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T:\rvo\RVOBreed\Plattelandsinterventies\IKO 2026\SIG 2026\04. Uitvoering\Formats aanvrager verlening\"/>
    </mc:Choice>
  </mc:AlternateContent>
  <xr:revisionPtr revIDLastSave="0" documentId="13_ncr:1_{C82B1694-7D37-430C-AA2F-C216ABFBFE84}" xr6:coauthVersionLast="47" xr6:coauthVersionMax="47" xr10:uidLastSave="{00000000-0000-0000-0000-000000000000}"/>
  <bookViews>
    <workbookView xWindow="-120" yWindow="-120" windowWidth="29040" windowHeight="15840" tabRatio="949" xr2:uid="{00000000-000D-0000-FFFF-FFFF00000000}"/>
  </bookViews>
  <sheets>
    <sheet name="Toelichting aanvraag" sheetId="20" r:id="rId1"/>
    <sheet name="1. Aanvraaggegevens" sheetId="13" r:id="rId2"/>
    <sheet name="2. Projectdeelnemers" sheetId="6" r:id="rId3"/>
    <sheet name="3. Deelprestaties" sheetId="21" r:id="rId4"/>
    <sheet name="4. Rekenhulp loonkosten aanvr." sheetId="16" r:id="rId5"/>
    <sheet name="5. Kosten uitvoering project" sheetId="17" r:id="rId6"/>
    <sheet name="6. Begrotingsoverzicht" sheetId="25" r:id="rId7"/>
    <sheet name="Beoordeeld begrotingsoverzicht" sheetId="35" state="hidden" r:id="rId8"/>
    <sheet name="Openstelling_Activiteit" sheetId="32" state="hidden" r:id="rId9"/>
    <sheet name="Spec_Activiteit" sheetId="40" state="hidden" r:id="rId10"/>
    <sheet name="Kosten_Posten" sheetId="39" state="hidden" r:id="rId11"/>
    <sheet name="SubsidieTabel" sheetId="27" state="hidden" r:id="rId12"/>
    <sheet name="SubsidieTabel_DB" sheetId="38" state="hidden" r:id="rId13"/>
    <sheet name="Lijsten" sheetId="26" state="hidden" r:id="rId14"/>
    <sheet name="Lijsten_Betalingsverzoek" sheetId="37" state="hidden" r:id="rId15"/>
    <sheet name="Spec_Lijsten" sheetId="41" state="hidden" r:id="rId16"/>
    <sheet name="Kostentypen" sheetId="11" state="hidden" r:id="rId17"/>
    <sheet name="Vast tarief" sheetId="12" state="hidden" r:id="rId18"/>
    <sheet name="Berekeningsmethode" sheetId="22" state="hidden" r:id="rId19"/>
  </sheets>
  <definedNames>
    <definedName name="_xlnm._FilterDatabase" localSheetId="5" hidden="1">'5. Kosten uitvoering project'!$A$5:$Y$251</definedName>
    <definedName name="Activiteit_DB">OFFSET(Lijsten_Betalingsverzoek!$J$1,1,0,IF(COUNTIF(Lijsten_Betalingsverzoek!$J$1:$J$100,"&lt;&gt;"&amp;"")&gt;1,COUNTIF(Lijsten_Betalingsverzoek!$J$1:$J$100,"&lt;&gt;"&amp;"")-1,COUNTIF(Lijsten_Betalingsverzoek!$J$1:$J$100,"&lt;&gt;"&amp;"")))</definedName>
    <definedName name="Activiteit_Open">OFFSET(Lijsten!$AJ$1,1,1,IF(COUNTIF(Lijsten!$AJ$1:$AJ$100,"&lt;&gt;"&amp;"")&gt;1,COUNTIF(Lijsten!$AJ$1:$AJ$100,"&lt;&gt;"&amp;"")-1,COUNTIF(Lijsten!$AJ$1:$AJ$100,"&lt;&gt;"&amp;"")))</definedName>
    <definedName name="Activiteit_Sortering">Lijsten!$X$2:$Y$14</definedName>
    <definedName name="Activiteiten_Lijst">Lijsten!$AK$1:$AL$100</definedName>
    <definedName name="Activiteiten_Uniek_Aanvraag">OFFSET(Lijsten!$X$1,1,,IF(COUNTIF(Lijsten!$X$1:$X$100,"&lt;&gt;"&amp;"")&gt;1,COUNTIF(Lijsten!$X$1:$X$100,"&lt;&gt;"&amp;"")-1,COUNTIF(Lijsten!$X$1:$X$100,"&lt;&gt;"&amp;"")))</definedName>
    <definedName name="Activiteiten_Uniek_DB">OFFSET(Lijsten_Betalingsverzoek!$A$1,1,,IF(COUNTIF(Lijsten_Betalingsverzoek!$A$1:$A$100,"&lt;&gt;"&amp;"")&gt;1,COUNTIF(Lijsten_Betalingsverzoek!$A$1:$A$100,"&lt;&gt;"&amp;"")-1,COUNTIF(Lijsten_Betalingsverzoek!$A$1:$A$100,"&lt;&gt;"&amp;"")))</definedName>
    <definedName name="Activiteiten_Uniek_Sort">OFFSET(Lijsten!$AA$1,1,,IF(COUNTIF(Lijsten!$AA$1:$AA$100,"&lt;&gt;"&amp;"")&gt;1,COUNTIF(Lijsten!$AA$1:$AA$100,"&lt;&gt;"&amp;"")-1,COUNTIF(Lijsten!$AA$1:$AA$100,"&lt;&gt;"&amp;"")))</definedName>
    <definedName name="Activiteiten_Uniek_Sort_DB">OFFSET(Lijsten_Betalingsverzoek!$D$1,1,,IF(COUNTIF(Lijsten_Betalingsverzoek!$D$1:$D$100,"&lt;&gt;"&amp;"")&gt;1,COUNTIF(Lijsten_Betalingsverzoek!$D$1:$D$100,"&lt;&gt;"&amp;"")-1,COUNTIF(Lijsten_Betalingsverzoek!$D$1:$D$100,"&lt;&gt;"&amp;"")))</definedName>
    <definedName name="_xlnm.Print_Area" localSheetId="3">'3. Deelprestaties'!$A$1:$L$42</definedName>
    <definedName name="_xlnm.Print_Area" localSheetId="4">'4. Rekenhulp loonkosten aanvr.'!$A$1:$W$54</definedName>
    <definedName name="_xlnm.Print_Area" localSheetId="5">'5. Kosten uitvoering project'!$A$1:$X$250</definedName>
    <definedName name="_xlnm.Print_Titles" localSheetId="3">'3. Deelprestaties'!$A:$A,'3. Deelprestaties'!$1:$4</definedName>
    <definedName name="_xlnm.Print_Titles" localSheetId="4">'4. Rekenhulp loonkosten aanvr.'!$A:$A,'4. Rekenhulp loonkosten aanvr.'!$1:$4</definedName>
    <definedName name="_xlnm.Print_Titles" localSheetId="5">'5. Kosten uitvoering project'!$A:$A,'5. Kosten uitvoering project'!$1:$5</definedName>
    <definedName name="Beoord_Forfait_Aanvraag">'Beoordeeld begrotingsoverzicht'!$C$23</definedName>
    <definedName name="Beoord_Subsidie_Aanvraag">'Beoordeeld begrotingsoverzicht'!$E$41</definedName>
    <definedName name="Beoord_Subsidie_Aanvraag_Min">'Beoordeeld begrotingsoverzicht'!$E$42</definedName>
    <definedName name="Beoord_Totaal_Project">'Beoordeeld begrotingsoverzicht'!$C$24</definedName>
    <definedName name="DB_KostenType">#REF!</definedName>
    <definedName name="DB_Loonkosten">#REF!</definedName>
    <definedName name="Deelbetaling_Uniek">OFFSET(Lijsten!$T$1,1,,IF(COUNTIF(Lijsten!$T$1:$T$100,"&lt;&gt;"&amp;"")&gt;1,COUNTIF(Lijsten!$T$1:$T$100,"&lt;&gt;"&amp;"")-1,COUNTIF(Lijsten!$T$1:$T$100,"&lt;&gt;"&amp;"")))</definedName>
    <definedName name="Deelnemers">'2. Projectdeelnemers'!$B$5:$B$34</definedName>
    <definedName name="Deelnemers_Uniek">OFFSET(Lijsten!$A$1,1,,IF(COUNTIF(Lijsten!$A$1:$A$100,"?*")&gt;1,COUNTIF(Lijsten!$A$1:$A$100,"?*")-1,COUNTIF(Lijsten!$A$1:$A$100,"?*")))</definedName>
    <definedName name="Exporteren">#REF!</definedName>
    <definedName name="ExportNamen">#REF!</definedName>
    <definedName name="ExportNamenLijst">#REF!</definedName>
    <definedName name="Forfait_Aanvraag">'6. Begrotingsoverzicht'!$C$23</definedName>
    <definedName name="Gebied1_1">'1. Aanvraaggegevens'!$C$2:$C$6</definedName>
    <definedName name="Gebied1_2">'1. Aanvraaggegevens'!$C$8</definedName>
    <definedName name="Gebied10_1">Tb_Openstelling[]</definedName>
    <definedName name="Gebied10_2">Openstelling_Activiteit!$M$4:$P$3000</definedName>
    <definedName name="Gebied10_3">Openstelling_Activiteit!$R$4:$AJ$3000</definedName>
    <definedName name="Gebied10_Extra">Tb_Activiteiten[[#Headers],[Arbeidskosten]:[Projectleider/Expert]]</definedName>
    <definedName name="Gebied11_1">Spec_Activiteit!$C$2:$AJ$1500</definedName>
    <definedName name="Gebied2_1">'2. Projectdeelnemers'!$B$5:$D$34</definedName>
    <definedName name="Gebied2_2">'2. Projectdeelnemers'!$I$5:$J$34</definedName>
    <definedName name="Gebied3_1">'3. Deelprestaties'!$B$5:$C$34</definedName>
    <definedName name="Gebied3_2">'3. Deelprestaties'!$J$5:$K$34</definedName>
    <definedName name="Gebied4_1">'4. Rekenhulp loonkosten aanvr.'!$B$5:$G$54</definedName>
    <definedName name="Gebied4_2">'4. Rekenhulp loonkosten aanvr.'!$K$5:$O$54</definedName>
    <definedName name="Gebied4_3">'4. Rekenhulp loonkosten aanvr.'!$X$5:$Y$54</definedName>
    <definedName name="Gebied5_1">'5. Kosten uitvoering project'!$B$6:$G$250</definedName>
    <definedName name="Gebied5_2">'5. Kosten uitvoering project'!$I$6:$I$250</definedName>
    <definedName name="Gebied5_3">'5. Kosten uitvoering project'!$L$6:$O$250</definedName>
    <definedName name="Gebied5_4">'5. Kosten uitvoering project'!$Y$6:$Y$250</definedName>
    <definedName name="Gebied6_1">'6. Begrotingsoverzicht'!$E$42</definedName>
    <definedName name="Gebied7_1">#REF!</definedName>
    <definedName name="Gebied7_2">#REF!</definedName>
    <definedName name="Gebied7_3">#REF!</definedName>
    <definedName name="Gebied7_4">#REF!</definedName>
    <definedName name="Gebied8_1">#REF!</definedName>
    <definedName name="Gebied8_2">#REF!</definedName>
    <definedName name="Gebied8_3">#REF!</definedName>
    <definedName name="Gebied8_4">#REF!</definedName>
    <definedName name="Gebied9_1">#REF!</definedName>
    <definedName name="InlaadNamen">#REF!</definedName>
    <definedName name="InlaadNamenLijst">#REF!</definedName>
    <definedName name="Inladen">#REF!</definedName>
    <definedName name="Keuze_DB_Nr">#REF!</definedName>
    <definedName name="Keuze_DB_Nr_BEO">#REF!</definedName>
    <definedName name="Keuze_EindDatum">#REF!</definedName>
    <definedName name="Keuze_Exporteren">#REF!</definedName>
    <definedName name="Keuze_Inladen">#REF!</definedName>
    <definedName name="Keuze_Ja_Nee">Lijsten!$V$2:$V$3</definedName>
    <definedName name="Keuze_OntvangstDatum">#REF!</definedName>
    <definedName name="Keuze_Zaak_Nr">#REF!</definedName>
    <definedName name="Kolom_VKO_BET">#REF!</definedName>
    <definedName name="Kop_Tarief_Vast">Lijsten!$L$1:$P$1</definedName>
    <definedName name="Kosten_1">Kostentypen!$E$3</definedName>
    <definedName name="Kosten_Soorten">OFFSET(Kosten_1,,,COUNTIF(Kosten_1:'Kostentypen'!$E$21,"?*"))</definedName>
    <definedName name="Kosten_Type">OFFSET(Kostentypen!$A$21,MATCH('5. Kosten uitvoering project'!$E1,Kostentypen!$A$21:$A$32,0)-1,1,,COUNTIF(OFFSET(Kostentypen!$A$21,MATCH('5. Kosten uitvoering project'!$E1,Kostentypen!$A$21:$A$32,0)-1,,,20),"?*")-1)</definedName>
    <definedName name="Kosten_Type_DB">OFFSET(Kostentypen!$A$35,MATCH(#REF!,Kostentypen!$A$35:$A$46,0)-1,1,,COUNTIF(OFFSET(Kostentypen!$A$35,MATCH(#REF!,Kostentypen!$A$35:$A$46,0)-1,,,20),"?*")-1)</definedName>
    <definedName name="Kostentype">Kostentypen!$E$2:$E$15</definedName>
    <definedName name="KostenType_Uniek">OFFSET(Lijsten!$E$1,1,,IF(COUNTIF(Lijsten!$E$1:$E$20,"?*")&gt;1,COUNTIF(Lijsten!$E$1:$E$20,"?*")-1,COUNTIF(Lijsten!$E$1:$E$20,"?*")))</definedName>
    <definedName name="Loon_Nr_Uniek_Aanvraag">_xlfn.SWITCH(LEFT('5. Kosten uitvoering project'!$F1,6),"Vergoe",OFFSET(Lijsten!$R$1,1,,IF(COUNTA(Lijsten!$R$1:$R$100)&gt;1,COUNTA(Lijsten!$R$1:$R$100)-1,COUNTA(Lijsten!$R$1:$R$100))),"Arbeid",OFFSET(Lijsten!$AG$1,1,,IF(COUNTA(Lijsten!$AG$1:$AG$100)&gt;1,COUNTA(Lijsten!$AG$1:$AG$100)-1,COUNTA(Lijsten!$AG$1:$AG$100))))</definedName>
    <definedName name="Loonkosten">'4. Rekenhulp loonkosten aanvr.'!$A$5:$W$54</definedName>
    <definedName name="Loonkosten_Data">'4. Rekenhulp loonkosten aanvr.'!$B$5:$G$54</definedName>
    <definedName name="LoonkostenNr">'4. Rekenhulp loonkosten aanvr.'!$A$5:$A$54</definedName>
    <definedName name="Max_Bijdrage_Natura">Lijsten_Betalingsverzoek!$M$2</definedName>
    <definedName name="Max_DB_Grond_Aanvraag">Lijsten_Betalingsverzoek!$N$3</definedName>
    <definedName name="Max_DB_Grond_Beoord">Lijsten_Betalingsverzoek!$N$4</definedName>
    <definedName name="Max_DB_Natura_Aanvraag">Lijsten_Betalingsverzoek!$M$3</definedName>
    <definedName name="Max_DB_Natura_Beoord">Lijsten_Betalingsverzoek!$M$4</definedName>
    <definedName name="Max_Grond">Lijsten_Betalingsverzoek!$N$2</definedName>
    <definedName name="Max_Subsidie_Open">Lijsten!$AE$2</definedName>
    <definedName name="Medewerker_DB">_xlfn.SWITCH(LEFT(#REF!,6),"Vergoe",OFFSET(Lijsten!$R$1,1,,IF(COUNTA(Lijsten!$R$1:$R$100)&gt;1,COUNTA(Lijsten!$R$1:$R$100)-1,COUNTA(Lijsten!$R$1:$R$100))),"Arbeid",IF(RIGHT([0]!DB_KostenType,3)="IKS",MedewerkersIKS_Uniek,IF(LEFT(#REF!,4)="Loon",Medewerkers_Uniek,"")))</definedName>
    <definedName name="Medewerkers_Uniek">OFFSET(Lijsten!$H$1,1,,IF(COUNTIF(Lijsten!$H$1:$H$100,"?*")&gt;1,COUNTIF(Lijsten!$H$1:$H$100,"?*")-1,COUNTIF(Lijsten!$H$1:$H$100,"?*")))</definedName>
    <definedName name="MedewerkersIKS_Uniek">OFFSET(Lijsten!$H$1,1,,IF(COUNTIF(Lijsten!$H$1:$H$100,"?*")&gt;1,COUNTIF(Lijsten!$H$1:$H$100,"?*")-1,COUNTIF(Lijsten!$H$1:$H$100,"?*")))</definedName>
    <definedName name="Methode_Keuze">'1. Aanvraaggegevens'!$C$8</definedName>
    <definedName name="Methode_Uniek">OFFSET(Berekeningsmethode!$C$1,1,,IF(COUNTIFS(Berekeningsmethode!$C$1:$C$100,"&lt;&gt;"&amp;"",Berekeningsmethode!$C$1:$C$100,"&lt;&gt;"&amp;"-")&gt;1,COUNTIFS(Berekeningsmethode!$C$1:$C$100,"&lt;&gt;"&amp;"",Berekeningsmethode!$C$1:$C$100,"&lt;&gt;"&amp;"-")-1,COUNTIFS(Berekeningsmethode!$C$1:$C$100,"&lt;&gt;"&amp;"",Berekeningsmethode!$C$1:$C$100,"&lt;&gt;"&amp;"-")))</definedName>
    <definedName name="Min_Subsidie_Open">Lijsten!$AD$2</definedName>
    <definedName name="Openstelling_Keuze">'1. Aanvraaggegevens'!$C$2</definedName>
    <definedName name="Openstellingen">Tb_Openstelling[Openstelling]</definedName>
    <definedName name="Penvoerder">'1. Aanvraaggegevens'!$C$4</definedName>
    <definedName name="Posten_Uniek">OFFSET(Kosten_Posten!$E$1,1,0,IF(COUNTIF(Kosten_Posten!$E$1:$E$100,"&lt;&gt;"&amp;"")&gt;1,COUNTIF(Kosten_Posten!$E$1:$E$100,"&lt;&gt;"&amp;"")-1,COUNTIF(Kosten_Posten!$E$1:$E$100,"&lt;&gt;"&amp;"")))</definedName>
    <definedName name="Prestaties">'3. Deelprestaties'!$B$5:$B$34</definedName>
    <definedName name="Prestaties_Uniek">OFFSET(Lijsten!$C$1,1,,IF(COUNTIF(Lijsten!$C$1:$C$100,"?*")&gt;1,COUNTIF(Lijsten!$C$1:$C$100,"?*")-1,COUNTIF(Lijsten!$C$1:$C$100,"?*")))</definedName>
    <definedName name="ProjectNaam">'1. Aanvraaggegevens'!$C$5</definedName>
    <definedName name="RelatieNummer">'1. Aanvraaggegevens'!$C$3</definedName>
    <definedName name="Spec_Arbeid">OFFSET(Lijsten!$L$1,1,0,IF(COUNTIF(Lijsten!$L$1:$L$100,"&lt;&gt;"&amp;"")&gt;1,COUNTIF(Lijsten!$L$1:$L$100,"&lt;&gt;"&amp;"")-1,COUNTIF(Lijsten!$L$1:$L$100,"&lt;&gt;"&amp;"")))</definedName>
    <definedName name="Spec_arbeid_DB">IF(#REF!="Arbeidskosten",OFFSET(Kostentypen!$A$77,MATCH(#REF!,Kostentypen!$A$77:$A$88,0)-1,1,,COUNTIF(OFFSET(Kostentypen!$A$77,MATCH(#REF!,Kostentypen!$A$77:$A$88,0)-1,,,20),"?*")-1),"")</definedName>
    <definedName name="Spec_Arbeid_Nw">_xlfn.SWITCH('5. Kosten uitvoering project'!$F1,"Arbeidskosten",OFFSET(Kostentypen!$A$77,MATCH('5. Kosten uitvoering project'!$E1,Kostentypen!$A$77:$A$88,0)-1,1,,COUNTIF(OFFSET(Kostentypen!$A$77,MATCH('5. Kosten uitvoering project'!$E1,Kostentypen!$A$77:$A$88,0)-1,,,20),"?*")-1),"Arbeidskosten - vast tarief (excl eigen arbeid)",OFFSET(Kostentypen!$A$119,MATCH('5. Kosten uitvoering project'!$E1,Kostentypen!$A$119:$A$130,0)-1,1,,COUNTIF(OFFSET(Kostentypen!$A$119,MATCH('5. Kosten uitvoering project'!$E1,Kostentypen!$A$119:$A$130,0)-1,,,20),"?*")-1),"Vergoeding",OFFSET(Kostentypen!$A$161,MATCH('5. Kosten uitvoering project'!$E1,Kostentypen!$A$161:$A$172,0)-1,1,,COUNTIF(OFFSET(Kostentypen!$A$161,MATCH('5. Kosten uitvoering project'!$E1,Kostentypen!$A$161:$A$172,0)-1,,,40),"?*")-1))</definedName>
    <definedName name="Spec_Arbeid_Nw_DB">_xlfn.SWITCH(#REF!,"Arbeidskosten",OFFSET(Kostentypen!$A$77,MATCH(#REF!,Kostentypen!$A$77:$A$88,0)-1,1,,COUNTIF(OFFSET(Kostentypen!$A$77,MATCH(#REF!,Kostentypen!$A$77:$A$88,0)-1,,,20),"?*")-1),"Arbeidskosten - vast tarief (excl eigen arbeid)",OFFSET(Kostentypen!$A$119,MATCH(#REF!,Kostentypen!$A$119:$A$130,0)-1,1,,COUNTIF(OFFSET(Kostentypen!$A$119,MATCH(#REF!,Kostentypen!$A$119:$A$130,0)-1,,,20),"?*")-1),"Vergoeding",OFFSET(Kostentypen!$A$161,MATCH(#REF!,Kostentypen!$A$161:$A$172,0)-1,1,,COUNTIF(OFFSET(Kostentypen!$A$161,MATCH(#REF!,Kostentypen!$A$161:$A$172,0)-1,,,40),"?*")-1))</definedName>
    <definedName name="SubActiviteiten">OFFSET(SubActiviteit_1,,,COUNTIF(SubActiviteit_1:#REF!,"?*"))</definedName>
    <definedName name="Subsidie_Aanvraag">'6. Begrotingsoverzicht'!$E$41</definedName>
    <definedName name="Subsidie_Aanvraag_Min">'6. Begrotingsoverzicht'!$E$42</definedName>
    <definedName name="Subsidie_Tabel">Openstelling_Activiteit!$A$3:$G$1000</definedName>
    <definedName name="Tb_Kostentype">Kostentypen!$E$2:$E$14</definedName>
    <definedName name="Tb_Tarieven">Lijsten!$L$2:$P$20</definedName>
    <definedName name="Tonen_Vergoeding">#REF!</definedName>
    <definedName name="Totaal_aangevraagd">'5. Kosten uitvoering project'!$R$4</definedName>
    <definedName name="Totaal_Beoordeeld">'5. Kosten uitvoering project'!$S$4</definedName>
    <definedName name="Totaal_Project">'6. Begrotingsoverzicht'!$C$24</definedName>
    <definedName name="Uniek_Kostenposten">IFERROR(OFFSET(Kostentypen!$A$21,MATCH(Kostentypen!XFD1048575,Kostentypen!$A$21:$A$32,0)-1,1,,COUNTIF(OFFSET(Kostentypen!$A$21,MATCH(Kostentypen!XFD1048575,Kostentypen!$A$21:$A$32,0)-1,,,20),"?*")-1),"")</definedName>
    <definedName name="Vergoeding_Aanvraag">#REF!</definedName>
    <definedName name="Vergoeding_Beoordeeld">#REF!</definedName>
    <definedName name="Vergoeding_Betaling">#REF!</definedName>
    <definedName name="Vergoeding_Betaling_Beoordeling">#REF!</definedName>
    <definedName name="Voorbereiding_van_het_projectvoorstel">Kostentypen!$B$21:$L$21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01" i="32" l="1"/>
  <c r="Q1502" i="32"/>
  <c r="Q1503" i="32"/>
  <c r="Q1504" i="32"/>
  <c r="Q1505" i="32"/>
  <c r="Q1506" i="32"/>
  <c r="Q1507" i="32"/>
  <c r="Q1508" i="32"/>
  <c r="Q1509" i="32"/>
  <c r="Q1510" i="32"/>
  <c r="Q1511" i="32"/>
  <c r="Q1512" i="32"/>
  <c r="Q1513" i="32"/>
  <c r="Q1514" i="32"/>
  <c r="Q1515" i="32"/>
  <c r="Q1516" i="32"/>
  <c r="Q1517" i="32"/>
  <c r="Q1518" i="32"/>
  <c r="Q1519" i="32"/>
  <c r="Q1520" i="32"/>
  <c r="Q1521" i="32"/>
  <c r="Q1522" i="32"/>
  <c r="Q1523" i="32"/>
  <c r="Q1524" i="32"/>
  <c r="Q1525" i="32"/>
  <c r="Q1526" i="32"/>
  <c r="Q1527" i="32"/>
  <c r="Q1528" i="32"/>
  <c r="Q1529" i="32"/>
  <c r="Q1530" i="32"/>
  <c r="Q1531" i="32"/>
  <c r="Q1532" i="32"/>
  <c r="Q1533" i="32"/>
  <c r="Q1534" i="32"/>
  <c r="Q1535" i="32"/>
  <c r="Q1536" i="32"/>
  <c r="Q1537" i="32"/>
  <c r="Q1538" i="32"/>
  <c r="Q1539" i="32"/>
  <c r="Q1540" i="32"/>
  <c r="Q1541" i="32"/>
  <c r="Q1542" i="32"/>
  <c r="Q1543" i="32"/>
  <c r="Q1544" i="32"/>
  <c r="Q1545" i="32"/>
  <c r="Q1546" i="32"/>
  <c r="Q1547" i="32"/>
  <c r="Q1548" i="32"/>
  <c r="Q1549" i="32"/>
  <c r="Q1550" i="32"/>
  <c r="Q1551" i="32"/>
  <c r="Q1552" i="32"/>
  <c r="Q1553" i="32"/>
  <c r="Q1554" i="32"/>
  <c r="Q1555" i="32"/>
  <c r="Q1556" i="32"/>
  <c r="Q1557" i="32"/>
  <c r="Q1558" i="32"/>
  <c r="Q1559" i="32"/>
  <c r="Q1560" i="32"/>
  <c r="Q1561" i="32"/>
  <c r="Q1562" i="32"/>
  <c r="Q1563" i="32"/>
  <c r="Q1564" i="32"/>
  <c r="Q1565" i="32"/>
  <c r="Q1566" i="32"/>
  <c r="Q1567" i="32"/>
  <c r="Q1568" i="32"/>
  <c r="Q1569" i="32"/>
  <c r="Q1570" i="32"/>
  <c r="Q1571" i="32"/>
  <c r="Q1572" i="32"/>
  <c r="Q1573" i="32"/>
  <c r="Q1574" i="32"/>
  <c r="Q1575" i="32"/>
  <c r="Q1576" i="32"/>
  <c r="Q1577" i="32"/>
  <c r="Q1578" i="32"/>
  <c r="Q1579" i="32"/>
  <c r="Q1580" i="32"/>
  <c r="Q1581" i="32"/>
  <c r="Q1582" i="32"/>
  <c r="Q1583" i="32"/>
  <c r="Q1584" i="32"/>
  <c r="Q1585" i="32"/>
  <c r="Q1586" i="32"/>
  <c r="Q1587" i="32"/>
  <c r="Q1588" i="32"/>
  <c r="Q1589" i="32"/>
  <c r="Q1590" i="32"/>
  <c r="Q1591" i="32"/>
  <c r="Q1592" i="32"/>
  <c r="Q1593" i="32"/>
  <c r="Q1594" i="32"/>
  <c r="Q1595" i="32"/>
  <c r="Q1596" i="32"/>
  <c r="Q1597" i="32"/>
  <c r="Q1598" i="32"/>
  <c r="Q1599" i="32"/>
  <c r="Q1600" i="32"/>
  <c r="Q1601" i="32"/>
  <c r="Q1602" i="32"/>
  <c r="Q1603" i="32"/>
  <c r="Q1604" i="32"/>
  <c r="Q1605" i="32"/>
  <c r="Q1606" i="32"/>
  <c r="Q1607" i="32"/>
  <c r="Q1608" i="32"/>
  <c r="Q1609" i="32"/>
  <c r="Q1610" i="32"/>
  <c r="Q1611" i="32"/>
  <c r="Q1612" i="32"/>
  <c r="Q1613" i="32"/>
  <c r="Q1614" i="32"/>
  <c r="Q1615" i="32"/>
  <c r="Q1616" i="32"/>
  <c r="Q1617" i="32"/>
  <c r="Q1618" i="32"/>
  <c r="Q1619" i="32"/>
  <c r="Q1620" i="32"/>
  <c r="Q1621" i="32"/>
  <c r="Q1622" i="32"/>
  <c r="Q1623" i="32"/>
  <c r="Q1624" i="32"/>
  <c r="Q1625" i="32"/>
  <c r="Q1626" i="32"/>
  <c r="Q1627" i="32"/>
  <c r="Q1628" i="32"/>
  <c r="Q1629" i="32"/>
  <c r="Q1630" i="32"/>
  <c r="Q1631" i="32"/>
  <c r="Q1632" i="32"/>
  <c r="Q1633" i="32"/>
  <c r="Q1634" i="32"/>
  <c r="Q1635" i="32"/>
  <c r="Q1636" i="32"/>
  <c r="Q1637" i="32"/>
  <c r="Q1638" i="32"/>
  <c r="Q1639" i="32"/>
  <c r="Q1640" i="32"/>
  <c r="Q1641" i="32"/>
  <c r="Q1642" i="32"/>
  <c r="Q1643" i="32"/>
  <c r="Q1644" i="32"/>
  <c r="Q1645" i="32"/>
  <c r="Q1646" i="32"/>
  <c r="Q1647" i="32"/>
  <c r="Q1648" i="32"/>
  <c r="Q1649" i="32"/>
  <c r="Q1650" i="32"/>
  <c r="Q1651" i="32"/>
  <c r="Q1652" i="32"/>
  <c r="Q1653" i="32"/>
  <c r="Q1654" i="32"/>
  <c r="Q1655" i="32"/>
  <c r="Q1656" i="32"/>
  <c r="Q1657" i="32"/>
  <c r="Q1658" i="32"/>
  <c r="Q1659" i="32"/>
  <c r="Q1660" i="32"/>
  <c r="Q1661" i="32"/>
  <c r="Q1662" i="32"/>
  <c r="Q1663" i="32"/>
  <c r="Q1664" i="32"/>
  <c r="Q1665" i="32"/>
  <c r="Q1666" i="32"/>
  <c r="Q1667" i="32"/>
  <c r="Q1668" i="32"/>
  <c r="Q1669" i="32"/>
  <c r="Q1670" i="32"/>
  <c r="Q1671" i="32"/>
  <c r="Q1672" i="32"/>
  <c r="Q1673" i="32"/>
  <c r="Q1674" i="32"/>
  <c r="Q1675" i="32"/>
  <c r="Q1676" i="32"/>
  <c r="Q1677" i="32"/>
  <c r="Q1678" i="32"/>
  <c r="Q1679" i="32"/>
  <c r="Q1680" i="32"/>
  <c r="Q1681" i="32"/>
  <c r="Q1682" i="32"/>
  <c r="Q1683" i="32"/>
  <c r="Q1684" i="32"/>
  <c r="Q1685" i="32"/>
  <c r="Q1686" i="32"/>
  <c r="Q1687" i="32"/>
  <c r="Q1688" i="32"/>
  <c r="Q1689" i="32"/>
  <c r="Q1690" i="32"/>
  <c r="Q1691" i="32"/>
  <c r="Q1692" i="32"/>
  <c r="Q1693" i="32"/>
  <c r="Q1694" i="32"/>
  <c r="Q1695" i="32"/>
  <c r="Q1696" i="32"/>
  <c r="Q1697" i="32"/>
  <c r="Q1698" i="32"/>
  <c r="Q1699" i="32"/>
  <c r="Q1700" i="32"/>
  <c r="Q1701" i="32"/>
  <c r="Q1702" i="32"/>
  <c r="Q1703" i="32"/>
  <c r="Q1704" i="32"/>
  <c r="Q1705" i="32"/>
  <c r="Q1706" i="32"/>
  <c r="Q1707" i="32"/>
  <c r="Q1708" i="32"/>
  <c r="Q1709" i="32"/>
  <c r="Q1710" i="32"/>
  <c r="Q1711" i="32"/>
  <c r="Q1712" i="32"/>
  <c r="Q1713" i="32"/>
  <c r="Q1714" i="32"/>
  <c r="Q1715" i="32"/>
  <c r="Q1716" i="32"/>
  <c r="Q1717" i="32"/>
  <c r="Q1718" i="32"/>
  <c r="Q1719" i="32"/>
  <c r="Q1720" i="32"/>
  <c r="Q1721" i="32"/>
  <c r="Q1722" i="32"/>
  <c r="Q1723" i="32"/>
  <c r="Q1724" i="32"/>
  <c r="Q1725" i="32"/>
  <c r="Q1726" i="32"/>
  <c r="Q1727" i="32"/>
  <c r="Q1728" i="32"/>
  <c r="Q1729" i="32"/>
  <c r="Q1730" i="32"/>
  <c r="Q1731" i="32"/>
  <c r="Q1732" i="32"/>
  <c r="Q1733" i="32"/>
  <c r="Q1734" i="32"/>
  <c r="Q1735" i="32"/>
  <c r="Q1736" i="32"/>
  <c r="Q1737" i="32"/>
  <c r="Q1738" i="32"/>
  <c r="Q1739" i="32"/>
  <c r="Q1740" i="32"/>
  <c r="Q1741" i="32"/>
  <c r="Q1742" i="32"/>
  <c r="Q1743" i="32"/>
  <c r="Q1744" i="32"/>
  <c r="Q1745" i="32"/>
  <c r="Q1746" i="32"/>
  <c r="Q1747" i="32"/>
  <c r="Q1748" i="32"/>
  <c r="Q1749" i="32"/>
  <c r="Q1750" i="32"/>
  <c r="Q1751" i="32"/>
  <c r="Q1752" i="32"/>
  <c r="Q1753" i="32"/>
  <c r="Q1754" i="32"/>
  <c r="Q1755" i="32"/>
  <c r="Q1756" i="32"/>
  <c r="Q1757" i="32"/>
  <c r="Q1758" i="32"/>
  <c r="Q1759" i="32"/>
  <c r="Q1760" i="32"/>
  <c r="Q1761" i="32"/>
  <c r="Q1762" i="32"/>
  <c r="Q1763" i="32"/>
  <c r="Q1764" i="32"/>
  <c r="Q1765" i="32"/>
  <c r="Q1766" i="32"/>
  <c r="Q1767" i="32"/>
  <c r="Q1768" i="32"/>
  <c r="Q1769" i="32"/>
  <c r="Q1770" i="32"/>
  <c r="Q1771" i="32"/>
  <c r="Q1772" i="32"/>
  <c r="Q1773" i="32"/>
  <c r="Q1774" i="32"/>
  <c r="Q1775" i="32"/>
  <c r="Q1776" i="32"/>
  <c r="Q1777" i="32"/>
  <c r="Q1778" i="32"/>
  <c r="Q1779" i="32"/>
  <c r="Q1780" i="32"/>
  <c r="Q1781" i="32"/>
  <c r="Q1782" i="32"/>
  <c r="Q1783" i="32"/>
  <c r="Q1784" i="32"/>
  <c r="Q1785" i="32"/>
  <c r="Q1786" i="32"/>
  <c r="Q1787" i="32"/>
  <c r="Q1788" i="32"/>
  <c r="Q1789" i="32"/>
  <c r="Q1790" i="32"/>
  <c r="Q1791" i="32"/>
  <c r="Q1792" i="32"/>
  <c r="Q1793" i="32"/>
  <c r="Q1794" i="32"/>
  <c r="Q1795" i="32"/>
  <c r="Q1796" i="32"/>
  <c r="Q1797" i="32"/>
  <c r="Q1798" i="32"/>
  <c r="Q1799" i="32"/>
  <c r="Q1800" i="32"/>
  <c r="Q1801" i="32"/>
  <c r="Q1802" i="32"/>
  <c r="Q1803" i="32"/>
  <c r="Q1804" i="32"/>
  <c r="Q1805" i="32"/>
  <c r="Q1806" i="32"/>
  <c r="Q1807" i="32"/>
  <c r="Q1808" i="32"/>
  <c r="Q1809" i="32"/>
  <c r="Q1810" i="32"/>
  <c r="Q1811" i="32"/>
  <c r="Q1812" i="32"/>
  <c r="Q1813" i="32"/>
  <c r="Q1814" i="32"/>
  <c r="Q1815" i="32"/>
  <c r="Q1816" i="32"/>
  <c r="Q1817" i="32"/>
  <c r="Q1818" i="32"/>
  <c r="Q1819" i="32"/>
  <c r="Q1820" i="32"/>
  <c r="Q1821" i="32"/>
  <c r="Q1822" i="32"/>
  <c r="Q1823" i="32"/>
  <c r="Q1824" i="32"/>
  <c r="Q1825" i="32"/>
  <c r="Q1826" i="32"/>
  <c r="Q1827" i="32"/>
  <c r="Q1828" i="32"/>
  <c r="Q1829" i="32"/>
  <c r="Q1830" i="32"/>
  <c r="Q1831" i="32"/>
  <c r="Q1832" i="32"/>
  <c r="Q1833" i="32"/>
  <c r="Q1834" i="32"/>
  <c r="Q1835" i="32"/>
  <c r="Q1836" i="32"/>
  <c r="Q1837" i="32"/>
  <c r="Q1838" i="32"/>
  <c r="Q1839" i="32"/>
  <c r="Q1840" i="32"/>
  <c r="Q1841" i="32"/>
  <c r="Q1842" i="32"/>
  <c r="Q1843" i="32"/>
  <c r="Q1844" i="32"/>
  <c r="Q1845" i="32"/>
  <c r="Q1846" i="32"/>
  <c r="Q1847" i="32"/>
  <c r="Q1848" i="32"/>
  <c r="Q1849" i="32"/>
  <c r="Q1850" i="32"/>
  <c r="Q1851" i="32"/>
  <c r="Q1852" i="32"/>
  <c r="Q1853" i="32"/>
  <c r="Q1854" i="32"/>
  <c r="Q1855" i="32"/>
  <c r="Q1856" i="32"/>
  <c r="Q1857" i="32"/>
  <c r="Q1858" i="32"/>
  <c r="Q1859" i="32"/>
  <c r="Q1860" i="32"/>
  <c r="Q1861" i="32"/>
  <c r="Q1862" i="32"/>
  <c r="Q1863" i="32"/>
  <c r="Q1864" i="32"/>
  <c r="Q1865" i="32"/>
  <c r="Q1866" i="32"/>
  <c r="Q1867" i="32"/>
  <c r="Q1868" i="32"/>
  <c r="Q1869" i="32"/>
  <c r="Q1870" i="32"/>
  <c r="Q1871" i="32"/>
  <c r="Q1872" i="32"/>
  <c r="Q1873" i="32"/>
  <c r="Q1874" i="32"/>
  <c r="Q1875" i="32"/>
  <c r="Q1876" i="32"/>
  <c r="Q1877" i="32"/>
  <c r="Q1878" i="32"/>
  <c r="Q1879" i="32"/>
  <c r="Q1880" i="32"/>
  <c r="Q1881" i="32"/>
  <c r="Q1882" i="32"/>
  <c r="Q1883" i="32"/>
  <c r="Q1884" i="32"/>
  <c r="Q1885" i="32"/>
  <c r="Q1886" i="32"/>
  <c r="Q1887" i="32"/>
  <c r="Q1888" i="32"/>
  <c r="Q1889" i="32"/>
  <c r="Q1890" i="32"/>
  <c r="Q1891" i="32"/>
  <c r="Q1892" i="32"/>
  <c r="Q1893" i="32"/>
  <c r="Q1894" i="32"/>
  <c r="Q1895" i="32"/>
  <c r="Q1896" i="32"/>
  <c r="Q1897" i="32"/>
  <c r="Q1898" i="32"/>
  <c r="Q1899" i="32"/>
  <c r="Q1900" i="32"/>
  <c r="Q1901" i="32"/>
  <c r="Q1902" i="32"/>
  <c r="Q1903" i="32"/>
  <c r="Q1904" i="32"/>
  <c r="Q1905" i="32"/>
  <c r="Q1906" i="32"/>
  <c r="Q1907" i="32"/>
  <c r="Q1908" i="32"/>
  <c r="Q1909" i="32"/>
  <c r="Q1910" i="32"/>
  <c r="Q1911" i="32"/>
  <c r="Q1912" i="32"/>
  <c r="Q1913" i="32"/>
  <c r="Q1914" i="32"/>
  <c r="Q1915" i="32"/>
  <c r="Q1916" i="32"/>
  <c r="Q1917" i="32"/>
  <c r="Q1918" i="32"/>
  <c r="Q1919" i="32"/>
  <c r="Q1920" i="32"/>
  <c r="Q1921" i="32"/>
  <c r="Q1922" i="32"/>
  <c r="Q1923" i="32"/>
  <c r="Q1924" i="32"/>
  <c r="Q1925" i="32"/>
  <c r="Q1926" i="32"/>
  <c r="Q1927" i="32"/>
  <c r="Q1928" i="32"/>
  <c r="Q1929" i="32"/>
  <c r="Q1930" i="32"/>
  <c r="Q1931" i="32"/>
  <c r="Q1932" i="32"/>
  <c r="Q1933" i="32"/>
  <c r="Q1934" i="32"/>
  <c r="Q1935" i="32"/>
  <c r="Q1936" i="32"/>
  <c r="Q1937" i="32"/>
  <c r="Q1938" i="32"/>
  <c r="Q1939" i="32"/>
  <c r="Q1940" i="32"/>
  <c r="Q1941" i="32"/>
  <c r="Q1942" i="32"/>
  <c r="Q1943" i="32"/>
  <c r="Q1944" i="32"/>
  <c r="Q1945" i="32"/>
  <c r="Q1946" i="32"/>
  <c r="Q1947" i="32"/>
  <c r="Q1948" i="32"/>
  <c r="Q1949" i="32"/>
  <c r="Q1950" i="32"/>
  <c r="Q1951" i="32"/>
  <c r="Q1952" i="32"/>
  <c r="Q1953" i="32"/>
  <c r="Q1954" i="32"/>
  <c r="Q1955" i="32"/>
  <c r="Q1956" i="32"/>
  <c r="Q1957" i="32"/>
  <c r="Q1958" i="32"/>
  <c r="Q1959" i="32"/>
  <c r="Q1960" i="32"/>
  <c r="Q1961" i="32"/>
  <c r="Q1962" i="32"/>
  <c r="Q1963" i="32"/>
  <c r="Q1964" i="32"/>
  <c r="Q1965" i="32"/>
  <c r="Q1966" i="32"/>
  <c r="Q1967" i="32"/>
  <c r="Q1968" i="32"/>
  <c r="Q1969" i="32"/>
  <c r="Q1970" i="32"/>
  <c r="Q1971" i="32"/>
  <c r="Q1972" i="32"/>
  <c r="Q1973" i="32"/>
  <c r="Q1974" i="32"/>
  <c r="Q1975" i="32"/>
  <c r="Q1976" i="32"/>
  <c r="Q1977" i="32"/>
  <c r="Q1978" i="32"/>
  <c r="Q1979" i="32"/>
  <c r="Q1980" i="32"/>
  <c r="Q1981" i="32"/>
  <c r="Q1982" i="32"/>
  <c r="Q1983" i="32"/>
  <c r="Q1984" i="32"/>
  <c r="Q1985" i="32"/>
  <c r="Q1986" i="32"/>
  <c r="Q1987" i="32"/>
  <c r="Q1988" i="32"/>
  <c r="Q1989" i="32"/>
  <c r="Q1990" i="32"/>
  <c r="Q1991" i="32"/>
  <c r="Q1992" i="32"/>
  <c r="Q1993" i="32"/>
  <c r="Q1994" i="32"/>
  <c r="Q1995" i="32"/>
  <c r="Q1996" i="32"/>
  <c r="Q1997" i="32"/>
  <c r="Q1998" i="32"/>
  <c r="Q1999" i="32"/>
  <c r="Q2000" i="32"/>
  <c r="Q2001" i="32"/>
  <c r="Q2002" i="32"/>
  <c r="Q2003" i="32"/>
  <c r="Q2004" i="32"/>
  <c r="Q2005" i="32"/>
  <c r="Q2006" i="32"/>
  <c r="Q2007" i="32"/>
  <c r="Q2008" i="32"/>
  <c r="Q2009" i="32"/>
  <c r="Q2010" i="32"/>
  <c r="Q2011" i="32"/>
  <c r="Q2012" i="32"/>
  <c r="Q2013" i="32"/>
  <c r="Q2014" i="32"/>
  <c r="Q2015" i="32"/>
  <c r="Q2016" i="32"/>
  <c r="Q2017" i="32"/>
  <c r="Q2018" i="32"/>
  <c r="Q2019" i="32"/>
  <c r="Q2020" i="32"/>
  <c r="Q2021" i="32"/>
  <c r="Q2022" i="32"/>
  <c r="Q2023" i="32"/>
  <c r="Q2024" i="32"/>
  <c r="Q2025" i="32"/>
  <c r="Q2026" i="32"/>
  <c r="Q2027" i="32"/>
  <c r="Q2028" i="32"/>
  <c r="Q2029" i="32"/>
  <c r="Q2030" i="32"/>
  <c r="Q2031" i="32"/>
  <c r="Q2032" i="32"/>
  <c r="Q2033" i="32"/>
  <c r="Q2034" i="32"/>
  <c r="Q2035" i="32"/>
  <c r="Q2036" i="32"/>
  <c r="Q2037" i="32"/>
  <c r="Q2038" i="32"/>
  <c r="Q2039" i="32"/>
  <c r="Q2040" i="32"/>
  <c r="Q2041" i="32"/>
  <c r="Q2042" i="32"/>
  <c r="Q2043" i="32"/>
  <c r="Q2044" i="32"/>
  <c r="Q2045" i="32"/>
  <c r="Q2046" i="32"/>
  <c r="Q2047" i="32"/>
  <c r="Q2048" i="32"/>
  <c r="Q2049" i="32"/>
  <c r="Q2050" i="32"/>
  <c r="Q2051" i="32"/>
  <c r="Q2052" i="32"/>
  <c r="Q2053" i="32"/>
  <c r="Q2054" i="32"/>
  <c r="Q2055" i="32"/>
  <c r="Q2056" i="32"/>
  <c r="Q2057" i="32"/>
  <c r="Q2058" i="32"/>
  <c r="Q2059" i="32"/>
  <c r="Q2060" i="32"/>
  <c r="Q2061" i="32"/>
  <c r="Q2062" i="32"/>
  <c r="Q2063" i="32"/>
  <c r="Q2064" i="32"/>
  <c r="Q2065" i="32"/>
  <c r="Q2066" i="32"/>
  <c r="Q2067" i="32"/>
  <c r="Q2068" i="32"/>
  <c r="Q2069" i="32"/>
  <c r="Q2070" i="32"/>
  <c r="Q2071" i="32"/>
  <c r="Q2072" i="32"/>
  <c r="Q2073" i="32"/>
  <c r="Q2074" i="32"/>
  <c r="Q2075" i="32"/>
  <c r="Q2076" i="32"/>
  <c r="Q2077" i="32"/>
  <c r="Q2078" i="32"/>
  <c r="Q2079" i="32"/>
  <c r="Q2080" i="32"/>
  <c r="Q2081" i="32"/>
  <c r="Q2082" i="32"/>
  <c r="Q2083" i="32"/>
  <c r="Q2084" i="32"/>
  <c r="Q2085" i="32"/>
  <c r="Q2086" i="32"/>
  <c r="Q2087" i="32"/>
  <c r="Q2088" i="32"/>
  <c r="Q2089" i="32"/>
  <c r="Q2090" i="32"/>
  <c r="Q2091" i="32"/>
  <c r="Q2092" i="32"/>
  <c r="Q2093" i="32"/>
  <c r="Q2094" i="32"/>
  <c r="Q2095" i="32"/>
  <c r="Q2096" i="32"/>
  <c r="Q2097" i="32"/>
  <c r="Q2098" i="32"/>
  <c r="Q2099" i="32"/>
  <c r="Q2100" i="32"/>
  <c r="Q2101" i="32"/>
  <c r="Q2102" i="32"/>
  <c r="Q2103" i="32"/>
  <c r="Q2104" i="32"/>
  <c r="Q2105" i="32"/>
  <c r="Q2106" i="32"/>
  <c r="Q2107" i="32"/>
  <c r="Q2108" i="32"/>
  <c r="Q2109" i="32"/>
  <c r="Q2110" i="32"/>
  <c r="Q2111" i="32"/>
  <c r="Q2112" i="32"/>
  <c r="Q2113" i="32"/>
  <c r="Q2114" i="32"/>
  <c r="Q2115" i="32"/>
  <c r="Q2116" i="32"/>
  <c r="Q2117" i="32"/>
  <c r="Q2118" i="32"/>
  <c r="Q2119" i="32"/>
  <c r="Q2120" i="32"/>
  <c r="Q2121" i="32"/>
  <c r="Q2122" i="32"/>
  <c r="Q2123" i="32"/>
  <c r="Q2124" i="32"/>
  <c r="Q2125" i="32"/>
  <c r="Q2126" i="32"/>
  <c r="Q2127" i="32"/>
  <c r="Q2128" i="32"/>
  <c r="Q2129" i="32"/>
  <c r="Q2130" i="32"/>
  <c r="Q2131" i="32"/>
  <c r="Q2132" i="32"/>
  <c r="Q2133" i="32"/>
  <c r="Q2134" i="32"/>
  <c r="Q2135" i="32"/>
  <c r="Q2136" i="32"/>
  <c r="Q2137" i="32"/>
  <c r="Q2138" i="32"/>
  <c r="Q2139" i="32"/>
  <c r="Q2140" i="32"/>
  <c r="Q2141" i="32"/>
  <c r="Q2142" i="32"/>
  <c r="Q2143" i="32"/>
  <c r="Q2144" i="32"/>
  <c r="Q2145" i="32"/>
  <c r="Q2146" i="32"/>
  <c r="Q2147" i="32"/>
  <c r="Q2148" i="32"/>
  <c r="Q2149" i="32"/>
  <c r="Q2150" i="32"/>
  <c r="Q2151" i="32"/>
  <c r="Q2152" i="32"/>
  <c r="Q2153" i="32"/>
  <c r="Q2154" i="32"/>
  <c r="Q2155" i="32"/>
  <c r="Q2156" i="32"/>
  <c r="Q2157" i="32"/>
  <c r="Q2158" i="32"/>
  <c r="Q2159" i="32"/>
  <c r="Q2160" i="32"/>
  <c r="Q2161" i="32"/>
  <c r="Q2162" i="32"/>
  <c r="Q2163" i="32"/>
  <c r="Q2164" i="32"/>
  <c r="Q2165" i="32"/>
  <c r="Q2166" i="32"/>
  <c r="Q2167" i="32"/>
  <c r="Q2168" i="32"/>
  <c r="Q2169" i="32"/>
  <c r="Q2170" i="32"/>
  <c r="Q2171" i="32"/>
  <c r="Q2172" i="32"/>
  <c r="Q2173" i="32"/>
  <c r="Q2174" i="32"/>
  <c r="Q2175" i="32"/>
  <c r="Q2176" i="32"/>
  <c r="Q2177" i="32"/>
  <c r="Q2178" i="32"/>
  <c r="Q2179" i="32"/>
  <c r="Q2180" i="32"/>
  <c r="Q2181" i="32"/>
  <c r="Q2182" i="32"/>
  <c r="Q2183" i="32"/>
  <c r="Q2184" i="32"/>
  <c r="Q2185" i="32"/>
  <c r="Q2186" i="32"/>
  <c r="Q2187" i="32"/>
  <c r="Q2188" i="32"/>
  <c r="Q2189" i="32"/>
  <c r="Q2190" i="32"/>
  <c r="Q2191" i="32"/>
  <c r="Q2192" i="32"/>
  <c r="Q2193" i="32"/>
  <c r="Q2194" i="32"/>
  <c r="Q2195" i="32"/>
  <c r="Q2196" i="32"/>
  <c r="Q2197" i="32"/>
  <c r="Q2198" i="32"/>
  <c r="Q2199" i="32"/>
  <c r="Q2200" i="32"/>
  <c r="Q2201" i="32"/>
  <c r="Q2202" i="32"/>
  <c r="Q2203" i="32"/>
  <c r="Q2204" i="32"/>
  <c r="Q2205" i="32"/>
  <c r="Q2206" i="32"/>
  <c r="Q2207" i="32"/>
  <c r="Q2208" i="32"/>
  <c r="Q2209" i="32"/>
  <c r="Q2210" i="32"/>
  <c r="Q2211" i="32"/>
  <c r="Q2212" i="32"/>
  <c r="Q2213" i="32"/>
  <c r="Q2214" i="32"/>
  <c r="Q2215" i="32"/>
  <c r="Q2216" i="32"/>
  <c r="Q2217" i="32"/>
  <c r="Q2218" i="32"/>
  <c r="Q2219" i="32"/>
  <c r="Q2220" i="32"/>
  <c r="Q2221" i="32"/>
  <c r="Q2222" i="32"/>
  <c r="Q2223" i="32"/>
  <c r="Q2224" i="32"/>
  <c r="Q2225" i="32"/>
  <c r="Q2226" i="32"/>
  <c r="Q2227" i="32"/>
  <c r="Q2228" i="32"/>
  <c r="Q2229" i="32"/>
  <c r="Q2230" i="32"/>
  <c r="Q2231" i="32"/>
  <c r="Q2232" i="32"/>
  <c r="Q2233" i="32"/>
  <c r="Q2234" i="32"/>
  <c r="Q2235" i="32"/>
  <c r="Q2236" i="32"/>
  <c r="Q2237" i="32"/>
  <c r="Q2238" i="32"/>
  <c r="Q2239" i="32"/>
  <c r="Q2240" i="32"/>
  <c r="Q2241" i="32"/>
  <c r="Q2242" i="32"/>
  <c r="Q2243" i="32"/>
  <c r="Q2244" i="32"/>
  <c r="Q2245" i="32"/>
  <c r="Q2246" i="32"/>
  <c r="Q2247" i="32"/>
  <c r="Q2248" i="32"/>
  <c r="Q2249" i="32"/>
  <c r="Q2250" i="32"/>
  <c r="Q2251" i="32"/>
  <c r="Q2252" i="32"/>
  <c r="Q2253" i="32"/>
  <c r="Q2254" i="32"/>
  <c r="Q2255" i="32"/>
  <c r="Q2256" i="32"/>
  <c r="Q2257" i="32"/>
  <c r="Q2258" i="32"/>
  <c r="Q2259" i="32"/>
  <c r="Q2260" i="32"/>
  <c r="Q2261" i="32"/>
  <c r="Q2262" i="32"/>
  <c r="Q2263" i="32"/>
  <c r="Q2264" i="32"/>
  <c r="Q2265" i="32"/>
  <c r="Q2266" i="32"/>
  <c r="Q2267" i="32"/>
  <c r="Q2268" i="32"/>
  <c r="Q2269" i="32"/>
  <c r="Q2270" i="32"/>
  <c r="Q2271" i="32"/>
  <c r="Q2272" i="32"/>
  <c r="Q2273" i="32"/>
  <c r="Q2274" i="32"/>
  <c r="Q2275" i="32"/>
  <c r="Q2276" i="32"/>
  <c r="Q2277" i="32"/>
  <c r="Q2278" i="32"/>
  <c r="Q2279" i="32"/>
  <c r="Q2280" i="32"/>
  <c r="Q2281" i="32"/>
  <c r="Q2282" i="32"/>
  <c r="Q2283" i="32"/>
  <c r="Q2284" i="32"/>
  <c r="Q2285" i="32"/>
  <c r="Q2286" i="32"/>
  <c r="Q2287" i="32"/>
  <c r="Q2288" i="32"/>
  <c r="Q2289" i="32"/>
  <c r="Q2290" i="32"/>
  <c r="Q2291" i="32"/>
  <c r="Q2292" i="32"/>
  <c r="Q2293" i="32"/>
  <c r="Q2294" i="32"/>
  <c r="Q2295" i="32"/>
  <c r="Q2296" i="32"/>
  <c r="Q2297" i="32"/>
  <c r="Q2298" i="32"/>
  <c r="Q2299" i="32"/>
  <c r="Q2300" i="32"/>
  <c r="Q2301" i="32"/>
  <c r="Q2302" i="32"/>
  <c r="Q2303" i="32"/>
  <c r="Q2304" i="32"/>
  <c r="Q2305" i="32"/>
  <c r="Q2306" i="32"/>
  <c r="Q2307" i="32"/>
  <c r="Q2308" i="32"/>
  <c r="Q2309" i="32"/>
  <c r="Q2310" i="32"/>
  <c r="Q2311" i="32"/>
  <c r="Q2312" i="32"/>
  <c r="Q2313" i="32"/>
  <c r="Q2314" i="32"/>
  <c r="Q2315" i="32"/>
  <c r="Q2316" i="32"/>
  <c r="Q2317" i="32"/>
  <c r="Q2318" i="32"/>
  <c r="Q2319" i="32"/>
  <c r="Q2320" i="32"/>
  <c r="Q2321" i="32"/>
  <c r="Q2322" i="32"/>
  <c r="Q2323" i="32"/>
  <c r="Q2324" i="32"/>
  <c r="Q2325" i="32"/>
  <c r="Q2326" i="32"/>
  <c r="Q2327" i="32"/>
  <c r="Q2328" i="32"/>
  <c r="Q2329" i="32"/>
  <c r="Q2330" i="32"/>
  <c r="Q2331" i="32"/>
  <c r="Q2332" i="32"/>
  <c r="Q2333" i="32"/>
  <c r="Q2334" i="32"/>
  <c r="Q2335" i="32"/>
  <c r="Q2336" i="32"/>
  <c r="Q2337" i="32"/>
  <c r="Q2338" i="32"/>
  <c r="Q2339" i="32"/>
  <c r="Q2340" i="32"/>
  <c r="Q2341" i="32"/>
  <c r="Q2342" i="32"/>
  <c r="Q2343" i="32"/>
  <c r="Q2344" i="32"/>
  <c r="Q2345" i="32"/>
  <c r="Q2346" i="32"/>
  <c r="Q2347" i="32"/>
  <c r="Q2348" i="32"/>
  <c r="Q2349" i="32"/>
  <c r="Q2350" i="32"/>
  <c r="Q2351" i="32"/>
  <c r="Q2352" i="32"/>
  <c r="Q2353" i="32"/>
  <c r="Q2354" i="32"/>
  <c r="Q2355" i="32"/>
  <c r="Q2356" i="32"/>
  <c r="Q2357" i="32"/>
  <c r="Q2358" i="32"/>
  <c r="Q2359" i="32"/>
  <c r="Q2360" i="32"/>
  <c r="Q2361" i="32"/>
  <c r="Q2362" i="32"/>
  <c r="Q2363" i="32"/>
  <c r="Q2364" i="32"/>
  <c r="Q2365" i="32"/>
  <c r="Q2366" i="32"/>
  <c r="Q2367" i="32"/>
  <c r="Q2368" i="32"/>
  <c r="Q2369" i="32"/>
  <c r="Q2370" i="32"/>
  <c r="Q2371" i="32"/>
  <c r="Q2372" i="32"/>
  <c r="Q2373" i="32"/>
  <c r="Q2374" i="32"/>
  <c r="Q2375" i="32"/>
  <c r="Q2376" i="32"/>
  <c r="Q2377" i="32"/>
  <c r="Q2378" i="32"/>
  <c r="Q2379" i="32"/>
  <c r="Q2380" i="32"/>
  <c r="Q2381" i="32"/>
  <c r="Q2382" i="32"/>
  <c r="Q2383" i="32"/>
  <c r="Q2384" i="32"/>
  <c r="Q2385" i="32"/>
  <c r="Q2386" i="32"/>
  <c r="Q2387" i="32"/>
  <c r="Q2388" i="32"/>
  <c r="Q2389" i="32"/>
  <c r="Q2390" i="32"/>
  <c r="Q2391" i="32"/>
  <c r="Q2392" i="32"/>
  <c r="Q2393" i="32"/>
  <c r="Q2394" i="32"/>
  <c r="Q2395" i="32"/>
  <c r="Q2396" i="32"/>
  <c r="Q2397" i="32"/>
  <c r="Q2398" i="32"/>
  <c r="Q2399" i="32"/>
  <c r="Q2400" i="32"/>
  <c r="Q2401" i="32"/>
  <c r="Q2402" i="32"/>
  <c r="Q2403" i="32"/>
  <c r="Q2404" i="32"/>
  <c r="Q2405" i="32"/>
  <c r="Q2406" i="32"/>
  <c r="Q2407" i="32"/>
  <c r="Q2408" i="32"/>
  <c r="Q2409" i="32"/>
  <c r="Q2410" i="32"/>
  <c r="Q2411" i="32"/>
  <c r="Q2412" i="32"/>
  <c r="Q2413" i="32"/>
  <c r="Q2414" i="32"/>
  <c r="Q2415" i="32"/>
  <c r="Q2416" i="32"/>
  <c r="Q2417" i="32"/>
  <c r="Q2418" i="32"/>
  <c r="Q2419" i="32"/>
  <c r="Q2420" i="32"/>
  <c r="Q2421" i="32"/>
  <c r="Q2422" i="32"/>
  <c r="Q2423" i="32"/>
  <c r="Q2424" i="32"/>
  <c r="Q2425" i="32"/>
  <c r="Q2426" i="32"/>
  <c r="Q2427" i="32"/>
  <c r="Q2428" i="32"/>
  <c r="Q2429" i="32"/>
  <c r="Q2430" i="32"/>
  <c r="Q2431" i="32"/>
  <c r="Q2432" i="32"/>
  <c r="Q2433" i="32"/>
  <c r="Q2434" i="32"/>
  <c r="Q2435" i="32"/>
  <c r="Q2436" i="32"/>
  <c r="Q2437" i="32"/>
  <c r="Q2438" i="32"/>
  <c r="Q2439" i="32"/>
  <c r="Q2440" i="32"/>
  <c r="Q2441" i="32"/>
  <c r="Q2442" i="32"/>
  <c r="Q2443" i="32"/>
  <c r="Q2444" i="32"/>
  <c r="Q2445" i="32"/>
  <c r="Q2446" i="32"/>
  <c r="Q2447" i="32"/>
  <c r="Q2448" i="32"/>
  <c r="Q2449" i="32"/>
  <c r="Q2450" i="32"/>
  <c r="Q2451" i="32"/>
  <c r="Q2452" i="32"/>
  <c r="Q2453" i="32"/>
  <c r="Q2454" i="32"/>
  <c r="Q2455" i="32"/>
  <c r="Q2456" i="32"/>
  <c r="Q2457" i="32"/>
  <c r="Q2458" i="32"/>
  <c r="Q2459" i="32"/>
  <c r="Q2460" i="32"/>
  <c r="Q2461" i="32"/>
  <c r="Q2462" i="32"/>
  <c r="Q2463" i="32"/>
  <c r="Q2464" i="32"/>
  <c r="Q2465" i="32"/>
  <c r="Q2466" i="32"/>
  <c r="Q2467" i="32"/>
  <c r="Q2468" i="32"/>
  <c r="Q2469" i="32"/>
  <c r="Q2470" i="32"/>
  <c r="Q2471" i="32"/>
  <c r="Q2472" i="32"/>
  <c r="Q2473" i="32"/>
  <c r="Q2474" i="32"/>
  <c r="Q2475" i="32"/>
  <c r="Q2476" i="32"/>
  <c r="Q2477" i="32"/>
  <c r="Q2478" i="32"/>
  <c r="Q2479" i="32"/>
  <c r="Q2480" i="32"/>
  <c r="Q2481" i="32"/>
  <c r="Q2482" i="32"/>
  <c r="Q2483" i="32"/>
  <c r="Q2484" i="32"/>
  <c r="Q2485" i="32"/>
  <c r="Q2486" i="32"/>
  <c r="Q2487" i="32"/>
  <c r="Q2488" i="32"/>
  <c r="Q2489" i="32"/>
  <c r="Q2490" i="32"/>
  <c r="Q2491" i="32"/>
  <c r="Q2492" i="32"/>
  <c r="Q2493" i="32"/>
  <c r="Q2494" i="32"/>
  <c r="Q2495" i="32"/>
  <c r="Q2496" i="32"/>
  <c r="Q2497" i="32"/>
  <c r="Q2498" i="32"/>
  <c r="Q2499" i="32"/>
  <c r="Q2500" i="32"/>
  <c r="AK1501" i="32"/>
  <c r="AK1502" i="32"/>
  <c r="AK1503" i="32"/>
  <c r="AK1504" i="32"/>
  <c r="AK1505" i="32"/>
  <c r="AK1506" i="32"/>
  <c r="AK1507" i="32"/>
  <c r="AK1508" i="32"/>
  <c r="AK1509" i="32"/>
  <c r="AK1510" i="32"/>
  <c r="AK1511" i="32"/>
  <c r="AK1512" i="32"/>
  <c r="AK1513" i="32"/>
  <c r="AK1514" i="32"/>
  <c r="AK1515" i="32"/>
  <c r="AK1516" i="32"/>
  <c r="AK1517" i="32"/>
  <c r="AK1518" i="32"/>
  <c r="AK1519" i="32"/>
  <c r="AK1520" i="32"/>
  <c r="AK1521" i="32"/>
  <c r="AK1522" i="32"/>
  <c r="AK1523" i="32"/>
  <c r="AK1524" i="32"/>
  <c r="AK1525" i="32"/>
  <c r="AK1526" i="32"/>
  <c r="AK1527" i="32"/>
  <c r="AK1528" i="32"/>
  <c r="AK1529" i="32"/>
  <c r="AK1530" i="32"/>
  <c r="AK1531" i="32"/>
  <c r="AK1532" i="32"/>
  <c r="AK1533" i="32"/>
  <c r="AK1534" i="32"/>
  <c r="AK1535" i="32"/>
  <c r="AK1536" i="32"/>
  <c r="AK1537" i="32"/>
  <c r="AK1538" i="32"/>
  <c r="AK1539" i="32"/>
  <c r="AK1540" i="32"/>
  <c r="AK1541" i="32"/>
  <c r="AK1542" i="32"/>
  <c r="AK1543" i="32"/>
  <c r="AK1544" i="32"/>
  <c r="AK1545" i="32"/>
  <c r="AK1546" i="32"/>
  <c r="AK1547" i="32"/>
  <c r="AK1548" i="32"/>
  <c r="AK1549" i="32"/>
  <c r="AK1550" i="32"/>
  <c r="AK1551" i="32"/>
  <c r="AK1552" i="32"/>
  <c r="AK1553" i="32"/>
  <c r="AK1554" i="32"/>
  <c r="AK1555" i="32"/>
  <c r="AK1556" i="32"/>
  <c r="AK1557" i="32"/>
  <c r="AK1558" i="32"/>
  <c r="AK1559" i="32"/>
  <c r="AK1560" i="32"/>
  <c r="AK1561" i="32"/>
  <c r="AK1562" i="32"/>
  <c r="AK1563" i="32"/>
  <c r="AK1564" i="32"/>
  <c r="AK1565" i="32"/>
  <c r="AK1566" i="32"/>
  <c r="AK1567" i="32"/>
  <c r="AK1568" i="32"/>
  <c r="AK1569" i="32"/>
  <c r="AK1570" i="32"/>
  <c r="AK1571" i="32"/>
  <c r="AK1572" i="32"/>
  <c r="AK1573" i="32"/>
  <c r="AK1574" i="32"/>
  <c r="AK1575" i="32"/>
  <c r="AK1576" i="32"/>
  <c r="AK1577" i="32"/>
  <c r="AK1578" i="32"/>
  <c r="AK1579" i="32"/>
  <c r="AK1580" i="32"/>
  <c r="AK1581" i="32"/>
  <c r="AK1582" i="32"/>
  <c r="AK1583" i="32"/>
  <c r="AK1584" i="32"/>
  <c r="AK1585" i="32"/>
  <c r="AK1586" i="32"/>
  <c r="AK1587" i="32"/>
  <c r="AK1588" i="32"/>
  <c r="AK1589" i="32"/>
  <c r="AK1590" i="32"/>
  <c r="AK1591" i="32"/>
  <c r="AK1592" i="32"/>
  <c r="AK1593" i="32"/>
  <c r="AK1594" i="32"/>
  <c r="AK1595" i="32"/>
  <c r="AK1596" i="32"/>
  <c r="AK1597" i="32"/>
  <c r="AK1598" i="32"/>
  <c r="AK1599" i="32"/>
  <c r="AK1600" i="32"/>
  <c r="AK1601" i="32"/>
  <c r="AK1602" i="32"/>
  <c r="AK1603" i="32"/>
  <c r="AK1604" i="32"/>
  <c r="AK1605" i="32"/>
  <c r="AK1606" i="32"/>
  <c r="AK1607" i="32"/>
  <c r="AK1608" i="32"/>
  <c r="AK1609" i="32"/>
  <c r="AK1610" i="32"/>
  <c r="AK1611" i="32"/>
  <c r="AK1612" i="32"/>
  <c r="AK1613" i="32"/>
  <c r="AK1614" i="32"/>
  <c r="AK1615" i="32"/>
  <c r="AK1616" i="32"/>
  <c r="AK1617" i="32"/>
  <c r="AK1618" i="32"/>
  <c r="AK1619" i="32"/>
  <c r="AK1620" i="32"/>
  <c r="AK1621" i="32"/>
  <c r="AK1622" i="32"/>
  <c r="AK1623" i="32"/>
  <c r="AK1624" i="32"/>
  <c r="AK1625" i="32"/>
  <c r="AK1626" i="32"/>
  <c r="AK1627" i="32"/>
  <c r="AK1628" i="32"/>
  <c r="AK1629" i="32"/>
  <c r="AK1630" i="32"/>
  <c r="AK1631" i="32"/>
  <c r="AK1632" i="32"/>
  <c r="AK1633" i="32"/>
  <c r="AK1634" i="32"/>
  <c r="AK1635" i="32"/>
  <c r="AK1636" i="32"/>
  <c r="AK1637" i="32"/>
  <c r="AK1638" i="32"/>
  <c r="AK1639" i="32"/>
  <c r="AK1640" i="32"/>
  <c r="AK1641" i="32"/>
  <c r="AK1642" i="32"/>
  <c r="AK1643" i="32"/>
  <c r="AK1644" i="32"/>
  <c r="AK1645" i="32"/>
  <c r="AK1646" i="32"/>
  <c r="AK1647" i="32"/>
  <c r="AK1648" i="32"/>
  <c r="AK1649" i="32"/>
  <c r="AK1650" i="32"/>
  <c r="AK1651" i="32"/>
  <c r="AK1652" i="32"/>
  <c r="AK1653" i="32"/>
  <c r="AK1654" i="32"/>
  <c r="AK1655" i="32"/>
  <c r="AK1656" i="32"/>
  <c r="AK1657" i="32"/>
  <c r="AK1658" i="32"/>
  <c r="AK1659" i="32"/>
  <c r="AK1660" i="32"/>
  <c r="AK1661" i="32"/>
  <c r="AK1662" i="32"/>
  <c r="AK1663" i="32"/>
  <c r="AK1664" i="32"/>
  <c r="AK1665" i="32"/>
  <c r="AK1666" i="32"/>
  <c r="AK1667" i="32"/>
  <c r="AK1668" i="32"/>
  <c r="AK1669" i="32"/>
  <c r="AK1670" i="32"/>
  <c r="AK1671" i="32"/>
  <c r="AK1672" i="32"/>
  <c r="AK1673" i="32"/>
  <c r="AK1674" i="32"/>
  <c r="AK1675" i="32"/>
  <c r="AK1676" i="32"/>
  <c r="AK1677" i="32"/>
  <c r="AK1678" i="32"/>
  <c r="AK1679" i="32"/>
  <c r="AK1680" i="32"/>
  <c r="AK1681" i="32"/>
  <c r="AK1682" i="32"/>
  <c r="AK1683" i="32"/>
  <c r="AK1684" i="32"/>
  <c r="AK1685" i="32"/>
  <c r="AK1686" i="32"/>
  <c r="AK1687" i="32"/>
  <c r="AK1688" i="32"/>
  <c r="AK1689" i="32"/>
  <c r="AK1690" i="32"/>
  <c r="AK1691" i="32"/>
  <c r="AK1692" i="32"/>
  <c r="AK1693" i="32"/>
  <c r="AK1694" i="32"/>
  <c r="AK1695" i="32"/>
  <c r="AK1696" i="32"/>
  <c r="AK1697" i="32"/>
  <c r="AK1698" i="32"/>
  <c r="AK1699" i="32"/>
  <c r="AK1700" i="32"/>
  <c r="AK1701" i="32"/>
  <c r="AK1702" i="32"/>
  <c r="AK1703" i="32"/>
  <c r="AK1704" i="32"/>
  <c r="AK1705" i="32"/>
  <c r="AK1706" i="32"/>
  <c r="AK1707" i="32"/>
  <c r="AK1708" i="32"/>
  <c r="AK1709" i="32"/>
  <c r="AK1710" i="32"/>
  <c r="AK1711" i="32"/>
  <c r="AK1712" i="32"/>
  <c r="AK1713" i="32"/>
  <c r="AK1714" i="32"/>
  <c r="AK1715" i="32"/>
  <c r="AK1716" i="32"/>
  <c r="AK1717" i="32"/>
  <c r="AK1718" i="32"/>
  <c r="AK1719" i="32"/>
  <c r="AK1720" i="32"/>
  <c r="AK1721" i="32"/>
  <c r="AK1722" i="32"/>
  <c r="AK1723" i="32"/>
  <c r="AK1724" i="32"/>
  <c r="AK1725" i="32"/>
  <c r="AK1726" i="32"/>
  <c r="AK1727" i="32"/>
  <c r="AK1728" i="32"/>
  <c r="AK1729" i="32"/>
  <c r="AK1730" i="32"/>
  <c r="AK1731" i="32"/>
  <c r="AK1732" i="32"/>
  <c r="AK1733" i="32"/>
  <c r="AK1734" i="32"/>
  <c r="AK1735" i="32"/>
  <c r="AK1736" i="32"/>
  <c r="AK1737" i="32"/>
  <c r="AK1738" i="32"/>
  <c r="AK1739" i="32"/>
  <c r="AK1740" i="32"/>
  <c r="AK1741" i="32"/>
  <c r="AK1742" i="32"/>
  <c r="AK1743" i="32"/>
  <c r="AK1744" i="32"/>
  <c r="AK1745" i="32"/>
  <c r="AK1746" i="32"/>
  <c r="AK1747" i="32"/>
  <c r="AK1748" i="32"/>
  <c r="AK1749" i="32"/>
  <c r="AK1750" i="32"/>
  <c r="AK1751" i="32"/>
  <c r="AK1752" i="32"/>
  <c r="AK1753" i="32"/>
  <c r="AK1754" i="32"/>
  <c r="AK1755" i="32"/>
  <c r="AK1756" i="32"/>
  <c r="AK1757" i="32"/>
  <c r="AK1758" i="32"/>
  <c r="AK1759" i="32"/>
  <c r="AK1760" i="32"/>
  <c r="AK1761" i="32"/>
  <c r="AK1762" i="32"/>
  <c r="AK1763" i="32"/>
  <c r="AK1764" i="32"/>
  <c r="AK1765" i="32"/>
  <c r="AK1766" i="32"/>
  <c r="AK1767" i="32"/>
  <c r="AK1768" i="32"/>
  <c r="AK1769" i="32"/>
  <c r="AK1770" i="32"/>
  <c r="AK1771" i="32"/>
  <c r="AK1772" i="32"/>
  <c r="AK1773" i="32"/>
  <c r="AK1774" i="32"/>
  <c r="AK1775" i="32"/>
  <c r="AK1776" i="32"/>
  <c r="AK1777" i="32"/>
  <c r="AK1778" i="32"/>
  <c r="AK1779" i="32"/>
  <c r="AK1780" i="32"/>
  <c r="AK1781" i="32"/>
  <c r="AK1782" i="32"/>
  <c r="AK1783" i="32"/>
  <c r="AK1784" i="32"/>
  <c r="AK1785" i="32"/>
  <c r="AK1786" i="32"/>
  <c r="AK1787" i="32"/>
  <c r="AK1788" i="32"/>
  <c r="AK1789" i="32"/>
  <c r="AK1790" i="32"/>
  <c r="AK1791" i="32"/>
  <c r="AK1792" i="32"/>
  <c r="AK1793" i="32"/>
  <c r="AK1794" i="32"/>
  <c r="AK1795" i="32"/>
  <c r="AK1796" i="32"/>
  <c r="AK1797" i="32"/>
  <c r="AK1798" i="32"/>
  <c r="AK1799" i="32"/>
  <c r="AK1800" i="32"/>
  <c r="AK1801" i="32"/>
  <c r="AK1802" i="32"/>
  <c r="AK1803" i="32"/>
  <c r="AK1804" i="32"/>
  <c r="AK1805" i="32"/>
  <c r="AK1806" i="32"/>
  <c r="AK1807" i="32"/>
  <c r="AK1808" i="32"/>
  <c r="AK1809" i="32"/>
  <c r="AK1810" i="32"/>
  <c r="AK1811" i="32"/>
  <c r="AK1812" i="32"/>
  <c r="AK1813" i="32"/>
  <c r="AK1814" i="32"/>
  <c r="AK1815" i="32"/>
  <c r="AK1816" i="32"/>
  <c r="AK1817" i="32"/>
  <c r="AK1818" i="32"/>
  <c r="AK1819" i="32"/>
  <c r="AK1820" i="32"/>
  <c r="AK1821" i="32"/>
  <c r="AK1822" i="32"/>
  <c r="AK1823" i="32"/>
  <c r="AK1824" i="32"/>
  <c r="AK1825" i="32"/>
  <c r="AK1826" i="32"/>
  <c r="AK1827" i="32"/>
  <c r="AK1828" i="32"/>
  <c r="AK1829" i="32"/>
  <c r="AK1830" i="32"/>
  <c r="AK1831" i="32"/>
  <c r="AK1832" i="32"/>
  <c r="AK1833" i="32"/>
  <c r="AK1834" i="32"/>
  <c r="AK1835" i="32"/>
  <c r="AK1836" i="32"/>
  <c r="AK1837" i="32"/>
  <c r="AK1838" i="32"/>
  <c r="AK1839" i="32"/>
  <c r="AK1840" i="32"/>
  <c r="AK1841" i="32"/>
  <c r="AK1842" i="32"/>
  <c r="AK1843" i="32"/>
  <c r="AK1844" i="32"/>
  <c r="AK1845" i="32"/>
  <c r="AK1846" i="32"/>
  <c r="AK1847" i="32"/>
  <c r="AK1848" i="32"/>
  <c r="AK1849" i="32"/>
  <c r="AK1850" i="32"/>
  <c r="AK1851" i="32"/>
  <c r="AK1852" i="32"/>
  <c r="AK1853" i="32"/>
  <c r="AK1854" i="32"/>
  <c r="AK1855" i="32"/>
  <c r="AK1856" i="32"/>
  <c r="AK1857" i="32"/>
  <c r="AK1858" i="32"/>
  <c r="AK1859" i="32"/>
  <c r="AK1860" i="32"/>
  <c r="AK1861" i="32"/>
  <c r="AK1862" i="32"/>
  <c r="AK1863" i="32"/>
  <c r="AK1864" i="32"/>
  <c r="AK1865" i="32"/>
  <c r="AK1866" i="32"/>
  <c r="AK1867" i="32"/>
  <c r="AK1868" i="32"/>
  <c r="AK1869" i="32"/>
  <c r="AK1870" i="32"/>
  <c r="AK1871" i="32"/>
  <c r="AK1872" i="32"/>
  <c r="AK1873" i="32"/>
  <c r="AK1874" i="32"/>
  <c r="AK1875" i="32"/>
  <c r="AK1876" i="32"/>
  <c r="AK1877" i="32"/>
  <c r="AK1878" i="32"/>
  <c r="AK1879" i="32"/>
  <c r="AK1880" i="32"/>
  <c r="AK1881" i="32"/>
  <c r="AK1882" i="32"/>
  <c r="AK1883" i="32"/>
  <c r="AK1884" i="32"/>
  <c r="AK1885" i="32"/>
  <c r="AK1886" i="32"/>
  <c r="AK1887" i="32"/>
  <c r="AK1888" i="32"/>
  <c r="AK1889" i="32"/>
  <c r="AK1890" i="32"/>
  <c r="AK1891" i="32"/>
  <c r="AK1892" i="32"/>
  <c r="AK1893" i="32"/>
  <c r="AK1894" i="32"/>
  <c r="AK1895" i="32"/>
  <c r="AK1896" i="32"/>
  <c r="AK1897" i="32"/>
  <c r="AK1898" i="32"/>
  <c r="AK1899" i="32"/>
  <c r="AK1900" i="32"/>
  <c r="AK1901" i="32"/>
  <c r="AK1902" i="32"/>
  <c r="AK1903" i="32"/>
  <c r="AK1904" i="32"/>
  <c r="AK1905" i="32"/>
  <c r="AK1906" i="32"/>
  <c r="AK1907" i="32"/>
  <c r="AK1908" i="32"/>
  <c r="AK1909" i="32"/>
  <c r="AK1910" i="32"/>
  <c r="AK1911" i="32"/>
  <c r="AK1912" i="32"/>
  <c r="AK1913" i="32"/>
  <c r="AK1914" i="32"/>
  <c r="AK1915" i="32"/>
  <c r="AK1916" i="32"/>
  <c r="AK1917" i="32"/>
  <c r="AK1918" i="32"/>
  <c r="AK1919" i="32"/>
  <c r="AK1920" i="32"/>
  <c r="AK1921" i="32"/>
  <c r="AK1922" i="32"/>
  <c r="AK1923" i="32"/>
  <c r="AK1924" i="32"/>
  <c r="AK1925" i="32"/>
  <c r="AK1926" i="32"/>
  <c r="AK1927" i="32"/>
  <c r="AK1928" i="32"/>
  <c r="AK1929" i="32"/>
  <c r="AK1930" i="32"/>
  <c r="AK1931" i="32"/>
  <c r="AK1932" i="32"/>
  <c r="AK1933" i="32"/>
  <c r="AK1934" i="32"/>
  <c r="AK1935" i="32"/>
  <c r="AK1936" i="32"/>
  <c r="AK1937" i="32"/>
  <c r="AK1938" i="32"/>
  <c r="AK1939" i="32"/>
  <c r="AK1940" i="32"/>
  <c r="AK1941" i="32"/>
  <c r="AK1942" i="32"/>
  <c r="AK1943" i="32"/>
  <c r="AK1944" i="32"/>
  <c r="AK1945" i="32"/>
  <c r="AK1946" i="32"/>
  <c r="AK1947" i="32"/>
  <c r="AK1948" i="32"/>
  <c r="AK1949" i="32"/>
  <c r="AK1950" i="32"/>
  <c r="AK1951" i="32"/>
  <c r="AK1952" i="32"/>
  <c r="AK1953" i="32"/>
  <c r="AK1954" i="32"/>
  <c r="AK1955" i="32"/>
  <c r="AK1956" i="32"/>
  <c r="AK1957" i="32"/>
  <c r="AK1958" i="32"/>
  <c r="AK1959" i="32"/>
  <c r="AK1960" i="32"/>
  <c r="AK1961" i="32"/>
  <c r="AK1962" i="32"/>
  <c r="AK1963" i="32"/>
  <c r="AK1964" i="32"/>
  <c r="AK1965" i="32"/>
  <c r="AK1966" i="32"/>
  <c r="AK1967" i="32"/>
  <c r="AK1968" i="32"/>
  <c r="AK1969" i="32"/>
  <c r="AK1970" i="32"/>
  <c r="AK1971" i="32"/>
  <c r="AK1972" i="32"/>
  <c r="AK1973" i="32"/>
  <c r="AK1974" i="32"/>
  <c r="AK1975" i="32"/>
  <c r="AK1976" i="32"/>
  <c r="AK1977" i="32"/>
  <c r="AK1978" i="32"/>
  <c r="AK1979" i="32"/>
  <c r="AK1980" i="32"/>
  <c r="AK1981" i="32"/>
  <c r="AK1982" i="32"/>
  <c r="AK1983" i="32"/>
  <c r="AK1984" i="32"/>
  <c r="AK1985" i="32"/>
  <c r="AK1986" i="32"/>
  <c r="AK1987" i="32"/>
  <c r="AK1988" i="32"/>
  <c r="AK1989" i="32"/>
  <c r="AK1990" i="32"/>
  <c r="AK1991" i="32"/>
  <c r="AK1992" i="32"/>
  <c r="AK1993" i="32"/>
  <c r="AK1994" i="32"/>
  <c r="AK1995" i="32"/>
  <c r="AK1996" i="32"/>
  <c r="AK1997" i="32"/>
  <c r="AK1998" i="32"/>
  <c r="AK1999" i="32"/>
  <c r="AK2000" i="32"/>
  <c r="AK2001" i="32"/>
  <c r="AK2002" i="32"/>
  <c r="AK2003" i="32"/>
  <c r="AK2004" i="32"/>
  <c r="AK2005" i="32"/>
  <c r="AK2006" i="32"/>
  <c r="AK2007" i="32"/>
  <c r="AK2008" i="32"/>
  <c r="AK2009" i="32"/>
  <c r="AK2010" i="32"/>
  <c r="AK2011" i="32"/>
  <c r="AK2012" i="32"/>
  <c r="AK2013" i="32"/>
  <c r="AK2014" i="32"/>
  <c r="AK2015" i="32"/>
  <c r="AK2016" i="32"/>
  <c r="AK2017" i="32"/>
  <c r="AK2018" i="32"/>
  <c r="AK2019" i="32"/>
  <c r="AK2020" i="32"/>
  <c r="AK2021" i="32"/>
  <c r="AK2022" i="32"/>
  <c r="AK2023" i="32"/>
  <c r="AK2024" i="32"/>
  <c r="AK2025" i="32"/>
  <c r="AK2026" i="32"/>
  <c r="AK2027" i="32"/>
  <c r="AK2028" i="32"/>
  <c r="AK2029" i="32"/>
  <c r="AK2030" i="32"/>
  <c r="AK2031" i="32"/>
  <c r="AK2032" i="32"/>
  <c r="AK2033" i="32"/>
  <c r="AK2034" i="32"/>
  <c r="AK2035" i="32"/>
  <c r="AK2036" i="32"/>
  <c r="AK2037" i="32"/>
  <c r="AK2038" i="32"/>
  <c r="AK2039" i="32"/>
  <c r="AK2040" i="32"/>
  <c r="AK2041" i="32"/>
  <c r="AK2042" i="32"/>
  <c r="AK2043" i="32"/>
  <c r="AK2044" i="32"/>
  <c r="AK2045" i="32"/>
  <c r="AK2046" i="32"/>
  <c r="AK2047" i="32"/>
  <c r="AK2048" i="32"/>
  <c r="AK2049" i="32"/>
  <c r="AK2050" i="32"/>
  <c r="AK2051" i="32"/>
  <c r="AK2052" i="32"/>
  <c r="AK2053" i="32"/>
  <c r="AK2054" i="32"/>
  <c r="AK2055" i="32"/>
  <c r="AK2056" i="32"/>
  <c r="AK2057" i="32"/>
  <c r="AK2058" i="32"/>
  <c r="AK2059" i="32"/>
  <c r="AK2060" i="32"/>
  <c r="AK2061" i="32"/>
  <c r="AK2062" i="32"/>
  <c r="AK2063" i="32"/>
  <c r="AK2064" i="32"/>
  <c r="AK2065" i="32"/>
  <c r="AK2066" i="32"/>
  <c r="AK2067" i="32"/>
  <c r="AK2068" i="32"/>
  <c r="AK2069" i="32"/>
  <c r="AK2070" i="32"/>
  <c r="AK2071" i="32"/>
  <c r="AK2072" i="32"/>
  <c r="AK2073" i="32"/>
  <c r="AK2074" i="32"/>
  <c r="AK2075" i="32"/>
  <c r="AK2076" i="32"/>
  <c r="AK2077" i="32"/>
  <c r="AK2078" i="32"/>
  <c r="AK2079" i="32"/>
  <c r="AK2080" i="32"/>
  <c r="AK2081" i="32"/>
  <c r="AK2082" i="32"/>
  <c r="AK2083" i="32"/>
  <c r="AK2084" i="32"/>
  <c r="AK2085" i="32"/>
  <c r="AK2086" i="32"/>
  <c r="AK2087" i="32"/>
  <c r="AK2088" i="32"/>
  <c r="AK2089" i="32"/>
  <c r="AK2090" i="32"/>
  <c r="AK2091" i="32"/>
  <c r="AK2092" i="32"/>
  <c r="AK2093" i="32"/>
  <c r="AK2094" i="32"/>
  <c r="AK2095" i="32"/>
  <c r="AK2096" i="32"/>
  <c r="AK2097" i="32"/>
  <c r="AK2098" i="32"/>
  <c r="AK2099" i="32"/>
  <c r="AK2100" i="32"/>
  <c r="AK2101" i="32"/>
  <c r="AK2102" i="32"/>
  <c r="AK2103" i="32"/>
  <c r="AK2104" i="32"/>
  <c r="AK2105" i="32"/>
  <c r="AK2106" i="32"/>
  <c r="AK2107" i="32"/>
  <c r="AK2108" i="32"/>
  <c r="AK2109" i="32"/>
  <c r="AK2110" i="32"/>
  <c r="AK2111" i="32"/>
  <c r="AK2112" i="32"/>
  <c r="AK2113" i="32"/>
  <c r="AK2114" i="32"/>
  <c r="AK2115" i="32"/>
  <c r="AK2116" i="32"/>
  <c r="AK2117" i="32"/>
  <c r="AK2118" i="32"/>
  <c r="AK2119" i="32"/>
  <c r="AK2120" i="32"/>
  <c r="AK2121" i="32"/>
  <c r="AK2122" i="32"/>
  <c r="AK2123" i="32"/>
  <c r="AK2124" i="32"/>
  <c r="AK2125" i="32"/>
  <c r="AK2126" i="32"/>
  <c r="AK2127" i="32"/>
  <c r="AK2128" i="32"/>
  <c r="AK2129" i="32"/>
  <c r="AK2130" i="32"/>
  <c r="AK2131" i="32"/>
  <c r="AK2132" i="32"/>
  <c r="AK2133" i="32"/>
  <c r="AK2134" i="32"/>
  <c r="AK2135" i="32"/>
  <c r="AK2136" i="32"/>
  <c r="AK2137" i="32"/>
  <c r="AK2138" i="32"/>
  <c r="AK2139" i="32"/>
  <c r="AK2140" i="32"/>
  <c r="AK2141" i="32"/>
  <c r="AK2142" i="32"/>
  <c r="AK2143" i="32"/>
  <c r="AK2144" i="32"/>
  <c r="AK2145" i="32"/>
  <c r="AK2146" i="32"/>
  <c r="AK2147" i="32"/>
  <c r="AK2148" i="32"/>
  <c r="AK2149" i="32"/>
  <c r="AK2150" i="32"/>
  <c r="AK2151" i="32"/>
  <c r="AK2152" i="32"/>
  <c r="AK2153" i="32"/>
  <c r="AK2154" i="32"/>
  <c r="AK2155" i="32"/>
  <c r="AK2156" i="32"/>
  <c r="AK2157" i="32"/>
  <c r="AK2158" i="32"/>
  <c r="AK2159" i="32"/>
  <c r="AK2160" i="32"/>
  <c r="AK2161" i="32"/>
  <c r="AK2162" i="32"/>
  <c r="AK2163" i="32"/>
  <c r="AK2164" i="32"/>
  <c r="AK2165" i="32"/>
  <c r="AK2166" i="32"/>
  <c r="AK2167" i="32"/>
  <c r="AK2168" i="32"/>
  <c r="AK2169" i="32"/>
  <c r="AK2170" i="32"/>
  <c r="AK2171" i="32"/>
  <c r="AK2172" i="32"/>
  <c r="AK2173" i="32"/>
  <c r="AK2174" i="32"/>
  <c r="AK2175" i="32"/>
  <c r="AK2176" i="32"/>
  <c r="AK2177" i="32"/>
  <c r="AK2178" i="32"/>
  <c r="AK2179" i="32"/>
  <c r="AK2180" i="32"/>
  <c r="AK2181" i="32"/>
  <c r="AK2182" i="32"/>
  <c r="AK2183" i="32"/>
  <c r="AK2184" i="32"/>
  <c r="AK2185" i="32"/>
  <c r="AK2186" i="32"/>
  <c r="AK2187" i="32"/>
  <c r="AK2188" i="32"/>
  <c r="AK2189" i="32"/>
  <c r="AK2190" i="32"/>
  <c r="AK2191" i="32"/>
  <c r="AK2192" i="32"/>
  <c r="AK2193" i="32"/>
  <c r="AK2194" i="32"/>
  <c r="AK2195" i="32"/>
  <c r="AK2196" i="32"/>
  <c r="AK2197" i="32"/>
  <c r="AK2198" i="32"/>
  <c r="AK2199" i="32"/>
  <c r="AK2200" i="32"/>
  <c r="AK2201" i="32"/>
  <c r="AK2202" i="32"/>
  <c r="AK2203" i="32"/>
  <c r="AK2204" i="32"/>
  <c r="AK2205" i="32"/>
  <c r="AK2206" i="32"/>
  <c r="AK2207" i="32"/>
  <c r="AK2208" i="32"/>
  <c r="AK2209" i="32"/>
  <c r="AK2210" i="32"/>
  <c r="AK2211" i="32"/>
  <c r="AK2212" i="32"/>
  <c r="AK2213" i="32"/>
  <c r="AK2214" i="32"/>
  <c r="AK2215" i="32"/>
  <c r="AK2216" i="32"/>
  <c r="AK2217" i="32"/>
  <c r="AK2218" i="32"/>
  <c r="AK2219" i="32"/>
  <c r="AK2220" i="32"/>
  <c r="AK2221" i="32"/>
  <c r="AK2222" i="32"/>
  <c r="AK2223" i="32"/>
  <c r="AK2224" i="32"/>
  <c r="AK2225" i="32"/>
  <c r="AK2226" i="32"/>
  <c r="AK2227" i="32"/>
  <c r="AK2228" i="32"/>
  <c r="AK2229" i="32"/>
  <c r="AK2230" i="32"/>
  <c r="AK2231" i="32"/>
  <c r="AK2232" i="32"/>
  <c r="AK2233" i="32"/>
  <c r="AK2234" i="32"/>
  <c r="AK2235" i="32"/>
  <c r="AK2236" i="32"/>
  <c r="AK2237" i="32"/>
  <c r="AK2238" i="32"/>
  <c r="AK2239" i="32"/>
  <c r="AK2240" i="32"/>
  <c r="AK2241" i="32"/>
  <c r="AK2242" i="32"/>
  <c r="AK2243" i="32"/>
  <c r="AK2244" i="32"/>
  <c r="AK2245" i="32"/>
  <c r="AK2246" i="32"/>
  <c r="AK2247" i="32"/>
  <c r="AK2248" i="32"/>
  <c r="AK2249" i="32"/>
  <c r="AK2250" i="32"/>
  <c r="AK2251" i="32"/>
  <c r="AK2252" i="32"/>
  <c r="AK2253" i="32"/>
  <c r="AK2254" i="32"/>
  <c r="AK2255" i="32"/>
  <c r="AK2256" i="32"/>
  <c r="AK2257" i="32"/>
  <c r="AK2258" i="32"/>
  <c r="AK2259" i="32"/>
  <c r="AK2260" i="32"/>
  <c r="AK2261" i="32"/>
  <c r="AK2262" i="32"/>
  <c r="AK2263" i="32"/>
  <c r="AK2264" i="32"/>
  <c r="AK2265" i="32"/>
  <c r="AK2266" i="32"/>
  <c r="AK2267" i="32"/>
  <c r="AK2268" i="32"/>
  <c r="AK2269" i="32"/>
  <c r="AK2270" i="32"/>
  <c r="AK2271" i="32"/>
  <c r="AK2272" i="32"/>
  <c r="AK2273" i="32"/>
  <c r="AK2274" i="32"/>
  <c r="AK2275" i="32"/>
  <c r="AK2276" i="32"/>
  <c r="AK2277" i="32"/>
  <c r="AK2278" i="32"/>
  <c r="AK2279" i="32"/>
  <c r="AK2280" i="32"/>
  <c r="AK2281" i="32"/>
  <c r="AK2282" i="32"/>
  <c r="AK2283" i="32"/>
  <c r="AK2284" i="32"/>
  <c r="AK2285" i="32"/>
  <c r="AK2286" i="32"/>
  <c r="AK2287" i="32"/>
  <c r="AK2288" i="32"/>
  <c r="AK2289" i="32"/>
  <c r="AK2290" i="32"/>
  <c r="AK2291" i="32"/>
  <c r="AK2292" i="32"/>
  <c r="AK2293" i="32"/>
  <c r="AK2294" i="32"/>
  <c r="AK2295" i="32"/>
  <c r="AK2296" i="32"/>
  <c r="AK2297" i="32"/>
  <c r="AK2298" i="32"/>
  <c r="AK2299" i="32"/>
  <c r="AK2300" i="32"/>
  <c r="AK2301" i="32"/>
  <c r="AK2302" i="32"/>
  <c r="AK2303" i="32"/>
  <c r="AK2304" i="32"/>
  <c r="AK2305" i="32"/>
  <c r="AK2306" i="32"/>
  <c r="AK2307" i="32"/>
  <c r="AK2308" i="32"/>
  <c r="AK2309" i="32"/>
  <c r="AK2310" i="32"/>
  <c r="AK2311" i="32"/>
  <c r="AK2312" i="32"/>
  <c r="AK2313" i="32"/>
  <c r="AK2314" i="32"/>
  <c r="AK2315" i="32"/>
  <c r="AK2316" i="32"/>
  <c r="AK2317" i="32"/>
  <c r="AK2318" i="32"/>
  <c r="AK2319" i="32"/>
  <c r="AK2320" i="32"/>
  <c r="AK2321" i="32"/>
  <c r="AK2322" i="32"/>
  <c r="AK2323" i="32"/>
  <c r="AK2324" i="32"/>
  <c r="AK2325" i="32"/>
  <c r="AK2326" i="32"/>
  <c r="AK2327" i="32"/>
  <c r="AK2328" i="32"/>
  <c r="AK2329" i="32"/>
  <c r="AK2330" i="32"/>
  <c r="AK2331" i="32"/>
  <c r="AK2332" i="32"/>
  <c r="AK2333" i="32"/>
  <c r="AK2334" i="32"/>
  <c r="AK2335" i="32"/>
  <c r="AK2336" i="32"/>
  <c r="AK2337" i="32"/>
  <c r="AK2338" i="32"/>
  <c r="AK2339" i="32"/>
  <c r="AK2340" i="32"/>
  <c r="AK2341" i="32"/>
  <c r="AK2342" i="32"/>
  <c r="AK2343" i="32"/>
  <c r="AK2344" i="32"/>
  <c r="AK2345" i="32"/>
  <c r="AK2346" i="32"/>
  <c r="AK2347" i="32"/>
  <c r="AK2348" i="32"/>
  <c r="AK2349" i="32"/>
  <c r="AK2350" i="32"/>
  <c r="AK2351" i="32"/>
  <c r="AK2352" i="32"/>
  <c r="AK2353" i="32"/>
  <c r="AK2354" i="32"/>
  <c r="AK2355" i="32"/>
  <c r="AK2356" i="32"/>
  <c r="AK2357" i="32"/>
  <c r="AK2358" i="32"/>
  <c r="AK2359" i="32"/>
  <c r="AK2360" i="32"/>
  <c r="AK2361" i="32"/>
  <c r="AK2362" i="32"/>
  <c r="AK2363" i="32"/>
  <c r="AK2364" i="32"/>
  <c r="AK2365" i="32"/>
  <c r="AK2366" i="32"/>
  <c r="AK2367" i="32"/>
  <c r="AK2368" i="32"/>
  <c r="AK2369" i="32"/>
  <c r="AK2370" i="32"/>
  <c r="AK2371" i="32"/>
  <c r="AK2372" i="32"/>
  <c r="AK2373" i="32"/>
  <c r="AK2374" i="32"/>
  <c r="AK2375" i="32"/>
  <c r="AK2376" i="32"/>
  <c r="AK2377" i="32"/>
  <c r="AK2378" i="32"/>
  <c r="AK2379" i="32"/>
  <c r="AK2380" i="32"/>
  <c r="AK2381" i="32"/>
  <c r="AK2382" i="32"/>
  <c r="AK2383" i="32"/>
  <c r="AK2384" i="32"/>
  <c r="AK2385" i="32"/>
  <c r="AK2386" i="32"/>
  <c r="AK2387" i="32"/>
  <c r="AK2388" i="32"/>
  <c r="AK2389" i="32"/>
  <c r="AK2390" i="32"/>
  <c r="AK2391" i="32"/>
  <c r="AK2392" i="32"/>
  <c r="AK2393" i="32"/>
  <c r="AK2394" i="32"/>
  <c r="AK2395" i="32"/>
  <c r="AK2396" i="32"/>
  <c r="AK2397" i="32"/>
  <c r="AK2398" i="32"/>
  <c r="AK2399" i="32"/>
  <c r="AK2400" i="32"/>
  <c r="AK2401" i="32"/>
  <c r="AK2402" i="32"/>
  <c r="AK2403" i="32"/>
  <c r="AK2404" i="32"/>
  <c r="AK2405" i="32"/>
  <c r="AK2406" i="32"/>
  <c r="AK2407" i="32"/>
  <c r="AK2408" i="32"/>
  <c r="AK2409" i="32"/>
  <c r="AK2410" i="32"/>
  <c r="AK2411" i="32"/>
  <c r="AK2412" i="32"/>
  <c r="AK2413" i="32"/>
  <c r="AK2414" i="32"/>
  <c r="AK2415" i="32"/>
  <c r="AK2416" i="32"/>
  <c r="AK2417" i="32"/>
  <c r="AK2418" i="32"/>
  <c r="AK2419" i="32"/>
  <c r="AK2420" i="32"/>
  <c r="AK2421" i="32"/>
  <c r="AK2422" i="32"/>
  <c r="AK2423" i="32"/>
  <c r="AK2424" i="32"/>
  <c r="AK2425" i="32"/>
  <c r="AK2426" i="32"/>
  <c r="AK2427" i="32"/>
  <c r="AK2428" i="32"/>
  <c r="AK2429" i="32"/>
  <c r="AK2430" i="32"/>
  <c r="AK2431" i="32"/>
  <c r="AK2432" i="32"/>
  <c r="AK2433" i="32"/>
  <c r="AK2434" i="32"/>
  <c r="AK2435" i="32"/>
  <c r="AK2436" i="32"/>
  <c r="AK2437" i="32"/>
  <c r="AK2438" i="32"/>
  <c r="AK2439" i="32"/>
  <c r="AK2440" i="32"/>
  <c r="AK2441" i="32"/>
  <c r="AK2442" i="32"/>
  <c r="AK2443" i="32"/>
  <c r="AK2444" i="32"/>
  <c r="AK2445" i="32"/>
  <c r="AK2446" i="32"/>
  <c r="AK2447" i="32"/>
  <c r="AK2448" i="32"/>
  <c r="AK2449" i="32"/>
  <c r="AK2450" i="32"/>
  <c r="AK2451" i="32"/>
  <c r="AK2452" i="32"/>
  <c r="AK2453" i="32"/>
  <c r="AK2454" i="32"/>
  <c r="AK2455" i="32"/>
  <c r="AK2456" i="32"/>
  <c r="AK2457" i="32"/>
  <c r="AK2458" i="32"/>
  <c r="AK2459" i="32"/>
  <c r="AK2460" i="32"/>
  <c r="AK2461" i="32"/>
  <c r="AK2462" i="32"/>
  <c r="AK2463" i="32"/>
  <c r="AK2464" i="32"/>
  <c r="AK2465" i="32"/>
  <c r="AK2466" i="32"/>
  <c r="AK2467" i="32"/>
  <c r="AK2468" i="32"/>
  <c r="AK2469" i="32"/>
  <c r="AK2470" i="32"/>
  <c r="AK2471" i="32"/>
  <c r="AK2472" i="32"/>
  <c r="AK2473" i="32"/>
  <c r="AK2474" i="32"/>
  <c r="AK2475" i="32"/>
  <c r="AK2476" i="32"/>
  <c r="AK2477" i="32"/>
  <c r="AK2478" i="32"/>
  <c r="AK2479" i="32"/>
  <c r="AK2480" i="32"/>
  <c r="AK2481" i="32"/>
  <c r="AK2482" i="32"/>
  <c r="AK2483" i="32"/>
  <c r="AK2484" i="32"/>
  <c r="AK2485" i="32"/>
  <c r="AK2486" i="32"/>
  <c r="AK2487" i="32"/>
  <c r="AK2488" i="32"/>
  <c r="AK2489" i="32"/>
  <c r="AK2490" i="32"/>
  <c r="AK2491" i="32"/>
  <c r="AK2492" i="32"/>
  <c r="AK2493" i="32"/>
  <c r="AK2494" i="32"/>
  <c r="AK2495" i="32"/>
  <c r="AK2496" i="32"/>
  <c r="AK2497" i="32"/>
  <c r="AK2498" i="32"/>
  <c r="AK2499" i="32"/>
  <c r="AK2500" i="32"/>
  <c r="AL1501" i="32"/>
  <c r="AL1502" i="32"/>
  <c r="AL1503" i="32"/>
  <c r="AL1504" i="32"/>
  <c r="AL1505" i="32"/>
  <c r="AL1506" i="32"/>
  <c r="AL1507" i="32"/>
  <c r="AL1508" i="32"/>
  <c r="AL1509" i="32"/>
  <c r="AL1510" i="32"/>
  <c r="AL1511" i="32"/>
  <c r="AL1512" i="32"/>
  <c r="AL1513" i="32"/>
  <c r="AL1514" i="32"/>
  <c r="AL1515" i="32"/>
  <c r="AL1516" i="32"/>
  <c r="AL1517" i="32"/>
  <c r="AL1518" i="32"/>
  <c r="AL1519" i="32"/>
  <c r="AL1520" i="32"/>
  <c r="AL1521" i="32"/>
  <c r="AL1522" i="32"/>
  <c r="AL1523" i="32"/>
  <c r="AL1524" i="32"/>
  <c r="AL1525" i="32"/>
  <c r="AL1526" i="32"/>
  <c r="AL1527" i="32"/>
  <c r="AL1528" i="32"/>
  <c r="AL1529" i="32"/>
  <c r="AL1530" i="32"/>
  <c r="AL1531" i="32"/>
  <c r="AL1532" i="32"/>
  <c r="AL1533" i="32"/>
  <c r="AL1534" i="32"/>
  <c r="AL1535" i="32"/>
  <c r="AL1536" i="32"/>
  <c r="AL1537" i="32"/>
  <c r="AL1538" i="32"/>
  <c r="AL1539" i="32"/>
  <c r="AL1540" i="32"/>
  <c r="AL1541" i="32"/>
  <c r="AL1542" i="32"/>
  <c r="AL1543" i="32"/>
  <c r="AL1544" i="32"/>
  <c r="AL1545" i="32"/>
  <c r="AL1546" i="32"/>
  <c r="AL1547" i="32"/>
  <c r="AL1548" i="32"/>
  <c r="AL1549" i="32"/>
  <c r="AL1550" i="32"/>
  <c r="AL1551" i="32"/>
  <c r="AL1552" i="32"/>
  <c r="AL1553" i="32"/>
  <c r="AL1554" i="32"/>
  <c r="AL1555" i="32"/>
  <c r="AL1556" i="32"/>
  <c r="AL1557" i="32"/>
  <c r="AL1558" i="32"/>
  <c r="AL1559" i="32"/>
  <c r="AL1560" i="32"/>
  <c r="AL1561" i="32"/>
  <c r="AL1562" i="32"/>
  <c r="AL1563" i="32"/>
  <c r="AL1564" i="32"/>
  <c r="AL1565" i="32"/>
  <c r="AL1566" i="32"/>
  <c r="AL1567" i="32"/>
  <c r="AL1568" i="32"/>
  <c r="AL1569" i="32"/>
  <c r="AL1570" i="32"/>
  <c r="AL1571" i="32"/>
  <c r="AL1572" i="32"/>
  <c r="AL1573" i="32"/>
  <c r="AL1574" i="32"/>
  <c r="AL1575" i="32"/>
  <c r="AL1576" i="32"/>
  <c r="AL1577" i="32"/>
  <c r="AL1578" i="32"/>
  <c r="AL1579" i="32"/>
  <c r="AL1580" i="32"/>
  <c r="AL1581" i="32"/>
  <c r="AL1582" i="32"/>
  <c r="AL1583" i="32"/>
  <c r="AL1584" i="32"/>
  <c r="AL1585" i="32"/>
  <c r="AL1586" i="32"/>
  <c r="AL1587" i="32"/>
  <c r="AL1588" i="32"/>
  <c r="AL1589" i="32"/>
  <c r="AL1590" i="32"/>
  <c r="AL1591" i="32"/>
  <c r="AL1592" i="32"/>
  <c r="AL1593" i="32"/>
  <c r="AL1594" i="32"/>
  <c r="AL1595" i="32"/>
  <c r="AL1596" i="32"/>
  <c r="AL1597" i="32"/>
  <c r="AL1598" i="32"/>
  <c r="AL1599" i="32"/>
  <c r="AL1600" i="32"/>
  <c r="AL1601" i="32"/>
  <c r="AL1602" i="32"/>
  <c r="AL1603" i="32"/>
  <c r="AL1604" i="32"/>
  <c r="AL1605" i="32"/>
  <c r="AL1606" i="32"/>
  <c r="AL1607" i="32"/>
  <c r="AL1608" i="32"/>
  <c r="AL1609" i="32"/>
  <c r="AL1610" i="32"/>
  <c r="AL1611" i="32"/>
  <c r="AL1612" i="32"/>
  <c r="AL1613" i="32"/>
  <c r="AL1614" i="32"/>
  <c r="AL1615" i="32"/>
  <c r="AL1616" i="32"/>
  <c r="AL1617" i="32"/>
  <c r="AL1618" i="32"/>
  <c r="AL1619" i="32"/>
  <c r="AL1620" i="32"/>
  <c r="AL1621" i="32"/>
  <c r="AL1622" i="32"/>
  <c r="AL1623" i="32"/>
  <c r="AL1624" i="32"/>
  <c r="AL1625" i="32"/>
  <c r="AL1626" i="32"/>
  <c r="AL1627" i="32"/>
  <c r="AL1628" i="32"/>
  <c r="AL1629" i="32"/>
  <c r="AL1630" i="32"/>
  <c r="AL1631" i="32"/>
  <c r="AL1632" i="32"/>
  <c r="AL1633" i="32"/>
  <c r="AL1634" i="32"/>
  <c r="AL1635" i="32"/>
  <c r="AL1636" i="32"/>
  <c r="AL1637" i="32"/>
  <c r="AL1638" i="32"/>
  <c r="AL1639" i="32"/>
  <c r="AL1640" i="32"/>
  <c r="AL1641" i="32"/>
  <c r="AL1642" i="32"/>
  <c r="AL1643" i="32"/>
  <c r="AL1644" i="32"/>
  <c r="AL1645" i="32"/>
  <c r="AL1646" i="32"/>
  <c r="AL1647" i="32"/>
  <c r="AL1648" i="32"/>
  <c r="AL1649" i="32"/>
  <c r="AL1650" i="32"/>
  <c r="AL1651" i="32"/>
  <c r="AL1652" i="32"/>
  <c r="AL1653" i="32"/>
  <c r="AL1654" i="32"/>
  <c r="AL1655" i="32"/>
  <c r="AL1656" i="32"/>
  <c r="AL1657" i="32"/>
  <c r="AL1658" i="32"/>
  <c r="AL1659" i="32"/>
  <c r="AL1660" i="32"/>
  <c r="AL1661" i="32"/>
  <c r="AL1662" i="32"/>
  <c r="AL1663" i="32"/>
  <c r="AL1664" i="32"/>
  <c r="AL1665" i="32"/>
  <c r="AL1666" i="32"/>
  <c r="AL1667" i="32"/>
  <c r="AL1668" i="32"/>
  <c r="AL1669" i="32"/>
  <c r="AL1670" i="32"/>
  <c r="AL1671" i="32"/>
  <c r="AL1672" i="32"/>
  <c r="AL1673" i="32"/>
  <c r="AL1674" i="32"/>
  <c r="AL1675" i="32"/>
  <c r="AL1676" i="32"/>
  <c r="AL1677" i="32"/>
  <c r="AL1678" i="32"/>
  <c r="AL1679" i="32"/>
  <c r="AL1680" i="32"/>
  <c r="AL1681" i="32"/>
  <c r="AL1682" i="32"/>
  <c r="AL1683" i="32"/>
  <c r="AL1684" i="32"/>
  <c r="AL1685" i="32"/>
  <c r="AL1686" i="32"/>
  <c r="AL1687" i="32"/>
  <c r="AL1688" i="32"/>
  <c r="AL1689" i="32"/>
  <c r="AL1690" i="32"/>
  <c r="AL1691" i="32"/>
  <c r="AL1692" i="32"/>
  <c r="AL1693" i="32"/>
  <c r="AL1694" i="32"/>
  <c r="AL1695" i="32"/>
  <c r="AL1696" i="32"/>
  <c r="AL1697" i="32"/>
  <c r="AL1698" i="32"/>
  <c r="AL1699" i="32"/>
  <c r="AL1700" i="32"/>
  <c r="AL1701" i="32"/>
  <c r="AL1702" i="32"/>
  <c r="AL1703" i="32"/>
  <c r="AL1704" i="32"/>
  <c r="AL1705" i="32"/>
  <c r="AL1706" i="32"/>
  <c r="AL1707" i="32"/>
  <c r="AL1708" i="32"/>
  <c r="AL1709" i="32"/>
  <c r="AL1710" i="32"/>
  <c r="AL1711" i="32"/>
  <c r="AL1712" i="32"/>
  <c r="AL1713" i="32"/>
  <c r="AL1714" i="32"/>
  <c r="AL1715" i="32"/>
  <c r="AL1716" i="32"/>
  <c r="AL1717" i="32"/>
  <c r="AL1718" i="32"/>
  <c r="AL1719" i="32"/>
  <c r="AL1720" i="32"/>
  <c r="AL1721" i="32"/>
  <c r="AL1722" i="32"/>
  <c r="AL1723" i="32"/>
  <c r="AL1724" i="32"/>
  <c r="AL1725" i="32"/>
  <c r="AL1726" i="32"/>
  <c r="AL1727" i="32"/>
  <c r="AL1728" i="32"/>
  <c r="AL1729" i="32"/>
  <c r="AL1730" i="32"/>
  <c r="AL1731" i="32"/>
  <c r="AL1732" i="32"/>
  <c r="AL1733" i="32"/>
  <c r="AL1734" i="32"/>
  <c r="AL1735" i="32"/>
  <c r="AL1736" i="32"/>
  <c r="AL1737" i="32"/>
  <c r="AL1738" i="32"/>
  <c r="AL1739" i="32"/>
  <c r="AL1740" i="32"/>
  <c r="AL1741" i="32"/>
  <c r="AL1742" i="32"/>
  <c r="AL1743" i="32"/>
  <c r="AL1744" i="32"/>
  <c r="AL1745" i="32"/>
  <c r="AL1746" i="32"/>
  <c r="AL1747" i="32"/>
  <c r="AL1748" i="32"/>
  <c r="AL1749" i="32"/>
  <c r="AL1750" i="32"/>
  <c r="AL1751" i="32"/>
  <c r="AL1752" i="32"/>
  <c r="AL1753" i="32"/>
  <c r="AL1754" i="32"/>
  <c r="AL1755" i="32"/>
  <c r="AL1756" i="32"/>
  <c r="AL1757" i="32"/>
  <c r="AL1758" i="32"/>
  <c r="AL1759" i="32"/>
  <c r="AL1760" i="32"/>
  <c r="AL1761" i="32"/>
  <c r="AL1762" i="32"/>
  <c r="AL1763" i="32"/>
  <c r="AL1764" i="32"/>
  <c r="AL1765" i="32"/>
  <c r="AL1766" i="32"/>
  <c r="AL1767" i="32"/>
  <c r="AL1768" i="32"/>
  <c r="AL1769" i="32"/>
  <c r="AL1770" i="32"/>
  <c r="AL1771" i="32"/>
  <c r="AL1772" i="32"/>
  <c r="AL1773" i="32"/>
  <c r="AL1774" i="32"/>
  <c r="AL1775" i="32"/>
  <c r="AL1776" i="32"/>
  <c r="AL1777" i="32"/>
  <c r="AL1778" i="32"/>
  <c r="AL1779" i="32"/>
  <c r="AL1780" i="32"/>
  <c r="AL1781" i="32"/>
  <c r="AL1782" i="32"/>
  <c r="AL1783" i="32"/>
  <c r="AL1784" i="32"/>
  <c r="AL1785" i="32"/>
  <c r="AL1786" i="32"/>
  <c r="AL1787" i="32"/>
  <c r="AL1788" i="32"/>
  <c r="AL1789" i="32"/>
  <c r="AL1790" i="32"/>
  <c r="AL1791" i="32"/>
  <c r="AL1792" i="32"/>
  <c r="AL1793" i="32"/>
  <c r="AL1794" i="32"/>
  <c r="AL1795" i="32"/>
  <c r="AL1796" i="32"/>
  <c r="AL1797" i="32"/>
  <c r="AL1798" i="32"/>
  <c r="AL1799" i="32"/>
  <c r="AL1800" i="32"/>
  <c r="AL1801" i="32"/>
  <c r="AL1802" i="32"/>
  <c r="AL1803" i="32"/>
  <c r="AL1804" i="32"/>
  <c r="AL1805" i="32"/>
  <c r="AL1806" i="32"/>
  <c r="AL1807" i="32"/>
  <c r="AL1808" i="32"/>
  <c r="AL1809" i="32"/>
  <c r="AL1810" i="32"/>
  <c r="AL1811" i="32"/>
  <c r="AL1812" i="32"/>
  <c r="AL1813" i="32"/>
  <c r="AL1814" i="32"/>
  <c r="AL1815" i="32"/>
  <c r="AL1816" i="32"/>
  <c r="AL1817" i="32"/>
  <c r="AL1818" i="32"/>
  <c r="AL1819" i="32"/>
  <c r="AL1820" i="32"/>
  <c r="AL1821" i="32"/>
  <c r="AL1822" i="32"/>
  <c r="AL1823" i="32"/>
  <c r="AL1824" i="32"/>
  <c r="AL1825" i="32"/>
  <c r="AL1826" i="32"/>
  <c r="AL1827" i="32"/>
  <c r="AL1828" i="32"/>
  <c r="AL1829" i="32"/>
  <c r="AL1830" i="32"/>
  <c r="AL1831" i="32"/>
  <c r="AL1832" i="32"/>
  <c r="AL1833" i="32"/>
  <c r="AL1834" i="32"/>
  <c r="AL1835" i="32"/>
  <c r="AL1836" i="32"/>
  <c r="AL1837" i="32"/>
  <c r="AL1838" i="32"/>
  <c r="AL1839" i="32"/>
  <c r="AL1840" i="32"/>
  <c r="AL1841" i="32"/>
  <c r="AL1842" i="32"/>
  <c r="AL1843" i="32"/>
  <c r="AL1844" i="32"/>
  <c r="AL1845" i="32"/>
  <c r="AL1846" i="32"/>
  <c r="AL1847" i="32"/>
  <c r="AL1848" i="32"/>
  <c r="AL1849" i="32"/>
  <c r="AL1850" i="32"/>
  <c r="AL1851" i="32"/>
  <c r="AL1852" i="32"/>
  <c r="AL1853" i="32"/>
  <c r="AL1854" i="32"/>
  <c r="AL1855" i="32"/>
  <c r="AL1856" i="32"/>
  <c r="AL1857" i="32"/>
  <c r="AL1858" i="32"/>
  <c r="AL1859" i="32"/>
  <c r="AL1860" i="32"/>
  <c r="AL1861" i="32"/>
  <c r="AL1862" i="32"/>
  <c r="AL1863" i="32"/>
  <c r="AL1864" i="32"/>
  <c r="AL1865" i="32"/>
  <c r="AL1866" i="32"/>
  <c r="AL1867" i="32"/>
  <c r="AL1868" i="32"/>
  <c r="AL1869" i="32"/>
  <c r="AL1870" i="32"/>
  <c r="AL1871" i="32"/>
  <c r="AL1872" i="32"/>
  <c r="AL1873" i="32"/>
  <c r="AL1874" i="32"/>
  <c r="AL1875" i="32"/>
  <c r="AL1876" i="32"/>
  <c r="AL1877" i="32"/>
  <c r="AL1878" i="32"/>
  <c r="AL1879" i="32"/>
  <c r="AL1880" i="32"/>
  <c r="AL1881" i="32"/>
  <c r="AL1882" i="32"/>
  <c r="AL1883" i="32"/>
  <c r="AL1884" i="32"/>
  <c r="AL1885" i="32"/>
  <c r="AL1886" i="32"/>
  <c r="AL1887" i="32"/>
  <c r="AL1888" i="32"/>
  <c r="AL1889" i="32"/>
  <c r="AL1890" i="32"/>
  <c r="AL1891" i="32"/>
  <c r="AL1892" i="32"/>
  <c r="AL1893" i="32"/>
  <c r="AL1894" i="32"/>
  <c r="AL1895" i="32"/>
  <c r="AL1896" i="32"/>
  <c r="AL1897" i="32"/>
  <c r="AL1898" i="32"/>
  <c r="AL1899" i="32"/>
  <c r="AL1900" i="32"/>
  <c r="AL1901" i="32"/>
  <c r="AL1902" i="32"/>
  <c r="AL1903" i="32"/>
  <c r="AL1904" i="32"/>
  <c r="AL1905" i="32"/>
  <c r="AL1906" i="32"/>
  <c r="AL1907" i="32"/>
  <c r="AL1908" i="32"/>
  <c r="AL1909" i="32"/>
  <c r="AL1910" i="32"/>
  <c r="AL1911" i="32"/>
  <c r="AL1912" i="32"/>
  <c r="AL1913" i="32"/>
  <c r="AL1914" i="32"/>
  <c r="AL1915" i="32"/>
  <c r="AL1916" i="32"/>
  <c r="AL1917" i="32"/>
  <c r="AL1918" i="32"/>
  <c r="AL1919" i="32"/>
  <c r="AL1920" i="32"/>
  <c r="AL1921" i="32"/>
  <c r="AL1922" i="32"/>
  <c r="AL1923" i="32"/>
  <c r="AL1924" i="32"/>
  <c r="AL1925" i="32"/>
  <c r="AL1926" i="32"/>
  <c r="AL1927" i="32"/>
  <c r="AL1928" i="32"/>
  <c r="AL1929" i="32"/>
  <c r="AL1930" i="32"/>
  <c r="AL1931" i="32"/>
  <c r="AL1932" i="32"/>
  <c r="AL1933" i="32"/>
  <c r="AL1934" i="32"/>
  <c r="AL1935" i="32"/>
  <c r="AL1936" i="32"/>
  <c r="AL1937" i="32"/>
  <c r="AL1938" i="32"/>
  <c r="AL1939" i="32"/>
  <c r="AL1940" i="32"/>
  <c r="AL1941" i="32"/>
  <c r="AL1942" i="32"/>
  <c r="AL1943" i="32"/>
  <c r="AL1944" i="32"/>
  <c r="AL1945" i="32"/>
  <c r="AL1946" i="32"/>
  <c r="AL1947" i="32"/>
  <c r="AL1948" i="32"/>
  <c r="AL1949" i="32"/>
  <c r="AL1950" i="32"/>
  <c r="AL1951" i="32"/>
  <c r="AL1952" i="32"/>
  <c r="AL1953" i="32"/>
  <c r="AL1954" i="32"/>
  <c r="AL1955" i="32"/>
  <c r="AL1956" i="32"/>
  <c r="AL1957" i="32"/>
  <c r="AL1958" i="32"/>
  <c r="AL1959" i="32"/>
  <c r="AL1960" i="32"/>
  <c r="AL1961" i="32"/>
  <c r="AL1962" i="32"/>
  <c r="AL1963" i="32"/>
  <c r="AL1964" i="32"/>
  <c r="AL1965" i="32"/>
  <c r="AL1966" i="32"/>
  <c r="AL1967" i="32"/>
  <c r="AL1968" i="32"/>
  <c r="AL1969" i="32"/>
  <c r="AL1970" i="32"/>
  <c r="AL1971" i="32"/>
  <c r="AL1972" i="32"/>
  <c r="AL1973" i="32"/>
  <c r="AL1974" i="32"/>
  <c r="AL1975" i="32"/>
  <c r="AL1976" i="32"/>
  <c r="AL1977" i="32"/>
  <c r="AL1978" i="32"/>
  <c r="AL1979" i="32"/>
  <c r="AL1980" i="32"/>
  <c r="AL1981" i="32"/>
  <c r="AL1982" i="32"/>
  <c r="AL1983" i="32"/>
  <c r="AL1984" i="32"/>
  <c r="AL1985" i="32"/>
  <c r="AL1986" i="32"/>
  <c r="AL1987" i="32"/>
  <c r="AL1988" i="32"/>
  <c r="AL1989" i="32"/>
  <c r="AL1990" i="32"/>
  <c r="AL1991" i="32"/>
  <c r="AL1992" i="32"/>
  <c r="AL1993" i="32"/>
  <c r="AL1994" i="32"/>
  <c r="AL1995" i="32"/>
  <c r="AL1996" i="32"/>
  <c r="AL1997" i="32"/>
  <c r="AL1998" i="32"/>
  <c r="AL1999" i="32"/>
  <c r="AL2000" i="32"/>
  <c r="AL2001" i="32"/>
  <c r="AL2002" i="32"/>
  <c r="AL2003" i="32"/>
  <c r="AL2004" i="32"/>
  <c r="AL2005" i="32"/>
  <c r="AL2006" i="32"/>
  <c r="AL2007" i="32"/>
  <c r="AL2008" i="32"/>
  <c r="AL2009" i="32"/>
  <c r="AL2010" i="32"/>
  <c r="AL2011" i="32"/>
  <c r="AL2012" i="32"/>
  <c r="AL2013" i="32"/>
  <c r="AL2014" i="32"/>
  <c r="AL2015" i="32"/>
  <c r="AL2016" i="32"/>
  <c r="AL2017" i="32"/>
  <c r="AL2018" i="32"/>
  <c r="AL2019" i="32"/>
  <c r="AL2020" i="32"/>
  <c r="AL2021" i="32"/>
  <c r="AL2022" i="32"/>
  <c r="AL2023" i="32"/>
  <c r="AL2024" i="32"/>
  <c r="AL2025" i="32"/>
  <c r="AL2026" i="32"/>
  <c r="AL2027" i="32"/>
  <c r="AL2028" i="32"/>
  <c r="AL2029" i="32"/>
  <c r="AL2030" i="32"/>
  <c r="AL2031" i="32"/>
  <c r="AL2032" i="32"/>
  <c r="AL2033" i="32"/>
  <c r="AL2034" i="32"/>
  <c r="AL2035" i="32"/>
  <c r="AL2036" i="32"/>
  <c r="AL2037" i="32"/>
  <c r="AL2038" i="32"/>
  <c r="AL2039" i="32"/>
  <c r="AL2040" i="32"/>
  <c r="AL2041" i="32"/>
  <c r="AL2042" i="32"/>
  <c r="AL2043" i="32"/>
  <c r="AL2044" i="32"/>
  <c r="AL2045" i="32"/>
  <c r="AL2046" i="32"/>
  <c r="AL2047" i="32"/>
  <c r="AL2048" i="32"/>
  <c r="AL2049" i="32"/>
  <c r="AL2050" i="32"/>
  <c r="AL2051" i="32"/>
  <c r="AL2052" i="32"/>
  <c r="AL2053" i="32"/>
  <c r="AL2054" i="32"/>
  <c r="AL2055" i="32"/>
  <c r="AL2056" i="32"/>
  <c r="AL2057" i="32"/>
  <c r="AL2058" i="32"/>
  <c r="AL2059" i="32"/>
  <c r="AL2060" i="32"/>
  <c r="AL2061" i="32"/>
  <c r="AL2062" i="32"/>
  <c r="AL2063" i="32"/>
  <c r="AL2064" i="32"/>
  <c r="AL2065" i="32"/>
  <c r="AL2066" i="32"/>
  <c r="AL2067" i="32"/>
  <c r="AL2068" i="32"/>
  <c r="AL2069" i="32"/>
  <c r="AL2070" i="32"/>
  <c r="AL2071" i="32"/>
  <c r="AL2072" i="32"/>
  <c r="AL2073" i="32"/>
  <c r="AL2074" i="32"/>
  <c r="AL2075" i="32"/>
  <c r="AL2076" i="32"/>
  <c r="AL2077" i="32"/>
  <c r="AL2078" i="32"/>
  <c r="AL2079" i="32"/>
  <c r="AL2080" i="32"/>
  <c r="AL2081" i="32"/>
  <c r="AL2082" i="32"/>
  <c r="AL2083" i="32"/>
  <c r="AL2084" i="32"/>
  <c r="AL2085" i="32"/>
  <c r="AL2086" i="32"/>
  <c r="AL2087" i="32"/>
  <c r="AL2088" i="32"/>
  <c r="AL2089" i="32"/>
  <c r="AL2090" i="32"/>
  <c r="AL2091" i="32"/>
  <c r="AL2092" i="32"/>
  <c r="AL2093" i="32"/>
  <c r="AL2094" i="32"/>
  <c r="AL2095" i="32"/>
  <c r="AL2096" i="32"/>
  <c r="AL2097" i="32"/>
  <c r="AL2098" i="32"/>
  <c r="AL2099" i="32"/>
  <c r="AL2100" i="32"/>
  <c r="AL2101" i="32"/>
  <c r="AL2102" i="32"/>
  <c r="AL2103" i="32"/>
  <c r="AL2104" i="32"/>
  <c r="AL2105" i="32"/>
  <c r="AL2106" i="32"/>
  <c r="AL2107" i="32"/>
  <c r="AL2108" i="32"/>
  <c r="AL2109" i="32"/>
  <c r="AL2110" i="32"/>
  <c r="AL2111" i="32"/>
  <c r="AL2112" i="32"/>
  <c r="AL2113" i="32"/>
  <c r="AL2114" i="32"/>
  <c r="AL2115" i="32"/>
  <c r="AL2116" i="32"/>
  <c r="AL2117" i="32"/>
  <c r="AL2118" i="32"/>
  <c r="AL2119" i="32"/>
  <c r="AL2120" i="32"/>
  <c r="AL2121" i="32"/>
  <c r="AL2122" i="32"/>
  <c r="AL2123" i="32"/>
  <c r="AL2124" i="32"/>
  <c r="AL2125" i="32"/>
  <c r="AL2126" i="32"/>
  <c r="AL2127" i="32"/>
  <c r="AL2128" i="32"/>
  <c r="AL2129" i="32"/>
  <c r="AL2130" i="32"/>
  <c r="AL2131" i="32"/>
  <c r="AL2132" i="32"/>
  <c r="AL2133" i="32"/>
  <c r="AL2134" i="32"/>
  <c r="AL2135" i="32"/>
  <c r="AL2136" i="32"/>
  <c r="AL2137" i="32"/>
  <c r="AL2138" i="32"/>
  <c r="AL2139" i="32"/>
  <c r="AL2140" i="32"/>
  <c r="AL2141" i="32"/>
  <c r="AL2142" i="32"/>
  <c r="AL2143" i="32"/>
  <c r="AL2144" i="32"/>
  <c r="AL2145" i="32"/>
  <c r="AL2146" i="32"/>
  <c r="AL2147" i="32"/>
  <c r="AL2148" i="32"/>
  <c r="AL2149" i="32"/>
  <c r="AL2150" i="32"/>
  <c r="AL2151" i="32"/>
  <c r="AL2152" i="32"/>
  <c r="AL2153" i="32"/>
  <c r="AL2154" i="32"/>
  <c r="AL2155" i="32"/>
  <c r="AL2156" i="32"/>
  <c r="AL2157" i="32"/>
  <c r="AL2158" i="32"/>
  <c r="AL2159" i="32"/>
  <c r="AL2160" i="32"/>
  <c r="AL2161" i="32"/>
  <c r="AL2162" i="32"/>
  <c r="AL2163" i="32"/>
  <c r="AL2164" i="32"/>
  <c r="AL2165" i="32"/>
  <c r="AL2166" i="32"/>
  <c r="AL2167" i="32"/>
  <c r="AL2168" i="32"/>
  <c r="AL2169" i="32"/>
  <c r="AL2170" i="32"/>
  <c r="AL2171" i="32"/>
  <c r="AL2172" i="32"/>
  <c r="AL2173" i="32"/>
  <c r="AL2174" i="32"/>
  <c r="AL2175" i="32"/>
  <c r="AL2176" i="32"/>
  <c r="AL2177" i="32"/>
  <c r="AL2178" i="32"/>
  <c r="AL2179" i="32"/>
  <c r="AL2180" i="32"/>
  <c r="AL2181" i="32"/>
  <c r="AL2182" i="32"/>
  <c r="AL2183" i="32"/>
  <c r="AL2184" i="32"/>
  <c r="AL2185" i="32"/>
  <c r="AL2186" i="32"/>
  <c r="AL2187" i="32"/>
  <c r="AL2188" i="32"/>
  <c r="AL2189" i="32"/>
  <c r="AL2190" i="32"/>
  <c r="AL2191" i="32"/>
  <c r="AL2192" i="32"/>
  <c r="AL2193" i="32"/>
  <c r="AL2194" i="32"/>
  <c r="AL2195" i="32"/>
  <c r="AL2196" i="32"/>
  <c r="AL2197" i="32"/>
  <c r="AL2198" i="32"/>
  <c r="AL2199" i="32"/>
  <c r="AL2200" i="32"/>
  <c r="AL2201" i="32"/>
  <c r="AL2202" i="32"/>
  <c r="AL2203" i="32"/>
  <c r="AL2204" i="32"/>
  <c r="AL2205" i="32"/>
  <c r="AL2206" i="32"/>
  <c r="AL2207" i="32"/>
  <c r="AL2208" i="32"/>
  <c r="AL2209" i="32"/>
  <c r="AL2210" i="32"/>
  <c r="AL2211" i="32"/>
  <c r="AL2212" i="32"/>
  <c r="AL2213" i="32"/>
  <c r="AL2214" i="32"/>
  <c r="AL2215" i="32"/>
  <c r="AL2216" i="32"/>
  <c r="AL2217" i="32"/>
  <c r="AL2218" i="32"/>
  <c r="AL2219" i="32"/>
  <c r="AL2220" i="32"/>
  <c r="AL2221" i="32"/>
  <c r="AL2222" i="32"/>
  <c r="AL2223" i="32"/>
  <c r="AL2224" i="32"/>
  <c r="AL2225" i="32"/>
  <c r="AL2226" i="32"/>
  <c r="AL2227" i="32"/>
  <c r="AL2228" i="32"/>
  <c r="AL2229" i="32"/>
  <c r="AL2230" i="32"/>
  <c r="AL2231" i="32"/>
  <c r="AL2232" i="32"/>
  <c r="AL2233" i="32"/>
  <c r="AL2234" i="32"/>
  <c r="AL2235" i="32"/>
  <c r="AL2236" i="32"/>
  <c r="AL2237" i="32"/>
  <c r="AL2238" i="32"/>
  <c r="AL2239" i="32"/>
  <c r="AL2240" i="32"/>
  <c r="AL2241" i="32"/>
  <c r="AL2242" i="32"/>
  <c r="AL2243" i="32"/>
  <c r="AL2244" i="32"/>
  <c r="AL2245" i="32"/>
  <c r="AL2246" i="32"/>
  <c r="AL2247" i="32"/>
  <c r="AL2248" i="32"/>
  <c r="AL2249" i="32"/>
  <c r="AL2250" i="32"/>
  <c r="AL2251" i="32"/>
  <c r="AL2252" i="32"/>
  <c r="AL2253" i="32"/>
  <c r="AL2254" i="32"/>
  <c r="AL2255" i="32"/>
  <c r="AL2256" i="32"/>
  <c r="AL2257" i="32"/>
  <c r="AL2258" i="32"/>
  <c r="AL2259" i="32"/>
  <c r="AL2260" i="32"/>
  <c r="AL2261" i="32"/>
  <c r="AL2262" i="32"/>
  <c r="AL2263" i="32"/>
  <c r="AL2264" i="32"/>
  <c r="AL2265" i="32"/>
  <c r="AL2266" i="32"/>
  <c r="AL2267" i="32"/>
  <c r="AL2268" i="32"/>
  <c r="AL2269" i="32"/>
  <c r="AL2270" i="32"/>
  <c r="AL2271" i="32"/>
  <c r="AL2272" i="32"/>
  <c r="AL2273" i="32"/>
  <c r="AL2274" i="32"/>
  <c r="AL2275" i="32"/>
  <c r="AL2276" i="32"/>
  <c r="AL2277" i="32"/>
  <c r="AL2278" i="32"/>
  <c r="AL2279" i="32"/>
  <c r="AL2280" i="32"/>
  <c r="AL2281" i="32"/>
  <c r="AL2282" i="32"/>
  <c r="AL2283" i="32"/>
  <c r="AL2284" i="32"/>
  <c r="AL2285" i="32"/>
  <c r="AL2286" i="32"/>
  <c r="AL2287" i="32"/>
  <c r="AL2288" i="32"/>
  <c r="AL2289" i="32"/>
  <c r="AL2290" i="32"/>
  <c r="AL2291" i="32"/>
  <c r="AL2292" i="32"/>
  <c r="AL2293" i="32"/>
  <c r="AL2294" i="32"/>
  <c r="AL2295" i="32"/>
  <c r="AL2296" i="32"/>
  <c r="AL2297" i="32"/>
  <c r="AL2298" i="32"/>
  <c r="AL2299" i="32"/>
  <c r="AL2300" i="32"/>
  <c r="AL2301" i="32"/>
  <c r="AL2302" i="32"/>
  <c r="AL2303" i="32"/>
  <c r="AL2304" i="32"/>
  <c r="AL2305" i="32"/>
  <c r="AL2306" i="32"/>
  <c r="AL2307" i="32"/>
  <c r="AL2308" i="32"/>
  <c r="AL2309" i="32"/>
  <c r="AL2310" i="32"/>
  <c r="AL2311" i="32"/>
  <c r="AL2312" i="32"/>
  <c r="AL2313" i="32"/>
  <c r="AL2314" i="32"/>
  <c r="AL2315" i="32"/>
  <c r="AL2316" i="32"/>
  <c r="AL2317" i="32"/>
  <c r="AL2318" i="32"/>
  <c r="AL2319" i="32"/>
  <c r="AL2320" i="32"/>
  <c r="AL2321" i="32"/>
  <c r="AL2322" i="32"/>
  <c r="AL2323" i="32"/>
  <c r="AL2324" i="32"/>
  <c r="AL2325" i="32"/>
  <c r="AL2326" i="32"/>
  <c r="AL2327" i="32"/>
  <c r="AL2328" i="32"/>
  <c r="AL2329" i="32"/>
  <c r="AL2330" i="32"/>
  <c r="AL2331" i="32"/>
  <c r="AL2332" i="32"/>
  <c r="AL2333" i="32"/>
  <c r="AL2334" i="32"/>
  <c r="AL2335" i="32"/>
  <c r="AL2336" i="32"/>
  <c r="AL2337" i="32"/>
  <c r="AL2338" i="32"/>
  <c r="AL2339" i="32"/>
  <c r="AL2340" i="32"/>
  <c r="AL2341" i="32"/>
  <c r="AL2342" i="32"/>
  <c r="AL2343" i="32"/>
  <c r="AL2344" i="32"/>
  <c r="AL2345" i="32"/>
  <c r="AL2346" i="32"/>
  <c r="AL2347" i="32"/>
  <c r="AL2348" i="32"/>
  <c r="AL2349" i="32"/>
  <c r="AL2350" i="32"/>
  <c r="AL2351" i="32"/>
  <c r="AL2352" i="32"/>
  <c r="AL2353" i="32"/>
  <c r="AL2354" i="32"/>
  <c r="AL2355" i="32"/>
  <c r="AL2356" i="32"/>
  <c r="AL2357" i="32"/>
  <c r="AL2358" i="32"/>
  <c r="AL2359" i="32"/>
  <c r="AL2360" i="32"/>
  <c r="AL2361" i="32"/>
  <c r="AL2362" i="32"/>
  <c r="AL2363" i="32"/>
  <c r="AL2364" i="32"/>
  <c r="AL2365" i="32"/>
  <c r="AL2366" i="32"/>
  <c r="AL2367" i="32"/>
  <c r="AL2368" i="32"/>
  <c r="AL2369" i="32"/>
  <c r="AL2370" i="32"/>
  <c r="AL2371" i="32"/>
  <c r="AL2372" i="32"/>
  <c r="AL2373" i="32"/>
  <c r="AL2374" i="32"/>
  <c r="AL2375" i="32"/>
  <c r="AL2376" i="32"/>
  <c r="AL2377" i="32"/>
  <c r="AL2378" i="32"/>
  <c r="AL2379" i="32"/>
  <c r="AL2380" i="32"/>
  <c r="AL2381" i="32"/>
  <c r="AL2382" i="32"/>
  <c r="AL2383" i="32"/>
  <c r="AL2384" i="32"/>
  <c r="AL2385" i="32"/>
  <c r="AL2386" i="32"/>
  <c r="AL2387" i="32"/>
  <c r="AL2388" i="32"/>
  <c r="AL2389" i="32"/>
  <c r="AL2390" i="32"/>
  <c r="AL2391" i="32"/>
  <c r="AL2392" i="32"/>
  <c r="AL2393" i="32"/>
  <c r="AL2394" i="32"/>
  <c r="AL2395" i="32"/>
  <c r="AL2396" i="32"/>
  <c r="AL2397" i="32"/>
  <c r="AL2398" i="32"/>
  <c r="AL2399" i="32"/>
  <c r="AL2400" i="32"/>
  <c r="AL2401" i="32"/>
  <c r="AL2402" i="32"/>
  <c r="AL2403" i="32"/>
  <c r="AL2404" i="32"/>
  <c r="AL2405" i="32"/>
  <c r="AL2406" i="32"/>
  <c r="AL2407" i="32"/>
  <c r="AL2408" i="32"/>
  <c r="AL2409" i="32"/>
  <c r="AL2410" i="32"/>
  <c r="AL2411" i="32"/>
  <c r="AL2412" i="32"/>
  <c r="AL2413" i="32"/>
  <c r="AL2414" i="32"/>
  <c r="AL2415" i="32"/>
  <c r="AL2416" i="32"/>
  <c r="AL2417" i="32"/>
  <c r="AL2418" i="32"/>
  <c r="AL2419" i="32"/>
  <c r="AL2420" i="32"/>
  <c r="AL2421" i="32"/>
  <c r="AL2422" i="32"/>
  <c r="AL2423" i="32"/>
  <c r="AL2424" i="32"/>
  <c r="AL2425" i="32"/>
  <c r="AL2426" i="32"/>
  <c r="AL2427" i="32"/>
  <c r="AL2428" i="32"/>
  <c r="AL2429" i="32"/>
  <c r="AL2430" i="32"/>
  <c r="AL2431" i="32"/>
  <c r="AL2432" i="32"/>
  <c r="AL2433" i="32"/>
  <c r="AL2434" i="32"/>
  <c r="AL2435" i="32"/>
  <c r="AL2436" i="32"/>
  <c r="AL2437" i="32"/>
  <c r="AL2438" i="32"/>
  <c r="AL2439" i="32"/>
  <c r="AL2440" i="32"/>
  <c r="AL2441" i="32"/>
  <c r="AL2442" i="32"/>
  <c r="AL2443" i="32"/>
  <c r="AL2444" i="32"/>
  <c r="AL2445" i="32"/>
  <c r="AL2446" i="32"/>
  <c r="AL2447" i="32"/>
  <c r="AL2448" i="32"/>
  <c r="AL2449" i="32"/>
  <c r="AL2450" i="32"/>
  <c r="AL2451" i="32"/>
  <c r="AL2452" i="32"/>
  <c r="AL2453" i="32"/>
  <c r="AL2454" i="32"/>
  <c r="AL2455" i="32"/>
  <c r="AL2456" i="32"/>
  <c r="AL2457" i="32"/>
  <c r="AL2458" i="32"/>
  <c r="AL2459" i="32"/>
  <c r="AL2460" i="32"/>
  <c r="AL2461" i="32"/>
  <c r="AL2462" i="32"/>
  <c r="AL2463" i="32"/>
  <c r="AL2464" i="32"/>
  <c r="AL2465" i="32"/>
  <c r="AL2466" i="32"/>
  <c r="AL2467" i="32"/>
  <c r="AL2468" i="32"/>
  <c r="AL2469" i="32"/>
  <c r="AL2470" i="32"/>
  <c r="AL2471" i="32"/>
  <c r="AL2472" i="32"/>
  <c r="AL2473" i="32"/>
  <c r="AL2474" i="32"/>
  <c r="AL2475" i="32"/>
  <c r="AL2476" i="32"/>
  <c r="AL2477" i="32"/>
  <c r="AL2478" i="32"/>
  <c r="AL2479" i="32"/>
  <c r="AL2480" i="32"/>
  <c r="AL2481" i="32"/>
  <c r="AL2482" i="32"/>
  <c r="AL2483" i="32"/>
  <c r="AL2484" i="32"/>
  <c r="AL2485" i="32"/>
  <c r="AL2486" i="32"/>
  <c r="AL2487" i="32"/>
  <c r="AL2488" i="32"/>
  <c r="AL2489" i="32"/>
  <c r="AL2490" i="32"/>
  <c r="AL2491" i="32"/>
  <c r="AL2492" i="32"/>
  <c r="AL2493" i="32"/>
  <c r="AL2494" i="32"/>
  <c r="AL2495" i="32"/>
  <c r="AL2496" i="32"/>
  <c r="AL2497" i="32"/>
  <c r="AL2498" i="32"/>
  <c r="AL2499" i="32"/>
  <c r="AL2500" i="32"/>
  <c r="AM1501" i="32"/>
  <c r="AM1502" i="32"/>
  <c r="AM1503" i="32"/>
  <c r="AM1504" i="32"/>
  <c r="AM1505" i="32"/>
  <c r="AM1506" i="32"/>
  <c r="AM1507" i="32"/>
  <c r="AM1508" i="32"/>
  <c r="AM1509" i="32"/>
  <c r="AM1510" i="32"/>
  <c r="AM1511" i="32"/>
  <c r="AM1512" i="32"/>
  <c r="AM1513" i="32"/>
  <c r="AM1514" i="32"/>
  <c r="AM1515" i="32"/>
  <c r="AM1516" i="32"/>
  <c r="AM1517" i="32"/>
  <c r="AM1518" i="32"/>
  <c r="AM1519" i="32"/>
  <c r="AM1520" i="32"/>
  <c r="AM1521" i="32"/>
  <c r="AM1522" i="32"/>
  <c r="AM1523" i="32"/>
  <c r="AM1524" i="32"/>
  <c r="AM1525" i="32"/>
  <c r="AM1526" i="32"/>
  <c r="AM1527" i="32"/>
  <c r="AM1528" i="32"/>
  <c r="AM1529" i="32"/>
  <c r="AM1530" i="32"/>
  <c r="AM1531" i="32"/>
  <c r="AM1532" i="32"/>
  <c r="AM1533" i="32"/>
  <c r="AM1534" i="32"/>
  <c r="AM1535" i="32"/>
  <c r="AM1536" i="32"/>
  <c r="AM1537" i="32"/>
  <c r="AM1538" i="32"/>
  <c r="AM1539" i="32"/>
  <c r="AM1540" i="32"/>
  <c r="AM1541" i="32"/>
  <c r="AM1542" i="32"/>
  <c r="AM1543" i="32"/>
  <c r="AM1544" i="32"/>
  <c r="AM1545" i="32"/>
  <c r="AM1546" i="32"/>
  <c r="AM1547" i="32"/>
  <c r="AM1548" i="32"/>
  <c r="AM1549" i="32"/>
  <c r="AM1550" i="32"/>
  <c r="AM1551" i="32"/>
  <c r="AM1552" i="32"/>
  <c r="AM1553" i="32"/>
  <c r="AM1554" i="32"/>
  <c r="AM1555" i="32"/>
  <c r="AM1556" i="32"/>
  <c r="AM1557" i="32"/>
  <c r="AM1558" i="32"/>
  <c r="AM1559" i="32"/>
  <c r="AM1560" i="32"/>
  <c r="AM1561" i="32"/>
  <c r="AM1562" i="32"/>
  <c r="AM1563" i="32"/>
  <c r="AM1564" i="32"/>
  <c r="AM1565" i="32"/>
  <c r="AM1566" i="32"/>
  <c r="AM1567" i="32"/>
  <c r="AM1568" i="32"/>
  <c r="AM1569" i="32"/>
  <c r="AM1570" i="32"/>
  <c r="AM1571" i="32"/>
  <c r="AM1572" i="32"/>
  <c r="AM1573" i="32"/>
  <c r="AM1574" i="32"/>
  <c r="AM1575" i="32"/>
  <c r="AM1576" i="32"/>
  <c r="AM1577" i="32"/>
  <c r="AM1578" i="32"/>
  <c r="AM1579" i="32"/>
  <c r="AM1580" i="32"/>
  <c r="AM1581" i="32"/>
  <c r="AM1582" i="32"/>
  <c r="AM1583" i="32"/>
  <c r="AM1584" i="32"/>
  <c r="AM1585" i="32"/>
  <c r="AM1586" i="32"/>
  <c r="AM1587" i="32"/>
  <c r="AM1588" i="32"/>
  <c r="AM1589" i="32"/>
  <c r="AM1590" i="32"/>
  <c r="AM1591" i="32"/>
  <c r="AM1592" i="32"/>
  <c r="AM1593" i="32"/>
  <c r="AM1594" i="32"/>
  <c r="AM1595" i="32"/>
  <c r="AM1596" i="32"/>
  <c r="AM1597" i="32"/>
  <c r="AM1598" i="32"/>
  <c r="AM1599" i="32"/>
  <c r="AM1600" i="32"/>
  <c r="AM1601" i="32"/>
  <c r="AM1602" i="32"/>
  <c r="AM1603" i="32"/>
  <c r="AM1604" i="32"/>
  <c r="AM1605" i="32"/>
  <c r="AM1606" i="32"/>
  <c r="AM1607" i="32"/>
  <c r="AM1608" i="32"/>
  <c r="AM1609" i="32"/>
  <c r="AM1610" i="32"/>
  <c r="AM1611" i="32"/>
  <c r="AM1612" i="32"/>
  <c r="AM1613" i="32"/>
  <c r="AM1614" i="32"/>
  <c r="AM1615" i="32"/>
  <c r="AM1616" i="32"/>
  <c r="AM1617" i="32"/>
  <c r="AM1618" i="32"/>
  <c r="AM1619" i="32"/>
  <c r="AM1620" i="32"/>
  <c r="AM1621" i="32"/>
  <c r="AM1622" i="32"/>
  <c r="AM1623" i="32"/>
  <c r="AM1624" i="32"/>
  <c r="AM1625" i="32"/>
  <c r="AM1626" i="32"/>
  <c r="AM1627" i="32"/>
  <c r="AM1628" i="32"/>
  <c r="AM1629" i="32"/>
  <c r="AM1630" i="32"/>
  <c r="AM1631" i="32"/>
  <c r="AM1632" i="32"/>
  <c r="AM1633" i="32"/>
  <c r="AM1634" i="32"/>
  <c r="AM1635" i="32"/>
  <c r="AM1636" i="32"/>
  <c r="AM1637" i="32"/>
  <c r="AM1638" i="32"/>
  <c r="AM1639" i="32"/>
  <c r="AM1640" i="32"/>
  <c r="AM1641" i="32"/>
  <c r="AM1642" i="32"/>
  <c r="AM1643" i="32"/>
  <c r="AM1644" i="32"/>
  <c r="AM1645" i="32"/>
  <c r="AM1646" i="32"/>
  <c r="AM1647" i="32"/>
  <c r="AM1648" i="32"/>
  <c r="AM1649" i="32"/>
  <c r="AM1650" i="32"/>
  <c r="AM1651" i="32"/>
  <c r="AM1652" i="32"/>
  <c r="AM1653" i="32"/>
  <c r="AM1654" i="32"/>
  <c r="AM1655" i="32"/>
  <c r="AM1656" i="32"/>
  <c r="AM1657" i="32"/>
  <c r="AM1658" i="32"/>
  <c r="AM1659" i="32"/>
  <c r="AM1660" i="32"/>
  <c r="AM1661" i="32"/>
  <c r="AM1662" i="32"/>
  <c r="AM1663" i="32"/>
  <c r="AM1664" i="32"/>
  <c r="AM1665" i="32"/>
  <c r="AM1666" i="32"/>
  <c r="AM1667" i="32"/>
  <c r="AM1668" i="32"/>
  <c r="AM1669" i="32"/>
  <c r="AM1670" i="32"/>
  <c r="AM1671" i="32"/>
  <c r="AM1672" i="32"/>
  <c r="AM1673" i="32"/>
  <c r="AM1674" i="32"/>
  <c r="AM1675" i="32"/>
  <c r="AM1676" i="32"/>
  <c r="AM1677" i="32"/>
  <c r="AM1678" i="32"/>
  <c r="AM1679" i="32"/>
  <c r="AM1680" i="32"/>
  <c r="AM1681" i="32"/>
  <c r="AM1682" i="32"/>
  <c r="AM1683" i="32"/>
  <c r="AM1684" i="32"/>
  <c r="AM1685" i="32"/>
  <c r="AM1686" i="32"/>
  <c r="AM1687" i="32"/>
  <c r="AM1688" i="32"/>
  <c r="AM1689" i="32"/>
  <c r="AM1690" i="32"/>
  <c r="AM1691" i="32"/>
  <c r="AM1692" i="32"/>
  <c r="AM1693" i="32"/>
  <c r="AM1694" i="32"/>
  <c r="AM1695" i="32"/>
  <c r="AM1696" i="32"/>
  <c r="AM1697" i="32"/>
  <c r="AM1698" i="32"/>
  <c r="AM1699" i="32"/>
  <c r="AM1700" i="32"/>
  <c r="AM1701" i="32"/>
  <c r="AM1702" i="32"/>
  <c r="AM1703" i="32"/>
  <c r="AM1704" i="32"/>
  <c r="AM1705" i="32"/>
  <c r="AM1706" i="32"/>
  <c r="AM1707" i="32"/>
  <c r="AM1708" i="32"/>
  <c r="AM1709" i="32"/>
  <c r="AM1710" i="32"/>
  <c r="AM1711" i="32"/>
  <c r="AM1712" i="32"/>
  <c r="AM1713" i="32"/>
  <c r="AM1714" i="32"/>
  <c r="AM1715" i="32"/>
  <c r="AM1716" i="32"/>
  <c r="AM1717" i="32"/>
  <c r="AM1718" i="32"/>
  <c r="AM1719" i="32"/>
  <c r="AM1720" i="32"/>
  <c r="AM1721" i="32"/>
  <c r="AM1722" i="32"/>
  <c r="AM1723" i="32"/>
  <c r="AM1724" i="32"/>
  <c r="AM1725" i="32"/>
  <c r="AM1726" i="32"/>
  <c r="AM1727" i="32"/>
  <c r="AM1728" i="32"/>
  <c r="AM1729" i="32"/>
  <c r="AM1730" i="32"/>
  <c r="AM1731" i="32"/>
  <c r="AM1732" i="32"/>
  <c r="AM1733" i="32"/>
  <c r="AM1734" i="32"/>
  <c r="AM1735" i="32"/>
  <c r="AM1736" i="32"/>
  <c r="AM1737" i="32"/>
  <c r="AM1738" i="32"/>
  <c r="AM1739" i="32"/>
  <c r="AM1740" i="32"/>
  <c r="AM1741" i="32"/>
  <c r="AM1742" i="32"/>
  <c r="AM1743" i="32"/>
  <c r="AM1744" i="32"/>
  <c r="AM1745" i="32"/>
  <c r="AM1746" i="32"/>
  <c r="AM1747" i="32"/>
  <c r="AM1748" i="32"/>
  <c r="AM1749" i="32"/>
  <c r="AM1750" i="32"/>
  <c r="AM1751" i="32"/>
  <c r="AM1752" i="32"/>
  <c r="AM1753" i="32"/>
  <c r="AM1754" i="32"/>
  <c r="AM1755" i="32"/>
  <c r="AM1756" i="32"/>
  <c r="AM1757" i="32"/>
  <c r="AM1758" i="32"/>
  <c r="AM1759" i="32"/>
  <c r="AM1760" i="32"/>
  <c r="AM1761" i="32"/>
  <c r="AM1762" i="32"/>
  <c r="AM1763" i="32"/>
  <c r="AM1764" i="32"/>
  <c r="AM1765" i="32"/>
  <c r="AM1766" i="32"/>
  <c r="AM1767" i="32"/>
  <c r="AM1768" i="32"/>
  <c r="AM1769" i="32"/>
  <c r="AM1770" i="32"/>
  <c r="AM1771" i="32"/>
  <c r="AM1772" i="32"/>
  <c r="AM1773" i="32"/>
  <c r="AM1774" i="32"/>
  <c r="AM1775" i="32"/>
  <c r="AM1776" i="32"/>
  <c r="AM1777" i="32"/>
  <c r="AM1778" i="32"/>
  <c r="AM1779" i="32"/>
  <c r="AM1780" i="32"/>
  <c r="AM1781" i="32"/>
  <c r="AM1782" i="32"/>
  <c r="AM1783" i="32"/>
  <c r="AM1784" i="32"/>
  <c r="AM1785" i="32"/>
  <c r="AM1786" i="32"/>
  <c r="AM1787" i="32"/>
  <c r="AM1788" i="32"/>
  <c r="AM1789" i="32"/>
  <c r="AM1790" i="32"/>
  <c r="AM1791" i="32"/>
  <c r="AM1792" i="32"/>
  <c r="AM1793" i="32"/>
  <c r="AM1794" i="32"/>
  <c r="AM1795" i="32"/>
  <c r="AM1796" i="32"/>
  <c r="AM1797" i="32"/>
  <c r="AM1798" i="32"/>
  <c r="AM1799" i="32"/>
  <c r="AM1800" i="32"/>
  <c r="AM1801" i="32"/>
  <c r="AM1802" i="32"/>
  <c r="AM1803" i="32"/>
  <c r="AM1804" i="32"/>
  <c r="AM1805" i="32"/>
  <c r="AM1806" i="32"/>
  <c r="AM1807" i="32"/>
  <c r="AM1808" i="32"/>
  <c r="AM1809" i="32"/>
  <c r="AM1810" i="32"/>
  <c r="AM1811" i="32"/>
  <c r="AM1812" i="32"/>
  <c r="AM1813" i="32"/>
  <c r="AM1814" i="32"/>
  <c r="AM1815" i="32"/>
  <c r="AM1816" i="32"/>
  <c r="AM1817" i="32"/>
  <c r="AM1818" i="32"/>
  <c r="AM1819" i="32"/>
  <c r="AM1820" i="32"/>
  <c r="AM1821" i="32"/>
  <c r="AM1822" i="32"/>
  <c r="AM1823" i="32"/>
  <c r="AM1824" i="32"/>
  <c r="AM1825" i="32"/>
  <c r="AM1826" i="32"/>
  <c r="AM1827" i="32"/>
  <c r="AM1828" i="32"/>
  <c r="AM1829" i="32"/>
  <c r="AM1830" i="32"/>
  <c r="AM1831" i="32"/>
  <c r="AM1832" i="32"/>
  <c r="AM1833" i="32"/>
  <c r="AM1834" i="32"/>
  <c r="AM1835" i="32"/>
  <c r="AM1836" i="32"/>
  <c r="AM1837" i="32"/>
  <c r="AM1838" i="32"/>
  <c r="AM1839" i="32"/>
  <c r="AM1840" i="32"/>
  <c r="AM1841" i="32"/>
  <c r="AM1842" i="32"/>
  <c r="AM1843" i="32"/>
  <c r="AM1844" i="32"/>
  <c r="AM1845" i="32"/>
  <c r="AM1846" i="32"/>
  <c r="AM1847" i="32"/>
  <c r="AM1848" i="32"/>
  <c r="AM1849" i="32"/>
  <c r="AM1850" i="32"/>
  <c r="AM1851" i="32"/>
  <c r="AM1852" i="32"/>
  <c r="AM1853" i="32"/>
  <c r="AM1854" i="32"/>
  <c r="AM1855" i="32"/>
  <c r="AM1856" i="32"/>
  <c r="AM1857" i="32"/>
  <c r="AM1858" i="32"/>
  <c r="AM1859" i="32"/>
  <c r="AM1860" i="32"/>
  <c r="AM1861" i="32"/>
  <c r="AM1862" i="32"/>
  <c r="AM1863" i="32"/>
  <c r="AM1864" i="32"/>
  <c r="AM1865" i="32"/>
  <c r="AM1866" i="32"/>
  <c r="AM1867" i="32"/>
  <c r="AM1868" i="32"/>
  <c r="AM1869" i="32"/>
  <c r="AM1870" i="32"/>
  <c r="AM1871" i="32"/>
  <c r="AM1872" i="32"/>
  <c r="AM1873" i="32"/>
  <c r="AM1874" i="32"/>
  <c r="AM1875" i="32"/>
  <c r="AM1876" i="32"/>
  <c r="AM1877" i="32"/>
  <c r="AM1878" i="32"/>
  <c r="AM1879" i="32"/>
  <c r="AM1880" i="32"/>
  <c r="AM1881" i="32"/>
  <c r="AM1882" i="32"/>
  <c r="AM1883" i="32"/>
  <c r="AM1884" i="32"/>
  <c r="AM1885" i="32"/>
  <c r="AM1886" i="32"/>
  <c r="AM1887" i="32"/>
  <c r="AM1888" i="32"/>
  <c r="AM1889" i="32"/>
  <c r="AM1890" i="32"/>
  <c r="AM1891" i="32"/>
  <c r="AM1892" i="32"/>
  <c r="AM1893" i="32"/>
  <c r="AM1894" i="32"/>
  <c r="AM1895" i="32"/>
  <c r="AM1896" i="32"/>
  <c r="AM1897" i="32"/>
  <c r="AM1898" i="32"/>
  <c r="AM1899" i="32"/>
  <c r="AM1900" i="32"/>
  <c r="AM1901" i="32"/>
  <c r="AM1902" i="32"/>
  <c r="AM1903" i="32"/>
  <c r="AM1904" i="32"/>
  <c r="AM1905" i="32"/>
  <c r="AM1906" i="32"/>
  <c r="AM1907" i="32"/>
  <c r="AM1908" i="32"/>
  <c r="AM1909" i="32"/>
  <c r="AM1910" i="32"/>
  <c r="AM1911" i="32"/>
  <c r="AM1912" i="32"/>
  <c r="AM1913" i="32"/>
  <c r="AM1914" i="32"/>
  <c r="AM1915" i="32"/>
  <c r="AM1916" i="32"/>
  <c r="AM1917" i="32"/>
  <c r="AM1918" i="32"/>
  <c r="AM1919" i="32"/>
  <c r="AM1920" i="32"/>
  <c r="AM1921" i="32"/>
  <c r="AM1922" i="32"/>
  <c r="AM1923" i="32"/>
  <c r="AM1924" i="32"/>
  <c r="AM1925" i="32"/>
  <c r="AM1926" i="32"/>
  <c r="AM1927" i="32"/>
  <c r="AM1928" i="32"/>
  <c r="AM1929" i="32"/>
  <c r="AM1930" i="32"/>
  <c r="AM1931" i="32"/>
  <c r="AM1932" i="32"/>
  <c r="AM1933" i="32"/>
  <c r="AM1934" i="32"/>
  <c r="AM1935" i="32"/>
  <c r="AM1936" i="32"/>
  <c r="AM1937" i="32"/>
  <c r="AM1938" i="32"/>
  <c r="AM1939" i="32"/>
  <c r="AM1940" i="32"/>
  <c r="AM1941" i="32"/>
  <c r="AM1942" i="32"/>
  <c r="AM1943" i="32"/>
  <c r="AM1944" i="32"/>
  <c r="AM1945" i="32"/>
  <c r="AM1946" i="32"/>
  <c r="AM1947" i="32"/>
  <c r="AM1948" i="32"/>
  <c r="AM1949" i="32"/>
  <c r="AM1950" i="32"/>
  <c r="AM1951" i="32"/>
  <c r="AM1952" i="32"/>
  <c r="AM1953" i="32"/>
  <c r="AM1954" i="32"/>
  <c r="AM1955" i="32"/>
  <c r="AM1956" i="32"/>
  <c r="AM1957" i="32"/>
  <c r="AM1958" i="32"/>
  <c r="AM1959" i="32"/>
  <c r="AM1960" i="32"/>
  <c r="AM1961" i="32"/>
  <c r="AM1962" i="32"/>
  <c r="AM1963" i="32"/>
  <c r="AM1964" i="32"/>
  <c r="AM1965" i="32"/>
  <c r="AM1966" i="32"/>
  <c r="AM1967" i="32"/>
  <c r="AM1968" i="32"/>
  <c r="AM1969" i="32"/>
  <c r="AM1970" i="32"/>
  <c r="AM1971" i="32"/>
  <c r="AM1972" i="32"/>
  <c r="AM1973" i="32"/>
  <c r="AM1974" i="32"/>
  <c r="AM1975" i="32"/>
  <c r="AM1976" i="32"/>
  <c r="AM1977" i="32"/>
  <c r="AM1978" i="32"/>
  <c r="AM1979" i="32"/>
  <c r="AM1980" i="32"/>
  <c r="AM1981" i="32"/>
  <c r="AM1982" i="32"/>
  <c r="AM1983" i="32"/>
  <c r="AM1984" i="32"/>
  <c r="AM1985" i="32"/>
  <c r="AM1986" i="32"/>
  <c r="AM1987" i="32"/>
  <c r="AM1988" i="32"/>
  <c r="AM1989" i="32"/>
  <c r="AM1990" i="32"/>
  <c r="AM1991" i="32"/>
  <c r="AM1992" i="32"/>
  <c r="AM1993" i="32"/>
  <c r="AM1994" i="32"/>
  <c r="AM1995" i="32"/>
  <c r="AM1996" i="32"/>
  <c r="AM1997" i="32"/>
  <c r="AM1998" i="32"/>
  <c r="AM1999" i="32"/>
  <c r="AM2000" i="32"/>
  <c r="AM2001" i="32"/>
  <c r="AM2002" i="32"/>
  <c r="AM2003" i="32"/>
  <c r="AM2004" i="32"/>
  <c r="AM2005" i="32"/>
  <c r="AM2006" i="32"/>
  <c r="AM2007" i="32"/>
  <c r="AM2008" i="32"/>
  <c r="AM2009" i="32"/>
  <c r="AM2010" i="32"/>
  <c r="AM2011" i="32"/>
  <c r="AM2012" i="32"/>
  <c r="AM2013" i="32"/>
  <c r="AM2014" i="32"/>
  <c r="AM2015" i="32"/>
  <c r="AM2016" i="32"/>
  <c r="AM2017" i="32"/>
  <c r="AM2018" i="32"/>
  <c r="AM2019" i="32"/>
  <c r="AM2020" i="32"/>
  <c r="AM2021" i="32"/>
  <c r="AM2022" i="32"/>
  <c r="AM2023" i="32"/>
  <c r="AM2024" i="32"/>
  <c r="AM2025" i="32"/>
  <c r="AM2026" i="32"/>
  <c r="AM2027" i="32"/>
  <c r="AM2028" i="32"/>
  <c r="AM2029" i="32"/>
  <c r="AM2030" i="32"/>
  <c r="AM2031" i="32"/>
  <c r="AM2032" i="32"/>
  <c r="AM2033" i="32"/>
  <c r="AM2034" i="32"/>
  <c r="AM2035" i="32"/>
  <c r="AM2036" i="32"/>
  <c r="AM2037" i="32"/>
  <c r="AM2038" i="32"/>
  <c r="AM2039" i="32"/>
  <c r="AM2040" i="32"/>
  <c r="AM2041" i="32"/>
  <c r="AM2042" i="32"/>
  <c r="AM2043" i="32"/>
  <c r="AM2044" i="32"/>
  <c r="AM2045" i="32"/>
  <c r="AM2046" i="32"/>
  <c r="AM2047" i="32"/>
  <c r="AM2048" i="32"/>
  <c r="AM2049" i="32"/>
  <c r="AM2050" i="32"/>
  <c r="AM2051" i="32"/>
  <c r="AM2052" i="32"/>
  <c r="AM2053" i="32"/>
  <c r="AM2054" i="32"/>
  <c r="AM2055" i="32"/>
  <c r="AM2056" i="32"/>
  <c r="AM2057" i="32"/>
  <c r="AM2058" i="32"/>
  <c r="AM2059" i="32"/>
  <c r="AM2060" i="32"/>
  <c r="AM2061" i="32"/>
  <c r="AM2062" i="32"/>
  <c r="AM2063" i="32"/>
  <c r="AM2064" i="32"/>
  <c r="AM2065" i="32"/>
  <c r="AM2066" i="32"/>
  <c r="AM2067" i="32"/>
  <c r="AM2068" i="32"/>
  <c r="AM2069" i="32"/>
  <c r="AM2070" i="32"/>
  <c r="AM2071" i="32"/>
  <c r="AM2072" i="32"/>
  <c r="AM2073" i="32"/>
  <c r="AM2074" i="32"/>
  <c r="AM2075" i="32"/>
  <c r="AM2076" i="32"/>
  <c r="AM2077" i="32"/>
  <c r="AM2078" i="32"/>
  <c r="AM2079" i="32"/>
  <c r="AM2080" i="32"/>
  <c r="AM2081" i="32"/>
  <c r="AM2082" i="32"/>
  <c r="AM2083" i="32"/>
  <c r="AM2084" i="32"/>
  <c r="AM2085" i="32"/>
  <c r="AM2086" i="32"/>
  <c r="AM2087" i="32"/>
  <c r="AM2088" i="32"/>
  <c r="AM2089" i="32"/>
  <c r="AM2090" i="32"/>
  <c r="AM2091" i="32"/>
  <c r="AM2092" i="32"/>
  <c r="AM2093" i="32"/>
  <c r="AM2094" i="32"/>
  <c r="AM2095" i="32"/>
  <c r="AM2096" i="32"/>
  <c r="AM2097" i="32"/>
  <c r="AM2098" i="32"/>
  <c r="AM2099" i="32"/>
  <c r="AM2100" i="32"/>
  <c r="AM2101" i="32"/>
  <c r="AM2102" i="32"/>
  <c r="AM2103" i="32"/>
  <c r="AM2104" i="32"/>
  <c r="AM2105" i="32"/>
  <c r="AM2106" i="32"/>
  <c r="AM2107" i="32"/>
  <c r="AM2108" i="32"/>
  <c r="AM2109" i="32"/>
  <c r="AM2110" i="32"/>
  <c r="AM2111" i="32"/>
  <c r="AM2112" i="32"/>
  <c r="AM2113" i="32"/>
  <c r="AM2114" i="32"/>
  <c r="AM2115" i="32"/>
  <c r="AM2116" i="32"/>
  <c r="AM2117" i="32"/>
  <c r="AM2118" i="32"/>
  <c r="AM2119" i="32"/>
  <c r="AM2120" i="32"/>
  <c r="AM2121" i="32"/>
  <c r="AM2122" i="32"/>
  <c r="AM2123" i="32"/>
  <c r="AM2124" i="32"/>
  <c r="AM2125" i="32"/>
  <c r="AM2126" i="32"/>
  <c r="AM2127" i="32"/>
  <c r="AM2128" i="32"/>
  <c r="AM2129" i="32"/>
  <c r="AM2130" i="32"/>
  <c r="AM2131" i="32"/>
  <c r="AM2132" i="32"/>
  <c r="AM2133" i="32"/>
  <c r="AM2134" i="32"/>
  <c r="AM2135" i="32"/>
  <c r="AM2136" i="32"/>
  <c r="AM2137" i="32"/>
  <c r="AM2138" i="32"/>
  <c r="AM2139" i="32"/>
  <c r="AM2140" i="32"/>
  <c r="AM2141" i="32"/>
  <c r="AM2142" i="32"/>
  <c r="AM2143" i="32"/>
  <c r="AM2144" i="32"/>
  <c r="AM2145" i="32"/>
  <c r="AM2146" i="32"/>
  <c r="AM2147" i="32"/>
  <c r="AM2148" i="32"/>
  <c r="AM2149" i="32"/>
  <c r="AM2150" i="32"/>
  <c r="AM2151" i="32"/>
  <c r="AM2152" i="32"/>
  <c r="AM2153" i="32"/>
  <c r="AM2154" i="32"/>
  <c r="AM2155" i="32"/>
  <c r="AM2156" i="32"/>
  <c r="AM2157" i="32"/>
  <c r="AM2158" i="32"/>
  <c r="AM2159" i="32"/>
  <c r="AM2160" i="32"/>
  <c r="AM2161" i="32"/>
  <c r="AM2162" i="32"/>
  <c r="AM2163" i="32"/>
  <c r="AM2164" i="32"/>
  <c r="AM2165" i="32"/>
  <c r="AM2166" i="32"/>
  <c r="AM2167" i="32"/>
  <c r="AM2168" i="32"/>
  <c r="AM2169" i="32"/>
  <c r="AM2170" i="32"/>
  <c r="AM2171" i="32"/>
  <c r="AM2172" i="32"/>
  <c r="AM2173" i="32"/>
  <c r="AM2174" i="32"/>
  <c r="AM2175" i="32"/>
  <c r="AM2176" i="32"/>
  <c r="AM2177" i="32"/>
  <c r="AM2178" i="32"/>
  <c r="AM2179" i="32"/>
  <c r="AM2180" i="32"/>
  <c r="AM2181" i="32"/>
  <c r="AM2182" i="32"/>
  <c r="AM2183" i="32"/>
  <c r="AM2184" i="32"/>
  <c r="AM2185" i="32"/>
  <c r="AM2186" i="32"/>
  <c r="AM2187" i="32"/>
  <c r="AM2188" i="32"/>
  <c r="AM2189" i="32"/>
  <c r="AM2190" i="32"/>
  <c r="AM2191" i="32"/>
  <c r="AM2192" i="32"/>
  <c r="AM2193" i="32"/>
  <c r="AM2194" i="32"/>
  <c r="AM2195" i="32"/>
  <c r="AM2196" i="32"/>
  <c r="AM2197" i="32"/>
  <c r="AM2198" i="32"/>
  <c r="AM2199" i="32"/>
  <c r="AM2200" i="32"/>
  <c r="AM2201" i="32"/>
  <c r="AM2202" i="32"/>
  <c r="AM2203" i="32"/>
  <c r="AM2204" i="32"/>
  <c r="AM2205" i="32"/>
  <c r="AM2206" i="32"/>
  <c r="AM2207" i="32"/>
  <c r="AM2208" i="32"/>
  <c r="AM2209" i="32"/>
  <c r="AM2210" i="32"/>
  <c r="AM2211" i="32"/>
  <c r="AM2212" i="32"/>
  <c r="AM2213" i="32"/>
  <c r="AM2214" i="32"/>
  <c r="AM2215" i="32"/>
  <c r="AM2216" i="32"/>
  <c r="AM2217" i="32"/>
  <c r="AM2218" i="32"/>
  <c r="AM2219" i="32"/>
  <c r="AM2220" i="32"/>
  <c r="AM2221" i="32"/>
  <c r="AM2222" i="32"/>
  <c r="AM2223" i="32"/>
  <c r="AM2224" i="32"/>
  <c r="AM2225" i="32"/>
  <c r="AM2226" i="32"/>
  <c r="AM2227" i="32"/>
  <c r="AM2228" i="32"/>
  <c r="AM2229" i="32"/>
  <c r="AM2230" i="32"/>
  <c r="AM2231" i="32"/>
  <c r="AM2232" i="32"/>
  <c r="AM2233" i="32"/>
  <c r="AM2234" i="32"/>
  <c r="AM2235" i="32"/>
  <c r="AM2236" i="32"/>
  <c r="AM2237" i="32"/>
  <c r="AM2238" i="32"/>
  <c r="AM2239" i="32"/>
  <c r="AM2240" i="32"/>
  <c r="AM2241" i="32"/>
  <c r="AM2242" i="32"/>
  <c r="AM2243" i="32"/>
  <c r="AM2244" i="32"/>
  <c r="AM2245" i="32"/>
  <c r="AM2246" i="32"/>
  <c r="AM2247" i="32"/>
  <c r="AM2248" i="32"/>
  <c r="AM2249" i="32"/>
  <c r="AM2250" i="32"/>
  <c r="AM2251" i="32"/>
  <c r="AM2252" i="32"/>
  <c r="AM2253" i="32"/>
  <c r="AM2254" i="32"/>
  <c r="AM2255" i="32"/>
  <c r="AM2256" i="32"/>
  <c r="AM2257" i="32"/>
  <c r="AM2258" i="32"/>
  <c r="AM2259" i="32"/>
  <c r="AM2260" i="32"/>
  <c r="AM2261" i="32"/>
  <c r="AM2262" i="32"/>
  <c r="AM2263" i="32"/>
  <c r="AM2264" i="32"/>
  <c r="AM2265" i="32"/>
  <c r="AM2266" i="32"/>
  <c r="AM2267" i="32"/>
  <c r="AM2268" i="32"/>
  <c r="AM2269" i="32"/>
  <c r="AM2270" i="32"/>
  <c r="AM2271" i="32"/>
  <c r="AM2272" i="32"/>
  <c r="AM2273" i="32"/>
  <c r="AM2274" i="32"/>
  <c r="AM2275" i="32"/>
  <c r="AM2276" i="32"/>
  <c r="AM2277" i="32"/>
  <c r="AM2278" i="32"/>
  <c r="AM2279" i="32"/>
  <c r="AM2280" i="32"/>
  <c r="AM2281" i="32"/>
  <c r="AM2282" i="32"/>
  <c r="AM2283" i="32"/>
  <c r="AM2284" i="32"/>
  <c r="AM2285" i="32"/>
  <c r="AM2286" i="32"/>
  <c r="AM2287" i="32"/>
  <c r="AM2288" i="32"/>
  <c r="AM2289" i="32"/>
  <c r="AM2290" i="32"/>
  <c r="AM2291" i="32"/>
  <c r="AM2292" i="32"/>
  <c r="AM2293" i="32"/>
  <c r="AM2294" i="32"/>
  <c r="AM2295" i="32"/>
  <c r="AM2296" i="32"/>
  <c r="AM2297" i="32"/>
  <c r="AM2298" i="32"/>
  <c r="AM2299" i="32"/>
  <c r="AM2300" i="32"/>
  <c r="AM2301" i="32"/>
  <c r="AM2302" i="32"/>
  <c r="AM2303" i="32"/>
  <c r="AM2304" i="32"/>
  <c r="AM2305" i="32"/>
  <c r="AM2306" i="32"/>
  <c r="AM2307" i="32"/>
  <c r="AM2308" i="32"/>
  <c r="AM2309" i="32"/>
  <c r="AM2310" i="32"/>
  <c r="AM2311" i="32"/>
  <c r="AM2312" i="32"/>
  <c r="AM2313" i="32"/>
  <c r="AM2314" i="32"/>
  <c r="AM2315" i="32"/>
  <c r="AM2316" i="32"/>
  <c r="AM2317" i="32"/>
  <c r="AM2318" i="32"/>
  <c r="AM2319" i="32"/>
  <c r="AM2320" i="32"/>
  <c r="AM2321" i="32"/>
  <c r="AM2322" i="32"/>
  <c r="AM2323" i="32"/>
  <c r="AM2324" i="32"/>
  <c r="AM2325" i="32"/>
  <c r="AM2326" i="32"/>
  <c r="AM2327" i="32"/>
  <c r="AM2328" i="32"/>
  <c r="AM2329" i="32"/>
  <c r="AM2330" i="32"/>
  <c r="AM2331" i="32"/>
  <c r="AM2332" i="32"/>
  <c r="AM2333" i="32"/>
  <c r="AM2334" i="32"/>
  <c r="AM2335" i="32"/>
  <c r="AM2336" i="32"/>
  <c r="AM2337" i="32"/>
  <c r="AM2338" i="32"/>
  <c r="AM2339" i="32"/>
  <c r="AM2340" i="32"/>
  <c r="AM2341" i="32"/>
  <c r="AM2342" i="32"/>
  <c r="AM2343" i="32"/>
  <c r="AM2344" i="32"/>
  <c r="AM2345" i="32"/>
  <c r="AM2346" i="32"/>
  <c r="AM2347" i="32"/>
  <c r="AM2348" i="32"/>
  <c r="AM2349" i="32"/>
  <c r="AM2350" i="32"/>
  <c r="AM2351" i="32"/>
  <c r="AM2352" i="32"/>
  <c r="AM2353" i="32"/>
  <c r="AM2354" i="32"/>
  <c r="AM2355" i="32"/>
  <c r="AM2356" i="32"/>
  <c r="AM2357" i="32"/>
  <c r="AM2358" i="32"/>
  <c r="AM2359" i="32"/>
  <c r="AM2360" i="32"/>
  <c r="AM2361" i="32"/>
  <c r="AM2362" i="32"/>
  <c r="AM2363" i="32"/>
  <c r="AM2364" i="32"/>
  <c r="AM2365" i="32"/>
  <c r="AM2366" i="32"/>
  <c r="AM2367" i="32"/>
  <c r="AM2368" i="32"/>
  <c r="AM2369" i="32"/>
  <c r="AM2370" i="32"/>
  <c r="AM2371" i="32"/>
  <c r="AM2372" i="32"/>
  <c r="AM2373" i="32"/>
  <c r="AM2374" i="32"/>
  <c r="AM2375" i="32"/>
  <c r="AM2376" i="32"/>
  <c r="AM2377" i="32"/>
  <c r="AM2378" i="32"/>
  <c r="AM2379" i="32"/>
  <c r="AM2380" i="32"/>
  <c r="AM2381" i="32"/>
  <c r="AM2382" i="32"/>
  <c r="AM2383" i="32"/>
  <c r="AM2384" i="32"/>
  <c r="AM2385" i="32"/>
  <c r="AM2386" i="32"/>
  <c r="AM2387" i="32"/>
  <c r="AM2388" i="32"/>
  <c r="AM2389" i="32"/>
  <c r="AM2390" i="32"/>
  <c r="AM2391" i="32"/>
  <c r="AM2392" i="32"/>
  <c r="AM2393" i="32"/>
  <c r="AM2394" i="32"/>
  <c r="AM2395" i="32"/>
  <c r="AM2396" i="32"/>
  <c r="AM2397" i="32"/>
  <c r="AM2398" i="32"/>
  <c r="AM2399" i="32"/>
  <c r="AM2400" i="32"/>
  <c r="AM2401" i="32"/>
  <c r="AM2402" i="32"/>
  <c r="AM2403" i="32"/>
  <c r="AM2404" i="32"/>
  <c r="AM2405" i="32"/>
  <c r="AM2406" i="32"/>
  <c r="AM2407" i="32"/>
  <c r="AM2408" i="32"/>
  <c r="AM2409" i="32"/>
  <c r="AM2410" i="32"/>
  <c r="AM2411" i="32"/>
  <c r="AM2412" i="32"/>
  <c r="AM2413" i="32"/>
  <c r="AM2414" i="32"/>
  <c r="AM2415" i="32"/>
  <c r="AM2416" i="32"/>
  <c r="AM2417" i="32"/>
  <c r="AM2418" i="32"/>
  <c r="AM2419" i="32"/>
  <c r="AM2420" i="32"/>
  <c r="AM2421" i="32"/>
  <c r="AM2422" i="32"/>
  <c r="AM2423" i="32"/>
  <c r="AM2424" i="32"/>
  <c r="AM2425" i="32"/>
  <c r="AM2426" i="32"/>
  <c r="AM2427" i="32"/>
  <c r="AM2428" i="32"/>
  <c r="AM2429" i="32"/>
  <c r="AM2430" i="32"/>
  <c r="AM2431" i="32"/>
  <c r="AM2432" i="32"/>
  <c r="AM2433" i="32"/>
  <c r="AM2434" i="32"/>
  <c r="AM2435" i="32"/>
  <c r="AM2436" i="32"/>
  <c r="AM2437" i="32"/>
  <c r="AM2438" i="32"/>
  <c r="AM2439" i="32"/>
  <c r="AM2440" i="32"/>
  <c r="AM2441" i="32"/>
  <c r="AM2442" i="32"/>
  <c r="AM2443" i="32"/>
  <c r="AM2444" i="32"/>
  <c r="AM2445" i="32"/>
  <c r="AM2446" i="32"/>
  <c r="AM2447" i="32"/>
  <c r="AM2448" i="32"/>
  <c r="AM2449" i="32"/>
  <c r="AM2450" i="32"/>
  <c r="AM2451" i="32"/>
  <c r="AM2452" i="32"/>
  <c r="AM2453" i="32"/>
  <c r="AM2454" i="32"/>
  <c r="AM2455" i="32"/>
  <c r="AM2456" i="32"/>
  <c r="AM2457" i="32"/>
  <c r="AM2458" i="32"/>
  <c r="AM2459" i="32"/>
  <c r="AM2460" i="32"/>
  <c r="AM2461" i="32"/>
  <c r="AM2462" i="32"/>
  <c r="AM2463" i="32"/>
  <c r="AM2464" i="32"/>
  <c r="AM2465" i="32"/>
  <c r="AM2466" i="32"/>
  <c r="AM2467" i="32"/>
  <c r="AM2468" i="32"/>
  <c r="AM2469" i="32"/>
  <c r="AM2470" i="32"/>
  <c r="AM2471" i="32"/>
  <c r="AM2472" i="32"/>
  <c r="AM2473" i="32"/>
  <c r="AM2474" i="32"/>
  <c r="AM2475" i="32"/>
  <c r="AM2476" i="32"/>
  <c r="AM2477" i="32"/>
  <c r="AM2478" i="32"/>
  <c r="AM2479" i="32"/>
  <c r="AM2480" i="32"/>
  <c r="AM2481" i="32"/>
  <c r="AM2482" i="32"/>
  <c r="AM2483" i="32"/>
  <c r="AM2484" i="32"/>
  <c r="AM2485" i="32"/>
  <c r="AM2486" i="32"/>
  <c r="AM2487" i="32"/>
  <c r="AM2488" i="32"/>
  <c r="AM2489" i="32"/>
  <c r="AM2490" i="32"/>
  <c r="AM2491" i="32"/>
  <c r="AM2492" i="32"/>
  <c r="AM2493" i="32"/>
  <c r="AM2494" i="32"/>
  <c r="AM2495" i="32"/>
  <c r="AM2496" i="32"/>
  <c r="AM2497" i="32"/>
  <c r="AM2498" i="32"/>
  <c r="AM2499" i="32"/>
  <c r="AM2500" i="32"/>
  <c r="AN1501" i="32"/>
  <c r="AN1502" i="32"/>
  <c r="AN1503" i="32"/>
  <c r="AN1504" i="32"/>
  <c r="AN1505" i="32"/>
  <c r="AN1506" i="32"/>
  <c r="AN1507" i="32"/>
  <c r="AN1508" i="32"/>
  <c r="AN1509" i="32"/>
  <c r="AN1510" i="32"/>
  <c r="AN1511" i="32"/>
  <c r="AN1512" i="32"/>
  <c r="AN1513" i="32"/>
  <c r="AN1514" i="32"/>
  <c r="AN1515" i="32"/>
  <c r="AN1516" i="32"/>
  <c r="AN1517" i="32"/>
  <c r="AN1518" i="32"/>
  <c r="AN1519" i="32"/>
  <c r="AN1520" i="32"/>
  <c r="AN1521" i="32"/>
  <c r="AN1522" i="32"/>
  <c r="AN1523" i="32"/>
  <c r="AN1524" i="32"/>
  <c r="AN1525" i="32"/>
  <c r="AN1526" i="32"/>
  <c r="AN1527" i="32"/>
  <c r="AN1528" i="32"/>
  <c r="AN1529" i="32"/>
  <c r="AN1530" i="32"/>
  <c r="AN1531" i="32"/>
  <c r="AN1532" i="32"/>
  <c r="AN1533" i="32"/>
  <c r="AN1534" i="32"/>
  <c r="AN1535" i="32"/>
  <c r="AN1536" i="32"/>
  <c r="AN1537" i="32"/>
  <c r="AN1538" i="32"/>
  <c r="AN1539" i="32"/>
  <c r="AN1540" i="32"/>
  <c r="AN1541" i="32"/>
  <c r="AN1542" i="32"/>
  <c r="AN1543" i="32"/>
  <c r="AN1544" i="32"/>
  <c r="AN1545" i="32"/>
  <c r="AN1546" i="32"/>
  <c r="AN1547" i="32"/>
  <c r="AN1548" i="32"/>
  <c r="AN1549" i="32"/>
  <c r="AN1550" i="32"/>
  <c r="AN1551" i="32"/>
  <c r="AN1552" i="32"/>
  <c r="AN1553" i="32"/>
  <c r="AN1554" i="32"/>
  <c r="AN1555" i="32"/>
  <c r="AN1556" i="32"/>
  <c r="AN1557" i="32"/>
  <c r="AN1558" i="32"/>
  <c r="AN1559" i="32"/>
  <c r="AN1560" i="32"/>
  <c r="AN1561" i="32"/>
  <c r="AN1562" i="32"/>
  <c r="AN1563" i="32"/>
  <c r="AN1564" i="32"/>
  <c r="AN1565" i="32"/>
  <c r="AN1566" i="32"/>
  <c r="AN1567" i="32"/>
  <c r="AN1568" i="32"/>
  <c r="AN1569" i="32"/>
  <c r="AN1570" i="32"/>
  <c r="AN1571" i="32"/>
  <c r="AN1572" i="32"/>
  <c r="AN1573" i="32"/>
  <c r="AN1574" i="32"/>
  <c r="AN1575" i="32"/>
  <c r="AN1576" i="32"/>
  <c r="AN1577" i="32"/>
  <c r="AN1578" i="32"/>
  <c r="AN1579" i="32"/>
  <c r="AN1580" i="32"/>
  <c r="AN1581" i="32"/>
  <c r="AN1582" i="32"/>
  <c r="AN1583" i="32"/>
  <c r="AN1584" i="32"/>
  <c r="AN1585" i="32"/>
  <c r="AN1586" i="32"/>
  <c r="AN1587" i="32"/>
  <c r="AN1588" i="32"/>
  <c r="AN1589" i="32"/>
  <c r="AN1590" i="32"/>
  <c r="AN1591" i="32"/>
  <c r="AN1592" i="32"/>
  <c r="AN1593" i="32"/>
  <c r="AN1594" i="32"/>
  <c r="AN1595" i="32"/>
  <c r="AN1596" i="32"/>
  <c r="AN1597" i="32"/>
  <c r="AN1598" i="32"/>
  <c r="AN1599" i="32"/>
  <c r="AN1600" i="32"/>
  <c r="AN1601" i="32"/>
  <c r="AN1602" i="32"/>
  <c r="AN1603" i="32"/>
  <c r="AN1604" i="32"/>
  <c r="AN1605" i="32"/>
  <c r="AN1606" i="32"/>
  <c r="AN1607" i="32"/>
  <c r="AN1608" i="32"/>
  <c r="AN1609" i="32"/>
  <c r="AN1610" i="32"/>
  <c r="AN1611" i="32"/>
  <c r="AN1612" i="32"/>
  <c r="AN1613" i="32"/>
  <c r="AN1614" i="32"/>
  <c r="AN1615" i="32"/>
  <c r="AN1616" i="32"/>
  <c r="AN1617" i="32"/>
  <c r="AN1618" i="32"/>
  <c r="AN1619" i="32"/>
  <c r="AN1620" i="32"/>
  <c r="AN1621" i="32"/>
  <c r="AN1622" i="32"/>
  <c r="AN1623" i="32"/>
  <c r="AN1624" i="32"/>
  <c r="AN1625" i="32"/>
  <c r="AN1626" i="32"/>
  <c r="AN1627" i="32"/>
  <c r="AN1628" i="32"/>
  <c r="AN1629" i="32"/>
  <c r="AN1630" i="32"/>
  <c r="AN1631" i="32"/>
  <c r="AN1632" i="32"/>
  <c r="AN1633" i="32"/>
  <c r="AN1634" i="32"/>
  <c r="AN1635" i="32"/>
  <c r="AN1636" i="32"/>
  <c r="AN1637" i="32"/>
  <c r="AN1638" i="32"/>
  <c r="AN1639" i="32"/>
  <c r="AN1640" i="32"/>
  <c r="AN1641" i="32"/>
  <c r="AN1642" i="32"/>
  <c r="AN1643" i="32"/>
  <c r="AN1644" i="32"/>
  <c r="AN1645" i="32"/>
  <c r="AN1646" i="32"/>
  <c r="AN1647" i="32"/>
  <c r="AN1648" i="32"/>
  <c r="AN1649" i="32"/>
  <c r="AN1650" i="32"/>
  <c r="AN1651" i="32"/>
  <c r="AN1652" i="32"/>
  <c r="AN1653" i="32"/>
  <c r="AN1654" i="32"/>
  <c r="AN1655" i="32"/>
  <c r="AN1656" i="32"/>
  <c r="AN1657" i="32"/>
  <c r="AN1658" i="32"/>
  <c r="AN1659" i="32"/>
  <c r="AN1660" i="32"/>
  <c r="AN1661" i="32"/>
  <c r="AN1662" i="32"/>
  <c r="AN1663" i="32"/>
  <c r="AN1664" i="32"/>
  <c r="AN1665" i="32"/>
  <c r="AN1666" i="32"/>
  <c r="AN1667" i="32"/>
  <c r="AN1668" i="32"/>
  <c r="AN1669" i="32"/>
  <c r="AN1670" i="32"/>
  <c r="AN1671" i="32"/>
  <c r="AN1672" i="32"/>
  <c r="AN1673" i="32"/>
  <c r="AN1674" i="32"/>
  <c r="AN1675" i="32"/>
  <c r="AN1676" i="32"/>
  <c r="AN1677" i="32"/>
  <c r="AN1678" i="32"/>
  <c r="AN1679" i="32"/>
  <c r="AN1680" i="32"/>
  <c r="AN1681" i="32"/>
  <c r="AN1682" i="32"/>
  <c r="AN1683" i="32"/>
  <c r="AN1684" i="32"/>
  <c r="AN1685" i="32"/>
  <c r="AN1686" i="32"/>
  <c r="AN1687" i="32"/>
  <c r="AN1688" i="32"/>
  <c r="AN1689" i="32"/>
  <c r="AN1690" i="32"/>
  <c r="AN1691" i="32"/>
  <c r="AN1692" i="32"/>
  <c r="AN1693" i="32"/>
  <c r="AN1694" i="32"/>
  <c r="AN1695" i="32"/>
  <c r="AN1696" i="32"/>
  <c r="AN1697" i="32"/>
  <c r="AN1698" i="32"/>
  <c r="AN1699" i="32"/>
  <c r="AN1700" i="32"/>
  <c r="AN1701" i="32"/>
  <c r="AN1702" i="32"/>
  <c r="AN1703" i="32"/>
  <c r="AN1704" i="32"/>
  <c r="AN1705" i="32"/>
  <c r="AN1706" i="32"/>
  <c r="AN1707" i="32"/>
  <c r="AN1708" i="32"/>
  <c r="AN1709" i="32"/>
  <c r="AN1710" i="32"/>
  <c r="AN1711" i="32"/>
  <c r="AN1712" i="32"/>
  <c r="AN1713" i="32"/>
  <c r="AN1714" i="32"/>
  <c r="AN1715" i="32"/>
  <c r="AN1716" i="32"/>
  <c r="AN1717" i="32"/>
  <c r="AN1718" i="32"/>
  <c r="AN1719" i="32"/>
  <c r="AN1720" i="32"/>
  <c r="AN1721" i="32"/>
  <c r="AN1722" i="32"/>
  <c r="AN1723" i="32"/>
  <c r="AN1724" i="32"/>
  <c r="AN1725" i="32"/>
  <c r="AN1726" i="32"/>
  <c r="AN1727" i="32"/>
  <c r="AN1728" i="32"/>
  <c r="AN1729" i="32"/>
  <c r="AN1730" i="32"/>
  <c r="AN1731" i="32"/>
  <c r="AN1732" i="32"/>
  <c r="AN1733" i="32"/>
  <c r="AN1734" i="32"/>
  <c r="AN1735" i="32"/>
  <c r="AN1736" i="32"/>
  <c r="AN1737" i="32"/>
  <c r="AN1738" i="32"/>
  <c r="AN1739" i="32"/>
  <c r="AN1740" i="32"/>
  <c r="AN1741" i="32"/>
  <c r="AN1742" i="32"/>
  <c r="AN1743" i="32"/>
  <c r="AN1744" i="32"/>
  <c r="AN1745" i="32"/>
  <c r="AN1746" i="32"/>
  <c r="AN1747" i="32"/>
  <c r="AN1748" i="32"/>
  <c r="AN1749" i="32"/>
  <c r="AN1750" i="32"/>
  <c r="AN1751" i="32"/>
  <c r="AN1752" i="32"/>
  <c r="AN1753" i="32"/>
  <c r="AN1754" i="32"/>
  <c r="AN1755" i="32"/>
  <c r="AN1756" i="32"/>
  <c r="AN1757" i="32"/>
  <c r="AN1758" i="32"/>
  <c r="AN1759" i="32"/>
  <c r="AN1760" i="32"/>
  <c r="AN1761" i="32"/>
  <c r="AN1762" i="32"/>
  <c r="AN1763" i="32"/>
  <c r="AN1764" i="32"/>
  <c r="AN1765" i="32"/>
  <c r="AN1766" i="32"/>
  <c r="AN1767" i="32"/>
  <c r="AN1768" i="32"/>
  <c r="AN1769" i="32"/>
  <c r="AN1770" i="32"/>
  <c r="AN1771" i="32"/>
  <c r="AN1772" i="32"/>
  <c r="AN1773" i="32"/>
  <c r="AN1774" i="32"/>
  <c r="AN1775" i="32"/>
  <c r="AN1776" i="32"/>
  <c r="AN1777" i="32"/>
  <c r="AN1778" i="32"/>
  <c r="AN1779" i="32"/>
  <c r="AN1780" i="32"/>
  <c r="AN1781" i="32"/>
  <c r="AN1782" i="32"/>
  <c r="AN1783" i="32"/>
  <c r="AN1784" i="32"/>
  <c r="AN1785" i="32"/>
  <c r="AN1786" i="32"/>
  <c r="AN1787" i="32"/>
  <c r="AN1788" i="32"/>
  <c r="AN1789" i="32"/>
  <c r="AN1790" i="32"/>
  <c r="AN1791" i="32"/>
  <c r="AN1792" i="32"/>
  <c r="AN1793" i="32"/>
  <c r="AN1794" i="32"/>
  <c r="AN1795" i="32"/>
  <c r="AN1796" i="32"/>
  <c r="AN1797" i="32"/>
  <c r="AN1798" i="32"/>
  <c r="AN1799" i="32"/>
  <c r="AN1800" i="32"/>
  <c r="AN1801" i="32"/>
  <c r="AN1802" i="32"/>
  <c r="AN1803" i="32"/>
  <c r="AN1804" i="32"/>
  <c r="AN1805" i="32"/>
  <c r="AN1806" i="32"/>
  <c r="AN1807" i="32"/>
  <c r="AN1808" i="32"/>
  <c r="AN1809" i="32"/>
  <c r="AN1810" i="32"/>
  <c r="AN1811" i="32"/>
  <c r="AN1812" i="32"/>
  <c r="AN1813" i="32"/>
  <c r="AN1814" i="32"/>
  <c r="AN1815" i="32"/>
  <c r="AN1816" i="32"/>
  <c r="AN1817" i="32"/>
  <c r="AN1818" i="32"/>
  <c r="AN1819" i="32"/>
  <c r="AN1820" i="32"/>
  <c r="AN1821" i="32"/>
  <c r="AN1822" i="32"/>
  <c r="AN1823" i="32"/>
  <c r="AN1824" i="32"/>
  <c r="AN1825" i="32"/>
  <c r="AN1826" i="32"/>
  <c r="AN1827" i="32"/>
  <c r="AN1828" i="32"/>
  <c r="AN1829" i="32"/>
  <c r="AN1830" i="32"/>
  <c r="AN1831" i="32"/>
  <c r="AN1832" i="32"/>
  <c r="AN1833" i="32"/>
  <c r="AN1834" i="32"/>
  <c r="AN1835" i="32"/>
  <c r="AN1836" i="32"/>
  <c r="AN1837" i="32"/>
  <c r="AN1838" i="32"/>
  <c r="AN1839" i="32"/>
  <c r="AN1840" i="32"/>
  <c r="AN1841" i="32"/>
  <c r="AN1842" i="32"/>
  <c r="AN1843" i="32"/>
  <c r="AN1844" i="32"/>
  <c r="AN1845" i="32"/>
  <c r="AN1846" i="32"/>
  <c r="AN1847" i="32"/>
  <c r="AN1848" i="32"/>
  <c r="AN1849" i="32"/>
  <c r="AN1850" i="32"/>
  <c r="AN1851" i="32"/>
  <c r="AN1852" i="32"/>
  <c r="AN1853" i="32"/>
  <c r="AN1854" i="32"/>
  <c r="AN1855" i="32"/>
  <c r="AN1856" i="32"/>
  <c r="AN1857" i="32"/>
  <c r="AN1858" i="32"/>
  <c r="AN1859" i="32"/>
  <c r="AN1860" i="32"/>
  <c r="AN1861" i="32"/>
  <c r="AN1862" i="32"/>
  <c r="AN1863" i="32"/>
  <c r="AN1864" i="32"/>
  <c r="AN1865" i="32"/>
  <c r="AN1866" i="32"/>
  <c r="AN1867" i="32"/>
  <c r="AN1868" i="32"/>
  <c r="AN1869" i="32"/>
  <c r="AN1870" i="32"/>
  <c r="AN1871" i="32"/>
  <c r="AN1872" i="32"/>
  <c r="AN1873" i="32"/>
  <c r="AN1874" i="32"/>
  <c r="AN1875" i="32"/>
  <c r="AN1876" i="32"/>
  <c r="AN1877" i="32"/>
  <c r="AN1878" i="32"/>
  <c r="AN1879" i="32"/>
  <c r="AN1880" i="32"/>
  <c r="AN1881" i="32"/>
  <c r="AN1882" i="32"/>
  <c r="AN1883" i="32"/>
  <c r="AN1884" i="32"/>
  <c r="AN1885" i="32"/>
  <c r="AN1886" i="32"/>
  <c r="AN1887" i="32"/>
  <c r="AN1888" i="32"/>
  <c r="AN1889" i="32"/>
  <c r="AN1890" i="32"/>
  <c r="AN1891" i="32"/>
  <c r="AN1892" i="32"/>
  <c r="AN1893" i="32"/>
  <c r="AN1894" i="32"/>
  <c r="AN1895" i="32"/>
  <c r="AN1896" i="32"/>
  <c r="AN1897" i="32"/>
  <c r="AN1898" i="32"/>
  <c r="AN1899" i="32"/>
  <c r="AN1900" i="32"/>
  <c r="AN1901" i="32"/>
  <c r="AN1902" i="32"/>
  <c r="AN1903" i="32"/>
  <c r="AN1904" i="32"/>
  <c r="AN1905" i="32"/>
  <c r="AN1906" i="32"/>
  <c r="AN1907" i="32"/>
  <c r="AN1908" i="32"/>
  <c r="AN1909" i="32"/>
  <c r="AN1910" i="32"/>
  <c r="AN1911" i="32"/>
  <c r="AN1912" i="32"/>
  <c r="AN1913" i="32"/>
  <c r="AN1914" i="32"/>
  <c r="AN1915" i="32"/>
  <c r="AN1916" i="32"/>
  <c r="AN1917" i="32"/>
  <c r="AN1918" i="32"/>
  <c r="AN1919" i="32"/>
  <c r="AN1920" i="32"/>
  <c r="AN1921" i="32"/>
  <c r="AN1922" i="32"/>
  <c r="AN1923" i="32"/>
  <c r="AN1924" i="32"/>
  <c r="AN1925" i="32"/>
  <c r="AN1926" i="32"/>
  <c r="AN1927" i="32"/>
  <c r="AN1928" i="32"/>
  <c r="AN1929" i="32"/>
  <c r="AN1930" i="32"/>
  <c r="AN1931" i="32"/>
  <c r="AN1932" i="32"/>
  <c r="AN1933" i="32"/>
  <c r="AN1934" i="32"/>
  <c r="AN1935" i="32"/>
  <c r="AN1936" i="32"/>
  <c r="AN1937" i="32"/>
  <c r="AN1938" i="32"/>
  <c r="AN1939" i="32"/>
  <c r="AN1940" i="32"/>
  <c r="AN1941" i="32"/>
  <c r="AN1942" i="32"/>
  <c r="AN1943" i="32"/>
  <c r="AN1944" i="32"/>
  <c r="AN1945" i="32"/>
  <c r="AN1946" i="32"/>
  <c r="AN1947" i="32"/>
  <c r="AN1948" i="32"/>
  <c r="AN1949" i="32"/>
  <c r="AN1950" i="32"/>
  <c r="AN1951" i="32"/>
  <c r="AN1952" i="32"/>
  <c r="AN1953" i="32"/>
  <c r="AN1954" i="32"/>
  <c r="AN1955" i="32"/>
  <c r="AN1956" i="32"/>
  <c r="AN1957" i="32"/>
  <c r="AN1958" i="32"/>
  <c r="AN1959" i="32"/>
  <c r="AN1960" i="32"/>
  <c r="AN1961" i="32"/>
  <c r="AN1962" i="32"/>
  <c r="AN1963" i="32"/>
  <c r="AN1964" i="32"/>
  <c r="AN1965" i="32"/>
  <c r="AN1966" i="32"/>
  <c r="AN1967" i="32"/>
  <c r="AN1968" i="32"/>
  <c r="AN1969" i="32"/>
  <c r="AN1970" i="32"/>
  <c r="AN1971" i="32"/>
  <c r="AN1972" i="32"/>
  <c r="AN1973" i="32"/>
  <c r="AN1974" i="32"/>
  <c r="AN1975" i="32"/>
  <c r="AN1976" i="32"/>
  <c r="AN1977" i="32"/>
  <c r="AN1978" i="32"/>
  <c r="AN1979" i="32"/>
  <c r="AN1980" i="32"/>
  <c r="AN1981" i="32"/>
  <c r="AN1982" i="32"/>
  <c r="AN1983" i="32"/>
  <c r="AN1984" i="32"/>
  <c r="AN1985" i="32"/>
  <c r="AN1986" i="32"/>
  <c r="AN1987" i="32"/>
  <c r="AN1988" i="32"/>
  <c r="AN1989" i="32"/>
  <c r="AN1990" i="32"/>
  <c r="AN1991" i="32"/>
  <c r="AN1992" i="32"/>
  <c r="AN1993" i="32"/>
  <c r="AN1994" i="32"/>
  <c r="AN1995" i="32"/>
  <c r="AN1996" i="32"/>
  <c r="AN1997" i="32"/>
  <c r="AN1998" i="32"/>
  <c r="AN1999" i="32"/>
  <c r="AN2000" i="32"/>
  <c r="AN2001" i="32"/>
  <c r="AN2002" i="32"/>
  <c r="AN2003" i="32"/>
  <c r="AN2004" i="32"/>
  <c r="AN2005" i="32"/>
  <c r="AN2006" i="32"/>
  <c r="AN2007" i="32"/>
  <c r="AN2008" i="32"/>
  <c r="AN2009" i="32"/>
  <c r="AN2010" i="32"/>
  <c r="AN2011" i="32"/>
  <c r="AN2012" i="32"/>
  <c r="AN2013" i="32"/>
  <c r="AN2014" i="32"/>
  <c r="AN2015" i="32"/>
  <c r="AN2016" i="32"/>
  <c r="AN2017" i="32"/>
  <c r="AN2018" i="32"/>
  <c r="AN2019" i="32"/>
  <c r="AN2020" i="32"/>
  <c r="AN2021" i="32"/>
  <c r="AN2022" i="32"/>
  <c r="AN2023" i="32"/>
  <c r="AN2024" i="32"/>
  <c r="AN2025" i="32"/>
  <c r="AN2026" i="32"/>
  <c r="AN2027" i="32"/>
  <c r="AN2028" i="32"/>
  <c r="AN2029" i="32"/>
  <c r="AN2030" i="32"/>
  <c r="AN2031" i="32"/>
  <c r="AN2032" i="32"/>
  <c r="AN2033" i="32"/>
  <c r="AN2034" i="32"/>
  <c r="AN2035" i="32"/>
  <c r="AN2036" i="32"/>
  <c r="AN2037" i="32"/>
  <c r="AN2038" i="32"/>
  <c r="AN2039" i="32"/>
  <c r="AN2040" i="32"/>
  <c r="AN2041" i="32"/>
  <c r="AN2042" i="32"/>
  <c r="AN2043" i="32"/>
  <c r="AN2044" i="32"/>
  <c r="AN2045" i="32"/>
  <c r="AN2046" i="32"/>
  <c r="AN2047" i="32"/>
  <c r="AN2048" i="32"/>
  <c r="AN2049" i="32"/>
  <c r="AN2050" i="32"/>
  <c r="AN2051" i="32"/>
  <c r="AN2052" i="32"/>
  <c r="AN2053" i="32"/>
  <c r="AN2054" i="32"/>
  <c r="AN2055" i="32"/>
  <c r="AN2056" i="32"/>
  <c r="AN2057" i="32"/>
  <c r="AN2058" i="32"/>
  <c r="AN2059" i="32"/>
  <c r="AN2060" i="32"/>
  <c r="AN2061" i="32"/>
  <c r="AN2062" i="32"/>
  <c r="AN2063" i="32"/>
  <c r="AN2064" i="32"/>
  <c r="AN2065" i="32"/>
  <c r="AN2066" i="32"/>
  <c r="AN2067" i="32"/>
  <c r="AN2068" i="32"/>
  <c r="AN2069" i="32"/>
  <c r="AN2070" i="32"/>
  <c r="AN2071" i="32"/>
  <c r="AN2072" i="32"/>
  <c r="AN2073" i="32"/>
  <c r="AN2074" i="32"/>
  <c r="AN2075" i="32"/>
  <c r="AN2076" i="32"/>
  <c r="AN2077" i="32"/>
  <c r="AN2078" i="32"/>
  <c r="AN2079" i="32"/>
  <c r="AN2080" i="32"/>
  <c r="AN2081" i="32"/>
  <c r="AN2082" i="32"/>
  <c r="AN2083" i="32"/>
  <c r="AN2084" i="32"/>
  <c r="AN2085" i="32"/>
  <c r="AN2086" i="32"/>
  <c r="AN2087" i="32"/>
  <c r="AN2088" i="32"/>
  <c r="AN2089" i="32"/>
  <c r="AN2090" i="32"/>
  <c r="AN2091" i="32"/>
  <c r="AN2092" i="32"/>
  <c r="AN2093" i="32"/>
  <c r="AN2094" i="32"/>
  <c r="AN2095" i="32"/>
  <c r="AN2096" i="32"/>
  <c r="AN2097" i="32"/>
  <c r="AN2098" i="32"/>
  <c r="AN2099" i="32"/>
  <c r="AN2100" i="32"/>
  <c r="AN2101" i="32"/>
  <c r="AN2102" i="32"/>
  <c r="AN2103" i="32"/>
  <c r="AN2104" i="32"/>
  <c r="AN2105" i="32"/>
  <c r="AN2106" i="32"/>
  <c r="AN2107" i="32"/>
  <c r="AN2108" i="32"/>
  <c r="AN2109" i="32"/>
  <c r="AN2110" i="32"/>
  <c r="AN2111" i="32"/>
  <c r="AN2112" i="32"/>
  <c r="AN2113" i="32"/>
  <c r="AN2114" i="32"/>
  <c r="AN2115" i="32"/>
  <c r="AN2116" i="32"/>
  <c r="AN2117" i="32"/>
  <c r="AN2118" i="32"/>
  <c r="AN2119" i="32"/>
  <c r="AN2120" i="32"/>
  <c r="AN2121" i="32"/>
  <c r="AN2122" i="32"/>
  <c r="AN2123" i="32"/>
  <c r="AN2124" i="32"/>
  <c r="AN2125" i="32"/>
  <c r="AN2126" i="32"/>
  <c r="AN2127" i="32"/>
  <c r="AN2128" i="32"/>
  <c r="AN2129" i="32"/>
  <c r="AN2130" i="32"/>
  <c r="AN2131" i="32"/>
  <c r="AN2132" i="32"/>
  <c r="AN2133" i="32"/>
  <c r="AN2134" i="32"/>
  <c r="AN2135" i="32"/>
  <c r="AN2136" i="32"/>
  <c r="AN2137" i="32"/>
  <c r="AN2138" i="32"/>
  <c r="AN2139" i="32"/>
  <c r="AN2140" i="32"/>
  <c r="AN2141" i="32"/>
  <c r="AN2142" i="32"/>
  <c r="AN2143" i="32"/>
  <c r="AN2144" i="32"/>
  <c r="AN2145" i="32"/>
  <c r="AN2146" i="32"/>
  <c r="AN2147" i="32"/>
  <c r="AN2148" i="32"/>
  <c r="AN2149" i="32"/>
  <c r="AN2150" i="32"/>
  <c r="AN2151" i="32"/>
  <c r="AN2152" i="32"/>
  <c r="AN2153" i="32"/>
  <c r="AN2154" i="32"/>
  <c r="AN2155" i="32"/>
  <c r="AN2156" i="32"/>
  <c r="AN2157" i="32"/>
  <c r="AN2158" i="32"/>
  <c r="AN2159" i="32"/>
  <c r="AN2160" i="32"/>
  <c r="AN2161" i="32"/>
  <c r="AN2162" i="32"/>
  <c r="AN2163" i="32"/>
  <c r="AN2164" i="32"/>
  <c r="AN2165" i="32"/>
  <c r="AN2166" i="32"/>
  <c r="AN2167" i="32"/>
  <c r="AN2168" i="32"/>
  <c r="AN2169" i="32"/>
  <c r="AN2170" i="32"/>
  <c r="AN2171" i="32"/>
  <c r="AN2172" i="32"/>
  <c r="AN2173" i="32"/>
  <c r="AN2174" i="32"/>
  <c r="AN2175" i="32"/>
  <c r="AN2176" i="32"/>
  <c r="AN2177" i="32"/>
  <c r="AN2178" i="32"/>
  <c r="AN2179" i="32"/>
  <c r="AN2180" i="32"/>
  <c r="AN2181" i="32"/>
  <c r="AN2182" i="32"/>
  <c r="AN2183" i="32"/>
  <c r="AN2184" i="32"/>
  <c r="AN2185" i="32"/>
  <c r="AN2186" i="32"/>
  <c r="AN2187" i="32"/>
  <c r="AN2188" i="32"/>
  <c r="AN2189" i="32"/>
  <c r="AN2190" i="32"/>
  <c r="AN2191" i="32"/>
  <c r="AN2192" i="32"/>
  <c r="AN2193" i="32"/>
  <c r="AN2194" i="32"/>
  <c r="AN2195" i="32"/>
  <c r="AN2196" i="32"/>
  <c r="AN2197" i="32"/>
  <c r="AN2198" i="32"/>
  <c r="AN2199" i="32"/>
  <c r="AN2200" i="32"/>
  <c r="AN2201" i="32"/>
  <c r="AN2202" i="32"/>
  <c r="AN2203" i="32"/>
  <c r="AN2204" i="32"/>
  <c r="AN2205" i="32"/>
  <c r="AN2206" i="32"/>
  <c r="AN2207" i="32"/>
  <c r="AN2208" i="32"/>
  <c r="AN2209" i="32"/>
  <c r="AN2210" i="32"/>
  <c r="AN2211" i="32"/>
  <c r="AN2212" i="32"/>
  <c r="AN2213" i="32"/>
  <c r="AN2214" i="32"/>
  <c r="AN2215" i="32"/>
  <c r="AN2216" i="32"/>
  <c r="AN2217" i="32"/>
  <c r="AN2218" i="32"/>
  <c r="AN2219" i="32"/>
  <c r="AN2220" i="32"/>
  <c r="AN2221" i="32"/>
  <c r="AN2222" i="32"/>
  <c r="AN2223" i="32"/>
  <c r="AN2224" i="32"/>
  <c r="AN2225" i="32"/>
  <c r="AN2226" i="32"/>
  <c r="AN2227" i="32"/>
  <c r="AN2228" i="32"/>
  <c r="AN2229" i="32"/>
  <c r="AN2230" i="32"/>
  <c r="AN2231" i="32"/>
  <c r="AN2232" i="32"/>
  <c r="AN2233" i="32"/>
  <c r="AN2234" i="32"/>
  <c r="AN2235" i="32"/>
  <c r="AN2236" i="32"/>
  <c r="AN2237" i="32"/>
  <c r="AN2238" i="32"/>
  <c r="AN2239" i="32"/>
  <c r="AN2240" i="32"/>
  <c r="AN2241" i="32"/>
  <c r="AN2242" i="32"/>
  <c r="AN2243" i="32"/>
  <c r="AN2244" i="32"/>
  <c r="AN2245" i="32"/>
  <c r="AN2246" i="32"/>
  <c r="AN2247" i="32"/>
  <c r="AN2248" i="32"/>
  <c r="AN2249" i="32"/>
  <c r="AN2250" i="32"/>
  <c r="AN2251" i="32"/>
  <c r="AN2252" i="32"/>
  <c r="AN2253" i="32"/>
  <c r="AN2254" i="32"/>
  <c r="AN2255" i="32"/>
  <c r="AN2256" i="32"/>
  <c r="AN2257" i="32"/>
  <c r="AN2258" i="32"/>
  <c r="AN2259" i="32"/>
  <c r="AN2260" i="32"/>
  <c r="AN2261" i="32"/>
  <c r="AN2262" i="32"/>
  <c r="AN2263" i="32"/>
  <c r="AN2264" i="32"/>
  <c r="AN2265" i="32"/>
  <c r="AN2266" i="32"/>
  <c r="AN2267" i="32"/>
  <c r="AN2268" i="32"/>
  <c r="AN2269" i="32"/>
  <c r="AN2270" i="32"/>
  <c r="AN2271" i="32"/>
  <c r="AN2272" i="32"/>
  <c r="AN2273" i="32"/>
  <c r="AN2274" i="32"/>
  <c r="AN2275" i="32"/>
  <c r="AN2276" i="32"/>
  <c r="AN2277" i="32"/>
  <c r="AN2278" i="32"/>
  <c r="AN2279" i="32"/>
  <c r="AN2280" i="32"/>
  <c r="AN2281" i="32"/>
  <c r="AN2282" i="32"/>
  <c r="AN2283" i="32"/>
  <c r="AN2284" i="32"/>
  <c r="AN2285" i="32"/>
  <c r="AN2286" i="32"/>
  <c r="AN2287" i="32"/>
  <c r="AN2288" i="32"/>
  <c r="AN2289" i="32"/>
  <c r="AN2290" i="32"/>
  <c r="AN2291" i="32"/>
  <c r="AN2292" i="32"/>
  <c r="AN2293" i="32"/>
  <c r="AN2294" i="32"/>
  <c r="AN2295" i="32"/>
  <c r="AN2296" i="32"/>
  <c r="AN2297" i="32"/>
  <c r="AN2298" i="32"/>
  <c r="AN2299" i="32"/>
  <c r="AN2300" i="32"/>
  <c r="AN2301" i="32"/>
  <c r="AN2302" i="32"/>
  <c r="AN2303" i="32"/>
  <c r="AN2304" i="32"/>
  <c r="AN2305" i="32"/>
  <c r="AN2306" i="32"/>
  <c r="AN2307" i="32"/>
  <c r="AN2308" i="32"/>
  <c r="AN2309" i="32"/>
  <c r="AN2310" i="32"/>
  <c r="AN2311" i="32"/>
  <c r="AN2312" i="32"/>
  <c r="AN2313" i="32"/>
  <c r="AN2314" i="32"/>
  <c r="AN2315" i="32"/>
  <c r="AN2316" i="32"/>
  <c r="AN2317" i="32"/>
  <c r="AN2318" i="32"/>
  <c r="AN2319" i="32"/>
  <c r="AN2320" i="32"/>
  <c r="AN2321" i="32"/>
  <c r="AN2322" i="32"/>
  <c r="AN2323" i="32"/>
  <c r="AN2324" i="32"/>
  <c r="AN2325" i="32"/>
  <c r="AN2326" i="32"/>
  <c r="AN2327" i="32"/>
  <c r="AN2328" i="32"/>
  <c r="AN2329" i="32"/>
  <c r="AN2330" i="32"/>
  <c r="AN2331" i="32"/>
  <c r="AN2332" i="32"/>
  <c r="AN2333" i="32"/>
  <c r="AN2334" i="32"/>
  <c r="AN2335" i="32"/>
  <c r="AN2336" i="32"/>
  <c r="AN2337" i="32"/>
  <c r="AN2338" i="32"/>
  <c r="AN2339" i="32"/>
  <c r="AN2340" i="32"/>
  <c r="AN2341" i="32"/>
  <c r="AN2342" i="32"/>
  <c r="AN2343" i="32"/>
  <c r="AN2344" i="32"/>
  <c r="AN2345" i="32"/>
  <c r="AN2346" i="32"/>
  <c r="AN2347" i="32"/>
  <c r="AN2348" i="32"/>
  <c r="AN2349" i="32"/>
  <c r="AN2350" i="32"/>
  <c r="AN2351" i="32"/>
  <c r="AN2352" i="32"/>
  <c r="AN2353" i="32"/>
  <c r="AN2354" i="32"/>
  <c r="AN2355" i="32"/>
  <c r="AN2356" i="32"/>
  <c r="AN2357" i="32"/>
  <c r="AN2358" i="32"/>
  <c r="AN2359" i="32"/>
  <c r="AN2360" i="32"/>
  <c r="AN2361" i="32"/>
  <c r="AN2362" i="32"/>
  <c r="AN2363" i="32"/>
  <c r="AN2364" i="32"/>
  <c r="AN2365" i="32"/>
  <c r="AN2366" i="32"/>
  <c r="AN2367" i="32"/>
  <c r="AN2368" i="32"/>
  <c r="AN2369" i="32"/>
  <c r="AN2370" i="32"/>
  <c r="AN2371" i="32"/>
  <c r="AN2372" i="32"/>
  <c r="AN2373" i="32"/>
  <c r="AN2374" i="32"/>
  <c r="AN2375" i="32"/>
  <c r="AN2376" i="32"/>
  <c r="AN2377" i="32"/>
  <c r="AN2378" i="32"/>
  <c r="AN2379" i="32"/>
  <c r="AN2380" i="32"/>
  <c r="AN2381" i="32"/>
  <c r="AN2382" i="32"/>
  <c r="AN2383" i="32"/>
  <c r="AN2384" i="32"/>
  <c r="AN2385" i="32"/>
  <c r="AN2386" i="32"/>
  <c r="AN2387" i="32"/>
  <c r="AN2388" i="32"/>
  <c r="AN2389" i="32"/>
  <c r="AN2390" i="32"/>
  <c r="AN2391" i="32"/>
  <c r="AN2392" i="32"/>
  <c r="AN2393" i="32"/>
  <c r="AN2394" i="32"/>
  <c r="AN2395" i="32"/>
  <c r="AN2396" i="32"/>
  <c r="AN2397" i="32"/>
  <c r="AN2398" i="32"/>
  <c r="AN2399" i="32"/>
  <c r="AN2400" i="32"/>
  <c r="AN2401" i="32"/>
  <c r="AN2402" i="32"/>
  <c r="AN2403" i="32"/>
  <c r="AN2404" i="32"/>
  <c r="AN2405" i="32"/>
  <c r="AN2406" i="32"/>
  <c r="AN2407" i="32"/>
  <c r="AN2408" i="32"/>
  <c r="AN2409" i="32"/>
  <c r="AN2410" i="32"/>
  <c r="AN2411" i="32"/>
  <c r="AN2412" i="32"/>
  <c r="AN2413" i="32"/>
  <c r="AN2414" i="32"/>
  <c r="AN2415" i="32"/>
  <c r="AN2416" i="32"/>
  <c r="AN2417" i="32"/>
  <c r="AN2418" i="32"/>
  <c r="AN2419" i="32"/>
  <c r="AN2420" i="32"/>
  <c r="AN2421" i="32"/>
  <c r="AN2422" i="32"/>
  <c r="AN2423" i="32"/>
  <c r="AN2424" i="32"/>
  <c r="AN2425" i="32"/>
  <c r="AN2426" i="32"/>
  <c r="AN2427" i="32"/>
  <c r="AN2428" i="32"/>
  <c r="AN2429" i="32"/>
  <c r="AN2430" i="32"/>
  <c r="AN2431" i="32"/>
  <c r="AN2432" i="32"/>
  <c r="AN2433" i="32"/>
  <c r="AN2434" i="32"/>
  <c r="AN2435" i="32"/>
  <c r="AN2436" i="32"/>
  <c r="AN2437" i="32"/>
  <c r="AN2438" i="32"/>
  <c r="AN2439" i="32"/>
  <c r="AN2440" i="32"/>
  <c r="AN2441" i="32"/>
  <c r="AN2442" i="32"/>
  <c r="AN2443" i="32"/>
  <c r="AN2444" i="32"/>
  <c r="AN2445" i="32"/>
  <c r="AN2446" i="32"/>
  <c r="AN2447" i="32"/>
  <c r="AN2448" i="32"/>
  <c r="AN2449" i="32"/>
  <c r="AN2450" i="32"/>
  <c r="AN2451" i="32"/>
  <c r="AN2452" i="32"/>
  <c r="AN2453" i="32"/>
  <c r="AN2454" i="32"/>
  <c r="AN2455" i="32"/>
  <c r="AN2456" i="32"/>
  <c r="AN2457" i="32"/>
  <c r="AN2458" i="32"/>
  <c r="AN2459" i="32"/>
  <c r="AN2460" i="32"/>
  <c r="AN2461" i="32"/>
  <c r="AN2462" i="32"/>
  <c r="AN2463" i="32"/>
  <c r="AN2464" i="32"/>
  <c r="AN2465" i="32"/>
  <c r="AN2466" i="32"/>
  <c r="AN2467" i="32"/>
  <c r="AN2468" i="32"/>
  <c r="AN2469" i="32"/>
  <c r="AN2470" i="32"/>
  <c r="AN2471" i="32"/>
  <c r="AN2472" i="32"/>
  <c r="AN2473" i="32"/>
  <c r="AN2474" i="32"/>
  <c r="AN2475" i="32"/>
  <c r="AN2476" i="32"/>
  <c r="AN2477" i="32"/>
  <c r="AN2478" i="32"/>
  <c r="AN2479" i="32"/>
  <c r="AN2480" i="32"/>
  <c r="AN2481" i="32"/>
  <c r="AN2482" i="32"/>
  <c r="AN2483" i="32"/>
  <c r="AN2484" i="32"/>
  <c r="AN2485" i="32"/>
  <c r="AN2486" i="32"/>
  <c r="AN2487" i="32"/>
  <c r="AN2488" i="32"/>
  <c r="AN2489" i="32"/>
  <c r="AN2490" i="32"/>
  <c r="AN2491" i="32"/>
  <c r="AN2492" i="32"/>
  <c r="AN2493" i="32"/>
  <c r="AN2494" i="32"/>
  <c r="AN2495" i="32"/>
  <c r="AN2496" i="32"/>
  <c r="AN2497" i="32"/>
  <c r="AN2498" i="32"/>
  <c r="AN2499" i="32"/>
  <c r="AN2500" i="32"/>
  <c r="AO1501" i="32"/>
  <c r="AO1502" i="32"/>
  <c r="AO1503" i="32"/>
  <c r="AO1504" i="32"/>
  <c r="AO1505" i="32"/>
  <c r="AO1506" i="32"/>
  <c r="AO1507" i="32"/>
  <c r="AO1508" i="32"/>
  <c r="AO1509" i="32"/>
  <c r="AO1510" i="32"/>
  <c r="AO1511" i="32"/>
  <c r="AO1512" i="32"/>
  <c r="AO1513" i="32"/>
  <c r="AO1514" i="32"/>
  <c r="AO1515" i="32"/>
  <c r="AO1516" i="32"/>
  <c r="AO1517" i="32"/>
  <c r="AO1518" i="32"/>
  <c r="AO1519" i="32"/>
  <c r="AO1520" i="32"/>
  <c r="AO1521" i="32"/>
  <c r="AO1522" i="32"/>
  <c r="AO1523" i="32"/>
  <c r="AO1524" i="32"/>
  <c r="AO1525" i="32"/>
  <c r="AO1526" i="32"/>
  <c r="AO1527" i="32"/>
  <c r="AO1528" i="32"/>
  <c r="AO1529" i="32"/>
  <c r="AO1530" i="32"/>
  <c r="AO1531" i="32"/>
  <c r="AO1532" i="32"/>
  <c r="AO1533" i="32"/>
  <c r="AO1534" i="32"/>
  <c r="AO1535" i="32"/>
  <c r="AO1536" i="32"/>
  <c r="AO1537" i="32"/>
  <c r="AO1538" i="32"/>
  <c r="AO1539" i="32"/>
  <c r="AO1540" i="32"/>
  <c r="AO1541" i="32"/>
  <c r="AO1542" i="32"/>
  <c r="AO1543" i="32"/>
  <c r="AO1544" i="32"/>
  <c r="AO1545" i="32"/>
  <c r="AO1546" i="32"/>
  <c r="AO1547" i="32"/>
  <c r="AO1548" i="32"/>
  <c r="AO1549" i="32"/>
  <c r="AO1550" i="32"/>
  <c r="AO1551" i="32"/>
  <c r="AO1552" i="32"/>
  <c r="AO1553" i="32"/>
  <c r="AO1554" i="32"/>
  <c r="AO1555" i="32"/>
  <c r="AO1556" i="32"/>
  <c r="AO1557" i="32"/>
  <c r="AO1558" i="32"/>
  <c r="AO1559" i="32"/>
  <c r="AO1560" i="32"/>
  <c r="AO1561" i="32"/>
  <c r="AO1562" i="32"/>
  <c r="AO1563" i="32"/>
  <c r="AO1564" i="32"/>
  <c r="AO1565" i="32"/>
  <c r="AO1566" i="32"/>
  <c r="AO1567" i="32"/>
  <c r="AO1568" i="32"/>
  <c r="AO1569" i="32"/>
  <c r="AO1570" i="32"/>
  <c r="AO1571" i="32"/>
  <c r="AO1572" i="32"/>
  <c r="AO1573" i="32"/>
  <c r="AO1574" i="32"/>
  <c r="AO1575" i="32"/>
  <c r="AO1576" i="32"/>
  <c r="AO1577" i="32"/>
  <c r="AO1578" i="32"/>
  <c r="AO1579" i="32"/>
  <c r="AO1580" i="32"/>
  <c r="AO1581" i="32"/>
  <c r="AO1582" i="32"/>
  <c r="AO1583" i="32"/>
  <c r="AO1584" i="32"/>
  <c r="AO1585" i="32"/>
  <c r="AO1586" i="32"/>
  <c r="AO1587" i="32"/>
  <c r="AO1588" i="32"/>
  <c r="AO1589" i="32"/>
  <c r="AO1590" i="32"/>
  <c r="AO1591" i="32"/>
  <c r="AO1592" i="32"/>
  <c r="AO1593" i="32"/>
  <c r="AO1594" i="32"/>
  <c r="AO1595" i="32"/>
  <c r="AO1596" i="32"/>
  <c r="AO1597" i="32"/>
  <c r="AO1598" i="32"/>
  <c r="AO1599" i="32"/>
  <c r="AO1600" i="32"/>
  <c r="AO1601" i="32"/>
  <c r="AO1602" i="32"/>
  <c r="AO1603" i="32"/>
  <c r="AO1604" i="32"/>
  <c r="AO1605" i="32"/>
  <c r="AO1606" i="32"/>
  <c r="AO1607" i="32"/>
  <c r="AO1608" i="32"/>
  <c r="AO1609" i="32"/>
  <c r="AO1610" i="32"/>
  <c r="AO1611" i="32"/>
  <c r="AO1612" i="32"/>
  <c r="AO1613" i="32"/>
  <c r="AO1614" i="32"/>
  <c r="AO1615" i="32"/>
  <c r="AO1616" i="32"/>
  <c r="AO1617" i="32"/>
  <c r="AO1618" i="32"/>
  <c r="AO1619" i="32"/>
  <c r="AO1620" i="32"/>
  <c r="AO1621" i="32"/>
  <c r="AO1622" i="32"/>
  <c r="AO1623" i="32"/>
  <c r="AO1624" i="32"/>
  <c r="AO1625" i="32"/>
  <c r="AO1626" i="32"/>
  <c r="AO1627" i="32"/>
  <c r="AO1628" i="32"/>
  <c r="AO1629" i="32"/>
  <c r="AO1630" i="32"/>
  <c r="AO1631" i="32"/>
  <c r="AO1632" i="32"/>
  <c r="AO1633" i="32"/>
  <c r="AO1634" i="32"/>
  <c r="AO1635" i="32"/>
  <c r="AO1636" i="32"/>
  <c r="AO1637" i="32"/>
  <c r="AO1638" i="32"/>
  <c r="AO1639" i="32"/>
  <c r="AO1640" i="32"/>
  <c r="AO1641" i="32"/>
  <c r="AO1642" i="32"/>
  <c r="AO1643" i="32"/>
  <c r="AO1644" i="32"/>
  <c r="AO1645" i="32"/>
  <c r="AO1646" i="32"/>
  <c r="AO1647" i="32"/>
  <c r="AO1648" i="32"/>
  <c r="AO1649" i="32"/>
  <c r="AO1650" i="32"/>
  <c r="AO1651" i="32"/>
  <c r="AO1652" i="32"/>
  <c r="AO1653" i="32"/>
  <c r="AO1654" i="32"/>
  <c r="AO1655" i="32"/>
  <c r="AO1656" i="32"/>
  <c r="AO1657" i="32"/>
  <c r="AO1658" i="32"/>
  <c r="AO1659" i="32"/>
  <c r="AO1660" i="32"/>
  <c r="AO1661" i="32"/>
  <c r="AO1662" i="32"/>
  <c r="AO1663" i="32"/>
  <c r="AO1664" i="32"/>
  <c r="AO1665" i="32"/>
  <c r="AO1666" i="32"/>
  <c r="AO1667" i="32"/>
  <c r="AO1668" i="32"/>
  <c r="AO1669" i="32"/>
  <c r="AO1670" i="32"/>
  <c r="AO1671" i="32"/>
  <c r="AO1672" i="32"/>
  <c r="AO1673" i="32"/>
  <c r="AO1674" i="32"/>
  <c r="AO1675" i="32"/>
  <c r="AO1676" i="32"/>
  <c r="AO1677" i="32"/>
  <c r="AO1678" i="32"/>
  <c r="AO1679" i="32"/>
  <c r="AO1680" i="32"/>
  <c r="AO1681" i="32"/>
  <c r="AO1682" i="32"/>
  <c r="AO1683" i="32"/>
  <c r="AO1684" i="32"/>
  <c r="AO1685" i="32"/>
  <c r="AO1686" i="32"/>
  <c r="AO1687" i="32"/>
  <c r="AO1688" i="32"/>
  <c r="AO1689" i="32"/>
  <c r="AO1690" i="32"/>
  <c r="AO1691" i="32"/>
  <c r="AO1692" i="32"/>
  <c r="AO1693" i="32"/>
  <c r="AO1694" i="32"/>
  <c r="AO1695" i="32"/>
  <c r="AO1696" i="32"/>
  <c r="AO1697" i="32"/>
  <c r="AO1698" i="32"/>
  <c r="AO1699" i="32"/>
  <c r="AO1700" i="32"/>
  <c r="AO1701" i="32"/>
  <c r="AO1702" i="32"/>
  <c r="AO1703" i="32"/>
  <c r="AO1704" i="32"/>
  <c r="AO1705" i="32"/>
  <c r="AO1706" i="32"/>
  <c r="AO1707" i="32"/>
  <c r="AO1708" i="32"/>
  <c r="AO1709" i="32"/>
  <c r="AO1710" i="32"/>
  <c r="AO1711" i="32"/>
  <c r="AO1712" i="32"/>
  <c r="AO1713" i="32"/>
  <c r="AO1714" i="32"/>
  <c r="AO1715" i="32"/>
  <c r="AO1716" i="32"/>
  <c r="AO1717" i="32"/>
  <c r="AO1718" i="32"/>
  <c r="AO1719" i="32"/>
  <c r="AO1720" i="32"/>
  <c r="AO1721" i="32"/>
  <c r="AO1722" i="32"/>
  <c r="AO1723" i="32"/>
  <c r="AO1724" i="32"/>
  <c r="AO1725" i="32"/>
  <c r="AO1726" i="32"/>
  <c r="AO1727" i="32"/>
  <c r="AO1728" i="32"/>
  <c r="AO1729" i="32"/>
  <c r="AO1730" i="32"/>
  <c r="AO1731" i="32"/>
  <c r="AO1732" i="32"/>
  <c r="AO1733" i="32"/>
  <c r="AO1734" i="32"/>
  <c r="AO1735" i="32"/>
  <c r="AO1736" i="32"/>
  <c r="AO1737" i="32"/>
  <c r="AO1738" i="32"/>
  <c r="AO1739" i="32"/>
  <c r="AO1740" i="32"/>
  <c r="AO1741" i="32"/>
  <c r="AO1742" i="32"/>
  <c r="AO1743" i="32"/>
  <c r="AO1744" i="32"/>
  <c r="AO1745" i="32"/>
  <c r="AO1746" i="32"/>
  <c r="AO1747" i="32"/>
  <c r="AO1748" i="32"/>
  <c r="AO1749" i="32"/>
  <c r="AO1750" i="32"/>
  <c r="AO1751" i="32"/>
  <c r="AO1752" i="32"/>
  <c r="AO1753" i="32"/>
  <c r="AO1754" i="32"/>
  <c r="AO1755" i="32"/>
  <c r="AO1756" i="32"/>
  <c r="AO1757" i="32"/>
  <c r="AO1758" i="32"/>
  <c r="AO1759" i="32"/>
  <c r="AO1760" i="32"/>
  <c r="AO1761" i="32"/>
  <c r="AO1762" i="32"/>
  <c r="AO1763" i="32"/>
  <c r="AO1764" i="32"/>
  <c r="AO1765" i="32"/>
  <c r="AO1766" i="32"/>
  <c r="AO1767" i="32"/>
  <c r="AO1768" i="32"/>
  <c r="AO1769" i="32"/>
  <c r="AO1770" i="32"/>
  <c r="AO1771" i="32"/>
  <c r="AO1772" i="32"/>
  <c r="AO1773" i="32"/>
  <c r="AO1774" i="32"/>
  <c r="AO1775" i="32"/>
  <c r="AO1776" i="32"/>
  <c r="AO1777" i="32"/>
  <c r="AO1778" i="32"/>
  <c r="AO1779" i="32"/>
  <c r="AO1780" i="32"/>
  <c r="AO1781" i="32"/>
  <c r="AO1782" i="32"/>
  <c r="AO1783" i="32"/>
  <c r="AO1784" i="32"/>
  <c r="AO1785" i="32"/>
  <c r="AO1786" i="32"/>
  <c r="AO1787" i="32"/>
  <c r="AO1788" i="32"/>
  <c r="AO1789" i="32"/>
  <c r="AO1790" i="32"/>
  <c r="AO1791" i="32"/>
  <c r="AO1792" i="32"/>
  <c r="AO1793" i="32"/>
  <c r="AO1794" i="32"/>
  <c r="AO1795" i="32"/>
  <c r="AO1796" i="32"/>
  <c r="AO1797" i="32"/>
  <c r="AO1798" i="32"/>
  <c r="AO1799" i="32"/>
  <c r="AO1800" i="32"/>
  <c r="AO1801" i="32"/>
  <c r="AO1802" i="32"/>
  <c r="AO1803" i="32"/>
  <c r="AO1804" i="32"/>
  <c r="AO1805" i="32"/>
  <c r="AO1806" i="32"/>
  <c r="AO1807" i="32"/>
  <c r="AO1808" i="32"/>
  <c r="AO1809" i="32"/>
  <c r="AO1810" i="32"/>
  <c r="AO1811" i="32"/>
  <c r="AO1812" i="32"/>
  <c r="AO1813" i="32"/>
  <c r="AO1814" i="32"/>
  <c r="AO1815" i="32"/>
  <c r="AO1816" i="32"/>
  <c r="AO1817" i="32"/>
  <c r="AO1818" i="32"/>
  <c r="AO1819" i="32"/>
  <c r="AO1820" i="32"/>
  <c r="AO1821" i="32"/>
  <c r="AO1822" i="32"/>
  <c r="AO1823" i="32"/>
  <c r="AO1824" i="32"/>
  <c r="AO1825" i="32"/>
  <c r="AO1826" i="32"/>
  <c r="AO1827" i="32"/>
  <c r="AO1828" i="32"/>
  <c r="AO1829" i="32"/>
  <c r="AO1830" i="32"/>
  <c r="AO1831" i="32"/>
  <c r="AO1832" i="32"/>
  <c r="AO1833" i="32"/>
  <c r="AO1834" i="32"/>
  <c r="AO1835" i="32"/>
  <c r="AO1836" i="32"/>
  <c r="AO1837" i="32"/>
  <c r="AO1838" i="32"/>
  <c r="AO1839" i="32"/>
  <c r="AO1840" i="32"/>
  <c r="AO1841" i="32"/>
  <c r="AO1842" i="32"/>
  <c r="AO1843" i="32"/>
  <c r="AO1844" i="32"/>
  <c r="AO1845" i="32"/>
  <c r="AO1846" i="32"/>
  <c r="AO1847" i="32"/>
  <c r="AO1848" i="32"/>
  <c r="AO1849" i="32"/>
  <c r="AO1850" i="32"/>
  <c r="AO1851" i="32"/>
  <c r="AO1852" i="32"/>
  <c r="AO1853" i="32"/>
  <c r="AO1854" i="32"/>
  <c r="AO1855" i="32"/>
  <c r="AO1856" i="32"/>
  <c r="AO1857" i="32"/>
  <c r="AO1858" i="32"/>
  <c r="AO1859" i="32"/>
  <c r="AO1860" i="32"/>
  <c r="AO1861" i="32"/>
  <c r="AO1862" i="32"/>
  <c r="AO1863" i="32"/>
  <c r="AO1864" i="32"/>
  <c r="AO1865" i="32"/>
  <c r="AO1866" i="32"/>
  <c r="AO1867" i="32"/>
  <c r="AO1868" i="32"/>
  <c r="AO1869" i="32"/>
  <c r="AO1870" i="32"/>
  <c r="AO1871" i="32"/>
  <c r="AO1872" i="32"/>
  <c r="AO1873" i="32"/>
  <c r="AO1874" i="32"/>
  <c r="AO1875" i="32"/>
  <c r="AO1876" i="32"/>
  <c r="AO1877" i="32"/>
  <c r="AO1878" i="32"/>
  <c r="AO1879" i="32"/>
  <c r="AO1880" i="32"/>
  <c r="AO1881" i="32"/>
  <c r="AO1882" i="32"/>
  <c r="AO1883" i="32"/>
  <c r="AO1884" i="32"/>
  <c r="AO1885" i="32"/>
  <c r="AO1886" i="32"/>
  <c r="AO1887" i="32"/>
  <c r="AO1888" i="32"/>
  <c r="AO1889" i="32"/>
  <c r="AO1890" i="32"/>
  <c r="AO1891" i="32"/>
  <c r="AO1892" i="32"/>
  <c r="AO1893" i="32"/>
  <c r="AO1894" i="32"/>
  <c r="AO1895" i="32"/>
  <c r="AO1896" i="32"/>
  <c r="AO1897" i="32"/>
  <c r="AO1898" i="32"/>
  <c r="AO1899" i="32"/>
  <c r="AO1900" i="32"/>
  <c r="AO1901" i="32"/>
  <c r="AO1902" i="32"/>
  <c r="AO1903" i="32"/>
  <c r="AO1904" i="32"/>
  <c r="AO1905" i="32"/>
  <c r="AO1906" i="32"/>
  <c r="AO1907" i="32"/>
  <c r="AO1908" i="32"/>
  <c r="AO1909" i="32"/>
  <c r="AO1910" i="32"/>
  <c r="AO1911" i="32"/>
  <c r="AO1912" i="32"/>
  <c r="AO1913" i="32"/>
  <c r="AO1914" i="32"/>
  <c r="AO1915" i="32"/>
  <c r="AO1916" i="32"/>
  <c r="AO1917" i="32"/>
  <c r="AO1918" i="32"/>
  <c r="AO1919" i="32"/>
  <c r="AO1920" i="32"/>
  <c r="AO1921" i="32"/>
  <c r="AO1922" i="32"/>
  <c r="AO1923" i="32"/>
  <c r="AO1924" i="32"/>
  <c r="AO1925" i="32"/>
  <c r="AO1926" i="32"/>
  <c r="AO1927" i="32"/>
  <c r="AO1928" i="32"/>
  <c r="AO1929" i="32"/>
  <c r="AO1930" i="32"/>
  <c r="AO1931" i="32"/>
  <c r="AO1932" i="32"/>
  <c r="AO1933" i="32"/>
  <c r="AO1934" i="32"/>
  <c r="AO1935" i="32"/>
  <c r="AO1936" i="32"/>
  <c r="AO1937" i="32"/>
  <c r="AO1938" i="32"/>
  <c r="AO1939" i="32"/>
  <c r="AO1940" i="32"/>
  <c r="AO1941" i="32"/>
  <c r="AO1942" i="32"/>
  <c r="AO1943" i="32"/>
  <c r="AO1944" i="32"/>
  <c r="AO1945" i="32"/>
  <c r="AO1946" i="32"/>
  <c r="AO1947" i="32"/>
  <c r="AO1948" i="32"/>
  <c r="AO1949" i="32"/>
  <c r="AO1950" i="32"/>
  <c r="AO1951" i="32"/>
  <c r="AO1952" i="32"/>
  <c r="AO1953" i="32"/>
  <c r="AO1954" i="32"/>
  <c r="AO1955" i="32"/>
  <c r="AO1956" i="32"/>
  <c r="AO1957" i="32"/>
  <c r="AO1958" i="32"/>
  <c r="AO1959" i="32"/>
  <c r="AO1960" i="32"/>
  <c r="AO1961" i="32"/>
  <c r="AO1962" i="32"/>
  <c r="AO1963" i="32"/>
  <c r="AO1964" i="32"/>
  <c r="AO1965" i="32"/>
  <c r="AO1966" i="32"/>
  <c r="AO1967" i="32"/>
  <c r="AO1968" i="32"/>
  <c r="AO1969" i="32"/>
  <c r="AO1970" i="32"/>
  <c r="AO1971" i="32"/>
  <c r="AO1972" i="32"/>
  <c r="AO1973" i="32"/>
  <c r="AO1974" i="32"/>
  <c r="AO1975" i="32"/>
  <c r="AO1976" i="32"/>
  <c r="AO1977" i="32"/>
  <c r="AO1978" i="32"/>
  <c r="AO1979" i="32"/>
  <c r="AO1980" i="32"/>
  <c r="AO1981" i="32"/>
  <c r="AO1982" i="32"/>
  <c r="AO1983" i="32"/>
  <c r="AO1984" i="32"/>
  <c r="AO1985" i="32"/>
  <c r="AO1986" i="32"/>
  <c r="AO1987" i="32"/>
  <c r="AO1988" i="32"/>
  <c r="AO1989" i="32"/>
  <c r="AO1990" i="32"/>
  <c r="AO1991" i="32"/>
  <c r="AO1992" i="32"/>
  <c r="AO1993" i="32"/>
  <c r="AO1994" i="32"/>
  <c r="AO1995" i="32"/>
  <c r="AO1996" i="32"/>
  <c r="AO1997" i="32"/>
  <c r="AO1998" i="32"/>
  <c r="AO1999" i="32"/>
  <c r="AO2000" i="32"/>
  <c r="AO2001" i="32"/>
  <c r="AO2002" i="32"/>
  <c r="AO2003" i="32"/>
  <c r="AO2004" i="32"/>
  <c r="AO2005" i="32"/>
  <c r="AO2006" i="32"/>
  <c r="AO2007" i="32"/>
  <c r="AO2008" i="32"/>
  <c r="AO2009" i="32"/>
  <c r="AO2010" i="32"/>
  <c r="AO2011" i="32"/>
  <c r="AO2012" i="32"/>
  <c r="AO2013" i="32"/>
  <c r="AO2014" i="32"/>
  <c r="AO2015" i="32"/>
  <c r="AO2016" i="32"/>
  <c r="AO2017" i="32"/>
  <c r="AO2018" i="32"/>
  <c r="AO2019" i="32"/>
  <c r="AO2020" i="32"/>
  <c r="AO2021" i="32"/>
  <c r="AO2022" i="32"/>
  <c r="AO2023" i="32"/>
  <c r="AO2024" i="32"/>
  <c r="AO2025" i="32"/>
  <c r="AO2026" i="32"/>
  <c r="AO2027" i="32"/>
  <c r="AO2028" i="32"/>
  <c r="AO2029" i="32"/>
  <c r="AO2030" i="32"/>
  <c r="AO2031" i="32"/>
  <c r="AO2032" i="32"/>
  <c r="AO2033" i="32"/>
  <c r="AO2034" i="32"/>
  <c r="AO2035" i="32"/>
  <c r="AO2036" i="32"/>
  <c r="AO2037" i="32"/>
  <c r="AO2038" i="32"/>
  <c r="AO2039" i="32"/>
  <c r="AO2040" i="32"/>
  <c r="AO2041" i="32"/>
  <c r="AO2042" i="32"/>
  <c r="AO2043" i="32"/>
  <c r="AO2044" i="32"/>
  <c r="AO2045" i="32"/>
  <c r="AO2046" i="32"/>
  <c r="AO2047" i="32"/>
  <c r="AO2048" i="32"/>
  <c r="AO2049" i="32"/>
  <c r="AO2050" i="32"/>
  <c r="AO2051" i="32"/>
  <c r="AO2052" i="32"/>
  <c r="AO2053" i="32"/>
  <c r="AO2054" i="32"/>
  <c r="AO2055" i="32"/>
  <c r="AO2056" i="32"/>
  <c r="AO2057" i="32"/>
  <c r="AO2058" i="32"/>
  <c r="AO2059" i="32"/>
  <c r="AO2060" i="32"/>
  <c r="AO2061" i="32"/>
  <c r="AO2062" i="32"/>
  <c r="AO2063" i="32"/>
  <c r="AO2064" i="32"/>
  <c r="AO2065" i="32"/>
  <c r="AO2066" i="32"/>
  <c r="AO2067" i="32"/>
  <c r="AO2068" i="32"/>
  <c r="AO2069" i="32"/>
  <c r="AO2070" i="32"/>
  <c r="AO2071" i="32"/>
  <c r="AO2072" i="32"/>
  <c r="AO2073" i="32"/>
  <c r="AO2074" i="32"/>
  <c r="AO2075" i="32"/>
  <c r="AO2076" i="32"/>
  <c r="AO2077" i="32"/>
  <c r="AO2078" i="32"/>
  <c r="AO2079" i="32"/>
  <c r="AO2080" i="32"/>
  <c r="AO2081" i="32"/>
  <c r="AO2082" i="32"/>
  <c r="AO2083" i="32"/>
  <c r="AO2084" i="32"/>
  <c r="AO2085" i="32"/>
  <c r="AO2086" i="32"/>
  <c r="AO2087" i="32"/>
  <c r="AO2088" i="32"/>
  <c r="AO2089" i="32"/>
  <c r="AO2090" i="32"/>
  <c r="AO2091" i="32"/>
  <c r="AO2092" i="32"/>
  <c r="AO2093" i="32"/>
  <c r="AO2094" i="32"/>
  <c r="AO2095" i="32"/>
  <c r="AO2096" i="32"/>
  <c r="AO2097" i="32"/>
  <c r="AO2098" i="32"/>
  <c r="AO2099" i="32"/>
  <c r="AO2100" i="32"/>
  <c r="AO2101" i="32"/>
  <c r="AO2102" i="32"/>
  <c r="AO2103" i="32"/>
  <c r="AO2104" i="32"/>
  <c r="AO2105" i="32"/>
  <c r="AO2106" i="32"/>
  <c r="AO2107" i="32"/>
  <c r="AO2108" i="32"/>
  <c r="AO2109" i="32"/>
  <c r="AO2110" i="32"/>
  <c r="AO2111" i="32"/>
  <c r="AO2112" i="32"/>
  <c r="AO2113" i="32"/>
  <c r="AO2114" i="32"/>
  <c r="AO2115" i="32"/>
  <c r="AO2116" i="32"/>
  <c r="AO2117" i="32"/>
  <c r="AO2118" i="32"/>
  <c r="AO2119" i="32"/>
  <c r="AO2120" i="32"/>
  <c r="AO2121" i="32"/>
  <c r="AO2122" i="32"/>
  <c r="AO2123" i="32"/>
  <c r="AO2124" i="32"/>
  <c r="AO2125" i="32"/>
  <c r="AO2126" i="32"/>
  <c r="AO2127" i="32"/>
  <c r="AO2128" i="32"/>
  <c r="AO2129" i="32"/>
  <c r="AO2130" i="32"/>
  <c r="AO2131" i="32"/>
  <c r="AO2132" i="32"/>
  <c r="AO2133" i="32"/>
  <c r="AO2134" i="32"/>
  <c r="AO2135" i="32"/>
  <c r="AO2136" i="32"/>
  <c r="AO2137" i="32"/>
  <c r="AO2138" i="32"/>
  <c r="AO2139" i="32"/>
  <c r="AO2140" i="32"/>
  <c r="AO2141" i="32"/>
  <c r="AO2142" i="32"/>
  <c r="AO2143" i="32"/>
  <c r="AO2144" i="32"/>
  <c r="AO2145" i="32"/>
  <c r="AO2146" i="32"/>
  <c r="AO2147" i="32"/>
  <c r="AO2148" i="32"/>
  <c r="AO2149" i="32"/>
  <c r="AO2150" i="32"/>
  <c r="AO2151" i="32"/>
  <c r="AO2152" i="32"/>
  <c r="AO2153" i="32"/>
  <c r="AO2154" i="32"/>
  <c r="AO2155" i="32"/>
  <c r="AO2156" i="32"/>
  <c r="AO2157" i="32"/>
  <c r="AO2158" i="32"/>
  <c r="AO2159" i="32"/>
  <c r="AO2160" i="32"/>
  <c r="AO2161" i="32"/>
  <c r="AO2162" i="32"/>
  <c r="AO2163" i="32"/>
  <c r="AO2164" i="32"/>
  <c r="AO2165" i="32"/>
  <c r="AO2166" i="32"/>
  <c r="AO2167" i="32"/>
  <c r="AO2168" i="32"/>
  <c r="AO2169" i="32"/>
  <c r="AO2170" i="32"/>
  <c r="AO2171" i="32"/>
  <c r="AO2172" i="32"/>
  <c r="AO2173" i="32"/>
  <c r="AO2174" i="32"/>
  <c r="AO2175" i="32"/>
  <c r="AO2176" i="32"/>
  <c r="AO2177" i="32"/>
  <c r="AO2178" i="32"/>
  <c r="AO2179" i="32"/>
  <c r="AO2180" i="32"/>
  <c r="AO2181" i="32"/>
  <c r="AO2182" i="32"/>
  <c r="AO2183" i="32"/>
  <c r="AO2184" i="32"/>
  <c r="AO2185" i="32"/>
  <c r="AO2186" i="32"/>
  <c r="AO2187" i="32"/>
  <c r="AO2188" i="32"/>
  <c r="AO2189" i="32"/>
  <c r="AO2190" i="32"/>
  <c r="AO2191" i="32"/>
  <c r="AO2192" i="32"/>
  <c r="AO2193" i="32"/>
  <c r="AO2194" i="32"/>
  <c r="AO2195" i="32"/>
  <c r="AO2196" i="32"/>
  <c r="AO2197" i="32"/>
  <c r="AO2198" i="32"/>
  <c r="AO2199" i="32"/>
  <c r="AO2200" i="32"/>
  <c r="AO2201" i="32"/>
  <c r="AO2202" i="32"/>
  <c r="AO2203" i="32"/>
  <c r="AO2204" i="32"/>
  <c r="AO2205" i="32"/>
  <c r="AO2206" i="32"/>
  <c r="AO2207" i="32"/>
  <c r="AO2208" i="32"/>
  <c r="AO2209" i="32"/>
  <c r="AO2210" i="32"/>
  <c r="AO2211" i="32"/>
  <c r="AO2212" i="32"/>
  <c r="AO2213" i="32"/>
  <c r="AO2214" i="32"/>
  <c r="AO2215" i="32"/>
  <c r="AO2216" i="32"/>
  <c r="AO2217" i="32"/>
  <c r="AO2218" i="32"/>
  <c r="AO2219" i="32"/>
  <c r="AO2220" i="32"/>
  <c r="AO2221" i="32"/>
  <c r="AO2222" i="32"/>
  <c r="AO2223" i="32"/>
  <c r="AO2224" i="32"/>
  <c r="AO2225" i="32"/>
  <c r="AO2226" i="32"/>
  <c r="AO2227" i="32"/>
  <c r="AO2228" i="32"/>
  <c r="AO2229" i="32"/>
  <c r="AO2230" i="32"/>
  <c r="AO2231" i="32"/>
  <c r="AO2232" i="32"/>
  <c r="AO2233" i="32"/>
  <c r="AO2234" i="32"/>
  <c r="AO2235" i="32"/>
  <c r="AO2236" i="32"/>
  <c r="AO2237" i="32"/>
  <c r="AO2238" i="32"/>
  <c r="AO2239" i="32"/>
  <c r="AO2240" i="32"/>
  <c r="AO2241" i="32"/>
  <c r="AO2242" i="32"/>
  <c r="AO2243" i="32"/>
  <c r="AO2244" i="32"/>
  <c r="AO2245" i="32"/>
  <c r="AO2246" i="32"/>
  <c r="AO2247" i="32"/>
  <c r="AO2248" i="32"/>
  <c r="AO2249" i="32"/>
  <c r="AO2250" i="32"/>
  <c r="AO2251" i="32"/>
  <c r="AO2252" i="32"/>
  <c r="AO2253" i="32"/>
  <c r="AO2254" i="32"/>
  <c r="AO2255" i="32"/>
  <c r="AO2256" i="32"/>
  <c r="AO2257" i="32"/>
  <c r="AO2258" i="32"/>
  <c r="AO2259" i="32"/>
  <c r="AO2260" i="32"/>
  <c r="AO2261" i="32"/>
  <c r="AO2262" i="32"/>
  <c r="AO2263" i="32"/>
  <c r="AO2264" i="32"/>
  <c r="AO2265" i="32"/>
  <c r="AO2266" i="32"/>
  <c r="AO2267" i="32"/>
  <c r="AO2268" i="32"/>
  <c r="AO2269" i="32"/>
  <c r="AO2270" i="32"/>
  <c r="AO2271" i="32"/>
  <c r="AO2272" i="32"/>
  <c r="AO2273" i="32"/>
  <c r="AO2274" i="32"/>
  <c r="AO2275" i="32"/>
  <c r="AO2276" i="32"/>
  <c r="AO2277" i="32"/>
  <c r="AO2278" i="32"/>
  <c r="AO2279" i="32"/>
  <c r="AO2280" i="32"/>
  <c r="AO2281" i="32"/>
  <c r="AO2282" i="32"/>
  <c r="AO2283" i="32"/>
  <c r="AO2284" i="32"/>
  <c r="AO2285" i="32"/>
  <c r="AO2286" i="32"/>
  <c r="AO2287" i="32"/>
  <c r="AO2288" i="32"/>
  <c r="AO2289" i="32"/>
  <c r="AO2290" i="32"/>
  <c r="AO2291" i="32"/>
  <c r="AO2292" i="32"/>
  <c r="AO2293" i="32"/>
  <c r="AO2294" i="32"/>
  <c r="AO2295" i="32"/>
  <c r="AO2296" i="32"/>
  <c r="AO2297" i="32"/>
  <c r="AO2298" i="32"/>
  <c r="AO2299" i="32"/>
  <c r="AO2300" i="32"/>
  <c r="AO2301" i="32"/>
  <c r="AO2302" i="32"/>
  <c r="AO2303" i="32"/>
  <c r="AO2304" i="32"/>
  <c r="AO2305" i="32"/>
  <c r="AO2306" i="32"/>
  <c r="AO2307" i="32"/>
  <c r="AO2308" i="32"/>
  <c r="AO2309" i="32"/>
  <c r="AO2310" i="32"/>
  <c r="AO2311" i="32"/>
  <c r="AO2312" i="32"/>
  <c r="AO2313" i="32"/>
  <c r="AO2314" i="32"/>
  <c r="AO2315" i="32"/>
  <c r="AO2316" i="32"/>
  <c r="AO2317" i="32"/>
  <c r="AO2318" i="32"/>
  <c r="AO2319" i="32"/>
  <c r="AO2320" i="32"/>
  <c r="AO2321" i="32"/>
  <c r="AO2322" i="32"/>
  <c r="AO2323" i="32"/>
  <c r="AO2324" i="32"/>
  <c r="AO2325" i="32"/>
  <c r="AO2326" i="32"/>
  <c r="AO2327" i="32"/>
  <c r="AO2328" i="32"/>
  <c r="AO2329" i="32"/>
  <c r="AO2330" i="32"/>
  <c r="AO2331" i="32"/>
  <c r="AO2332" i="32"/>
  <c r="AO2333" i="32"/>
  <c r="AO2334" i="32"/>
  <c r="AO2335" i="32"/>
  <c r="AO2336" i="32"/>
  <c r="AO2337" i="32"/>
  <c r="AO2338" i="32"/>
  <c r="AO2339" i="32"/>
  <c r="AO2340" i="32"/>
  <c r="AO2341" i="32"/>
  <c r="AO2342" i="32"/>
  <c r="AO2343" i="32"/>
  <c r="AO2344" i="32"/>
  <c r="AO2345" i="32"/>
  <c r="AO2346" i="32"/>
  <c r="AO2347" i="32"/>
  <c r="AO2348" i="32"/>
  <c r="AO2349" i="32"/>
  <c r="AO2350" i="32"/>
  <c r="AO2351" i="32"/>
  <c r="AO2352" i="32"/>
  <c r="AO2353" i="32"/>
  <c r="AO2354" i="32"/>
  <c r="AO2355" i="32"/>
  <c r="AO2356" i="32"/>
  <c r="AO2357" i="32"/>
  <c r="AO2358" i="32"/>
  <c r="AO2359" i="32"/>
  <c r="AO2360" i="32"/>
  <c r="AO2361" i="32"/>
  <c r="AO2362" i="32"/>
  <c r="AO2363" i="32"/>
  <c r="AO2364" i="32"/>
  <c r="AO2365" i="32"/>
  <c r="AO2366" i="32"/>
  <c r="AO2367" i="32"/>
  <c r="AO2368" i="32"/>
  <c r="AO2369" i="32"/>
  <c r="AO2370" i="32"/>
  <c r="AO2371" i="32"/>
  <c r="AO2372" i="32"/>
  <c r="AO2373" i="32"/>
  <c r="AO2374" i="32"/>
  <c r="AO2375" i="32"/>
  <c r="AO2376" i="32"/>
  <c r="AO2377" i="32"/>
  <c r="AO2378" i="32"/>
  <c r="AO2379" i="32"/>
  <c r="AO2380" i="32"/>
  <c r="AO2381" i="32"/>
  <c r="AO2382" i="32"/>
  <c r="AO2383" i="32"/>
  <c r="AO2384" i="32"/>
  <c r="AO2385" i="32"/>
  <c r="AO2386" i="32"/>
  <c r="AO2387" i="32"/>
  <c r="AO2388" i="32"/>
  <c r="AO2389" i="32"/>
  <c r="AO2390" i="32"/>
  <c r="AO2391" i="32"/>
  <c r="AO2392" i="32"/>
  <c r="AO2393" i="32"/>
  <c r="AO2394" i="32"/>
  <c r="AO2395" i="32"/>
  <c r="AO2396" i="32"/>
  <c r="AO2397" i="32"/>
  <c r="AO2398" i="32"/>
  <c r="AO2399" i="32"/>
  <c r="AO2400" i="32"/>
  <c r="AO2401" i="32"/>
  <c r="AO2402" i="32"/>
  <c r="AO2403" i="32"/>
  <c r="AO2404" i="32"/>
  <c r="AO2405" i="32"/>
  <c r="AO2406" i="32"/>
  <c r="AO2407" i="32"/>
  <c r="AO2408" i="32"/>
  <c r="AO2409" i="32"/>
  <c r="AO2410" i="32"/>
  <c r="AO2411" i="32"/>
  <c r="AO2412" i="32"/>
  <c r="AO2413" i="32"/>
  <c r="AO2414" i="32"/>
  <c r="AO2415" i="32"/>
  <c r="AO2416" i="32"/>
  <c r="AO2417" i="32"/>
  <c r="AO2418" i="32"/>
  <c r="AO2419" i="32"/>
  <c r="AO2420" i="32"/>
  <c r="AO2421" i="32"/>
  <c r="AO2422" i="32"/>
  <c r="AO2423" i="32"/>
  <c r="AO2424" i="32"/>
  <c r="AO2425" i="32"/>
  <c r="AO2426" i="32"/>
  <c r="AO2427" i="32"/>
  <c r="AO2428" i="32"/>
  <c r="AO2429" i="32"/>
  <c r="AO2430" i="32"/>
  <c r="AO2431" i="32"/>
  <c r="AO2432" i="32"/>
  <c r="AO2433" i="32"/>
  <c r="AO2434" i="32"/>
  <c r="AO2435" i="32"/>
  <c r="AO2436" i="32"/>
  <c r="AO2437" i="32"/>
  <c r="AO2438" i="32"/>
  <c r="AO2439" i="32"/>
  <c r="AO2440" i="32"/>
  <c r="AO2441" i="32"/>
  <c r="AO2442" i="32"/>
  <c r="AO2443" i="32"/>
  <c r="AO2444" i="32"/>
  <c r="AO2445" i="32"/>
  <c r="AO2446" i="32"/>
  <c r="AO2447" i="32"/>
  <c r="AO2448" i="32"/>
  <c r="AO2449" i="32"/>
  <c r="AO2450" i="32"/>
  <c r="AO2451" i="32"/>
  <c r="AO2452" i="32"/>
  <c r="AO2453" i="32"/>
  <c r="AO2454" i="32"/>
  <c r="AO2455" i="32"/>
  <c r="AO2456" i="32"/>
  <c r="AO2457" i="32"/>
  <c r="AO2458" i="32"/>
  <c r="AO2459" i="32"/>
  <c r="AO2460" i="32"/>
  <c r="AO2461" i="32"/>
  <c r="AO2462" i="32"/>
  <c r="AO2463" i="32"/>
  <c r="AO2464" i="32"/>
  <c r="AO2465" i="32"/>
  <c r="AO2466" i="32"/>
  <c r="AO2467" i="32"/>
  <c r="AO2468" i="32"/>
  <c r="AO2469" i="32"/>
  <c r="AO2470" i="32"/>
  <c r="AO2471" i="32"/>
  <c r="AO2472" i="32"/>
  <c r="AO2473" i="32"/>
  <c r="AO2474" i="32"/>
  <c r="AO2475" i="32"/>
  <c r="AO2476" i="32"/>
  <c r="AO2477" i="32"/>
  <c r="AO2478" i="32"/>
  <c r="AO2479" i="32"/>
  <c r="AO2480" i="32"/>
  <c r="AO2481" i="32"/>
  <c r="AO2482" i="32"/>
  <c r="AO2483" i="32"/>
  <c r="AO2484" i="32"/>
  <c r="AO2485" i="32"/>
  <c r="AO2486" i="32"/>
  <c r="AO2487" i="32"/>
  <c r="AO2488" i="32"/>
  <c r="AO2489" i="32"/>
  <c r="AO2490" i="32"/>
  <c r="AO2491" i="32"/>
  <c r="AO2492" i="32"/>
  <c r="AO2493" i="32"/>
  <c r="AO2494" i="32"/>
  <c r="AO2495" i="32"/>
  <c r="AO2496" i="32"/>
  <c r="AO2497" i="32"/>
  <c r="AO2498" i="32"/>
  <c r="AO2499" i="32"/>
  <c r="AO2500" i="32"/>
  <c r="AP1501" i="32"/>
  <c r="AP1502" i="32"/>
  <c r="AP1503" i="32"/>
  <c r="AP1504" i="32"/>
  <c r="AP1505" i="32"/>
  <c r="AP1506" i="32"/>
  <c r="AP1507" i="32"/>
  <c r="AP1508" i="32"/>
  <c r="AP1509" i="32"/>
  <c r="AP1510" i="32"/>
  <c r="AP1511" i="32"/>
  <c r="AP1512" i="32"/>
  <c r="AP1513" i="32"/>
  <c r="AP1514" i="32"/>
  <c r="AP1515" i="32"/>
  <c r="AP1516" i="32"/>
  <c r="AP1517" i="32"/>
  <c r="AP1518" i="32"/>
  <c r="AP1519" i="32"/>
  <c r="AP1520" i="32"/>
  <c r="AP1521" i="32"/>
  <c r="AP1522" i="32"/>
  <c r="AP1523" i="32"/>
  <c r="AP1524" i="32"/>
  <c r="AP1525" i="32"/>
  <c r="AP1526" i="32"/>
  <c r="AP1527" i="32"/>
  <c r="AP1528" i="32"/>
  <c r="AP1529" i="32"/>
  <c r="AP1530" i="32"/>
  <c r="AP1531" i="32"/>
  <c r="AP1532" i="32"/>
  <c r="AP1533" i="32"/>
  <c r="AP1534" i="32"/>
  <c r="AP1535" i="32"/>
  <c r="AP1536" i="32"/>
  <c r="AP1537" i="32"/>
  <c r="AP1538" i="32"/>
  <c r="AP1539" i="32"/>
  <c r="AP1540" i="32"/>
  <c r="AP1541" i="32"/>
  <c r="AP1542" i="32"/>
  <c r="AP1543" i="32"/>
  <c r="AP1544" i="32"/>
  <c r="AP1545" i="32"/>
  <c r="AP1546" i="32"/>
  <c r="AP1547" i="32"/>
  <c r="AP1548" i="32"/>
  <c r="AP1549" i="32"/>
  <c r="AP1550" i="32"/>
  <c r="AP1551" i="32"/>
  <c r="AP1552" i="32"/>
  <c r="AP1553" i="32"/>
  <c r="AP1554" i="32"/>
  <c r="AP1555" i="32"/>
  <c r="AP1556" i="32"/>
  <c r="AP1557" i="32"/>
  <c r="AP1558" i="32"/>
  <c r="AP1559" i="32"/>
  <c r="AP1560" i="32"/>
  <c r="AP1561" i="32"/>
  <c r="AP1562" i="32"/>
  <c r="AP1563" i="32"/>
  <c r="AP1564" i="32"/>
  <c r="AP1565" i="32"/>
  <c r="AP1566" i="32"/>
  <c r="AP1567" i="32"/>
  <c r="AP1568" i="32"/>
  <c r="AP1569" i="32"/>
  <c r="AP1570" i="32"/>
  <c r="AP1571" i="32"/>
  <c r="AP1572" i="32"/>
  <c r="AP1573" i="32"/>
  <c r="AP1574" i="32"/>
  <c r="AP1575" i="32"/>
  <c r="AP1576" i="32"/>
  <c r="AP1577" i="32"/>
  <c r="AP1578" i="32"/>
  <c r="AP1579" i="32"/>
  <c r="AP1580" i="32"/>
  <c r="AP1581" i="32"/>
  <c r="AP1582" i="32"/>
  <c r="AP1583" i="32"/>
  <c r="AP1584" i="32"/>
  <c r="AP1585" i="32"/>
  <c r="AP1586" i="32"/>
  <c r="AP1587" i="32"/>
  <c r="AP1588" i="32"/>
  <c r="AP1589" i="32"/>
  <c r="AP1590" i="32"/>
  <c r="AP1591" i="32"/>
  <c r="AP1592" i="32"/>
  <c r="AP1593" i="32"/>
  <c r="AP1594" i="32"/>
  <c r="AP1595" i="32"/>
  <c r="AP1596" i="32"/>
  <c r="AP1597" i="32"/>
  <c r="AP1598" i="32"/>
  <c r="AP1599" i="32"/>
  <c r="AP1600" i="32"/>
  <c r="AP1601" i="32"/>
  <c r="AP1602" i="32"/>
  <c r="AP1603" i="32"/>
  <c r="AP1604" i="32"/>
  <c r="AP1605" i="32"/>
  <c r="AP1606" i="32"/>
  <c r="AP1607" i="32"/>
  <c r="AP1608" i="32"/>
  <c r="AP1609" i="32"/>
  <c r="AP1610" i="32"/>
  <c r="AP1611" i="32"/>
  <c r="AP1612" i="32"/>
  <c r="AP1613" i="32"/>
  <c r="AP1614" i="32"/>
  <c r="AP1615" i="32"/>
  <c r="AP1616" i="32"/>
  <c r="AP1617" i="32"/>
  <c r="AP1618" i="32"/>
  <c r="AP1619" i="32"/>
  <c r="AP1620" i="32"/>
  <c r="AP1621" i="32"/>
  <c r="AP1622" i="32"/>
  <c r="AP1623" i="32"/>
  <c r="AP1624" i="32"/>
  <c r="AP1625" i="32"/>
  <c r="AP1626" i="32"/>
  <c r="AP1627" i="32"/>
  <c r="AP1628" i="32"/>
  <c r="AP1629" i="32"/>
  <c r="AP1630" i="32"/>
  <c r="AP1631" i="32"/>
  <c r="AP1632" i="32"/>
  <c r="AP1633" i="32"/>
  <c r="AP1634" i="32"/>
  <c r="AP1635" i="32"/>
  <c r="AP1636" i="32"/>
  <c r="AP1637" i="32"/>
  <c r="AP1638" i="32"/>
  <c r="AP1639" i="32"/>
  <c r="AP1640" i="32"/>
  <c r="AP1641" i="32"/>
  <c r="AP1642" i="32"/>
  <c r="AP1643" i="32"/>
  <c r="AP1644" i="32"/>
  <c r="AP1645" i="32"/>
  <c r="AP1646" i="32"/>
  <c r="AP1647" i="32"/>
  <c r="AP1648" i="32"/>
  <c r="AP1649" i="32"/>
  <c r="AP1650" i="32"/>
  <c r="AP1651" i="32"/>
  <c r="AP1652" i="32"/>
  <c r="AP1653" i="32"/>
  <c r="AP1654" i="32"/>
  <c r="AP1655" i="32"/>
  <c r="AP1656" i="32"/>
  <c r="AP1657" i="32"/>
  <c r="AP1658" i="32"/>
  <c r="AP1659" i="32"/>
  <c r="AP1660" i="32"/>
  <c r="AP1661" i="32"/>
  <c r="AP1662" i="32"/>
  <c r="AP1663" i="32"/>
  <c r="AP1664" i="32"/>
  <c r="AP1665" i="32"/>
  <c r="AP1666" i="32"/>
  <c r="AP1667" i="32"/>
  <c r="AP1668" i="32"/>
  <c r="AP1669" i="32"/>
  <c r="AP1670" i="32"/>
  <c r="AP1671" i="32"/>
  <c r="AP1672" i="32"/>
  <c r="AP1673" i="32"/>
  <c r="AP1674" i="32"/>
  <c r="AP1675" i="32"/>
  <c r="AP1676" i="32"/>
  <c r="AP1677" i="32"/>
  <c r="AP1678" i="32"/>
  <c r="AP1679" i="32"/>
  <c r="AP1680" i="32"/>
  <c r="AP1681" i="32"/>
  <c r="AP1682" i="32"/>
  <c r="AP1683" i="32"/>
  <c r="AP1684" i="32"/>
  <c r="AP1685" i="32"/>
  <c r="AP1686" i="32"/>
  <c r="AP1687" i="32"/>
  <c r="AP1688" i="32"/>
  <c r="AP1689" i="32"/>
  <c r="AP1690" i="32"/>
  <c r="AP1691" i="32"/>
  <c r="AP1692" i="32"/>
  <c r="AP1693" i="32"/>
  <c r="AP1694" i="32"/>
  <c r="AP1695" i="32"/>
  <c r="AP1696" i="32"/>
  <c r="AP1697" i="32"/>
  <c r="AP1698" i="32"/>
  <c r="AP1699" i="32"/>
  <c r="AP1700" i="32"/>
  <c r="AP1701" i="32"/>
  <c r="AP1702" i="32"/>
  <c r="AP1703" i="32"/>
  <c r="AP1704" i="32"/>
  <c r="AP1705" i="32"/>
  <c r="AP1706" i="32"/>
  <c r="AP1707" i="32"/>
  <c r="AP1708" i="32"/>
  <c r="AP1709" i="32"/>
  <c r="AP1710" i="32"/>
  <c r="AP1711" i="32"/>
  <c r="AP1712" i="32"/>
  <c r="AP1713" i="32"/>
  <c r="AP1714" i="32"/>
  <c r="AP1715" i="32"/>
  <c r="AP1716" i="32"/>
  <c r="AP1717" i="32"/>
  <c r="AP1718" i="32"/>
  <c r="AP1719" i="32"/>
  <c r="AP1720" i="32"/>
  <c r="AP1721" i="32"/>
  <c r="AP1722" i="32"/>
  <c r="AP1723" i="32"/>
  <c r="AP1724" i="32"/>
  <c r="AP1725" i="32"/>
  <c r="AP1726" i="32"/>
  <c r="AP1727" i="32"/>
  <c r="AP1728" i="32"/>
  <c r="AP1729" i="32"/>
  <c r="AP1730" i="32"/>
  <c r="AP1731" i="32"/>
  <c r="AP1732" i="32"/>
  <c r="AP1733" i="32"/>
  <c r="AP1734" i="32"/>
  <c r="AP1735" i="32"/>
  <c r="AP1736" i="32"/>
  <c r="AP1737" i="32"/>
  <c r="AP1738" i="32"/>
  <c r="AP1739" i="32"/>
  <c r="AP1740" i="32"/>
  <c r="AP1741" i="32"/>
  <c r="AP1742" i="32"/>
  <c r="AP1743" i="32"/>
  <c r="AP1744" i="32"/>
  <c r="AP1745" i="32"/>
  <c r="AP1746" i="32"/>
  <c r="AP1747" i="32"/>
  <c r="AP1748" i="32"/>
  <c r="AP1749" i="32"/>
  <c r="AP1750" i="32"/>
  <c r="AP1751" i="32"/>
  <c r="AP1752" i="32"/>
  <c r="AP1753" i="32"/>
  <c r="AP1754" i="32"/>
  <c r="AP1755" i="32"/>
  <c r="AP1756" i="32"/>
  <c r="AP1757" i="32"/>
  <c r="AP1758" i="32"/>
  <c r="AP1759" i="32"/>
  <c r="AP1760" i="32"/>
  <c r="AP1761" i="32"/>
  <c r="AP1762" i="32"/>
  <c r="AP1763" i="32"/>
  <c r="AP1764" i="32"/>
  <c r="AP1765" i="32"/>
  <c r="AP1766" i="32"/>
  <c r="AP1767" i="32"/>
  <c r="AP1768" i="32"/>
  <c r="AP1769" i="32"/>
  <c r="AP1770" i="32"/>
  <c r="AP1771" i="32"/>
  <c r="AP1772" i="32"/>
  <c r="AP1773" i="32"/>
  <c r="AP1774" i="32"/>
  <c r="AP1775" i="32"/>
  <c r="AP1776" i="32"/>
  <c r="AP1777" i="32"/>
  <c r="AP1778" i="32"/>
  <c r="AP1779" i="32"/>
  <c r="AP1780" i="32"/>
  <c r="AP1781" i="32"/>
  <c r="AP1782" i="32"/>
  <c r="AP1783" i="32"/>
  <c r="AP1784" i="32"/>
  <c r="AP1785" i="32"/>
  <c r="AP1786" i="32"/>
  <c r="AP1787" i="32"/>
  <c r="AP1788" i="32"/>
  <c r="AP1789" i="32"/>
  <c r="AP1790" i="32"/>
  <c r="AP1791" i="32"/>
  <c r="AP1792" i="32"/>
  <c r="AP1793" i="32"/>
  <c r="AP1794" i="32"/>
  <c r="AP1795" i="32"/>
  <c r="AP1796" i="32"/>
  <c r="AP1797" i="32"/>
  <c r="AP1798" i="32"/>
  <c r="AP1799" i="32"/>
  <c r="AP1800" i="32"/>
  <c r="AP1801" i="32"/>
  <c r="AP1802" i="32"/>
  <c r="AP1803" i="32"/>
  <c r="AP1804" i="32"/>
  <c r="AP1805" i="32"/>
  <c r="AP1806" i="32"/>
  <c r="AP1807" i="32"/>
  <c r="AP1808" i="32"/>
  <c r="AP1809" i="32"/>
  <c r="AP1810" i="32"/>
  <c r="AP1811" i="32"/>
  <c r="AP1812" i="32"/>
  <c r="AP1813" i="32"/>
  <c r="AP1814" i="32"/>
  <c r="AP1815" i="32"/>
  <c r="AP1816" i="32"/>
  <c r="AP1817" i="32"/>
  <c r="AP1818" i="32"/>
  <c r="AP1819" i="32"/>
  <c r="AP1820" i="32"/>
  <c r="AP1821" i="32"/>
  <c r="AP1822" i="32"/>
  <c r="AP1823" i="32"/>
  <c r="AP1824" i="32"/>
  <c r="AP1825" i="32"/>
  <c r="AP1826" i="32"/>
  <c r="AP1827" i="32"/>
  <c r="AP1828" i="32"/>
  <c r="AP1829" i="32"/>
  <c r="AP1830" i="32"/>
  <c r="AP1831" i="32"/>
  <c r="AP1832" i="32"/>
  <c r="AP1833" i="32"/>
  <c r="AP1834" i="32"/>
  <c r="AP1835" i="32"/>
  <c r="AP1836" i="32"/>
  <c r="AP1837" i="32"/>
  <c r="AP1838" i="32"/>
  <c r="AP1839" i="32"/>
  <c r="AP1840" i="32"/>
  <c r="AP1841" i="32"/>
  <c r="AP1842" i="32"/>
  <c r="AP1843" i="32"/>
  <c r="AP1844" i="32"/>
  <c r="AP1845" i="32"/>
  <c r="AP1846" i="32"/>
  <c r="AP1847" i="32"/>
  <c r="AP1848" i="32"/>
  <c r="AP1849" i="32"/>
  <c r="AP1850" i="32"/>
  <c r="AP1851" i="32"/>
  <c r="AP1852" i="32"/>
  <c r="AP1853" i="32"/>
  <c r="AP1854" i="32"/>
  <c r="AP1855" i="32"/>
  <c r="AP1856" i="32"/>
  <c r="AP1857" i="32"/>
  <c r="AP1858" i="32"/>
  <c r="AP1859" i="32"/>
  <c r="AP1860" i="32"/>
  <c r="AP1861" i="32"/>
  <c r="AP1862" i="32"/>
  <c r="AP1863" i="32"/>
  <c r="AP1864" i="32"/>
  <c r="AP1865" i="32"/>
  <c r="AP1866" i="32"/>
  <c r="AP1867" i="32"/>
  <c r="AP1868" i="32"/>
  <c r="AP1869" i="32"/>
  <c r="AP1870" i="32"/>
  <c r="AP1871" i="32"/>
  <c r="AP1872" i="32"/>
  <c r="AP1873" i="32"/>
  <c r="AP1874" i="32"/>
  <c r="AP1875" i="32"/>
  <c r="AP1876" i="32"/>
  <c r="AP1877" i="32"/>
  <c r="AP1878" i="32"/>
  <c r="AP1879" i="32"/>
  <c r="AP1880" i="32"/>
  <c r="AP1881" i="32"/>
  <c r="AP1882" i="32"/>
  <c r="AP1883" i="32"/>
  <c r="AP1884" i="32"/>
  <c r="AP1885" i="32"/>
  <c r="AP1886" i="32"/>
  <c r="AP1887" i="32"/>
  <c r="AP1888" i="32"/>
  <c r="AP1889" i="32"/>
  <c r="AP1890" i="32"/>
  <c r="AP1891" i="32"/>
  <c r="AP1892" i="32"/>
  <c r="AP1893" i="32"/>
  <c r="AP1894" i="32"/>
  <c r="AP1895" i="32"/>
  <c r="AP1896" i="32"/>
  <c r="AP1897" i="32"/>
  <c r="AP1898" i="32"/>
  <c r="AP1899" i="32"/>
  <c r="AP1900" i="32"/>
  <c r="AP1901" i="32"/>
  <c r="AP1902" i="32"/>
  <c r="AP1903" i="32"/>
  <c r="AP1904" i="32"/>
  <c r="AP1905" i="32"/>
  <c r="AP1906" i="32"/>
  <c r="AP1907" i="32"/>
  <c r="AP1908" i="32"/>
  <c r="AP1909" i="32"/>
  <c r="AP1910" i="32"/>
  <c r="AP1911" i="32"/>
  <c r="AP1912" i="32"/>
  <c r="AP1913" i="32"/>
  <c r="AP1914" i="32"/>
  <c r="AP1915" i="32"/>
  <c r="AP1916" i="32"/>
  <c r="AP1917" i="32"/>
  <c r="AP1918" i="32"/>
  <c r="AP1919" i="32"/>
  <c r="AP1920" i="32"/>
  <c r="AP1921" i="32"/>
  <c r="AP1922" i="32"/>
  <c r="AP1923" i="32"/>
  <c r="AP1924" i="32"/>
  <c r="AP1925" i="32"/>
  <c r="AP1926" i="32"/>
  <c r="AP1927" i="32"/>
  <c r="AP1928" i="32"/>
  <c r="AP1929" i="32"/>
  <c r="AP1930" i="32"/>
  <c r="AP1931" i="32"/>
  <c r="AP1932" i="32"/>
  <c r="AP1933" i="32"/>
  <c r="AP1934" i="32"/>
  <c r="AP1935" i="32"/>
  <c r="AP1936" i="32"/>
  <c r="AP1937" i="32"/>
  <c r="AP1938" i="32"/>
  <c r="AP1939" i="32"/>
  <c r="AP1940" i="32"/>
  <c r="AP1941" i="32"/>
  <c r="AP1942" i="32"/>
  <c r="AP1943" i="32"/>
  <c r="AP1944" i="32"/>
  <c r="AP1945" i="32"/>
  <c r="AP1946" i="32"/>
  <c r="AP1947" i="32"/>
  <c r="AP1948" i="32"/>
  <c r="AP1949" i="32"/>
  <c r="AP1950" i="32"/>
  <c r="AP1951" i="32"/>
  <c r="AP1952" i="32"/>
  <c r="AP1953" i="32"/>
  <c r="AP1954" i="32"/>
  <c r="AP1955" i="32"/>
  <c r="AP1956" i="32"/>
  <c r="AP1957" i="32"/>
  <c r="AP1958" i="32"/>
  <c r="AP1959" i="32"/>
  <c r="AP1960" i="32"/>
  <c r="AP1961" i="32"/>
  <c r="AP1962" i="32"/>
  <c r="AP1963" i="32"/>
  <c r="AP1964" i="32"/>
  <c r="AP1965" i="32"/>
  <c r="AP1966" i="32"/>
  <c r="AP1967" i="32"/>
  <c r="AP1968" i="32"/>
  <c r="AP1969" i="32"/>
  <c r="AP1970" i="32"/>
  <c r="AP1971" i="32"/>
  <c r="AP1972" i="32"/>
  <c r="AP1973" i="32"/>
  <c r="AP1974" i="32"/>
  <c r="AP1975" i="32"/>
  <c r="AP1976" i="32"/>
  <c r="AP1977" i="32"/>
  <c r="AP1978" i="32"/>
  <c r="AP1979" i="32"/>
  <c r="AP1980" i="32"/>
  <c r="AP1981" i="32"/>
  <c r="AP1982" i="32"/>
  <c r="AP1983" i="32"/>
  <c r="AP1984" i="32"/>
  <c r="AP1985" i="32"/>
  <c r="AP1986" i="32"/>
  <c r="AP1987" i="32"/>
  <c r="AP1988" i="32"/>
  <c r="AP1989" i="32"/>
  <c r="AP1990" i="32"/>
  <c r="AP1991" i="32"/>
  <c r="AP1992" i="32"/>
  <c r="AP1993" i="32"/>
  <c r="AP1994" i="32"/>
  <c r="AP1995" i="32"/>
  <c r="AP1996" i="32"/>
  <c r="AP1997" i="32"/>
  <c r="AP1998" i="32"/>
  <c r="AP1999" i="32"/>
  <c r="AP2000" i="32"/>
  <c r="AP2001" i="32"/>
  <c r="AP2002" i="32"/>
  <c r="AP2003" i="32"/>
  <c r="AP2004" i="32"/>
  <c r="AP2005" i="32"/>
  <c r="AP2006" i="32"/>
  <c r="AP2007" i="32"/>
  <c r="AP2008" i="32"/>
  <c r="AP2009" i="32"/>
  <c r="AP2010" i="32"/>
  <c r="AP2011" i="32"/>
  <c r="AP2012" i="32"/>
  <c r="AP2013" i="32"/>
  <c r="AP2014" i="32"/>
  <c r="AP2015" i="32"/>
  <c r="AP2016" i="32"/>
  <c r="AP2017" i="32"/>
  <c r="AP2018" i="32"/>
  <c r="AP2019" i="32"/>
  <c r="AP2020" i="32"/>
  <c r="AP2021" i="32"/>
  <c r="AP2022" i="32"/>
  <c r="AP2023" i="32"/>
  <c r="AP2024" i="32"/>
  <c r="AP2025" i="32"/>
  <c r="AP2026" i="32"/>
  <c r="AP2027" i="32"/>
  <c r="AP2028" i="32"/>
  <c r="AP2029" i="32"/>
  <c r="AP2030" i="32"/>
  <c r="AP2031" i="32"/>
  <c r="AP2032" i="32"/>
  <c r="AP2033" i="32"/>
  <c r="AP2034" i="32"/>
  <c r="AP2035" i="32"/>
  <c r="AP2036" i="32"/>
  <c r="AP2037" i="32"/>
  <c r="AP2038" i="32"/>
  <c r="AP2039" i="32"/>
  <c r="AP2040" i="32"/>
  <c r="AP2041" i="32"/>
  <c r="AP2042" i="32"/>
  <c r="AP2043" i="32"/>
  <c r="AP2044" i="32"/>
  <c r="AP2045" i="32"/>
  <c r="AP2046" i="32"/>
  <c r="AP2047" i="32"/>
  <c r="AP2048" i="32"/>
  <c r="AP2049" i="32"/>
  <c r="AP2050" i="32"/>
  <c r="AP2051" i="32"/>
  <c r="AP2052" i="32"/>
  <c r="AP2053" i="32"/>
  <c r="AP2054" i="32"/>
  <c r="AP2055" i="32"/>
  <c r="AP2056" i="32"/>
  <c r="AP2057" i="32"/>
  <c r="AP2058" i="32"/>
  <c r="AP2059" i="32"/>
  <c r="AP2060" i="32"/>
  <c r="AP2061" i="32"/>
  <c r="AP2062" i="32"/>
  <c r="AP2063" i="32"/>
  <c r="AP2064" i="32"/>
  <c r="AP2065" i="32"/>
  <c r="AP2066" i="32"/>
  <c r="AP2067" i="32"/>
  <c r="AP2068" i="32"/>
  <c r="AP2069" i="32"/>
  <c r="AP2070" i="32"/>
  <c r="AP2071" i="32"/>
  <c r="AP2072" i="32"/>
  <c r="AP2073" i="32"/>
  <c r="AP2074" i="32"/>
  <c r="AP2075" i="32"/>
  <c r="AP2076" i="32"/>
  <c r="AP2077" i="32"/>
  <c r="AP2078" i="32"/>
  <c r="AP2079" i="32"/>
  <c r="AP2080" i="32"/>
  <c r="AP2081" i="32"/>
  <c r="AP2082" i="32"/>
  <c r="AP2083" i="32"/>
  <c r="AP2084" i="32"/>
  <c r="AP2085" i="32"/>
  <c r="AP2086" i="32"/>
  <c r="AP2087" i="32"/>
  <c r="AP2088" i="32"/>
  <c r="AP2089" i="32"/>
  <c r="AP2090" i="32"/>
  <c r="AP2091" i="32"/>
  <c r="AP2092" i="32"/>
  <c r="AP2093" i="32"/>
  <c r="AP2094" i="32"/>
  <c r="AP2095" i="32"/>
  <c r="AP2096" i="32"/>
  <c r="AP2097" i="32"/>
  <c r="AP2098" i="32"/>
  <c r="AP2099" i="32"/>
  <c r="AP2100" i="32"/>
  <c r="AP2101" i="32"/>
  <c r="AP2102" i="32"/>
  <c r="AP2103" i="32"/>
  <c r="AP2104" i="32"/>
  <c r="AP2105" i="32"/>
  <c r="AP2106" i="32"/>
  <c r="AP2107" i="32"/>
  <c r="AP2108" i="32"/>
  <c r="AP2109" i="32"/>
  <c r="AP2110" i="32"/>
  <c r="AP2111" i="32"/>
  <c r="AP2112" i="32"/>
  <c r="AP2113" i="32"/>
  <c r="AP2114" i="32"/>
  <c r="AP2115" i="32"/>
  <c r="AP2116" i="32"/>
  <c r="AP2117" i="32"/>
  <c r="AP2118" i="32"/>
  <c r="AP2119" i="32"/>
  <c r="AP2120" i="32"/>
  <c r="AP2121" i="32"/>
  <c r="AP2122" i="32"/>
  <c r="AP2123" i="32"/>
  <c r="AP2124" i="32"/>
  <c r="AP2125" i="32"/>
  <c r="AP2126" i="32"/>
  <c r="AP2127" i="32"/>
  <c r="AP2128" i="32"/>
  <c r="AP2129" i="32"/>
  <c r="AP2130" i="32"/>
  <c r="AP2131" i="32"/>
  <c r="AP2132" i="32"/>
  <c r="AP2133" i="32"/>
  <c r="AP2134" i="32"/>
  <c r="AP2135" i="32"/>
  <c r="AP2136" i="32"/>
  <c r="AP2137" i="32"/>
  <c r="AP2138" i="32"/>
  <c r="AP2139" i="32"/>
  <c r="AP2140" i="32"/>
  <c r="AP2141" i="32"/>
  <c r="AP2142" i="32"/>
  <c r="AP2143" i="32"/>
  <c r="AP2144" i="32"/>
  <c r="AP2145" i="32"/>
  <c r="AP2146" i="32"/>
  <c r="AP2147" i="32"/>
  <c r="AP2148" i="32"/>
  <c r="AP2149" i="32"/>
  <c r="AP2150" i="32"/>
  <c r="AP2151" i="32"/>
  <c r="AP2152" i="32"/>
  <c r="AP2153" i="32"/>
  <c r="AP2154" i="32"/>
  <c r="AP2155" i="32"/>
  <c r="AP2156" i="32"/>
  <c r="AP2157" i="32"/>
  <c r="AP2158" i="32"/>
  <c r="AP2159" i="32"/>
  <c r="AP2160" i="32"/>
  <c r="AP2161" i="32"/>
  <c r="AP2162" i="32"/>
  <c r="AP2163" i="32"/>
  <c r="AP2164" i="32"/>
  <c r="AP2165" i="32"/>
  <c r="AP2166" i="32"/>
  <c r="AP2167" i="32"/>
  <c r="AP2168" i="32"/>
  <c r="AP2169" i="32"/>
  <c r="AP2170" i="32"/>
  <c r="AP2171" i="32"/>
  <c r="AP2172" i="32"/>
  <c r="AP2173" i="32"/>
  <c r="AP2174" i="32"/>
  <c r="AP2175" i="32"/>
  <c r="AP2176" i="32"/>
  <c r="AP2177" i="32"/>
  <c r="AP2178" i="32"/>
  <c r="AP2179" i="32"/>
  <c r="AP2180" i="32"/>
  <c r="AP2181" i="32"/>
  <c r="AP2182" i="32"/>
  <c r="AP2183" i="32"/>
  <c r="AP2184" i="32"/>
  <c r="AP2185" i="32"/>
  <c r="AP2186" i="32"/>
  <c r="AP2187" i="32"/>
  <c r="AP2188" i="32"/>
  <c r="AP2189" i="32"/>
  <c r="AP2190" i="32"/>
  <c r="AP2191" i="32"/>
  <c r="AP2192" i="32"/>
  <c r="AP2193" i="32"/>
  <c r="AP2194" i="32"/>
  <c r="AP2195" i="32"/>
  <c r="AP2196" i="32"/>
  <c r="AP2197" i="32"/>
  <c r="AP2198" i="32"/>
  <c r="AP2199" i="32"/>
  <c r="AP2200" i="32"/>
  <c r="AP2201" i="32"/>
  <c r="AP2202" i="32"/>
  <c r="AP2203" i="32"/>
  <c r="AP2204" i="32"/>
  <c r="AP2205" i="32"/>
  <c r="AP2206" i="32"/>
  <c r="AP2207" i="32"/>
  <c r="AP2208" i="32"/>
  <c r="AP2209" i="32"/>
  <c r="AP2210" i="32"/>
  <c r="AP2211" i="32"/>
  <c r="AP2212" i="32"/>
  <c r="AP2213" i="32"/>
  <c r="AP2214" i="32"/>
  <c r="AP2215" i="32"/>
  <c r="AP2216" i="32"/>
  <c r="AP2217" i="32"/>
  <c r="AP2218" i="32"/>
  <c r="AP2219" i="32"/>
  <c r="AP2220" i="32"/>
  <c r="AP2221" i="32"/>
  <c r="AP2222" i="32"/>
  <c r="AP2223" i="32"/>
  <c r="AP2224" i="32"/>
  <c r="AP2225" i="32"/>
  <c r="AP2226" i="32"/>
  <c r="AP2227" i="32"/>
  <c r="AP2228" i="32"/>
  <c r="AP2229" i="32"/>
  <c r="AP2230" i="32"/>
  <c r="AP2231" i="32"/>
  <c r="AP2232" i="32"/>
  <c r="AP2233" i="32"/>
  <c r="AP2234" i="32"/>
  <c r="AP2235" i="32"/>
  <c r="AP2236" i="32"/>
  <c r="AP2237" i="32"/>
  <c r="AP2238" i="32"/>
  <c r="AP2239" i="32"/>
  <c r="AP2240" i="32"/>
  <c r="AP2241" i="32"/>
  <c r="AP2242" i="32"/>
  <c r="AP2243" i="32"/>
  <c r="AP2244" i="32"/>
  <c r="AP2245" i="32"/>
  <c r="AP2246" i="32"/>
  <c r="AP2247" i="32"/>
  <c r="AP2248" i="32"/>
  <c r="AP2249" i="32"/>
  <c r="AP2250" i="32"/>
  <c r="AP2251" i="32"/>
  <c r="AP2252" i="32"/>
  <c r="AP2253" i="32"/>
  <c r="AP2254" i="32"/>
  <c r="AP2255" i="32"/>
  <c r="AP2256" i="32"/>
  <c r="AP2257" i="32"/>
  <c r="AP2258" i="32"/>
  <c r="AP2259" i="32"/>
  <c r="AP2260" i="32"/>
  <c r="AP2261" i="32"/>
  <c r="AP2262" i="32"/>
  <c r="AP2263" i="32"/>
  <c r="AP2264" i="32"/>
  <c r="AP2265" i="32"/>
  <c r="AP2266" i="32"/>
  <c r="AP2267" i="32"/>
  <c r="AP2268" i="32"/>
  <c r="AP2269" i="32"/>
  <c r="AP2270" i="32"/>
  <c r="AP2271" i="32"/>
  <c r="AP2272" i="32"/>
  <c r="AP2273" i="32"/>
  <c r="AP2274" i="32"/>
  <c r="AP2275" i="32"/>
  <c r="AP2276" i="32"/>
  <c r="AP2277" i="32"/>
  <c r="AP2278" i="32"/>
  <c r="AP2279" i="32"/>
  <c r="AP2280" i="32"/>
  <c r="AP2281" i="32"/>
  <c r="AP2282" i="32"/>
  <c r="AP2283" i="32"/>
  <c r="AP2284" i="32"/>
  <c r="AP2285" i="32"/>
  <c r="AP2286" i="32"/>
  <c r="AP2287" i="32"/>
  <c r="AP2288" i="32"/>
  <c r="AP2289" i="32"/>
  <c r="AP2290" i="32"/>
  <c r="AP2291" i="32"/>
  <c r="AP2292" i="32"/>
  <c r="AP2293" i="32"/>
  <c r="AP2294" i="32"/>
  <c r="AP2295" i="32"/>
  <c r="AP2296" i="32"/>
  <c r="AP2297" i="32"/>
  <c r="AP2298" i="32"/>
  <c r="AP2299" i="32"/>
  <c r="AP2300" i="32"/>
  <c r="AP2301" i="32"/>
  <c r="AP2302" i="32"/>
  <c r="AP2303" i="32"/>
  <c r="AP2304" i="32"/>
  <c r="AP2305" i="32"/>
  <c r="AP2306" i="32"/>
  <c r="AP2307" i="32"/>
  <c r="AP2308" i="32"/>
  <c r="AP2309" i="32"/>
  <c r="AP2310" i="32"/>
  <c r="AP2311" i="32"/>
  <c r="AP2312" i="32"/>
  <c r="AP2313" i="32"/>
  <c r="AP2314" i="32"/>
  <c r="AP2315" i="32"/>
  <c r="AP2316" i="32"/>
  <c r="AP2317" i="32"/>
  <c r="AP2318" i="32"/>
  <c r="AP2319" i="32"/>
  <c r="AP2320" i="32"/>
  <c r="AP2321" i="32"/>
  <c r="AP2322" i="32"/>
  <c r="AP2323" i="32"/>
  <c r="AP2324" i="32"/>
  <c r="AP2325" i="32"/>
  <c r="AP2326" i="32"/>
  <c r="AP2327" i="32"/>
  <c r="AP2328" i="32"/>
  <c r="AP2329" i="32"/>
  <c r="AP2330" i="32"/>
  <c r="AP2331" i="32"/>
  <c r="AP2332" i="32"/>
  <c r="AP2333" i="32"/>
  <c r="AP2334" i="32"/>
  <c r="AP2335" i="32"/>
  <c r="AP2336" i="32"/>
  <c r="AP2337" i="32"/>
  <c r="AP2338" i="32"/>
  <c r="AP2339" i="32"/>
  <c r="AP2340" i="32"/>
  <c r="AP2341" i="32"/>
  <c r="AP2342" i="32"/>
  <c r="AP2343" i="32"/>
  <c r="AP2344" i="32"/>
  <c r="AP2345" i="32"/>
  <c r="AP2346" i="32"/>
  <c r="AP2347" i="32"/>
  <c r="AP2348" i="32"/>
  <c r="AP2349" i="32"/>
  <c r="AP2350" i="32"/>
  <c r="AP2351" i="32"/>
  <c r="AP2352" i="32"/>
  <c r="AP2353" i="32"/>
  <c r="AP2354" i="32"/>
  <c r="AP2355" i="32"/>
  <c r="AP2356" i="32"/>
  <c r="AP2357" i="32"/>
  <c r="AP2358" i="32"/>
  <c r="AP2359" i="32"/>
  <c r="AP2360" i="32"/>
  <c r="AP2361" i="32"/>
  <c r="AP2362" i="32"/>
  <c r="AP2363" i="32"/>
  <c r="AP2364" i="32"/>
  <c r="AP2365" i="32"/>
  <c r="AP2366" i="32"/>
  <c r="AP2367" i="32"/>
  <c r="AP2368" i="32"/>
  <c r="AP2369" i="32"/>
  <c r="AP2370" i="32"/>
  <c r="AP2371" i="32"/>
  <c r="AP2372" i="32"/>
  <c r="AP2373" i="32"/>
  <c r="AP2374" i="32"/>
  <c r="AP2375" i="32"/>
  <c r="AP2376" i="32"/>
  <c r="AP2377" i="32"/>
  <c r="AP2378" i="32"/>
  <c r="AP2379" i="32"/>
  <c r="AP2380" i="32"/>
  <c r="AP2381" i="32"/>
  <c r="AP2382" i="32"/>
  <c r="AP2383" i="32"/>
  <c r="AP2384" i="32"/>
  <c r="AP2385" i="32"/>
  <c r="AP2386" i="32"/>
  <c r="AP2387" i="32"/>
  <c r="AP2388" i="32"/>
  <c r="AP2389" i="32"/>
  <c r="AP2390" i="32"/>
  <c r="AP2391" i="32"/>
  <c r="AP2392" i="32"/>
  <c r="AP2393" i="32"/>
  <c r="AP2394" i="32"/>
  <c r="AP2395" i="32"/>
  <c r="AP2396" i="32"/>
  <c r="AP2397" i="32"/>
  <c r="AP2398" i="32"/>
  <c r="AP2399" i="32"/>
  <c r="AP2400" i="32"/>
  <c r="AP2401" i="32"/>
  <c r="AP2402" i="32"/>
  <c r="AP2403" i="32"/>
  <c r="AP2404" i="32"/>
  <c r="AP2405" i="32"/>
  <c r="AP2406" i="32"/>
  <c r="AP2407" i="32"/>
  <c r="AP2408" i="32"/>
  <c r="AP2409" i="32"/>
  <c r="AP2410" i="32"/>
  <c r="AP2411" i="32"/>
  <c r="AP2412" i="32"/>
  <c r="AP2413" i="32"/>
  <c r="AP2414" i="32"/>
  <c r="AP2415" i="32"/>
  <c r="AP2416" i="32"/>
  <c r="AP2417" i="32"/>
  <c r="AP2418" i="32"/>
  <c r="AP2419" i="32"/>
  <c r="AP2420" i="32"/>
  <c r="AP2421" i="32"/>
  <c r="AP2422" i="32"/>
  <c r="AP2423" i="32"/>
  <c r="AP2424" i="32"/>
  <c r="AP2425" i="32"/>
  <c r="AP2426" i="32"/>
  <c r="AP2427" i="32"/>
  <c r="AP2428" i="32"/>
  <c r="AP2429" i="32"/>
  <c r="AP2430" i="32"/>
  <c r="AP2431" i="32"/>
  <c r="AP2432" i="32"/>
  <c r="AP2433" i="32"/>
  <c r="AP2434" i="32"/>
  <c r="AP2435" i="32"/>
  <c r="AP2436" i="32"/>
  <c r="AP2437" i="32"/>
  <c r="AP2438" i="32"/>
  <c r="AP2439" i="32"/>
  <c r="AP2440" i="32"/>
  <c r="AP2441" i="32"/>
  <c r="AP2442" i="32"/>
  <c r="AP2443" i="32"/>
  <c r="AP2444" i="32"/>
  <c r="AP2445" i="32"/>
  <c r="AP2446" i="32"/>
  <c r="AP2447" i="32"/>
  <c r="AP2448" i="32"/>
  <c r="AP2449" i="32"/>
  <c r="AP2450" i="32"/>
  <c r="AP2451" i="32"/>
  <c r="AP2452" i="32"/>
  <c r="AP2453" i="32"/>
  <c r="AP2454" i="32"/>
  <c r="AP2455" i="32"/>
  <c r="AP2456" i="32"/>
  <c r="AP2457" i="32"/>
  <c r="AP2458" i="32"/>
  <c r="AP2459" i="32"/>
  <c r="AP2460" i="32"/>
  <c r="AP2461" i="32"/>
  <c r="AP2462" i="32"/>
  <c r="AP2463" i="32"/>
  <c r="AP2464" i="32"/>
  <c r="AP2465" i="32"/>
  <c r="AP2466" i="32"/>
  <c r="AP2467" i="32"/>
  <c r="AP2468" i="32"/>
  <c r="AP2469" i="32"/>
  <c r="AP2470" i="32"/>
  <c r="AP2471" i="32"/>
  <c r="AP2472" i="32"/>
  <c r="AP2473" i="32"/>
  <c r="AP2474" i="32"/>
  <c r="AP2475" i="32"/>
  <c r="AP2476" i="32"/>
  <c r="AP2477" i="32"/>
  <c r="AP2478" i="32"/>
  <c r="AP2479" i="32"/>
  <c r="AP2480" i="32"/>
  <c r="AP2481" i="32"/>
  <c r="AP2482" i="32"/>
  <c r="AP2483" i="32"/>
  <c r="AP2484" i="32"/>
  <c r="AP2485" i="32"/>
  <c r="AP2486" i="32"/>
  <c r="AP2487" i="32"/>
  <c r="AP2488" i="32"/>
  <c r="AP2489" i="32"/>
  <c r="AP2490" i="32"/>
  <c r="AP2491" i="32"/>
  <c r="AP2492" i="32"/>
  <c r="AP2493" i="32"/>
  <c r="AP2494" i="32"/>
  <c r="AP2495" i="32"/>
  <c r="AP2496" i="32"/>
  <c r="AP2497" i="32"/>
  <c r="AP2498" i="32"/>
  <c r="AP2499" i="32"/>
  <c r="AP2500" i="32"/>
  <c r="AQ1501" i="32"/>
  <c r="AQ1502" i="32"/>
  <c r="AQ1503" i="32"/>
  <c r="AQ1504" i="32"/>
  <c r="AQ1505" i="32"/>
  <c r="AQ1506" i="32"/>
  <c r="AQ1507" i="32"/>
  <c r="AQ1508" i="32"/>
  <c r="AQ1509" i="32"/>
  <c r="AQ1510" i="32"/>
  <c r="AQ1511" i="32"/>
  <c r="AQ1512" i="32"/>
  <c r="AQ1513" i="32"/>
  <c r="AQ1514" i="32"/>
  <c r="AQ1515" i="32"/>
  <c r="AQ1516" i="32"/>
  <c r="AQ1517" i="32"/>
  <c r="AQ1518" i="32"/>
  <c r="AQ1519" i="32"/>
  <c r="AQ1520" i="32"/>
  <c r="AQ1521" i="32"/>
  <c r="AQ1522" i="32"/>
  <c r="AQ1523" i="32"/>
  <c r="AQ1524" i="32"/>
  <c r="AQ1525" i="32"/>
  <c r="AQ1526" i="32"/>
  <c r="AQ1527" i="32"/>
  <c r="AQ1528" i="32"/>
  <c r="AQ1529" i="32"/>
  <c r="AQ1530" i="32"/>
  <c r="AQ1531" i="32"/>
  <c r="AQ1532" i="32"/>
  <c r="AQ1533" i="32"/>
  <c r="AQ1534" i="32"/>
  <c r="AQ1535" i="32"/>
  <c r="AQ1536" i="32"/>
  <c r="AQ1537" i="32"/>
  <c r="AQ1538" i="32"/>
  <c r="AQ1539" i="32"/>
  <c r="AQ1540" i="32"/>
  <c r="AQ1541" i="32"/>
  <c r="AQ1542" i="32"/>
  <c r="AQ1543" i="32"/>
  <c r="AQ1544" i="32"/>
  <c r="AQ1545" i="32"/>
  <c r="AQ1546" i="32"/>
  <c r="AQ1547" i="32"/>
  <c r="AQ1548" i="32"/>
  <c r="AQ1549" i="32"/>
  <c r="AQ1550" i="32"/>
  <c r="AQ1551" i="32"/>
  <c r="AQ1552" i="32"/>
  <c r="AQ1553" i="32"/>
  <c r="AQ1554" i="32"/>
  <c r="AQ1555" i="32"/>
  <c r="AQ1556" i="32"/>
  <c r="AQ1557" i="32"/>
  <c r="AQ1558" i="32"/>
  <c r="AQ1559" i="32"/>
  <c r="AQ1560" i="32"/>
  <c r="AQ1561" i="32"/>
  <c r="AQ1562" i="32"/>
  <c r="AQ1563" i="32"/>
  <c r="AQ1564" i="32"/>
  <c r="AQ1565" i="32"/>
  <c r="AQ1566" i="32"/>
  <c r="AQ1567" i="32"/>
  <c r="AQ1568" i="32"/>
  <c r="AQ1569" i="32"/>
  <c r="AQ1570" i="32"/>
  <c r="AQ1571" i="32"/>
  <c r="AQ1572" i="32"/>
  <c r="AQ1573" i="32"/>
  <c r="AQ1574" i="32"/>
  <c r="AQ1575" i="32"/>
  <c r="AQ1576" i="32"/>
  <c r="AQ1577" i="32"/>
  <c r="AQ1578" i="32"/>
  <c r="AQ1579" i="32"/>
  <c r="AQ1580" i="32"/>
  <c r="AQ1581" i="32"/>
  <c r="AQ1582" i="32"/>
  <c r="AQ1583" i="32"/>
  <c r="AQ1584" i="32"/>
  <c r="AQ1585" i="32"/>
  <c r="AQ1586" i="32"/>
  <c r="AQ1587" i="32"/>
  <c r="AQ1588" i="32"/>
  <c r="AQ1589" i="32"/>
  <c r="AQ1590" i="32"/>
  <c r="AQ1591" i="32"/>
  <c r="AQ1592" i="32"/>
  <c r="AQ1593" i="32"/>
  <c r="AQ1594" i="32"/>
  <c r="AQ1595" i="32"/>
  <c r="AQ1596" i="32"/>
  <c r="AQ1597" i="32"/>
  <c r="AQ1598" i="32"/>
  <c r="AQ1599" i="32"/>
  <c r="AQ1600" i="32"/>
  <c r="AQ1601" i="32"/>
  <c r="AQ1602" i="32"/>
  <c r="AQ1603" i="32"/>
  <c r="AQ1604" i="32"/>
  <c r="AQ1605" i="32"/>
  <c r="AQ1606" i="32"/>
  <c r="AQ1607" i="32"/>
  <c r="AQ1608" i="32"/>
  <c r="AQ1609" i="32"/>
  <c r="AQ1610" i="32"/>
  <c r="AQ1611" i="32"/>
  <c r="AQ1612" i="32"/>
  <c r="AQ1613" i="32"/>
  <c r="AQ1614" i="32"/>
  <c r="AQ1615" i="32"/>
  <c r="AQ1616" i="32"/>
  <c r="AQ1617" i="32"/>
  <c r="AQ1618" i="32"/>
  <c r="AQ1619" i="32"/>
  <c r="AQ1620" i="32"/>
  <c r="AQ1621" i="32"/>
  <c r="AQ1622" i="32"/>
  <c r="AQ1623" i="32"/>
  <c r="AQ1624" i="32"/>
  <c r="AQ1625" i="32"/>
  <c r="AQ1626" i="32"/>
  <c r="AQ1627" i="32"/>
  <c r="AQ1628" i="32"/>
  <c r="AQ1629" i="32"/>
  <c r="AQ1630" i="32"/>
  <c r="AQ1631" i="32"/>
  <c r="AQ1632" i="32"/>
  <c r="AQ1633" i="32"/>
  <c r="AQ1634" i="32"/>
  <c r="AQ1635" i="32"/>
  <c r="AQ1636" i="32"/>
  <c r="AQ1637" i="32"/>
  <c r="AQ1638" i="32"/>
  <c r="AQ1639" i="32"/>
  <c r="AQ1640" i="32"/>
  <c r="AQ1641" i="32"/>
  <c r="AQ1642" i="32"/>
  <c r="AQ1643" i="32"/>
  <c r="AQ1644" i="32"/>
  <c r="AQ1645" i="32"/>
  <c r="AQ1646" i="32"/>
  <c r="AQ1647" i="32"/>
  <c r="AQ1648" i="32"/>
  <c r="AQ1649" i="32"/>
  <c r="AQ1650" i="32"/>
  <c r="AQ1651" i="32"/>
  <c r="AQ1652" i="32"/>
  <c r="AQ1653" i="32"/>
  <c r="AQ1654" i="32"/>
  <c r="AQ1655" i="32"/>
  <c r="AQ1656" i="32"/>
  <c r="AQ1657" i="32"/>
  <c r="AQ1658" i="32"/>
  <c r="AQ1659" i="32"/>
  <c r="AQ1660" i="32"/>
  <c r="AQ1661" i="32"/>
  <c r="AQ1662" i="32"/>
  <c r="AQ1663" i="32"/>
  <c r="AQ1664" i="32"/>
  <c r="AQ1665" i="32"/>
  <c r="AQ1666" i="32"/>
  <c r="AQ1667" i="32"/>
  <c r="AQ1668" i="32"/>
  <c r="AQ1669" i="32"/>
  <c r="AQ1670" i="32"/>
  <c r="AQ1671" i="32"/>
  <c r="AQ1672" i="32"/>
  <c r="AQ1673" i="32"/>
  <c r="AQ1674" i="32"/>
  <c r="AQ1675" i="32"/>
  <c r="AQ1676" i="32"/>
  <c r="AQ1677" i="32"/>
  <c r="AQ1678" i="32"/>
  <c r="AQ1679" i="32"/>
  <c r="AQ1680" i="32"/>
  <c r="AQ1681" i="32"/>
  <c r="AQ1682" i="32"/>
  <c r="AQ1683" i="32"/>
  <c r="AQ1684" i="32"/>
  <c r="AQ1685" i="32"/>
  <c r="AQ1686" i="32"/>
  <c r="AQ1687" i="32"/>
  <c r="AQ1688" i="32"/>
  <c r="AQ1689" i="32"/>
  <c r="AQ1690" i="32"/>
  <c r="AQ1691" i="32"/>
  <c r="AQ1692" i="32"/>
  <c r="AQ1693" i="32"/>
  <c r="AQ1694" i="32"/>
  <c r="AQ1695" i="32"/>
  <c r="AQ1696" i="32"/>
  <c r="AQ1697" i="32"/>
  <c r="AQ1698" i="32"/>
  <c r="AQ1699" i="32"/>
  <c r="AQ1700" i="32"/>
  <c r="AQ1701" i="32"/>
  <c r="AQ1702" i="32"/>
  <c r="AQ1703" i="32"/>
  <c r="AQ1704" i="32"/>
  <c r="AQ1705" i="32"/>
  <c r="AQ1706" i="32"/>
  <c r="AQ1707" i="32"/>
  <c r="AQ1708" i="32"/>
  <c r="AQ1709" i="32"/>
  <c r="AQ1710" i="32"/>
  <c r="AQ1711" i="32"/>
  <c r="AQ1712" i="32"/>
  <c r="AQ1713" i="32"/>
  <c r="AQ1714" i="32"/>
  <c r="AQ1715" i="32"/>
  <c r="AQ1716" i="32"/>
  <c r="AQ1717" i="32"/>
  <c r="AQ1718" i="32"/>
  <c r="AQ1719" i="32"/>
  <c r="AQ1720" i="32"/>
  <c r="AQ1721" i="32"/>
  <c r="AQ1722" i="32"/>
  <c r="AQ1723" i="32"/>
  <c r="AQ1724" i="32"/>
  <c r="AQ1725" i="32"/>
  <c r="AQ1726" i="32"/>
  <c r="AQ1727" i="32"/>
  <c r="AQ1728" i="32"/>
  <c r="AQ1729" i="32"/>
  <c r="AQ1730" i="32"/>
  <c r="AQ1731" i="32"/>
  <c r="AQ1732" i="32"/>
  <c r="AQ1733" i="32"/>
  <c r="AQ1734" i="32"/>
  <c r="AQ1735" i="32"/>
  <c r="AQ1736" i="32"/>
  <c r="AQ1737" i="32"/>
  <c r="AQ1738" i="32"/>
  <c r="AQ1739" i="32"/>
  <c r="AQ1740" i="32"/>
  <c r="AQ1741" i="32"/>
  <c r="AQ1742" i="32"/>
  <c r="AQ1743" i="32"/>
  <c r="AQ1744" i="32"/>
  <c r="AQ1745" i="32"/>
  <c r="AQ1746" i="32"/>
  <c r="AQ1747" i="32"/>
  <c r="AQ1748" i="32"/>
  <c r="AQ1749" i="32"/>
  <c r="AQ1750" i="32"/>
  <c r="AQ1751" i="32"/>
  <c r="AQ1752" i="32"/>
  <c r="AQ1753" i="32"/>
  <c r="AQ1754" i="32"/>
  <c r="AQ1755" i="32"/>
  <c r="AQ1756" i="32"/>
  <c r="AQ1757" i="32"/>
  <c r="AQ1758" i="32"/>
  <c r="AQ1759" i="32"/>
  <c r="AQ1760" i="32"/>
  <c r="AQ1761" i="32"/>
  <c r="AQ1762" i="32"/>
  <c r="AQ1763" i="32"/>
  <c r="AQ1764" i="32"/>
  <c r="AQ1765" i="32"/>
  <c r="AQ1766" i="32"/>
  <c r="AQ1767" i="32"/>
  <c r="AQ1768" i="32"/>
  <c r="AQ1769" i="32"/>
  <c r="AQ1770" i="32"/>
  <c r="AQ1771" i="32"/>
  <c r="AQ1772" i="32"/>
  <c r="AQ1773" i="32"/>
  <c r="AQ1774" i="32"/>
  <c r="AQ1775" i="32"/>
  <c r="AQ1776" i="32"/>
  <c r="AQ1777" i="32"/>
  <c r="AQ1778" i="32"/>
  <c r="AQ1779" i="32"/>
  <c r="AQ1780" i="32"/>
  <c r="AQ1781" i="32"/>
  <c r="AQ1782" i="32"/>
  <c r="AQ1783" i="32"/>
  <c r="AQ1784" i="32"/>
  <c r="AQ1785" i="32"/>
  <c r="AQ1786" i="32"/>
  <c r="AQ1787" i="32"/>
  <c r="AQ1788" i="32"/>
  <c r="AQ1789" i="32"/>
  <c r="AQ1790" i="32"/>
  <c r="AQ1791" i="32"/>
  <c r="AQ1792" i="32"/>
  <c r="AQ1793" i="32"/>
  <c r="AQ1794" i="32"/>
  <c r="AQ1795" i="32"/>
  <c r="AQ1796" i="32"/>
  <c r="AQ1797" i="32"/>
  <c r="AQ1798" i="32"/>
  <c r="AQ1799" i="32"/>
  <c r="AQ1800" i="32"/>
  <c r="AQ1801" i="32"/>
  <c r="AQ1802" i="32"/>
  <c r="AQ1803" i="32"/>
  <c r="AQ1804" i="32"/>
  <c r="AQ1805" i="32"/>
  <c r="AQ1806" i="32"/>
  <c r="AQ1807" i="32"/>
  <c r="AQ1808" i="32"/>
  <c r="AQ1809" i="32"/>
  <c r="AQ1810" i="32"/>
  <c r="AQ1811" i="32"/>
  <c r="AQ1812" i="32"/>
  <c r="AQ1813" i="32"/>
  <c r="AQ1814" i="32"/>
  <c r="AQ1815" i="32"/>
  <c r="AQ1816" i="32"/>
  <c r="AQ1817" i="32"/>
  <c r="AQ1818" i="32"/>
  <c r="AQ1819" i="32"/>
  <c r="AQ1820" i="32"/>
  <c r="AQ1821" i="32"/>
  <c r="AQ1822" i="32"/>
  <c r="AQ1823" i="32"/>
  <c r="AQ1824" i="32"/>
  <c r="AQ1825" i="32"/>
  <c r="AQ1826" i="32"/>
  <c r="AQ1827" i="32"/>
  <c r="AQ1828" i="32"/>
  <c r="AQ1829" i="32"/>
  <c r="AQ1830" i="32"/>
  <c r="AQ1831" i="32"/>
  <c r="AQ1832" i="32"/>
  <c r="AQ1833" i="32"/>
  <c r="AQ1834" i="32"/>
  <c r="AQ1835" i="32"/>
  <c r="AQ1836" i="32"/>
  <c r="AQ1837" i="32"/>
  <c r="AQ1838" i="32"/>
  <c r="AQ1839" i="32"/>
  <c r="AQ1840" i="32"/>
  <c r="AQ1841" i="32"/>
  <c r="AQ1842" i="32"/>
  <c r="AQ1843" i="32"/>
  <c r="AQ1844" i="32"/>
  <c r="AQ1845" i="32"/>
  <c r="AQ1846" i="32"/>
  <c r="AQ1847" i="32"/>
  <c r="AQ1848" i="32"/>
  <c r="AQ1849" i="32"/>
  <c r="AQ1850" i="32"/>
  <c r="AQ1851" i="32"/>
  <c r="AQ1852" i="32"/>
  <c r="AQ1853" i="32"/>
  <c r="AQ1854" i="32"/>
  <c r="AQ1855" i="32"/>
  <c r="AQ1856" i="32"/>
  <c r="AQ1857" i="32"/>
  <c r="AQ1858" i="32"/>
  <c r="AQ1859" i="32"/>
  <c r="AQ1860" i="32"/>
  <c r="AQ1861" i="32"/>
  <c r="AQ1862" i="32"/>
  <c r="AQ1863" i="32"/>
  <c r="AQ1864" i="32"/>
  <c r="AQ1865" i="32"/>
  <c r="AQ1866" i="32"/>
  <c r="AQ1867" i="32"/>
  <c r="AQ1868" i="32"/>
  <c r="AQ1869" i="32"/>
  <c r="AQ1870" i="32"/>
  <c r="AQ1871" i="32"/>
  <c r="AQ1872" i="32"/>
  <c r="AQ1873" i="32"/>
  <c r="AQ1874" i="32"/>
  <c r="AQ1875" i="32"/>
  <c r="AQ1876" i="32"/>
  <c r="AQ1877" i="32"/>
  <c r="AQ1878" i="32"/>
  <c r="AQ1879" i="32"/>
  <c r="AQ1880" i="32"/>
  <c r="AQ1881" i="32"/>
  <c r="AQ1882" i="32"/>
  <c r="AQ1883" i="32"/>
  <c r="AQ1884" i="32"/>
  <c r="AQ1885" i="32"/>
  <c r="AQ1886" i="32"/>
  <c r="AQ1887" i="32"/>
  <c r="AQ1888" i="32"/>
  <c r="AQ1889" i="32"/>
  <c r="AQ1890" i="32"/>
  <c r="AQ1891" i="32"/>
  <c r="AQ1892" i="32"/>
  <c r="AQ1893" i="32"/>
  <c r="AQ1894" i="32"/>
  <c r="AQ1895" i="32"/>
  <c r="AQ1896" i="32"/>
  <c r="AQ1897" i="32"/>
  <c r="AQ1898" i="32"/>
  <c r="AQ1899" i="32"/>
  <c r="AQ1900" i="32"/>
  <c r="AQ1901" i="32"/>
  <c r="AQ1902" i="32"/>
  <c r="AQ1903" i="32"/>
  <c r="AQ1904" i="32"/>
  <c r="AQ1905" i="32"/>
  <c r="AQ1906" i="32"/>
  <c r="AQ1907" i="32"/>
  <c r="AQ1908" i="32"/>
  <c r="AQ1909" i="32"/>
  <c r="AQ1910" i="32"/>
  <c r="AQ1911" i="32"/>
  <c r="AQ1912" i="32"/>
  <c r="AQ1913" i="32"/>
  <c r="AQ1914" i="32"/>
  <c r="AQ1915" i="32"/>
  <c r="AQ1916" i="32"/>
  <c r="AQ1917" i="32"/>
  <c r="AQ1918" i="32"/>
  <c r="AQ1919" i="32"/>
  <c r="AQ1920" i="32"/>
  <c r="AQ1921" i="32"/>
  <c r="AQ1922" i="32"/>
  <c r="AQ1923" i="32"/>
  <c r="AQ1924" i="32"/>
  <c r="AQ1925" i="32"/>
  <c r="AQ1926" i="32"/>
  <c r="AQ1927" i="32"/>
  <c r="AQ1928" i="32"/>
  <c r="AQ1929" i="32"/>
  <c r="AQ1930" i="32"/>
  <c r="AQ1931" i="32"/>
  <c r="AQ1932" i="32"/>
  <c r="AQ1933" i="32"/>
  <c r="AQ1934" i="32"/>
  <c r="AQ1935" i="32"/>
  <c r="AQ1936" i="32"/>
  <c r="AQ1937" i="32"/>
  <c r="AQ1938" i="32"/>
  <c r="AQ1939" i="32"/>
  <c r="AQ1940" i="32"/>
  <c r="AQ1941" i="32"/>
  <c r="AQ1942" i="32"/>
  <c r="AQ1943" i="32"/>
  <c r="AQ1944" i="32"/>
  <c r="AQ1945" i="32"/>
  <c r="AQ1946" i="32"/>
  <c r="AQ1947" i="32"/>
  <c r="AQ1948" i="32"/>
  <c r="AQ1949" i="32"/>
  <c r="AQ1950" i="32"/>
  <c r="AQ1951" i="32"/>
  <c r="AQ1952" i="32"/>
  <c r="AQ1953" i="32"/>
  <c r="AQ1954" i="32"/>
  <c r="AQ1955" i="32"/>
  <c r="AQ1956" i="32"/>
  <c r="AQ1957" i="32"/>
  <c r="AQ1958" i="32"/>
  <c r="AQ1959" i="32"/>
  <c r="AQ1960" i="32"/>
  <c r="AQ1961" i="32"/>
  <c r="AQ1962" i="32"/>
  <c r="AQ1963" i="32"/>
  <c r="AQ1964" i="32"/>
  <c r="AQ1965" i="32"/>
  <c r="AQ1966" i="32"/>
  <c r="AQ1967" i="32"/>
  <c r="AQ1968" i="32"/>
  <c r="AQ1969" i="32"/>
  <c r="AQ1970" i="32"/>
  <c r="AQ1971" i="32"/>
  <c r="AQ1972" i="32"/>
  <c r="AQ1973" i="32"/>
  <c r="AQ1974" i="32"/>
  <c r="AQ1975" i="32"/>
  <c r="AQ1976" i="32"/>
  <c r="AQ1977" i="32"/>
  <c r="AQ1978" i="32"/>
  <c r="AQ1979" i="32"/>
  <c r="AQ1980" i="32"/>
  <c r="AQ1981" i="32"/>
  <c r="AQ1982" i="32"/>
  <c r="AQ1983" i="32"/>
  <c r="AQ1984" i="32"/>
  <c r="AQ1985" i="32"/>
  <c r="AQ1986" i="32"/>
  <c r="AQ1987" i="32"/>
  <c r="AQ1988" i="32"/>
  <c r="AQ1989" i="32"/>
  <c r="AQ1990" i="32"/>
  <c r="AQ1991" i="32"/>
  <c r="AQ1992" i="32"/>
  <c r="AQ1993" i="32"/>
  <c r="AQ1994" i="32"/>
  <c r="AQ1995" i="32"/>
  <c r="AQ1996" i="32"/>
  <c r="AQ1997" i="32"/>
  <c r="AQ1998" i="32"/>
  <c r="AQ1999" i="32"/>
  <c r="AQ2000" i="32"/>
  <c r="AQ2001" i="32"/>
  <c r="AQ2002" i="32"/>
  <c r="AQ2003" i="32"/>
  <c r="AQ2004" i="32"/>
  <c r="AQ2005" i="32"/>
  <c r="AQ2006" i="32"/>
  <c r="AQ2007" i="32"/>
  <c r="AQ2008" i="32"/>
  <c r="AQ2009" i="32"/>
  <c r="AQ2010" i="32"/>
  <c r="AQ2011" i="32"/>
  <c r="AQ2012" i="32"/>
  <c r="AQ2013" i="32"/>
  <c r="AQ2014" i="32"/>
  <c r="AQ2015" i="32"/>
  <c r="AQ2016" i="32"/>
  <c r="AQ2017" i="32"/>
  <c r="AQ2018" i="32"/>
  <c r="AQ2019" i="32"/>
  <c r="AQ2020" i="32"/>
  <c r="AQ2021" i="32"/>
  <c r="AQ2022" i="32"/>
  <c r="AQ2023" i="32"/>
  <c r="AQ2024" i="32"/>
  <c r="AQ2025" i="32"/>
  <c r="AQ2026" i="32"/>
  <c r="AQ2027" i="32"/>
  <c r="AQ2028" i="32"/>
  <c r="AQ2029" i="32"/>
  <c r="AQ2030" i="32"/>
  <c r="AQ2031" i="32"/>
  <c r="AQ2032" i="32"/>
  <c r="AQ2033" i="32"/>
  <c r="AQ2034" i="32"/>
  <c r="AQ2035" i="32"/>
  <c r="AQ2036" i="32"/>
  <c r="AQ2037" i="32"/>
  <c r="AQ2038" i="32"/>
  <c r="AQ2039" i="32"/>
  <c r="AQ2040" i="32"/>
  <c r="AQ2041" i="32"/>
  <c r="AQ2042" i="32"/>
  <c r="AQ2043" i="32"/>
  <c r="AQ2044" i="32"/>
  <c r="AQ2045" i="32"/>
  <c r="AQ2046" i="32"/>
  <c r="AQ2047" i="32"/>
  <c r="AQ2048" i="32"/>
  <c r="AQ2049" i="32"/>
  <c r="AQ2050" i="32"/>
  <c r="AQ2051" i="32"/>
  <c r="AQ2052" i="32"/>
  <c r="AQ2053" i="32"/>
  <c r="AQ2054" i="32"/>
  <c r="AQ2055" i="32"/>
  <c r="AQ2056" i="32"/>
  <c r="AQ2057" i="32"/>
  <c r="AQ2058" i="32"/>
  <c r="AQ2059" i="32"/>
  <c r="AQ2060" i="32"/>
  <c r="AQ2061" i="32"/>
  <c r="AQ2062" i="32"/>
  <c r="AQ2063" i="32"/>
  <c r="AQ2064" i="32"/>
  <c r="AQ2065" i="32"/>
  <c r="AQ2066" i="32"/>
  <c r="AQ2067" i="32"/>
  <c r="AQ2068" i="32"/>
  <c r="AQ2069" i="32"/>
  <c r="AQ2070" i="32"/>
  <c r="AQ2071" i="32"/>
  <c r="AQ2072" i="32"/>
  <c r="AQ2073" i="32"/>
  <c r="AQ2074" i="32"/>
  <c r="AQ2075" i="32"/>
  <c r="AQ2076" i="32"/>
  <c r="AQ2077" i="32"/>
  <c r="AQ2078" i="32"/>
  <c r="AQ2079" i="32"/>
  <c r="AQ2080" i="32"/>
  <c r="AQ2081" i="32"/>
  <c r="AQ2082" i="32"/>
  <c r="AQ2083" i="32"/>
  <c r="AQ2084" i="32"/>
  <c r="AQ2085" i="32"/>
  <c r="AQ2086" i="32"/>
  <c r="AQ2087" i="32"/>
  <c r="AQ2088" i="32"/>
  <c r="AQ2089" i="32"/>
  <c r="AQ2090" i="32"/>
  <c r="AQ2091" i="32"/>
  <c r="AQ2092" i="32"/>
  <c r="AQ2093" i="32"/>
  <c r="AQ2094" i="32"/>
  <c r="AQ2095" i="32"/>
  <c r="AQ2096" i="32"/>
  <c r="AQ2097" i="32"/>
  <c r="AQ2098" i="32"/>
  <c r="AQ2099" i="32"/>
  <c r="AQ2100" i="32"/>
  <c r="AQ2101" i="32"/>
  <c r="AQ2102" i="32"/>
  <c r="AQ2103" i="32"/>
  <c r="AQ2104" i="32"/>
  <c r="AQ2105" i="32"/>
  <c r="AQ2106" i="32"/>
  <c r="AQ2107" i="32"/>
  <c r="AQ2108" i="32"/>
  <c r="AQ2109" i="32"/>
  <c r="AQ2110" i="32"/>
  <c r="AQ2111" i="32"/>
  <c r="AQ2112" i="32"/>
  <c r="AQ2113" i="32"/>
  <c r="AQ2114" i="32"/>
  <c r="AQ2115" i="32"/>
  <c r="AQ2116" i="32"/>
  <c r="AQ2117" i="32"/>
  <c r="AQ2118" i="32"/>
  <c r="AQ2119" i="32"/>
  <c r="AQ2120" i="32"/>
  <c r="AQ2121" i="32"/>
  <c r="AQ2122" i="32"/>
  <c r="AQ2123" i="32"/>
  <c r="AQ2124" i="32"/>
  <c r="AQ2125" i="32"/>
  <c r="AQ2126" i="32"/>
  <c r="AQ2127" i="32"/>
  <c r="AQ2128" i="32"/>
  <c r="AQ2129" i="32"/>
  <c r="AQ2130" i="32"/>
  <c r="AQ2131" i="32"/>
  <c r="AQ2132" i="32"/>
  <c r="AQ2133" i="32"/>
  <c r="AQ2134" i="32"/>
  <c r="AQ2135" i="32"/>
  <c r="AQ2136" i="32"/>
  <c r="AQ2137" i="32"/>
  <c r="AQ2138" i="32"/>
  <c r="AQ2139" i="32"/>
  <c r="AQ2140" i="32"/>
  <c r="AQ2141" i="32"/>
  <c r="AQ2142" i="32"/>
  <c r="AQ2143" i="32"/>
  <c r="AQ2144" i="32"/>
  <c r="AQ2145" i="32"/>
  <c r="AQ2146" i="32"/>
  <c r="AQ2147" i="32"/>
  <c r="AQ2148" i="32"/>
  <c r="AQ2149" i="32"/>
  <c r="AQ2150" i="32"/>
  <c r="AQ2151" i="32"/>
  <c r="AQ2152" i="32"/>
  <c r="AQ2153" i="32"/>
  <c r="AQ2154" i="32"/>
  <c r="AQ2155" i="32"/>
  <c r="AQ2156" i="32"/>
  <c r="AQ2157" i="32"/>
  <c r="AQ2158" i="32"/>
  <c r="AQ2159" i="32"/>
  <c r="AQ2160" i="32"/>
  <c r="AQ2161" i="32"/>
  <c r="AQ2162" i="32"/>
  <c r="AQ2163" i="32"/>
  <c r="AQ2164" i="32"/>
  <c r="AQ2165" i="32"/>
  <c r="AQ2166" i="32"/>
  <c r="AQ2167" i="32"/>
  <c r="AQ2168" i="32"/>
  <c r="AQ2169" i="32"/>
  <c r="AQ2170" i="32"/>
  <c r="AQ2171" i="32"/>
  <c r="AQ2172" i="32"/>
  <c r="AQ2173" i="32"/>
  <c r="AQ2174" i="32"/>
  <c r="AQ2175" i="32"/>
  <c r="AQ2176" i="32"/>
  <c r="AQ2177" i="32"/>
  <c r="AQ2178" i="32"/>
  <c r="AQ2179" i="32"/>
  <c r="AQ2180" i="32"/>
  <c r="AQ2181" i="32"/>
  <c r="AQ2182" i="32"/>
  <c r="AQ2183" i="32"/>
  <c r="AQ2184" i="32"/>
  <c r="AQ2185" i="32"/>
  <c r="AQ2186" i="32"/>
  <c r="AQ2187" i="32"/>
  <c r="AQ2188" i="32"/>
  <c r="AQ2189" i="32"/>
  <c r="AQ2190" i="32"/>
  <c r="AQ2191" i="32"/>
  <c r="AQ2192" i="32"/>
  <c r="AQ2193" i="32"/>
  <c r="AQ2194" i="32"/>
  <c r="AQ2195" i="32"/>
  <c r="AQ2196" i="32"/>
  <c r="AQ2197" i="32"/>
  <c r="AQ2198" i="32"/>
  <c r="AQ2199" i="32"/>
  <c r="AQ2200" i="32"/>
  <c r="AQ2201" i="32"/>
  <c r="AQ2202" i="32"/>
  <c r="AQ2203" i="32"/>
  <c r="AQ2204" i="32"/>
  <c r="AQ2205" i="32"/>
  <c r="AQ2206" i="32"/>
  <c r="AQ2207" i="32"/>
  <c r="AQ2208" i="32"/>
  <c r="AQ2209" i="32"/>
  <c r="AQ2210" i="32"/>
  <c r="AQ2211" i="32"/>
  <c r="AQ2212" i="32"/>
  <c r="AQ2213" i="32"/>
  <c r="AQ2214" i="32"/>
  <c r="AQ2215" i="32"/>
  <c r="AQ2216" i="32"/>
  <c r="AQ2217" i="32"/>
  <c r="AQ2218" i="32"/>
  <c r="AQ2219" i="32"/>
  <c r="AQ2220" i="32"/>
  <c r="AQ2221" i="32"/>
  <c r="AQ2222" i="32"/>
  <c r="AQ2223" i="32"/>
  <c r="AQ2224" i="32"/>
  <c r="AQ2225" i="32"/>
  <c r="AQ2226" i="32"/>
  <c r="AQ2227" i="32"/>
  <c r="AQ2228" i="32"/>
  <c r="AQ2229" i="32"/>
  <c r="AQ2230" i="32"/>
  <c r="AQ2231" i="32"/>
  <c r="AQ2232" i="32"/>
  <c r="AQ2233" i="32"/>
  <c r="AQ2234" i="32"/>
  <c r="AQ2235" i="32"/>
  <c r="AQ2236" i="32"/>
  <c r="AQ2237" i="32"/>
  <c r="AQ2238" i="32"/>
  <c r="AQ2239" i="32"/>
  <c r="AQ2240" i="32"/>
  <c r="AQ2241" i="32"/>
  <c r="AQ2242" i="32"/>
  <c r="AQ2243" i="32"/>
  <c r="AQ2244" i="32"/>
  <c r="AQ2245" i="32"/>
  <c r="AQ2246" i="32"/>
  <c r="AQ2247" i="32"/>
  <c r="AQ2248" i="32"/>
  <c r="AQ2249" i="32"/>
  <c r="AQ2250" i="32"/>
  <c r="AQ2251" i="32"/>
  <c r="AQ2252" i="32"/>
  <c r="AQ2253" i="32"/>
  <c r="AQ2254" i="32"/>
  <c r="AQ2255" i="32"/>
  <c r="AQ2256" i="32"/>
  <c r="AQ2257" i="32"/>
  <c r="AQ2258" i="32"/>
  <c r="AQ2259" i="32"/>
  <c r="AQ2260" i="32"/>
  <c r="AQ2261" i="32"/>
  <c r="AQ2262" i="32"/>
  <c r="AQ2263" i="32"/>
  <c r="AQ2264" i="32"/>
  <c r="AQ2265" i="32"/>
  <c r="AQ2266" i="32"/>
  <c r="AQ2267" i="32"/>
  <c r="AQ2268" i="32"/>
  <c r="AQ2269" i="32"/>
  <c r="AQ2270" i="32"/>
  <c r="AQ2271" i="32"/>
  <c r="AQ2272" i="32"/>
  <c r="AQ2273" i="32"/>
  <c r="AQ2274" i="32"/>
  <c r="AQ2275" i="32"/>
  <c r="AQ2276" i="32"/>
  <c r="AQ2277" i="32"/>
  <c r="AQ2278" i="32"/>
  <c r="AQ2279" i="32"/>
  <c r="AQ2280" i="32"/>
  <c r="AQ2281" i="32"/>
  <c r="AQ2282" i="32"/>
  <c r="AQ2283" i="32"/>
  <c r="AQ2284" i="32"/>
  <c r="AQ2285" i="32"/>
  <c r="AQ2286" i="32"/>
  <c r="AQ2287" i="32"/>
  <c r="AQ2288" i="32"/>
  <c r="AQ2289" i="32"/>
  <c r="AQ2290" i="32"/>
  <c r="AQ2291" i="32"/>
  <c r="AQ2292" i="32"/>
  <c r="AQ2293" i="32"/>
  <c r="AQ2294" i="32"/>
  <c r="AQ2295" i="32"/>
  <c r="AQ2296" i="32"/>
  <c r="AQ2297" i="32"/>
  <c r="AQ2298" i="32"/>
  <c r="AQ2299" i="32"/>
  <c r="AQ2300" i="32"/>
  <c r="AQ2301" i="32"/>
  <c r="AQ2302" i="32"/>
  <c r="AQ2303" i="32"/>
  <c r="AQ2304" i="32"/>
  <c r="AQ2305" i="32"/>
  <c r="AQ2306" i="32"/>
  <c r="AQ2307" i="32"/>
  <c r="AQ2308" i="32"/>
  <c r="AQ2309" i="32"/>
  <c r="AQ2310" i="32"/>
  <c r="AQ2311" i="32"/>
  <c r="AQ2312" i="32"/>
  <c r="AQ2313" i="32"/>
  <c r="AQ2314" i="32"/>
  <c r="AQ2315" i="32"/>
  <c r="AQ2316" i="32"/>
  <c r="AQ2317" i="32"/>
  <c r="AQ2318" i="32"/>
  <c r="AQ2319" i="32"/>
  <c r="AQ2320" i="32"/>
  <c r="AQ2321" i="32"/>
  <c r="AQ2322" i="32"/>
  <c r="AQ2323" i="32"/>
  <c r="AQ2324" i="32"/>
  <c r="AQ2325" i="32"/>
  <c r="AQ2326" i="32"/>
  <c r="AQ2327" i="32"/>
  <c r="AQ2328" i="32"/>
  <c r="AQ2329" i="32"/>
  <c r="AQ2330" i="32"/>
  <c r="AQ2331" i="32"/>
  <c r="AQ2332" i="32"/>
  <c r="AQ2333" i="32"/>
  <c r="AQ2334" i="32"/>
  <c r="AQ2335" i="32"/>
  <c r="AQ2336" i="32"/>
  <c r="AQ2337" i="32"/>
  <c r="AQ2338" i="32"/>
  <c r="AQ2339" i="32"/>
  <c r="AQ2340" i="32"/>
  <c r="AQ2341" i="32"/>
  <c r="AQ2342" i="32"/>
  <c r="AQ2343" i="32"/>
  <c r="AQ2344" i="32"/>
  <c r="AQ2345" i="32"/>
  <c r="AQ2346" i="32"/>
  <c r="AQ2347" i="32"/>
  <c r="AQ2348" i="32"/>
  <c r="AQ2349" i="32"/>
  <c r="AQ2350" i="32"/>
  <c r="AQ2351" i="32"/>
  <c r="AQ2352" i="32"/>
  <c r="AQ2353" i="32"/>
  <c r="AQ2354" i="32"/>
  <c r="AQ2355" i="32"/>
  <c r="AQ2356" i="32"/>
  <c r="AQ2357" i="32"/>
  <c r="AQ2358" i="32"/>
  <c r="AQ2359" i="32"/>
  <c r="AQ2360" i="32"/>
  <c r="AQ2361" i="32"/>
  <c r="AQ2362" i="32"/>
  <c r="AQ2363" i="32"/>
  <c r="AQ2364" i="32"/>
  <c r="AQ2365" i="32"/>
  <c r="AQ2366" i="32"/>
  <c r="AQ2367" i="32"/>
  <c r="AQ2368" i="32"/>
  <c r="AQ2369" i="32"/>
  <c r="AQ2370" i="32"/>
  <c r="AQ2371" i="32"/>
  <c r="AQ2372" i="32"/>
  <c r="AQ2373" i="32"/>
  <c r="AQ2374" i="32"/>
  <c r="AQ2375" i="32"/>
  <c r="AQ2376" i="32"/>
  <c r="AQ2377" i="32"/>
  <c r="AQ2378" i="32"/>
  <c r="AQ2379" i="32"/>
  <c r="AQ2380" i="32"/>
  <c r="AQ2381" i="32"/>
  <c r="AQ2382" i="32"/>
  <c r="AQ2383" i="32"/>
  <c r="AQ2384" i="32"/>
  <c r="AQ2385" i="32"/>
  <c r="AQ2386" i="32"/>
  <c r="AQ2387" i="32"/>
  <c r="AQ2388" i="32"/>
  <c r="AQ2389" i="32"/>
  <c r="AQ2390" i="32"/>
  <c r="AQ2391" i="32"/>
  <c r="AQ2392" i="32"/>
  <c r="AQ2393" i="32"/>
  <c r="AQ2394" i="32"/>
  <c r="AQ2395" i="32"/>
  <c r="AQ2396" i="32"/>
  <c r="AQ2397" i="32"/>
  <c r="AQ2398" i="32"/>
  <c r="AQ2399" i="32"/>
  <c r="AQ2400" i="32"/>
  <c r="AQ2401" i="32"/>
  <c r="AQ2402" i="32"/>
  <c r="AQ2403" i="32"/>
  <c r="AQ2404" i="32"/>
  <c r="AQ2405" i="32"/>
  <c r="AQ2406" i="32"/>
  <c r="AQ2407" i="32"/>
  <c r="AQ2408" i="32"/>
  <c r="AQ2409" i="32"/>
  <c r="AQ2410" i="32"/>
  <c r="AQ2411" i="32"/>
  <c r="AQ2412" i="32"/>
  <c r="AQ2413" i="32"/>
  <c r="AQ2414" i="32"/>
  <c r="AQ2415" i="32"/>
  <c r="AQ2416" i="32"/>
  <c r="AQ2417" i="32"/>
  <c r="AQ2418" i="32"/>
  <c r="AQ2419" i="32"/>
  <c r="AQ2420" i="32"/>
  <c r="AQ2421" i="32"/>
  <c r="AQ2422" i="32"/>
  <c r="AQ2423" i="32"/>
  <c r="AQ2424" i="32"/>
  <c r="AQ2425" i="32"/>
  <c r="AQ2426" i="32"/>
  <c r="AQ2427" i="32"/>
  <c r="AQ2428" i="32"/>
  <c r="AQ2429" i="32"/>
  <c r="AQ2430" i="32"/>
  <c r="AQ2431" i="32"/>
  <c r="AQ2432" i="32"/>
  <c r="AQ2433" i="32"/>
  <c r="AQ2434" i="32"/>
  <c r="AQ2435" i="32"/>
  <c r="AQ2436" i="32"/>
  <c r="AQ2437" i="32"/>
  <c r="AQ2438" i="32"/>
  <c r="AQ2439" i="32"/>
  <c r="AQ2440" i="32"/>
  <c r="AQ2441" i="32"/>
  <c r="AQ2442" i="32"/>
  <c r="AQ2443" i="32"/>
  <c r="AQ2444" i="32"/>
  <c r="AQ2445" i="32"/>
  <c r="AQ2446" i="32"/>
  <c r="AQ2447" i="32"/>
  <c r="AQ2448" i="32"/>
  <c r="AQ2449" i="32"/>
  <c r="AQ2450" i="32"/>
  <c r="AQ2451" i="32"/>
  <c r="AQ2452" i="32"/>
  <c r="AQ2453" i="32"/>
  <c r="AQ2454" i="32"/>
  <c r="AQ2455" i="32"/>
  <c r="AQ2456" i="32"/>
  <c r="AQ2457" i="32"/>
  <c r="AQ2458" i="32"/>
  <c r="AQ2459" i="32"/>
  <c r="AQ2460" i="32"/>
  <c r="AQ2461" i="32"/>
  <c r="AQ2462" i="32"/>
  <c r="AQ2463" i="32"/>
  <c r="AQ2464" i="32"/>
  <c r="AQ2465" i="32"/>
  <c r="AQ2466" i="32"/>
  <c r="AQ2467" i="32"/>
  <c r="AQ2468" i="32"/>
  <c r="AQ2469" i="32"/>
  <c r="AQ2470" i="32"/>
  <c r="AQ2471" i="32"/>
  <c r="AQ2472" i="32"/>
  <c r="AQ2473" i="32"/>
  <c r="AQ2474" i="32"/>
  <c r="AQ2475" i="32"/>
  <c r="AQ2476" i="32"/>
  <c r="AQ2477" i="32"/>
  <c r="AQ2478" i="32"/>
  <c r="AQ2479" i="32"/>
  <c r="AQ2480" i="32"/>
  <c r="AQ2481" i="32"/>
  <c r="AQ2482" i="32"/>
  <c r="AQ2483" i="32"/>
  <c r="AQ2484" i="32"/>
  <c r="AQ2485" i="32"/>
  <c r="AQ2486" i="32"/>
  <c r="AQ2487" i="32"/>
  <c r="AQ2488" i="32"/>
  <c r="AQ2489" i="32"/>
  <c r="AQ2490" i="32"/>
  <c r="AQ2491" i="32"/>
  <c r="AQ2492" i="32"/>
  <c r="AQ2493" i="32"/>
  <c r="AQ2494" i="32"/>
  <c r="AQ2495" i="32"/>
  <c r="AQ2496" i="32"/>
  <c r="AQ2497" i="32"/>
  <c r="AQ2498" i="32"/>
  <c r="AQ2499" i="32"/>
  <c r="AQ2500" i="32"/>
  <c r="AR1501" i="32"/>
  <c r="AR1502" i="32"/>
  <c r="AR1503" i="32"/>
  <c r="AR1504" i="32"/>
  <c r="AR1505" i="32"/>
  <c r="AR1506" i="32"/>
  <c r="AR1507" i="32"/>
  <c r="AR1508" i="32"/>
  <c r="AR1509" i="32"/>
  <c r="AR1510" i="32"/>
  <c r="AR1511" i="32"/>
  <c r="AR1512" i="32"/>
  <c r="AR1513" i="32"/>
  <c r="AR1514" i="32"/>
  <c r="AR1515" i="32"/>
  <c r="AR1516" i="32"/>
  <c r="AR1517" i="32"/>
  <c r="AR1518" i="32"/>
  <c r="AR1519" i="32"/>
  <c r="AR1520" i="32"/>
  <c r="AR1521" i="32"/>
  <c r="AR1522" i="32"/>
  <c r="AR1523" i="32"/>
  <c r="AR1524" i="32"/>
  <c r="AR1525" i="32"/>
  <c r="AR1526" i="32"/>
  <c r="AR1527" i="32"/>
  <c r="AR1528" i="32"/>
  <c r="AR1529" i="32"/>
  <c r="AR1530" i="32"/>
  <c r="AR1531" i="32"/>
  <c r="AR1532" i="32"/>
  <c r="AR1533" i="32"/>
  <c r="AR1534" i="32"/>
  <c r="AR1535" i="32"/>
  <c r="AR1536" i="32"/>
  <c r="AR1537" i="32"/>
  <c r="AR1538" i="32"/>
  <c r="AR1539" i="32"/>
  <c r="AR1540" i="32"/>
  <c r="AR1541" i="32"/>
  <c r="AR1542" i="32"/>
  <c r="AR1543" i="32"/>
  <c r="AR1544" i="32"/>
  <c r="AR1545" i="32"/>
  <c r="AR1546" i="32"/>
  <c r="AR1547" i="32"/>
  <c r="AR1548" i="32"/>
  <c r="AR1549" i="32"/>
  <c r="AR1550" i="32"/>
  <c r="AR1551" i="32"/>
  <c r="AR1552" i="32"/>
  <c r="AR1553" i="32"/>
  <c r="AR1554" i="32"/>
  <c r="AR1555" i="32"/>
  <c r="AR1556" i="32"/>
  <c r="AR1557" i="32"/>
  <c r="AR1558" i="32"/>
  <c r="AR1559" i="32"/>
  <c r="AR1560" i="32"/>
  <c r="AR1561" i="32"/>
  <c r="AR1562" i="32"/>
  <c r="AR1563" i="32"/>
  <c r="AR1564" i="32"/>
  <c r="AR1565" i="32"/>
  <c r="AR1566" i="32"/>
  <c r="AR1567" i="32"/>
  <c r="AR1568" i="32"/>
  <c r="AR1569" i="32"/>
  <c r="AR1570" i="32"/>
  <c r="AR1571" i="32"/>
  <c r="AR1572" i="32"/>
  <c r="AR1573" i="32"/>
  <c r="AR1574" i="32"/>
  <c r="AR1575" i="32"/>
  <c r="AR1576" i="32"/>
  <c r="AR1577" i="32"/>
  <c r="AR1578" i="32"/>
  <c r="AR1579" i="32"/>
  <c r="AR1580" i="32"/>
  <c r="AR1581" i="32"/>
  <c r="AR1582" i="32"/>
  <c r="AR1583" i="32"/>
  <c r="AR1584" i="32"/>
  <c r="AR1585" i="32"/>
  <c r="AR1586" i="32"/>
  <c r="AR1587" i="32"/>
  <c r="AR1588" i="32"/>
  <c r="AR1589" i="32"/>
  <c r="AR1590" i="32"/>
  <c r="AR1591" i="32"/>
  <c r="AR1592" i="32"/>
  <c r="AR1593" i="32"/>
  <c r="AR1594" i="32"/>
  <c r="AR1595" i="32"/>
  <c r="AR1596" i="32"/>
  <c r="AR1597" i="32"/>
  <c r="AR1598" i="32"/>
  <c r="AR1599" i="32"/>
  <c r="AR1600" i="32"/>
  <c r="AR1601" i="32"/>
  <c r="AR1602" i="32"/>
  <c r="AR1603" i="32"/>
  <c r="AR1604" i="32"/>
  <c r="AR1605" i="32"/>
  <c r="AR1606" i="32"/>
  <c r="AR1607" i="32"/>
  <c r="AR1608" i="32"/>
  <c r="AR1609" i="32"/>
  <c r="AR1610" i="32"/>
  <c r="AR1611" i="32"/>
  <c r="AR1612" i="32"/>
  <c r="AR1613" i="32"/>
  <c r="AR1614" i="32"/>
  <c r="AR1615" i="32"/>
  <c r="AR1616" i="32"/>
  <c r="AR1617" i="32"/>
  <c r="AR1618" i="32"/>
  <c r="AR1619" i="32"/>
  <c r="AR1620" i="32"/>
  <c r="AR1621" i="32"/>
  <c r="AR1622" i="32"/>
  <c r="AR1623" i="32"/>
  <c r="AR1624" i="32"/>
  <c r="AR1625" i="32"/>
  <c r="AR1626" i="32"/>
  <c r="AR1627" i="32"/>
  <c r="AR1628" i="32"/>
  <c r="AR1629" i="32"/>
  <c r="AR1630" i="32"/>
  <c r="AR1631" i="32"/>
  <c r="AR1632" i="32"/>
  <c r="AR1633" i="32"/>
  <c r="AR1634" i="32"/>
  <c r="AR1635" i="32"/>
  <c r="AR1636" i="32"/>
  <c r="AR1637" i="32"/>
  <c r="AR1638" i="32"/>
  <c r="AR1639" i="32"/>
  <c r="AR1640" i="32"/>
  <c r="AR1641" i="32"/>
  <c r="AR1642" i="32"/>
  <c r="AR1643" i="32"/>
  <c r="AR1644" i="32"/>
  <c r="AR1645" i="32"/>
  <c r="AR1646" i="32"/>
  <c r="AR1647" i="32"/>
  <c r="AR1648" i="32"/>
  <c r="AR1649" i="32"/>
  <c r="AR1650" i="32"/>
  <c r="AR1651" i="32"/>
  <c r="AR1652" i="32"/>
  <c r="AR1653" i="32"/>
  <c r="AR1654" i="32"/>
  <c r="AR1655" i="32"/>
  <c r="AR1656" i="32"/>
  <c r="AR1657" i="32"/>
  <c r="AR1658" i="32"/>
  <c r="AR1659" i="32"/>
  <c r="AR1660" i="32"/>
  <c r="AR1661" i="32"/>
  <c r="AR1662" i="32"/>
  <c r="AR1663" i="32"/>
  <c r="AR1664" i="32"/>
  <c r="AR1665" i="32"/>
  <c r="AR1666" i="32"/>
  <c r="AR1667" i="32"/>
  <c r="AR1668" i="32"/>
  <c r="AR1669" i="32"/>
  <c r="AR1670" i="32"/>
  <c r="AR1671" i="32"/>
  <c r="AR1672" i="32"/>
  <c r="AR1673" i="32"/>
  <c r="AR1674" i="32"/>
  <c r="AR1675" i="32"/>
  <c r="AR1676" i="32"/>
  <c r="AR1677" i="32"/>
  <c r="AR1678" i="32"/>
  <c r="AR1679" i="32"/>
  <c r="AR1680" i="32"/>
  <c r="AR1681" i="32"/>
  <c r="AR1682" i="32"/>
  <c r="AR1683" i="32"/>
  <c r="AR1684" i="32"/>
  <c r="AR1685" i="32"/>
  <c r="AR1686" i="32"/>
  <c r="AR1687" i="32"/>
  <c r="AR1688" i="32"/>
  <c r="AR1689" i="32"/>
  <c r="AR1690" i="32"/>
  <c r="AR1691" i="32"/>
  <c r="AR1692" i="32"/>
  <c r="AR1693" i="32"/>
  <c r="AR1694" i="32"/>
  <c r="AR1695" i="32"/>
  <c r="AR1696" i="32"/>
  <c r="AR1697" i="32"/>
  <c r="AR1698" i="32"/>
  <c r="AR1699" i="32"/>
  <c r="AR1700" i="32"/>
  <c r="AR1701" i="32"/>
  <c r="AR1702" i="32"/>
  <c r="AR1703" i="32"/>
  <c r="AR1704" i="32"/>
  <c r="AR1705" i="32"/>
  <c r="AR1706" i="32"/>
  <c r="AR1707" i="32"/>
  <c r="AR1708" i="32"/>
  <c r="AR1709" i="32"/>
  <c r="AR1710" i="32"/>
  <c r="AR1711" i="32"/>
  <c r="AR1712" i="32"/>
  <c r="AR1713" i="32"/>
  <c r="AR1714" i="32"/>
  <c r="AR1715" i="32"/>
  <c r="AR1716" i="32"/>
  <c r="AR1717" i="32"/>
  <c r="AR1718" i="32"/>
  <c r="AR1719" i="32"/>
  <c r="AR1720" i="32"/>
  <c r="AR1721" i="32"/>
  <c r="AR1722" i="32"/>
  <c r="AR1723" i="32"/>
  <c r="AR1724" i="32"/>
  <c r="AR1725" i="32"/>
  <c r="AR1726" i="32"/>
  <c r="AR1727" i="32"/>
  <c r="AR1728" i="32"/>
  <c r="AR1729" i="32"/>
  <c r="AR1730" i="32"/>
  <c r="AR1731" i="32"/>
  <c r="AR1732" i="32"/>
  <c r="AR1733" i="32"/>
  <c r="AR1734" i="32"/>
  <c r="AR1735" i="32"/>
  <c r="AR1736" i="32"/>
  <c r="AR1737" i="32"/>
  <c r="AR1738" i="32"/>
  <c r="AR1739" i="32"/>
  <c r="AR1740" i="32"/>
  <c r="AR1741" i="32"/>
  <c r="AR1742" i="32"/>
  <c r="AR1743" i="32"/>
  <c r="AR1744" i="32"/>
  <c r="AR1745" i="32"/>
  <c r="AR1746" i="32"/>
  <c r="AR1747" i="32"/>
  <c r="AR1748" i="32"/>
  <c r="AR1749" i="32"/>
  <c r="AR1750" i="32"/>
  <c r="AR1751" i="32"/>
  <c r="AR1752" i="32"/>
  <c r="AR1753" i="32"/>
  <c r="AR1754" i="32"/>
  <c r="AR1755" i="32"/>
  <c r="AR1756" i="32"/>
  <c r="AR1757" i="32"/>
  <c r="AR1758" i="32"/>
  <c r="AR1759" i="32"/>
  <c r="AR1760" i="32"/>
  <c r="AR1761" i="32"/>
  <c r="AR1762" i="32"/>
  <c r="AR1763" i="32"/>
  <c r="AR1764" i="32"/>
  <c r="AR1765" i="32"/>
  <c r="AR1766" i="32"/>
  <c r="AR1767" i="32"/>
  <c r="AR1768" i="32"/>
  <c r="AR1769" i="32"/>
  <c r="AR1770" i="32"/>
  <c r="AR1771" i="32"/>
  <c r="AR1772" i="32"/>
  <c r="AR1773" i="32"/>
  <c r="AR1774" i="32"/>
  <c r="AR1775" i="32"/>
  <c r="AR1776" i="32"/>
  <c r="AR1777" i="32"/>
  <c r="AR1778" i="32"/>
  <c r="AR1779" i="32"/>
  <c r="AR1780" i="32"/>
  <c r="AR1781" i="32"/>
  <c r="AR1782" i="32"/>
  <c r="AR1783" i="32"/>
  <c r="AR1784" i="32"/>
  <c r="AR1785" i="32"/>
  <c r="AR1786" i="32"/>
  <c r="AR1787" i="32"/>
  <c r="AR1788" i="32"/>
  <c r="AR1789" i="32"/>
  <c r="AR1790" i="32"/>
  <c r="AR1791" i="32"/>
  <c r="AR1792" i="32"/>
  <c r="AR1793" i="32"/>
  <c r="AR1794" i="32"/>
  <c r="AR1795" i="32"/>
  <c r="AR1796" i="32"/>
  <c r="AR1797" i="32"/>
  <c r="AR1798" i="32"/>
  <c r="AR1799" i="32"/>
  <c r="AR1800" i="32"/>
  <c r="AR1801" i="32"/>
  <c r="AR1802" i="32"/>
  <c r="AR1803" i="32"/>
  <c r="AR1804" i="32"/>
  <c r="AR1805" i="32"/>
  <c r="AR1806" i="32"/>
  <c r="AR1807" i="32"/>
  <c r="AR1808" i="32"/>
  <c r="AR1809" i="32"/>
  <c r="AR1810" i="32"/>
  <c r="AR1811" i="32"/>
  <c r="AR1812" i="32"/>
  <c r="AR1813" i="32"/>
  <c r="AR1814" i="32"/>
  <c r="AR1815" i="32"/>
  <c r="AR1816" i="32"/>
  <c r="AR1817" i="32"/>
  <c r="AR1818" i="32"/>
  <c r="AR1819" i="32"/>
  <c r="AR1820" i="32"/>
  <c r="AR1821" i="32"/>
  <c r="AR1822" i="32"/>
  <c r="AR1823" i="32"/>
  <c r="AR1824" i="32"/>
  <c r="AR1825" i="32"/>
  <c r="AR1826" i="32"/>
  <c r="AR1827" i="32"/>
  <c r="AR1828" i="32"/>
  <c r="AR1829" i="32"/>
  <c r="AR1830" i="32"/>
  <c r="AR1831" i="32"/>
  <c r="AR1832" i="32"/>
  <c r="AR1833" i="32"/>
  <c r="AR1834" i="32"/>
  <c r="AR1835" i="32"/>
  <c r="AR1836" i="32"/>
  <c r="AR1837" i="32"/>
  <c r="AR1838" i="32"/>
  <c r="AR1839" i="32"/>
  <c r="AR1840" i="32"/>
  <c r="AR1841" i="32"/>
  <c r="AR1842" i="32"/>
  <c r="AR1843" i="32"/>
  <c r="AR1844" i="32"/>
  <c r="AR1845" i="32"/>
  <c r="AR1846" i="32"/>
  <c r="AR1847" i="32"/>
  <c r="AR1848" i="32"/>
  <c r="AR1849" i="32"/>
  <c r="AR1850" i="32"/>
  <c r="AR1851" i="32"/>
  <c r="AR1852" i="32"/>
  <c r="AR1853" i="32"/>
  <c r="AR1854" i="32"/>
  <c r="AR1855" i="32"/>
  <c r="AR1856" i="32"/>
  <c r="AR1857" i="32"/>
  <c r="AR1858" i="32"/>
  <c r="AR1859" i="32"/>
  <c r="AR1860" i="32"/>
  <c r="AR1861" i="32"/>
  <c r="AR1862" i="32"/>
  <c r="AR1863" i="32"/>
  <c r="AR1864" i="32"/>
  <c r="AR1865" i="32"/>
  <c r="AR1866" i="32"/>
  <c r="AR1867" i="32"/>
  <c r="AR1868" i="32"/>
  <c r="AR1869" i="32"/>
  <c r="AR1870" i="32"/>
  <c r="AR1871" i="32"/>
  <c r="AR1872" i="32"/>
  <c r="AR1873" i="32"/>
  <c r="AR1874" i="32"/>
  <c r="AR1875" i="32"/>
  <c r="AR1876" i="32"/>
  <c r="AR1877" i="32"/>
  <c r="AR1878" i="32"/>
  <c r="AR1879" i="32"/>
  <c r="AR1880" i="32"/>
  <c r="AR1881" i="32"/>
  <c r="AR1882" i="32"/>
  <c r="AR1883" i="32"/>
  <c r="AR1884" i="32"/>
  <c r="AR1885" i="32"/>
  <c r="AR1886" i="32"/>
  <c r="AR1887" i="32"/>
  <c r="AR1888" i="32"/>
  <c r="AR1889" i="32"/>
  <c r="AR1890" i="32"/>
  <c r="AR1891" i="32"/>
  <c r="AR1892" i="32"/>
  <c r="AR1893" i="32"/>
  <c r="AR1894" i="32"/>
  <c r="AR1895" i="32"/>
  <c r="AR1896" i="32"/>
  <c r="AR1897" i="32"/>
  <c r="AR1898" i="32"/>
  <c r="AR1899" i="32"/>
  <c r="AR1900" i="32"/>
  <c r="AR1901" i="32"/>
  <c r="AR1902" i="32"/>
  <c r="AR1903" i="32"/>
  <c r="AR1904" i="32"/>
  <c r="AR1905" i="32"/>
  <c r="AR1906" i="32"/>
  <c r="AR1907" i="32"/>
  <c r="AR1908" i="32"/>
  <c r="AR1909" i="32"/>
  <c r="AR1910" i="32"/>
  <c r="AR1911" i="32"/>
  <c r="AR1912" i="32"/>
  <c r="AR1913" i="32"/>
  <c r="AR1914" i="32"/>
  <c r="AR1915" i="32"/>
  <c r="AR1916" i="32"/>
  <c r="AR1917" i="32"/>
  <c r="AR1918" i="32"/>
  <c r="AR1919" i="32"/>
  <c r="AR1920" i="32"/>
  <c r="AR1921" i="32"/>
  <c r="AR1922" i="32"/>
  <c r="AR1923" i="32"/>
  <c r="AR1924" i="32"/>
  <c r="AR1925" i="32"/>
  <c r="AR1926" i="32"/>
  <c r="AR1927" i="32"/>
  <c r="AR1928" i="32"/>
  <c r="AR1929" i="32"/>
  <c r="AR1930" i="32"/>
  <c r="AR1931" i="32"/>
  <c r="AR1932" i="32"/>
  <c r="AR1933" i="32"/>
  <c r="AR1934" i="32"/>
  <c r="AR1935" i="32"/>
  <c r="AR1936" i="32"/>
  <c r="AR1937" i="32"/>
  <c r="AR1938" i="32"/>
  <c r="AR1939" i="32"/>
  <c r="AR1940" i="32"/>
  <c r="AR1941" i="32"/>
  <c r="AR1942" i="32"/>
  <c r="AR1943" i="32"/>
  <c r="AR1944" i="32"/>
  <c r="AR1945" i="32"/>
  <c r="AR1946" i="32"/>
  <c r="AR1947" i="32"/>
  <c r="AR1948" i="32"/>
  <c r="AR1949" i="32"/>
  <c r="AR1950" i="32"/>
  <c r="AR1951" i="32"/>
  <c r="AR1952" i="32"/>
  <c r="AR1953" i="32"/>
  <c r="AR1954" i="32"/>
  <c r="AR1955" i="32"/>
  <c r="AR1956" i="32"/>
  <c r="AR1957" i="32"/>
  <c r="AR1958" i="32"/>
  <c r="AR1959" i="32"/>
  <c r="AR1960" i="32"/>
  <c r="AR1961" i="32"/>
  <c r="AR1962" i="32"/>
  <c r="AR1963" i="32"/>
  <c r="AR1964" i="32"/>
  <c r="AR1965" i="32"/>
  <c r="AR1966" i="32"/>
  <c r="AR1967" i="32"/>
  <c r="AR1968" i="32"/>
  <c r="AR1969" i="32"/>
  <c r="AR1970" i="32"/>
  <c r="AR1971" i="32"/>
  <c r="AR1972" i="32"/>
  <c r="AR1973" i="32"/>
  <c r="AR1974" i="32"/>
  <c r="AR1975" i="32"/>
  <c r="AR1976" i="32"/>
  <c r="AR1977" i="32"/>
  <c r="AR1978" i="32"/>
  <c r="AR1979" i="32"/>
  <c r="AR1980" i="32"/>
  <c r="AR1981" i="32"/>
  <c r="AR1982" i="32"/>
  <c r="AR1983" i="32"/>
  <c r="AR1984" i="32"/>
  <c r="AR1985" i="32"/>
  <c r="AR1986" i="32"/>
  <c r="AR1987" i="32"/>
  <c r="AR1988" i="32"/>
  <c r="AR1989" i="32"/>
  <c r="AR1990" i="32"/>
  <c r="AR1991" i="32"/>
  <c r="AR1992" i="32"/>
  <c r="AR1993" i="32"/>
  <c r="AR1994" i="32"/>
  <c r="AR1995" i="32"/>
  <c r="AR1996" i="32"/>
  <c r="AR1997" i="32"/>
  <c r="AR1998" i="32"/>
  <c r="AR1999" i="32"/>
  <c r="AR2000" i="32"/>
  <c r="AR2001" i="32"/>
  <c r="AR2002" i="32"/>
  <c r="AR2003" i="32"/>
  <c r="AR2004" i="32"/>
  <c r="AR2005" i="32"/>
  <c r="AR2006" i="32"/>
  <c r="AR2007" i="32"/>
  <c r="AR2008" i="32"/>
  <c r="AR2009" i="32"/>
  <c r="AR2010" i="32"/>
  <c r="AR2011" i="32"/>
  <c r="AR2012" i="32"/>
  <c r="AR2013" i="32"/>
  <c r="AR2014" i="32"/>
  <c r="AR2015" i="32"/>
  <c r="AR2016" i="32"/>
  <c r="AR2017" i="32"/>
  <c r="AR2018" i="32"/>
  <c r="AR2019" i="32"/>
  <c r="AR2020" i="32"/>
  <c r="AR2021" i="32"/>
  <c r="AR2022" i="32"/>
  <c r="AR2023" i="32"/>
  <c r="AR2024" i="32"/>
  <c r="AR2025" i="32"/>
  <c r="AR2026" i="32"/>
  <c r="AR2027" i="32"/>
  <c r="AR2028" i="32"/>
  <c r="AR2029" i="32"/>
  <c r="AR2030" i="32"/>
  <c r="AR2031" i="32"/>
  <c r="AR2032" i="32"/>
  <c r="AR2033" i="32"/>
  <c r="AR2034" i="32"/>
  <c r="AR2035" i="32"/>
  <c r="AR2036" i="32"/>
  <c r="AR2037" i="32"/>
  <c r="AR2038" i="32"/>
  <c r="AR2039" i="32"/>
  <c r="AR2040" i="32"/>
  <c r="AR2041" i="32"/>
  <c r="AR2042" i="32"/>
  <c r="AR2043" i="32"/>
  <c r="AR2044" i="32"/>
  <c r="AR2045" i="32"/>
  <c r="AR2046" i="32"/>
  <c r="AR2047" i="32"/>
  <c r="AR2048" i="32"/>
  <c r="AR2049" i="32"/>
  <c r="AR2050" i="32"/>
  <c r="AR2051" i="32"/>
  <c r="AR2052" i="32"/>
  <c r="AR2053" i="32"/>
  <c r="AR2054" i="32"/>
  <c r="AR2055" i="32"/>
  <c r="AR2056" i="32"/>
  <c r="AR2057" i="32"/>
  <c r="AR2058" i="32"/>
  <c r="AR2059" i="32"/>
  <c r="AR2060" i="32"/>
  <c r="AR2061" i="32"/>
  <c r="AR2062" i="32"/>
  <c r="AR2063" i="32"/>
  <c r="AR2064" i="32"/>
  <c r="AR2065" i="32"/>
  <c r="AR2066" i="32"/>
  <c r="AR2067" i="32"/>
  <c r="AR2068" i="32"/>
  <c r="AR2069" i="32"/>
  <c r="AR2070" i="32"/>
  <c r="AR2071" i="32"/>
  <c r="AR2072" i="32"/>
  <c r="AR2073" i="32"/>
  <c r="AR2074" i="32"/>
  <c r="AR2075" i="32"/>
  <c r="AR2076" i="32"/>
  <c r="AR2077" i="32"/>
  <c r="AR2078" i="32"/>
  <c r="AR2079" i="32"/>
  <c r="AR2080" i="32"/>
  <c r="AR2081" i="32"/>
  <c r="AR2082" i="32"/>
  <c r="AR2083" i="32"/>
  <c r="AR2084" i="32"/>
  <c r="AR2085" i="32"/>
  <c r="AR2086" i="32"/>
  <c r="AR2087" i="32"/>
  <c r="AR2088" i="32"/>
  <c r="AR2089" i="32"/>
  <c r="AR2090" i="32"/>
  <c r="AR2091" i="32"/>
  <c r="AR2092" i="32"/>
  <c r="AR2093" i="32"/>
  <c r="AR2094" i="32"/>
  <c r="AR2095" i="32"/>
  <c r="AR2096" i="32"/>
  <c r="AR2097" i="32"/>
  <c r="AR2098" i="32"/>
  <c r="AR2099" i="32"/>
  <c r="AR2100" i="32"/>
  <c r="AR2101" i="32"/>
  <c r="AR2102" i="32"/>
  <c r="AR2103" i="32"/>
  <c r="AR2104" i="32"/>
  <c r="AR2105" i="32"/>
  <c r="AR2106" i="32"/>
  <c r="AR2107" i="32"/>
  <c r="AR2108" i="32"/>
  <c r="AR2109" i="32"/>
  <c r="AR2110" i="32"/>
  <c r="AR2111" i="32"/>
  <c r="AR2112" i="32"/>
  <c r="AR2113" i="32"/>
  <c r="AR2114" i="32"/>
  <c r="AR2115" i="32"/>
  <c r="AR2116" i="32"/>
  <c r="AR2117" i="32"/>
  <c r="AR2118" i="32"/>
  <c r="AR2119" i="32"/>
  <c r="AR2120" i="32"/>
  <c r="AR2121" i="32"/>
  <c r="AR2122" i="32"/>
  <c r="AR2123" i="32"/>
  <c r="AR2124" i="32"/>
  <c r="AR2125" i="32"/>
  <c r="AR2126" i="32"/>
  <c r="AR2127" i="32"/>
  <c r="AR2128" i="32"/>
  <c r="AR2129" i="32"/>
  <c r="AR2130" i="32"/>
  <c r="AR2131" i="32"/>
  <c r="AR2132" i="32"/>
  <c r="AR2133" i="32"/>
  <c r="AR2134" i="32"/>
  <c r="AR2135" i="32"/>
  <c r="AR2136" i="32"/>
  <c r="AR2137" i="32"/>
  <c r="AR2138" i="32"/>
  <c r="AR2139" i="32"/>
  <c r="AR2140" i="32"/>
  <c r="AR2141" i="32"/>
  <c r="AR2142" i="32"/>
  <c r="AR2143" i="32"/>
  <c r="AR2144" i="32"/>
  <c r="AR2145" i="32"/>
  <c r="AR2146" i="32"/>
  <c r="AR2147" i="32"/>
  <c r="AR2148" i="32"/>
  <c r="AR2149" i="32"/>
  <c r="AR2150" i="32"/>
  <c r="AR2151" i="32"/>
  <c r="AR2152" i="32"/>
  <c r="AR2153" i="32"/>
  <c r="AR2154" i="32"/>
  <c r="AR2155" i="32"/>
  <c r="AR2156" i="32"/>
  <c r="AR2157" i="32"/>
  <c r="AR2158" i="32"/>
  <c r="AR2159" i="32"/>
  <c r="AR2160" i="32"/>
  <c r="AR2161" i="32"/>
  <c r="AR2162" i="32"/>
  <c r="AR2163" i="32"/>
  <c r="AR2164" i="32"/>
  <c r="AR2165" i="32"/>
  <c r="AR2166" i="32"/>
  <c r="AR2167" i="32"/>
  <c r="AR2168" i="32"/>
  <c r="AR2169" i="32"/>
  <c r="AR2170" i="32"/>
  <c r="AR2171" i="32"/>
  <c r="AR2172" i="32"/>
  <c r="AR2173" i="32"/>
  <c r="AR2174" i="32"/>
  <c r="AR2175" i="32"/>
  <c r="AR2176" i="32"/>
  <c r="AR2177" i="32"/>
  <c r="AR2178" i="32"/>
  <c r="AR2179" i="32"/>
  <c r="AR2180" i="32"/>
  <c r="AR2181" i="32"/>
  <c r="AR2182" i="32"/>
  <c r="AR2183" i="32"/>
  <c r="AR2184" i="32"/>
  <c r="AR2185" i="32"/>
  <c r="AR2186" i="32"/>
  <c r="AR2187" i="32"/>
  <c r="AR2188" i="32"/>
  <c r="AR2189" i="32"/>
  <c r="AR2190" i="32"/>
  <c r="AR2191" i="32"/>
  <c r="AR2192" i="32"/>
  <c r="AR2193" i="32"/>
  <c r="AR2194" i="32"/>
  <c r="AR2195" i="32"/>
  <c r="AR2196" i="32"/>
  <c r="AR2197" i="32"/>
  <c r="AR2198" i="32"/>
  <c r="AR2199" i="32"/>
  <c r="AR2200" i="32"/>
  <c r="AR2201" i="32"/>
  <c r="AR2202" i="32"/>
  <c r="AR2203" i="32"/>
  <c r="AR2204" i="32"/>
  <c r="AR2205" i="32"/>
  <c r="AR2206" i="32"/>
  <c r="AR2207" i="32"/>
  <c r="AR2208" i="32"/>
  <c r="AR2209" i="32"/>
  <c r="AR2210" i="32"/>
  <c r="AR2211" i="32"/>
  <c r="AR2212" i="32"/>
  <c r="AR2213" i="32"/>
  <c r="AR2214" i="32"/>
  <c r="AR2215" i="32"/>
  <c r="AR2216" i="32"/>
  <c r="AR2217" i="32"/>
  <c r="AR2218" i="32"/>
  <c r="AR2219" i="32"/>
  <c r="AR2220" i="32"/>
  <c r="AR2221" i="32"/>
  <c r="AR2222" i="32"/>
  <c r="AR2223" i="32"/>
  <c r="AR2224" i="32"/>
  <c r="AR2225" i="32"/>
  <c r="AR2226" i="32"/>
  <c r="AR2227" i="32"/>
  <c r="AR2228" i="32"/>
  <c r="AR2229" i="32"/>
  <c r="AR2230" i="32"/>
  <c r="AR2231" i="32"/>
  <c r="AR2232" i="32"/>
  <c r="AR2233" i="32"/>
  <c r="AR2234" i="32"/>
  <c r="AR2235" i="32"/>
  <c r="AR2236" i="32"/>
  <c r="AR2237" i="32"/>
  <c r="AR2238" i="32"/>
  <c r="AR2239" i="32"/>
  <c r="AR2240" i="32"/>
  <c r="AR2241" i="32"/>
  <c r="AR2242" i="32"/>
  <c r="AR2243" i="32"/>
  <c r="AR2244" i="32"/>
  <c r="AR2245" i="32"/>
  <c r="AR2246" i="32"/>
  <c r="AR2247" i="32"/>
  <c r="AR2248" i="32"/>
  <c r="AR2249" i="32"/>
  <c r="AR2250" i="32"/>
  <c r="AR2251" i="32"/>
  <c r="AR2252" i="32"/>
  <c r="AR2253" i="32"/>
  <c r="AR2254" i="32"/>
  <c r="AR2255" i="32"/>
  <c r="AR2256" i="32"/>
  <c r="AR2257" i="32"/>
  <c r="AR2258" i="32"/>
  <c r="AR2259" i="32"/>
  <c r="AR2260" i="32"/>
  <c r="AR2261" i="32"/>
  <c r="AR2262" i="32"/>
  <c r="AR2263" i="32"/>
  <c r="AR2264" i="32"/>
  <c r="AR2265" i="32"/>
  <c r="AR2266" i="32"/>
  <c r="AR2267" i="32"/>
  <c r="AR2268" i="32"/>
  <c r="AR2269" i="32"/>
  <c r="AR2270" i="32"/>
  <c r="AR2271" i="32"/>
  <c r="AR2272" i="32"/>
  <c r="AR2273" i="32"/>
  <c r="AR2274" i="32"/>
  <c r="AR2275" i="32"/>
  <c r="AR2276" i="32"/>
  <c r="AR2277" i="32"/>
  <c r="AR2278" i="32"/>
  <c r="AR2279" i="32"/>
  <c r="AR2280" i="32"/>
  <c r="AR2281" i="32"/>
  <c r="AR2282" i="32"/>
  <c r="AR2283" i="32"/>
  <c r="AR2284" i="32"/>
  <c r="AR2285" i="32"/>
  <c r="AR2286" i="32"/>
  <c r="AR2287" i="32"/>
  <c r="AR2288" i="32"/>
  <c r="AR2289" i="32"/>
  <c r="AR2290" i="32"/>
  <c r="AR2291" i="32"/>
  <c r="AR2292" i="32"/>
  <c r="AR2293" i="32"/>
  <c r="AR2294" i="32"/>
  <c r="AR2295" i="32"/>
  <c r="AR2296" i="32"/>
  <c r="AR2297" i="32"/>
  <c r="AR2298" i="32"/>
  <c r="AR2299" i="32"/>
  <c r="AR2300" i="32"/>
  <c r="AR2301" i="32"/>
  <c r="AR2302" i="32"/>
  <c r="AR2303" i="32"/>
  <c r="AR2304" i="32"/>
  <c r="AR2305" i="32"/>
  <c r="AR2306" i="32"/>
  <c r="AR2307" i="32"/>
  <c r="AR2308" i="32"/>
  <c r="AR2309" i="32"/>
  <c r="AR2310" i="32"/>
  <c r="AR2311" i="32"/>
  <c r="AR2312" i="32"/>
  <c r="AR2313" i="32"/>
  <c r="AR2314" i="32"/>
  <c r="AR2315" i="32"/>
  <c r="AR2316" i="32"/>
  <c r="AR2317" i="32"/>
  <c r="AR2318" i="32"/>
  <c r="AR2319" i="32"/>
  <c r="AR2320" i="32"/>
  <c r="AR2321" i="32"/>
  <c r="AR2322" i="32"/>
  <c r="AR2323" i="32"/>
  <c r="AR2324" i="32"/>
  <c r="AR2325" i="32"/>
  <c r="AR2326" i="32"/>
  <c r="AR2327" i="32"/>
  <c r="AR2328" i="32"/>
  <c r="AR2329" i="32"/>
  <c r="AR2330" i="32"/>
  <c r="AR2331" i="32"/>
  <c r="AR2332" i="32"/>
  <c r="AR2333" i="32"/>
  <c r="AR2334" i="32"/>
  <c r="AR2335" i="32"/>
  <c r="AR2336" i="32"/>
  <c r="AR2337" i="32"/>
  <c r="AR2338" i="32"/>
  <c r="AR2339" i="32"/>
  <c r="AR2340" i="32"/>
  <c r="AR2341" i="32"/>
  <c r="AR2342" i="32"/>
  <c r="AR2343" i="32"/>
  <c r="AR2344" i="32"/>
  <c r="AR2345" i="32"/>
  <c r="AR2346" i="32"/>
  <c r="AR2347" i="32"/>
  <c r="AR2348" i="32"/>
  <c r="AR2349" i="32"/>
  <c r="AR2350" i="32"/>
  <c r="AR2351" i="32"/>
  <c r="AR2352" i="32"/>
  <c r="AR2353" i="32"/>
  <c r="AR2354" i="32"/>
  <c r="AR2355" i="32"/>
  <c r="AR2356" i="32"/>
  <c r="AR2357" i="32"/>
  <c r="AR2358" i="32"/>
  <c r="AR2359" i="32"/>
  <c r="AR2360" i="32"/>
  <c r="AR2361" i="32"/>
  <c r="AR2362" i="32"/>
  <c r="AR2363" i="32"/>
  <c r="AR2364" i="32"/>
  <c r="AR2365" i="32"/>
  <c r="AR2366" i="32"/>
  <c r="AR2367" i="32"/>
  <c r="AR2368" i="32"/>
  <c r="AR2369" i="32"/>
  <c r="AR2370" i="32"/>
  <c r="AR2371" i="32"/>
  <c r="AR2372" i="32"/>
  <c r="AR2373" i="32"/>
  <c r="AR2374" i="32"/>
  <c r="AR2375" i="32"/>
  <c r="AR2376" i="32"/>
  <c r="AR2377" i="32"/>
  <c r="AR2378" i="32"/>
  <c r="AR2379" i="32"/>
  <c r="AR2380" i="32"/>
  <c r="AR2381" i="32"/>
  <c r="AR2382" i="32"/>
  <c r="AR2383" i="32"/>
  <c r="AR2384" i="32"/>
  <c r="AR2385" i="32"/>
  <c r="AR2386" i="32"/>
  <c r="AR2387" i="32"/>
  <c r="AR2388" i="32"/>
  <c r="AR2389" i="32"/>
  <c r="AR2390" i="32"/>
  <c r="AR2391" i="32"/>
  <c r="AR2392" i="32"/>
  <c r="AR2393" i="32"/>
  <c r="AR2394" i="32"/>
  <c r="AR2395" i="32"/>
  <c r="AR2396" i="32"/>
  <c r="AR2397" i="32"/>
  <c r="AR2398" i="32"/>
  <c r="AR2399" i="32"/>
  <c r="AR2400" i="32"/>
  <c r="AR2401" i="32"/>
  <c r="AR2402" i="32"/>
  <c r="AR2403" i="32"/>
  <c r="AR2404" i="32"/>
  <c r="AR2405" i="32"/>
  <c r="AR2406" i="32"/>
  <c r="AR2407" i="32"/>
  <c r="AR2408" i="32"/>
  <c r="AR2409" i="32"/>
  <c r="AR2410" i="32"/>
  <c r="AR2411" i="32"/>
  <c r="AR2412" i="32"/>
  <c r="AR2413" i="32"/>
  <c r="AR2414" i="32"/>
  <c r="AR2415" i="32"/>
  <c r="AR2416" i="32"/>
  <c r="AR2417" i="32"/>
  <c r="AR2418" i="32"/>
  <c r="AR2419" i="32"/>
  <c r="AR2420" i="32"/>
  <c r="AR2421" i="32"/>
  <c r="AR2422" i="32"/>
  <c r="AR2423" i="32"/>
  <c r="AR2424" i="32"/>
  <c r="AR2425" i="32"/>
  <c r="AR2426" i="32"/>
  <c r="AR2427" i="32"/>
  <c r="AR2428" i="32"/>
  <c r="AR2429" i="32"/>
  <c r="AR2430" i="32"/>
  <c r="AR2431" i="32"/>
  <c r="AR2432" i="32"/>
  <c r="AR2433" i="32"/>
  <c r="AR2434" i="32"/>
  <c r="AR2435" i="32"/>
  <c r="AR2436" i="32"/>
  <c r="AR2437" i="32"/>
  <c r="AR2438" i="32"/>
  <c r="AR2439" i="32"/>
  <c r="AR2440" i="32"/>
  <c r="AR2441" i="32"/>
  <c r="AR2442" i="32"/>
  <c r="AR2443" i="32"/>
  <c r="AR2444" i="32"/>
  <c r="AR2445" i="32"/>
  <c r="AR2446" i="32"/>
  <c r="AR2447" i="32"/>
  <c r="AR2448" i="32"/>
  <c r="AR2449" i="32"/>
  <c r="AR2450" i="32"/>
  <c r="AR2451" i="32"/>
  <c r="AR2452" i="32"/>
  <c r="AR2453" i="32"/>
  <c r="AR2454" i="32"/>
  <c r="AR2455" i="32"/>
  <c r="AR2456" i="32"/>
  <c r="AR2457" i="32"/>
  <c r="AR2458" i="32"/>
  <c r="AR2459" i="32"/>
  <c r="AR2460" i="32"/>
  <c r="AR2461" i="32"/>
  <c r="AR2462" i="32"/>
  <c r="AR2463" i="32"/>
  <c r="AR2464" i="32"/>
  <c r="AR2465" i="32"/>
  <c r="AR2466" i="32"/>
  <c r="AR2467" i="32"/>
  <c r="AR2468" i="32"/>
  <c r="AR2469" i="32"/>
  <c r="AR2470" i="32"/>
  <c r="AR2471" i="32"/>
  <c r="AR2472" i="32"/>
  <c r="AR2473" i="32"/>
  <c r="AR2474" i="32"/>
  <c r="AR2475" i="32"/>
  <c r="AR2476" i="32"/>
  <c r="AR2477" i="32"/>
  <c r="AR2478" i="32"/>
  <c r="AR2479" i="32"/>
  <c r="AR2480" i="32"/>
  <c r="AR2481" i="32"/>
  <c r="AR2482" i="32"/>
  <c r="AR2483" i="32"/>
  <c r="AR2484" i="32"/>
  <c r="AR2485" i="32"/>
  <c r="AR2486" i="32"/>
  <c r="AR2487" i="32"/>
  <c r="AR2488" i="32"/>
  <c r="AR2489" i="32"/>
  <c r="AR2490" i="32"/>
  <c r="AR2491" i="32"/>
  <c r="AR2492" i="32"/>
  <c r="AR2493" i="32"/>
  <c r="AR2494" i="32"/>
  <c r="AR2495" i="32"/>
  <c r="AR2496" i="32"/>
  <c r="AR2497" i="32"/>
  <c r="AR2498" i="32"/>
  <c r="AR2499" i="32"/>
  <c r="AR2500" i="32"/>
  <c r="AS1501" i="32"/>
  <c r="AS1502" i="32"/>
  <c r="AS1503" i="32"/>
  <c r="AS1504" i="32"/>
  <c r="AS1505" i="32"/>
  <c r="AS1506" i="32"/>
  <c r="AS1507" i="32"/>
  <c r="AS1508" i="32"/>
  <c r="AS1509" i="32"/>
  <c r="AS1510" i="32"/>
  <c r="AS1511" i="32"/>
  <c r="AS1512" i="32"/>
  <c r="AS1513" i="32"/>
  <c r="AS1514" i="32"/>
  <c r="AS1515" i="32"/>
  <c r="AS1516" i="32"/>
  <c r="AS1517" i="32"/>
  <c r="AS1518" i="32"/>
  <c r="AS1519" i="32"/>
  <c r="AS1520" i="32"/>
  <c r="AS1521" i="32"/>
  <c r="AS1522" i="32"/>
  <c r="AS1523" i="32"/>
  <c r="AS1524" i="32"/>
  <c r="AS1525" i="32"/>
  <c r="AS1526" i="32"/>
  <c r="AS1527" i="32"/>
  <c r="AS1528" i="32"/>
  <c r="AS1529" i="32"/>
  <c r="AS1530" i="32"/>
  <c r="AS1531" i="32"/>
  <c r="AS1532" i="32"/>
  <c r="AS1533" i="32"/>
  <c r="AS1534" i="32"/>
  <c r="AS1535" i="32"/>
  <c r="AS1536" i="32"/>
  <c r="AS1537" i="32"/>
  <c r="AS1538" i="32"/>
  <c r="AS1539" i="32"/>
  <c r="AS1540" i="32"/>
  <c r="AS1541" i="32"/>
  <c r="AS1542" i="32"/>
  <c r="AS1543" i="32"/>
  <c r="AS1544" i="32"/>
  <c r="AS1545" i="32"/>
  <c r="AS1546" i="32"/>
  <c r="AS1547" i="32"/>
  <c r="AS1548" i="32"/>
  <c r="AS1549" i="32"/>
  <c r="AS1550" i="32"/>
  <c r="AS1551" i="32"/>
  <c r="AS1552" i="32"/>
  <c r="AS1553" i="32"/>
  <c r="AS1554" i="32"/>
  <c r="AS1555" i="32"/>
  <c r="AS1556" i="32"/>
  <c r="AS1557" i="32"/>
  <c r="AS1558" i="32"/>
  <c r="AS1559" i="32"/>
  <c r="AS1560" i="32"/>
  <c r="AS1561" i="32"/>
  <c r="AS1562" i="32"/>
  <c r="AS1563" i="32"/>
  <c r="AS1564" i="32"/>
  <c r="AS1565" i="32"/>
  <c r="AS1566" i="32"/>
  <c r="AS1567" i="32"/>
  <c r="AS1568" i="32"/>
  <c r="AS1569" i="32"/>
  <c r="AS1570" i="32"/>
  <c r="AS1571" i="32"/>
  <c r="AS1572" i="32"/>
  <c r="AS1573" i="32"/>
  <c r="AS1574" i="32"/>
  <c r="AS1575" i="32"/>
  <c r="AS1576" i="32"/>
  <c r="AS1577" i="32"/>
  <c r="AS1578" i="32"/>
  <c r="AS1579" i="32"/>
  <c r="AS1580" i="32"/>
  <c r="AS1581" i="32"/>
  <c r="AS1582" i="32"/>
  <c r="AS1583" i="32"/>
  <c r="AS1584" i="32"/>
  <c r="AS1585" i="32"/>
  <c r="AS1586" i="32"/>
  <c r="AS1587" i="32"/>
  <c r="AS1588" i="32"/>
  <c r="AS1589" i="32"/>
  <c r="AS1590" i="32"/>
  <c r="AS1591" i="32"/>
  <c r="AS1592" i="32"/>
  <c r="AS1593" i="32"/>
  <c r="AS1594" i="32"/>
  <c r="AS1595" i="32"/>
  <c r="AS1596" i="32"/>
  <c r="AS1597" i="32"/>
  <c r="AS1598" i="32"/>
  <c r="AS1599" i="32"/>
  <c r="AS1600" i="32"/>
  <c r="AS1601" i="32"/>
  <c r="AS1602" i="32"/>
  <c r="AS1603" i="32"/>
  <c r="AS1604" i="32"/>
  <c r="AS1605" i="32"/>
  <c r="AS1606" i="32"/>
  <c r="AS1607" i="32"/>
  <c r="AS1608" i="32"/>
  <c r="AS1609" i="32"/>
  <c r="AS1610" i="32"/>
  <c r="AS1611" i="32"/>
  <c r="AS1612" i="32"/>
  <c r="AS1613" i="32"/>
  <c r="AS1614" i="32"/>
  <c r="AS1615" i="32"/>
  <c r="AS1616" i="32"/>
  <c r="AS1617" i="32"/>
  <c r="AS1618" i="32"/>
  <c r="AS1619" i="32"/>
  <c r="AS1620" i="32"/>
  <c r="AS1621" i="32"/>
  <c r="AS1622" i="32"/>
  <c r="AS1623" i="32"/>
  <c r="AS1624" i="32"/>
  <c r="AS1625" i="32"/>
  <c r="AS1626" i="32"/>
  <c r="AS1627" i="32"/>
  <c r="AS1628" i="32"/>
  <c r="AS1629" i="32"/>
  <c r="AS1630" i="32"/>
  <c r="AS1631" i="32"/>
  <c r="AS1632" i="32"/>
  <c r="AS1633" i="32"/>
  <c r="AS1634" i="32"/>
  <c r="AS1635" i="32"/>
  <c r="AS1636" i="32"/>
  <c r="AS1637" i="32"/>
  <c r="AS1638" i="32"/>
  <c r="AS1639" i="32"/>
  <c r="AS1640" i="32"/>
  <c r="AS1641" i="32"/>
  <c r="AS1642" i="32"/>
  <c r="AS1643" i="32"/>
  <c r="AS1644" i="32"/>
  <c r="AS1645" i="32"/>
  <c r="AS1646" i="32"/>
  <c r="AS1647" i="32"/>
  <c r="AS1648" i="32"/>
  <c r="AS1649" i="32"/>
  <c r="AS1650" i="32"/>
  <c r="AS1651" i="32"/>
  <c r="AS1652" i="32"/>
  <c r="AS1653" i="32"/>
  <c r="AS1654" i="32"/>
  <c r="AS1655" i="32"/>
  <c r="AS1656" i="32"/>
  <c r="AS1657" i="32"/>
  <c r="AS1658" i="32"/>
  <c r="AS1659" i="32"/>
  <c r="AS1660" i="32"/>
  <c r="AS1661" i="32"/>
  <c r="AS1662" i="32"/>
  <c r="AS1663" i="32"/>
  <c r="AS1664" i="32"/>
  <c r="AS1665" i="32"/>
  <c r="AS1666" i="32"/>
  <c r="AS1667" i="32"/>
  <c r="AS1668" i="32"/>
  <c r="AS1669" i="32"/>
  <c r="AS1670" i="32"/>
  <c r="AS1671" i="32"/>
  <c r="AS1672" i="32"/>
  <c r="AS1673" i="32"/>
  <c r="AS1674" i="32"/>
  <c r="AS1675" i="32"/>
  <c r="AS1676" i="32"/>
  <c r="AS1677" i="32"/>
  <c r="AS1678" i="32"/>
  <c r="AS1679" i="32"/>
  <c r="AS1680" i="32"/>
  <c r="AS1681" i="32"/>
  <c r="AS1682" i="32"/>
  <c r="AS1683" i="32"/>
  <c r="AS1684" i="32"/>
  <c r="AS1685" i="32"/>
  <c r="AS1686" i="32"/>
  <c r="AS1687" i="32"/>
  <c r="AS1688" i="32"/>
  <c r="AS1689" i="32"/>
  <c r="AS1690" i="32"/>
  <c r="AS1691" i="32"/>
  <c r="AS1692" i="32"/>
  <c r="AS1693" i="32"/>
  <c r="AS1694" i="32"/>
  <c r="AS1695" i="32"/>
  <c r="AS1696" i="32"/>
  <c r="AS1697" i="32"/>
  <c r="AS1698" i="32"/>
  <c r="AS1699" i="32"/>
  <c r="AS1700" i="32"/>
  <c r="AS1701" i="32"/>
  <c r="AS1702" i="32"/>
  <c r="AS1703" i="32"/>
  <c r="AS1704" i="32"/>
  <c r="AS1705" i="32"/>
  <c r="AS1706" i="32"/>
  <c r="AS1707" i="32"/>
  <c r="AS1708" i="32"/>
  <c r="AS1709" i="32"/>
  <c r="AS1710" i="32"/>
  <c r="AS1711" i="32"/>
  <c r="AS1712" i="32"/>
  <c r="AS1713" i="32"/>
  <c r="AS1714" i="32"/>
  <c r="AS1715" i="32"/>
  <c r="AS1716" i="32"/>
  <c r="AS1717" i="32"/>
  <c r="AS1718" i="32"/>
  <c r="AS1719" i="32"/>
  <c r="AS1720" i="32"/>
  <c r="AS1721" i="32"/>
  <c r="AS1722" i="32"/>
  <c r="AS1723" i="32"/>
  <c r="AS1724" i="32"/>
  <c r="AS1725" i="32"/>
  <c r="AS1726" i="32"/>
  <c r="AS1727" i="32"/>
  <c r="AS1728" i="32"/>
  <c r="AS1729" i="32"/>
  <c r="AS1730" i="32"/>
  <c r="AS1731" i="32"/>
  <c r="AS1732" i="32"/>
  <c r="AS1733" i="32"/>
  <c r="AS1734" i="32"/>
  <c r="AS1735" i="32"/>
  <c r="AS1736" i="32"/>
  <c r="AS1737" i="32"/>
  <c r="AS1738" i="32"/>
  <c r="AS1739" i="32"/>
  <c r="AS1740" i="32"/>
  <c r="AS1741" i="32"/>
  <c r="AS1742" i="32"/>
  <c r="AS1743" i="32"/>
  <c r="AS1744" i="32"/>
  <c r="AS1745" i="32"/>
  <c r="AS1746" i="32"/>
  <c r="AS1747" i="32"/>
  <c r="AS1748" i="32"/>
  <c r="AS1749" i="32"/>
  <c r="AS1750" i="32"/>
  <c r="AS1751" i="32"/>
  <c r="AS1752" i="32"/>
  <c r="AS1753" i="32"/>
  <c r="AS1754" i="32"/>
  <c r="AS1755" i="32"/>
  <c r="AS1756" i="32"/>
  <c r="AS1757" i="32"/>
  <c r="AS1758" i="32"/>
  <c r="AS1759" i="32"/>
  <c r="AS1760" i="32"/>
  <c r="AS1761" i="32"/>
  <c r="AS1762" i="32"/>
  <c r="AS1763" i="32"/>
  <c r="AS1764" i="32"/>
  <c r="AS1765" i="32"/>
  <c r="AS1766" i="32"/>
  <c r="AS1767" i="32"/>
  <c r="AS1768" i="32"/>
  <c r="AS1769" i="32"/>
  <c r="AS1770" i="32"/>
  <c r="AS1771" i="32"/>
  <c r="AS1772" i="32"/>
  <c r="AS1773" i="32"/>
  <c r="AS1774" i="32"/>
  <c r="AS1775" i="32"/>
  <c r="AS1776" i="32"/>
  <c r="AS1777" i="32"/>
  <c r="AS1778" i="32"/>
  <c r="AS1779" i="32"/>
  <c r="AS1780" i="32"/>
  <c r="AS1781" i="32"/>
  <c r="AS1782" i="32"/>
  <c r="AS1783" i="32"/>
  <c r="AS1784" i="32"/>
  <c r="AS1785" i="32"/>
  <c r="AS1786" i="32"/>
  <c r="AS1787" i="32"/>
  <c r="AS1788" i="32"/>
  <c r="AS1789" i="32"/>
  <c r="AS1790" i="32"/>
  <c r="AS1791" i="32"/>
  <c r="AS1792" i="32"/>
  <c r="AS1793" i="32"/>
  <c r="AS1794" i="32"/>
  <c r="AS1795" i="32"/>
  <c r="AS1796" i="32"/>
  <c r="AS1797" i="32"/>
  <c r="AS1798" i="32"/>
  <c r="AS1799" i="32"/>
  <c r="AS1800" i="32"/>
  <c r="AS1801" i="32"/>
  <c r="AS1802" i="32"/>
  <c r="AS1803" i="32"/>
  <c r="AS1804" i="32"/>
  <c r="AS1805" i="32"/>
  <c r="AS1806" i="32"/>
  <c r="AS1807" i="32"/>
  <c r="AS1808" i="32"/>
  <c r="AS1809" i="32"/>
  <c r="AS1810" i="32"/>
  <c r="AS1811" i="32"/>
  <c r="AS1812" i="32"/>
  <c r="AS1813" i="32"/>
  <c r="AS1814" i="32"/>
  <c r="AS1815" i="32"/>
  <c r="AS1816" i="32"/>
  <c r="AS1817" i="32"/>
  <c r="AS1818" i="32"/>
  <c r="AS1819" i="32"/>
  <c r="AS1820" i="32"/>
  <c r="AS1821" i="32"/>
  <c r="AS1822" i="32"/>
  <c r="AS1823" i="32"/>
  <c r="AS1824" i="32"/>
  <c r="AS1825" i="32"/>
  <c r="AS1826" i="32"/>
  <c r="AS1827" i="32"/>
  <c r="AS1828" i="32"/>
  <c r="AS1829" i="32"/>
  <c r="AS1830" i="32"/>
  <c r="AS1831" i="32"/>
  <c r="AS1832" i="32"/>
  <c r="AS1833" i="32"/>
  <c r="AS1834" i="32"/>
  <c r="AS1835" i="32"/>
  <c r="AS1836" i="32"/>
  <c r="AS1837" i="32"/>
  <c r="AS1838" i="32"/>
  <c r="AS1839" i="32"/>
  <c r="AS1840" i="32"/>
  <c r="AS1841" i="32"/>
  <c r="AS1842" i="32"/>
  <c r="AS1843" i="32"/>
  <c r="AS1844" i="32"/>
  <c r="AS1845" i="32"/>
  <c r="AS1846" i="32"/>
  <c r="AS1847" i="32"/>
  <c r="AS1848" i="32"/>
  <c r="AS1849" i="32"/>
  <c r="AS1850" i="32"/>
  <c r="AS1851" i="32"/>
  <c r="AS1852" i="32"/>
  <c r="AS1853" i="32"/>
  <c r="AS1854" i="32"/>
  <c r="AS1855" i="32"/>
  <c r="AS1856" i="32"/>
  <c r="AS1857" i="32"/>
  <c r="AS1858" i="32"/>
  <c r="AS1859" i="32"/>
  <c r="AS1860" i="32"/>
  <c r="AS1861" i="32"/>
  <c r="AS1862" i="32"/>
  <c r="AS1863" i="32"/>
  <c r="AS1864" i="32"/>
  <c r="AS1865" i="32"/>
  <c r="AS1866" i="32"/>
  <c r="AS1867" i="32"/>
  <c r="AS1868" i="32"/>
  <c r="AS1869" i="32"/>
  <c r="AS1870" i="32"/>
  <c r="AS1871" i="32"/>
  <c r="AS1872" i="32"/>
  <c r="AS1873" i="32"/>
  <c r="AS1874" i="32"/>
  <c r="AS1875" i="32"/>
  <c r="AS1876" i="32"/>
  <c r="AS1877" i="32"/>
  <c r="AS1878" i="32"/>
  <c r="AS1879" i="32"/>
  <c r="AS1880" i="32"/>
  <c r="AS1881" i="32"/>
  <c r="AS1882" i="32"/>
  <c r="AS1883" i="32"/>
  <c r="AS1884" i="32"/>
  <c r="AS1885" i="32"/>
  <c r="AS1886" i="32"/>
  <c r="AS1887" i="32"/>
  <c r="AS1888" i="32"/>
  <c r="AS1889" i="32"/>
  <c r="AS1890" i="32"/>
  <c r="AS1891" i="32"/>
  <c r="AS1892" i="32"/>
  <c r="AS1893" i="32"/>
  <c r="AS1894" i="32"/>
  <c r="AS1895" i="32"/>
  <c r="AS1896" i="32"/>
  <c r="AS1897" i="32"/>
  <c r="AS1898" i="32"/>
  <c r="AS1899" i="32"/>
  <c r="AS1900" i="32"/>
  <c r="AS1901" i="32"/>
  <c r="AS1902" i="32"/>
  <c r="AS1903" i="32"/>
  <c r="AS1904" i="32"/>
  <c r="AS1905" i="32"/>
  <c r="AS1906" i="32"/>
  <c r="AS1907" i="32"/>
  <c r="AS1908" i="32"/>
  <c r="AS1909" i="32"/>
  <c r="AS1910" i="32"/>
  <c r="AS1911" i="32"/>
  <c r="AS1912" i="32"/>
  <c r="AS1913" i="32"/>
  <c r="AS1914" i="32"/>
  <c r="AS1915" i="32"/>
  <c r="AS1916" i="32"/>
  <c r="AS1917" i="32"/>
  <c r="AS1918" i="32"/>
  <c r="AS1919" i="32"/>
  <c r="AS1920" i="32"/>
  <c r="AS1921" i="32"/>
  <c r="AS1922" i="32"/>
  <c r="AS1923" i="32"/>
  <c r="AS1924" i="32"/>
  <c r="AS1925" i="32"/>
  <c r="AS1926" i="32"/>
  <c r="AS1927" i="32"/>
  <c r="AS1928" i="32"/>
  <c r="AS1929" i="32"/>
  <c r="AS1930" i="32"/>
  <c r="AS1931" i="32"/>
  <c r="AS1932" i="32"/>
  <c r="AS1933" i="32"/>
  <c r="AS1934" i="32"/>
  <c r="AS1935" i="32"/>
  <c r="AS1936" i="32"/>
  <c r="AS1937" i="32"/>
  <c r="AS1938" i="32"/>
  <c r="AS1939" i="32"/>
  <c r="AS1940" i="32"/>
  <c r="AS1941" i="32"/>
  <c r="AS1942" i="32"/>
  <c r="AS1943" i="32"/>
  <c r="AS1944" i="32"/>
  <c r="AS1945" i="32"/>
  <c r="AS1946" i="32"/>
  <c r="AS1947" i="32"/>
  <c r="AS1948" i="32"/>
  <c r="AS1949" i="32"/>
  <c r="AS1950" i="32"/>
  <c r="AS1951" i="32"/>
  <c r="AS1952" i="32"/>
  <c r="AS1953" i="32"/>
  <c r="AS1954" i="32"/>
  <c r="AS1955" i="32"/>
  <c r="AS1956" i="32"/>
  <c r="AS1957" i="32"/>
  <c r="AS1958" i="32"/>
  <c r="AS1959" i="32"/>
  <c r="AS1960" i="32"/>
  <c r="AS1961" i="32"/>
  <c r="AS1962" i="32"/>
  <c r="AS1963" i="32"/>
  <c r="AS1964" i="32"/>
  <c r="AS1965" i="32"/>
  <c r="AS1966" i="32"/>
  <c r="AS1967" i="32"/>
  <c r="AS1968" i="32"/>
  <c r="AS1969" i="32"/>
  <c r="AS1970" i="32"/>
  <c r="AS1971" i="32"/>
  <c r="AS1972" i="32"/>
  <c r="AS1973" i="32"/>
  <c r="AS1974" i="32"/>
  <c r="AS1975" i="32"/>
  <c r="AS1976" i="32"/>
  <c r="AS1977" i="32"/>
  <c r="AS1978" i="32"/>
  <c r="AS1979" i="32"/>
  <c r="AS1980" i="32"/>
  <c r="AS1981" i="32"/>
  <c r="AS1982" i="32"/>
  <c r="AS1983" i="32"/>
  <c r="AS1984" i="32"/>
  <c r="AS1985" i="32"/>
  <c r="AS1986" i="32"/>
  <c r="AS1987" i="32"/>
  <c r="AS1988" i="32"/>
  <c r="AS1989" i="32"/>
  <c r="AS1990" i="32"/>
  <c r="AS1991" i="32"/>
  <c r="AS1992" i="32"/>
  <c r="AS1993" i="32"/>
  <c r="AS1994" i="32"/>
  <c r="AS1995" i="32"/>
  <c r="AS1996" i="32"/>
  <c r="AS1997" i="32"/>
  <c r="AS1998" i="32"/>
  <c r="AS1999" i="32"/>
  <c r="AS2000" i="32"/>
  <c r="AS2001" i="32"/>
  <c r="AS2002" i="32"/>
  <c r="AS2003" i="32"/>
  <c r="AS2004" i="32"/>
  <c r="AS2005" i="32"/>
  <c r="AS2006" i="32"/>
  <c r="AS2007" i="32"/>
  <c r="AS2008" i="32"/>
  <c r="AS2009" i="32"/>
  <c r="AS2010" i="32"/>
  <c r="AS2011" i="32"/>
  <c r="AS2012" i="32"/>
  <c r="AS2013" i="32"/>
  <c r="AS2014" i="32"/>
  <c r="AS2015" i="32"/>
  <c r="AS2016" i="32"/>
  <c r="AS2017" i="32"/>
  <c r="AS2018" i="32"/>
  <c r="AS2019" i="32"/>
  <c r="AS2020" i="32"/>
  <c r="AS2021" i="32"/>
  <c r="AS2022" i="32"/>
  <c r="AS2023" i="32"/>
  <c r="AS2024" i="32"/>
  <c r="AS2025" i="32"/>
  <c r="AS2026" i="32"/>
  <c r="AS2027" i="32"/>
  <c r="AS2028" i="32"/>
  <c r="AS2029" i="32"/>
  <c r="AS2030" i="32"/>
  <c r="AS2031" i="32"/>
  <c r="AS2032" i="32"/>
  <c r="AS2033" i="32"/>
  <c r="AS2034" i="32"/>
  <c r="AS2035" i="32"/>
  <c r="AS2036" i="32"/>
  <c r="AS2037" i="32"/>
  <c r="AS2038" i="32"/>
  <c r="AS2039" i="32"/>
  <c r="AS2040" i="32"/>
  <c r="AS2041" i="32"/>
  <c r="AS2042" i="32"/>
  <c r="AS2043" i="32"/>
  <c r="AS2044" i="32"/>
  <c r="AS2045" i="32"/>
  <c r="AS2046" i="32"/>
  <c r="AS2047" i="32"/>
  <c r="AS2048" i="32"/>
  <c r="AS2049" i="32"/>
  <c r="AS2050" i="32"/>
  <c r="AS2051" i="32"/>
  <c r="AS2052" i="32"/>
  <c r="AS2053" i="32"/>
  <c r="AS2054" i="32"/>
  <c r="AS2055" i="32"/>
  <c r="AS2056" i="32"/>
  <c r="AS2057" i="32"/>
  <c r="AS2058" i="32"/>
  <c r="AS2059" i="32"/>
  <c r="AS2060" i="32"/>
  <c r="AS2061" i="32"/>
  <c r="AS2062" i="32"/>
  <c r="AS2063" i="32"/>
  <c r="AS2064" i="32"/>
  <c r="AS2065" i="32"/>
  <c r="AS2066" i="32"/>
  <c r="AS2067" i="32"/>
  <c r="AS2068" i="32"/>
  <c r="AS2069" i="32"/>
  <c r="AS2070" i="32"/>
  <c r="AS2071" i="32"/>
  <c r="AS2072" i="32"/>
  <c r="AS2073" i="32"/>
  <c r="AS2074" i="32"/>
  <c r="AS2075" i="32"/>
  <c r="AS2076" i="32"/>
  <c r="AS2077" i="32"/>
  <c r="AS2078" i="32"/>
  <c r="AS2079" i="32"/>
  <c r="AS2080" i="32"/>
  <c r="AS2081" i="32"/>
  <c r="AS2082" i="32"/>
  <c r="AS2083" i="32"/>
  <c r="AS2084" i="32"/>
  <c r="AS2085" i="32"/>
  <c r="AS2086" i="32"/>
  <c r="AS2087" i="32"/>
  <c r="AS2088" i="32"/>
  <c r="AS2089" i="32"/>
  <c r="AS2090" i="32"/>
  <c r="AS2091" i="32"/>
  <c r="AS2092" i="32"/>
  <c r="AS2093" i="32"/>
  <c r="AS2094" i="32"/>
  <c r="AS2095" i="32"/>
  <c r="AS2096" i="32"/>
  <c r="AS2097" i="32"/>
  <c r="AS2098" i="32"/>
  <c r="AS2099" i="32"/>
  <c r="AS2100" i="32"/>
  <c r="AS2101" i="32"/>
  <c r="AS2102" i="32"/>
  <c r="AS2103" i="32"/>
  <c r="AS2104" i="32"/>
  <c r="AS2105" i="32"/>
  <c r="AS2106" i="32"/>
  <c r="AS2107" i="32"/>
  <c r="AS2108" i="32"/>
  <c r="AS2109" i="32"/>
  <c r="AS2110" i="32"/>
  <c r="AS2111" i="32"/>
  <c r="AS2112" i="32"/>
  <c r="AS2113" i="32"/>
  <c r="AS2114" i="32"/>
  <c r="AS2115" i="32"/>
  <c r="AS2116" i="32"/>
  <c r="AS2117" i="32"/>
  <c r="AS2118" i="32"/>
  <c r="AS2119" i="32"/>
  <c r="AS2120" i="32"/>
  <c r="AS2121" i="32"/>
  <c r="AS2122" i="32"/>
  <c r="AS2123" i="32"/>
  <c r="AS2124" i="32"/>
  <c r="AS2125" i="32"/>
  <c r="AS2126" i="32"/>
  <c r="AS2127" i="32"/>
  <c r="AS2128" i="32"/>
  <c r="AS2129" i="32"/>
  <c r="AS2130" i="32"/>
  <c r="AS2131" i="32"/>
  <c r="AS2132" i="32"/>
  <c r="AS2133" i="32"/>
  <c r="AS2134" i="32"/>
  <c r="AS2135" i="32"/>
  <c r="AS2136" i="32"/>
  <c r="AS2137" i="32"/>
  <c r="AS2138" i="32"/>
  <c r="AS2139" i="32"/>
  <c r="AS2140" i="32"/>
  <c r="AS2141" i="32"/>
  <c r="AS2142" i="32"/>
  <c r="AS2143" i="32"/>
  <c r="AS2144" i="32"/>
  <c r="AS2145" i="32"/>
  <c r="AS2146" i="32"/>
  <c r="AS2147" i="32"/>
  <c r="AS2148" i="32"/>
  <c r="AS2149" i="32"/>
  <c r="AS2150" i="32"/>
  <c r="AS2151" i="32"/>
  <c r="AS2152" i="32"/>
  <c r="AS2153" i="32"/>
  <c r="AS2154" i="32"/>
  <c r="AS2155" i="32"/>
  <c r="AS2156" i="32"/>
  <c r="AS2157" i="32"/>
  <c r="AS2158" i="32"/>
  <c r="AS2159" i="32"/>
  <c r="AS2160" i="32"/>
  <c r="AS2161" i="32"/>
  <c r="AS2162" i="32"/>
  <c r="AS2163" i="32"/>
  <c r="AS2164" i="32"/>
  <c r="AS2165" i="32"/>
  <c r="AS2166" i="32"/>
  <c r="AS2167" i="32"/>
  <c r="AS2168" i="32"/>
  <c r="AS2169" i="32"/>
  <c r="AS2170" i="32"/>
  <c r="AS2171" i="32"/>
  <c r="AS2172" i="32"/>
  <c r="AS2173" i="32"/>
  <c r="AS2174" i="32"/>
  <c r="AS2175" i="32"/>
  <c r="AS2176" i="32"/>
  <c r="AS2177" i="32"/>
  <c r="AS2178" i="32"/>
  <c r="AS2179" i="32"/>
  <c r="AS2180" i="32"/>
  <c r="AS2181" i="32"/>
  <c r="AS2182" i="32"/>
  <c r="AS2183" i="32"/>
  <c r="AS2184" i="32"/>
  <c r="AS2185" i="32"/>
  <c r="AS2186" i="32"/>
  <c r="AS2187" i="32"/>
  <c r="AS2188" i="32"/>
  <c r="AS2189" i="32"/>
  <c r="AS2190" i="32"/>
  <c r="AS2191" i="32"/>
  <c r="AS2192" i="32"/>
  <c r="AS2193" i="32"/>
  <c r="AS2194" i="32"/>
  <c r="AS2195" i="32"/>
  <c r="AS2196" i="32"/>
  <c r="AS2197" i="32"/>
  <c r="AS2198" i="32"/>
  <c r="AS2199" i="32"/>
  <c r="AS2200" i="32"/>
  <c r="AS2201" i="32"/>
  <c r="AS2202" i="32"/>
  <c r="AS2203" i="32"/>
  <c r="AS2204" i="32"/>
  <c r="AS2205" i="32"/>
  <c r="AS2206" i="32"/>
  <c r="AS2207" i="32"/>
  <c r="AS2208" i="32"/>
  <c r="AS2209" i="32"/>
  <c r="AS2210" i="32"/>
  <c r="AS2211" i="32"/>
  <c r="AS2212" i="32"/>
  <c r="AS2213" i="32"/>
  <c r="AS2214" i="32"/>
  <c r="AS2215" i="32"/>
  <c r="AS2216" i="32"/>
  <c r="AS2217" i="32"/>
  <c r="AS2218" i="32"/>
  <c r="AS2219" i="32"/>
  <c r="AS2220" i="32"/>
  <c r="AS2221" i="32"/>
  <c r="AS2222" i="32"/>
  <c r="AS2223" i="32"/>
  <c r="AS2224" i="32"/>
  <c r="AS2225" i="32"/>
  <c r="AS2226" i="32"/>
  <c r="AS2227" i="32"/>
  <c r="AS2228" i="32"/>
  <c r="AS2229" i="32"/>
  <c r="AS2230" i="32"/>
  <c r="AS2231" i="32"/>
  <c r="AS2232" i="32"/>
  <c r="AS2233" i="32"/>
  <c r="AS2234" i="32"/>
  <c r="AS2235" i="32"/>
  <c r="AS2236" i="32"/>
  <c r="AS2237" i="32"/>
  <c r="AS2238" i="32"/>
  <c r="AS2239" i="32"/>
  <c r="AS2240" i="32"/>
  <c r="AS2241" i="32"/>
  <c r="AS2242" i="32"/>
  <c r="AS2243" i="32"/>
  <c r="AS2244" i="32"/>
  <c r="AS2245" i="32"/>
  <c r="AS2246" i="32"/>
  <c r="AS2247" i="32"/>
  <c r="AS2248" i="32"/>
  <c r="AS2249" i="32"/>
  <c r="AS2250" i="32"/>
  <c r="AS2251" i="32"/>
  <c r="AS2252" i="32"/>
  <c r="AS2253" i="32"/>
  <c r="AS2254" i="32"/>
  <c r="AS2255" i="32"/>
  <c r="AS2256" i="32"/>
  <c r="AS2257" i="32"/>
  <c r="AS2258" i="32"/>
  <c r="AS2259" i="32"/>
  <c r="AS2260" i="32"/>
  <c r="AS2261" i="32"/>
  <c r="AS2262" i="32"/>
  <c r="AS2263" i="32"/>
  <c r="AS2264" i="32"/>
  <c r="AS2265" i="32"/>
  <c r="AS2266" i="32"/>
  <c r="AS2267" i="32"/>
  <c r="AS2268" i="32"/>
  <c r="AS2269" i="32"/>
  <c r="AS2270" i="32"/>
  <c r="AS2271" i="32"/>
  <c r="AS2272" i="32"/>
  <c r="AS2273" i="32"/>
  <c r="AS2274" i="32"/>
  <c r="AS2275" i="32"/>
  <c r="AS2276" i="32"/>
  <c r="AS2277" i="32"/>
  <c r="AS2278" i="32"/>
  <c r="AS2279" i="32"/>
  <c r="AS2280" i="32"/>
  <c r="AS2281" i="32"/>
  <c r="AS2282" i="32"/>
  <c r="AS2283" i="32"/>
  <c r="AS2284" i="32"/>
  <c r="AS2285" i="32"/>
  <c r="AS2286" i="32"/>
  <c r="AS2287" i="32"/>
  <c r="AS2288" i="32"/>
  <c r="AS2289" i="32"/>
  <c r="AS2290" i="32"/>
  <c r="AS2291" i="32"/>
  <c r="AS2292" i="32"/>
  <c r="AS2293" i="32"/>
  <c r="AS2294" i="32"/>
  <c r="AS2295" i="32"/>
  <c r="AS2296" i="32"/>
  <c r="AS2297" i="32"/>
  <c r="AS2298" i="32"/>
  <c r="AS2299" i="32"/>
  <c r="AS2300" i="32"/>
  <c r="AS2301" i="32"/>
  <c r="AS2302" i="32"/>
  <c r="AS2303" i="32"/>
  <c r="AS2304" i="32"/>
  <c r="AS2305" i="32"/>
  <c r="AS2306" i="32"/>
  <c r="AS2307" i="32"/>
  <c r="AS2308" i="32"/>
  <c r="AS2309" i="32"/>
  <c r="AS2310" i="32"/>
  <c r="AS2311" i="32"/>
  <c r="AS2312" i="32"/>
  <c r="AS2313" i="32"/>
  <c r="AS2314" i="32"/>
  <c r="AS2315" i="32"/>
  <c r="AS2316" i="32"/>
  <c r="AS2317" i="32"/>
  <c r="AS2318" i="32"/>
  <c r="AS2319" i="32"/>
  <c r="AS2320" i="32"/>
  <c r="AS2321" i="32"/>
  <c r="AS2322" i="32"/>
  <c r="AS2323" i="32"/>
  <c r="AS2324" i="32"/>
  <c r="AS2325" i="32"/>
  <c r="AS2326" i="32"/>
  <c r="AS2327" i="32"/>
  <c r="AS2328" i="32"/>
  <c r="AS2329" i="32"/>
  <c r="AS2330" i="32"/>
  <c r="AS2331" i="32"/>
  <c r="AS2332" i="32"/>
  <c r="AS2333" i="32"/>
  <c r="AS2334" i="32"/>
  <c r="AS2335" i="32"/>
  <c r="AS2336" i="32"/>
  <c r="AS2337" i="32"/>
  <c r="AS2338" i="32"/>
  <c r="AS2339" i="32"/>
  <c r="AS2340" i="32"/>
  <c r="AS2341" i="32"/>
  <c r="AS2342" i="32"/>
  <c r="AS2343" i="32"/>
  <c r="AS2344" i="32"/>
  <c r="AS2345" i="32"/>
  <c r="AS2346" i="32"/>
  <c r="AS2347" i="32"/>
  <c r="AS2348" i="32"/>
  <c r="AS2349" i="32"/>
  <c r="AS2350" i="32"/>
  <c r="AS2351" i="32"/>
  <c r="AS2352" i="32"/>
  <c r="AS2353" i="32"/>
  <c r="AS2354" i="32"/>
  <c r="AS2355" i="32"/>
  <c r="AS2356" i="32"/>
  <c r="AS2357" i="32"/>
  <c r="AS2358" i="32"/>
  <c r="AS2359" i="32"/>
  <c r="AS2360" i="32"/>
  <c r="AS2361" i="32"/>
  <c r="AS2362" i="32"/>
  <c r="AS2363" i="32"/>
  <c r="AS2364" i="32"/>
  <c r="AS2365" i="32"/>
  <c r="AS2366" i="32"/>
  <c r="AS2367" i="32"/>
  <c r="AS2368" i="32"/>
  <c r="AS2369" i="32"/>
  <c r="AS2370" i="32"/>
  <c r="AS2371" i="32"/>
  <c r="AS2372" i="32"/>
  <c r="AS2373" i="32"/>
  <c r="AS2374" i="32"/>
  <c r="AS2375" i="32"/>
  <c r="AS2376" i="32"/>
  <c r="AS2377" i="32"/>
  <c r="AS2378" i="32"/>
  <c r="AS2379" i="32"/>
  <c r="AS2380" i="32"/>
  <c r="AS2381" i="32"/>
  <c r="AS2382" i="32"/>
  <c r="AS2383" i="32"/>
  <c r="AS2384" i="32"/>
  <c r="AS2385" i="32"/>
  <c r="AS2386" i="32"/>
  <c r="AS2387" i="32"/>
  <c r="AS2388" i="32"/>
  <c r="AS2389" i="32"/>
  <c r="AS2390" i="32"/>
  <c r="AS2391" i="32"/>
  <c r="AS2392" i="32"/>
  <c r="AS2393" i="32"/>
  <c r="AS2394" i="32"/>
  <c r="AS2395" i="32"/>
  <c r="AS2396" i="32"/>
  <c r="AS2397" i="32"/>
  <c r="AS2398" i="32"/>
  <c r="AS2399" i="32"/>
  <c r="AS2400" i="32"/>
  <c r="AS2401" i="32"/>
  <c r="AS2402" i="32"/>
  <c r="AS2403" i="32"/>
  <c r="AS2404" i="32"/>
  <c r="AS2405" i="32"/>
  <c r="AS2406" i="32"/>
  <c r="AS2407" i="32"/>
  <c r="AS2408" i="32"/>
  <c r="AS2409" i="32"/>
  <c r="AS2410" i="32"/>
  <c r="AS2411" i="32"/>
  <c r="AS2412" i="32"/>
  <c r="AS2413" i="32"/>
  <c r="AS2414" i="32"/>
  <c r="AS2415" i="32"/>
  <c r="AS2416" i="32"/>
  <c r="AS2417" i="32"/>
  <c r="AS2418" i="32"/>
  <c r="AS2419" i="32"/>
  <c r="AS2420" i="32"/>
  <c r="AS2421" i="32"/>
  <c r="AS2422" i="32"/>
  <c r="AS2423" i="32"/>
  <c r="AS2424" i="32"/>
  <c r="AS2425" i="32"/>
  <c r="AS2426" i="32"/>
  <c r="AS2427" i="32"/>
  <c r="AS2428" i="32"/>
  <c r="AS2429" i="32"/>
  <c r="AS2430" i="32"/>
  <c r="AS2431" i="32"/>
  <c r="AS2432" i="32"/>
  <c r="AS2433" i="32"/>
  <c r="AS2434" i="32"/>
  <c r="AS2435" i="32"/>
  <c r="AS2436" i="32"/>
  <c r="AS2437" i="32"/>
  <c r="AS2438" i="32"/>
  <c r="AS2439" i="32"/>
  <c r="AS2440" i="32"/>
  <c r="AS2441" i="32"/>
  <c r="AS2442" i="32"/>
  <c r="AS2443" i="32"/>
  <c r="AS2444" i="32"/>
  <c r="AS2445" i="32"/>
  <c r="AS2446" i="32"/>
  <c r="AS2447" i="32"/>
  <c r="AS2448" i="32"/>
  <c r="AS2449" i="32"/>
  <c r="AS2450" i="32"/>
  <c r="AS2451" i="32"/>
  <c r="AS2452" i="32"/>
  <c r="AS2453" i="32"/>
  <c r="AS2454" i="32"/>
  <c r="AS2455" i="32"/>
  <c r="AS2456" i="32"/>
  <c r="AS2457" i="32"/>
  <c r="AS2458" i="32"/>
  <c r="AS2459" i="32"/>
  <c r="AS2460" i="32"/>
  <c r="AS2461" i="32"/>
  <c r="AS2462" i="32"/>
  <c r="AS2463" i="32"/>
  <c r="AS2464" i="32"/>
  <c r="AS2465" i="32"/>
  <c r="AS2466" i="32"/>
  <c r="AS2467" i="32"/>
  <c r="AS2468" i="32"/>
  <c r="AS2469" i="32"/>
  <c r="AS2470" i="32"/>
  <c r="AS2471" i="32"/>
  <c r="AS2472" i="32"/>
  <c r="AS2473" i="32"/>
  <c r="AS2474" i="32"/>
  <c r="AS2475" i="32"/>
  <c r="AS2476" i="32"/>
  <c r="AS2477" i="32"/>
  <c r="AS2478" i="32"/>
  <c r="AS2479" i="32"/>
  <c r="AS2480" i="32"/>
  <c r="AS2481" i="32"/>
  <c r="AS2482" i="32"/>
  <c r="AS2483" i="32"/>
  <c r="AS2484" i="32"/>
  <c r="AS2485" i="32"/>
  <c r="AS2486" i="32"/>
  <c r="AS2487" i="32"/>
  <c r="AS2488" i="32"/>
  <c r="AS2489" i="32"/>
  <c r="AS2490" i="32"/>
  <c r="AS2491" i="32"/>
  <c r="AS2492" i="32"/>
  <c r="AS2493" i="32"/>
  <c r="AS2494" i="32"/>
  <c r="AS2495" i="32"/>
  <c r="AS2496" i="32"/>
  <c r="AS2497" i="32"/>
  <c r="AS2498" i="32"/>
  <c r="AS2499" i="32"/>
  <c r="AS2500" i="32"/>
  <c r="AT1501" i="32"/>
  <c r="AT1502" i="32"/>
  <c r="AT1503" i="32"/>
  <c r="AT1504" i="32"/>
  <c r="AT1505" i="32"/>
  <c r="AT1506" i="32"/>
  <c r="AT1507" i="32"/>
  <c r="AT1508" i="32"/>
  <c r="AT1509" i="32"/>
  <c r="AT1510" i="32"/>
  <c r="AT1511" i="32"/>
  <c r="AT1512" i="32"/>
  <c r="AT1513" i="32"/>
  <c r="AT1514" i="32"/>
  <c r="AT1515" i="32"/>
  <c r="AT1516" i="32"/>
  <c r="AT1517" i="32"/>
  <c r="AT1518" i="32"/>
  <c r="AT1519" i="32"/>
  <c r="AT1520" i="32"/>
  <c r="AT1521" i="32"/>
  <c r="AT1522" i="32"/>
  <c r="AT1523" i="32"/>
  <c r="AT1524" i="32"/>
  <c r="AT1525" i="32"/>
  <c r="AT1526" i="32"/>
  <c r="AT1527" i="32"/>
  <c r="AT1528" i="32"/>
  <c r="AT1529" i="32"/>
  <c r="AT1530" i="32"/>
  <c r="AT1531" i="32"/>
  <c r="AT1532" i="32"/>
  <c r="AT1533" i="32"/>
  <c r="AT1534" i="32"/>
  <c r="AT1535" i="32"/>
  <c r="AT1536" i="32"/>
  <c r="AT1537" i="32"/>
  <c r="AT1538" i="32"/>
  <c r="AT1539" i="32"/>
  <c r="AT1540" i="32"/>
  <c r="AT1541" i="32"/>
  <c r="AT1542" i="32"/>
  <c r="AT1543" i="32"/>
  <c r="AT1544" i="32"/>
  <c r="AT1545" i="32"/>
  <c r="AT1546" i="32"/>
  <c r="AT1547" i="32"/>
  <c r="AT1548" i="32"/>
  <c r="AT1549" i="32"/>
  <c r="AT1550" i="32"/>
  <c r="AT1551" i="32"/>
  <c r="AT1552" i="32"/>
  <c r="AT1553" i="32"/>
  <c r="AT1554" i="32"/>
  <c r="AT1555" i="32"/>
  <c r="AT1556" i="32"/>
  <c r="AT1557" i="32"/>
  <c r="AT1558" i="32"/>
  <c r="AT1559" i="32"/>
  <c r="AT1560" i="32"/>
  <c r="AT1561" i="32"/>
  <c r="AT1562" i="32"/>
  <c r="AT1563" i="32"/>
  <c r="AT1564" i="32"/>
  <c r="AT1565" i="32"/>
  <c r="AT1566" i="32"/>
  <c r="AT1567" i="32"/>
  <c r="AT1568" i="32"/>
  <c r="AT1569" i="32"/>
  <c r="AT1570" i="32"/>
  <c r="AT1571" i="32"/>
  <c r="AT1572" i="32"/>
  <c r="AT1573" i="32"/>
  <c r="AT1574" i="32"/>
  <c r="AT1575" i="32"/>
  <c r="AT1576" i="32"/>
  <c r="AT1577" i="32"/>
  <c r="AT1578" i="32"/>
  <c r="AT1579" i="32"/>
  <c r="AT1580" i="32"/>
  <c r="AT1581" i="32"/>
  <c r="AT1582" i="32"/>
  <c r="AT1583" i="32"/>
  <c r="AT1584" i="32"/>
  <c r="AT1585" i="32"/>
  <c r="AT1586" i="32"/>
  <c r="AT1587" i="32"/>
  <c r="AT1588" i="32"/>
  <c r="AT1589" i="32"/>
  <c r="AT1590" i="32"/>
  <c r="AT1591" i="32"/>
  <c r="AT1592" i="32"/>
  <c r="AT1593" i="32"/>
  <c r="AT1594" i="32"/>
  <c r="AT1595" i="32"/>
  <c r="AT1596" i="32"/>
  <c r="AT1597" i="32"/>
  <c r="AT1598" i="32"/>
  <c r="AT1599" i="32"/>
  <c r="AT1600" i="32"/>
  <c r="AT1601" i="32"/>
  <c r="AT1602" i="32"/>
  <c r="AT1603" i="32"/>
  <c r="AT1604" i="32"/>
  <c r="AT1605" i="32"/>
  <c r="AT1606" i="32"/>
  <c r="AT1607" i="32"/>
  <c r="AT1608" i="32"/>
  <c r="AT1609" i="32"/>
  <c r="AT1610" i="32"/>
  <c r="AT1611" i="32"/>
  <c r="AT1612" i="32"/>
  <c r="AT1613" i="32"/>
  <c r="AT1614" i="32"/>
  <c r="AT1615" i="32"/>
  <c r="AT1616" i="32"/>
  <c r="AT1617" i="32"/>
  <c r="AT1618" i="32"/>
  <c r="AT1619" i="32"/>
  <c r="AT1620" i="32"/>
  <c r="AT1621" i="32"/>
  <c r="AT1622" i="32"/>
  <c r="AT1623" i="32"/>
  <c r="AT1624" i="32"/>
  <c r="AT1625" i="32"/>
  <c r="AT1626" i="32"/>
  <c r="AT1627" i="32"/>
  <c r="AT1628" i="32"/>
  <c r="AT1629" i="32"/>
  <c r="AT1630" i="32"/>
  <c r="AT1631" i="32"/>
  <c r="AT1632" i="32"/>
  <c r="AT1633" i="32"/>
  <c r="AT1634" i="32"/>
  <c r="AT1635" i="32"/>
  <c r="AT1636" i="32"/>
  <c r="AT1637" i="32"/>
  <c r="AT1638" i="32"/>
  <c r="AT1639" i="32"/>
  <c r="AT1640" i="32"/>
  <c r="AT1641" i="32"/>
  <c r="AT1642" i="32"/>
  <c r="AT1643" i="32"/>
  <c r="AT1644" i="32"/>
  <c r="AT1645" i="32"/>
  <c r="AT1646" i="32"/>
  <c r="AT1647" i="32"/>
  <c r="AT1648" i="32"/>
  <c r="AT1649" i="32"/>
  <c r="AT1650" i="32"/>
  <c r="AT1651" i="32"/>
  <c r="AT1652" i="32"/>
  <c r="AT1653" i="32"/>
  <c r="AT1654" i="32"/>
  <c r="AT1655" i="32"/>
  <c r="AT1656" i="32"/>
  <c r="AT1657" i="32"/>
  <c r="AT1658" i="32"/>
  <c r="AT1659" i="32"/>
  <c r="AT1660" i="32"/>
  <c r="AT1661" i="32"/>
  <c r="AT1662" i="32"/>
  <c r="AT1663" i="32"/>
  <c r="AT1664" i="32"/>
  <c r="AT1665" i="32"/>
  <c r="AT1666" i="32"/>
  <c r="AT1667" i="32"/>
  <c r="AT1668" i="32"/>
  <c r="AT1669" i="32"/>
  <c r="AT1670" i="32"/>
  <c r="AT1671" i="32"/>
  <c r="AT1672" i="32"/>
  <c r="AT1673" i="32"/>
  <c r="AT1674" i="32"/>
  <c r="AT1675" i="32"/>
  <c r="AT1676" i="32"/>
  <c r="AT1677" i="32"/>
  <c r="AT1678" i="32"/>
  <c r="AT1679" i="32"/>
  <c r="AT1680" i="32"/>
  <c r="AT1681" i="32"/>
  <c r="AT1682" i="32"/>
  <c r="AT1683" i="32"/>
  <c r="AT1684" i="32"/>
  <c r="AT1685" i="32"/>
  <c r="AT1686" i="32"/>
  <c r="AT1687" i="32"/>
  <c r="AT1688" i="32"/>
  <c r="AT1689" i="32"/>
  <c r="AT1690" i="32"/>
  <c r="AT1691" i="32"/>
  <c r="AT1692" i="32"/>
  <c r="AT1693" i="32"/>
  <c r="AT1694" i="32"/>
  <c r="AT1695" i="32"/>
  <c r="AT1696" i="32"/>
  <c r="AT1697" i="32"/>
  <c r="AT1698" i="32"/>
  <c r="AT1699" i="32"/>
  <c r="AT1700" i="32"/>
  <c r="AT1701" i="32"/>
  <c r="AT1702" i="32"/>
  <c r="AT1703" i="32"/>
  <c r="AT1704" i="32"/>
  <c r="AT1705" i="32"/>
  <c r="AT1706" i="32"/>
  <c r="AT1707" i="32"/>
  <c r="AT1708" i="32"/>
  <c r="AT1709" i="32"/>
  <c r="AT1710" i="32"/>
  <c r="AT1711" i="32"/>
  <c r="AT1712" i="32"/>
  <c r="AT1713" i="32"/>
  <c r="AT1714" i="32"/>
  <c r="AT1715" i="32"/>
  <c r="AT1716" i="32"/>
  <c r="AT1717" i="32"/>
  <c r="AT1718" i="32"/>
  <c r="AT1719" i="32"/>
  <c r="AT1720" i="32"/>
  <c r="AT1721" i="32"/>
  <c r="AT1722" i="32"/>
  <c r="AT1723" i="32"/>
  <c r="AT1724" i="32"/>
  <c r="AT1725" i="32"/>
  <c r="AT1726" i="32"/>
  <c r="AT1727" i="32"/>
  <c r="AT1728" i="32"/>
  <c r="AT1729" i="32"/>
  <c r="AT1730" i="32"/>
  <c r="AT1731" i="32"/>
  <c r="AT1732" i="32"/>
  <c r="AT1733" i="32"/>
  <c r="AT1734" i="32"/>
  <c r="AT1735" i="32"/>
  <c r="AT1736" i="32"/>
  <c r="AT1737" i="32"/>
  <c r="AT1738" i="32"/>
  <c r="AT1739" i="32"/>
  <c r="AT1740" i="32"/>
  <c r="AT1741" i="32"/>
  <c r="AT1742" i="32"/>
  <c r="AT1743" i="32"/>
  <c r="AT1744" i="32"/>
  <c r="AT1745" i="32"/>
  <c r="AT1746" i="32"/>
  <c r="AT1747" i="32"/>
  <c r="AT1748" i="32"/>
  <c r="AT1749" i="32"/>
  <c r="AT1750" i="32"/>
  <c r="AT1751" i="32"/>
  <c r="AT1752" i="32"/>
  <c r="AT1753" i="32"/>
  <c r="AT1754" i="32"/>
  <c r="AT1755" i="32"/>
  <c r="AT1756" i="32"/>
  <c r="AT1757" i="32"/>
  <c r="AT1758" i="32"/>
  <c r="AT1759" i="32"/>
  <c r="AT1760" i="32"/>
  <c r="AT1761" i="32"/>
  <c r="AT1762" i="32"/>
  <c r="AT1763" i="32"/>
  <c r="AT1764" i="32"/>
  <c r="AT1765" i="32"/>
  <c r="AT1766" i="32"/>
  <c r="AT1767" i="32"/>
  <c r="AT1768" i="32"/>
  <c r="AT1769" i="32"/>
  <c r="AT1770" i="32"/>
  <c r="AT1771" i="32"/>
  <c r="AT1772" i="32"/>
  <c r="AT1773" i="32"/>
  <c r="AT1774" i="32"/>
  <c r="AT1775" i="32"/>
  <c r="AT1776" i="32"/>
  <c r="AT1777" i="32"/>
  <c r="AT1778" i="32"/>
  <c r="AT1779" i="32"/>
  <c r="AT1780" i="32"/>
  <c r="AT1781" i="32"/>
  <c r="AT1782" i="32"/>
  <c r="AT1783" i="32"/>
  <c r="AT1784" i="32"/>
  <c r="AT1785" i="32"/>
  <c r="AT1786" i="32"/>
  <c r="AT1787" i="32"/>
  <c r="AT1788" i="32"/>
  <c r="AT1789" i="32"/>
  <c r="AT1790" i="32"/>
  <c r="AT1791" i="32"/>
  <c r="AT1792" i="32"/>
  <c r="AT1793" i="32"/>
  <c r="AT1794" i="32"/>
  <c r="AT1795" i="32"/>
  <c r="AT1796" i="32"/>
  <c r="AT1797" i="32"/>
  <c r="AT1798" i="32"/>
  <c r="AT1799" i="32"/>
  <c r="AT1800" i="32"/>
  <c r="AT1801" i="32"/>
  <c r="AT1802" i="32"/>
  <c r="AT1803" i="32"/>
  <c r="AT1804" i="32"/>
  <c r="AT1805" i="32"/>
  <c r="AT1806" i="32"/>
  <c r="AT1807" i="32"/>
  <c r="AT1808" i="32"/>
  <c r="AT1809" i="32"/>
  <c r="AT1810" i="32"/>
  <c r="AT1811" i="32"/>
  <c r="AT1812" i="32"/>
  <c r="AT1813" i="32"/>
  <c r="AT1814" i="32"/>
  <c r="AT1815" i="32"/>
  <c r="AT1816" i="32"/>
  <c r="AT1817" i="32"/>
  <c r="AT1818" i="32"/>
  <c r="AT1819" i="32"/>
  <c r="AT1820" i="32"/>
  <c r="AT1821" i="32"/>
  <c r="AT1822" i="32"/>
  <c r="AT1823" i="32"/>
  <c r="AT1824" i="32"/>
  <c r="AT1825" i="32"/>
  <c r="AT1826" i="32"/>
  <c r="AT1827" i="32"/>
  <c r="AT1828" i="32"/>
  <c r="AT1829" i="32"/>
  <c r="AT1830" i="32"/>
  <c r="AT1831" i="32"/>
  <c r="AT1832" i="32"/>
  <c r="AT1833" i="32"/>
  <c r="AT1834" i="32"/>
  <c r="AT1835" i="32"/>
  <c r="AT1836" i="32"/>
  <c r="AT1837" i="32"/>
  <c r="AT1838" i="32"/>
  <c r="AT1839" i="32"/>
  <c r="AT1840" i="32"/>
  <c r="AT1841" i="32"/>
  <c r="AT1842" i="32"/>
  <c r="AT1843" i="32"/>
  <c r="AT1844" i="32"/>
  <c r="AT1845" i="32"/>
  <c r="AT1846" i="32"/>
  <c r="AT1847" i="32"/>
  <c r="AT1848" i="32"/>
  <c r="AT1849" i="32"/>
  <c r="AT1850" i="32"/>
  <c r="AT1851" i="32"/>
  <c r="AT1852" i="32"/>
  <c r="AT1853" i="32"/>
  <c r="AT1854" i="32"/>
  <c r="AT1855" i="32"/>
  <c r="AT1856" i="32"/>
  <c r="AT1857" i="32"/>
  <c r="AT1858" i="32"/>
  <c r="AT1859" i="32"/>
  <c r="AT1860" i="32"/>
  <c r="AT1861" i="32"/>
  <c r="AT1862" i="32"/>
  <c r="AT1863" i="32"/>
  <c r="AT1864" i="32"/>
  <c r="AT1865" i="32"/>
  <c r="AT1866" i="32"/>
  <c r="AT1867" i="32"/>
  <c r="AT1868" i="32"/>
  <c r="AT1869" i="32"/>
  <c r="AT1870" i="32"/>
  <c r="AT1871" i="32"/>
  <c r="AT1872" i="32"/>
  <c r="AT1873" i="32"/>
  <c r="AT1874" i="32"/>
  <c r="AT1875" i="32"/>
  <c r="AT1876" i="32"/>
  <c r="AT1877" i="32"/>
  <c r="AT1878" i="32"/>
  <c r="AT1879" i="32"/>
  <c r="AT1880" i="32"/>
  <c r="AT1881" i="32"/>
  <c r="AT1882" i="32"/>
  <c r="AT1883" i="32"/>
  <c r="AT1884" i="32"/>
  <c r="AT1885" i="32"/>
  <c r="AT1886" i="32"/>
  <c r="AT1887" i="32"/>
  <c r="AT1888" i="32"/>
  <c r="AT1889" i="32"/>
  <c r="AT1890" i="32"/>
  <c r="AT1891" i="32"/>
  <c r="AT1892" i="32"/>
  <c r="AT1893" i="32"/>
  <c r="AT1894" i="32"/>
  <c r="AT1895" i="32"/>
  <c r="AT1896" i="32"/>
  <c r="AT1897" i="32"/>
  <c r="AT1898" i="32"/>
  <c r="AT1899" i="32"/>
  <c r="AT1900" i="32"/>
  <c r="AT1901" i="32"/>
  <c r="AT1902" i="32"/>
  <c r="AT1903" i="32"/>
  <c r="AT1904" i="32"/>
  <c r="AT1905" i="32"/>
  <c r="AT1906" i="32"/>
  <c r="AT1907" i="32"/>
  <c r="AT1908" i="32"/>
  <c r="AT1909" i="32"/>
  <c r="AT1910" i="32"/>
  <c r="AT1911" i="32"/>
  <c r="AT1912" i="32"/>
  <c r="AT1913" i="32"/>
  <c r="AT1914" i="32"/>
  <c r="AT1915" i="32"/>
  <c r="AT1916" i="32"/>
  <c r="AT1917" i="32"/>
  <c r="AT1918" i="32"/>
  <c r="AT1919" i="32"/>
  <c r="AT1920" i="32"/>
  <c r="AT1921" i="32"/>
  <c r="AT1922" i="32"/>
  <c r="AT1923" i="32"/>
  <c r="AT1924" i="32"/>
  <c r="AT1925" i="32"/>
  <c r="AT1926" i="32"/>
  <c r="AT1927" i="32"/>
  <c r="AT1928" i="32"/>
  <c r="AT1929" i="32"/>
  <c r="AT1930" i="32"/>
  <c r="AT1931" i="32"/>
  <c r="AT1932" i="32"/>
  <c r="AT1933" i="32"/>
  <c r="AT1934" i="32"/>
  <c r="AT1935" i="32"/>
  <c r="AT1936" i="32"/>
  <c r="AT1937" i="32"/>
  <c r="AT1938" i="32"/>
  <c r="AT1939" i="32"/>
  <c r="AT1940" i="32"/>
  <c r="AT1941" i="32"/>
  <c r="AT1942" i="32"/>
  <c r="AT1943" i="32"/>
  <c r="AT1944" i="32"/>
  <c r="AT1945" i="32"/>
  <c r="AT1946" i="32"/>
  <c r="AT1947" i="32"/>
  <c r="AT1948" i="32"/>
  <c r="AT1949" i="32"/>
  <c r="AT1950" i="32"/>
  <c r="AT1951" i="32"/>
  <c r="AT1952" i="32"/>
  <c r="AT1953" i="32"/>
  <c r="AT1954" i="32"/>
  <c r="AT1955" i="32"/>
  <c r="AT1956" i="32"/>
  <c r="AT1957" i="32"/>
  <c r="AT1958" i="32"/>
  <c r="AT1959" i="32"/>
  <c r="AT1960" i="32"/>
  <c r="AT1961" i="32"/>
  <c r="AT1962" i="32"/>
  <c r="AT1963" i="32"/>
  <c r="AT1964" i="32"/>
  <c r="AT1965" i="32"/>
  <c r="AT1966" i="32"/>
  <c r="AT1967" i="32"/>
  <c r="AT1968" i="32"/>
  <c r="AT1969" i="32"/>
  <c r="AT1970" i="32"/>
  <c r="AT1971" i="32"/>
  <c r="AT1972" i="32"/>
  <c r="AT1973" i="32"/>
  <c r="AT1974" i="32"/>
  <c r="AT1975" i="32"/>
  <c r="AT1976" i="32"/>
  <c r="AT1977" i="32"/>
  <c r="AT1978" i="32"/>
  <c r="AT1979" i="32"/>
  <c r="AT1980" i="32"/>
  <c r="AT1981" i="32"/>
  <c r="AT1982" i="32"/>
  <c r="AT1983" i="32"/>
  <c r="AT1984" i="32"/>
  <c r="AT1985" i="32"/>
  <c r="AT1986" i="32"/>
  <c r="AT1987" i="32"/>
  <c r="AT1988" i="32"/>
  <c r="AT1989" i="32"/>
  <c r="AT1990" i="32"/>
  <c r="AT1991" i="32"/>
  <c r="AT1992" i="32"/>
  <c r="AT1993" i="32"/>
  <c r="AT1994" i="32"/>
  <c r="AT1995" i="32"/>
  <c r="AT1996" i="32"/>
  <c r="AT1997" i="32"/>
  <c r="AT1998" i="32"/>
  <c r="AT1999" i="32"/>
  <c r="AT2000" i="32"/>
  <c r="AT2001" i="32"/>
  <c r="AT2002" i="32"/>
  <c r="AT2003" i="32"/>
  <c r="AT2004" i="32"/>
  <c r="AT2005" i="32"/>
  <c r="AT2006" i="32"/>
  <c r="AT2007" i="32"/>
  <c r="AT2008" i="32"/>
  <c r="AT2009" i="32"/>
  <c r="AT2010" i="32"/>
  <c r="AT2011" i="32"/>
  <c r="AT2012" i="32"/>
  <c r="AT2013" i="32"/>
  <c r="AT2014" i="32"/>
  <c r="AT2015" i="32"/>
  <c r="AT2016" i="32"/>
  <c r="AT2017" i="32"/>
  <c r="AT2018" i="32"/>
  <c r="AT2019" i="32"/>
  <c r="AT2020" i="32"/>
  <c r="AT2021" i="32"/>
  <c r="AT2022" i="32"/>
  <c r="AT2023" i="32"/>
  <c r="AT2024" i="32"/>
  <c r="AT2025" i="32"/>
  <c r="AT2026" i="32"/>
  <c r="AT2027" i="32"/>
  <c r="AT2028" i="32"/>
  <c r="AT2029" i="32"/>
  <c r="AT2030" i="32"/>
  <c r="AT2031" i="32"/>
  <c r="AT2032" i="32"/>
  <c r="AT2033" i="32"/>
  <c r="AT2034" i="32"/>
  <c r="AT2035" i="32"/>
  <c r="AT2036" i="32"/>
  <c r="AT2037" i="32"/>
  <c r="AT2038" i="32"/>
  <c r="AT2039" i="32"/>
  <c r="AT2040" i="32"/>
  <c r="AT2041" i="32"/>
  <c r="AT2042" i="32"/>
  <c r="AT2043" i="32"/>
  <c r="AT2044" i="32"/>
  <c r="AT2045" i="32"/>
  <c r="AT2046" i="32"/>
  <c r="AT2047" i="32"/>
  <c r="AT2048" i="32"/>
  <c r="AT2049" i="32"/>
  <c r="AT2050" i="32"/>
  <c r="AT2051" i="32"/>
  <c r="AT2052" i="32"/>
  <c r="AT2053" i="32"/>
  <c r="AT2054" i="32"/>
  <c r="AT2055" i="32"/>
  <c r="AT2056" i="32"/>
  <c r="AT2057" i="32"/>
  <c r="AT2058" i="32"/>
  <c r="AT2059" i="32"/>
  <c r="AT2060" i="32"/>
  <c r="AT2061" i="32"/>
  <c r="AT2062" i="32"/>
  <c r="AT2063" i="32"/>
  <c r="AT2064" i="32"/>
  <c r="AT2065" i="32"/>
  <c r="AT2066" i="32"/>
  <c r="AT2067" i="32"/>
  <c r="AT2068" i="32"/>
  <c r="AT2069" i="32"/>
  <c r="AT2070" i="32"/>
  <c r="AT2071" i="32"/>
  <c r="AT2072" i="32"/>
  <c r="AT2073" i="32"/>
  <c r="AT2074" i="32"/>
  <c r="AT2075" i="32"/>
  <c r="AT2076" i="32"/>
  <c r="AT2077" i="32"/>
  <c r="AT2078" i="32"/>
  <c r="AT2079" i="32"/>
  <c r="AT2080" i="32"/>
  <c r="AT2081" i="32"/>
  <c r="AT2082" i="32"/>
  <c r="AT2083" i="32"/>
  <c r="AT2084" i="32"/>
  <c r="AT2085" i="32"/>
  <c r="AT2086" i="32"/>
  <c r="AT2087" i="32"/>
  <c r="AT2088" i="32"/>
  <c r="AT2089" i="32"/>
  <c r="AT2090" i="32"/>
  <c r="AT2091" i="32"/>
  <c r="AT2092" i="32"/>
  <c r="AT2093" i="32"/>
  <c r="AT2094" i="32"/>
  <c r="AT2095" i="32"/>
  <c r="AT2096" i="32"/>
  <c r="AT2097" i="32"/>
  <c r="AT2098" i="32"/>
  <c r="AT2099" i="32"/>
  <c r="AT2100" i="32"/>
  <c r="AT2101" i="32"/>
  <c r="AT2102" i="32"/>
  <c r="AT2103" i="32"/>
  <c r="AT2104" i="32"/>
  <c r="AT2105" i="32"/>
  <c r="AT2106" i="32"/>
  <c r="AT2107" i="32"/>
  <c r="AT2108" i="32"/>
  <c r="AT2109" i="32"/>
  <c r="AT2110" i="32"/>
  <c r="AT2111" i="32"/>
  <c r="AT2112" i="32"/>
  <c r="AT2113" i="32"/>
  <c r="AT2114" i="32"/>
  <c r="AT2115" i="32"/>
  <c r="AT2116" i="32"/>
  <c r="AT2117" i="32"/>
  <c r="AT2118" i="32"/>
  <c r="AT2119" i="32"/>
  <c r="AT2120" i="32"/>
  <c r="AT2121" i="32"/>
  <c r="AT2122" i="32"/>
  <c r="AT2123" i="32"/>
  <c r="AT2124" i="32"/>
  <c r="AT2125" i="32"/>
  <c r="AT2126" i="32"/>
  <c r="AT2127" i="32"/>
  <c r="AT2128" i="32"/>
  <c r="AT2129" i="32"/>
  <c r="AT2130" i="32"/>
  <c r="AT2131" i="32"/>
  <c r="AT2132" i="32"/>
  <c r="AT2133" i="32"/>
  <c r="AT2134" i="32"/>
  <c r="AT2135" i="32"/>
  <c r="AT2136" i="32"/>
  <c r="AT2137" i="32"/>
  <c r="AT2138" i="32"/>
  <c r="AT2139" i="32"/>
  <c r="AT2140" i="32"/>
  <c r="AT2141" i="32"/>
  <c r="AT2142" i="32"/>
  <c r="AT2143" i="32"/>
  <c r="AT2144" i="32"/>
  <c r="AT2145" i="32"/>
  <c r="AT2146" i="32"/>
  <c r="AT2147" i="32"/>
  <c r="AT2148" i="32"/>
  <c r="AT2149" i="32"/>
  <c r="AT2150" i="32"/>
  <c r="AT2151" i="32"/>
  <c r="AT2152" i="32"/>
  <c r="AT2153" i="32"/>
  <c r="AT2154" i="32"/>
  <c r="AT2155" i="32"/>
  <c r="AT2156" i="32"/>
  <c r="AT2157" i="32"/>
  <c r="AT2158" i="32"/>
  <c r="AT2159" i="32"/>
  <c r="AT2160" i="32"/>
  <c r="AT2161" i="32"/>
  <c r="AT2162" i="32"/>
  <c r="AT2163" i="32"/>
  <c r="AT2164" i="32"/>
  <c r="AT2165" i="32"/>
  <c r="AT2166" i="32"/>
  <c r="AT2167" i="32"/>
  <c r="AT2168" i="32"/>
  <c r="AT2169" i="32"/>
  <c r="AT2170" i="32"/>
  <c r="AT2171" i="32"/>
  <c r="AT2172" i="32"/>
  <c r="AT2173" i="32"/>
  <c r="AT2174" i="32"/>
  <c r="AT2175" i="32"/>
  <c r="AT2176" i="32"/>
  <c r="AT2177" i="32"/>
  <c r="AT2178" i="32"/>
  <c r="AT2179" i="32"/>
  <c r="AT2180" i="32"/>
  <c r="AT2181" i="32"/>
  <c r="AT2182" i="32"/>
  <c r="AT2183" i="32"/>
  <c r="AT2184" i="32"/>
  <c r="AT2185" i="32"/>
  <c r="AT2186" i="32"/>
  <c r="AT2187" i="32"/>
  <c r="AT2188" i="32"/>
  <c r="AT2189" i="32"/>
  <c r="AT2190" i="32"/>
  <c r="AT2191" i="32"/>
  <c r="AT2192" i="32"/>
  <c r="AT2193" i="32"/>
  <c r="AT2194" i="32"/>
  <c r="AT2195" i="32"/>
  <c r="AT2196" i="32"/>
  <c r="AT2197" i="32"/>
  <c r="AT2198" i="32"/>
  <c r="AT2199" i="32"/>
  <c r="AT2200" i="32"/>
  <c r="AT2201" i="32"/>
  <c r="AT2202" i="32"/>
  <c r="AT2203" i="32"/>
  <c r="AT2204" i="32"/>
  <c r="AT2205" i="32"/>
  <c r="AT2206" i="32"/>
  <c r="AT2207" i="32"/>
  <c r="AT2208" i="32"/>
  <c r="AT2209" i="32"/>
  <c r="AT2210" i="32"/>
  <c r="AT2211" i="32"/>
  <c r="AT2212" i="32"/>
  <c r="AT2213" i="32"/>
  <c r="AT2214" i="32"/>
  <c r="AT2215" i="32"/>
  <c r="AT2216" i="32"/>
  <c r="AT2217" i="32"/>
  <c r="AT2218" i="32"/>
  <c r="AT2219" i="32"/>
  <c r="AT2220" i="32"/>
  <c r="AT2221" i="32"/>
  <c r="AT2222" i="32"/>
  <c r="AT2223" i="32"/>
  <c r="AT2224" i="32"/>
  <c r="AT2225" i="32"/>
  <c r="AT2226" i="32"/>
  <c r="AT2227" i="32"/>
  <c r="AT2228" i="32"/>
  <c r="AT2229" i="32"/>
  <c r="AT2230" i="32"/>
  <c r="AT2231" i="32"/>
  <c r="AT2232" i="32"/>
  <c r="AT2233" i="32"/>
  <c r="AT2234" i="32"/>
  <c r="AT2235" i="32"/>
  <c r="AT2236" i="32"/>
  <c r="AT2237" i="32"/>
  <c r="AT2238" i="32"/>
  <c r="AT2239" i="32"/>
  <c r="AT2240" i="32"/>
  <c r="AT2241" i="32"/>
  <c r="AT2242" i="32"/>
  <c r="AT2243" i="32"/>
  <c r="AT2244" i="32"/>
  <c r="AT2245" i="32"/>
  <c r="AT2246" i="32"/>
  <c r="AT2247" i="32"/>
  <c r="AT2248" i="32"/>
  <c r="AT2249" i="32"/>
  <c r="AT2250" i="32"/>
  <c r="AT2251" i="32"/>
  <c r="AT2252" i="32"/>
  <c r="AT2253" i="32"/>
  <c r="AT2254" i="32"/>
  <c r="AT2255" i="32"/>
  <c r="AT2256" i="32"/>
  <c r="AT2257" i="32"/>
  <c r="AT2258" i="32"/>
  <c r="AT2259" i="32"/>
  <c r="AT2260" i="32"/>
  <c r="AT2261" i="32"/>
  <c r="AT2262" i="32"/>
  <c r="AT2263" i="32"/>
  <c r="AT2264" i="32"/>
  <c r="AT2265" i="32"/>
  <c r="AT2266" i="32"/>
  <c r="AT2267" i="32"/>
  <c r="AT2268" i="32"/>
  <c r="AT2269" i="32"/>
  <c r="AT2270" i="32"/>
  <c r="AT2271" i="32"/>
  <c r="AT2272" i="32"/>
  <c r="AT2273" i="32"/>
  <c r="AT2274" i="32"/>
  <c r="AT2275" i="32"/>
  <c r="AT2276" i="32"/>
  <c r="AT2277" i="32"/>
  <c r="AT2278" i="32"/>
  <c r="AT2279" i="32"/>
  <c r="AT2280" i="32"/>
  <c r="AT2281" i="32"/>
  <c r="AT2282" i="32"/>
  <c r="AT2283" i="32"/>
  <c r="AT2284" i="32"/>
  <c r="AT2285" i="32"/>
  <c r="AT2286" i="32"/>
  <c r="AT2287" i="32"/>
  <c r="AT2288" i="32"/>
  <c r="AT2289" i="32"/>
  <c r="AT2290" i="32"/>
  <c r="AT2291" i="32"/>
  <c r="AT2292" i="32"/>
  <c r="AT2293" i="32"/>
  <c r="AT2294" i="32"/>
  <c r="AT2295" i="32"/>
  <c r="AT2296" i="32"/>
  <c r="AT2297" i="32"/>
  <c r="AT2298" i="32"/>
  <c r="AT2299" i="32"/>
  <c r="AT2300" i="32"/>
  <c r="AT2301" i="32"/>
  <c r="AT2302" i="32"/>
  <c r="AT2303" i="32"/>
  <c r="AT2304" i="32"/>
  <c r="AT2305" i="32"/>
  <c r="AT2306" i="32"/>
  <c r="AT2307" i="32"/>
  <c r="AT2308" i="32"/>
  <c r="AT2309" i="32"/>
  <c r="AT2310" i="32"/>
  <c r="AT2311" i="32"/>
  <c r="AT2312" i="32"/>
  <c r="AT2313" i="32"/>
  <c r="AT2314" i="32"/>
  <c r="AT2315" i="32"/>
  <c r="AT2316" i="32"/>
  <c r="AT2317" i="32"/>
  <c r="AT2318" i="32"/>
  <c r="AT2319" i="32"/>
  <c r="AT2320" i="32"/>
  <c r="AT2321" i="32"/>
  <c r="AT2322" i="32"/>
  <c r="AT2323" i="32"/>
  <c r="AT2324" i="32"/>
  <c r="AT2325" i="32"/>
  <c r="AT2326" i="32"/>
  <c r="AT2327" i="32"/>
  <c r="AT2328" i="32"/>
  <c r="AT2329" i="32"/>
  <c r="AT2330" i="32"/>
  <c r="AT2331" i="32"/>
  <c r="AT2332" i="32"/>
  <c r="AT2333" i="32"/>
  <c r="AT2334" i="32"/>
  <c r="AT2335" i="32"/>
  <c r="AT2336" i="32"/>
  <c r="AT2337" i="32"/>
  <c r="AT2338" i="32"/>
  <c r="AT2339" i="32"/>
  <c r="AT2340" i="32"/>
  <c r="AT2341" i="32"/>
  <c r="AT2342" i="32"/>
  <c r="AT2343" i="32"/>
  <c r="AT2344" i="32"/>
  <c r="AT2345" i="32"/>
  <c r="AT2346" i="32"/>
  <c r="AT2347" i="32"/>
  <c r="AT2348" i="32"/>
  <c r="AT2349" i="32"/>
  <c r="AT2350" i="32"/>
  <c r="AT2351" i="32"/>
  <c r="AT2352" i="32"/>
  <c r="AT2353" i="32"/>
  <c r="AT2354" i="32"/>
  <c r="AT2355" i="32"/>
  <c r="AT2356" i="32"/>
  <c r="AT2357" i="32"/>
  <c r="AT2358" i="32"/>
  <c r="AT2359" i="32"/>
  <c r="AT2360" i="32"/>
  <c r="AT2361" i="32"/>
  <c r="AT2362" i="32"/>
  <c r="AT2363" i="32"/>
  <c r="AT2364" i="32"/>
  <c r="AT2365" i="32"/>
  <c r="AT2366" i="32"/>
  <c r="AT2367" i="32"/>
  <c r="AT2368" i="32"/>
  <c r="AT2369" i="32"/>
  <c r="AT2370" i="32"/>
  <c r="AT2371" i="32"/>
  <c r="AT2372" i="32"/>
  <c r="AT2373" i="32"/>
  <c r="AT2374" i="32"/>
  <c r="AT2375" i="32"/>
  <c r="AT2376" i="32"/>
  <c r="AT2377" i="32"/>
  <c r="AT2378" i="32"/>
  <c r="AT2379" i="32"/>
  <c r="AT2380" i="32"/>
  <c r="AT2381" i="32"/>
  <c r="AT2382" i="32"/>
  <c r="AT2383" i="32"/>
  <c r="AT2384" i="32"/>
  <c r="AT2385" i="32"/>
  <c r="AT2386" i="32"/>
  <c r="AT2387" i="32"/>
  <c r="AT2388" i="32"/>
  <c r="AT2389" i="32"/>
  <c r="AT2390" i="32"/>
  <c r="AT2391" i="32"/>
  <c r="AT2392" i="32"/>
  <c r="AT2393" i="32"/>
  <c r="AT2394" i="32"/>
  <c r="AT2395" i="32"/>
  <c r="AT2396" i="32"/>
  <c r="AT2397" i="32"/>
  <c r="AT2398" i="32"/>
  <c r="AT2399" i="32"/>
  <c r="AT2400" i="32"/>
  <c r="AT2401" i="32"/>
  <c r="AT2402" i="32"/>
  <c r="AT2403" i="32"/>
  <c r="AT2404" i="32"/>
  <c r="AT2405" i="32"/>
  <c r="AT2406" i="32"/>
  <c r="AT2407" i="32"/>
  <c r="AT2408" i="32"/>
  <c r="AT2409" i="32"/>
  <c r="AT2410" i="32"/>
  <c r="AT2411" i="32"/>
  <c r="AT2412" i="32"/>
  <c r="AT2413" i="32"/>
  <c r="AT2414" i="32"/>
  <c r="AT2415" i="32"/>
  <c r="AT2416" i="32"/>
  <c r="AT2417" i="32"/>
  <c r="AT2418" i="32"/>
  <c r="AT2419" i="32"/>
  <c r="AT2420" i="32"/>
  <c r="AT2421" i="32"/>
  <c r="AT2422" i="32"/>
  <c r="AT2423" i="32"/>
  <c r="AT2424" i="32"/>
  <c r="AT2425" i="32"/>
  <c r="AT2426" i="32"/>
  <c r="AT2427" i="32"/>
  <c r="AT2428" i="32"/>
  <c r="AT2429" i="32"/>
  <c r="AT2430" i="32"/>
  <c r="AT2431" i="32"/>
  <c r="AT2432" i="32"/>
  <c r="AT2433" i="32"/>
  <c r="AT2434" i="32"/>
  <c r="AT2435" i="32"/>
  <c r="AT2436" i="32"/>
  <c r="AT2437" i="32"/>
  <c r="AT2438" i="32"/>
  <c r="AT2439" i="32"/>
  <c r="AT2440" i="32"/>
  <c r="AT2441" i="32"/>
  <c r="AT2442" i="32"/>
  <c r="AT2443" i="32"/>
  <c r="AT2444" i="32"/>
  <c r="AT2445" i="32"/>
  <c r="AT2446" i="32"/>
  <c r="AT2447" i="32"/>
  <c r="AT2448" i="32"/>
  <c r="AT2449" i="32"/>
  <c r="AT2450" i="32"/>
  <c r="AT2451" i="32"/>
  <c r="AT2452" i="32"/>
  <c r="AT2453" i="32"/>
  <c r="AT2454" i="32"/>
  <c r="AT2455" i="32"/>
  <c r="AT2456" i="32"/>
  <c r="AT2457" i="32"/>
  <c r="AT2458" i="32"/>
  <c r="AT2459" i="32"/>
  <c r="AT2460" i="32"/>
  <c r="AT2461" i="32"/>
  <c r="AT2462" i="32"/>
  <c r="AT2463" i="32"/>
  <c r="AT2464" i="32"/>
  <c r="AT2465" i="32"/>
  <c r="AT2466" i="32"/>
  <c r="AT2467" i="32"/>
  <c r="AT2468" i="32"/>
  <c r="AT2469" i="32"/>
  <c r="AT2470" i="32"/>
  <c r="AT2471" i="32"/>
  <c r="AT2472" i="32"/>
  <c r="AT2473" i="32"/>
  <c r="AT2474" i="32"/>
  <c r="AT2475" i="32"/>
  <c r="AT2476" i="32"/>
  <c r="AT2477" i="32"/>
  <c r="AT2478" i="32"/>
  <c r="AT2479" i="32"/>
  <c r="AT2480" i="32"/>
  <c r="AT2481" i="32"/>
  <c r="AT2482" i="32"/>
  <c r="AT2483" i="32"/>
  <c r="AT2484" i="32"/>
  <c r="AT2485" i="32"/>
  <c r="AT2486" i="32"/>
  <c r="AT2487" i="32"/>
  <c r="AT2488" i="32"/>
  <c r="AT2489" i="32"/>
  <c r="AT2490" i="32"/>
  <c r="AT2491" i="32"/>
  <c r="AT2492" i="32"/>
  <c r="AT2493" i="32"/>
  <c r="AT2494" i="32"/>
  <c r="AT2495" i="32"/>
  <c r="AT2496" i="32"/>
  <c r="AT2497" i="32"/>
  <c r="AT2498" i="32"/>
  <c r="AT2499" i="32"/>
  <c r="AT2500" i="32"/>
  <c r="AU1501" i="32"/>
  <c r="AU1502" i="32"/>
  <c r="AU1503" i="32"/>
  <c r="AU1504" i="32"/>
  <c r="AU1505" i="32"/>
  <c r="AU1506" i="32"/>
  <c r="AU1507" i="32"/>
  <c r="AU1508" i="32"/>
  <c r="AU1509" i="32"/>
  <c r="AU1510" i="32"/>
  <c r="AU1511" i="32"/>
  <c r="AU1512" i="32"/>
  <c r="AU1513" i="32"/>
  <c r="AU1514" i="32"/>
  <c r="AU1515" i="32"/>
  <c r="AU1516" i="32"/>
  <c r="AU1517" i="32"/>
  <c r="AU1518" i="32"/>
  <c r="AU1519" i="32"/>
  <c r="AU1520" i="32"/>
  <c r="AU1521" i="32"/>
  <c r="AU1522" i="32"/>
  <c r="AU1523" i="32"/>
  <c r="AU1524" i="32"/>
  <c r="AU1525" i="32"/>
  <c r="AU1526" i="32"/>
  <c r="AU1527" i="32"/>
  <c r="AU1528" i="32"/>
  <c r="AU1529" i="32"/>
  <c r="AU1530" i="32"/>
  <c r="AU1531" i="32"/>
  <c r="AU1532" i="32"/>
  <c r="AU1533" i="32"/>
  <c r="AU1534" i="32"/>
  <c r="AU1535" i="32"/>
  <c r="AU1536" i="32"/>
  <c r="AU1537" i="32"/>
  <c r="AU1538" i="32"/>
  <c r="AU1539" i="32"/>
  <c r="AU1540" i="32"/>
  <c r="AU1541" i="32"/>
  <c r="AU1542" i="32"/>
  <c r="AU1543" i="32"/>
  <c r="AU1544" i="32"/>
  <c r="AU1545" i="32"/>
  <c r="AU1546" i="32"/>
  <c r="AU1547" i="32"/>
  <c r="AU1548" i="32"/>
  <c r="AU1549" i="32"/>
  <c r="AU1550" i="32"/>
  <c r="AU1551" i="32"/>
  <c r="AU1552" i="32"/>
  <c r="AU1553" i="32"/>
  <c r="AU1554" i="32"/>
  <c r="AU1555" i="32"/>
  <c r="AU1556" i="32"/>
  <c r="AU1557" i="32"/>
  <c r="AU1558" i="32"/>
  <c r="AU1559" i="32"/>
  <c r="AU1560" i="32"/>
  <c r="AU1561" i="32"/>
  <c r="AU1562" i="32"/>
  <c r="AU1563" i="32"/>
  <c r="AU1564" i="32"/>
  <c r="AU1565" i="32"/>
  <c r="AU1566" i="32"/>
  <c r="AU1567" i="32"/>
  <c r="AU1568" i="32"/>
  <c r="AU1569" i="32"/>
  <c r="AU1570" i="32"/>
  <c r="AU1571" i="32"/>
  <c r="AU1572" i="32"/>
  <c r="AU1573" i="32"/>
  <c r="AU1574" i="32"/>
  <c r="AU1575" i="32"/>
  <c r="AU1576" i="32"/>
  <c r="AU1577" i="32"/>
  <c r="AU1578" i="32"/>
  <c r="AU1579" i="32"/>
  <c r="AU1580" i="32"/>
  <c r="AU1581" i="32"/>
  <c r="AU1582" i="32"/>
  <c r="AU1583" i="32"/>
  <c r="AU1584" i="32"/>
  <c r="AU1585" i="32"/>
  <c r="AU1586" i="32"/>
  <c r="AU1587" i="32"/>
  <c r="AU1588" i="32"/>
  <c r="AU1589" i="32"/>
  <c r="AU1590" i="32"/>
  <c r="AU1591" i="32"/>
  <c r="AU1592" i="32"/>
  <c r="AU1593" i="32"/>
  <c r="AU1594" i="32"/>
  <c r="AU1595" i="32"/>
  <c r="AU1596" i="32"/>
  <c r="AU1597" i="32"/>
  <c r="AU1598" i="32"/>
  <c r="AU1599" i="32"/>
  <c r="AU1600" i="32"/>
  <c r="AU1601" i="32"/>
  <c r="AU1602" i="32"/>
  <c r="AU1603" i="32"/>
  <c r="AU1604" i="32"/>
  <c r="AU1605" i="32"/>
  <c r="AU1606" i="32"/>
  <c r="AU1607" i="32"/>
  <c r="AU1608" i="32"/>
  <c r="AU1609" i="32"/>
  <c r="AU1610" i="32"/>
  <c r="AU1611" i="32"/>
  <c r="AU1612" i="32"/>
  <c r="AU1613" i="32"/>
  <c r="AU1614" i="32"/>
  <c r="AU1615" i="32"/>
  <c r="AU1616" i="32"/>
  <c r="AU1617" i="32"/>
  <c r="AU1618" i="32"/>
  <c r="AU1619" i="32"/>
  <c r="AU1620" i="32"/>
  <c r="AU1621" i="32"/>
  <c r="AU1622" i="32"/>
  <c r="AU1623" i="32"/>
  <c r="AU1624" i="32"/>
  <c r="AU1625" i="32"/>
  <c r="AU1626" i="32"/>
  <c r="AU1627" i="32"/>
  <c r="AU1628" i="32"/>
  <c r="AU1629" i="32"/>
  <c r="AU1630" i="32"/>
  <c r="AU1631" i="32"/>
  <c r="AU1632" i="32"/>
  <c r="AU1633" i="32"/>
  <c r="AU1634" i="32"/>
  <c r="AU1635" i="32"/>
  <c r="AU1636" i="32"/>
  <c r="AU1637" i="32"/>
  <c r="AU1638" i="32"/>
  <c r="AU1639" i="32"/>
  <c r="AU1640" i="32"/>
  <c r="AU1641" i="32"/>
  <c r="AU1642" i="32"/>
  <c r="AU1643" i="32"/>
  <c r="AU1644" i="32"/>
  <c r="AU1645" i="32"/>
  <c r="AU1646" i="32"/>
  <c r="AU1647" i="32"/>
  <c r="AU1648" i="32"/>
  <c r="AU1649" i="32"/>
  <c r="AU1650" i="32"/>
  <c r="AU1651" i="32"/>
  <c r="AU1652" i="32"/>
  <c r="AU1653" i="32"/>
  <c r="AU1654" i="32"/>
  <c r="AU1655" i="32"/>
  <c r="AU1656" i="32"/>
  <c r="AU1657" i="32"/>
  <c r="AU1658" i="32"/>
  <c r="AU1659" i="32"/>
  <c r="AU1660" i="32"/>
  <c r="AU1661" i="32"/>
  <c r="AU1662" i="32"/>
  <c r="AU1663" i="32"/>
  <c r="AU1664" i="32"/>
  <c r="AU1665" i="32"/>
  <c r="AU1666" i="32"/>
  <c r="AU1667" i="32"/>
  <c r="AU1668" i="32"/>
  <c r="AU1669" i="32"/>
  <c r="AU1670" i="32"/>
  <c r="AU1671" i="32"/>
  <c r="AU1672" i="32"/>
  <c r="AU1673" i="32"/>
  <c r="AU1674" i="32"/>
  <c r="AU1675" i="32"/>
  <c r="AU1676" i="32"/>
  <c r="AU1677" i="32"/>
  <c r="AU1678" i="32"/>
  <c r="AU1679" i="32"/>
  <c r="AU1680" i="32"/>
  <c r="AU1681" i="32"/>
  <c r="AU1682" i="32"/>
  <c r="AU1683" i="32"/>
  <c r="AU1684" i="32"/>
  <c r="AU1685" i="32"/>
  <c r="AU1686" i="32"/>
  <c r="AU1687" i="32"/>
  <c r="AU1688" i="32"/>
  <c r="AU1689" i="32"/>
  <c r="AU1690" i="32"/>
  <c r="AU1691" i="32"/>
  <c r="AU1692" i="32"/>
  <c r="AU1693" i="32"/>
  <c r="AU1694" i="32"/>
  <c r="AU1695" i="32"/>
  <c r="AU1696" i="32"/>
  <c r="AU1697" i="32"/>
  <c r="AU1698" i="32"/>
  <c r="AU1699" i="32"/>
  <c r="AU1700" i="32"/>
  <c r="AU1701" i="32"/>
  <c r="AU1702" i="32"/>
  <c r="AU1703" i="32"/>
  <c r="AU1704" i="32"/>
  <c r="AU1705" i="32"/>
  <c r="AU1706" i="32"/>
  <c r="AU1707" i="32"/>
  <c r="AU1708" i="32"/>
  <c r="AU1709" i="32"/>
  <c r="AU1710" i="32"/>
  <c r="AU1711" i="32"/>
  <c r="AU1712" i="32"/>
  <c r="AU1713" i="32"/>
  <c r="AU1714" i="32"/>
  <c r="AU1715" i="32"/>
  <c r="AU1716" i="32"/>
  <c r="AU1717" i="32"/>
  <c r="AU1718" i="32"/>
  <c r="AU1719" i="32"/>
  <c r="AU1720" i="32"/>
  <c r="AU1721" i="32"/>
  <c r="AU1722" i="32"/>
  <c r="AU1723" i="32"/>
  <c r="AU1724" i="32"/>
  <c r="AU1725" i="32"/>
  <c r="AU1726" i="32"/>
  <c r="AU1727" i="32"/>
  <c r="AU1728" i="32"/>
  <c r="AU1729" i="32"/>
  <c r="AU1730" i="32"/>
  <c r="AU1731" i="32"/>
  <c r="AU1732" i="32"/>
  <c r="AU1733" i="32"/>
  <c r="AU1734" i="32"/>
  <c r="AU1735" i="32"/>
  <c r="AU1736" i="32"/>
  <c r="AU1737" i="32"/>
  <c r="AU1738" i="32"/>
  <c r="AU1739" i="32"/>
  <c r="AU1740" i="32"/>
  <c r="AU1741" i="32"/>
  <c r="AU1742" i="32"/>
  <c r="AU1743" i="32"/>
  <c r="AU1744" i="32"/>
  <c r="AU1745" i="32"/>
  <c r="AU1746" i="32"/>
  <c r="AU1747" i="32"/>
  <c r="AU1748" i="32"/>
  <c r="AU1749" i="32"/>
  <c r="AU1750" i="32"/>
  <c r="AU1751" i="32"/>
  <c r="AU1752" i="32"/>
  <c r="AU1753" i="32"/>
  <c r="AU1754" i="32"/>
  <c r="AU1755" i="32"/>
  <c r="AU1756" i="32"/>
  <c r="AU1757" i="32"/>
  <c r="AU1758" i="32"/>
  <c r="AU1759" i="32"/>
  <c r="AU1760" i="32"/>
  <c r="AU1761" i="32"/>
  <c r="AU1762" i="32"/>
  <c r="AU1763" i="32"/>
  <c r="AU1764" i="32"/>
  <c r="AU1765" i="32"/>
  <c r="AU1766" i="32"/>
  <c r="AU1767" i="32"/>
  <c r="AU1768" i="32"/>
  <c r="AU1769" i="32"/>
  <c r="AU1770" i="32"/>
  <c r="AU1771" i="32"/>
  <c r="AU1772" i="32"/>
  <c r="AU1773" i="32"/>
  <c r="AU1774" i="32"/>
  <c r="AU1775" i="32"/>
  <c r="AU1776" i="32"/>
  <c r="AU1777" i="32"/>
  <c r="AU1778" i="32"/>
  <c r="AU1779" i="32"/>
  <c r="AU1780" i="32"/>
  <c r="AU1781" i="32"/>
  <c r="AU1782" i="32"/>
  <c r="AU1783" i="32"/>
  <c r="AU1784" i="32"/>
  <c r="AU1785" i="32"/>
  <c r="AU1786" i="32"/>
  <c r="AU1787" i="32"/>
  <c r="AU1788" i="32"/>
  <c r="AU1789" i="32"/>
  <c r="AU1790" i="32"/>
  <c r="AU1791" i="32"/>
  <c r="AU1792" i="32"/>
  <c r="AU1793" i="32"/>
  <c r="AU1794" i="32"/>
  <c r="AU1795" i="32"/>
  <c r="AU1796" i="32"/>
  <c r="AU1797" i="32"/>
  <c r="AU1798" i="32"/>
  <c r="AU1799" i="32"/>
  <c r="AU1800" i="32"/>
  <c r="AU1801" i="32"/>
  <c r="AU1802" i="32"/>
  <c r="AU1803" i="32"/>
  <c r="AU1804" i="32"/>
  <c r="AU1805" i="32"/>
  <c r="AU1806" i="32"/>
  <c r="AU1807" i="32"/>
  <c r="AU1808" i="32"/>
  <c r="AU1809" i="32"/>
  <c r="AU1810" i="32"/>
  <c r="AU1811" i="32"/>
  <c r="AU1812" i="32"/>
  <c r="AU1813" i="32"/>
  <c r="AU1814" i="32"/>
  <c r="AU1815" i="32"/>
  <c r="AU1816" i="32"/>
  <c r="AU1817" i="32"/>
  <c r="AU1818" i="32"/>
  <c r="AU1819" i="32"/>
  <c r="AU1820" i="32"/>
  <c r="AU1821" i="32"/>
  <c r="AU1822" i="32"/>
  <c r="AU1823" i="32"/>
  <c r="AU1824" i="32"/>
  <c r="AU1825" i="32"/>
  <c r="AU1826" i="32"/>
  <c r="AU1827" i="32"/>
  <c r="AU1828" i="32"/>
  <c r="AU1829" i="32"/>
  <c r="AU1830" i="32"/>
  <c r="AU1831" i="32"/>
  <c r="AU1832" i="32"/>
  <c r="AU1833" i="32"/>
  <c r="AU1834" i="32"/>
  <c r="AU1835" i="32"/>
  <c r="AU1836" i="32"/>
  <c r="AU1837" i="32"/>
  <c r="AU1838" i="32"/>
  <c r="AU1839" i="32"/>
  <c r="AU1840" i="32"/>
  <c r="AU1841" i="32"/>
  <c r="AU1842" i="32"/>
  <c r="AU1843" i="32"/>
  <c r="AU1844" i="32"/>
  <c r="AU1845" i="32"/>
  <c r="AU1846" i="32"/>
  <c r="AU1847" i="32"/>
  <c r="AU1848" i="32"/>
  <c r="AU1849" i="32"/>
  <c r="AU1850" i="32"/>
  <c r="AU1851" i="32"/>
  <c r="AU1852" i="32"/>
  <c r="AU1853" i="32"/>
  <c r="AU1854" i="32"/>
  <c r="AU1855" i="32"/>
  <c r="AU1856" i="32"/>
  <c r="AU1857" i="32"/>
  <c r="AU1858" i="32"/>
  <c r="AU1859" i="32"/>
  <c r="AU1860" i="32"/>
  <c r="AU1861" i="32"/>
  <c r="AU1862" i="32"/>
  <c r="AU1863" i="32"/>
  <c r="AU1864" i="32"/>
  <c r="AU1865" i="32"/>
  <c r="AU1866" i="32"/>
  <c r="AU1867" i="32"/>
  <c r="AU1868" i="32"/>
  <c r="AU1869" i="32"/>
  <c r="AU1870" i="32"/>
  <c r="AU1871" i="32"/>
  <c r="AU1872" i="32"/>
  <c r="AU1873" i="32"/>
  <c r="AU1874" i="32"/>
  <c r="AU1875" i="32"/>
  <c r="AU1876" i="32"/>
  <c r="AU1877" i="32"/>
  <c r="AU1878" i="32"/>
  <c r="AU1879" i="32"/>
  <c r="AU1880" i="32"/>
  <c r="AU1881" i="32"/>
  <c r="AU1882" i="32"/>
  <c r="AU1883" i="32"/>
  <c r="AU1884" i="32"/>
  <c r="AU1885" i="32"/>
  <c r="AU1886" i="32"/>
  <c r="AU1887" i="32"/>
  <c r="AU1888" i="32"/>
  <c r="AU1889" i="32"/>
  <c r="AU1890" i="32"/>
  <c r="AU1891" i="32"/>
  <c r="AU1892" i="32"/>
  <c r="AU1893" i="32"/>
  <c r="AU1894" i="32"/>
  <c r="AU1895" i="32"/>
  <c r="AU1896" i="32"/>
  <c r="AU1897" i="32"/>
  <c r="AU1898" i="32"/>
  <c r="AU1899" i="32"/>
  <c r="AU1900" i="32"/>
  <c r="AU1901" i="32"/>
  <c r="AU1902" i="32"/>
  <c r="AU1903" i="32"/>
  <c r="AU1904" i="32"/>
  <c r="AU1905" i="32"/>
  <c r="AU1906" i="32"/>
  <c r="AU1907" i="32"/>
  <c r="AU1908" i="32"/>
  <c r="AU1909" i="32"/>
  <c r="AU1910" i="32"/>
  <c r="AU1911" i="32"/>
  <c r="AU1912" i="32"/>
  <c r="AU1913" i="32"/>
  <c r="AU1914" i="32"/>
  <c r="AU1915" i="32"/>
  <c r="AU1916" i="32"/>
  <c r="AU1917" i="32"/>
  <c r="AU1918" i="32"/>
  <c r="AU1919" i="32"/>
  <c r="AU1920" i="32"/>
  <c r="AU1921" i="32"/>
  <c r="AU1922" i="32"/>
  <c r="AU1923" i="32"/>
  <c r="AU1924" i="32"/>
  <c r="AU1925" i="32"/>
  <c r="AU1926" i="32"/>
  <c r="AU1927" i="32"/>
  <c r="AU1928" i="32"/>
  <c r="AU1929" i="32"/>
  <c r="AU1930" i="32"/>
  <c r="AU1931" i="32"/>
  <c r="AU1932" i="32"/>
  <c r="AU1933" i="32"/>
  <c r="AU1934" i="32"/>
  <c r="AU1935" i="32"/>
  <c r="AU1936" i="32"/>
  <c r="AU1937" i="32"/>
  <c r="AU1938" i="32"/>
  <c r="AU1939" i="32"/>
  <c r="AU1940" i="32"/>
  <c r="AU1941" i="32"/>
  <c r="AU1942" i="32"/>
  <c r="AU1943" i="32"/>
  <c r="AU1944" i="32"/>
  <c r="AU1945" i="32"/>
  <c r="AU1946" i="32"/>
  <c r="AU1947" i="32"/>
  <c r="AU1948" i="32"/>
  <c r="AU1949" i="32"/>
  <c r="AU1950" i="32"/>
  <c r="AU1951" i="32"/>
  <c r="AU1952" i="32"/>
  <c r="AU1953" i="32"/>
  <c r="AU1954" i="32"/>
  <c r="AU1955" i="32"/>
  <c r="AU1956" i="32"/>
  <c r="AU1957" i="32"/>
  <c r="AU1958" i="32"/>
  <c r="AU1959" i="32"/>
  <c r="AU1960" i="32"/>
  <c r="AU1961" i="32"/>
  <c r="AU1962" i="32"/>
  <c r="AU1963" i="32"/>
  <c r="AU1964" i="32"/>
  <c r="AU1965" i="32"/>
  <c r="AU1966" i="32"/>
  <c r="AU1967" i="32"/>
  <c r="AU1968" i="32"/>
  <c r="AU1969" i="32"/>
  <c r="AU1970" i="32"/>
  <c r="AU1971" i="32"/>
  <c r="AU1972" i="32"/>
  <c r="AU1973" i="32"/>
  <c r="AU1974" i="32"/>
  <c r="AU1975" i="32"/>
  <c r="AU1976" i="32"/>
  <c r="AU1977" i="32"/>
  <c r="AU1978" i="32"/>
  <c r="AU1979" i="32"/>
  <c r="AU1980" i="32"/>
  <c r="AU1981" i="32"/>
  <c r="AU1982" i="32"/>
  <c r="AU1983" i="32"/>
  <c r="AU1984" i="32"/>
  <c r="AU1985" i="32"/>
  <c r="AU1986" i="32"/>
  <c r="AU1987" i="32"/>
  <c r="AU1988" i="32"/>
  <c r="AU1989" i="32"/>
  <c r="AU1990" i="32"/>
  <c r="AU1991" i="32"/>
  <c r="AU1992" i="32"/>
  <c r="AU1993" i="32"/>
  <c r="AU1994" i="32"/>
  <c r="AU1995" i="32"/>
  <c r="AU1996" i="32"/>
  <c r="AU1997" i="32"/>
  <c r="AU1998" i="32"/>
  <c r="AU1999" i="32"/>
  <c r="AU2000" i="32"/>
  <c r="AU2001" i="32"/>
  <c r="AU2002" i="32"/>
  <c r="AU2003" i="32"/>
  <c r="AU2004" i="32"/>
  <c r="AU2005" i="32"/>
  <c r="AU2006" i="32"/>
  <c r="AU2007" i="32"/>
  <c r="AU2008" i="32"/>
  <c r="AU2009" i="32"/>
  <c r="AU2010" i="32"/>
  <c r="AU2011" i="32"/>
  <c r="AU2012" i="32"/>
  <c r="AU2013" i="32"/>
  <c r="AU2014" i="32"/>
  <c r="AU2015" i="32"/>
  <c r="AU2016" i="32"/>
  <c r="AU2017" i="32"/>
  <c r="AU2018" i="32"/>
  <c r="AU2019" i="32"/>
  <c r="AU2020" i="32"/>
  <c r="AU2021" i="32"/>
  <c r="AU2022" i="32"/>
  <c r="AU2023" i="32"/>
  <c r="AU2024" i="32"/>
  <c r="AU2025" i="32"/>
  <c r="AU2026" i="32"/>
  <c r="AU2027" i="32"/>
  <c r="AU2028" i="32"/>
  <c r="AU2029" i="32"/>
  <c r="AU2030" i="32"/>
  <c r="AU2031" i="32"/>
  <c r="AU2032" i="32"/>
  <c r="AU2033" i="32"/>
  <c r="AU2034" i="32"/>
  <c r="AU2035" i="32"/>
  <c r="AU2036" i="32"/>
  <c r="AU2037" i="32"/>
  <c r="AU2038" i="32"/>
  <c r="AU2039" i="32"/>
  <c r="AU2040" i="32"/>
  <c r="AU2041" i="32"/>
  <c r="AU2042" i="32"/>
  <c r="AU2043" i="32"/>
  <c r="AU2044" i="32"/>
  <c r="AU2045" i="32"/>
  <c r="AU2046" i="32"/>
  <c r="AU2047" i="32"/>
  <c r="AU2048" i="32"/>
  <c r="AU2049" i="32"/>
  <c r="AU2050" i="32"/>
  <c r="AU2051" i="32"/>
  <c r="AU2052" i="32"/>
  <c r="AU2053" i="32"/>
  <c r="AU2054" i="32"/>
  <c r="AU2055" i="32"/>
  <c r="AU2056" i="32"/>
  <c r="AU2057" i="32"/>
  <c r="AU2058" i="32"/>
  <c r="AU2059" i="32"/>
  <c r="AU2060" i="32"/>
  <c r="AU2061" i="32"/>
  <c r="AU2062" i="32"/>
  <c r="AU2063" i="32"/>
  <c r="AU2064" i="32"/>
  <c r="AU2065" i="32"/>
  <c r="AU2066" i="32"/>
  <c r="AU2067" i="32"/>
  <c r="AU2068" i="32"/>
  <c r="AU2069" i="32"/>
  <c r="AU2070" i="32"/>
  <c r="AU2071" i="32"/>
  <c r="AU2072" i="32"/>
  <c r="AU2073" i="32"/>
  <c r="AU2074" i="32"/>
  <c r="AU2075" i="32"/>
  <c r="AU2076" i="32"/>
  <c r="AU2077" i="32"/>
  <c r="AU2078" i="32"/>
  <c r="AU2079" i="32"/>
  <c r="AU2080" i="32"/>
  <c r="AU2081" i="32"/>
  <c r="AU2082" i="32"/>
  <c r="AU2083" i="32"/>
  <c r="AU2084" i="32"/>
  <c r="AU2085" i="32"/>
  <c r="AU2086" i="32"/>
  <c r="AU2087" i="32"/>
  <c r="AU2088" i="32"/>
  <c r="AU2089" i="32"/>
  <c r="AU2090" i="32"/>
  <c r="AU2091" i="32"/>
  <c r="AU2092" i="32"/>
  <c r="AU2093" i="32"/>
  <c r="AU2094" i="32"/>
  <c r="AU2095" i="32"/>
  <c r="AU2096" i="32"/>
  <c r="AU2097" i="32"/>
  <c r="AU2098" i="32"/>
  <c r="AU2099" i="32"/>
  <c r="AU2100" i="32"/>
  <c r="AU2101" i="32"/>
  <c r="AU2102" i="32"/>
  <c r="AU2103" i="32"/>
  <c r="AU2104" i="32"/>
  <c r="AU2105" i="32"/>
  <c r="AU2106" i="32"/>
  <c r="AU2107" i="32"/>
  <c r="AU2108" i="32"/>
  <c r="AU2109" i="32"/>
  <c r="AU2110" i="32"/>
  <c r="AU2111" i="32"/>
  <c r="AU2112" i="32"/>
  <c r="AU2113" i="32"/>
  <c r="AU2114" i="32"/>
  <c r="AU2115" i="32"/>
  <c r="AU2116" i="32"/>
  <c r="AU2117" i="32"/>
  <c r="AU2118" i="32"/>
  <c r="AU2119" i="32"/>
  <c r="AU2120" i="32"/>
  <c r="AU2121" i="32"/>
  <c r="AU2122" i="32"/>
  <c r="AU2123" i="32"/>
  <c r="AU2124" i="32"/>
  <c r="AU2125" i="32"/>
  <c r="AU2126" i="32"/>
  <c r="AU2127" i="32"/>
  <c r="AU2128" i="32"/>
  <c r="AU2129" i="32"/>
  <c r="AU2130" i="32"/>
  <c r="AU2131" i="32"/>
  <c r="AU2132" i="32"/>
  <c r="AU2133" i="32"/>
  <c r="AU2134" i="32"/>
  <c r="AU2135" i="32"/>
  <c r="AU2136" i="32"/>
  <c r="AU2137" i="32"/>
  <c r="AU2138" i="32"/>
  <c r="AU2139" i="32"/>
  <c r="AU2140" i="32"/>
  <c r="AU2141" i="32"/>
  <c r="AU2142" i="32"/>
  <c r="AU2143" i="32"/>
  <c r="AU2144" i="32"/>
  <c r="AU2145" i="32"/>
  <c r="AU2146" i="32"/>
  <c r="AU2147" i="32"/>
  <c r="AU2148" i="32"/>
  <c r="AU2149" i="32"/>
  <c r="AU2150" i="32"/>
  <c r="AU2151" i="32"/>
  <c r="AU2152" i="32"/>
  <c r="AU2153" i="32"/>
  <c r="AU2154" i="32"/>
  <c r="AU2155" i="32"/>
  <c r="AU2156" i="32"/>
  <c r="AU2157" i="32"/>
  <c r="AU2158" i="32"/>
  <c r="AU2159" i="32"/>
  <c r="AU2160" i="32"/>
  <c r="AU2161" i="32"/>
  <c r="AU2162" i="32"/>
  <c r="AU2163" i="32"/>
  <c r="AU2164" i="32"/>
  <c r="AU2165" i="32"/>
  <c r="AU2166" i="32"/>
  <c r="AU2167" i="32"/>
  <c r="AU2168" i="32"/>
  <c r="AU2169" i="32"/>
  <c r="AU2170" i="32"/>
  <c r="AU2171" i="32"/>
  <c r="AU2172" i="32"/>
  <c r="AU2173" i="32"/>
  <c r="AU2174" i="32"/>
  <c r="AU2175" i="32"/>
  <c r="AU2176" i="32"/>
  <c r="AU2177" i="32"/>
  <c r="AU2178" i="32"/>
  <c r="AU2179" i="32"/>
  <c r="AU2180" i="32"/>
  <c r="AU2181" i="32"/>
  <c r="AU2182" i="32"/>
  <c r="AU2183" i="32"/>
  <c r="AU2184" i="32"/>
  <c r="AU2185" i="32"/>
  <c r="AU2186" i="32"/>
  <c r="AU2187" i="32"/>
  <c r="AU2188" i="32"/>
  <c r="AU2189" i="32"/>
  <c r="AU2190" i="32"/>
  <c r="AU2191" i="32"/>
  <c r="AU2192" i="32"/>
  <c r="AU2193" i="32"/>
  <c r="AU2194" i="32"/>
  <c r="AU2195" i="32"/>
  <c r="AU2196" i="32"/>
  <c r="AU2197" i="32"/>
  <c r="AU2198" i="32"/>
  <c r="AU2199" i="32"/>
  <c r="AU2200" i="32"/>
  <c r="AU2201" i="32"/>
  <c r="AU2202" i="32"/>
  <c r="AU2203" i="32"/>
  <c r="AU2204" i="32"/>
  <c r="AU2205" i="32"/>
  <c r="AU2206" i="32"/>
  <c r="AU2207" i="32"/>
  <c r="AU2208" i="32"/>
  <c r="AU2209" i="32"/>
  <c r="AU2210" i="32"/>
  <c r="AU2211" i="32"/>
  <c r="AU2212" i="32"/>
  <c r="AU2213" i="32"/>
  <c r="AU2214" i="32"/>
  <c r="AU2215" i="32"/>
  <c r="AU2216" i="32"/>
  <c r="AU2217" i="32"/>
  <c r="AU2218" i="32"/>
  <c r="AU2219" i="32"/>
  <c r="AU2220" i="32"/>
  <c r="AU2221" i="32"/>
  <c r="AU2222" i="32"/>
  <c r="AU2223" i="32"/>
  <c r="AU2224" i="32"/>
  <c r="AU2225" i="32"/>
  <c r="AU2226" i="32"/>
  <c r="AU2227" i="32"/>
  <c r="AU2228" i="32"/>
  <c r="AU2229" i="32"/>
  <c r="AU2230" i="32"/>
  <c r="AU2231" i="32"/>
  <c r="AU2232" i="32"/>
  <c r="AU2233" i="32"/>
  <c r="AU2234" i="32"/>
  <c r="AU2235" i="32"/>
  <c r="AU2236" i="32"/>
  <c r="AU2237" i="32"/>
  <c r="AU2238" i="32"/>
  <c r="AU2239" i="32"/>
  <c r="AU2240" i="32"/>
  <c r="AU2241" i="32"/>
  <c r="AU2242" i="32"/>
  <c r="AU2243" i="32"/>
  <c r="AU2244" i="32"/>
  <c r="AU2245" i="32"/>
  <c r="AU2246" i="32"/>
  <c r="AU2247" i="32"/>
  <c r="AU2248" i="32"/>
  <c r="AU2249" i="32"/>
  <c r="AU2250" i="32"/>
  <c r="AU2251" i="32"/>
  <c r="AU2252" i="32"/>
  <c r="AU2253" i="32"/>
  <c r="AU2254" i="32"/>
  <c r="AU2255" i="32"/>
  <c r="AU2256" i="32"/>
  <c r="AU2257" i="32"/>
  <c r="AU2258" i="32"/>
  <c r="AU2259" i="32"/>
  <c r="AU2260" i="32"/>
  <c r="AU2261" i="32"/>
  <c r="AU2262" i="32"/>
  <c r="AU2263" i="32"/>
  <c r="AU2264" i="32"/>
  <c r="AU2265" i="32"/>
  <c r="AU2266" i="32"/>
  <c r="AU2267" i="32"/>
  <c r="AU2268" i="32"/>
  <c r="AU2269" i="32"/>
  <c r="AU2270" i="32"/>
  <c r="AU2271" i="32"/>
  <c r="AU2272" i="32"/>
  <c r="AU2273" i="32"/>
  <c r="AU2274" i="32"/>
  <c r="AU2275" i="32"/>
  <c r="AU2276" i="32"/>
  <c r="AU2277" i="32"/>
  <c r="AU2278" i="32"/>
  <c r="AU2279" i="32"/>
  <c r="AU2280" i="32"/>
  <c r="AU2281" i="32"/>
  <c r="AU2282" i="32"/>
  <c r="AU2283" i="32"/>
  <c r="AU2284" i="32"/>
  <c r="AU2285" i="32"/>
  <c r="AU2286" i="32"/>
  <c r="AU2287" i="32"/>
  <c r="AU2288" i="32"/>
  <c r="AU2289" i="32"/>
  <c r="AU2290" i="32"/>
  <c r="AU2291" i="32"/>
  <c r="AU2292" i="32"/>
  <c r="AU2293" i="32"/>
  <c r="AU2294" i="32"/>
  <c r="AU2295" i="32"/>
  <c r="AU2296" i="32"/>
  <c r="AU2297" i="32"/>
  <c r="AU2298" i="32"/>
  <c r="AU2299" i="32"/>
  <c r="AU2300" i="32"/>
  <c r="AU2301" i="32"/>
  <c r="AU2302" i="32"/>
  <c r="AU2303" i="32"/>
  <c r="AU2304" i="32"/>
  <c r="AU2305" i="32"/>
  <c r="AU2306" i="32"/>
  <c r="AU2307" i="32"/>
  <c r="AU2308" i="32"/>
  <c r="AU2309" i="32"/>
  <c r="AU2310" i="32"/>
  <c r="AU2311" i="32"/>
  <c r="AU2312" i="32"/>
  <c r="AU2313" i="32"/>
  <c r="AU2314" i="32"/>
  <c r="AU2315" i="32"/>
  <c r="AU2316" i="32"/>
  <c r="AU2317" i="32"/>
  <c r="AU2318" i="32"/>
  <c r="AU2319" i="32"/>
  <c r="AU2320" i="32"/>
  <c r="AU2321" i="32"/>
  <c r="AU2322" i="32"/>
  <c r="AU2323" i="32"/>
  <c r="AU2324" i="32"/>
  <c r="AU2325" i="32"/>
  <c r="AU2326" i="32"/>
  <c r="AU2327" i="32"/>
  <c r="AU2328" i="32"/>
  <c r="AU2329" i="32"/>
  <c r="AU2330" i="32"/>
  <c r="AU2331" i="32"/>
  <c r="AU2332" i="32"/>
  <c r="AU2333" i="32"/>
  <c r="AU2334" i="32"/>
  <c r="AU2335" i="32"/>
  <c r="AU2336" i="32"/>
  <c r="AU2337" i="32"/>
  <c r="AU2338" i="32"/>
  <c r="AU2339" i="32"/>
  <c r="AU2340" i="32"/>
  <c r="AU2341" i="32"/>
  <c r="AU2342" i="32"/>
  <c r="AU2343" i="32"/>
  <c r="AU2344" i="32"/>
  <c r="AU2345" i="32"/>
  <c r="AU2346" i="32"/>
  <c r="AU2347" i="32"/>
  <c r="AU2348" i="32"/>
  <c r="AU2349" i="32"/>
  <c r="AU2350" i="32"/>
  <c r="AU2351" i="32"/>
  <c r="AU2352" i="32"/>
  <c r="AU2353" i="32"/>
  <c r="AU2354" i="32"/>
  <c r="AU2355" i="32"/>
  <c r="AU2356" i="32"/>
  <c r="AU2357" i="32"/>
  <c r="AU2358" i="32"/>
  <c r="AU2359" i="32"/>
  <c r="AU2360" i="32"/>
  <c r="AU2361" i="32"/>
  <c r="AU2362" i="32"/>
  <c r="AU2363" i="32"/>
  <c r="AU2364" i="32"/>
  <c r="AU2365" i="32"/>
  <c r="AU2366" i="32"/>
  <c r="AU2367" i="32"/>
  <c r="AU2368" i="32"/>
  <c r="AU2369" i="32"/>
  <c r="AU2370" i="32"/>
  <c r="AU2371" i="32"/>
  <c r="AU2372" i="32"/>
  <c r="AU2373" i="32"/>
  <c r="AU2374" i="32"/>
  <c r="AU2375" i="32"/>
  <c r="AU2376" i="32"/>
  <c r="AU2377" i="32"/>
  <c r="AU2378" i="32"/>
  <c r="AU2379" i="32"/>
  <c r="AU2380" i="32"/>
  <c r="AU2381" i="32"/>
  <c r="AU2382" i="32"/>
  <c r="AU2383" i="32"/>
  <c r="AU2384" i="32"/>
  <c r="AU2385" i="32"/>
  <c r="AU2386" i="32"/>
  <c r="AU2387" i="32"/>
  <c r="AU2388" i="32"/>
  <c r="AU2389" i="32"/>
  <c r="AU2390" i="32"/>
  <c r="AU2391" i="32"/>
  <c r="AU2392" i="32"/>
  <c r="AU2393" i="32"/>
  <c r="AU2394" i="32"/>
  <c r="AU2395" i="32"/>
  <c r="AU2396" i="32"/>
  <c r="AU2397" i="32"/>
  <c r="AU2398" i="32"/>
  <c r="AU2399" i="32"/>
  <c r="AU2400" i="32"/>
  <c r="AU2401" i="32"/>
  <c r="AU2402" i="32"/>
  <c r="AU2403" i="32"/>
  <c r="AU2404" i="32"/>
  <c r="AU2405" i="32"/>
  <c r="AU2406" i="32"/>
  <c r="AU2407" i="32"/>
  <c r="AU2408" i="32"/>
  <c r="AU2409" i="32"/>
  <c r="AU2410" i="32"/>
  <c r="AU2411" i="32"/>
  <c r="AU2412" i="32"/>
  <c r="AU2413" i="32"/>
  <c r="AU2414" i="32"/>
  <c r="AU2415" i="32"/>
  <c r="AU2416" i="32"/>
  <c r="AU2417" i="32"/>
  <c r="AU2418" i="32"/>
  <c r="AU2419" i="32"/>
  <c r="AU2420" i="32"/>
  <c r="AU2421" i="32"/>
  <c r="AU2422" i="32"/>
  <c r="AU2423" i="32"/>
  <c r="AU2424" i="32"/>
  <c r="AU2425" i="32"/>
  <c r="AU2426" i="32"/>
  <c r="AU2427" i="32"/>
  <c r="AU2428" i="32"/>
  <c r="AU2429" i="32"/>
  <c r="AU2430" i="32"/>
  <c r="AU2431" i="32"/>
  <c r="AU2432" i="32"/>
  <c r="AU2433" i="32"/>
  <c r="AU2434" i="32"/>
  <c r="AU2435" i="32"/>
  <c r="AU2436" i="32"/>
  <c r="AU2437" i="32"/>
  <c r="AU2438" i="32"/>
  <c r="AU2439" i="32"/>
  <c r="AU2440" i="32"/>
  <c r="AU2441" i="32"/>
  <c r="AU2442" i="32"/>
  <c r="AU2443" i="32"/>
  <c r="AU2444" i="32"/>
  <c r="AU2445" i="32"/>
  <c r="AU2446" i="32"/>
  <c r="AU2447" i="32"/>
  <c r="AU2448" i="32"/>
  <c r="AU2449" i="32"/>
  <c r="AU2450" i="32"/>
  <c r="AU2451" i="32"/>
  <c r="AU2452" i="32"/>
  <c r="AU2453" i="32"/>
  <c r="AU2454" i="32"/>
  <c r="AU2455" i="32"/>
  <c r="AU2456" i="32"/>
  <c r="AU2457" i="32"/>
  <c r="AU2458" i="32"/>
  <c r="AU2459" i="32"/>
  <c r="AU2460" i="32"/>
  <c r="AU2461" i="32"/>
  <c r="AU2462" i="32"/>
  <c r="AU2463" i="32"/>
  <c r="AU2464" i="32"/>
  <c r="AU2465" i="32"/>
  <c r="AU2466" i="32"/>
  <c r="AU2467" i="32"/>
  <c r="AU2468" i="32"/>
  <c r="AU2469" i="32"/>
  <c r="AU2470" i="32"/>
  <c r="AU2471" i="32"/>
  <c r="AU2472" i="32"/>
  <c r="AU2473" i="32"/>
  <c r="AU2474" i="32"/>
  <c r="AU2475" i="32"/>
  <c r="AU2476" i="32"/>
  <c r="AU2477" i="32"/>
  <c r="AU2478" i="32"/>
  <c r="AU2479" i="32"/>
  <c r="AU2480" i="32"/>
  <c r="AU2481" i="32"/>
  <c r="AU2482" i="32"/>
  <c r="AU2483" i="32"/>
  <c r="AU2484" i="32"/>
  <c r="AU2485" i="32"/>
  <c r="AU2486" i="32"/>
  <c r="AU2487" i="32"/>
  <c r="AU2488" i="32"/>
  <c r="AU2489" i="32"/>
  <c r="AU2490" i="32"/>
  <c r="AU2491" i="32"/>
  <c r="AU2492" i="32"/>
  <c r="AU2493" i="32"/>
  <c r="AU2494" i="32"/>
  <c r="AU2495" i="32"/>
  <c r="AU2496" i="32"/>
  <c r="AU2497" i="32"/>
  <c r="AU2498" i="32"/>
  <c r="AU2499" i="32"/>
  <c r="AU2500" i="32"/>
  <c r="AV1501" i="32"/>
  <c r="AV1502" i="32"/>
  <c r="AV1503" i="32"/>
  <c r="AV1504" i="32"/>
  <c r="AV1505" i="32"/>
  <c r="AV1506" i="32"/>
  <c r="AV1507" i="32"/>
  <c r="AV1508" i="32"/>
  <c r="AV1509" i="32"/>
  <c r="AV1510" i="32"/>
  <c r="AV1511" i="32"/>
  <c r="AV1512" i="32"/>
  <c r="AV1513" i="32"/>
  <c r="AV1514" i="32"/>
  <c r="AV1515" i="32"/>
  <c r="AV1516" i="32"/>
  <c r="AV1517" i="32"/>
  <c r="AV1518" i="32"/>
  <c r="AV1519" i="32"/>
  <c r="AV1520" i="32"/>
  <c r="AV1521" i="32"/>
  <c r="AV1522" i="32"/>
  <c r="AV1523" i="32"/>
  <c r="AV1524" i="32"/>
  <c r="AV1525" i="32"/>
  <c r="AV1526" i="32"/>
  <c r="AV1527" i="32"/>
  <c r="AV1528" i="32"/>
  <c r="AV1529" i="32"/>
  <c r="AV1530" i="32"/>
  <c r="AV1531" i="32"/>
  <c r="AV1532" i="32"/>
  <c r="AV1533" i="32"/>
  <c r="AV1534" i="32"/>
  <c r="AV1535" i="32"/>
  <c r="AV1536" i="32"/>
  <c r="AV1537" i="32"/>
  <c r="AV1538" i="32"/>
  <c r="AV1539" i="32"/>
  <c r="AV1540" i="32"/>
  <c r="AV1541" i="32"/>
  <c r="AV1542" i="32"/>
  <c r="AV1543" i="32"/>
  <c r="AV1544" i="32"/>
  <c r="AV1545" i="32"/>
  <c r="AV1546" i="32"/>
  <c r="AV1547" i="32"/>
  <c r="AV1548" i="32"/>
  <c r="AV1549" i="32"/>
  <c r="AV1550" i="32"/>
  <c r="AV1551" i="32"/>
  <c r="AV1552" i="32"/>
  <c r="AV1553" i="32"/>
  <c r="AV1554" i="32"/>
  <c r="AV1555" i="32"/>
  <c r="AV1556" i="32"/>
  <c r="AV1557" i="32"/>
  <c r="AV1558" i="32"/>
  <c r="AV1559" i="32"/>
  <c r="AV1560" i="32"/>
  <c r="AV1561" i="32"/>
  <c r="AV1562" i="32"/>
  <c r="AV1563" i="32"/>
  <c r="AV1564" i="32"/>
  <c r="AV1565" i="32"/>
  <c r="AV1566" i="32"/>
  <c r="AV1567" i="32"/>
  <c r="AV1568" i="32"/>
  <c r="AV1569" i="32"/>
  <c r="AV1570" i="32"/>
  <c r="AV1571" i="32"/>
  <c r="AV1572" i="32"/>
  <c r="AV1573" i="32"/>
  <c r="AV1574" i="32"/>
  <c r="AV1575" i="32"/>
  <c r="AV1576" i="32"/>
  <c r="AV1577" i="32"/>
  <c r="AV1578" i="32"/>
  <c r="AV1579" i="32"/>
  <c r="AV1580" i="32"/>
  <c r="AV1581" i="32"/>
  <c r="AV1582" i="32"/>
  <c r="AV1583" i="32"/>
  <c r="AV1584" i="32"/>
  <c r="AV1585" i="32"/>
  <c r="AV1586" i="32"/>
  <c r="AV1587" i="32"/>
  <c r="AV1588" i="32"/>
  <c r="AV1589" i="32"/>
  <c r="AV1590" i="32"/>
  <c r="AV1591" i="32"/>
  <c r="AV1592" i="32"/>
  <c r="AV1593" i="32"/>
  <c r="AV1594" i="32"/>
  <c r="AV1595" i="32"/>
  <c r="AV1596" i="32"/>
  <c r="AV1597" i="32"/>
  <c r="AV1598" i="32"/>
  <c r="AV1599" i="32"/>
  <c r="AV1600" i="32"/>
  <c r="AV1601" i="32"/>
  <c r="AV1602" i="32"/>
  <c r="AV1603" i="32"/>
  <c r="AV1604" i="32"/>
  <c r="AV1605" i="32"/>
  <c r="AV1606" i="32"/>
  <c r="AV1607" i="32"/>
  <c r="AV1608" i="32"/>
  <c r="AV1609" i="32"/>
  <c r="AV1610" i="32"/>
  <c r="AV1611" i="32"/>
  <c r="AV1612" i="32"/>
  <c r="AV1613" i="32"/>
  <c r="AV1614" i="32"/>
  <c r="AV1615" i="32"/>
  <c r="AV1616" i="32"/>
  <c r="AV1617" i="32"/>
  <c r="AV1618" i="32"/>
  <c r="AV1619" i="32"/>
  <c r="AV1620" i="32"/>
  <c r="AV1621" i="32"/>
  <c r="AV1622" i="32"/>
  <c r="AV1623" i="32"/>
  <c r="AV1624" i="32"/>
  <c r="AV1625" i="32"/>
  <c r="AV1626" i="32"/>
  <c r="AV1627" i="32"/>
  <c r="AV1628" i="32"/>
  <c r="AV1629" i="32"/>
  <c r="AV1630" i="32"/>
  <c r="AV1631" i="32"/>
  <c r="AV1632" i="32"/>
  <c r="AV1633" i="32"/>
  <c r="AV1634" i="32"/>
  <c r="AV1635" i="32"/>
  <c r="AV1636" i="32"/>
  <c r="AV1637" i="32"/>
  <c r="AV1638" i="32"/>
  <c r="AV1639" i="32"/>
  <c r="AV1640" i="32"/>
  <c r="AV1641" i="32"/>
  <c r="AV1642" i="32"/>
  <c r="AV1643" i="32"/>
  <c r="AV1644" i="32"/>
  <c r="AV1645" i="32"/>
  <c r="AV1646" i="32"/>
  <c r="AV1647" i="32"/>
  <c r="AV1648" i="32"/>
  <c r="AV1649" i="32"/>
  <c r="AV1650" i="32"/>
  <c r="AV1651" i="32"/>
  <c r="AV1652" i="32"/>
  <c r="AV1653" i="32"/>
  <c r="AV1654" i="32"/>
  <c r="AV1655" i="32"/>
  <c r="AV1656" i="32"/>
  <c r="AV1657" i="32"/>
  <c r="AV1658" i="32"/>
  <c r="AV1659" i="32"/>
  <c r="AV1660" i="32"/>
  <c r="AV1661" i="32"/>
  <c r="AV1662" i="32"/>
  <c r="AV1663" i="32"/>
  <c r="AV1664" i="32"/>
  <c r="AV1665" i="32"/>
  <c r="AV1666" i="32"/>
  <c r="AV1667" i="32"/>
  <c r="AV1668" i="32"/>
  <c r="AV1669" i="32"/>
  <c r="AV1670" i="32"/>
  <c r="AV1671" i="32"/>
  <c r="AV1672" i="32"/>
  <c r="AV1673" i="32"/>
  <c r="AV1674" i="32"/>
  <c r="AV1675" i="32"/>
  <c r="AV1676" i="32"/>
  <c r="AV1677" i="32"/>
  <c r="AV1678" i="32"/>
  <c r="AV1679" i="32"/>
  <c r="AV1680" i="32"/>
  <c r="AV1681" i="32"/>
  <c r="AV1682" i="32"/>
  <c r="AV1683" i="32"/>
  <c r="AV1684" i="32"/>
  <c r="AV1685" i="32"/>
  <c r="AV1686" i="32"/>
  <c r="AV1687" i="32"/>
  <c r="AV1688" i="32"/>
  <c r="AV1689" i="32"/>
  <c r="AV1690" i="32"/>
  <c r="AV1691" i="32"/>
  <c r="AV1692" i="32"/>
  <c r="AV1693" i="32"/>
  <c r="AV1694" i="32"/>
  <c r="AV1695" i="32"/>
  <c r="AV1696" i="32"/>
  <c r="AV1697" i="32"/>
  <c r="AV1698" i="32"/>
  <c r="AV1699" i="32"/>
  <c r="AV1700" i="32"/>
  <c r="AV1701" i="32"/>
  <c r="AV1702" i="32"/>
  <c r="AV1703" i="32"/>
  <c r="AV1704" i="32"/>
  <c r="AV1705" i="32"/>
  <c r="AV1706" i="32"/>
  <c r="AV1707" i="32"/>
  <c r="AV1708" i="32"/>
  <c r="AV1709" i="32"/>
  <c r="AV1710" i="32"/>
  <c r="AV1711" i="32"/>
  <c r="AV1712" i="32"/>
  <c r="AV1713" i="32"/>
  <c r="AV1714" i="32"/>
  <c r="AV1715" i="32"/>
  <c r="AV1716" i="32"/>
  <c r="AV1717" i="32"/>
  <c r="AV1718" i="32"/>
  <c r="AV1719" i="32"/>
  <c r="AV1720" i="32"/>
  <c r="AV1721" i="32"/>
  <c r="AV1722" i="32"/>
  <c r="AV1723" i="32"/>
  <c r="AV1724" i="32"/>
  <c r="AV1725" i="32"/>
  <c r="AV1726" i="32"/>
  <c r="AV1727" i="32"/>
  <c r="AV1728" i="32"/>
  <c r="AV1729" i="32"/>
  <c r="AV1730" i="32"/>
  <c r="AV1731" i="32"/>
  <c r="AV1732" i="32"/>
  <c r="AV1733" i="32"/>
  <c r="AV1734" i="32"/>
  <c r="AV1735" i="32"/>
  <c r="AV1736" i="32"/>
  <c r="AV1737" i="32"/>
  <c r="AV1738" i="32"/>
  <c r="AV1739" i="32"/>
  <c r="AV1740" i="32"/>
  <c r="AV1741" i="32"/>
  <c r="AV1742" i="32"/>
  <c r="AV1743" i="32"/>
  <c r="AV1744" i="32"/>
  <c r="AV1745" i="32"/>
  <c r="AV1746" i="32"/>
  <c r="AV1747" i="32"/>
  <c r="AV1748" i="32"/>
  <c r="AV1749" i="32"/>
  <c r="AV1750" i="32"/>
  <c r="AV1751" i="32"/>
  <c r="AV1752" i="32"/>
  <c r="AV1753" i="32"/>
  <c r="AV1754" i="32"/>
  <c r="AV1755" i="32"/>
  <c r="AV1756" i="32"/>
  <c r="AV1757" i="32"/>
  <c r="AV1758" i="32"/>
  <c r="AV1759" i="32"/>
  <c r="AV1760" i="32"/>
  <c r="AV1761" i="32"/>
  <c r="AV1762" i="32"/>
  <c r="AV1763" i="32"/>
  <c r="AV1764" i="32"/>
  <c r="AV1765" i="32"/>
  <c r="AV1766" i="32"/>
  <c r="AV1767" i="32"/>
  <c r="AV1768" i="32"/>
  <c r="AV1769" i="32"/>
  <c r="AV1770" i="32"/>
  <c r="AV1771" i="32"/>
  <c r="AV1772" i="32"/>
  <c r="AV1773" i="32"/>
  <c r="AV1774" i="32"/>
  <c r="AV1775" i="32"/>
  <c r="AV1776" i="32"/>
  <c r="AV1777" i="32"/>
  <c r="AV1778" i="32"/>
  <c r="AV1779" i="32"/>
  <c r="AV1780" i="32"/>
  <c r="AV1781" i="32"/>
  <c r="AV1782" i="32"/>
  <c r="AV1783" i="32"/>
  <c r="AV1784" i="32"/>
  <c r="AV1785" i="32"/>
  <c r="AV1786" i="32"/>
  <c r="AV1787" i="32"/>
  <c r="AV1788" i="32"/>
  <c r="AV1789" i="32"/>
  <c r="AV1790" i="32"/>
  <c r="AV1791" i="32"/>
  <c r="AV1792" i="32"/>
  <c r="AV1793" i="32"/>
  <c r="AV1794" i="32"/>
  <c r="AV1795" i="32"/>
  <c r="AV1796" i="32"/>
  <c r="AV1797" i="32"/>
  <c r="AV1798" i="32"/>
  <c r="AV1799" i="32"/>
  <c r="AV1800" i="32"/>
  <c r="AV1801" i="32"/>
  <c r="AV1802" i="32"/>
  <c r="AV1803" i="32"/>
  <c r="AV1804" i="32"/>
  <c r="AV1805" i="32"/>
  <c r="AV1806" i="32"/>
  <c r="AV1807" i="32"/>
  <c r="AV1808" i="32"/>
  <c r="AV1809" i="32"/>
  <c r="AV1810" i="32"/>
  <c r="AV1811" i="32"/>
  <c r="AV1812" i="32"/>
  <c r="AV1813" i="32"/>
  <c r="AV1814" i="32"/>
  <c r="AV1815" i="32"/>
  <c r="AV1816" i="32"/>
  <c r="AV1817" i="32"/>
  <c r="AV1818" i="32"/>
  <c r="AV1819" i="32"/>
  <c r="AV1820" i="32"/>
  <c r="AV1821" i="32"/>
  <c r="AV1822" i="32"/>
  <c r="AV1823" i="32"/>
  <c r="AV1824" i="32"/>
  <c r="AV1825" i="32"/>
  <c r="AV1826" i="32"/>
  <c r="AV1827" i="32"/>
  <c r="AV1828" i="32"/>
  <c r="AV1829" i="32"/>
  <c r="AV1830" i="32"/>
  <c r="AV1831" i="32"/>
  <c r="AV1832" i="32"/>
  <c r="AV1833" i="32"/>
  <c r="AV1834" i="32"/>
  <c r="AV1835" i="32"/>
  <c r="AV1836" i="32"/>
  <c r="AV1837" i="32"/>
  <c r="AV1838" i="32"/>
  <c r="AV1839" i="32"/>
  <c r="AV1840" i="32"/>
  <c r="AV1841" i="32"/>
  <c r="AV1842" i="32"/>
  <c r="AV1843" i="32"/>
  <c r="AV1844" i="32"/>
  <c r="AV1845" i="32"/>
  <c r="AV1846" i="32"/>
  <c r="AV1847" i="32"/>
  <c r="AV1848" i="32"/>
  <c r="AV1849" i="32"/>
  <c r="AV1850" i="32"/>
  <c r="AV1851" i="32"/>
  <c r="AV1852" i="32"/>
  <c r="AV1853" i="32"/>
  <c r="AV1854" i="32"/>
  <c r="AV1855" i="32"/>
  <c r="AV1856" i="32"/>
  <c r="AV1857" i="32"/>
  <c r="AV1858" i="32"/>
  <c r="AV1859" i="32"/>
  <c r="AV1860" i="32"/>
  <c r="AV1861" i="32"/>
  <c r="AV1862" i="32"/>
  <c r="AV1863" i="32"/>
  <c r="AV1864" i="32"/>
  <c r="AV1865" i="32"/>
  <c r="AV1866" i="32"/>
  <c r="AV1867" i="32"/>
  <c r="AV1868" i="32"/>
  <c r="AV1869" i="32"/>
  <c r="AV1870" i="32"/>
  <c r="AV1871" i="32"/>
  <c r="AV1872" i="32"/>
  <c r="AV1873" i="32"/>
  <c r="AV1874" i="32"/>
  <c r="AV1875" i="32"/>
  <c r="AV1876" i="32"/>
  <c r="AV1877" i="32"/>
  <c r="AV1878" i="32"/>
  <c r="AV1879" i="32"/>
  <c r="AV1880" i="32"/>
  <c r="AV1881" i="32"/>
  <c r="AV1882" i="32"/>
  <c r="AV1883" i="32"/>
  <c r="AV1884" i="32"/>
  <c r="AV1885" i="32"/>
  <c r="AV1886" i="32"/>
  <c r="AV1887" i="32"/>
  <c r="AV1888" i="32"/>
  <c r="AV1889" i="32"/>
  <c r="AV1890" i="32"/>
  <c r="AV1891" i="32"/>
  <c r="AV1892" i="32"/>
  <c r="AV1893" i="32"/>
  <c r="AV1894" i="32"/>
  <c r="AV1895" i="32"/>
  <c r="AV1896" i="32"/>
  <c r="AV1897" i="32"/>
  <c r="AV1898" i="32"/>
  <c r="AV1899" i="32"/>
  <c r="AV1900" i="32"/>
  <c r="AV1901" i="32"/>
  <c r="AV1902" i="32"/>
  <c r="AV1903" i="32"/>
  <c r="AV1904" i="32"/>
  <c r="AV1905" i="32"/>
  <c r="AV1906" i="32"/>
  <c r="AV1907" i="32"/>
  <c r="AV1908" i="32"/>
  <c r="AV1909" i="32"/>
  <c r="AV1910" i="32"/>
  <c r="AV1911" i="32"/>
  <c r="AV1912" i="32"/>
  <c r="AV1913" i="32"/>
  <c r="AV1914" i="32"/>
  <c r="AV1915" i="32"/>
  <c r="AV1916" i="32"/>
  <c r="AV1917" i="32"/>
  <c r="AV1918" i="32"/>
  <c r="AV1919" i="32"/>
  <c r="AV1920" i="32"/>
  <c r="AV1921" i="32"/>
  <c r="AV1922" i="32"/>
  <c r="AV1923" i="32"/>
  <c r="AV1924" i="32"/>
  <c r="AV1925" i="32"/>
  <c r="AV1926" i="32"/>
  <c r="AV1927" i="32"/>
  <c r="AV1928" i="32"/>
  <c r="AV1929" i="32"/>
  <c r="AV1930" i="32"/>
  <c r="AV1931" i="32"/>
  <c r="AV1932" i="32"/>
  <c r="AV1933" i="32"/>
  <c r="AV1934" i="32"/>
  <c r="AV1935" i="32"/>
  <c r="AV1936" i="32"/>
  <c r="AV1937" i="32"/>
  <c r="AV1938" i="32"/>
  <c r="AV1939" i="32"/>
  <c r="AV1940" i="32"/>
  <c r="AV1941" i="32"/>
  <c r="AV1942" i="32"/>
  <c r="AV1943" i="32"/>
  <c r="AV1944" i="32"/>
  <c r="AV1945" i="32"/>
  <c r="AV1946" i="32"/>
  <c r="AV1947" i="32"/>
  <c r="AV1948" i="32"/>
  <c r="AV1949" i="32"/>
  <c r="AV1950" i="32"/>
  <c r="AV1951" i="32"/>
  <c r="AV1952" i="32"/>
  <c r="AV1953" i="32"/>
  <c r="AV1954" i="32"/>
  <c r="AV1955" i="32"/>
  <c r="AV1956" i="32"/>
  <c r="AV1957" i="32"/>
  <c r="AV1958" i="32"/>
  <c r="AV1959" i="32"/>
  <c r="AV1960" i="32"/>
  <c r="AV1961" i="32"/>
  <c r="AV1962" i="32"/>
  <c r="AV1963" i="32"/>
  <c r="AV1964" i="32"/>
  <c r="AV1965" i="32"/>
  <c r="AV1966" i="32"/>
  <c r="AV1967" i="32"/>
  <c r="AV1968" i="32"/>
  <c r="AV1969" i="32"/>
  <c r="AV1970" i="32"/>
  <c r="AV1971" i="32"/>
  <c r="AV1972" i="32"/>
  <c r="AV1973" i="32"/>
  <c r="AV1974" i="32"/>
  <c r="AV1975" i="32"/>
  <c r="AV1976" i="32"/>
  <c r="AV1977" i="32"/>
  <c r="AV1978" i="32"/>
  <c r="AV1979" i="32"/>
  <c r="AV1980" i="32"/>
  <c r="AV1981" i="32"/>
  <c r="AV1982" i="32"/>
  <c r="AV1983" i="32"/>
  <c r="AV1984" i="32"/>
  <c r="AV1985" i="32"/>
  <c r="AV1986" i="32"/>
  <c r="AV1987" i="32"/>
  <c r="AV1988" i="32"/>
  <c r="AV1989" i="32"/>
  <c r="AV1990" i="32"/>
  <c r="AV1991" i="32"/>
  <c r="AV1992" i="32"/>
  <c r="AV1993" i="32"/>
  <c r="AV1994" i="32"/>
  <c r="AV1995" i="32"/>
  <c r="AV1996" i="32"/>
  <c r="AV1997" i="32"/>
  <c r="AV1998" i="32"/>
  <c r="AV1999" i="32"/>
  <c r="AV2000" i="32"/>
  <c r="AV2001" i="32"/>
  <c r="AV2002" i="32"/>
  <c r="AV2003" i="32"/>
  <c r="AV2004" i="32"/>
  <c r="AV2005" i="32"/>
  <c r="AV2006" i="32"/>
  <c r="AV2007" i="32"/>
  <c r="AV2008" i="32"/>
  <c r="AV2009" i="32"/>
  <c r="AV2010" i="32"/>
  <c r="AV2011" i="32"/>
  <c r="AV2012" i="32"/>
  <c r="AV2013" i="32"/>
  <c r="AV2014" i="32"/>
  <c r="AV2015" i="32"/>
  <c r="AV2016" i="32"/>
  <c r="AV2017" i="32"/>
  <c r="AV2018" i="32"/>
  <c r="AV2019" i="32"/>
  <c r="AV2020" i="32"/>
  <c r="AV2021" i="32"/>
  <c r="AV2022" i="32"/>
  <c r="AV2023" i="32"/>
  <c r="AV2024" i="32"/>
  <c r="AV2025" i="32"/>
  <c r="AV2026" i="32"/>
  <c r="AV2027" i="32"/>
  <c r="AV2028" i="32"/>
  <c r="AV2029" i="32"/>
  <c r="AV2030" i="32"/>
  <c r="AV2031" i="32"/>
  <c r="AV2032" i="32"/>
  <c r="AV2033" i="32"/>
  <c r="AV2034" i="32"/>
  <c r="AV2035" i="32"/>
  <c r="AV2036" i="32"/>
  <c r="AV2037" i="32"/>
  <c r="AV2038" i="32"/>
  <c r="AV2039" i="32"/>
  <c r="AV2040" i="32"/>
  <c r="AV2041" i="32"/>
  <c r="AV2042" i="32"/>
  <c r="AV2043" i="32"/>
  <c r="AV2044" i="32"/>
  <c r="AV2045" i="32"/>
  <c r="AV2046" i="32"/>
  <c r="AV2047" i="32"/>
  <c r="AV2048" i="32"/>
  <c r="AV2049" i="32"/>
  <c r="AV2050" i="32"/>
  <c r="AV2051" i="32"/>
  <c r="AV2052" i="32"/>
  <c r="AV2053" i="32"/>
  <c r="AV2054" i="32"/>
  <c r="AV2055" i="32"/>
  <c r="AV2056" i="32"/>
  <c r="AV2057" i="32"/>
  <c r="AV2058" i="32"/>
  <c r="AV2059" i="32"/>
  <c r="AV2060" i="32"/>
  <c r="AV2061" i="32"/>
  <c r="AV2062" i="32"/>
  <c r="AV2063" i="32"/>
  <c r="AV2064" i="32"/>
  <c r="AV2065" i="32"/>
  <c r="AV2066" i="32"/>
  <c r="AV2067" i="32"/>
  <c r="AV2068" i="32"/>
  <c r="AV2069" i="32"/>
  <c r="AV2070" i="32"/>
  <c r="AV2071" i="32"/>
  <c r="AV2072" i="32"/>
  <c r="AV2073" i="32"/>
  <c r="AV2074" i="32"/>
  <c r="AV2075" i="32"/>
  <c r="AV2076" i="32"/>
  <c r="AV2077" i="32"/>
  <c r="AV2078" i="32"/>
  <c r="AV2079" i="32"/>
  <c r="AV2080" i="32"/>
  <c r="AV2081" i="32"/>
  <c r="AV2082" i="32"/>
  <c r="AV2083" i="32"/>
  <c r="AV2084" i="32"/>
  <c r="AV2085" i="32"/>
  <c r="AV2086" i="32"/>
  <c r="AV2087" i="32"/>
  <c r="AV2088" i="32"/>
  <c r="AV2089" i="32"/>
  <c r="AV2090" i="32"/>
  <c r="AV2091" i="32"/>
  <c r="AV2092" i="32"/>
  <c r="AV2093" i="32"/>
  <c r="AV2094" i="32"/>
  <c r="AV2095" i="32"/>
  <c r="AV2096" i="32"/>
  <c r="AV2097" i="32"/>
  <c r="AV2098" i="32"/>
  <c r="AV2099" i="32"/>
  <c r="AV2100" i="32"/>
  <c r="AV2101" i="32"/>
  <c r="AV2102" i="32"/>
  <c r="AV2103" i="32"/>
  <c r="AV2104" i="32"/>
  <c r="AV2105" i="32"/>
  <c r="AV2106" i="32"/>
  <c r="AV2107" i="32"/>
  <c r="AV2108" i="32"/>
  <c r="AV2109" i="32"/>
  <c r="AV2110" i="32"/>
  <c r="AV2111" i="32"/>
  <c r="AV2112" i="32"/>
  <c r="AV2113" i="32"/>
  <c r="AV2114" i="32"/>
  <c r="AV2115" i="32"/>
  <c r="AV2116" i="32"/>
  <c r="AV2117" i="32"/>
  <c r="AV2118" i="32"/>
  <c r="AV2119" i="32"/>
  <c r="AV2120" i="32"/>
  <c r="AV2121" i="32"/>
  <c r="AV2122" i="32"/>
  <c r="AV2123" i="32"/>
  <c r="AV2124" i="32"/>
  <c r="AV2125" i="32"/>
  <c r="AV2126" i="32"/>
  <c r="AV2127" i="32"/>
  <c r="AV2128" i="32"/>
  <c r="AV2129" i="32"/>
  <c r="AV2130" i="32"/>
  <c r="AV2131" i="32"/>
  <c r="AV2132" i="32"/>
  <c r="AV2133" i="32"/>
  <c r="AV2134" i="32"/>
  <c r="AV2135" i="32"/>
  <c r="AV2136" i="32"/>
  <c r="AV2137" i="32"/>
  <c r="AV2138" i="32"/>
  <c r="AV2139" i="32"/>
  <c r="AV2140" i="32"/>
  <c r="AV2141" i="32"/>
  <c r="AV2142" i="32"/>
  <c r="AV2143" i="32"/>
  <c r="AV2144" i="32"/>
  <c r="AV2145" i="32"/>
  <c r="AV2146" i="32"/>
  <c r="AV2147" i="32"/>
  <c r="AV2148" i="32"/>
  <c r="AV2149" i="32"/>
  <c r="AV2150" i="32"/>
  <c r="AV2151" i="32"/>
  <c r="AV2152" i="32"/>
  <c r="AV2153" i="32"/>
  <c r="AV2154" i="32"/>
  <c r="AV2155" i="32"/>
  <c r="AV2156" i="32"/>
  <c r="AV2157" i="32"/>
  <c r="AV2158" i="32"/>
  <c r="AV2159" i="32"/>
  <c r="AV2160" i="32"/>
  <c r="AV2161" i="32"/>
  <c r="AV2162" i="32"/>
  <c r="AV2163" i="32"/>
  <c r="AV2164" i="32"/>
  <c r="AV2165" i="32"/>
  <c r="AV2166" i="32"/>
  <c r="AV2167" i="32"/>
  <c r="AV2168" i="32"/>
  <c r="AV2169" i="32"/>
  <c r="AV2170" i="32"/>
  <c r="AV2171" i="32"/>
  <c r="AV2172" i="32"/>
  <c r="AV2173" i="32"/>
  <c r="AV2174" i="32"/>
  <c r="AV2175" i="32"/>
  <c r="AV2176" i="32"/>
  <c r="AV2177" i="32"/>
  <c r="AV2178" i="32"/>
  <c r="AV2179" i="32"/>
  <c r="AV2180" i="32"/>
  <c r="AV2181" i="32"/>
  <c r="AV2182" i="32"/>
  <c r="AV2183" i="32"/>
  <c r="AV2184" i="32"/>
  <c r="AV2185" i="32"/>
  <c r="AV2186" i="32"/>
  <c r="AV2187" i="32"/>
  <c r="AV2188" i="32"/>
  <c r="AV2189" i="32"/>
  <c r="AV2190" i="32"/>
  <c r="AV2191" i="32"/>
  <c r="AV2192" i="32"/>
  <c r="AV2193" i="32"/>
  <c r="AV2194" i="32"/>
  <c r="AV2195" i="32"/>
  <c r="AV2196" i="32"/>
  <c r="AV2197" i="32"/>
  <c r="AV2198" i="32"/>
  <c r="AV2199" i="32"/>
  <c r="AV2200" i="32"/>
  <c r="AV2201" i="32"/>
  <c r="AV2202" i="32"/>
  <c r="AV2203" i="32"/>
  <c r="AV2204" i="32"/>
  <c r="AV2205" i="32"/>
  <c r="AV2206" i="32"/>
  <c r="AV2207" i="32"/>
  <c r="AV2208" i="32"/>
  <c r="AV2209" i="32"/>
  <c r="AV2210" i="32"/>
  <c r="AV2211" i="32"/>
  <c r="AV2212" i="32"/>
  <c r="AV2213" i="32"/>
  <c r="AV2214" i="32"/>
  <c r="AV2215" i="32"/>
  <c r="AV2216" i="32"/>
  <c r="AV2217" i="32"/>
  <c r="AV2218" i="32"/>
  <c r="AV2219" i="32"/>
  <c r="AV2220" i="32"/>
  <c r="AV2221" i="32"/>
  <c r="AV2222" i="32"/>
  <c r="AV2223" i="32"/>
  <c r="AV2224" i="32"/>
  <c r="AV2225" i="32"/>
  <c r="AV2226" i="32"/>
  <c r="AV2227" i="32"/>
  <c r="AV2228" i="32"/>
  <c r="AV2229" i="32"/>
  <c r="AV2230" i="32"/>
  <c r="AV2231" i="32"/>
  <c r="AV2232" i="32"/>
  <c r="AV2233" i="32"/>
  <c r="AV2234" i="32"/>
  <c r="AV2235" i="32"/>
  <c r="AV2236" i="32"/>
  <c r="AV2237" i="32"/>
  <c r="AV2238" i="32"/>
  <c r="AV2239" i="32"/>
  <c r="AV2240" i="32"/>
  <c r="AV2241" i="32"/>
  <c r="AV2242" i="32"/>
  <c r="AV2243" i="32"/>
  <c r="AV2244" i="32"/>
  <c r="AV2245" i="32"/>
  <c r="AV2246" i="32"/>
  <c r="AV2247" i="32"/>
  <c r="AV2248" i="32"/>
  <c r="AV2249" i="32"/>
  <c r="AV2250" i="32"/>
  <c r="AV2251" i="32"/>
  <c r="AV2252" i="32"/>
  <c r="AV2253" i="32"/>
  <c r="AV2254" i="32"/>
  <c r="AV2255" i="32"/>
  <c r="AV2256" i="32"/>
  <c r="AV2257" i="32"/>
  <c r="AV2258" i="32"/>
  <c r="AV2259" i="32"/>
  <c r="AV2260" i="32"/>
  <c r="AV2261" i="32"/>
  <c r="AV2262" i="32"/>
  <c r="AV2263" i="32"/>
  <c r="AV2264" i="32"/>
  <c r="AV2265" i="32"/>
  <c r="AV2266" i="32"/>
  <c r="AV2267" i="32"/>
  <c r="AV2268" i="32"/>
  <c r="AV2269" i="32"/>
  <c r="AV2270" i="32"/>
  <c r="AV2271" i="32"/>
  <c r="AV2272" i="32"/>
  <c r="AV2273" i="32"/>
  <c r="AV2274" i="32"/>
  <c r="AV2275" i="32"/>
  <c r="AV2276" i="32"/>
  <c r="AV2277" i="32"/>
  <c r="AV2278" i="32"/>
  <c r="AV2279" i="32"/>
  <c r="AV2280" i="32"/>
  <c r="AV2281" i="32"/>
  <c r="AV2282" i="32"/>
  <c r="AV2283" i="32"/>
  <c r="AV2284" i="32"/>
  <c r="AV2285" i="32"/>
  <c r="AV2286" i="32"/>
  <c r="AV2287" i="32"/>
  <c r="AV2288" i="32"/>
  <c r="AV2289" i="32"/>
  <c r="AV2290" i="32"/>
  <c r="AV2291" i="32"/>
  <c r="AV2292" i="32"/>
  <c r="AV2293" i="32"/>
  <c r="AV2294" i="32"/>
  <c r="AV2295" i="32"/>
  <c r="AV2296" i="32"/>
  <c r="AV2297" i="32"/>
  <c r="AV2298" i="32"/>
  <c r="AV2299" i="32"/>
  <c r="AV2300" i="32"/>
  <c r="AV2301" i="32"/>
  <c r="AV2302" i="32"/>
  <c r="AV2303" i="32"/>
  <c r="AV2304" i="32"/>
  <c r="AV2305" i="32"/>
  <c r="AV2306" i="32"/>
  <c r="AV2307" i="32"/>
  <c r="AV2308" i="32"/>
  <c r="AV2309" i="32"/>
  <c r="AV2310" i="32"/>
  <c r="AV2311" i="32"/>
  <c r="AV2312" i="32"/>
  <c r="AV2313" i="32"/>
  <c r="AV2314" i="32"/>
  <c r="AV2315" i="32"/>
  <c r="AV2316" i="32"/>
  <c r="AV2317" i="32"/>
  <c r="AV2318" i="32"/>
  <c r="AV2319" i="32"/>
  <c r="AV2320" i="32"/>
  <c r="AV2321" i="32"/>
  <c r="AV2322" i="32"/>
  <c r="AV2323" i="32"/>
  <c r="AV2324" i="32"/>
  <c r="AV2325" i="32"/>
  <c r="AV2326" i="32"/>
  <c r="AV2327" i="32"/>
  <c r="AV2328" i="32"/>
  <c r="AV2329" i="32"/>
  <c r="AV2330" i="32"/>
  <c r="AV2331" i="32"/>
  <c r="AV2332" i="32"/>
  <c r="AV2333" i="32"/>
  <c r="AV2334" i="32"/>
  <c r="AV2335" i="32"/>
  <c r="AV2336" i="32"/>
  <c r="AV2337" i="32"/>
  <c r="AV2338" i="32"/>
  <c r="AV2339" i="32"/>
  <c r="AV2340" i="32"/>
  <c r="AV2341" i="32"/>
  <c r="AV2342" i="32"/>
  <c r="AV2343" i="32"/>
  <c r="AV2344" i="32"/>
  <c r="AV2345" i="32"/>
  <c r="AV2346" i="32"/>
  <c r="AV2347" i="32"/>
  <c r="AV2348" i="32"/>
  <c r="AV2349" i="32"/>
  <c r="AV2350" i="32"/>
  <c r="AV2351" i="32"/>
  <c r="AV2352" i="32"/>
  <c r="AV2353" i="32"/>
  <c r="AV2354" i="32"/>
  <c r="AV2355" i="32"/>
  <c r="AV2356" i="32"/>
  <c r="AV2357" i="32"/>
  <c r="AV2358" i="32"/>
  <c r="AV2359" i="32"/>
  <c r="AV2360" i="32"/>
  <c r="AV2361" i="32"/>
  <c r="AV2362" i="32"/>
  <c r="AV2363" i="32"/>
  <c r="AV2364" i="32"/>
  <c r="AV2365" i="32"/>
  <c r="AV2366" i="32"/>
  <c r="AV2367" i="32"/>
  <c r="AV2368" i="32"/>
  <c r="AV2369" i="32"/>
  <c r="AV2370" i="32"/>
  <c r="AV2371" i="32"/>
  <c r="AV2372" i="32"/>
  <c r="AV2373" i="32"/>
  <c r="AV2374" i="32"/>
  <c r="AV2375" i="32"/>
  <c r="AV2376" i="32"/>
  <c r="AV2377" i="32"/>
  <c r="AV2378" i="32"/>
  <c r="AV2379" i="32"/>
  <c r="AV2380" i="32"/>
  <c r="AV2381" i="32"/>
  <c r="AV2382" i="32"/>
  <c r="AV2383" i="32"/>
  <c r="AV2384" i="32"/>
  <c r="AV2385" i="32"/>
  <c r="AV2386" i="32"/>
  <c r="AV2387" i="32"/>
  <c r="AV2388" i="32"/>
  <c r="AV2389" i="32"/>
  <c r="AV2390" i="32"/>
  <c r="AV2391" i="32"/>
  <c r="AV2392" i="32"/>
  <c r="AV2393" i="32"/>
  <c r="AV2394" i="32"/>
  <c r="AV2395" i="32"/>
  <c r="AV2396" i="32"/>
  <c r="AV2397" i="32"/>
  <c r="AV2398" i="32"/>
  <c r="AV2399" i="32"/>
  <c r="AV2400" i="32"/>
  <c r="AV2401" i="32"/>
  <c r="AV2402" i="32"/>
  <c r="AV2403" i="32"/>
  <c r="AV2404" i="32"/>
  <c r="AV2405" i="32"/>
  <c r="AV2406" i="32"/>
  <c r="AV2407" i="32"/>
  <c r="AV2408" i="32"/>
  <c r="AV2409" i="32"/>
  <c r="AV2410" i="32"/>
  <c r="AV2411" i="32"/>
  <c r="AV2412" i="32"/>
  <c r="AV2413" i="32"/>
  <c r="AV2414" i="32"/>
  <c r="AV2415" i="32"/>
  <c r="AV2416" i="32"/>
  <c r="AV2417" i="32"/>
  <c r="AV2418" i="32"/>
  <c r="AV2419" i="32"/>
  <c r="AV2420" i="32"/>
  <c r="AV2421" i="32"/>
  <c r="AV2422" i="32"/>
  <c r="AV2423" i="32"/>
  <c r="AV2424" i="32"/>
  <c r="AV2425" i="32"/>
  <c r="AV2426" i="32"/>
  <c r="AV2427" i="32"/>
  <c r="AV2428" i="32"/>
  <c r="AV2429" i="32"/>
  <c r="AV2430" i="32"/>
  <c r="AV2431" i="32"/>
  <c r="AV2432" i="32"/>
  <c r="AV2433" i="32"/>
  <c r="AV2434" i="32"/>
  <c r="AV2435" i="32"/>
  <c r="AV2436" i="32"/>
  <c r="AV2437" i="32"/>
  <c r="AV2438" i="32"/>
  <c r="AV2439" i="32"/>
  <c r="AV2440" i="32"/>
  <c r="AV2441" i="32"/>
  <c r="AV2442" i="32"/>
  <c r="AV2443" i="32"/>
  <c r="AV2444" i="32"/>
  <c r="AV2445" i="32"/>
  <c r="AV2446" i="32"/>
  <c r="AV2447" i="32"/>
  <c r="AV2448" i="32"/>
  <c r="AV2449" i="32"/>
  <c r="AV2450" i="32"/>
  <c r="AV2451" i="32"/>
  <c r="AV2452" i="32"/>
  <c r="AV2453" i="32"/>
  <c r="AV2454" i="32"/>
  <c r="AV2455" i="32"/>
  <c r="AV2456" i="32"/>
  <c r="AV2457" i="32"/>
  <c r="AV2458" i="32"/>
  <c r="AV2459" i="32"/>
  <c r="AV2460" i="32"/>
  <c r="AV2461" i="32"/>
  <c r="AV2462" i="32"/>
  <c r="AV2463" i="32"/>
  <c r="AV2464" i="32"/>
  <c r="AV2465" i="32"/>
  <c r="AV2466" i="32"/>
  <c r="AV2467" i="32"/>
  <c r="AV2468" i="32"/>
  <c r="AV2469" i="32"/>
  <c r="AV2470" i="32"/>
  <c r="AV2471" i="32"/>
  <c r="AV2472" i="32"/>
  <c r="AV2473" i="32"/>
  <c r="AV2474" i="32"/>
  <c r="AV2475" i="32"/>
  <c r="AV2476" i="32"/>
  <c r="AV2477" i="32"/>
  <c r="AV2478" i="32"/>
  <c r="AV2479" i="32"/>
  <c r="AV2480" i="32"/>
  <c r="AV2481" i="32"/>
  <c r="AV2482" i="32"/>
  <c r="AV2483" i="32"/>
  <c r="AV2484" i="32"/>
  <c r="AV2485" i="32"/>
  <c r="AV2486" i="32"/>
  <c r="AV2487" i="32"/>
  <c r="AV2488" i="32"/>
  <c r="AV2489" i="32"/>
  <c r="AV2490" i="32"/>
  <c r="AV2491" i="32"/>
  <c r="AV2492" i="32"/>
  <c r="AV2493" i="32"/>
  <c r="AV2494" i="32"/>
  <c r="AV2495" i="32"/>
  <c r="AV2496" i="32"/>
  <c r="AV2497" i="32"/>
  <c r="AV2498" i="32"/>
  <c r="AV2499" i="32"/>
  <c r="AV2500" i="32"/>
  <c r="AW1501" i="32"/>
  <c r="AW1502" i="32"/>
  <c r="AW1503" i="32"/>
  <c r="AW1504" i="32"/>
  <c r="AW1505" i="32"/>
  <c r="AW1506" i="32"/>
  <c r="AW1507" i="32"/>
  <c r="AW1508" i="32"/>
  <c r="AW1509" i="32"/>
  <c r="AW1510" i="32"/>
  <c r="AW1511" i="32"/>
  <c r="AW1512" i="32"/>
  <c r="AW1513" i="32"/>
  <c r="AW1514" i="32"/>
  <c r="AW1515" i="32"/>
  <c r="AW1516" i="32"/>
  <c r="AW1517" i="32"/>
  <c r="AW1518" i="32"/>
  <c r="AW1519" i="32"/>
  <c r="AW1520" i="32"/>
  <c r="AW1521" i="32"/>
  <c r="AW1522" i="32"/>
  <c r="AW1523" i="32"/>
  <c r="AW1524" i="32"/>
  <c r="AW1525" i="32"/>
  <c r="AW1526" i="32"/>
  <c r="AW1527" i="32"/>
  <c r="AW1528" i="32"/>
  <c r="AW1529" i="32"/>
  <c r="AW1530" i="32"/>
  <c r="AW1531" i="32"/>
  <c r="AW1532" i="32"/>
  <c r="AW1533" i="32"/>
  <c r="AW1534" i="32"/>
  <c r="AW1535" i="32"/>
  <c r="AW1536" i="32"/>
  <c r="AW1537" i="32"/>
  <c r="AW1538" i="32"/>
  <c r="AW1539" i="32"/>
  <c r="AW1540" i="32"/>
  <c r="AW1541" i="32"/>
  <c r="AW1542" i="32"/>
  <c r="AW1543" i="32"/>
  <c r="AW1544" i="32"/>
  <c r="AW1545" i="32"/>
  <c r="AW1546" i="32"/>
  <c r="AW1547" i="32"/>
  <c r="AW1548" i="32"/>
  <c r="AW1549" i="32"/>
  <c r="AW1550" i="32"/>
  <c r="AW1551" i="32"/>
  <c r="AW1552" i="32"/>
  <c r="AW1553" i="32"/>
  <c r="AW1554" i="32"/>
  <c r="AW1555" i="32"/>
  <c r="AW1556" i="32"/>
  <c r="AW1557" i="32"/>
  <c r="AW1558" i="32"/>
  <c r="AW1559" i="32"/>
  <c r="AW1560" i="32"/>
  <c r="AW1561" i="32"/>
  <c r="AW1562" i="32"/>
  <c r="AW1563" i="32"/>
  <c r="AW1564" i="32"/>
  <c r="AW1565" i="32"/>
  <c r="AW1566" i="32"/>
  <c r="AW1567" i="32"/>
  <c r="AW1568" i="32"/>
  <c r="AW1569" i="32"/>
  <c r="AW1570" i="32"/>
  <c r="AW1571" i="32"/>
  <c r="AW1572" i="32"/>
  <c r="AW1573" i="32"/>
  <c r="AW1574" i="32"/>
  <c r="AW1575" i="32"/>
  <c r="AW1576" i="32"/>
  <c r="AW1577" i="32"/>
  <c r="AW1578" i="32"/>
  <c r="AW1579" i="32"/>
  <c r="AW1580" i="32"/>
  <c r="AW1581" i="32"/>
  <c r="AW1582" i="32"/>
  <c r="AW1583" i="32"/>
  <c r="AW1584" i="32"/>
  <c r="AW1585" i="32"/>
  <c r="AW1586" i="32"/>
  <c r="AW1587" i="32"/>
  <c r="AW1588" i="32"/>
  <c r="AW1589" i="32"/>
  <c r="AW1590" i="32"/>
  <c r="AW1591" i="32"/>
  <c r="AW1592" i="32"/>
  <c r="AW1593" i="32"/>
  <c r="AW1594" i="32"/>
  <c r="AW1595" i="32"/>
  <c r="AW1596" i="32"/>
  <c r="AW1597" i="32"/>
  <c r="AW1598" i="32"/>
  <c r="AW1599" i="32"/>
  <c r="AW1600" i="32"/>
  <c r="AW1601" i="32"/>
  <c r="AW1602" i="32"/>
  <c r="AW1603" i="32"/>
  <c r="AW1604" i="32"/>
  <c r="AW1605" i="32"/>
  <c r="AW1606" i="32"/>
  <c r="AW1607" i="32"/>
  <c r="AW1608" i="32"/>
  <c r="AW1609" i="32"/>
  <c r="AW1610" i="32"/>
  <c r="AW1611" i="32"/>
  <c r="AW1612" i="32"/>
  <c r="AW1613" i="32"/>
  <c r="AW1614" i="32"/>
  <c r="AW1615" i="32"/>
  <c r="AW1616" i="32"/>
  <c r="AW1617" i="32"/>
  <c r="AW1618" i="32"/>
  <c r="AW1619" i="32"/>
  <c r="AW1620" i="32"/>
  <c r="AW1621" i="32"/>
  <c r="AW1622" i="32"/>
  <c r="AW1623" i="32"/>
  <c r="AW1624" i="32"/>
  <c r="AW1625" i="32"/>
  <c r="AW1626" i="32"/>
  <c r="AW1627" i="32"/>
  <c r="AW1628" i="32"/>
  <c r="AW1629" i="32"/>
  <c r="AW1630" i="32"/>
  <c r="AW1631" i="32"/>
  <c r="AW1632" i="32"/>
  <c r="AW1633" i="32"/>
  <c r="AW1634" i="32"/>
  <c r="AW1635" i="32"/>
  <c r="AW1636" i="32"/>
  <c r="AW1637" i="32"/>
  <c r="AW1638" i="32"/>
  <c r="AW1639" i="32"/>
  <c r="AW1640" i="32"/>
  <c r="AW1641" i="32"/>
  <c r="AW1642" i="32"/>
  <c r="AW1643" i="32"/>
  <c r="AW1644" i="32"/>
  <c r="AW1645" i="32"/>
  <c r="AW1646" i="32"/>
  <c r="AW1647" i="32"/>
  <c r="AW1648" i="32"/>
  <c r="AW1649" i="32"/>
  <c r="AW1650" i="32"/>
  <c r="AW1651" i="32"/>
  <c r="AW1652" i="32"/>
  <c r="AW1653" i="32"/>
  <c r="AW1654" i="32"/>
  <c r="AW1655" i="32"/>
  <c r="AW1656" i="32"/>
  <c r="AW1657" i="32"/>
  <c r="AW1658" i="32"/>
  <c r="AW1659" i="32"/>
  <c r="AW1660" i="32"/>
  <c r="AW1661" i="32"/>
  <c r="AW1662" i="32"/>
  <c r="AW1663" i="32"/>
  <c r="AW1664" i="32"/>
  <c r="AW1665" i="32"/>
  <c r="AW1666" i="32"/>
  <c r="AW1667" i="32"/>
  <c r="AW1668" i="32"/>
  <c r="AW1669" i="32"/>
  <c r="AW1670" i="32"/>
  <c r="AW1671" i="32"/>
  <c r="AW1672" i="32"/>
  <c r="AW1673" i="32"/>
  <c r="AW1674" i="32"/>
  <c r="AW1675" i="32"/>
  <c r="AW1676" i="32"/>
  <c r="AW1677" i="32"/>
  <c r="AW1678" i="32"/>
  <c r="AW1679" i="32"/>
  <c r="AW1680" i="32"/>
  <c r="AW1681" i="32"/>
  <c r="AW1682" i="32"/>
  <c r="AW1683" i="32"/>
  <c r="AW1684" i="32"/>
  <c r="AW1685" i="32"/>
  <c r="AW1686" i="32"/>
  <c r="AW1687" i="32"/>
  <c r="AW1688" i="32"/>
  <c r="AW1689" i="32"/>
  <c r="AW1690" i="32"/>
  <c r="AW1691" i="32"/>
  <c r="AW1692" i="32"/>
  <c r="AW1693" i="32"/>
  <c r="AW1694" i="32"/>
  <c r="AW1695" i="32"/>
  <c r="AW1696" i="32"/>
  <c r="AW1697" i="32"/>
  <c r="AW1698" i="32"/>
  <c r="AW1699" i="32"/>
  <c r="AW1700" i="32"/>
  <c r="AW1701" i="32"/>
  <c r="AW1702" i="32"/>
  <c r="AW1703" i="32"/>
  <c r="AW1704" i="32"/>
  <c r="AW1705" i="32"/>
  <c r="AW1706" i="32"/>
  <c r="AW1707" i="32"/>
  <c r="AW1708" i="32"/>
  <c r="AW1709" i="32"/>
  <c r="AW1710" i="32"/>
  <c r="AW1711" i="32"/>
  <c r="AW1712" i="32"/>
  <c r="AW1713" i="32"/>
  <c r="AW1714" i="32"/>
  <c r="AW1715" i="32"/>
  <c r="AW1716" i="32"/>
  <c r="AW1717" i="32"/>
  <c r="AW1718" i="32"/>
  <c r="AW1719" i="32"/>
  <c r="AW1720" i="32"/>
  <c r="AW1721" i="32"/>
  <c r="AW1722" i="32"/>
  <c r="AW1723" i="32"/>
  <c r="AW1724" i="32"/>
  <c r="AW1725" i="32"/>
  <c r="AW1726" i="32"/>
  <c r="AW1727" i="32"/>
  <c r="AW1728" i="32"/>
  <c r="AW1729" i="32"/>
  <c r="AW1730" i="32"/>
  <c r="AW1731" i="32"/>
  <c r="AW1732" i="32"/>
  <c r="AW1733" i="32"/>
  <c r="AW1734" i="32"/>
  <c r="AW1735" i="32"/>
  <c r="AW1736" i="32"/>
  <c r="AW1737" i="32"/>
  <c r="AW1738" i="32"/>
  <c r="AW1739" i="32"/>
  <c r="AW1740" i="32"/>
  <c r="AW1741" i="32"/>
  <c r="AW1742" i="32"/>
  <c r="AW1743" i="32"/>
  <c r="AW1744" i="32"/>
  <c r="AW1745" i="32"/>
  <c r="AW1746" i="32"/>
  <c r="AW1747" i="32"/>
  <c r="AW1748" i="32"/>
  <c r="AW1749" i="32"/>
  <c r="AW1750" i="32"/>
  <c r="AW1751" i="32"/>
  <c r="AW1752" i="32"/>
  <c r="AW1753" i="32"/>
  <c r="AW1754" i="32"/>
  <c r="AW1755" i="32"/>
  <c r="AW1756" i="32"/>
  <c r="AW1757" i="32"/>
  <c r="AW1758" i="32"/>
  <c r="AW1759" i="32"/>
  <c r="AW1760" i="32"/>
  <c r="AW1761" i="32"/>
  <c r="AW1762" i="32"/>
  <c r="AW1763" i="32"/>
  <c r="AW1764" i="32"/>
  <c r="AW1765" i="32"/>
  <c r="AW1766" i="32"/>
  <c r="AW1767" i="32"/>
  <c r="AW1768" i="32"/>
  <c r="AW1769" i="32"/>
  <c r="AW1770" i="32"/>
  <c r="AW1771" i="32"/>
  <c r="AW1772" i="32"/>
  <c r="AW1773" i="32"/>
  <c r="AW1774" i="32"/>
  <c r="AW1775" i="32"/>
  <c r="AW1776" i="32"/>
  <c r="AW1777" i="32"/>
  <c r="AW1778" i="32"/>
  <c r="AW1779" i="32"/>
  <c r="AW1780" i="32"/>
  <c r="AW1781" i="32"/>
  <c r="AW1782" i="32"/>
  <c r="AW1783" i="32"/>
  <c r="AW1784" i="32"/>
  <c r="AW1785" i="32"/>
  <c r="AW1786" i="32"/>
  <c r="AW1787" i="32"/>
  <c r="AW1788" i="32"/>
  <c r="AW1789" i="32"/>
  <c r="AW1790" i="32"/>
  <c r="AW1791" i="32"/>
  <c r="AW1792" i="32"/>
  <c r="AW1793" i="32"/>
  <c r="AW1794" i="32"/>
  <c r="AW1795" i="32"/>
  <c r="AW1796" i="32"/>
  <c r="AW1797" i="32"/>
  <c r="AW1798" i="32"/>
  <c r="AW1799" i="32"/>
  <c r="AW1800" i="32"/>
  <c r="AW1801" i="32"/>
  <c r="AW1802" i="32"/>
  <c r="AW1803" i="32"/>
  <c r="AW1804" i="32"/>
  <c r="AW1805" i="32"/>
  <c r="AW1806" i="32"/>
  <c r="AW1807" i="32"/>
  <c r="AW1808" i="32"/>
  <c r="AW1809" i="32"/>
  <c r="AW1810" i="32"/>
  <c r="AW1811" i="32"/>
  <c r="AW1812" i="32"/>
  <c r="AW1813" i="32"/>
  <c r="AW1814" i="32"/>
  <c r="AW1815" i="32"/>
  <c r="AW1816" i="32"/>
  <c r="AW1817" i="32"/>
  <c r="AW1818" i="32"/>
  <c r="AW1819" i="32"/>
  <c r="AW1820" i="32"/>
  <c r="AW1821" i="32"/>
  <c r="AW1822" i="32"/>
  <c r="AW1823" i="32"/>
  <c r="AW1824" i="32"/>
  <c r="AW1825" i="32"/>
  <c r="AW1826" i="32"/>
  <c r="AW1827" i="32"/>
  <c r="AW1828" i="32"/>
  <c r="AW1829" i="32"/>
  <c r="AW1830" i="32"/>
  <c r="AW1831" i="32"/>
  <c r="AW1832" i="32"/>
  <c r="AW1833" i="32"/>
  <c r="AW1834" i="32"/>
  <c r="AW1835" i="32"/>
  <c r="AW1836" i="32"/>
  <c r="AW1837" i="32"/>
  <c r="AW1838" i="32"/>
  <c r="AW1839" i="32"/>
  <c r="AW1840" i="32"/>
  <c r="AW1841" i="32"/>
  <c r="AW1842" i="32"/>
  <c r="AW1843" i="32"/>
  <c r="AW1844" i="32"/>
  <c r="AW1845" i="32"/>
  <c r="AW1846" i="32"/>
  <c r="AW1847" i="32"/>
  <c r="AW1848" i="32"/>
  <c r="AW1849" i="32"/>
  <c r="AW1850" i="32"/>
  <c r="AW1851" i="32"/>
  <c r="AW1852" i="32"/>
  <c r="AW1853" i="32"/>
  <c r="AW1854" i="32"/>
  <c r="AW1855" i="32"/>
  <c r="AW1856" i="32"/>
  <c r="AW1857" i="32"/>
  <c r="AW1858" i="32"/>
  <c r="AW1859" i="32"/>
  <c r="AW1860" i="32"/>
  <c r="AW1861" i="32"/>
  <c r="AW1862" i="32"/>
  <c r="AW1863" i="32"/>
  <c r="AW1864" i="32"/>
  <c r="AW1865" i="32"/>
  <c r="AW1866" i="32"/>
  <c r="AW1867" i="32"/>
  <c r="AW1868" i="32"/>
  <c r="AW1869" i="32"/>
  <c r="AW1870" i="32"/>
  <c r="AW1871" i="32"/>
  <c r="AW1872" i="32"/>
  <c r="AW1873" i="32"/>
  <c r="AW1874" i="32"/>
  <c r="AW1875" i="32"/>
  <c r="AW1876" i="32"/>
  <c r="AW1877" i="32"/>
  <c r="AW1878" i="32"/>
  <c r="AW1879" i="32"/>
  <c r="AW1880" i="32"/>
  <c r="AW1881" i="32"/>
  <c r="AW1882" i="32"/>
  <c r="AW1883" i="32"/>
  <c r="AW1884" i="32"/>
  <c r="AW1885" i="32"/>
  <c r="AW1886" i="32"/>
  <c r="AW1887" i="32"/>
  <c r="AW1888" i="32"/>
  <c r="AW1889" i="32"/>
  <c r="AW1890" i="32"/>
  <c r="AW1891" i="32"/>
  <c r="AW1892" i="32"/>
  <c r="AW1893" i="32"/>
  <c r="AW1894" i="32"/>
  <c r="AW1895" i="32"/>
  <c r="AW1896" i="32"/>
  <c r="AW1897" i="32"/>
  <c r="AW1898" i="32"/>
  <c r="AW1899" i="32"/>
  <c r="AW1900" i="32"/>
  <c r="AW1901" i="32"/>
  <c r="AW1902" i="32"/>
  <c r="AW1903" i="32"/>
  <c r="AW1904" i="32"/>
  <c r="AW1905" i="32"/>
  <c r="AW1906" i="32"/>
  <c r="AW1907" i="32"/>
  <c r="AW1908" i="32"/>
  <c r="AW1909" i="32"/>
  <c r="AW1910" i="32"/>
  <c r="AW1911" i="32"/>
  <c r="AW1912" i="32"/>
  <c r="AW1913" i="32"/>
  <c r="AW1914" i="32"/>
  <c r="AW1915" i="32"/>
  <c r="AW1916" i="32"/>
  <c r="AW1917" i="32"/>
  <c r="AW1918" i="32"/>
  <c r="AW1919" i="32"/>
  <c r="AW1920" i="32"/>
  <c r="AW1921" i="32"/>
  <c r="AW1922" i="32"/>
  <c r="AW1923" i="32"/>
  <c r="AW1924" i="32"/>
  <c r="AW1925" i="32"/>
  <c r="AW1926" i="32"/>
  <c r="AW1927" i="32"/>
  <c r="AW1928" i="32"/>
  <c r="AW1929" i="32"/>
  <c r="AW1930" i="32"/>
  <c r="AW1931" i="32"/>
  <c r="AW1932" i="32"/>
  <c r="AW1933" i="32"/>
  <c r="AW1934" i="32"/>
  <c r="AW1935" i="32"/>
  <c r="AW1936" i="32"/>
  <c r="AW1937" i="32"/>
  <c r="AW1938" i="32"/>
  <c r="AW1939" i="32"/>
  <c r="AW1940" i="32"/>
  <c r="AW1941" i="32"/>
  <c r="AW1942" i="32"/>
  <c r="AW1943" i="32"/>
  <c r="AW1944" i="32"/>
  <c r="AW1945" i="32"/>
  <c r="AW1946" i="32"/>
  <c r="AW1947" i="32"/>
  <c r="AW1948" i="32"/>
  <c r="AW1949" i="32"/>
  <c r="AW1950" i="32"/>
  <c r="AW1951" i="32"/>
  <c r="AW1952" i="32"/>
  <c r="AW1953" i="32"/>
  <c r="AW1954" i="32"/>
  <c r="AW1955" i="32"/>
  <c r="AW1956" i="32"/>
  <c r="AW1957" i="32"/>
  <c r="AW1958" i="32"/>
  <c r="AW1959" i="32"/>
  <c r="AW1960" i="32"/>
  <c r="AW1961" i="32"/>
  <c r="AW1962" i="32"/>
  <c r="AW1963" i="32"/>
  <c r="AW1964" i="32"/>
  <c r="AW1965" i="32"/>
  <c r="AW1966" i="32"/>
  <c r="AW1967" i="32"/>
  <c r="AW1968" i="32"/>
  <c r="AW1969" i="32"/>
  <c r="AW1970" i="32"/>
  <c r="AW1971" i="32"/>
  <c r="AW1972" i="32"/>
  <c r="AW1973" i="32"/>
  <c r="AW1974" i="32"/>
  <c r="AW1975" i="32"/>
  <c r="AW1976" i="32"/>
  <c r="AW1977" i="32"/>
  <c r="AW1978" i="32"/>
  <c r="AW1979" i="32"/>
  <c r="AW1980" i="32"/>
  <c r="AW1981" i="32"/>
  <c r="AW1982" i="32"/>
  <c r="AW1983" i="32"/>
  <c r="AW1984" i="32"/>
  <c r="AW1985" i="32"/>
  <c r="AW1986" i="32"/>
  <c r="AW1987" i="32"/>
  <c r="AW1988" i="32"/>
  <c r="AW1989" i="32"/>
  <c r="AW1990" i="32"/>
  <c r="AW1991" i="32"/>
  <c r="AW1992" i="32"/>
  <c r="AW1993" i="32"/>
  <c r="AW1994" i="32"/>
  <c r="AW1995" i="32"/>
  <c r="AW1996" i="32"/>
  <c r="AW1997" i="32"/>
  <c r="AW1998" i="32"/>
  <c r="AW1999" i="32"/>
  <c r="AW2000" i="32"/>
  <c r="AW2001" i="32"/>
  <c r="AW2002" i="32"/>
  <c r="AW2003" i="32"/>
  <c r="AW2004" i="32"/>
  <c r="AW2005" i="32"/>
  <c r="AW2006" i="32"/>
  <c r="AW2007" i="32"/>
  <c r="AW2008" i="32"/>
  <c r="AW2009" i="32"/>
  <c r="AW2010" i="32"/>
  <c r="AW2011" i="32"/>
  <c r="AW2012" i="32"/>
  <c r="AW2013" i="32"/>
  <c r="AW2014" i="32"/>
  <c r="AW2015" i="32"/>
  <c r="AW2016" i="32"/>
  <c r="AW2017" i="32"/>
  <c r="AW2018" i="32"/>
  <c r="AW2019" i="32"/>
  <c r="AW2020" i="32"/>
  <c r="AW2021" i="32"/>
  <c r="AW2022" i="32"/>
  <c r="AW2023" i="32"/>
  <c r="AW2024" i="32"/>
  <c r="AW2025" i="32"/>
  <c r="AW2026" i="32"/>
  <c r="AW2027" i="32"/>
  <c r="AW2028" i="32"/>
  <c r="AW2029" i="32"/>
  <c r="AW2030" i="32"/>
  <c r="AW2031" i="32"/>
  <c r="AW2032" i="32"/>
  <c r="AW2033" i="32"/>
  <c r="AW2034" i="32"/>
  <c r="AW2035" i="32"/>
  <c r="AW2036" i="32"/>
  <c r="AW2037" i="32"/>
  <c r="AW2038" i="32"/>
  <c r="AW2039" i="32"/>
  <c r="AW2040" i="32"/>
  <c r="AW2041" i="32"/>
  <c r="AW2042" i="32"/>
  <c r="AW2043" i="32"/>
  <c r="AW2044" i="32"/>
  <c r="AW2045" i="32"/>
  <c r="AW2046" i="32"/>
  <c r="AW2047" i="32"/>
  <c r="AW2048" i="32"/>
  <c r="AW2049" i="32"/>
  <c r="AW2050" i="32"/>
  <c r="AW2051" i="32"/>
  <c r="AW2052" i="32"/>
  <c r="AW2053" i="32"/>
  <c r="AW2054" i="32"/>
  <c r="AW2055" i="32"/>
  <c r="AW2056" i="32"/>
  <c r="AW2057" i="32"/>
  <c r="AW2058" i="32"/>
  <c r="AW2059" i="32"/>
  <c r="AW2060" i="32"/>
  <c r="AW2061" i="32"/>
  <c r="AW2062" i="32"/>
  <c r="AW2063" i="32"/>
  <c r="AW2064" i="32"/>
  <c r="AW2065" i="32"/>
  <c r="AW2066" i="32"/>
  <c r="AW2067" i="32"/>
  <c r="AW2068" i="32"/>
  <c r="AW2069" i="32"/>
  <c r="AW2070" i="32"/>
  <c r="AW2071" i="32"/>
  <c r="AW2072" i="32"/>
  <c r="AW2073" i="32"/>
  <c r="AW2074" i="32"/>
  <c r="AW2075" i="32"/>
  <c r="AW2076" i="32"/>
  <c r="AW2077" i="32"/>
  <c r="AW2078" i="32"/>
  <c r="AW2079" i="32"/>
  <c r="AW2080" i="32"/>
  <c r="AW2081" i="32"/>
  <c r="AW2082" i="32"/>
  <c r="AW2083" i="32"/>
  <c r="AW2084" i="32"/>
  <c r="AW2085" i="32"/>
  <c r="AW2086" i="32"/>
  <c r="AW2087" i="32"/>
  <c r="AW2088" i="32"/>
  <c r="AW2089" i="32"/>
  <c r="AW2090" i="32"/>
  <c r="AW2091" i="32"/>
  <c r="AW2092" i="32"/>
  <c r="AW2093" i="32"/>
  <c r="AW2094" i="32"/>
  <c r="AW2095" i="32"/>
  <c r="AW2096" i="32"/>
  <c r="AW2097" i="32"/>
  <c r="AW2098" i="32"/>
  <c r="AW2099" i="32"/>
  <c r="AW2100" i="32"/>
  <c r="AW2101" i="32"/>
  <c r="AW2102" i="32"/>
  <c r="AW2103" i="32"/>
  <c r="AW2104" i="32"/>
  <c r="AW2105" i="32"/>
  <c r="AW2106" i="32"/>
  <c r="AW2107" i="32"/>
  <c r="AW2108" i="32"/>
  <c r="AW2109" i="32"/>
  <c r="AW2110" i="32"/>
  <c r="AW2111" i="32"/>
  <c r="AW2112" i="32"/>
  <c r="AW2113" i="32"/>
  <c r="AW2114" i="32"/>
  <c r="AW2115" i="32"/>
  <c r="AW2116" i="32"/>
  <c r="AW2117" i="32"/>
  <c r="AW2118" i="32"/>
  <c r="AW2119" i="32"/>
  <c r="AW2120" i="32"/>
  <c r="AW2121" i="32"/>
  <c r="AW2122" i="32"/>
  <c r="AW2123" i="32"/>
  <c r="AW2124" i="32"/>
  <c r="AW2125" i="32"/>
  <c r="AW2126" i="32"/>
  <c r="AW2127" i="32"/>
  <c r="AW2128" i="32"/>
  <c r="AW2129" i="32"/>
  <c r="AW2130" i="32"/>
  <c r="AW2131" i="32"/>
  <c r="AW2132" i="32"/>
  <c r="AW2133" i="32"/>
  <c r="AW2134" i="32"/>
  <c r="AW2135" i="32"/>
  <c r="AW2136" i="32"/>
  <c r="AW2137" i="32"/>
  <c r="AW2138" i="32"/>
  <c r="AW2139" i="32"/>
  <c r="AW2140" i="32"/>
  <c r="AW2141" i="32"/>
  <c r="AW2142" i="32"/>
  <c r="AW2143" i="32"/>
  <c r="AW2144" i="32"/>
  <c r="AW2145" i="32"/>
  <c r="AW2146" i="32"/>
  <c r="AW2147" i="32"/>
  <c r="AW2148" i="32"/>
  <c r="AW2149" i="32"/>
  <c r="AW2150" i="32"/>
  <c r="AW2151" i="32"/>
  <c r="AW2152" i="32"/>
  <c r="AW2153" i="32"/>
  <c r="AW2154" i="32"/>
  <c r="AW2155" i="32"/>
  <c r="AW2156" i="32"/>
  <c r="AW2157" i="32"/>
  <c r="AW2158" i="32"/>
  <c r="AW2159" i="32"/>
  <c r="AW2160" i="32"/>
  <c r="AW2161" i="32"/>
  <c r="AW2162" i="32"/>
  <c r="AW2163" i="32"/>
  <c r="AW2164" i="32"/>
  <c r="AW2165" i="32"/>
  <c r="AW2166" i="32"/>
  <c r="AW2167" i="32"/>
  <c r="AW2168" i="32"/>
  <c r="AW2169" i="32"/>
  <c r="AW2170" i="32"/>
  <c r="AW2171" i="32"/>
  <c r="AW2172" i="32"/>
  <c r="AW2173" i="32"/>
  <c r="AW2174" i="32"/>
  <c r="AW2175" i="32"/>
  <c r="AW2176" i="32"/>
  <c r="AW2177" i="32"/>
  <c r="AW2178" i="32"/>
  <c r="AW2179" i="32"/>
  <c r="AW2180" i="32"/>
  <c r="AW2181" i="32"/>
  <c r="AW2182" i="32"/>
  <c r="AW2183" i="32"/>
  <c r="AW2184" i="32"/>
  <c r="AW2185" i="32"/>
  <c r="AW2186" i="32"/>
  <c r="AW2187" i="32"/>
  <c r="AW2188" i="32"/>
  <c r="AW2189" i="32"/>
  <c r="AW2190" i="32"/>
  <c r="AW2191" i="32"/>
  <c r="AW2192" i="32"/>
  <c r="AW2193" i="32"/>
  <c r="AW2194" i="32"/>
  <c r="AW2195" i="32"/>
  <c r="AW2196" i="32"/>
  <c r="AW2197" i="32"/>
  <c r="AW2198" i="32"/>
  <c r="AW2199" i="32"/>
  <c r="AW2200" i="32"/>
  <c r="AW2201" i="32"/>
  <c r="AW2202" i="32"/>
  <c r="AW2203" i="32"/>
  <c r="AW2204" i="32"/>
  <c r="AW2205" i="32"/>
  <c r="AW2206" i="32"/>
  <c r="AW2207" i="32"/>
  <c r="AW2208" i="32"/>
  <c r="AW2209" i="32"/>
  <c r="AW2210" i="32"/>
  <c r="AW2211" i="32"/>
  <c r="AW2212" i="32"/>
  <c r="AW2213" i="32"/>
  <c r="AW2214" i="32"/>
  <c r="AW2215" i="32"/>
  <c r="AW2216" i="32"/>
  <c r="AW2217" i="32"/>
  <c r="AW2218" i="32"/>
  <c r="AW2219" i="32"/>
  <c r="AW2220" i="32"/>
  <c r="AW2221" i="32"/>
  <c r="AW2222" i="32"/>
  <c r="AW2223" i="32"/>
  <c r="AW2224" i="32"/>
  <c r="AW2225" i="32"/>
  <c r="AW2226" i="32"/>
  <c r="AW2227" i="32"/>
  <c r="AW2228" i="32"/>
  <c r="AW2229" i="32"/>
  <c r="AW2230" i="32"/>
  <c r="AW2231" i="32"/>
  <c r="AW2232" i="32"/>
  <c r="AW2233" i="32"/>
  <c r="AW2234" i="32"/>
  <c r="AW2235" i="32"/>
  <c r="AW2236" i="32"/>
  <c r="AW2237" i="32"/>
  <c r="AW2238" i="32"/>
  <c r="AW2239" i="32"/>
  <c r="AW2240" i="32"/>
  <c r="AW2241" i="32"/>
  <c r="AW2242" i="32"/>
  <c r="AW2243" i="32"/>
  <c r="AW2244" i="32"/>
  <c r="AW2245" i="32"/>
  <c r="AW2246" i="32"/>
  <c r="AW2247" i="32"/>
  <c r="AW2248" i="32"/>
  <c r="AW2249" i="32"/>
  <c r="AW2250" i="32"/>
  <c r="AW2251" i="32"/>
  <c r="AW2252" i="32"/>
  <c r="AW2253" i="32"/>
  <c r="AW2254" i="32"/>
  <c r="AW2255" i="32"/>
  <c r="AW2256" i="32"/>
  <c r="AW2257" i="32"/>
  <c r="AW2258" i="32"/>
  <c r="AW2259" i="32"/>
  <c r="AW2260" i="32"/>
  <c r="AW2261" i="32"/>
  <c r="AW2262" i="32"/>
  <c r="AW2263" i="32"/>
  <c r="AW2264" i="32"/>
  <c r="AW2265" i="32"/>
  <c r="AW2266" i="32"/>
  <c r="AW2267" i="32"/>
  <c r="AW2268" i="32"/>
  <c r="AW2269" i="32"/>
  <c r="AW2270" i="32"/>
  <c r="AW2271" i="32"/>
  <c r="AW2272" i="32"/>
  <c r="AW2273" i="32"/>
  <c r="AW2274" i="32"/>
  <c r="AW2275" i="32"/>
  <c r="AW2276" i="32"/>
  <c r="AW2277" i="32"/>
  <c r="AW2278" i="32"/>
  <c r="AW2279" i="32"/>
  <c r="AW2280" i="32"/>
  <c r="AW2281" i="32"/>
  <c r="AW2282" i="32"/>
  <c r="AW2283" i="32"/>
  <c r="AW2284" i="32"/>
  <c r="AW2285" i="32"/>
  <c r="AW2286" i="32"/>
  <c r="AW2287" i="32"/>
  <c r="AW2288" i="32"/>
  <c r="AW2289" i="32"/>
  <c r="AW2290" i="32"/>
  <c r="AW2291" i="32"/>
  <c r="AW2292" i="32"/>
  <c r="AW2293" i="32"/>
  <c r="AW2294" i="32"/>
  <c r="AW2295" i="32"/>
  <c r="AW2296" i="32"/>
  <c r="AW2297" i="32"/>
  <c r="AW2298" i="32"/>
  <c r="AW2299" i="32"/>
  <c r="AW2300" i="32"/>
  <c r="AW2301" i="32"/>
  <c r="AW2302" i="32"/>
  <c r="AW2303" i="32"/>
  <c r="AW2304" i="32"/>
  <c r="AW2305" i="32"/>
  <c r="AW2306" i="32"/>
  <c r="AW2307" i="32"/>
  <c r="AW2308" i="32"/>
  <c r="AW2309" i="32"/>
  <c r="AW2310" i="32"/>
  <c r="AW2311" i="32"/>
  <c r="AW2312" i="32"/>
  <c r="AW2313" i="32"/>
  <c r="AW2314" i="32"/>
  <c r="AW2315" i="32"/>
  <c r="AW2316" i="32"/>
  <c r="AW2317" i="32"/>
  <c r="AW2318" i="32"/>
  <c r="AW2319" i="32"/>
  <c r="AW2320" i="32"/>
  <c r="AW2321" i="32"/>
  <c r="AW2322" i="32"/>
  <c r="AW2323" i="32"/>
  <c r="AW2324" i="32"/>
  <c r="AW2325" i="32"/>
  <c r="AW2326" i="32"/>
  <c r="AW2327" i="32"/>
  <c r="AW2328" i="32"/>
  <c r="AW2329" i="32"/>
  <c r="AW2330" i="32"/>
  <c r="AW2331" i="32"/>
  <c r="AW2332" i="32"/>
  <c r="AW2333" i="32"/>
  <c r="AW2334" i="32"/>
  <c r="AW2335" i="32"/>
  <c r="AW2336" i="32"/>
  <c r="AW2337" i="32"/>
  <c r="AW2338" i="32"/>
  <c r="AW2339" i="32"/>
  <c r="AW2340" i="32"/>
  <c r="AW2341" i="32"/>
  <c r="AW2342" i="32"/>
  <c r="AW2343" i="32"/>
  <c r="AW2344" i="32"/>
  <c r="AW2345" i="32"/>
  <c r="AW2346" i="32"/>
  <c r="AW2347" i="32"/>
  <c r="AW2348" i="32"/>
  <c r="AW2349" i="32"/>
  <c r="AW2350" i="32"/>
  <c r="AW2351" i="32"/>
  <c r="AW2352" i="32"/>
  <c r="AW2353" i="32"/>
  <c r="AW2354" i="32"/>
  <c r="AW2355" i="32"/>
  <c r="AW2356" i="32"/>
  <c r="AW2357" i="32"/>
  <c r="AW2358" i="32"/>
  <c r="AW2359" i="32"/>
  <c r="AW2360" i="32"/>
  <c r="AW2361" i="32"/>
  <c r="AW2362" i="32"/>
  <c r="AW2363" i="32"/>
  <c r="AW2364" i="32"/>
  <c r="AW2365" i="32"/>
  <c r="AW2366" i="32"/>
  <c r="AW2367" i="32"/>
  <c r="AW2368" i="32"/>
  <c r="AW2369" i="32"/>
  <c r="AW2370" i="32"/>
  <c r="AW2371" i="32"/>
  <c r="AW2372" i="32"/>
  <c r="AW2373" i="32"/>
  <c r="AW2374" i="32"/>
  <c r="AW2375" i="32"/>
  <c r="AW2376" i="32"/>
  <c r="AW2377" i="32"/>
  <c r="AW2378" i="32"/>
  <c r="AW2379" i="32"/>
  <c r="AW2380" i="32"/>
  <c r="AW2381" i="32"/>
  <c r="AW2382" i="32"/>
  <c r="AW2383" i="32"/>
  <c r="AW2384" i="32"/>
  <c r="AW2385" i="32"/>
  <c r="AW2386" i="32"/>
  <c r="AW2387" i="32"/>
  <c r="AW2388" i="32"/>
  <c r="AW2389" i="32"/>
  <c r="AW2390" i="32"/>
  <c r="AW2391" i="32"/>
  <c r="AW2392" i="32"/>
  <c r="AW2393" i="32"/>
  <c r="AW2394" i="32"/>
  <c r="AW2395" i="32"/>
  <c r="AW2396" i="32"/>
  <c r="AW2397" i="32"/>
  <c r="AW2398" i="32"/>
  <c r="AW2399" i="32"/>
  <c r="AW2400" i="32"/>
  <c r="AW2401" i="32"/>
  <c r="AW2402" i="32"/>
  <c r="AW2403" i="32"/>
  <c r="AW2404" i="32"/>
  <c r="AW2405" i="32"/>
  <c r="AW2406" i="32"/>
  <c r="AW2407" i="32"/>
  <c r="AW2408" i="32"/>
  <c r="AW2409" i="32"/>
  <c r="AW2410" i="32"/>
  <c r="AW2411" i="32"/>
  <c r="AW2412" i="32"/>
  <c r="AW2413" i="32"/>
  <c r="AW2414" i="32"/>
  <c r="AW2415" i="32"/>
  <c r="AW2416" i="32"/>
  <c r="AW2417" i="32"/>
  <c r="AW2418" i="32"/>
  <c r="AW2419" i="32"/>
  <c r="AW2420" i="32"/>
  <c r="AW2421" i="32"/>
  <c r="AW2422" i="32"/>
  <c r="AW2423" i="32"/>
  <c r="AW2424" i="32"/>
  <c r="AW2425" i="32"/>
  <c r="AW2426" i="32"/>
  <c r="AW2427" i="32"/>
  <c r="AW2428" i="32"/>
  <c r="AW2429" i="32"/>
  <c r="AW2430" i="32"/>
  <c r="AW2431" i="32"/>
  <c r="AW2432" i="32"/>
  <c r="AW2433" i="32"/>
  <c r="AW2434" i="32"/>
  <c r="AW2435" i="32"/>
  <c r="AW2436" i="32"/>
  <c r="AW2437" i="32"/>
  <c r="AW2438" i="32"/>
  <c r="AW2439" i="32"/>
  <c r="AW2440" i="32"/>
  <c r="AW2441" i="32"/>
  <c r="AW2442" i="32"/>
  <c r="AW2443" i="32"/>
  <c r="AW2444" i="32"/>
  <c r="AW2445" i="32"/>
  <c r="AW2446" i="32"/>
  <c r="AW2447" i="32"/>
  <c r="AW2448" i="32"/>
  <c r="AW2449" i="32"/>
  <c r="AW2450" i="32"/>
  <c r="AW2451" i="32"/>
  <c r="AW2452" i="32"/>
  <c r="AW2453" i="32"/>
  <c r="AW2454" i="32"/>
  <c r="AW2455" i="32"/>
  <c r="AW2456" i="32"/>
  <c r="AW2457" i="32"/>
  <c r="AW2458" i="32"/>
  <c r="AW2459" i="32"/>
  <c r="AW2460" i="32"/>
  <c r="AW2461" i="32"/>
  <c r="AW2462" i="32"/>
  <c r="AW2463" i="32"/>
  <c r="AW2464" i="32"/>
  <c r="AW2465" i="32"/>
  <c r="AW2466" i="32"/>
  <c r="AW2467" i="32"/>
  <c r="AW2468" i="32"/>
  <c r="AW2469" i="32"/>
  <c r="AW2470" i="32"/>
  <c r="AW2471" i="32"/>
  <c r="AW2472" i="32"/>
  <c r="AW2473" i="32"/>
  <c r="AW2474" i="32"/>
  <c r="AW2475" i="32"/>
  <c r="AW2476" i="32"/>
  <c r="AW2477" i="32"/>
  <c r="AW2478" i="32"/>
  <c r="AW2479" i="32"/>
  <c r="AW2480" i="32"/>
  <c r="AW2481" i="32"/>
  <c r="AW2482" i="32"/>
  <c r="AW2483" i="32"/>
  <c r="AW2484" i="32"/>
  <c r="AW2485" i="32"/>
  <c r="AW2486" i="32"/>
  <c r="AW2487" i="32"/>
  <c r="AW2488" i="32"/>
  <c r="AW2489" i="32"/>
  <c r="AW2490" i="32"/>
  <c r="AW2491" i="32"/>
  <c r="AW2492" i="32"/>
  <c r="AW2493" i="32"/>
  <c r="AW2494" i="32"/>
  <c r="AW2495" i="32"/>
  <c r="AW2496" i="32"/>
  <c r="AW2497" i="32"/>
  <c r="AW2498" i="32"/>
  <c r="AW2499" i="32"/>
  <c r="AW2500" i="32"/>
  <c r="AX1501" i="32"/>
  <c r="AX1502" i="32"/>
  <c r="AX1503" i="32"/>
  <c r="AX1504" i="32"/>
  <c r="AX1505" i="32"/>
  <c r="AX1506" i="32"/>
  <c r="AX1507" i="32"/>
  <c r="AX1508" i="32"/>
  <c r="AX1509" i="32"/>
  <c r="AX1510" i="32"/>
  <c r="AX1511" i="32"/>
  <c r="AX1512" i="32"/>
  <c r="AX1513" i="32"/>
  <c r="AX1514" i="32"/>
  <c r="AX1515" i="32"/>
  <c r="AX1516" i="32"/>
  <c r="AX1517" i="32"/>
  <c r="AX1518" i="32"/>
  <c r="AX1519" i="32"/>
  <c r="AX1520" i="32"/>
  <c r="AX1521" i="32"/>
  <c r="AX1522" i="32"/>
  <c r="AX1523" i="32"/>
  <c r="AX1524" i="32"/>
  <c r="AX1525" i="32"/>
  <c r="AX1526" i="32"/>
  <c r="AX1527" i="32"/>
  <c r="AX1528" i="32"/>
  <c r="AX1529" i="32"/>
  <c r="AX1530" i="32"/>
  <c r="AX1531" i="32"/>
  <c r="AX1532" i="32"/>
  <c r="AX1533" i="32"/>
  <c r="AX1534" i="32"/>
  <c r="AX1535" i="32"/>
  <c r="AX1536" i="32"/>
  <c r="AX1537" i="32"/>
  <c r="AX1538" i="32"/>
  <c r="AX1539" i="32"/>
  <c r="AX1540" i="32"/>
  <c r="AX1541" i="32"/>
  <c r="AX1542" i="32"/>
  <c r="AX1543" i="32"/>
  <c r="AX1544" i="32"/>
  <c r="AX1545" i="32"/>
  <c r="AX1546" i="32"/>
  <c r="AX1547" i="32"/>
  <c r="AX1548" i="32"/>
  <c r="AX1549" i="32"/>
  <c r="AX1550" i="32"/>
  <c r="AX1551" i="32"/>
  <c r="AX1552" i="32"/>
  <c r="AX1553" i="32"/>
  <c r="AX1554" i="32"/>
  <c r="AX1555" i="32"/>
  <c r="AX1556" i="32"/>
  <c r="AX1557" i="32"/>
  <c r="AX1558" i="32"/>
  <c r="AX1559" i="32"/>
  <c r="AX1560" i="32"/>
  <c r="AX1561" i="32"/>
  <c r="AX1562" i="32"/>
  <c r="AX1563" i="32"/>
  <c r="AX1564" i="32"/>
  <c r="AX1565" i="32"/>
  <c r="AX1566" i="32"/>
  <c r="AX1567" i="32"/>
  <c r="AX1568" i="32"/>
  <c r="AX1569" i="32"/>
  <c r="AX1570" i="32"/>
  <c r="AX1571" i="32"/>
  <c r="AX1572" i="32"/>
  <c r="AX1573" i="32"/>
  <c r="AX1574" i="32"/>
  <c r="AX1575" i="32"/>
  <c r="AX1576" i="32"/>
  <c r="AX1577" i="32"/>
  <c r="AX1578" i="32"/>
  <c r="AX1579" i="32"/>
  <c r="AX1580" i="32"/>
  <c r="AX1581" i="32"/>
  <c r="AX1582" i="32"/>
  <c r="AX1583" i="32"/>
  <c r="AX1584" i="32"/>
  <c r="AX1585" i="32"/>
  <c r="AX1586" i="32"/>
  <c r="AX1587" i="32"/>
  <c r="AX1588" i="32"/>
  <c r="AX1589" i="32"/>
  <c r="AX1590" i="32"/>
  <c r="AX1591" i="32"/>
  <c r="AX1592" i="32"/>
  <c r="AX1593" i="32"/>
  <c r="AX1594" i="32"/>
  <c r="AX1595" i="32"/>
  <c r="AX1596" i="32"/>
  <c r="AX1597" i="32"/>
  <c r="AX1598" i="32"/>
  <c r="AX1599" i="32"/>
  <c r="AX1600" i="32"/>
  <c r="AX1601" i="32"/>
  <c r="AX1602" i="32"/>
  <c r="AX1603" i="32"/>
  <c r="AX1604" i="32"/>
  <c r="AX1605" i="32"/>
  <c r="AX1606" i="32"/>
  <c r="AX1607" i="32"/>
  <c r="AX1608" i="32"/>
  <c r="AX1609" i="32"/>
  <c r="AX1610" i="32"/>
  <c r="AX1611" i="32"/>
  <c r="AX1612" i="32"/>
  <c r="AX1613" i="32"/>
  <c r="AX1614" i="32"/>
  <c r="AX1615" i="32"/>
  <c r="AX1616" i="32"/>
  <c r="AX1617" i="32"/>
  <c r="AX1618" i="32"/>
  <c r="AX1619" i="32"/>
  <c r="AX1620" i="32"/>
  <c r="AX1621" i="32"/>
  <c r="AX1622" i="32"/>
  <c r="AX1623" i="32"/>
  <c r="AX1624" i="32"/>
  <c r="AX1625" i="32"/>
  <c r="AX1626" i="32"/>
  <c r="AX1627" i="32"/>
  <c r="AX1628" i="32"/>
  <c r="AX1629" i="32"/>
  <c r="AX1630" i="32"/>
  <c r="AX1631" i="32"/>
  <c r="AX1632" i="32"/>
  <c r="AX1633" i="32"/>
  <c r="AX1634" i="32"/>
  <c r="AX1635" i="32"/>
  <c r="AX1636" i="32"/>
  <c r="AX1637" i="32"/>
  <c r="AX1638" i="32"/>
  <c r="AX1639" i="32"/>
  <c r="AX1640" i="32"/>
  <c r="AX1641" i="32"/>
  <c r="AX1642" i="32"/>
  <c r="AX1643" i="32"/>
  <c r="AX1644" i="32"/>
  <c r="AX1645" i="32"/>
  <c r="AX1646" i="32"/>
  <c r="AX1647" i="32"/>
  <c r="AX1648" i="32"/>
  <c r="AX1649" i="32"/>
  <c r="AX1650" i="32"/>
  <c r="AX1651" i="32"/>
  <c r="AX1652" i="32"/>
  <c r="AX1653" i="32"/>
  <c r="AX1654" i="32"/>
  <c r="AX1655" i="32"/>
  <c r="AX1656" i="32"/>
  <c r="AX1657" i="32"/>
  <c r="AX1658" i="32"/>
  <c r="AX1659" i="32"/>
  <c r="AX1660" i="32"/>
  <c r="AX1661" i="32"/>
  <c r="AX1662" i="32"/>
  <c r="AX1663" i="32"/>
  <c r="AX1664" i="32"/>
  <c r="AX1665" i="32"/>
  <c r="AX1666" i="32"/>
  <c r="AX1667" i="32"/>
  <c r="AX1668" i="32"/>
  <c r="AX1669" i="32"/>
  <c r="AX1670" i="32"/>
  <c r="AX1671" i="32"/>
  <c r="AX1672" i="32"/>
  <c r="AX1673" i="32"/>
  <c r="AX1674" i="32"/>
  <c r="AX1675" i="32"/>
  <c r="AX1676" i="32"/>
  <c r="AX1677" i="32"/>
  <c r="AX1678" i="32"/>
  <c r="AX1679" i="32"/>
  <c r="AX1680" i="32"/>
  <c r="AX1681" i="32"/>
  <c r="AX1682" i="32"/>
  <c r="AX1683" i="32"/>
  <c r="AX1684" i="32"/>
  <c r="AX1685" i="32"/>
  <c r="AX1686" i="32"/>
  <c r="AX1687" i="32"/>
  <c r="AX1688" i="32"/>
  <c r="AX1689" i="32"/>
  <c r="AX1690" i="32"/>
  <c r="AX1691" i="32"/>
  <c r="AX1692" i="32"/>
  <c r="AX1693" i="32"/>
  <c r="AX1694" i="32"/>
  <c r="AX1695" i="32"/>
  <c r="AX1696" i="32"/>
  <c r="AX1697" i="32"/>
  <c r="AX1698" i="32"/>
  <c r="AX1699" i="32"/>
  <c r="AX1700" i="32"/>
  <c r="AX1701" i="32"/>
  <c r="AX1702" i="32"/>
  <c r="AX1703" i="32"/>
  <c r="AX1704" i="32"/>
  <c r="AX1705" i="32"/>
  <c r="AX1706" i="32"/>
  <c r="AX1707" i="32"/>
  <c r="AX1708" i="32"/>
  <c r="AX1709" i="32"/>
  <c r="AX1710" i="32"/>
  <c r="AX1711" i="32"/>
  <c r="AX1712" i="32"/>
  <c r="AX1713" i="32"/>
  <c r="AX1714" i="32"/>
  <c r="AX1715" i="32"/>
  <c r="AX1716" i="32"/>
  <c r="AX1717" i="32"/>
  <c r="AX1718" i="32"/>
  <c r="AX1719" i="32"/>
  <c r="AX1720" i="32"/>
  <c r="AX1721" i="32"/>
  <c r="AX1722" i="32"/>
  <c r="AX1723" i="32"/>
  <c r="AX1724" i="32"/>
  <c r="AX1725" i="32"/>
  <c r="AX1726" i="32"/>
  <c r="AX1727" i="32"/>
  <c r="AX1728" i="32"/>
  <c r="AX1729" i="32"/>
  <c r="AX1730" i="32"/>
  <c r="AX1731" i="32"/>
  <c r="AX1732" i="32"/>
  <c r="AX1733" i="32"/>
  <c r="AX1734" i="32"/>
  <c r="AX1735" i="32"/>
  <c r="AX1736" i="32"/>
  <c r="AX1737" i="32"/>
  <c r="AX1738" i="32"/>
  <c r="AX1739" i="32"/>
  <c r="AX1740" i="32"/>
  <c r="AX1741" i="32"/>
  <c r="AX1742" i="32"/>
  <c r="AX1743" i="32"/>
  <c r="AX1744" i="32"/>
  <c r="AX1745" i="32"/>
  <c r="AX1746" i="32"/>
  <c r="AX1747" i="32"/>
  <c r="AX1748" i="32"/>
  <c r="AX1749" i="32"/>
  <c r="AX1750" i="32"/>
  <c r="AX1751" i="32"/>
  <c r="AX1752" i="32"/>
  <c r="AX1753" i="32"/>
  <c r="AX1754" i="32"/>
  <c r="AX1755" i="32"/>
  <c r="AX1756" i="32"/>
  <c r="AX1757" i="32"/>
  <c r="AX1758" i="32"/>
  <c r="AX1759" i="32"/>
  <c r="AX1760" i="32"/>
  <c r="AX1761" i="32"/>
  <c r="AX1762" i="32"/>
  <c r="AX1763" i="32"/>
  <c r="AX1764" i="32"/>
  <c r="AX1765" i="32"/>
  <c r="AX1766" i="32"/>
  <c r="AX1767" i="32"/>
  <c r="AX1768" i="32"/>
  <c r="AX1769" i="32"/>
  <c r="AX1770" i="32"/>
  <c r="AX1771" i="32"/>
  <c r="AX1772" i="32"/>
  <c r="AX1773" i="32"/>
  <c r="AX1774" i="32"/>
  <c r="AX1775" i="32"/>
  <c r="AX1776" i="32"/>
  <c r="AX1777" i="32"/>
  <c r="AX1778" i="32"/>
  <c r="AX1779" i="32"/>
  <c r="AX1780" i="32"/>
  <c r="AX1781" i="32"/>
  <c r="AX1782" i="32"/>
  <c r="AX1783" i="32"/>
  <c r="AX1784" i="32"/>
  <c r="AX1785" i="32"/>
  <c r="AX1786" i="32"/>
  <c r="AX1787" i="32"/>
  <c r="AX1788" i="32"/>
  <c r="AX1789" i="32"/>
  <c r="AX1790" i="32"/>
  <c r="AX1791" i="32"/>
  <c r="AX1792" i="32"/>
  <c r="AX1793" i="32"/>
  <c r="AX1794" i="32"/>
  <c r="AX1795" i="32"/>
  <c r="AX1796" i="32"/>
  <c r="AX1797" i="32"/>
  <c r="AX1798" i="32"/>
  <c r="AX1799" i="32"/>
  <c r="AX1800" i="32"/>
  <c r="AX1801" i="32"/>
  <c r="AX1802" i="32"/>
  <c r="AX1803" i="32"/>
  <c r="AX1804" i="32"/>
  <c r="AX1805" i="32"/>
  <c r="AX1806" i="32"/>
  <c r="AX1807" i="32"/>
  <c r="AX1808" i="32"/>
  <c r="AX1809" i="32"/>
  <c r="AX1810" i="32"/>
  <c r="AX1811" i="32"/>
  <c r="AX1812" i="32"/>
  <c r="AX1813" i="32"/>
  <c r="AX1814" i="32"/>
  <c r="AX1815" i="32"/>
  <c r="AX1816" i="32"/>
  <c r="AX1817" i="32"/>
  <c r="AX1818" i="32"/>
  <c r="AX1819" i="32"/>
  <c r="AX1820" i="32"/>
  <c r="AX1821" i="32"/>
  <c r="AX1822" i="32"/>
  <c r="AX1823" i="32"/>
  <c r="AX1824" i="32"/>
  <c r="AX1825" i="32"/>
  <c r="AX1826" i="32"/>
  <c r="AX1827" i="32"/>
  <c r="AX1828" i="32"/>
  <c r="AX1829" i="32"/>
  <c r="AX1830" i="32"/>
  <c r="AX1831" i="32"/>
  <c r="AX1832" i="32"/>
  <c r="AX1833" i="32"/>
  <c r="AX1834" i="32"/>
  <c r="AX1835" i="32"/>
  <c r="AX1836" i="32"/>
  <c r="AX1837" i="32"/>
  <c r="AX1838" i="32"/>
  <c r="AX1839" i="32"/>
  <c r="AX1840" i="32"/>
  <c r="AX1841" i="32"/>
  <c r="AX1842" i="32"/>
  <c r="AX1843" i="32"/>
  <c r="AX1844" i="32"/>
  <c r="AX1845" i="32"/>
  <c r="AX1846" i="32"/>
  <c r="AX1847" i="32"/>
  <c r="AX1848" i="32"/>
  <c r="AX1849" i="32"/>
  <c r="AX1850" i="32"/>
  <c r="AX1851" i="32"/>
  <c r="AX1852" i="32"/>
  <c r="AX1853" i="32"/>
  <c r="AX1854" i="32"/>
  <c r="AX1855" i="32"/>
  <c r="AX1856" i="32"/>
  <c r="AX1857" i="32"/>
  <c r="AX1858" i="32"/>
  <c r="AX1859" i="32"/>
  <c r="AX1860" i="32"/>
  <c r="AX1861" i="32"/>
  <c r="AX1862" i="32"/>
  <c r="AX1863" i="32"/>
  <c r="AX1864" i="32"/>
  <c r="AX1865" i="32"/>
  <c r="AX1866" i="32"/>
  <c r="AX1867" i="32"/>
  <c r="AX1868" i="32"/>
  <c r="AX1869" i="32"/>
  <c r="AX1870" i="32"/>
  <c r="AX1871" i="32"/>
  <c r="AX1872" i="32"/>
  <c r="AX1873" i="32"/>
  <c r="AX1874" i="32"/>
  <c r="AX1875" i="32"/>
  <c r="AX1876" i="32"/>
  <c r="AX1877" i="32"/>
  <c r="AX1878" i="32"/>
  <c r="AX1879" i="32"/>
  <c r="AX1880" i="32"/>
  <c r="AX1881" i="32"/>
  <c r="AX1882" i="32"/>
  <c r="AX1883" i="32"/>
  <c r="AX1884" i="32"/>
  <c r="AX1885" i="32"/>
  <c r="AX1886" i="32"/>
  <c r="AX1887" i="32"/>
  <c r="AX1888" i="32"/>
  <c r="AX1889" i="32"/>
  <c r="AX1890" i="32"/>
  <c r="AX1891" i="32"/>
  <c r="AX1892" i="32"/>
  <c r="AX1893" i="32"/>
  <c r="AX1894" i="32"/>
  <c r="AX1895" i="32"/>
  <c r="AX1896" i="32"/>
  <c r="AX1897" i="32"/>
  <c r="AX1898" i="32"/>
  <c r="AX1899" i="32"/>
  <c r="AX1900" i="32"/>
  <c r="AX1901" i="32"/>
  <c r="AX1902" i="32"/>
  <c r="AX1903" i="32"/>
  <c r="AX1904" i="32"/>
  <c r="AX1905" i="32"/>
  <c r="AX1906" i="32"/>
  <c r="AX1907" i="32"/>
  <c r="AX1908" i="32"/>
  <c r="AX1909" i="32"/>
  <c r="AX1910" i="32"/>
  <c r="AX1911" i="32"/>
  <c r="AX1912" i="32"/>
  <c r="AX1913" i="32"/>
  <c r="AX1914" i="32"/>
  <c r="AX1915" i="32"/>
  <c r="AX1916" i="32"/>
  <c r="AX1917" i="32"/>
  <c r="AX1918" i="32"/>
  <c r="AX1919" i="32"/>
  <c r="AX1920" i="32"/>
  <c r="AX1921" i="32"/>
  <c r="AX1922" i="32"/>
  <c r="AX1923" i="32"/>
  <c r="AX1924" i="32"/>
  <c r="AX1925" i="32"/>
  <c r="AX1926" i="32"/>
  <c r="AX1927" i="32"/>
  <c r="AX1928" i="32"/>
  <c r="AX1929" i="32"/>
  <c r="AX1930" i="32"/>
  <c r="AX1931" i="32"/>
  <c r="AX1932" i="32"/>
  <c r="AX1933" i="32"/>
  <c r="AX1934" i="32"/>
  <c r="AX1935" i="32"/>
  <c r="AX1936" i="32"/>
  <c r="AX1937" i="32"/>
  <c r="AX1938" i="32"/>
  <c r="AX1939" i="32"/>
  <c r="AX1940" i="32"/>
  <c r="AX1941" i="32"/>
  <c r="AX1942" i="32"/>
  <c r="AX1943" i="32"/>
  <c r="AX1944" i="32"/>
  <c r="AX1945" i="32"/>
  <c r="AX1946" i="32"/>
  <c r="AX1947" i="32"/>
  <c r="AX1948" i="32"/>
  <c r="AX1949" i="32"/>
  <c r="AX1950" i="32"/>
  <c r="AX1951" i="32"/>
  <c r="AX1952" i="32"/>
  <c r="AX1953" i="32"/>
  <c r="AX1954" i="32"/>
  <c r="AX1955" i="32"/>
  <c r="AX1956" i="32"/>
  <c r="AX1957" i="32"/>
  <c r="AX1958" i="32"/>
  <c r="AX1959" i="32"/>
  <c r="AX1960" i="32"/>
  <c r="AX1961" i="32"/>
  <c r="AX1962" i="32"/>
  <c r="AX1963" i="32"/>
  <c r="AX1964" i="32"/>
  <c r="AX1965" i="32"/>
  <c r="AX1966" i="32"/>
  <c r="AX1967" i="32"/>
  <c r="AX1968" i="32"/>
  <c r="AX1969" i="32"/>
  <c r="AX1970" i="32"/>
  <c r="AX1971" i="32"/>
  <c r="AX1972" i="32"/>
  <c r="AX1973" i="32"/>
  <c r="AX1974" i="32"/>
  <c r="AX1975" i="32"/>
  <c r="AX1976" i="32"/>
  <c r="AX1977" i="32"/>
  <c r="AX1978" i="32"/>
  <c r="AX1979" i="32"/>
  <c r="AX1980" i="32"/>
  <c r="AX1981" i="32"/>
  <c r="AX1982" i="32"/>
  <c r="AX1983" i="32"/>
  <c r="AX1984" i="32"/>
  <c r="AX1985" i="32"/>
  <c r="AX1986" i="32"/>
  <c r="AX1987" i="32"/>
  <c r="AX1988" i="32"/>
  <c r="AX1989" i="32"/>
  <c r="AX1990" i="32"/>
  <c r="AX1991" i="32"/>
  <c r="AX1992" i="32"/>
  <c r="AX1993" i="32"/>
  <c r="AX1994" i="32"/>
  <c r="AX1995" i="32"/>
  <c r="AX1996" i="32"/>
  <c r="AX1997" i="32"/>
  <c r="AX1998" i="32"/>
  <c r="AX1999" i="32"/>
  <c r="AX2000" i="32"/>
  <c r="AX2001" i="32"/>
  <c r="AX2002" i="32"/>
  <c r="AX2003" i="32"/>
  <c r="AX2004" i="32"/>
  <c r="AX2005" i="32"/>
  <c r="AX2006" i="32"/>
  <c r="AX2007" i="32"/>
  <c r="AX2008" i="32"/>
  <c r="AX2009" i="32"/>
  <c r="AX2010" i="32"/>
  <c r="AX2011" i="32"/>
  <c r="AX2012" i="32"/>
  <c r="AX2013" i="32"/>
  <c r="AX2014" i="32"/>
  <c r="AX2015" i="32"/>
  <c r="AX2016" i="32"/>
  <c r="AX2017" i="32"/>
  <c r="AX2018" i="32"/>
  <c r="AX2019" i="32"/>
  <c r="AX2020" i="32"/>
  <c r="AX2021" i="32"/>
  <c r="AX2022" i="32"/>
  <c r="AX2023" i="32"/>
  <c r="AX2024" i="32"/>
  <c r="AX2025" i="32"/>
  <c r="AX2026" i="32"/>
  <c r="AX2027" i="32"/>
  <c r="AX2028" i="32"/>
  <c r="AX2029" i="32"/>
  <c r="AX2030" i="32"/>
  <c r="AX2031" i="32"/>
  <c r="AX2032" i="32"/>
  <c r="AX2033" i="32"/>
  <c r="AX2034" i="32"/>
  <c r="AX2035" i="32"/>
  <c r="AX2036" i="32"/>
  <c r="AX2037" i="32"/>
  <c r="AX2038" i="32"/>
  <c r="AX2039" i="32"/>
  <c r="AX2040" i="32"/>
  <c r="AX2041" i="32"/>
  <c r="AX2042" i="32"/>
  <c r="AX2043" i="32"/>
  <c r="AX2044" i="32"/>
  <c r="AX2045" i="32"/>
  <c r="AX2046" i="32"/>
  <c r="AX2047" i="32"/>
  <c r="AX2048" i="32"/>
  <c r="AX2049" i="32"/>
  <c r="AX2050" i="32"/>
  <c r="AX2051" i="32"/>
  <c r="AX2052" i="32"/>
  <c r="AX2053" i="32"/>
  <c r="AX2054" i="32"/>
  <c r="AX2055" i="32"/>
  <c r="AX2056" i="32"/>
  <c r="AX2057" i="32"/>
  <c r="AX2058" i="32"/>
  <c r="AX2059" i="32"/>
  <c r="AX2060" i="32"/>
  <c r="AX2061" i="32"/>
  <c r="AX2062" i="32"/>
  <c r="AX2063" i="32"/>
  <c r="AX2064" i="32"/>
  <c r="AX2065" i="32"/>
  <c r="AX2066" i="32"/>
  <c r="AX2067" i="32"/>
  <c r="AX2068" i="32"/>
  <c r="AX2069" i="32"/>
  <c r="AX2070" i="32"/>
  <c r="AX2071" i="32"/>
  <c r="AX2072" i="32"/>
  <c r="AX2073" i="32"/>
  <c r="AX2074" i="32"/>
  <c r="AX2075" i="32"/>
  <c r="AX2076" i="32"/>
  <c r="AX2077" i="32"/>
  <c r="AX2078" i="32"/>
  <c r="AX2079" i="32"/>
  <c r="AX2080" i="32"/>
  <c r="AX2081" i="32"/>
  <c r="AX2082" i="32"/>
  <c r="AX2083" i="32"/>
  <c r="AX2084" i="32"/>
  <c r="AX2085" i="32"/>
  <c r="AX2086" i="32"/>
  <c r="AX2087" i="32"/>
  <c r="AX2088" i="32"/>
  <c r="AX2089" i="32"/>
  <c r="AX2090" i="32"/>
  <c r="AX2091" i="32"/>
  <c r="AX2092" i="32"/>
  <c r="AX2093" i="32"/>
  <c r="AX2094" i="32"/>
  <c r="AX2095" i="32"/>
  <c r="AX2096" i="32"/>
  <c r="AX2097" i="32"/>
  <c r="AX2098" i="32"/>
  <c r="AX2099" i="32"/>
  <c r="AX2100" i="32"/>
  <c r="AX2101" i="32"/>
  <c r="AX2102" i="32"/>
  <c r="AX2103" i="32"/>
  <c r="AX2104" i="32"/>
  <c r="AX2105" i="32"/>
  <c r="AX2106" i="32"/>
  <c r="AX2107" i="32"/>
  <c r="AX2108" i="32"/>
  <c r="AX2109" i="32"/>
  <c r="AX2110" i="32"/>
  <c r="AX2111" i="32"/>
  <c r="AX2112" i="32"/>
  <c r="AX2113" i="32"/>
  <c r="AX2114" i="32"/>
  <c r="AX2115" i="32"/>
  <c r="AX2116" i="32"/>
  <c r="AX2117" i="32"/>
  <c r="AX2118" i="32"/>
  <c r="AX2119" i="32"/>
  <c r="AX2120" i="32"/>
  <c r="AX2121" i="32"/>
  <c r="AX2122" i="32"/>
  <c r="AX2123" i="32"/>
  <c r="AX2124" i="32"/>
  <c r="AX2125" i="32"/>
  <c r="AX2126" i="32"/>
  <c r="AX2127" i="32"/>
  <c r="AX2128" i="32"/>
  <c r="AX2129" i="32"/>
  <c r="AX2130" i="32"/>
  <c r="AX2131" i="32"/>
  <c r="AX2132" i="32"/>
  <c r="AX2133" i="32"/>
  <c r="AX2134" i="32"/>
  <c r="AX2135" i="32"/>
  <c r="AX2136" i="32"/>
  <c r="AX2137" i="32"/>
  <c r="AX2138" i="32"/>
  <c r="AX2139" i="32"/>
  <c r="AX2140" i="32"/>
  <c r="AX2141" i="32"/>
  <c r="AX2142" i="32"/>
  <c r="AX2143" i="32"/>
  <c r="AX2144" i="32"/>
  <c r="AX2145" i="32"/>
  <c r="AX2146" i="32"/>
  <c r="AX2147" i="32"/>
  <c r="AX2148" i="32"/>
  <c r="AX2149" i="32"/>
  <c r="AX2150" i="32"/>
  <c r="AX2151" i="32"/>
  <c r="AX2152" i="32"/>
  <c r="AX2153" i="32"/>
  <c r="AX2154" i="32"/>
  <c r="AX2155" i="32"/>
  <c r="AX2156" i="32"/>
  <c r="AX2157" i="32"/>
  <c r="AX2158" i="32"/>
  <c r="AX2159" i="32"/>
  <c r="AX2160" i="32"/>
  <c r="AX2161" i="32"/>
  <c r="AX2162" i="32"/>
  <c r="AX2163" i="32"/>
  <c r="AX2164" i="32"/>
  <c r="AX2165" i="32"/>
  <c r="AX2166" i="32"/>
  <c r="AX2167" i="32"/>
  <c r="AX2168" i="32"/>
  <c r="AX2169" i="32"/>
  <c r="AX2170" i="32"/>
  <c r="AX2171" i="32"/>
  <c r="AX2172" i="32"/>
  <c r="AX2173" i="32"/>
  <c r="AX2174" i="32"/>
  <c r="AX2175" i="32"/>
  <c r="AX2176" i="32"/>
  <c r="AX2177" i="32"/>
  <c r="AX2178" i="32"/>
  <c r="AX2179" i="32"/>
  <c r="AX2180" i="32"/>
  <c r="AX2181" i="32"/>
  <c r="AX2182" i="32"/>
  <c r="AX2183" i="32"/>
  <c r="AX2184" i="32"/>
  <c r="AX2185" i="32"/>
  <c r="AX2186" i="32"/>
  <c r="AX2187" i="32"/>
  <c r="AX2188" i="32"/>
  <c r="AX2189" i="32"/>
  <c r="AX2190" i="32"/>
  <c r="AX2191" i="32"/>
  <c r="AX2192" i="32"/>
  <c r="AX2193" i="32"/>
  <c r="AX2194" i="32"/>
  <c r="AX2195" i="32"/>
  <c r="AX2196" i="32"/>
  <c r="AX2197" i="32"/>
  <c r="AX2198" i="32"/>
  <c r="AX2199" i="32"/>
  <c r="AX2200" i="32"/>
  <c r="AX2201" i="32"/>
  <c r="AX2202" i="32"/>
  <c r="AX2203" i="32"/>
  <c r="AX2204" i="32"/>
  <c r="AX2205" i="32"/>
  <c r="AX2206" i="32"/>
  <c r="AX2207" i="32"/>
  <c r="AX2208" i="32"/>
  <c r="AX2209" i="32"/>
  <c r="AX2210" i="32"/>
  <c r="AX2211" i="32"/>
  <c r="AX2212" i="32"/>
  <c r="AX2213" i="32"/>
  <c r="AX2214" i="32"/>
  <c r="AX2215" i="32"/>
  <c r="AX2216" i="32"/>
  <c r="AX2217" i="32"/>
  <c r="AX2218" i="32"/>
  <c r="AX2219" i="32"/>
  <c r="AX2220" i="32"/>
  <c r="AX2221" i="32"/>
  <c r="AX2222" i="32"/>
  <c r="AX2223" i="32"/>
  <c r="AX2224" i="32"/>
  <c r="AX2225" i="32"/>
  <c r="AX2226" i="32"/>
  <c r="AX2227" i="32"/>
  <c r="AX2228" i="32"/>
  <c r="AX2229" i="32"/>
  <c r="AX2230" i="32"/>
  <c r="AX2231" i="32"/>
  <c r="AX2232" i="32"/>
  <c r="AX2233" i="32"/>
  <c r="AX2234" i="32"/>
  <c r="AX2235" i="32"/>
  <c r="AX2236" i="32"/>
  <c r="AX2237" i="32"/>
  <c r="AX2238" i="32"/>
  <c r="AX2239" i="32"/>
  <c r="AX2240" i="32"/>
  <c r="AX2241" i="32"/>
  <c r="AX2242" i="32"/>
  <c r="AX2243" i="32"/>
  <c r="AX2244" i="32"/>
  <c r="AX2245" i="32"/>
  <c r="AX2246" i="32"/>
  <c r="AX2247" i="32"/>
  <c r="AX2248" i="32"/>
  <c r="AX2249" i="32"/>
  <c r="AX2250" i="32"/>
  <c r="AX2251" i="32"/>
  <c r="AX2252" i="32"/>
  <c r="AX2253" i="32"/>
  <c r="AX2254" i="32"/>
  <c r="AX2255" i="32"/>
  <c r="AX2256" i="32"/>
  <c r="AX2257" i="32"/>
  <c r="AX2258" i="32"/>
  <c r="AX2259" i="32"/>
  <c r="AX2260" i="32"/>
  <c r="AX2261" i="32"/>
  <c r="AX2262" i="32"/>
  <c r="AX2263" i="32"/>
  <c r="AX2264" i="32"/>
  <c r="AX2265" i="32"/>
  <c r="AX2266" i="32"/>
  <c r="AX2267" i="32"/>
  <c r="AX2268" i="32"/>
  <c r="AX2269" i="32"/>
  <c r="AX2270" i="32"/>
  <c r="AX2271" i="32"/>
  <c r="AX2272" i="32"/>
  <c r="AX2273" i="32"/>
  <c r="AX2274" i="32"/>
  <c r="AX2275" i="32"/>
  <c r="AX2276" i="32"/>
  <c r="AX2277" i="32"/>
  <c r="AX2278" i="32"/>
  <c r="AX2279" i="32"/>
  <c r="AX2280" i="32"/>
  <c r="AX2281" i="32"/>
  <c r="AX2282" i="32"/>
  <c r="AX2283" i="32"/>
  <c r="AX2284" i="32"/>
  <c r="AX2285" i="32"/>
  <c r="AX2286" i="32"/>
  <c r="AX2287" i="32"/>
  <c r="AX2288" i="32"/>
  <c r="AX2289" i="32"/>
  <c r="AX2290" i="32"/>
  <c r="AX2291" i="32"/>
  <c r="AX2292" i="32"/>
  <c r="AX2293" i="32"/>
  <c r="AX2294" i="32"/>
  <c r="AX2295" i="32"/>
  <c r="AX2296" i="32"/>
  <c r="AX2297" i="32"/>
  <c r="AX2298" i="32"/>
  <c r="AX2299" i="32"/>
  <c r="AX2300" i="32"/>
  <c r="AX2301" i="32"/>
  <c r="AX2302" i="32"/>
  <c r="AX2303" i="32"/>
  <c r="AX2304" i="32"/>
  <c r="AX2305" i="32"/>
  <c r="AX2306" i="32"/>
  <c r="AX2307" i="32"/>
  <c r="AX2308" i="32"/>
  <c r="AX2309" i="32"/>
  <c r="AX2310" i="32"/>
  <c r="AX2311" i="32"/>
  <c r="AX2312" i="32"/>
  <c r="AX2313" i="32"/>
  <c r="AX2314" i="32"/>
  <c r="AX2315" i="32"/>
  <c r="AX2316" i="32"/>
  <c r="AX2317" i="32"/>
  <c r="AX2318" i="32"/>
  <c r="AX2319" i="32"/>
  <c r="AX2320" i="32"/>
  <c r="AX2321" i="32"/>
  <c r="AX2322" i="32"/>
  <c r="AX2323" i="32"/>
  <c r="AX2324" i="32"/>
  <c r="AX2325" i="32"/>
  <c r="AX2326" i="32"/>
  <c r="AX2327" i="32"/>
  <c r="AX2328" i="32"/>
  <c r="AX2329" i="32"/>
  <c r="AX2330" i="32"/>
  <c r="AX2331" i="32"/>
  <c r="AX2332" i="32"/>
  <c r="AX2333" i="32"/>
  <c r="AX2334" i="32"/>
  <c r="AX2335" i="32"/>
  <c r="AX2336" i="32"/>
  <c r="AX2337" i="32"/>
  <c r="AX2338" i="32"/>
  <c r="AX2339" i="32"/>
  <c r="AX2340" i="32"/>
  <c r="AX2341" i="32"/>
  <c r="AX2342" i="32"/>
  <c r="AX2343" i="32"/>
  <c r="AX2344" i="32"/>
  <c r="AX2345" i="32"/>
  <c r="AX2346" i="32"/>
  <c r="AX2347" i="32"/>
  <c r="AX2348" i="32"/>
  <c r="AX2349" i="32"/>
  <c r="AX2350" i="32"/>
  <c r="AX2351" i="32"/>
  <c r="AX2352" i="32"/>
  <c r="AX2353" i="32"/>
  <c r="AX2354" i="32"/>
  <c r="AX2355" i="32"/>
  <c r="AX2356" i="32"/>
  <c r="AX2357" i="32"/>
  <c r="AX2358" i="32"/>
  <c r="AX2359" i="32"/>
  <c r="AX2360" i="32"/>
  <c r="AX2361" i="32"/>
  <c r="AX2362" i="32"/>
  <c r="AX2363" i="32"/>
  <c r="AX2364" i="32"/>
  <c r="AX2365" i="32"/>
  <c r="AX2366" i="32"/>
  <c r="AX2367" i="32"/>
  <c r="AX2368" i="32"/>
  <c r="AX2369" i="32"/>
  <c r="AX2370" i="32"/>
  <c r="AX2371" i="32"/>
  <c r="AX2372" i="32"/>
  <c r="AX2373" i="32"/>
  <c r="AX2374" i="32"/>
  <c r="AX2375" i="32"/>
  <c r="AX2376" i="32"/>
  <c r="AX2377" i="32"/>
  <c r="AX2378" i="32"/>
  <c r="AX2379" i="32"/>
  <c r="AX2380" i="32"/>
  <c r="AX2381" i="32"/>
  <c r="AX2382" i="32"/>
  <c r="AX2383" i="32"/>
  <c r="AX2384" i="32"/>
  <c r="AX2385" i="32"/>
  <c r="AX2386" i="32"/>
  <c r="AX2387" i="32"/>
  <c r="AX2388" i="32"/>
  <c r="AX2389" i="32"/>
  <c r="AX2390" i="32"/>
  <c r="AX2391" i="32"/>
  <c r="AX2392" i="32"/>
  <c r="AX2393" i="32"/>
  <c r="AX2394" i="32"/>
  <c r="AX2395" i="32"/>
  <c r="AX2396" i="32"/>
  <c r="AX2397" i="32"/>
  <c r="AX2398" i="32"/>
  <c r="AX2399" i="32"/>
  <c r="AX2400" i="32"/>
  <c r="AX2401" i="32"/>
  <c r="AX2402" i="32"/>
  <c r="AX2403" i="32"/>
  <c r="AX2404" i="32"/>
  <c r="AX2405" i="32"/>
  <c r="AX2406" i="32"/>
  <c r="AX2407" i="32"/>
  <c r="AX2408" i="32"/>
  <c r="AX2409" i="32"/>
  <c r="AX2410" i="32"/>
  <c r="AX2411" i="32"/>
  <c r="AX2412" i="32"/>
  <c r="AX2413" i="32"/>
  <c r="AX2414" i="32"/>
  <c r="AX2415" i="32"/>
  <c r="AX2416" i="32"/>
  <c r="AX2417" i="32"/>
  <c r="AX2418" i="32"/>
  <c r="AX2419" i="32"/>
  <c r="AX2420" i="32"/>
  <c r="AX2421" i="32"/>
  <c r="AX2422" i="32"/>
  <c r="AX2423" i="32"/>
  <c r="AX2424" i="32"/>
  <c r="AX2425" i="32"/>
  <c r="AX2426" i="32"/>
  <c r="AX2427" i="32"/>
  <c r="AX2428" i="32"/>
  <c r="AX2429" i="32"/>
  <c r="AX2430" i="32"/>
  <c r="AX2431" i="32"/>
  <c r="AX2432" i="32"/>
  <c r="AX2433" i="32"/>
  <c r="AX2434" i="32"/>
  <c r="AX2435" i="32"/>
  <c r="AX2436" i="32"/>
  <c r="AX2437" i="32"/>
  <c r="AX2438" i="32"/>
  <c r="AX2439" i="32"/>
  <c r="AX2440" i="32"/>
  <c r="AX2441" i="32"/>
  <c r="AX2442" i="32"/>
  <c r="AX2443" i="32"/>
  <c r="AX2444" i="32"/>
  <c r="AX2445" i="32"/>
  <c r="AX2446" i="32"/>
  <c r="AX2447" i="32"/>
  <c r="AX2448" i="32"/>
  <c r="AX2449" i="32"/>
  <c r="AX2450" i="32"/>
  <c r="AX2451" i="32"/>
  <c r="AX2452" i="32"/>
  <c r="AX2453" i="32"/>
  <c r="AX2454" i="32"/>
  <c r="AX2455" i="32"/>
  <c r="AX2456" i="32"/>
  <c r="AX2457" i="32"/>
  <c r="AX2458" i="32"/>
  <c r="AX2459" i="32"/>
  <c r="AX2460" i="32"/>
  <c r="AX2461" i="32"/>
  <c r="AX2462" i="32"/>
  <c r="AX2463" i="32"/>
  <c r="AX2464" i="32"/>
  <c r="AX2465" i="32"/>
  <c r="AX2466" i="32"/>
  <c r="AX2467" i="32"/>
  <c r="AX2468" i="32"/>
  <c r="AX2469" i="32"/>
  <c r="AX2470" i="32"/>
  <c r="AX2471" i="32"/>
  <c r="AX2472" i="32"/>
  <c r="AX2473" i="32"/>
  <c r="AX2474" i="32"/>
  <c r="AX2475" i="32"/>
  <c r="AX2476" i="32"/>
  <c r="AX2477" i="32"/>
  <c r="AX2478" i="32"/>
  <c r="AX2479" i="32"/>
  <c r="AX2480" i="32"/>
  <c r="AX2481" i="32"/>
  <c r="AX2482" i="32"/>
  <c r="AX2483" i="32"/>
  <c r="AX2484" i="32"/>
  <c r="AX2485" i="32"/>
  <c r="AX2486" i="32"/>
  <c r="AX2487" i="32"/>
  <c r="AX2488" i="32"/>
  <c r="AX2489" i="32"/>
  <c r="AX2490" i="32"/>
  <c r="AX2491" i="32"/>
  <c r="AX2492" i="32"/>
  <c r="AX2493" i="32"/>
  <c r="AX2494" i="32"/>
  <c r="AX2495" i="32"/>
  <c r="AX2496" i="32"/>
  <c r="AX2497" i="32"/>
  <c r="AX2498" i="32"/>
  <c r="AX2499" i="32"/>
  <c r="AX2500" i="32"/>
  <c r="AY1501" i="32"/>
  <c r="AY1502" i="32"/>
  <c r="AY1503" i="32"/>
  <c r="AY1504" i="32"/>
  <c r="AY1505" i="32"/>
  <c r="AY1506" i="32"/>
  <c r="AY1507" i="32"/>
  <c r="AY1508" i="32"/>
  <c r="AY1509" i="32"/>
  <c r="AY1510" i="32"/>
  <c r="AY1511" i="32"/>
  <c r="AY1512" i="32"/>
  <c r="AY1513" i="32"/>
  <c r="AY1514" i="32"/>
  <c r="AY1515" i="32"/>
  <c r="AY1516" i="32"/>
  <c r="AY1517" i="32"/>
  <c r="AY1518" i="32"/>
  <c r="AY1519" i="32"/>
  <c r="AY1520" i="32"/>
  <c r="AY1521" i="32"/>
  <c r="AY1522" i="32"/>
  <c r="AY1523" i="32"/>
  <c r="AY1524" i="32"/>
  <c r="AY1525" i="32"/>
  <c r="AY1526" i="32"/>
  <c r="AY1527" i="32"/>
  <c r="AY1528" i="32"/>
  <c r="AY1529" i="32"/>
  <c r="AY1530" i="32"/>
  <c r="AY1531" i="32"/>
  <c r="AY1532" i="32"/>
  <c r="AY1533" i="32"/>
  <c r="AY1534" i="32"/>
  <c r="AY1535" i="32"/>
  <c r="AY1536" i="32"/>
  <c r="AY1537" i="32"/>
  <c r="AY1538" i="32"/>
  <c r="AY1539" i="32"/>
  <c r="AY1540" i="32"/>
  <c r="AY1541" i="32"/>
  <c r="AY1542" i="32"/>
  <c r="AY1543" i="32"/>
  <c r="AY1544" i="32"/>
  <c r="AY1545" i="32"/>
  <c r="AY1546" i="32"/>
  <c r="AY1547" i="32"/>
  <c r="AY1548" i="32"/>
  <c r="AY1549" i="32"/>
  <c r="AY1550" i="32"/>
  <c r="AY1551" i="32"/>
  <c r="AY1552" i="32"/>
  <c r="AY1553" i="32"/>
  <c r="AY1554" i="32"/>
  <c r="AY1555" i="32"/>
  <c r="AY1556" i="32"/>
  <c r="AY1557" i="32"/>
  <c r="AY1558" i="32"/>
  <c r="AY1559" i="32"/>
  <c r="AY1560" i="32"/>
  <c r="AY1561" i="32"/>
  <c r="AY1562" i="32"/>
  <c r="AY1563" i="32"/>
  <c r="AY1564" i="32"/>
  <c r="AY1565" i="32"/>
  <c r="AY1566" i="32"/>
  <c r="AY1567" i="32"/>
  <c r="AY1568" i="32"/>
  <c r="AY1569" i="32"/>
  <c r="AY1570" i="32"/>
  <c r="AY1571" i="32"/>
  <c r="AY1572" i="32"/>
  <c r="AY1573" i="32"/>
  <c r="AY1574" i="32"/>
  <c r="AY1575" i="32"/>
  <c r="AY1576" i="32"/>
  <c r="AY1577" i="32"/>
  <c r="AY1578" i="32"/>
  <c r="AY1579" i="32"/>
  <c r="AY1580" i="32"/>
  <c r="AY1581" i="32"/>
  <c r="AY1582" i="32"/>
  <c r="AY1583" i="32"/>
  <c r="AY1584" i="32"/>
  <c r="AY1585" i="32"/>
  <c r="AY1586" i="32"/>
  <c r="AY1587" i="32"/>
  <c r="AY1588" i="32"/>
  <c r="AY1589" i="32"/>
  <c r="AY1590" i="32"/>
  <c r="AY1591" i="32"/>
  <c r="AY1592" i="32"/>
  <c r="AY1593" i="32"/>
  <c r="AY1594" i="32"/>
  <c r="AY1595" i="32"/>
  <c r="AY1596" i="32"/>
  <c r="AY1597" i="32"/>
  <c r="AY1598" i="32"/>
  <c r="AY1599" i="32"/>
  <c r="AY1600" i="32"/>
  <c r="AY1601" i="32"/>
  <c r="AY1602" i="32"/>
  <c r="AY1603" i="32"/>
  <c r="AY1604" i="32"/>
  <c r="AY1605" i="32"/>
  <c r="AY1606" i="32"/>
  <c r="AY1607" i="32"/>
  <c r="AY1608" i="32"/>
  <c r="AY1609" i="32"/>
  <c r="AY1610" i="32"/>
  <c r="AY1611" i="32"/>
  <c r="AY1612" i="32"/>
  <c r="AY1613" i="32"/>
  <c r="AY1614" i="32"/>
  <c r="AY1615" i="32"/>
  <c r="AY1616" i="32"/>
  <c r="AY1617" i="32"/>
  <c r="AY1618" i="32"/>
  <c r="AY1619" i="32"/>
  <c r="AY1620" i="32"/>
  <c r="AY1621" i="32"/>
  <c r="AY1622" i="32"/>
  <c r="AY1623" i="32"/>
  <c r="AY1624" i="32"/>
  <c r="AY1625" i="32"/>
  <c r="AY1626" i="32"/>
  <c r="AY1627" i="32"/>
  <c r="AY1628" i="32"/>
  <c r="AY1629" i="32"/>
  <c r="AY1630" i="32"/>
  <c r="AY1631" i="32"/>
  <c r="AY1632" i="32"/>
  <c r="AY1633" i="32"/>
  <c r="AY1634" i="32"/>
  <c r="AY1635" i="32"/>
  <c r="AY1636" i="32"/>
  <c r="AY1637" i="32"/>
  <c r="AY1638" i="32"/>
  <c r="AY1639" i="32"/>
  <c r="AY1640" i="32"/>
  <c r="AY1641" i="32"/>
  <c r="AY1642" i="32"/>
  <c r="AY1643" i="32"/>
  <c r="AY1644" i="32"/>
  <c r="AY1645" i="32"/>
  <c r="AY1646" i="32"/>
  <c r="AY1647" i="32"/>
  <c r="AY1648" i="32"/>
  <c r="AY1649" i="32"/>
  <c r="AY1650" i="32"/>
  <c r="AY1651" i="32"/>
  <c r="AY1652" i="32"/>
  <c r="AY1653" i="32"/>
  <c r="AY1654" i="32"/>
  <c r="AY1655" i="32"/>
  <c r="AY1656" i="32"/>
  <c r="AY1657" i="32"/>
  <c r="AY1658" i="32"/>
  <c r="AY1659" i="32"/>
  <c r="AY1660" i="32"/>
  <c r="AY1661" i="32"/>
  <c r="AY1662" i="32"/>
  <c r="AY1663" i="32"/>
  <c r="AY1664" i="32"/>
  <c r="AY1665" i="32"/>
  <c r="AY1666" i="32"/>
  <c r="AY1667" i="32"/>
  <c r="AY1668" i="32"/>
  <c r="AY1669" i="32"/>
  <c r="AY1670" i="32"/>
  <c r="AY1671" i="32"/>
  <c r="AY1672" i="32"/>
  <c r="AY1673" i="32"/>
  <c r="AY1674" i="32"/>
  <c r="AY1675" i="32"/>
  <c r="AY1676" i="32"/>
  <c r="AY1677" i="32"/>
  <c r="AY1678" i="32"/>
  <c r="AY1679" i="32"/>
  <c r="AY1680" i="32"/>
  <c r="AY1681" i="32"/>
  <c r="AY1682" i="32"/>
  <c r="AY1683" i="32"/>
  <c r="AY1684" i="32"/>
  <c r="AY1685" i="32"/>
  <c r="AY1686" i="32"/>
  <c r="AY1687" i="32"/>
  <c r="AY1688" i="32"/>
  <c r="AY1689" i="32"/>
  <c r="AY1690" i="32"/>
  <c r="AY1691" i="32"/>
  <c r="AY1692" i="32"/>
  <c r="AY1693" i="32"/>
  <c r="AY1694" i="32"/>
  <c r="AY1695" i="32"/>
  <c r="AY1696" i="32"/>
  <c r="AY1697" i="32"/>
  <c r="AY1698" i="32"/>
  <c r="AY1699" i="32"/>
  <c r="AY1700" i="32"/>
  <c r="AY1701" i="32"/>
  <c r="AY1702" i="32"/>
  <c r="AY1703" i="32"/>
  <c r="AY1704" i="32"/>
  <c r="AY1705" i="32"/>
  <c r="AY1706" i="32"/>
  <c r="AY1707" i="32"/>
  <c r="AY1708" i="32"/>
  <c r="AY1709" i="32"/>
  <c r="AY1710" i="32"/>
  <c r="AY1711" i="32"/>
  <c r="AY1712" i="32"/>
  <c r="AY1713" i="32"/>
  <c r="AY1714" i="32"/>
  <c r="AY1715" i="32"/>
  <c r="AY1716" i="32"/>
  <c r="AY1717" i="32"/>
  <c r="AY1718" i="32"/>
  <c r="AY1719" i="32"/>
  <c r="AY1720" i="32"/>
  <c r="AY1721" i="32"/>
  <c r="AY1722" i="32"/>
  <c r="AY1723" i="32"/>
  <c r="AY1724" i="32"/>
  <c r="AY1725" i="32"/>
  <c r="AY1726" i="32"/>
  <c r="AY1727" i="32"/>
  <c r="AY1728" i="32"/>
  <c r="AY1729" i="32"/>
  <c r="AY1730" i="32"/>
  <c r="AY1731" i="32"/>
  <c r="AY1732" i="32"/>
  <c r="AY1733" i="32"/>
  <c r="AY1734" i="32"/>
  <c r="AY1735" i="32"/>
  <c r="AY1736" i="32"/>
  <c r="AY1737" i="32"/>
  <c r="AY1738" i="32"/>
  <c r="AY1739" i="32"/>
  <c r="AY1740" i="32"/>
  <c r="AY1741" i="32"/>
  <c r="AY1742" i="32"/>
  <c r="AY1743" i="32"/>
  <c r="AY1744" i="32"/>
  <c r="AY1745" i="32"/>
  <c r="AY1746" i="32"/>
  <c r="AY1747" i="32"/>
  <c r="AY1748" i="32"/>
  <c r="AY1749" i="32"/>
  <c r="AY1750" i="32"/>
  <c r="AY1751" i="32"/>
  <c r="AY1752" i="32"/>
  <c r="AY1753" i="32"/>
  <c r="AY1754" i="32"/>
  <c r="AY1755" i="32"/>
  <c r="AY1756" i="32"/>
  <c r="AY1757" i="32"/>
  <c r="AY1758" i="32"/>
  <c r="AY1759" i="32"/>
  <c r="AY1760" i="32"/>
  <c r="AY1761" i="32"/>
  <c r="AY1762" i="32"/>
  <c r="AY1763" i="32"/>
  <c r="AY1764" i="32"/>
  <c r="AY1765" i="32"/>
  <c r="AY1766" i="32"/>
  <c r="AY1767" i="32"/>
  <c r="AY1768" i="32"/>
  <c r="AY1769" i="32"/>
  <c r="AY1770" i="32"/>
  <c r="AY1771" i="32"/>
  <c r="AY1772" i="32"/>
  <c r="AY1773" i="32"/>
  <c r="AY1774" i="32"/>
  <c r="AY1775" i="32"/>
  <c r="AY1776" i="32"/>
  <c r="AY1777" i="32"/>
  <c r="AY1778" i="32"/>
  <c r="AY1779" i="32"/>
  <c r="AY1780" i="32"/>
  <c r="AY1781" i="32"/>
  <c r="AY1782" i="32"/>
  <c r="AY1783" i="32"/>
  <c r="AY1784" i="32"/>
  <c r="AY1785" i="32"/>
  <c r="AY1786" i="32"/>
  <c r="AY1787" i="32"/>
  <c r="AY1788" i="32"/>
  <c r="AY1789" i="32"/>
  <c r="AY1790" i="32"/>
  <c r="AY1791" i="32"/>
  <c r="AY1792" i="32"/>
  <c r="AY1793" i="32"/>
  <c r="AY1794" i="32"/>
  <c r="AY1795" i="32"/>
  <c r="AY1796" i="32"/>
  <c r="AY1797" i="32"/>
  <c r="AY1798" i="32"/>
  <c r="AY1799" i="32"/>
  <c r="AY1800" i="32"/>
  <c r="AY1801" i="32"/>
  <c r="AY1802" i="32"/>
  <c r="AY1803" i="32"/>
  <c r="AY1804" i="32"/>
  <c r="AY1805" i="32"/>
  <c r="AY1806" i="32"/>
  <c r="AY1807" i="32"/>
  <c r="AY1808" i="32"/>
  <c r="AY1809" i="32"/>
  <c r="AY1810" i="32"/>
  <c r="AY1811" i="32"/>
  <c r="AY1812" i="32"/>
  <c r="AY1813" i="32"/>
  <c r="AY1814" i="32"/>
  <c r="AY1815" i="32"/>
  <c r="AY1816" i="32"/>
  <c r="AY1817" i="32"/>
  <c r="AY1818" i="32"/>
  <c r="AY1819" i="32"/>
  <c r="AY1820" i="32"/>
  <c r="AY1821" i="32"/>
  <c r="AY1822" i="32"/>
  <c r="AY1823" i="32"/>
  <c r="AY1824" i="32"/>
  <c r="AY1825" i="32"/>
  <c r="AY1826" i="32"/>
  <c r="AY1827" i="32"/>
  <c r="AY1828" i="32"/>
  <c r="AY1829" i="32"/>
  <c r="AY1830" i="32"/>
  <c r="AY1831" i="32"/>
  <c r="AY1832" i="32"/>
  <c r="AY1833" i="32"/>
  <c r="AY1834" i="32"/>
  <c r="AY1835" i="32"/>
  <c r="AY1836" i="32"/>
  <c r="AY1837" i="32"/>
  <c r="AY1838" i="32"/>
  <c r="AY1839" i="32"/>
  <c r="AY1840" i="32"/>
  <c r="AY1841" i="32"/>
  <c r="AY1842" i="32"/>
  <c r="AY1843" i="32"/>
  <c r="AY1844" i="32"/>
  <c r="AY1845" i="32"/>
  <c r="AY1846" i="32"/>
  <c r="AY1847" i="32"/>
  <c r="AY1848" i="32"/>
  <c r="AY1849" i="32"/>
  <c r="AY1850" i="32"/>
  <c r="AY1851" i="32"/>
  <c r="AY1852" i="32"/>
  <c r="AY1853" i="32"/>
  <c r="AY1854" i="32"/>
  <c r="AY1855" i="32"/>
  <c r="AY1856" i="32"/>
  <c r="AY1857" i="32"/>
  <c r="AY1858" i="32"/>
  <c r="AY1859" i="32"/>
  <c r="AY1860" i="32"/>
  <c r="AY1861" i="32"/>
  <c r="AY1862" i="32"/>
  <c r="AY1863" i="32"/>
  <c r="AY1864" i="32"/>
  <c r="AY1865" i="32"/>
  <c r="AY1866" i="32"/>
  <c r="AY1867" i="32"/>
  <c r="AY1868" i="32"/>
  <c r="AY1869" i="32"/>
  <c r="AY1870" i="32"/>
  <c r="AY1871" i="32"/>
  <c r="AY1872" i="32"/>
  <c r="AY1873" i="32"/>
  <c r="AY1874" i="32"/>
  <c r="AY1875" i="32"/>
  <c r="AY1876" i="32"/>
  <c r="AY1877" i="32"/>
  <c r="AY1878" i="32"/>
  <c r="AY1879" i="32"/>
  <c r="AY1880" i="32"/>
  <c r="AY1881" i="32"/>
  <c r="AY1882" i="32"/>
  <c r="AY1883" i="32"/>
  <c r="AY1884" i="32"/>
  <c r="AY1885" i="32"/>
  <c r="AY1886" i="32"/>
  <c r="AY1887" i="32"/>
  <c r="AY1888" i="32"/>
  <c r="AY1889" i="32"/>
  <c r="AY1890" i="32"/>
  <c r="AY1891" i="32"/>
  <c r="AY1892" i="32"/>
  <c r="AY1893" i="32"/>
  <c r="AY1894" i="32"/>
  <c r="AY1895" i="32"/>
  <c r="AY1896" i="32"/>
  <c r="AY1897" i="32"/>
  <c r="AY1898" i="32"/>
  <c r="AY1899" i="32"/>
  <c r="AY1900" i="32"/>
  <c r="AY1901" i="32"/>
  <c r="AY1902" i="32"/>
  <c r="AY1903" i="32"/>
  <c r="AY1904" i="32"/>
  <c r="AY1905" i="32"/>
  <c r="AY1906" i="32"/>
  <c r="AY1907" i="32"/>
  <c r="AY1908" i="32"/>
  <c r="AY1909" i="32"/>
  <c r="AY1910" i="32"/>
  <c r="AY1911" i="32"/>
  <c r="AY1912" i="32"/>
  <c r="AY1913" i="32"/>
  <c r="AY1914" i="32"/>
  <c r="AY1915" i="32"/>
  <c r="AY1916" i="32"/>
  <c r="AY1917" i="32"/>
  <c r="AY1918" i="32"/>
  <c r="AY1919" i="32"/>
  <c r="AY1920" i="32"/>
  <c r="AY1921" i="32"/>
  <c r="AY1922" i="32"/>
  <c r="AY1923" i="32"/>
  <c r="AY1924" i="32"/>
  <c r="AY1925" i="32"/>
  <c r="AY1926" i="32"/>
  <c r="AY1927" i="32"/>
  <c r="AY1928" i="32"/>
  <c r="AY1929" i="32"/>
  <c r="AY1930" i="32"/>
  <c r="AY1931" i="32"/>
  <c r="AY1932" i="32"/>
  <c r="AY1933" i="32"/>
  <c r="AY1934" i="32"/>
  <c r="AY1935" i="32"/>
  <c r="AY1936" i="32"/>
  <c r="AY1937" i="32"/>
  <c r="AY1938" i="32"/>
  <c r="AY1939" i="32"/>
  <c r="AY1940" i="32"/>
  <c r="AY1941" i="32"/>
  <c r="AY1942" i="32"/>
  <c r="AY1943" i="32"/>
  <c r="AY1944" i="32"/>
  <c r="AY1945" i="32"/>
  <c r="AY1946" i="32"/>
  <c r="AY1947" i="32"/>
  <c r="AY1948" i="32"/>
  <c r="AY1949" i="32"/>
  <c r="AY1950" i="32"/>
  <c r="AY1951" i="32"/>
  <c r="AY1952" i="32"/>
  <c r="AY1953" i="32"/>
  <c r="AY1954" i="32"/>
  <c r="AY1955" i="32"/>
  <c r="AY1956" i="32"/>
  <c r="AY1957" i="32"/>
  <c r="AY1958" i="32"/>
  <c r="AY1959" i="32"/>
  <c r="AY1960" i="32"/>
  <c r="AY1961" i="32"/>
  <c r="AY1962" i="32"/>
  <c r="AY1963" i="32"/>
  <c r="AY1964" i="32"/>
  <c r="AY1965" i="32"/>
  <c r="AY1966" i="32"/>
  <c r="AY1967" i="32"/>
  <c r="AY1968" i="32"/>
  <c r="AY1969" i="32"/>
  <c r="AY1970" i="32"/>
  <c r="AY1971" i="32"/>
  <c r="AY1972" i="32"/>
  <c r="AY1973" i="32"/>
  <c r="AY1974" i="32"/>
  <c r="AY1975" i="32"/>
  <c r="AY1976" i="32"/>
  <c r="AY1977" i="32"/>
  <c r="AY1978" i="32"/>
  <c r="AY1979" i="32"/>
  <c r="AY1980" i="32"/>
  <c r="AY1981" i="32"/>
  <c r="AY1982" i="32"/>
  <c r="AY1983" i="32"/>
  <c r="AY1984" i="32"/>
  <c r="AY1985" i="32"/>
  <c r="AY1986" i="32"/>
  <c r="AY1987" i="32"/>
  <c r="AY1988" i="32"/>
  <c r="AY1989" i="32"/>
  <c r="AY1990" i="32"/>
  <c r="AY1991" i="32"/>
  <c r="AY1992" i="32"/>
  <c r="AY1993" i="32"/>
  <c r="AY1994" i="32"/>
  <c r="AY1995" i="32"/>
  <c r="AY1996" i="32"/>
  <c r="AY1997" i="32"/>
  <c r="AY1998" i="32"/>
  <c r="AY1999" i="32"/>
  <c r="AY2000" i="32"/>
  <c r="AY2001" i="32"/>
  <c r="AY2002" i="32"/>
  <c r="AY2003" i="32"/>
  <c r="AY2004" i="32"/>
  <c r="AY2005" i="32"/>
  <c r="AY2006" i="32"/>
  <c r="AY2007" i="32"/>
  <c r="AY2008" i="32"/>
  <c r="AY2009" i="32"/>
  <c r="AY2010" i="32"/>
  <c r="AY2011" i="32"/>
  <c r="AY2012" i="32"/>
  <c r="AY2013" i="32"/>
  <c r="AY2014" i="32"/>
  <c r="AY2015" i="32"/>
  <c r="AY2016" i="32"/>
  <c r="AY2017" i="32"/>
  <c r="AY2018" i="32"/>
  <c r="AY2019" i="32"/>
  <c r="AY2020" i="32"/>
  <c r="AY2021" i="32"/>
  <c r="AY2022" i="32"/>
  <c r="AY2023" i="32"/>
  <c r="AY2024" i="32"/>
  <c r="AY2025" i="32"/>
  <c r="AY2026" i="32"/>
  <c r="AY2027" i="32"/>
  <c r="AY2028" i="32"/>
  <c r="AY2029" i="32"/>
  <c r="AY2030" i="32"/>
  <c r="AY2031" i="32"/>
  <c r="AY2032" i="32"/>
  <c r="AY2033" i="32"/>
  <c r="AY2034" i="32"/>
  <c r="AY2035" i="32"/>
  <c r="AY2036" i="32"/>
  <c r="AY2037" i="32"/>
  <c r="AY2038" i="32"/>
  <c r="AY2039" i="32"/>
  <c r="AY2040" i="32"/>
  <c r="AY2041" i="32"/>
  <c r="AY2042" i="32"/>
  <c r="AY2043" i="32"/>
  <c r="AY2044" i="32"/>
  <c r="AY2045" i="32"/>
  <c r="AY2046" i="32"/>
  <c r="AY2047" i="32"/>
  <c r="AY2048" i="32"/>
  <c r="AY2049" i="32"/>
  <c r="AY2050" i="32"/>
  <c r="AY2051" i="32"/>
  <c r="AY2052" i="32"/>
  <c r="AY2053" i="32"/>
  <c r="AY2054" i="32"/>
  <c r="AY2055" i="32"/>
  <c r="AY2056" i="32"/>
  <c r="AY2057" i="32"/>
  <c r="AY2058" i="32"/>
  <c r="AY2059" i="32"/>
  <c r="AY2060" i="32"/>
  <c r="AY2061" i="32"/>
  <c r="AY2062" i="32"/>
  <c r="AY2063" i="32"/>
  <c r="AY2064" i="32"/>
  <c r="AY2065" i="32"/>
  <c r="AY2066" i="32"/>
  <c r="AY2067" i="32"/>
  <c r="AY2068" i="32"/>
  <c r="AY2069" i="32"/>
  <c r="AY2070" i="32"/>
  <c r="AY2071" i="32"/>
  <c r="AY2072" i="32"/>
  <c r="AY2073" i="32"/>
  <c r="AY2074" i="32"/>
  <c r="AY2075" i="32"/>
  <c r="AY2076" i="32"/>
  <c r="AY2077" i="32"/>
  <c r="AY2078" i="32"/>
  <c r="AY2079" i="32"/>
  <c r="AY2080" i="32"/>
  <c r="AY2081" i="32"/>
  <c r="AY2082" i="32"/>
  <c r="AY2083" i="32"/>
  <c r="AY2084" i="32"/>
  <c r="AY2085" i="32"/>
  <c r="AY2086" i="32"/>
  <c r="AY2087" i="32"/>
  <c r="AY2088" i="32"/>
  <c r="AY2089" i="32"/>
  <c r="AY2090" i="32"/>
  <c r="AY2091" i="32"/>
  <c r="AY2092" i="32"/>
  <c r="AY2093" i="32"/>
  <c r="AY2094" i="32"/>
  <c r="AY2095" i="32"/>
  <c r="AY2096" i="32"/>
  <c r="AY2097" i="32"/>
  <c r="AY2098" i="32"/>
  <c r="AY2099" i="32"/>
  <c r="AY2100" i="32"/>
  <c r="AY2101" i="32"/>
  <c r="AY2102" i="32"/>
  <c r="AY2103" i="32"/>
  <c r="AY2104" i="32"/>
  <c r="AY2105" i="32"/>
  <c r="AY2106" i="32"/>
  <c r="AY2107" i="32"/>
  <c r="AY2108" i="32"/>
  <c r="AY2109" i="32"/>
  <c r="AY2110" i="32"/>
  <c r="AY2111" i="32"/>
  <c r="AY2112" i="32"/>
  <c r="AY2113" i="32"/>
  <c r="AY2114" i="32"/>
  <c r="AY2115" i="32"/>
  <c r="AY2116" i="32"/>
  <c r="AY2117" i="32"/>
  <c r="AY2118" i="32"/>
  <c r="AY2119" i="32"/>
  <c r="AY2120" i="32"/>
  <c r="AY2121" i="32"/>
  <c r="AY2122" i="32"/>
  <c r="AY2123" i="32"/>
  <c r="AY2124" i="32"/>
  <c r="AY2125" i="32"/>
  <c r="AY2126" i="32"/>
  <c r="AY2127" i="32"/>
  <c r="AY2128" i="32"/>
  <c r="AY2129" i="32"/>
  <c r="AY2130" i="32"/>
  <c r="AY2131" i="32"/>
  <c r="AY2132" i="32"/>
  <c r="AY2133" i="32"/>
  <c r="AY2134" i="32"/>
  <c r="AY2135" i="32"/>
  <c r="AY2136" i="32"/>
  <c r="AY2137" i="32"/>
  <c r="AY2138" i="32"/>
  <c r="AY2139" i="32"/>
  <c r="AY2140" i="32"/>
  <c r="AY2141" i="32"/>
  <c r="AY2142" i="32"/>
  <c r="AY2143" i="32"/>
  <c r="AY2144" i="32"/>
  <c r="AY2145" i="32"/>
  <c r="AY2146" i="32"/>
  <c r="AY2147" i="32"/>
  <c r="AY2148" i="32"/>
  <c r="AY2149" i="32"/>
  <c r="AY2150" i="32"/>
  <c r="AY2151" i="32"/>
  <c r="AY2152" i="32"/>
  <c r="AY2153" i="32"/>
  <c r="AY2154" i="32"/>
  <c r="AY2155" i="32"/>
  <c r="AY2156" i="32"/>
  <c r="AY2157" i="32"/>
  <c r="AY2158" i="32"/>
  <c r="AY2159" i="32"/>
  <c r="AY2160" i="32"/>
  <c r="AY2161" i="32"/>
  <c r="AY2162" i="32"/>
  <c r="AY2163" i="32"/>
  <c r="AY2164" i="32"/>
  <c r="AY2165" i="32"/>
  <c r="AY2166" i="32"/>
  <c r="AY2167" i="32"/>
  <c r="AY2168" i="32"/>
  <c r="AY2169" i="32"/>
  <c r="AY2170" i="32"/>
  <c r="AY2171" i="32"/>
  <c r="AY2172" i="32"/>
  <c r="AY2173" i="32"/>
  <c r="AY2174" i="32"/>
  <c r="AY2175" i="32"/>
  <c r="AY2176" i="32"/>
  <c r="AY2177" i="32"/>
  <c r="AY2178" i="32"/>
  <c r="AY2179" i="32"/>
  <c r="AY2180" i="32"/>
  <c r="AY2181" i="32"/>
  <c r="AY2182" i="32"/>
  <c r="AY2183" i="32"/>
  <c r="AY2184" i="32"/>
  <c r="AY2185" i="32"/>
  <c r="AY2186" i="32"/>
  <c r="AY2187" i="32"/>
  <c r="AY2188" i="32"/>
  <c r="AY2189" i="32"/>
  <c r="AY2190" i="32"/>
  <c r="AY2191" i="32"/>
  <c r="AY2192" i="32"/>
  <c r="AY2193" i="32"/>
  <c r="AY2194" i="32"/>
  <c r="AY2195" i="32"/>
  <c r="AY2196" i="32"/>
  <c r="AY2197" i="32"/>
  <c r="AY2198" i="32"/>
  <c r="AY2199" i="32"/>
  <c r="AY2200" i="32"/>
  <c r="AY2201" i="32"/>
  <c r="AY2202" i="32"/>
  <c r="AY2203" i="32"/>
  <c r="AY2204" i="32"/>
  <c r="AY2205" i="32"/>
  <c r="AY2206" i="32"/>
  <c r="AY2207" i="32"/>
  <c r="AY2208" i="32"/>
  <c r="AY2209" i="32"/>
  <c r="AY2210" i="32"/>
  <c r="AY2211" i="32"/>
  <c r="AY2212" i="32"/>
  <c r="AY2213" i="32"/>
  <c r="AY2214" i="32"/>
  <c r="AY2215" i="32"/>
  <c r="AY2216" i="32"/>
  <c r="AY2217" i="32"/>
  <c r="AY2218" i="32"/>
  <c r="AY2219" i="32"/>
  <c r="AY2220" i="32"/>
  <c r="AY2221" i="32"/>
  <c r="AY2222" i="32"/>
  <c r="AY2223" i="32"/>
  <c r="AY2224" i="32"/>
  <c r="AY2225" i="32"/>
  <c r="AY2226" i="32"/>
  <c r="AY2227" i="32"/>
  <c r="AY2228" i="32"/>
  <c r="AY2229" i="32"/>
  <c r="AY2230" i="32"/>
  <c r="AY2231" i="32"/>
  <c r="AY2232" i="32"/>
  <c r="AY2233" i="32"/>
  <c r="AY2234" i="32"/>
  <c r="AY2235" i="32"/>
  <c r="AY2236" i="32"/>
  <c r="AY2237" i="32"/>
  <c r="AY2238" i="32"/>
  <c r="AY2239" i="32"/>
  <c r="AY2240" i="32"/>
  <c r="AY2241" i="32"/>
  <c r="AY2242" i="32"/>
  <c r="AY2243" i="32"/>
  <c r="AY2244" i="32"/>
  <c r="AY2245" i="32"/>
  <c r="AY2246" i="32"/>
  <c r="AY2247" i="32"/>
  <c r="AY2248" i="32"/>
  <c r="AY2249" i="32"/>
  <c r="AY2250" i="32"/>
  <c r="AY2251" i="32"/>
  <c r="AY2252" i="32"/>
  <c r="AY2253" i="32"/>
  <c r="AY2254" i="32"/>
  <c r="AY2255" i="32"/>
  <c r="AY2256" i="32"/>
  <c r="AY2257" i="32"/>
  <c r="AY2258" i="32"/>
  <c r="AY2259" i="32"/>
  <c r="AY2260" i="32"/>
  <c r="AY2261" i="32"/>
  <c r="AY2262" i="32"/>
  <c r="AY2263" i="32"/>
  <c r="AY2264" i="32"/>
  <c r="AY2265" i="32"/>
  <c r="AY2266" i="32"/>
  <c r="AY2267" i="32"/>
  <c r="AY2268" i="32"/>
  <c r="AY2269" i="32"/>
  <c r="AY2270" i="32"/>
  <c r="AY2271" i="32"/>
  <c r="AY2272" i="32"/>
  <c r="AY2273" i="32"/>
  <c r="AY2274" i="32"/>
  <c r="AY2275" i="32"/>
  <c r="AY2276" i="32"/>
  <c r="AY2277" i="32"/>
  <c r="AY2278" i="32"/>
  <c r="AY2279" i="32"/>
  <c r="AY2280" i="32"/>
  <c r="AY2281" i="32"/>
  <c r="AY2282" i="32"/>
  <c r="AY2283" i="32"/>
  <c r="AY2284" i="32"/>
  <c r="AY2285" i="32"/>
  <c r="AY2286" i="32"/>
  <c r="AY2287" i="32"/>
  <c r="AY2288" i="32"/>
  <c r="AY2289" i="32"/>
  <c r="AY2290" i="32"/>
  <c r="AY2291" i="32"/>
  <c r="AY2292" i="32"/>
  <c r="AY2293" i="32"/>
  <c r="AY2294" i="32"/>
  <c r="AY2295" i="32"/>
  <c r="AY2296" i="32"/>
  <c r="AY2297" i="32"/>
  <c r="AY2298" i="32"/>
  <c r="AY2299" i="32"/>
  <c r="AY2300" i="32"/>
  <c r="AY2301" i="32"/>
  <c r="AY2302" i="32"/>
  <c r="AY2303" i="32"/>
  <c r="AY2304" i="32"/>
  <c r="AY2305" i="32"/>
  <c r="AY2306" i="32"/>
  <c r="AY2307" i="32"/>
  <c r="AY2308" i="32"/>
  <c r="AY2309" i="32"/>
  <c r="AY2310" i="32"/>
  <c r="AY2311" i="32"/>
  <c r="AY2312" i="32"/>
  <c r="AY2313" i="32"/>
  <c r="AY2314" i="32"/>
  <c r="AY2315" i="32"/>
  <c r="AY2316" i="32"/>
  <c r="AY2317" i="32"/>
  <c r="AY2318" i="32"/>
  <c r="AY2319" i="32"/>
  <c r="AY2320" i="32"/>
  <c r="AY2321" i="32"/>
  <c r="AY2322" i="32"/>
  <c r="AY2323" i="32"/>
  <c r="AY2324" i="32"/>
  <c r="AY2325" i="32"/>
  <c r="AY2326" i="32"/>
  <c r="AY2327" i="32"/>
  <c r="AY2328" i="32"/>
  <c r="AY2329" i="32"/>
  <c r="AY2330" i="32"/>
  <c r="AY2331" i="32"/>
  <c r="AY2332" i="32"/>
  <c r="AY2333" i="32"/>
  <c r="AY2334" i="32"/>
  <c r="AY2335" i="32"/>
  <c r="AY2336" i="32"/>
  <c r="AY2337" i="32"/>
  <c r="AY2338" i="32"/>
  <c r="AY2339" i="32"/>
  <c r="AY2340" i="32"/>
  <c r="AY2341" i="32"/>
  <c r="AY2342" i="32"/>
  <c r="AY2343" i="32"/>
  <c r="AY2344" i="32"/>
  <c r="AY2345" i="32"/>
  <c r="AY2346" i="32"/>
  <c r="AY2347" i="32"/>
  <c r="AY2348" i="32"/>
  <c r="AY2349" i="32"/>
  <c r="AY2350" i="32"/>
  <c r="AY2351" i="32"/>
  <c r="AY2352" i="32"/>
  <c r="AY2353" i="32"/>
  <c r="AY2354" i="32"/>
  <c r="AY2355" i="32"/>
  <c r="AY2356" i="32"/>
  <c r="AY2357" i="32"/>
  <c r="AY2358" i="32"/>
  <c r="AY2359" i="32"/>
  <c r="AY2360" i="32"/>
  <c r="AY2361" i="32"/>
  <c r="AY2362" i="32"/>
  <c r="AY2363" i="32"/>
  <c r="AY2364" i="32"/>
  <c r="AY2365" i="32"/>
  <c r="AY2366" i="32"/>
  <c r="AY2367" i="32"/>
  <c r="AY2368" i="32"/>
  <c r="AY2369" i="32"/>
  <c r="AY2370" i="32"/>
  <c r="AY2371" i="32"/>
  <c r="AY2372" i="32"/>
  <c r="AY2373" i="32"/>
  <c r="AY2374" i="32"/>
  <c r="AY2375" i="32"/>
  <c r="AY2376" i="32"/>
  <c r="AY2377" i="32"/>
  <c r="AY2378" i="32"/>
  <c r="AY2379" i="32"/>
  <c r="AY2380" i="32"/>
  <c r="AY2381" i="32"/>
  <c r="AY2382" i="32"/>
  <c r="AY2383" i="32"/>
  <c r="AY2384" i="32"/>
  <c r="AY2385" i="32"/>
  <c r="AY2386" i="32"/>
  <c r="AY2387" i="32"/>
  <c r="AY2388" i="32"/>
  <c r="AY2389" i="32"/>
  <c r="AY2390" i="32"/>
  <c r="AY2391" i="32"/>
  <c r="AY2392" i="32"/>
  <c r="AY2393" i="32"/>
  <c r="AY2394" i="32"/>
  <c r="AY2395" i="32"/>
  <c r="AY2396" i="32"/>
  <c r="AY2397" i="32"/>
  <c r="AY2398" i="32"/>
  <c r="AY2399" i="32"/>
  <c r="AY2400" i="32"/>
  <c r="AY2401" i="32"/>
  <c r="AY2402" i="32"/>
  <c r="AY2403" i="32"/>
  <c r="AY2404" i="32"/>
  <c r="AY2405" i="32"/>
  <c r="AY2406" i="32"/>
  <c r="AY2407" i="32"/>
  <c r="AY2408" i="32"/>
  <c r="AY2409" i="32"/>
  <c r="AY2410" i="32"/>
  <c r="AY2411" i="32"/>
  <c r="AY2412" i="32"/>
  <c r="AY2413" i="32"/>
  <c r="AY2414" i="32"/>
  <c r="AY2415" i="32"/>
  <c r="AY2416" i="32"/>
  <c r="AY2417" i="32"/>
  <c r="AY2418" i="32"/>
  <c r="AY2419" i="32"/>
  <c r="AY2420" i="32"/>
  <c r="AY2421" i="32"/>
  <c r="AY2422" i="32"/>
  <c r="AY2423" i="32"/>
  <c r="AY2424" i="32"/>
  <c r="AY2425" i="32"/>
  <c r="AY2426" i="32"/>
  <c r="AY2427" i="32"/>
  <c r="AY2428" i="32"/>
  <c r="AY2429" i="32"/>
  <c r="AY2430" i="32"/>
  <c r="AY2431" i="32"/>
  <c r="AY2432" i="32"/>
  <c r="AY2433" i="32"/>
  <c r="AY2434" i="32"/>
  <c r="AY2435" i="32"/>
  <c r="AY2436" i="32"/>
  <c r="AY2437" i="32"/>
  <c r="AY2438" i="32"/>
  <c r="AY2439" i="32"/>
  <c r="AY2440" i="32"/>
  <c r="AY2441" i="32"/>
  <c r="AY2442" i="32"/>
  <c r="AY2443" i="32"/>
  <c r="AY2444" i="32"/>
  <c r="AY2445" i="32"/>
  <c r="AY2446" i="32"/>
  <c r="AY2447" i="32"/>
  <c r="AY2448" i="32"/>
  <c r="AY2449" i="32"/>
  <c r="AY2450" i="32"/>
  <c r="AY2451" i="32"/>
  <c r="AY2452" i="32"/>
  <c r="AY2453" i="32"/>
  <c r="AY2454" i="32"/>
  <c r="AY2455" i="32"/>
  <c r="AY2456" i="32"/>
  <c r="AY2457" i="32"/>
  <c r="AY2458" i="32"/>
  <c r="AY2459" i="32"/>
  <c r="AY2460" i="32"/>
  <c r="AY2461" i="32"/>
  <c r="AY2462" i="32"/>
  <c r="AY2463" i="32"/>
  <c r="AY2464" i="32"/>
  <c r="AY2465" i="32"/>
  <c r="AY2466" i="32"/>
  <c r="AY2467" i="32"/>
  <c r="AY2468" i="32"/>
  <c r="AY2469" i="32"/>
  <c r="AY2470" i="32"/>
  <c r="AY2471" i="32"/>
  <c r="AY2472" i="32"/>
  <c r="AY2473" i="32"/>
  <c r="AY2474" i="32"/>
  <c r="AY2475" i="32"/>
  <c r="AY2476" i="32"/>
  <c r="AY2477" i="32"/>
  <c r="AY2478" i="32"/>
  <c r="AY2479" i="32"/>
  <c r="AY2480" i="32"/>
  <c r="AY2481" i="32"/>
  <c r="AY2482" i="32"/>
  <c r="AY2483" i="32"/>
  <c r="AY2484" i="32"/>
  <c r="AY2485" i="32"/>
  <c r="AY2486" i="32"/>
  <c r="AY2487" i="32"/>
  <c r="AY2488" i="32"/>
  <c r="AY2489" i="32"/>
  <c r="AY2490" i="32"/>
  <c r="AY2491" i="32"/>
  <c r="AY2492" i="32"/>
  <c r="AY2493" i="32"/>
  <c r="AY2494" i="32"/>
  <c r="AY2495" i="32"/>
  <c r="AY2496" i="32"/>
  <c r="AY2497" i="32"/>
  <c r="AY2498" i="32"/>
  <c r="AY2499" i="32"/>
  <c r="AY2500" i="32"/>
  <c r="AZ1501" i="32"/>
  <c r="AZ1502" i="32"/>
  <c r="AZ1503" i="32"/>
  <c r="AZ1504" i="32"/>
  <c r="AZ1505" i="32"/>
  <c r="AZ1506" i="32"/>
  <c r="AZ1507" i="32"/>
  <c r="AZ1508" i="32"/>
  <c r="AZ1509" i="32"/>
  <c r="AZ1510" i="32"/>
  <c r="AZ1511" i="32"/>
  <c r="AZ1512" i="32"/>
  <c r="AZ1513" i="32"/>
  <c r="AZ1514" i="32"/>
  <c r="AZ1515" i="32"/>
  <c r="AZ1516" i="32"/>
  <c r="AZ1517" i="32"/>
  <c r="AZ1518" i="32"/>
  <c r="AZ1519" i="32"/>
  <c r="AZ1520" i="32"/>
  <c r="AZ1521" i="32"/>
  <c r="AZ1522" i="32"/>
  <c r="AZ1523" i="32"/>
  <c r="AZ1524" i="32"/>
  <c r="AZ1525" i="32"/>
  <c r="AZ1526" i="32"/>
  <c r="AZ1527" i="32"/>
  <c r="AZ1528" i="32"/>
  <c r="AZ1529" i="32"/>
  <c r="AZ1530" i="32"/>
  <c r="AZ1531" i="32"/>
  <c r="AZ1532" i="32"/>
  <c r="AZ1533" i="32"/>
  <c r="AZ1534" i="32"/>
  <c r="AZ1535" i="32"/>
  <c r="AZ1536" i="32"/>
  <c r="AZ1537" i="32"/>
  <c r="AZ1538" i="32"/>
  <c r="AZ1539" i="32"/>
  <c r="AZ1540" i="32"/>
  <c r="AZ1541" i="32"/>
  <c r="AZ1542" i="32"/>
  <c r="AZ1543" i="32"/>
  <c r="AZ1544" i="32"/>
  <c r="AZ1545" i="32"/>
  <c r="AZ1546" i="32"/>
  <c r="AZ1547" i="32"/>
  <c r="AZ1548" i="32"/>
  <c r="AZ1549" i="32"/>
  <c r="AZ1550" i="32"/>
  <c r="AZ1551" i="32"/>
  <c r="AZ1552" i="32"/>
  <c r="AZ1553" i="32"/>
  <c r="AZ1554" i="32"/>
  <c r="AZ1555" i="32"/>
  <c r="AZ1556" i="32"/>
  <c r="AZ1557" i="32"/>
  <c r="AZ1558" i="32"/>
  <c r="AZ1559" i="32"/>
  <c r="AZ1560" i="32"/>
  <c r="AZ1561" i="32"/>
  <c r="AZ1562" i="32"/>
  <c r="AZ1563" i="32"/>
  <c r="AZ1564" i="32"/>
  <c r="AZ1565" i="32"/>
  <c r="AZ1566" i="32"/>
  <c r="AZ1567" i="32"/>
  <c r="AZ1568" i="32"/>
  <c r="AZ1569" i="32"/>
  <c r="AZ1570" i="32"/>
  <c r="AZ1571" i="32"/>
  <c r="AZ1572" i="32"/>
  <c r="AZ1573" i="32"/>
  <c r="AZ1574" i="32"/>
  <c r="AZ1575" i="32"/>
  <c r="AZ1576" i="32"/>
  <c r="AZ1577" i="32"/>
  <c r="AZ1578" i="32"/>
  <c r="AZ1579" i="32"/>
  <c r="AZ1580" i="32"/>
  <c r="AZ1581" i="32"/>
  <c r="AZ1582" i="32"/>
  <c r="AZ1583" i="32"/>
  <c r="AZ1584" i="32"/>
  <c r="AZ1585" i="32"/>
  <c r="AZ1586" i="32"/>
  <c r="AZ1587" i="32"/>
  <c r="AZ1588" i="32"/>
  <c r="AZ1589" i="32"/>
  <c r="AZ1590" i="32"/>
  <c r="AZ1591" i="32"/>
  <c r="AZ1592" i="32"/>
  <c r="AZ1593" i="32"/>
  <c r="AZ1594" i="32"/>
  <c r="AZ1595" i="32"/>
  <c r="AZ1596" i="32"/>
  <c r="AZ1597" i="32"/>
  <c r="AZ1598" i="32"/>
  <c r="AZ1599" i="32"/>
  <c r="AZ1600" i="32"/>
  <c r="AZ1601" i="32"/>
  <c r="AZ1602" i="32"/>
  <c r="AZ1603" i="32"/>
  <c r="AZ1604" i="32"/>
  <c r="AZ1605" i="32"/>
  <c r="AZ1606" i="32"/>
  <c r="AZ1607" i="32"/>
  <c r="AZ1608" i="32"/>
  <c r="AZ1609" i="32"/>
  <c r="AZ1610" i="32"/>
  <c r="AZ1611" i="32"/>
  <c r="AZ1612" i="32"/>
  <c r="AZ1613" i="32"/>
  <c r="AZ1614" i="32"/>
  <c r="AZ1615" i="32"/>
  <c r="AZ1616" i="32"/>
  <c r="AZ1617" i="32"/>
  <c r="AZ1618" i="32"/>
  <c r="AZ1619" i="32"/>
  <c r="AZ1620" i="32"/>
  <c r="AZ1621" i="32"/>
  <c r="AZ1622" i="32"/>
  <c r="AZ1623" i="32"/>
  <c r="AZ1624" i="32"/>
  <c r="AZ1625" i="32"/>
  <c r="AZ1626" i="32"/>
  <c r="AZ1627" i="32"/>
  <c r="AZ1628" i="32"/>
  <c r="AZ1629" i="32"/>
  <c r="AZ1630" i="32"/>
  <c r="AZ1631" i="32"/>
  <c r="AZ1632" i="32"/>
  <c r="AZ1633" i="32"/>
  <c r="AZ1634" i="32"/>
  <c r="AZ1635" i="32"/>
  <c r="AZ1636" i="32"/>
  <c r="AZ1637" i="32"/>
  <c r="AZ1638" i="32"/>
  <c r="AZ1639" i="32"/>
  <c r="AZ1640" i="32"/>
  <c r="AZ1641" i="32"/>
  <c r="AZ1642" i="32"/>
  <c r="AZ1643" i="32"/>
  <c r="AZ1644" i="32"/>
  <c r="AZ1645" i="32"/>
  <c r="AZ1646" i="32"/>
  <c r="AZ1647" i="32"/>
  <c r="AZ1648" i="32"/>
  <c r="AZ1649" i="32"/>
  <c r="AZ1650" i="32"/>
  <c r="AZ1651" i="32"/>
  <c r="AZ1652" i="32"/>
  <c r="AZ1653" i="32"/>
  <c r="AZ1654" i="32"/>
  <c r="AZ1655" i="32"/>
  <c r="AZ1656" i="32"/>
  <c r="AZ1657" i="32"/>
  <c r="AZ1658" i="32"/>
  <c r="AZ1659" i="32"/>
  <c r="AZ1660" i="32"/>
  <c r="AZ1661" i="32"/>
  <c r="AZ1662" i="32"/>
  <c r="AZ1663" i="32"/>
  <c r="AZ1664" i="32"/>
  <c r="AZ1665" i="32"/>
  <c r="AZ1666" i="32"/>
  <c r="AZ1667" i="32"/>
  <c r="AZ1668" i="32"/>
  <c r="AZ1669" i="32"/>
  <c r="AZ1670" i="32"/>
  <c r="AZ1671" i="32"/>
  <c r="AZ1672" i="32"/>
  <c r="AZ1673" i="32"/>
  <c r="AZ1674" i="32"/>
  <c r="AZ1675" i="32"/>
  <c r="AZ1676" i="32"/>
  <c r="AZ1677" i="32"/>
  <c r="AZ1678" i="32"/>
  <c r="AZ1679" i="32"/>
  <c r="AZ1680" i="32"/>
  <c r="AZ1681" i="32"/>
  <c r="AZ1682" i="32"/>
  <c r="AZ1683" i="32"/>
  <c r="AZ1684" i="32"/>
  <c r="AZ1685" i="32"/>
  <c r="AZ1686" i="32"/>
  <c r="AZ1687" i="32"/>
  <c r="AZ1688" i="32"/>
  <c r="AZ1689" i="32"/>
  <c r="AZ1690" i="32"/>
  <c r="AZ1691" i="32"/>
  <c r="AZ1692" i="32"/>
  <c r="AZ1693" i="32"/>
  <c r="AZ1694" i="32"/>
  <c r="AZ1695" i="32"/>
  <c r="AZ1696" i="32"/>
  <c r="AZ1697" i="32"/>
  <c r="AZ1698" i="32"/>
  <c r="AZ1699" i="32"/>
  <c r="AZ1700" i="32"/>
  <c r="AZ1701" i="32"/>
  <c r="AZ1702" i="32"/>
  <c r="AZ1703" i="32"/>
  <c r="AZ1704" i="32"/>
  <c r="AZ1705" i="32"/>
  <c r="AZ1706" i="32"/>
  <c r="AZ1707" i="32"/>
  <c r="AZ1708" i="32"/>
  <c r="AZ1709" i="32"/>
  <c r="AZ1710" i="32"/>
  <c r="AZ1711" i="32"/>
  <c r="AZ1712" i="32"/>
  <c r="AZ1713" i="32"/>
  <c r="AZ1714" i="32"/>
  <c r="AZ1715" i="32"/>
  <c r="AZ1716" i="32"/>
  <c r="AZ1717" i="32"/>
  <c r="AZ1718" i="32"/>
  <c r="AZ1719" i="32"/>
  <c r="AZ1720" i="32"/>
  <c r="AZ1721" i="32"/>
  <c r="AZ1722" i="32"/>
  <c r="AZ1723" i="32"/>
  <c r="AZ1724" i="32"/>
  <c r="AZ1725" i="32"/>
  <c r="AZ1726" i="32"/>
  <c r="AZ1727" i="32"/>
  <c r="AZ1728" i="32"/>
  <c r="AZ1729" i="32"/>
  <c r="AZ1730" i="32"/>
  <c r="AZ1731" i="32"/>
  <c r="AZ1732" i="32"/>
  <c r="AZ1733" i="32"/>
  <c r="AZ1734" i="32"/>
  <c r="AZ1735" i="32"/>
  <c r="AZ1736" i="32"/>
  <c r="AZ1737" i="32"/>
  <c r="AZ1738" i="32"/>
  <c r="AZ1739" i="32"/>
  <c r="AZ1740" i="32"/>
  <c r="AZ1741" i="32"/>
  <c r="AZ1742" i="32"/>
  <c r="AZ1743" i="32"/>
  <c r="AZ1744" i="32"/>
  <c r="AZ1745" i="32"/>
  <c r="AZ1746" i="32"/>
  <c r="AZ1747" i="32"/>
  <c r="AZ1748" i="32"/>
  <c r="AZ1749" i="32"/>
  <c r="AZ1750" i="32"/>
  <c r="AZ1751" i="32"/>
  <c r="AZ1752" i="32"/>
  <c r="AZ1753" i="32"/>
  <c r="AZ1754" i="32"/>
  <c r="AZ1755" i="32"/>
  <c r="AZ1756" i="32"/>
  <c r="AZ1757" i="32"/>
  <c r="AZ1758" i="32"/>
  <c r="AZ1759" i="32"/>
  <c r="AZ1760" i="32"/>
  <c r="AZ1761" i="32"/>
  <c r="AZ1762" i="32"/>
  <c r="AZ1763" i="32"/>
  <c r="AZ1764" i="32"/>
  <c r="AZ1765" i="32"/>
  <c r="AZ1766" i="32"/>
  <c r="AZ1767" i="32"/>
  <c r="AZ1768" i="32"/>
  <c r="AZ1769" i="32"/>
  <c r="AZ1770" i="32"/>
  <c r="AZ1771" i="32"/>
  <c r="AZ1772" i="32"/>
  <c r="AZ1773" i="32"/>
  <c r="AZ1774" i="32"/>
  <c r="AZ1775" i="32"/>
  <c r="AZ1776" i="32"/>
  <c r="AZ1777" i="32"/>
  <c r="AZ1778" i="32"/>
  <c r="AZ1779" i="32"/>
  <c r="AZ1780" i="32"/>
  <c r="AZ1781" i="32"/>
  <c r="AZ1782" i="32"/>
  <c r="AZ1783" i="32"/>
  <c r="AZ1784" i="32"/>
  <c r="AZ1785" i="32"/>
  <c r="AZ1786" i="32"/>
  <c r="AZ1787" i="32"/>
  <c r="AZ1788" i="32"/>
  <c r="AZ1789" i="32"/>
  <c r="AZ1790" i="32"/>
  <c r="AZ1791" i="32"/>
  <c r="AZ1792" i="32"/>
  <c r="AZ1793" i="32"/>
  <c r="AZ1794" i="32"/>
  <c r="AZ1795" i="32"/>
  <c r="AZ1796" i="32"/>
  <c r="AZ1797" i="32"/>
  <c r="AZ1798" i="32"/>
  <c r="AZ1799" i="32"/>
  <c r="AZ1800" i="32"/>
  <c r="AZ1801" i="32"/>
  <c r="AZ1802" i="32"/>
  <c r="AZ1803" i="32"/>
  <c r="AZ1804" i="32"/>
  <c r="AZ1805" i="32"/>
  <c r="AZ1806" i="32"/>
  <c r="AZ1807" i="32"/>
  <c r="AZ1808" i="32"/>
  <c r="AZ1809" i="32"/>
  <c r="AZ1810" i="32"/>
  <c r="AZ1811" i="32"/>
  <c r="AZ1812" i="32"/>
  <c r="AZ1813" i="32"/>
  <c r="AZ1814" i="32"/>
  <c r="AZ1815" i="32"/>
  <c r="AZ1816" i="32"/>
  <c r="AZ1817" i="32"/>
  <c r="AZ1818" i="32"/>
  <c r="AZ1819" i="32"/>
  <c r="AZ1820" i="32"/>
  <c r="AZ1821" i="32"/>
  <c r="AZ1822" i="32"/>
  <c r="AZ1823" i="32"/>
  <c r="AZ1824" i="32"/>
  <c r="AZ1825" i="32"/>
  <c r="AZ1826" i="32"/>
  <c r="AZ1827" i="32"/>
  <c r="AZ1828" i="32"/>
  <c r="AZ1829" i="32"/>
  <c r="AZ1830" i="32"/>
  <c r="AZ1831" i="32"/>
  <c r="AZ1832" i="32"/>
  <c r="AZ1833" i="32"/>
  <c r="AZ1834" i="32"/>
  <c r="AZ1835" i="32"/>
  <c r="AZ1836" i="32"/>
  <c r="AZ1837" i="32"/>
  <c r="AZ1838" i="32"/>
  <c r="AZ1839" i="32"/>
  <c r="AZ1840" i="32"/>
  <c r="AZ1841" i="32"/>
  <c r="AZ1842" i="32"/>
  <c r="AZ1843" i="32"/>
  <c r="AZ1844" i="32"/>
  <c r="AZ1845" i="32"/>
  <c r="AZ1846" i="32"/>
  <c r="AZ1847" i="32"/>
  <c r="AZ1848" i="32"/>
  <c r="AZ1849" i="32"/>
  <c r="AZ1850" i="32"/>
  <c r="AZ1851" i="32"/>
  <c r="AZ1852" i="32"/>
  <c r="AZ1853" i="32"/>
  <c r="AZ1854" i="32"/>
  <c r="AZ1855" i="32"/>
  <c r="AZ1856" i="32"/>
  <c r="AZ1857" i="32"/>
  <c r="AZ1858" i="32"/>
  <c r="AZ1859" i="32"/>
  <c r="AZ1860" i="32"/>
  <c r="AZ1861" i="32"/>
  <c r="AZ1862" i="32"/>
  <c r="AZ1863" i="32"/>
  <c r="AZ1864" i="32"/>
  <c r="AZ1865" i="32"/>
  <c r="AZ1866" i="32"/>
  <c r="AZ1867" i="32"/>
  <c r="AZ1868" i="32"/>
  <c r="AZ1869" i="32"/>
  <c r="AZ1870" i="32"/>
  <c r="AZ1871" i="32"/>
  <c r="AZ1872" i="32"/>
  <c r="AZ1873" i="32"/>
  <c r="AZ1874" i="32"/>
  <c r="AZ1875" i="32"/>
  <c r="AZ1876" i="32"/>
  <c r="AZ1877" i="32"/>
  <c r="AZ1878" i="32"/>
  <c r="AZ1879" i="32"/>
  <c r="AZ1880" i="32"/>
  <c r="AZ1881" i="32"/>
  <c r="AZ1882" i="32"/>
  <c r="AZ1883" i="32"/>
  <c r="AZ1884" i="32"/>
  <c r="AZ1885" i="32"/>
  <c r="AZ1886" i="32"/>
  <c r="AZ1887" i="32"/>
  <c r="AZ1888" i="32"/>
  <c r="AZ1889" i="32"/>
  <c r="AZ1890" i="32"/>
  <c r="AZ1891" i="32"/>
  <c r="AZ1892" i="32"/>
  <c r="AZ1893" i="32"/>
  <c r="AZ1894" i="32"/>
  <c r="AZ1895" i="32"/>
  <c r="AZ1896" i="32"/>
  <c r="AZ1897" i="32"/>
  <c r="AZ1898" i="32"/>
  <c r="AZ1899" i="32"/>
  <c r="AZ1900" i="32"/>
  <c r="AZ1901" i="32"/>
  <c r="AZ1902" i="32"/>
  <c r="AZ1903" i="32"/>
  <c r="AZ1904" i="32"/>
  <c r="AZ1905" i="32"/>
  <c r="AZ1906" i="32"/>
  <c r="AZ1907" i="32"/>
  <c r="AZ1908" i="32"/>
  <c r="AZ1909" i="32"/>
  <c r="AZ1910" i="32"/>
  <c r="AZ1911" i="32"/>
  <c r="AZ1912" i="32"/>
  <c r="AZ1913" i="32"/>
  <c r="AZ1914" i="32"/>
  <c r="AZ1915" i="32"/>
  <c r="AZ1916" i="32"/>
  <c r="AZ1917" i="32"/>
  <c r="AZ1918" i="32"/>
  <c r="AZ1919" i="32"/>
  <c r="AZ1920" i="32"/>
  <c r="AZ1921" i="32"/>
  <c r="AZ1922" i="32"/>
  <c r="AZ1923" i="32"/>
  <c r="AZ1924" i="32"/>
  <c r="AZ1925" i="32"/>
  <c r="AZ1926" i="32"/>
  <c r="AZ1927" i="32"/>
  <c r="AZ1928" i="32"/>
  <c r="AZ1929" i="32"/>
  <c r="AZ1930" i="32"/>
  <c r="AZ1931" i="32"/>
  <c r="AZ1932" i="32"/>
  <c r="AZ1933" i="32"/>
  <c r="AZ1934" i="32"/>
  <c r="AZ1935" i="32"/>
  <c r="AZ1936" i="32"/>
  <c r="AZ1937" i="32"/>
  <c r="AZ1938" i="32"/>
  <c r="AZ1939" i="32"/>
  <c r="AZ1940" i="32"/>
  <c r="AZ1941" i="32"/>
  <c r="AZ1942" i="32"/>
  <c r="AZ1943" i="32"/>
  <c r="AZ1944" i="32"/>
  <c r="AZ1945" i="32"/>
  <c r="AZ1946" i="32"/>
  <c r="AZ1947" i="32"/>
  <c r="AZ1948" i="32"/>
  <c r="AZ1949" i="32"/>
  <c r="AZ1950" i="32"/>
  <c r="AZ1951" i="32"/>
  <c r="AZ1952" i="32"/>
  <c r="AZ1953" i="32"/>
  <c r="AZ1954" i="32"/>
  <c r="AZ1955" i="32"/>
  <c r="AZ1956" i="32"/>
  <c r="AZ1957" i="32"/>
  <c r="AZ1958" i="32"/>
  <c r="AZ1959" i="32"/>
  <c r="AZ1960" i="32"/>
  <c r="AZ1961" i="32"/>
  <c r="AZ1962" i="32"/>
  <c r="AZ1963" i="32"/>
  <c r="AZ1964" i="32"/>
  <c r="AZ1965" i="32"/>
  <c r="AZ1966" i="32"/>
  <c r="AZ1967" i="32"/>
  <c r="AZ1968" i="32"/>
  <c r="AZ1969" i="32"/>
  <c r="AZ1970" i="32"/>
  <c r="AZ1971" i="32"/>
  <c r="AZ1972" i="32"/>
  <c r="AZ1973" i="32"/>
  <c r="AZ1974" i="32"/>
  <c r="AZ1975" i="32"/>
  <c r="AZ1976" i="32"/>
  <c r="AZ1977" i="32"/>
  <c r="AZ1978" i="32"/>
  <c r="AZ1979" i="32"/>
  <c r="AZ1980" i="32"/>
  <c r="AZ1981" i="32"/>
  <c r="AZ1982" i="32"/>
  <c r="AZ1983" i="32"/>
  <c r="AZ1984" i="32"/>
  <c r="AZ1985" i="32"/>
  <c r="AZ1986" i="32"/>
  <c r="AZ1987" i="32"/>
  <c r="AZ1988" i="32"/>
  <c r="AZ1989" i="32"/>
  <c r="AZ1990" i="32"/>
  <c r="AZ1991" i="32"/>
  <c r="AZ1992" i="32"/>
  <c r="AZ1993" i="32"/>
  <c r="AZ1994" i="32"/>
  <c r="AZ1995" i="32"/>
  <c r="AZ1996" i="32"/>
  <c r="AZ1997" i="32"/>
  <c r="AZ1998" i="32"/>
  <c r="AZ1999" i="32"/>
  <c r="AZ2000" i="32"/>
  <c r="AZ2001" i="32"/>
  <c r="AZ2002" i="32"/>
  <c r="AZ2003" i="32"/>
  <c r="AZ2004" i="32"/>
  <c r="AZ2005" i="32"/>
  <c r="AZ2006" i="32"/>
  <c r="AZ2007" i="32"/>
  <c r="AZ2008" i="32"/>
  <c r="AZ2009" i="32"/>
  <c r="AZ2010" i="32"/>
  <c r="AZ2011" i="32"/>
  <c r="AZ2012" i="32"/>
  <c r="AZ2013" i="32"/>
  <c r="AZ2014" i="32"/>
  <c r="AZ2015" i="32"/>
  <c r="AZ2016" i="32"/>
  <c r="AZ2017" i="32"/>
  <c r="AZ2018" i="32"/>
  <c r="AZ2019" i="32"/>
  <c r="AZ2020" i="32"/>
  <c r="AZ2021" i="32"/>
  <c r="AZ2022" i="32"/>
  <c r="AZ2023" i="32"/>
  <c r="AZ2024" i="32"/>
  <c r="AZ2025" i="32"/>
  <c r="AZ2026" i="32"/>
  <c r="AZ2027" i="32"/>
  <c r="AZ2028" i="32"/>
  <c r="AZ2029" i="32"/>
  <c r="AZ2030" i="32"/>
  <c r="AZ2031" i="32"/>
  <c r="AZ2032" i="32"/>
  <c r="AZ2033" i="32"/>
  <c r="AZ2034" i="32"/>
  <c r="AZ2035" i="32"/>
  <c r="AZ2036" i="32"/>
  <c r="AZ2037" i="32"/>
  <c r="AZ2038" i="32"/>
  <c r="AZ2039" i="32"/>
  <c r="AZ2040" i="32"/>
  <c r="AZ2041" i="32"/>
  <c r="AZ2042" i="32"/>
  <c r="AZ2043" i="32"/>
  <c r="AZ2044" i="32"/>
  <c r="AZ2045" i="32"/>
  <c r="AZ2046" i="32"/>
  <c r="AZ2047" i="32"/>
  <c r="AZ2048" i="32"/>
  <c r="AZ2049" i="32"/>
  <c r="AZ2050" i="32"/>
  <c r="AZ2051" i="32"/>
  <c r="AZ2052" i="32"/>
  <c r="AZ2053" i="32"/>
  <c r="AZ2054" i="32"/>
  <c r="AZ2055" i="32"/>
  <c r="AZ2056" i="32"/>
  <c r="AZ2057" i="32"/>
  <c r="AZ2058" i="32"/>
  <c r="AZ2059" i="32"/>
  <c r="AZ2060" i="32"/>
  <c r="AZ2061" i="32"/>
  <c r="AZ2062" i="32"/>
  <c r="AZ2063" i="32"/>
  <c r="AZ2064" i="32"/>
  <c r="AZ2065" i="32"/>
  <c r="AZ2066" i="32"/>
  <c r="AZ2067" i="32"/>
  <c r="AZ2068" i="32"/>
  <c r="AZ2069" i="32"/>
  <c r="AZ2070" i="32"/>
  <c r="AZ2071" i="32"/>
  <c r="AZ2072" i="32"/>
  <c r="AZ2073" i="32"/>
  <c r="AZ2074" i="32"/>
  <c r="AZ2075" i="32"/>
  <c r="AZ2076" i="32"/>
  <c r="AZ2077" i="32"/>
  <c r="AZ2078" i="32"/>
  <c r="AZ2079" i="32"/>
  <c r="AZ2080" i="32"/>
  <c r="AZ2081" i="32"/>
  <c r="AZ2082" i="32"/>
  <c r="AZ2083" i="32"/>
  <c r="AZ2084" i="32"/>
  <c r="AZ2085" i="32"/>
  <c r="AZ2086" i="32"/>
  <c r="AZ2087" i="32"/>
  <c r="AZ2088" i="32"/>
  <c r="AZ2089" i="32"/>
  <c r="AZ2090" i="32"/>
  <c r="AZ2091" i="32"/>
  <c r="AZ2092" i="32"/>
  <c r="AZ2093" i="32"/>
  <c r="AZ2094" i="32"/>
  <c r="AZ2095" i="32"/>
  <c r="AZ2096" i="32"/>
  <c r="AZ2097" i="32"/>
  <c r="AZ2098" i="32"/>
  <c r="AZ2099" i="32"/>
  <c r="AZ2100" i="32"/>
  <c r="AZ2101" i="32"/>
  <c r="AZ2102" i="32"/>
  <c r="AZ2103" i="32"/>
  <c r="AZ2104" i="32"/>
  <c r="AZ2105" i="32"/>
  <c r="AZ2106" i="32"/>
  <c r="AZ2107" i="32"/>
  <c r="AZ2108" i="32"/>
  <c r="AZ2109" i="32"/>
  <c r="AZ2110" i="32"/>
  <c r="AZ2111" i="32"/>
  <c r="AZ2112" i="32"/>
  <c r="AZ2113" i="32"/>
  <c r="AZ2114" i="32"/>
  <c r="AZ2115" i="32"/>
  <c r="AZ2116" i="32"/>
  <c r="AZ2117" i="32"/>
  <c r="AZ2118" i="32"/>
  <c r="AZ2119" i="32"/>
  <c r="AZ2120" i="32"/>
  <c r="AZ2121" i="32"/>
  <c r="AZ2122" i="32"/>
  <c r="AZ2123" i="32"/>
  <c r="AZ2124" i="32"/>
  <c r="AZ2125" i="32"/>
  <c r="AZ2126" i="32"/>
  <c r="AZ2127" i="32"/>
  <c r="AZ2128" i="32"/>
  <c r="AZ2129" i="32"/>
  <c r="AZ2130" i="32"/>
  <c r="AZ2131" i="32"/>
  <c r="AZ2132" i="32"/>
  <c r="AZ2133" i="32"/>
  <c r="AZ2134" i="32"/>
  <c r="AZ2135" i="32"/>
  <c r="AZ2136" i="32"/>
  <c r="AZ2137" i="32"/>
  <c r="AZ2138" i="32"/>
  <c r="AZ2139" i="32"/>
  <c r="AZ2140" i="32"/>
  <c r="AZ2141" i="32"/>
  <c r="AZ2142" i="32"/>
  <c r="AZ2143" i="32"/>
  <c r="AZ2144" i="32"/>
  <c r="AZ2145" i="32"/>
  <c r="AZ2146" i="32"/>
  <c r="AZ2147" i="32"/>
  <c r="AZ2148" i="32"/>
  <c r="AZ2149" i="32"/>
  <c r="AZ2150" i="32"/>
  <c r="AZ2151" i="32"/>
  <c r="AZ2152" i="32"/>
  <c r="AZ2153" i="32"/>
  <c r="AZ2154" i="32"/>
  <c r="AZ2155" i="32"/>
  <c r="AZ2156" i="32"/>
  <c r="AZ2157" i="32"/>
  <c r="AZ2158" i="32"/>
  <c r="AZ2159" i="32"/>
  <c r="AZ2160" i="32"/>
  <c r="AZ2161" i="32"/>
  <c r="AZ2162" i="32"/>
  <c r="AZ2163" i="32"/>
  <c r="AZ2164" i="32"/>
  <c r="AZ2165" i="32"/>
  <c r="AZ2166" i="32"/>
  <c r="AZ2167" i="32"/>
  <c r="AZ2168" i="32"/>
  <c r="AZ2169" i="32"/>
  <c r="AZ2170" i="32"/>
  <c r="AZ2171" i="32"/>
  <c r="AZ2172" i="32"/>
  <c r="AZ2173" i="32"/>
  <c r="AZ2174" i="32"/>
  <c r="AZ2175" i="32"/>
  <c r="AZ2176" i="32"/>
  <c r="AZ2177" i="32"/>
  <c r="AZ2178" i="32"/>
  <c r="AZ2179" i="32"/>
  <c r="AZ2180" i="32"/>
  <c r="AZ2181" i="32"/>
  <c r="AZ2182" i="32"/>
  <c r="AZ2183" i="32"/>
  <c r="AZ2184" i="32"/>
  <c r="AZ2185" i="32"/>
  <c r="AZ2186" i="32"/>
  <c r="AZ2187" i="32"/>
  <c r="AZ2188" i="32"/>
  <c r="AZ2189" i="32"/>
  <c r="AZ2190" i="32"/>
  <c r="AZ2191" i="32"/>
  <c r="AZ2192" i="32"/>
  <c r="AZ2193" i="32"/>
  <c r="AZ2194" i="32"/>
  <c r="AZ2195" i="32"/>
  <c r="AZ2196" i="32"/>
  <c r="AZ2197" i="32"/>
  <c r="AZ2198" i="32"/>
  <c r="AZ2199" i="32"/>
  <c r="AZ2200" i="32"/>
  <c r="AZ2201" i="32"/>
  <c r="AZ2202" i="32"/>
  <c r="AZ2203" i="32"/>
  <c r="AZ2204" i="32"/>
  <c r="AZ2205" i="32"/>
  <c r="AZ2206" i="32"/>
  <c r="AZ2207" i="32"/>
  <c r="AZ2208" i="32"/>
  <c r="AZ2209" i="32"/>
  <c r="AZ2210" i="32"/>
  <c r="AZ2211" i="32"/>
  <c r="AZ2212" i="32"/>
  <c r="AZ2213" i="32"/>
  <c r="AZ2214" i="32"/>
  <c r="AZ2215" i="32"/>
  <c r="AZ2216" i="32"/>
  <c r="AZ2217" i="32"/>
  <c r="AZ2218" i="32"/>
  <c r="AZ2219" i="32"/>
  <c r="AZ2220" i="32"/>
  <c r="AZ2221" i="32"/>
  <c r="AZ2222" i="32"/>
  <c r="AZ2223" i="32"/>
  <c r="AZ2224" i="32"/>
  <c r="AZ2225" i="32"/>
  <c r="AZ2226" i="32"/>
  <c r="AZ2227" i="32"/>
  <c r="AZ2228" i="32"/>
  <c r="AZ2229" i="32"/>
  <c r="AZ2230" i="32"/>
  <c r="AZ2231" i="32"/>
  <c r="AZ2232" i="32"/>
  <c r="AZ2233" i="32"/>
  <c r="AZ2234" i="32"/>
  <c r="AZ2235" i="32"/>
  <c r="AZ2236" i="32"/>
  <c r="AZ2237" i="32"/>
  <c r="AZ2238" i="32"/>
  <c r="AZ2239" i="32"/>
  <c r="AZ2240" i="32"/>
  <c r="AZ2241" i="32"/>
  <c r="AZ2242" i="32"/>
  <c r="AZ2243" i="32"/>
  <c r="AZ2244" i="32"/>
  <c r="AZ2245" i="32"/>
  <c r="AZ2246" i="32"/>
  <c r="AZ2247" i="32"/>
  <c r="AZ2248" i="32"/>
  <c r="AZ2249" i="32"/>
  <c r="AZ2250" i="32"/>
  <c r="AZ2251" i="32"/>
  <c r="AZ2252" i="32"/>
  <c r="AZ2253" i="32"/>
  <c r="AZ2254" i="32"/>
  <c r="AZ2255" i="32"/>
  <c r="AZ2256" i="32"/>
  <c r="AZ2257" i="32"/>
  <c r="AZ2258" i="32"/>
  <c r="AZ2259" i="32"/>
  <c r="AZ2260" i="32"/>
  <c r="AZ2261" i="32"/>
  <c r="AZ2262" i="32"/>
  <c r="AZ2263" i="32"/>
  <c r="AZ2264" i="32"/>
  <c r="AZ2265" i="32"/>
  <c r="AZ2266" i="32"/>
  <c r="AZ2267" i="32"/>
  <c r="AZ2268" i="32"/>
  <c r="AZ2269" i="32"/>
  <c r="AZ2270" i="32"/>
  <c r="AZ2271" i="32"/>
  <c r="AZ2272" i="32"/>
  <c r="AZ2273" i="32"/>
  <c r="AZ2274" i="32"/>
  <c r="AZ2275" i="32"/>
  <c r="AZ2276" i="32"/>
  <c r="AZ2277" i="32"/>
  <c r="AZ2278" i="32"/>
  <c r="AZ2279" i="32"/>
  <c r="AZ2280" i="32"/>
  <c r="AZ2281" i="32"/>
  <c r="AZ2282" i="32"/>
  <c r="AZ2283" i="32"/>
  <c r="AZ2284" i="32"/>
  <c r="AZ2285" i="32"/>
  <c r="AZ2286" i="32"/>
  <c r="AZ2287" i="32"/>
  <c r="AZ2288" i="32"/>
  <c r="AZ2289" i="32"/>
  <c r="AZ2290" i="32"/>
  <c r="AZ2291" i="32"/>
  <c r="AZ2292" i="32"/>
  <c r="AZ2293" i="32"/>
  <c r="AZ2294" i="32"/>
  <c r="AZ2295" i="32"/>
  <c r="AZ2296" i="32"/>
  <c r="AZ2297" i="32"/>
  <c r="AZ2298" i="32"/>
  <c r="AZ2299" i="32"/>
  <c r="AZ2300" i="32"/>
  <c r="AZ2301" i="32"/>
  <c r="AZ2302" i="32"/>
  <c r="AZ2303" i="32"/>
  <c r="AZ2304" i="32"/>
  <c r="AZ2305" i="32"/>
  <c r="AZ2306" i="32"/>
  <c r="AZ2307" i="32"/>
  <c r="AZ2308" i="32"/>
  <c r="AZ2309" i="32"/>
  <c r="AZ2310" i="32"/>
  <c r="AZ2311" i="32"/>
  <c r="AZ2312" i="32"/>
  <c r="AZ2313" i="32"/>
  <c r="AZ2314" i="32"/>
  <c r="AZ2315" i="32"/>
  <c r="AZ2316" i="32"/>
  <c r="AZ2317" i="32"/>
  <c r="AZ2318" i="32"/>
  <c r="AZ2319" i="32"/>
  <c r="AZ2320" i="32"/>
  <c r="AZ2321" i="32"/>
  <c r="AZ2322" i="32"/>
  <c r="AZ2323" i="32"/>
  <c r="AZ2324" i="32"/>
  <c r="AZ2325" i="32"/>
  <c r="AZ2326" i="32"/>
  <c r="AZ2327" i="32"/>
  <c r="AZ2328" i="32"/>
  <c r="AZ2329" i="32"/>
  <c r="AZ2330" i="32"/>
  <c r="AZ2331" i="32"/>
  <c r="AZ2332" i="32"/>
  <c r="AZ2333" i="32"/>
  <c r="AZ2334" i="32"/>
  <c r="AZ2335" i="32"/>
  <c r="AZ2336" i="32"/>
  <c r="AZ2337" i="32"/>
  <c r="AZ2338" i="32"/>
  <c r="AZ2339" i="32"/>
  <c r="AZ2340" i="32"/>
  <c r="AZ2341" i="32"/>
  <c r="AZ2342" i="32"/>
  <c r="AZ2343" i="32"/>
  <c r="AZ2344" i="32"/>
  <c r="AZ2345" i="32"/>
  <c r="AZ2346" i="32"/>
  <c r="AZ2347" i="32"/>
  <c r="AZ2348" i="32"/>
  <c r="AZ2349" i="32"/>
  <c r="AZ2350" i="32"/>
  <c r="AZ2351" i="32"/>
  <c r="AZ2352" i="32"/>
  <c r="AZ2353" i="32"/>
  <c r="AZ2354" i="32"/>
  <c r="AZ2355" i="32"/>
  <c r="AZ2356" i="32"/>
  <c r="AZ2357" i="32"/>
  <c r="AZ2358" i="32"/>
  <c r="AZ2359" i="32"/>
  <c r="AZ2360" i="32"/>
  <c r="AZ2361" i="32"/>
  <c r="AZ2362" i="32"/>
  <c r="AZ2363" i="32"/>
  <c r="AZ2364" i="32"/>
  <c r="AZ2365" i="32"/>
  <c r="AZ2366" i="32"/>
  <c r="AZ2367" i="32"/>
  <c r="AZ2368" i="32"/>
  <c r="AZ2369" i="32"/>
  <c r="AZ2370" i="32"/>
  <c r="AZ2371" i="32"/>
  <c r="AZ2372" i="32"/>
  <c r="AZ2373" i="32"/>
  <c r="AZ2374" i="32"/>
  <c r="AZ2375" i="32"/>
  <c r="AZ2376" i="32"/>
  <c r="AZ2377" i="32"/>
  <c r="AZ2378" i="32"/>
  <c r="AZ2379" i="32"/>
  <c r="AZ2380" i="32"/>
  <c r="AZ2381" i="32"/>
  <c r="AZ2382" i="32"/>
  <c r="AZ2383" i="32"/>
  <c r="AZ2384" i="32"/>
  <c r="AZ2385" i="32"/>
  <c r="AZ2386" i="32"/>
  <c r="AZ2387" i="32"/>
  <c r="AZ2388" i="32"/>
  <c r="AZ2389" i="32"/>
  <c r="AZ2390" i="32"/>
  <c r="AZ2391" i="32"/>
  <c r="AZ2392" i="32"/>
  <c r="AZ2393" i="32"/>
  <c r="AZ2394" i="32"/>
  <c r="AZ2395" i="32"/>
  <c r="AZ2396" i="32"/>
  <c r="AZ2397" i="32"/>
  <c r="AZ2398" i="32"/>
  <c r="AZ2399" i="32"/>
  <c r="AZ2400" i="32"/>
  <c r="AZ2401" i="32"/>
  <c r="AZ2402" i="32"/>
  <c r="AZ2403" i="32"/>
  <c r="AZ2404" i="32"/>
  <c r="AZ2405" i="32"/>
  <c r="AZ2406" i="32"/>
  <c r="AZ2407" i="32"/>
  <c r="AZ2408" i="32"/>
  <c r="AZ2409" i="32"/>
  <c r="AZ2410" i="32"/>
  <c r="AZ2411" i="32"/>
  <c r="AZ2412" i="32"/>
  <c r="AZ2413" i="32"/>
  <c r="AZ2414" i="32"/>
  <c r="AZ2415" i="32"/>
  <c r="AZ2416" i="32"/>
  <c r="AZ2417" i="32"/>
  <c r="AZ2418" i="32"/>
  <c r="AZ2419" i="32"/>
  <c r="AZ2420" i="32"/>
  <c r="AZ2421" i="32"/>
  <c r="AZ2422" i="32"/>
  <c r="AZ2423" i="32"/>
  <c r="AZ2424" i="32"/>
  <c r="AZ2425" i="32"/>
  <c r="AZ2426" i="32"/>
  <c r="AZ2427" i="32"/>
  <c r="AZ2428" i="32"/>
  <c r="AZ2429" i="32"/>
  <c r="AZ2430" i="32"/>
  <c r="AZ2431" i="32"/>
  <c r="AZ2432" i="32"/>
  <c r="AZ2433" i="32"/>
  <c r="AZ2434" i="32"/>
  <c r="AZ2435" i="32"/>
  <c r="AZ2436" i="32"/>
  <c r="AZ2437" i="32"/>
  <c r="AZ2438" i="32"/>
  <c r="AZ2439" i="32"/>
  <c r="AZ2440" i="32"/>
  <c r="AZ2441" i="32"/>
  <c r="AZ2442" i="32"/>
  <c r="AZ2443" i="32"/>
  <c r="AZ2444" i="32"/>
  <c r="AZ2445" i="32"/>
  <c r="AZ2446" i="32"/>
  <c r="AZ2447" i="32"/>
  <c r="AZ2448" i="32"/>
  <c r="AZ2449" i="32"/>
  <c r="AZ2450" i="32"/>
  <c r="AZ2451" i="32"/>
  <c r="AZ2452" i="32"/>
  <c r="AZ2453" i="32"/>
  <c r="AZ2454" i="32"/>
  <c r="AZ2455" i="32"/>
  <c r="AZ2456" i="32"/>
  <c r="AZ2457" i="32"/>
  <c r="AZ2458" i="32"/>
  <c r="AZ2459" i="32"/>
  <c r="AZ2460" i="32"/>
  <c r="AZ2461" i="32"/>
  <c r="AZ2462" i="32"/>
  <c r="AZ2463" i="32"/>
  <c r="AZ2464" i="32"/>
  <c r="AZ2465" i="32"/>
  <c r="AZ2466" i="32"/>
  <c r="AZ2467" i="32"/>
  <c r="AZ2468" i="32"/>
  <c r="AZ2469" i="32"/>
  <c r="AZ2470" i="32"/>
  <c r="AZ2471" i="32"/>
  <c r="AZ2472" i="32"/>
  <c r="AZ2473" i="32"/>
  <c r="AZ2474" i="32"/>
  <c r="AZ2475" i="32"/>
  <c r="AZ2476" i="32"/>
  <c r="AZ2477" i="32"/>
  <c r="AZ2478" i="32"/>
  <c r="AZ2479" i="32"/>
  <c r="AZ2480" i="32"/>
  <c r="AZ2481" i="32"/>
  <c r="AZ2482" i="32"/>
  <c r="AZ2483" i="32"/>
  <c r="AZ2484" i="32"/>
  <c r="AZ2485" i="32"/>
  <c r="AZ2486" i="32"/>
  <c r="AZ2487" i="32"/>
  <c r="AZ2488" i="32"/>
  <c r="AZ2489" i="32"/>
  <c r="AZ2490" i="32"/>
  <c r="AZ2491" i="32"/>
  <c r="AZ2492" i="32"/>
  <c r="AZ2493" i="32"/>
  <c r="AZ2494" i="32"/>
  <c r="AZ2495" i="32"/>
  <c r="AZ2496" i="32"/>
  <c r="AZ2497" i="32"/>
  <c r="AZ2498" i="32"/>
  <c r="AZ2499" i="32"/>
  <c r="AZ2500" i="32"/>
  <c r="BA1501" i="32"/>
  <c r="BA1502" i="32"/>
  <c r="BA1503" i="32"/>
  <c r="BA1504" i="32"/>
  <c r="BA1505" i="32"/>
  <c r="BA1506" i="32"/>
  <c r="BA1507" i="32"/>
  <c r="BA1508" i="32"/>
  <c r="BA1509" i="32"/>
  <c r="BA1510" i="32"/>
  <c r="BA1511" i="32"/>
  <c r="BA1512" i="32"/>
  <c r="BA1513" i="32"/>
  <c r="BA1514" i="32"/>
  <c r="BA1515" i="32"/>
  <c r="BA1516" i="32"/>
  <c r="BA1517" i="32"/>
  <c r="BA1518" i="32"/>
  <c r="BA1519" i="32"/>
  <c r="BA1520" i="32"/>
  <c r="BA1521" i="32"/>
  <c r="BA1522" i="32"/>
  <c r="BA1523" i="32"/>
  <c r="BA1524" i="32"/>
  <c r="BA1525" i="32"/>
  <c r="BA1526" i="32"/>
  <c r="BA1527" i="32"/>
  <c r="BA1528" i="32"/>
  <c r="BA1529" i="32"/>
  <c r="BA1530" i="32"/>
  <c r="BA1531" i="32"/>
  <c r="BA1532" i="32"/>
  <c r="BA1533" i="32"/>
  <c r="BA1534" i="32"/>
  <c r="BA1535" i="32"/>
  <c r="BA1536" i="32"/>
  <c r="BA1537" i="32"/>
  <c r="BA1538" i="32"/>
  <c r="BA1539" i="32"/>
  <c r="BA1540" i="32"/>
  <c r="BA1541" i="32"/>
  <c r="BA1542" i="32"/>
  <c r="BA1543" i="32"/>
  <c r="BA1544" i="32"/>
  <c r="BA1545" i="32"/>
  <c r="BA1546" i="32"/>
  <c r="BA1547" i="32"/>
  <c r="BA1548" i="32"/>
  <c r="BA1549" i="32"/>
  <c r="BA1550" i="32"/>
  <c r="BA1551" i="32"/>
  <c r="BA1552" i="32"/>
  <c r="BA1553" i="32"/>
  <c r="BA1554" i="32"/>
  <c r="BA1555" i="32"/>
  <c r="BA1556" i="32"/>
  <c r="BA1557" i="32"/>
  <c r="BA1558" i="32"/>
  <c r="BA1559" i="32"/>
  <c r="BA1560" i="32"/>
  <c r="BA1561" i="32"/>
  <c r="BA1562" i="32"/>
  <c r="BA1563" i="32"/>
  <c r="BA1564" i="32"/>
  <c r="BA1565" i="32"/>
  <c r="BA1566" i="32"/>
  <c r="BA1567" i="32"/>
  <c r="BA1568" i="32"/>
  <c r="BA1569" i="32"/>
  <c r="BA1570" i="32"/>
  <c r="BA1571" i="32"/>
  <c r="BA1572" i="32"/>
  <c r="BA1573" i="32"/>
  <c r="BA1574" i="32"/>
  <c r="BA1575" i="32"/>
  <c r="BA1576" i="32"/>
  <c r="BA1577" i="32"/>
  <c r="BA1578" i="32"/>
  <c r="BA1579" i="32"/>
  <c r="BA1580" i="32"/>
  <c r="BA1581" i="32"/>
  <c r="BA1582" i="32"/>
  <c r="BA1583" i="32"/>
  <c r="BA1584" i="32"/>
  <c r="BA1585" i="32"/>
  <c r="BA1586" i="32"/>
  <c r="BA1587" i="32"/>
  <c r="BA1588" i="32"/>
  <c r="BA1589" i="32"/>
  <c r="BA1590" i="32"/>
  <c r="BA1591" i="32"/>
  <c r="BA1592" i="32"/>
  <c r="BA1593" i="32"/>
  <c r="BA1594" i="32"/>
  <c r="BA1595" i="32"/>
  <c r="BA1596" i="32"/>
  <c r="BA1597" i="32"/>
  <c r="BA1598" i="32"/>
  <c r="BA1599" i="32"/>
  <c r="BA1600" i="32"/>
  <c r="BA1601" i="32"/>
  <c r="BA1602" i="32"/>
  <c r="BA1603" i="32"/>
  <c r="BA1604" i="32"/>
  <c r="BA1605" i="32"/>
  <c r="BA1606" i="32"/>
  <c r="BA1607" i="32"/>
  <c r="BA1608" i="32"/>
  <c r="BA1609" i="32"/>
  <c r="BA1610" i="32"/>
  <c r="BA1611" i="32"/>
  <c r="BA1612" i="32"/>
  <c r="BA1613" i="32"/>
  <c r="BA1614" i="32"/>
  <c r="BA1615" i="32"/>
  <c r="BA1616" i="32"/>
  <c r="BA1617" i="32"/>
  <c r="BA1618" i="32"/>
  <c r="BA1619" i="32"/>
  <c r="BA1620" i="32"/>
  <c r="BA1621" i="32"/>
  <c r="BA1622" i="32"/>
  <c r="BA1623" i="32"/>
  <c r="BA1624" i="32"/>
  <c r="BA1625" i="32"/>
  <c r="BA1626" i="32"/>
  <c r="BA1627" i="32"/>
  <c r="BA1628" i="32"/>
  <c r="BA1629" i="32"/>
  <c r="BA1630" i="32"/>
  <c r="BA1631" i="32"/>
  <c r="BA1632" i="32"/>
  <c r="BA1633" i="32"/>
  <c r="BA1634" i="32"/>
  <c r="BA1635" i="32"/>
  <c r="BA1636" i="32"/>
  <c r="BA1637" i="32"/>
  <c r="BA1638" i="32"/>
  <c r="BA1639" i="32"/>
  <c r="BA1640" i="32"/>
  <c r="BA1641" i="32"/>
  <c r="BA1642" i="32"/>
  <c r="BA1643" i="32"/>
  <c r="BA1644" i="32"/>
  <c r="BA1645" i="32"/>
  <c r="BA1646" i="32"/>
  <c r="BA1647" i="32"/>
  <c r="BA1648" i="32"/>
  <c r="BA1649" i="32"/>
  <c r="BA1650" i="32"/>
  <c r="BA1651" i="32"/>
  <c r="BA1652" i="32"/>
  <c r="BA1653" i="32"/>
  <c r="BA1654" i="32"/>
  <c r="BA1655" i="32"/>
  <c r="BA1656" i="32"/>
  <c r="BA1657" i="32"/>
  <c r="BA1658" i="32"/>
  <c r="BA1659" i="32"/>
  <c r="BA1660" i="32"/>
  <c r="BA1661" i="32"/>
  <c r="BA1662" i="32"/>
  <c r="BA1663" i="32"/>
  <c r="BA1664" i="32"/>
  <c r="BA1665" i="32"/>
  <c r="BA1666" i="32"/>
  <c r="BA1667" i="32"/>
  <c r="BA1668" i="32"/>
  <c r="BA1669" i="32"/>
  <c r="BA1670" i="32"/>
  <c r="BA1671" i="32"/>
  <c r="BA1672" i="32"/>
  <c r="BA1673" i="32"/>
  <c r="BA1674" i="32"/>
  <c r="BA1675" i="32"/>
  <c r="BA1676" i="32"/>
  <c r="BA1677" i="32"/>
  <c r="BA1678" i="32"/>
  <c r="BA1679" i="32"/>
  <c r="BA1680" i="32"/>
  <c r="BA1681" i="32"/>
  <c r="BA1682" i="32"/>
  <c r="BA1683" i="32"/>
  <c r="BA1684" i="32"/>
  <c r="BA1685" i="32"/>
  <c r="BA1686" i="32"/>
  <c r="BA1687" i="32"/>
  <c r="BA1688" i="32"/>
  <c r="BA1689" i="32"/>
  <c r="BA1690" i="32"/>
  <c r="BA1691" i="32"/>
  <c r="BA1692" i="32"/>
  <c r="BA1693" i="32"/>
  <c r="BA1694" i="32"/>
  <c r="BA1695" i="32"/>
  <c r="BA1696" i="32"/>
  <c r="BA1697" i="32"/>
  <c r="BA1698" i="32"/>
  <c r="BA1699" i="32"/>
  <c r="BA1700" i="32"/>
  <c r="BA1701" i="32"/>
  <c r="BA1702" i="32"/>
  <c r="BA1703" i="32"/>
  <c r="BA1704" i="32"/>
  <c r="BA1705" i="32"/>
  <c r="BA1706" i="32"/>
  <c r="BA1707" i="32"/>
  <c r="BA1708" i="32"/>
  <c r="BA1709" i="32"/>
  <c r="BA1710" i="32"/>
  <c r="BA1711" i="32"/>
  <c r="BA1712" i="32"/>
  <c r="BA1713" i="32"/>
  <c r="BA1714" i="32"/>
  <c r="BA1715" i="32"/>
  <c r="BA1716" i="32"/>
  <c r="BA1717" i="32"/>
  <c r="BA1718" i="32"/>
  <c r="BA1719" i="32"/>
  <c r="BA1720" i="32"/>
  <c r="BA1721" i="32"/>
  <c r="BA1722" i="32"/>
  <c r="BA1723" i="32"/>
  <c r="BA1724" i="32"/>
  <c r="BA1725" i="32"/>
  <c r="BA1726" i="32"/>
  <c r="BA1727" i="32"/>
  <c r="BA1728" i="32"/>
  <c r="BA1729" i="32"/>
  <c r="BA1730" i="32"/>
  <c r="BA1731" i="32"/>
  <c r="BA1732" i="32"/>
  <c r="BA1733" i="32"/>
  <c r="BA1734" i="32"/>
  <c r="BA1735" i="32"/>
  <c r="BA1736" i="32"/>
  <c r="BA1737" i="32"/>
  <c r="BA1738" i="32"/>
  <c r="BA1739" i="32"/>
  <c r="BA1740" i="32"/>
  <c r="BA1741" i="32"/>
  <c r="BA1742" i="32"/>
  <c r="BA1743" i="32"/>
  <c r="BA1744" i="32"/>
  <c r="BA1745" i="32"/>
  <c r="BA1746" i="32"/>
  <c r="BA1747" i="32"/>
  <c r="BA1748" i="32"/>
  <c r="BA1749" i="32"/>
  <c r="BA1750" i="32"/>
  <c r="BA1751" i="32"/>
  <c r="BA1752" i="32"/>
  <c r="BA1753" i="32"/>
  <c r="BA1754" i="32"/>
  <c r="BA1755" i="32"/>
  <c r="BA1756" i="32"/>
  <c r="BA1757" i="32"/>
  <c r="BA1758" i="32"/>
  <c r="BA1759" i="32"/>
  <c r="BA1760" i="32"/>
  <c r="BA1761" i="32"/>
  <c r="BA1762" i="32"/>
  <c r="BA1763" i="32"/>
  <c r="BA1764" i="32"/>
  <c r="BA1765" i="32"/>
  <c r="BA1766" i="32"/>
  <c r="BA1767" i="32"/>
  <c r="BA1768" i="32"/>
  <c r="BA1769" i="32"/>
  <c r="BA1770" i="32"/>
  <c r="BA1771" i="32"/>
  <c r="BA1772" i="32"/>
  <c r="BA1773" i="32"/>
  <c r="BA1774" i="32"/>
  <c r="BA1775" i="32"/>
  <c r="BA1776" i="32"/>
  <c r="BA1777" i="32"/>
  <c r="BA1778" i="32"/>
  <c r="BA1779" i="32"/>
  <c r="BA1780" i="32"/>
  <c r="BA1781" i="32"/>
  <c r="BA1782" i="32"/>
  <c r="BA1783" i="32"/>
  <c r="BA1784" i="32"/>
  <c r="BA1785" i="32"/>
  <c r="BA1786" i="32"/>
  <c r="BA1787" i="32"/>
  <c r="BA1788" i="32"/>
  <c r="BA1789" i="32"/>
  <c r="BA1790" i="32"/>
  <c r="BA1791" i="32"/>
  <c r="BA1792" i="32"/>
  <c r="BA1793" i="32"/>
  <c r="BA1794" i="32"/>
  <c r="BA1795" i="32"/>
  <c r="BA1796" i="32"/>
  <c r="BA1797" i="32"/>
  <c r="BA1798" i="32"/>
  <c r="BA1799" i="32"/>
  <c r="BA1800" i="32"/>
  <c r="BA1801" i="32"/>
  <c r="BA1802" i="32"/>
  <c r="BA1803" i="32"/>
  <c r="BA1804" i="32"/>
  <c r="BA1805" i="32"/>
  <c r="BA1806" i="32"/>
  <c r="BA1807" i="32"/>
  <c r="BA1808" i="32"/>
  <c r="BA1809" i="32"/>
  <c r="BA1810" i="32"/>
  <c r="BA1811" i="32"/>
  <c r="BA1812" i="32"/>
  <c r="BA1813" i="32"/>
  <c r="BA1814" i="32"/>
  <c r="BA1815" i="32"/>
  <c r="BA1816" i="32"/>
  <c r="BA1817" i="32"/>
  <c r="BA1818" i="32"/>
  <c r="BA1819" i="32"/>
  <c r="BA1820" i="32"/>
  <c r="BA1821" i="32"/>
  <c r="BA1822" i="32"/>
  <c r="BA1823" i="32"/>
  <c r="BA1824" i="32"/>
  <c r="BA1825" i="32"/>
  <c r="BA1826" i="32"/>
  <c r="BA1827" i="32"/>
  <c r="BA1828" i="32"/>
  <c r="BA1829" i="32"/>
  <c r="BA1830" i="32"/>
  <c r="BA1831" i="32"/>
  <c r="BA1832" i="32"/>
  <c r="BA1833" i="32"/>
  <c r="BA1834" i="32"/>
  <c r="BA1835" i="32"/>
  <c r="BA1836" i="32"/>
  <c r="BA1837" i="32"/>
  <c r="BA1838" i="32"/>
  <c r="BA1839" i="32"/>
  <c r="BA1840" i="32"/>
  <c r="BA1841" i="32"/>
  <c r="BA1842" i="32"/>
  <c r="BA1843" i="32"/>
  <c r="BA1844" i="32"/>
  <c r="BA1845" i="32"/>
  <c r="BA1846" i="32"/>
  <c r="BA1847" i="32"/>
  <c r="BA1848" i="32"/>
  <c r="BA1849" i="32"/>
  <c r="BA1850" i="32"/>
  <c r="BA1851" i="32"/>
  <c r="BA1852" i="32"/>
  <c r="BA1853" i="32"/>
  <c r="BA1854" i="32"/>
  <c r="BA1855" i="32"/>
  <c r="BA1856" i="32"/>
  <c r="BA1857" i="32"/>
  <c r="BA1858" i="32"/>
  <c r="BA1859" i="32"/>
  <c r="BA1860" i="32"/>
  <c r="BA1861" i="32"/>
  <c r="BA1862" i="32"/>
  <c r="BA1863" i="32"/>
  <c r="BA1864" i="32"/>
  <c r="BA1865" i="32"/>
  <c r="BA1866" i="32"/>
  <c r="BA1867" i="32"/>
  <c r="BA1868" i="32"/>
  <c r="BA1869" i="32"/>
  <c r="BA1870" i="32"/>
  <c r="BA1871" i="32"/>
  <c r="BA1872" i="32"/>
  <c r="BA1873" i="32"/>
  <c r="BA1874" i="32"/>
  <c r="BA1875" i="32"/>
  <c r="BA1876" i="32"/>
  <c r="BA1877" i="32"/>
  <c r="BA1878" i="32"/>
  <c r="BA1879" i="32"/>
  <c r="BA1880" i="32"/>
  <c r="BA1881" i="32"/>
  <c r="BA1882" i="32"/>
  <c r="BA1883" i="32"/>
  <c r="BA1884" i="32"/>
  <c r="BA1885" i="32"/>
  <c r="BA1886" i="32"/>
  <c r="BA1887" i="32"/>
  <c r="BA1888" i="32"/>
  <c r="BA1889" i="32"/>
  <c r="BA1890" i="32"/>
  <c r="BA1891" i="32"/>
  <c r="BA1892" i="32"/>
  <c r="BA1893" i="32"/>
  <c r="BA1894" i="32"/>
  <c r="BA1895" i="32"/>
  <c r="BA1896" i="32"/>
  <c r="BA1897" i="32"/>
  <c r="BA1898" i="32"/>
  <c r="BA1899" i="32"/>
  <c r="BA1900" i="32"/>
  <c r="BA1901" i="32"/>
  <c r="BA1902" i="32"/>
  <c r="BA1903" i="32"/>
  <c r="BA1904" i="32"/>
  <c r="BA1905" i="32"/>
  <c r="BA1906" i="32"/>
  <c r="BA1907" i="32"/>
  <c r="BA1908" i="32"/>
  <c r="BA1909" i="32"/>
  <c r="BA1910" i="32"/>
  <c r="BA1911" i="32"/>
  <c r="BA1912" i="32"/>
  <c r="BA1913" i="32"/>
  <c r="BA1914" i="32"/>
  <c r="BA1915" i="32"/>
  <c r="BA1916" i="32"/>
  <c r="BA1917" i="32"/>
  <c r="BA1918" i="32"/>
  <c r="BA1919" i="32"/>
  <c r="BA1920" i="32"/>
  <c r="BA1921" i="32"/>
  <c r="BA1922" i="32"/>
  <c r="BA1923" i="32"/>
  <c r="BA1924" i="32"/>
  <c r="BA1925" i="32"/>
  <c r="BA1926" i="32"/>
  <c r="BA1927" i="32"/>
  <c r="BA1928" i="32"/>
  <c r="BA1929" i="32"/>
  <c r="BA1930" i="32"/>
  <c r="BA1931" i="32"/>
  <c r="BA1932" i="32"/>
  <c r="BA1933" i="32"/>
  <c r="BA1934" i="32"/>
  <c r="BA1935" i="32"/>
  <c r="BA1936" i="32"/>
  <c r="BA1937" i="32"/>
  <c r="BA1938" i="32"/>
  <c r="BA1939" i="32"/>
  <c r="BA1940" i="32"/>
  <c r="BA1941" i="32"/>
  <c r="BA1942" i="32"/>
  <c r="BA1943" i="32"/>
  <c r="BA1944" i="32"/>
  <c r="BA1945" i="32"/>
  <c r="BA1946" i="32"/>
  <c r="BA1947" i="32"/>
  <c r="BA1948" i="32"/>
  <c r="BA1949" i="32"/>
  <c r="BA1950" i="32"/>
  <c r="BA1951" i="32"/>
  <c r="BA1952" i="32"/>
  <c r="BA1953" i="32"/>
  <c r="BA1954" i="32"/>
  <c r="BA1955" i="32"/>
  <c r="BA1956" i="32"/>
  <c r="BA1957" i="32"/>
  <c r="BA1958" i="32"/>
  <c r="BA1959" i="32"/>
  <c r="BA1960" i="32"/>
  <c r="BA1961" i="32"/>
  <c r="BA1962" i="32"/>
  <c r="BA1963" i="32"/>
  <c r="BA1964" i="32"/>
  <c r="BA1965" i="32"/>
  <c r="BA1966" i="32"/>
  <c r="BA1967" i="32"/>
  <c r="BA1968" i="32"/>
  <c r="BA1969" i="32"/>
  <c r="BA1970" i="32"/>
  <c r="BA1971" i="32"/>
  <c r="BA1972" i="32"/>
  <c r="BA1973" i="32"/>
  <c r="BA1974" i="32"/>
  <c r="BA1975" i="32"/>
  <c r="BA1976" i="32"/>
  <c r="BA1977" i="32"/>
  <c r="BA1978" i="32"/>
  <c r="BA1979" i="32"/>
  <c r="BA1980" i="32"/>
  <c r="BA1981" i="32"/>
  <c r="BA1982" i="32"/>
  <c r="BA1983" i="32"/>
  <c r="BA1984" i="32"/>
  <c r="BA1985" i="32"/>
  <c r="BA1986" i="32"/>
  <c r="BA1987" i="32"/>
  <c r="BA1988" i="32"/>
  <c r="BA1989" i="32"/>
  <c r="BA1990" i="32"/>
  <c r="BA1991" i="32"/>
  <c r="BA1992" i="32"/>
  <c r="BA1993" i="32"/>
  <c r="BA1994" i="32"/>
  <c r="BA1995" i="32"/>
  <c r="BA1996" i="32"/>
  <c r="BA1997" i="32"/>
  <c r="BA1998" i="32"/>
  <c r="BA1999" i="32"/>
  <c r="BA2000" i="32"/>
  <c r="BA2001" i="32"/>
  <c r="BA2002" i="32"/>
  <c r="BA2003" i="32"/>
  <c r="BA2004" i="32"/>
  <c r="BA2005" i="32"/>
  <c r="BA2006" i="32"/>
  <c r="BA2007" i="32"/>
  <c r="BA2008" i="32"/>
  <c r="BA2009" i="32"/>
  <c r="BA2010" i="32"/>
  <c r="BA2011" i="32"/>
  <c r="BA2012" i="32"/>
  <c r="BA2013" i="32"/>
  <c r="BA2014" i="32"/>
  <c r="BA2015" i="32"/>
  <c r="BA2016" i="32"/>
  <c r="BA2017" i="32"/>
  <c r="BA2018" i="32"/>
  <c r="BA2019" i="32"/>
  <c r="BA2020" i="32"/>
  <c r="BA2021" i="32"/>
  <c r="BA2022" i="32"/>
  <c r="BA2023" i="32"/>
  <c r="BA2024" i="32"/>
  <c r="BA2025" i="32"/>
  <c r="BA2026" i="32"/>
  <c r="BA2027" i="32"/>
  <c r="BA2028" i="32"/>
  <c r="BA2029" i="32"/>
  <c r="BA2030" i="32"/>
  <c r="BA2031" i="32"/>
  <c r="BA2032" i="32"/>
  <c r="BA2033" i="32"/>
  <c r="BA2034" i="32"/>
  <c r="BA2035" i="32"/>
  <c r="BA2036" i="32"/>
  <c r="BA2037" i="32"/>
  <c r="BA2038" i="32"/>
  <c r="BA2039" i="32"/>
  <c r="BA2040" i="32"/>
  <c r="BA2041" i="32"/>
  <c r="BA2042" i="32"/>
  <c r="BA2043" i="32"/>
  <c r="BA2044" i="32"/>
  <c r="BA2045" i="32"/>
  <c r="BA2046" i="32"/>
  <c r="BA2047" i="32"/>
  <c r="BA2048" i="32"/>
  <c r="BA2049" i="32"/>
  <c r="BA2050" i="32"/>
  <c r="BA2051" i="32"/>
  <c r="BA2052" i="32"/>
  <c r="BA2053" i="32"/>
  <c r="BA2054" i="32"/>
  <c r="BA2055" i="32"/>
  <c r="BA2056" i="32"/>
  <c r="BA2057" i="32"/>
  <c r="BA2058" i="32"/>
  <c r="BA2059" i="32"/>
  <c r="BA2060" i="32"/>
  <c r="BA2061" i="32"/>
  <c r="BA2062" i="32"/>
  <c r="BA2063" i="32"/>
  <c r="BA2064" i="32"/>
  <c r="BA2065" i="32"/>
  <c r="BA2066" i="32"/>
  <c r="BA2067" i="32"/>
  <c r="BA2068" i="32"/>
  <c r="BA2069" i="32"/>
  <c r="BA2070" i="32"/>
  <c r="BA2071" i="32"/>
  <c r="BA2072" i="32"/>
  <c r="BA2073" i="32"/>
  <c r="BA2074" i="32"/>
  <c r="BA2075" i="32"/>
  <c r="BA2076" i="32"/>
  <c r="BA2077" i="32"/>
  <c r="BA2078" i="32"/>
  <c r="BA2079" i="32"/>
  <c r="BA2080" i="32"/>
  <c r="BA2081" i="32"/>
  <c r="BA2082" i="32"/>
  <c r="BA2083" i="32"/>
  <c r="BA2084" i="32"/>
  <c r="BA2085" i="32"/>
  <c r="BA2086" i="32"/>
  <c r="BA2087" i="32"/>
  <c r="BA2088" i="32"/>
  <c r="BA2089" i="32"/>
  <c r="BA2090" i="32"/>
  <c r="BA2091" i="32"/>
  <c r="BA2092" i="32"/>
  <c r="BA2093" i="32"/>
  <c r="BA2094" i="32"/>
  <c r="BA2095" i="32"/>
  <c r="BA2096" i="32"/>
  <c r="BA2097" i="32"/>
  <c r="BA2098" i="32"/>
  <c r="BA2099" i="32"/>
  <c r="BA2100" i="32"/>
  <c r="BA2101" i="32"/>
  <c r="BA2102" i="32"/>
  <c r="BA2103" i="32"/>
  <c r="BA2104" i="32"/>
  <c r="BA2105" i="32"/>
  <c r="BA2106" i="32"/>
  <c r="BA2107" i="32"/>
  <c r="BA2108" i="32"/>
  <c r="BA2109" i="32"/>
  <c r="BA2110" i="32"/>
  <c r="BA2111" i="32"/>
  <c r="BA2112" i="32"/>
  <c r="BA2113" i="32"/>
  <c r="BA2114" i="32"/>
  <c r="BA2115" i="32"/>
  <c r="BA2116" i="32"/>
  <c r="BA2117" i="32"/>
  <c r="BA2118" i="32"/>
  <c r="BA2119" i="32"/>
  <c r="BA2120" i="32"/>
  <c r="BA2121" i="32"/>
  <c r="BA2122" i="32"/>
  <c r="BA2123" i="32"/>
  <c r="BA2124" i="32"/>
  <c r="BA2125" i="32"/>
  <c r="BA2126" i="32"/>
  <c r="BA2127" i="32"/>
  <c r="BA2128" i="32"/>
  <c r="BA2129" i="32"/>
  <c r="BA2130" i="32"/>
  <c r="BA2131" i="32"/>
  <c r="BA2132" i="32"/>
  <c r="BA2133" i="32"/>
  <c r="BA2134" i="32"/>
  <c r="BA2135" i="32"/>
  <c r="BA2136" i="32"/>
  <c r="BA2137" i="32"/>
  <c r="BA2138" i="32"/>
  <c r="BA2139" i="32"/>
  <c r="BA2140" i="32"/>
  <c r="BA2141" i="32"/>
  <c r="BA2142" i="32"/>
  <c r="BA2143" i="32"/>
  <c r="BA2144" i="32"/>
  <c r="BA2145" i="32"/>
  <c r="BA2146" i="32"/>
  <c r="BA2147" i="32"/>
  <c r="BA2148" i="32"/>
  <c r="BA2149" i="32"/>
  <c r="BA2150" i="32"/>
  <c r="BA2151" i="32"/>
  <c r="BA2152" i="32"/>
  <c r="BA2153" i="32"/>
  <c r="BA2154" i="32"/>
  <c r="BA2155" i="32"/>
  <c r="BA2156" i="32"/>
  <c r="BA2157" i="32"/>
  <c r="BA2158" i="32"/>
  <c r="BA2159" i="32"/>
  <c r="BA2160" i="32"/>
  <c r="BA2161" i="32"/>
  <c r="BA2162" i="32"/>
  <c r="BA2163" i="32"/>
  <c r="BA2164" i="32"/>
  <c r="BA2165" i="32"/>
  <c r="BA2166" i="32"/>
  <c r="BA2167" i="32"/>
  <c r="BA2168" i="32"/>
  <c r="BA2169" i="32"/>
  <c r="BA2170" i="32"/>
  <c r="BA2171" i="32"/>
  <c r="BA2172" i="32"/>
  <c r="BA2173" i="32"/>
  <c r="BA2174" i="32"/>
  <c r="BA2175" i="32"/>
  <c r="BA2176" i="32"/>
  <c r="BA2177" i="32"/>
  <c r="BA2178" i="32"/>
  <c r="BA2179" i="32"/>
  <c r="BA2180" i="32"/>
  <c r="BA2181" i="32"/>
  <c r="BA2182" i="32"/>
  <c r="BA2183" i="32"/>
  <c r="BA2184" i="32"/>
  <c r="BA2185" i="32"/>
  <c r="BA2186" i="32"/>
  <c r="BA2187" i="32"/>
  <c r="BA2188" i="32"/>
  <c r="BA2189" i="32"/>
  <c r="BA2190" i="32"/>
  <c r="BA2191" i="32"/>
  <c r="BA2192" i="32"/>
  <c r="BA2193" i="32"/>
  <c r="BA2194" i="32"/>
  <c r="BA2195" i="32"/>
  <c r="BA2196" i="32"/>
  <c r="BA2197" i="32"/>
  <c r="BA2198" i="32"/>
  <c r="BA2199" i="32"/>
  <c r="BA2200" i="32"/>
  <c r="BA2201" i="32"/>
  <c r="BA2202" i="32"/>
  <c r="BA2203" i="32"/>
  <c r="BA2204" i="32"/>
  <c r="BA2205" i="32"/>
  <c r="BA2206" i="32"/>
  <c r="BA2207" i="32"/>
  <c r="BA2208" i="32"/>
  <c r="BA2209" i="32"/>
  <c r="BA2210" i="32"/>
  <c r="BA2211" i="32"/>
  <c r="BA2212" i="32"/>
  <c r="BA2213" i="32"/>
  <c r="BA2214" i="32"/>
  <c r="BA2215" i="32"/>
  <c r="BA2216" i="32"/>
  <c r="BA2217" i="32"/>
  <c r="BA2218" i="32"/>
  <c r="BA2219" i="32"/>
  <c r="BA2220" i="32"/>
  <c r="BA2221" i="32"/>
  <c r="BA2222" i="32"/>
  <c r="BA2223" i="32"/>
  <c r="BA2224" i="32"/>
  <c r="BA2225" i="32"/>
  <c r="BA2226" i="32"/>
  <c r="BA2227" i="32"/>
  <c r="BA2228" i="32"/>
  <c r="BA2229" i="32"/>
  <c r="BA2230" i="32"/>
  <c r="BA2231" i="32"/>
  <c r="BA2232" i="32"/>
  <c r="BA2233" i="32"/>
  <c r="BA2234" i="32"/>
  <c r="BA2235" i="32"/>
  <c r="BA2236" i="32"/>
  <c r="BA2237" i="32"/>
  <c r="BA2238" i="32"/>
  <c r="BA2239" i="32"/>
  <c r="BA2240" i="32"/>
  <c r="BA2241" i="32"/>
  <c r="BA2242" i="32"/>
  <c r="BA2243" i="32"/>
  <c r="BA2244" i="32"/>
  <c r="BA2245" i="32"/>
  <c r="BA2246" i="32"/>
  <c r="BA2247" i="32"/>
  <c r="BA2248" i="32"/>
  <c r="BA2249" i="32"/>
  <c r="BA2250" i="32"/>
  <c r="BA2251" i="32"/>
  <c r="BA2252" i="32"/>
  <c r="BA2253" i="32"/>
  <c r="BA2254" i="32"/>
  <c r="BA2255" i="32"/>
  <c r="BA2256" i="32"/>
  <c r="BA2257" i="32"/>
  <c r="BA2258" i="32"/>
  <c r="BA2259" i="32"/>
  <c r="BA2260" i="32"/>
  <c r="BA2261" i="32"/>
  <c r="BA2262" i="32"/>
  <c r="BA2263" i="32"/>
  <c r="BA2264" i="32"/>
  <c r="BA2265" i="32"/>
  <c r="BA2266" i="32"/>
  <c r="BA2267" i="32"/>
  <c r="BA2268" i="32"/>
  <c r="BA2269" i="32"/>
  <c r="BA2270" i="32"/>
  <c r="BA2271" i="32"/>
  <c r="BA2272" i="32"/>
  <c r="BA2273" i="32"/>
  <c r="BA2274" i="32"/>
  <c r="BA2275" i="32"/>
  <c r="BA2276" i="32"/>
  <c r="BA2277" i="32"/>
  <c r="BA2278" i="32"/>
  <c r="BA2279" i="32"/>
  <c r="BA2280" i="32"/>
  <c r="BA2281" i="32"/>
  <c r="BA2282" i="32"/>
  <c r="BA2283" i="32"/>
  <c r="BA2284" i="32"/>
  <c r="BA2285" i="32"/>
  <c r="BA2286" i="32"/>
  <c r="BA2287" i="32"/>
  <c r="BA2288" i="32"/>
  <c r="BA2289" i="32"/>
  <c r="BA2290" i="32"/>
  <c r="BA2291" i="32"/>
  <c r="BA2292" i="32"/>
  <c r="BA2293" i="32"/>
  <c r="BA2294" i="32"/>
  <c r="BA2295" i="32"/>
  <c r="BA2296" i="32"/>
  <c r="BA2297" i="32"/>
  <c r="BA2298" i="32"/>
  <c r="BA2299" i="32"/>
  <c r="BA2300" i="32"/>
  <c r="BA2301" i="32"/>
  <c r="BA2302" i="32"/>
  <c r="BA2303" i="32"/>
  <c r="BA2304" i="32"/>
  <c r="BA2305" i="32"/>
  <c r="BA2306" i="32"/>
  <c r="BA2307" i="32"/>
  <c r="BA2308" i="32"/>
  <c r="BA2309" i="32"/>
  <c r="BA2310" i="32"/>
  <c r="BA2311" i="32"/>
  <c r="BA2312" i="32"/>
  <c r="BA2313" i="32"/>
  <c r="BA2314" i="32"/>
  <c r="BA2315" i="32"/>
  <c r="BA2316" i="32"/>
  <c r="BA2317" i="32"/>
  <c r="BA2318" i="32"/>
  <c r="BA2319" i="32"/>
  <c r="BA2320" i="32"/>
  <c r="BA2321" i="32"/>
  <c r="BA2322" i="32"/>
  <c r="BA2323" i="32"/>
  <c r="BA2324" i="32"/>
  <c r="BA2325" i="32"/>
  <c r="BA2326" i="32"/>
  <c r="BA2327" i="32"/>
  <c r="BA2328" i="32"/>
  <c r="BA2329" i="32"/>
  <c r="BA2330" i="32"/>
  <c r="BA2331" i="32"/>
  <c r="BA2332" i="32"/>
  <c r="BA2333" i="32"/>
  <c r="BA2334" i="32"/>
  <c r="BA2335" i="32"/>
  <c r="BA2336" i="32"/>
  <c r="BA2337" i="32"/>
  <c r="BA2338" i="32"/>
  <c r="BA2339" i="32"/>
  <c r="BA2340" i="32"/>
  <c r="BA2341" i="32"/>
  <c r="BA2342" i="32"/>
  <c r="BA2343" i="32"/>
  <c r="BA2344" i="32"/>
  <c r="BA2345" i="32"/>
  <c r="BA2346" i="32"/>
  <c r="BA2347" i="32"/>
  <c r="BA2348" i="32"/>
  <c r="BA2349" i="32"/>
  <c r="BA2350" i="32"/>
  <c r="BA2351" i="32"/>
  <c r="BA2352" i="32"/>
  <c r="BA2353" i="32"/>
  <c r="BA2354" i="32"/>
  <c r="BA2355" i="32"/>
  <c r="BA2356" i="32"/>
  <c r="BA2357" i="32"/>
  <c r="BA2358" i="32"/>
  <c r="BA2359" i="32"/>
  <c r="BA2360" i="32"/>
  <c r="BA2361" i="32"/>
  <c r="BA2362" i="32"/>
  <c r="BA2363" i="32"/>
  <c r="BA2364" i="32"/>
  <c r="BA2365" i="32"/>
  <c r="BA2366" i="32"/>
  <c r="BA2367" i="32"/>
  <c r="BA2368" i="32"/>
  <c r="BA2369" i="32"/>
  <c r="BA2370" i="32"/>
  <c r="BA2371" i="32"/>
  <c r="BA2372" i="32"/>
  <c r="BA2373" i="32"/>
  <c r="BA2374" i="32"/>
  <c r="BA2375" i="32"/>
  <c r="BA2376" i="32"/>
  <c r="BA2377" i="32"/>
  <c r="BA2378" i="32"/>
  <c r="BA2379" i="32"/>
  <c r="BA2380" i="32"/>
  <c r="BA2381" i="32"/>
  <c r="BA2382" i="32"/>
  <c r="BA2383" i="32"/>
  <c r="BA2384" i="32"/>
  <c r="BA2385" i="32"/>
  <c r="BA2386" i="32"/>
  <c r="BA2387" i="32"/>
  <c r="BA2388" i="32"/>
  <c r="BA2389" i="32"/>
  <c r="BA2390" i="32"/>
  <c r="BA2391" i="32"/>
  <c r="BA2392" i="32"/>
  <c r="BA2393" i="32"/>
  <c r="BA2394" i="32"/>
  <c r="BA2395" i="32"/>
  <c r="BA2396" i="32"/>
  <c r="BA2397" i="32"/>
  <c r="BA2398" i="32"/>
  <c r="BA2399" i="32"/>
  <c r="BA2400" i="32"/>
  <c r="BA2401" i="32"/>
  <c r="BA2402" i="32"/>
  <c r="BA2403" i="32"/>
  <c r="BA2404" i="32"/>
  <c r="BA2405" i="32"/>
  <c r="BA2406" i="32"/>
  <c r="BA2407" i="32"/>
  <c r="BA2408" i="32"/>
  <c r="BA2409" i="32"/>
  <c r="BA2410" i="32"/>
  <c r="BA2411" i="32"/>
  <c r="BA2412" i="32"/>
  <c r="BA2413" i="32"/>
  <c r="BA2414" i="32"/>
  <c r="BA2415" i="32"/>
  <c r="BA2416" i="32"/>
  <c r="BA2417" i="32"/>
  <c r="BA2418" i="32"/>
  <c r="BA2419" i="32"/>
  <c r="BA2420" i="32"/>
  <c r="BA2421" i="32"/>
  <c r="BA2422" i="32"/>
  <c r="BA2423" i="32"/>
  <c r="BA2424" i="32"/>
  <c r="BA2425" i="32"/>
  <c r="BA2426" i="32"/>
  <c r="BA2427" i="32"/>
  <c r="BA2428" i="32"/>
  <c r="BA2429" i="32"/>
  <c r="BA2430" i="32"/>
  <c r="BA2431" i="32"/>
  <c r="BA2432" i="32"/>
  <c r="BA2433" i="32"/>
  <c r="BA2434" i="32"/>
  <c r="BA2435" i="32"/>
  <c r="BA2436" i="32"/>
  <c r="BA2437" i="32"/>
  <c r="BA2438" i="32"/>
  <c r="BA2439" i="32"/>
  <c r="BA2440" i="32"/>
  <c r="BA2441" i="32"/>
  <c r="BA2442" i="32"/>
  <c r="BA2443" i="32"/>
  <c r="BA2444" i="32"/>
  <c r="BA2445" i="32"/>
  <c r="BA2446" i="32"/>
  <c r="BA2447" i="32"/>
  <c r="BA2448" i="32"/>
  <c r="BA2449" i="32"/>
  <c r="BA2450" i="32"/>
  <c r="BA2451" i="32"/>
  <c r="BA2452" i="32"/>
  <c r="BA2453" i="32"/>
  <c r="BA2454" i="32"/>
  <c r="BA2455" i="32"/>
  <c r="BA2456" i="32"/>
  <c r="BA2457" i="32"/>
  <c r="BA2458" i="32"/>
  <c r="BA2459" i="32"/>
  <c r="BA2460" i="32"/>
  <c r="BA2461" i="32"/>
  <c r="BA2462" i="32"/>
  <c r="BA2463" i="32"/>
  <c r="BA2464" i="32"/>
  <c r="BA2465" i="32"/>
  <c r="BA2466" i="32"/>
  <c r="BA2467" i="32"/>
  <c r="BA2468" i="32"/>
  <c r="BA2469" i="32"/>
  <c r="BA2470" i="32"/>
  <c r="BA2471" i="32"/>
  <c r="BA2472" i="32"/>
  <c r="BA2473" i="32"/>
  <c r="BA2474" i="32"/>
  <c r="BA2475" i="32"/>
  <c r="BA2476" i="32"/>
  <c r="BA2477" i="32"/>
  <c r="BA2478" i="32"/>
  <c r="BA2479" i="32"/>
  <c r="BA2480" i="32"/>
  <c r="BA2481" i="32"/>
  <c r="BA2482" i="32"/>
  <c r="BA2483" i="32"/>
  <c r="BA2484" i="32"/>
  <c r="BA2485" i="32"/>
  <c r="BA2486" i="32"/>
  <c r="BA2487" i="32"/>
  <c r="BA2488" i="32"/>
  <c r="BA2489" i="32"/>
  <c r="BA2490" i="32"/>
  <c r="BA2491" i="32"/>
  <c r="BA2492" i="32"/>
  <c r="BA2493" i="32"/>
  <c r="BA2494" i="32"/>
  <c r="BA2495" i="32"/>
  <c r="BA2496" i="32"/>
  <c r="BA2497" i="32"/>
  <c r="BA2498" i="32"/>
  <c r="BA2499" i="32"/>
  <c r="BA2500" i="32"/>
  <c r="L3" i="17" l="1"/>
  <c r="P7" i="17"/>
  <c r="Q7" i="17"/>
  <c r="P8" i="17"/>
  <c r="Q8" i="17"/>
  <c r="P9" i="17"/>
  <c r="Q9" i="17"/>
  <c r="P10" i="17"/>
  <c r="Q10" i="17"/>
  <c r="P11" i="17"/>
  <c r="Q11" i="17"/>
  <c r="P12" i="17"/>
  <c r="Q12" i="17"/>
  <c r="P13" i="17"/>
  <c r="Q13" i="17"/>
  <c r="P14" i="17"/>
  <c r="Q14" i="17"/>
  <c r="P15" i="17"/>
  <c r="Q15" i="17"/>
  <c r="P16" i="17"/>
  <c r="Q16" i="17"/>
  <c r="P17" i="17"/>
  <c r="Q17" i="17"/>
  <c r="P18" i="17"/>
  <c r="Q18" i="17"/>
  <c r="P19" i="17"/>
  <c r="Q19" i="17"/>
  <c r="P20" i="17"/>
  <c r="Q20" i="17"/>
  <c r="P21" i="17"/>
  <c r="Q21" i="17"/>
  <c r="P22" i="17"/>
  <c r="Q22" i="17"/>
  <c r="P23" i="17"/>
  <c r="Q23" i="17"/>
  <c r="P24" i="17"/>
  <c r="Q24" i="17"/>
  <c r="P25" i="17"/>
  <c r="Q25" i="17"/>
  <c r="P26" i="17"/>
  <c r="Q26" i="17"/>
  <c r="P27" i="17"/>
  <c r="Q27" i="17"/>
  <c r="P28" i="17"/>
  <c r="Q28" i="17"/>
  <c r="P29" i="17"/>
  <c r="Q29" i="17"/>
  <c r="P30" i="17"/>
  <c r="Q30" i="17"/>
  <c r="P31" i="17"/>
  <c r="Q31" i="17"/>
  <c r="P32" i="17"/>
  <c r="Q32" i="17"/>
  <c r="P33" i="17"/>
  <c r="Q33" i="17"/>
  <c r="P34" i="17"/>
  <c r="Q34" i="17"/>
  <c r="P35" i="17"/>
  <c r="Q35" i="17"/>
  <c r="P36" i="17"/>
  <c r="Q36" i="17"/>
  <c r="P37" i="17"/>
  <c r="Q37" i="17"/>
  <c r="P38" i="17"/>
  <c r="Q38" i="17"/>
  <c r="P39" i="17"/>
  <c r="Q39" i="17"/>
  <c r="P40" i="17"/>
  <c r="Q40" i="17"/>
  <c r="P41" i="17"/>
  <c r="Q41" i="17"/>
  <c r="P42" i="17"/>
  <c r="Q42" i="17"/>
  <c r="P43" i="17"/>
  <c r="Q43" i="17"/>
  <c r="P44" i="17"/>
  <c r="Q44" i="17"/>
  <c r="P45" i="17"/>
  <c r="Q45" i="17"/>
  <c r="P46" i="17"/>
  <c r="Q46" i="17"/>
  <c r="P47" i="17"/>
  <c r="Q47" i="17"/>
  <c r="P48" i="17"/>
  <c r="Q48" i="17"/>
  <c r="P49" i="17"/>
  <c r="Q49" i="17"/>
  <c r="P50" i="17"/>
  <c r="Q50" i="17"/>
  <c r="P51" i="17"/>
  <c r="Q51" i="17"/>
  <c r="P52" i="17"/>
  <c r="Q52" i="17"/>
  <c r="P53" i="17"/>
  <c r="Q53" i="17"/>
  <c r="P54" i="17"/>
  <c r="Q54" i="17"/>
  <c r="P55" i="17"/>
  <c r="Q55" i="17"/>
  <c r="P56" i="17"/>
  <c r="Q56" i="17"/>
  <c r="P57" i="17"/>
  <c r="Q57" i="17"/>
  <c r="P58" i="17"/>
  <c r="Q58" i="17"/>
  <c r="P59" i="17"/>
  <c r="Q59" i="17"/>
  <c r="P60" i="17"/>
  <c r="Q60" i="17"/>
  <c r="P61" i="17"/>
  <c r="Q61" i="17"/>
  <c r="P62" i="17"/>
  <c r="Q62" i="17"/>
  <c r="P63" i="17"/>
  <c r="Q63" i="17"/>
  <c r="P64" i="17"/>
  <c r="Q64" i="17"/>
  <c r="P65" i="17"/>
  <c r="Q65" i="17"/>
  <c r="P66" i="17"/>
  <c r="Q66" i="17"/>
  <c r="P67" i="17"/>
  <c r="Q67" i="17"/>
  <c r="P68" i="17"/>
  <c r="Q68" i="17"/>
  <c r="P69" i="17"/>
  <c r="Q69" i="17"/>
  <c r="P70" i="17"/>
  <c r="Q70" i="17"/>
  <c r="P71" i="17"/>
  <c r="Q71" i="17"/>
  <c r="P72" i="17"/>
  <c r="Q72" i="17"/>
  <c r="P73" i="17"/>
  <c r="Q73" i="17"/>
  <c r="P74" i="17"/>
  <c r="Q74" i="17"/>
  <c r="P75" i="17"/>
  <c r="Q75" i="17"/>
  <c r="P76" i="17"/>
  <c r="Q76" i="17"/>
  <c r="P77" i="17"/>
  <c r="Q77" i="17"/>
  <c r="P78" i="17"/>
  <c r="Q78" i="17"/>
  <c r="P79" i="17"/>
  <c r="Q79" i="17"/>
  <c r="P80" i="17"/>
  <c r="Q80" i="17"/>
  <c r="P81" i="17"/>
  <c r="Q81" i="17"/>
  <c r="P82" i="17"/>
  <c r="Q82" i="17"/>
  <c r="P83" i="17"/>
  <c r="Q83" i="17"/>
  <c r="P84" i="17"/>
  <c r="Q84" i="17"/>
  <c r="P85" i="17"/>
  <c r="Q85" i="17"/>
  <c r="P86" i="17"/>
  <c r="Q86" i="17"/>
  <c r="P87" i="17"/>
  <c r="Q87" i="17"/>
  <c r="P88" i="17"/>
  <c r="Q88" i="17"/>
  <c r="P89" i="17"/>
  <c r="Q89" i="17"/>
  <c r="P90" i="17"/>
  <c r="Q90" i="17"/>
  <c r="P91" i="17"/>
  <c r="Q91" i="17"/>
  <c r="P92" i="17"/>
  <c r="Q92" i="17"/>
  <c r="P93" i="17"/>
  <c r="Q93" i="17"/>
  <c r="P94" i="17"/>
  <c r="Q94" i="17"/>
  <c r="P95" i="17"/>
  <c r="Q95" i="17"/>
  <c r="P96" i="17"/>
  <c r="Q96" i="17"/>
  <c r="P97" i="17"/>
  <c r="Q97" i="17"/>
  <c r="P98" i="17"/>
  <c r="Q98" i="17"/>
  <c r="P99" i="17"/>
  <c r="Q99" i="17"/>
  <c r="P100" i="17"/>
  <c r="Q100" i="17"/>
  <c r="P101" i="17"/>
  <c r="Q101" i="17"/>
  <c r="P102" i="17"/>
  <c r="Q102" i="17"/>
  <c r="P103" i="17"/>
  <c r="Q103" i="17"/>
  <c r="P104" i="17"/>
  <c r="Q104" i="17"/>
  <c r="P105" i="17"/>
  <c r="Q105" i="17"/>
  <c r="P106" i="17"/>
  <c r="Q106" i="17"/>
  <c r="P107" i="17"/>
  <c r="Q107" i="17"/>
  <c r="P108" i="17"/>
  <c r="Q108" i="17"/>
  <c r="P109" i="17"/>
  <c r="Q109" i="17"/>
  <c r="P110" i="17"/>
  <c r="Q110" i="17"/>
  <c r="P111" i="17"/>
  <c r="Q111" i="17"/>
  <c r="P112" i="17"/>
  <c r="Q112" i="17"/>
  <c r="P113" i="17"/>
  <c r="Q113" i="17"/>
  <c r="P114" i="17"/>
  <c r="Q114" i="17"/>
  <c r="P115" i="17"/>
  <c r="Q115" i="17"/>
  <c r="P116" i="17"/>
  <c r="Q116" i="17"/>
  <c r="P117" i="17"/>
  <c r="Q117" i="17"/>
  <c r="P118" i="17"/>
  <c r="Q118" i="17"/>
  <c r="P119" i="17"/>
  <c r="Q119" i="17"/>
  <c r="P120" i="17"/>
  <c r="Q120" i="17"/>
  <c r="P121" i="17"/>
  <c r="Q121" i="17"/>
  <c r="P122" i="17"/>
  <c r="Q122" i="17"/>
  <c r="P123" i="17"/>
  <c r="Q123" i="17"/>
  <c r="P124" i="17"/>
  <c r="Q124" i="17"/>
  <c r="P125" i="17"/>
  <c r="Q125" i="17"/>
  <c r="P126" i="17"/>
  <c r="Q126" i="17"/>
  <c r="P127" i="17"/>
  <c r="Q127" i="17"/>
  <c r="P128" i="17"/>
  <c r="Q128" i="17"/>
  <c r="P129" i="17"/>
  <c r="Q129" i="17"/>
  <c r="P130" i="17"/>
  <c r="Q130" i="17"/>
  <c r="P131" i="17"/>
  <c r="Q131" i="17"/>
  <c r="P132" i="17"/>
  <c r="Q132" i="17"/>
  <c r="P133" i="17"/>
  <c r="Q133" i="17"/>
  <c r="P134" i="17"/>
  <c r="Q134" i="17"/>
  <c r="P135" i="17"/>
  <c r="Q135" i="17"/>
  <c r="P136" i="17"/>
  <c r="Q136" i="17"/>
  <c r="P137" i="17"/>
  <c r="Q137" i="17"/>
  <c r="P138" i="17"/>
  <c r="Q138" i="17"/>
  <c r="P139" i="17"/>
  <c r="Q139" i="17"/>
  <c r="P140" i="17"/>
  <c r="Q140" i="17"/>
  <c r="P141" i="17"/>
  <c r="Q141" i="17"/>
  <c r="P142" i="17"/>
  <c r="Q142" i="17"/>
  <c r="P143" i="17"/>
  <c r="Q143" i="17"/>
  <c r="P144" i="17"/>
  <c r="Q144" i="17"/>
  <c r="P145" i="17"/>
  <c r="Q145" i="17"/>
  <c r="P146" i="17"/>
  <c r="Q146" i="17"/>
  <c r="P147" i="17"/>
  <c r="Q147" i="17"/>
  <c r="P148" i="17"/>
  <c r="Q148" i="17"/>
  <c r="P149" i="17"/>
  <c r="Q149" i="17"/>
  <c r="P150" i="17"/>
  <c r="Q150" i="17"/>
  <c r="P151" i="17"/>
  <c r="Q151" i="17"/>
  <c r="P152" i="17"/>
  <c r="Q152" i="17"/>
  <c r="P153" i="17"/>
  <c r="Q153" i="17"/>
  <c r="P154" i="17"/>
  <c r="Q154" i="17"/>
  <c r="P155" i="17"/>
  <c r="Q155" i="17"/>
  <c r="P156" i="17"/>
  <c r="Q156" i="17"/>
  <c r="P157" i="17"/>
  <c r="Q157" i="17"/>
  <c r="P158" i="17"/>
  <c r="Q158" i="17"/>
  <c r="P159" i="17"/>
  <c r="Q159" i="17"/>
  <c r="P160" i="17"/>
  <c r="Q160" i="17"/>
  <c r="P161" i="17"/>
  <c r="Q161" i="17"/>
  <c r="P162" i="17"/>
  <c r="Q162" i="17"/>
  <c r="P163" i="17"/>
  <c r="Q163" i="17"/>
  <c r="P164" i="17"/>
  <c r="Q164" i="17"/>
  <c r="P165" i="17"/>
  <c r="Q165" i="17"/>
  <c r="P166" i="17"/>
  <c r="Q166" i="17"/>
  <c r="P167" i="17"/>
  <c r="Q167" i="17"/>
  <c r="P168" i="17"/>
  <c r="Q168" i="17"/>
  <c r="P169" i="17"/>
  <c r="Q169" i="17"/>
  <c r="P170" i="17"/>
  <c r="Q170" i="17"/>
  <c r="P171" i="17"/>
  <c r="Q171" i="17"/>
  <c r="P172" i="17"/>
  <c r="Q172" i="17"/>
  <c r="P173" i="17"/>
  <c r="Q173" i="17"/>
  <c r="P174" i="17"/>
  <c r="Q174" i="17"/>
  <c r="P175" i="17"/>
  <c r="Q175" i="17"/>
  <c r="P176" i="17"/>
  <c r="Q176" i="17"/>
  <c r="P177" i="17"/>
  <c r="Q177" i="17"/>
  <c r="P178" i="17"/>
  <c r="Q178" i="17"/>
  <c r="P179" i="17"/>
  <c r="Q179" i="17"/>
  <c r="P180" i="17"/>
  <c r="Q180" i="17"/>
  <c r="P181" i="17"/>
  <c r="Q181" i="17"/>
  <c r="P182" i="17"/>
  <c r="Q182" i="17"/>
  <c r="P183" i="17"/>
  <c r="Q183" i="17"/>
  <c r="P184" i="17"/>
  <c r="Q184" i="17"/>
  <c r="P185" i="17"/>
  <c r="Q185" i="17"/>
  <c r="P186" i="17"/>
  <c r="Q186" i="17"/>
  <c r="P187" i="17"/>
  <c r="Q187" i="17"/>
  <c r="P188" i="17"/>
  <c r="Q188" i="17"/>
  <c r="P189" i="17"/>
  <c r="Q189" i="17"/>
  <c r="P190" i="17"/>
  <c r="Q190" i="17"/>
  <c r="P191" i="17"/>
  <c r="Q191" i="17"/>
  <c r="P192" i="17"/>
  <c r="Q192" i="17"/>
  <c r="P193" i="17"/>
  <c r="Q193" i="17"/>
  <c r="P194" i="17"/>
  <c r="Q194" i="17"/>
  <c r="P195" i="17"/>
  <c r="Q195" i="17"/>
  <c r="P196" i="17"/>
  <c r="Q196" i="17"/>
  <c r="P197" i="17"/>
  <c r="Q197" i="17"/>
  <c r="P198" i="17"/>
  <c r="Q198" i="17"/>
  <c r="P199" i="17"/>
  <c r="Q199" i="17"/>
  <c r="P200" i="17"/>
  <c r="Q200" i="17"/>
  <c r="P201" i="17"/>
  <c r="Q201" i="17"/>
  <c r="P202" i="17"/>
  <c r="Q202" i="17"/>
  <c r="P203" i="17"/>
  <c r="Q203" i="17"/>
  <c r="P204" i="17"/>
  <c r="Q204" i="17"/>
  <c r="P205" i="17"/>
  <c r="Q205" i="17"/>
  <c r="P206" i="17"/>
  <c r="Q206" i="17"/>
  <c r="P207" i="17"/>
  <c r="Q207" i="17"/>
  <c r="P208" i="17"/>
  <c r="Q208" i="17"/>
  <c r="P209" i="17"/>
  <c r="Q209" i="17"/>
  <c r="P210" i="17"/>
  <c r="Q210" i="17"/>
  <c r="P211" i="17"/>
  <c r="Q211" i="17"/>
  <c r="P212" i="17"/>
  <c r="Q212" i="17"/>
  <c r="P213" i="17"/>
  <c r="Q213" i="17"/>
  <c r="P214" i="17"/>
  <c r="Q214" i="17"/>
  <c r="P215" i="17"/>
  <c r="Q215" i="17"/>
  <c r="P216" i="17"/>
  <c r="Q216" i="17"/>
  <c r="P217" i="17"/>
  <c r="Q217" i="17"/>
  <c r="P218" i="17"/>
  <c r="Q218" i="17"/>
  <c r="P219" i="17"/>
  <c r="Q219" i="17"/>
  <c r="P220" i="17"/>
  <c r="Q220" i="17"/>
  <c r="P221" i="17"/>
  <c r="Q221" i="17"/>
  <c r="P222" i="17"/>
  <c r="Q222" i="17"/>
  <c r="P223" i="17"/>
  <c r="Q223" i="17"/>
  <c r="P224" i="17"/>
  <c r="Q224" i="17"/>
  <c r="P225" i="17"/>
  <c r="Q225" i="17"/>
  <c r="P226" i="17"/>
  <c r="Q226" i="17"/>
  <c r="P227" i="17"/>
  <c r="Q227" i="17"/>
  <c r="P228" i="17"/>
  <c r="Q228" i="17"/>
  <c r="P229" i="17"/>
  <c r="Q229" i="17"/>
  <c r="P230" i="17"/>
  <c r="Q230" i="17"/>
  <c r="P231" i="17"/>
  <c r="Q231" i="17"/>
  <c r="P232" i="17"/>
  <c r="Q232" i="17"/>
  <c r="P233" i="17"/>
  <c r="Q233" i="17"/>
  <c r="P234" i="17"/>
  <c r="Q234" i="17"/>
  <c r="P235" i="17"/>
  <c r="Q235" i="17"/>
  <c r="P236" i="17"/>
  <c r="Q236" i="17"/>
  <c r="P237" i="17"/>
  <c r="Q237" i="17"/>
  <c r="P238" i="17"/>
  <c r="Q238" i="17"/>
  <c r="P239" i="17"/>
  <c r="Q239" i="17"/>
  <c r="P240" i="17"/>
  <c r="Q240" i="17"/>
  <c r="P241" i="17"/>
  <c r="Q241" i="17"/>
  <c r="P242" i="17"/>
  <c r="Q242" i="17"/>
  <c r="P243" i="17"/>
  <c r="Q243" i="17"/>
  <c r="P244" i="17"/>
  <c r="Q244" i="17"/>
  <c r="P245" i="17"/>
  <c r="Q245" i="17"/>
  <c r="P246" i="17"/>
  <c r="Q246" i="17"/>
  <c r="P247" i="17"/>
  <c r="Q247" i="17"/>
  <c r="P248" i="17"/>
  <c r="Q248" i="17"/>
  <c r="P249" i="17"/>
  <c r="Q249" i="17"/>
  <c r="P250" i="17"/>
  <c r="Q250" i="17"/>
  <c r="W251" i="17"/>
  <c r="T251" i="17"/>
  <c r="P6" i="17"/>
  <c r="Q6" i="17" l="1"/>
  <c r="P3" i="17"/>
  <c r="B51" i="35" a="1"/>
  <c r="B51" i="35"/>
  <c r="B51" i="25" a="1"/>
  <c r="B51" i="25"/>
  <c r="B2" i="39" l="1"/>
  <c r="C2" i="39"/>
  <c r="B3" i="39"/>
  <c r="Q4" i="32"/>
  <c r="B11" i="39"/>
  <c r="C11" i="39"/>
  <c r="B4" i="39"/>
  <c r="C4" i="39"/>
  <c r="B6" i="39"/>
  <c r="C6" i="39"/>
  <c r="B7" i="39"/>
  <c r="C7" i="39"/>
  <c r="B8" i="39"/>
  <c r="C8" i="39"/>
  <c r="B9" i="39"/>
  <c r="C9" i="39"/>
  <c r="B10" i="39"/>
  <c r="C10" i="39"/>
  <c r="B12" i="39"/>
  <c r="C12" i="39"/>
  <c r="B5" i="39"/>
  <c r="C5" i="39"/>
  <c r="C16" i="35"/>
  <c r="C17" i="35"/>
  <c r="C18" i="35"/>
  <c r="C19" i="35"/>
  <c r="C20" i="35"/>
  <c r="C21" i="35"/>
  <c r="A2" i="27" a="1"/>
  <c r="A2" i="27"/>
  <c r="T2" i="27"/>
  <c r="T3" i="27"/>
  <c r="T4" i="27"/>
  <c r="T5" i="27"/>
  <c r="T6" i="27"/>
  <c r="T7" i="27"/>
  <c r="T8" i="27"/>
  <c r="T9" i="27"/>
  <c r="T10" i="27"/>
  <c r="T11" i="27"/>
  <c r="T12" i="27"/>
  <c r="T13" i="27"/>
  <c r="T14" i="27"/>
  <c r="T15" i="27"/>
  <c r="T16" i="27"/>
  <c r="T17" i="27"/>
  <c r="T18" i="27"/>
  <c r="T19" i="27"/>
  <c r="T20" i="27"/>
  <c r="T21" i="27"/>
  <c r="T22" i="27"/>
  <c r="T23" i="27"/>
  <c r="T24" i="27"/>
  <c r="T25" i="27"/>
  <c r="T26" i="27"/>
  <c r="T27" i="27"/>
  <c r="T28" i="27"/>
  <c r="T29" i="27"/>
  <c r="T30" i="27"/>
  <c r="T31" i="27"/>
  <c r="T32" i="27"/>
  <c r="T33" i="27"/>
  <c r="T34" i="27"/>
  <c r="T35" i="27"/>
  <c r="T36" i="27"/>
  <c r="T37" i="27"/>
  <c r="T38" i="27"/>
  <c r="T39" i="27"/>
  <c r="T40" i="27"/>
  <c r="T41" i="27"/>
  <c r="T42" i="27"/>
  <c r="T43" i="27"/>
  <c r="T44" i="27"/>
  <c r="T45" i="27"/>
  <c r="T46" i="27"/>
  <c r="T47" i="27"/>
  <c r="T48" i="27"/>
  <c r="T49" i="27"/>
  <c r="T50" i="27"/>
  <c r="T51" i="27"/>
  <c r="T52" i="27"/>
  <c r="T53" i="27"/>
  <c r="T54" i="27"/>
  <c r="T55" i="27"/>
  <c r="T56" i="27"/>
  <c r="T57" i="27"/>
  <c r="T58" i="27"/>
  <c r="T59" i="27"/>
  <c r="T60" i="27"/>
  <c r="T61" i="27"/>
  <c r="T62" i="27"/>
  <c r="T63" i="27"/>
  <c r="T64" i="27"/>
  <c r="T65" i="27"/>
  <c r="T66" i="27"/>
  <c r="T67" i="27"/>
  <c r="T68" i="27"/>
  <c r="T69" i="27"/>
  <c r="T70" i="27"/>
  <c r="T71" i="27"/>
  <c r="T72" i="27"/>
  <c r="T73" i="27"/>
  <c r="T74" i="27"/>
  <c r="T75" i="27"/>
  <c r="T76" i="27"/>
  <c r="T77" i="27"/>
  <c r="T78" i="27"/>
  <c r="T79" i="27"/>
  <c r="T80" i="27"/>
  <c r="T81" i="27"/>
  <c r="T82" i="27"/>
  <c r="T83" i="27"/>
  <c r="T84" i="27"/>
  <c r="T85" i="27"/>
  <c r="T86" i="27"/>
  <c r="T87" i="27"/>
  <c r="T88" i="27"/>
  <c r="T89" i="27"/>
  <c r="T90" i="27"/>
  <c r="T91" i="27"/>
  <c r="T92" i="27"/>
  <c r="T93" i="27"/>
  <c r="T94" i="27"/>
  <c r="T95" i="27"/>
  <c r="T96" i="27"/>
  <c r="T97" i="27"/>
  <c r="T98" i="27"/>
  <c r="T99" i="27"/>
  <c r="T100" i="27"/>
  <c r="G2" i="27"/>
  <c r="I2" i="27"/>
  <c r="K2" i="27"/>
  <c r="G3" i="27"/>
  <c r="I3" i="27"/>
  <c r="K3" i="27"/>
  <c r="G4" i="27"/>
  <c r="I4" i="27"/>
  <c r="K4" i="27"/>
  <c r="G5" i="27"/>
  <c r="I5" i="27"/>
  <c r="K5" i="27"/>
  <c r="G6" i="27"/>
  <c r="I6" i="27"/>
  <c r="K6" i="27"/>
  <c r="G7" i="27"/>
  <c r="I7" i="27"/>
  <c r="K7" i="27"/>
  <c r="G8" i="27"/>
  <c r="I8" i="27"/>
  <c r="K8" i="27"/>
  <c r="G9" i="27"/>
  <c r="I9" i="27"/>
  <c r="K9" i="27"/>
  <c r="G10" i="27"/>
  <c r="I10" i="27"/>
  <c r="K10" i="27"/>
  <c r="G11" i="27"/>
  <c r="I11" i="27"/>
  <c r="K11" i="27"/>
  <c r="G12" i="27"/>
  <c r="I12" i="27"/>
  <c r="K12" i="27"/>
  <c r="G13" i="27"/>
  <c r="I13" i="27"/>
  <c r="K13" i="27"/>
  <c r="G14" i="27"/>
  <c r="I14" i="27"/>
  <c r="K14" i="27"/>
  <c r="G15" i="27"/>
  <c r="I15" i="27"/>
  <c r="K15" i="27"/>
  <c r="G16" i="27"/>
  <c r="I16" i="27"/>
  <c r="K16" i="27"/>
  <c r="G17" i="27"/>
  <c r="I17" i="27"/>
  <c r="K17" i="27"/>
  <c r="G18" i="27"/>
  <c r="I18" i="27"/>
  <c r="K18" i="27"/>
  <c r="G19" i="27"/>
  <c r="I19" i="27"/>
  <c r="K19" i="27"/>
  <c r="G20" i="27"/>
  <c r="I20" i="27"/>
  <c r="K20" i="27"/>
  <c r="G21" i="27"/>
  <c r="I21" i="27"/>
  <c r="K21" i="27"/>
  <c r="G22" i="27"/>
  <c r="I22" i="27"/>
  <c r="K22" i="27"/>
  <c r="G23" i="27"/>
  <c r="I23" i="27"/>
  <c r="K23" i="27"/>
  <c r="G24" i="27"/>
  <c r="I24" i="27"/>
  <c r="K24" i="27"/>
  <c r="G25" i="27"/>
  <c r="I25" i="27"/>
  <c r="K25" i="27"/>
  <c r="G26" i="27"/>
  <c r="I26" i="27"/>
  <c r="K26" i="27"/>
  <c r="G27" i="27"/>
  <c r="I27" i="27"/>
  <c r="K27" i="27"/>
  <c r="G28" i="27"/>
  <c r="I28" i="27"/>
  <c r="K28" i="27"/>
  <c r="G29" i="27"/>
  <c r="I29" i="27"/>
  <c r="K29" i="27"/>
  <c r="G30" i="27"/>
  <c r="I30" i="27"/>
  <c r="K30" i="27"/>
  <c r="G31" i="27"/>
  <c r="I31" i="27"/>
  <c r="K31" i="27"/>
  <c r="G32" i="27"/>
  <c r="I32" i="27"/>
  <c r="K32" i="27"/>
  <c r="G33" i="27"/>
  <c r="I33" i="27"/>
  <c r="K33" i="27"/>
  <c r="G34" i="27"/>
  <c r="I34" i="27"/>
  <c r="K34" i="27"/>
  <c r="G35" i="27"/>
  <c r="I35" i="27"/>
  <c r="K35" i="27"/>
  <c r="G36" i="27"/>
  <c r="I36" i="27"/>
  <c r="K36" i="27"/>
  <c r="G37" i="27"/>
  <c r="I37" i="27"/>
  <c r="K37" i="27"/>
  <c r="G38" i="27"/>
  <c r="I38" i="27"/>
  <c r="K38" i="27"/>
  <c r="G39" i="27"/>
  <c r="I39" i="27"/>
  <c r="K39" i="27"/>
  <c r="G40" i="27"/>
  <c r="I40" i="27"/>
  <c r="K40" i="27"/>
  <c r="G41" i="27"/>
  <c r="I41" i="27"/>
  <c r="K41" i="27"/>
  <c r="G42" i="27"/>
  <c r="I42" i="27"/>
  <c r="K42" i="27"/>
  <c r="G43" i="27"/>
  <c r="I43" i="27"/>
  <c r="K43" i="27"/>
  <c r="G44" i="27"/>
  <c r="I44" i="27"/>
  <c r="K44" i="27"/>
  <c r="G45" i="27"/>
  <c r="I45" i="27"/>
  <c r="K45" i="27"/>
  <c r="G46" i="27"/>
  <c r="I46" i="27"/>
  <c r="K46" i="27"/>
  <c r="G47" i="27"/>
  <c r="I47" i="27"/>
  <c r="K47" i="27"/>
  <c r="G48" i="27"/>
  <c r="I48" i="27"/>
  <c r="K48" i="27"/>
  <c r="G49" i="27"/>
  <c r="I49" i="27"/>
  <c r="K49" i="27"/>
  <c r="G50" i="27"/>
  <c r="I50" i="27"/>
  <c r="K50" i="27"/>
  <c r="G51" i="27"/>
  <c r="I51" i="27"/>
  <c r="K51" i="27"/>
  <c r="G52" i="27"/>
  <c r="I52" i="27"/>
  <c r="K52" i="27"/>
  <c r="G53" i="27"/>
  <c r="I53" i="27"/>
  <c r="K53" i="27"/>
  <c r="G54" i="27"/>
  <c r="I54" i="27"/>
  <c r="K54" i="27"/>
  <c r="G55" i="27"/>
  <c r="I55" i="27"/>
  <c r="K55" i="27"/>
  <c r="G56" i="27"/>
  <c r="I56" i="27"/>
  <c r="K56" i="27"/>
  <c r="G57" i="27"/>
  <c r="I57" i="27"/>
  <c r="K57" i="27"/>
  <c r="G58" i="27"/>
  <c r="I58" i="27"/>
  <c r="K58" i="27"/>
  <c r="G59" i="27"/>
  <c r="I59" i="27"/>
  <c r="K59" i="27"/>
  <c r="G60" i="27"/>
  <c r="I60" i="27"/>
  <c r="K60" i="27"/>
  <c r="G61" i="27"/>
  <c r="I61" i="27"/>
  <c r="K61" i="27"/>
  <c r="G62" i="27"/>
  <c r="I62" i="27"/>
  <c r="K62" i="27"/>
  <c r="G63" i="27"/>
  <c r="I63" i="27"/>
  <c r="K63" i="27"/>
  <c r="G64" i="27"/>
  <c r="I64" i="27"/>
  <c r="K64" i="27"/>
  <c r="G65" i="27"/>
  <c r="I65" i="27"/>
  <c r="K65" i="27"/>
  <c r="G66" i="27"/>
  <c r="I66" i="27"/>
  <c r="K66" i="27"/>
  <c r="G67" i="27"/>
  <c r="I67" i="27"/>
  <c r="K67" i="27"/>
  <c r="G68" i="27"/>
  <c r="I68" i="27"/>
  <c r="K68" i="27"/>
  <c r="G69" i="27"/>
  <c r="I69" i="27"/>
  <c r="K69" i="27"/>
  <c r="G70" i="27"/>
  <c r="I70" i="27"/>
  <c r="K70" i="27"/>
  <c r="G71" i="27"/>
  <c r="I71" i="27"/>
  <c r="K71" i="27"/>
  <c r="G72" i="27"/>
  <c r="I72" i="27"/>
  <c r="K72" i="27"/>
  <c r="G73" i="27"/>
  <c r="I73" i="27"/>
  <c r="K73" i="27"/>
  <c r="G74" i="27"/>
  <c r="I74" i="27"/>
  <c r="K74" i="27"/>
  <c r="G75" i="27"/>
  <c r="I75" i="27"/>
  <c r="K75" i="27"/>
  <c r="G76" i="27"/>
  <c r="I76" i="27"/>
  <c r="K76" i="27"/>
  <c r="G77" i="27"/>
  <c r="I77" i="27"/>
  <c r="K77" i="27"/>
  <c r="G78" i="27"/>
  <c r="I78" i="27"/>
  <c r="K78" i="27"/>
  <c r="G79" i="27"/>
  <c r="I79" i="27"/>
  <c r="K79" i="27"/>
  <c r="G80" i="27"/>
  <c r="I80" i="27"/>
  <c r="K80" i="27"/>
  <c r="G81" i="27"/>
  <c r="I81" i="27"/>
  <c r="K81" i="27"/>
  <c r="G82" i="27"/>
  <c r="I82" i="27"/>
  <c r="K82" i="27"/>
  <c r="G83" i="27"/>
  <c r="I83" i="27"/>
  <c r="K83" i="27"/>
  <c r="G84" i="27"/>
  <c r="I84" i="27"/>
  <c r="K84" i="27"/>
  <c r="G85" i="27"/>
  <c r="I85" i="27"/>
  <c r="K85" i="27"/>
  <c r="G86" i="27"/>
  <c r="I86" i="27"/>
  <c r="K86" i="27"/>
  <c r="G87" i="27"/>
  <c r="I87" i="27"/>
  <c r="K87" i="27"/>
  <c r="G88" i="27"/>
  <c r="I88" i="27"/>
  <c r="K88" i="27"/>
  <c r="G89" i="27"/>
  <c r="I89" i="27"/>
  <c r="K89" i="27"/>
  <c r="G90" i="27"/>
  <c r="I90" i="27"/>
  <c r="K90" i="27"/>
  <c r="G91" i="27"/>
  <c r="I91" i="27"/>
  <c r="K91" i="27"/>
  <c r="G92" i="27"/>
  <c r="I92" i="27"/>
  <c r="K92" i="27"/>
  <c r="G93" i="27"/>
  <c r="I93" i="27"/>
  <c r="K93" i="27"/>
  <c r="G94" i="27"/>
  <c r="I94" i="27"/>
  <c r="K94" i="27"/>
  <c r="G95" i="27"/>
  <c r="I95" i="27"/>
  <c r="K95" i="27"/>
  <c r="G96" i="27"/>
  <c r="I96" i="27"/>
  <c r="K96" i="27"/>
  <c r="G97" i="27"/>
  <c r="I97" i="27"/>
  <c r="K97" i="27"/>
  <c r="G98" i="27"/>
  <c r="I98" i="27"/>
  <c r="K98" i="27"/>
  <c r="G99" i="27"/>
  <c r="I99" i="27"/>
  <c r="K99" i="27"/>
  <c r="G100" i="27"/>
  <c r="I100" i="27"/>
  <c r="K100" i="27"/>
  <c r="R2" i="27"/>
  <c r="R3" i="27"/>
  <c r="R4" i="27"/>
  <c r="R5" i="27"/>
  <c r="R6" i="27"/>
  <c r="R7" i="27"/>
  <c r="R8" i="27"/>
  <c r="R9" i="27"/>
  <c r="R10" i="27"/>
  <c r="R11" i="27"/>
  <c r="R12" i="27"/>
  <c r="R13" i="27"/>
  <c r="R14" i="27"/>
  <c r="R15" i="27"/>
  <c r="R16" i="27"/>
  <c r="R17" i="27"/>
  <c r="R18" i="27"/>
  <c r="R19" i="27"/>
  <c r="R20" i="27"/>
  <c r="R21" i="27"/>
  <c r="R22" i="27"/>
  <c r="R23" i="27"/>
  <c r="R24" i="27"/>
  <c r="R25" i="27"/>
  <c r="R26" i="27"/>
  <c r="R27" i="27"/>
  <c r="R28" i="27"/>
  <c r="R29" i="27"/>
  <c r="R30" i="27"/>
  <c r="R31" i="27"/>
  <c r="R32" i="27"/>
  <c r="R33" i="27"/>
  <c r="R34" i="27"/>
  <c r="R35" i="27"/>
  <c r="R36" i="27"/>
  <c r="R37" i="27"/>
  <c r="R38" i="27"/>
  <c r="R39" i="27"/>
  <c r="R40" i="27"/>
  <c r="R41" i="27"/>
  <c r="R42" i="27"/>
  <c r="R43" i="27"/>
  <c r="R44" i="27"/>
  <c r="R45" i="27"/>
  <c r="R46" i="27"/>
  <c r="R47" i="27"/>
  <c r="R48" i="27"/>
  <c r="R49" i="27"/>
  <c r="R50" i="27"/>
  <c r="R51" i="27"/>
  <c r="R52" i="27"/>
  <c r="R53" i="27"/>
  <c r="R54" i="27"/>
  <c r="R55" i="27"/>
  <c r="R56" i="27"/>
  <c r="R57" i="27"/>
  <c r="R58" i="27"/>
  <c r="R59" i="27"/>
  <c r="R60" i="27"/>
  <c r="R61" i="27"/>
  <c r="R62" i="27"/>
  <c r="R63" i="27"/>
  <c r="R64" i="27"/>
  <c r="R65" i="27"/>
  <c r="R66" i="27"/>
  <c r="R67" i="27"/>
  <c r="R68" i="27"/>
  <c r="R69" i="27"/>
  <c r="R70" i="27"/>
  <c r="R71" i="27"/>
  <c r="R72" i="27"/>
  <c r="R73" i="27"/>
  <c r="R74" i="27"/>
  <c r="R75" i="27"/>
  <c r="R76" i="27"/>
  <c r="R77" i="27"/>
  <c r="R78" i="27"/>
  <c r="R79" i="27"/>
  <c r="R80" i="27"/>
  <c r="R81" i="27"/>
  <c r="R82" i="27"/>
  <c r="R83" i="27"/>
  <c r="R84" i="27"/>
  <c r="R85" i="27"/>
  <c r="R86" i="27"/>
  <c r="R87" i="27"/>
  <c r="R88" i="27"/>
  <c r="R89" i="27"/>
  <c r="R90" i="27"/>
  <c r="R91" i="27"/>
  <c r="R92" i="27"/>
  <c r="R93" i="27"/>
  <c r="R94" i="27"/>
  <c r="R95" i="27"/>
  <c r="R96" i="27"/>
  <c r="R97" i="27"/>
  <c r="R98" i="27"/>
  <c r="R99" i="27"/>
  <c r="R100" i="27"/>
  <c r="P2" i="27"/>
  <c r="P3" i="27"/>
  <c r="P4" i="27"/>
  <c r="P5" i="27"/>
  <c r="P6" i="27"/>
  <c r="P7" i="27"/>
  <c r="P8" i="27"/>
  <c r="P9" i="27"/>
  <c r="P10" i="27"/>
  <c r="P11" i="27"/>
  <c r="P12" i="27"/>
  <c r="P13" i="27"/>
  <c r="P14" i="27"/>
  <c r="P15" i="27"/>
  <c r="P16" i="27"/>
  <c r="P17" i="27"/>
  <c r="P18" i="27"/>
  <c r="P19" i="27"/>
  <c r="P20" i="27"/>
  <c r="P21" i="27"/>
  <c r="P22" i="27"/>
  <c r="P23" i="27"/>
  <c r="P24" i="27"/>
  <c r="P25" i="27"/>
  <c r="P26" i="27"/>
  <c r="P27" i="27"/>
  <c r="P28" i="27"/>
  <c r="P29" i="27"/>
  <c r="P30" i="27"/>
  <c r="P31" i="27"/>
  <c r="P32" i="27"/>
  <c r="P33" i="27"/>
  <c r="P34" i="27"/>
  <c r="P35" i="27"/>
  <c r="P36" i="27"/>
  <c r="P37" i="27"/>
  <c r="P38" i="27"/>
  <c r="P39" i="27"/>
  <c r="P40" i="27"/>
  <c r="P41" i="27"/>
  <c r="P42" i="27"/>
  <c r="P43" i="27"/>
  <c r="P44" i="27"/>
  <c r="P45" i="27"/>
  <c r="P46" i="27"/>
  <c r="P47" i="27"/>
  <c r="P48" i="27"/>
  <c r="P49" i="27"/>
  <c r="P50" i="27"/>
  <c r="P51" i="27"/>
  <c r="P52" i="27"/>
  <c r="P53" i="27"/>
  <c r="P54" i="27"/>
  <c r="P55" i="27"/>
  <c r="P56" i="27"/>
  <c r="P57" i="27"/>
  <c r="P58" i="27"/>
  <c r="P59" i="27"/>
  <c r="P60" i="27"/>
  <c r="P61" i="27"/>
  <c r="P62" i="27"/>
  <c r="P63" i="27"/>
  <c r="P64" i="27"/>
  <c r="P65" i="27"/>
  <c r="P66" i="27"/>
  <c r="P67" i="27"/>
  <c r="P68" i="27"/>
  <c r="P69" i="27"/>
  <c r="P70" i="27"/>
  <c r="P71" i="27"/>
  <c r="P72" i="27"/>
  <c r="P73" i="27"/>
  <c r="P74" i="27"/>
  <c r="P75" i="27"/>
  <c r="P76" i="27"/>
  <c r="P77" i="27"/>
  <c r="P78" i="27"/>
  <c r="P79" i="27"/>
  <c r="P80" i="27"/>
  <c r="P81" i="27"/>
  <c r="P82" i="27"/>
  <c r="P83" i="27"/>
  <c r="P84" i="27"/>
  <c r="P85" i="27"/>
  <c r="P86" i="27"/>
  <c r="P87" i="27"/>
  <c r="P88" i="27"/>
  <c r="P89" i="27"/>
  <c r="P90" i="27"/>
  <c r="P91" i="27"/>
  <c r="P92" i="27"/>
  <c r="P93" i="27"/>
  <c r="P94" i="27"/>
  <c r="P95" i="27"/>
  <c r="P96" i="27"/>
  <c r="P97" i="27"/>
  <c r="P98" i="27"/>
  <c r="P99" i="27"/>
  <c r="P100" i="27"/>
  <c r="H45" i="35" a="1"/>
  <c r="H45" i="35"/>
  <c r="F44" i="35"/>
  <c r="H49" i="35"/>
  <c r="H53" i="35" a="1"/>
  <c r="H53" i="35"/>
  <c r="F52" i="35"/>
  <c r="I55" i="35"/>
  <c r="AD2" i="27"/>
  <c r="AD15" i="27"/>
  <c r="AD3" i="27"/>
  <c r="AD16" i="27"/>
  <c r="AD4" i="27"/>
  <c r="AD17" i="27"/>
  <c r="AD5" i="27"/>
  <c r="AD18" i="27"/>
  <c r="AH15" i="27" a="1"/>
  <c r="AH15" i="27"/>
  <c r="AE15" i="27"/>
  <c r="AF15" i="27"/>
  <c r="AG15" i="27"/>
  <c r="AJ15" i="27"/>
  <c r="AK15" i="27"/>
  <c r="AL15" i="27"/>
  <c r="AM15" i="27"/>
  <c r="AN15" i="27"/>
  <c r="AH16" i="27" a="1"/>
  <c r="AH16" i="27"/>
  <c r="AE16" i="27"/>
  <c r="AF16" i="27"/>
  <c r="AG16" i="27"/>
  <c r="AJ16" i="27"/>
  <c r="AK16" i="27"/>
  <c r="AL16" i="27"/>
  <c r="AM16" i="27"/>
  <c r="AN16" i="27"/>
  <c r="AH17" i="27" a="1"/>
  <c r="AH17" i="27"/>
  <c r="AE17" i="27"/>
  <c r="AF17" i="27"/>
  <c r="AG17" i="27"/>
  <c r="AJ17" i="27"/>
  <c r="AK17" i="27"/>
  <c r="AL17" i="27"/>
  <c r="AM17" i="27"/>
  <c r="AN17" i="27"/>
  <c r="AH18" i="27" a="1"/>
  <c r="AH18" i="27"/>
  <c r="AE18" i="27"/>
  <c r="AF18" i="27"/>
  <c r="AG18" i="27"/>
  <c r="AJ18" i="27"/>
  <c r="AK18" i="27"/>
  <c r="AL18" i="27"/>
  <c r="AM18" i="27"/>
  <c r="AN18" i="27"/>
  <c r="AD6" i="27"/>
  <c r="AD19" i="27"/>
  <c r="AH19" i="27" a="1"/>
  <c r="AH19" i="27"/>
  <c r="AE19" i="27"/>
  <c r="AF19" i="27"/>
  <c r="AG19" i="27"/>
  <c r="AJ19" i="27"/>
  <c r="AK19" i="27"/>
  <c r="AL19" i="27"/>
  <c r="AM19" i="27"/>
  <c r="AN19" i="27"/>
  <c r="AD7" i="27"/>
  <c r="AD20" i="27"/>
  <c r="AH20" i="27" a="1"/>
  <c r="AH20" i="27"/>
  <c r="AE20" i="27"/>
  <c r="AF20" i="27"/>
  <c r="AG20" i="27"/>
  <c r="AJ20" i="27"/>
  <c r="AK20" i="27"/>
  <c r="AL20" i="27"/>
  <c r="AM20" i="27"/>
  <c r="AN20" i="27"/>
  <c r="AD8" i="27"/>
  <c r="AD21" i="27"/>
  <c r="AH21" i="27" a="1"/>
  <c r="AH21" i="27"/>
  <c r="AE21" i="27"/>
  <c r="AF21" i="27"/>
  <c r="AG21" i="27"/>
  <c r="AJ21" i="27"/>
  <c r="AK21" i="27"/>
  <c r="AL21" i="27"/>
  <c r="AM21" i="27"/>
  <c r="AN21" i="27"/>
  <c r="AD9" i="27"/>
  <c r="AD22" i="27"/>
  <c r="AH22" i="27" a="1"/>
  <c r="AH22" i="27"/>
  <c r="AE22" i="27"/>
  <c r="AF22" i="27"/>
  <c r="AG22" i="27"/>
  <c r="AJ22" i="27"/>
  <c r="AK22" i="27"/>
  <c r="AL22" i="27"/>
  <c r="AM22" i="27"/>
  <c r="AN22" i="27"/>
  <c r="AD10" i="27"/>
  <c r="AD23" i="27"/>
  <c r="AH23" i="27" a="1"/>
  <c r="AH23" i="27"/>
  <c r="AE23" i="27"/>
  <c r="AF23" i="27"/>
  <c r="AG23" i="27"/>
  <c r="AJ23" i="27"/>
  <c r="AK23" i="27"/>
  <c r="AL23" i="27"/>
  <c r="AM23" i="27"/>
  <c r="AN23" i="27"/>
  <c r="AD11" i="27"/>
  <c r="AD24" i="27"/>
  <c r="AH24" i="27" a="1"/>
  <c r="AH24" i="27"/>
  <c r="AE24" i="27"/>
  <c r="AF24" i="27"/>
  <c r="AG24" i="27"/>
  <c r="AJ24" i="27"/>
  <c r="AK24" i="27"/>
  <c r="AL24" i="27"/>
  <c r="AM24" i="27"/>
  <c r="AN24" i="27"/>
  <c r="AD12" i="27"/>
  <c r="AD25" i="27"/>
  <c r="AH25" i="27" a="1"/>
  <c r="AH25" i="27"/>
  <c r="AE25" i="27"/>
  <c r="AF25" i="27"/>
  <c r="AG25" i="27"/>
  <c r="AJ25" i="27"/>
  <c r="AK25" i="27"/>
  <c r="AL25" i="27"/>
  <c r="AM25" i="27"/>
  <c r="AN25" i="27"/>
  <c r="C2" i="27"/>
  <c r="C3" i="27"/>
  <c r="C4" i="27"/>
  <c r="C5" i="27"/>
  <c r="C6"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6" i="25"/>
  <c r="C17" i="25"/>
  <c r="C18" i="25"/>
  <c r="C19" i="25"/>
  <c r="C20" i="25"/>
  <c r="C21" i="25"/>
  <c r="S2" i="27"/>
  <c r="S3" i="27"/>
  <c r="S4" i="27"/>
  <c r="S5" i="27"/>
  <c r="S6" i="27"/>
  <c r="S7" i="27"/>
  <c r="S8" i="27"/>
  <c r="S9" i="27"/>
  <c r="S10" i="27"/>
  <c r="S11" i="27"/>
  <c r="S12" i="27"/>
  <c r="S13" i="27"/>
  <c r="S14" i="27"/>
  <c r="S15" i="27"/>
  <c r="S16" i="27"/>
  <c r="S17" i="27"/>
  <c r="S18" i="27"/>
  <c r="S19" i="27"/>
  <c r="S20" i="27"/>
  <c r="S21" i="27"/>
  <c r="S22" i="27"/>
  <c r="S23" i="27"/>
  <c r="S24" i="27"/>
  <c r="S25" i="27"/>
  <c r="S26" i="27"/>
  <c r="S27" i="27"/>
  <c r="S28" i="27"/>
  <c r="S29" i="27"/>
  <c r="S30" i="27"/>
  <c r="S31" i="27"/>
  <c r="S32" i="27"/>
  <c r="S33" i="27"/>
  <c r="S34" i="27"/>
  <c r="S35" i="27"/>
  <c r="S36" i="27"/>
  <c r="S37" i="27"/>
  <c r="S38" i="27"/>
  <c r="S39" i="27"/>
  <c r="S40" i="27"/>
  <c r="S41" i="27"/>
  <c r="S42" i="27"/>
  <c r="S43" i="27"/>
  <c r="S44" i="27"/>
  <c r="S45" i="27"/>
  <c r="S46" i="27"/>
  <c r="S47" i="27"/>
  <c r="S48" i="27"/>
  <c r="S49" i="27"/>
  <c r="S50" i="27"/>
  <c r="S51" i="27"/>
  <c r="S52" i="27"/>
  <c r="S53" i="27"/>
  <c r="S54" i="27"/>
  <c r="S55" i="27"/>
  <c r="S56" i="27"/>
  <c r="S57" i="27"/>
  <c r="S58" i="27"/>
  <c r="S59" i="27"/>
  <c r="S60" i="27"/>
  <c r="S61" i="27"/>
  <c r="S62" i="27"/>
  <c r="S63" i="27"/>
  <c r="S64" i="27"/>
  <c r="S65" i="27"/>
  <c r="S66" i="27"/>
  <c r="S67" i="27"/>
  <c r="S68" i="27"/>
  <c r="S69" i="27"/>
  <c r="S70" i="27"/>
  <c r="S71" i="27"/>
  <c r="S72" i="27"/>
  <c r="S73" i="27"/>
  <c r="S74" i="27"/>
  <c r="S75" i="27"/>
  <c r="S76" i="27"/>
  <c r="S77" i="27"/>
  <c r="S78" i="27"/>
  <c r="S79" i="27"/>
  <c r="S80" i="27"/>
  <c r="S81" i="27"/>
  <c r="S82" i="27"/>
  <c r="S83" i="27"/>
  <c r="S84" i="27"/>
  <c r="S85" i="27"/>
  <c r="S86" i="27"/>
  <c r="S87" i="27"/>
  <c r="S88" i="27"/>
  <c r="S89" i="27"/>
  <c r="S90" i="27"/>
  <c r="S91" i="27"/>
  <c r="S92" i="27"/>
  <c r="S93" i="27"/>
  <c r="S94" i="27"/>
  <c r="S95" i="27"/>
  <c r="S96" i="27"/>
  <c r="S97" i="27"/>
  <c r="S98" i="27"/>
  <c r="S99" i="27"/>
  <c r="S100" i="27"/>
  <c r="F2" i="27"/>
  <c r="H2" i="27"/>
  <c r="J2" i="27"/>
  <c r="F3" i="27"/>
  <c r="H3" i="27"/>
  <c r="J3" i="27"/>
  <c r="F4" i="27"/>
  <c r="H4" i="27"/>
  <c r="J4" i="27"/>
  <c r="F5" i="27"/>
  <c r="H5" i="27"/>
  <c r="J5" i="27"/>
  <c r="F6" i="27"/>
  <c r="H6" i="27"/>
  <c r="J6" i="27"/>
  <c r="F7" i="27"/>
  <c r="H7" i="27"/>
  <c r="J7" i="27"/>
  <c r="F8" i="27"/>
  <c r="H8" i="27"/>
  <c r="J8" i="27"/>
  <c r="F9" i="27"/>
  <c r="H9" i="27"/>
  <c r="J9" i="27"/>
  <c r="F10" i="27"/>
  <c r="H10" i="27"/>
  <c r="J10" i="27"/>
  <c r="F11" i="27"/>
  <c r="H11" i="27"/>
  <c r="J11" i="27"/>
  <c r="F12" i="27"/>
  <c r="H12" i="27"/>
  <c r="J12" i="27"/>
  <c r="F13" i="27"/>
  <c r="H13" i="27"/>
  <c r="J13" i="27"/>
  <c r="F14" i="27"/>
  <c r="H14" i="27"/>
  <c r="J14" i="27"/>
  <c r="F15" i="27"/>
  <c r="H15" i="27"/>
  <c r="J15" i="27"/>
  <c r="F16" i="27"/>
  <c r="H16" i="27"/>
  <c r="J16" i="27"/>
  <c r="F17" i="27"/>
  <c r="H17" i="27"/>
  <c r="J17" i="27"/>
  <c r="F18" i="27"/>
  <c r="H18" i="27"/>
  <c r="J18" i="27"/>
  <c r="F19" i="27"/>
  <c r="H19" i="27"/>
  <c r="J19" i="27"/>
  <c r="F20" i="27"/>
  <c r="H20" i="27"/>
  <c r="J20" i="27"/>
  <c r="F21" i="27"/>
  <c r="H21" i="27"/>
  <c r="J21" i="27"/>
  <c r="F22" i="27"/>
  <c r="H22" i="27"/>
  <c r="J22" i="27"/>
  <c r="F23" i="27"/>
  <c r="H23" i="27"/>
  <c r="J23" i="27"/>
  <c r="F24" i="27"/>
  <c r="H24" i="27"/>
  <c r="J24" i="27"/>
  <c r="F25" i="27"/>
  <c r="H25" i="27"/>
  <c r="J25" i="27"/>
  <c r="F26" i="27"/>
  <c r="H26" i="27"/>
  <c r="J26" i="27"/>
  <c r="F27" i="27"/>
  <c r="H27" i="27"/>
  <c r="J27" i="27"/>
  <c r="F28" i="27"/>
  <c r="H28" i="27"/>
  <c r="J28" i="27"/>
  <c r="F29" i="27"/>
  <c r="H29" i="27"/>
  <c r="J29" i="27"/>
  <c r="F30" i="27"/>
  <c r="H30" i="27"/>
  <c r="J30" i="27"/>
  <c r="F31" i="27"/>
  <c r="H31" i="27"/>
  <c r="J31" i="27"/>
  <c r="F32" i="27"/>
  <c r="H32" i="27"/>
  <c r="J32" i="27"/>
  <c r="F33" i="27"/>
  <c r="H33" i="27"/>
  <c r="J33" i="27"/>
  <c r="F34" i="27"/>
  <c r="H34" i="27"/>
  <c r="J34" i="27"/>
  <c r="F35" i="27"/>
  <c r="H35" i="27"/>
  <c r="J35" i="27"/>
  <c r="F36" i="27"/>
  <c r="H36" i="27"/>
  <c r="J36" i="27"/>
  <c r="F37" i="27"/>
  <c r="H37" i="27"/>
  <c r="J37" i="27"/>
  <c r="F38" i="27"/>
  <c r="H38" i="27"/>
  <c r="J38" i="27"/>
  <c r="F39" i="27"/>
  <c r="H39" i="27"/>
  <c r="J39" i="27"/>
  <c r="F40" i="27"/>
  <c r="H40" i="27"/>
  <c r="J40" i="27"/>
  <c r="F41" i="27"/>
  <c r="H41" i="27"/>
  <c r="J41" i="27"/>
  <c r="F42" i="27"/>
  <c r="H42" i="27"/>
  <c r="J42" i="27"/>
  <c r="F43" i="27"/>
  <c r="H43" i="27"/>
  <c r="J43" i="27"/>
  <c r="F44" i="27"/>
  <c r="H44" i="27"/>
  <c r="J44" i="27"/>
  <c r="F45" i="27"/>
  <c r="H45" i="27"/>
  <c r="J45" i="27"/>
  <c r="F46" i="27"/>
  <c r="H46" i="27"/>
  <c r="J46" i="27"/>
  <c r="F47" i="27"/>
  <c r="H47" i="27"/>
  <c r="J47" i="27"/>
  <c r="F48" i="27"/>
  <c r="H48" i="27"/>
  <c r="J48" i="27"/>
  <c r="F49" i="27"/>
  <c r="H49" i="27"/>
  <c r="J49" i="27"/>
  <c r="F50" i="27"/>
  <c r="H50" i="27"/>
  <c r="J50" i="27"/>
  <c r="F51" i="27"/>
  <c r="H51" i="27"/>
  <c r="J51" i="27"/>
  <c r="F52" i="27"/>
  <c r="H52" i="27"/>
  <c r="J52" i="27"/>
  <c r="F53" i="27"/>
  <c r="H53" i="27"/>
  <c r="J53" i="27"/>
  <c r="F54" i="27"/>
  <c r="H54" i="27"/>
  <c r="J54" i="27"/>
  <c r="F55" i="27"/>
  <c r="H55" i="27"/>
  <c r="J55" i="27"/>
  <c r="F56" i="27"/>
  <c r="H56" i="27"/>
  <c r="J56" i="27"/>
  <c r="F57" i="27"/>
  <c r="H57" i="27"/>
  <c r="J57" i="27"/>
  <c r="F58" i="27"/>
  <c r="H58" i="27"/>
  <c r="J58" i="27"/>
  <c r="F59" i="27"/>
  <c r="H59" i="27"/>
  <c r="J59" i="27"/>
  <c r="F60" i="27"/>
  <c r="H60" i="27"/>
  <c r="J60" i="27"/>
  <c r="F61" i="27"/>
  <c r="H61" i="27"/>
  <c r="J61" i="27"/>
  <c r="F62" i="27"/>
  <c r="H62" i="27"/>
  <c r="J62" i="27"/>
  <c r="F63" i="27"/>
  <c r="H63" i="27"/>
  <c r="J63" i="27"/>
  <c r="F64" i="27"/>
  <c r="H64" i="27"/>
  <c r="J64" i="27"/>
  <c r="F65" i="27"/>
  <c r="H65" i="27"/>
  <c r="J65" i="27"/>
  <c r="F66" i="27"/>
  <c r="H66" i="27"/>
  <c r="J66" i="27"/>
  <c r="F67" i="27"/>
  <c r="H67" i="27"/>
  <c r="J67" i="27"/>
  <c r="F68" i="27"/>
  <c r="H68" i="27"/>
  <c r="J68" i="27"/>
  <c r="F69" i="27"/>
  <c r="H69" i="27"/>
  <c r="J69" i="27"/>
  <c r="F70" i="27"/>
  <c r="H70" i="27"/>
  <c r="J70" i="27"/>
  <c r="F71" i="27"/>
  <c r="H71" i="27"/>
  <c r="J71" i="27"/>
  <c r="F72" i="27"/>
  <c r="H72" i="27"/>
  <c r="J72" i="27"/>
  <c r="F73" i="27"/>
  <c r="H73" i="27"/>
  <c r="J73" i="27"/>
  <c r="F74" i="27"/>
  <c r="H74" i="27"/>
  <c r="J74" i="27"/>
  <c r="F75" i="27"/>
  <c r="H75" i="27"/>
  <c r="J75" i="27"/>
  <c r="F76" i="27"/>
  <c r="H76" i="27"/>
  <c r="J76" i="27"/>
  <c r="F77" i="27"/>
  <c r="H77" i="27"/>
  <c r="J77" i="27"/>
  <c r="F78" i="27"/>
  <c r="H78" i="27"/>
  <c r="J78" i="27"/>
  <c r="F79" i="27"/>
  <c r="H79" i="27"/>
  <c r="J79" i="27"/>
  <c r="F80" i="27"/>
  <c r="H80" i="27"/>
  <c r="J80" i="27"/>
  <c r="F81" i="27"/>
  <c r="H81" i="27"/>
  <c r="J81" i="27"/>
  <c r="F82" i="27"/>
  <c r="H82" i="27"/>
  <c r="J82" i="27"/>
  <c r="F83" i="27"/>
  <c r="H83" i="27"/>
  <c r="J83" i="27"/>
  <c r="F84" i="27"/>
  <c r="H84" i="27"/>
  <c r="J84" i="27"/>
  <c r="F85" i="27"/>
  <c r="H85" i="27"/>
  <c r="J85" i="27"/>
  <c r="F86" i="27"/>
  <c r="H86" i="27"/>
  <c r="J86" i="27"/>
  <c r="F87" i="27"/>
  <c r="H87" i="27"/>
  <c r="J87" i="27"/>
  <c r="F88" i="27"/>
  <c r="H88" i="27"/>
  <c r="J88" i="27"/>
  <c r="F89" i="27"/>
  <c r="H89" i="27"/>
  <c r="J89" i="27"/>
  <c r="F90" i="27"/>
  <c r="H90" i="27"/>
  <c r="J90" i="27"/>
  <c r="F91" i="27"/>
  <c r="H91" i="27"/>
  <c r="J91" i="27"/>
  <c r="F92" i="27"/>
  <c r="H92" i="27"/>
  <c r="J92" i="27"/>
  <c r="F93" i="27"/>
  <c r="H93" i="27"/>
  <c r="J93" i="27"/>
  <c r="F94" i="27"/>
  <c r="H94" i="27"/>
  <c r="J94" i="27"/>
  <c r="F95" i="27"/>
  <c r="H95" i="27"/>
  <c r="J95" i="27"/>
  <c r="F96" i="27"/>
  <c r="H96" i="27"/>
  <c r="J96" i="27"/>
  <c r="F97" i="27"/>
  <c r="H97" i="27"/>
  <c r="J97" i="27"/>
  <c r="F98" i="27"/>
  <c r="H98" i="27"/>
  <c r="J98" i="27"/>
  <c r="F99" i="27"/>
  <c r="H99" i="27"/>
  <c r="J99" i="27"/>
  <c r="F100" i="27"/>
  <c r="H100" i="27"/>
  <c r="J100" i="27"/>
  <c r="Q2" i="27"/>
  <c r="Q3" i="27"/>
  <c r="Q4" i="27"/>
  <c r="Q5" i="27"/>
  <c r="Q6" i="27"/>
  <c r="Q7" i="27"/>
  <c r="Q8" i="27"/>
  <c r="Q9" i="27"/>
  <c r="Q10" i="27"/>
  <c r="Q11" i="27"/>
  <c r="Q12" i="27"/>
  <c r="Q13" i="27"/>
  <c r="Q14" i="27"/>
  <c r="Q15" i="27"/>
  <c r="Q16" i="27"/>
  <c r="Q17" i="27"/>
  <c r="Q18" i="27"/>
  <c r="Q19" i="27"/>
  <c r="Q20" i="27"/>
  <c r="Q21" i="27"/>
  <c r="Q22" i="27"/>
  <c r="Q23" i="27"/>
  <c r="Q24" i="27"/>
  <c r="Q25" i="27"/>
  <c r="Q26" i="27"/>
  <c r="Q27" i="27"/>
  <c r="Q28" i="27"/>
  <c r="Q29" i="27"/>
  <c r="Q30" i="27"/>
  <c r="Q31" i="27"/>
  <c r="Q32" i="27"/>
  <c r="Q33" i="27"/>
  <c r="Q34" i="27"/>
  <c r="Q35" i="27"/>
  <c r="Q36" i="27"/>
  <c r="Q37" i="27"/>
  <c r="Q38" i="27"/>
  <c r="Q39" i="27"/>
  <c r="Q40" i="27"/>
  <c r="Q41" i="27"/>
  <c r="Q42" i="27"/>
  <c r="Q43" i="27"/>
  <c r="Q44" i="27"/>
  <c r="Q45" i="27"/>
  <c r="Q46" i="27"/>
  <c r="Q47" i="27"/>
  <c r="Q48" i="27"/>
  <c r="Q49" i="27"/>
  <c r="Q50" i="27"/>
  <c r="Q51" i="27"/>
  <c r="Q52" i="27"/>
  <c r="Q53" i="27"/>
  <c r="Q54" i="27"/>
  <c r="Q55" i="27"/>
  <c r="Q56" i="27"/>
  <c r="Q57" i="27"/>
  <c r="Q58" i="27"/>
  <c r="Q59" i="27"/>
  <c r="Q60" i="27"/>
  <c r="Q61" i="27"/>
  <c r="Q62" i="27"/>
  <c r="Q63" i="27"/>
  <c r="Q64" i="27"/>
  <c r="Q65" i="27"/>
  <c r="Q66" i="27"/>
  <c r="Q67" i="27"/>
  <c r="Q68" i="27"/>
  <c r="Q69" i="27"/>
  <c r="Q70" i="27"/>
  <c r="Q71" i="27"/>
  <c r="Q72" i="27"/>
  <c r="Q73" i="27"/>
  <c r="Q74" i="27"/>
  <c r="Q75" i="27"/>
  <c r="Q76" i="27"/>
  <c r="Q77" i="27"/>
  <c r="Q78" i="27"/>
  <c r="Q79" i="27"/>
  <c r="Q80" i="27"/>
  <c r="Q81" i="27"/>
  <c r="Q82" i="27"/>
  <c r="Q83" i="27"/>
  <c r="Q84" i="27"/>
  <c r="Q85" i="27"/>
  <c r="Q86" i="27"/>
  <c r="Q87" i="27"/>
  <c r="Q88" i="27"/>
  <c r="Q89" i="27"/>
  <c r="Q90" i="27"/>
  <c r="Q91" i="27"/>
  <c r="Q92" i="27"/>
  <c r="Q93" i="27"/>
  <c r="Q94" i="27"/>
  <c r="Q95" i="27"/>
  <c r="Q96" i="27"/>
  <c r="Q97" i="27"/>
  <c r="Q98" i="27"/>
  <c r="Q99" i="27"/>
  <c r="Q100" i="27"/>
  <c r="O2" i="27"/>
  <c r="O3" i="27"/>
  <c r="O4" i="27"/>
  <c r="O5" i="27"/>
  <c r="O6" i="27"/>
  <c r="O7" i="27"/>
  <c r="O8" i="27"/>
  <c r="O9" i="27"/>
  <c r="O10" i="27"/>
  <c r="O11" i="27"/>
  <c r="O12" i="27"/>
  <c r="O13" i="27"/>
  <c r="O14" i="27"/>
  <c r="O15" i="27"/>
  <c r="O16" i="27"/>
  <c r="O17" i="27"/>
  <c r="O18" i="27"/>
  <c r="O19" i="27"/>
  <c r="O20" i="27"/>
  <c r="O21" i="27"/>
  <c r="O22" i="27"/>
  <c r="O23" i="27"/>
  <c r="O24" i="27"/>
  <c r="O25" i="27"/>
  <c r="O26" i="27"/>
  <c r="O27" i="27"/>
  <c r="O28" i="27"/>
  <c r="O29" i="27"/>
  <c r="O30" i="27"/>
  <c r="O31" i="27"/>
  <c r="O32" i="27"/>
  <c r="O33" i="27"/>
  <c r="O34" i="27"/>
  <c r="O35" i="27"/>
  <c r="O36" i="27"/>
  <c r="O37" i="27"/>
  <c r="O38" i="27"/>
  <c r="O39" i="27"/>
  <c r="O40" i="27"/>
  <c r="O41" i="27"/>
  <c r="O42" i="27"/>
  <c r="O43" i="27"/>
  <c r="O44" i="27"/>
  <c r="O45" i="27"/>
  <c r="O46" i="27"/>
  <c r="O47" i="27"/>
  <c r="O48" i="27"/>
  <c r="O49" i="27"/>
  <c r="O50" i="27"/>
  <c r="O51" i="27"/>
  <c r="O52" i="27"/>
  <c r="O53" i="27"/>
  <c r="O54" i="27"/>
  <c r="O55" i="27"/>
  <c r="O56" i="27"/>
  <c r="O57" i="27"/>
  <c r="O58" i="27"/>
  <c r="O59" i="27"/>
  <c r="O60" i="27"/>
  <c r="O61" i="27"/>
  <c r="O62" i="27"/>
  <c r="O63" i="27"/>
  <c r="O64" i="27"/>
  <c r="O65" i="27"/>
  <c r="O66" i="27"/>
  <c r="O67" i="27"/>
  <c r="O68" i="27"/>
  <c r="O69" i="27"/>
  <c r="O70" i="27"/>
  <c r="O71" i="27"/>
  <c r="O72" i="27"/>
  <c r="O73" i="27"/>
  <c r="O74" i="27"/>
  <c r="O75" i="27"/>
  <c r="O76" i="27"/>
  <c r="O77" i="27"/>
  <c r="O78" i="27"/>
  <c r="O79" i="27"/>
  <c r="O80" i="27"/>
  <c r="O81" i="27"/>
  <c r="O82" i="27"/>
  <c r="O83" i="27"/>
  <c r="O84" i="27"/>
  <c r="O85" i="27"/>
  <c r="O86" i="27"/>
  <c r="O87" i="27"/>
  <c r="O88" i="27"/>
  <c r="O89" i="27"/>
  <c r="O90" i="27"/>
  <c r="O91" i="27"/>
  <c r="O92" i="27"/>
  <c r="O93" i="27"/>
  <c r="O94" i="27"/>
  <c r="O95" i="27"/>
  <c r="O96" i="27"/>
  <c r="O97" i="27"/>
  <c r="O98" i="27"/>
  <c r="O99" i="27"/>
  <c r="O100" i="27"/>
  <c r="H45" i="25" a="1"/>
  <c r="H45" i="25"/>
  <c r="F44" i="25"/>
  <c r="H49" i="25"/>
  <c r="H53" i="25" a="1"/>
  <c r="H53" i="25"/>
  <c r="F52" i="25"/>
  <c r="I55" i="25"/>
  <c r="A2" i="40" a="1"/>
  <c r="A2" i="40"/>
  <c r="A2" i="41" a="1"/>
  <c r="A2" i="41"/>
  <c r="A1" i="41"/>
  <c r="A147" i="11" a="1"/>
  <c r="A147" i="11"/>
  <c r="C1" i="40"/>
  <c r="C1" i="41"/>
  <c r="AK2" i="41"/>
  <c r="D1" i="40"/>
  <c r="D1" i="41"/>
  <c r="AL2" i="41"/>
  <c r="E1" i="40"/>
  <c r="E1" i="41"/>
  <c r="AM2" i="41"/>
  <c r="F1" i="40"/>
  <c r="F1" i="41"/>
  <c r="AN2" i="41"/>
  <c r="G1" i="40"/>
  <c r="G1" i="41"/>
  <c r="AO2" i="41"/>
  <c r="H1" i="40"/>
  <c r="H1" i="41"/>
  <c r="AP2" i="41"/>
  <c r="I1" i="40"/>
  <c r="I1" i="41"/>
  <c r="AQ2" i="41"/>
  <c r="J1" i="40"/>
  <c r="J1" i="41"/>
  <c r="AR2" i="41"/>
  <c r="K1" i="40"/>
  <c r="K1" i="41"/>
  <c r="AS2" i="41"/>
  <c r="L1" i="40"/>
  <c r="L1" i="41"/>
  <c r="AT2" i="41"/>
  <c r="M1" i="40"/>
  <c r="M1" i="41"/>
  <c r="AU2" i="41"/>
  <c r="N1" i="40"/>
  <c r="N1" i="41"/>
  <c r="AV2" i="41"/>
  <c r="O1" i="40"/>
  <c r="O1" i="41"/>
  <c r="AW2" i="41"/>
  <c r="P1" i="40"/>
  <c r="P1" i="41"/>
  <c r="AX2" i="41"/>
  <c r="Q1" i="40"/>
  <c r="Q1" i="41"/>
  <c r="AY2" i="41"/>
  <c r="R1" i="40"/>
  <c r="R1" i="41"/>
  <c r="AZ2" i="41"/>
  <c r="S1" i="40"/>
  <c r="S1" i="41"/>
  <c r="BA2" i="41"/>
  <c r="T1" i="40"/>
  <c r="T1" i="41"/>
  <c r="BB2" i="41"/>
  <c r="U1" i="40"/>
  <c r="U1" i="41"/>
  <c r="BC2" i="41"/>
  <c r="V1" i="40"/>
  <c r="V1" i="41"/>
  <c r="BD2" i="41"/>
  <c r="W1" i="40"/>
  <c r="W1" i="41"/>
  <c r="BE2" i="41"/>
  <c r="X1" i="40"/>
  <c r="X1" i="41"/>
  <c r="BF2" i="41"/>
  <c r="Y1" i="40"/>
  <c r="Y1" i="41"/>
  <c r="BG2" i="41"/>
  <c r="Z1" i="40"/>
  <c r="Z1" i="41"/>
  <c r="BH2" i="41"/>
  <c r="AA1" i="40"/>
  <c r="AA1" i="41"/>
  <c r="BI2" i="41"/>
  <c r="AB1" i="40"/>
  <c r="AB1" i="41"/>
  <c r="BJ2" i="41"/>
  <c r="AC1" i="40"/>
  <c r="AC1" i="41"/>
  <c r="BK2" i="41"/>
  <c r="AD1" i="40"/>
  <c r="AD1" i="41"/>
  <c r="BL2" i="41"/>
  <c r="AE1" i="40"/>
  <c r="AE1" i="41"/>
  <c r="BM2" i="41"/>
  <c r="AF1" i="40"/>
  <c r="AF1" i="41"/>
  <c r="BN2" i="41"/>
  <c r="AG1" i="40"/>
  <c r="AG1" i="41"/>
  <c r="BO2" i="41"/>
  <c r="AH1" i="40"/>
  <c r="AH1" i="41"/>
  <c r="BP2" i="41"/>
  <c r="AI1" i="40"/>
  <c r="AI1" i="41"/>
  <c r="BQ2" i="41"/>
  <c r="AJ1" i="40"/>
  <c r="AJ1" i="41"/>
  <c r="BR2" i="41"/>
  <c r="B1" i="41"/>
  <c r="B147" i="11" a="1"/>
  <c r="B147" i="11"/>
  <c r="B175" i="11"/>
  <c r="C175" i="11"/>
  <c r="D175" i="11"/>
  <c r="E175" i="11"/>
  <c r="F175" i="11"/>
  <c r="G175" i="11"/>
  <c r="H175" i="11"/>
  <c r="I175" i="11"/>
  <c r="J175" i="11"/>
  <c r="K175" i="11"/>
  <c r="L175" i="11"/>
  <c r="M175" i="11"/>
  <c r="N175" i="11"/>
  <c r="O175" i="11"/>
  <c r="P175" i="11"/>
  <c r="Q175" i="11"/>
  <c r="R175" i="11"/>
  <c r="S175" i="11"/>
  <c r="T175" i="11"/>
  <c r="U175" i="11"/>
  <c r="V175" i="11"/>
  <c r="W175" i="11"/>
  <c r="X175" i="11"/>
  <c r="Y175" i="11"/>
  <c r="Z175" i="11"/>
  <c r="AA175" i="11"/>
  <c r="AB175" i="11"/>
  <c r="AC175" i="11"/>
  <c r="AD175" i="11"/>
  <c r="AE175" i="11"/>
  <c r="AF175" i="11"/>
  <c r="AG175" i="11"/>
  <c r="AH175" i="11"/>
  <c r="AI175" i="11"/>
  <c r="B161" i="11" a="1"/>
  <c r="B161" i="11"/>
  <c r="AK3" i="41"/>
  <c r="AL3" i="41"/>
  <c r="AM3" i="41"/>
  <c r="AN3" i="41"/>
  <c r="AO3" i="41"/>
  <c r="AP3" i="41"/>
  <c r="AQ3" i="41"/>
  <c r="AR3" i="41"/>
  <c r="AS3" i="41"/>
  <c r="AT3" i="41"/>
  <c r="AU3" i="41"/>
  <c r="AV3" i="41"/>
  <c r="AW3" i="41"/>
  <c r="AX3" i="41"/>
  <c r="AY3" i="41"/>
  <c r="AZ3" i="41"/>
  <c r="BA3" i="41"/>
  <c r="BB3" i="41"/>
  <c r="BC3" i="41"/>
  <c r="BD3" i="41"/>
  <c r="BE3" i="41"/>
  <c r="BF3" i="41"/>
  <c r="BG3" i="41"/>
  <c r="BH3" i="41"/>
  <c r="BI3" i="41"/>
  <c r="BJ3" i="41"/>
  <c r="BK3" i="41"/>
  <c r="BL3" i="41"/>
  <c r="BM3" i="41"/>
  <c r="BN3" i="41"/>
  <c r="BO3" i="41"/>
  <c r="BP3" i="41"/>
  <c r="BQ3" i="41"/>
  <c r="BR3" i="41"/>
  <c r="B148" i="11" a="1"/>
  <c r="B148" i="11"/>
  <c r="B176" i="11"/>
  <c r="C176" i="11"/>
  <c r="D176" i="11"/>
  <c r="E176" i="11"/>
  <c r="F176" i="11"/>
  <c r="G176" i="11"/>
  <c r="H176" i="11"/>
  <c r="I176" i="11"/>
  <c r="J176" i="11"/>
  <c r="K176" i="11"/>
  <c r="L176" i="11"/>
  <c r="M176" i="11"/>
  <c r="N176" i="11"/>
  <c r="O176" i="11"/>
  <c r="P176" i="11"/>
  <c r="Q176" i="11"/>
  <c r="R176" i="11"/>
  <c r="S176" i="11"/>
  <c r="T176" i="11"/>
  <c r="U176" i="11"/>
  <c r="V176" i="11"/>
  <c r="W176" i="11"/>
  <c r="X176" i="11"/>
  <c r="Y176" i="11"/>
  <c r="Z176" i="11"/>
  <c r="AA176" i="11"/>
  <c r="AB176" i="11"/>
  <c r="AC176" i="11"/>
  <c r="AD176" i="11"/>
  <c r="AE176" i="11"/>
  <c r="AF176" i="11"/>
  <c r="AG176" i="11"/>
  <c r="AH176" i="11"/>
  <c r="AI176" i="11"/>
  <c r="B162" i="11" a="1"/>
  <c r="B162" i="11"/>
  <c r="B149" i="11" a="1"/>
  <c r="B149" i="11"/>
  <c r="B177" i="11"/>
  <c r="C177" i="11"/>
  <c r="D177" i="11"/>
  <c r="E177" i="11"/>
  <c r="F177" i="11"/>
  <c r="G177" i="11"/>
  <c r="H177" i="11"/>
  <c r="I177" i="11"/>
  <c r="J177" i="11"/>
  <c r="K177" i="11"/>
  <c r="L177" i="11"/>
  <c r="M177" i="11"/>
  <c r="N177" i="11"/>
  <c r="O177" i="11"/>
  <c r="P177" i="11"/>
  <c r="Q177" i="11"/>
  <c r="R177" i="11"/>
  <c r="S177" i="11"/>
  <c r="T177" i="11"/>
  <c r="U177" i="11"/>
  <c r="V177" i="11"/>
  <c r="W177" i="11"/>
  <c r="X177" i="11"/>
  <c r="Y177" i="11"/>
  <c r="Z177" i="11"/>
  <c r="AA177" i="11"/>
  <c r="AB177" i="11"/>
  <c r="AC177" i="11"/>
  <c r="AD177" i="11"/>
  <c r="AE177" i="11"/>
  <c r="AF177" i="11"/>
  <c r="AG177" i="11"/>
  <c r="AH177" i="11"/>
  <c r="AI177" i="11"/>
  <c r="B163" i="11" a="1"/>
  <c r="B150" i="11" a="1"/>
  <c r="B150" i="11"/>
  <c r="B178" i="11"/>
  <c r="C178" i="11"/>
  <c r="D178" i="11"/>
  <c r="E178" i="11"/>
  <c r="F178" i="11"/>
  <c r="G178" i="11"/>
  <c r="H178" i="11"/>
  <c r="I178" i="11"/>
  <c r="J178" i="11"/>
  <c r="K178" i="11"/>
  <c r="L178" i="11"/>
  <c r="M178" i="11"/>
  <c r="N178" i="11"/>
  <c r="O178" i="11"/>
  <c r="P178" i="11"/>
  <c r="Q178" i="11"/>
  <c r="R178" i="11"/>
  <c r="S178" i="11"/>
  <c r="T178" i="11"/>
  <c r="U178" i="11"/>
  <c r="V178" i="11"/>
  <c r="W178" i="11"/>
  <c r="X178" i="11"/>
  <c r="Y178" i="11"/>
  <c r="Z178" i="11"/>
  <c r="AA178" i="11"/>
  <c r="AB178" i="11"/>
  <c r="AC178" i="11"/>
  <c r="AD178" i="11"/>
  <c r="AE178" i="11"/>
  <c r="AF178" i="11"/>
  <c r="AG178" i="11"/>
  <c r="AH178" i="11"/>
  <c r="AI178" i="11"/>
  <c r="B164" i="11" a="1"/>
  <c r="B151" i="11" a="1"/>
  <c r="B151" i="11"/>
  <c r="B179" i="11"/>
  <c r="C179" i="11"/>
  <c r="D179" i="11"/>
  <c r="E179" i="11"/>
  <c r="F179" i="11"/>
  <c r="G179" i="11"/>
  <c r="H179" i="11"/>
  <c r="I179" i="11"/>
  <c r="J179" i="11"/>
  <c r="K179" i="11"/>
  <c r="L179" i="11"/>
  <c r="M179" i="11"/>
  <c r="N179" i="11"/>
  <c r="O179" i="11"/>
  <c r="P179" i="11"/>
  <c r="Q179" i="11"/>
  <c r="R179" i="11"/>
  <c r="S179" i="11"/>
  <c r="T179" i="11"/>
  <c r="U179" i="11"/>
  <c r="V179" i="11"/>
  <c r="W179" i="11"/>
  <c r="X179" i="11"/>
  <c r="Y179" i="11"/>
  <c r="Z179" i="11"/>
  <c r="AA179" i="11"/>
  <c r="AB179" i="11"/>
  <c r="AC179" i="11"/>
  <c r="AD179" i="11"/>
  <c r="AE179" i="11"/>
  <c r="AF179" i="11"/>
  <c r="AG179" i="11"/>
  <c r="AH179" i="11"/>
  <c r="AI179" i="11"/>
  <c r="B165" i="11" a="1"/>
  <c r="B152" i="11" a="1"/>
  <c r="B152" i="11"/>
  <c r="B180" i="11"/>
  <c r="C180" i="11"/>
  <c r="D180" i="11"/>
  <c r="E180" i="11"/>
  <c r="F180" i="11"/>
  <c r="G180" i="11"/>
  <c r="H180" i="11"/>
  <c r="I180" i="11"/>
  <c r="J180" i="11"/>
  <c r="K180" i="11"/>
  <c r="L180" i="11"/>
  <c r="M180" i="11"/>
  <c r="N180" i="11"/>
  <c r="O180" i="11"/>
  <c r="P180" i="11"/>
  <c r="Q180" i="11"/>
  <c r="R180" i="11"/>
  <c r="S180" i="11"/>
  <c r="T180" i="11"/>
  <c r="U180" i="11"/>
  <c r="V180" i="11"/>
  <c r="W180" i="11"/>
  <c r="X180" i="11"/>
  <c r="Y180" i="11"/>
  <c r="Z180" i="11"/>
  <c r="AA180" i="11"/>
  <c r="AB180" i="11"/>
  <c r="AC180" i="11"/>
  <c r="AD180" i="11"/>
  <c r="AE180" i="11"/>
  <c r="AF180" i="11"/>
  <c r="AG180" i="11"/>
  <c r="AH180" i="11"/>
  <c r="AI180" i="11"/>
  <c r="B166" i="11" a="1"/>
  <c r="B153" i="11" a="1"/>
  <c r="B153" i="11"/>
  <c r="B181" i="11"/>
  <c r="C181" i="11"/>
  <c r="D181" i="11"/>
  <c r="E181" i="11"/>
  <c r="F181" i="11"/>
  <c r="G181" i="11"/>
  <c r="H181" i="11"/>
  <c r="I181" i="11"/>
  <c r="J181" i="11"/>
  <c r="K181" i="11"/>
  <c r="L181" i="11"/>
  <c r="M181" i="11"/>
  <c r="N181" i="11"/>
  <c r="O181" i="11"/>
  <c r="P181" i="11"/>
  <c r="Q181" i="11"/>
  <c r="R181" i="11"/>
  <c r="S181" i="11"/>
  <c r="T181" i="11"/>
  <c r="U181" i="11"/>
  <c r="V181" i="11"/>
  <c r="W181" i="11"/>
  <c r="X181" i="11"/>
  <c r="Y181" i="11"/>
  <c r="Z181" i="11"/>
  <c r="AA181" i="11"/>
  <c r="AB181" i="11"/>
  <c r="AC181" i="11"/>
  <c r="AD181" i="11"/>
  <c r="AE181" i="11"/>
  <c r="AF181" i="11"/>
  <c r="AG181" i="11"/>
  <c r="AH181" i="11"/>
  <c r="AI181" i="11"/>
  <c r="B167" i="11" a="1"/>
  <c r="B154" i="11" a="1"/>
  <c r="B154" i="11"/>
  <c r="B182" i="11"/>
  <c r="C182" i="11"/>
  <c r="D182" i="11"/>
  <c r="E182" i="11"/>
  <c r="F182" i="11"/>
  <c r="G182" i="11"/>
  <c r="H182" i="11"/>
  <c r="I182" i="11"/>
  <c r="J182" i="11"/>
  <c r="K182" i="11"/>
  <c r="L182" i="11"/>
  <c r="M182" i="11"/>
  <c r="N182" i="11"/>
  <c r="O182" i="11"/>
  <c r="P182" i="11"/>
  <c r="Q182" i="11"/>
  <c r="R182" i="11"/>
  <c r="S182" i="11"/>
  <c r="T182" i="11"/>
  <c r="U182" i="11"/>
  <c r="V182" i="11"/>
  <c r="W182" i="11"/>
  <c r="X182" i="11"/>
  <c r="Y182" i="11"/>
  <c r="Z182" i="11"/>
  <c r="AA182" i="11"/>
  <c r="AB182" i="11"/>
  <c r="AC182" i="11"/>
  <c r="AD182" i="11"/>
  <c r="AE182" i="11"/>
  <c r="AF182" i="11"/>
  <c r="AG182" i="11"/>
  <c r="AH182" i="11"/>
  <c r="AI182" i="11"/>
  <c r="B168" i="11" a="1"/>
  <c r="B155" i="11" a="1"/>
  <c r="B155" i="11"/>
  <c r="B183" i="11"/>
  <c r="C183" i="11"/>
  <c r="D183" i="11"/>
  <c r="E183" i="11"/>
  <c r="F183" i="11"/>
  <c r="G183" i="11"/>
  <c r="H183" i="11"/>
  <c r="I183" i="11"/>
  <c r="J183" i="11"/>
  <c r="K183" i="11"/>
  <c r="L183" i="11"/>
  <c r="M183" i="11"/>
  <c r="N183" i="11"/>
  <c r="O183" i="11"/>
  <c r="P183" i="11"/>
  <c r="Q183" i="11"/>
  <c r="R183" i="11"/>
  <c r="S183" i="11"/>
  <c r="T183" i="11"/>
  <c r="U183" i="11"/>
  <c r="V183" i="11"/>
  <c r="W183" i="11"/>
  <c r="X183" i="11"/>
  <c r="Y183" i="11"/>
  <c r="Z183" i="11"/>
  <c r="AA183" i="11"/>
  <c r="AB183" i="11"/>
  <c r="AC183" i="11"/>
  <c r="AD183" i="11"/>
  <c r="AE183" i="11"/>
  <c r="AF183" i="11"/>
  <c r="AG183" i="11"/>
  <c r="AH183" i="11"/>
  <c r="AI183" i="11"/>
  <c r="B169" i="11" a="1"/>
  <c r="B156" i="11" a="1"/>
  <c r="B156" i="11"/>
  <c r="B184" i="11"/>
  <c r="C184" i="11"/>
  <c r="D184" i="11"/>
  <c r="E184" i="11"/>
  <c r="F184" i="11"/>
  <c r="G184" i="11"/>
  <c r="H184" i="11"/>
  <c r="I184" i="11"/>
  <c r="J184" i="11"/>
  <c r="K184" i="11"/>
  <c r="L184" i="11"/>
  <c r="M184" i="11"/>
  <c r="N184" i="11"/>
  <c r="O184" i="11"/>
  <c r="P184" i="11"/>
  <c r="Q184" i="11"/>
  <c r="R184" i="11"/>
  <c r="S184" i="11"/>
  <c r="T184" i="11"/>
  <c r="U184" i="11"/>
  <c r="V184" i="11"/>
  <c r="W184" i="11"/>
  <c r="X184" i="11"/>
  <c r="Y184" i="11"/>
  <c r="Z184" i="11"/>
  <c r="AA184" i="11"/>
  <c r="AB184" i="11"/>
  <c r="AC184" i="11"/>
  <c r="AD184" i="11"/>
  <c r="AE184" i="11"/>
  <c r="AF184" i="11"/>
  <c r="AG184" i="11"/>
  <c r="AH184" i="11"/>
  <c r="AI184" i="11"/>
  <c r="B170" i="11" a="1"/>
  <c r="B157" i="11" a="1"/>
  <c r="B157" i="11"/>
  <c r="B185" i="11"/>
  <c r="C185" i="11"/>
  <c r="D185" i="11"/>
  <c r="E185" i="11"/>
  <c r="F185" i="11"/>
  <c r="G185" i="11"/>
  <c r="H185" i="11"/>
  <c r="I185" i="11"/>
  <c r="J185" i="11"/>
  <c r="K185" i="11"/>
  <c r="L185" i="11"/>
  <c r="M185" i="11"/>
  <c r="N185" i="11"/>
  <c r="O185" i="11"/>
  <c r="P185" i="11"/>
  <c r="Q185" i="11"/>
  <c r="R185" i="11"/>
  <c r="S185" i="11"/>
  <c r="T185" i="11"/>
  <c r="U185" i="11"/>
  <c r="V185" i="11"/>
  <c r="W185" i="11"/>
  <c r="X185" i="11"/>
  <c r="Y185" i="11"/>
  <c r="Z185" i="11"/>
  <c r="AA185" i="11"/>
  <c r="AB185" i="11"/>
  <c r="AC185" i="11"/>
  <c r="AD185" i="11"/>
  <c r="AE185" i="11"/>
  <c r="AF185" i="11"/>
  <c r="AG185" i="11"/>
  <c r="AH185" i="11"/>
  <c r="AI185" i="11"/>
  <c r="B171" i="11" a="1"/>
  <c r="B158" i="11" a="1"/>
  <c r="B158" i="11"/>
  <c r="B186" i="11"/>
  <c r="C186" i="11"/>
  <c r="D186" i="11"/>
  <c r="E186" i="11"/>
  <c r="F186" i="11"/>
  <c r="G186" i="11"/>
  <c r="H186" i="11"/>
  <c r="I186" i="11"/>
  <c r="J186" i="11"/>
  <c r="K186" i="11"/>
  <c r="L186" i="11"/>
  <c r="M186" i="11"/>
  <c r="N186" i="11"/>
  <c r="O186" i="11"/>
  <c r="P186" i="11"/>
  <c r="Q186" i="11"/>
  <c r="R186" i="11"/>
  <c r="S186" i="11"/>
  <c r="T186" i="11"/>
  <c r="U186" i="11"/>
  <c r="V186" i="11"/>
  <c r="W186" i="11"/>
  <c r="X186" i="11"/>
  <c r="Y186" i="11"/>
  <c r="Z186" i="11"/>
  <c r="AA186" i="11"/>
  <c r="AB186" i="11"/>
  <c r="AC186" i="11"/>
  <c r="AD186" i="11"/>
  <c r="AE186" i="11"/>
  <c r="AF186" i="11"/>
  <c r="AG186" i="11"/>
  <c r="AH186" i="11"/>
  <c r="AI186" i="11"/>
  <c r="B172" i="11" a="1"/>
  <c r="B163" i="11"/>
  <c r="B164" i="11"/>
  <c r="B165" i="11"/>
  <c r="B166" i="11"/>
  <c r="B167" i="11"/>
  <c r="B168" i="11"/>
  <c r="B169" i="11"/>
  <c r="B170" i="11"/>
  <c r="B171" i="11"/>
  <c r="B172" i="11"/>
  <c r="AK4" i="32"/>
  <c r="AL4" i="32"/>
  <c r="AM4" i="32"/>
  <c r="AN4" i="32"/>
  <c r="AO4" i="32"/>
  <c r="AP4" i="32"/>
  <c r="AQ4" i="32"/>
  <c r="AR4" i="32"/>
  <c r="AS4" i="32"/>
  <c r="AT4" i="32"/>
  <c r="AU4" i="32"/>
  <c r="AV4" i="32"/>
  <c r="AW4" i="32"/>
  <c r="AX4" i="32"/>
  <c r="AY4" i="32"/>
  <c r="AZ4" i="32"/>
  <c r="BA4" i="32"/>
  <c r="AK5" i="32"/>
  <c r="AL5" i="32"/>
  <c r="AM5" i="32"/>
  <c r="AN5" i="32"/>
  <c r="AO5" i="32"/>
  <c r="AP5" i="32"/>
  <c r="AQ5" i="32"/>
  <c r="Q5" i="32"/>
  <c r="C3" i="39" s="1"/>
  <c r="E2" i="39" s="1" a="1"/>
  <c r="E2" i="39" s="1"/>
  <c r="AR5" i="32"/>
  <c r="AS5" i="32"/>
  <c r="AT5" i="32"/>
  <c r="AU5" i="32"/>
  <c r="AV5" i="32"/>
  <c r="AW5" i="32"/>
  <c r="AX5" i="32"/>
  <c r="AY5" i="32"/>
  <c r="AZ5" i="32"/>
  <c r="BA5" i="32"/>
  <c r="AK6" i="32"/>
  <c r="AL6" i="32"/>
  <c r="AM6" i="32"/>
  <c r="AN6" i="32"/>
  <c r="AO6" i="32"/>
  <c r="AP6" i="32"/>
  <c r="AQ6" i="32"/>
  <c r="Q6" i="32"/>
  <c r="AR6" i="32"/>
  <c r="AS6" i="32"/>
  <c r="AT6" i="32"/>
  <c r="AU6" i="32"/>
  <c r="AV6" i="32"/>
  <c r="AW6" i="32"/>
  <c r="AX6" i="32"/>
  <c r="AY6" i="32"/>
  <c r="AZ6" i="32"/>
  <c r="BA6" i="32"/>
  <c r="AK7" i="32"/>
  <c r="AL7" i="32"/>
  <c r="AM7" i="32"/>
  <c r="AN7" i="32"/>
  <c r="AO7" i="32"/>
  <c r="AP7" i="32"/>
  <c r="AQ7" i="32"/>
  <c r="Q7" i="32"/>
  <c r="AR7" i="32"/>
  <c r="AS7" i="32"/>
  <c r="AT7" i="32"/>
  <c r="AU7" i="32"/>
  <c r="AV7" i="32"/>
  <c r="AW7" i="32"/>
  <c r="AX7" i="32"/>
  <c r="AY7" i="32"/>
  <c r="AZ7" i="32"/>
  <c r="BA7" i="32"/>
  <c r="AK8" i="32"/>
  <c r="AL8" i="32"/>
  <c r="AM8" i="32"/>
  <c r="AN8" i="32"/>
  <c r="AO8" i="32"/>
  <c r="AP8" i="32"/>
  <c r="AQ8" i="32"/>
  <c r="Q8" i="32"/>
  <c r="AR8" i="32"/>
  <c r="AS8" i="32"/>
  <c r="AT8" i="32"/>
  <c r="AU8" i="32"/>
  <c r="AV8" i="32"/>
  <c r="AW8" i="32"/>
  <c r="AX8" i="32"/>
  <c r="AY8" i="32"/>
  <c r="AZ8" i="32"/>
  <c r="BA8" i="32"/>
  <c r="AK9" i="32"/>
  <c r="AL9" i="32"/>
  <c r="AM9" i="32"/>
  <c r="AN9" i="32"/>
  <c r="AO9" i="32"/>
  <c r="AP9" i="32"/>
  <c r="AQ9" i="32"/>
  <c r="Q9" i="32"/>
  <c r="AR9" i="32"/>
  <c r="AS9" i="32"/>
  <c r="AT9" i="32"/>
  <c r="AU9" i="32"/>
  <c r="AV9" i="32"/>
  <c r="AW9" i="32"/>
  <c r="AX9" i="32"/>
  <c r="AY9" i="32"/>
  <c r="AZ9" i="32"/>
  <c r="BA9" i="32"/>
  <c r="AK10" i="32"/>
  <c r="AL10" i="32"/>
  <c r="AM10" i="32"/>
  <c r="AN10" i="32"/>
  <c r="AO10" i="32"/>
  <c r="AP10" i="32"/>
  <c r="AQ10" i="32"/>
  <c r="Q10" i="32"/>
  <c r="AR10" i="32"/>
  <c r="AS10" i="32"/>
  <c r="AT10" i="32"/>
  <c r="AU10" i="32"/>
  <c r="AV10" i="32"/>
  <c r="AW10" i="32"/>
  <c r="AX10" i="32"/>
  <c r="AY10" i="32"/>
  <c r="AZ10" i="32"/>
  <c r="BA10" i="32"/>
  <c r="AK11" i="32"/>
  <c r="AL11" i="32"/>
  <c r="AM11" i="32"/>
  <c r="AN11" i="32"/>
  <c r="AO11" i="32"/>
  <c r="AP11" i="32"/>
  <c r="AQ11" i="32"/>
  <c r="Q11" i="32"/>
  <c r="AR11" i="32"/>
  <c r="AS11" i="32"/>
  <c r="AT11" i="32"/>
  <c r="AU11" i="32"/>
  <c r="AV11" i="32"/>
  <c r="AW11" i="32"/>
  <c r="AX11" i="32"/>
  <c r="AY11" i="32"/>
  <c r="AZ11" i="32"/>
  <c r="BA11" i="32"/>
  <c r="AK12" i="32"/>
  <c r="AL12" i="32"/>
  <c r="AM12" i="32"/>
  <c r="AN12" i="32"/>
  <c r="AO12" i="32"/>
  <c r="AP12" i="32"/>
  <c r="AQ12" i="32"/>
  <c r="Q12" i="32"/>
  <c r="AR12" i="32"/>
  <c r="AS12" i="32"/>
  <c r="AT12" i="32"/>
  <c r="AU12" i="32"/>
  <c r="AV12" i="32"/>
  <c r="AW12" i="32"/>
  <c r="AX12" i="32"/>
  <c r="AY12" i="32"/>
  <c r="AZ12" i="32"/>
  <c r="BA12" i="32"/>
  <c r="AK13" i="32"/>
  <c r="AL13" i="32"/>
  <c r="AM13" i="32"/>
  <c r="AN13" i="32"/>
  <c r="AO13" i="32"/>
  <c r="AP13" i="32"/>
  <c r="AQ13" i="32"/>
  <c r="Q13" i="32"/>
  <c r="AR13" i="32"/>
  <c r="AS13" i="32"/>
  <c r="AT13" i="32"/>
  <c r="AU13" i="32"/>
  <c r="AV13" i="32"/>
  <c r="AW13" i="32"/>
  <c r="AX13" i="32"/>
  <c r="AY13" i="32"/>
  <c r="AZ13" i="32"/>
  <c r="BA13" i="32"/>
  <c r="AK14" i="32"/>
  <c r="AL14" i="32"/>
  <c r="AM14" i="32"/>
  <c r="AN14" i="32"/>
  <c r="AO14" i="32"/>
  <c r="AP14" i="32"/>
  <c r="AQ14" i="32"/>
  <c r="Q14" i="32"/>
  <c r="AR14" i="32"/>
  <c r="AS14" i="32"/>
  <c r="AT14" i="32"/>
  <c r="AU14" i="32"/>
  <c r="AV14" i="32"/>
  <c r="AW14" i="32"/>
  <c r="AX14" i="32"/>
  <c r="AY14" i="32"/>
  <c r="AZ14" i="32"/>
  <c r="BA14" i="32"/>
  <c r="AK15" i="32"/>
  <c r="AL15" i="32"/>
  <c r="AM15" i="32"/>
  <c r="AN15" i="32"/>
  <c r="AO15" i="32"/>
  <c r="AP15" i="32"/>
  <c r="AQ15" i="32"/>
  <c r="Q15" i="32"/>
  <c r="AR15" i="32"/>
  <c r="AS15" i="32"/>
  <c r="AT15" i="32"/>
  <c r="AU15" i="32"/>
  <c r="AV15" i="32"/>
  <c r="AW15" i="32"/>
  <c r="AX15" i="32"/>
  <c r="AY15" i="32"/>
  <c r="AZ15" i="32"/>
  <c r="BA15" i="32"/>
  <c r="AK16" i="32"/>
  <c r="AL16" i="32"/>
  <c r="AM16" i="32"/>
  <c r="AN16" i="32"/>
  <c r="AO16" i="32"/>
  <c r="AP16" i="32"/>
  <c r="AQ16" i="32"/>
  <c r="Q16" i="32"/>
  <c r="AR16" i="32"/>
  <c r="AS16" i="32"/>
  <c r="AT16" i="32"/>
  <c r="AU16" i="32"/>
  <c r="AV16" i="32"/>
  <c r="AW16" i="32"/>
  <c r="AX16" i="32"/>
  <c r="AY16" i="32"/>
  <c r="AZ16" i="32"/>
  <c r="BA16" i="32"/>
  <c r="AK17" i="32"/>
  <c r="AL17" i="32"/>
  <c r="AM17" i="32"/>
  <c r="AN17" i="32"/>
  <c r="AO17" i="32"/>
  <c r="AP17" i="32"/>
  <c r="AQ17" i="32"/>
  <c r="Q17" i="32"/>
  <c r="AR17" i="32"/>
  <c r="AS17" i="32"/>
  <c r="AT17" i="32"/>
  <c r="AU17" i="32"/>
  <c r="AV17" i="32"/>
  <c r="AW17" i="32"/>
  <c r="AX17" i="32"/>
  <c r="AY17" i="32"/>
  <c r="AZ17" i="32"/>
  <c r="BA17" i="32"/>
  <c r="AK18" i="32"/>
  <c r="AL18" i="32"/>
  <c r="AM18" i="32"/>
  <c r="AN18" i="32"/>
  <c r="AO18" i="32"/>
  <c r="AP18" i="32"/>
  <c r="AQ18" i="32"/>
  <c r="Q18" i="32"/>
  <c r="AR18" i="32"/>
  <c r="AS18" i="32"/>
  <c r="AT18" i="32"/>
  <c r="AU18" i="32"/>
  <c r="AV18" i="32"/>
  <c r="AW18" i="32"/>
  <c r="AX18" i="32"/>
  <c r="AY18" i="32"/>
  <c r="AZ18" i="32"/>
  <c r="BA18" i="32"/>
  <c r="AK19" i="32"/>
  <c r="AL19" i="32"/>
  <c r="AM19" i="32"/>
  <c r="AN19" i="32"/>
  <c r="AO19" i="32"/>
  <c r="AP19" i="32"/>
  <c r="AQ19" i="32"/>
  <c r="Q19" i="32"/>
  <c r="AR19" i="32"/>
  <c r="AS19" i="32"/>
  <c r="AT19" i="32"/>
  <c r="AU19" i="32"/>
  <c r="AV19" i="32"/>
  <c r="AW19" i="32"/>
  <c r="AX19" i="32"/>
  <c r="AY19" i="32"/>
  <c r="AZ19" i="32"/>
  <c r="BA19" i="32"/>
  <c r="AK20" i="32"/>
  <c r="AL20" i="32"/>
  <c r="AM20" i="32"/>
  <c r="AN20" i="32"/>
  <c r="AO20" i="32"/>
  <c r="AP20" i="32"/>
  <c r="AQ20" i="32"/>
  <c r="Q20" i="32"/>
  <c r="AR20" i="32"/>
  <c r="AS20" i="32"/>
  <c r="AT20" i="32"/>
  <c r="AU20" i="32"/>
  <c r="AV20" i="32"/>
  <c r="AW20" i="32"/>
  <c r="AX20" i="32"/>
  <c r="AY20" i="32"/>
  <c r="AZ20" i="32"/>
  <c r="BA20" i="32"/>
  <c r="AK21" i="32"/>
  <c r="AL21" i="32"/>
  <c r="AM21" i="32"/>
  <c r="AN21" i="32"/>
  <c r="AO21" i="32"/>
  <c r="AP21" i="32"/>
  <c r="AQ21" i="32"/>
  <c r="Q21" i="32"/>
  <c r="AR21" i="32"/>
  <c r="AS21" i="32"/>
  <c r="AT21" i="32"/>
  <c r="AU21" i="32"/>
  <c r="AV21" i="32"/>
  <c r="AW21" i="32"/>
  <c r="AX21" i="32"/>
  <c r="AY21" i="32"/>
  <c r="AZ21" i="32"/>
  <c r="BA21" i="32"/>
  <c r="AK22" i="32"/>
  <c r="AL22" i="32"/>
  <c r="AM22" i="32"/>
  <c r="AN22" i="32"/>
  <c r="AO22" i="32"/>
  <c r="AP22" i="32"/>
  <c r="AQ22" i="32"/>
  <c r="Q22" i="32"/>
  <c r="AR22" i="32"/>
  <c r="AS22" i="32"/>
  <c r="AT22" i="32"/>
  <c r="AU22" i="32"/>
  <c r="AV22" i="32"/>
  <c r="AW22" i="32"/>
  <c r="AX22" i="32"/>
  <c r="AY22" i="32"/>
  <c r="AZ22" i="32"/>
  <c r="BA22" i="32"/>
  <c r="AK23" i="32"/>
  <c r="AL23" i="32"/>
  <c r="AM23" i="32"/>
  <c r="AN23" i="32"/>
  <c r="AO23" i="32"/>
  <c r="AP23" i="32"/>
  <c r="AQ23" i="32"/>
  <c r="Q23" i="32"/>
  <c r="AR23" i="32"/>
  <c r="AS23" i="32"/>
  <c r="AT23" i="32"/>
  <c r="AU23" i="32"/>
  <c r="AV23" i="32"/>
  <c r="AW23" i="32"/>
  <c r="AX23" i="32"/>
  <c r="AY23" i="32"/>
  <c r="AZ23" i="32"/>
  <c r="BA23" i="32"/>
  <c r="AK24" i="32"/>
  <c r="AL24" i="32"/>
  <c r="AM24" i="32"/>
  <c r="AN24" i="32"/>
  <c r="AO24" i="32"/>
  <c r="AP24" i="32"/>
  <c r="AQ24" i="32"/>
  <c r="Q24" i="32"/>
  <c r="AR24" i="32"/>
  <c r="AS24" i="32"/>
  <c r="AT24" i="32"/>
  <c r="AU24" i="32"/>
  <c r="AV24" i="32"/>
  <c r="AW24" i="32"/>
  <c r="AX24" i="32"/>
  <c r="AY24" i="32"/>
  <c r="AZ24" i="32"/>
  <c r="BA24" i="32"/>
  <c r="AK25" i="32"/>
  <c r="AL25" i="32"/>
  <c r="AM25" i="32"/>
  <c r="AN25" i="32"/>
  <c r="AO25" i="32"/>
  <c r="AP25" i="32"/>
  <c r="AQ25" i="32"/>
  <c r="Q25" i="32"/>
  <c r="AR25" i="32"/>
  <c r="AS25" i="32"/>
  <c r="AT25" i="32"/>
  <c r="AU25" i="32"/>
  <c r="AV25" i="32"/>
  <c r="AW25" i="32"/>
  <c r="AX25" i="32"/>
  <c r="AY25" i="32"/>
  <c r="AZ25" i="32"/>
  <c r="BA25" i="32"/>
  <c r="AK26" i="32"/>
  <c r="AL26" i="32"/>
  <c r="AM26" i="32"/>
  <c r="AN26" i="32"/>
  <c r="AO26" i="32"/>
  <c r="AP26" i="32"/>
  <c r="AQ26" i="32"/>
  <c r="Q26" i="32"/>
  <c r="AR26" i="32"/>
  <c r="AS26" i="32"/>
  <c r="AT26" i="32"/>
  <c r="AU26" i="32"/>
  <c r="AV26" i="32"/>
  <c r="AW26" i="32"/>
  <c r="AX26" i="32"/>
  <c r="AY26" i="32"/>
  <c r="AZ26" i="32"/>
  <c r="BA26" i="32"/>
  <c r="AK27" i="32"/>
  <c r="AL27" i="32"/>
  <c r="AM27" i="32"/>
  <c r="AN27" i="32"/>
  <c r="AO27" i="32"/>
  <c r="AP27" i="32"/>
  <c r="AQ27" i="32"/>
  <c r="Q27" i="32"/>
  <c r="AR27" i="32"/>
  <c r="AS27" i="32"/>
  <c r="AT27" i="32"/>
  <c r="AU27" i="32"/>
  <c r="AV27" i="32"/>
  <c r="AW27" i="32"/>
  <c r="AX27" i="32"/>
  <c r="AY27" i="32"/>
  <c r="AZ27" i="32"/>
  <c r="BA27" i="32"/>
  <c r="AK28" i="32"/>
  <c r="AL28" i="32"/>
  <c r="AM28" i="32"/>
  <c r="AN28" i="32"/>
  <c r="AO28" i="32"/>
  <c r="AP28" i="32"/>
  <c r="AQ28" i="32"/>
  <c r="Q28" i="32"/>
  <c r="AR28" i="32"/>
  <c r="AS28" i="32"/>
  <c r="AT28" i="32"/>
  <c r="AU28" i="32"/>
  <c r="AV28" i="32"/>
  <c r="AW28" i="32"/>
  <c r="AX28" i="32"/>
  <c r="AY28" i="32"/>
  <c r="AZ28" i="32"/>
  <c r="BA28" i="32"/>
  <c r="AK29" i="32"/>
  <c r="AL29" i="32"/>
  <c r="AM29" i="32"/>
  <c r="AN29" i="32"/>
  <c r="AO29" i="32"/>
  <c r="AP29" i="32"/>
  <c r="AQ29" i="32"/>
  <c r="Q29" i="32"/>
  <c r="AR29" i="32"/>
  <c r="AS29" i="32"/>
  <c r="AT29" i="32"/>
  <c r="AU29" i="32"/>
  <c r="AV29" i="32"/>
  <c r="AW29" i="32"/>
  <c r="AX29" i="32"/>
  <c r="AY29" i="32"/>
  <c r="AZ29" i="32"/>
  <c r="BA29" i="32"/>
  <c r="AK30" i="32"/>
  <c r="AL30" i="32"/>
  <c r="AM30" i="32"/>
  <c r="AN30" i="32"/>
  <c r="AO30" i="32"/>
  <c r="AP30" i="32"/>
  <c r="AQ30" i="32"/>
  <c r="Q30" i="32"/>
  <c r="AR30" i="32"/>
  <c r="AS30" i="32"/>
  <c r="AT30" i="32"/>
  <c r="AU30" i="32"/>
  <c r="AV30" i="32"/>
  <c r="AW30" i="32"/>
  <c r="AX30" i="32"/>
  <c r="AY30" i="32"/>
  <c r="AZ30" i="32"/>
  <c r="BA30" i="32"/>
  <c r="AK31" i="32"/>
  <c r="AL31" i="32"/>
  <c r="AM31" i="32"/>
  <c r="AN31" i="32"/>
  <c r="AO31" i="32"/>
  <c r="AP31" i="32"/>
  <c r="AQ31" i="32"/>
  <c r="Q31" i="32"/>
  <c r="AR31" i="32"/>
  <c r="AS31" i="32"/>
  <c r="AT31" i="32"/>
  <c r="AU31" i="32"/>
  <c r="AV31" i="32"/>
  <c r="AW31" i="32"/>
  <c r="AX31" i="32"/>
  <c r="AY31" i="32"/>
  <c r="AZ31" i="32"/>
  <c r="BA31" i="32"/>
  <c r="AK32" i="32"/>
  <c r="AL32" i="32"/>
  <c r="AM32" i="32"/>
  <c r="AN32" i="32"/>
  <c r="AO32" i="32"/>
  <c r="AP32" i="32"/>
  <c r="AQ32" i="32"/>
  <c r="Q32" i="32"/>
  <c r="AR32" i="32"/>
  <c r="AS32" i="32"/>
  <c r="AT32" i="32"/>
  <c r="AU32" i="32"/>
  <c r="AV32" i="32"/>
  <c r="AW32" i="32"/>
  <c r="AX32" i="32"/>
  <c r="AY32" i="32"/>
  <c r="AZ32" i="32"/>
  <c r="BA32" i="32"/>
  <c r="AK33" i="32"/>
  <c r="AL33" i="32"/>
  <c r="AM33" i="32"/>
  <c r="AN33" i="32"/>
  <c r="AO33" i="32"/>
  <c r="AP33" i="32"/>
  <c r="AQ33" i="32"/>
  <c r="Q33" i="32"/>
  <c r="AR33" i="32"/>
  <c r="AS33" i="32"/>
  <c r="AT33" i="32"/>
  <c r="AU33" i="32"/>
  <c r="AV33" i="32"/>
  <c r="AW33" i="32"/>
  <c r="AX33" i="32"/>
  <c r="AY33" i="32"/>
  <c r="AZ33" i="32"/>
  <c r="BA33" i="32"/>
  <c r="AK34" i="32"/>
  <c r="AL34" i="32"/>
  <c r="AM34" i="32"/>
  <c r="AN34" i="32"/>
  <c r="AO34" i="32"/>
  <c r="AP34" i="32"/>
  <c r="AQ34" i="32"/>
  <c r="Q34" i="32"/>
  <c r="AR34" i="32"/>
  <c r="AS34" i="32"/>
  <c r="AT34" i="32"/>
  <c r="AU34" i="32"/>
  <c r="AV34" i="32"/>
  <c r="AW34" i="32"/>
  <c r="AX34" i="32"/>
  <c r="AY34" i="32"/>
  <c r="AZ34" i="32"/>
  <c r="BA34" i="32"/>
  <c r="AK35" i="32"/>
  <c r="AL35" i="32"/>
  <c r="AM35" i="32"/>
  <c r="AN35" i="32"/>
  <c r="AO35" i="32"/>
  <c r="AP35" i="32"/>
  <c r="AQ35" i="32"/>
  <c r="Q35" i="32"/>
  <c r="AR35" i="32"/>
  <c r="AS35" i="32"/>
  <c r="AT35" i="32"/>
  <c r="AU35" i="32"/>
  <c r="AV35" i="32"/>
  <c r="AW35" i="32"/>
  <c r="AX35" i="32"/>
  <c r="AY35" i="32"/>
  <c r="AZ35" i="32"/>
  <c r="BA35" i="32"/>
  <c r="AK36" i="32"/>
  <c r="AL36" i="32"/>
  <c r="AM36" i="32"/>
  <c r="AN36" i="32"/>
  <c r="AO36" i="32"/>
  <c r="AP36" i="32"/>
  <c r="AQ36" i="32"/>
  <c r="Q36" i="32"/>
  <c r="AR36" i="32"/>
  <c r="AS36" i="32"/>
  <c r="AT36" i="32"/>
  <c r="AU36" i="32"/>
  <c r="AV36" i="32"/>
  <c r="AW36" i="32"/>
  <c r="AX36" i="32"/>
  <c r="AY36" i="32"/>
  <c r="AZ36" i="32"/>
  <c r="BA36" i="32"/>
  <c r="AK37" i="32"/>
  <c r="AL37" i="32"/>
  <c r="AM37" i="32"/>
  <c r="AN37" i="32"/>
  <c r="AO37" i="32"/>
  <c r="AP37" i="32"/>
  <c r="AQ37" i="32"/>
  <c r="Q37" i="32"/>
  <c r="AR37" i="32"/>
  <c r="AS37" i="32"/>
  <c r="AT37" i="32"/>
  <c r="AU37" i="32"/>
  <c r="AV37" i="32"/>
  <c r="AW37" i="32"/>
  <c r="AX37" i="32"/>
  <c r="AY37" i="32"/>
  <c r="AZ37" i="32"/>
  <c r="BA37" i="32"/>
  <c r="AK38" i="32"/>
  <c r="AL38" i="32"/>
  <c r="AM38" i="32"/>
  <c r="AN38" i="32"/>
  <c r="AO38" i="32"/>
  <c r="AP38" i="32"/>
  <c r="AQ38" i="32"/>
  <c r="Q38" i="32"/>
  <c r="AR38" i="32"/>
  <c r="AS38" i="32"/>
  <c r="AT38" i="32"/>
  <c r="AU38" i="32"/>
  <c r="AV38" i="32"/>
  <c r="AW38" i="32"/>
  <c r="AX38" i="32"/>
  <c r="AY38" i="32"/>
  <c r="AZ38" i="32"/>
  <c r="BA38" i="32"/>
  <c r="AK39" i="32"/>
  <c r="AL39" i="32"/>
  <c r="AM39" i="32"/>
  <c r="AN39" i="32"/>
  <c r="AO39" i="32"/>
  <c r="AP39" i="32"/>
  <c r="AQ39" i="32"/>
  <c r="Q39" i="32"/>
  <c r="AR39" i="32"/>
  <c r="AS39" i="32"/>
  <c r="AT39" i="32"/>
  <c r="AU39" i="32"/>
  <c r="AV39" i="32"/>
  <c r="AW39" i="32"/>
  <c r="AX39" i="32"/>
  <c r="AY39" i="32"/>
  <c r="AZ39" i="32"/>
  <c r="BA39" i="32"/>
  <c r="AK40" i="32"/>
  <c r="AL40" i="32"/>
  <c r="AM40" i="32"/>
  <c r="AN40" i="32"/>
  <c r="AO40" i="32"/>
  <c r="AP40" i="32"/>
  <c r="AQ40" i="32"/>
  <c r="Q40" i="32"/>
  <c r="AR40" i="32"/>
  <c r="AS40" i="32"/>
  <c r="AT40" i="32"/>
  <c r="AU40" i="32"/>
  <c r="AV40" i="32"/>
  <c r="AW40" i="32"/>
  <c r="AX40" i="32"/>
  <c r="AY40" i="32"/>
  <c r="AZ40" i="32"/>
  <c r="BA40" i="32"/>
  <c r="AK41" i="32"/>
  <c r="AL41" i="32"/>
  <c r="AM41" i="32"/>
  <c r="AN41" i="32"/>
  <c r="AO41" i="32"/>
  <c r="AP41" i="32"/>
  <c r="AQ41" i="32"/>
  <c r="Q41" i="32"/>
  <c r="AR41" i="32"/>
  <c r="AS41" i="32"/>
  <c r="AT41" i="32"/>
  <c r="AU41" i="32"/>
  <c r="AV41" i="32"/>
  <c r="AW41" i="32"/>
  <c r="AX41" i="32"/>
  <c r="AY41" i="32"/>
  <c r="AZ41" i="32"/>
  <c r="BA41" i="32"/>
  <c r="AK42" i="32"/>
  <c r="AL42" i="32"/>
  <c r="AM42" i="32"/>
  <c r="AN42" i="32"/>
  <c r="AO42" i="32"/>
  <c r="AP42" i="32"/>
  <c r="AQ42" i="32"/>
  <c r="Q42" i="32"/>
  <c r="AR42" i="32"/>
  <c r="AS42" i="32"/>
  <c r="AT42" i="32"/>
  <c r="AU42" i="32"/>
  <c r="AV42" i="32"/>
  <c r="AW42" i="32"/>
  <c r="AX42" i="32"/>
  <c r="AY42" i="32"/>
  <c r="AZ42" i="32"/>
  <c r="BA42" i="32"/>
  <c r="AK43" i="32"/>
  <c r="AL43" i="32"/>
  <c r="AM43" i="32"/>
  <c r="AN43" i="32"/>
  <c r="AO43" i="32"/>
  <c r="AP43" i="32"/>
  <c r="AQ43" i="32"/>
  <c r="Q43" i="32"/>
  <c r="AR43" i="32"/>
  <c r="AS43" i="32"/>
  <c r="AT43" i="32"/>
  <c r="AU43" i="32"/>
  <c r="AV43" i="32"/>
  <c r="AW43" i="32"/>
  <c r="AX43" i="32"/>
  <c r="AY43" i="32"/>
  <c r="AZ43" i="32"/>
  <c r="BA43" i="32"/>
  <c r="AK44" i="32"/>
  <c r="AL44" i="32"/>
  <c r="AM44" i="32"/>
  <c r="AN44" i="32"/>
  <c r="AO44" i="32"/>
  <c r="AP44" i="32"/>
  <c r="AQ44" i="32"/>
  <c r="Q44" i="32"/>
  <c r="AR44" i="32"/>
  <c r="AS44" i="32"/>
  <c r="AT44" i="32"/>
  <c r="AU44" i="32"/>
  <c r="AV44" i="32"/>
  <c r="AW44" i="32"/>
  <c r="AX44" i="32"/>
  <c r="AY44" i="32"/>
  <c r="AZ44" i="32"/>
  <c r="BA44" i="32"/>
  <c r="AK45" i="32"/>
  <c r="AL45" i="32"/>
  <c r="AM45" i="32"/>
  <c r="AN45" i="32"/>
  <c r="AO45" i="32"/>
  <c r="AP45" i="32"/>
  <c r="AQ45" i="32"/>
  <c r="Q45" i="32"/>
  <c r="AR45" i="32"/>
  <c r="AS45" i="32"/>
  <c r="AT45" i="32"/>
  <c r="AU45" i="32"/>
  <c r="AV45" i="32"/>
  <c r="AW45" i="32"/>
  <c r="AX45" i="32"/>
  <c r="AY45" i="32"/>
  <c r="AZ45" i="32"/>
  <c r="BA45" i="32"/>
  <c r="AK46" i="32"/>
  <c r="AL46" i="32"/>
  <c r="AM46" i="32"/>
  <c r="AN46" i="32"/>
  <c r="AO46" i="32"/>
  <c r="AP46" i="32"/>
  <c r="AQ46" i="32"/>
  <c r="Q46" i="32"/>
  <c r="AR46" i="32"/>
  <c r="AS46" i="32"/>
  <c r="AT46" i="32"/>
  <c r="AU46" i="32"/>
  <c r="AV46" i="32"/>
  <c r="AW46" i="32"/>
  <c r="AX46" i="32"/>
  <c r="AY46" i="32"/>
  <c r="AZ46" i="32"/>
  <c r="BA46" i="32"/>
  <c r="AK47" i="32"/>
  <c r="AL47" i="32"/>
  <c r="AM47" i="32"/>
  <c r="AN47" i="32"/>
  <c r="AO47" i="32"/>
  <c r="AP47" i="32"/>
  <c r="AQ47" i="32"/>
  <c r="Q47" i="32"/>
  <c r="AR47" i="32"/>
  <c r="AS47" i="32"/>
  <c r="AT47" i="32"/>
  <c r="AU47" i="32"/>
  <c r="AV47" i="32"/>
  <c r="AW47" i="32"/>
  <c r="AX47" i="32"/>
  <c r="AY47" i="32"/>
  <c r="AZ47" i="32"/>
  <c r="BA47" i="32"/>
  <c r="AK48" i="32"/>
  <c r="AL48" i="32"/>
  <c r="AM48" i="32"/>
  <c r="AN48" i="32"/>
  <c r="AO48" i="32"/>
  <c r="AP48" i="32"/>
  <c r="AQ48" i="32"/>
  <c r="Q48" i="32"/>
  <c r="AR48" i="32"/>
  <c r="AS48" i="32"/>
  <c r="AT48" i="32"/>
  <c r="AU48" i="32"/>
  <c r="AV48" i="32"/>
  <c r="AW48" i="32"/>
  <c r="AX48" i="32"/>
  <c r="AY48" i="32"/>
  <c r="AZ48" i="32"/>
  <c r="BA48" i="32"/>
  <c r="AK49" i="32"/>
  <c r="AL49" i="32"/>
  <c r="AM49" i="32"/>
  <c r="AN49" i="32"/>
  <c r="AO49" i="32"/>
  <c r="AP49" i="32"/>
  <c r="AQ49" i="32"/>
  <c r="Q49" i="32"/>
  <c r="AR49" i="32"/>
  <c r="AS49" i="32"/>
  <c r="AT49" i="32"/>
  <c r="AU49" i="32"/>
  <c r="AV49" i="32"/>
  <c r="AW49" i="32"/>
  <c r="AX49" i="32"/>
  <c r="AY49" i="32"/>
  <c r="AZ49" i="32"/>
  <c r="BA49" i="32"/>
  <c r="AK50" i="32"/>
  <c r="AL50" i="32"/>
  <c r="AM50" i="32"/>
  <c r="AN50" i="32"/>
  <c r="AO50" i="32"/>
  <c r="AP50" i="32"/>
  <c r="AQ50" i="32"/>
  <c r="Q50" i="32"/>
  <c r="AR50" i="32"/>
  <c r="AS50" i="32"/>
  <c r="AT50" i="32"/>
  <c r="AU50" i="32"/>
  <c r="AV50" i="32"/>
  <c r="AW50" i="32"/>
  <c r="AX50" i="32"/>
  <c r="AY50" i="32"/>
  <c r="AZ50" i="32"/>
  <c r="BA50" i="32"/>
  <c r="AK51" i="32"/>
  <c r="AL51" i="32"/>
  <c r="AM51" i="32"/>
  <c r="AN51" i="32"/>
  <c r="AO51" i="32"/>
  <c r="AP51" i="32"/>
  <c r="AQ51" i="32"/>
  <c r="Q51" i="32"/>
  <c r="AR51" i="32"/>
  <c r="AS51" i="32"/>
  <c r="AT51" i="32"/>
  <c r="AU51" i="32"/>
  <c r="AV51" i="32"/>
  <c r="AW51" i="32"/>
  <c r="AX51" i="32"/>
  <c r="AY51" i="32"/>
  <c r="AZ51" i="32"/>
  <c r="BA51" i="32"/>
  <c r="AK52" i="32"/>
  <c r="AL52" i="32"/>
  <c r="AM52" i="32"/>
  <c r="AN52" i="32"/>
  <c r="AO52" i="32"/>
  <c r="AP52" i="32"/>
  <c r="AQ52" i="32"/>
  <c r="Q52" i="32"/>
  <c r="AR52" i="32"/>
  <c r="AS52" i="32"/>
  <c r="AT52" i="32"/>
  <c r="AU52" i="32"/>
  <c r="AV52" i="32"/>
  <c r="AW52" i="32"/>
  <c r="AX52" i="32"/>
  <c r="AY52" i="32"/>
  <c r="AZ52" i="32"/>
  <c r="BA52" i="32"/>
  <c r="AK53" i="32"/>
  <c r="AL53" i="32"/>
  <c r="AM53" i="32"/>
  <c r="AN53" i="32"/>
  <c r="AO53" i="32"/>
  <c r="AP53" i="32"/>
  <c r="AQ53" i="32"/>
  <c r="Q53" i="32"/>
  <c r="AR53" i="32"/>
  <c r="AS53" i="32"/>
  <c r="AT53" i="32"/>
  <c r="AU53" i="32"/>
  <c r="AV53" i="32"/>
  <c r="AW53" i="32"/>
  <c r="AX53" i="32"/>
  <c r="AY53" i="32"/>
  <c r="AZ53" i="32"/>
  <c r="BA53" i="32"/>
  <c r="AK54" i="32"/>
  <c r="AL54" i="32"/>
  <c r="AM54" i="32"/>
  <c r="AN54" i="32"/>
  <c r="AO54" i="32"/>
  <c r="AP54" i="32"/>
  <c r="AQ54" i="32"/>
  <c r="Q54" i="32"/>
  <c r="AR54" i="32"/>
  <c r="AS54" i="32"/>
  <c r="AT54" i="32"/>
  <c r="AU54" i="32"/>
  <c r="AV54" i="32"/>
  <c r="AW54" i="32"/>
  <c r="AX54" i="32"/>
  <c r="AY54" i="32"/>
  <c r="AZ54" i="32"/>
  <c r="BA54" i="32"/>
  <c r="AK55" i="32"/>
  <c r="AL55" i="32"/>
  <c r="AM55" i="32"/>
  <c r="AN55" i="32"/>
  <c r="AO55" i="32"/>
  <c r="AP55" i="32"/>
  <c r="AQ55" i="32"/>
  <c r="Q55" i="32"/>
  <c r="AR55" i="32"/>
  <c r="AS55" i="32"/>
  <c r="AT55" i="32"/>
  <c r="AU55" i="32"/>
  <c r="AV55" i="32"/>
  <c r="AW55" i="32"/>
  <c r="AX55" i="32"/>
  <c r="AY55" i="32"/>
  <c r="AZ55" i="32"/>
  <c r="BA55" i="32"/>
  <c r="AK56" i="32"/>
  <c r="AL56" i="32"/>
  <c r="AM56" i="32"/>
  <c r="AN56" i="32"/>
  <c r="AO56" i="32"/>
  <c r="AP56" i="32"/>
  <c r="AQ56" i="32"/>
  <c r="Q56" i="32"/>
  <c r="AR56" i="32"/>
  <c r="AS56" i="32"/>
  <c r="AT56" i="32"/>
  <c r="AU56" i="32"/>
  <c r="AV56" i="32"/>
  <c r="AW56" i="32"/>
  <c r="AX56" i="32"/>
  <c r="AY56" i="32"/>
  <c r="AZ56" i="32"/>
  <c r="BA56" i="32"/>
  <c r="AK57" i="32"/>
  <c r="AL57" i="32"/>
  <c r="AM57" i="32"/>
  <c r="AN57" i="32"/>
  <c r="AO57" i="32"/>
  <c r="AP57" i="32"/>
  <c r="AQ57" i="32"/>
  <c r="Q57" i="32"/>
  <c r="AR57" i="32"/>
  <c r="AS57" i="32"/>
  <c r="AT57" i="32"/>
  <c r="AU57" i="32"/>
  <c r="AV57" i="32"/>
  <c r="AW57" i="32"/>
  <c r="AX57" i="32"/>
  <c r="AY57" i="32"/>
  <c r="AZ57" i="32"/>
  <c r="BA57" i="32"/>
  <c r="AK58" i="32"/>
  <c r="AL58" i="32"/>
  <c r="AM58" i="32"/>
  <c r="AN58" i="32"/>
  <c r="AO58" i="32"/>
  <c r="AP58" i="32"/>
  <c r="AQ58" i="32"/>
  <c r="Q58" i="32"/>
  <c r="AR58" i="32"/>
  <c r="AS58" i="32"/>
  <c r="AT58" i="32"/>
  <c r="AU58" i="32"/>
  <c r="AV58" i="32"/>
  <c r="AW58" i="32"/>
  <c r="AX58" i="32"/>
  <c r="AY58" i="32"/>
  <c r="AZ58" i="32"/>
  <c r="BA58" i="32"/>
  <c r="AK59" i="32"/>
  <c r="AL59" i="32"/>
  <c r="AM59" i="32"/>
  <c r="AN59" i="32"/>
  <c r="AO59" i="32"/>
  <c r="AP59" i="32"/>
  <c r="AQ59" i="32"/>
  <c r="Q59" i="32"/>
  <c r="AR59" i="32"/>
  <c r="AS59" i="32"/>
  <c r="AT59" i="32"/>
  <c r="AU59" i="32"/>
  <c r="AV59" i="32"/>
  <c r="AW59" i="32"/>
  <c r="AX59" i="32"/>
  <c r="AY59" i="32"/>
  <c r="AZ59" i="32"/>
  <c r="BA59" i="32"/>
  <c r="AK60" i="32"/>
  <c r="AL60" i="32"/>
  <c r="AM60" i="32"/>
  <c r="AN60" i="32"/>
  <c r="AO60" i="32"/>
  <c r="AP60" i="32"/>
  <c r="AQ60" i="32"/>
  <c r="Q60" i="32"/>
  <c r="AR60" i="32"/>
  <c r="AS60" i="32"/>
  <c r="AT60" i="32"/>
  <c r="AU60" i="32"/>
  <c r="AV60" i="32"/>
  <c r="AW60" i="32"/>
  <c r="AX60" i="32"/>
  <c r="AY60" i="32"/>
  <c r="AZ60" i="32"/>
  <c r="BA60" i="32"/>
  <c r="AK61" i="32"/>
  <c r="AL61" i="32"/>
  <c r="AM61" i="32"/>
  <c r="AN61" i="32"/>
  <c r="AO61" i="32"/>
  <c r="AP61" i="32"/>
  <c r="AQ61" i="32"/>
  <c r="Q61" i="32"/>
  <c r="AR61" i="32"/>
  <c r="AS61" i="32"/>
  <c r="AT61" i="32"/>
  <c r="AU61" i="32"/>
  <c r="AV61" i="32"/>
  <c r="AW61" i="32"/>
  <c r="AX61" i="32"/>
  <c r="AY61" i="32"/>
  <c r="AZ61" i="32"/>
  <c r="BA61" i="32"/>
  <c r="AK62" i="32"/>
  <c r="AL62" i="32"/>
  <c r="AM62" i="32"/>
  <c r="AN62" i="32"/>
  <c r="AO62" i="32"/>
  <c r="AP62" i="32"/>
  <c r="AQ62" i="32"/>
  <c r="Q62" i="32"/>
  <c r="AR62" i="32"/>
  <c r="AS62" i="32"/>
  <c r="AT62" i="32"/>
  <c r="AU62" i="32"/>
  <c r="AV62" i="32"/>
  <c r="AW62" i="32"/>
  <c r="AX62" i="32"/>
  <c r="AY62" i="32"/>
  <c r="AZ62" i="32"/>
  <c r="BA62" i="32"/>
  <c r="AK63" i="32"/>
  <c r="AL63" i="32"/>
  <c r="AM63" i="32"/>
  <c r="AN63" i="32"/>
  <c r="AO63" i="32"/>
  <c r="AP63" i="32"/>
  <c r="AQ63" i="32"/>
  <c r="Q63" i="32"/>
  <c r="AR63" i="32"/>
  <c r="AS63" i="32"/>
  <c r="AT63" i="32"/>
  <c r="AU63" i="32"/>
  <c r="AV63" i="32"/>
  <c r="AW63" i="32"/>
  <c r="AX63" i="32"/>
  <c r="AY63" i="32"/>
  <c r="AZ63" i="32"/>
  <c r="BA63" i="32"/>
  <c r="AK64" i="32"/>
  <c r="AL64" i="32"/>
  <c r="AM64" i="32"/>
  <c r="AN64" i="32"/>
  <c r="AO64" i="32"/>
  <c r="AP64" i="32"/>
  <c r="AQ64" i="32"/>
  <c r="Q64" i="32"/>
  <c r="AR64" i="32"/>
  <c r="AS64" i="32"/>
  <c r="AT64" i="32"/>
  <c r="AU64" i="32"/>
  <c r="AV64" i="32"/>
  <c r="AW64" i="32"/>
  <c r="AX64" i="32"/>
  <c r="AY64" i="32"/>
  <c r="AZ64" i="32"/>
  <c r="BA64" i="32"/>
  <c r="AK65" i="32"/>
  <c r="AL65" i="32"/>
  <c r="AM65" i="32"/>
  <c r="AN65" i="32"/>
  <c r="AO65" i="32"/>
  <c r="AP65" i="32"/>
  <c r="AQ65" i="32"/>
  <c r="Q65" i="32"/>
  <c r="AR65" i="32"/>
  <c r="AS65" i="32"/>
  <c r="AT65" i="32"/>
  <c r="AU65" i="32"/>
  <c r="AV65" i="32"/>
  <c r="AW65" i="32"/>
  <c r="AX65" i="32"/>
  <c r="AY65" i="32"/>
  <c r="AZ65" i="32"/>
  <c r="BA65" i="32"/>
  <c r="AK66" i="32"/>
  <c r="AL66" i="32"/>
  <c r="AM66" i="32"/>
  <c r="AN66" i="32"/>
  <c r="AO66" i="32"/>
  <c r="AP66" i="32"/>
  <c r="AQ66" i="32"/>
  <c r="Q66" i="32"/>
  <c r="AR66" i="32"/>
  <c r="AS66" i="32"/>
  <c r="AT66" i="32"/>
  <c r="AU66" i="32"/>
  <c r="AV66" i="32"/>
  <c r="AW66" i="32"/>
  <c r="AX66" i="32"/>
  <c r="AY66" i="32"/>
  <c r="AZ66" i="32"/>
  <c r="BA66" i="32"/>
  <c r="AK67" i="32"/>
  <c r="AL67" i="32"/>
  <c r="AM67" i="32"/>
  <c r="AN67" i="32"/>
  <c r="AO67" i="32"/>
  <c r="AP67" i="32"/>
  <c r="AQ67" i="32"/>
  <c r="Q67" i="32"/>
  <c r="AR67" i="32"/>
  <c r="AS67" i="32"/>
  <c r="AT67" i="32"/>
  <c r="AU67" i="32"/>
  <c r="AV67" i="32"/>
  <c r="AW67" i="32"/>
  <c r="AX67" i="32"/>
  <c r="AY67" i="32"/>
  <c r="AZ67" i="32"/>
  <c r="BA67" i="32"/>
  <c r="AK68" i="32"/>
  <c r="AL68" i="32"/>
  <c r="AM68" i="32"/>
  <c r="AN68" i="32"/>
  <c r="AO68" i="32"/>
  <c r="AP68" i="32"/>
  <c r="AQ68" i="32"/>
  <c r="Q68" i="32"/>
  <c r="AR68" i="32"/>
  <c r="AS68" i="32"/>
  <c r="AT68" i="32"/>
  <c r="AU68" i="32"/>
  <c r="AV68" i="32"/>
  <c r="AW68" i="32"/>
  <c r="AX68" i="32"/>
  <c r="AY68" i="32"/>
  <c r="AZ68" i="32"/>
  <c r="BA68" i="32"/>
  <c r="AK69" i="32"/>
  <c r="AL69" i="32"/>
  <c r="AM69" i="32"/>
  <c r="AN69" i="32"/>
  <c r="AO69" i="32"/>
  <c r="AP69" i="32"/>
  <c r="AQ69" i="32"/>
  <c r="Q69" i="32"/>
  <c r="AR69" i="32"/>
  <c r="AS69" i="32"/>
  <c r="AT69" i="32"/>
  <c r="AU69" i="32"/>
  <c r="AV69" i="32"/>
  <c r="AW69" i="32"/>
  <c r="AX69" i="32"/>
  <c r="AY69" i="32"/>
  <c r="AZ69" i="32"/>
  <c r="BA69" i="32"/>
  <c r="AK70" i="32"/>
  <c r="AL70" i="32"/>
  <c r="AM70" i="32"/>
  <c r="AN70" i="32"/>
  <c r="AO70" i="32"/>
  <c r="AP70" i="32"/>
  <c r="AQ70" i="32"/>
  <c r="Q70" i="32"/>
  <c r="AR70" i="32"/>
  <c r="AS70" i="32"/>
  <c r="AT70" i="32"/>
  <c r="AU70" i="32"/>
  <c r="AV70" i="32"/>
  <c r="AW70" i="32"/>
  <c r="AX70" i="32"/>
  <c r="AY70" i="32"/>
  <c r="AZ70" i="32"/>
  <c r="BA70" i="32"/>
  <c r="AK71" i="32"/>
  <c r="AL71" i="32"/>
  <c r="AM71" i="32"/>
  <c r="AN71" i="32"/>
  <c r="AO71" i="32"/>
  <c r="AP71" i="32"/>
  <c r="AQ71" i="32"/>
  <c r="Q71" i="32"/>
  <c r="AR71" i="32"/>
  <c r="AS71" i="32"/>
  <c r="AT71" i="32"/>
  <c r="AU71" i="32"/>
  <c r="AV71" i="32"/>
  <c r="AW71" i="32"/>
  <c r="AX71" i="32"/>
  <c r="AY71" i="32"/>
  <c r="AZ71" i="32"/>
  <c r="BA71" i="32"/>
  <c r="AK72" i="32"/>
  <c r="AL72" i="32"/>
  <c r="AM72" i="32"/>
  <c r="AN72" i="32"/>
  <c r="AO72" i="32"/>
  <c r="AP72" i="32"/>
  <c r="AQ72" i="32"/>
  <c r="Q72" i="32"/>
  <c r="AR72" i="32"/>
  <c r="AS72" i="32"/>
  <c r="AT72" i="32"/>
  <c r="AU72" i="32"/>
  <c r="AV72" i="32"/>
  <c r="AW72" i="32"/>
  <c r="AX72" i="32"/>
  <c r="AY72" i="32"/>
  <c r="AZ72" i="32"/>
  <c r="BA72" i="32"/>
  <c r="AK73" i="32"/>
  <c r="AL73" i="32"/>
  <c r="AM73" i="32"/>
  <c r="AN73" i="32"/>
  <c r="AO73" i="32"/>
  <c r="AP73" i="32"/>
  <c r="AQ73" i="32"/>
  <c r="Q73" i="32"/>
  <c r="AR73" i="32"/>
  <c r="AS73" i="32"/>
  <c r="AT73" i="32"/>
  <c r="AU73" i="32"/>
  <c r="AV73" i="32"/>
  <c r="AW73" i="32"/>
  <c r="AX73" i="32"/>
  <c r="AY73" i="32"/>
  <c r="AZ73" i="32"/>
  <c r="BA73" i="32"/>
  <c r="AK74" i="32"/>
  <c r="AL74" i="32"/>
  <c r="AM74" i="32"/>
  <c r="AN74" i="32"/>
  <c r="AO74" i="32"/>
  <c r="AP74" i="32"/>
  <c r="AQ74" i="32"/>
  <c r="Q74" i="32"/>
  <c r="AR74" i="32"/>
  <c r="AS74" i="32"/>
  <c r="AT74" i="32"/>
  <c r="AU74" i="32"/>
  <c r="AV74" i="32"/>
  <c r="AW74" i="32"/>
  <c r="AX74" i="32"/>
  <c r="AY74" i="32"/>
  <c r="AZ74" i="32"/>
  <c r="BA74" i="32"/>
  <c r="AK75" i="32"/>
  <c r="AL75" i="32"/>
  <c r="AM75" i="32"/>
  <c r="AN75" i="32"/>
  <c r="AO75" i="32"/>
  <c r="AP75" i="32"/>
  <c r="AQ75" i="32"/>
  <c r="Q75" i="32"/>
  <c r="AR75" i="32"/>
  <c r="AS75" i="32"/>
  <c r="AT75" i="32"/>
  <c r="AU75" i="32"/>
  <c r="AV75" i="32"/>
  <c r="AW75" i="32"/>
  <c r="AX75" i="32"/>
  <c r="AY75" i="32"/>
  <c r="AZ75" i="32"/>
  <c r="BA75" i="32"/>
  <c r="AK76" i="32"/>
  <c r="AL76" i="32"/>
  <c r="AM76" i="32"/>
  <c r="AN76" i="32"/>
  <c r="AO76" i="32"/>
  <c r="AP76" i="32"/>
  <c r="AQ76" i="32"/>
  <c r="Q76" i="32"/>
  <c r="AR76" i="32"/>
  <c r="AS76" i="32"/>
  <c r="AT76" i="32"/>
  <c r="AU76" i="32"/>
  <c r="AV76" i="32"/>
  <c r="AW76" i="32"/>
  <c r="AX76" i="32"/>
  <c r="AY76" i="32"/>
  <c r="AZ76" i="32"/>
  <c r="BA76" i="32"/>
  <c r="AK77" i="32"/>
  <c r="AL77" i="32"/>
  <c r="AM77" i="32"/>
  <c r="AN77" i="32"/>
  <c r="AO77" i="32"/>
  <c r="AP77" i="32"/>
  <c r="AQ77" i="32"/>
  <c r="Q77" i="32"/>
  <c r="AR77" i="32"/>
  <c r="AS77" i="32"/>
  <c r="AT77" i="32"/>
  <c r="AU77" i="32"/>
  <c r="AV77" i="32"/>
  <c r="AW77" i="32"/>
  <c r="AX77" i="32"/>
  <c r="AY77" i="32"/>
  <c r="AZ77" i="32"/>
  <c r="BA77" i="32"/>
  <c r="AK78" i="32"/>
  <c r="AL78" i="32"/>
  <c r="AM78" i="32"/>
  <c r="AN78" i="32"/>
  <c r="AO78" i="32"/>
  <c r="AP78" i="32"/>
  <c r="AQ78" i="32"/>
  <c r="Q78" i="32"/>
  <c r="AR78" i="32"/>
  <c r="AS78" i="32"/>
  <c r="AT78" i="32"/>
  <c r="AU78" i="32"/>
  <c r="AV78" i="32"/>
  <c r="AW78" i="32"/>
  <c r="AX78" i="32"/>
  <c r="AY78" i="32"/>
  <c r="AZ78" i="32"/>
  <c r="BA78" i="32"/>
  <c r="AK79" i="32"/>
  <c r="AL79" i="32"/>
  <c r="AM79" i="32"/>
  <c r="AN79" i="32"/>
  <c r="AO79" i="32"/>
  <c r="AP79" i="32"/>
  <c r="AQ79" i="32"/>
  <c r="Q79" i="32"/>
  <c r="AR79" i="32"/>
  <c r="AS79" i="32"/>
  <c r="AT79" i="32"/>
  <c r="AU79" i="32"/>
  <c r="AV79" i="32"/>
  <c r="AW79" i="32"/>
  <c r="AX79" i="32"/>
  <c r="AY79" i="32"/>
  <c r="AZ79" i="32"/>
  <c r="BA79" i="32"/>
  <c r="AK80" i="32"/>
  <c r="AL80" i="32"/>
  <c r="AM80" i="32"/>
  <c r="AN80" i="32"/>
  <c r="AO80" i="32"/>
  <c r="AP80" i="32"/>
  <c r="AQ80" i="32"/>
  <c r="Q80" i="32"/>
  <c r="AR80" i="32"/>
  <c r="AS80" i="32"/>
  <c r="AT80" i="32"/>
  <c r="AU80" i="32"/>
  <c r="AV80" i="32"/>
  <c r="AW80" i="32"/>
  <c r="AX80" i="32"/>
  <c r="AY80" i="32"/>
  <c r="AZ80" i="32"/>
  <c r="BA80" i="32"/>
  <c r="AK81" i="32"/>
  <c r="AL81" i="32"/>
  <c r="AM81" i="32"/>
  <c r="AN81" i="32"/>
  <c r="AO81" i="32"/>
  <c r="AP81" i="32"/>
  <c r="AQ81" i="32"/>
  <c r="Q81" i="32"/>
  <c r="AR81" i="32"/>
  <c r="AS81" i="32"/>
  <c r="AT81" i="32"/>
  <c r="AU81" i="32"/>
  <c r="AV81" i="32"/>
  <c r="AW81" i="32"/>
  <c r="AX81" i="32"/>
  <c r="AY81" i="32"/>
  <c r="AZ81" i="32"/>
  <c r="BA81" i="32"/>
  <c r="AK82" i="32"/>
  <c r="AL82" i="32"/>
  <c r="AM82" i="32"/>
  <c r="AN82" i="32"/>
  <c r="AO82" i="32"/>
  <c r="AP82" i="32"/>
  <c r="AQ82" i="32"/>
  <c r="Q82" i="32"/>
  <c r="AR82" i="32"/>
  <c r="AS82" i="32"/>
  <c r="AT82" i="32"/>
  <c r="AU82" i="32"/>
  <c r="AV82" i="32"/>
  <c r="AW82" i="32"/>
  <c r="AX82" i="32"/>
  <c r="AY82" i="32"/>
  <c r="AZ82" i="32"/>
  <c r="BA82" i="32"/>
  <c r="AK83" i="32"/>
  <c r="AL83" i="32"/>
  <c r="AM83" i="32"/>
  <c r="AN83" i="32"/>
  <c r="AO83" i="32"/>
  <c r="AP83" i="32"/>
  <c r="AQ83" i="32"/>
  <c r="Q83" i="32"/>
  <c r="AR83" i="32"/>
  <c r="AS83" i="32"/>
  <c r="AT83" i="32"/>
  <c r="AU83" i="32"/>
  <c r="AV83" i="32"/>
  <c r="AW83" i="32"/>
  <c r="AX83" i="32"/>
  <c r="AY83" i="32"/>
  <c r="AZ83" i="32"/>
  <c r="BA83" i="32"/>
  <c r="AK84" i="32"/>
  <c r="AL84" i="32"/>
  <c r="AM84" i="32"/>
  <c r="AN84" i="32"/>
  <c r="AO84" i="32"/>
  <c r="AP84" i="32"/>
  <c r="AQ84" i="32"/>
  <c r="Q84" i="32"/>
  <c r="AR84" i="32"/>
  <c r="AS84" i="32"/>
  <c r="AT84" i="32"/>
  <c r="AU84" i="32"/>
  <c r="AV84" i="32"/>
  <c r="AW84" i="32"/>
  <c r="AX84" i="32"/>
  <c r="AY84" i="32"/>
  <c r="AZ84" i="32"/>
  <c r="BA84" i="32"/>
  <c r="AK85" i="32"/>
  <c r="AL85" i="32"/>
  <c r="AM85" i="32"/>
  <c r="AN85" i="32"/>
  <c r="AO85" i="32"/>
  <c r="AP85" i="32"/>
  <c r="AQ85" i="32"/>
  <c r="Q85" i="32"/>
  <c r="AR85" i="32"/>
  <c r="AS85" i="32"/>
  <c r="AT85" i="32"/>
  <c r="AU85" i="32"/>
  <c r="AV85" i="32"/>
  <c r="AW85" i="32"/>
  <c r="AX85" i="32"/>
  <c r="AY85" i="32"/>
  <c r="AZ85" i="32"/>
  <c r="BA85" i="32"/>
  <c r="AK86" i="32"/>
  <c r="AL86" i="32"/>
  <c r="AM86" i="32"/>
  <c r="AN86" i="32"/>
  <c r="AO86" i="32"/>
  <c r="AP86" i="32"/>
  <c r="AQ86" i="32"/>
  <c r="Q86" i="32"/>
  <c r="AR86" i="32"/>
  <c r="AS86" i="32"/>
  <c r="AT86" i="32"/>
  <c r="AU86" i="32"/>
  <c r="AV86" i="32"/>
  <c r="AW86" i="32"/>
  <c r="AX86" i="32"/>
  <c r="AY86" i="32"/>
  <c r="AZ86" i="32"/>
  <c r="BA86" i="32"/>
  <c r="AK87" i="32"/>
  <c r="AL87" i="32"/>
  <c r="AM87" i="32"/>
  <c r="AN87" i="32"/>
  <c r="AO87" i="32"/>
  <c r="AP87" i="32"/>
  <c r="AQ87" i="32"/>
  <c r="Q87" i="32"/>
  <c r="AR87" i="32"/>
  <c r="AS87" i="32"/>
  <c r="AT87" i="32"/>
  <c r="AU87" i="32"/>
  <c r="AV87" i="32"/>
  <c r="AW87" i="32"/>
  <c r="AX87" i="32"/>
  <c r="AY87" i="32"/>
  <c r="AZ87" i="32"/>
  <c r="BA87" i="32"/>
  <c r="AK88" i="32"/>
  <c r="AL88" i="32"/>
  <c r="AM88" i="32"/>
  <c r="AN88" i="32"/>
  <c r="AO88" i="32"/>
  <c r="AP88" i="32"/>
  <c r="AQ88" i="32"/>
  <c r="Q88" i="32"/>
  <c r="AR88" i="32"/>
  <c r="AS88" i="32"/>
  <c r="AT88" i="32"/>
  <c r="AU88" i="32"/>
  <c r="AV88" i="32"/>
  <c r="AW88" i="32"/>
  <c r="AX88" i="32"/>
  <c r="AY88" i="32"/>
  <c r="AZ88" i="32"/>
  <c r="BA88" i="32"/>
  <c r="AK89" i="32"/>
  <c r="AL89" i="32"/>
  <c r="AM89" i="32"/>
  <c r="AN89" i="32"/>
  <c r="AO89" i="32"/>
  <c r="AP89" i="32"/>
  <c r="AQ89" i="32"/>
  <c r="Q89" i="32"/>
  <c r="AR89" i="32"/>
  <c r="AS89" i="32"/>
  <c r="AT89" i="32"/>
  <c r="AU89" i="32"/>
  <c r="AV89" i="32"/>
  <c r="AW89" i="32"/>
  <c r="AX89" i="32"/>
  <c r="AY89" i="32"/>
  <c r="AZ89" i="32"/>
  <c r="BA89" i="32"/>
  <c r="AK90" i="32"/>
  <c r="AL90" i="32"/>
  <c r="AM90" i="32"/>
  <c r="AN90" i="32"/>
  <c r="AO90" i="32"/>
  <c r="AP90" i="32"/>
  <c r="AQ90" i="32"/>
  <c r="Q90" i="32"/>
  <c r="AR90" i="32"/>
  <c r="AS90" i="32"/>
  <c r="AT90" i="32"/>
  <c r="AU90" i="32"/>
  <c r="AV90" i="32"/>
  <c r="AW90" i="32"/>
  <c r="AX90" i="32"/>
  <c r="AY90" i="32"/>
  <c r="AZ90" i="32"/>
  <c r="BA90" i="32"/>
  <c r="AK91" i="32"/>
  <c r="AL91" i="32"/>
  <c r="AM91" i="32"/>
  <c r="AN91" i="32"/>
  <c r="AO91" i="32"/>
  <c r="AP91" i="32"/>
  <c r="AQ91" i="32"/>
  <c r="Q91" i="32"/>
  <c r="AR91" i="32"/>
  <c r="AS91" i="32"/>
  <c r="AT91" i="32"/>
  <c r="AU91" i="32"/>
  <c r="AV91" i="32"/>
  <c r="AW91" i="32"/>
  <c r="AX91" i="32"/>
  <c r="AY91" i="32"/>
  <c r="AZ91" i="32"/>
  <c r="BA91" i="32"/>
  <c r="AK92" i="32"/>
  <c r="AL92" i="32"/>
  <c r="AM92" i="32"/>
  <c r="AN92" i="32"/>
  <c r="AO92" i="32"/>
  <c r="AP92" i="32"/>
  <c r="AQ92" i="32"/>
  <c r="Q92" i="32"/>
  <c r="AR92" i="32"/>
  <c r="AS92" i="32"/>
  <c r="AT92" i="32"/>
  <c r="AU92" i="32"/>
  <c r="AV92" i="32"/>
  <c r="AW92" i="32"/>
  <c r="AX92" i="32"/>
  <c r="AY92" i="32"/>
  <c r="AZ92" i="32"/>
  <c r="BA92" i="32"/>
  <c r="AK93" i="32"/>
  <c r="AL93" i="32"/>
  <c r="AM93" i="32"/>
  <c r="AN93" i="32"/>
  <c r="AO93" i="32"/>
  <c r="AP93" i="32"/>
  <c r="AQ93" i="32"/>
  <c r="Q93" i="32"/>
  <c r="AR93" i="32"/>
  <c r="AS93" i="32"/>
  <c r="AT93" i="32"/>
  <c r="AU93" i="32"/>
  <c r="AV93" i="32"/>
  <c r="AW93" i="32"/>
  <c r="AX93" i="32"/>
  <c r="AY93" i="32"/>
  <c r="AZ93" i="32"/>
  <c r="BA93" i="32"/>
  <c r="AK94" i="32"/>
  <c r="AL94" i="32"/>
  <c r="AM94" i="32"/>
  <c r="AN94" i="32"/>
  <c r="AO94" i="32"/>
  <c r="AP94" i="32"/>
  <c r="AQ94" i="32"/>
  <c r="Q94" i="32"/>
  <c r="AR94" i="32"/>
  <c r="AS94" i="32"/>
  <c r="AT94" i="32"/>
  <c r="AU94" i="32"/>
  <c r="AV94" i="32"/>
  <c r="AW94" i="32"/>
  <c r="AX94" i="32"/>
  <c r="AY94" i="32"/>
  <c r="AZ94" i="32"/>
  <c r="BA94" i="32"/>
  <c r="AK95" i="32"/>
  <c r="AL95" i="32"/>
  <c r="AM95" i="32"/>
  <c r="AN95" i="32"/>
  <c r="AO95" i="32"/>
  <c r="AP95" i="32"/>
  <c r="AQ95" i="32"/>
  <c r="Q95" i="32"/>
  <c r="AR95" i="32"/>
  <c r="AS95" i="32"/>
  <c r="AT95" i="32"/>
  <c r="AU95" i="32"/>
  <c r="AV95" i="32"/>
  <c r="AW95" i="32"/>
  <c r="AX95" i="32"/>
  <c r="AY95" i="32"/>
  <c r="AZ95" i="32"/>
  <c r="BA95" i="32"/>
  <c r="AK96" i="32"/>
  <c r="AL96" i="32"/>
  <c r="AM96" i="32"/>
  <c r="AN96" i="32"/>
  <c r="AO96" i="32"/>
  <c r="AP96" i="32"/>
  <c r="AQ96" i="32"/>
  <c r="Q96" i="32"/>
  <c r="AR96" i="32"/>
  <c r="AS96" i="32"/>
  <c r="AT96" i="32"/>
  <c r="AU96" i="32"/>
  <c r="AV96" i="32"/>
  <c r="AW96" i="32"/>
  <c r="AX96" i="32"/>
  <c r="AY96" i="32"/>
  <c r="AZ96" i="32"/>
  <c r="BA96" i="32"/>
  <c r="AK97" i="32"/>
  <c r="AL97" i="32"/>
  <c r="AM97" i="32"/>
  <c r="AN97" i="32"/>
  <c r="AO97" i="32"/>
  <c r="AP97" i="32"/>
  <c r="AQ97" i="32"/>
  <c r="Q97" i="32"/>
  <c r="AR97" i="32"/>
  <c r="AS97" i="32"/>
  <c r="AT97" i="32"/>
  <c r="AU97" i="32"/>
  <c r="AV97" i="32"/>
  <c r="AW97" i="32"/>
  <c r="AX97" i="32"/>
  <c r="AY97" i="32"/>
  <c r="AZ97" i="32"/>
  <c r="BA97" i="32"/>
  <c r="AK98" i="32"/>
  <c r="AL98" i="32"/>
  <c r="AM98" i="32"/>
  <c r="AN98" i="32"/>
  <c r="AO98" i="32"/>
  <c r="AP98" i="32"/>
  <c r="AQ98" i="32"/>
  <c r="Q98" i="32"/>
  <c r="AR98" i="32"/>
  <c r="AS98" i="32"/>
  <c r="AT98" i="32"/>
  <c r="AU98" i="32"/>
  <c r="AV98" i="32"/>
  <c r="AW98" i="32"/>
  <c r="AX98" i="32"/>
  <c r="AY98" i="32"/>
  <c r="AZ98" i="32"/>
  <c r="BA98" i="32"/>
  <c r="AK99" i="32"/>
  <c r="AL99" i="32"/>
  <c r="AM99" i="32"/>
  <c r="AN99" i="32"/>
  <c r="AO99" i="32"/>
  <c r="AP99" i="32"/>
  <c r="AQ99" i="32"/>
  <c r="Q99" i="32"/>
  <c r="AR99" i="32"/>
  <c r="AS99" i="32"/>
  <c r="AT99" i="32"/>
  <c r="AU99" i="32"/>
  <c r="AV99" i="32"/>
  <c r="AW99" i="32"/>
  <c r="AX99" i="32"/>
  <c r="AY99" i="32"/>
  <c r="AZ99" i="32"/>
  <c r="BA99" i="32"/>
  <c r="AK100" i="32"/>
  <c r="AL100" i="32"/>
  <c r="AM100" i="32"/>
  <c r="AN100" i="32"/>
  <c r="AO100" i="32"/>
  <c r="AP100" i="32"/>
  <c r="AQ100" i="32"/>
  <c r="Q100" i="32"/>
  <c r="AR100" i="32"/>
  <c r="AS100" i="32"/>
  <c r="AT100" i="32"/>
  <c r="AU100" i="32"/>
  <c r="AV100" i="32"/>
  <c r="AW100" i="32"/>
  <c r="AX100" i="32"/>
  <c r="AY100" i="32"/>
  <c r="AZ100" i="32"/>
  <c r="BA100" i="32"/>
  <c r="AK101" i="32"/>
  <c r="AL101" i="32"/>
  <c r="AM101" i="32"/>
  <c r="AN101" i="32"/>
  <c r="AO101" i="32"/>
  <c r="AP101" i="32"/>
  <c r="AQ101" i="32"/>
  <c r="Q101" i="32"/>
  <c r="AR101" i="32"/>
  <c r="AS101" i="32"/>
  <c r="AT101" i="32"/>
  <c r="AU101" i="32"/>
  <c r="AV101" i="32"/>
  <c r="AW101" i="32"/>
  <c r="AX101" i="32"/>
  <c r="AY101" i="32"/>
  <c r="AZ101" i="32"/>
  <c r="BA101" i="32"/>
  <c r="AK102" i="32"/>
  <c r="AL102" i="32"/>
  <c r="AM102" i="32"/>
  <c r="AN102" i="32"/>
  <c r="AO102" i="32"/>
  <c r="AP102" i="32"/>
  <c r="AQ102" i="32"/>
  <c r="Q102" i="32"/>
  <c r="AR102" i="32"/>
  <c r="AS102" i="32"/>
  <c r="AT102" i="32"/>
  <c r="AU102" i="32"/>
  <c r="AV102" i="32"/>
  <c r="AW102" i="32"/>
  <c r="AX102" i="32"/>
  <c r="AY102" i="32"/>
  <c r="AZ102" i="32"/>
  <c r="BA102" i="32"/>
  <c r="AK103" i="32"/>
  <c r="AL103" i="32"/>
  <c r="AM103" i="32"/>
  <c r="AN103" i="32"/>
  <c r="AO103" i="32"/>
  <c r="AP103" i="32"/>
  <c r="AQ103" i="32"/>
  <c r="Q103" i="32"/>
  <c r="AR103" i="32"/>
  <c r="AS103" i="32"/>
  <c r="AT103" i="32"/>
  <c r="AU103" i="32"/>
  <c r="AV103" i="32"/>
  <c r="AW103" i="32"/>
  <c r="AX103" i="32"/>
  <c r="AY103" i="32"/>
  <c r="AZ103" i="32"/>
  <c r="BA103" i="32"/>
  <c r="AK104" i="32"/>
  <c r="AL104" i="32"/>
  <c r="AM104" i="32"/>
  <c r="AN104" i="32"/>
  <c r="AO104" i="32"/>
  <c r="AP104" i="32"/>
  <c r="AQ104" i="32"/>
  <c r="Q104" i="32"/>
  <c r="AR104" i="32"/>
  <c r="AS104" i="32"/>
  <c r="AT104" i="32"/>
  <c r="AU104" i="32"/>
  <c r="AV104" i="32"/>
  <c r="AW104" i="32"/>
  <c r="AX104" i="32"/>
  <c r="AY104" i="32"/>
  <c r="AZ104" i="32"/>
  <c r="BA104" i="32"/>
  <c r="AK105" i="32"/>
  <c r="AL105" i="32"/>
  <c r="AM105" i="32"/>
  <c r="AN105" i="32"/>
  <c r="AO105" i="32"/>
  <c r="AP105" i="32"/>
  <c r="AQ105" i="32"/>
  <c r="Q105" i="32"/>
  <c r="AR105" i="32"/>
  <c r="AS105" i="32"/>
  <c r="AT105" i="32"/>
  <c r="AU105" i="32"/>
  <c r="AV105" i="32"/>
  <c r="AW105" i="32"/>
  <c r="AX105" i="32"/>
  <c r="AY105" i="32"/>
  <c r="AZ105" i="32"/>
  <c r="BA105" i="32"/>
  <c r="AK106" i="32"/>
  <c r="AL106" i="32"/>
  <c r="AM106" i="32"/>
  <c r="AN106" i="32"/>
  <c r="AO106" i="32"/>
  <c r="AP106" i="32"/>
  <c r="AQ106" i="32"/>
  <c r="Q106" i="32"/>
  <c r="AR106" i="32"/>
  <c r="AS106" i="32"/>
  <c r="AT106" i="32"/>
  <c r="AU106" i="32"/>
  <c r="AV106" i="32"/>
  <c r="AW106" i="32"/>
  <c r="AX106" i="32"/>
  <c r="AY106" i="32"/>
  <c r="AZ106" i="32"/>
  <c r="BA106" i="32"/>
  <c r="AK107" i="32"/>
  <c r="AL107" i="32"/>
  <c r="AM107" i="32"/>
  <c r="AN107" i="32"/>
  <c r="AO107" i="32"/>
  <c r="AP107" i="32"/>
  <c r="AQ107" i="32"/>
  <c r="Q107" i="32"/>
  <c r="AR107" i="32"/>
  <c r="AS107" i="32"/>
  <c r="AT107" i="32"/>
  <c r="AU107" i="32"/>
  <c r="AV107" i="32"/>
  <c r="AW107" i="32"/>
  <c r="AX107" i="32"/>
  <c r="AY107" i="32"/>
  <c r="AZ107" i="32"/>
  <c r="BA107" i="32"/>
  <c r="AK108" i="32"/>
  <c r="AL108" i="32"/>
  <c r="AM108" i="32"/>
  <c r="AN108" i="32"/>
  <c r="AO108" i="32"/>
  <c r="AP108" i="32"/>
  <c r="AQ108" i="32"/>
  <c r="Q108" i="32"/>
  <c r="AR108" i="32"/>
  <c r="AS108" i="32"/>
  <c r="AT108" i="32"/>
  <c r="AU108" i="32"/>
  <c r="AV108" i="32"/>
  <c r="AW108" i="32"/>
  <c r="AX108" i="32"/>
  <c r="AY108" i="32"/>
  <c r="AZ108" i="32"/>
  <c r="BA108" i="32"/>
  <c r="AK109" i="32"/>
  <c r="AL109" i="32"/>
  <c r="AM109" i="32"/>
  <c r="AN109" i="32"/>
  <c r="AO109" i="32"/>
  <c r="AP109" i="32"/>
  <c r="AQ109" i="32"/>
  <c r="Q109" i="32"/>
  <c r="AR109" i="32"/>
  <c r="AS109" i="32"/>
  <c r="AT109" i="32"/>
  <c r="AU109" i="32"/>
  <c r="AV109" i="32"/>
  <c r="AW109" i="32"/>
  <c r="AX109" i="32"/>
  <c r="AY109" i="32"/>
  <c r="AZ109" i="32"/>
  <c r="BA109" i="32"/>
  <c r="AK110" i="32"/>
  <c r="AL110" i="32"/>
  <c r="AM110" i="32"/>
  <c r="AN110" i="32"/>
  <c r="AO110" i="32"/>
  <c r="AP110" i="32"/>
  <c r="AQ110" i="32"/>
  <c r="Q110" i="32"/>
  <c r="AR110" i="32"/>
  <c r="AS110" i="32"/>
  <c r="AT110" i="32"/>
  <c r="AU110" i="32"/>
  <c r="AV110" i="32"/>
  <c r="AW110" i="32"/>
  <c r="AX110" i="32"/>
  <c r="AY110" i="32"/>
  <c r="AZ110" i="32"/>
  <c r="BA110" i="32"/>
  <c r="AK111" i="32"/>
  <c r="AL111" i="32"/>
  <c r="AM111" i="32"/>
  <c r="AN111" i="32"/>
  <c r="AO111" i="32"/>
  <c r="AP111" i="32"/>
  <c r="AQ111" i="32"/>
  <c r="Q111" i="32"/>
  <c r="AR111" i="32"/>
  <c r="AS111" i="32"/>
  <c r="AT111" i="32"/>
  <c r="AU111" i="32"/>
  <c r="AV111" i="32"/>
  <c r="AW111" i="32"/>
  <c r="AX111" i="32"/>
  <c r="AY111" i="32"/>
  <c r="AZ111" i="32"/>
  <c r="BA111" i="32"/>
  <c r="AK112" i="32"/>
  <c r="AL112" i="32"/>
  <c r="AM112" i="32"/>
  <c r="AN112" i="32"/>
  <c r="AO112" i="32"/>
  <c r="AP112" i="32"/>
  <c r="AQ112" i="32"/>
  <c r="Q112" i="32"/>
  <c r="AR112" i="32"/>
  <c r="AS112" i="32"/>
  <c r="AT112" i="32"/>
  <c r="AU112" i="32"/>
  <c r="AV112" i="32"/>
  <c r="AW112" i="32"/>
  <c r="AX112" i="32"/>
  <c r="AY112" i="32"/>
  <c r="AZ112" i="32"/>
  <c r="BA112" i="32"/>
  <c r="AK113" i="32"/>
  <c r="AL113" i="32"/>
  <c r="AM113" i="32"/>
  <c r="AN113" i="32"/>
  <c r="AO113" i="32"/>
  <c r="AP113" i="32"/>
  <c r="AQ113" i="32"/>
  <c r="Q113" i="32"/>
  <c r="AR113" i="32"/>
  <c r="AS113" i="32"/>
  <c r="AT113" i="32"/>
  <c r="AU113" i="32"/>
  <c r="AV113" i="32"/>
  <c r="AW113" i="32"/>
  <c r="AX113" i="32"/>
  <c r="AY113" i="32"/>
  <c r="AZ113" i="32"/>
  <c r="BA113" i="32"/>
  <c r="AK114" i="32"/>
  <c r="AL114" i="32"/>
  <c r="AM114" i="32"/>
  <c r="AN114" i="32"/>
  <c r="AO114" i="32"/>
  <c r="AP114" i="32"/>
  <c r="AQ114" i="32"/>
  <c r="Q114" i="32"/>
  <c r="AR114" i="32"/>
  <c r="AS114" i="32"/>
  <c r="AT114" i="32"/>
  <c r="AU114" i="32"/>
  <c r="AV114" i="32"/>
  <c r="AW114" i="32"/>
  <c r="AX114" i="32"/>
  <c r="AY114" i="32"/>
  <c r="AZ114" i="32"/>
  <c r="BA114" i="32"/>
  <c r="AK115" i="32"/>
  <c r="AL115" i="32"/>
  <c r="AM115" i="32"/>
  <c r="AN115" i="32"/>
  <c r="AO115" i="32"/>
  <c r="AP115" i="32"/>
  <c r="AQ115" i="32"/>
  <c r="Q115" i="32"/>
  <c r="AR115" i="32"/>
  <c r="AS115" i="32"/>
  <c r="AT115" i="32"/>
  <c r="AU115" i="32"/>
  <c r="AV115" i="32"/>
  <c r="AW115" i="32"/>
  <c r="AX115" i="32"/>
  <c r="AY115" i="32"/>
  <c r="AZ115" i="32"/>
  <c r="BA115" i="32"/>
  <c r="AK116" i="32"/>
  <c r="AL116" i="32"/>
  <c r="AM116" i="32"/>
  <c r="AN116" i="32"/>
  <c r="AO116" i="32"/>
  <c r="AP116" i="32"/>
  <c r="AQ116" i="32"/>
  <c r="Q116" i="32"/>
  <c r="AR116" i="32"/>
  <c r="AS116" i="32"/>
  <c r="AT116" i="32"/>
  <c r="AU116" i="32"/>
  <c r="AV116" i="32"/>
  <c r="AW116" i="32"/>
  <c r="AX116" i="32"/>
  <c r="AY116" i="32"/>
  <c r="AZ116" i="32"/>
  <c r="BA116" i="32"/>
  <c r="AK117" i="32"/>
  <c r="AL117" i="32"/>
  <c r="AM117" i="32"/>
  <c r="AN117" i="32"/>
  <c r="AO117" i="32"/>
  <c r="AP117" i="32"/>
  <c r="AQ117" i="32"/>
  <c r="Q117" i="32"/>
  <c r="AR117" i="32"/>
  <c r="AS117" i="32"/>
  <c r="AT117" i="32"/>
  <c r="AU117" i="32"/>
  <c r="AV117" i="32"/>
  <c r="AW117" i="32"/>
  <c r="AX117" i="32"/>
  <c r="AY117" i="32"/>
  <c r="AZ117" i="32"/>
  <c r="BA117" i="32"/>
  <c r="AK118" i="32"/>
  <c r="AL118" i="32"/>
  <c r="AM118" i="32"/>
  <c r="AN118" i="32"/>
  <c r="AO118" i="32"/>
  <c r="AP118" i="32"/>
  <c r="AQ118" i="32"/>
  <c r="Q118" i="32"/>
  <c r="AR118" i="32"/>
  <c r="AS118" i="32"/>
  <c r="AT118" i="32"/>
  <c r="AU118" i="32"/>
  <c r="AV118" i="32"/>
  <c r="AW118" i="32"/>
  <c r="AX118" i="32"/>
  <c r="AY118" i="32"/>
  <c r="AZ118" i="32"/>
  <c r="BA118" i="32"/>
  <c r="AK119" i="32"/>
  <c r="AL119" i="32"/>
  <c r="AM119" i="32"/>
  <c r="AN119" i="32"/>
  <c r="AO119" i="32"/>
  <c r="AP119" i="32"/>
  <c r="AQ119" i="32"/>
  <c r="Q119" i="32"/>
  <c r="AR119" i="32"/>
  <c r="AS119" i="32"/>
  <c r="AT119" i="32"/>
  <c r="AU119" i="32"/>
  <c r="AV119" i="32"/>
  <c r="AW119" i="32"/>
  <c r="AX119" i="32"/>
  <c r="AY119" i="32"/>
  <c r="AZ119" i="32"/>
  <c r="BA119" i="32"/>
  <c r="AK120" i="32"/>
  <c r="AL120" i="32"/>
  <c r="AM120" i="32"/>
  <c r="AN120" i="32"/>
  <c r="AO120" i="32"/>
  <c r="AP120" i="32"/>
  <c r="AQ120" i="32"/>
  <c r="Q120" i="32"/>
  <c r="AR120" i="32"/>
  <c r="AS120" i="32"/>
  <c r="AT120" i="32"/>
  <c r="AU120" i="32"/>
  <c r="AV120" i="32"/>
  <c r="AW120" i="32"/>
  <c r="AX120" i="32"/>
  <c r="AY120" i="32"/>
  <c r="AZ120" i="32"/>
  <c r="BA120" i="32"/>
  <c r="AK121" i="32"/>
  <c r="AL121" i="32"/>
  <c r="AM121" i="32"/>
  <c r="AN121" i="32"/>
  <c r="AO121" i="32"/>
  <c r="AP121" i="32"/>
  <c r="AQ121" i="32"/>
  <c r="Q121" i="32"/>
  <c r="AR121" i="32"/>
  <c r="AS121" i="32"/>
  <c r="AT121" i="32"/>
  <c r="AU121" i="32"/>
  <c r="AV121" i="32"/>
  <c r="AW121" i="32"/>
  <c r="AX121" i="32"/>
  <c r="AY121" i="32"/>
  <c r="AZ121" i="32"/>
  <c r="BA121" i="32"/>
  <c r="AK122" i="32"/>
  <c r="AL122" i="32"/>
  <c r="AM122" i="32"/>
  <c r="AN122" i="32"/>
  <c r="AO122" i="32"/>
  <c r="AP122" i="32"/>
  <c r="AQ122" i="32"/>
  <c r="Q122" i="32"/>
  <c r="AR122" i="32"/>
  <c r="AS122" i="32"/>
  <c r="AT122" i="32"/>
  <c r="AU122" i="32"/>
  <c r="AV122" i="32"/>
  <c r="AW122" i="32"/>
  <c r="AX122" i="32"/>
  <c r="AY122" i="32"/>
  <c r="AZ122" i="32"/>
  <c r="BA122" i="32"/>
  <c r="AK123" i="32"/>
  <c r="AL123" i="32"/>
  <c r="AM123" i="32"/>
  <c r="AN123" i="32"/>
  <c r="AO123" i="32"/>
  <c r="AP123" i="32"/>
  <c r="AQ123" i="32"/>
  <c r="Q123" i="32"/>
  <c r="AR123" i="32"/>
  <c r="AS123" i="32"/>
  <c r="AT123" i="32"/>
  <c r="AU123" i="32"/>
  <c r="AV123" i="32"/>
  <c r="AW123" i="32"/>
  <c r="AX123" i="32"/>
  <c r="AY123" i="32"/>
  <c r="AZ123" i="32"/>
  <c r="BA123" i="32"/>
  <c r="AK124" i="32"/>
  <c r="AL124" i="32"/>
  <c r="AM124" i="32"/>
  <c r="AN124" i="32"/>
  <c r="AO124" i="32"/>
  <c r="AP124" i="32"/>
  <c r="AQ124" i="32"/>
  <c r="Q124" i="32"/>
  <c r="AR124" i="32"/>
  <c r="AS124" i="32"/>
  <c r="AT124" i="32"/>
  <c r="AU124" i="32"/>
  <c r="AV124" i="32"/>
  <c r="AW124" i="32"/>
  <c r="AX124" i="32"/>
  <c r="AY124" i="32"/>
  <c r="AZ124" i="32"/>
  <c r="BA124" i="32"/>
  <c r="AK125" i="32"/>
  <c r="AL125" i="32"/>
  <c r="AM125" i="32"/>
  <c r="AN125" i="32"/>
  <c r="AO125" i="32"/>
  <c r="AP125" i="32"/>
  <c r="AQ125" i="32"/>
  <c r="Q125" i="32"/>
  <c r="AR125" i="32"/>
  <c r="AS125" i="32"/>
  <c r="AT125" i="32"/>
  <c r="AU125" i="32"/>
  <c r="AV125" i="32"/>
  <c r="AW125" i="32"/>
  <c r="AX125" i="32"/>
  <c r="AY125" i="32"/>
  <c r="AZ125" i="32"/>
  <c r="BA125" i="32"/>
  <c r="AK126" i="32"/>
  <c r="AL126" i="32"/>
  <c r="AM126" i="32"/>
  <c r="AN126" i="32"/>
  <c r="AO126" i="32"/>
  <c r="AP126" i="32"/>
  <c r="AQ126" i="32"/>
  <c r="Q126" i="32"/>
  <c r="AR126" i="32"/>
  <c r="AS126" i="32"/>
  <c r="AT126" i="32"/>
  <c r="AU126" i="32"/>
  <c r="AV126" i="32"/>
  <c r="AW126" i="32"/>
  <c r="AX126" i="32"/>
  <c r="AY126" i="32"/>
  <c r="AZ126" i="32"/>
  <c r="BA126" i="32"/>
  <c r="AK127" i="32"/>
  <c r="AL127" i="32"/>
  <c r="AM127" i="32"/>
  <c r="AN127" i="32"/>
  <c r="AO127" i="32"/>
  <c r="AP127" i="32"/>
  <c r="AQ127" i="32"/>
  <c r="Q127" i="32"/>
  <c r="AR127" i="32"/>
  <c r="AS127" i="32"/>
  <c r="AT127" i="32"/>
  <c r="AU127" i="32"/>
  <c r="AV127" i="32"/>
  <c r="AW127" i="32"/>
  <c r="AX127" i="32"/>
  <c r="AY127" i="32"/>
  <c r="AZ127" i="32"/>
  <c r="BA127" i="32"/>
  <c r="AK128" i="32"/>
  <c r="AL128" i="32"/>
  <c r="AM128" i="32"/>
  <c r="AN128" i="32"/>
  <c r="AO128" i="32"/>
  <c r="AP128" i="32"/>
  <c r="AQ128" i="32"/>
  <c r="Q128" i="32"/>
  <c r="AR128" i="32"/>
  <c r="AS128" i="32"/>
  <c r="AT128" i="32"/>
  <c r="AU128" i="32"/>
  <c r="AV128" i="32"/>
  <c r="AW128" i="32"/>
  <c r="AX128" i="32"/>
  <c r="AY128" i="32"/>
  <c r="AZ128" i="32"/>
  <c r="BA128" i="32"/>
  <c r="AK129" i="32"/>
  <c r="AL129" i="32"/>
  <c r="AM129" i="32"/>
  <c r="AN129" i="32"/>
  <c r="AO129" i="32"/>
  <c r="AP129" i="32"/>
  <c r="AQ129" i="32"/>
  <c r="Q129" i="32"/>
  <c r="AR129" i="32"/>
  <c r="AS129" i="32"/>
  <c r="AT129" i="32"/>
  <c r="AU129" i="32"/>
  <c r="AV129" i="32"/>
  <c r="AW129" i="32"/>
  <c r="AX129" i="32"/>
  <c r="AY129" i="32"/>
  <c r="AZ129" i="32"/>
  <c r="BA129" i="32"/>
  <c r="AK130" i="32"/>
  <c r="AL130" i="32"/>
  <c r="AM130" i="32"/>
  <c r="AN130" i="32"/>
  <c r="AO130" i="32"/>
  <c r="AP130" i="32"/>
  <c r="AQ130" i="32"/>
  <c r="Q130" i="32"/>
  <c r="AR130" i="32"/>
  <c r="AS130" i="32"/>
  <c r="AT130" i="32"/>
  <c r="AU130" i="32"/>
  <c r="AV130" i="32"/>
  <c r="AW130" i="32"/>
  <c r="AX130" i="32"/>
  <c r="AY130" i="32"/>
  <c r="AZ130" i="32"/>
  <c r="BA130" i="32"/>
  <c r="AK131" i="32"/>
  <c r="AL131" i="32"/>
  <c r="AM131" i="32"/>
  <c r="AN131" i="32"/>
  <c r="AO131" i="32"/>
  <c r="AP131" i="32"/>
  <c r="AQ131" i="32"/>
  <c r="Q131" i="32"/>
  <c r="AR131" i="32"/>
  <c r="AS131" i="32"/>
  <c r="AT131" i="32"/>
  <c r="AU131" i="32"/>
  <c r="AV131" i="32"/>
  <c r="AW131" i="32"/>
  <c r="AX131" i="32"/>
  <c r="AY131" i="32"/>
  <c r="AZ131" i="32"/>
  <c r="BA131" i="32"/>
  <c r="AK132" i="32"/>
  <c r="AL132" i="32"/>
  <c r="AM132" i="32"/>
  <c r="AN132" i="32"/>
  <c r="AO132" i="32"/>
  <c r="AP132" i="32"/>
  <c r="AQ132" i="32"/>
  <c r="Q132" i="32"/>
  <c r="AR132" i="32"/>
  <c r="AS132" i="32"/>
  <c r="AT132" i="32"/>
  <c r="AU132" i="32"/>
  <c r="AV132" i="32"/>
  <c r="AW132" i="32"/>
  <c r="AX132" i="32"/>
  <c r="AY132" i="32"/>
  <c r="AZ132" i="32"/>
  <c r="BA132" i="32"/>
  <c r="AK133" i="32"/>
  <c r="AL133" i="32"/>
  <c r="AM133" i="32"/>
  <c r="AN133" i="32"/>
  <c r="AO133" i="32"/>
  <c r="AP133" i="32"/>
  <c r="AQ133" i="32"/>
  <c r="Q133" i="32"/>
  <c r="AR133" i="32"/>
  <c r="AS133" i="32"/>
  <c r="AT133" i="32"/>
  <c r="AU133" i="32"/>
  <c r="AV133" i="32"/>
  <c r="AW133" i="32"/>
  <c r="AX133" i="32"/>
  <c r="AY133" i="32"/>
  <c r="AZ133" i="32"/>
  <c r="BA133" i="32"/>
  <c r="AK134" i="32"/>
  <c r="AL134" i="32"/>
  <c r="AM134" i="32"/>
  <c r="AN134" i="32"/>
  <c r="AO134" i="32"/>
  <c r="AP134" i="32"/>
  <c r="AQ134" i="32"/>
  <c r="Q134" i="32"/>
  <c r="AR134" i="32"/>
  <c r="AS134" i="32"/>
  <c r="AT134" i="32"/>
  <c r="AU134" i="32"/>
  <c r="AV134" i="32"/>
  <c r="AW134" i="32"/>
  <c r="AX134" i="32"/>
  <c r="AY134" i="32"/>
  <c r="AZ134" i="32"/>
  <c r="BA134" i="32"/>
  <c r="AK135" i="32"/>
  <c r="AL135" i="32"/>
  <c r="AM135" i="32"/>
  <c r="AN135" i="32"/>
  <c r="AO135" i="32"/>
  <c r="AP135" i="32"/>
  <c r="AQ135" i="32"/>
  <c r="Q135" i="32"/>
  <c r="AR135" i="32"/>
  <c r="AS135" i="32"/>
  <c r="AT135" i="32"/>
  <c r="AU135" i="32"/>
  <c r="AV135" i="32"/>
  <c r="AW135" i="32"/>
  <c r="AX135" i="32"/>
  <c r="AY135" i="32"/>
  <c r="AZ135" i="32"/>
  <c r="BA135" i="32"/>
  <c r="AK136" i="32"/>
  <c r="AL136" i="32"/>
  <c r="AM136" i="32"/>
  <c r="AN136" i="32"/>
  <c r="AO136" i="32"/>
  <c r="AP136" i="32"/>
  <c r="AQ136" i="32"/>
  <c r="Q136" i="32"/>
  <c r="AR136" i="32"/>
  <c r="AS136" i="32"/>
  <c r="AT136" i="32"/>
  <c r="AU136" i="32"/>
  <c r="AV136" i="32"/>
  <c r="AW136" i="32"/>
  <c r="AX136" i="32"/>
  <c r="AY136" i="32"/>
  <c r="AZ136" i="32"/>
  <c r="BA136" i="32"/>
  <c r="AK137" i="32"/>
  <c r="AL137" i="32"/>
  <c r="AM137" i="32"/>
  <c r="AN137" i="32"/>
  <c r="AO137" i="32"/>
  <c r="AP137" i="32"/>
  <c r="AQ137" i="32"/>
  <c r="Q137" i="32"/>
  <c r="AR137" i="32"/>
  <c r="AS137" i="32"/>
  <c r="AT137" i="32"/>
  <c r="AU137" i="32"/>
  <c r="AV137" i="32"/>
  <c r="AW137" i="32"/>
  <c r="AX137" i="32"/>
  <c r="AY137" i="32"/>
  <c r="AZ137" i="32"/>
  <c r="BA137" i="32"/>
  <c r="AK138" i="32"/>
  <c r="AL138" i="32"/>
  <c r="AM138" i="32"/>
  <c r="AN138" i="32"/>
  <c r="AO138" i="32"/>
  <c r="AP138" i="32"/>
  <c r="AQ138" i="32"/>
  <c r="Q138" i="32"/>
  <c r="AR138" i="32"/>
  <c r="AS138" i="32"/>
  <c r="AT138" i="32"/>
  <c r="AU138" i="32"/>
  <c r="AV138" i="32"/>
  <c r="AW138" i="32"/>
  <c r="AX138" i="32"/>
  <c r="AY138" i="32"/>
  <c r="AZ138" i="32"/>
  <c r="BA138" i="32"/>
  <c r="AK139" i="32"/>
  <c r="AL139" i="32"/>
  <c r="AM139" i="32"/>
  <c r="AN139" i="32"/>
  <c r="AO139" i="32"/>
  <c r="AP139" i="32"/>
  <c r="AQ139" i="32"/>
  <c r="Q139" i="32"/>
  <c r="AR139" i="32"/>
  <c r="AS139" i="32"/>
  <c r="AT139" i="32"/>
  <c r="AU139" i="32"/>
  <c r="AV139" i="32"/>
  <c r="AW139" i="32"/>
  <c r="AX139" i="32"/>
  <c r="AY139" i="32"/>
  <c r="AZ139" i="32"/>
  <c r="BA139" i="32"/>
  <c r="AK140" i="32"/>
  <c r="AL140" i="32"/>
  <c r="AM140" i="32"/>
  <c r="AN140" i="32"/>
  <c r="AO140" i="32"/>
  <c r="AP140" i="32"/>
  <c r="AQ140" i="32"/>
  <c r="Q140" i="32"/>
  <c r="AR140" i="32"/>
  <c r="AS140" i="32"/>
  <c r="AT140" i="32"/>
  <c r="AU140" i="32"/>
  <c r="AV140" i="32"/>
  <c r="AW140" i="32"/>
  <c r="AX140" i="32"/>
  <c r="AY140" i="32"/>
  <c r="AZ140" i="32"/>
  <c r="BA140" i="32"/>
  <c r="AK141" i="32"/>
  <c r="AL141" i="32"/>
  <c r="AM141" i="32"/>
  <c r="AN141" i="32"/>
  <c r="AO141" i="32"/>
  <c r="AP141" i="32"/>
  <c r="AQ141" i="32"/>
  <c r="Q141" i="32"/>
  <c r="AR141" i="32"/>
  <c r="AS141" i="32"/>
  <c r="AT141" i="32"/>
  <c r="AU141" i="32"/>
  <c r="AV141" i="32"/>
  <c r="AW141" i="32"/>
  <c r="AX141" i="32"/>
  <c r="AY141" i="32"/>
  <c r="AZ141" i="32"/>
  <c r="BA141" i="32"/>
  <c r="AK142" i="32"/>
  <c r="AL142" i="32"/>
  <c r="AM142" i="32"/>
  <c r="AN142" i="32"/>
  <c r="AO142" i="32"/>
  <c r="AP142" i="32"/>
  <c r="AQ142" i="32"/>
  <c r="Q142" i="32"/>
  <c r="AR142" i="32"/>
  <c r="AS142" i="32"/>
  <c r="AT142" i="32"/>
  <c r="AU142" i="32"/>
  <c r="AV142" i="32"/>
  <c r="AW142" i="32"/>
  <c r="AX142" i="32"/>
  <c r="AY142" i="32"/>
  <c r="AZ142" i="32"/>
  <c r="BA142" i="32"/>
  <c r="AK143" i="32"/>
  <c r="AL143" i="32"/>
  <c r="AM143" i="32"/>
  <c r="AN143" i="32"/>
  <c r="AO143" i="32"/>
  <c r="AP143" i="32"/>
  <c r="AQ143" i="32"/>
  <c r="Q143" i="32"/>
  <c r="AR143" i="32"/>
  <c r="AS143" i="32"/>
  <c r="AT143" i="32"/>
  <c r="AU143" i="32"/>
  <c r="AV143" i="32"/>
  <c r="AW143" i="32"/>
  <c r="AX143" i="32"/>
  <c r="AY143" i="32"/>
  <c r="AZ143" i="32"/>
  <c r="BA143" i="32"/>
  <c r="AK144" i="32"/>
  <c r="AL144" i="32"/>
  <c r="AM144" i="32"/>
  <c r="AN144" i="32"/>
  <c r="AO144" i="32"/>
  <c r="AP144" i="32"/>
  <c r="AQ144" i="32"/>
  <c r="Q144" i="32"/>
  <c r="AR144" i="32"/>
  <c r="AS144" i="32"/>
  <c r="AT144" i="32"/>
  <c r="AU144" i="32"/>
  <c r="AV144" i="32"/>
  <c r="AW144" i="32"/>
  <c r="AX144" i="32"/>
  <c r="AY144" i="32"/>
  <c r="AZ144" i="32"/>
  <c r="BA144" i="32"/>
  <c r="AK145" i="32"/>
  <c r="AL145" i="32"/>
  <c r="AM145" i="32"/>
  <c r="AN145" i="32"/>
  <c r="AO145" i="32"/>
  <c r="AP145" i="32"/>
  <c r="AQ145" i="32"/>
  <c r="Q145" i="32"/>
  <c r="AR145" i="32"/>
  <c r="AS145" i="32"/>
  <c r="AT145" i="32"/>
  <c r="AU145" i="32"/>
  <c r="AV145" i="32"/>
  <c r="AW145" i="32"/>
  <c r="AX145" i="32"/>
  <c r="AY145" i="32"/>
  <c r="AZ145" i="32"/>
  <c r="BA145" i="32"/>
  <c r="AK146" i="32"/>
  <c r="AL146" i="32"/>
  <c r="AM146" i="32"/>
  <c r="AN146" i="32"/>
  <c r="AO146" i="32"/>
  <c r="AP146" i="32"/>
  <c r="AQ146" i="32"/>
  <c r="Q146" i="32"/>
  <c r="AR146" i="32"/>
  <c r="AS146" i="32"/>
  <c r="AT146" i="32"/>
  <c r="AU146" i="32"/>
  <c r="AV146" i="32"/>
  <c r="AW146" i="32"/>
  <c r="AX146" i="32"/>
  <c r="AY146" i="32"/>
  <c r="AZ146" i="32"/>
  <c r="BA146" i="32"/>
  <c r="AK147" i="32"/>
  <c r="AL147" i="32"/>
  <c r="AM147" i="32"/>
  <c r="AN147" i="32"/>
  <c r="AO147" i="32"/>
  <c r="AP147" i="32"/>
  <c r="AQ147" i="32"/>
  <c r="Q147" i="32"/>
  <c r="AR147" i="32"/>
  <c r="AS147" i="32"/>
  <c r="AT147" i="32"/>
  <c r="AU147" i="32"/>
  <c r="AV147" i="32"/>
  <c r="AW147" i="32"/>
  <c r="AX147" i="32"/>
  <c r="AY147" i="32"/>
  <c r="AZ147" i="32"/>
  <c r="BA147" i="32"/>
  <c r="AK148" i="32"/>
  <c r="AL148" i="32"/>
  <c r="AM148" i="32"/>
  <c r="AN148" i="32"/>
  <c r="AO148" i="32"/>
  <c r="AP148" i="32"/>
  <c r="AQ148" i="32"/>
  <c r="Q148" i="32"/>
  <c r="AR148" i="32"/>
  <c r="AS148" i="32"/>
  <c r="AT148" i="32"/>
  <c r="AU148" i="32"/>
  <c r="AV148" i="32"/>
  <c r="AW148" i="32"/>
  <c r="AX148" i="32"/>
  <c r="AY148" i="32"/>
  <c r="AZ148" i="32"/>
  <c r="BA148" i="32"/>
  <c r="AK149" i="32"/>
  <c r="AL149" i="32"/>
  <c r="AM149" i="32"/>
  <c r="AN149" i="32"/>
  <c r="AO149" i="32"/>
  <c r="AP149" i="32"/>
  <c r="AQ149" i="32"/>
  <c r="Q149" i="32"/>
  <c r="AR149" i="32"/>
  <c r="AS149" i="32"/>
  <c r="AT149" i="32"/>
  <c r="AU149" i="32"/>
  <c r="AV149" i="32"/>
  <c r="AW149" i="32"/>
  <c r="AX149" i="32"/>
  <c r="AY149" i="32"/>
  <c r="AZ149" i="32"/>
  <c r="BA149" i="32"/>
  <c r="AK150" i="32"/>
  <c r="AL150" i="32"/>
  <c r="AM150" i="32"/>
  <c r="AN150" i="32"/>
  <c r="AO150" i="32"/>
  <c r="AP150" i="32"/>
  <c r="AQ150" i="32"/>
  <c r="Q150" i="32"/>
  <c r="AR150" i="32"/>
  <c r="AS150" i="32"/>
  <c r="AT150" i="32"/>
  <c r="AU150" i="32"/>
  <c r="AV150" i="32"/>
  <c r="AW150" i="32"/>
  <c r="AX150" i="32"/>
  <c r="AY150" i="32"/>
  <c r="AZ150" i="32"/>
  <c r="BA150" i="32"/>
  <c r="AK151" i="32"/>
  <c r="AL151" i="32"/>
  <c r="AM151" i="32"/>
  <c r="AN151" i="32"/>
  <c r="AO151" i="32"/>
  <c r="AP151" i="32"/>
  <c r="AQ151" i="32"/>
  <c r="Q151" i="32"/>
  <c r="AR151" i="32"/>
  <c r="AS151" i="32"/>
  <c r="AT151" i="32"/>
  <c r="AU151" i="32"/>
  <c r="AV151" i="32"/>
  <c r="AW151" i="32"/>
  <c r="AX151" i="32"/>
  <c r="AY151" i="32"/>
  <c r="AZ151" i="32"/>
  <c r="BA151" i="32"/>
  <c r="AK152" i="32"/>
  <c r="AL152" i="32"/>
  <c r="AM152" i="32"/>
  <c r="AN152" i="32"/>
  <c r="AO152" i="32"/>
  <c r="AP152" i="32"/>
  <c r="AQ152" i="32"/>
  <c r="Q152" i="32"/>
  <c r="AR152" i="32"/>
  <c r="AS152" i="32"/>
  <c r="AT152" i="32"/>
  <c r="AU152" i="32"/>
  <c r="AV152" i="32"/>
  <c r="AW152" i="32"/>
  <c r="AX152" i="32"/>
  <c r="AY152" i="32"/>
  <c r="AZ152" i="32"/>
  <c r="BA152" i="32"/>
  <c r="AK153" i="32"/>
  <c r="AL153" i="32"/>
  <c r="AM153" i="32"/>
  <c r="AN153" i="32"/>
  <c r="AO153" i="32"/>
  <c r="AP153" i="32"/>
  <c r="AQ153" i="32"/>
  <c r="Q153" i="32"/>
  <c r="AR153" i="32"/>
  <c r="AS153" i="32"/>
  <c r="AT153" i="32"/>
  <c r="AU153" i="32"/>
  <c r="AV153" i="32"/>
  <c r="AW153" i="32"/>
  <c r="AX153" i="32"/>
  <c r="AY153" i="32"/>
  <c r="AZ153" i="32"/>
  <c r="BA153" i="32"/>
  <c r="AK154" i="32"/>
  <c r="AL154" i="32"/>
  <c r="AM154" i="32"/>
  <c r="AN154" i="32"/>
  <c r="AO154" i="32"/>
  <c r="AP154" i="32"/>
  <c r="AQ154" i="32"/>
  <c r="Q154" i="32"/>
  <c r="AR154" i="32"/>
  <c r="AS154" i="32"/>
  <c r="AT154" i="32"/>
  <c r="AU154" i="32"/>
  <c r="AV154" i="32"/>
  <c r="AW154" i="32"/>
  <c r="AX154" i="32"/>
  <c r="AY154" i="32"/>
  <c r="AZ154" i="32"/>
  <c r="BA154" i="32"/>
  <c r="AK155" i="32"/>
  <c r="AL155" i="32"/>
  <c r="AM155" i="32"/>
  <c r="AN155" i="32"/>
  <c r="AO155" i="32"/>
  <c r="AP155" i="32"/>
  <c r="AQ155" i="32"/>
  <c r="Q155" i="32"/>
  <c r="AR155" i="32"/>
  <c r="AS155" i="32"/>
  <c r="AT155" i="32"/>
  <c r="AU155" i="32"/>
  <c r="AV155" i="32"/>
  <c r="AW155" i="32"/>
  <c r="AX155" i="32"/>
  <c r="AY155" i="32"/>
  <c r="AZ155" i="32"/>
  <c r="BA155" i="32"/>
  <c r="AK156" i="32"/>
  <c r="AL156" i="32"/>
  <c r="AM156" i="32"/>
  <c r="AN156" i="32"/>
  <c r="AO156" i="32"/>
  <c r="AP156" i="32"/>
  <c r="AQ156" i="32"/>
  <c r="Q156" i="32"/>
  <c r="AR156" i="32"/>
  <c r="AS156" i="32"/>
  <c r="AT156" i="32"/>
  <c r="AU156" i="32"/>
  <c r="AV156" i="32"/>
  <c r="AW156" i="32"/>
  <c r="AX156" i="32"/>
  <c r="AY156" i="32"/>
  <c r="AZ156" i="32"/>
  <c r="BA156" i="32"/>
  <c r="AK157" i="32"/>
  <c r="AL157" i="32"/>
  <c r="AM157" i="32"/>
  <c r="AN157" i="32"/>
  <c r="AO157" i="32"/>
  <c r="AP157" i="32"/>
  <c r="AQ157" i="32"/>
  <c r="Q157" i="32"/>
  <c r="AR157" i="32"/>
  <c r="AS157" i="32"/>
  <c r="AT157" i="32"/>
  <c r="AU157" i="32"/>
  <c r="AV157" i="32"/>
  <c r="AW157" i="32"/>
  <c r="AX157" i="32"/>
  <c r="AY157" i="32"/>
  <c r="AZ157" i="32"/>
  <c r="BA157" i="32"/>
  <c r="AK158" i="32"/>
  <c r="AL158" i="32"/>
  <c r="AM158" i="32"/>
  <c r="AN158" i="32"/>
  <c r="AO158" i="32"/>
  <c r="AP158" i="32"/>
  <c r="AQ158" i="32"/>
  <c r="Q158" i="32"/>
  <c r="AR158" i="32"/>
  <c r="AS158" i="32"/>
  <c r="AT158" i="32"/>
  <c r="AU158" i="32"/>
  <c r="AV158" i="32"/>
  <c r="AW158" i="32"/>
  <c r="AX158" i="32"/>
  <c r="AY158" i="32"/>
  <c r="AZ158" i="32"/>
  <c r="BA158" i="32"/>
  <c r="AK159" i="32"/>
  <c r="AL159" i="32"/>
  <c r="AM159" i="32"/>
  <c r="AN159" i="32"/>
  <c r="AO159" i="32"/>
  <c r="AP159" i="32"/>
  <c r="AQ159" i="32"/>
  <c r="Q159" i="32"/>
  <c r="AR159" i="32"/>
  <c r="AS159" i="32"/>
  <c r="AT159" i="32"/>
  <c r="AU159" i="32"/>
  <c r="AV159" i="32"/>
  <c r="AW159" i="32"/>
  <c r="AX159" i="32"/>
  <c r="AY159" i="32"/>
  <c r="AZ159" i="32"/>
  <c r="BA159" i="32"/>
  <c r="AK160" i="32"/>
  <c r="AL160" i="32"/>
  <c r="AM160" i="32"/>
  <c r="AN160" i="32"/>
  <c r="AO160" i="32"/>
  <c r="AP160" i="32"/>
  <c r="AQ160" i="32"/>
  <c r="Q160" i="32"/>
  <c r="AR160" i="32"/>
  <c r="AS160" i="32"/>
  <c r="AT160" i="32"/>
  <c r="AU160" i="32"/>
  <c r="AV160" i="32"/>
  <c r="AW160" i="32"/>
  <c r="AX160" i="32"/>
  <c r="AY160" i="32"/>
  <c r="AZ160" i="32"/>
  <c r="BA160" i="32"/>
  <c r="AK161" i="32"/>
  <c r="AL161" i="32"/>
  <c r="AM161" i="32"/>
  <c r="AN161" i="32"/>
  <c r="AO161" i="32"/>
  <c r="AP161" i="32"/>
  <c r="AQ161" i="32"/>
  <c r="Q161" i="32"/>
  <c r="AR161" i="32"/>
  <c r="AS161" i="32"/>
  <c r="AT161" i="32"/>
  <c r="AU161" i="32"/>
  <c r="AV161" i="32"/>
  <c r="AW161" i="32"/>
  <c r="AX161" i="32"/>
  <c r="AY161" i="32"/>
  <c r="AZ161" i="32"/>
  <c r="BA161" i="32"/>
  <c r="AK162" i="32"/>
  <c r="AL162" i="32"/>
  <c r="AM162" i="32"/>
  <c r="AN162" i="32"/>
  <c r="AO162" i="32"/>
  <c r="AP162" i="32"/>
  <c r="AQ162" i="32"/>
  <c r="Q162" i="32"/>
  <c r="AR162" i="32"/>
  <c r="AS162" i="32"/>
  <c r="AT162" i="32"/>
  <c r="AU162" i="32"/>
  <c r="AV162" i="32"/>
  <c r="AW162" i="32"/>
  <c r="AX162" i="32"/>
  <c r="AY162" i="32"/>
  <c r="AZ162" i="32"/>
  <c r="BA162" i="32"/>
  <c r="AK163" i="32"/>
  <c r="AL163" i="32"/>
  <c r="AM163" i="32"/>
  <c r="AN163" i="32"/>
  <c r="AO163" i="32"/>
  <c r="AP163" i="32"/>
  <c r="AQ163" i="32"/>
  <c r="Q163" i="32"/>
  <c r="AR163" i="32"/>
  <c r="AS163" i="32"/>
  <c r="AT163" i="32"/>
  <c r="AU163" i="32"/>
  <c r="AV163" i="32"/>
  <c r="AW163" i="32"/>
  <c r="AX163" i="32"/>
  <c r="AY163" i="32"/>
  <c r="AZ163" i="32"/>
  <c r="BA163" i="32"/>
  <c r="AK164" i="32"/>
  <c r="AL164" i="32"/>
  <c r="AM164" i="32"/>
  <c r="AN164" i="32"/>
  <c r="AO164" i="32"/>
  <c r="AP164" i="32"/>
  <c r="AQ164" i="32"/>
  <c r="Q164" i="32"/>
  <c r="AR164" i="32"/>
  <c r="AS164" i="32"/>
  <c r="AT164" i="32"/>
  <c r="AU164" i="32"/>
  <c r="AV164" i="32"/>
  <c r="AW164" i="32"/>
  <c r="AX164" i="32"/>
  <c r="AY164" i="32"/>
  <c r="AZ164" i="32"/>
  <c r="BA164" i="32"/>
  <c r="AK165" i="32"/>
  <c r="AL165" i="32"/>
  <c r="AM165" i="32"/>
  <c r="AN165" i="32"/>
  <c r="AO165" i="32"/>
  <c r="AP165" i="32"/>
  <c r="AQ165" i="32"/>
  <c r="Q165" i="32"/>
  <c r="AR165" i="32"/>
  <c r="AS165" i="32"/>
  <c r="AT165" i="32"/>
  <c r="AU165" i="32"/>
  <c r="AV165" i="32"/>
  <c r="AW165" i="32"/>
  <c r="AX165" i="32"/>
  <c r="AY165" i="32"/>
  <c r="AZ165" i="32"/>
  <c r="BA165" i="32"/>
  <c r="AK166" i="32"/>
  <c r="AL166" i="32"/>
  <c r="AM166" i="32"/>
  <c r="AN166" i="32"/>
  <c r="AO166" i="32"/>
  <c r="AP166" i="32"/>
  <c r="AQ166" i="32"/>
  <c r="Q166" i="32"/>
  <c r="AR166" i="32"/>
  <c r="AS166" i="32"/>
  <c r="AT166" i="32"/>
  <c r="AU166" i="32"/>
  <c r="AV166" i="32"/>
  <c r="AW166" i="32"/>
  <c r="AX166" i="32"/>
  <c r="AY166" i="32"/>
  <c r="AZ166" i="32"/>
  <c r="BA166" i="32"/>
  <c r="AK167" i="32"/>
  <c r="AL167" i="32"/>
  <c r="AM167" i="32"/>
  <c r="AN167" i="32"/>
  <c r="AO167" i="32"/>
  <c r="AP167" i="32"/>
  <c r="AQ167" i="32"/>
  <c r="Q167" i="32"/>
  <c r="AR167" i="32"/>
  <c r="AS167" i="32"/>
  <c r="AT167" i="32"/>
  <c r="AU167" i="32"/>
  <c r="AV167" i="32"/>
  <c r="AW167" i="32"/>
  <c r="AX167" i="32"/>
  <c r="AY167" i="32"/>
  <c r="AZ167" i="32"/>
  <c r="BA167" i="32"/>
  <c r="AK168" i="32"/>
  <c r="AL168" i="32"/>
  <c r="AM168" i="32"/>
  <c r="AN168" i="32"/>
  <c r="AO168" i="32"/>
  <c r="AP168" i="32"/>
  <c r="AQ168" i="32"/>
  <c r="Q168" i="32"/>
  <c r="AR168" i="32"/>
  <c r="AS168" i="32"/>
  <c r="AT168" i="32"/>
  <c r="AU168" i="32"/>
  <c r="AV168" i="32"/>
  <c r="AW168" i="32"/>
  <c r="AX168" i="32"/>
  <c r="AY168" i="32"/>
  <c r="AZ168" i="32"/>
  <c r="BA168" i="32"/>
  <c r="AK169" i="32"/>
  <c r="AL169" i="32"/>
  <c r="AM169" i="32"/>
  <c r="AN169" i="32"/>
  <c r="AO169" i="32"/>
  <c r="AP169" i="32"/>
  <c r="AQ169" i="32"/>
  <c r="Q169" i="32"/>
  <c r="AR169" i="32"/>
  <c r="AS169" i="32"/>
  <c r="AT169" i="32"/>
  <c r="AU169" i="32"/>
  <c r="AV169" i="32"/>
  <c r="AW169" i="32"/>
  <c r="AX169" i="32"/>
  <c r="AY169" i="32"/>
  <c r="AZ169" i="32"/>
  <c r="BA169" i="32"/>
  <c r="AK170" i="32"/>
  <c r="AL170" i="32"/>
  <c r="AM170" i="32"/>
  <c r="AN170" i="32"/>
  <c r="AO170" i="32"/>
  <c r="AP170" i="32"/>
  <c r="AQ170" i="32"/>
  <c r="Q170" i="32"/>
  <c r="AR170" i="32"/>
  <c r="AS170" i="32"/>
  <c r="AT170" i="32"/>
  <c r="AU170" i="32"/>
  <c r="AV170" i="32"/>
  <c r="AW170" i="32"/>
  <c r="AX170" i="32"/>
  <c r="AY170" i="32"/>
  <c r="AZ170" i="32"/>
  <c r="BA170" i="32"/>
  <c r="AK171" i="32"/>
  <c r="AL171" i="32"/>
  <c r="AM171" i="32"/>
  <c r="AN171" i="32"/>
  <c r="AO171" i="32"/>
  <c r="AP171" i="32"/>
  <c r="AQ171" i="32"/>
  <c r="Q171" i="32"/>
  <c r="AR171" i="32"/>
  <c r="AS171" i="32"/>
  <c r="AT171" i="32"/>
  <c r="AU171" i="32"/>
  <c r="AV171" i="32"/>
  <c r="AW171" i="32"/>
  <c r="AX171" i="32"/>
  <c r="AY171" i="32"/>
  <c r="AZ171" i="32"/>
  <c r="BA171" i="32"/>
  <c r="AK172" i="32"/>
  <c r="AL172" i="32"/>
  <c r="AM172" i="32"/>
  <c r="AN172" i="32"/>
  <c r="AO172" i="32"/>
  <c r="AP172" i="32"/>
  <c r="AQ172" i="32"/>
  <c r="Q172" i="32"/>
  <c r="AR172" i="32"/>
  <c r="AS172" i="32"/>
  <c r="AT172" i="32"/>
  <c r="AU172" i="32"/>
  <c r="AV172" i="32"/>
  <c r="AW172" i="32"/>
  <c r="AX172" i="32"/>
  <c r="AY172" i="32"/>
  <c r="AZ172" i="32"/>
  <c r="BA172" i="32"/>
  <c r="AK173" i="32"/>
  <c r="AL173" i="32"/>
  <c r="AM173" i="32"/>
  <c r="AN173" i="32"/>
  <c r="AO173" i="32"/>
  <c r="AP173" i="32"/>
  <c r="AQ173" i="32"/>
  <c r="Q173" i="32"/>
  <c r="AR173" i="32"/>
  <c r="AS173" i="32"/>
  <c r="AT173" i="32"/>
  <c r="AU173" i="32"/>
  <c r="AV173" i="32"/>
  <c r="AW173" i="32"/>
  <c r="AX173" i="32"/>
  <c r="AY173" i="32"/>
  <c r="AZ173" i="32"/>
  <c r="BA173" i="32"/>
  <c r="AK174" i="32"/>
  <c r="AL174" i="32"/>
  <c r="AM174" i="32"/>
  <c r="AN174" i="32"/>
  <c r="AO174" i="32"/>
  <c r="AP174" i="32"/>
  <c r="AQ174" i="32"/>
  <c r="Q174" i="32"/>
  <c r="AR174" i="32"/>
  <c r="AS174" i="32"/>
  <c r="AT174" i="32"/>
  <c r="AU174" i="32"/>
  <c r="AV174" i="32"/>
  <c r="AW174" i="32"/>
  <c r="AX174" i="32"/>
  <c r="AY174" i="32"/>
  <c r="AZ174" i="32"/>
  <c r="BA174" i="32"/>
  <c r="AK175" i="32"/>
  <c r="AL175" i="32"/>
  <c r="AM175" i="32"/>
  <c r="AN175" i="32"/>
  <c r="AO175" i="32"/>
  <c r="AP175" i="32"/>
  <c r="AQ175" i="32"/>
  <c r="Q175" i="32"/>
  <c r="AR175" i="32"/>
  <c r="AS175" i="32"/>
  <c r="AT175" i="32"/>
  <c r="AU175" i="32"/>
  <c r="AV175" i="32"/>
  <c r="AW175" i="32"/>
  <c r="AX175" i="32"/>
  <c r="AY175" i="32"/>
  <c r="AZ175" i="32"/>
  <c r="BA175" i="32"/>
  <c r="AK176" i="32"/>
  <c r="AL176" i="32"/>
  <c r="AM176" i="32"/>
  <c r="AN176" i="32"/>
  <c r="AO176" i="32"/>
  <c r="AP176" i="32"/>
  <c r="AQ176" i="32"/>
  <c r="Q176" i="32"/>
  <c r="AR176" i="32"/>
  <c r="AS176" i="32"/>
  <c r="AT176" i="32"/>
  <c r="AU176" i="32"/>
  <c r="AV176" i="32"/>
  <c r="AW176" i="32"/>
  <c r="AX176" i="32"/>
  <c r="AY176" i="32"/>
  <c r="AZ176" i="32"/>
  <c r="BA176" i="32"/>
  <c r="AK177" i="32"/>
  <c r="AL177" i="32"/>
  <c r="AM177" i="32"/>
  <c r="AN177" i="32"/>
  <c r="AO177" i="32"/>
  <c r="AP177" i="32"/>
  <c r="AQ177" i="32"/>
  <c r="Q177" i="32"/>
  <c r="AR177" i="32"/>
  <c r="AS177" i="32"/>
  <c r="AT177" i="32"/>
  <c r="AU177" i="32"/>
  <c r="AV177" i="32"/>
  <c r="AW177" i="32"/>
  <c r="AX177" i="32"/>
  <c r="AY177" i="32"/>
  <c r="AZ177" i="32"/>
  <c r="BA177" i="32"/>
  <c r="AK178" i="32"/>
  <c r="AL178" i="32"/>
  <c r="AM178" i="32"/>
  <c r="AN178" i="32"/>
  <c r="AO178" i="32"/>
  <c r="AP178" i="32"/>
  <c r="AQ178" i="32"/>
  <c r="Q178" i="32"/>
  <c r="AR178" i="32"/>
  <c r="AS178" i="32"/>
  <c r="AT178" i="32"/>
  <c r="AU178" i="32"/>
  <c r="AV178" i="32"/>
  <c r="AW178" i="32"/>
  <c r="AX178" i="32"/>
  <c r="AY178" i="32"/>
  <c r="AZ178" i="32"/>
  <c r="BA178" i="32"/>
  <c r="AK179" i="32"/>
  <c r="AL179" i="32"/>
  <c r="AM179" i="32"/>
  <c r="AN179" i="32"/>
  <c r="AO179" i="32"/>
  <c r="AP179" i="32"/>
  <c r="AQ179" i="32"/>
  <c r="Q179" i="32"/>
  <c r="AR179" i="32"/>
  <c r="AS179" i="32"/>
  <c r="AT179" i="32"/>
  <c r="AU179" i="32"/>
  <c r="AV179" i="32"/>
  <c r="AW179" i="32"/>
  <c r="AX179" i="32"/>
  <c r="AY179" i="32"/>
  <c r="AZ179" i="32"/>
  <c r="BA179" i="32"/>
  <c r="AK180" i="32"/>
  <c r="AL180" i="32"/>
  <c r="AM180" i="32"/>
  <c r="AN180" i="32"/>
  <c r="AO180" i="32"/>
  <c r="AP180" i="32"/>
  <c r="AQ180" i="32"/>
  <c r="Q180" i="32"/>
  <c r="AR180" i="32"/>
  <c r="AS180" i="32"/>
  <c r="AT180" i="32"/>
  <c r="AU180" i="32"/>
  <c r="AV180" i="32"/>
  <c r="AW180" i="32"/>
  <c r="AX180" i="32"/>
  <c r="AY180" i="32"/>
  <c r="AZ180" i="32"/>
  <c r="BA180" i="32"/>
  <c r="AK181" i="32"/>
  <c r="AL181" i="32"/>
  <c r="AM181" i="32"/>
  <c r="AN181" i="32"/>
  <c r="AO181" i="32"/>
  <c r="AP181" i="32"/>
  <c r="AQ181" i="32"/>
  <c r="Q181" i="32"/>
  <c r="AR181" i="32"/>
  <c r="AS181" i="32"/>
  <c r="AT181" i="32"/>
  <c r="AU181" i="32"/>
  <c r="AV181" i="32"/>
  <c r="AW181" i="32"/>
  <c r="AX181" i="32"/>
  <c r="AY181" i="32"/>
  <c r="AZ181" i="32"/>
  <c r="BA181" i="32"/>
  <c r="AK182" i="32"/>
  <c r="AL182" i="32"/>
  <c r="AM182" i="32"/>
  <c r="AN182" i="32"/>
  <c r="AO182" i="32"/>
  <c r="AP182" i="32"/>
  <c r="AQ182" i="32"/>
  <c r="Q182" i="32"/>
  <c r="AR182" i="32"/>
  <c r="AS182" i="32"/>
  <c r="AT182" i="32"/>
  <c r="AU182" i="32"/>
  <c r="AV182" i="32"/>
  <c r="AW182" i="32"/>
  <c r="AX182" i="32"/>
  <c r="AY182" i="32"/>
  <c r="AZ182" i="32"/>
  <c r="BA182" i="32"/>
  <c r="AK183" i="32"/>
  <c r="AL183" i="32"/>
  <c r="AM183" i="32"/>
  <c r="AN183" i="32"/>
  <c r="AO183" i="32"/>
  <c r="AP183" i="32"/>
  <c r="AQ183" i="32"/>
  <c r="Q183" i="32"/>
  <c r="AR183" i="32"/>
  <c r="AS183" i="32"/>
  <c r="AT183" i="32"/>
  <c r="AU183" i="32"/>
  <c r="AV183" i="32"/>
  <c r="AW183" i="32"/>
  <c r="AX183" i="32"/>
  <c r="AY183" i="32"/>
  <c r="AZ183" i="32"/>
  <c r="BA183" i="32"/>
  <c r="AK184" i="32"/>
  <c r="AL184" i="32"/>
  <c r="AM184" i="32"/>
  <c r="AN184" i="32"/>
  <c r="AO184" i="32"/>
  <c r="AP184" i="32"/>
  <c r="AQ184" i="32"/>
  <c r="Q184" i="32"/>
  <c r="AR184" i="32"/>
  <c r="AS184" i="32"/>
  <c r="AT184" i="32"/>
  <c r="AU184" i="32"/>
  <c r="AV184" i="32"/>
  <c r="AW184" i="32"/>
  <c r="AX184" i="32"/>
  <c r="AY184" i="32"/>
  <c r="AZ184" i="32"/>
  <c r="BA184" i="32"/>
  <c r="AK185" i="32"/>
  <c r="AL185" i="32"/>
  <c r="AM185" i="32"/>
  <c r="AN185" i="32"/>
  <c r="AO185" i="32"/>
  <c r="AP185" i="32"/>
  <c r="AQ185" i="32"/>
  <c r="Q185" i="32"/>
  <c r="AR185" i="32"/>
  <c r="AS185" i="32"/>
  <c r="AT185" i="32"/>
  <c r="AU185" i="32"/>
  <c r="AV185" i="32"/>
  <c r="AW185" i="32"/>
  <c r="AX185" i="32"/>
  <c r="AY185" i="32"/>
  <c r="AZ185" i="32"/>
  <c r="BA185" i="32"/>
  <c r="AK186" i="32"/>
  <c r="AL186" i="32"/>
  <c r="AM186" i="32"/>
  <c r="AN186" i="32"/>
  <c r="AO186" i="32"/>
  <c r="AP186" i="32"/>
  <c r="AQ186" i="32"/>
  <c r="Q186" i="32"/>
  <c r="AR186" i="32"/>
  <c r="AS186" i="32"/>
  <c r="AT186" i="32"/>
  <c r="AU186" i="32"/>
  <c r="AV186" i="32"/>
  <c r="AW186" i="32"/>
  <c r="AX186" i="32"/>
  <c r="AY186" i="32"/>
  <c r="AZ186" i="32"/>
  <c r="BA186" i="32"/>
  <c r="AK187" i="32"/>
  <c r="AL187" i="32"/>
  <c r="AM187" i="32"/>
  <c r="AN187" i="32"/>
  <c r="AO187" i="32"/>
  <c r="AP187" i="32"/>
  <c r="AQ187" i="32"/>
  <c r="Q187" i="32"/>
  <c r="AR187" i="32"/>
  <c r="AS187" i="32"/>
  <c r="AT187" i="32"/>
  <c r="AU187" i="32"/>
  <c r="AV187" i="32"/>
  <c r="AW187" i="32"/>
  <c r="AX187" i="32"/>
  <c r="AY187" i="32"/>
  <c r="AZ187" i="32"/>
  <c r="BA187" i="32"/>
  <c r="AK188" i="32"/>
  <c r="AL188" i="32"/>
  <c r="AM188" i="32"/>
  <c r="AN188" i="32"/>
  <c r="AO188" i="32"/>
  <c r="AP188" i="32"/>
  <c r="AQ188" i="32"/>
  <c r="Q188" i="32"/>
  <c r="AR188" i="32"/>
  <c r="AS188" i="32"/>
  <c r="AT188" i="32"/>
  <c r="AU188" i="32"/>
  <c r="AV188" i="32"/>
  <c r="AW188" i="32"/>
  <c r="AX188" i="32"/>
  <c r="AY188" i="32"/>
  <c r="AZ188" i="32"/>
  <c r="BA188" i="32"/>
  <c r="AK189" i="32"/>
  <c r="AL189" i="32"/>
  <c r="AM189" i="32"/>
  <c r="AN189" i="32"/>
  <c r="AO189" i="32"/>
  <c r="AP189" i="32"/>
  <c r="AQ189" i="32"/>
  <c r="Q189" i="32"/>
  <c r="AR189" i="32"/>
  <c r="AS189" i="32"/>
  <c r="AT189" i="32"/>
  <c r="AU189" i="32"/>
  <c r="AV189" i="32"/>
  <c r="AW189" i="32"/>
  <c r="AX189" i="32"/>
  <c r="AY189" i="32"/>
  <c r="AZ189" i="32"/>
  <c r="BA189" i="32"/>
  <c r="AK190" i="32"/>
  <c r="AL190" i="32"/>
  <c r="AM190" i="32"/>
  <c r="AN190" i="32"/>
  <c r="AO190" i="32"/>
  <c r="AP190" i="32"/>
  <c r="AQ190" i="32"/>
  <c r="Q190" i="32"/>
  <c r="AR190" i="32"/>
  <c r="AS190" i="32"/>
  <c r="AT190" i="32"/>
  <c r="AU190" i="32"/>
  <c r="AV190" i="32"/>
  <c r="AW190" i="32"/>
  <c r="AX190" i="32"/>
  <c r="AY190" i="32"/>
  <c r="AZ190" i="32"/>
  <c r="BA190" i="32"/>
  <c r="AK191" i="32"/>
  <c r="AL191" i="32"/>
  <c r="AM191" i="32"/>
  <c r="AN191" i="32"/>
  <c r="AO191" i="32"/>
  <c r="AP191" i="32"/>
  <c r="AQ191" i="32"/>
  <c r="Q191" i="32"/>
  <c r="AR191" i="32"/>
  <c r="AS191" i="32"/>
  <c r="AT191" i="32"/>
  <c r="AU191" i="32"/>
  <c r="AV191" i="32"/>
  <c r="AW191" i="32"/>
  <c r="AX191" i="32"/>
  <c r="AY191" i="32"/>
  <c r="AZ191" i="32"/>
  <c r="BA191" i="32"/>
  <c r="AK192" i="32"/>
  <c r="AL192" i="32"/>
  <c r="AM192" i="32"/>
  <c r="AN192" i="32"/>
  <c r="AO192" i="32"/>
  <c r="AP192" i="32"/>
  <c r="AQ192" i="32"/>
  <c r="Q192" i="32"/>
  <c r="AR192" i="32"/>
  <c r="AS192" i="32"/>
  <c r="AT192" i="32"/>
  <c r="AU192" i="32"/>
  <c r="AV192" i="32"/>
  <c r="AW192" i="32"/>
  <c r="AX192" i="32"/>
  <c r="AY192" i="32"/>
  <c r="AZ192" i="32"/>
  <c r="BA192" i="32"/>
  <c r="AK193" i="32"/>
  <c r="AL193" i="32"/>
  <c r="AM193" i="32"/>
  <c r="AN193" i="32"/>
  <c r="AO193" i="32"/>
  <c r="AP193" i="32"/>
  <c r="AQ193" i="32"/>
  <c r="Q193" i="32"/>
  <c r="AR193" i="32"/>
  <c r="AS193" i="32"/>
  <c r="AT193" i="32"/>
  <c r="AU193" i="32"/>
  <c r="AV193" i="32"/>
  <c r="AW193" i="32"/>
  <c r="AX193" i="32"/>
  <c r="AY193" i="32"/>
  <c r="AZ193" i="32"/>
  <c r="BA193" i="32"/>
  <c r="AK194" i="32"/>
  <c r="AL194" i="32"/>
  <c r="AM194" i="32"/>
  <c r="AN194" i="32"/>
  <c r="AO194" i="32"/>
  <c r="AP194" i="32"/>
  <c r="AQ194" i="32"/>
  <c r="Q194" i="32"/>
  <c r="AR194" i="32"/>
  <c r="AS194" i="32"/>
  <c r="AT194" i="32"/>
  <c r="AU194" i="32"/>
  <c r="AV194" i="32"/>
  <c r="AW194" i="32"/>
  <c r="AX194" i="32"/>
  <c r="AY194" i="32"/>
  <c r="AZ194" i="32"/>
  <c r="BA194" i="32"/>
  <c r="AK195" i="32"/>
  <c r="AL195" i="32"/>
  <c r="AM195" i="32"/>
  <c r="AN195" i="32"/>
  <c r="AO195" i="32"/>
  <c r="AP195" i="32"/>
  <c r="AQ195" i="32"/>
  <c r="Q195" i="32"/>
  <c r="AR195" i="32"/>
  <c r="AS195" i="32"/>
  <c r="AT195" i="32"/>
  <c r="AU195" i="32"/>
  <c r="AV195" i="32"/>
  <c r="AW195" i="32"/>
  <c r="AX195" i="32"/>
  <c r="AY195" i="32"/>
  <c r="AZ195" i="32"/>
  <c r="BA195" i="32"/>
  <c r="AK196" i="32"/>
  <c r="AL196" i="32"/>
  <c r="AM196" i="32"/>
  <c r="AN196" i="32"/>
  <c r="AO196" i="32"/>
  <c r="AP196" i="32"/>
  <c r="AQ196" i="32"/>
  <c r="Q196" i="32"/>
  <c r="AR196" i="32"/>
  <c r="AS196" i="32"/>
  <c r="AT196" i="32"/>
  <c r="AU196" i="32"/>
  <c r="AV196" i="32"/>
  <c r="AW196" i="32"/>
  <c r="AX196" i="32"/>
  <c r="AY196" i="32"/>
  <c r="AZ196" i="32"/>
  <c r="BA196" i="32"/>
  <c r="AK197" i="32"/>
  <c r="AL197" i="32"/>
  <c r="AM197" i="32"/>
  <c r="AN197" i="32"/>
  <c r="AO197" i="32"/>
  <c r="AP197" i="32"/>
  <c r="AQ197" i="32"/>
  <c r="Q197" i="32"/>
  <c r="AR197" i="32"/>
  <c r="AS197" i="32"/>
  <c r="AT197" i="32"/>
  <c r="AU197" i="32"/>
  <c r="AV197" i="32"/>
  <c r="AW197" i="32"/>
  <c r="AX197" i="32"/>
  <c r="AY197" i="32"/>
  <c r="AZ197" i="32"/>
  <c r="BA197" i="32"/>
  <c r="AK198" i="32"/>
  <c r="AL198" i="32"/>
  <c r="AM198" i="32"/>
  <c r="AN198" i="32"/>
  <c r="AO198" i="32"/>
  <c r="AP198" i="32"/>
  <c r="AQ198" i="32"/>
  <c r="Q198" i="32"/>
  <c r="AR198" i="32"/>
  <c r="AS198" i="32"/>
  <c r="AT198" i="32"/>
  <c r="AU198" i="32"/>
  <c r="AV198" i="32"/>
  <c r="AW198" i="32"/>
  <c r="AX198" i="32"/>
  <c r="AY198" i="32"/>
  <c r="AZ198" i="32"/>
  <c r="BA198" i="32"/>
  <c r="AK199" i="32"/>
  <c r="AL199" i="32"/>
  <c r="AM199" i="32"/>
  <c r="AN199" i="32"/>
  <c r="AO199" i="32"/>
  <c r="AP199" i="32"/>
  <c r="AQ199" i="32"/>
  <c r="Q199" i="32"/>
  <c r="AR199" i="32"/>
  <c r="AS199" i="32"/>
  <c r="AT199" i="32"/>
  <c r="AU199" i="32"/>
  <c r="AV199" i="32"/>
  <c r="AW199" i="32"/>
  <c r="AX199" i="32"/>
  <c r="AY199" i="32"/>
  <c r="AZ199" i="32"/>
  <c r="BA199" i="32"/>
  <c r="AK200" i="32"/>
  <c r="AL200" i="32"/>
  <c r="AM200" i="32"/>
  <c r="AN200" i="32"/>
  <c r="AO200" i="32"/>
  <c r="AP200" i="32"/>
  <c r="AQ200" i="32"/>
  <c r="Q200" i="32"/>
  <c r="AR200" i="32"/>
  <c r="AS200" i="32"/>
  <c r="AT200" i="32"/>
  <c r="AU200" i="32"/>
  <c r="AV200" i="32"/>
  <c r="AW200" i="32"/>
  <c r="AX200" i="32"/>
  <c r="AY200" i="32"/>
  <c r="AZ200" i="32"/>
  <c r="BA200" i="32"/>
  <c r="AK201" i="32"/>
  <c r="AL201" i="32"/>
  <c r="AM201" i="32"/>
  <c r="AN201" i="32"/>
  <c r="AO201" i="32"/>
  <c r="AP201" i="32"/>
  <c r="AQ201" i="32"/>
  <c r="Q201" i="32"/>
  <c r="AR201" i="32"/>
  <c r="AS201" i="32"/>
  <c r="AT201" i="32"/>
  <c r="AU201" i="32"/>
  <c r="AV201" i="32"/>
  <c r="AW201" i="32"/>
  <c r="AX201" i="32"/>
  <c r="AY201" i="32"/>
  <c r="AZ201" i="32"/>
  <c r="BA201" i="32"/>
  <c r="AK202" i="32"/>
  <c r="AL202" i="32"/>
  <c r="AM202" i="32"/>
  <c r="AN202" i="32"/>
  <c r="AO202" i="32"/>
  <c r="AP202" i="32"/>
  <c r="AQ202" i="32"/>
  <c r="Q202" i="32"/>
  <c r="AR202" i="32"/>
  <c r="AS202" i="32"/>
  <c r="AT202" i="32"/>
  <c r="AU202" i="32"/>
  <c r="AV202" i="32"/>
  <c r="AW202" i="32"/>
  <c r="AX202" i="32"/>
  <c r="AY202" i="32"/>
  <c r="AZ202" i="32"/>
  <c r="BA202" i="32"/>
  <c r="AK203" i="32"/>
  <c r="AL203" i="32"/>
  <c r="AM203" i="32"/>
  <c r="AN203" i="32"/>
  <c r="AO203" i="32"/>
  <c r="AP203" i="32"/>
  <c r="AQ203" i="32"/>
  <c r="Q203" i="32"/>
  <c r="AR203" i="32"/>
  <c r="AS203" i="32"/>
  <c r="AT203" i="32"/>
  <c r="AU203" i="32"/>
  <c r="AV203" i="32"/>
  <c r="AW203" i="32"/>
  <c r="AX203" i="32"/>
  <c r="AY203" i="32"/>
  <c r="AZ203" i="32"/>
  <c r="BA203" i="32"/>
  <c r="AK204" i="32"/>
  <c r="AL204" i="32"/>
  <c r="AM204" i="32"/>
  <c r="AN204" i="32"/>
  <c r="AO204" i="32"/>
  <c r="AP204" i="32"/>
  <c r="AQ204" i="32"/>
  <c r="Q204" i="32"/>
  <c r="AR204" i="32"/>
  <c r="AS204" i="32"/>
  <c r="AT204" i="32"/>
  <c r="AU204" i="32"/>
  <c r="AV204" i="32"/>
  <c r="AW204" i="32"/>
  <c r="AX204" i="32"/>
  <c r="AY204" i="32"/>
  <c r="AZ204" i="32"/>
  <c r="BA204" i="32"/>
  <c r="AK205" i="32"/>
  <c r="AL205" i="32"/>
  <c r="AM205" i="32"/>
  <c r="AN205" i="32"/>
  <c r="AO205" i="32"/>
  <c r="AP205" i="32"/>
  <c r="AQ205" i="32"/>
  <c r="Q205" i="32"/>
  <c r="AR205" i="32"/>
  <c r="AS205" i="32"/>
  <c r="AT205" i="32"/>
  <c r="AU205" i="32"/>
  <c r="AV205" i="32"/>
  <c r="AW205" i="32"/>
  <c r="AX205" i="32"/>
  <c r="AY205" i="32"/>
  <c r="AZ205" i="32"/>
  <c r="BA205" i="32"/>
  <c r="AK206" i="32"/>
  <c r="AL206" i="32"/>
  <c r="AM206" i="32"/>
  <c r="AN206" i="32"/>
  <c r="AO206" i="32"/>
  <c r="AP206" i="32"/>
  <c r="AQ206" i="32"/>
  <c r="Q206" i="32"/>
  <c r="AR206" i="32"/>
  <c r="AS206" i="32"/>
  <c r="AT206" i="32"/>
  <c r="AU206" i="32"/>
  <c r="AV206" i="32"/>
  <c r="AW206" i="32"/>
  <c r="AX206" i="32"/>
  <c r="AY206" i="32"/>
  <c r="AZ206" i="32"/>
  <c r="BA206" i="32"/>
  <c r="AK207" i="32"/>
  <c r="AL207" i="32"/>
  <c r="AM207" i="32"/>
  <c r="AN207" i="32"/>
  <c r="AO207" i="32"/>
  <c r="AP207" i="32"/>
  <c r="AQ207" i="32"/>
  <c r="Q207" i="32"/>
  <c r="AR207" i="32"/>
  <c r="AS207" i="32"/>
  <c r="AT207" i="32"/>
  <c r="AU207" i="32"/>
  <c r="AV207" i="32"/>
  <c r="AW207" i="32"/>
  <c r="AX207" i="32"/>
  <c r="AY207" i="32"/>
  <c r="AZ207" i="32"/>
  <c r="BA207" i="32"/>
  <c r="AK208" i="32"/>
  <c r="AL208" i="32"/>
  <c r="AM208" i="32"/>
  <c r="AN208" i="32"/>
  <c r="AO208" i="32"/>
  <c r="AP208" i="32"/>
  <c r="AQ208" i="32"/>
  <c r="Q208" i="32"/>
  <c r="AR208" i="32"/>
  <c r="AS208" i="32"/>
  <c r="AT208" i="32"/>
  <c r="AU208" i="32"/>
  <c r="AV208" i="32"/>
  <c r="AW208" i="32"/>
  <c r="AX208" i="32"/>
  <c r="AY208" i="32"/>
  <c r="AZ208" i="32"/>
  <c r="BA208" i="32"/>
  <c r="AK209" i="32"/>
  <c r="AL209" i="32"/>
  <c r="AM209" i="32"/>
  <c r="AN209" i="32"/>
  <c r="AO209" i="32"/>
  <c r="AP209" i="32"/>
  <c r="AQ209" i="32"/>
  <c r="Q209" i="32"/>
  <c r="AR209" i="32"/>
  <c r="AS209" i="32"/>
  <c r="AT209" i="32"/>
  <c r="AU209" i="32"/>
  <c r="AV209" i="32"/>
  <c r="AW209" i="32"/>
  <c r="AX209" i="32"/>
  <c r="AY209" i="32"/>
  <c r="AZ209" i="32"/>
  <c r="BA209" i="32"/>
  <c r="AK210" i="32"/>
  <c r="AL210" i="32"/>
  <c r="AM210" i="32"/>
  <c r="AN210" i="32"/>
  <c r="AO210" i="32"/>
  <c r="AP210" i="32"/>
  <c r="AQ210" i="32"/>
  <c r="Q210" i="32"/>
  <c r="AR210" i="32"/>
  <c r="AS210" i="32"/>
  <c r="AT210" i="32"/>
  <c r="AU210" i="32"/>
  <c r="AV210" i="32"/>
  <c r="AW210" i="32"/>
  <c r="AX210" i="32"/>
  <c r="AY210" i="32"/>
  <c r="AZ210" i="32"/>
  <c r="BA210" i="32"/>
  <c r="AK211" i="32"/>
  <c r="AL211" i="32"/>
  <c r="AM211" i="32"/>
  <c r="AN211" i="32"/>
  <c r="AO211" i="32"/>
  <c r="AP211" i="32"/>
  <c r="AQ211" i="32"/>
  <c r="Q211" i="32"/>
  <c r="AR211" i="32"/>
  <c r="AS211" i="32"/>
  <c r="AT211" i="32"/>
  <c r="AU211" i="32"/>
  <c r="AV211" i="32"/>
  <c r="AW211" i="32"/>
  <c r="AX211" i="32"/>
  <c r="AY211" i="32"/>
  <c r="AZ211" i="32"/>
  <c r="BA211" i="32"/>
  <c r="AK212" i="32"/>
  <c r="AL212" i="32"/>
  <c r="AM212" i="32"/>
  <c r="AN212" i="32"/>
  <c r="AO212" i="32"/>
  <c r="AP212" i="32"/>
  <c r="AQ212" i="32"/>
  <c r="Q212" i="32"/>
  <c r="AR212" i="32"/>
  <c r="AS212" i="32"/>
  <c r="AT212" i="32"/>
  <c r="AU212" i="32"/>
  <c r="AV212" i="32"/>
  <c r="AW212" i="32"/>
  <c r="AX212" i="32"/>
  <c r="AY212" i="32"/>
  <c r="AZ212" i="32"/>
  <c r="BA212" i="32"/>
  <c r="AK213" i="32"/>
  <c r="AL213" i="32"/>
  <c r="AM213" i="32"/>
  <c r="AN213" i="32"/>
  <c r="AO213" i="32"/>
  <c r="AP213" i="32"/>
  <c r="AQ213" i="32"/>
  <c r="Q213" i="32"/>
  <c r="AR213" i="32"/>
  <c r="AS213" i="32"/>
  <c r="AT213" i="32"/>
  <c r="AU213" i="32"/>
  <c r="AV213" i="32"/>
  <c r="AW213" i="32"/>
  <c r="AX213" i="32"/>
  <c r="AY213" i="32"/>
  <c r="AZ213" i="32"/>
  <c r="BA213" i="32"/>
  <c r="AK214" i="32"/>
  <c r="AL214" i="32"/>
  <c r="AM214" i="32"/>
  <c r="AN214" i="32"/>
  <c r="AO214" i="32"/>
  <c r="AP214" i="32"/>
  <c r="AQ214" i="32"/>
  <c r="Q214" i="32"/>
  <c r="AR214" i="32"/>
  <c r="AS214" i="32"/>
  <c r="AT214" i="32"/>
  <c r="AU214" i="32"/>
  <c r="AV214" i="32"/>
  <c r="AW214" i="32"/>
  <c r="AX214" i="32"/>
  <c r="AY214" i="32"/>
  <c r="AZ214" i="32"/>
  <c r="BA214" i="32"/>
  <c r="AK215" i="32"/>
  <c r="AL215" i="32"/>
  <c r="AM215" i="32"/>
  <c r="AN215" i="32"/>
  <c r="AO215" i="32"/>
  <c r="AP215" i="32"/>
  <c r="AQ215" i="32"/>
  <c r="Q215" i="32"/>
  <c r="AR215" i="32"/>
  <c r="AS215" i="32"/>
  <c r="AT215" i="32"/>
  <c r="AU215" i="32"/>
  <c r="AV215" i="32"/>
  <c r="AW215" i="32"/>
  <c r="AX215" i="32"/>
  <c r="AY215" i="32"/>
  <c r="AZ215" i="32"/>
  <c r="BA215" i="32"/>
  <c r="AK216" i="32"/>
  <c r="AL216" i="32"/>
  <c r="AM216" i="32"/>
  <c r="AN216" i="32"/>
  <c r="AO216" i="32"/>
  <c r="AP216" i="32"/>
  <c r="AQ216" i="32"/>
  <c r="Q216" i="32"/>
  <c r="AR216" i="32"/>
  <c r="AS216" i="32"/>
  <c r="AT216" i="32"/>
  <c r="AU216" i="32"/>
  <c r="AV216" i="32"/>
  <c r="AW216" i="32"/>
  <c r="AX216" i="32"/>
  <c r="AY216" i="32"/>
  <c r="AZ216" i="32"/>
  <c r="BA216" i="32"/>
  <c r="AK217" i="32"/>
  <c r="AL217" i="32"/>
  <c r="AM217" i="32"/>
  <c r="AN217" i="32"/>
  <c r="AO217" i="32"/>
  <c r="AP217" i="32"/>
  <c r="AQ217" i="32"/>
  <c r="Q217" i="32"/>
  <c r="AR217" i="32"/>
  <c r="AS217" i="32"/>
  <c r="AT217" i="32"/>
  <c r="AU217" i="32"/>
  <c r="AV217" i="32"/>
  <c r="AW217" i="32"/>
  <c r="AX217" i="32"/>
  <c r="AY217" i="32"/>
  <c r="AZ217" i="32"/>
  <c r="BA217" i="32"/>
  <c r="AK218" i="32"/>
  <c r="AL218" i="32"/>
  <c r="AM218" i="32"/>
  <c r="AN218" i="32"/>
  <c r="AO218" i="32"/>
  <c r="AP218" i="32"/>
  <c r="AQ218" i="32"/>
  <c r="Q218" i="32"/>
  <c r="AR218" i="32"/>
  <c r="AS218" i="32"/>
  <c r="AT218" i="32"/>
  <c r="AU218" i="32"/>
  <c r="AV218" i="32"/>
  <c r="AW218" i="32"/>
  <c r="AX218" i="32"/>
  <c r="AY218" i="32"/>
  <c r="AZ218" i="32"/>
  <c r="BA218" i="32"/>
  <c r="AK219" i="32"/>
  <c r="AL219" i="32"/>
  <c r="AM219" i="32"/>
  <c r="AN219" i="32"/>
  <c r="AO219" i="32"/>
  <c r="AP219" i="32"/>
  <c r="AQ219" i="32"/>
  <c r="Q219" i="32"/>
  <c r="AR219" i="32"/>
  <c r="AS219" i="32"/>
  <c r="AT219" i="32"/>
  <c r="AU219" i="32"/>
  <c r="AV219" i="32"/>
  <c r="AW219" i="32"/>
  <c r="AX219" i="32"/>
  <c r="AY219" i="32"/>
  <c r="AZ219" i="32"/>
  <c r="BA219" i="32"/>
  <c r="AK220" i="32"/>
  <c r="AL220" i="32"/>
  <c r="AM220" i="32"/>
  <c r="AN220" i="32"/>
  <c r="AO220" i="32"/>
  <c r="AP220" i="32"/>
  <c r="AQ220" i="32"/>
  <c r="Q220" i="32"/>
  <c r="AR220" i="32"/>
  <c r="AS220" i="32"/>
  <c r="AT220" i="32"/>
  <c r="AU220" i="32"/>
  <c r="AV220" i="32"/>
  <c r="AW220" i="32"/>
  <c r="AX220" i="32"/>
  <c r="AY220" i="32"/>
  <c r="AZ220" i="32"/>
  <c r="BA220" i="32"/>
  <c r="AK221" i="32"/>
  <c r="AL221" i="32"/>
  <c r="AM221" i="32"/>
  <c r="AN221" i="32"/>
  <c r="AO221" i="32"/>
  <c r="AP221" i="32"/>
  <c r="AQ221" i="32"/>
  <c r="Q221" i="32"/>
  <c r="AR221" i="32"/>
  <c r="AS221" i="32"/>
  <c r="AT221" i="32"/>
  <c r="AU221" i="32"/>
  <c r="AV221" i="32"/>
  <c r="AW221" i="32"/>
  <c r="AX221" i="32"/>
  <c r="AY221" i="32"/>
  <c r="AZ221" i="32"/>
  <c r="BA221" i="32"/>
  <c r="AK222" i="32"/>
  <c r="AL222" i="32"/>
  <c r="AM222" i="32"/>
  <c r="AN222" i="32"/>
  <c r="AO222" i="32"/>
  <c r="AP222" i="32"/>
  <c r="AQ222" i="32"/>
  <c r="Q222" i="32"/>
  <c r="AR222" i="32"/>
  <c r="AS222" i="32"/>
  <c r="AT222" i="32"/>
  <c r="AU222" i="32"/>
  <c r="AV222" i="32"/>
  <c r="AW222" i="32"/>
  <c r="AX222" i="32"/>
  <c r="AY222" i="32"/>
  <c r="AZ222" i="32"/>
  <c r="BA222" i="32"/>
  <c r="AK223" i="32"/>
  <c r="AL223" i="32"/>
  <c r="AM223" i="32"/>
  <c r="AN223" i="32"/>
  <c r="AO223" i="32"/>
  <c r="AP223" i="32"/>
  <c r="AQ223" i="32"/>
  <c r="Q223" i="32"/>
  <c r="AR223" i="32"/>
  <c r="AS223" i="32"/>
  <c r="AT223" i="32"/>
  <c r="AU223" i="32"/>
  <c r="AV223" i="32"/>
  <c r="AW223" i="32"/>
  <c r="AX223" i="32"/>
  <c r="AY223" i="32"/>
  <c r="AZ223" i="32"/>
  <c r="BA223" i="32"/>
  <c r="AK224" i="32"/>
  <c r="AL224" i="32"/>
  <c r="AM224" i="32"/>
  <c r="AN224" i="32"/>
  <c r="AO224" i="32"/>
  <c r="AP224" i="32"/>
  <c r="AQ224" i="32"/>
  <c r="Q224" i="32"/>
  <c r="AR224" i="32"/>
  <c r="AS224" i="32"/>
  <c r="AT224" i="32"/>
  <c r="AU224" i="32"/>
  <c r="AV224" i="32"/>
  <c r="AW224" i="32"/>
  <c r="AX224" i="32"/>
  <c r="AY224" i="32"/>
  <c r="AZ224" i="32"/>
  <c r="BA224" i="32"/>
  <c r="AK225" i="32"/>
  <c r="AL225" i="32"/>
  <c r="AM225" i="32"/>
  <c r="AN225" i="32"/>
  <c r="AO225" i="32"/>
  <c r="AP225" i="32"/>
  <c r="AQ225" i="32"/>
  <c r="Q225" i="32"/>
  <c r="AR225" i="32"/>
  <c r="AS225" i="32"/>
  <c r="AT225" i="32"/>
  <c r="AU225" i="32"/>
  <c r="AV225" i="32"/>
  <c r="AW225" i="32"/>
  <c r="AX225" i="32"/>
  <c r="AY225" i="32"/>
  <c r="AZ225" i="32"/>
  <c r="BA225" i="32"/>
  <c r="AK226" i="32"/>
  <c r="AL226" i="32"/>
  <c r="AM226" i="32"/>
  <c r="AN226" i="32"/>
  <c r="AO226" i="32"/>
  <c r="AP226" i="32"/>
  <c r="AQ226" i="32"/>
  <c r="Q226" i="32"/>
  <c r="AR226" i="32"/>
  <c r="AS226" i="32"/>
  <c r="AT226" i="32"/>
  <c r="AU226" i="32"/>
  <c r="AV226" i="32"/>
  <c r="AW226" i="32"/>
  <c r="AX226" i="32"/>
  <c r="AY226" i="32"/>
  <c r="AZ226" i="32"/>
  <c r="BA226" i="32"/>
  <c r="AK227" i="32"/>
  <c r="AL227" i="32"/>
  <c r="AM227" i="32"/>
  <c r="AN227" i="32"/>
  <c r="AO227" i="32"/>
  <c r="AP227" i="32"/>
  <c r="AQ227" i="32"/>
  <c r="Q227" i="32"/>
  <c r="AR227" i="32"/>
  <c r="AS227" i="32"/>
  <c r="AT227" i="32"/>
  <c r="AU227" i="32"/>
  <c r="AV227" i="32"/>
  <c r="AW227" i="32"/>
  <c r="AX227" i="32"/>
  <c r="AY227" i="32"/>
  <c r="AZ227" i="32"/>
  <c r="BA227" i="32"/>
  <c r="AK228" i="32"/>
  <c r="AL228" i="32"/>
  <c r="AM228" i="32"/>
  <c r="AN228" i="32"/>
  <c r="AO228" i="32"/>
  <c r="AP228" i="32"/>
  <c r="AQ228" i="32"/>
  <c r="Q228" i="32"/>
  <c r="AR228" i="32"/>
  <c r="AS228" i="32"/>
  <c r="AT228" i="32"/>
  <c r="AU228" i="32"/>
  <c r="AV228" i="32"/>
  <c r="AW228" i="32"/>
  <c r="AX228" i="32"/>
  <c r="AY228" i="32"/>
  <c r="AZ228" i="32"/>
  <c r="BA228" i="32"/>
  <c r="AK229" i="32"/>
  <c r="AL229" i="32"/>
  <c r="AM229" i="32"/>
  <c r="AN229" i="32"/>
  <c r="AO229" i="32"/>
  <c r="AP229" i="32"/>
  <c r="AQ229" i="32"/>
  <c r="Q229" i="32"/>
  <c r="AR229" i="32"/>
  <c r="AS229" i="32"/>
  <c r="AT229" i="32"/>
  <c r="AU229" i="32"/>
  <c r="AV229" i="32"/>
  <c r="AW229" i="32"/>
  <c r="AX229" i="32"/>
  <c r="AY229" i="32"/>
  <c r="AZ229" i="32"/>
  <c r="BA229" i="32"/>
  <c r="AK230" i="32"/>
  <c r="AL230" i="32"/>
  <c r="AM230" i="32"/>
  <c r="AN230" i="32"/>
  <c r="AO230" i="32"/>
  <c r="AP230" i="32"/>
  <c r="AQ230" i="32"/>
  <c r="Q230" i="32"/>
  <c r="AR230" i="32"/>
  <c r="AS230" i="32"/>
  <c r="AT230" i="32"/>
  <c r="AU230" i="32"/>
  <c r="AV230" i="32"/>
  <c r="AW230" i="32"/>
  <c r="AX230" i="32"/>
  <c r="AY230" i="32"/>
  <c r="AZ230" i="32"/>
  <c r="BA230" i="32"/>
  <c r="AK231" i="32"/>
  <c r="AL231" i="32"/>
  <c r="AM231" i="32"/>
  <c r="AN231" i="32"/>
  <c r="AO231" i="32"/>
  <c r="AP231" i="32"/>
  <c r="AQ231" i="32"/>
  <c r="Q231" i="32"/>
  <c r="AR231" i="32"/>
  <c r="AS231" i="32"/>
  <c r="AT231" i="32"/>
  <c r="AU231" i="32"/>
  <c r="AV231" i="32"/>
  <c r="AW231" i="32"/>
  <c r="AX231" i="32"/>
  <c r="AY231" i="32"/>
  <c r="AZ231" i="32"/>
  <c r="BA231" i="32"/>
  <c r="AK232" i="32"/>
  <c r="AL232" i="32"/>
  <c r="AM232" i="32"/>
  <c r="AN232" i="32"/>
  <c r="AO232" i="32"/>
  <c r="AP232" i="32"/>
  <c r="AQ232" i="32"/>
  <c r="Q232" i="32"/>
  <c r="AR232" i="32"/>
  <c r="AS232" i="32"/>
  <c r="AT232" i="32"/>
  <c r="AU232" i="32"/>
  <c r="AV232" i="32"/>
  <c r="AW232" i="32"/>
  <c r="AX232" i="32"/>
  <c r="AY232" i="32"/>
  <c r="AZ232" i="32"/>
  <c r="BA232" i="32"/>
  <c r="AK233" i="32"/>
  <c r="AL233" i="32"/>
  <c r="AM233" i="32"/>
  <c r="AN233" i="32"/>
  <c r="AO233" i="32"/>
  <c r="AP233" i="32"/>
  <c r="AQ233" i="32"/>
  <c r="Q233" i="32"/>
  <c r="AR233" i="32"/>
  <c r="AS233" i="32"/>
  <c r="AT233" i="32"/>
  <c r="AU233" i="32"/>
  <c r="AV233" i="32"/>
  <c r="AW233" i="32"/>
  <c r="AX233" i="32"/>
  <c r="AY233" i="32"/>
  <c r="AZ233" i="32"/>
  <c r="BA233" i="32"/>
  <c r="AK234" i="32"/>
  <c r="AL234" i="32"/>
  <c r="AM234" i="32"/>
  <c r="AN234" i="32"/>
  <c r="AO234" i="32"/>
  <c r="AP234" i="32"/>
  <c r="AQ234" i="32"/>
  <c r="Q234" i="32"/>
  <c r="AR234" i="32"/>
  <c r="AS234" i="32"/>
  <c r="AT234" i="32"/>
  <c r="AU234" i="32"/>
  <c r="AV234" i="32"/>
  <c r="AW234" i="32"/>
  <c r="AX234" i="32"/>
  <c r="AY234" i="32"/>
  <c r="AZ234" i="32"/>
  <c r="BA234" i="32"/>
  <c r="AK235" i="32"/>
  <c r="AL235" i="32"/>
  <c r="AM235" i="32"/>
  <c r="AN235" i="32"/>
  <c r="AO235" i="32"/>
  <c r="AP235" i="32"/>
  <c r="AQ235" i="32"/>
  <c r="Q235" i="32"/>
  <c r="AR235" i="32"/>
  <c r="AS235" i="32"/>
  <c r="AT235" i="32"/>
  <c r="AU235" i="32"/>
  <c r="AV235" i="32"/>
  <c r="AW235" i="32"/>
  <c r="AX235" i="32"/>
  <c r="AY235" i="32"/>
  <c r="AZ235" i="32"/>
  <c r="BA235" i="32"/>
  <c r="AK236" i="32"/>
  <c r="AL236" i="32"/>
  <c r="AM236" i="32"/>
  <c r="AN236" i="32"/>
  <c r="AO236" i="32"/>
  <c r="AP236" i="32"/>
  <c r="AQ236" i="32"/>
  <c r="Q236" i="32"/>
  <c r="AR236" i="32"/>
  <c r="AS236" i="32"/>
  <c r="AT236" i="32"/>
  <c r="AU236" i="32"/>
  <c r="AV236" i="32"/>
  <c r="AW236" i="32"/>
  <c r="AX236" i="32"/>
  <c r="AY236" i="32"/>
  <c r="AZ236" i="32"/>
  <c r="BA236" i="32"/>
  <c r="AK237" i="32"/>
  <c r="AL237" i="32"/>
  <c r="AM237" i="32"/>
  <c r="AN237" i="32"/>
  <c r="AO237" i="32"/>
  <c r="AP237" i="32"/>
  <c r="AQ237" i="32"/>
  <c r="Q237" i="32"/>
  <c r="AR237" i="32"/>
  <c r="AS237" i="32"/>
  <c r="AT237" i="32"/>
  <c r="AU237" i="32"/>
  <c r="AV237" i="32"/>
  <c r="AW237" i="32"/>
  <c r="AX237" i="32"/>
  <c r="AY237" i="32"/>
  <c r="AZ237" i="32"/>
  <c r="BA237" i="32"/>
  <c r="AK238" i="32"/>
  <c r="AL238" i="32"/>
  <c r="AM238" i="32"/>
  <c r="AN238" i="32"/>
  <c r="AO238" i="32"/>
  <c r="AP238" i="32"/>
  <c r="AQ238" i="32"/>
  <c r="Q238" i="32"/>
  <c r="AR238" i="32"/>
  <c r="AS238" i="32"/>
  <c r="AT238" i="32"/>
  <c r="AU238" i="32"/>
  <c r="AV238" i="32"/>
  <c r="AW238" i="32"/>
  <c r="AX238" i="32"/>
  <c r="AY238" i="32"/>
  <c r="AZ238" i="32"/>
  <c r="BA238" i="32"/>
  <c r="AK239" i="32"/>
  <c r="AL239" i="32"/>
  <c r="AM239" i="32"/>
  <c r="AN239" i="32"/>
  <c r="AO239" i="32"/>
  <c r="AP239" i="32"/>
  <c r="AQ239" i="32"/>
  <c r="Q239" i="32"/>
  <c r="AR239" i="32"/>
  <c r="AS239" i="32"/>
  <c r="AT239" i="32"/>
  <c r="AU239" i="32"/>
  <c r="AV239" i="32"/>
  <c r="AW239" i="32"/>
  <c r="AX239" i="32"/>
  <c r="AY239" i="32"/>
  <c r="AZ239" i="32"/>
  <c r="BA239" i="32"/>
  <c r="AK240" i="32"/>
  <c r="AL240" i="32"/>
  <c r="AM240" i="32"/>
  <c r="AN240" i="32"/>
  <c r="AO240" i="32"/>
  <c r="AP240" i="32"/>
  <c r="AQ240" i="32"/>
  <c r="Q240" i="32"/>
  <c r="AR240" i="32"/>
  <c r="AS240" i="32"/>
  <c r="AT240" i="32"/>
  <c r="AU240" i="32"/>
  <c r="AV240" i="32"/>
  <c r="AW240" i="32"/>
  <c r="AX240" i="32"/>
  <c r="AY240" i="32"/>
  <c r="AZ240" i="32"/>
  <c r="BA240" i="32"/>
  <c r="AK241" i="32"/>
  <c r="AL241" i="32"/>
  <c r="AM241" i="32"/>
  <c r="AN241" i="32"/>
  <c r="AO241" i="32"/>
  <c r="AP241" i="32"/>
  <c r="AQ241" i="32"/>
  <c r="Q241" i="32"/>
  <c r="AR241" i="32"/>
  <c r="AS241" i="32"/>
  <c r="AT241" i="32"/>
  <c r="AU241" i="32"/>
  <c r="AV241" i="32"/>
  <c r="AW241" i="32"/>
  <c r="AX241" i="32"/>
  <c r="AY241" i="32"/>
  <c r="AZ241" i="32"/>
  <c r="BA241" i="32"/>
  <c r="AK242" i="32"/>
  <c r="AL242" i="32"/>
  <c r="AM242" i="32"/>
  <c r="AN242" i="32"/>
  <c r="AO242" i="32"/>
  <c r="AP242" i="32"/>
  <c r="AQ242" i="32"/>
  <c r="Q242" i="32"/>
  <c r="AR242" i="32"/>
  <c r="AS242" i="32"/>
  <c r="AT242" i="32"/>
  <c r="AU242" i="32"/>
  <c r="AV242" i="32"/>
  <c r="AW242" i="32"/>
  <c r="AX242" i="32"/>
  <c r="AY242" i="32"/>
  <c r="AZ242" i="32"/>
  <c r="BA242" i="32"/>
  <c r="AK243" i="32"/>
  <c r="AL243" i="32"/>
  <c r="AM243" i="32"/>
  <c r="AN243" i="32"/>
  <c r="AO243" i="32"/>
  <c r="AP243" i="32"/>
  <c r="AQ243" i="32"/>
  <c r="Q243" i="32"/>
  <c r="AR243" i="32"/>
  <c r="AS243" i="32"/>
  <c r="AT243" i="32"/>
  <c r="AU243" i="32"/>
  <c r="AV243" i="32"/>
  <c r="AW243" i="32"/>
  <c r="AX243" i="32"/>
  <c r="AY243" i="32"/>
  <c r="AZ243" i="32"/>
  <c r="BA243" i="32"/>
  <c r="AK244" i="32"/>
  <c r="AL244" i="32"/>
  <c r="AM244" i="32"/>
  <c r="AN244" i="32"/>
  <c r="AO244" i="32"/>
  <c r="AP244" i="32"/>
  <c r="AQ244" i="32"/>
  <c r="Q244" i="32"/>
  <c r="AR244" i="32"/>
  <c r="AS244" i="32"/>
  <c r="AT244" i="32"/>
  <c r="AU244" i="32"/>
  <c r="AV244" i="32"/>
  <c r="AW244" i="32"/>
  <c r="AX244" i="32"/>
  <c r="AY244" i="32"/>
  <c r="AZ244" i="32"/>
  <c r="BA244" i="32"/>
  <c r="AK245" i="32"/>
  <c r="AL245" i="32"/>
  <c r="AM245" i="32"/>
  <c r="AN245" i="32"/>
  <c r="AO245" i="32"/>
  <c r="AP245" i="32"/>
  <c r="AQ245" i="32"/>
  <c r="Q245" i="32"/>
  <c r="AR245" i="32"/>
  <c r="AS245" i="32"/>
  <c r="AT245" i="32"/>
  <c r="AU245" i="32"/>
  <c r="AV245" i="32"/>
  <c r="AW245" i="32"/>
  <c r="AX245" i="32"/>
  <c r="AY245" i="32"/>
  <c r="AZ245" i="32"/>
  <c r="BA245" i="32"/>
  <c r="AK246" i="32"/>
  <c r="AL246" i="32"/>
  <c r="AM246" i="32"/>
  <c r="AN246" i="32"/>
  <c r="AO246" i="32"/>
  <c r="AP246" i="32"/>
  <c r="AQ246" i="32"/>
  <c r="Q246" i="32"/>
  <c r="AR246" i="32"/>
  <c r="AS246" i="32"/>
  <c r="AT246" i="32"/>
  <c r="AU246" i="32"/>
  <c r="AV246" i="32"/>
  <c r="AW246" i="32"/>
  <c r="AX246" i="32"/>
  <c r="AY246" i="32"/>
  <c r="AZ246" i="32"/>
  <c r="BA246" i="32"/>
  <c r="AK247" i="32"/>
  <c r="AL247" i="32"/>
  <c r="AM247" i="32"/>
  <c r="AN247" i="32"/>
  <c r="AO247" i="32"/>
  <c r="AP247" i="32"/>
  <c r="AQ247" i="32"/>
  <c r="Q247" i="32"/>
  <c r="AR247" i="32"/>
  <c r="AS247" i="32"/>
  <c r="AT247" i="32"/>
  <c r="AU247" i="32"/>
  <c r="AV247" i="32"/>
  <c r="AW247" i="32"/>
  <c r="AX247" i="32"/>
  <c r="AY247" i="32"/>
  <c r="AZ247" i="32"/>
  <c r="BA247" i="32"/>
  <c r="AK248" i="32"/>
  <c r="AL248" i="32"/>
  <c r="AM248" i="32"/>
  <c r="AN248" i="32"/>
  <c r="AO248" i="32"/>
  <c r="AP248" i="32"/>
  <c r="AQ248" i="32"/>
  <c r="Q248" i="32"/>
  <c r="AR248" i="32"/>
  <c r="AS248" i="32"/>
  <c r="AT248" i="32"/>
  <c r="AU248" i="32"/>
  <c r="AV248" i="32"/>
  <c r="AW248" i="32"/>
  <c r="AX248" i="32"/>
  <c r="AY248" i="32"/>
  <c r="AZ248" i="32"/>
  <c r="BA248" i="32"/>
  <c r="AK249" i="32"/>
  <c r="AL249" i="32"/>
  <c r="AM249" i="32"/>
  <c r="AN249" i="32"/>
  <c r="AO249" i="32"/>
  <c r="AP249" i="32"/>
  <c r="AQ249" i="32"/>
  <c r="Q249" i="32"/>
  <c r="AR249" i="32"/>
  <c r="AS249" i="32"/>
  <c r="AT249" i="32"/>
  <c r="AU249" i="32"/>
  <c r="AV249" i="32"/>
  <c r="AW249" i="32"/>
  <c r="AX249" i="32"/>
  <c r="AY249" i="32"/>
  <c r="AZ249" i="32"/>
  <c r="BA249" i="32"/>
  <c r="AK250" i="32"/>
  <c r="AL250" i="32"/>
  <c r="AM250" i="32"/>
  <c r="AN250" i="32"/>
  <c r="AO250" i="32"/>
  <c r="AP250" i="32"/>
  <c r="AQ250" i="32"/>
  <c r="Q250" i="32"/>
  <c r="AR250" i="32"/>
  <c r="AS250" i="32"/>
  <c r="AT250" i="32"/>
  <c r="AU250" i="32"/>
  <c r="AV250" i="32"/>
  <c r="AW250" i="32"/>
  <c r="AX250" i="32"/>
  <c r="AY250" i="32"/>
  <c r="AZ250" i="32"/>
  <c r="BA250" i="32"/>
  <c r="AK251" i="32"/>
  <c r="AL251" i="32"/>
  <c r="AM251" i="32"/>
  <c r="AN251" i="32"/>
  <c r="AO251" i="32"/>
  <c r="AP251" i="32"/>
  <c r="AQ251" i="32"/>
  <c r="Q251" i="32"/>
  <c r="AR251" i="32"/>
  <c r="AS251" i="32"/>
  <c r="AT251" i="32"/>
  <c r="AU251" i="32"/>
  <c r="AV251" i="32"/>
  <c r="AW251" i="32"/>
  <c r="AX251" i="32"/>
  <c r="AY251" i="32"/>
  <c r="AZ251" i="32"/>
  <c r="BA251" i="32"/>
  <c r="AK252" i="32"/>
  <c r="AL252" i="32"/>
  <c r="AM252" i="32"/>
  <c r="AN252" i="32"/>
  <c r="AO252" i="32"/>
  <c r="AP252" i="32"/>
  <c r="AQ252" i="32"/>
  <c r="Q252" i="32"/>
  <c r="AR252" i="32"/>
  <c r="AS252" i="32"/>
  <c r="AT252" i="32"/>
  <c r="AU252" i="32"/>
  <c r="AV252" i="32"/>
  <c r="AW252" i="32"/>
  <c r="AX252" i="32"/>
  <c r="AY252" i="32"/>
  <c r="AZ252" i="32"/>
  <c r="BA252" i="32"/>
  <c r="AK253" i="32"/>
  <c r="AL253" i="32"/>
  <c r="AM253" i="32"/>
  <c r="AN253" i="32"/>
  <c r="AO253" i="32"/>
  <c r="AP253" i="32"/>
  <c r="AQ253" i="32"/>
  <c r="Q253" i="32"/>
  <c r="AR253" i="32"/>
  <c r="AS253" i="32"/>
  <c r="AT253" i="32"/>
  <c r="AU253" i="32"/>
  <c r="AV253" i="32"/>
  <c r="AW253" i="32"/>
  <c r="AX253" i="32"/>
  <c r="AY253" i="32"/>
  <c r="AZ253" i="32"/>
  <c r="BA253" i="32"/>
  <c r="AK254" i="32"/>
  <c r="AL254" i="32"/>
  <c r="AM254" i="32"/>
  <c r="AN254" i="32"/>
  <c r="AO254" i="32"/>
  <c r="AP254" i="32"/>
  <c r="AQ254" i="32"/>
  <c r="Q254" i="32"/>
  <c r="AR254" i="32"/>
  <c r="AS254" i="32"/>
  <c r="AT254" i="32"/>
  <c r="AU254" i="32"/>
  <c r="AV254" i="32"/>
  <c r="AW254" i="32"/>
  <c r="AX254" i="32"/>
  <c r="AY254" i="32"/>
  <c r="AZ254" i="32"/>
  <c r="BA254" i="32"/>
  <c r="AK255" i="32"/>
  <c r="AL255" i="32"/>
  <c r="AM255" i="32"/>
  <c r="AN255" i="32"/>
  <c r="AO255" i="32"/>
  <c r="AP255" i="32"/>
  <c r="AQ255" i="32"/>
  <c r="Q255" i="32"/>
  <c r="AR255" i="32"/>
  <c r="AS255" i="32"/>
  <c r="AT255" i="32"/>
  <c r="AU255" i="32"/>
  <c r="AV255" i="32"/>
  <c r="AW255" i="32"/>
  <c r="AX255" i="32"/>
  <c r="AY255" i="32"/>
  <c r="AZ255" i="32"/>
  <c r="BA255" i="32"/>
  <c r="AK256" i="32"/>
  <c r="AL256" i="32"/>
  <c r="AM256" i="32"/>
  <c r="AN256" i="32"/>
  <c r="AO256" i="32"/>
  <c r="AP256" i="32"/>
  <c r="AQ256" i="32"/>
  <c r="Q256" i="32"/>
  <c r="AR256" i="32"/>
  <c r="AS256" i="32"/>
  <c r="AT256" i="32"/>
  <c r="AU256" i="32"/>
  <c r="AV256" i="32"/>
  <c r="AW256" i="32"/>
  <c r="AX256" i="32"/>
  <c r="AY256" i="32"/>
  <c r="AZ256" i="32"/>
  <c r="BA256" i="32"/>
  <c r="AK257" i="32"/>
  <c r="AL257" i="32"/>
  <c r="AM257" i="32"/>
  <c r="AN257" i="32"/>
  <c r="AO257" i="32"/>
  <c r="AP257" i="32"/>
  <c r="AQ257" i="32"/>
  <c r="Q257" i="32"/>
  <c r="AR257" i="32"/>
  <c r="AS257" i="32"/>
  <c r="AT257" i="32"/>
  <c r="AU257" i="32"/>
  <c r="AV257" i="32"/>
  <c r="AW257" i="32"/>
  <c r="AX257" i="32"/>
  <c r="AY257" i="32"/>
  <c r="AZ257" i="32"/>
  <c r="BA257" i="32"/>
  <c r="AK258" i="32"/>
  <c r="AL258" i="32"/>
  <c r="AM258" i="32"/>
  <c r="AN258" i="32"/>
  <c r="AO258" i="32"/>
  <c r="AP258" i="32"/>
  <c r="AQ258" i="32"/>
  <c r="Q258" i="32"/>
  <c r="AR258" i="32"/>
  <c r="AS258" i="32"/>
  <c r="AT258" i="32"/>
  <c r="AU258" i="32"/>
  <c r="AV258" i="32"/>
  <c r="AW258" i="32"/>
  <c r="AX258" i="32"/>
  <c r="AY258" i="32"/>
  <c r="AZ258" i="32"/>
  <c r="BA258" i="32"/>
  <c r="AK259" i="32"/>
  <c r="AL259" i="32"/>
  <c r="AM259" i="32"/>
  <c r="AN259" i="32"/>
  <c r="AO259" i="32"/>
  <c r="AP259" i="32"/>
  <c r="AQ259" i="32"/>
  <c r="Q259" i="32"/>
  <c r="AR259" i="32"/>
  <c r="AS259" i="32"/>
  <c r="AT259" i="32"/>
  <c r="AU259" i="32"/>
  <c r="AV259" i="32"/>
  <c r="AW259" i="32"/>
  <c r="AX259" i="32"/>
  <c r="AY259" i="32"/>
  <c r="AZ259" i="32"/>
  <c r="BA259" i="32"/>
  <c r="AK260" i="32"/>
  <c r="AL260" i="32"/>
  <c r="AM260" i="32"/>
  <c r="AN260" i="32"/>
  <c r="AO260" i="32"/>
  <c r="AP260" i="32"/>
  <c r="AQ260" i="32"/>
  <c r="Q260" i="32"/>
  <c r="AR260" i="32"/>
  <c r="AS260" i="32"/>
  <c r="AT260" i="32"/>
  <c r="AU260" i="32"/>
  <c r="AV260" i="32"/>
  <c r="AW260" i="32"/>
  <c r="AX260" i="32"/>
  <c r="AY260" i="32"/>
  <c r="AZ260" i="32"/>
  <c r="BA260" i="32"/>
  <c r="AK261" i="32"/>
  <c r="AL261" i="32"/>
  <c r="AM261" i="32"/>
  <c r="AN261" i="32"/>
  <c r="AO261" i="32"/>
  <c r="AP261" i="32"/>
  <c r="AQ261" i="32"/>
  <c r="Q261" i="32"/>
  <c r="AR261" i="32"/>
  <c r="AS261" i="32"/>
  <c r="AT261" i="32"/>
  <c r="AU261" i="32"/>
  <c r="AV261" i="32"/>
  <c r="AW261" i="32"/>
  <c r="AX261" i="32"/>
  <c r="AY261" i="32"/>
  <c r="AZ261" i="32"/>
  <c r="BA261" i="32"/>
  <c r="AK262" i="32"/>
  <c r="AL262" i="32"/>
  <c r="AM262" i="32"/>
  <c r="AN262" i="32"/>
  <c r="AO262" i="32"/>
  <c r="AP262" i="32"/>
  <c r="AQ262" i="32"/>
  <c r="Q262" i="32"/>
  <c r="AR262" i="32"/>
  <c r="AS262" i="32"/>
  <c r="AT262" i="32"/>
  <c r="AU262" i="32"/>
  <c r="AV262" i="32"/>
  <c r="AW262" i="32"/>
  <c r="AX262" i="32"/>
  <c r="AY262" i="32"/>
  <c r="AZ262" i="32"/>
  <c r="BA262" i="32"/>
  <c r="AK263" i="32"/>
  <c r="AL263" i="32"/>
  <c r="AM263" i="32"/>
  <c r="AN263" i="32"/>
  <c r="AO263" i="32"/>
  <c r="AP263" i="32"/>
  <c r="AQ263" i="32"/>
  <c r="Q263" i="32"/>
  <c r="AR263" i="32"/>
  <c r="AS263" i="32"/>
  <c r="AT263" i="32"/>
  <c r="AU263" i="32"/>
  <c r="AV263" i="32"/>
  <c r="AW263" i="32"/>
  <c r="AX263" i="32"/>
  <c r="AY263" i="32"/>
  <c r="AZ263" i="32"/>
  <c r="BA263" i="32"/>
  <c r="AK264" i="32"/>
  <c r="AL264" i="32"/>
  <c r="AM264" i="32"/>
  <c r="AN264" i="32"/>
  <c r="AO264" i="32"/>
  <c r="AP264" i="32"/>
  <c r="AQ264" i="32"/>
  <c r="Q264" i="32"/>
  <c r="AR264" i="32"/>
  <c r="AS264" i="32"/>
  <c r="AT264" i="32"/>
  <c r="AU264" i="32"/>
  <c r="AV264" i="32"/>
  <c r="AW264" i="32"/>
  <c r="AX264" i="32"/>
  <c r="AY264" i="32"/>
  <c r="AZ264" i="32"/>
  <c r="BA264" i="32"/>
  <c r="AK265" i="32"/>
  <c r="AL265" i="32"/>
  <c r="AM265" i="32"/>
  <c r="AN265" i="32"/>
  <c r="AO265" i="32"/>
  <c r="AP265" i="32"/>
  <c r="AQ265" i="32"/>
  <c r="Q265" i="32"/>
  <c r="AR265" i="32"/>
  <c r="AS265" i="32"/>
  <c r="AT265" i="32"/>
  <c r="AU265" i="32"/>
  <c r="AV265" i="32"/>
  <c r="AW265" i="32"/>
  <c r="AX265" i="32"/>
  <c r="AY265" i="32"/>
  <c r="AZ265" i="32"/>
  <c r="BA265" i="32"/>
  <c r="AK266" i="32"/>
  <c r="AL266" i="32"/>
  <c r="AM266" i="32"/>
  <c r="AN266" i="32"/>
  <c r="AO266" i="32"/>
  <c r="AP266" i="32"/>
  <c r="AQ266" i="32"/>
  <c r="Q266" i="32"/>
  <c r="AR266" i="32"/>
  <c r="AS266" i="32"/>
  <c r="AT266" i="32"/>
  <c r="AU266" i="32"/>
  <c r="AV266" i="32"/>
  <c r="AW266" i="32"/>
  <c r="AX266" i="32"/>
  <c r="AY266" i="32"/>
  <c r="AZ266" i="32"/>
  <c r="BA266" i="32"/>
  <c r="AK267" i="32"/>
  <c r="AL267" i="32"/>
  <c r="AM267" i="32"/>
  <c r="AN267" i="32"/>
  <c r="AO267" i="32"/>
  <c r="AP267" i="32"/>
  <c r="AQ267" i="32"/>
  <c r="Q267" i="32"/>
  <c r="AR267" i="32"/>
  <c r="AS267" i="32"/>
  <c r="AT267" i="32"/>
  <c r="AU267" i="32"/>
  <c r="AV267" i="32"/>
  <c r="AW267" i="32"/>
  <c r="AX267" i="32"/>
  <c r="AY267" i="32"/>
  <c r="AZ267" i="32"/>
  <c r="BA267" i="32"/>
  <c r="AK268" i="32"/>
  <c r="AL268" i="32"/>
  <c r="AM268" i="32"/>
  <c r="AN268" i="32"/>
  <c r="AO268" i="32"/>
  <c r="AP268" i="32"/>
  <c r="AQ268" i="32"/>
  <c r="Q268" i="32"/>
  <c r="AR268" i="32"/>
  <c r="AS268" i="32"/>
  <c r="AT268" i="32"/>
  <c r="AU268" i="32"/>
  <c r="AV268" i="32"/>
  <c r="AW268" i="32"/>
  <c r="AX268" i="32"/>
  <c r="AY268" i="32"/>
  <c r="AZ268" i="32"/>
  <c r="BA268" i="32"/>
  <c r="AK269" i="32"/>
  <c r="AL269" i="32"/>
  <c r="AM269" i="32"/>
  <c r="AN269" i="32"/>
  <c r="AO269" i="32"/>
  <c r="AP269" i="32"/>
  <c r="AQ269" i="32"/>
  <c r="Q269" i="32"/>
  <c r="AR269" i="32"/>
  <c r="AS269" i="32"/>
  <c r="AT269" i="32"/>
  <c r="AU269" i="32"/>
  <c r="AV269" i="32"/>
  <c r="AW269" i="32"/>
  <c r="AX269" i="32"/>
  <c r="AY269" i="32"/>
  <c r="AZ269" i="32"/>
  <c r="BA269" i="32"/>
  <c r="AK270" i="32"/>
  <c r="AL270" i="32"/>
  <c r="AM270" i="32"/>
  <c r="AN270" i="32"/>
  <c r="AO270" i="32"/>
  <c r="AP270" i="32"/>
  <c r="AQ270" i="32"/>
  <c r="Q270" i="32"/>
  <c r="AR270" i="32"/>
  <c r="AS270" i="32"/>
  <c r="AT270" i="32"/>
  <c r="AU270" i="32"/>
  <c r="AV270" i="32"/>
  <c r="AW270" i="32"/>
  <c r="AX270" i="32"/>
  <c r="AY270" i="32"/>
  <c r="AZ270" i="32"/>
  <c r="BA270" i="32"/>
  <c r="AK271" i="32"/>
  <c r="AL271" i="32"/>
  <c r="AM271" i="32"/>
  <c r="AN271" i="32"/>
  <c r="AO271" i="32"/>
  <c r="AP271" i="32"/>
  <c r="AQ271" i="32"/>
  <c r="Q271" i="32"/>
  <c r="AR271" i="32"/>
  <c r="AS271" i="32"/>
  <c r="AT271" i="32"/>
  <c r="AU271" i="32"/>
  <c r="AV271" i="32"/>
  <c r="AW271" i="32"/>
  <c r="AX271" i="32"/>
  <c r="AY271" i="32"/>
  <c r="AZ271" i="32"/>
  <c r="BA271" i="32"/>
  <c r="AK272" i="32"/>
  <c r="AL272" i="32"/>
  <c r="AM272" i="32"/>
  <c r="AN272" i="32"/>
  <c r="AO272" i="32"/>
  <c r="AP272" i="32"/>
  <c r="AQ272" i="32"/>
  <c r="Q272" i="32"/>
  <c r="AR272" i="32"/>
  <c r="AS272" i="32"/>
  <c r="AT272" i="32"/>
  <c r="AU272" i="32"/>
  <c r="AV272" i="32"/>
  <c r="AW272" i="32"/>
  <c r="AX272" i="32"/>
  <c r="AY272" i="32"/>
  <c r="AZ272" i="32"/>
  <c r="BA272" i="32"/>
  <c r="AK273" i="32"/>
  <c r="AL273" i="32"/>
  <c r="AM273" i="32"/>
  <c r="AN273" i="32"/>
  <c r="AO273" i="32"/>
  <c r="AP273" i="32"/>
  <c r="AQ273" i="32"/>
  <c r="Q273" i="32"/>
  <c r="AR273" i="32"/>
  <c r="AS273" i="32"/>
  <c r="AT273" i="32"/>
  <c r="AU273" i="32"/>
  <c r="AV273" i="32"/>
  <c r="AW273" i="32"/>
  <c r="AX273" i="32"/>
  <c r="AY273" i="32"/>
  <c r="AZ273" i="32"/>
  <c r="BA273" i="32"/>
  <c r="AK274" i="32"/>
  <c r="AL274" i="32"/>
  <c r="AM274" i="32"/>
  <c r="AN274" i="32"/>
  <c r="AO274" i="32"/>
  <c r="AP274" i="32"/>
  <c r="AQ274" i="32"/>
  <c r="Q274" i="32"/>
  <c r="AR274" i="32"/>
  <c r="AS274" i="32"/>
  <c r="AT274" i="32"/>
  <c r="AU274" i="32"/>
  <c r="AV274" i="32"/>
  <c r="AW274" i="32"/>
  <c r="AX274" i="32"/>
  <c r="AY274" i="32"/>
  <c r="AZ274" i="32"/>
  <c r="BA274" i="32"/>
  <c r="AK275" i="32"/>
  <c r="AL275" i="32"/>
  <c r="AM275" i="32"/>
  <c r="AN275" i="32"/>
  <c r="AO275" i="32"/>
  <c r="AP275" i="32"/>
  <c r="AQ275" i="32"/>
  <c r="Q275" i="32"/>
  <c r="AR275" i="32"/>
  <c r="AS275" i="32"/>
  <c r="AT275" i="32"/>
  <c r="AU275" i="32"/>
  <c r="AV275" i="32"/>
  <c r="AW275" i="32"/>
  <c r="AX275" i="32"/>
  <c r="AY275" i="32"/>
  <c r="AZ275" i="32"/>
  <c r="BA275" i="32"/>
  <c r="AK276" i="32"/>
  <c r="AL276" i="32"/>
  <c r="AM276" i="32"/>
  <c r="AN276" i="32"/>
  <c r="AO276" i="32"/>
  <c r="AP276" i="32"/>
  <c r="AQ276" i="32"/>
  <c r="Q276" i="32"/>
  <c r="AR276" i="32"/>
  <c r="AS276" i="32"/>
  <c r="AT276" i="32"/>
  <c r="AU276" i="32"/>
  <c r="AV276" i="32"/>
  <c r="AW276" i="32"/>
  <c r="AX276" i="32"/>
  <c r="AY276" i="32"/>
  <c r="AZ276" i="32"/>
  <c r="BA276" i="32"/>
  <c r="AK277" i="32"/>
  <c r="AL277" i="32"/>
  <c r="AM277" i="32"/>
  <c r="AN277" i="32"/>
  <c r="AO277" i="32"/>
  <c r="AP277" i="32"/>
  <c r="AQ277" i="32"/>
  <c r="Q277" i="32"/>
  <c r="AR277" i="32"/>
  <c r="AS277" i="32"/>
  <c r="AT277" i="32"/>
  <c r="AU277" i="32"/>
  <c r="AV277" i="32"/>
  <c r="AW277" i="32"/>
  <c r="AX277" i="32"/>
  <c r="AY277" i="32"/>
  <c r="AZ277" i="32"/>
  <c r="BA277" i="32"/>
  <c r="AK278" i="32"/>
  <c r="AL278" i="32"/>
  <c r="AM278" i="32"/>
  <c r="AN278" i="32"/>
  <c r="AO278" i="32"/>
  <c r="AP278" i="32"/>
  <c r="AQ278" i="32"/>
  <c r="Q278" i="32"/>
  <c r="AR278" i="32"/>
  <c r="AS278" i="32"/>
  <c r="AT278" i="32"/>
  <c r="AU278" i="32"/>
  <c r="AV278" i="32"/>
  <c r="AW278" i="32"/>
  <c r="AX278" i="32"/>
  <c r="AY278" i="32"/>
  <c r="AZ278" i="32"/>
  <c r="BA278" i="32"/>
  <c r="AK279" i="32"/>
  <c r="AL279" i="32"/>
  <c r="AM279" i="32"/>
  <c r="AN279" i="32"/>
  <c r="AO279" i="32"/>
  <c r="AP279" i="32"/>
  <c r="AQ279" i="32"/>
  <c r="Q279" i="32"/>
  <c r="AR279" i="32"/>
  <c r="AS279" i="32"/>
  <c r="AT279" i="32"/>
  <c r="AU279" i="32"/>
  <c r="AV279" i="32"/>
  <c r="AW279" i="32"/>
  <c r="AX279" i="32"/>
  <c r="AY279" i="32"/>
  <c r="AZ279" i="32"/>
  <c r="BA279" i="32"/>
  <c r="AK280" i="32"/>
  <c r="AL280" i="32"/>
  <c r="AM280" i="32"/>
  <c r="AN280" i="32"/>
  <c r="AO280" i="32"/>
  <c r="AP280" i="32"/>
  <c r="AQ280" i="32"/>
  <c r="Q280" i="32"/>
  <c r="AR280" i="32"/>
  <c r="AS280" i="32"/>
  <c r="AT280" i="32"/>
  <c r="AU280" i="32"/>
  <c r="AV280" i="32"/>
  <c r="AW280" i="32"/>
  <c r="AX280" i="32"/>
  <c r="AY280" i="32"/>
  <c r="AZ280" i="32"/>
  <c r="BA280" i="32"/>
  <c r="AK281" i="32"/>
  <c r="AL281" i="32"/>
  <c r="AM281" i="32"/>
  <c r="AN281" i="32"/>
  <c r="AO281" i="32"/>
  <c r="AP281" i="32"/>
  <c r="AQ281" i="32"/>
  <c r="Q281" i="32"/>
  <c r="AR281" i="32"/>
  <c r="AS281" i="32"/>
  <c r="AT281" i="32"/>
  <c r="AU281" i="32"/>
  <c r="AV281" i="32"/>
  <c r="AW281" i="32"/>
  <c r="AX281" i="32"/>
  <c r="AY281" i="32"/>
  <c r="AZ281" i="32"/>
  <c r="BA281" i="32"/>
  <c r="AK282" i="32"/>
  <c r="AL282" i="32"/>
  <c r="AM282" i="32"/>
  <c r="AN282" i="32"/>
  <c r="AO282" i="32"/>
  <c r="AP282" i="32"/>
  <c r="AQ282" i="32"/>
  <c r="Q282" i="32"/>
  <c r="AR282" i="32"/>
  <c r="AS282" i="32"/>
  <c r="AT282" i="32"/>
  <c r="AU282" i="32"/>
  <c r="AV282" i="32"/>
  <c r="AW282" i="32"/>
  <c r="AX282" i="32"/>
  <c r="AY282" i="32"/>
  <c r="AZ282" i="32"/>
  <c r="BA282" i="32"/>
  <c r="AK283" i="32"/>
  <c r="AL283" i="32"/>
  <c r="AM283" i="32"/>
  <c r="AN283" i="32"/>
  <c r="AO283" i="32"/>
  <c r="AP283" i="32"/>
  <c r="AQ283" i="32"/>
  <c r="Q283" i="32"/>
  <c r="AR283" i="32"/>
  <c r="AS283" i="32"/>
  <c r="AT283" i="32"/>
  <c r="AU283" i="32"/>
  <c r="AV283" i="32"/>
  <c r="AW283" i="32"/>
  <c r="AX283" i="32"/>
  <c r="AY283" i="32"/>
  <c r="AZ283" i="32"/>
  <c r="BA283" i="32"/>
  <c r="AK284" i="32"/>
  <c r="AL284" i="32"/>
  <c r="AM284" i="32"/>
  <c r="AN284" i="32"/>
  <c r="AO284" i="32"/>
  <c r="AP284" i="32"/>
  <c r="AQ284" i="32"/>
  <c r="Q284" i="32"/>
  <c r="AR284" i="32"/>
  <c r="AS284" i="32"/>
  <c r="AT284" i="32"/>
  <c r="AU284" i="32"/>
  <c r="AV284" i="32"/>
  <c r="AW284" i="32"/>
  <c r="AX284" i="32"/>
  <c r="AY284" i="32"/>
  <c r="AZ284" i="32"/>
  <c r="BA284" i="32"/>
  <c r="AK285" i="32"/>
  <c r="AL285" i="32"/>
  <c r="AM285" i="32"/>
  <c r="AN285" i="32"/>
  <c r="AO285" i="32"/>
  <c r="AP285" i="32"/>
  <c r="AQ285" i="32"/>
  <c r="Q285" i="32"/>
  <c r="AR285" i="32"/>
  <c r="AS285" i="32"/>
  <c r="AT285" i="32"/>
  <c r="AU285" i="32"/>
  <c r="AV285" i="32"/>
  <c r="AW285" i="32"/>
  <c r="AX285" i="32"/>
  <c r="AY285" i="32"/>
  <c r="AZ285" i="32"/>
  <c r="BA285" i="32"/>
  <c r="AK286" i="32"/>
  <c r="AL286" i="32"/>
  <c r="AM286" i="32"/>
  <c r="AN286" i="32"/>
  <c r="AO286" i="32"/>
  <c r="AP286" i="32"/>
  <c r="AQ286" i="32"/>
  <c r="Q286" i="32"/>
  <c r="AR286" i="32"/>
  <c r="AS286" i="32"/>
  <c r="AT286" i="32"/>
  <c r="AU286" i="32"/>
  <c r="AV286" i="32"/>
  <c r="AW286" i="32"/>
  <c r="AX286" i="32"/>
  <c r="AY286" i="32"/>
  <c r="AZ286" i="32"/>
  <c r="BA286" i="32"/>
  <c r="AK287" i="32"/>
  <c r="AL287" i="32"/>
  <c r="AM287" i="32"/>
  <c r="AN287" i="32"/>
  <c r="AO287" i="32"/>
  <c r="AP287" i="32"/>
  <c r="AQ287" i="32"/>
  <c r="Q287" i="32"/>
  <c r="AR287" i="32"/>
  <c r="AS287" i="32"/>
  <c r="AT287" i="32"/>
  <c r="AU287" i="32"/>
  <c r="AV287" i="32"/>
  <c r="AW287" i="32"/>
  <c r="AX287" i="32"/>
  <c r="AY287" i="32"/>
  <c r="AZ287" i="32"/>
  <c r="BA287" i="32"/>
  <c r="AK288" i="32"/>
  <c r="AL288" i="32"/>
  <c r="AM288" i="32"/>
  <c r="AN288" i="32"/>
  <c r="AO288" i="32"/>
  <c r="AP288" i="32"/>
  <c r="AQ288" i="32"/>
  <c r="Q288" i="32"/>
  <c r="AR288" i="32"/>
  <c r="AS288" i="32"/>
  <c r="AT288" i="32"/>
  <c r="AU288" i="32"/>
  <c r="AV288" i="32"/>
  <c r="AW288" i="32"/>
  <c r="AX288" i="32"/>
  <c r="AY288" i="32"/>
  <c r="AZ288" i="32"/>
  <c r="BA288" i="32"/>
  <c r="AK289" i="32"/>
  <c r="AL289" i="32"/>
  <c r="AM289" i="32"/>
  <c r="AN289" i="32"/>
  <c r="AO289" i="32"/>
  <c r="AP289" i="32"/>
  <c r="AQ289" i="32"/>
  <c r="Q289" i="32"/>
  <c r="AR289" i="32"/>
  <c r="AS289" i="32"/>
  <c r="AT289" i="32"/>
  <c r="AU289" i="32"/>
  <c r="AV289" i="32"/>
  <c r="AW289" i="32"/>
  <c r="AX289" i="32"/>
  <c r="AY289" i="32"/>
  <c r="AZ289" i="32"/>
  <c r="BA289" i="32"/>
  <c r="AK290" i="32"/>
  <c r="AL290" i="32"/>
  <c r="AM290" i="32"/>
  <c r="AN290" i="32"/>
  <c r="AO290" i="32"/>
  <c r="AP290" i="32"/>
  <c r="AQ290" i="32"/>
  <c r="Q290" i="32"/>
  <c r="AR290" i="32"/>
  <c r="AS290" i="32"/>
  <c r="AT290" i="32"/>
  <c r="AU290" i="32"/>
  <c r="AV290" i="32"/>
  <c r="AW290" i="32"/>
  <c r="AX290" i="32"/>
  <c r="AY290" i="32"/>
  <c r="AZ290" i="32"/>
  <c r="BA290" i="32"/>
  <c r="AK291" i="32"/>
  <c r="AL291" i="32"/>
  <c r="AM291" i="32"/>
  <c r="AN291" i="32"/>
  <c r="AO291" i="32"/>
  <c r="AP291" i="32"/>
  <c r="AQ291" i="32"/>
  <c r="Q291" i="32"/>
  <c r="AR291" i="32"/>
  <c r="AS291" i="32"/>
  <c r="AT291" i="32"/>
  <c r="AU291" i="32"/>
  <c r="AV291" i="32"/>
  <c r="AW291" i="32"/>
  <c r="AX291" i="32"/>
  <c r="AY291" i="32"/>
  <c r="AZ291" i="32"/>
  <c r="BA291" i="32"/>
  <c r="AK292" i="32"/>
  <c r="AL292" i="32"/>
  <c r="AM292" i="32"/>
  <c r="AN292" i="32"/>
  <c r="AO292" i="32"/>
  <c r="AP292" i="32"/>
  <c r="AQ292" i="32"/>
  <c r="Q292" i="32"/>
  <c r="AR292" i="32"/>
  <c r="AS292" i="32"/>
  <c r="AT292" i="32"/>
  <c r="AU292" i="32"/>
  <c r="AV292" i="32"/>
  <c r="AW292" i="32"/>
  <c r="AX292" i="32"/>
  <c r="AY292" i="32"/>
  <c r="AZ292" i="32"/>
  <c r="BA292" i="32"/>
  <c r="AK293" i="32"/>
  <c r="AL293" i="32"/>
  <c r="AM293" i="32"/>
  <c r="AN293" i="32"/>
  <c r="AO293" i="32"/>
  <c r="AP293" i="32"/>
  <c r="AQ293" i="32"/>
  <c r="Q293" i="32"/>
  <c r="AR293" i="32"/>
  <c r="AS293" i="32"/>
  <c r="AT293" i="32"/>
  <c r="AU293" i="32"/>
  <c r="AV293" i="32"/>
  <c r="AW293" i="32"/>
  <c r="AX293" i="32"/>
  <c r="AY293" i="32"/>
  <c r="AZ293" i="32"/>
  <c r="BA293" i="32"/>
  <c r="AK294" i="32"/>
  <c r="AL294" i="32"/>
  <c r="AM294" i="32"/>
  <c r="AN294" i="32"/>
  <c r="AO294" i="32"/>
  <c r="AP294" i="32"/>
  <c r="AQ294" i="32"/>
  <c r="Q294" i="32"/>
  <c r="AR294" i="32"/>
  <c r="AS294" i="32"/>
  <c r="AT294" i="32"/>
  <c r="AU294" i="32"/>
  <c r="AV294" i="32"/>
  <c r="AW294" i="32"/>
  <c r="AX294" i="32"/>
  <c r="AY294" i="32"/>
  <c r="AZ294" i="32"/>
  <c r="BA294" i="32"/>
  <c r="AK295" i="32"/>
  <c r="AL295" i="32"/>
  <c r="AM295" i="32"/>
  <c r="AN295" i="32"/>
  <c r="AO295" i="32"/>
  <c r="AP295" i="32"/>
  <c r="AQ295" i="32"/>
  <c r="Q295" i="32"/>
  <c r="AR295" i="32"/>
  <c r="AS295" i="32"/>
  <c r="AT295" i="32"/>
  <c r="AU295" i="32"/>
  <c r="AV295" i="32"/>
  <c r="AW295" i="32"/>
  <c r="AX295" i="32"/>
  <c r="AY295" i="32"/>
  <c r="AZ295" i="32"/>
  <c r="BA295" i="32"/>
  <c r="AK296" i="32"/>
  <c r="AL296" i="32"/>
  <c r="AM296" i="32"/>
  <c r="AN296" i="32"/>
  <c r="AO296" i="32"/>
  <c r="AP296" i="32"/>
  <c r="AQ296" i="32"/>
  <c r="Q296" i="32"/>
  <c r="AR296" i="32"/>
  <c r="AS296" i="32"/>
  <c r="AT296" i="32"/>
  <c r="AU296" i="32"/>
  <c r="AV296" i="32"/>
  <c r="AW296" i="32"/>
  <c r="AX296" i="32"/>
  <c r="AY296" i="32"/>
  <c r="AZ296" i="32"/>
  <c r="BA296" i="32"/>
  <c r="AK297" i="32"/>
  <c r="AL297" i="32"/>
  <c r="AM297" i="32"/>
  <c r="AN297" i="32"/>
  <c r="AO297" i="32"/>
  <c r="AP297" i="32"/>
  <c r="AQ297" i="32"/>
  <c r="Q297" i="32"/>
  <c r="AR297" i="32"/>
  <c r="AS297" i="32"/>
  <c r="AT297" i="32"/>
  <c r="AU297" i="32"/>
  <c r="AV297" i="32"/>
  <c r="AW297" i="32"/>
  <c r="AX297" i="32"/>
  <c r="AY297" i="32"/>
  <c r="AZ297" i="32"/>
  <c r="BA297" i="32"/>
  <c r="AK298" i="32"/>
  <c r="AL298" i="32"/>
  <c r="AM298" i="32"/>
  <c r="AN298" i="32"/>
  <c r="AO298" i="32"/>
  <c r="AP298" i="32"/>
  <c r="AQ298" i="32"/>
  <c r="Q298" i="32"/>
  <c r="AR298" i="32"/>
  <c r="AS298" i="32"/>
  <c r="AT298" i="32"/>
  <c r="AU298" i="32"/>
  <c r="AV298" i="32"/>
  <c r="AW298" i="32"/>
  <c r="AX298" i="32"/>
  <c r="AY298" i="32"/>
  <c r="AZ298" i="32"/>
  <c r="BA298" i="32"/>
  <c r="AK299" i="32"/>
  <c r="AL299" i="32"/>
  <c r="AM299" i="32"/>
  <c r="AN299" i="32"/>
  <c r="AO299" i="32"/>
  <c r="AP299" i="32"/>
  <c r="AQ299" i="32"/>
  <c r="Q299" i="32"/>
  <c r="AR299" i="32"/>
  <c r="AS299" i="32"/>
  <c r="AT299" i="32"/>
  <c r="AU299" i="32"/>
  <c r="AV299" i="32"/>
  <c r="AW299" i="32"/>
  <c r="AX299" i="32"/>
  <c r="AY299" i="32"/>
  <c r="AZ299" i="32"/>
  <c r="BA299" i="32"/>
  <c r="AK300" i="32"/>
  <c r="AL300" i="32"/>
  <c r="AM300" i="32"/>
  <c r="AN300" i="32"/>
  <c r="AO300" i="32"/>
  <c r="AP300" i="32"/>
  <c r="AQ300" i="32"/>
  <c r="Q300" i="32"/>
  <c r="AR300" i="32"/>
  <c r="AS300" i="32"/>
  <c r="AT300" i="32"/>
  <c r="AU300" i="32"/>
  <c r="AV300" i="32"/>
  <c r="AW300" i="32"/>
  <c r="AX300" i="32"/>
  <c r="AY300" i="32"/>
  <c r="AZ300" i="32"/>
  <c r="BA300" i="32"/>
  <c r="AK301" i="32"/>
  <c r="AL301" i="32"/>
  <c r="AM301" i="32"/>
  <c r="AN301" i="32"/>
  <c r="AO301" i="32"/>
  <c r="AP301" i="32"/>
  <c r="AQ301" i="32"/>
  <c r="Q301" i="32"/>
  <c r="AR301" i="32"/>
  <c r="AS301" i="32"/>
  <c r="AT301" i="32"/>
  <c r="AU301" i="32"/>
  <c r="AV301" i="32"/>
  <c r="AW301" i="32"/>
  <c r="AX301" i="32"/>
  <c r="AY301" i="32"/>
  <c r="AZ301" i="32"/>
  <c r="BA301" i="32"/>
  <c r="AK302" i="32"/>
  <c r="AL302" i="32"/>
  <c r="AM302" i="32"/>
  <c r="AN302" i="32"/>
  <c r="AO302" i="32"/>
  <c r="AP302" i="32"/>
  <c r="AQ302" i="32"/>
  <c r="Q302" i="32"/>
  <c r="AR302" i="32"/>
  <c r="AS302" i="32"/>
  <c r="AT302" i="32"/>
  <c r="AU302" i="32"/>
  <c r="AV302" i="32"/>
  <c r="AW302" i="32"/>
  <c r="AX302" i="32"/>
  <c r="AY302" i="32"/>
  <c r="AZ302" i="32"/>
  <c r="BA302" i="32"/>
  <c r="AK303" i="32"/>
  <c r="AL303" i="32"/>
  <c r="AM303" i="32"/>
  <c r="AN303" i="32"/>
  <c r="AO303" i="32"/>
  <c r="AP303" i="32"/>
  <c r="AQ303" i="32"/>
  <c r="Q303" i="32"/>
  <c r="AR303" i="32"/>
  <c r="AS303" i="32"/>
  <c r="AT303" i="32"/>
  <c r="AU303" i="32"/>
  <c r="AV303" i="32"/>
  <c r="AW303" i="32"/>
  <c r="AX303" i="32"/>
  <c r="AY303" i="32"/>
  <c r="AZ303" i="32"/>
  <c r="BA303" i="32"/>
  <c r="AK304" i="32"/>
  <c r="AL304" i="32"/>
  <c r="AM304" i="32"/>
  <c r="AN304" i="32"/>
  <c r="AO304" i="32"/>
  <c r="AP304" i="32"/>
  <c r="AQ304" i="32"/>
  <c r="Q304" i="32"/>
  <c r="AR304" i="32"/>
  <c r="AS304" i="32"/>
  <c r="AT304" i="32"/>
  <c r="AU304" i="32"/>
  <c r="AV304" i="32"/>
  <c r="AW304" i="32"/>
  <c r="AX304" i="32"/>
  <c r="AY304" i="32"/>
  <c r="AZ304" i="32"/>
  <c r="BA304" i="32"/>
  <c r="AK305" i="32"/>
  <c r="AL305" i="32"/>
  <c r="AM305" i="32"/>
  <c r="AN305" i="32"/>
  <c r="AO305" i="32"/>
  <c r="AP305" i="32"/>
  <c r="AQ305" i="32"/>
  <c r="Q305" i="32"/>
  <c r="AR305" i="32"/>
  <c r="AS305" i="32"/>
  <c r="AT305" i="32"/>
  <c r="AU305" i="32"/>
  <c r="AV305" i="32"/>
  <c r="AW305" i="32"/>
  <c r="AX305" i="32"/>
  <c r="AY305" i="32"/>
  <c r="AZ305" i="32"/>
  <c r="BA305" i="32"/>
  <c r="AK306" i="32"/>
  <c r="AL306" i="32"/>
  <c r="AM306" i="32"/>
  <c r="AN306" i="32"/>
  <c r="AO306" i="32"/>
  <c r="AP306" i="32"/>
  <c r="AQ306" i="32"/>
  <c r="Q306" i="32"/>
  <c r="AR306" i="32"/>
  <c r="AS306" i="32"/>
  <c r="AT306" i="32"/>
  <c r="AU306" i="32"/>
  <c r="AV306" i="32"/>
  <c r="AW306" i="32"/>
  <c r="AX306" i="32"/>
  <c r="AY306" i="32"/>
  <c r="AZ306" i="32"/>
  <c r="BA306" i="32"/>
  <c r="AK307" i="32"/>
  <c r="AL307" i="32"/>
  <c r="AM307" i="32"/>
  <c r="AN307" i="32"/>
  <c r="AO307" i="32"/>
  <c r="AP307" i="32"/>
  <c r="AQ307" i="32"/>
  <c r="Q307" i="32"/>
  <c r="AR307" i="32"/>
  <c r="AS307" i="32"/>
  <c r="AT307" i="32"/>
  <c r="AU307" i="32"/>
  <c r="AV307" i="32"/>
  <c r="AW307" i="32"/>
  <c r="AX307" i="32"/>
  <c r="AY307" i="32"/>
  <c r="AZ307" i="32"/>
  <c r="BA307" i="32"/>
  <c r="AK308" i="32"/>
  <c r="AL308" i="32"/>
  <c r="AM308" i="32"/>
  <c r="AN308" i="32"/>
  <c r="AO308" i="32"/>
  <c r="AP308" i="32"/>
  <c r="AQ308" i="32"/>
  <c r="Q308" i="32"/>
  <c r="AR308" i="32"/>
  <c r="AS308" i="32"/>
  <c r="AT308" i="32"/>
  <c r="AU308" i="32"/>
  <c r="AV308" i="32"/>
  <c r="AW308" i="32"/>
  <c r="AX308" i="32"/>
  <c r="AY308" i="32"/>
  <c r="AZ308" i="32"/>
  <c r="BA308" i="32"/>
  <c r="AK309" i="32"/>
  <c r="AL309" i="32"/>
  <c r="AM309" i="32"/>
  <c r="AN309" i="32"/>
  <c r="AO309" i="32"/>
  <c r="AP309" i="32"/>
  <c r="AQ309" i="32"/>
  <c r="Q309" i="32"/>
  <c r="AR309" i="32"/>
  <c r="AS309" i="32"/>
  <c r="AT309" i="32"/>
  <c r="AU309" i="32"/>
  <c r="AV309" i="32"/>
  <c r="AW309" i="32"/>
  <c r="AX309" i="32"/>
  <c r="AY309" i="32"/>
  <c r="AZ309" i="32"/>
  <c r="BA309" i="32"/>
  <c r="AK310" i="32"/>
  <c r="AL310" i="32"/>
  <c r="AM310" i="32"/>
  <c r="AN310" i="32"/>
  <c r="AO310" i="32"/>
  <c r="AP310" i="32"/>
  <c r="AQ310" i="32"/>
  <c r="Q310" i="32"/>
  <c r="AR310" i="32"/>
  <c r="AS310" i="32"/>
  <c r="AT310" i="32"/>
  <c r="AU310" i="32"/>
  <c r="AV310" i="32"/>
  <c r="AW310" i="32"/>
  <c r="AX310" i="32"/>
  <c r="AY310" i="32"/>
  <c r="AZ310" i="32"/>
  <c r="BA310" i="32"/>
  <c r="AK311" i="32"/>
  <c r="AL311" i="32"/>
  <c r="AM311" i="32"/>
  <c r="AN311" i="32"/>
  <c r="AO311" i="32"/>
  <c r="AP311" i="32"/>
  <c r="AQ311" i="32"/>
  <c r="Q311" i="32"/>
  <c r="AR311" i="32"/>
  <c r="AS311" i="32"/>
  <c r="AT311" i="32"/>
  <c r="AU311" i="32"/>
  <c r="AV311" i="32"/>
  <c r="AW311" i="32"/>
  <c r="AX311" i="32"/>
  <c r="AY311" i="32"/>
  <c r="AZ311" i="32"/>
  <c r="BA311" i="32"/>
  <c r="AK312" i="32"/>
  <c r="AL312" i="32"/>
  <c r="AM312" i="32"/>
  <c r="AN312" i="32"/>
  <c r="AO312" i="32"/>
  <c r="AP312" i="32"/>
  <c r="AQ312" i="32"/>
  <c r="Q312" i="32"/>
  <c r="AR312" i="32"/>
  <c r="AS312" i="32"/>
  <c r="AT312" i="32"/>
  <c r="AU312" i="32"/>
  <c r="AV312" i="32"/>
  <c r="AW312" i="32"/>
  <c r="AX312" i="32"/>
  <c r="AY312" i="32"/>
  <c r="AZ312" i="32"/>
  <c r="BA312" i="32"/>
  <c r="AK313" i="32"/>
  <c r="AL313" i="32"/>
  <c r="AM313" i="32"/>
  <c r="AN313" i="32"/>
  <c r="AO313" i="32"/>
  <c r="AP313" i="32"/>
  <c r="AQ313" i="32"/>
  <c r="Q313" i="32"/>
  <c r="AR313" i="32"/>
  <c r="AS313" i="32"/>
  <c r="AT313" i="32"/>
  <c r="AU313" i="32"/>
  <c r="AV313" i="32"/>
  <c r="AW313" i="32"/>
  <c r="AX313" i="32"/>
  <c r="AY313" i="32"/>
  <c r="AZ313" i="32"/>
  <c r="BA313" i="32"/>
  <c r="AK314" i="32"/>
  <c r="AL314" i="32"/>
  <c r="AM314" i="32"/>
  <c r="AN314" i="32"/>
  <c r="AO314" i="32"/>
  <c r="AP314" i="32"/>
  <c r="AQ314" i="32"/>
  <c r="Q314" i="32"/>
  <c r="AR314" i="32"/>
  <c r="AS314" i="32"/>
  <c r="AT314" i="32"/>
  <c r="AU314" i="32"/>
  <c r="AV314" i="32"/>
  <c r="AW314" i="32"/>
  <c r="AX314" i="32"/>
  <c r="AY314" i="32"/>
  <c r="AZ314" i="32"/>
  <c r="BA314" i="32"/>
  <c r="AK315" i="32"/>
  <c r="AL315" i="32"/>
  <c r="AM315" i="32"/>
  <c r="AN315" i="32"/>
  <c r="AO315" i="32"/>
  <c r="AP315" i="32"/>
  <c r="AQ315" i="32"/>
  <c r="Q315" i="32"/>
  <c r="AR315" i="32"/>
  <c r="AS315" i="32"/>
  <c r="AT315" i="32"/>
  <c r="AU315" i="32"/>
  <c r="AV315" i="32"/>
  <c r="AW315" i="32"/>
  <c r="AX315" i="32"/>
  <c r="AY315" i="32"/>
  <c r="AZ315" i="32"/>
  <c r="BA315" i="32"/>
  <c r="AK316" i="32"/>
  <c r="AL316" i="32"/>
  <c r="AM316" i="32"/>
  <c r="AN316" i="32"/>
  <c r="AO316" i="32"/>
  <c r="AP316" i="32"/>
  <c r="AQ316" i="32"/>
  <c r="Q316" i="32"/>
  <c r="AR316" i="32"/>
  <c r="AS316" i="32"/>
  <c r="AT316" i="32"/>
  <c r="AU316" i="32"/>
  <c r="AV316" i="32"/>
  <c r="AW316" i="32"/>
  <c r="AX316" i="32"/>
  <c r="AY316" i="32"/>
  <c r="AZ316" i="32"/>
  <c r="BA316" i="32"/>
  <c r="AK317" i="32"/>
  <c r="AL317" i="32"/>
  <c r="AM317" i="32"/>
  <c r="AN317" i="32"/>
  <c r="AO317" i="32"/>
  <c r="AP317" i="32"/>
  <c r="AQ317" i="32"/>
  <c r="Q317" i="32"/>
  <c r="AR317" i="32"/>
  <c r="AS317" i="32"/>
  <c r="AT317" i="32"/>
  <c r="AU317" i="32"/>
  <c r="AV317" i="32"/>
  <c r="AW317" i="32"/>
  <c r="AX317" i="32"/>
  <c r="AY317" i="32"/>
  <c r="AZ317" i="32"/>
  <c r="BA317" i="32"/>
  <c r="AK318" i="32"/>
  <c r="AL318" i="32"/>
  <c r="AM318" i="32"/>
  <c r="AN318" i="32"/>
  <c r="AO318" i="32"/>
  <c r="AP318" i="32"/>
  <c r="AQ318" i="32"/>
  <c r="Q318" i="32"/>
  <c r="AR318" i="32"/>
  <c r="AS318" i="32"/>
  <c r="AT318" i="32"/>
  <c r="AU318" i="32"/>
  <c r="AV318" i="32"/>
  <c r="AW318" i="32"/>
  <c r="AX318" i="32"/>
  <c r="AY318" i="32"/>
  <c r="AZ318" i="32"/>
  <c r="BA318" i="32"/>
  <c r="AK319" i="32"/>
  <c r="AL319" i="32"/>
  <c r="AM319" i="32"/>
  <c r="AN319" i="32"/>
  <c r="AO319" i="32"/>
  <c r="AP319" i="32"/>
  <c r="AQ319" i="32"/>
  <c r="Q319" i="32"/>
  <c r="AR319" i="32"/>
  <c r="AS319" i="32"/>
  <c r="AT319" i="32"/>
  <c r="AU319" i="32"/>
  <c r="AV319" i="32"/>
  <c r="AW319" i="32"/>
  <c r="AX319" i="32"/>
  <c r="AY319" i="32"/>
  <c r="AZ319" i="32"/>
  <c r="BA319" i="32"/>
  <c r="AK320" i="32"/>
  <c r="AL320" i="32"/>
  <c r="AM320" i="32"/>
  <c r="AN320" i="32"/>
  <c r="AO320" i="32"/>
  <c r="AP320" i="32"/>
  <c r="AQ320" i="32"/>
  <c r="Q320" i="32"/>
  <c r="AR320" i="32"/>
  <c r="AS320" i="32"/>
  <c r="AT320" i="32"/>
  <c r="AU320" i="32"/>
  <c r="AV320" i="32"/>
  <c r="AW320" i="32"/>
  <c r="AX320" i="32"/>
  <c r="AY320" i="32"/>
  <c r="AZ320" i="32"/>
  <c r="BA320" i="32"/>
  <c r="AK321" i="32"/>
  <c r="AL321" i="32"/>
  <c r="AM321" i="32"/>
  <c r="AN321" i="32"/>
  <c r="AO321" i="32"/>
  <c r="AP321" i="32"/>
  <c r="AQ321" i="32"/>
  <c r="Q321" i="32"/>
  <c r="AR321" i="32"/>
  <c r="AS321" i="32"/>
  <c r="AT321" i="32"/>
  <c r="AU321" i="32"/>
  <c r="AV321" i="32"/>
  <c r="AW321" i="32"/>
  <c r="AX321" i="32"/>
  <c r="AY321" i="32"/>
  <c r="AZ321" i="32"/>
  <c r="BA321" i="32"/>
  <c r="AK322" i="32"/>
  <c r="AL322" i="32"/>
  <c r="AM322" i="32"/>
  <c r="AN322" i="32"/>
  <c r="AO322" i="32"/>
  <c r="AP322" i="32"/>
  <c r="AQ322" i="32"/>
  <c r="Q322" i="32"/>
  <c r="AR322" i="32"/>
  <c r="AS322" i="32"/>
  <c r="AT322" i="32"/>
  <c r="AU322" i="32"/>
  <c r="AV322" i="32"/>
  <c r="AW322" i="32"/>
  <c r="AX322" i="32"/>
  <c r="AY322" i="32"/>
  <c r="AZ322" i="32"/>
  <c r="BA322" i="32"/>
  <c r="AK323" i="32"/>
  <c r="AL323" i="32"/>
  <c r="AM323" i="32"/>
  <c r="AN323" i="32"/>
  <c r="AO323" i="32"/>
  <c r="AP323" i="32"/>
  <c r="AQ323" i="32"/>
  <c r="Q323" i="32"/>
  <c r="AR323" i="32"/>
  <c r="AS323" i="32"/>
  <c r="AT323" i="32"/>
  <c r="AU323" i="32"/>
  <c r="AV323" i="32"/>
  <c r="AW323" i="32"/>
  <c r="AX323" i="32"/>
  <c r="AY323" i="32"/>
  <c r="AZ323" i="32"/>
  <c r="BA323" i="32"/>
  <c r="AK324" i="32"/>
  <c r="AL324" i="32"/>
  <c r="AM324" i="32"/>
  <c r="AN324" i="32"/>
  <c r="AO324" i="32"/>
  <c r="AP324" i="32"/>
  <c r="AQ324" i="32"/>
  <c r="Q324" i="32"/>
  <c r="AR324" i="32"/>
  <c r="AS324" i="32"/>
  <c r="AT324" i="32"/>
  <c r="AU324" i="32"/>
  <c r="AV324" i="32"/>
  <c r="AW324" i="32"/>
  <c r="AX324" i="32"/>
  <c r="AY324" i="32"/>
  <c r="AZ324" i="32"/>
  <c r="BA324" i="32"/>
  <c r="AK325" i="32"/>
  <c r="AL325" i="32"/>
  <c r="AM325" i="32"/>
  <c r="AN325" i="32"/>
  <c r="AO325" i="32"/>
  <c r="AP325" i="32"/>
  <c r="AQ325" i="32"/>
  <c r="Q325" i="32"/>
  <c r="AR325" i="32"/>
  <c r="AS325" i="32"/>
  <c r="AT325" i="32"/>
  <c r="AU325" i="32"/>
  <c r="AV325" i="32"/>
  <c r="AW325" i="32"/>
  <c r="AX325" i="32"/>
  <c r="AY325" i="32"/>
  <c r="AZ325" i="32"/>
  <c r="BA325" i="32"/>
  <c r="AK326" i="32"/>
  <c r="AL326" i="32"/>
  <c r="AM326" i="32"/>
  <c r="AN326" i="32"/>
  <c r="AO326" i="32"/>
  <c r="AP326" i="32"/>
  <c r="AQ326" i="32"/>
  <c r="Q326" i="32"/>
  <c r="AR326" i="32"/>
  <c r="AS326" i="32"/>
  <c r="AT326" i="32"/>
  <c r="AU326" i="32"/>
  <c r="AV326" i="32"/>
  <c r="AW326" i="32"/>
  <c r="AX326" i="32"/>
  <c r="AY326" i="32"/>
  <c r="AZ326" i="32"/>
  <c r="BA326" i="32"/>
  <c r="AK327" i="32"/>
  <c r="AL327" i="32"/>
  <c r="AM327" i="32"/>
  <c r="AN327" i="32"/>
  <c r="AO327" i="32"/>
  <c r="AP327" i="32"/>
  <c r="AQ327" i="32"/>
  <c r="Q327" i="32"/>
  <c r="AR327" i="32"/>
  <c r="AS327" i="32"/>
  <c r="AT327" i="32"/>
  <c r="AU327" i="32"/>
  <c r="AV327" i="32"/>
  <c r="AW327" i="32"/>
  <c r="AX327" i="32"/>
  <c r="AY327" i="32"/>
  <c r="AZ327" i="32"/>
  <c r="BA327" i="32"/>
  <c r="AK328" i="32"/>
  <c r="AL328" i="32"/>
  <c r="AM328" i="32"/>
  <c r="AN328" i="32"/>
  <c r="AO328" i="32"/>
  <c r="AP328" i="32"/>
  <c r="AQ328" i="32"/>
  <c r="Q328" i="32"/>
  <c r="AR328" i="32"/>
  <c r="AS328" i="32"/>
  <c r="AT328" i="32"/>
  <c r="AU328" i="32"/>
  <c r="AV328" i="32"/>
  <c r="AW328" i="32"/>
  <c r="AX328" i="32"/>
  <c r="AY328" i="32"/>
  <c r="AZ328" i="32"/>
  <c r="BA328" i="32"/>
  <c r="AK329" i="32"/>
  <c r="AL329" i="32"/>
  <c r="AM329" i="32"/>
  <c r="AN329" i="32"/>
  <c r="AO329" i="32"/>
  <c r="AP329" i="32"/>
  <c r="AQ329" i="32"/>
  <c r="Q329" i="32"/>
  <c r="AR329" i="32"/>
  <c r="AS329" i="32"/>
  <c r="AT329" i="32"/>
  <c r="AU329" i="32"/>
  <c r="AV329" i="32"/>
  <c r="AW329" i="32"/>
  <c r="AX329" i="32"/>
  <c r="AY329" i="32"/>
  <c r="AZ329" i="32"/>
  <c r="BA329" i="32"/>
  <c r="AK330" i="32"/>
  <c r="AL330" i="32"/>
  <c r="AM330" i="32"/>
  <c r="AN330" i="32"/>
  <c r="AO330" i="32"/>
  <c r="AP330" i="32"/>
  <c r="AQ330" i="32"/>
  <c r="Q330" i="32"/>
  <c r="AR330" i="32"/>
  <c r="AS330" i="32"/>
  <c r="AT330" i="32"/>
  <c r="AU330" i="32"/>
  <c r="AV330" i="32"/>
  <c r="AW330" i="32"/>
  <c r="AX330" i="32"/>
  <c r="AY330" i="32"/>
  <c r="AZ330" i="32"/>
  <c r="BA330" i="32"/>
  <c r="AK331" i="32"/>
  <c r="AL331" i="32"/>
  <c r="AM331" i="32"/>
  <c r="AN331" i="32"/>
  <c r="AO331" i="32"/>
  <c r="AP331" i="32"/>
  <c r="AQ331" i="32"/>
  <c r="Q331" i="32"/>
  <c r="AR331" i="32"/>
  <c r="AS331" i="32"/>
  <c r="AT331" i="32"/>
  <c r="AU331" i="32"/>
  <c r="AV331" i="32"/>
  <c r="AW331" i="32"/>
  <c r="AX331" i="32"/>
  <c r="AY331" i="32"/>
  <c r="AZ331" i="32"/>
  <c r="BA331" i="32"/>
  <c r="AK332" i="32"/>
  <c r="AL332" i="32"/>
  <c r="AM332" i="32"/>
  <c r="AN332" i="32"/>
  <c r="AO332" i="32"/>
  <c r="AP332" i="32"/>
  <c r="AQ332" i="32"/>
  <c r="Q332" i="32"/>
  <c r="AR332" i="32"/>
  <c r="AS332" i="32"/>
  <c r="AT332" i="32"/>
  <c r="AU332" i="32"/>
  <c r="AV332" i="32"/>
  <c r="AW332" i="32"/>
  <c r="AX332" i="32"/>
  <c r="AY332" i="32"/>
  <c r="AZ332" i="32"/>
  <c r="BA332" i="32"/>
  <c r="AK333" i="32"/>
  <c r="AL333" i="32"/>
  <c r="AM333" i="32"/>
  <c r="AN333" i="32"/>
  <c r="AO333" i="32"/>
  <c r="AP333" i="32"/>
  <c r="AQ333" i="32"/>
  <c r="Q333" i="32"/>
  <c r="AR333" i="32"/>
  <c r="AS333" i="32"/>
  <c r="AT333" i="32"/>
  <c r="AU333" i="32"/>
  <c r="AV333" i="32"/>
  <c r="AW333" i="32"/>
  <c r="AX333" i="32"/>
  <c r="AY333" i="32"/>
  <c r="AZ333" i="32"/>
  <c r="BA333" i="32"/>
  <c r="AK334" i="32"/>
  <c r="AL334" i="32"/>
  <c r="AM334" i="32"/>
  <c r="AN334" i="32"/>
  <c r="AO334" i="32"/>
  <c r="AP334" i="32"/>
  <c r="AQ334" i="32"/>
  <c r="Q334" i="32"/>
  <c r="AR334" i="32"/>
  <c r="AS334" i="32"/>
  <c r="AT334" i="32"/>
  <c r="AU334" i="32"/>
  <c r="AV334" i="32"/>
  <c r="AW334" i="32"/>
  <c r="AX334" i="32"/>
  <c r="AY334" i="32"/>
  <c r="AZ334" i="32"/>
  <c r="BA334" i="32"/>
  <c r="AK335" i="32"/>
  <c r="AL335" i="32"/>
  <c r="AM335" i="32"/>
  <c r="AN335" i="32"/>
  <c r="AO335" i="32"/>
  <c r="AP335" i="32"/>
  <c r="AQ335" i="32"/>
  <c r="Q335" i="32"/>
  <c r="AR335" i="32"/>
  <c r="AS335" i="32"/>
  <c r="AT335" i="32"/>
  <c r="AU335" i="32"/>
  <c r="AV335" i="32"/>
  <c r="AW335" i="32"/>
  <c r="AX335" i="32"/>
  <c r="AY335" i="32"/>
  <c r="AZ335" i="32"/>
  <c r="BA335" i="32"/>
  <c r="AK336" i="32"/>
  <c r="AL336" i="32"/>
  <c r="AM336" i="32"/>
  <c r="AN336" i="32"/>
  <c r="AO336" i="32"/>
  <c r="AP336" i="32"/>
  <c r="AQ336" i="32"/>
  <c r="Q336" i="32"/>
  <c r="AR336" i="32"/>
  <c r="AS336" i="32"/>
  <c r="AT336" i="32"/>
  <c r="AU336" i="32"/>
  <c r="AV336" i="32"/>
  <c r="AW336" i="32"/>
  <c r="AX336" i="32"/>
  <c r="AY336" i="32"/>
  <c r="AZ336" i="32"/>
  <c r="BA336" i="32"/>
  <c r="AK337" i="32"/>
  <c r="AL337" i="32"/>
  <c r="AM337" i="32"/>
  <c r="AN337" i="32"/>
  <c r="AO337" i="32"/>
  <c r="AP337" i="32"/>
  <c r="AQ337" i="32"/>
  <c r="Q337" i="32"/>
  <c r="AR337" i="32"/>
  <c r="AS337" i="32"/>
  <c r="AT337" i="32"/>
  <c r="AU337" i="32"/>
  <c r="AV337" i="32"/>
  <c r="AW337" i="32"/>
  <c r="AX337" i="32"/>
  <c r="AY337" i="32"/>
  <c r="AZ337" i="32"/>
  <c r="BA337" i="32"/>
  <c r="AK338" i="32"/>
  <c r="AL338" i="32"/>
  <c r="AM338" i="32"/>
  <c r="AN338" i="32"/>
  <c r="AO338" i="32"/>
  <c r="AP338" i="32"/>
  <c r="AQ338" i="32"/>
  <c r="Q338" i="32"/>
  <c r="AR338" i="32"/>
  <c r="AS338" i="32"/>
  <c r="AT338" i="32"/>
  <c r="AU338" i="32"/>
  <c r="AV338" i="32"/>
  <c r="AW338" i="32"/>
  <c r="AX338" i="32"/>
  <c r="AY338" i="32"/>
  <c r="AZ338" i="32"/>
  <c r="BA338" i="32"/>
  <c r="AK339" i="32"/>
  <c r="AL339" i="32"/>
  <c r="AM339" i="32"/>
  <c r="AN339" i="32"/>
  <c r="AO339" i="32"/>
  <c r="AP339" i="32"/>
  <c r="AQ339" i="32"/>
  <c r="Q339" i="32"/>
  <c r="AR339" i="32"/>
  <c r="AS339" i="32"/>
  <c r="AT339" i="32"/>
  <c r="AU339" i="32"/>
  <c r="AV339" i="32"/>
  <c r="AW339" i="32"/>
  <c r="AX339" i="32"/>
  <c r="AY339" i="32"/>
  <c r="AZ339" i="32"/>
  <c r="BA339" i="32"/>
  <c r="AK340" i="32"/>
  <c r="AL340" i="32"/>
  <c r="AM340" i="32"/>
  <c r="AN340" i="32"/>
  <c r="AO340" i="32"/>
  <c r="AP340" i="32"/>
  <c r="AQ340" i="32"/>
  <c r="Q340" i="32"/>
  <c r="AR340" i="32"/>
  <c r="AS340" i="32"/>
  <c r="AT340" i="32"/>
  <c r="AU340" i="32"/>
  <c r="AV340" i="32"/>
  <c r="AW340" i="32"/>
  <c r="AX340" i="32"/>
  <c r="AY340" i="32"/>
  <c r="AZ340" i="32"/>
  <c r="BA340" i="32"/>
  <c r="AK341" i="32"/>
  <c r="AL341" i="32"/>
  <c r="AM341" i="32"/>
  <c r="AN341" i="32"/>
  <c r="AO341" i="32"/>
  <c r="AP341" i="32"/>
  <c r="AQ341" i="32"/>
  <c r="Q341" i="32"/>
  <c r="AR341" i="32"/>
  <c r="AS341" i="32"/>
  <c r="AT341" i="32"/>
  <c r="AU341" i="32"/>
  <c r="AV341" i="32"/>
  <c r="AW341" i="32"/>
  <c r="AX341" i="32"/>
  <c r="AY341" i="32"/>
  <c r="AZ341" i="32"/>
  <c r="BA341" i="32"/>
  <c r="AK342" i="32"/>
  <c r="AL342" i="32"/>
  <c r="AM342" i="32"/>
  <c r="AN342" i="32"/>
  <c r="AO342" i="32"/>
  <c r="AP342" i="32"/>
  <c r="AQ342" i="32"/>
  <c r="Q342" i="32"/>
  <c r="AR342" i="32"/>
  <c r="AS342" i="32"/>
  <c r="AT342" i="32"/>
  <c r="AU342" i="32"/>
  <c r="AV342" i="32"/>
  <c r="AW342" i="32"/>
  <c r="AX342" i="32"/>
  <c r="AY342" i="32"/>
  <c r="AZ342" i="32"/>
  <c r="BA342" i="32"/>
  <c r="AK343" i="32"/>
  <c r="AL343" i="32"/>
  <c r="AM343" i="32"/>
  <c r="AN343" i="32"/>
  <c r="AO343" i="32"/>
  <c r="AP343" i="32"/>
  <c r="AQ343" i="32"/>
  <c r="Q343" i="32"/>
  <c r="AR343" i="32"/>
  <c r="AS343" i="32"/>
  <c r="AT343" i="32"/>
  <c r="AU343" i="32"/>
  <c r="AV343" i="32"/>
  <c r="AW343" i="32"/>
  <c r="AX343" i="32"/>
  <c r="AY343" i="32"/>
  <c r="AZ343" i="32"/>
  <c r="BA343" i="32"/>
  <c r="AK344" i="32"/>
  <c r="AL344" i="32"/>
  <c r="AM344" i="32"/>
  <c r="AN344" i="32"/>
  <c r="AO344" i="32"/>
  <c r="AP344" i="32"/>
  <c r="AQ344" i="32"/>
  <c r="Q344" i="32"/>
  <c r="AR344" i="32"/>
  <c r="AS344" i="32"/>
  <c r="AT344" i="32"/>
  <c r="AU344" i="32"/>
  <c r="AV344" i="32"/>
  <c r="AW344" i="32"/>
  <c r="AX344" i="32"/>
  <c r="AY344" i="32"/>
  <c r="AZ344" i="32"/>
  <c r="BA344" i="32"/>
  <c r="AK345" i="32"/>
  <c r="AL345" i="32"/>
  <c r="AM345" i="32"/>
  <c r="AN345" i="32"/>
  <c r="AO345" i="32"/>
  <c r="AP345" i="32"/>
  <c r="AQ345" i="32"/>
  <c r="Q345" i="32"/>
  <c r="AR345" i="32"/>
  <c r="AS345" i="32"/>
  <c r="AT345" i="32"/>
  <c r="AU345" i="32"/>
  <c r="AV345" i="32"/>
  <c r="AW345" i="32"/>
  <c r="AX345" i="32"/>
  <c r="AY345" i="32"/>
  <c r="AZ345" i="32"/>
  <c r="BA345" i="32"/>
  <c r="AK346" i="32"/>
  <c r="AL346" i="32"/>
  <c r="AM346" i="32"/>
  <c r="AN346" i="32"/>
  <c r="AO346" i="32"/>
  <c r="AP346" i="32"/>
  <c r="AQ346" i="32"/>
  <c r="Q346" i="32"/>
  <c r="AR346" i="32"/>
  <c r="AS346" i="32"/>
  <c r="AT346" i="32"/>
  <c r="AU346" i="32"/>
  <c r="AV346" i="32"/>
  <c r="AW346" i="32"/>
  <c r="AX346" i="32"/>
  <c r="AY346" i="32"/>
  <c r="AZ346" i="32"/>
  <c r="BA346" i="32"/>
  <c r="AK347" i="32"/>
  <c r="AL347" i="32"/>
  <c r="AM347" i="32"/>
  <c r="AN347" i="32"/>
  <c r="AO347" i="32"/>
  <c r="AP347" i="32"/>
  <c r="AQ347" i="32"/>
  <c r="Q347" i="32"/>
  <c r="AR347" i="32"/>
  <c r="AS347" i="32"/>
  <c r="AT347" i="32"/>
  <c r="AU347" i="32"/>
  <c r="AV347" i="32"/>
  <c r="AW347" i="32"/>
  <c r="AX347" i="32"/>
  <c r="AY347" i="32"/>
  <c r="AZ347" i="32"/>
  <c r="BA347" i="32"/>
  <c r="AK348" i="32"/>
  <c r="AL348" i="32"/>
  <c r="AM348" i="32"/>
  <c r="AN348" i="32"/>
  <c r="AO348" i="32"/>
  <c r="AP348" i="32"/>
  <c r="AQ348" i="32"/>
  <c r="Q348" i="32"/>
  <c r="AR348" i="32"/>
  <c r="AS348" i="32"/>
  <c r="AT348" i="32"/>
  <c r="AU348" i="32"/>
  <c r="AV348" i="32"/>
  <c r="AW348" i="32"/>
  <c r="AX348" i="32"/>
  <c r="AY348" i="32"/>
  <c r="AZ348" i="32"/>
  <c r="BA348" i="32"/>
  <c r="AK349" i="32"/>
  <c r="AL349" i="32"/>
  <c r="AM349" i="32"/>
  <c r="AN349" i="32"/>
  <c r="AO349" i="32"/>
  <c r="AP349" i="32"/>
  <c r="AQ349" i="32"/>
  <c r="Q349" i="32"/>
  <c r="AR349" i="32"/>
  <c r="AS349" i="32"/>
  <c r="AT349" i="32"/>
  <c r="AU349" i="32"/>
  <c r="AV349" i="32"/>
  <c r="AW349" i="32"/>
  <c r="AX349" i="32"/>
  <c r="AY349" i="32"/>
  <c r="AZ349" i="32"/>
  <c r="BA349" i="32"/>
  <c r="AK350" i="32"/>
  <c r="AL350" i="32"/>
  <c r="AM350" i="32"/>
  <c r="AN350" i="32"/>
  <c r="AO350" i="32"/>
  <c r="AP350" i="32"/>
  <c r="AQ350" i="32"/>
  <c r="Q350" i="32"/>
  <c r="AR350" i="32"/>
  <c r="AS350" i="32"/>
  <c r="AT350" i="32"/>
  <c r="AU350" i="32"/>
  <c r="AV350" i="32"/>
  <c r="AW350" i="32"/>
  <c r="AX350" i="32"/>
  <c r="AY350" i="32"/>
  <c r="AZ350" i="32"/>
  <c r="BA350" i="32"/>
  <c r="AK351" i="32"/>
  <c r="AL351" i="32"/>
  <c r="AM351" i="32"/>
  <c r="AN351" i="32"/>
  <c r="AO351" i="32"/>
  <c r="AP351" i="32"/>
  <c r="AQ351" i="32"/>
  <c r="Q351" i="32"/>
  <c r="AR351" i="32"/>
  <c r="AS351" i="32"/>
  <c r="AT351" i="32"/>
  <c r="AU351" i="32"/>
  <c r="AV351" i="32"/>
  <c r="AW351" i="32"/>
  <c r="AX351" i="32"/>
  <c r="AY351" i="32"/>
  <c r="AZ351" i="32"/>
  <c r="BA351" i="32"/>
  <c r="AK352" i="32"/>
  <c r="AL352" i="32"/>
  <c r="AM352" i="32"/>
  <c r="AN352" i="32"/>
  <c r="AO352" i="32"/>
  <c r="AP352" i="32"/>
  <c r="AQ352" i="32"/>
  <c r="Q352" i="32"/>
  <c r="AR352" i="32"/>
  <c r="AS352" i="32"/>
  <c r="AT352" i="32"/>
  <c r="AU352" i="32"/>
  <c r="AV352" i="32"/>
  <c r="AW352" i="32"/>
  <c r="AX352" i="32"/>
  <c r="AY352" i="32"/>
  <c r="AZ352" i="32"/>
  <c r="BA352" i="32"/>
  <c r="AK353" i="32"/>
  <c r="AL353" i="32"/>
  <c r="AM353" i="32"/>
  <c r="AN353" i="32"/>
  <c r="AO353" i="32"/>
  <c r="AP353" i="32"/>
  <c r="AQ353" i="32"/>
  <c r="Q353" i="32"/>
  <c r="AR353" i="32"/>
  <c r="AS353" i="32"/>
  <c r="AT353" i="32"/>
  <c r="AU353" i="32"/>
  <c r="AV353" i="32"/>
  <c r="AW353" i="32"/>
  <c r="AX353" i="32"/>
  <c r="AY353" i="32"/>
  <c r="AZ353" i="32"/>
  <c r="BA353" i="32"/>
  <c r="AK354" i="32"/>
  <c r="AL354" i="32"/>
  <c r="AM354" i="32"/>
  <c r="AN354" i="32"/>
  <c r="AO354" i="32"/>
  <c r="AP354" i="32"/>
  <c r="AQ354" i="32"/>
  <c r="Q354" i="32"/>
  <c r="AR354" i="32"/>
  <c r="AS354" i="32"/>
  <c r="AT354" i="32"/>
  <c r="AU354" i="32"/>
  <c r="AV354" i="32"/>
  <c r="AW354" i="32"/>
  <c r="AX354" i="32"/>
  <c r="AY354" i="32"/>
  <c r="AZ354" i="32"/>
  <c r="BA354" i="32"/>
  <c r="AK355" i="32"/>
  <c r="AL355" i="32"/>
  <c r="AM355" i="32"/>
  <c r="AN355" i="32"/>
  <c r="AO355" i="32"/>
  <c r="AP355" i="32"/>
  <c r="AQ355" i="32"/>
  <c r="Q355" i="32"/>
  <c r="AR355" i="32"/>
  <c r="AS355" i="32"/>
  <c r="AT355" i="32"/>
  <c r="AU355" i="32"/>
  <c r="AV355" i="32"/>
  <c r="AW355" i="32"/>
  <c r="AX355" i="32"/>
  <c r="AY355" i="32"/>
  <c r="AZ355" i="32"/>
  <c r="BA355" i="32"/>
  <c r="AK356" i="32"/>
  <c r="AL356" i="32"/>
  <c r="AM356" i="32"/>
  <c r="AN356" i="32"/>
  <c r="AO356" i="32"/>
  <c r="AP356" i="32"/>
  <c r="AQ356" i="32"/>
  <c r="Q356" i="32"/>
  <c r="AR356" i="32"/>
  <c r="AS356" i="32"/>
  <c r="AT356" i="32"/>
  <c r="AU356" i="32"/>
  <c r="AV356" i="32"/>
  <c r="AW356" i="32"/>
  <c r="AX356" i="32"/>
  <c r="AY356" i="32"/>
  <c r="AZ356" i="32"/>
  <c r="BA356" i="32"/>
  <c r="AK357" i="32"/>
  <c r="AL357" i="32"/>
  <c r="AM357" i="32"/>
  <c r="AN357" i="32"/>
  <c r="AO357" i="32"/>
  <c r="AP357" i="32"/>
  <c r="AQ357" i="32"/>
  <c r="Q357" i="32"/>
  <c r="AR357" i="32"/>
  <c r="AS357" i="32"/>
  <c r="AT357" i="32"/>
  <c r="AU357" i="32"/>
  <c r="AV357" i="32"/>
  <c r="AW357" i="32"/>
  <c r="AX357" i="32"/>
  <c r="AY357" i="32"/>
  <c r="AZ357" i="32"/>
  <c r="BA357" i="32"/>
  <c r="AK358" i="32"/>
  <c r="AL358" i="32"/>
  <c r="AM358" i="32"/>
  <c r="AN358" i="32"/>
  <c r="AO358" i="32"/>
  <c r="AP358" i="32"/>
  <c r="AQ358" i="32"/>
  <c r="Q358" i="32"/>
  <c r="AR358" i="32"/>
  <c r="AS358" i="32"/>
  <c r="AT358" i="32"/>
  <c r="AU358" i="32"/>
  <c r="AV358" i="32"/>
  <c r="AW358" i="32"/>
  <c r="AX358" i="32"/>
  <c r="AY358" i="32"/>
  <c r="AZ358" i="32"/>
  <c r="BA358" i="32"/>
  <c r="AK359" i="32"/>
  <c r="AL359" i="32"/>
  <c r="AM359" i="32"/>
  <c r="AN359" i="32"/>
  <c r="AO359" i="32"/>
  <c r="AP359" i="32"/>
  <c r="AQ359" i="32"/>
  <c r="Q359" i="32"/>
  <c r="AR359" i="32"/>
  <c r="AS359" i="32"/>
  <c r="AT359" i="32"/>
  <c r="AU359" i="32"/>
  <c r="AV359" i="32"/>
  <c r="AW359" i="32"/>
  <c r="AX359" i="32"/>
  <c r="AY359" i="32"/>
  <c r="AZ359" i="32"/>
  <c r="BA359" i="32"/>
  <c r="AK360" i="32"/>
  <c r="AL360" i="32"/>
  <c r="AM360" i="32"/>
  <c r="AN360" i="32"/>
  <c r="AO360" i="32"/>
  <c r="AP360" i="32"/>
  <c r="AQ360" i="32"/>
  <c r="Q360" i="32"/>
  <c r="AR360" i="32"/>
  <c r="AS360" i="32"/>
  <c r="AT360" i="32"/>
  <c r="AU360" i="32"/>
  <c r="AV360" i="32"/>
  <c r="AW360" i="32"/>
  <c r="AX360" i="32"/>
  <c r="AY360" i="32"/>
  <c r="AZ360" i="32"/>
  <c r="BA360" i="32"/>
  <c r="AK361" i="32"/>
  <c r="AL361" i="32"/>
  <c r="AM361" i="32"/>
  <c r="AN361" i="32"/>
  <c r="AO361" i="32"/>
  <c r="AP361" i="32"/>
  <c r="AQ361" i="32"/>
  <c r="Q361" i="32"/>
  <c r="AR361" i="32"/>
  <c r="AS361" i="32"/>
  <c r="AT361" i="32"/>
  <c r="AU361" i="32"/>
  <c r="AV361" i="32"/>
  <c r="AW361" i="32"/>
  <c r="AX361" i="32"/>
  <c r="AY361" i="32"/>
  <c r="AZ361" i="32"/>
  <c r="BA361" i="32"/>
  <c r="AK362" i="32"/>
  <c r="AL362" i="32"/>
  <c r="AM362" i="32"/>
  <c r="AN362" i="32"/>
  <c r="AO362" i="32"/>
  <c r="AP362" i="32"/>
  <c r="AQ362" i="32"/>
  <c r="Q362" i="32"/>
  <c r="AR362" i="32"/>
  <c r="AS362" i="32"/>
  <c r="AT362" i="32"/>
  <c r="AU362" i="32"/>
  <c r="AV362" i="32"/>
  <c r="AW362" i="32"/>
  <c r="AX362" i="32"/>
  <c r="AY362" i="32"/>
  <c r="AZ362" i="32"/>
  <c r="BA362" i="32"/>
  <c r="AK363" i="32"/>
  <c r="AL363" i="32"/>
  <c r="AM363" i="32"/>
  <c r="AN363" i="32"/>
  <c r="AO363" i="32"/>
  <c r="AP363" i="32"/>
  <c r="AQ363" i="32"/>
  <c r="Q363" i="32"/>
  <c r="AR363" i="32"/>
  <c r="AS363" i="32"/>
  <c r="AT363" i="32"/>
  <c r="AU363" i="32"/>
  <c r="AV363" i="32"/>
  <c r="AW363" i="32"/>
  <c r="AX363" i="32"/>
  <c r="AY363" i="32"/>
  <c r="AZ363" i="32"/>
  <c r="BA363" i="32"/>
  <c r="AK364" i="32"/>
  <c r="AL364" i="32"/>
  <c r="AM364" i="32"/>
  <c r="AN364" i="32"/>
  <c r="AO364" i="32"/>
  <c r="AP364" i="32"/>
  <c r="AQ364" i="32"/>
  <c r="Q364" i="32"/>
  <c r="AR364" i="32"/>
  <c r="AS364" i="32"/>
  <c r="AT364" i="32"/>
  <c r="AU364" i="32"/>
  <c r="AV364" i="32"/>
  <c r="AW364" i="32"/>
  <c r="AX364" i="32"/>
  <c r="AY364" i="32"/>
  <c r="AZ364" i="32"/>
  <c r="BA364" i="32"/>
  <c r="AK365" i="32"/>
  <c r="AL365" i="32"/>
  <c r="AM365" i="32"/>
  <c r="AN365" i="32"/>
  <c r="AO365" i="32"/>
  <c r="AP365" i="32"/>
  <c r="AQ365" i="32"/>
  <c r="Q365" i="32"/>
  <c r="AR365" i="32"/>
  <c r="AS365" i="32"/>
  <c r="AT365" i="32"/>
  <c r="AU365" i="32"/>
  <c r="AV365" i="32"/>
  <c r="AW365" i="32"/>
  <c r="AX365" i="32"/>
  <c r="AY365" i="32"/>
  <c r="AZ365" i="32"/>
  <c r="BA365" i="32"/>
  <c r="AK366" i="32"/>
  <c r="AL366" i="32"/>
  <c r="AM366" i="32"/>
  <c r="AN366" i="32"/>
  <c r="AO366" i="32"/>
  <c r="AP366" i="32"/>
  <c r="AQ366" i="32"/>
  <c r="Q366" i="32"/>
  <c r="AR366" i="32"/>
  <c r="AS366" i="32"/>
  <c r="AT366" i="32"/>
  <c r="AU366" i="32"/>
  <c r="AV366" i="32"/>
  <c r="AW366" i="32"/>
  <c r="AX366" i="32"/>
  <c r="AY366" i="32"/>
  <c r="AZ366" i="32"/>
  <c r="BA366" i="32"/>
  <c r="AK367" i="32"/>
  <c r="AL367" i="32"/>
  <c r="AM367" i="32"/>
  <c r="AN367" i="32"/>
  <c r="AO367" i="32"/>
  <c r="AP367" i="32"/>
  <c r="AQ367" i="32"/>
  <c r="Q367" i="32"/>
  <c r="AR367" i="32"/>
  <c r="AS367" i="32"/>
  <c r="AT367" i="32"/>
  <c r="AU367" i="32"/>
  <c r="AV367" i="32"/>
  <c r="AW367" i="32"/>
  <c r="AX367" i="32"/>
  <c r="AY367" i="32"/>
  <c r="AZ367" i="32"/>
  <c r="BA367" i="32"/>
  <c r="AK368" i="32"/>
  <c r="AL368" i="32"/>
  <c r="AM368" i="32"/>
  <c r="AN368" i="32"/>
  <c r="AO368" i="32"/>
  <c r="AP368" i="32"/>
  <c r="AQ368" i="32"/>
  <c r="Q368" i="32"/>
  <c r="AR368" i="32"/>
  <c r="AS368" i="32"/>
  <c r="AT368" i="32"/>
  <c r="AU368" i="32"/>
  <c r="AV368" i="32"/>
  <c r="AW368" i="32"/>
  <c r="AX368" i="32"/>
  <c r="AY368" i="32"/>
  <c r="AZ368" i="32"/>
  <c r="BA368" i="32"/>
  <c r="AK369" i="32"/>
  <c r="AL369" i="32"/>
  <c r="AM369" i="32"/>
  <c r="AN369" i="32"/>
  <c r="AO369" i="32"/>
  <c r="AP369" i="32"/>
  <c r="AQ369" i="32"/>
  <c r="Q369" i="32"/>
  <c r="AR369" i="32"/>
  <c r="AS369" i="32"/>
  <c r="AT369" i="32"/>
  <c r="AU369" i="32"/>
  <c r="AV369" i="32"/>
  <c r="AW369" i="32"/>
  <c r="AX369" i="32"/>
  <c r="AY369" i="32"/>
  <c r="AZ369" i="32"/>
  <c r="BA369" i="32"/>
  <c r="AK370" i="32"/>
  <c r="AL370" i="32"/>
  <c r="AM370" i="32"/>
  <c r="AN370" i="32"/>
  <c r="AO370" i="32"/>
  <c r="AP370" i="32"/>
  <c r="AQ370" i="32"/>
  <c r="Q370" i="32"/>
  <c r="AR370" i="32"/>
  <c r="AS370" i="32"/>
  <c r="AT370" i="32"/>
  <c r="AU370" i="32"/>
  <c r="AV370" i="32"/>
  <c r="AW370" i="32"/>
  <c r="AX370" i="32"/>
  <c r="AY370" i="32"/>
  <c r="AZ370" i="32"/>
  <c r="BA370" i="32"/>
  <c r="AK371" i="32"/>
  <c r="AL371" i="32"/>
  <c r="AM371" i="32"/>
  <c r="AN371" i="32"/>
  <c r="AO371" i="32"/>
  <c r="AP371" i="32"/>
  <c r="AQ371" i="32"/>
  <c r="Q371" i="32"/>
  <c r="AR371" i="32"/>
  <c r="AS371" i="32"/>
  <c r="AT371" i="32"/>
  <c r="AU371" i="32"/>
  <c r="AV371" i="32"/>
  <c r="AW371" i="32"/>
  <c r="AX371" i="32"/>
  <c r="AY371" i="32"/>
  <c r="AZ371" i="32"/>
  <c r="BA371" i="32"/>
  <c r="AK372" i="32"/>
  <c r="AL372" i="32"/>
  <c r="AM372" i="32"/>
  <c r="AN372" i="32"/>
  <c r="AO372" i="32"/>
  <c r="AP372" i="32"/>
  <c r="AQ372" i="32"/>
  <c r="Q372" i="32"/>
  <c r="AR372" i="32"/>
  <c r="AS372" i="32"/>
  <c r="AT372" i="32"/>
  <c r="AU372" i="32"/>
  <c r="AV372" i="32"/>
  <c r="AW372" i="32"/>
  <c r="AX372" i="32"/>
  <c r="AY372" i="32"/>
  <c r="AZ372" i="32"/>
  <c r="BA372" i="32"/>
  <c r="AK373" i="32"/>
  <c r="AL373" i="32"/>
  <c r="AM373" i="32"/>
  <c r="AN373" i="32"/>
  <c r="AO373" i="32"/>
  <c r="AP373" i="32"/>
  <c r="AQ373" i="32"/>
  <c r="Q373" i="32"/>
  <c r="AR373" i="32"/>
  <c r="AS373" i="32"/>
  <c r="AT373" i="32"/>
  <c r="AU373" i="32"/>
  <c r="AV373" i="32"/>
  <c r="AW373" i="32"/>
  <c r="AX373" i="32"/>
  <c r="AY373" i="32"/>
  <c r="AZ373" i="32"/>
  <c r="BA373" i="32"/>
  <c r="AK374" i="32"/>
  <c r="AL374" i="32"/>
  <c r="AM374" i="32"/>
  <c r="AN374" i="32"/>
  <c r="AO374" i="32"/>
  <c r="AP374" i="32"/>
  <c r="AQ374" i="32"/>
  <c r="Q374" i="32"/>
  <c r="AR374" i="32"/>
  <c r="AS374" i="32"/>
  <c r="AT374" i="32"/>
  <c r="AU374" i="32"/>
  <c r="AV374" i="32"/>
  <c r="AW374" i="32"/>
  <c r="AX374" i="32"/>
  <c r="AY374" i="32"/>
  <c r="AZ374" i="32"/>
  <c r="BA374" i="32"/>
  <c r="AK375" i="32"/>
  <c r="AL375" i="32"/>
  <c r="AM375" i="32"/>
  <c r="AN375" i="32"/>
  <c r="AO375" i="32"/>
  <c r="AP375" i="32"/>
  <c r="AQ375" i="32"/>
  <c r="Q375" i="32"/>
  <c r="AR375" i="32"/>
  <c r="AS375" i="32"/>
  <c r="AT375" i="32"/>
  <c r="AU375" i="32"/>
  <c r="AV375" i="32"/>
  <c r="AW375" i="32"/>
  <c r="AX375" i="32"/>
  <c r="AY375" i="32"/>
  <c r="AZ375" i="32"/>
  <c r="BA375" i="32"/>
  <c r="AK376" i="32"/>
  <c r="AL376" i="32"/>
  <c r="AM376" i="32"/>
  <c r="AN376" i="32"/>
  <c r="AO376" i="32"/>
  <c r="AP376" i="32"/>
  <c r="AQ376" i="32"/>
  <c r="Q376" i="32"/>
  <c r="AR376" i="32"/>
  <c r="AS376" i="32"/>
  <c r="AT376" i="32"/>
  <c r="AU376" i="32"/>
  <c r="AV376" i="32"/>
  <c r="AW376" i="32"/>
  <c r="AX376" i="32"/>
  <c r="AY376" i="32"/>
  <c r="AZ376" i="32"/>
  <c r="BA376" i="32"/>
  <c r="AK377" i="32"/>
  <c r="AL377" i="32"/>
  <c r="AM377" i="32"/>
  <c r="AN377" i="32"/>
  <c r="AO377" i="32"/>
  <c r="AP377" i="32"/>
  <c r="AQ377" i="32"/>
  <c r="Q377" i="32"/>
  <c r="AR377" i="32"/>
  <c r="AS377" i="32"/>
  <c r="AT377" i="32"/>
  <c r="AU377" i="32"/>
  <c r="AV377" i="32"/>
  <c r="AW377" i="32"/>
  <c r="AX377" i="32"/>
  <c r="AY377" i="32"/>
  <c r="AZ377" i="32"/>
  <c r="BA377" i="32"/>
  <c r="AK378" i="32"/>
  <c r="AL378" i="32"/>
  <c r="AM378" i="32"/>
  <c r="AN378" i="32"/>
  <c r="AO378" i="32"/>
  <c r="AP378" i="32"/>
  <c r="AQ378" i="32"/>
  <c r="Q378" i="32"/>
  <c r="AR378" i="32"/>
  <c r="AS378" i="32"/>
  <c r="AT378" i="32"/>
  <c r="AU378" i="32"/>
  <c r="AV378" i="32"/>
  <c r="AW378" i="32"/>
  <c r="AX378" i="32"/>
  <c r="AY378" i="32"/>
  <c r="AZ378" i="32"/>
  <c r="BA378" i="32"/>
  <c r="AK379" i="32"/>
  <c r="AL379" i="32"/>
  <c r="AM379" i="32"/>
  <c r="AN379" i="32"/>
  <c r="AO379" i="32"/>
  <c r="AP379" i="32"/>
  <c r="AQ379" i="32"/>
  <c r="Q379" i="32"/>
  <c r="AR379" i="32"/>
  <c r="AS379" i="32"/>
  <c r="AT379" i="32"/>
  <c r="AU379" i="32"/>
  <c r="AV379" i="32"/>
  <c r="AW379" i="32"/>
  <c r="AX379" i="32"/>
  <c r="AY379" i="32"/>
  <c r="AZ379" i="32"/>
  <c r="BA379" i="32"/>
  <c r="AK380" i="32"/>
  <c r="AL380" i="32"/>
  <c r="AM380" i="32"/>
  <c r="AN380" i="32"/>
  <c r="AO380" i="32"/>
  <c r="AP380" i="32"/>
  <c r="AQ380" i="32"/>
  <c r="Q380" i="32"/>
  <c r="AR380" i="32"/>
  <c r="AS380" i="32"/>
  <c r="AT380" i="32"/>
  <c r="AU380" i="32"/>
  <c r="AV380" i="32"/>
  <c r="AW380" i="32"/>
  <c r="AX380" i="32"/>
  <c r="AY380" i="32"/>
  <c r="AZ380" i="32"/>
  <c r="BA380" i="32"/>
  <c r="AK381" i="32"/>
  <c r="AL381" i="32"/>
  <c r="AM381" i="32"/>
  <c r="AN381" i="32"/>
  <c r="AO381" i="32"/>
  <c r="AP381" i="32"/>
  <c r="AQ381" i="32"/>
  <c r="Q381" i="32"/>
  <c r="AR381" i="32"/>
  <c r="AS381" i="32"/>
  <c r="AT381" i="32"/>
  <c r="AU381" i="32"/>
  <c r="AV381" i="32"/>
  <c r="AW381" i="32"/>
  <c r="AX381" i="32"/>
  <c r="AY381" i="32"/>
  <c r="AZ381" i="32"/>
  <c r="BA381" i="32"/>
  <c r="AK382" i="32"/>
  <c r="AL382" i="32"/>
  <c r="AM382" i="32"/>
  <c r="AN382" i="32"/>
  <c r="AO382" i="32"/>
  <c r="AP382" i="32"/>
  <c r="AQ382" i="32"/>
  <c r="Q382" i="32"/>
  <c r="AR382" i="32"/>
  <c r="AS382" i="32"/>
  <c r="AT382" i="32"/>
  <c r="AU382" i="32"/>
  <c r="AV382" i="32"/>
  <c r="AW382" i="32"/>
  <c r="AX382" i="32"/>
  <c r="AY382" i="32"/>
  <c r="AZ382" i="32"/>
  <c r="BA382" i="32"/>
  <c r="AK383" i="32"/>
  <c r="AL383" i="32"/>
  <c r="AM383" i="32"/>
  <c r="AN383" i="32"/>
  <c r="AO383" i="32"/>
  <c r="AP383" i="32"/>
  <c r="AQ383" i="32"/>
  <c r="Q383" i="32"/>
  <c r="AR383" i="32"/>
  <c r="AS383" i="32"/>
  <c r="AT383" i="32"/>
  <c r="AU383" i="32"/>
  <c r="AV383" i="32"/>
  <c r="AW383" i="32"/>
  <c r="AX383" i="32"/>
  <c r="AY383" i="32"/>
  <c r="AZ383" i="32"/>
  <c r="BA383" i="32"/>
  <c r="AK384" i="32"/>
  <c r="AL384" i="32"/>
  <c r="AM384" i="32"/>
  <c r="AN384" i="32"/>
  <c r="AO384" i="32"/>
  <c r="AP384" i="32"/>
  <c r="AQ384" i="32"/>
  <c r="Q384" i="32"/>
  <c r="AR384" i="32"/>
  <c r="AS384" i="32"/>
  <c r="AT384" i="32"/>
  <c r="AU384" i="32"/>
  <c r="AV384" i="32"/>
  <c r="AW384" i="32"/>
  <c r="AX384" i="32"/>
  <c r="AY384" i="32"/>
  <c r="AZ384" i="32"/>
  <c r="BA384" i="32"/>
  <c r="AK385" i="32"/>
  <c r="AL385" i="32"/>
  <c r="AM385" i="32"/>
  <c r="AN385" i="32"/>
  <c r="AO385" i="32"/>
  <c r="AP385" i="32"/>
  <c r="AQ385" i="32"/>
  <c r="Q385" i="32"/>
  <c r="AR385" i="32"/>
  <c r="AS385" i="32"/>
  <c r="AT385" i="32"/>
  <c r="AU385" i="32"/>
  <c r="AV385" i="32"/>
  <c r="AW385" i="32"/>
  <c r="AX385" i="32"/>
  <c r="AY385" i="32"/>
  <c r="AZ385" i="32"/>
  <c r="BA385" i="32"/>
  <c r="AK386" i="32"/>
  <c r="AL386" i="32"/>
  <c r="AM386" i="32"/>
  <c r="AN386" i="32"/>
  <c r="AO386" i="32"/>
  <c r="AP386" i="32"/>
  <c r="AQ386" i="32"/>
  <c r="Q386" i="32"/>
  <c r="AR386" i="32"/>
  <c r="AS386" i="32"/>
  <c r="AT386" i="32"/>
  <c r="AU386" i="32"/>
  <c r="AV386" i="32"/>
  <c r="AW386" i="32"/>
  <c r="AX386" i="32"/>
  <c r="AY386" i="32"/>
  <c r="AZ386" i="32"/>
  <c r="BA386" i="32"/>
  <c r="AK387" i="32"/>
  <c r="AL387" i="32"/>
  <c r="AM387" i="32"/>
  <c r="AN387" i="32"/>
  <c r="AO387" i="32"/>
  <c r="AP387" i="32"/>
  <c r="AQ387" i="32"/>
  <c r="Q387" i="32"/>
  <c r="AR387" i="32"/>
  <c r="AS387" i="32"/>
  <c r="AT387" i="32"/>
  <c r="AU387" i="32"/>
  <c r="AV387" i="32"/>
  <c r="AW387" i="32"/>
  <c r="AX387" i="32"/>
  <c r="AY387" i="32"/>
  <c r="AZ387" i="32"/>
  <c r="BA387" i="32"/>
  <c r="AK388" i="32"/>
  <c r="AL388" i="32"/>
  <c r="AM388" i="32"/>
  <c r="AN388" i="32"/>
  <c r="AO388" i="32"/>
  <c r="AP388" i="32"/>
  <c r="AQ388" i="32"/>
  <c r="Q388" i="32"/>
  <c r="AR388" i="32"/>
  <c r="AS388" i="32"/>
  <c r="AT388" i="32"/>
  <c r="AU388" i="32"/>
  <c r="AV388" i="32"/>
  <c r="AW388" i="32"/>
  <c r="AX388" i="32"/>
  <c r="AY388" i="32"/>
  <c r="AZ388" i="32"/>
  <c r="BA388" i="32"/>
  <c r="AK389" i="32"/>
  <c r="AL389" i="32"/>
  <c r="AM389" i="32"/>
  <c r="AN389" i="32"/>
  <c r="AO389" i="32"/>
  <c r="AP389" i="32"/>
  <c r="AQ389" i="32"/>
  <c r="Q389" i="32"/>
  <c r="AR389" i="32"/>
  <c r="AS389" i="32"/>
  <c r="AT389" i="32"/>
  <c r="AU389" i="32"/>
  <c r="AV389" i="32"/>
  <c r="AW389" i="32"/>
  <c r="AX389" i="32"/>
  <c r="AY389" i="32"/>
  <c r="AZ389" i="32"/>
  <c r="BA389" i="32"/>
  <c r="AK390" i="32"/>
  <c r="AL390" i="32"/>
  <c r="AM390" i="32"/>
  <c r="AN390" i="32"/>
  <c r="AO390" i="32"/>
  <c r="AP390" i="32"/>
  <c r="AQ390" i="32"/>
  <c r="Q390" i="32"/>
  <c r="AR390" i="32"/>
  <c r="AS390" i="32"/>
  <c r="AT390" i="32"/>
  <c r="AU390" i="32"/>
  <c r="AV390" i="32"/>
  <c r="AW390" i="32"/>
  <c r="AX390" i="32"/>
  <c r="AY390" i="32"/>
  <c r="AZ390" i="32"/>
  <c r="BA390" i="32"/>
  <c r="AK391" i="32"/>
  <c r="AL391" i="32"/>
  <c r="AM391" i="32"/>
  <c r="AN391" i="32"/>
  <c r="AO391" i="32"/>
  <c r="AP391" i="32"/>
  <c r="AQ391" i="32"/>
  <c r="Q391" i="32"/>
  <c r="AR391" i="32"/>
  <c r="AS391" i="32"/>
  <c r="AT391" i="32"/>
  <c r="AU391" i="32"/>
  <c r="AV391" i="32"/>
  <c r="AW391" i="32"/>
  <c r="AX391" i="32"/>
  <c r="AY391" i="32"/>
  <c r="AZ391" i="32"/>
  <c r="BA391" i="32"/>
  <c r="AK392" i="32"/>
  <c r="AL392" i="32"/>
  <c r="AM392" i="32"/>
  <c r="AN392" i="32"/>
  <c r="AO392" i="32"/>
  <c r="AP392" i="32"/>
  <c r="AQ392" i="32"/>
  <c r="Q392" i="32"/>
  <c r="AR392" i="32"/>
  <c r="AS392" i="32"/>
  <c r="AT392" i="32"/>
  <c r="AU392" i="32"/>
  <c r="AV392" i="32"/>
  <c r="AW392" i="32"/>
  <c r="AX392" i="32"/>
  <c r="AY392" i="32"/>
  <c r="AZ392" i="32"/>
  <c r="BA392" i="32"/>
  <c r="AK393" i="32"/>
  <c r="AL393" i="32"/>
  <c r="AM393" i="32"/>
  <c r="AN393" i="32"/>
  <c r="AO393" i="32"/>
  <c r="AP393" i="32"/>
  <c r="AQ393" i="32"/>
  <c r="Q393" i="32"/>
  <c r="AR393" i="32"/>
  <c r="AS393" i="32"/>
  <c r="AT393" i="32"/>
  <c r="AU393" i="32"/>
  <c r="AV393" i="32"/>
  <c r="AW393" i="32"/>
  <c r="AX393" i="32"/>
  <c r="AY393" i="32"/>
  <c r="AZ393" i="32"/>
  <c r="BA393" i="32"/>
  <c r="AK394" i="32"/>
  <c r="AL394" i="32"/>
  <c r="AM394" i="32"/>
  <c r="AN394" i="32"/>
  <c r="AO394" i="32"/>
  <c r="AP394" i="32"/>
  <c r="AQ394" i="32"/>
  <c r="Q394" i="32"/>
  <c r="AR394" i="32"/>
  <c r="AS394" i="32"/>
  <c r="AT394" i="32"/>
  <c r="AU394" i="32"/>
  <c r="AV394" i="32"/>
  <c r="AW394" i="32"/>
  <c r="AX394" i="32"/>
  <c r="AY394" i="32"/>
  <c r="AZ394" i="32"/>
  <c r="BA394" i="32"/>
  <c r="AK395" i="32"/>
  <c r="AL395" i="32"/>
  <c r="AM395" i="32"/>
  <c r="AN395" i="32"/>
  <c r="AO395" i="32"/>
  <c r="AP395" i="32"/>
  <c r="AQ395" i="32"/>
  <c r="Q395" i="32"/>
  <c r="AR395" i="32"/>
  <c r="AS395" i="32"/>
  <c r="AT395" i="32"/>
  <c r="AU395" i="32"/>
  <c r="AV395" i="32"/>
  <c r="AW395" i="32"/>
  <c r="AX395" i="32"/>
  <c r="AY395" i="32"/>
  <c r="AZ395" i="32"/>
  <c r="BA395" i="32"/>
  <c r="AK396" i="32"/>
  <c r="AL396" i="32"/>
  <c r="AM396" i="32"/>
  <c r="AN396" i="32"/>
  <c r="AO396" i="32"/>
  <c r="AP396" i="32"/>
  <c r="AQ396" i="32"/>
  <c r="Q396" i="32"/>
  <c r="AR396" i="32"/>
  <c r="AS396" i="32"/>
  <c r="AT396" i="32"/>
  <c r="AU396" i="32"/>
  <c r="AV396" i="32"/>
  <c r="AW396" i="32"/>
  <c r="AX396" i="32"/>
  <c r="AY396" i="32"/>
  <c r="AZ396" i="32"/>
  <c r="BA396" i="32"/>
  <c r="AK397" i="32"/>
  <c r="AL397" i="32"/>
  <c r="AM397" i="32"/>
  <c r="AN397" i="32"/>
  <c r="AO397" i="32"/>
  <c r="AP397" i="32"/>
  <c r="AQ397" i="32"/>
  <c r="Q397" i="32"/>
  <c r="AR397" i="32"/>
  <c r="AS397" i="32"/>
  <c r="AT397" i="32"/>
  <c r="AU397" i="32"/>
  <c r="AV397" i="32"/>
  <c r="AW397" i="32"/>
  <c r="AX397" i="32"/>
  <c r="AY397" i="32"/>
  <c r="AZ397" i="32"/>
  <c r="BA397" i="32"/>
  <c r="AK398" i="32"/>
  <c r="AL398" i="32"/>
  <c r="AM398" i="32"/>
  <c r="AN398" i="32"/>
  <c r="AO398" i="32"/>
  <c r="AP398" i="32"/>
  <c r="AQ398" i="32"/>
  <c r="Q398" i="32"/>
  <c r="AR398" i="32"/>
  <c r="AS398" i="32"/>
  <c r="AT398" i="32"/>
  <c r="AU398" i="32"/>
  <c r="AV398" i="32"/>
  <c r="AW398" i="32"/>
  <c r="AX398" i="32"/>
  <c r="AY398" i="32"/>
  <c r="AZ398" i="32"/>
  <c r="BA398" i="32"/>
  <c r="AK399" i="32"/>
  <c r="AL399" i="32"/>
  <c r="AM399" i="32"/>
  <c r="AN399" i="32"/>
  <c r="AO399" i="32"/>
  <c r="AP399" i="32"/>
  <c r="AQ399" i="32"/>
  <c r="Q399" i="32"/>
  <c r="AR399" i="32"/>
  <c r="AS399" i="32"/>
  <c r="AT399" i="32"/>
  <c r="AU399" i="32"/>
  <c r="AV399" i="32"/>
  <c r="AW399" i="32"/>
  <c r="AX399" i="32"/>
  <c r="AY399" i="32"/>
  <c r="AZ399" i="32"/>
  <c r="BA399" i="32"/>
  <c r="AK400" i="32"/>
  <c r="AL400" i="32"/>
  <c r="AM400" i="32"/>
  <c r="AN400" i="32"/>
  <c r="AO400" i="32"/>
  <c r="AP400" i="32"/>
  <c r="AQ400" i="32"/>
  <c r="Q400" i="32"/>
  <c r="AR400" i="32"/>
  <c r="AS400" i="32"/>
  <c r="AT400" i="32"/>
  <c r="AU400" i="32"/>
  <c r="AV400" i="32"/>
  <c r="AW400" i="32"/>
  <c r="AX400" i="32"/>
  <c r="AY400" i="32"/>
  <c r="AZ400" i="32"/>
  <c r="BA400" i="32"/>
  <c r="AK401" i="32"/>
  <c r="AL401" i="32"/>
  <c r="AM401" i="32"/>
  <c r="AN401" i="32"/>
  <c r="AO401" i="32"/>
  <c r="AP401" i="32"/>
  <c r="AQ401" i="32"/>
  <c r="Q401" i="32"/>
  <c r="AR401" i="32"/>
  <c r="AS401" i="32"/>
  <c r="AT401" i="32"/>
  <c r="AU401" i="32"/>
  <c r="AV401" i="32"/>
  <c r="AW401" i="32"/>
  <c r="AX401" i="32"/>
  <c r="AY401" i="32"/>
  <c r="AZ401" i="32"/>
  <c r="BA401" i="32"/>
  <c r="AK402" i="32"/>
  <c r="AL402" i="32"/>
  <c r="AM402" i="32"/>
  <c r="AN402" i="32"/>
  <c r="AO402" i="32"/>
  <c r="AP402" i="32"/>
  <c r="AQ402" i="32"/>
  <c r="Q402" i="32"/>
  <c r="AR402" i="32"/>
  <c r="AS402" i="32"/>
  <c r="AT402" i="32"/>
  <c r="AU402" i="32"/>
  <c r="AV402" i="32"/>
  <c r="AW402" i="32"/>
  <c r="AX402" i="32"/>
  <c r="AY402" i="32"/>
  <c r="AZ402" i="32"/>
  <c r="BA402" i="32"/>
  <c r="AK403" i="32"/>
  <c r="AL403" i="32"/>
  <c r="AM403" i="32"/>
  <c r="AN403" i="32"/>
  <c r="AO403" i="32"/>
  <c r="AP403" i="32"/>
  <c r="AQ403" i="32"/>
  <c r="Q403" i="32"/>
  <c r="AR403" i="32"/>
  <c r="AS403" i="32"/>
  <c r="AT403" i="32"/>
  <c r="AU403" i="32"/>
  <c r="AV403" i="32"/>
  <c r="AW403" i="32"/>
  <c r="AX403" i="32"/>
  <c r="AY403" i="32"/>
  <c r="AZ403" i="32"/>
  <c r="BA403" i="32"/>
  <c r="AK404" i="32"/>
  <c r="AL404" i="32"/>
  <c r="AM404" i="32"/>
  <c r="AN404" i="32"/>
  <c r="AO404" i="32"/>
  <c r="AP404" i="32"/>
  <c r="AQ404" i="32"/>
  <c r="Q404" i="32"/>
  <c r="AR404" i="32"/>
  <c r="AS404" i="32"/>
  <c r="AT404" i="32"/>
  <c r="AU404" i="32"/>
  <c r="AV404" i="32"/>
  <c r="AW404" i="32"/>
  <c r="AX404" i="32"/>
  <c r="AY404" i="32"/>
  <c r="AZ404" i="32"/>
  <c r="BA404" i="32"/>
  <c r="AK405" i="32"/>
  <c r="AL405" i="32"/>
  <c r="AM405" i="32"/>
  <c r="AN405" i="32"/>
  <c r="AO405" i="32"/>
  <c r="AP405" i="32"/>
  <c r="AQ405" i="32"/>
  <c r="Q405" i="32"/>
  <c r="AR405" i="32"/>
  <c r="AS405" i="32"/>
  <c r="AT405" i="32"/>
  <c r="AU405" i="32"/>
  <c r="AV405" i="32"/>
  <c r="AW405" i="32"/>
  <c r="AX405" i="32"/>
  <c r="AY405" i="32"/>
  <c r="AZ405" i="32"/>
  <c r="BA405" i="32"/>
  <c r="AK406" i="32"/>
  <c r="AL406" i="32"/>
  <c r="AM406" i="32"/>
  <c r="AN406" i="32"/>
  <c r="AO406" i="32"/>
  <c r="AP406" i="32"/>
  <c r="AQ406" i="32"/>
  <c r="Q406" i="32"/>
  <c r="AR406" i="32"/>
  <c r="AS406" i="32"/>
  <c r="AT406" i="32"/>
  <c r="AU406" i="32"/>
  <c r="AV406" i="32"/>
  <c r="AW406" i="32"/>
  <c r="AX406" i="32"/>
  <c r="AY406" i="32"/>
  <c r="AZ406" i="32"/>
  <c r="BA406" i="32"/>
  <c r="AK407" i="32"/>
  <c r="AL407" i="32"/>
  <c r="AM407" i="32"/>
  <c r="AN407" i="32"/>
  <c r="AO407" i="32"/>
  <c r="AP407" i="32"/>
  <c r="AQ407" i="32"/>
  <c r="Q407" i="32"/>
  <c r="AR407" i="32"/>
  <c r="AS407" i="32"/>
  <c r="AT407" i="32"/>
  <c r="AU407" i="32"/>
  <c r="AV407" i="32"/>
  <c r="AW407" i="32"/>
  <c r="AX407" i="32"/>
  <c r="AY407" i="32"/>
  <c r="AZ407" i="32"/>
  <c r="BA407" i="32"/>
  <c r="AK408" i="32"/>
  <c r="AL408" i="32"/>
  <c r="AM408" i="32"/>
  <c r="AN408" i="32"/>
  <c r="AO408" i="32"/>
  <c r="AP408" i="32"/>
  <c r="AQ408" i="32"/>
  <c r="Q408" i="32"/>
  <c r="AR408" i="32"/>
  <c r="AS408" i="32"/>
  <c r="AT408" i="32"/>
  <c r="AU408" i="32"/>
  <c r="AV408" i="32"/>
  <c r="AW408" i="32"/>
  <c r="AX408" i="32"/>
  <c r="AY408" i="32"/>
  <c r="AZ408" i="32"/>
  <c r="BA408" i="32"/>
  <c r="AK409" i="32"/>
  <c r="AL409" i="32"/>
  <c r="AM409" i="32"/>
  <c r="AN409" i="32"/>
  <c r="AO409" i="32"/>
  <c r="AP409" i="32"/>
  <c r="AQ409" i="32"/>
  <c r="Q409" i="32"/>
  <c r="AR409" i="32"/>
  <c r="AS409" i="32"/>
  <c r="AT409" i="32"/>
  <c r="AU409" i="32"/>
  <c r="AV409" i="32"/>
  <c r="AW409" i="32"/>
  <c r="AX409" i="32"/>
  <c r="AY409" i="32"/>
  <c r="AZ409" i="32"/>
  <c r="BA409" i="32"/>
  <c r="AK410" i="32"/>
  <c r="AL410" i="32"/>
  <c r="AM410" i="32"/>
  <c r="AN410" i="32"/>
  <c r="AO410" i="32"/>
  <c r="AP410" i="32"/>
  <c r="AQ410" i="32"/>
  <c r="Q410" i="32"/>
  <c r="AR410" i="32"/>
  <c r="AS410" i="32"/>
  <c r="AT410" i="32"/>
  <c r="AU410" i="32"/>
  <c r="AV410" i="32"/>
  <c r="AW410" i="32"/>
  <c r="AX410" i="32"/>
  <c r="AY410" i="32"/>
  <c r="AZ410" i="32"/>
  <c r="BA410" i="32"/>
  <c r="AK411" i="32"/>
  <c r="AL411" i="32"/>
  <c r="AM411" i="32"/>
  <c r="AN411" i="32"/>
  <c r="AO411" i="32"/>
  <c r="AP411" i="32"/>
  <c r="AQ411" i="32"/>
  <c r="Q411" i="32"/>
  <c r="AR411" i="32"/>
  <c r="AS411" i="32"/>
  <c r="AT411" i="32"/>
  <c r="AU411" i="32"/>
  <c r="AV411" i="32"/>
  <c r="AW411" i="32"/>
  <c r="AX411" i="32"/>
  <c r="AY411" i="32"/>
  <c r="AZ411" i="32"/>
  <c r="BA411" i="32"/>
  <c r="AK412" i="32"/>
  <c r="AL412" i="32"/>
  <c r="AM412" i="32"/>
  <c r="AN412" i="32"/>
  <c r="AO412" i="32"/>
  <c r="AP412" i="32"/>
  <c r="AQ412" i="32"/>
  <c r="Q412" i="32"/>
  <c r="AR412" i="32"/>
  <c r="AS412" i="32"/>
  <c r="AT412" i="32"/>
  <c r="AU412" i="32"/>
  <c r="AV412" i="32"/>
  <c r="AW412" i="32"/>
  <c r="AX412" i="32"/>
  <c r="AY412" i="32"/>
  <c r="AZ412" i="32"/>
  <c r="BA412" i="32"/>
  <c r="AK413" i="32"/>
  <c r="AL413" i="32"/>
  <c r="AM413" i="32"/>
  <c r="AN413" i="32"/>
  <c r="AO413" i="32"/>
  <c r="AP413" i="32"/>
  <c r="AQ413" i="32"/>
  <c r="Q413" i="32"/>
  <c r="AR413" i="32"/>
  <c r="AS413" i="32"/>
  <c r="AT413" i="32"/>
  <c r="AU413" i="32"/>
  <c r="AV413" i="32"/>
  <c r="AW413" i="32"/>
  <c r="AX413" i="32"/>
  <c r="AY413" i="32"/>
  <c r="AZ413" i="32"/>
  <c r="BA413" i="32"/>
  <c r="AK414" i="32"/>
  <c r="AL414" i="32"/>
  <c r="AM414" i="32"/>
  <c r="AN414" i="32"/>
  <c r="AO414" i="32"/>
  <c r="AP414" i="32"/>
  <c r="AQ414" i="32"/>
  <c r="Q414" i="32"/>
  <c r="AR414" i="32"/>
  <c r="AS414" i="32"/>
  <c r="AT414" i="32"/>
  <c r="AU414" i="32"/>
  <c r="AV414" i="32"/>
  <c r="AW414" i="32"/>
  <c r="AX414" i="32"/>
  <c r="AY414" i="32"/>
  <c r="AZ414" i="32"/>
  <c r="BA414" i="32"/>
  <c r="AK415" i="32"/>
  <c r="AL415" i="32"/>
  <c r="AM415" i="32"/>
  <c r="AN415" i="32"/>
  <c r="AO415" i="32"/>
  <c r="AP415" i="32"/>
  <c r="AQ415" i="32"/>
  <c r="Q415" i="32"/>
  <c r="AR415" i="32"/>
  <c r="AS415" i="32"/>
  <c r="AT415" i="32"/>
  <c r="AU415" i="32"/>
  <c r="AV415" i="32"/>
  <c r="AW415" i="32"/>
  <c r="AX415" i="32"/>
  <c r="AY415" i="32"/>
  <c r="AZ415" i="32"/>
  <c r="BA415" i="32"/>
  <c r="AK416" i="32"/>
  <c r="AL416" i="32"/>
  <c r="AM416" i="32"/>
  <c r="AN416" i="32"/>
  <c r="AO416" i="32"/>
  <c r="AP416" i="32"/>
  <c r="AQ416" i="32"/>
  <c r="Q416" i="32"/>
  <c r="AR416" i="32"/>
  <c r="AS416" i="32"/>
  <c r="AT416" i="32"/>
  <c r="AU416" i="32"/>
  <c r="AV416" i="32"/>
  <c r="AW416" i="32"/>
  <c r="AX416" i="32"/>
  <c r="AY416" i="32"/>
  <c r="AZ416" i="32"/>
  <c r="BA416" i="32"/>
  <c r="AK417" i="32"/>
  <c r="AL417" i="32"/>
  <c r="AM417" i="32"/>
  <c r="AN417" i="32"/>
  <c r="AO417" i="32"/>
  <c r="AP417" i="32"/>
  <c r="AQ417" i="32"/>
  <c r="Q417" i="32"/>
  <c r="AR417" i="32"/>
  <c r="AS417" i="32"/>
  <c r="AT417" i="32"/>
  <c r="AU417" i="32"/>
  <c r="AV417" i="32"/>
  <c r="AW417" i="32"/>
  <c r="AX417" i="32"/>
  <c r="AY417" i="32"/>
  <c r="AZ417" i="32"/>
  <c r="BA417" i="32"/>
  <c r="AK418" i="32"/>
  <c r="AL418" i="32"/>
  <c r="AM418" i="32"/>
  <c r="AN418" i="32"/>
  <c r="AO418" i="32"/>
  <c r="AP418" i="32"/>
  <c r="AQ418" i="32"/>
  <c r="Q418" i="32"/>
  <c r="AR418" i="32"/>
  <c r="AS418" i="32"/>
  <c r="AT418" i="32"/>
  <c r="AU418" i="32"/>
  <c r="AV418" i="32"/>
  <c r="AW418" i="32"/>
  <c r="AX418" i="32"/>
  <c r="AY418" i="32"/>
  <c r="AZ418" i="32"/>
  <c r="BA418" i="32"/>
  <c r="AK419" i="32"/>
  <c r="AL419" i="32"/>
  <c r="AM419" i="32"/>
  <c r="AN419" i="32"/>
  <c r="AO419" i="32"/>
  <c r="AP419" i="32"/>
  <c r="AQ419" i="32"/>
  <c r="Q419" i="32"/>
  <c r="AR419" i="32"/>
  <c r="AS419" i="32"/>
  <c r="AT419" i="32"/>
  <c r="AU419" i="32"/>
  <c r="AV419" i="32"/>
  <c r="AW419" i="32"/>
  <c r="AX419" i="32"/>
  <c r="AY419" i="32"/>
  <c r="AZ419" i="32"/>
  <c r="BA419" i="32"/>
  <c r="AK420" i="32"/>
  <c r="AL420" i="32"/>
  <c r="AM420" i="32"/>
  <c r="AN420" i="32"/>
  <c r="AO420" i="32"/>
  <c r="AP420" i="32"/>
  <c r="AQ420" i="32"/>
  <c r="Q420" i="32"/>
  <c r="AR420" i="32"/>
  <c r="AS420" i="32"/>
  <c r="AT420" i="32"/>
  <c r="AU420" i="32"/>
  <c r="AV420" i="32"/>
  <c r="AW420" i="32"/>
  <c r="AX420" i="32"/>
  <c r="AY420" i="32"/>
  <c r="AZ420" i="32"/>
  <c r="BA420" i="32"/>
  <c r="AK421" i="32"/>
  <c r="AL421" i="32"/>
  <c r="AM421" i="32"/>
  <c r="AN421" i="32"/>
  <c r="AO421" i="32"/>
  <c r="AP421" i="32"/>
  <c r="AQ421" i="32"/>
  <c r="Q421" i="32"/>
  <c r="AR421" i="32"/>
  <c r="AS421" i="32"/>
  <c r="AT421" i="32"/>
  <c r="AU421" i="32"/>
  <c r="AV421" i="32"/>
  <c r="AW421" i="32"/>
  <c r="AX421" i="32"/>
  <c r="AY421" i="32"/>
  <c r="AZ421" i="32"/>
  <c r="BA421" i="32"/>
  <c r="AK422" i="32"/>
  <c r="AL422" i="32"/>
  <c r="AM422" i="32"/>
  <c r="AN422" i="32"/>
  <c r="AO422" i="32"/>
  <c r="AP422" i="32"/>
  <c r="AQ422" i="32"/>
  <c r="Q422" i="32"/>
  <c r="AR422" i="32"/>
  <c r="AS422" i="32"/>
  <c r="AT422" i="32"/>
  <c r="AU422" i="32"/>
  <c r="AV422" i="32"/>
  <c r="AW422" i="32"/>
  <c r="AX422" i="32"/>
  <c r="AY422" i="32"/>
  <c r="AZ422" i="32"/>
  <c r="BA422" i="32"/>
  <c r="AK423" i="32"/>
  <c r="AL423" i="32"/>
  <c r="AM423" i="32"/>
  <c r="AN423" i="32"/>
  <c r="AO423" i="32"/>
  <c r="AP423" i="32"/>
  <c r="AQ423" i="32"/>
  <c r="Q423" i="32"/>
  <c r="AR423" i="32"/>
  <c r="AS423" i="32"/>
  <c r="AT423" i="32"/>
  <c r="AU423" i="32"/>
  <c r="AV423" i="32"/>
  <c r="AW423" i="32"/>
  <c r="AX423" i="32"/>
  <c r="AY423" i="32"/>
  <c r="AZ423" i="32"/>
  <c r="BA423" i="32"/>
  <c r="AK424" i="32"/>
  <c r="AL424" i="32"/>
  <c r="AM424" i="32"/>
  <c r="AN424" i="32"/>
  <c r="AO424" i="32"/>
  <c r="AP424" i="32"/>
  <c r="AQ424" i="32"/>
  <c r="Q424" i="32"/>
  <c r="AR424" i="32"/>
  <c r="AS424" i="32"/>
  <c r="AT424" i="32"/>
  <c r="AU424" i="32"/>
  <c r="AV424" i="32"/>
  <c r="AW424" i="32"/>
  <c r="AX424" i="32"/>
  <c r="AY424" i="32"/>
  <c r="AZ424" i="32"/>
  <c r="BA424" i="32"/>
  <c r="AK425" i="32"/>
  <c r="AL425" i="32"/>
  <c r="AM425" i="32"/>
  <c r="AN425" i="32"/>
  <c r="AO425" i="32"/>
  <c r="AP425" i="32"/>
  <c r="AQ425" i="32"/>
  <c r="Q425" i="32"/>
  <c r="AR425" i="32"/>
  <c r="AS425" i="32"/>
  <c r="AT425" i="32"/>
  <c r="AU425" i="32"/>
  <c r="AV425" i="32"/>
  <c r="AW425" i="32"/>
  <c r="AX425" i="32"/>
  <c r="AY425" i="32"/>
  <c r="AZ425" i="32"/>
  <c r="BA425" i="32"/>
  <c r="AK426" i="32"/>
  <c r="AL426" i="32"/>
  <c r="AM426" i="32"/>
  <c r="AN426" i="32"/>
  <c r="AO426" i="32"/>
  <c r="AP426" i="32"/>
  <c r="AQ426" i="32"/>
  <c r="Q426" i="32"/>
  <c r="AR426" i="32"/>
  <c r="AS426" i="32"/>
  <c r="AT426" i="32"/>
  <c r="AU426" i="32"/>
  <c r="AV426" i="32"/>
  <c r="AW426" i="32"/>
  <c r="AX426" i="32"/>
  <c r="AY426" i="32"/>
  <c r="AZ426" i="32"/>
  <c r="BA426" i="32"/>
  <c r="AK427" i="32"/>
  <c r="AL427" i="32"/>
  <c r="AM427" i="32"/>
  <c r="AN427" i="32"/>
  <c r="AO427" i="32"/>
  <c r="AP427" i="32"/>
  <c r="AQ427" i="32"/>
  <c r="Q427" i="32"/>
  <c r="AR427" i="32"/>
  <c r="AS427" i="32"/>
  <c r="AT427" i="32"/>
  <c r="AU427" i="32"/>
  <c r="AV427" i="32"/>
  <c r="AW427" i="32"/>
  <c r="AX427" i="32"/>
  <c r="AY427" i="32"/>
  <c r="AZ427" i="32"/>
  <c r="BA427" i="32"/>
  <c r="AK428" i="32"/>
  <c r="AL428" i="32"/>
  <c r="AM428" i="32"/>
  <c r="AN428" i="32"/>
  <c r="AO428" i="32"/>
  <c r="AP428" i="32"/>
  <c r="AQ428" i="32"/>
  <c r="Q428" i="32"/>
  <c r="AR428" i="32"/>
  <c r="AS428" i="32"/>
  <c r="AT428" i="32"/>
  <c r="AU428" i="32"/>
  <c r="AV428" i="32"/>
  <c r="AW428" i="32"/>
  <c r="AX428" i="32"/>
  <c r="AY428" i="32"/>
  <c r="AZ428" i="32"/>
  <c r="BA428" i="32"/>
  <c r="AK429" i="32"/>
  <c r="AL429" i="32"/>
  <c r="AM429" i="32"/>
  <c r="AN429" i="32"/>
  <c r="AO429" i="32"/>
  <c r="AP429" i="32"/>
  <c r="AQ429" i="32"/>
  <c r="Q429" i="32"/>
  <c r="AR429" i="32"/>
  <c r="AS429" i="32"/>
  <c r="AT429" i="32"/>
  <c r="AU429" i="32"/>
  <c r="AV429" i="32"/>
  <c r="AW429" i="32"/>
  <c r="AX429" i="32"/>
  <c r="AY429" i="32"/>
  <c r="AZ429" i="32"/>
  <c r="BA429" i="32"/>
  <c r="AK430" i="32"/>
  <c r="AL430" i="32"/>
  <c r="AM430" i="32"/>
  <c r="AN430" i="32"/>
  <c r="AO430" i="32"/>
  <c r="AP430" i="32"/>
  <c r="AQ430" i="32"/>
  <c r="Q430" i="32"/>
  <c r="AR430" i="32"/>
  <c r="AS430" i="32"/>
  <c r="AT430" i="32"/>
  <c r="AU430" i="32"/>
  <c r="AV430" i="32"/>
  <c r="AW430" i="32"/>
  <c r="AX430" i="32"/>
  <c r="AY430" i="32"/>
  <c r="AZ430" i="32"/>
  <c r="BA430" i="32"/>
  <c r="AK431" i="32"/>
  <c r="AL431" i="32"/>
  <c r="AM431" i="32"/>
  <c r="AN431" i="32"/>
  <c r="AO431" i="32"/>
  <c r="AP431" i="32"/>
  <c r="AQ431" i="32"/>
  <c r="Q431" i="32"/>
  <c r="AR431" i="32"/>
  <c r="AS431" i="32"/>
  <c r="AT431" i="32"/>
  <c r="AU431" i="32"/>
  <c r="AV431" i="32"/>
  <c r="AW431" i="32"/>
  <c r="AX431" i="32"/>
  <c r="AY431" i="32"/>
  <c r="AZ431" i="32"/>
  <c r="BA431" i="32"/>
  <c r="AK432" i="32"/>
  <c r="AL432" i="32"/>
  <c r="AM432" i="32"/>
  <c r="AN432" i="32"/>
  <c r="AO432" i="32"/>
  <c r="AP432" i="32"/>
  <c r="AQ432" i="32"/>
  <c r="Q432" i="32"/>
  <c r="AR432" i="32"/>
  <c r="AS432" i="32"/>
  <c r="AT432" i="32"/>
  <c r="AU432" i="32"/>
  <c r="AV432" i="32"/>
  <c r="AW432" i="32"/>
  <c r="AX432" i="32"/>
  <c r="AY432" i="32"/>
  <c r="AZ432" i="32"/>
  <c r="BA432" i="32"/>
  <c r="AK433" i="32"/>
  <c r="AL433" i="32"/>
  <c r="AM433" i="32"/>
  <c r="AN433" i="32"/>
  <c r="AO433" i="32"/>
  <c r="AP433" i="32"/>
  <c r="AQ433" i="32"/>
  <c r="Q433" i="32"/>
  <c r="AR433" i="32"/>
  <c r="AS433" i="32"/>
  <c r="AT433" i="32"/>
  <c r="AU433" i="32"/>
  <c r="AV433" i="32"/>
  <c r="AW433" i="32"/>
  <c r="AX433" i="32"/>
  <c r="AY433" i="32"/>
  <c r="AZ433" i="32"/>
  <c r="BA433" i="32"/>
  <c r="AK434" i="32"/>
  <c r="AL434" i="32"/>
  <c r="AM434" i="32"/>
  <c r="AN434" i="32"/>
  <c r="AO434" i="32"/>
  <c r="AP434" i="32"/>
  <c r="AQ434" i="32"/>
  <c r="Q434" i="32"/>
  <c r="AR434" i="32"/>
  <c r="AS434" i="32"/>
  <c r="AT434" i="32"/>
  <c r="AU434" i="32"/>
  <c r="AV434" i="32"/>
  <c r="AW434" i="32"/>
  <c r="AX434" i="32"/>
  <c r="AY434" i="32"/>
  <c r="AZ434" i="32"/>
  <c r="BA434" i="32"/>
  <c r="AK435" i="32"/>
  <c r="AL435" i="32"/>
  <c r="AM435" i="32"/>
  <c r="AN435" i="32"/>
  <c r="AO435" i="32"/>
  <c r="AP435" i="32"/>
  <c r="AQ435" i="32"/>
  <c r="Q435" i="32"/>
  <c r="AR435" i="32"/>
  <c r="AS435" i="32"/>
  <c r="AT435" i="32"/>
  <c r="AU435" i="32"/>
  <c r="AV435" i="32"/>
  <c r="AW435" i="32"/>
  <c r="AX435" i="32"/>
  <c r="AY435" i="32"/>
  <c r="AZ435" i="32"/>
  <c r="BA435" i="32"/>
  <c r="AK436" i="32"/>
  <c r="AL436" i="32"/>
  <c r="AM436" i="32"/>
  <c r="AN436" i="32"/>
  <c r="AO436" i="32"/>
  <c r="AP436" i="32"/>
  <c r="AQ436" i="32"/>
  <c r="Q436" i="32"/>
  <c r="AR436" i="32"/>
  <c r="AS436" i="32"/>
  <c r="AT436" i="32"/>
  <c r="AU436" i="32"/>
  <c r="AV436" i="32"/>
  <c r="AW436" i="32"/>
  <c r="AX436" i="32"/>
  <c r="AY436" i="32"/>
  <c r="AZ436" i="32"/>
  <c r="BA436" i="32"/>
  <c r="AK437" i="32"/>
  <c r="AL437" i="32"/>
  <c r="AM437" i="32"/>
  <c r="AN437" i="32"/>
  <c r="AO437" i="32"/>
  <c r="AP437" i="32"/>
  <c r="AQ437" i="32"/>
  <c r="Q437" i="32"/>
  <c r="AR437" i="32"/>
  <c r="AS437" i="32"/>
  <c r="AT437" i="32"/>
  <c r="AU437" i="32"/>
  <c r="AV437" i="32"/>
  <c r="AW437" i="32"/>
  <c r="AX437" i="32"/>
  <c r="AY437" i="32"/>
  <c r="AZ437" i="32"/>
  <c r="BA437" i="32"/>
  <c r="AK438" i="32"/>
  <c r="AL438" i="32"/>
  <c r="AM438" i="32"/>
  <c r="AN438" i="32"/>
  <c r="AO438" i="32"/>
  <c r="AP438" i="32"/>
  <c r="AQ438" i="32"/>
  <c r="Q438" i="32"/>
  <c r="AR438" i="32"/>
  <c r="AS438" i="32"/>
  <c r="AT438" i="32"/>
  <c r="AU438" i="32"/>
  <c r="AV438" i="32"/>
  <c r="AW438" i="32"/>
  <c r="AX438" i="32"/>
  <c r="AY438" i="32"/>
  <c r="AZ438" i="32"/>
  <c r="BA438" i="32"/>
  <c r="AK439" i="32"/>
  <c r="AL439" i="32"/>
  <c r="AM439" i="32"/>
  <c r="AN439" i="32"/>
  <c r="AO439" i="32"/>
  <c r="AP439" i="32"/>
  <c r="AQ439" i="32"/>
  <c r="Q439" i="32"/>
  <c r="AR439" i="32"/>
  <c r="AS439" i="32"/>
  <c r="AT439" i="32"/>
  <c r="AU439" i="32"/>
  <c r="AV439" i="32"/>
  <c r="AW439" i="32"/>
  <c r="AX439" i="32"/>
  <c r="AY439" i="32"/>
  <c r="AZ439" i="32"/>
  <c r="BA439" i="32"/>
  <c r="AK440" i="32"/>
  <c r="AL440" i="32"/>
  <c r="AM440" i="32"/>
  <c r="AN440" i="32"/>
  <c r="AO440" i="32"/>
  <c r="AP440" i="32"/>
  <c r="AQ440" i="32"/>
  <c r="Q440" i="32"/>
  <c r="AR440" i="32"/>
  <c r="AS440" i="32"/>
  <c r="AT440" i="32"/>
  <c r="AU440" i="32"/>
  <c r="AV440" i="32"/>
  <c r="AW440" i="32"/>
  <c r="AX440" i="32"/>
  <c r="AY440" i="32"/>
  <c r="AZ440" i="32"/>
  <c r="BA440" i="32"/>
  <c r="AK441" i="32"/>
  <c r="AL441" i="32"/>
  <c r="AM441" i="32"/>
  <c r="AN441" i="32"/>
  <c r="AO441" i="32"/>
  <c r="AP441" i="32"/>
  <c r="AQ441" i="32"/>
  <c r="Q441" i="32"/>
  <c r="AR441" i="32"/>
  <c r="AS441" i="32"/>
  <c r="AT441" i="32"/>
  <c r="AU441" i="32"/>
  <c r="AV441" i="32"/>
  <c r="AW441" i="32"/>
  <c r="AX441" i="32"/>
  <c r="AY441" i="32"/>
  <c r="AZ441" i="32"/>
  <c r="BA441" i="32"/>
  <c r="AK442" i="32"/>
  <c r="AL442" i="32"/>
  <c r="AM442" i="32"/>
  <c r="AN442" i="32"/>
  <c r="AO442" i="32"/>
  <c r="AP442" i="32"/>
  <c r="AQ442" i="32"/>
  <c r="Q442" i="32"/>
  <c r="AR442" i="32"/>
  <c r="AS442" i="32"/>
  <c r="AT442" i="32"/>
  <c r="AU442" i="32"/>
  <c r="AV442" i="32"/>
  <c r="AW442" i="32"/>
  <c r="AX442" i="32"/>
  <c r="AY442" i="32"/>
  <c r="AZ442" i="32"/>
  <c r="BA442" i="32"/>
  <c r="AK443" i="32"/>
  <c r="AL443" i="32"/>
  <c r="AM443" i="32"/>
  <c r="AN443" i="32"/>
  <c r="AO443" i="32"/>
  <c r="AP443" i="32"/>
  <c r="AQ443" i="32"/>
  <c r="Q443" i="32"/>
  <c r="AR443" i="32"/>
  <c r="AS443" i="32"/>
  <c r="AT443" i="32"/>
  <c r="AU443" i="32"/>
  <c r="AV443" i="32"/>
  <c r="AW443" i="32"/>
  <c r="AX443" i="32"/>
  <c r="AY443" i="32"/>
  <c r="AZ443" i="32"/>
  <c r="BA443" i="32"/>
  <c r="AK444" i="32"/>
  <c r="AL444" i="32"/>
  <c r="AM444" i="32"/>
  <c r="AN444" i="32"/>
  <c r="AO444" i="32"/>
  <c r="AP444" i="32"/>
  <c r="AQ444" i="32"/>
  <c r="Q444" i="32"/>
  <c r="AR444" i="32"/>
  <c r="AS444" i="32"/>
  <c r="AT444" i="32"/>
  <c r="AU444" i="32"/>
  <c r="AV444" i="32"/>
  <c r="AW444" i="32"/>
  <c r="AX444" i="32"/>
  <c r="AY444" i="32"/>
  <c r="AZ444" i="32"/>
  <c r="BA444" i="32"/>
  <c r="AK445" i="32"/>
  <c r="AL445" i="32"/>
  <c r="AM445" i="32"/>
  <c r="AN445" i="32"/>
  <c r="AO445" i="32"/>
  <c r="AP445" i="32"/>
  <c r="AQ445" i="32"/>
  <c r="Q445" i="32"/>
  <c r="AR445" i="32"/>
  <c r="AS445" i="32"/>
  <c r="AT445" i="32"/>
  <c r="AU445" i="32"/>
  <c r="AV445" i="32"/>
  <c r="AW445" i="32"/>
  <c r="AX445" i="32"/>
  <c r="AY445" i="32"/>
  <c r="AZ445" i="32"/>
  <c r="BA445" i="32"/>
  <c r="AK446" i="32"/>
  <c r="AL446" i="32"/>
  <c r="AM446" i="32"/>
  <c r="AN446" i="32"/>
  <c r="AO446" i="32"/>
  <c r="AP446" i="32"/>
  <c r="AQ446" i="32"/>
  <c r="Q446" i="32"/>
  <c r="AR446" i="32"/>
  <c r="AS446" i="32"/>
  <c r="AT446" i="32"/>
  <c r="AU446" i="32"/>
  <c r="AV446" i="32"/>
  <c r="AW446" i="32"/>
  <c r="AX446" i="32"/>
  <c r="AY446" i="32"/>
  <c r="AZ446" i="32"/>
  <c r="BA446" i="32"/>
  <c r="AK447" i="32"/>
  <c r="AL447" i="32"/>
  <c r="AM447" i="32"/>
  <c r="AN447" i="32"/>
  <c r="AO447" i="32"/>
  <c r="AP447" i="32"/>
  <c r="AQ447" i="32"/>
  <c r="Q447" i="32"/>
  <c r="AR447" i="32"/>
  <c r="AS447" i="32"/>
  <c r="AT447" i="32"/>
  <c r="AU447" i="32"/>
  <c r="AV447" i="32"/>
  <c r="AW447" i="32"/>
  <c r="AX447" i="32"/>
  <c r="AY447" i="32"/>
  <c r="AZ447" i="32"/>
  <c r="BA447" i="32"/>
  <c r="AK448" i="32"/>
  <c r="AL448" i="32"/>
  <c r="AM448" i="32"/>
  <c r="AN448" i="32"/>
  <c r="AO448" i="32"/>
  <c r="AP448" i="32"/>
  <c r="AQ448" i="32"/>
  <c r="Q448" i="32"/>
  <c r="AR448" i="32"/>
  <c r="AS448" i="32"/>
  <c r="AT448" i="32"/>
  <c r="AU448" i="32"/>
  <c r="AV448" i="32"/>
  <c r="AW448" i="32"/>
  <c r="AX448" i="32"/>
  <c r="AY448" i="32"/>
  <c r="AZ448" i="32"/>
  <c r="BA448" i="32"/>
  <c r="AK449" i="32"/>
  <c r="AL449" i="32"/>
  <c r="AM449" i="32"/>
  <c r="AN449" i="32"/>
  <c r="AO449" i="32"/>
  <c r="AP449" i="32"/>
  <c r="AQ449" i="32"/>
  <c r="Q449" i="32"/>
  <c r="AR449" i="32"/>
  <c r="AS449" i="32"/>
  <c r="AT449" i="32"/>
  <c r="AU449" i="32"/>
  <c r="AV449" i="32"/>
  <c r="AW449" i="32"/>
  <c r="AX449" i="32"/>
  <c r="AY449" i="32"/>
  <c r="AZ449" i="32"/>
  <c r="BA449" i="32"/>
  <c r="AK450" i="32"/>
  <c r="AL450" i="32"/>
  <c r="AM450" i="32"/>
  <c r="AN450" i="32"/>
  <c r="AO450" i="32"/>
  <c r="AP450" i="32"/>
  <c r="AQ450" i="32"/>
  <c r="Q450" i="32"/>
  <c r="AR450" i="32"/>
  <c r="AS450" i="32"/>
  <c r="AT450" i="32"/>
  <c r="AU450" i="32"/>
  <c r="AV450" i="32"/>
  <c r="AW450" i="32"/>
  <c r="AX450" i="32"/>
  <c r="AY450" i="32"/>
  <c r="AZ450" i="32"/>
  <c r="BA450" i="32"/>
  <c r="AK451" i="32"/>
  <c r="AL451" i="32"/>
  <c r="AM451" i="32"/>
  <c r="AN451" i="32"/>
  <c r="AO451" i="32"/>
  <c r="AP451" i="32"/>
  <c r="AQ451" i="32"/>
  <c r="Q451" i="32"/>
  <c r="AR451" i="32"/>
  <c r="AS451" i="32"/>
  <c r="AT451" i="32"/>
  <c r="AU451" i="32"/>
  <c r="AV451" i="32"/>
  <c r="AW451" i="32"/>
  <c r="AX451" i="32"/>
  <c r="AY451" i="32"/>
  <c r="AZ451" i="32"/>
  <c r="BA451" i="32"/>
  <c r="AK452" i="32"/>
  <c r="AL452" i="32"/>
  <c r="AM452" i="32"/>
  <c r="AN452" i="32"/>
  <c r="AO452" i="32"/>
  <c r="AP452" i="32"/>
  <c r="AQ452" i="32"/>
  <c r="Q452" i="32"/>
  <c r="AR452" i="32"/>
  <c r="AS452" i="32"/>
  <c r="AT452" i="32"/>
  <c r="AU452" i="32"/>
  <c r="AV452" i="32"/>
  <c r="AW452" i="32"/>
  <c r="AX452" i="32"/>
  <c r="AY452" i="32"/>
  <c r="AZ452" i="32"/>
  <c r="BA452" i="32"/>
  <c r="AK453" i="32"/>
  <c r="AL453" i="32"/>
  <c r="AM453" i="32"/>
  <c r="AN453" i="32"/>
  <c r="AO453" i="32"/>
  <c r="AP453" i="32"/>
  <c r="AQ453" i="32"/>
  <c r="Q453" i="32"/>
  <c r="AR453" i="32"/>
  <c r="AS453" i="32"/>
  <c r="AT453" i="32"/>
  <c r="AU453" i="32"/>
  <c r="AV453" i="32"/>
  <c r="AW453" i="32"/>
  <c r="AX453" i="32"/>
  <c r="AY453" i="32"/>
  <c r="AZ453" i="32"/>
  <c r="BA453" i="32"/>
  <c r="AK454" i="32"/>
  <c r="AL454" i="32"/>
  <c r="AM454" i="32"/>
  <c r="AN454" i="32"/>
  <c r="AO454" i="32"/>
  <c r="AP454" i="32"/>
  <c r="AQ454" i="32"/>
  <c r="Q454" i="32"/>
  <c r="AR454" i="32"/>
  <c r="AS454" i="32"/>
  <c r="AT454" i="32"/>
  <c r="AU454" i="32"/>
  <c r="AV454" i="32"/>
  <c r="AW454" i="32"/>
  <c r="AX454" i="32"/>
  <c r="AY454" i="32"/>
  <c r="AZ454" i="32"/>
  <c r="BA454" i="32"/>
  <c r="AK455" i="32"/>
  <c r="AL455" i="32"/>
  <c r="AM455" i="32"/>
  <c r="AN455" i="32"/>
  <c r="AO455" i="32"/>
  <c r="AP455" i="32"/>
  <c r="AQ455" i="32"/>
  <c r="Q455" i="32"/>
  <c r="AR455" i="32"/>
  <c r="AS455" i="32"/>
  <c r="AT455" i="32"/>
  <c r="AU455" i="32"/>
  <c r="AV455" i="32"/>
  <c r="AW455" i="32"/>
  <c r="AX455" i="32"/>
  <c r="AY455" i="32"/>
  <c r="AZ455" i="32"/>
  <c r="BA455" i="32"/>
  <c r="AK456" i="32"/>
  <c r="AL456" i="32"/>
  <c r="AM456" i="32"/>
  <c r="AN456" i="32"/>
  <c r="AO456" i="32"/>
  <c r="AP456" i="32"/>
  <c r="AQ456" i="32"/>
  <c r="Q456" i="32"/>
  <c r="AR456" i="32"/>
  <c r="AS456" i="32"/>
  <c r="AT456" i="32"/>
  <c r="AU456" i="32"/>
  <c r="AV456" i="32"/>
  <c r="AW456" i="32"/>
  <c r="AX456" i="32"/>
  <c r="AY456" i="32"/>
  <c r="AZ456" i="32"/>
  <c r="BA456" i="32"/>
  <c r="AK457" i="32"/>
  <c r="AL457" i="32"/>
  <c r="AM457" i="32"/>
  <c r="AN457" i="32"/>
  <c r="AO457" i="32"/>
  <c r="AP457" i="32"/>
  <c r="AQ457" i="32"/>
  <c r="Q457" i="32"/>
  <c r="AR457" i="32"/>
  <c r="AS457" i="32"/>
  <c r="AT457" i="32"/>
  <c r="AU457" i="32"/>
  <c r="AV457" i="32"/>
  <c r="AW457" i="32"/>
  <c r="AX457" i="32"/>
  <c r="AY457" i="32"/>
  <c r="AZ457" i="32"/>
  <c r="BA457" i="32"/>
  <c r="AK458" i="32"/>
  <c r="AL458" i="32"/>
  <c r="AM458" i="32"/>
  <c r="AN458" i="32"/>
  <c r="AO458" i="32"/>
  <c r="AP458" i="32"/>
  <c r="AQ458" i="32"/>
  <c r="Q458" i="32"/>
  <c r="AR458" i="32"/>
  <c r="AS458" i="32"/>
  <c r="AT458" i="32"/>
  <c r="AU458" i="32"/>
  <c r="AV458" i="32"/>
  <c r="AW458" i="32"/>
  <c r="AX458" i="32"/>
  <c r="AY458" i="32"/>
  <c r="AZ458" i="32"/>
  <c r="BA458" i="32"/>
  <c r="AK459" i="32"/>
  <c r="AL459" i="32"/>
  <c r="AM459" i="32"/>
  <c r="AN459" i="32"/>
  <c r="AO459" i="32"/>
  <c r="AP459" i="32"/>
  <c r="AQ459" i="32"/>
  <c r="Q459" i="32"/>
  <c r="AR459" i="32"/>
  <c r="AS459" i="32"/>
  <c r="AT459" i="32"/>
  <c r="AU459" i="32"/>
  <c r="AV459" i="32"/>
  <c r="AW459" i="32"/>
  <c r="AX459" i="32"/>
  <c r="AY459" i="32"/>
  <c r="AZ459" i="32"/>
  <c r="BA459" i="32"/>
  <c r="AK460" i="32"/>
  <c r="AL460" i="32"/>
  <c r="AM460" i="32"/>
  <c r="AN460" i="32"/>
  <c r="AO460" i="32"/>
  <c r="AP460" i="32"/>
  <c r="AQ460" i="32"/>
  <c r="Q460" i="32"/>
  <c r="AR460" i="32"/>
  <c r="AS460" i="32"/>
  <c r="AT460" i="32"/>
  <c r="AU460" i="32"/>
  <c r="AV460" i="32"/>
  <c r="AW460" i="32"/>
  <c r="AX460" i="32"/>
  <c r="AY460" i="32"/>
  <c r="AZ460" i="32"/>
  <c r="BA460" i="32"/>
  <c r="AK461" i="32"/>
  <c r="AL461" i="32"/>
  <c r="AM461" i="32"/>
  <c r="AN461" i="32"/>
  <c r="AO461" i="32"/>
  <c r="AP461" i="32"/>
  <c r="AQ461" i="32"/>
  <c r="Q461" i="32"/>
  <c r="AR461" i="32"/>
  <c r="AS461" i="32"/>
  <c r="AT461" i="32"/>
  <c r="AU461" i="32"/>
  <c r="AV461" i="32"/>
  <c r="AW461" i="32"/>
  <c r="AX461" i="32"/>
  <c r="AY461" i="32"/>
  <c r="AZ461" i="32"/>
  <c r="BA461" i="32"/>
  <c r="AK462" i="32"/>
  <c r="AL462" i="32"/>
  <c r="AM462" i="32"/>
  <c r="AN462" i="32"/>
  <c r="AO462" i="32"/>
  <c r="AP462" i="32"/>
  <c r="AQ462" i="32"/>
  <c r="Q462" i="32"/>
  <c r="AR462" i="32"/>
  <c r="AS462" i="32"/>
  <c r="AT462" i="32"/>
  <c r="AU462" i="32"/>
  <c r="AV462" i="32"/>
  <c r="AW462" i="32"/>
  <c r="AX462" i="32"/>
  <c r="AY462" i="32"/>
  <c r="AZ462" i="32"/>
  <c r="BA462" i="32"/>
  <c r="AK463" i="32"/>
  <c r="AL463" i="32"/>
  <c r="AM463" i="32"/>
  <c r="AN463" i="32"/>
  <c r="AO463" i="32"/>
  <c r="AP463" i="32"/>
  <c r="AQ463" i="32"/>
  <c r="Q463" i="32"/>
  <c r="AR463" i="32"/>
  <c r="AS463" i="32"/>
  <c r="AT463" i="32"/>
  <c r="AU463" i="32"/>
  <c r="AV463" i="32"/>
  <c r="AW463" i="32"/>
  <c r="AX463" i="32"/>
  <c r="AY463" i="32"/>
  <c r="AZ463" i="32"/>
  <c r="BA463" i="32"/>
  <c r="AK464" i="32"/>
  <c r="AL464" i="32"/>
  <c r="AM464" i="32"/>
  <c r="AN464" i="32"/>
  <c r="AO464" i="32"/>
  <c r="AP464" i="32"/>
  <c r="AQ464" i="32"/>
  <c r="Q464" i="32"/>
  <c r="AR464" i="32"/>
  <c r="AS464" i="32"/>
  <c r="AT464" i="32"/>
  <c r="AU464" i="32"/>
  <c r="AV464" i="32"/>
  <c r="AW464" i="32"/>
  <c r="AX464" i="32"/>
  <c r="AY464" i="32"/>
  <c r="AZ464" i="32"/>
  <c r="BA464" i="32"/>
  <c r="AK465" i="32"/>
  <c r="AL465" i="32"/>
  <c r="AM465" i="32"/>
  <c r="AN465" i="32"/>
  <c r="AO465" i="32"/>
  <c r="AP465" i="32"/>
  <c r="AQ465" i="32"/>
  <c r="Q465" i="32"/>
  <c r="AR465" i="32"/>
  <c r="AS465" i="32"/>
  <c r="AT465" i="32"/>
  <c r="AU465" i="32"/>
  <c r="AV465" i="32"/>
  <c r="AW465" i="32"/>
  <c r="AX465" i="32"/>
  <c r="AY465" i="32"/>
  <c r="AZ465" i="32"/>
  <c r="BA465" i="32"/>
  <c r="AK466" i="32"/>
  <c r="AL466" i="32"/>
  <c r="AM466" i="32"/>
  <c r="AN466" i="32"/>
  <c r="AO466" i="32"/>
  <c r="AP466" i="32"/>
  <c r="AQ466" i="32"/>
  <c r="Q466" i="32"/>
  <c r="AR466" i="32"/>
  <c r="AS466" i="32"/>
  <c r="AT466" i="32"/>
  <c r="AU466" i="32"/>
  <c r="AV466" i="32"/>
  <c r="AW466" i="32"/>
  <c r="AX466" i="32"/>
  <c r="AY466" i="32"/>
  <c r="AZ466" i="32"/>
  <c r="BA466" i="32"/>
  <c r="AK467" i="32"/>
  <c r="AL467" i="32"/>
  <c r="AM467" i="32"/>
  <c r="AN467" i="32"/>
  <c r="AO467" i="32"/>
  <c r="AP467" i="32"/>
  <c r="AQ467" i="32"/>
  <c r="Q467" i="32"/>
  <c r="AR467" i="32"/>
  <c r="AS467" i="32"/>
  <c r="AT467" i="32"/>
  <c r="AU467" i="32"/>
  <c r="AV467" i="32"/>
  <c r="AW467" i="32"/>
  <c r="AX467" i="32"/>
  <c r="AY467" i="32"/>
  <c r="AZ467" i="32"/>
  <c r="BA467" i="32"/>
  <c r="AK468" i="32"/>
  <c r="AL468" i="32"/>
  <c r="AM468" i="32"/>
  <c r="AN468" i="32"/>
  <c r="AO468" i="32"/>
  <c r="AP468" i="32"/>
  <c r="AQ468" i="32"/>
  <c r="Q468" i="32"/>
  <c r="AR468" i="32"/>
  <c r="AS468" i="32"/>
  <c r="AT468" i="32"/>
  <c r="AU468" i="32"/>
  <c r="AV468" i="32"/>
  <c r="AW468" i="32"/>
  <c r="AX468" i="32"/>
  <c r="AY468" i="32"/>
  <c r="AZ468" i="32"/>
  <c r="BA468" i="32"/>
  <c r="AK469" i="32"/>
  <c r="AL469" i="32"/>
  <c r="AM469" i="32"/>
  <c r="AN469" i="32"/>
  <c r="AO469" i="32"/>
  <c r="AP469" i="32"/>
  <c r="AQ469" i="32"/>
  <c r="Q469" i="32"/>
  <c r="AR469" i="32"/>
  <c r="AS469" i="32"/>
  <c r="AT469" i="32"/>
  <c r="AU469" i="32"/>
  <c r="AV469" i="32"/>
  <c r="AW469" i="32"/>
  <c r="AX469" i="32"/>
  <c r="AY469" i="32"/>
  <c r="AZ469" i="32"/>
  <c r="BA469" i="32"/>
  <c r="AK470" i="32"/>
  <c r="AL470" i="32"/>
  <c r="AM470" i="32"/>
  <c r="AN470" i="32"/>
  <c r="AO470" i="32"/>
  <c r="AP470" i="32"/>
  <c r="AQ470" i="32"/>
  <c r="Q470" i="32"/>
  <c r="AR470" i="32"/>
  <c r="AS470" i="32"/>
  <c r="AT470" i="32"/>
  <c r="AU470" i="32"/>
  <c r="AV470" i="32"/>
  <c r="AW470" i="32"/>
  <c r="AX470" i="32"/>
  <c r="AY470" i="32"/>
  <c r="AZ470" i="32"/>
  <c r="BA470" i="32"/>
  <c r="AK471" i="32"/>
  <c r="AL471" i="32"/>
  <c r="AM471" i="32"/>
  <c r="AN471" i="32"/>
  <c r="AO471" i="32"/>
  <c r="AP471" i="32"/>
  <c r="AQ471" i="32"/>
  <c r="Q471" i="32"/>
  <c r="AR471" i="32"/>
  <c r="AS471" i="32"/>
  <c r="AT471" i="32"/>
  <c r="AU471" i="32"/>
  <c r="AV471" i="32"/>
  <c r="AW471" i="32"/>
  <c r="AX471" i="32"/>
  <c r="AY471" i="32"/>
  <c r="AZ471" i="32"/>
  <c r="BA471" i="32"/>
  <c r="AK472" i="32"/>
  <c r="AL472" i="32"/>
  <c r="AM472" i="32"/>
  <c r="AN472" i="32"/>
  <c r="AO472" i="32"/>
  <c r="AP472" i="32"/>
  <c r="AQ472" i="32"/>
  <c r="Q472" i="32"/>
  <c r="AR472" i="32"/>
  <c r="AS472" i="32"/>
  <c r="AT472" i="32"/>
  <c r="AU472" i="32"/>
  <c r="AV472" i="32"/>
  <c r="AW472" i="32"/>
  <c r="AX472" i="32"/>
  <c r="AY472" i="32"/>
  <c r="AZ472" i="32"/>
  <c r="BA472" i="32"/>
  <c r="AK473" i="32"/>
  <c r="AL473" i="32"/>
  <c r="AM473" i="32"/>
  <c r="AN473" i="32"/>
  <c r="AO473" i="32"/>
  <c r="AP473" i="32"/>
  <c r="AQ473" i="32"/>
  <c r="Q473" i="32"/>
  <c r="AR473" i="32"/>
  <c r="AS473" i="32"/>
  <c r="AT473" i="32"/>
  <c r="AU473" i="32"/>
  <c r="AV473" i="32"/>
  <c r="AW473" i="32"/>
  <c r="AX473" i="32"/>
  <c r="AY473" i="32"/>
  <c r="AZ473" i="32"/>
  <c r="BA473" i="32"/>
  <c r="AK474" i="32"/>
  <c r="AL474" i="32"/>
  <c r="AM474" i="32"/>
  <c r="AN474" i="32"/>
  <c r="AO474" i="32"/>
  <c r="AP474" i="32"/>
  <c r="AQ474" i="32"/>
  <c r="Q474" i="32"/>
  <c r="AR474" i="32"/>
  <c r="AS474" i="32"/>
  <c r="AT474" i="32"/>
  <c r="AU474" i="32"/>
  <c r="AV474" i="32"/>
  <c r="AW474" i="32"/>
  <c r="AX474" i="32"/>
  <c r="AY474" i="32"/>
  <c r="AZ474" i="32"/>
  <c r="BA474" i="32"/>
  <c r="AK475" i="32"/>
  <c r="AL475" i="32"/>
  <c r="AM475" i="32"/>
  <c r="AN475" i="32"/>
  <c r="AO475" i="32"/>
  <c r="AP475" i="32"/>
  <c r="AQ475" i="32"/>
  <c r="Q475" i="32"/>
  <c r="AR475" i="32"/>
  <c r="AS475" i="32"/>
  <c r="AT475" i="32"/>
  <c r="AU475" i="32"/>
  <c r="AV475" i="32"/>
  <c r="AW475" i="32"/>
  <c r="AX475" i="32"/>
  <c r="AY475" i="32"/>
  <c r="AZ475" i="32"/>
  <c r="BA475" i="32"/>
  <c r="AK476" i="32"/>
  <c r="AL476" i="32"/>
  <c r="AM476" i="32"/>
  <c r="AN476" i="32"/>
  <c r="AO476" i="32"/>
  <c r="AP476" i="32"/>
  <c r="AQ476" i="32"/>
  <c r="Q476" i="32"/>
  <c r="AR476" i="32"/>
  <c r="AS476" i="32"/>
  <c r="AT476" i="32"/>
  <c r="AU476" i="32"/>
  <c r="AV476" i="32"/>
  <c r="AW476" i="32"/>
  <c r="AX476" i="32"/>
  <c r="AY476" i="32"/>
  <c r="AZ476" i="32"/>
  <c r="BA476" i="32"/>
  <c r="AK477" i="32"/>
  <c r="AL477" i="32"/>
  <c r="AM477" i="32"/>
  <c r="AN477" i="32"/>
  <c r="AO477" i="32"/>
  <c r="AP477" i="32"/>
  <c r="AQ477" i="32"/>
  <c r="Q477" i="32"/>
  <c r="AR477" i="32"/>
  <c r="AS477" i="32"/>
  <c r="AT477" i="32"/>
  <c r="AU477" i="32"/>
  <c r="AV477" i="32"/>
  <c r="AW477" i="32"/>
  <c r="AX477" i="32"/>
  <c r="AY477" i="32"/>
  <c r="AZ477" i="32"/>
  <c r="BA477" i="32"/>
  <c r="AK478" i="32"/>
  <c r="AL478" i="32"/>
  <c r="AM478" i="32"/>
  <c r="AN478" i="32"/>
  <c r="AO478" i="32"/>
  <c r="AP478" i="32"/>
  <c r="AQ478" i="32"/>
  <c r="Q478" i="32"/>
  <c r="AR478" i="32"/>
  <c r="AS478" i="32"/>
  <c r="AT478" i="32"/>
  <c r="AU478" i="32"/>
  <c r="AV478" i="32"/>
  <c r="AW478" i="32"/>
  <c r="AX478" i="32"/>
  <c r="AY478" i="32"/>
  <c r="AZ478" i="32"/>
  <c r="BA478" i="32"/>
  <c r="AK479" i="32"/>
  <c r="AL479" i="32"/>
  <c r="AM479" i="32"/>
  <c r="AN479" i="32"/>
  <c r="AO479" i="32"/>
  <c r="AP479" i="32"/>
  <c r="AQ479" i="32"/>
  <c r="Q479" i="32"/>
  <c r="AR479" i="32"/>
  <c r="AS479" i="32"/>
  <c r="AT479" i="32"/>
  <c r="AU479" i="32"/>
  <c r="AV479" i="32"/>
  <c r="AW479" i="32"/>
  <c r="AX479" i="32"/>
  <c r="AY479" i="32"/>
  <c r="AZ479" i="32"/>
  <c r="BA479" i="32"/>
  <c r="AK480" i="32"/>
  <c r="AL480" i="32"/>
  <c r="AM480" i="32"/>
  <c r="AN480" i="32"/>
  <c r="AO480" i="32"/>
  <c r="AP480" i="32"/>
  <c r="AQ480" i="32"/>
  <c r="Q480" i="32"/>
  <c r="AR480" i="32"/>
  <c r="AS480" i="32"/>
  <c r="AT480" i="32"/>
  <c r="AU480" i="32"/>
  <c r="AV480" i="32"/>
  <c r="AW480" i="32"/>
  <c r="AX480" i="32"/>
  <c r="AY480" i="32"/>
  <c r="AZ480" i="32"/>
  <c r="BA480" i="32"/>
  <c r="AK481" i="32"/>
  <c r="AL481" i="32"/>
  <c r="AM481" i="32"/>
  <c r="AN481" i="32"/>
  <c r="AO481" i="32"/>
  <c r="AP481" i="32"/>
  <c r="AQ481" i="32"/>
  <c r="Q481" i="32"/>
  <c r="AR481" i="32"/>
  <c r="AS481" i="32"/>
  <c r="AT481" i="32"/>
  <c r="AU481" i="32"/>
  <c r="AV481" i="32"/>
  <c r="AW481" i="32"/>
  <c r="AX481" i="32"/>
  <c r="AY481" i="32"/>
  <c r="AZ481" i="32"/>
  <c r="BA481" i="32"/>
  <c r="AK482" i="32"/>
  <c r="AL482" i="32"/>
  <c r="AM482" i="32"/>
  <c r="AN482" i="32"/>
  <c r="AO482" i="32"/>
  <c r="AP482" i="32"/>
  <c r="AQ482" i="32"/>
  <c r="Q482" i="32"/>
  <c r="AR482" i="32"/>
  <c r="AS482" i="32"/>
  <c r="AT482" i="32"/>
  <c r="AU482" i="32"/>
  <c r="AV482" i="32"/>
  <c r="AW482" i="32"/>
  <c r="AX482" i="32"/>
  <c r="AY482" i="32"/>
  <c r="AZ482" i="32"/>
  <c r="BA482" i="32"/>
  <c r="AK483" i="32"/>
  <c r="AL483" i="32"/>
  <c r="AM483" i="32"/>
  <c r="AN483" i="32"/>
  <c r="AO483" i="32"/>
  <c r="AP483" i="32"/>
  <c r="AQ483" i="32"/>
  <c r="Q483" i="32"/>
  <c r="AR483" i="32"/>
  <c r="AS483" i="32"/>
  <c r="AT483" i="32"/>
  <c r="AU483" i="32"/>
  <c r="AV483" i="32"/>
  <c r="AW483" i="32"/>
  <c r="AX483" i="32"/>
  <c r="AY483" i="32"/>
  <c r="AZ483" i="32"/>
  <c r="BA483" i="32"/>
  <c r="AK484" i="32"/>
  <c r="AL484" i="32"/>
  <c r="AM484" i="32"/>
  <c r="AN484" i="32"/>
  <c r="AO484" i="32"/>
  <c r="AP484" i="32"/>
  <c r="AQ484" i="32"/>
  <c r="Q484" i="32"/>
  <c r="AR484" i="32"/>
  <c r="AS484" i="32"/>
  <c r="AT484" i="32"/>
  <c r="AU484" i="32"/>
  <c r="AV484" i="32"/>
  <c r="AW484" i="32"/>
  <c r="AX484" i="32"/>
  <c r="AY484" i="32"/>
  <c r="AZ484" i="32"/>
  <c r="BA484" i="32"/>
  <c r="AK485" i="32"/>
  <c r="AL485" i="32"/>
  <c r="AM485" i="32"/>
  <c r="AN485" i="32"/>
  <c r="AO485" i="32"/>
  <c r="AP485" i="32"/>
  <c r="AQ485" i="32"/>
  <c r="Q485" i="32"/>
  <c r="AR485" i="32"/>
  <c r="AS485" i="32"/>
  <c r="AT485" i="32"/>
  <c r="AU485" i="32"/>
  <c r="AV485" i="32"/>
  <c r="AW485" i="32"/>
  <c r="AX485" i="32"/>
  <c r="AY485" i="32"/>
  <c r="AZ485" i="32"/>
  <c r="BA485" i="32"/>
  <c r="AK486" i="32"/>
  <c r="AL486" i="32"/>
  <c r="AM486" i="32"/>
  <c r="AN486" i="32"/>
  <c r="AO486" i="32"/>
  <c r="AP486" i="32"/>
  <c r="AQ486" i="32"/>
  <c r="Q486" i="32"/>
  <c r="AR486" i="32"/>
  <c r="AS486" i="32"/>
  <c r="AT486" i="32"/>
  <c r="AU486" i="32"/>
  <c r="AV486" i="32"/>
  <c r="AW486" i="32"/>
  <c r="AX486" i="32"/>
  <c r="AY486" i="32"/>
  <c r="AZ486" i="32"/>
  <c r="BA486" i="32"/>
  <c r="AK487" i="32"/>
  <c r="AL487" i="32"/>
  <c r="AM487" i="32"/>
  <c r="AN487" i="32"/>
  <c r="AO487" i="32"/>
  <c r="AP487" i="32"/>
  <c r="AQ487" i="32"/>
  <c r="Q487" i="32"/>
  <c r="AR487" i="32"/>
  <c r="AS487" i="32"/>
  <c r="AT487" i="32"/>
  <c r="AU487" i="32"/>
  <c r="AV487" i="32"/>
  <c r="AW487" i="32"/>
  <c r="AX487" i="32"/>
  <c r="AY487" i="32"/>
  <c r="AZ487" i="32"/>
  <c r="BA487" i="32"/>
  <c r="AK488" i="32"/>
  <c r="AL488" i="32"/>
  <c r="AM488" i="32"/>
  <c r="AN488" i="32"/>
  <c r="AO488" i="32"/>
  <c r="AP488" i="32"/>
  <c r="AQ488" i="32"/>
  <c r="Q488" i="32"/>
  <c r="AR488" i="32"/>
  <c r="AS488" i="32"/>
  <c r="AT488" i="32"/>
  <c r="AU488" i="32"/>
  <c r="AV488" i="32"/>
  <c r="AW488" i="32"/>
  <c r="AX488" i="32"/>
  <c r="AY488" i="32"/>
  <c r="AZ488" i="32"/>
  <c r="BA488" i="32"/>
  <c r="AK489" i="32"/>
  <c r="AL489" i="32"/>
  <c r="AM489" i="32"/>
  <c r="AN489" i="32"/>
  <c r="AO489" i="32"/>
  <c r="AP489" i="32"/>
  <c r="AQ489" i="32"/>
  <c r="Q489" i="32"/>
  <c r="AR489" i="32"/>
  <c r="AS489" i="32"/>
  <c r="AT489" i="32"/>
  <c r="AU489" i="32"/>
  <c r="AV489" i="32"/>
  <c r="AW489" i="32"/>
  <c r="AX489" i="32"/>
  <c r="AY489" i="32"/>
  <c r="AZ489" i="32"/>
  <c r="BA489" i="32"/>
  <c r="AK490" i="32"/>
  <c r="AL490" i="32"/>
  <c r="AM490" i="32"/>
  <c r="AN490" i="32"/>
  <c r="AO490" i="32"/>
  <c r="AP490" i="32"/>
  <c r="AQ490" i="32"/>
  <c r="Q490" i="32"/>
  <c r="AR490" i="32"/>
  <c r="AS490" i="32"/>
  <c r="AT490" i="32"/>
  <c r="AU490" i="32"/>
  <c r="AV490" i="32"/>
  <c r="AW490" i="32"/>
  <c r="AX490" i="32"/>
  <c r="AY490" i="32"/>
  <c r="AZ490" i="32"/>
  <c r="BA490" i="32"/>
  <c r="AK491" i="32"/>
  <c r="AL491" i="32"/>
  <c r="AM491" i="32"/>
  <c r="AN491" i="32"/>
  <c r="AO491" i="32"/>
  <c r="AP491" i="32"/>
  <c r="AQ491" i="32"/>
  <c r="Q491" i="32"/>
  <c r="AR491" i="32"/>
  <c r="AS491" i="32"/>
  <c r="AT491" i="32"/>
  <c r="AU491" i="32"/>
  <c r="AV491" i="32"/>
  <c r="AW491" i="32"/>
  <c r="AX491" i="32"/>
  <c r="AY491" i="32"/>
  <c r="AZ491" i="32"/>
  <c r="BA491" i="32"/>
  <c r="AK492" i="32"/>
  <c r="AL492" i="32"/>
  <c r="AM492" i="32"/>
  <c r="AN492" i="32"/>
  <c r="AO492" i="32"/>
  <c r="AP492" i="32"/>
  <c r="AQ492" i="32"/>
  <c r="Q492" i="32"/>
  <c r="AR492" i="32"/>
  <c r="AS492" i="32"/>
  <c r="AT492" i="32"/>
  <c r="AU492" i="32"/>
  <c r="AV492" i="32"/>
  <c r="AW492" i="32"/>
  <c r="AX492" i="32"/>
  <c r="AY492" i="32"/>
  <c r="AZ492" i="32"/>
  <c r="BA492" i="32"/>
  <c r="AK493" i="32"/>
  <c r="AL493" i="32"/>
  <c r="AM493" i="32"/>
  <c r="AN493" i="32"/>
  <c r="AO493" i="32"/>
  <c r="AP493" i="32"/>
  <c r="AQ493" i="32"/>
  <c r="Q493" i="32"/>
  <c r="AR493" i="32"/>
  <c r="AS493" i="32"/>
  <c r="AT493" i="32"/>
  <c r="AU493" i="32"/>
  <c r="AV493" i="32"/>
  <c r="AW493" i="32"/>
  <c r="AX493" i="32"/>
  <c r="AY493" i="32"/>
  <c r="AZ493" i="32"/>
  <c r="BA493" i="32"/>
  <c r="AK494" i="32"/>
  <c r="AL494" i="32"/>
  <c r="AM494" i="32"/>
  <c r="AN494" i="32"/>
  <c r="AO494" i="32"/>
  <c r="AP494" i="32"/>
  <c r="AQ494" i="32"/>
  <c r="Q494" i="32"/>
  <c r="AR494" i="32"/>
  <c r="AS494" i="32"/>
  <c r="AT494" i="32"/>
  <c r="AU494" i="32"/>
  <c r="AV494" i="32"/>
  <c r="AW494" i="32"/>
  <c r="AX494" i="32"/>
  <c r="AY494" i="32"/>
  <c r="AZ494" i="32"/>
  <c r="BA494" i="32"/>
  <c r="AK495" i="32"/>
  <c r="AL495" i="32"/>
  <c r="AM495" i="32"/>
  <c r="AN495" i="32"/>
  <c r="AO495" i="32"/>
  <c r="AP495" i="32"/>
  <c r="AQ495" i="32"/>
  <c r="Q495" i="32"/>
  <c r="AR495" i="32"/>
  <c r="AS495" i="32"/>
  <c r="AT495" i="32"/>
  <c r="AU495" i="32"/>
  <c r="AV495" i="32"/>
  <c r="AW495" i="32"/>
  <c r="AX495" i="32"/>
  <c r="AY495" i="32"/>
  <c r="AZ495" i="32"/>
  <c r="BA495" i="32"/>
  <c r="AK496" i="32"/>
  <c r="AL496" i="32"/>
  <c r="AM496" i="32"/>
  <c r="AN496" i="32"/>
  <c r="AO496" i="32"/>
  <c r="AP496" i="32"/>
  <c r="AQ496" i="32"/>
  <c r="Q496" i="32"/>
  <c r="AR496" i="32"/>
  <c r="AS496" i="32"/>
  <c r="AT496" i="32"/>
  <c r="AU496" i="32"/>
  <c r="AV496" i="32"/>
  <c r="AW496" i="32"/>
  <c r="AX496" i="32"/>
  <c r="AY496" i="32"/>
  <c r="AZ496" i="32"/>
  <c r="BA496" i="32"/>
  <c r="AK497" i="32"/>
  <c r="AL497" i="32"/>
  <c r="AM497" i="32"/>
  <c r="AN497" i="32"/>
  <c r="AO497" i="32"/>
  <c r="AP497" i="32"/>
  <c r="AQ497" i="32"/>
  <c r="Q497" i="32"/>
  <c r="AR497" i="32"/>
  <c r="AS497" i="32"/>
  <c r="AT497" i="32"/>
  <c r="AU497" i="32"/>
  <c r="AV497" i="32"/>
  <c r="AW497" i="32"/>
  <c r="AX497" i="32"/>
  <c r="AY497" i="32"/>
  <c r="AZ497" i="32"/>
  <c r="BA497" i="32"/>
  <c r="AK498" i="32"/>
  <c r="AL498" i="32"/>
  <c r="AM498" i="32"/>
  <c r="AN498" i="32"/>
  <c r="AO498" i="32"/>
  <c r="AP498" i="32"/>
  <c r="AQ498" i="32"/>
  <c r="Q498" i="32"/>
  <c r="AR498" i="32"/>
  <c r="AS498" i="32"/>
  <c r="AT498" i="32"/>
  <c r="AU498" i="32"/>
  <c r="AV498" i="32"/>
  <c r="AW498" i="32"/>
  <c r="AX498" i="32"/>
  <c r="AY498" i="32"/>
  <c r="AZ498" i="32"/>
  <c r="BA498" i="32"/>
  <c r="AK499" i="32"/>
  <c r="AL499" i="32"/>
  <c r="AM499" i="32"/>
  <c r="AN499" i="32"/>
  <c r="AO499" i="32"/>
  <c r="AP499" i="32"/>
  <c r="AQ499" i="32"/>
  <c r="Q499" i="32"/>
  <c r="AR499" i="32"/>
  <c r="AS499" i="32"/>
  <c r="AT499" i="32"/>
  <c r="AU499" i="32"/>
  <c r="AV499" i="32"/>
  <c r="AW499" i="32"/>
  <c r="AX499" i="32"/>
  <c r="AY499" i="32"/>
  <c r="AZ499" i="32"/>
  <c r="BA499" i="32"/>
  <c r="AK500" i="32"/>
  <c r="AL500" i="32"/>
  <c r="AM500" i="32"/>
  <c r="AN500" i="32"/>
  <c r="AO500" i="32"/>
  <c r="AP500" i="32"/>
  <c r="AQ500" i="32"/>
  <c r="Q500" i="32"/>
  <c r="AR500" i="32"/>
  <c r="AS500" i="32"/>
  <c r="AT500" i="32"/>
  <c r="AU500" i="32"/>
  <c r="AV500" i="32"/>
  <c r="AW500" i="32"/>
  <c r="AX500" i="32"/>
  <c r="AY500" i="32"/>
  <c r="AZ500" i="32"/>
  <c r="BA500" i="32"/>
  <c r="AK501" i="32"/>
  <c r="AL501" i="32"/>
  <c r="AM501" i="32"/>
  <c r="AN501" i="32"/>
  <c r="AO501" i="32"/>
  <c r="AP501" i="32"/>
  <c r="AQ501" i="32"/>
  <c r="Q501" i="32"/>
  <c r="AR501" i="32"/>
  <c r="AS501" i="32"/>
  <c r="AT501" i="32"/>
  <c r="AU501" i="32"/>
  <c r="AV501" i="32"/>
  <c r="AW501" i="32"/>
  <c r="AX501" i="32"/>
  <c r="AY501" i="32"/>
  <c r="AZ501" i="32"/>
  <c r="BA501" i="32"/>
  <c r="AK502" i="32"/>
  <c r="AL502" i="32"/>
  <c r="AM502" i="32"/>
  <c r="AN502" i="32"/>
  <c r="AO502" i="32"/>
  <c r="AP502" i="32"/>
  <c r="AQ502" i="32"/>
  <c r="Q502" i="32"/>
  <c r="AR502" i="32"/>
  <c r="AS502" i="32"/>
  <c r="AT502" i="32"/>
  <c r="AU502" i="32"/>
  <c r="AV502" i="32"/>
  <c r="AW502" i="32"/>
  <c r="AX502" i="32"/>
  <c r="AY502" i="32"/>
  <c r="AZ502" i="32"/>
  <c r="BA502" i="32"/>
  <c r="AK503" i="32"/>
  <c r="AL503" i="32"/>
  <c r="AM503" i="32"/>
  <c r="AN503" i="32"/>
  <c r="AO503" i="32"/>
  <c r="AP503" i="32"/>
  <c r="AQ503" i="32"/>
  <c r="Q503" i="32"/>
  <c r="AR503" i="32"/>
  <c r="AS503" i="32"/>
  <c r="AT503" i="32"/>
  <c r="AU503" i="32"/>
  <c r="AV503" i="32"/>
  <c r="AW503" i="32"/>
  <c r="AX503" i="32"/>
  <c r="AY503" i="32"/>
  <c r="AZ503" i="32"/>
  <c r="BA503" i="32"/>
  <c r="AK504" i="32"/>
  <c r="AL504" i="32"/>
  <c r="AM504" i="32"/>
  <c r="AN504" i="32"/>
  <c r="AO504" i="32"/>
  <c r="AP504" i="32"/>
  <c r="AQ504" i="32"/>
  <c r="Q504" i="32"/>
  <c r="AR504" i="32"/>
  <c r="AS504" i="32"/>
  <c r="AT504" i="32"/>
  <c r="AU504" i="32"/>
  <c r="AV504" i="32"/>
  <c r="AW504" i="32"/>
  <c r="AX504" i="32"/>
  <c r="AY504" i="32"/>
  <c r="AZ504" i="32"/>
  <c r="BA504" i="32"/>
  <c r="AK505" i="32"/>
  <c r="AL505" i="32"/>
  <c r="AM505" i="32"/>
  <c r="AN505" i="32"/>
  <c r="AO505" i="32"/>
  <c r="AP505" i="32"/>
  <c r="AQ505" i="32"/>
  <c r="Q505" i="32"/>
  <c r="AR505" i="32"/>
  <c r="AS505" i="32"/>
  <c r="AT505" i="32"/>
  <c r="AU505" i="32"/>
  <c r="AV505" i="32"/>
  <c r="AW505" i="32"/>
  <c r="AX505" i="32"/>
  <c r="AY505" i="32"/>
  <c r="AZ505" i="32"/>
  <c r="BA505" i="32"/>
  <c r="AK506" i="32"/>
  <c r="AL506" i="32"/>
  <c r="AM506" i="32"/>
  <c r="AN506" i="32"/>
  <c r="AO506" i="32"/>
  <c r="AP506" i="32"/>
  <c r="AQ506" i="32"/>
  <c r="Q506" i="32"/>
  <c r="AR506" i="32"/>
  <c r="AS506" i="32"/>
  <c r="AT506" i="32"/>
  <c r="AU506" i="32"/>
  <c r="AV506" i="32"/>
  <c r="AW506" i="32"/>
  <c r="AX506" i="32"/>
  <c r="AY506" i="32"/>
  <c r="AZ506" i="32"/>
  <c r="BA506" i="32"/>
  <c r="AK507" i="32"/>
  <c r="AL507" i="32"/>
  <c r="AM507" i="32"/>
  <c r="AN507" i="32"/>
  <c r="AO507" i="32"/>
  <c r="AP507" i="32"/>
  <c r="AQ507" i="32"/>
  <c r="Q507" i="32"/>
  <c r="AR507" i="32"/>
  <c r="AS507" i="32"/>
  <c r="AT507" i="32"/>
  <c r="AU507" i="32"/>
  <c r="AV507" i="32"/>
  <c r="AW507" i="32"/>
  <c r="AX507" i="32"/>
  <c r="AY507" i="32"/>
  <c r="AZ507" i="32"/>
  <c r="BA507" i="32"/>
  <c r="AK508" i="32"/>
  <c r="AL508" i="32"/>
  <c r="AM508" i="32"/>
  <c r="AN508" i="32"/>
  <c r="AO508" i="32"/>
  <c r="AP508" i="32"/>
  <c r="AQ508" i="32"/>
  <c r="Q508" i="32"/>
  <c r="AR508" i="32"/>
  <c r="AS508" i="32"/>
  <c r="AT508" i="32"/>
  <c r="AU508" i="32"/>
  <c r="AV508" i="32"/>
  <c r="AW508" i="32"/>
  <c r="AX508" i="32"/>
  <c r="AY508" i="32"/>
  <c r="AZ508" i="32"/>
  <c r="BA508" i="32"/>
  <c r="AK509" i="32"/>
  <c r="AL509" i="32"/>
  <c r="AM509" i="32"/>
  <c r="AN509" i="32"/>
  <c r="AO509" i="32"/>
  <c r="AP509" i="32"/>
  <c r="AQ509" i="32"/>
  <c r="Q509" i="32"/>
  <c r="AR509" i="32"/>
  <c r="AS509" i="32"/>
  <c r="AT509" i="32"/>
  <c r="AU509" i="32"/>
  <c r="AV509" i="32"/>
  <c r="AW509" i="32"/>
  <c r="AX509" i="32"/>
  <c r="AY509" i="32"/>
  <c r="AZ509" i="32"/>
  <c r="BA509" i="32"/>
  <c r="AK510" i="32"/>
  <c r="AL510" i="32"/>
  <c r="AM510" i="32"/>
  <c r="AN510" i="32"/>
  <c r="AO510" i="32"/>
  <c r="AP510" i="32"/>
  <c r="AQ510" i="32"/>
  <c r="Q510" i="32"/>
  <c r="AR510" i="32"/>
  <c r="AS510" i="32"/>
  <c r="AT510" i="32"/>
  <c r="AU510" i="32"/>
  <c r="AV510" i="32"/>
  <c r="AW510" i="32"/>
  <c r="AX510" i="32"/>
  <c r="AY510" i="32"/>
  <c r="AZ510" i="32"/>
  <c r="BA510" i="32"/>
  <c r="AK511" i="32"/>
  <c r="AL511" i="32"/>
  <c r="AM511" i="32"/>
  <c r="AN511" i="32"/>
  <c r="AO511" i="32"/>
  <c r="AP511" i="32"/>
  <c r="AQ511" i="32"/>
  <c r="Q511" i="32"/>
  <c r="AR511" i="32"/>
  <c r="AS511" i="32"/>
  <c r="AT511" i="32"/>
  <c r="AU511" i="32"/>
  <c r="AV511" i="32"/>
  <c r="AW511" i="32"/>
  <c r="AX511" i="32"/>
  <c r="AY511" i="32"/>
  <c r="AZ511" i="32"/>
  <c r="BA511" i="32"/>
  <c r="AK512" i="32"/>
  <c r="AL512" i="32"/>
  <c r="AM512" i="32"/>
  <c r="AN512" i="32"/>
  <c r="AO512" i="32"/>
  <c r="AP512" i="32"/>
  <c r="AQ512" i="32"/>
  <c r="Q512" i="32"/>
  <c r="AR512" i="32"/>
  <c r="AS512" i="32"/>
  <c r="AT512" i="32"/>
  <c r="AU512" i="32"/>
  <c r="AV512" i="32"/>
  <c r="AW512" i="32"/>
  <c r="AX512" i="32"/>
  <c r="AY512" i="32"/>
  <c r="AZ512" i="32"/>
  <c r="BA512" i="32"/>
  <c r="AK513" i="32"/>
  <c r="AL513" i="32"/>
  <c r="AM513" i="32"/>
  <c r="AN513" i="32"/>
  <c r="AO513" i="32"/>
  <c r="AP513" i="32"/>
  <c r="AQ513" i="32"/>
  <c r="Q513" i="32"/>
  <c r="AR513" i="32"/>
  <c r="AS513" i="32"/>
  <c r="AT513" i="32"/>
  <c r="AU513" i="32"/>
  <c r="AV513" i="32"/>
  <c r="AW513" i="32"/>
  <c r="AX513" i="32"/>
  <c r="AY513" i="32"/>
  <c r="AZ513" i="32"/>
  <c r="BA513" i="32"/>
  <c r="AK514" i="32"/>
  <c r="AL514" i="32"/>
  <c r="AM514" i="32"/>
  <c r="AN514" i="32"/>
  <c r="AO514" i="32"/>
  <c r="AP514" i="32"/>
  <c r="AQ514" i="32"/>
  <c r="Q514" i="32"/>
  <c r="AR514" i="32"/>
  <c r="AS514" i="32"/>
  <c r="AT514" i="32"/>
  <c r="AU514" i="32"/>
  <c r="AV514" i="32"/>
  <c r="AW514" i="32"/>
  <c r="AX514" i="32"/>
  <c r="AY514" i="32"/>
  <c r="AZ514" i="32"/>
  <c r="BA514" i="32"/>
  <c r="AK515" i="32"/>
  <c r="AL515" i="32"/>
  <c r="AM515" i="32"/>
  <c r="AN515" i="32"/>
  <c r="AO515" i="32"/>
  <c r="AP515" i="32"/>
  <c r="AQ515" i="32"/>
  <c r="Q515" i="32"/>
  <c r="AR515" i="32"/>
  <c r="AS515" i="32"/>
  <c r="AT515" i="32"/>
  <c r="AU515" i="32"/>
  <c r="AV515" i="32"/>
  <c r="AW515" i="32"/>
  <c r="AX515" i="32"/>
  <c r="AY515" i="32"/>
  <c r="AZ515" i="32"/>
  <c r="BA515" i="32"/>
  <c r="AK516" i="32"/>
  <c r="AL516" i="32"/>
  <c r="AM516" i="32"/>
  <c r="AN516" i="32"/>
  <c r="AO516" i="32"/>
  <c r="AP516" i="32"/>
  <c r="AQ516" i="32"/>
  <c r="Q516" i="32"/>
  <c r="AR516" i="32"/>
  <c r="AS516" i="32"/>
  <c r="AT516" i="32"/>
  <c r="AU516" i="32"/>
  <c r="AV516" i="32"/>
  <c r="AW516" i="32"/>
  <c r="AX516" i="32"/>
  <c r="AY516" i="32"/>
  <c r="AZ516" i="32"/>
  <c r="BA516" i="32"/>
  <c r="AK517" i="32"/>
  <c r="AL517" i="32"/>
  <c r="AM517" i="32"/>
  <c r="AN517" i="32"/>
  <c r="AO517" i="32"/>
  <c r="AP517" i="32"/>
  <c r="AQ517" i="32"/>
  <c r="Q517" i="32"/>
  <c r="AR517" i="32"/>
  <c r="AS517" i="32"/>
  <c r="AT517" i="32"/>
  <c r="AU517" i="32"/>
  <c r="AV517" i="32"/>
  <c r="AW517" i="32"/>
  <c r="AX517" i="32"/>
  <c r="AY517" i="32"/>
  <c r="AZ517" i="32"/>
  <c r="BA517" i="32"/>
  <c r="AK518" i="32"/>
  <c r="AL518" i="32"/>
  <c r="AM518" i="32"/>
  <c r="AN518" i="32"/>
  <c r="AO518" i="32"/>
  <c r="AP518" i="32"/>
  <c r="AQ518" i="32"/>
  <c r="Q518" i="32"/>
  <c r="AR518" i="32"/>
  <c r="AS518" i="32"/>
  <c r="AT518" i="32"/>
  <c r="AU518" i="32"/>
  <c r="AV518" i="32"/>
  <c r="AW518" i="32"/>
  <c r="AX518" i="32"/>
  <c r="AY518" i="32"/>
  <c r="AZ518" i="32"/>
  <c r="BA518" i="32"/>
  <c r="AK519" i="32"/>
  <c r="AL519" i="32"/>
  <c r="AM519" i="32"/>
  <c r="AN519" i="32"/>
  <c r="AO519" i="32"/>
  <c r="AP519" i="32"/>
  <c r="AQ519" i="32"/>
  <c r="Q519" i="32"/>
  <c r="AR519" i="32"/>
  <c r="AS519" i="32"/>
  <c r="AT519" i="32"/>
  <c r="AU519" i="32"/>
  <c r="AV519" i="32"/>
  <c r="AW519" i="32"/>
  <c r="AX519" i="32"/>
  <c r="AY519" i="32"/>
  <c r="AZ519" i="32"/>
  <c r="BA519" i="32"/>
  <c r="AK520" i="32"/>
  <c r="AL520" i="32"/>
  <c r="AM520" i="32"/>
  <c r="AN520" i="32"/>
  <c r="AO520" i="32"/>
  <c r="AP520" i="32"/>
  <c r="AQ520" i="32"/>
  <c r="Q520" i="32"/>
  <c r="AR520" i="32"/>
  <c r="AS520" i="32"/>
  <c r="AT520" i="32"/>
  <c r="AU520" i="32"/>
  <c r="AV520" i="32"/>
  <c r="AW520" i="32"/>
  <c r="AX520" i="32"/>
  <c r="AY520" i="32"/>
  <c r="AZ520" i="32"/>
  <c r="BA520" i="32"/>
  <c r="AK521" i="32"/>
  <c r="AL521" i="32"/>
  <c r="AM521" i="32"/>
  <c r="AN521" i="32"/>
  <c r="AO521" i="32"/>
  <c r="AP521" i="32"/>
  <c r="AQ521" i="32"/>
  <c r="Q521" i="32"/>
  <c r="AR521" i="32"/>
  <c r="AS521" i="32"/>
  <c r="AT521" i="32"/>
  <c r="AU521" i="32"/>
  <c r="AV521" i="32"/>
  <c r="AW521" i="32"/>
  <c r="AX521" i="32"/>
  <c r="AY521" i="32"/>
  <c r="AZ521" i="32"/>
  <c r="BA521" i="32"/>
  <c r="AK522" i="32"/>
  <c r="AL522" i="32"/>
  <c r="AM522" i="32"/>
  <c r="AN522" i="32"/>
  <c r="AO522" i="32"/>
  <c r="AP522" i="32"/>
  <c r="AQ522" i="32"/>
  <c r="Q522" i="32"/>
  <c r="AR522" i="32"/>
  <c r="AS522" i="32"/>
  <c r="AT522" i="32"/>
  <c r="AU522" i="32"/>
  <c r="AV522" i="32"/>
  <c r="AW522" i="32"/>
  <c r="AX522" i="32"/>
  <c r="AY522" i="32"/>
  <c r="AZ522" i="32"/>
  <c r="BA522" i="32"/>
  <c r="AK523" i="32"/>
  <c r="AL523" i="32"/>
  <c r="AM523" i="32"/>
  <c r="AN523" i="32"/>
  <c r="AO523" i="32"/>
  <c r="AP523" i="32"/>
  <c r="AQ523" i="32"/>
  <c r="Q523" i="32"/>
  <c r="AR523" i="32"/>
  <c r="AS523" i="32"/>
  <c r="AT523" i="32"/>
  <c r="AU523" i="32"/>
  <c r="AV523" i="32"/>
  <c r="AW523" i="32"/>
  <c r="AX523" i="32"/>
  <c r="AY523" i="32"/>
  <c r="AZ523" i="32"/>
  <c r="BA523" i="32"/>
  <c r="AK524" i="32"/>
  <c r="AL524" i="32"/>
  <c r="AM524" i="32"/>
  <c r="AN524" i="32"/>
  <c r="AO524" i="32"/>
  <c r="AP524" i="32"/>
  <c r="AQ524" i="32"/>
  <c r="Q524" i="32"/>
  <c r="AR524" i="32"/>
  <c r="AS524" i="32"/>
  <c r="AT524" i="32"/>
  <c r="AU524" i="32"/>
  <c r="AV524" i="32"/>
  <c r="AW524" i="32"/>
  <c r="AX524" i="32"/>
  <c r="AY524" i="32"/>
  <c r="AZ524" i="32"/>
  <c r="BA524" i="32"/>
  <c r="AK525" i="32"/>
  <c r="AL525" i="32"/>
  <c r="AM525" i="32"/>
  <c r="AN525" i="32"/>
  <c r="AO525" i="32"/>
  <c r="AP525" i="32"/>
  <c r="AQ525" i="32"/>
  <c r="Q525" i="32"/>
  <c r="AR525" i="32"/>
  <c r="AS525" i="32"/>
  <c r="AT525" i="32"/>
  <c r="AU525" i="32"/>
  <c r="AV525" i="32"/>
  <c r="AW525" i="32"/>
  <c r="AX525" i="32"/>
  <c r="AY525" i="32"/>
  <c r="AZ525" i="32"/>
  <c r="BA525" i="32"/>
  <c r="AK526" i="32"/>
  <c r="AL526" i="32"/>
  <c r="AM526" i="32"/>
  <c r="AN526" i="32"/>
  <c r="AO526" i="32"/>
  <c r="AP526" i="32"/>
  <c r="AQ526" i="32"/>
  <c r="Q526" i="32"/>
  <c r="AR526" i="32"/>
  <c r="AS526" i="32"/>
  <c r="AT526" i="32"/>
  <c r="AU526" i="32"/>
  <c r="AV526" i="32"/>
  <c r="AW526" i="32"/>
  <c r="AX526" i="32"/>
  <c r="AY526" i="32"/>
  <c r="AZ526" i="32"/>
  <c r="BA526" i="32"/>
  <c r="AK527" i="32"/>
  <c r="AL527" i="32"/>
  <c r="AM527" i="32"/>
  <c r="AN527" i="32"/>
  <c r="AO527" i="32"/>
  <c r="AP527" i="32"/>
  <c r="AQ527" i="32"/>
  <c r="Q527" i="32"/>
  <c r="AR527" i="32"/>
  <c r="AS527" i="32"/>
  <c r="AT527" i="32"/>
  <c r="AU527" i="32"/>
  <c r="AV527" i="32"/>
  <c r="AW527" i="32"/>
  <c r="AX527" i="32"/>
  <c r="AY527" i="32"/>
  <c r="AZ527" i="32"/>
  <c r="BA527" i="32"/>
  <c r="AK528" i="32"/>
  <c r="AL528" i="32"/>
  <c r="AM528" i="32"/>
  <c r="AN528" i="32"/>
  <c r="AO528" i="32"/>
  <c r="AP528" i="32"/>
  <c r="AQ528" i="32"/>
  <c r="Q528" i="32"/>
  <c r="AR528" i="32"/>
  <c r="AS528" i="32"/>
  <c r="AT528" i="32"/>
  <c r="AU528" i="32"/>
  <c r="AV528" i="32"/>
  <c r="AW528" i="32"/>
  <c r="AX528" i="32"/>
  <c r="AY528" i="32"/>
  <c r="AZ528" i="32"/>
  <c r="BA528" i="32"/>
  <c r="AK529" i="32"/>
  <c r="AL529" i="32"/>
  <c r="AM529" i="32"/>
  <c r="AN529" i="32"/>
  <c r="AO529" i="32"/>
  <c r="AP529" i="32"/>
  <c r="AQ529" i="32"/>
  <c r="Q529" i="32"/>
  <c r="AR529" i="32"/>
  <c r="AS529" i="32"/>
  <c r="AT529" i="32"/>
  <c r="AU529" i="32"/>
  <c r="AV529" i="32"/>
  <c r="AW529" i="32"/>
  <c r="AX529" i="32"/>
  <c r="AY529" i="32"/>
  <c r="AZ529" i="32"/>
  <c r="BA529" i="32"/>
  <c r="AK530" i="32"/>
  <c r="AL530" i="32"/>
  <c r="AM530" i="32"/>
  <c r="AN530" i="32"/>
  <c r="AO530" i="32"/>
  <c r="AP530" i="32"/>
  <c r="AQ530" i="32"/>
  <c r="Q530" i="32"/>
  <c r="AR530" i="32"/>
  <c r="AS530" i="32"/>
  <c r="AT530" i="32"/>
  <c r="AU530" i="32"/>
  <c r="AV530" i="32"/>
  <c r="AW530" i="32"/>
  <c r="AX530" i="32"/>
  <c r="AY530" i="32"/>
  <c r="AZ530" i="32"/>
  <c r="BA530" i="32"/>
  <c r="AK531" i="32"/>
  <c r="AL531" i="32"/>
  <c r="AM531" i="32"/>
  <c r="AN531" i="32"/>
  <c r="AO531" i="32"/>
  <c r="AP531" i="32"/>
  <c r="AQ531" i="32"/>
  <c r="Q531" i="32"/>
  <c r="AR531" i="32"/>
  <c r="AS531" i="32"/>
  <c r="AT531" i="32"/>
  <c r="AU531" i="32"/>
  <c r="AV531" i="32"/>
  <c r="AW531" i="32"/>
  <c r="AX531" i="32"/>
  <c r="AY531" i="32"/>
  <c r="AZ531" i="32"/>
  <c r="BA531" i="32"/>
  <c r="AK532" i="32"/>
  <c r="AL532" i="32"/>
  <c r="AM532" i="32"/>
  <c r="AN532" i="32"/>
  <c r="AO532" i="32"/>
  <c r="AP532" i="32"/>
  <c r="AQ532" i="32"/>
  <c r="Q532" i="32"/>
  <c r="AR532" i="32"/>
  <c r="AS532" i="32"/>
  <c r="AT532" i="32"/>
  <c r="AU532" i="32"/>
  <c r="AV532" i="32"/>
  <c r="AW532" i="32"/>
  <c r="AX532" i="32"/>
  <c r="AY532" i="32"/>
  <c r="AZ532" i="32"/>
  <c r="BA532" i="32"/>
  <c r="AK533" i="32"/>
  <c r="AL533" i="32"/>
  <c r="AM533" i="32"/>
  <c r="AN533" i="32"/>
  <c r="AO533" i="32"/>
  <c r="AP533" i="32"/>
  <c r="AQ533" i="32"/>
  <c r="Q533" i="32"/>
  <c r="AR533" i="32"/>
  <c r="AS533" i="32"/>
  <c r="AT533" i="32"/>
  <c r="AU533" i="32"/>
  <c r="AV533" i="32"/>
  <c r="AW533" i="32"/>
  <c r="AX533" i="32"/>
  <c r="AY533" i="32"/>
  <c r="AZ533" i="32"/>
  <c r="BA533" i="32"/>
  <c r="AK534" i="32"/>
  <c r="AL534" i="32"/>
  <c r="AM534" i="32"/>
  <c r="AN534" i="32"/>
  <c r="AO534" i="32"/>
  <c r="AP534" i="32"/>
  <c r="AQ534" i="32"/>
  <c r="Q534" i="32"/>
  <c r="AR534" i="32"/>
  <c r="AS534" i="32"/>
  <c r="AT534" i="32"/>
  <c r="AU534" i="32"/>
  <c r="AV534" i="32"/>
  <c r="AW534" i="32"/>
  <c r="AX534" i="32"/>
  <c r="AY534" i="32"/>
  <c r="AZ534" i="32"/>
  <c r="BA534" i="32"/>
  <c r="AK535" i="32"/>
  <c r="AL535" i="32"/>
  <c r="AM535" i="32"/>
  <c r="AN535" i="32"/>
  <c r="AO535" i="32"/>
  <c r="AP535" i="32"/>
  <c r="AQ535" i="32"/>
  <c r="Q535" i="32"/>
  <c r="AR535" i="32"/>
  <c r="AS535" i="32"/>
  <c r="AT535" i="32"/>
  <c r="AU535" i="32"/>
  <c r="AV535" i="32"/>
  <c r="AW535" i="32"/>
  <c r="AX535" i="32"/>
  <c r="AY535" i="32"/>
  <c r="AZ535" i="32"/>
  <c r="BA535" i="32"/>
  <c r="AK536" i="32"/>
  <c r="AL536" i="32"/>
  <c r="AM536" i="32"/>
  <c r="AN536" i="32"/>
  <c r="AO536" i="32"/>
  <c r="AP536" i="32"/>
  <c r="AQ536" i="32"/>
  <c r="Q536" i="32"/>
  <c r="AR536" i="32"/>
  <c r="AS536" i="32"/>
  <c r="AT536" i="32"/>
  <c r="AU536" i="32"/>
  <c r="AV536" i="32"/>
  <c r="AW536" i="32"/>
  <c r="AX536" i="32"/>
  <c r="AY536" i="32"/>
  <c r="AZ536" i="32"/>
  <c r="BA536" i="32"/>
  <c r="AK537" i="32"/>
  <c r="AL537" i="32"/>
  <c r="AM537" i="32"/>
  <c r="AN537" i="32"/>
  <c r="AO537" i="32"/>
  <c r="AP537" i="32"/>
  <c r="AQ537" i="32"/>
  <c r="Q537" i="32"/>
  <c r="AR537" i="32"/>
  <c r="AS537" i="32"/>
  <c r="AT537" i="32"/>
  <c r="AU537" i="32"/>
  <c r="AV537" i="32"/>
  <c r="AW537" i="32"/>
  <c r="AX537" i="32"/>
  <c r="AY537" i="32"/>
  <c r="AZ537" i="32"/>
  <c r="BA537" i="32"/>
  <c r="AK538" i="32"/>
  <c r="AL538" i="32"/>
  <c r="AM538" i="32"/>
  <c r="AN538" i="32"/>
  <c r="AO538" i="32"/>
  <c r="AP538" i="32"/>
  <c r="AQ538" i="32"/>
  <c r="Q538" i="32"/>
  <c r="AR538" i="32"/>
  <c r="AS538" i="32"/>
  <c r="AT538" i="32"/>
  <c r="AU538" i="32"/>
  <c r="AV538" i="32"/>
  <c r="AW538" i="32"/>
  <c r="AX538" i="32"/>
  <c r="AY538" i="32"/>
  <c r="AZ538" i="32"/>
  <c r="BA538" i="32"/>
  <c r="AK539" i="32"/>
  <c r="AL539" i="32"/>
  <c r="AM539" i="32"/>
  <c r="AN539" i="32"/>
  <c r="AO539" i="32"/>
  <c r="AP539" i="32"/>
  <c r="AQ539" i="32"/>
  <c r="Q539" i="32"/>
  <c r="AR539" i="32"/>
  <c r="AS539" i="32"/>
  <c r="AT539" i="32"/>
  <c r="AU539" i="32"/>
  <c r="AV539" i="32"/>
  <c r="AW539" i="32"/>
  <c r="AX539" i="32"/>
  <c r="AY539" i="32"/>
  <c r="AZ539" i="32"/>
  <c r="BA539" i="32"/>
  <c r="AK540" i="32"/>
  <c r="AL540" i="32"/>
  <c r="AM540" i="32"/>
  <c r="AN540" i="32"/>
  <c r="AO540" i="32"/>
  <c r="AP540" i="32"/>
  <c r="AQ540" i="32"/>
  <c r="Q540" i="32"/>
  <c r="AR540" i="32"/>
  <c r="AS540" i="32"/>
  <c r="AT540" i="32"/>
  <c r="AU540" i="32"/>
  <c r="AV540" i="32"/>
  <c r="AW540" i="32"/>
  <c r="AX540" i="32"/>
  <c r="AY540" i="32"/>
  <c r="AZ540" i="32"/>
  <c r="BA540" i="32"/>
  <c r="AK541" i="32"/>
  <c r="AL541" i="32"/>
  <c r="AM541" i="32"/>
  <c r="AN541" i="32"/>
  <c r="AO541" i="32"/>
  <c r="AP541" i="32"/>
  <c r="AQ541" i="32"/>
  <c r="Q541" i="32"/>
  <c r="AR541" i="32"/>
  <c r="AS541" i="32"/>
  <c r="AT541" i="32"/>
  <c r="AU541" i="32"/>
  <c r="AV541" i="32"/>
  <c r="AW541" i="32"/>
  <c r="AX541" i="32"/>
  <c r="AY541" i="32"/>
  <c r="AZ541" i="32"/>
  <c r="BA541" i="32"/>
  <c r="AK542" i="32"/>
  <c r="AL542" i="32"/>
  <c r="AM542" i="32"/>
  <c r="AN542" i="32"/>
  <c r="AO542" i="32"/>
  <c r="AP542" i="32"/>
  <c r="AQ542" i="32"/>
  <c r="Q542" i="32"/>
  <c r="AR542" i="32"/>
  <c r="AS542" i="32"/>
  <c r="AT542" i="32"/>
  <c r="AU542" i="32"/>
  <c r="AV542" i="32"/>
  <c r="AW542" i="32"/>
  <c r="AX542" i="32"/>
  <c r="AY542" i="32"/>
  <c r="AZ542" i="32"/>
  <c r="BA542" i="32"/>
  <c r="AK543" i="32"/>
  <c r="AL543" i="32"/>
  <c r="AM543" i="32"/>
  <c r="AN543" i="32"/>
  <c r="AO543" i="32"/>
  <c r="AP543" i="32"/>
  <c r="AQ543" i="32"/>
  <c r="Q543" i="32"/>
  <c r="AR543" i="32"/>
  <c r="AS543" i="32"/>
  <c r="AT543" i="32"/>
  <c r="AU543" i="32"/>
  <c r="AV543" i="32"/>
  <c r="AW543" i="32"/>
  <c r="AX543" i="32"/>
  <c r="AY543" i="32"/>
  <c r="AZ543" i="32"/>
  <c r="BA543" i="32"/>
  <c r="AK544" i="32"/>
  <c r="AL544" i="32"/>
  <c r="AM544" i="32"/>
  <c r="AN544" i="32"/>
  <c r="AO544" i="32"/>
  <c r="AP544" i="32"/>
  <c r="AQ544" i="32"/>
  <c r="Q544" i="32"/>
  <c r="AR544" i="32"/>
  <c r="AS544" i="32"/>
  <c r="AT544" i="32"/>
  <c r="AU544" i="32"/>
  <c r="AV544" i="32"/>
  <c r="AW544" i="32"/>
  <c r="AX544" i="32"/>
  <c r="AY544" i="32"/>
  <c r="AZ544" i="32"/>
  <c r="BA544" i="32"/>
  <c r="AK545" i="32"/>
  <c r="AL545" i="32"/>
  <c r="AM545" i="32"/>
  <c r="AN545" i="32"/>
  <c r="AO545" i="32"/>
  <c r="AP545" i="32"/>
  <c r="AQ545" i="32"/>
  <c r="Q545" i="32"/>
  <c r="AR545" i="32"/>
  <c r="AS545" i="32"/>
  <c r="AT545" i="32"/>
  <c r="AU545" i="32"/>
  <c r="AV545" i="32"/>
  <c r="AW545" i="32"/>
  <c r="AX545" i="32"/>
  <c r="AY545" i="32"/>
  <c r="AZ545" i="32"/>
  <c r="BA545" i="32"/>
  <c r="AK546" i="32"/>
  <c r="AL546" i="32"/>
  <c r="AM546" i="32"/>
  <c r="AN546" i="32"/>
  <c r="AO546" i="32"/>
  <c r="AP546" i="32"/>
  <c r="AQ546" i="32"/>
  <c r="Q546" i="32"/>
  <c r="AR546" i="32"/>
  <c r="AS546" i="32"/>
  <c r="AT546" i="32"/>
  <c r="AU546" i="32"/>
  <c r="AV546" i="32"/>
  <c r="AW546" i="32"/>
  <c r="AX546" i="32"/>
  <c r="AY546" i="32"/>
  <c r="AZ546" i="32"/>
  <c r="BA546" i="32"/>
  <c r="AK547" i="32"/>
  <c r="AL547" i="32"/>
  <c r="AM547" i="32"/>
  <c r="AN547" i="32"/>
  <c r="AO547" i="32"/>
  <c r="AP547" i="32"/>
  <c r="AQ547" i="32"/>
  <c r="Q547" i="32"/>
  <c r="AR547" i="32"/>
  <c r="AS547" i="32"/>
  <c r="AT547" i="32"/>
  <c r="AU547" i="32"/>
  <c r="AV547" i="32"/>
  <c r="AW547" i="32"/>
  <c r="AX547" i="32"/>
  <c r="AY547" i="32"/>
  <c r="AZ547" i="32"/>
  <c r="BA547" i="32"/>
  <c r="AK548" i="32"/>
  <c r="AL548" i="32"/>
  <c r="AM548" i="32"/>
  <c r="AN548" i="32"/>
  <c r="AO548" i="32"/>
  <c r="AP548" i="32"/>
  <c r="AQ548" i="32"/>
  <c r="Q548" i="32"/>
  <c r="AR548" i="32"/>
  <c r="AS548" i="32"/>
  <c r="AT548" i="32"/>
  <c r="AU548" i="32"/>
  <c r="AV548" i="32"/>
  <c r="AW548" i="32"/>
  <c r="AX548" i="32"/>
  <c r="AY548" i="32"/>
  <c r="AZ548" i="32"/>
  <c r="BA548" i="32"/>
  <c r="AK549" i="32"/>
  <c r="AL549" i="32"/>
  <c r="AM549" i="32"/>
  <c r="AN549" i="32"/>
  <c r="AO549" i="32"/>
  <c r="AP549" i="32"/>
  <c r="AQ549" i="32"/>
  <c r="Q549" i="32"/>
  <c r="AR549" i="32"/>
  <c r="AS549" i="32"/>
  <c r="AT549" i="32"/>
  <c r="AU549" i="32"/>
  <c r="AV549" i="32"/>
  <c r="AW549" i="32"/>
  <c r="AX549" i="32"/>
  <c r="AY549" i="32"/>
  <c r="AZ549" i="32"/>
  <c r="BA549" i="32"/>
  <c r="AK550" i="32"/>
  <c r="AL550" i="32"/>
  <c r="AM550" i="32"/>
  <c r="AN550" i="32"/>
  <c r="AO550" i="32"/>
  <c r="AP550" i="32"/>
  <c r="AQ550" i="32"/>
  <c r="Q550" i="32"/>
  <c r="AR550" i="32"/>
  <c r="AS550" i="32"/>
  <c r="AT550" i="32"/>
  <c r="AU550" i="32"/>
  <c r="AV550" i="32"/>
  <c r="AW550" i="32"/>
  <c r="AX550" i="32"/>
  <c r="AY550" i="32"/>
  <c r="AZ550" i="32"/>
  <c r="BA550" i="32"/>
  <c r="AK551" i="32"/>
  <c r="AL551" i="32"/>
  <c r="AM551" i="32"/>
  <c r="AN551" i="32"/>
  <c r="AO551" i="32"/>
  <c r="AP551" i="32"/>
  <c r="AQ551" i="32"/>
  <c r="Q551" i="32"/>
  <c r="AR551" i="32"/>
  <c r="AS551" i="32"/>
  <c r="AT551" i="32"/>
  <c r="AU551" i="32"/>
  <c r="AV551" i="32"/>
  <c r="AW551" i="32"/>
  <c r="AX551" i="32"/>
  <c r="AY551" i="32"/>
  <c r="AZ551" i="32"/>
  <c r="BA551" i="32"/>
  <c r="AK552" i="32"/>
  <c r="AL552" i="32"/>
  <c r="AM552" i="32"/>
  <c r="AN552" i="32"/>
  <c r="AO552" i="32"/>
  <c r="AP552" i="32"/>
  <c r="AQ552" i="32"/>
  <c r="Q552" i="32"/>
  <c r="AR552" i="32"/>
  <c r="AS552" i="32"/>
  <c r="AT552" i="32"/>
  <c r="AU552" i="32"/>
  <c r="AV552" i="32"/>
  <c r="AW552" i="32"/>
  <c r="AX552" i="32"/>
  <c r="AY552" i="32"/>
  <c r="AZ552" i="32"/>
  <c r="BA552" i="32"/>
  <c r="AK553" i="32"/>
  <c r="AL553" i="32"/>
  <c r="AM553" i="32"/>
  <c r="AN553" i="32"/>
  <c r="AO553" i="32"/>
  <c r="AP553" i="32"/>
  <c r="AQ553" i="32"/>
  <c r="Q553" i="32"/>
  <c r="AR553" i="32"/>
  <c r="AS553" i="32"/>
  <c r="AT553" i="32"/>
  <c r="AU553" i="32"/>
  <c r="AV553" i="32"/>
  <c r="AW553" i="32"/>
  <c r="AX553" i="32"/>
  <c r="AY553" i="32"/>
  <c r="AZ553" i="32"/>
  <c r="BA553" i="32"/>
  <c r="AK554" i="32"/>
  <c r="AL554" i="32"/>
  <c r="AM554" i="32"/>
  <c r="AN554" i="32"/>
  <c r="AO554" i="32"/>
  <c r="AP554" i="32"/>
  <c r="AQ554" i="32"/>
  <c r="Q554" i="32"/>
  <c r="AR554" i="32"/>
  <c r="AS554" i="32"/>
  <c r="AT554" i="32"/>
  <c r="AU554" i="32"/>
  <c r="AV554" i="32"/>
  <c r="AW554" i="32"/>
  <c r="AX554" i="32"/>
  <c r="AY554" i="32"/>
  <c r="AZ554" i="32"/>
  <c r="BA554" i="32"/>
  <c r="AK555" i="32"/>
  <c r="AL555" i="32"/>
  <c r="AM555" i="32"/>
  <c r="AN555" i="32"/>
  <c r="AO555" i="32"/>
  <c r="AP555" i="32"/>
  <c r="AQ555" i="32"/>
  <c r="Q555" i="32"/>
  <c r="AR555" i="32"/>
  <c r="AS555" i="32"/>
  <c r="AT555" i="32"/>
  <c r="AU555" i="32"/>
  <c r="AV555" i="32"/>
  <c r="AW555" i="32"/>
  <c r="AX555" i="32"/>
  <c r="AY555" i="32"/>
  <c r="AZ555" i="32"/>
  <c r="BA555" i="32"/>
  <c r="AK556" i="32"/>
  <c r="AL556" i="32"/>
  <c r="AM556" i="32"/>
  <c r="AN556" i="32"/>
  <c r="AO556" i="32"/>
  <c r="AP556" i="32"/>
  <c r="AQ556" i="32"/>
  <c r="Q556" i="32"/>
  <c r="AR556" i="32"/>
  <c r="AS556" i="32"/>
  <c r="AT556" i="32"/>
  <c r="AU556" i="32"/>
  <c r="AV556" i="32"/>
  <c r="AW556" i="32"/>
  <c r="AX556" i="32"/>
  <c r="AY556" i="32"/>
  <c r="AZ556" i="32"/>
  <c r="BA556" i="32"/>
  <c r="AK557" i="32"/>
  <c r="AL557" i="32"/>
  <c r="AM557" i="32"/>
  <c r="AN557" i="32"/>
  <c r="AO557" i="32"/>
  <c r="AP557" i="32"/>
  <c r="AQ557" i="32"/>
  <c r="Q557" i="32"/>
  <c r="AR557" i="32"/>
  <c r="AS557" i="32"/>
  <c r="AT557" i="32"/>
  <c r="AU557" i="32"/>
  <c r="AV557" i="32"/>
  <c r="AW557" i="32"/>
  <c r="AX557" i="32"/>
  <c r="AY557" i="32"/>
  <c r="AZ557" i="32"/>
  <c r="BA557" i="32"/>
  <c r="AK558" i="32"/>
  <c r="AL558" i="32"/>
  <c r="AM558" i="32"/>
  <c r="AN558" i="32"/>
  <c r="AO558" i="32"/>
  <c r="AP558" i="32"/>
  <c r="AQ558" i="32"/>
  <c r="Q558" i="32"/>
  <c r="AR558" i="32"/>
  <c r="AS558" i="32"/>
  <c r="AT558" i="32"/>
  <c r="AU558" i="32"/>
  <c r="AV558" i="32"/>
  <c r="AW558" i="32"/>
  <c r="AX558" i="32"/>
  <c r="AY558" i="32"/>
  <c r="AZ558" i="32"/>
  <c r="BA558" i="32"/>
  <c r="AK559" i="32"/>
  <c r="AL559" i="32"/>
  <c r="AM559" i="32"/>
  <c r="AN559" i="32"/>
  <c r="AO559" i="32"/>
  <c r="AP559" i="32"/>
  <c r="AQ559" i="32"/>
  <c r="Q559" i="32"/>
  <c r="AR559" i="32"/>
  <c r="AS559" i="32"/>
  <c r="AT559" i="32"/>
  <c r="AU559" i="32"/>
  <c r="AV559" i="32"/>
  <c r="AW559" i="32"/>
  <c r="AX559" i="32"/>
  <c r="AY559" i="32"/>
  <c r="AZ559" i="32"/>
  <c r="BA559" i="32"/>
  <c r="AK560" i="32"/>
  <c r="AL560" i="32"/>
  <c r="AM560" i="32"/>
  <c r="AN560" i="32"/>
  <c r="AO560" i="32"/>
  <c r="AP560" i="32"/>
  <c r="AQ560" i="32"/>
  <c r="Q560" i="32"/>
  <c r="AR560" i="32"/>
  <c r="AS560" i="32"/>
  <c r="AT560" i="32"/>
  <c r="AU560" i="32"/>
  <c r="AV560" i="32"/>
  <c r="AW560" i="32"/>
  <c r="AX560" i="32"/>
  <c r="AY560" i="32"/>
  <c r="AZ560" i="32"/>
  <c r="BA560" i="32"/>
  <c r="AK561" i="32"/>
  <c r="AL561" i="32"/>
  <c r="AM561" i="32"/>
  <c r="AN561" i="32"/>
  <c r="AO561" i="32"/>
  <c r="AP561" i="32"/>
  <c r="AQ561" i="32"/>
  <c r="Q561" i="32"/>
  <c r="AR561" i="32"/>
  <c r="AS561" i="32"/>
  <c r="AT561" i="32"/>
  <c r="AU561" i="32"/>
  <c r="AV561" i="32"/>
  <c r="AW561" i="32"/>
  <c r="AX561" i="32"/>
  <c r="AY561" i="32"/>
  <c r="AZ561" i="32"/>
  <c r="BA561" i="32"/>
  <c r="AK562" i="32"/>
  <c r="AL562" i="32"/>
  <c r="AM562" i="32"/>
  <c r="AN562" i="32"/>
  <c r="AO562" i="32"/>
  <c r="AP562" i="32"/>
  <c r="AQ562" i="32"/>
  <c r="Q562" i="32"/>
  <c r="AR562" i="32"/>
  <c r="AS562" i="32"/>
  <c r="AT562" i="32"/>
  <c r="AU562" i="32"/>
  <c r="AV562" i="32"/>
  <c r="AW562" i="32"/>
  <c r="AX562" i="32"/>
  <c r="AY562" i="32"/>
  <c r="AZ562" i="32"/>
  <c r="BA562" i="32"/>
  <c r="AK563" i="32"/>
  <c r="AL563" i="32"/>
  <c r="AM563" i="32"/>
  <c r="AN563" i="32"/>
  <c r="AO563" i="32"/>
  <c r="AP563" i="32"/>
  <c r="AQ563" i="32"/>
  <c r="Q563" i="32"/>
  <c r="AR563" i="32"/>
  <c r="AS563" i="32"/>
  <c r="AT563" i="32"/>
  <c r="AU563" i="32"/>
  <c r="AV563" i="32"/>
  <c r="AW563" i="32"/>
  <c r="AX563" i="32"/>
  <c r="AY563" i="32"/>
  <c r="AZ563" i="32"/>
  <c r="BA563" i="32"/>
  <c r="AK564" i="32"/>
  <c r="AL564" i="32"/>
  <c r="AM564" i="32"/>
  <c r="AN564" i="32"/>
  <c r="AO564" i="32"/>
  <c r="AP564" i="32"/>
  <c r="AQ564" i="32"/>
  <c r="Q564" i="32"/>
  <c r="AR564" i="32"/>
  <c r="AS564" i="32"/>
  <c r="AT564" i="32"/>
  <c r="AU564" i="32"/>
  <c r="AV564" i="32"/>
  <c r="AW564" i="32"/>
  <c r="AX564" i="32"/>
  <c r="AY564" i="32"/>
  <c r="AZ564" i="32"/>
  <c r="BA564" i="32"/>
  <c r="AK565" i="32"/>
  <c r="AL565" i="32"/>
  <c r="AM565" i="32"/>
  <c r="AN565" i="32"/>
  <c r="AO565" i="32"/>
  <c r="AP565" i="32"/>
  <c r="AQ565" i="32"/>
  <c r="Q565" i="32"/>
  <c r="AR565" i="32"/>
  <c r="AS565" i="32"/>
  <c r="AT565" i="32"/>
  <c r="AU565" i="32"/>
  <c r="AV565" i="32"/>
  <c r="AW565" i="32"/>
  <c r="AX565" i="32"/>
  <c r="AY565" i="32"/>
  <c r="AZ565" i="32"/>
  <c r="BA565" i="32"/>
  <c r="AK566" i="32"/>
  <c r="AL566" i="32"/>
  <c r="AM566" i="32"/>
  <c r="AN566" i="32"/>
  <c r="AO566" i="32"/>
  <c r="AP566" i="32"/>
  <c r="AQ566" i="32"/>
  <c r="Q566" i="32"/>
  <c r="AR566" i="32"/>
  <c r="AS566" i="32"/>
  <c r="AT566" i="32"/>
  <c r="AU566" i="32"/>
  <c r="AV566" i="32"/>
  <c r="AW566" i="32"/>
  <c r="AX566" i="32"/>
  <c r="AY566" i="32"/>
  <c r="AZ566" i="32"/>
  <c r="BA566" i="32"/>
  <c r="AK567" i="32"/>
  <c r="AL567" i="32"/>
  <c r="AM567" i="32"/>
  <c r="AN567" i="32"/>
  <c r="AO567" i="32"/>
  <c r="AP567" i="32"/>
  <c r="AQ567" i="32"/>
  <c r="Q567" i="32"/>
  <c r="AR567" i="32"/>
  <c r="AS567" i="32"/>
  <c r="AT567" i="32"/>
  <c r="AU567" i="32"/>
  <c r="AV567" i="32"/>
  <c r="AW567" i="32"/>
  <c r="AX567" i="32"/>
  <c r="AY567" i="32"/>
  <c r="AZ567" i="32"/>
  <c r="BA567" i="32"/>
  <c r="AK568" i="32"/>
  <c r="AL568" i="32"/>
  <c r="AM568" i="32"/>
  <c r="AN568" i="32"/>
  <c r="AO568" i="32"/>
  <c r="AP568" i="32"/>
  <c r="AQ568" i="32"/>
  <c r="Q568" i="32"/>
  <c r="AR568" i="32"/>
  <c r="AS568" i="32"/>
  <c r="AT568" i="32"/>
  <c r="AU568" i="32"/>
  <c r="AV568" i="32"/>
  <c r="AW568" i="32"/>
  <c r="AX568" i="32"/>
  <c r="AY568" i="32"/>
  <c r="AZ568" i="32"/>
  <c r="BA568" i="32"/>
  <c r="AK569" i="32"/>
  <c r="AL569" i="32"/>
  <c r="AM569" i="32"/>
  <c r="AN569" i="32"/>
  <c r="AO569" i="32"/>
  <c r="AP569" i="32"/>
  <c r="AQ569" i="32"/>
  <c r="Q569" i="32"/>
  <c r="AR569" i="32"/>
  <c r="AS569" i="32"/>
  <c r="AT569" i="32"/>
  <c r="AU569" i="32"/>
  <c r="AV569" i="32"/>
  <c r="AW569" i="32"/>
  <c r="AX569" i="32"/>
  <c r="AY569" i="32"/>
  <c r="AZ569" i="32"/>
  <c r="BA569" i="32"/>
  <c r="AK570" i="32"/>
  <c r="AL570" i="32"/>
  <c r="AM570" i="32"/>
  <c r="AN570" i="32"/>
  <c r="AO570" i="32"/>
  <c r="AP570" i="32"/>
  <c r="AQ570" i="32"/>
  <c r="Q570" i="32"/>
  <c r="AR570" i="32"/>
  <c r="AS570" i="32"/>
  <c r="AT570" i="32"/>
  <c r="AU570" i="32"/>
  <c r="AV570" i="32"/>
  <c r="AW570" i="32"/>
  <c r="AX570" i="32"/>
  <c r="AY570" i="32"/>
  <c r="AZ570" i="32"/>
  <c r="BA570" i="32"/>
  <c r="AK571" i="32"/>
  <c r="AL571" i="32"/>
  <c r="AM571" i="32"/>
  <c r="AN571" i="32"/>
  <c r="AO571" i="32"/>
  <c r="AP571" i="32"/>
  <c r="AQ571" i="32"/>
  <c r="Q571" i="32"/>
  <c r="AR571" i="32"/>
  <c r="AS571" i="32"/>
  <c r="AT571" i="32"/>
  <c r="AU571" i="32"/>
  <c r="AV571" i="32"/>
  <c r="AW571" i="32"/>
  <c r="AX571" i="32"/>
  <c r="AY571" i="32"/>
  <c r="AZ571" i="32"/>
  <c r="BA571" i="32"/>
  <c r="AK572" i="32"/>
  <c r="AL572" i="32"/>
  <c r="AM572" i="32"/>
  <c r="AN572" i="32"/>
  <c r="AO572" i="32"/>
  <c r="AP572" i="32"/>
  <c r="AQ572" i="32"/>
  <c r="Q572" i="32"/>
  <c r="AR572" i="32"/>
  <c r="AS572" i="32"/>
  <c r="AT572" i="32"/>
  <c r="AU572" i="32"/>
  <c r="AV572" i="32"/>
  <c r="AW572" i="32"/>
  <c r="AX572" i="32"/>
  <c r="AY572" i="32"/>
  <c r="AZ572" i="32"/>
  <c r="BA572" i="32"/>
  <c r="AK573" i="32"/>
  <c r="AL573" i="32"/>
  <c r="AM573" i="32"/>
  <c r="AN573" i="32"/>
  <c r="AO573" i="32"/>
  <c r="AP573" i="32"/>
  <c r="AQ573" i="32"/>
  <c r="Q573" i="32"/>
  <c r="AR573" i="32"/>
  <c r="AS573" i="32"/>
  <c r="AT573" i="32"/>
  <c r="AU573" i="32"/>
  <c r="AV573" i="32"/>
  <c r="AW573" i="32"/>
  <c r="AX573" i="32"/>
  <c r="AY573" i="32"/>
  <c r="AZ573" i="32"/>
  <c r="BA573" i="32"/>
  <c r="AK574" i="32"/>
  <c r="AL574" i="32"/>
  <c r="AM574" i="32"/>
  <c r="AN574" i="32"/>
  <c r="AO574" i="32"/>
  <c r="AP574" i="32"/>
  <c r="AQ574" i="32"/>
  <c r="Q574" i="32"/>
  <c r="AR574" i="32"/>
  <c r="AS574" i="32"/>
  <c r="AT574" i="32"/>
  <c r="AU574" i="32"/>
  <c r="AV574" i="32"/>
  <c r="AW574" i="32"/>
  <c r="AX574" i="32"/>
  <c r="AY574" i="32"/>
  <c r="AZ574" i="32"/>
  <c r="BA574" i="32"/>
  <c r="AK575" i="32"/>
  <c r="AL575" i="32"/>
  <c r="AM575" i="32"/>
  <c r="AN575" i="32"/>
  <c r="AO575" i="32"/>
  <c r="AP575" i="32"/>
  <c r="AQ575" i="32"/>
  <c r="Q575" i="32"/>
  <c r="AR575" i="32"/>
  <c r="AS575" i="32"/>
  <c r="AT575" i="32"/>
  <c r="AU575" i="32"/>
  <c r="AV575" i="32"/>
  <c r="AW575" i="32"/>
  <c r="AX575" i="32"/>
  <c r="AY575" i="32"/>
  <c r="AZ575" i="32"/>
  <c r="BA575" i="32"/>
  <c r="AK576" i="32"/>
  <c r="AL576" i="32"/>
  <c r="AM576" i="32"/>
  <c r="AN576" i="32"/>
  <c r="AO576" i="32"/>
  <c r="AP576" i="32"/>
  <c r="AQ576" i="32"/>
  <c r="Q576" i="32"/>
  <c r="AR576" i="32"/>
  <c r="AS576" i="32"/>
  <c r="AT576" i="32"/>
  <c r="AU576" i="32"/>
  <c r="AV576" i="32"/>
  <c r="AW576" i="32"/>
  <c r="AX576" i="32"/>
  <c r="AY576" i="32"/>
  <c r="AZ576" i="32"/>
  <c r="BA576" i="32"/>
  <c r="AK577" i="32"/>
  <c r="AL577" i="32"/>
  <c r="AM577" i="32"/>
  <c r="AN577" i="32"/>
  <c r="AO577" i="32"/>
  <c r="AP577" i="32"/>
  <c r="AQ577" i="32"/>
  <c r="Q577" i="32"/>
  <c r="AR577" i="32"/>
  <c r="AS577" i="32"/>
  <c r="AT577" i="32"/>
  <c r="AU577" i="32"/>
  <c r="AV577" i="32"/>
  <c r="AW577" i="32"/>
  <c r="AX577" i="32"/>
  <c r="AY577" i="32"/>
  <c r="AZ577" i="32"/>
  <c r="BA577" i="32"/>
  <c r="AK578" i="32"/>
  <c r="AL578" i="32"/>
  <c r="AM578" i="32"/>
  <c r="AN578" i="32"/>
  <c r="AO578" i="32"/>
  <c r="AP578" i="32"/>
  <c r="AQ578" i="32"/>
  <c r="Q578" i="32"/>
  <c r="AR578" i="32"/>
  <c r="AS578" i="32"/>
  <c r="AT578" i="32"/>
  <c r="AU578" i="32"/>
  <c r="AV578" i="32"/>
  <c r="AW578" i="32"/>
  <c r="AX578" i="32"/>
  <c r="AY578" i="32"/>
  <c r="AZ578" i="32"/>
  <c r="BA578" i="32"/>
  <c r="AK579" i="32"/>
  <c r="AL579" i="32"/>
  <c r="AM579" i="32"/>
  <c r="AN579" i="32"/>
  <c r="AO579" i="32"/>
  <c r="AP579" i="32"/>
  <c r="AQ579" i="32"/>
  <c r="Q579" i="32"/>
  <c r="AR579" i="32"/>
  <c r="AS579" i="32"/>
  <c r="AT579" i="32"/>
  <c r="AU579" i="32"/>
  <c r="AV579" i="32"/>
  <c r="AW579" i="32"/>
  <c r="AX579" i="32"/>
  <c r="AY579" i="32"/>
  <c r="AZ579" i="32"/>
  <c r="BA579" i="32"/>
  <c r="AK580" i="32"/>
  <c r="AL580" i="32"/>
  <c r="AM580" i="32"/>
  <c r="AN580" i="32"/>
  <c r="AO580" i="32"/>
  <c r="AP580" i="32"/>
  <c r="AQ580" i="32"/>
  <c r="Q580" i="32"/>
  <c r="AR580" i="32"/>
  <c r="AS580" i="32"/>
  <c r="AT580" i="32"/>
  <c r="AU580" i="32"/>
  <c r="AV580" i="32"/>
  <c r="AW580" i="32"/>
  <c r="AX580" i="32"/>
  <c r="AY580" i="32"/>
  <c r="AZ580" i="32"/>
  <c r="BA580" i="32"/>
  <c r="AK581" i="32"/>
  <c r="AL581" i="32"/>
  <c r="AM581" i="32"/>
  <c r="AN581" i="32"/>
  <c r="AO581" i="32"/>
  <c r="AP581" i="32"/>
  <c r="AQ581" i="32"/>
  <c r="Q581" i="32"/>
  <c r="AR581" i="32"/>
  <c r="AS581" i="32"/>
  <c r="AT581" i="32"/>
  <c r="AU581" i="32"/>
  <c r="AV581" i="32"/>
  <c r="AW581" i="32"/>
  <c r="AX581" i="32"/>
  <c r="AY581" i="32"/>
  <c r="AZ581" i="32"/>
  <c r="BA581" i="32"/>
  <c r="AK582" i="32"/>
  <c r="AL582" i="32"/>
  <c r="AM582" i="32"/>
  <c r="AN582" i="32"/>
  <c r="AO582" i="32"/>
  <c r="AP582" i="32"/>
  <c r="AQ582" i="32"/>
  <c r="Q582" i="32"/>
  <c r="AR582" i="32"/>
  <c r="AS582" i="32"/>
  <c r="AT582" i="32"/>
  <c r="AU582" i="32"/>
  <c r="AV582" i="32"/>
  <c r="AW582" i="32"/>
  <c r="AX582" i="32"/>
  <c r="AY582" i="32"/>
  <c r="AZ582" i="32"/>
  <c r="BA582" i="32"/>
  <c r="AK583" i="32"/>
  <c r="AL583" i="32"/>
  <c r="AM583" i="32"/>
  <c r="AN583" i="32"/>
  <c r="AO583" i="32"/>
  <c r="AP583" i="32"/>
  <c r="AQ583" i="32"/>
  <c r="Q583" i="32"/>
  <c r="AR583" i="32"/>
  <c r="AS583" i="32"/>
  <c r="AT583" i="32"/>
  <c r="AU583" i="32"/>
  <c r="AV583" i="32"/>
  <c r="AW583" i="32"/>
  <c r="AX583" i="32"/>
  <c r="AY583" i="32"/>
  <c r="AZ583" i="32"/>
  <c r="BA583" i="32"/>
  <c r="AK584" i="32"/>
  <c r="AL584" i="32"/>
  <c r="AM584" i="32"/>
  <c r="AN584" i="32"/>
  <c r="AO584" i="32"/>
  <c r="AP584" i="32"/>
  <c r="AQ584" i="32"/>
  <c r="Q584" i="32"/>
  <c r="AR584" i="32"/>
  <c r="AS584" i="32"/>
  <c r="AT584" i="32"/>
  <c r="AU584" i="32"/>
  <c r="AV584" i="32"/>
  <c r="AW584" i="32"/>
  <c r="AX584" i="32"/>
  <c r="AY584" i="32"/>
  <c r="AZ584" i="32"/>
  <c r="BA584" i="32"/>
  <c r="AK585" i="32"/>
  <c r="AL585" i="32"/>
  <c r="AM585" i="32"/>
  <c r="AN585" i="32"/>
  <c r="AO585" i="32"/>
  <c r="AP585" i="32"/>
  <c r="AQ585" i="32"/>
  <c r="Q585" i="32"/>
  <c r="AR585" i="32"/>
  <c r="AS585" i="32"/>
  <c r="AT585" i="32"/>
  <c r="AU585" i="32"/>
  <c r="AV585" i="32"/>
  <c r="AW585" i="32"/>
  <c r="AX585" i="32"/>
  <c r="AY585" i="32"/>
  <c r="AZ585" i="32"/>
  <c r="BA585" i="32"/>
  <c r="AK586" i="32"/>
  <c r="AL586" i="32"/>
  <c r="AM586" i="32"/>
  <c r="AN586" i="32"/>
  <c r="AO586" i="32"/>
  <c r="AP586" i="32"/>
  <c r="AQ586" i="32"/>
  <c r="Q586" i="32"/>
  <c r="AR586" i="32"/>
  <c r="AS586" i="32"/>
  <c r="AT586" i="32"/>
  <c r="AU586" i="32"/>
  <c r="AV586" i="32"/>
  <c r="AW586" i="32"/>
  <c r="AX586" i="32"/>
  <c r="AY586" i="32"/>
  <c r="AZ586" i="32"/>
  <c r="BA586" i="32"/>
  <c r="AK587" i="32"/>
  <c r="AL587" i="32"/>
  <c r="AM587" i="32"/>
  <c r="AN587" i="32"/>
  <c r="AO587" i="32"/>
  <c r="AP587" i="32"/>
  <c r="AQ587" i="32"/>
  <c r="Q587" i="32"/>
  <c r="AR587" i="32"/>
  <c r="AS587" i="32"/>
  <c r="AT587" i="32"/>
  <c r="AU587" i="32"/>
  <c r="AV587" i="32"/>
  <c r="AW587" i="32"/>
  <c r="AX587" i="32"/>
  <c r="AY587" i="32"/>
  <c r="AZ587" i="32"/>
  <c r="BA587" i="32"/>
  <c r="AK588" i="32"/>
  <c r="AL588" i="32"/>
  <c r="AM588" i="32"/>
  <c r="AN588" i="32"/>
  <c r="AO588" i="32"/>
  <c r="AP588" i="32"/>
  <c r="AQ588" i="32"/>
  <c r="Q588" i="32"/>
  <c r="AR588" i="32"/>
  <c r="AS588" i="32"/>
  <c r="AT588" i="32"/>
  <c r="AU588" i="32"/>
  <c r="AV588" i="32"/>
  <c r="AW588" i="32"/>
  <c r="AX588" i="32"/>
  <c r="AY588" i="32"/>
  <c r="AZ588" i="32"/>
  <c r="BA588" i="32"/>
  <c r="AK589" i="32"/>
  <c r="AL589" i="32"/>
  <c r="AM589" i="32"/>
  <c r="AN589" i="32"/>
  <c r="AO589" i="32"/>
  <c r="AP589" i="32"/>
  <c r="AQ589" i="32"/>
  <c r="Q589" i="32"/>
  <c r="AR589" i="32"/>
  <c r="AS589" i="32"/>
  <c r="AT589" i="32"/>
  <c r="AU589" i="32"/>
  <c r="AV589" i="32"/>
  <c r="AW589" i="32"/>
  <c r="AX589" i="32"/>
  <c r="AY589" i="32"/>
  <c r="AZ589" i="32"/>
  <c r="BA589" i="32"/>
  <c r="AK590" i="32"/>
  <c r="AL590" i="32"/>
  <c r="AM590" i="32"/>
  <c r="AN590" i="32"/>
  <c r="AO590" i="32"/>
  <c r="AP590" i="32"/>
  <c r="AQ590" i="32"/>
  <c r="Q590" i="32"/>
  <c r="AR590" i="32"/>
  <c r="AS590" i="32"/>
  <c r="AT590" i="32"/>
  <c r="AU590" i="32"/>
  <c r="AV590" i="32"/>
  <c r="AW590" i="32"/>
  <c r="AX590" i="32"/>
  <c r="AY590" i="32"/>
  <c r="AZ590" i="32"/>
  <c r="BA590" i="32"/>
  <c r="AK591" i="32"/>
  <c r="AL591" i="32"/>
  <c r="AM591" i="32"/>
  <c r="AN591" i="32"/>
  <c r="AO591" i="32"/>
  <c r="AP591" i="32"/>
  <c r="AQ591" i="32"/>
  <c r="Q591" i="32"/>
  <c r="AR591" i="32"/>
  <c r="AS591" i="32"/>
  <c r="AT591" i="32"/>
  <c r="AU591" i="32"/>
  <c r="AV591" i="32"/>
  <c r="AW591" i="32"/>
  <c r="AX591" i="32"/>
  <c r="AY591" i="32"/>
  <c r="AZ591" i="32"/>
  <c r="BA591" i="32"/>
  <c r="AK592" i="32"/>
  <c r="AL592" i="32"/>
  <c r="AM592" i="32"/>
  <c r="AN592" i="32"/>
  <c r="AO592" i="32"/>
  <c r="AP592" i="32"/>
  <c r="AQ592" i="32"/>
  <c r="Q592" i="32"/>
  <c r="AR592" i="32"/>
  <c r="AS592" i="32"/>
  <c r="AT592" i="32"/>
  <c r="AU592" i="32"/>
  <c r="AV592" i="32"/>
  <c r="AW592" i="32"/>
  <c r="AX592" i="32"/>
  <c r="AY592" i="32"/>
  <c r="AZ592" i="32"/>
  <c r="BA592" i="32"/>
  <c r="AK593" i="32"/>
  <c r="AL593" i="32"/>
  <c r="AM593" i="32"/>
  <c r="AN593" i="32"/>
  <c r="AO593" i="32"/>
  <c r="AP593" i="32"/>
  <c r="AQ593" i="32"/>
  <c r="Q593" i="32"/>
  <c r="AR593" i="32"/>
  <c r="AS593" i="32"/>
  <c r="AT593" i="32"/>
  <c r="AU593" i="32"/>
  <c r="AV593" i="32"/>
  <c r="AW593" i="32"/>
  <c r="AX593" i="32"/>
  <c r="AY593" i="32"/>
  <c r="AZ593" i="32"/>
  <c r="BA593" i="32"/>
  <c r="AK594" i="32"/>
  <c r="AL594" i="32"/>
  <c r="AM594" i="32"/>
  <c r="AN594" i="32"/>
  <c r="AO594" i="32"/>
  <c r="AP594" i="32"/>
  <c r="AQ594" i="32"/>
  <c r="Q594" i="32"/>
  <c r="AR594" i="32"/>
  <c r="AS594" i="32"/>
  <c r="AT594" i="32"/>
  <c r="AU594" i="32"/>
  <c r="AV594" i="32"/>
  <c r="AW594" i="32"/>
  <c r="AX594" i="32"/>
  <c r="AY594" i="32"/>
  <c r="AZ594" i="32"/>
  <c r="BA594" i="32"/>
  <c r="AK595" i="32"/>
  <c r="AL595" i="32"/>
  <c r="AM595" i="32"/>
  <c r="AN595" i="32"/>
  <c r="AO595" i="32"/>
  <c r="AP595" i="32"/>
  <c r="AQ595" i="32"/>
  <c r="Q595" i="32"/>
  <c r="AR595" i="32"/>
  <c r="AS595" i="32"/>
  <c r="AT595" i="32"/>
  <c r="AU595" i="32"/>
  <c r="AV595" i="32"/>
  <c r="AW595" i="32"/>
  <c r="AX595" i="32"/>
  <c r="AY595" i="32"/>
  <c r="AZ595" i="32"/>
  <c r="BA595" i="32"/>
  <c r="AK596" i="32"/>
  <c r="AL596" i="32"/>
  <c r="AM596" i="32"/>
  <c r="AN596" i="32"/>
  <c r="AO596" i="32"/>
  <c r="AP596" i="32"/>
  <c r="AQ596" i="32"/>
  <c r="Q596" i="32"/>
  <c r="AR596" i="32"/>
  <c r="AS596" i="32"/>
  <c r="AT596" i="32"/>
  <c r="AU596" i="32"/>
  <c r="AV596" i="32"/>
  <c r="AW596" i="32"/>
  <c r="AX596" i="32"/>
  <c r="AY596" i="32"/>
  <c r="AZ596" i="32"/>
  <c r="BA596" i="32"/>
  <c r="AK597" i="32"/>
  <c r="AL597" i="32"/>
  <c r="AM597" i="32"/>
  <c r="AN597" i="32"/>
  <c r="AO597" i="32"/>
  <c r="AP597" i="32"/>
  <c r="AQ597" i="32"/>
  <c r="Q597" i="32"/>
  <c r="AR597" i="32"/>
  <c r="AS597" i="32"/>
  <c r="AT597" i="32"/>
  <c r="AU597" i="32"/>
  <c r="AV597" i="32"/>
  <c r="AW597" i="32"/>
  <c r="AX597" i="32"/>
  <c r="AY597" i="32"/>
  <c r="AZ597" i="32"/>
  <c r="BA597" i="32"/>
  <c r="AK598" i="32"/>
  <c r="AL598" i="32"/>
  <c r="AM598" i="32"/>
  <c r="AN598" i="32"/>
  <c r="AO598" i="32"/>
  <c r="AP598" i="32"/>
  <c r="AQ598" i="32"/>
  <c r="Q598" i="32"/>
  <c r="AR598" i="32"/>
  <c r="AS598" i="32"/>
  <c r="AT598" i="32"/>
  <c r="AU598" i="32"/>
  <c r="AV598" i="32"/>
  <c r="AW598" i="32"/>
  <c r="AX598" i="32"/>
  <c r="AY598" i="32"/>
  <c r="AZ598" i="32"/>
  <c r="BA598" i="32"/>
  <c r="AK599" i="32"/>
  <c r="AL599" i="32"/>
  <c r="AM599" i="32"/>
  <c r="AN599" i="32"/>
  <c r="AO599" i="32"/>
  <c r="AP599" i="32"/>
  <c r="AQ599" i="32"/>
  <c r="Q599" i="32"/>
  <c r="AR599" i="32"/>
  <c r="AS599" i="32"/>
  <c r="AT599" i="32"/>
  <c r="AU599" i="32"/>
  <c r="AV599" i="32"/>
  <c r="AW599" i="32"/>
  <c r="AX599" i="32"/>
  <c r="AY599" i="32"/>
  <c r="AZ599" i="32"/>
  <c r="BA599" i="32"/>
  <c r="AK600" i="32"/>
  <c r="AL600" i="32"/>
  <c r="AM600" i="32"/>
  <c r="AN600" i="32"/>
  <c r="AO600" i="32"/>
  <c r="AP600" i="32"/>
  <c r="AQ600" i="32"/>
  <c r="Q600" i="32"/>
  <c r="AR600" i="32"/>
  <c r="AS600" i="32"/>
  <c r="AT600" i="32"/>
  <c r="AU600" i="32"/>
  <c r="AV600" i="32"/>
  <c r="AW600" i="32"/>
  <c r="AX600" i="32"/>
  <c r="AY600" i="32"/>
  <c r="AZ600" i="32"/>
  <c r="BA600" i="32"/>
  <c r="AK601" i="32"/>
  <c r="AL601" i="32"/>
  <c r="AM601" i="32"/>
  <c r="AN601" i="32"/>
  <c r="AO601" i="32"/>
  <c r="AP601" i="32"/>
  <c r="AQ601" i="32"/>
  <c r="Q601" i="32"/>
  <c r="AR601" i="32"/>
  <c r="AS601" i="32"/>
  <c r="AT601" i="32"/>
  <c r="AU601" i="32"/>
  <c r="AV601" i="32"/>
  <c r="AW601" i="32"/>
  <c r="AX601" i="32"/>
  <c r="AY601" i="32"/>
  <c r="AZ601" i="32"/>
  <c r="BA601" i="32"/>
  <c r="AK602" i="32"/>
  <c r="AL602" i="32"/>
  <c r="AM602" i="32"/>
  <c r="AN602" i="32"/>
  <c r="AO602" i="32"/>
  <c r="AP602" i="32"/>
  <c r="AQ602" i="32"/>
  <c r="Q602" i="32"/>
  <c r="AR602" i="32"/>
  <c r="AS602" i="32"/>
  <c r="AT602" i="32"/>
  <c r="AU602" i="32"/>
  <c r="AV602" i="32"/>
  <c r="AW602" i="32"/>
  <c r="AX602" i="32"/>
  <c r="AY602" i="32"/>
  <c r="AZ602" i="32"/>
  <c r="BA602" i="32"/>
  <c r="AK603" i="32"/>
  <c r="AL603" i="32"/>
  <c r="AM603" i="32"/>
  <c r="AN603" i="32"/>
  <c r="AO603" i="32"/>
  <c r="AP603" i="32"/>
  <c r="AQ603" i="32"/>
  <c r="Q603" i="32"/>
  <c r="AR603" i="32"/>
  <c r="AS603" i="32"/>
  <c r="AT603" i="32"/>
  <c r="AU603" i="32"/>
  <c r="AV603" i="32"/>
  <c r="AW603" i="32"/>
  <c r="AX603" i="32"/>
  <c r="AY603" i="32"/>
  <c r="AZ603" i="32"/>
  <c r="BA603" i="32"/>
  <c r="AK604" i="32"/>
  <c r="AL604" i="32"/>
  <c r="AM604" i="32"/>
  <c r="AN604" i="32"/>
  <c r="AO604" i="32"/>
  <c r="AP604" i="32"/>
  <c r="AQ604" i="32"/>
  <c r="Q604" i="32"/>
  <c r="AR604" i="32"/>
  <c r="AS604" i="32"/>
  <c r="AT604" i="32"/>
  <c r="AU604" i="32"/>
  <c r="AV604" i="32"/>
  <c r="AW604" i="32"/>
  <c r="AX604" i="32"/>
  <c r="AY604" i="32"/>
  <c r="AZ604" i="32"/>
  <c r="BA604" i="32"/>
  <c r="AK605" i="32"/>
  <c r="AL605" i="32"/>
  <c r="AM605" i="32"/>
  <c r="AN605" i="32"/>
  <c r="AO605" i="32"/>
  <c r="AP605" i="32"/>
  <c r="AQ605" i="32"/>
  <c r="Q605" i="32"/>
  <c r="AR605" i="32"/>
  <c r="AS605" i="32"/>
  <c r="AT605" i="32"/>
  <c r="AU605" i="32"/>
  <c r="AV605" i="32"/>
  <c r="AW605" i="32"/>
  <c r="AX605" i="32"/>
  <c r="AY605" i="32"/>
  <c r="AZ605" i="32"/>
  <c r="BA605" i="32"/>
  <c r="AK606" i="32"/>
  <c r="AL606" i="32"/>
  <c r="AM606" i="32"/>
  <c r="AN606" i="32"/>
  <c r="AO606" i="32"/>
  <c r="AP606" i="32"/>
  <c r="AQ606" i="32"/>
  <c r="Q606" i="32"/>
  <c r="AR606" i="32"/>
  <c r="AS606" i="32"/>
  <c r="AT606" i="32"/>
  <c r="AU606" i="32"/>
  <c r="AV606" i="32"/>
  <c r="AW606" i="32"/>
  <c r="AX606" i="32"/>
  <c r="AY606" i="32"/>
  <c r="AZ606" i="32"/>
  <c r="BA606" i="32"/>
  <c r="AK607" i="32"/>
  <c r="AL607" i="32"/>
  <c r="AM607" i="32"/>
  <c r="AN607" i="32"/>
  <c r="AO607" i="32"/>
  <c r="AP607" i="32"/>
  <c r="AQ607" i="32"/>
  <c r="Q607" i="32"/>
  <c r="AR607" i="32"/>
  <c r="AS607" i="32"/>
  <c r="AT607" i="32"/>
  <c r="AU607" i="32"/>
  <c r="AV607" i="32"/>
  <c r="AW607" i="32"/>
  <c r="AX607" i="32"/>
  <c r="AY607" i="32"/>
  <c r="AZ607" i="32"/>
  <c r="BA607" i="32"/>
  <c r="AK608" i="32"/>
  <c r="AL608" i="32"/>
  <c r="AM608" i="32"/>
  <c r="AN608" i="32"/>
  <c r="AO608" i="32"/>
  <c r="AP608" i="32"/>
  <c r="AQ608" i="32"/>
  <c r="Q608" i="32"/>
  <c r="AR608" i="32"/>
  <c r="AS608" i="32"/>
  <c r="AT608" i="32"/>
  <c r="AU608" i="32"/>
  <c r="AV608" i="32"/>
  <c r="AW608" i="32"/>
  <c r="AX608" i="32"/>
  <c r="AY608" i="32"/>
  <c r="AZ608" i="32"/>
  <c r="BA608" i="32"/>
  <c r="AK609" i="32"/>
  <c r="AL609" i="32"/>
  <c r="AM609" i="32"/>
  <c r="AN609" i="32"/>
  <c r="AO609" i="32"/>
  <c r="AP609" i="32"/>
  <c r="AQ609" i="32"/>
  <c r="Q609" i="32"/>
  <c r="AR609" i="32"/>
  <c r="AS609" i="32"/>
  <c r="AT609" i="32"/>
  <c r="AU609" i="32"/>
  <c r="AV609" i="32"/>
  <c r="AW609" i="32"/>
  <c r="AX609" i="32"/>
  <c r="AY609" i="32"/>
  <c r="AZ609" i="32"/>
  <c r="BA609" i="32"/>
  <c r="AK610" i="32"/>
  <c r="AL610" i="32"/>
  <c r="AM610" i="32"/>
  <c r="AN610" i="32"/>
  <c r="AO610" i="32"/>
  <c r="AP610" i="32"/>
  <c r="AQ610" i="32"/>
  <c r="Q610" i="32"/>
  <c r="AR610" i="32"/>
  <c r="AS610" i="32"/>
  <c r="AT610" i="32"/>
  <c r="AU610" i="32"/>
  <c r="AV610" i="32"/>
  <c r="AW610" i="32"/>
  <c r="AX610" i="32"/>
  <c r="AY610" i="32"/>
  <c r="AZ610" i="32"/>
  <c r="BA610" i="32"/>
  <c r="AK611" i="32"/>
  <c r="AL611" i="32"/>
  <c r="AM611" i="32"/>
  <c r="AN611" i="32"/>
  <c r="AO611" i="32"/>
  <c r="AP611" i="32"/>
  <c r="AQ611" i="32"/>
  <c r="Q611" i="32"/>
  <c r="AR611" i="32"/>
  <c r="AS611" i="32"/>
  <c r="AT611" i="32"/>
  <c r="AU611" i="32"/>
  <c r="AV611" i="32"/>
  <c r="AW611" i="32"/>
  <c r="AX611" i="32"/>
  <c r="AY611" i="32"/>
  <c r="AZ611" i="32"/>
  <c r="BA611" i="32"/>
  <c r="AK612" i="32"/>
  <c r="AL612" i="32"/>
  <c r="AM612" i="32"/>
  <c r="AN612" i="32"/>
  <c r="AO612" i="32"/>
  <c r="AP612" i="32"/>
  <c r="AQ612" i="32"/>
  <c r="Q612" i="32"/>
  <c r="AR612" i="32"/>
  <c r="AS612" i="32"/>
  <c r="AT612" i="32"/>
  <c r="AU612" i="32"/>
  <c r="AV612" i="32"/>
  <c r="AW612" i="32"/>
  <c r="AX612" i="32"/>
  <c r="AY612" i="32"/>
  <c r="AZ612" i="32"/>
  <c r="BA612" i="32"/>
  <c r="AK613" i="32"/>
  <c r="AL613" i="32"/>
  <c r="AM613" i="32"/>
  <c r="AN613" i="32"/>
  <c r="AO613" i="32"/>
  <c r="AP613" i="32"/>
  <c r="AQ613" i="32"/>
  <c r="Q613" i="32"/>
  <c r="AR613" i="32"/>
  <c r="AS613" i="32"/>
  <c r="AT613" i="32"/>
  <c r="AU613" i="32"/>
  <c r="AV613" i="32"/>
  <c r="AW613" i="32"/>
  <c r="AX613" i="32"/>
  <c r="AY613" i="32"/>
  <c r="AZ613" i="32"/>
  <c r="BA613" i="32"/>
  <c r="AK614" i="32"/>
  <c r="AL614" i="32"/>
  <c r="AM614" i="32"/>
  <c r="AN614" i="32"/>
  <c r="AO614" i="32"/>
  <c r="AP614" i="32"/>
  <c r="AQ614" i="32"/>
  <c r="Q614" i="32"/>
  <c r="AR614" i="32"/>
  <c r="AS614" i="32"/>
  <c r="AT614" i="32"/>
  <c r="AU614" i="32"/>
  <c r="AV614" i="32"/>
  <c r="AW614" i="32"/>
  <c r="AX614" i="32"/>
  <c r="AY614" i="32"/>
  <c r="AZ614" i="32"/>
  <c r="BA614" i="32"/>
  <c r="AK615" i="32"/>
  <c r="AL615" i="32"/>
  <c r="AM615" i="32"/>
  <c r="AN615" i="32"/>
  <c r="AO615" i="32"/>
  <c r="AP615" i="32"/>
  <c r="AQ615" i="32"/>
  <c r="Q615" i="32"/>
  <c r="AR615" i="32"/>
  <c r="AS615" i="32"/>
  <c r="AT615" i="32"/>
  <c r="AU615" i="32"/>
  <c r="AV615" i="32"/>
  <c r="AW615" i="32"/>
  <c r="AX615" i="32"/>
  <c r="AY615" i="32"/>
  <c r="AZ615" i="32"/>
  <c r="BA615" i="32"/>
  <c r="AK616" i="32"/>
  <c r="AL616" i="32"/>
  <c r="AM616" i="32"/>
  <c r="AN616" i="32"/>
  <c r="AO616" i="32"/>
  <c r="AP616" i="32"/>
  <c r="AQ616" i="32"/>
  <c r="Q616" i="32"/>
  <c r="AR616" i="32"/>
  <c r="AS616" i="32"/>
  <c r="AT616" i="32"/>
  <c r="AU616" i="32"/>
  <c r="AV616" i="32"/>
  <c r="AW616" i="32"/>
  <c r="AX616" i="32"/>
  <c r="AY616" i="32"/>
  <c r="AZ616" i="32"/>
  <c r="BA616" i="32"/>
  <c r="AK617" i="32"/>
  <c r="AL617" i="32"/>
  <c r="AM617" i="32"/>
  <c r="AN617" i="32"/>
  <c r="AO617" i="32"/>
  <c r="AP617" i="32"/>
  <c r="AQ617" i="32"/>
  <c r="Q617" i="32"/>
  <c r="AR617" i="32"/>
  <c r="AS617" i="32"/>
  <c r="AT617" i="32"/>
  <c r="AU617" i="32"/>
  <c r="AV617" i="32"/>
  <c r="AW617" i="32"/>
  <c r="AX617" i="32"/>
  <c r="AY617" i="32"/>
  <c r="AZ617" i="32"/>
  <c r="BA617" i="32"/>
  <c r="AK618" i="32"/>
  <c r="AL618" i="32"/>
  <c r="AM618" i="32"/>
  <c r="AN618" i="32"/>
  <c r="AO618" i="32"/>
  <c r="AP618" i="32"/>
  <c r="AQ618" i="32"/>
  <c r="Q618" i="32"/>
  <c r="AR618" i="32"/>
  <c r="AS618" i="32"/>
  <c r="AT618" i="32"/>
  <c r="AU618" i="32"/>
  <c r="AV618" i="32"/>
  <c r="AW618" i="32"/>
  <c r="AX618" i="32"/>
  <c r="AY618" i="32"/>
  <c r="AZ618" i="32"/>
  <c r="BA618" i="32"/>
  <c r="AK619" i="32"/>
  <c r="AL619" i="32"/>
  <c r="AM619" i="32"/>
  <c r="AN619" i="32"/>
  <c r="AO619" i="32"/>
  <c r="AP619" i="32"/>
  <c r="AQ619" i="32"/>
  <c r="Q619" i="32"/>
  <c r="AR619" i="32"/>
  <c r="AS619" i="32"/>
  <c r="AT619" i="32"/>
  <c r="AU619" i="32"/>
  <c r="AV619" i="32"/>
  <c r="AW619" i="32"/>
  <c r="AX619" i="32"/>
  <c r="AY619" i="32"/>
  <c r="AZ619" i="32"/>
  <c r="BA619" i="32"/>
  <c r="AK620" i="32"/>
  <c r="AL620" i="32"/>
  <c r="AM620" i="32"/>
  <c r="AN620" i="32"/>
  <c r="AO620" i="32"/>
  <c r="AP620" i="32"/>
  <c r="AQ620" i="32"/>
  <c r="Q620" i="32"/>
  <c r="AR620" i="32"/>
  <c r="AS620" i="32"/>
  <c r="AT620" i="32"/>
  <c r="AU620" i="32"/>
  <c r="AV620" i="32"/>
  <c r="AW620" i="32"/>
  <c r="AX620" i="32"/>
  <c r="AY620" i="32"/>
  <c r="AZ620" i="32"/>
  <c r="BA620" i="32"/>
  <c r="AK621" i="32"/>
  <c r="AL621" i="32"/>
  <c r="AM621" i="32"/>
  <c r="AN621" i="32"/>
  <c r="AO621" i="32"/>
  <c r="AP621" i="32"/>
  <c r="AQ621" i="32"/>
  <c r="Q621" i="32"/>
  <c r="AR621" i="32"/>
  <c r="AS621" i="32"/>
  <c r="AT621" i="32"/>
  <c r="AU621" i="32"/>
  <c r="AV621" i="32"/>
  <c r="AW621" i="32"/>
  <c r="AX621" i="32"/>
  <c r="AY621" i="32"/>
  <c r="AZ621" i="32"/>
  <c r="BA621" i="32"/>
  <c r="AK622" i="32"/>
  <c r="AL622" i="32"/>
  <c r="AM622" i="32"/>
  <c r="AN622" i="32"/>
  <c r="AO622" i="32"/>
  <c r="AP622" i="32"/>
  <c r="AQ622" i="32"/>
  <c r="Q622" i="32"/>
  <c r="AR622" i="32"/>
  <c r="AS622" i="32"/>
  <c r="AT622" i="32"/>
  <c r="AU622" i="32"/>
  <c r="AV622" i="32"/>
  <c r="AW622" i="32"/>
  <c r="AX622" i="32"/>
  <c r="AY622" i="32"/>
  <c r="AZ622" i="32"/>
  <c r="BA622" i="32"/>
  <c r="AK623" i="32"/>
  <c r="AL623" i="32"/>
  <c r="AM623" i="32"/>
  <c r="AN623" i="32"/>
  <c r="AO623" i="32"/>
  <c r="AP623" i="32"/>
  <c r="AQ623" i="32"/>
  <c r="Q623" i="32"/>
  <c r="AR623" i="32"/>
  <c r="AS623" i="32"/>
  <c r="AT623" i="32"/>
  <c r="AU623" i="32"/>
  <c r="AV623" i="32"/>
  <c r="AW623" i="32"/>
  <c r="AX623" i="32"/>
  <c r="AY623" i="32"/>
  <c r="AZ623" i="32"/>
  <c r="BA623" i="32"/>
  <c r="AK624" i="32"/>
  <c r="AL624" i="32"/>
  <c r="AM624" i="32"/>
  <c r="AN624" i="32"/>
  <c r="AO624" i="32"/>
  <c r="AP624" i="32"/>
  <c r="AQ624" i="32"/>
  <c r="Q624" i="32"/>
  <c r="AR624" i="32"/>
  <c r="AS624" i="32"/>
  <c r="AT624" i="32"/>
  <c r="AU624" i="32"/>
  <c r="AV624" i="32"/>
  <c r="AW624" i="32"/>
  <c r="AX624" i="32"/>
  <c r="AY624" i="32"/>
  <c r="AZ624" i="32"/>
  <c r="BA624" i="32"/>
  <c r="AK625" i="32"/>
  <c r="AL625" i="32"/>
  <c r="AM625" i="32"/>
  <c r="AN625" i="32"/>
  <c r="AO625" i="32"/>
  <c r="AP625" i="32"/>
  <c r="AQ625" i="32"/>
  <c r="Q625" i="32"/>
  <c r="AR625" i="32"/>
  <c r="AS625" i="32"/>
  <c r="AT625" i="32"/>
  <c r="AU625" i="32"/>
  <c r="AV625" i="32"/>
  <c r="AW625" i="32"/>
  <c r="AX625" i="32"/>
  <c r="AY625" i="32"/>
  <c r="AZ625" i="32"/>
  <c r="BA625" i="32"/>
  <c r="AK626" i="32"/>
  <c r="AL626" i="32"/>
  <c r="AM626" i="32"/>
  <c r="AN626" i="32"/>
  <c r="AO626" i="32"/>
  <c r="AP626" i="32"/>
  <c r="AQ626" i="32"/>
  <c r="Q626" i="32"/>
  <c r="AR626" i="32"/>
  <c r="AS626" i="32"/>
  <c r="AT626" i="32"/>
  <c r="AU626" i="32"/>
  <c r="AV626" i="32"/>
  <c r="AW626" i="32"/>
  <c r="AX626" i="32"/>
  <c r="AY626" i="32"/>
  <c r="AZ626" i="32"/>
  <c r="BA626" i="32"/>
  <c r="AK627" i="32"/>
  <c r="AL627" i="32"/>
  <c r="AM627" i="32"/>
  <c r="AN627" i="32"/>
  <c r="AO627" i="32"/>
  <c r="AP627" i="32"/>
  <c r="AQ627" i="32"/>
  <c r="Q627" i="32"/>
  <c r="AR627" i="32"/>
  <c r="AS627" i="32"/>
  <c r="AT627" i="32"/>
  <c r="AU627" i="32"/>
  <c r="AV627" i="32"/>
  <c r="AW627" i="32"/>
  <c r="AX627" i="32"/>
  <c r="AY627" i="32"/>
  <c r="AZ627" i="32"/>
  <c r="BA627" i="32"/>
  <c r="AK628" i="32"/>
  <c r="AL628" i="32"/>
  <c r="AM628" i="32"/>
  <c r="AN628" i="32"/>
  <c r="AO628" i="32"/>
  <c r="AP628" i="32"/>
  <c r="AQ628" i="32"/>
  <c r="Q628" i="32"/>
  <c r="AR628" i="32"/>
  <c r="AS628" i="32"/>
  <c r="AT628" i="32"/>
  <c r="AU628" i="32"/>
  <c r="AV628" i="32"/>
  <c r="AW628" i="32"/>
  <c r="AX628" i="32"/>
  <c r="AY628" i="32"/>
  <c r="AZ628" i="32"/>
  <c r="BA628" i="32"/>
  <c r="AK629" i="32"/>
  <c r="AL629" i="32"/>
  <c r="AM629" i="32"/>
  <c r="AN629" i="32"/>
  <c r="AO629" i="32"/>
  <c r="AP629" i="32"/>
  <c r="AQ629" i="32"/>
  <c r="Q629" i="32"/>
  <c r="AR629" i="32"/>
  <c r="AS629" i="32"/>
  <c r="AT629" i="32"/>
  <c r="AU629" i="32"/>
  <c r="AV629" i="32"/>
  <c r="AW629" i="32"/>
  <c r="AX629" i="32"/>
  <c r="AY629" i="32"/>
  <c r="AZ629" i="32"/>
  <c r="BA629" i="32"/>
  <c r="AK630" i="32"/>
  <c r="AL630" i="32"/>
  <c r="AM630" i="32"/>
  <c r="AN630" i="32"/>
  <c r="AO630" i="32"/>
  <c r="AP630" i="32"/>
  <c r="AQ630" i="32"/>
  <c r="Q630" i="32"/>
  <c r="AR630" i="32"/>
  <c r="AS630" i="32"/>
  <c r="AT630" i="32"/>
  <c r="AU630" i="32"/>
  <c r="AV630" i="32"/>
  <c r="AW630" i="32"/>
  <c r="AX630" i="32"/>
  <c r="AY630" i="32"/>
  <c r="AZ630" i="32"/>
  <c r="BA630" i="32"/>
  <c r="AK631" i="32"/>
  <c r="AL631" i="32"/>
  <c r="AM631" i="32"/>
  <c r="AN631" i="32"/>
  <c r="AO631" i="32"/>
  <c r="AP631" i="32"/>
  <c r="AQ631" i="32"/>
  <c r="Q631" i="32"/>
  <c r="AR631" i="32"/>
  <c r="AS631" i="32"/>
  <c r="AT631" i="32"/>
  <c r="AU631" i="32"/>
  <c r="AV631" i="32"/>
  <c r="AW631" i="32"/>
  <c r="AX631" i="32"/>
  <c r="AY631" i="32"/>
  <c r="AZ631" i="32"/>
  <c r="BA631" i="32"/>
  <c r="AK632" i="32"/>
  <c r="AL632" i="32"/>
  <c r="AM632" i="32"/>
  <c r="AN632" i="32"/>
  <c r="AO632" i="32"/>
  <c r="AP632" i="32"/>
  <c r="AQ632" i="32"/>
  <c r="Q632" i="32"/>
  <c r="AR632" i="32"/>
  <c r="AS632" i="32"/>
  <c r="AT632" i="32"/>
  <c r="AU632" i="32"/>
  <c r="AV632" i="32"/>
  <c r="AW632" i="32"/>
  <c r="AX632" i="32"/>
  <c r="AY632" i="32"/>
  <c r="AZ632" i="32"/>
  <c r="BA632" i="32"/>
  <c r="AK633" i="32"/>
  <c r="AL633" i="32"/>
  <c r="AM633" i="32"/>
  <c r="AN633" i="32"/>
  <c r="AO633" i="32"/>
  <c r="AP633" i="32"/>
  <c r="AQ633" i="32"/>
  <c r="Q633" i="32"/>
  <c r="AR633" i="32"/>
  <c r="AS633" i="32"/>
  <c r="AT633" i="32"/>
  <c r="AU633" i="32"/>
  <c r="AV633" i="32"/>
  <c r="AW633" i="32"/>
  <c r="AX633" i="32"/>
  <c r="AY633" i="32"/>
  <c r="AZ633" i="32"/>
  <c r="BA633" i="32"/>
  <c r="AK634" i="32"/>
  <c r="AL634" i="32"/>
  <c r="AM634" i="32"/>
  <c r="AN634" i="32"/>
  <c r="AO634" i="32"/>
  <c r="AP634" i="32"/>
  <c r="AQ634" i="32"/>
  <c r="Q634" i="32"/>
  <c r="AR634" i="32"/>
  <c r="AS634" i="32"/>
  <c r="AT634" i="32"/>
  <c r="AU634" i="32"/>
  <c r="AV634" i="32"/>
  <c r="AW634" i="32"/>
  <c r="AX634" i="32"/>
  <c r="AY634" i="32"/>
  <c r="AZ634" i="32"/>
  <c r="BA634" i="32"/>
  <c r="AK635" i="32"/>
  <c r="AL635" i="32"/>
  <c r="AM635" i="32"/>
  <c r="AN635" i="32"/>
  <c r="AO635" i="32"/>
  <c r="AP635" i="32"/>
  <c r="AQ635" i="32"/>
  <c r="Q635" i="32"/>
  <c r="AR635" i="32"/>
  <c r="AS635" i="32"/>
  <c r="AT635" i="32"/>
  <c r="AU635" i="32"/>
  <c r="AV635" i="32"/>
  <c r="AW635" i="32"/>
  <c r="AX635" i="32"/>
  <c r="AY635" i="32"/>
  <c r="AZ635" i="32"/>
  <c r="BA635" i="32"/>
  <c r="AK636" i="32"/>
  <c r="AL636" i="32"/>
  <c r="AM636" i="32"/>
  <c r="AN636" i="32"/>
  <c r="AO636" i="32"/>
  <c r="AP636" i="32"/>
  <c r="AQ636" i="32"/>
  <c r="Q636" i="32"/>
  <c r="AR636" i="32"/>
  <c r="AS636" i="32"/>
  <c r="AT636" i="32"/>
  <c r="AU636" i="32"/>
  <c r="AV636" i="32"/>
  <c r="AW636" i="32"/>
  <c r="AX636" i="32"/>
  <c r="AY636" i="32"/>
  <c r="AZ636" i="32"/>
  <c r="BA636" i="32"/>
  <c r="AK637" i="32"/>
  <c r="AL637" i="32"/>
  <c r="AM637" i="32"/>
  <c r="AN637" i="32"/>
  <c r="AO637" i="32"/>
  <c r="AP637" i="32"/>
  <c r="AQ637" i="32"/>
  <c r="Q637" i="32"/>
  <c r="AR637" i="32"/>
  <c r="AS637" i="32"/>
  <c r="AT637" i="32"/>
  <c r="AU637" i="32"/>
  <c r="AV637" i="32"/>
  <c r="AW637" i="32"/>
  <c r="AX637" i="32"/>
  <c r="AY637" i="32"/>
  <c r="AZ637" i="32"/>
  <c r="BA637" i="32"/>
  <c r="AK638" i="32"/>
  <c r="AL638" i="32"/>
  <c r="AM638" i="32"/>
  <c r="AN638" i="32"/>
  <c r="AO638" i="32"/>
  <c r="AP638" i="32"/>
  <c r="AQ638" i="32"/>
  <c r="Q638" i="32"/>
  <c r="AR638" i="32"/>
  <c r="AS638" i="32"/>
  <c r="AT638" i="32"/>
  <c r="AU638" i="32"/>
  <c r="AV638" i="32"/>
  <c r="AW638" i="32"/>
  <c r="AX638" i="32"/>
  <c r="AY638" i="32"/>
  <c r="AZ638" i="32"/>
  <c r="BA638" i="32"/>
  <c r="AK639" i="32"/>
  <c r="AL639" i="32"/>
  <c r="AM639" i="32"/>
  <c r="AN639" i="32"/>
  <c r="AO639" i="32"/>
  <c r="AP639" i="32"/>
  <c r="AQ639" i="32"/>
  <c r="Q639" i="32"/>
  <c r="AR639" i="32"/>
  <c r="AS639" i="32"/>
  <c r="AT639" i="32"/>
  <c r="AU639" i="32"/>
  <c r="AV639" i="32"/>
  <c r="AW639" i="32"/>
  <c r="AX639" i="32"/>
  <c r="AY639" i="32"/>
  <c r="AZ639" i="32"/>
  <c r="BA639" i="32"/>
  <c r="AK640" i="32"/>
  <c r="AL640" i="32"/>
  <c r="AM640" i="32"/>
  <c r="AN640" i="32"/>
  <c r="AO640" i="32"/>
  <c r="AP640" i="32"/>
  <c r="AQ640" i="32"/>
  <c r="Q640" i="32"/>
  <c r="AR640" i="32"/>
  <c r="AS640" i="32"/>
  <c r="AT640" i="32"/>
  <c r="AU640" i="32"/>
  <c r="AV640" i="32"/>
  <c r="AW640" i="32"/>
  <c r="AX640" i="32"/>
  <c r="AY640" i="32"/>
  <c r="AZ640" i="32"/>
  <c r="BA640" i="32"/>
  <c r="AK641" i="32"/>
  <c r="AL641" i="32"/>
  <c r="AM641" i="32"/>
  <c r="AN641" i="32"/>
  <c r="AO641" i="32"/>
  <c r="AP641" i="32"/>
  <c r="AQ641" i="32"/>
  <c r="Q641" i="32"/>
  <c r="AR641" i="32"/>
  <c r="AS641" i="32"/>
  <c r="AT641" i="32"/>
  <c r="AU641" i="32"/>
  <c r="AV641" i="32"/>
  <c r="AW641" i="32"/>
  <c r="AX641" i="32"/>
  <c r="AY641" i="32"/>
  <c r="AZ641" i="32"/>
  <c r="BA641" i="32"/>
  <c r="AK642" i="32"/>
  <c r="AL642" i="32"/>
  <c r="AM642" i="32"/>
  <c r="AN642" i="32"/>
  <c r="AO642" i="32"/>
  <c r="AP642" i="32"/>
  <c r="AQ642" i="32"/>
  <c r="Q642" i="32"/>
  <c r="AR642" i="32"/>
  <c r="AS642" i="32"/>
  <c r="AT642" i="32"/>
  <c r="AU642" i="32"/>
  <c r="AV642" i="32"/>
  <c r="AW642" i="32"/>
  <c r="AX642" i="32"/>
  <c r="AY642" i="32"/>
  <c r="AZ642" i="32"/>
  <c r="BA642" i="32"/>
  <c r="AK643" i="32"/>
  <c r="AL643" i="32"/>
  <c r="AM643" i="32"/>
  <c r="AN643" i="32"/>
  <c r="AO643" i="32"/>
  <c r="AP643" i="32"/>
  <c r="AQ643" i="32"/>
  <c r="Q643" i="32"/>
  <c r="AR643" i="32"/>
  <c r="AS643" i="32"/>
  <c r="AT643" i="32"/>
  <c r="AU643" i="32"/>
  <c r="AV643" i="32"/>
  <c r="AW643" i="32"/>
  <c r="AX643" i="32"/>
  <c r="AY643" i="32"/>
  <c r="AZ643" i="32"/>
  <c r="BA643" i="32"/>
  <c r="AK644" i="32"/>
  <c r="AL644" i="32"/>
  <c r="AM644" i="32"/>
  <c r="AN644" i="32"/>
  <c r="AO644" i="32"/>
  <c r="AP644" i="32"/>
  <c r="AQ644" i="32"/>
  <c r="Q644" i="32"/>
  <c r="AR644" i="32"/>
  <c r="AS644" i="32"/>
  <c r="AT644" i="32"/>
  <c r="AU644" i="32"/>
  <c r="AV644" i="32"/>
  <c r="AW644" i="32"/>
  <c r="AX644" i="32"/>
  <c r="AY644" i="32"/>
  <c r="AZ644" i="32"/>
  <c r="BA644" i="32"/>
  <c r="AK645" i="32"/>
  <c r="AL645" i="32"/>
  <c r="AM645" i="32"/>
  <c r="AN645" i="32"/>
  <c r="AO645" i="32"/>
  <c r="AP645" i="32"/>
  <c r="AQ645" i="32"/>
  <c r="Q645" i="32"/>
  <c r="AR645" i="32"/>
  <c r="AS645" i="32"/>
  <c r="AT645" i="32"/>
  <c r="AU645" i="32"/>
  <c r="AV645" i="32"/>
  <c r="AW645" i="32"/>
  <c r="AX645" i="32"/>
  <c r="AY645" i="32"/>
  <c r="AZ645" i="32"/>
  <c r="BA645" i="32"/>
  <c r="AK646" i="32"/>
  <c r="AL646" i="32"/>
  <c r="AM646" i="32"/>
  <c r="AN646" i="32"/>
  <c r="AO646" i="32"/>
  <c r="AP646" i="32"/>
  <c r="AQ646" i="32"/>
  <c r="Q646" i="32"/>
  <c r="AR646" i="32"/>
  <c r="AS646" i="32"/>
  <c r="AT646" i="32"/>
  <c r="AU646" i="32"/>
  <c r="AV646" i="32"/>
  <c r="AW646" i="32"/>
  <c r="AX646" i="32"/>
  <c r="AY646" i="32"/>
  <c r="AZ646" i="32"/>
  <c r="BA646" i="32"/>
  <c r="AK647" i="32"/>
  <c r="AL647" i="32"/>
  <c r="AM647" i="32"/>
  <c r="AN647" i="32"/>
  <c r="AO647" i="32"/>
  <c r="AP647" i="32"/>
  <c r="AQ647" i="32"/>
  <c r="Q647" i="32"/>
  <c r="AR647" i="32"/>
  <c r="AS647" i="32"/>
  <c r="AT647" i="32"/>
  <c r="AU647" i="32"/>
  <c r="AV647" i="32"/>
  <c r="AW647" i="32"/>
  <c r="AX647" i="32"/>
  <c r="AY647" i="32"/>
  <c r="AZ647" i="32"/>
  <c r="BA647" i="32"/>
  <c r="AK648" i="32"/>
  <c r="AL648" i="32"/>
  <c r="AM648" i="32"/>
  <c r="AN648" i="32"/>
  <c r="AO648" i="32"/>
  <c r="AP648" i="32"/>
  <c r="AQ648" i="32"/>
  <c r="Q648" i="32"/>
  <c r="AR648" i="32"/>
  <c r="AS648" i="32"/>
  <c r="AT648" i="32"/>
  <c r="AU648" i="32"/>
  <c r="AV648" i="32"/>
  <c r="AW648" i="32"/>
  <c r="AX648" i="32"/>
  <c r="AY648" i="32"/>
  <c r="AZ648" i="32"/>
  <c r="BA648" i="32"/>
  <c r="AK649" i="32"/>
  <c r="AL649" i="32"/>
  <c r="AM649" i="32"/>
  <c r="AN649" i="32"/>
  <c r="AO649" i="32"/>
  <c r="AP649" i="32"/>
  <c r="AQ649" i="32"/>
  <c r="Q649" i="32"/>
  <c r="AR649" i="32"/>
  <c r="AS649" i="32"/>
  <c r="AT649" i="32"/>
  <c r="AU649" i="32"/>
  <c r="AV649" i="32"/>
  <c r="AW649" i="32"/>
  <c r="AX649" i="32"/>
  <c r="AY649" i="32"/>
  <c r="AZ649" i="32"/>
  <c r="BA649" i="32"/>
  <c r="AK650" i="32"/>
  <c r="AL650" i="32"/>
  <c r="AM650" i="32"/>
  <c r="AN650" i="32"/>
  <c r="AO650" i="32"/>
  <c r="AP650" i="32"/>
  <c r="AQ650" i="32"/>
  <c r="Q650" i="32"/>
  <c r="AR650" i="32"/>
  <c r="AS650" i="32"/>
  <c r="AT650" i="32"/>
  <c r="AU650" i="32"/>
  <c r="AV650" i="32"/>
  <c r="AW650" i="32"/>
  <c r="AX650" i="32"/>
  <c r="AY650" i="32"/>
  <c r="AZ650" i="32"/>
  <c r="BA650" i="32"/>
  <c r="AK651" i="32"/>
  <c r="AL651" i="32"/>
  <c r="AM651" i="32"/>
  <c r="AN651" i="32"/>
  <c r="AO651" i="32"/>
  <c r="AP651" i="32"/>
  <c r="AQ651" i="32"/>
  <c r="Q651" i="32"/>
  <c r="AR651" i="32"/>
  <c r="AS651" i="32"/>
  <c r="AT651" i="32"/>
  <c r="AU651" i="32"/>
  <c r="AV651" i="32"/>
  <c r="AW651" i="32"/>
  <c r="AX651" i="32"/>
  <c r="AY651" i="32"/>
  <c r="AZ651" i="32"/>
  <c r="BA651" i="32"/>
  <c r="AK652" i="32"/>
  <c r="AL652" i="32"/>
  <c r="AM652" i="32"/>
  <c r="AN652" i="32"/>
  <c r="AO652" i="32"/>
  <c r="AP652" i="32"/>
  <c r="AQ652" i="32"/>
  <c r="Q652" i="32"/>
  <c r="AR652" i="32"/>
  <c r="AS652" i="32"/>
  <c r="AT652" i="32"/>
  <c r="AU652" i="32"/>
  <c r="AV652" i="32"/>
  <c r="AW652" i="32"/>
  <c r="AX652" i="32"/>
  <c r="AY652" i="32"/>
  <c r="AZ652" i="32"/>
  <c r="BA652" i="32"/>
  <c r="AK653" i="32"/>
  <c r="AL653" i="32"/>
  <c r="AM653" i="32"/>
  <c r="AN653" i="32"/>
  <c r="AO653" i="32"/>
  <c r="AP653" i="32"/>
  <c r="AQ653" i="32"/>
  <c r="Q653" i="32"/>
  <c r="AR653" i="32"/>
  <c r="AS653" i="32"/>
  <c r="AT653" i="32"/>
  <c r="AU653" i="32"/>
  <c r="AV653" i="32"/>
  <c r="AW653" i="32"/>
  <c r="AX653" i="32"/>
  <c r="AY653" i="32"/>
  <c r="AZ653" i="32"/>
  <c r="BA653" i="32"/>
  <c r="AK654" i="32"/>
  <c r="AL654" i="32"/>
  <c r="AM654" i="32"/>
  <c r="AN654" i="32"/>
  <c r="AO654" i="32"/>
  <c r="AP654" i="32"/>
  <c r="AQ654" i="32"/>
  <c r="Q654" i="32"/>
  <c r="AR654" i="32"/>
  <c r="AS654" i="32"/>
  <c r="AT654" i="32"/>
  <c r="AU654" i="32"/>
  <c r="AV654" i="32"/>
  <c r="AW654" i="32"/>
  <c r="AX654" i="32"/>
  <c r="AY654" i="32"/>
  <c r="AZ654" i="32"/>
  <c r="BA654" i="32"/>
  <c r="AK655" i="32"/>
  <c r="AL655" i="32"/>
  <c r="AM655" i="32"/>
  <c r="AN655" i="32"/>
  <c r="AO655" i="32"/>
  <c r="AP655" i="32"/>
  <c r="AQ655" i="32"/>
  <c r="Q655" i="32"/>
  <c r="AR655" i="32"/>
  <c r="AS655" i="32"/>
  <c r="AT655" i="32"/>
  <c r="AU655" i="32"/>
  <c r="AV655" i="32"/>
  <c r="AW655" i="32"/>
  <c r="AX655" i="32"/>
  <c r="AY655" i="32"/>
  <c r="AZ655" i="32"/>
  <c r="BA655" i="32"/>
  <c r="AK656" i="32"/>
  <c r="AL656" i="32"/>
  <c r="AM656" i="32"/>
  <c r="AN656" i="32"/>
  <c r="AO656" i="32"/>
  <c r="AP656" i="32"/>
  <c r="AQ656" i="32"/>
  <c r="Q656" i="32"/>
  <c r="AR656" i="32"/>
  <c r="AS656" i="32"/>
  <c r="AT656" i="32"/>
  <c r="AU656" i="32"/>
  <c r="AV656" i="32"/>
  <c r="AW656" i="32"/>
  <c r="AX656" i="32"/>
  <c r="AY656" i="32"/>
  <c r="AZ656" i="32"/>
  <c r="BA656" i="32"/>
  <c r="AK657" i="32"/>
  <c r="AL657" i="32"/>
  <c r="AM657" i="32"/>
  <c r="AN657" i="32"/>
  <c r="AO657" i="32"/>
  <c r="AP657" i="32"/>
  <c r="AQ657" i="32"/>
  <c r="Q657" i="32"/>
  <c r="AR657" i="32"/>
  <c r="AS657" i="32"/>
  <c r="AT657" i="32"/>
  <c r="AU657" i="32"/>
  <c r="AV657" i="32"/>
  <c r="AW657" i="32"/>
  <c r="AX657" i="32"/>
  <c r="AY657" i="32"/>
  <c r="AZ657" i="32"/>
  <c r="BA657" i="32"/>
  <c r="AK658" i="32"/>
  <c r="AL658" i="32"/>
  <c r="AM658" i="32"/>
  <c r="AN658" i="32"/>
  <c r="AO658" i="32"/>
  <c r="AP658" i="32"/>
  <c r="AQ658" i="32"/>
  <c r="Q658" i="32"/>
  <c r="AR658" i="32"/>
  <c r="AS658" i="32"/>
  <c r="AT658" i="32"/>
  <c r="AU658" i="32"/>
  <c r="AV658" i="32"/>
  <c r="AW658" i="32"/>
  <c r="AX658" i="32"/>
  <c r="AY658" i="32"/>
  <c r="AZ658" i="32"/>
  <c r="BA658" i="32"/>
  <c r="AK659" i="32"/>
  <c r="AL659" i="32"/>
  <c r="AM659" i="32"/>
  <c r="AN659" i="32"/>
  <c r="AO659" i="32"/>
  <c r="AP659" i="32"/>
  <c r="AQ659" i="32"/>
  <c r="Q659" i="32"/>
  <c r="AR659" i="32"/>
  <c r="AS659" i="32"/>
  <c r="AT659" i="32"/>
  <c r="AU659" i="32"/>
  <c r="AV659" i="32"/>
  <c r="AW659" i="32"/>
  <c r="AX659" i="32"/>
  <c r="AY659" i="32"/>
  <c r="AZ659" i="32"/>
  <c r="BA659" i="32"/>
  <c r="AK660" i="32"/>
  <c r="AL660" i="32"/>
  <c r="AM660" i="32"/>
  <c r="AN660" i="32"/>
  <c r="AO660" i="32"/>
  <c r="AP660" i="32"/>
  <c r="AQ660" i="32"/>
  <c r="Q660" i="32"/>
  <c r="AR660" i="32"/>
  <c r="AS660" i="32"/>
  <c r="AT660" i="32"/>
  <c r="AU660" i="32"/>
  <c r="AV660" i="32"/>
  <c r="AW660" i="32"/>
  <c r="AX660" i="32"/>
  <c r="AY660" i="32"/>
  <c r="AZ660" i="32"/>
  <c r="BA660" i="32"/>
  <c r="AK661" i="32"/>
  <c r="AL661" i="32"/>
  <c r="AM661" i="32"/>
  <c r="AN661" i="32"/>
  <c r="AO661" i="32"/>
  <c r="AP661" i="32"/>
  <c r="AQ661" i="32"/>
  <c r="Q661" i="32"/>
  <c r="AR661" i="32"/>
  <c r="AS661" i="32"/>
  <c r="AT661" i="32"/>
  <c r="AU661" i="32"/>
  <c r="AV661" i="32"/>
  <c r="AW661" i="32"/>
  <c r="AX661" i="32"/>
  <c r="AY661" i="32"/>
  <c r="AZ661" i="32"/>
  <c r="BA661" i="32"/>
  <c r="AK662" i="32"/>
  <c r="AL662" i="32"/>
  <c r="AM662" i="32"/>
  <c r="AN662" i="32"/>
  <c r="AO662" i="32"/>
  <c r="AP662" i="32"/>
  <c r="AQ662" i="32"/>
  <c r="Q662" i="32"/>
  <c r="AR662" i="32"/>
  <c r="AS662" i="32"/>
  <c r="AT662" i="32"/>
  <c r="AU662" i="32"/>
  <c r="AV662" i="32"/>
  <c r="AW662" i="32"/>
  <c r="AX662" i="32"/>
  <c r="AY662" i="32"/>
  <c r="AZ662" i="32"/>
  <c r="BA662" i="32"/>
  <c r="AK663" i="32"/>
  <c r="AL663" i="32"/>
  <c r="AM663" i="32"/>
  <c r="AN663" i="32"/>
  <c r="AO663" i="32"/>
  <c r="AP663" i="32"/>
  <c r="AQ663" i="32"/>
  <c r="Q663" i="32"/>
  <c r="AR663" i="32"/>
  <c r="AS663" i="32"/>
  <c r="AT663" i="32"/>
  <c r="AU663" i="32"/>
  <c r="AV663" i="32"/>
  <c r="AW663" i="32"/>
  <c r="AX663" i="32"/>
  <c r="AY663" i="32"/>
  <c r="AZ663" i="32"/>
  <c r="BA663" i="32"/>
  <c r="AK664" i="32"/>
  <c r="AL664" i="32"/>
  <c r="AM664" i="32"/>
  <c r="AN664" i="32"/>
  <c r="AO664" i="32"/>
  <c r="AP664" i="32"/>
  <c r="AQ664" i="32"/>
  <c r="Q664" i="32"/>
  <c r="AR664" i="32"/>
  <c r="AS664" i="32"/>
  <c r="AT664" i="32"/>
  <c r="AU664" i="32"/>
  <c r="AV664" i="32"/>
  <c r="AW664" i="32"/>
  <c r="AX664" i="32"/>
  <c r="AY664" i="32"/>
  <c r="AZ664" i="32"/>
  <c r="BA664" i="32"/>
  <c r="AK665" i="32"/>
  <c r="AL665" i="32"/>
  <c r="AM665" i="32"/>
  <c r="AN665" i="32"/>
  <c r="AO665" i="32"/>
  <c r="AP665" i="32"/>
  <c r="AQ665" i="32"/>
  <c r="Q665" i="32"/>
  <c r="AR665" i="32"/>
  <c r="AS665" i="32"/>
  <c r="AT665" i="32"/>
  <c r="AU665" i="32"/>
  <c r="AV665" i="32"/>
  <c r="AW665" i="32"/>
  <c r="AX665" i="32"/>
  <c r="AY665" i="32"/>
  <c r="AZ665" i="32"/>
  <c r="BA665" i="32"/>
  <c r="AK666" i="32"/>
  <c r="AL666" i="32"/>
  <c r="AM666" i="32"/>
  <c r="AN666" i="32"/>
  <c r="AO666" i="32"/>
  <c r="AP666" i="32"/>
  <c r="AQ666" i="32"/>
  <c r="Q666" i="32"/>
  <c r="AR666" i="32"/>
  <c r="AS666" i="32"/>
  <c r="AT666" i="32"/>
  <c r="AU666" i="32"/>
  <c r="AV666" i="32"/>
  <c r="AW666" i="32"/>
  <c r="AX666" i="32"/>
  <c r="AY666" i="32"/>
  <c r="AZ666" i="32"/>
  <c r="BA666" i="32"/>
  <c r="AK667" i="32"/>
  <c r="AL667" i="32"/>
  <c r="AM667" i="32"/>
  <c r="AN667" i="32"/>
  <c r="AO667" i="32"/>
  <c r="AP667" i="32"/>
  <c r="AQ667" i="32"/>
  <c r="Q667" i="32"/>
  <c r="AR667" i="32"/>
  <c r="AS667" i="32"/>
  <c r="AT667" i="32"/>
  <c r="AU667" i="32"/>
  <c r="AV667" i="32"/>
  <c r="AW667" i="32"/>
  <c r="AX667" i="32"/>
  <c r="AY667" i="32"/>
  <c r="AZ667" i="32"/>
  <c r="BA667" i="32"/>
  <c r="AK668" i="32"/>
  <c r="AL668" i="32"/>
  <c r="AM668" i="32"/>
  <c r="AN668" i="32"/>
  <c r="AO668" i="32"/>
  <c r="AP668" i="32"/>
  <c r="AQ668" i="32"/>
  <c r="Q668" i="32"/>
  <c r="AR668" i="32"/>
  <c r="AS668" i="32"/>
  <c r="AT668" i="32"/>
  <c r="AU668" i="32"/>
  <c r="AV668" i="32"/>
  <c r="AW668" i="32"/>
  <c r="AX668" i="32"/>
  <c r="AY668" i="32"/>
  <c r="AZ668" i="32"/>
  <c r="BA668" i="32"/>
  <c r="AK669" i="32"/>
  <c r="AL669" i="32"/>
  <c r="AM669" i="32"/>
  <c r="AN669" i="32"/>
  <c r="AO669" i="32"/>
  <c r="AP669" i="32"/>
  <c r="AQ669" i="32"/>
  <c r="Q669" i="32"/>
  <c r="AR669" i="32"/>
  <c r="AS669" i="32"/>
  <c r="AT669" i="32"/>
  <c r="AU669" i="32"/>
  <c r="AV669" i="32"/>
  <c r="AW669" i="32"/>
  <c r="AX669" i="32"/>
  <c r="AY669" i="32"/>
  <c r="AZ669" i="32"/>
  <c r="BA669" i="32"/>
  <c r="AK670" i="32"/>
  <c r="AL670" i="32"/>
  <c r="AM670" i="32"/>
  <c r="AN670" i="32"/>
  <c r="AO670" i="32"/>
  <c r="AP670" i="32"/>
  <c r="AQ670" i="32"/>
  <c r="Q670" i="32"/>
  <c r="AR670" i="32"/>
  <c r="AS670" i="32"/>
  <c r="AT670" i="32"/>
  <c r="AU670" i="32"/>
  <c r="AV670" i="32"/>
  <c r="AW670" i="32"/>
  <c r="AX670" i="32"/>
  <c r="AY670" i="32"/>
  <c r="AZ670" i="32"/>
  <c r="BA670" i="32"/>
  <c r="AK671" i="32"/>
  <c r="AL671" i="32"/>
  <c r="AM671" i="32"/>
  <c r="AN671" i="32"/>
  <c r="AO671" i="32"/>
  <c r="AP671" i="32"/>
  <c r="AQ671" i="32"/>
  <c r="Q671" i="32"/>
  <c r="AR671" i="32"/>
  <c r="AS671" i="32"/>
  <c r="AT671" i="32"/>
  <c r="AU671" i="32"/>
  <c r="AV671" i="32"/>
  <c r="AW671" i="32"/>
  <c r="AX671" i="32"/>
  <c r="AY671" i="32"/>
  <c r="AZ671" i="32"/>
  <c r="BA671" i="32"/>
  <c r="AK672" i="32"/>
  <c r="AL672" i="32"/>
  <c r="AM672" i="32"/>
  <c r="AN672" i="32"/>
  <c r="AO672" i="32"/>
  <c r="AP672" i="32"/>
  <c r="AQ672" i="32"/>
  <c r="Q672" i="32"/>
  <c r="AR672" i="32"/>
  <c r="AS672" i="32"/>
  <c r="AT672" i="32"/>
  <c r="AU672" i="32"/>
  <c r="AV672" i="32"/>
  <c r="AW672" i="32"/>
  <c r="AX672" i="32"/>
  <c r="AY672" i="32"/>
  <c r="AZ672" i="32"/>
  <c r="BA672" i="32"/>
  <c r="AK673" i="32"/>
  <c r="AL673" i="32"/>
  <c r="AM673" i="32"/>
  <c r="AN673" i="32"/>
  <c r="AO673" i="32"/>
  <c r="AP673" i="32"/>
  <c r="AQ673" i="32"/>
  <c r="Q673" i="32"/>
  <c r="AR673" i="32"/>
  <c r="AS673" i="32"/>
  <c r="AT673" i="32"/>
  <c r="AU673" i="32"/>
  <c r="AV673" i="32"/>
  <c r="AW673" i="32"/>
  <c r="AX673" i="32"/>
  <c r="AY673" i="32"/>
  <c r="AZ673" i="32"/>
  <c r="BA673" i="32"/>
  <c r="AK674" i="32"/>
  <c r="AL674" i="32"/>
  <c r="AM674" i="32"/>
  <c r="AN674" i="32"/>
  <c r="AO674" i="32"/>
  <c r="AP674" i="32"/>
  <c r="AQ674" i="32"/>
  <c r="Q674" i="32"/>
  <c r="AR674" i="32"/>
  <c r="AS674" i="32"/>
  <c r="AT674" i="32"/>
  <c r="AU674" i="32"/>
  <c r="AV674" i="32"/>
  <c r="AW674" i="32"/>
  <c r="AX674" i="32"/>
  <c r="AY674" i="32"/>
  <c r="AZ674" i="32"/>
  <c r="BA674" i="32"/>
  <c r="AK675" i="32"/>
  <c r="AL675" i="32"/>
  <c r="AM675" i="32"/>
  <c r="AN675" i="32"/>
  <c r="AO675" i="32"/>
  <c r="AP675" i="32"/>
  <c r="AQ675" i="32"/>
  <c r="Q675" i="32"/>
  <c r="AR675" i="32"/>
  <c r="AS675" i="32"/>
  <c r="AT675" i="32"/>
  <c r="AU675" i="32"/>
  <c r="AV675" i="32"/>
  <c r="AW675" i="32"/>
  <c r="AX675" i="32"/>
  <c r="AY675" i="32"/>
  <c r="AZ675" i="32"/>
  <c r="BA675" i="32"/>
  <c r="AK676" i="32"/>
  <c r="AL676" i="32"/>
  <c r="AM676" i="32"/>
  <c r="AN676" i="32"/>
  <c r="AO676" i="32"/>
  <c r="AP676" i="32"/>
  <c r="AQ676" i="32"/>
  <c r="Q676" i="32"/>
  <c r="AR676" i="32"/>
  <c r="AS676" i="32"/>
  <c r="AT676" i="32"/>
  <c r="AU676" i="32"/>
  <c r="AV676" i="32"/>
  <c r="AW676" i="32"/>
  <c r="AX676" i="32"/>
  <c r="AY676" i="32"/>
  <c r="AZ676" i="32"/>
  <c r="BA676" i="32"/>
  <c r="AK677" i="32"/>
  <c r="AL677" i="32"/>
  <c r="AM677" i="32"/>
  <c r="AN677" i="32"/>
  <c r="AO677" i="32"/>
  <c r="AP677" i="32"/>
  <c r="AQ677" i="32"/>
  <c r="Q677" i="32"/>
  <c r="AR677" i="32"/>
  <c r="AS677" i="32"/>
  <c r="AT677" i="32"/>
  <c r="AU677" i="32"/>
  <c r="AV677" i="32"/>
  <c r="AW677" i="32"/>
  <c r="AX677" i="32"/>
  <c r="AY677" i="32"/>
  <c r="AZ677" i="32"/>
  <c r="BA677" i="32"/>
  <c r="AK678" i="32"/>
  <c r="AL678" i="32"/>
  <c r="AM678" i="32"/>
  <c r="AN678" i="32"/>
  <c r="AO678" i="32"/>
  <c r="AP678" i="32"/>
  <c r="AQ678" i="32"/>
  <c r="Q678" i="32"/>
  <c r="AR678" i="32"/>
  <c r="AS678" i="32"/>
  <c r="AT678" i="32"/>
  <c r="AU678" i="32"/>
  <c r="AV678" i="32"/>
  <c r="AW678" i="32"/>
  <c r="AX678" i="32"/>
  <c r="AY678" i="32"/>
  <c r="AZ678" i="32"/>
  <c r="BA678" i="32"/>
  <c r="AK679" i="32"/>
  <c r="AL679" i="32"/>
  <c r="AM679" i="32"/>
  <c r="AN679" i="32"/>
  <c r="AO679" i="32"/>
  <c r="AP679" i="32"/>
  <c r="AQ679" i="32"/>
  <c r="Q679" i="32"/>
  <c r="AR679" i="32"/>
  <c r="AS679" i="32"/>
  <c r="AT679" i="32"/>
  <c r="AU679" i="32"/>
  <c r="AV679" i="32"/>
  <c r="AW679" i="32"/>
  <c r="AX679" i="32"/>
  <c r="AY679" i="32"/>
  <c r="AZ679" i="32"/>
  <c r="BA679" i="32"/>
  <c r="AK680" i="32"/>
  <c r="AL680" i="32"/>
  <c r="AM680" i="32"/>
  <c r="AN680" i="32"/>
  <c r="AO680" i="32"/>
  <c r="AP680" i="32"/>
  <c r="AQ680" i="32"/>
  <c r="Q680" i="32"/>
  <c r="AR680" i="32"/>
  <c r="AS680" i="32"/>
  <c r="AT680" i="32"/>
  <c r="AU680" i="32"/>
  <c r="AV680" i="32"/>
  <c r="AW680" i="32"/>
  <c r="AX680" i="32"/>
  <c r="AY680" i="32"/>
  <c r="AZ680" i="32"/>
  <c r="BA680" i="32"/>
  <c r="AK681" i="32"/>
  <c r="AL681" i="32"/>
  <c r="AM681" i="32"/>
  <c r="AN681" i="32"/>
  <c r="AO681" i="32"/>
  <c r="AP681" i="32"/>
  <c r="AQ681" i="32"/>
  <c r="Q681" i="32"/>
  <c r="AR681" i="32"/>
  <c r="AS681" i="32"/>
  <c r="AT681" i="32"/>
  <c r="AU681" i="32"/>
  <c r="AV681" i="32"/>
  <c r="AW681" i="32"/>
  <c r="AX681" i="32"/>
  <c r="AY681" i="32"/>
  <c r="AZ681" i="32"/>
  <c r="BA681" i="32"/>
  <c r="AK682" i="32"/>
  <c r="AL682" i="32"/>
  <c r="AM682" i="32"/>
  <c r="AN682" i="32"/>
  <c r="AO682" i="32"/>
  <c r="AP682" i="32"/>
  <c r="AQ682" i="32"/>
  <c r="Q682" i="32"/>
  <c r="AR682" i="32"/>
  <c r="AS682" i="32"/>
  <c r="AT682" i="32"/>
  <c r="AU682" i="32"/>
  <c r="AV682" i="32"/>
  <c r="AW682" i="32"/>
  <c r="AX682" i="32"/>
  <c r="AY682" i="32"/>
  <c r="AZ682" i="32"/>
  <c r="BA682" i="32"/>
  <c r="AK683" i="32"/>
  <c r="AL683" i="32"/>
  <c r="AM683" i="32"/>
  <c r="AN683" i="32"/>
  <c r="AO683" i="32"/>
  <c r="AP683" i="32"/>
  <c r="AQ683" i="32"/>
  <c r="Q683" i="32"/>
  <c r="AR683" i="32"/>
  <c r="AS683" i="32"/>
  <c r="AT683" i="32"/>
  <c r="AU683" i="32"/>
  <c r="AV683" i="32"/>
  <c r="AW683" i="32"/>
  <c r="AX683" i="32"/>
  <c r="AY683" i="32"/>
  <c r="AZ683" i="32"/>
  <c r="BA683" i="32"/>
  <c r="AK684" i="32"/>
  <c r="AL684" i="32"/>
  <c r="AM684" i="32"/>
  <c r="AN684" i="32"/>
  <c r="AO684" i="32"/>
  <c r="AP684" i="32"/>
  <c r="AQ684" i="32"/>
  <c r="Q684" i="32"/>
  <c r="AR684" i="32"/>
  <c r="AS684" i="32"/>
  <c r="AT684" i="32"/>
  <c r="AU684" i="32"/>
  <c r="AV684" i="32"/>
  <c r="AW684" i="32"/>
  <c r="AX684" i="32"/>
  <c r="AY684" i="32"/>
  <c r="AZ684" i="32"/>
  <c r="BA684" i="32"/>
  <c r="AK685" i="32"/>
  <c r="AL685" i="32"/>
  <c r="AM685" i="32"/>
  <c r="AN685" i="32"/>
  <c r="AO685" i="32"/>
  <c r="AP685" i="32"/>
  <c r="AQ685" i="32"/>
  <c r="Q685" i="32"/>
  <c r="AR685" i="32"/>
  <c r="AS685" i="32"/>
  <c r="AT685" i="32"/>
  <c r="AU685" i="32"/>
  <c r="AV685" i="32"/>
  <c r="AW685" i="32"/>
  <c r="AX685" i="32"/>
  <c r="AY685" i="32"/>
  <c r="AZ685" i="32"/>
  <c r="BA685" i="32"/>
  <c r="AK686" i="32"/>
  <c r="AL686" i="32"/>
  <c r="AM686" i="32"/>
  <c r="AN686" i="32"/>
  <c r="AO686" i="32"/>
  <c r="AP686" i="32"/>
  <c r="AQ686" i="32"/>
  <c r="Q686" i="32"/>
  <c r="AR686" i="32"/>
  <c r="AS686" i="32"/>
  <c r="AT686" i="32"/>
  <c r="AU686" i="32"/>
  <c r="AV686" i="32"/>
  <c r="AW686" i="32"/>
  <c r="AX686" i="32"/>
  <c r="AY686" i="32"/>
  <c r="AZ686" i="32"/>
  <c r="BA686" i="32"/>
  <c r="AK687" i="32"/>
  <c r="AL687" i="32"/>
  <c r="AM687" i="32"/>
  <c r="AN687" i="32"/>
  <c r="AO687" i="32"/>
  <c r="AP687" i="32"/>
  <c r="AQ687" i="32"/>
  <c r="Q687" i="32"/>
  <c r="AR687" i="32"/>
  <c r="AS687" i="32"/>
  <c r="AT687" i="32"/>
  <c r="AU687" i="32"/>
  <c r="AV687" i="32"/>
  <c r="AW687" i="32"/>
  <c r="AX687" i="32"/>
  <c r="AY687" i="32"/>
  <c r="AZ687" i="32"/>
  <c r="BA687" i="32"/>
  <c r="AK688" i="32"/>
  <c r="AL688" i="32"/>
  <c r="AM688" i="32"/>
  <c r="AN688" i="32"/>
  <c r="AO688" i="32"/>
  <c r="AP688" i="32"/>
  <c r="AQ688" i="32"/>
  <c r="Q688" i="32"/>
  <c r="AR688" i="32"/>
  <c r="AS688" i="32"/>
  <c r="AT688" i="32"/>
  <c r="AU688" i="32"/>
  <c r="AV688" i="32"/>
  <c r="AW688" i="32"/>
  <c r="AX688" i="32"/>
  <c r="AY688" i="32"/>
  <c r="AZ688" i="32"/>
  <c r="BA688" i="32"/>
  <c r="AK689" i="32"/>
  <c r="AL689" i="32"/>
  <c r="AM689" i="32"/>
  <c r="AN689" i="32"/>
  <c r="AO689" i="32"/>
  <c r="AP689" i="32"/>
  <c r="AQ689" i="32"/>
  <c r="Q689" i="32"/>
  <c r="AR689" i="32"/>
  <c r="AS689" i="32"/>
  <c r="AT689" i="32"/>
  <c r="AU689" i="32"/>
  <c r="AV689" i="32"/>
  <c r="AW689" i="32"/>
  <c r="AX689" i="32"/>
  <c r="AY689" i="32"/>
  <c r="AZ689" i="32"/>
  <c r="BA689" i="32"/>
  <c r="AK690" i="32"/>
  <c r="AL690" i="32"/>
  <c r="AM690" i="32"/>
  <c r="AN690" i="32"/>
  <c r="AO690" i="32"/>
  <c r="AP690" i="32"/>
  <c r="AQ690" i="32"/>
  <c r="Q690" i="32"/>
  <c r="AR690" i="32"/>
  <c r="AS690" i="32"/>
  <c r="AT690" i="32"/>
  <c r="AU690" i="32"/>
  <c r="AV690" i="32"/>
  <c r="AW690" i="32"/>
  <c r="AX690" i="32"/>
  <c r="AY690" i="32"/>
  <c r="AZ690" i="32"/>
  <c r="BA690" i="32"/>
  <c r="AK691" i="32"/>
  <c r="AL691" i="32"/>
  <c r="AM691" i="32"/>
  <c r="AN691" i="32"/>
  <c r="AO691" i="32"/>
  <c r="AP691" i="32"/>
  <c r="AQ691" i="32"/>
  <c r="Q691" i="32"/>
  <c r="AR691" i="32"/>
  <c r="AS691" i="32"/>
  <c r="AT691" i="32"/>
  <c r="AU691" i="32"/>
  <c r="AV691" i="32"/>
  <c r="AW691" i="32"/>
  <c r="AX691" i="32"/>
  <c r="AY691" i="32"/>
  <c r="AZ691" i="32"/>
  <c r="BA691" i="32"/>
  <c r="AK692" i="32"/>
  <c r="AL692" i="32"/>
  <c r="AM692" i="32"/>
  <c r="AN692" i="32"/>
  <c r="AO692" i="32"/>
  <c r="AP692" i="32"/>
  <c r="AQ692" i="32"/>
  <c r="Q692" i="32"/>
  <c r="AR692" i="32"/>
  <c r="AS692" i="32"/>
  <c r="AT692" i="32"/>
  <c r="AU692" i="32"/>
  <c r="AV692" i="32"/>
  <c r="AW692" i="32"/>
  <c r="AX692" i="32"/>
  <c r="AY692" i="32"/>
  <c r="AZ692" i="32"/>
  <c r="BA692" i="32"/>
  <c r="AK693" i="32"/>
  <c r="AL693" i="32"/>
  <c r="AM693" i="32"/>
  <c r="AN693" i="32"/>
  <c r="AO693" i="32"/>
  <c r="AP693" i="32"/>
  <c r="AQ693" i="32"/>
  <c r="Q693" i="32"/>
  <c r="AR693" i="32"/>
  <c r="AS693" i="32"/>
  <c r="AT693" i="32"/>
  <c r="AU693" i="32"/>
  <c r="AV693" i="32"/>
  <c r="AW693" i="32"/>
  <c r="AX693" i="32"/>
  <c r="AY693" i="32"/>
  <c r="AZ693" i="32"/>
  <c r="BA693" i="32"/>
  <c r="AK694" i="32"/>
  <c r="AL694" i="32"/>
  <c r="AM694" i="32"/>
  <c r="AN694" i="32"/>
  <c r="AO694" i="32"/>
  <c r="AP694" i="32"/>
  <c r="AQ694" i="32"/>
  <c r="Q694" i="32"/>
  <c r="AR694" i="32"/>
  <c r="AS694" i="32"/>
  <c r="AT694" i="32"/>
  <c r="AU694" i="32"/>
  <c r="AV694" i="32"/>
  <c r="AW694" i="32"/>
  <c r="AX694" i="32"/>
  <c r="AY694" i="32"/>
  <c r="AZ694" i="32"/>
  <c r="BA694" i="32"/>
  <c r="AK695" i="32"/>
  <c r="AL695" i="32"/>
  <c r="AM695" i="32"/>
  <c r="AN695" i="32"/>
  <c r="AO695" i="32"/>
  <c r="AP695" i="32"/>
  <c r="AQ695" i="32"/>
  <c r="Q695" i="32"/>
  <c r="AR695" i="32"/>
  <c r="AS695" i="32"/>
  <c r="AT695" i="32"/>
  <c r="AU695" i="32"/>
  <c r="AV695" i="32"/>
  <c r="AW695" i="32"/>
  <c r="AX695" i="32"/>
  <c r="AY695" i="32"/>
  <c r="AZ695" i="32"/>
  <c r="BA695" i="32"/>
  <c r="AK696" i="32"/>
  <c r="AL696" i="32"/>
  <c r="AM696" i="32"/>
  <c r="AN696" i="32"/>
  <c r="AO696" i="32"/>
  <c r="AP696" i="32"/>
  <c r="AQ696" i="32"/>
  <c r="Q696" i="32"/>
  <c r="AR696" i="32"/>
  <c r="AS696" i="32"/>
  <c r="AT696" i="32"/>
  <c r="AU696" i="32"/>
  <c r="AV696" i="32"/>
  <c r="AW696" i="32"/>
  <c r="AX696" i="32"/>
  <c r="AY696" i="32"/>
  <c r="AZ696" i="32"/>
  <c r="BA696" i="32"/>
  <c r="AK697" i="32"/>
  <c r="AL697" i="32"/>
  <c r="AM697" i="32"/>
  <c r="AN697" i="32"/>
  <c r="AO697" i="32"/>
  <c r="AP697" i="32"/>
  <c r="AQ697" i="32"/>
  <c r="Q697" i="32"/>
  <c r="AR697" i="32"/>
  <c r="AS697" i="32"/>
  <c r="AT697" i="32"/>
  <c r="AU697" i="32"/>
  <c r="AV697" i="32"/>
  <c r="AW697" i="32"/>
  <c r="AX697" i="32"/>
  <c r="AY697" i="32"/>
  <c r="AZ697" i="32"/>
  <c r="BA697" i="32"/>
  <c r="AK698" i="32"/>
  <c r="AL698" i="32"/>
  <c r="AM698" i="32"/>
  <c r="AN698" i="32"/>
  <c r="AO698" i="32"/>
  <c r="AP698" i="32"/>
  <c r="AQ698" i="32"/>
  <c r="Q698" i="32"/>
  <c r="AR698" i="32"/>
  <c r="AS698" i="32"/>
  <c r="AT698" i="32"/>
  <c r="AU698" i="32"/>
  <c r="AV698" i="32"/>
  <c r="AW698" i="32"/>
  <c r="AX698" i="32"/>
  <c r="AY698" i="32"/>
  <c r="AZ698" i="32"/>
  <c r="BA698" i="32"/>
  <c r="AK699" i="32"/>
  <c r="AL699" i="32"/>
  <c r="AM699" i="32"/>
  <c r="AN699" i="32"/>
  <c r="AO699" i="32"/>
  <c r="AP699" i="32"/>
  <c r="AQ699" i="32"/>
  <c r="Q699" i="32"/>
  <c r="AR699" i="32"/>
  <c r="AS699" i="32"/>
  <c r="AT699" i="32"/>
  <c r="AU699" i="32"/>
  <c r="AV699" i="32"/>
  <c r="AW699" i="32"/>
  <c r="AX699" i="32"/>
  <c r="AY699" i="32"/>
  <c r="AZ699" i="32"/>
  <c r="BA699" i="32"/>
  <c r="AK700" i="32"/>
  <c r="AL700" i="32"/>
  <c r="AM700" i="32"/>
  <c r="AN700" i="32"/>
  <c r="AO700" i="32"/>
  <c r="AP700" i="32"/>
  <c r="AQ700" i="32"/>
  <c r="Q700" i="32"/>
  <c r="AR700" i="32"/>
  <c r="AS700" i="32"/>
  <c r="AT700" i="32"/>
  <c r="AU700" i="32"/>
  <c r="AV700" i="32"/>
  <c r="AW700" i="32"/>
  <c r="AX700" i="32"/>
  <c r="AY700" i="32"/>
  <c r="AZ700" i="32"/>
  <c r="BA700" i="32"/>
  <c r="AK701" i="32"/>
  <c r="AL701" i="32"/>
  <c r="AM701" i="32"/>
  <c r="AN701" i="32"/>
  <c r="AO701" i="32"/>
  <c r="AP701" i="32"/>
  <c r="AQ701" i="32"/>
  <c r="Q701" i="32"/>
  <c r="AR701" i="32"/>
  <c r="AS701" i="32"/>
  <c r="AT701" i="32"/>
  <c r="AU701" i="32"/>
  <c r="AV701" i="32"/>
  <c r="AW701" i="32"/>
  <c r="AX701" i="32"/>
  <c r="AY701" i="32"/>
  <c r="AZ701" i="32"/>
  <c r="BA701" i="32"/>
  <c r="AK702" i="32"/>
  <c r="AL702" i="32"/>
  <c r="AM702" i="32"/>
  <c r="AN702" i="32"/>
  <c r="AO702" i="32"/>
  <c r="AP702" i="32"/>
  <c r="AQ702" i="32"/>
  <c r="Q702" i="32"/>
  <c r="AR702" i="32"/>
  <c r="AS702" i="32"/>
  <c r="AT702" i="32"/>
  <c r="AU702" i="32"/>
  <c r="AV702" i="32"/>
  <c r="AW702" i="32"/>
  <c r="AX702" i="32"/>
  <c r="AY702" i="32"/>
  <c r="AZ702" i="32"/>
  <c r="BA702" i="32"/>
  <c r="AK703" i="32"/>
  <c r="AL703" i="32"/>
  <c r="AM703" i="32"/>
  <c r="AN703" i="32"/>
  <c r="AO703" i="32"/>
  <c r="AP703" i="32"/>
  <c r="AQ703" i="32"/>
  <c r="Q703" i="32"/>
  <c r="AR703" i="32"/>
  <c r="AS703" i="32"/>
  <c r="AT703" i="32"/>
  <c r="AU703" i="32"/>
  <c r="AV703" i="32"/>
  <c r="AW703" i="32"/>
  <c r="AX703" i="32"/>
  <c r="AY703" i="32"/>
  <c r="AZ703" i="32"/>
  <c r="BA703" i="32"/>
  <c r="AK704" i="32"/>
  <c r="AL704" i="32"/>
  <c r="AM704" i="32"/>
  <c r="AN704" i="32"/>
  <c r="AO704" i="32"/>
  <c r="AP704" i="32"/>
  <c r="AQ704" i="32"/>
  <c r="Q704" i="32"/>
  <c r="AR704" i="32"/>
  <c r="AS704" i="32"/>
  <c r="AT704" i="32"/>
  <c r="AU704" i="32"/>
  <c r="AV704" i="32"/>
  <c r="AW704" i="32"/>
  <c r="AX704" i="32"/>
  <c r="AY704" i="32"/>
  <c r="AZ704" i="32"/>
  <c r="BA704" i="32"/>
  <c r="AK705" i="32"/>
  <c r="AL705" i="32"/>
  <c r="AM705" i="32"/>
  <c r="AN705" i="32"/>
  <c r="AO705" i="32"/>
  <c r="AP705" i="32"/>
  <c r="AQ705" i="32"/>
  <c r="Q705" i="32"/>
  <c r="AR705" i="32"/>
  <c r="AS705" i="32"/>
  <c r="AT705" i="32"/>
  <c r="AU705" i="32"/>
  <c r="AV705" i="32"/>
  <c r="AW705" i="32"/>
  <c r="AX705" i="32"/>
  <c r="AY705" i="32"/>
  <c r="AZ705" i="32"/>
  <c r="BA705" i="32"/>
  <c r="AK706" i="32"/>
  <c r="AL706" i="32"/>
  <c r="AM706" i="32"/>
  <c r="AN706" i="32"/>
  <c r="AO706" i="32"/>
  <c r="AP706" i="32"/>
  <c r="AQ706" i="32"/>
  <c r="Q706" i="32"/>
  <c r="AR706" i="32"/>
  <c r="AS706" i="32"/>
  <c r="AT706" i="32"/>
  <c r="AU706" i="32"/>
  <c r="AV706" i="32"/>
  <c r="AW706" i="32"/>
  <c r="AX706" i="32"/>
  <c r="AY706" i="32"/>
  <c r="AZ706" i="32"/>
  <c r="BA706" i="32"/>
  <c r="AK707" i="32"/>
  <c r="AL707" i="32"/>
  <c r="AM707" i="32"/>
  <c r="AN707" i="32"/>
  <c r="AO707" i="32"/>
  <c r="AP707" i="32"/>
  <c r="AQ707" i="32"/>
  <c r="Q707" i="32"/>
  <c r="AR707" i="32"/>
  <c r="AS707" i="32"/>
  <c r="AT707" i="32"/>
  <c r="AU707" i="32"/>
  <c r="AV707" i="32"/>
  <c r="AW707" i="32"/>
  <c r="AX707" i="32"/>
  <c r="AY707" i="32"/>
  <c r="AZ707" i="32"/>
  <c r="BA707" i="32"/>
  <c r="AK708" i="32"/>
  <c r="AL708" i="32"/>
  <c r="AM708" i="32"/>
  <c r="AN708" i="32"/>
  <c r="AO708" i="32"/>
  <c r="AP708" i="32"/>
  <c r="AQ708" i="32"/>
  <c r="Q708" i="32"/>
  <c r="AR708" i="32"/>
  <c r="AS708" i="32"/>
  <c r="AT708" i="32"/>
  <c r="AU708" i="32"/>
  <c r="AV708" i="32"/>
  <c r="AW708" i="32"/>
  <c r="AX708" i="32"/>
  <c r="AY708" i="32"/>
  <c r="AZ708" i="32"/>
  <c r="BA708" i="32"/>
  <c r="AK709" i="32"/>
  <c r="AL709" i="32"/>
  <c r="AM709" i="32"/>
  <c r="AN709" i="32"/>
  <c r="AO709" i="32"/>
  <c r="AP709" i="32"/>
  <c r="AQ709" i="32"/>
  <c r="Q709" i="32"/>
  <c r="AR709" i="32"/>
  <c r="AS709" i="32"/>
  <c r="AT709" i="32"/>
  <c r="AU709" i="32"/>
  <c r="AV709" i="32"/>
  <c r="AW709" i="32"/>
  <c r="AX709" i="32"/>
  <c r="AY709" i="32"/>
  <c r="AZ709" i="32"/>
  <c r="BA709" i="32"/>
  <c r="AK710" i="32"/>
  <c r="AL710" i="32"/>
  <c r="AM710" i="32"/>
  <c r="AN710" i="32"/>
  <c r="AO710" i="32"/>
  <c r="AP710" i="32"/>
  <c r="AQ710" i="32"/>
  <c r="Q710" i="32"/>
  <c r="AR710" i="32"/>
  <c r="AS710" i="32"/>
  <c r="AT710" i="32"/>
  <c r="AU710" i="32"/>
  <c r="AV710" i="32"/>
  <c r="AW710" i="32"/>
  <c r="AX710" i="32"/>
  <c r="AY710" i="32"/>
  <c r="AZ710" i="32"/>
  <c r="BA710" i="32"/>
  <c r="AK711" i="32"/>
  <c r="AL711" i="32"/>
  <c r="AM711" i="32"/>
  <c r="AN711" i="32"/>
  <c r="AO711" i="32"/>
  <c r="AP711" i="32"/>
  <c r="AQ711" i="32"/>
  <c r="Q711" i="32"/>
  <c r="AR711" i="32"/>
  <c r="AS711" i="32"/>
  <c r="AT711" i="32"/>
  <c r="AU711" i="32"/>
  <c r="AV711" i="32"/>
  <c r="AW711" i="32"/>
  <c r="AX711" i="32"/>
  <c r="AY711" i="32"/>
  <c r="AZ711" i="32"/>
  <c r="BA711" i="32"/>
  <c r="AK712" i="32"/>
  <c r="AL712" i="32"/>
  <c r="AM712" i="32"/>
  <c r="AN712" i="32"/>
  <c r="AO712" i="32"/>
  <c r="AP712" i="32"/>
  <c r="AQ712" i="32"/>
  <c r="Q712" i="32"/>
  <c r="AR712" i="32"/>
  <c r="AS712" i="32"/>
  <c r="AT712" i="32"/>
  <c r="AU712" i="32"/>
  <c r="AV712" i="32"/>
  <c r="AW712" i="32"/>
  <c r="AX712" i="32"/>
  <c r="AY712" i="32"/>
  <c r="AZ712" i="32"/>
  <c r="BA712" i="32"/>
  <c r="AK713" i="32"/>
  <c r="AL713" i="32"/>
  <c r="AM713" i="32"/>
  <c r="AN713" i="32"/>
  <c r="AO713" i="32"/>
  <c r="AP713" i="32"/>
  <c r="AQ713" i="32"/>
  <c r="Q713" i="32"/>
  <c r="AR713" i="32"/>
  <c r="AS713" i="32"/>
  <c r="AT713" i="32"/>
  <c r="AU713" i="32"/>
  <c r="AV713" i="32"/>
  <c r="AW713" i="32"/>
  <c r="AX713" i="32"/>
  <c r="AY713" i="32"/>
  <c r="AZ713" i="32"/>
  <c r="BA713" i="32"/>
  <c r="AK714" i="32"/>
  <c r="AL714" i="32"/>
  <c r="AM714" i="32"/>
  <c r="AN714" i="32"/>
  <c r="AO714" i="32"/>
  <c r="AP714" i="32"/>
  <c r="AQ714" i="32"/>
  <c r="Q714" i="32"/>
  <c r="AR714" i="32"/>
  <c r="AS714" i="32"/>
  <c r="AT714" i="32"/>
  <c r="AU714" i="32"/>
  <c r="AV714" i="32"/>
  <c r="AW714" i="32"/>
  <c r="AX714" i="32"/>
  <c r="AY714" i="32"/>
  <c r="AZ714" i="32"/>
  <c r="BA714" i="32"/>
  <c r="AK715" i="32"/>
  <c r="AL715" i="32"/>
  <c r="AM715" i="32"/>
  <c r="AN715" i="32"/>
  <c r="AO715" i="32"/>
  <c r="AP715" i="32"/>
  <c r="AQ715" i="32"/>
  <c r="Q715" i="32"/>
  <c r="AR715" i="32"/>
  <c r="AS715" i="32"/>
  <c r="AT715" i="32"/>
  <c r="AU715" i="32"/>
  <c r="AV715" i="32"/>
  <c r="AW715" i="32"/>
  <c r="AX715" i="32"/>
  <c r="AY715" i="32"/>
  <c r="AZ715" i="32"/>
  <c r="BA715" i="32"/>
  <c r="AK716" i="32"/>
  <c r="AL716" i="32"/>
  <c r="AM716" i="32"/>
  <c r="AN716" i="32"/>
  <c r="AO716" i="32"/>
  <c r="AP716" i="32"/>
  <c r="AQ716" i="32"/>
  <c r="Q716" i="32"/>
  <c r="AR716" i="32"/>
  <c r="AS716" i="32"/>
  <c r="AT716" i="32"/>
  <c r="AU716" i="32"/>
  <c r="AV716" i="32"/>
  <c r="AW716" i="32"/>
  <c r="AX716" i="32"/>
  <c r="AY716" i="32"/>
  <c r="AZ716" i="32"/>
  <c r="BA716" i="32"/>
  <c r="AK717" i="32"/>
  <c r="AL717" i="32"/>
  <c r="AM717" i="32"/>
  <c r="AN717" i="32"/>
  <c r="AO717" i="32"/>
  <c r="AP717" i="32"/>
  <c r="AQ717" i="32"/>
  <c r="Q717" i="32"/>
  <c r="AR717" i="32"/>
  <c r="AS717" i="32"/>
  <c r="AT717" i="32"/>
  <c r="AU717" i="32"/>
  <c r="AV717" i="32"/>
  <c r="AW717" i="32"/>
  <c r="AX717" i="32"/>
  <c r="AY717" i="32"/>
  <c r="AZ717" i="32"/>
  <c r="BA717" i="32"/>
  <c r="AK718" i="32"/>
  <c r="AL718" i="32"/>
  <c r="AM718" i="32"/>
  <c r="AN718" i="32"/>
  <c r="AO718" i="32"/>
  <c r="AP718" i="32"/>
  <c r="AQ718" i="32"/>
  <c r="Q718" i="32"/>
  <c r="AR718" i="32"/>
  <c r="AS718" i="32"/>
  <c r="AT718" i="32"/>
  <c r="AU718" i="32"/>
  <c r="AV718" i="32"/>
  <c r="AW718" i="32"/>
  <c r="AX718" i="32"/>
  <c r="AY718" i="32"/>
  <c r="AZ718" i="32"/>
  <c r="BA718" i="32"/>
  <c r="AK719" i="32"/>
  <c r="AL719" i="32"/>
  <c r="AM719" i="32"/>
  <c r="AN719" i="32"/>
  <c r="AO719" i="32"/>
  <c r="AP719" i="32"/>
  <c r="AQ719" i="32"/>
  <c r="Q719" i="32"/>
  <c r="AR719" i="32"/>
  <c r="AS719" i="32"/>
  <c r="AT719" i="32"/>
  <c r="AU719" i="32"/>
  <c r="AV719" i="32"/>
  <c r="AW719" i="32"/>
  <c r="AX719" i="32"/>
  <c r="AY719" i="32"/>
  <c r="AZ719" i="32"/>
  <c r="BA719" i="32"/>
  <c r="AK720" i="32"/>
  <c r="AL720" i="32"/>
  <c r="AM720" i="32"/>
  <c r="AN720" i="32"/>
  <c r="AO720" i="32"/>
  <c r="AP720" i="32"/>
  <c r="AQ720" i="32"/>
  <c r="Q720" i="32"/>
  <c r="AR720" i="32"/>
  <c r="AS720" i="32"/>
  <c r="AT720" i="32"/>
  <c r="AU720" i="32"/>
  <c r="AV720" i="32"/>
  <c r="AW720" i="32"/>
  <c r="AX720" i="32"/>
  <c r="AY720" i="32"/>
  <c r="AZ720" i="32"/>
  <c r="BA720" i="32"/>
  <c r="AK721" i="32"/>
  <c r="AL721" i="32"/>
  <c r="AM721" i="32"/>
  <c r="AN721" i="32"/>
  <c r="AO721" i="32"/>
  <c r="AP721" i="32"/>
  <c r="AQ721" i="32"/>
  <c r="Q721" i="32"/>
  <c r="AR721" i="32"/>
  <c r="AS721" i="32"/>
  <c r="AT721" i="32"/>
  <c r="AU721" i="32"/>
  <c r="AV721" i="32"/>
  <c r="AW721" i="32"/>
  <c r="AX721" i="32"/>
  <c r="AY721" i="32"/>
  <c r="AZ721" i="32"/>
  <c r="BA721" i="32"/>
  <c r="AK722" i="32"/>
  <c r="AL722" i="32"/>
  <c r="AM722" i="32"/>
  <c r="AN722" i="32"/>
  <c r="AO722" i="32"/>
  <c r="AP722" i="32"/>
  <c r="AQ722" i="32"/>
  <c r="Q722" i="32"/>
  <c r="AR722" i="32"/>
  <c r="AS722" i="32"/>
  <c r="AT722" i="32"/>
  <c r="AU722" i="32"/>
  <c r="AV722" i="32"/>
  <c r="AW722" i="32"/>
  <c r="AX722" i="32"/>
  <c r="AY722" i="32"/>
  <c r="AZ722" i="32"/>
  <c r="BA722" i="32"/>
  <c r="AK723" i="32"/>
  <c r="AL723" i="32"/>
  <c r="AM723" i="32"/>
  <c r="AN723" i="32"/>
  <c r="AO723" i="32"/>
  <c r="AP723" i="32"/>
  <c r="AQ723" i="32"/>
  <c r="Q723" i="32"/>
  <c r="AR723" i="32"/>
  <c r="AS723" i="32"/>
  <c r="AT723" i="32"/>
  <c r="AU723" i="32"/>
  <c r="AV723" i="32"/>
  <c r="AW723" i="32"/>
  <c r="AX723" i="32"/>
  <c r="AY723" i="32"/>
  <c r="AZ723" i="32"/>
  <c r="BA723" i="32"/>
  <c r="AK724" i="32"/>
  <c r="AL724" i="32"/>
  <c r="AM724" i="32"/>
  <c r="AN724" i="32"/>
  <c r="AO724" i="32"/>
  <c r="AP724" i="32"/>
  <c r="AQ724" i="32"/>
  <c r="Q724" i="32"/>
  <c r="AR724" i="32"/>
  <c r="AS724" i="32"/>
  <c r="AT724" i="32"/>
  <c r="AU724" i="32"/>
  <c r="AV724" i="32"/>
  <c r="AW724" i="32"/>
  <c r="AX724" i="32"/>
  <c r="AY724" i="32"/>
  <c r="AZ724" i="32"/>
  <c r="BA724" i="32"/>
  <c r="AK725" i="32"/>
  <c r="AL725" i="32"/>
  <c r="AM725" i="32"/>
  <c r="AN725" i="32"/>
  <c r="AO725" i="32"/>
  <c r="AP725" i="32"/>
  <c r="AQ725" i="32"/>
  <c r="Q725" i="32"/>
  <c r="AR725" i="32"/>
  <c r="AS725" i="32"/>
  <c r="AT725" i="32"/>
  <c r="AU725" i="32"/>
  <c r="AV725" i="32"/>
  <c r="AW725" i="32"/>
  <c r="AX725" i="32"/>
  <c r="AY725" i="32"/>
  <c r="AZ725" i="32"/>
  <c r="BA725" i="32"/>
  <c r="AK726" i="32"/>
  <c r="AL726" i="32"/>
  <c r="AM726" i="32"/>
  <c r="AN726" i="32"/>
  <c r="AO726" i="32"/>
  <c r="AP726" i="32"/>
  <c r="AQ726" i="32"/>
  <c r="Q726" i="32"/>
  <c r="AR726" i="32"/>
  <c r="AS726" i="32"/>
  <c r="AT726" i="32"/>
  <c r="AU726" i="32"/>
  <c r="AV726" i="32"/>
  <c r="AW726" i="32"/>
  <c r="AX726" i="32"/>
  <c r="AY726" i="32"/>
  <c r="AZ726" i="32"/>
  <c r="BA726" i="32"/>
  <c r="AK727" i="32"/>
  <c r="AL727" i="32"/>
  <c r="AM727" i="32"/>
  <c r="AN727" i="32"/>
  <c r="AO727" i="32"/>
  <c r="AP727" i="32"/>
  <c r="AQ727" i="32"/>
  <c r="Q727" i="32"/>
  <c r="AR727" i="32"/>
  <c r="AS727" i="32"/>
  <c r="AT727" i="32"/>
  <c r="AU727" i="32"/>
  <c r="AV727" i="32"/>
  <c r="AW727" i="32"/>
  <c r="AX727" i="32"/>
  <c r="AY727" i="32"/>
  <c r="AZ727" i="32"/>
  <c r="BA727" i="32"/>
  <c r="AK728" i="32"/>
  <c r="AL728" i="32"/>
  <c r="AM728" i="32"/>
  <c r="AN728" i="32"/>
  <c r="AO728" i="32"/>
  <c r="AP728" i="32"/>
  <c r="AQ728" i="32"/>
  <c r="Q728" i="32"/>
  <c r="AR728" i="32"/>
  <c r="AS728" i="32"/>
  <c r="AT728" i="32"/>
  <c r="AU728" i="32"/>
  <c r="AV728" i="32"/>
  <c r="AW728" i="32"/>
  <c r="AX728" i="32"/>
  <c r="AY728" i="32"/>
  <c r="AZ728" i="32"/>
  <c r="BA728" i="32"/>
  <c r="AK729" i="32"/>
  <c r="AL729" i="32"/>
  <c r="AM729" i="32"/>
  <c r="AN729" i="32"/>
  <c r="AO729" i="32"/>
  <c r="AP729" i="32"/>
  <c r="AQ729" i="32"/>
  <c r="Q729" i="32"/>
  <c r="AR729" i="32"/>
  <c r="AS729" i="32"/>
  <c r="AT729" i="32"/>
  <c r="AU729" i="32"/>
  <c r="AV729" i="32"/>
  <c r="AW729" i="32"/>
  <c r="AX729" i="32"/>
  <c r="AY729" i="32"/>
  <c r="AZ729" i="32"/>
  <c r="BA729" i="32"/>
  <c r="AK730" i="32"/>
  <c r="AL730" i="32"/>
  <c r="AM730" i="32"/>
  <c r="AN730" i="32"/>
  <c r="AO730" i="32"/>
  <c r="AP730" i="32"/>
  <c r="AQ730" i="32"/>
  <c r="Q730" i="32"/>
  <c r="AR730" i="32"/>
  <c r="AS730" i="32"/>
  <c r="AT730" i="32"/>
  <c r="AU730" i="32"/>
  <c r="AV730" i="32"/>
  <c r="AW730" i="32"/>
  <c r="AX730" i="32"/>
  <c r="AY730" i="32"/>
  <c r="AZ730" i="32"/>
  <c r="BA730" i="32"/>
  <c r="AK731" i="32"/>
  <c r="AL731" i="32"/>
  <c r="AM731" i="32"/>
  <c r="AN731" i="32"/>
  <c r="AO731" i="32"/>
  <c r="AP731" i="32"/>
  <c r="AQ731" i="32"/>
  <c r="Q731" i="32"/>
  <c r="AR731" i="32"/>
  <c r="AS731" i="32"/>
  <c r="AT731" i="32"/>
  <c r="AU731" i="32"/>
  <c r="AV731" i="32"/>
  <c r="AW731" i="32"/>
  <c r="AX731" i="32"/>
  <c r="AY731" i="32"/>
  <c r="AZ731" i="32"/>
  <c r="BA731" i="32"/>
  <c r="AK732" i="32"/>
  <c r="AL732" i="32"/>
  <c r="AM732" i="32"/>
  <c r="AN732" i="32"/>
  <c r="AO732" i="32"/>
  <c r="AP732" i="32"/>
  <c r="AQ732" i="32"/>
  <c r="Q732" i="32"/>
  <c r="AR732" i="32"/>
  <c r="AS732" i="32"/>
  <c r="AT732" i="32"/>
  <c r="AU732" i="32"/>
  <c r="AV732" i="32"/>
  <c r="AW732" i="32"/>
  <c r="AX732" i="32"/>
  <c r="AY732" i="32"/>
  <c r="AZ732" i="32"/>
  <c r="BA732" i="32"/>
  <c r="AK733" i="32"/>
  <c r="AL733" i="32"/>
  <c r="AM733" i="32"/>
  <c r="AN733" i="32"/>
  <c r="AO733" i="32"/>
  <c r="AP733" i="32"/>
  <c r="AQ733" i="32"/>
  <c r="Q733" i="32"/>
  <c r="AR733" i="32"/>
  <c r="AS733" i="32"/>
  <c r="AT733" i="32"/>
  <c r="AU733" i="32"/>
  <c r="AV733" i="32"/>
  <c r="AW733" i="32"/>
  <c r="AX733" i="32"/>
  <c r="AY733" i="32"/>
  <c r="AZ733" i="32"/>
  <c r="BA733" i="32"/>
  <c r="AK734" i="32"/>
  <c r="AL734" i="32"/>
  <c r="AM734" i="32"/>
  <c r="AN734" i="32"/>
  <c r="AO734" i="32"/>
  <c r="AP734" i="32"/>
  <c r="AQ734" i="32"/>
  <c r="Q734" i="32"/>
  <c r="AR734" i="32"/>
  <c r="AS734" i="32"/>
  <c r="AT734" i="32"/>
  <c r="AU734" i="32"/>
  <c r="AV734" i="32"/>
  <c r="AW734" i="32"/>
  <c r="AX734" i="32"/>
  <c r="AY734" i="32"/>
  <c r="AZ734" i="32"/>
  <c r="BA734" i="32"/>
  <c r="AK735" i="32"/>
  <c r="AL735" i="32"/>
  <c r="AM735" i="32"/>
  <c r="AN735" i="32"/>
  <c r="AO735" i="32"/>
  <c r="AP735" i="32"/>
  <c r="AQ735" i="32"/>
  <c r="Q735" i="32"/>
  <c r="AR735" i="32"/>
  <c r="AS735" i="32"/>
  <c r="AT735" i="32"/>
  <c r="AU735" i="32"/>
  <c r="AV735" i="32"/>
  <c r="AW735" i="32"/>
  <c r="AX735" i="32"/>
  <c r="AY735" i="32"/>
  <c r="AZ735" i="32"/>
  <c r="BA735" i="32"/>
  <c r="AK736" i="32"/>
  <c r="AL736" i="32"/>
  <c r="AM736" i="32"/>
  <c r="AN736" i="32"/>
  <c r="AO736" i="32"/>
  <c r="AP736" i="32"/>
  <c r="AQ736" i="32"/>
  <c r="Q736" i="32"/>
  <c r="AR736" i="32"/>
  <c r="AS736" i="32"/>
  <c r="AT736" i="32"/>
  <c r="AU736" i="32"/>
  <c r="AV736" i="32"/>
  <c r="AW736" i="32"/>
  <c r="AX736" i="32"/>
  <c r="AY736" i="32"/>
  <c r="AZ736" i="32"/>
  <c r="BA736" i="32"/>
  <c r="AK737" i="32"/>
  <c r="AL737" i="32"/>
  <c r="AM737" i="32"/>
  <c r="AN737" i="32"/>
  <c r="AO737" i="32"/>
  <c r="AP737" i="32"/>
  <c r="AQ737" i="32"/>
  <c r="Q737" i="32"/>
  <c r="AR737" i="32"/>
  <c r="AS737" i="32"/>
  <c r="AT737" i="32"/>
  <c r="AU737" i="32"/>
  <c r="AV737" i="32"/>
  <c r="AW737" i="32"/>
  <c r="AX737" i="32"/>
  <c r="AY737" i="32"/>
  <c r="AZ737" i="32"/>
  <c r="BA737" i="32"/>
  <c r="AK738" i="32"/>
  <c r="AL738" i="32"/>
  <c r="AM738" i="32"/>
  <c r="AN738" i="32"/>
  <c r="AO738" i="32"/>
  <c r="AP738" i="32"/>
  <c r="AQ738" i="32"/>
  <c r="Q738" i="32"/>
  <c r="AR738" i="32"/>
  <c r="AS738" i="32"/>
  <c r="AT738" i="32"/>
  <c r="AU738" i="32"/>
  <c r="AV738" i="32"/>
  <c r="AW738" i="32"/>
  <c r="AX738" i="32"/>
  <c r="AY738" i="32"/>
  <c r="AZ738" i="32"/>
  <c r="BA738" i="32"/>
  <c r="AK739" i="32"/>
  <c r="AL739" i="32"/>
  <c r="AM739" i="32"/>
  <c r="AN739" i="32"/>
  <c r="AO739" i="32"/>
  <c r="AP739" i="32"/>
  <c r="AQ739" i="32"/>
  <c r="Q739" i="32"/>
  <c r="AR739" i="32"/>
  <c r="AS739" i="32"/>
  <c r="AT739" i="32"/>
  <c r="AU739" i="32"/>
  <c r="AV739" i="32"/>
  <c r="AW739" i="32"/>
  <c r="AX739" i="32"/>
  <c r="AY739" i="32"/>
  <c r="AZ739" i="32"/>
  <c r="BA739" i="32"/>
  <c r="AK740" i="32"/>
  <c r="AL740" i="32"/>
  <c r="AM740" i="32"/>
  <c r="AN740" i="32"/>
  <c r="AO740" i="32"/>
  <c r="AP740" i="32"/>
  <c r="AQ740" i="32"/>
  <c r="Q740" i="32"/>
  <c r="AR740" i="32"/>
  <c r="AS740" i="32"/>
  <c r="AT740" i="32"/>
  <c r="AU740" i="32"/>
  <c r="AV740" i="32"/>
  <c r="AW740" i="32"/>
  <c r="AX740" i="32"/>
  <c r="AY740" i="32"/>
  <c r="AZ740" i="32"/>
  <c r="BA740" i="32"/>
  <c r="AK741" i="32"/>
  <c r="AL741" i="32"/>
  <c r="AM741" i="32"/>
  <c r="AN741" i="32"/>
  <c r="AO741" i="32"/>
  <c r="AP741" i="32"/>
  <c r="AQ741" i="32"/>
  <c r="Q741" i="32"/>
  <c r="AR741" i="32"/>
  <c r="AS741" i="32"/>
  <c r="AT741" i="32"/>
  <c r="AU741" i="32"/>
  <c r="AV741" i="32"/>
  <c r="AW741" i="32"/>
  <c r="AX741" i="32"/>
  <c r="AY741" i="32"/>
  <c r="AZ741" i="32"/>
  <c r="BA741" i="32"/>
  <c r="AK742" i="32"/>
  <c r="AL742" i="32"/>
  <c r="AM742" i="32"/>
  <c r="AN742" i="32"/>
  <c r="AO742" i="32"/>
  <c r="AP742" i="32"/>
  <c r="AQ742" i="32"/>
  <c r="Q742" i="32"/>
  <c r="AR742" i="32"/>
  <c r="AS742" i="32"/>
  <c r="AT742" i="32"/>
  <c r="AU742" i="32"/>
  <c r="AV742" i="32"/>
  <c r="AW742" i="32"/>
  <c r="AX742" i="32"/>
  <c r="AY742" i="32"/>
  <c r="AZ742" i="32"/>
  <c r="BA742" i="32"/>
  <c r="AK743" i="32"/>
  <c r="AL743" i="32"/>
  <c r="AM743" i="32"/>
  <c r="AN743" i="32"/>
  <c r="AO743" i="32"/>
  <c r="AP743" i="32"/>
  <c r="AQ743" i="32"/>
  <c r="Q743" i="32"/>
  <c r="AR743" i="32"/>
  <c r="AS743" i="32"/>
  <c r="AT743" i="32"/>
  <c r="AU743" i="32"/>
  <c r="AV743" i="32"/>
  <c r="AW743" i="32"/>
  <c r="AX743" i="32"/>
  <c r="AY743" i="32"/>
  <c r="AZ743" i="32"/>
  <c r="BA743" i="32"/>
  <c r="AK744" i="32"/>
  <c r="AL744" i="32"/>
  <c r="AM744" i="32"/>
  <c r="AN744" i="32"/>
  <c r="AO744" i="32"/>
  <c r="AP744" i="32"/>
  <c r="AQ744" i="32"/>
  <c r="Q744" i="32"/>
  <c r="AR744" i="32"/>
  <c r="AS744" i="32"/>
  <c r="AT744" i="32"/>
  <c r="AU744" i="32"/>
  <c r="AV744" i="32"/>
  <c r="AW744" i="32"/>
  <c r="AX744" i="32"/>
  <c r="AY744" i="32"/>
  <c r="AZ744" i="32"/>
  <c r="BA744" i="32"/>
  <c r="AK745" i="32"/>
  <c r="AL745" i="32"/>
  <c r="AM745" i="32"/>
  <c r="AN745" i="32"/>
  <c r="AO745" i="32"/>
  <c r="AP745" i="32"/>
  <c r="AQ745" i="32"/>
  <c r="Q745" i="32"/>
  <c r="AR745" i="32"/>
  <c r="AS745" i="32"/>
  <c r="AT745" i="32"/>
  <c r="AU745" i="32"/>
  <c r="AV745" i="32"/>
  <c r="AW745" i="32"/>
  <c r="AX745" i="32"/>
  <c r="AY745" i="32"/>
  <c r="AZ745" i="32"/>
  <c r="BA745" i="32"/>
  <c r="AK746" i="32"/>
  <c r="AL746" i="32"/>
  <c r="AM746" i="32"/>
  <c r="AN746" i="32"/>
  <c r="AO746" i="32"/>
  <c r="AP746" i="32"/>
  <c r="AQ746" i="32"/>
  <c r="Q746" i="32"/>
  <c r="AR746" i="32"/>
  <c r="AS746" i="32"/>
  <c r="AT746" i="32"/>
  <c r="AU746" i="32"/>
  <c r="AV746" i="32"/>
  <c r="AW746" i="32"/>
  <c r="AX746" i="32"/>
  <c r="AY746" i="32"/>
  <c r="AZ746" i="32"/>
  <c r="BA746" i="32"/>
  <c r="AK747" i="32"/>
  <c r="AL747" i="32"/>
  <c r="AM747" i="32"/>
  <c r="AN747" i="32"/>
  <c r="AO747" i="32"/>
  <c r="AP747" i="32"/>
  <c r="AQ747" i="32"/>
  <c r="Q747" i="32"/>
  <c r="AR747" i="32"/>
  <c r="AS747" i="32"/>
  <c r="AT747" i="32"/>
  <c r="AU747" i="32"/>
  <c r="AV747" i="32"/>
  <c r="AW747" i="32"/>
  <c r="AX747" i="32"/>
  <c r="AY747" i="32"/>
  <c r="AZ747" i="32"/>
  <c r="BA747" i="32"/>
  <c r="AK748" i="32"/>
  <c r="AL748" i="32"/>
  <c r="AM748" i="32"/>
  <c r="AN748" i="32"/>
  <c r="AO748" i="32"/>
  <c r="AP748" i="32"/>
  <c r="AQ748" i="32"/>
  <c r="Q748" i="32"/>
  <c r="AR748" i="32"/>
  <c r="AS748" i="32"/>
  <c r="AT748" i="32"/>
  <c r="AU748" i="32"/>
  <c r="AV748" i="32"/>
  <c r="AW748" i="32"/>
  <c r="AX748" i="32"/>
  <c r="AY748" i="32"/>
  <c r="AZ748" i="32"/>
  <c r="BA748" i="32"/>
  <c r="AK749" i="32"/>
  <c r="AL749" i="32"/>
  <c r="AM749" i="32"/>
  <c r="AN749" i="32"/>
  <c r="AO749" i="32"/>
  <c r="AP749" i="32"/>
  <c r="AQ749" i="32"/>
  <c r="Q749" i="32"/>
  <c r="AR749" i="32"/>
  <c r="AS749" i="32"/>
  <c r="AT749" i="32"/>
  <c r="AU749" i="32"/>
  <c r="AV749" i="32"/>
  <c r="AW749" i="32"/>
  <c r="AX749" i="32"/>
  <c r="AY749" i="32"/>
  <c r="AZ749" i="32"/>
  <c r="BA749" i="32"/>
  <c r="AK750" i="32"/>
  <c r="AL750" i="32"/>
  <c r="AM750" i="32"/>
  <c r="AN750" i="32"/>
  <c r="AO750" i="32"/>
  <c r="AP750" i="32"/>
  <c r="AQ750" i="32"/>
  <c r="Q750" i="32"/>
  <c r="AR750" i="32"/>
  <c r="AS750" i="32"/>
  <c r="AT750" i="32"/>
  <c r="AU750" i="32"/>
  <c r="AV750" i="32"/>
  <c r="AW750" i="32"/>
  <c r="AX750" i="32"/>
  <c r="AY750" i="32"/>
  <c r="AZ750" i="32"/>
  <c r="BA750" i="32"/>
  <c r="AK751" i="32"/>
  <c r="AL751" i="32"/>
  <c r="AM751" i="32"/>
  <c r="AN751" i="32"/>
  <c r="AO751" i="32"/>
  <c r="AP751" i="32"/>
  <c r="AQ751" i="32"/>
  <c r="Q751" i="32"/>
  <c r="AR751" i="32"/>
  <c r="AS751" i="32"/>
  <c r="AT751" i="32"/>
  <c r="AU751" i="32"/>
  <c r="AV751" i="32"/>
  <c r="AW751" i="32"/>
  <c r="AX751" i="32"/>
  <c r="AY751" i="32"/>
  <c r="AZ751" i="32"/>
  <c r="BA751" i="32"/>
  <c r="AK752" i="32"/>
  <c r="AL752" i="32"/>
  <c r="AM752" i="32"/>
  <c r="AN752" i="32"/>
  <c r="AO752" i="32"/>
  <c r="AP752" i="32"/>
  <c r="AQ752" i="32"/>
  <c r="Q752" i="32"/>
  <c r="AR752" i="32"/>
  <c r="AS752" i="32"/>
  <c r="AT752" i="32"/>
  <c r="AU752" i="32"/>
  <c r="AV752" i="32"/>
  <c r="AW752" i="32"/>
  <c r="AX752" i="32"/>
  <c r="AY752" i="32"/>
  <c r="AZ752" i="32"/>
  <c r="BA752" i="32"/>
  <c r="AK753" i="32"/>
  <c r="AL753" i="32"/>
  <c r="AM753" i="32"/>
  <c r="AN753" i="32"/>
  <c r="AO753" i="32"/>
  <c r="AP753" i="32"/>
  <c r="AQ753" i="32"/>
  <c r="Q753" i="32"/>
  <c r="AR753" i="32"/>
  <c r="AS753" i="32"/>
  <c r="AT753" i="32"/>
  <c r="AU753" i="32"/>
  <c r="AV753" i="32"/>
  <c r="AW753" i="32"/>
  <c r="AX753" i="32"/>
  <c r="AY753" i="32"/>
  <c r="AZ753" i="32"/>
  <c r="BA753" i="32"/>
  <c r="AK754" i="32"/>
  <c r="AL754" i="32"/>
  <c r="AM754" i="32"/>
  <c r="AN754" i="32"/>
  <c r="AO754" i="32"/>
  <c r="AP754" i="32"/>
  <c r="AQ754" i="32"/>
  <c r="Q754" i="32"/>
  <c r="AR754" i="32"/>
  <c r="AS754" i="32"/>
  <c r="AT754" i="32"/>
  <c r="AU754" i="32"/>
  <c r="AV754" i="32"/>
  <c r="AW754" i="32"/>
  <c r="AX754" i="32"/>
  <c r="AY754" i="32"/>
  <c r="AZ754" i="32"/>
  <c r="BA754" i="32"/>
  <c r="AK755" i="32"/>
  <c r="AL755" i="32"/>
  <c r="AM755" i="32"/>
  <c r="AN755" i="32"/>
  <c r="AO755" i="32"/>
  <c r="AP755" i="32"/>
  <c r="AQ755" i="32"/>
  <c r="Q755" i="32"/>
  <c r="AR755" i="32"/>
  <c r="AS755" i="32"/>
  <c r="AT755" i="32"/>
  <c r="AU755" i="32"/>
  <c r="AV755" i="32"/>
  <c r="AW755" i="32"/>
  <c r="AX755" i="32"/>
  <c r="AY755" i="32"/>
  <c r="AZ755" i="32"/>
  <c r="BA755" i="32"/>
  <c r="AK756" i="32"/>
  <c r="AL756" i="32"/>
  <c r="AM756" i="32"/>
  <c r="AN756" i="32"/>
  <c r="AO756" i="32"/>
  <c r="AP756" i="32"/>
  <c r="AQ756" i="32"/>
  <c r="Q756" i="32"/>
  <c r="AR756" i="32"/>
  <c r="AS756" i="32"/>
  <c r="AT756" i="32"/>
  <c r="AU756" i="32"/>
  <c r="AV756" i="32"/>
  <c r="AW756" i="32"/>
  <c r="AX756" i="32"/>
  <c r="AY756" i="32"/>
  <c r="AZ756" i="32"/>
  <c r="BA756" i="32"/>
  <c r="AK757" i="32"/>
  <c r="AL757" i="32"/>
  <c r="AM757" i="32"/>
  <c r="AN757" i="32"/>
  <c r="AO757" i="32"/>
  <c r="AP757" i="32"/>
  <c r="AQ757" i="32"/>
  <c r="Q757" i="32"/>
  <c r="AR757" i="32"/>
  <c r="AS757" i="32"/>
  <c r="AT757" i="32"/>
  <c r="AU757" i="32"/>
  <c r="AV757" i="32"/>
  <c r="AW757" i="32"/>
  <c r="AX757" i="32"/>
  <c r="AY757" i="32"/>
  <c r="AZ757" i="32"/>
  <c r="BA757" i="32"/>
  <c r="AK758" i="32"/>
  <c r="AL758" i="32"/>
  <c r="AM758" i="32"/>
  <c r="AN758" i="32"/>
  <c r="AO758" i="32"/>
  <c r="AP758" i="32"/>
  <c r="AQ758" i="32"/>
  <c r="Q758" i="32"/>
  <c r="AR758" i="32"/>
  <c r="AS758" i="32"/>
  <c r="AT758" i="32"/>
  <c r="AU758" i="32"/>
  <c r="AV758" i="32"/>
  <c r="AW758" i="32"/>
  <c r="AX758" i="32"/>
  <c r="AY758" i="32"/>
  <c r="AZ758" i="32"/>
  <c r="BA758" i="32"/>
  <c r="AK759" i="32"/>
  <c r="AL759" i="32"/>
  <c r="AM759" i="32"/>
  <c r="AN759" i="32"/>
  <c r="AO759" i="32"/>
  <c r="AP759" i="32"/>
  <c r="AQ759" i="32"/>
  <c r="Q759" i="32"/>
  <c r="AR759" i="32"/>
  <c r="AS759" i="32"/>
  <c r="AT759" i="32"/>
  <c r="AU759" i="32"/>
  <c r="AV759" i="32"/>
  <c r="AW759" i="32"/>
  <c r="AX759" i="32"/>
  <c r="AY759" i="32"/>
  <c r="AZ759" i="32"/>
  <c r="BA759" i="32"/>
  <c r="AK760" i="32"/>
  <c r="AL760" i="32"/>
  <c r="AM760" i="32"/>
  <c r="AN760" i="32"/>
  <c r="AO760" i="32"/>
  <c r="AP760" i="32"/>
  <c r="AQ760" i="32"/>
  <c r="Q760" i="32"/>
  <c r="AR760" i="32"/>
  <c r="AS760" i="32"/>
  <c r="AT760" i="32"/>
  <c r="AU760" i="32"/>
  <c r="AV760" i="32"/>
  <c r="AW760" i="32"/>
  <c r="AX760" i="32"/>
  <c r="AY760" i="32"/>
  <c r="AZ760" i="32"/>
  <c r="BA760" i="32"/>
  <c r="AK761" i="32"/>
  <c r="AL761" i="32"/>
  <c r="AM761" i="32"/>
  <c r="AN761" i="32"/>
  <c r="AO761" i="32"/>
  <c r="AP761" i="32"/>
  <c r="AQ761" i="32"/>
  <c r="Q761" i="32"/>
  <c r="AR761" i="32"/>
  <c r="AS761" i="32"/>
  <c r="AT761" i="32"/>
  <c r="AU761" i="32"/>
  <c r="AV761" i="32"/>
  <c r="AW761" i="32"/>
  <c r="AX761" i="32"/>
  <c r="AY761" i="32"/>
  <c r="AZ761" i="32"/>
  <c r="BA761" i="32"/>
  <c r="AK762" i="32"/>
  <c r="AL762" i="32"/>
  <c r="AM762" i="32"/>
  <c r="AN762" i="32"/>
  <c r="AO762" i="32"/>
  <c r="AP762" i="32"/>
  <c r="AQ762" i="32"/>
  <c r="Q762" i="32"/>
  <c r="AR762" i="32"/>
  <c r="AS762" i="32"/>
  <c r="AT762" i="32"/>
  <c r="AU762" i="32"/>
  <c r="AV762" i="32"/>
  <c r="AW762" i="32"/>
  <c r="AX762" i="32"/>
  <c r="AY762" i="32"/>
  <c r="AZ762" i="32"/>
  <c r="BA762" i="32"/>
  <c r="AK763" i="32"/>
  <c r="AL763" i="32"/>
  <c r="AM763" i="32"/>
  <c r="AN763" i="32"/>
  <c r="AO763" i="32"/>
  <c r="AP763" i="32"/>
  <c r="AQ763" i="32"/>
  <c r="Q763" i="32"/>
  <c r="AR763" i="32"/>
  <c r="AS763" i="32"/>
  <c r="AT763" i="32"/>
  <c r="AU763" i="32"/>
  <c r="AV763" i="32"/>
  <c r="AW763" i="32"/>
  <c r="AX763" i="32"/>
  <c r="AY763" i="32"/>
  <c r="AZ763" i="32"/>
  <c r="BA763" i="32"/>
  <c r="AK764" i="32"/>
  <c r="AL764" i="32"/>
  <c r="AM764" i="32"/>
  <c r="AN764" i="32"/>
  <c r="AO764" i="32"/>
  <c r="AP764" i="32"/>
  <c r="AQ764" i="32"/>
  <c r="Q764" i="32"/>
  <c r="AR764" i="32"/>
  <c r="AS764" i="32"/>
  <c r="AT764" i="32"/>
  <c r="AU764" i="32"/>
  <c r="AV764" i="32"/>
  <c r="AW764" i="32"/>
  <c r="AX764" i="32"/>
  <c r="AY764" i="32"/>
  <c r="AZ764" i="32"/>
  <c r="BA764" i="32"/>
  <c r="AK765" i="32"/>
  <c r="AL765" i="32"/>
  <c r="AM765" i="32"/>
  <c r="AN765" i="32"/>
  <c r="AO765" i="32"/>
  <c r="AP765" i="32"/>
  <c r="AQ765" i="32"/>
  <c r="Q765" i="32"/>
  <c r="AR765" i="32"/>
  <c r="AS765" i="32"/>
  <c r="AT765" i="32"/>
  <c r="AU765" i="32"/>
  <c r="AV765" i="32"/>
  <c r="AW765" i="32"/>
  <c r="AX765" i="32"/>
  <c r="AY765" i="32"/>
  <c r="AZ765" i="32"/>
  <c r="BA765" i="32"/>
  <c r="AK766" i="32"/>
  <c r="AL766" i="32"/>
  <c r="AM766" i="32"/>
  <c r="AN766" i="32"/>
  <c r="AO766" i="32"/>
  <c r="AP766" i="32"/>
  <c r="AQ766" i="32"/>
  <c r="Q766" i="32"/>
  <c r="AR766" i="32"/>
  <c r="AS766" i="32"/>
  <c r="AT766" i="32"/>
  <c r="AU766" i="32"/>
  <c r="AV766" i="32"/>
  <c r="AW766" i="32"/>
  <c r="AX766" i="32"/>
  <c r="AY766" i="32"/>
  <c r="AZ766" i="32"/>
  <c r="BA766" i="32"/>
  <c r="AK767" i="32"/>
  <c r="AL767" i="32"/>
  <c r="AM767" i="32"/>
  <c r="AN767" i="32"/>
  <c r="AO767" i="32"/>
  <c r="AP767" i="32"/>
  <c r="AQ767" i="32"/>
  <c r="Q767" i="32"/>
  <c r="AR767" i="32"/>
  <c r="AS767" i="32"/>
  <c r="AT767" i="32"/>
  <c r="AU767" i="32"/>
  <c r="AV767" i="32"/>
  <c r="AW767" i="32"/>
  <c r="AX767" i="32"/>
  <c r="AY767" i="32"/>
  <c r="AZ767" i="32"/>
  <c r="BA767" i="32"/>
  <c r="AK768" i="32"/>
  <c r="AL768" i="32"/>
  <c r="AM768" i="32"/>
  <c r="AN768" i="32"/>
  <c r="AO768" i="32"/>
  <c r="AP768" i="32"/>
  <c r="AQ768" i="32"/>
  <c r="Q768" i="32"/>
  <c r="AR768" i="32"/>
  <c r="AS768" i="32"/>
  <c r="AT768" i="32"/>
  <c r="AU768" i="32"/>
  <c r="AV768" i="32"/>
  <c r="AW768" i="32"/>
  <c r="AX768" i="32"/>
  <c r="AY768" i="32"/>
  <c r="AZ768" i="32"/>
  <c r="BA768" i="32"/>
  <c r="AK769" i="32"/>
  <c r="AL769" i="32"/>
  <c r="AM769" i="32"/>
  <c r="AN769" i="32"/>
  <c r="AO769" i="32"/>
  <c r="AP769" i="32"/>
  <c r="AQ769" i="32"/>
  <c r="Q769" i="32"/>
  <c r="AR769" i="32"/>
  <c r="AS769" i="32"/>
  <c r="AT769" i="32"/>
  <c r="AU769" i="32"/>
  <c r="AV769" i="32"/>
  <c r="AW769" i="32"/>
  <c r="AX769" i="32"/>
  <c r="AY769" i="32"/>
  <c r="AZ769" i="32"/>
  <c r="BA769" i="32"/>
  <c r="AK770" i="32"/>
  <c r="AL770" i="32"/>
  <c r="AM770" i="32"/>
  <c r="AN770" i="32"/>
  <c r="AO770" i="32"/>
  <c r="AP770" i="32"/>
  <c r="AQ770" i="32"/>
  <c r="Q770" i="32"/>
  <c r="AR770" i="32"/>
  <c r="AS770" i="32"/>
  <c r="AT770" i="32"/>
  <c r="AU770" i="32"/>
  <c r="AV770" i="32"/>
  <c r="AW770" i="32"/>
  <c r="AX770" i="32"/>
  <c r="AY770" i="32"/>
  <c r="AZ770" i="32"/>
  <c r="BA770" i="32"/>
  <c r="AK771" i="32"/>
  <c r="AL771" i="32"/>
  <c r="AM771" i="32"/>
  <c r="AN771" i="32"/>
  <c r="AO771" i="32"/>
  <c r="AP771" i="32"/>
  <c r="AQ771" i="32"/>
  <c r="Q771" i="32"/>
  <c r="AR771" i="32"/>
  <c r="AS771" i="32"/>
  <c r="AT771" i="32"/>
  <c r="AU771" i="32"/>
  <c r="AV771" i="32"/>
  <c r="AW771" i="32"/>
  <c r="AX771" i="32"/>
  <c r="AY771" i="32"/>
  <c r="AZ771" i="32"/>
  <c r="BA771" i="32"/>
  <c r="AK772" i="32"/>
  <c r="AL772" i="32"/>
  <c r="AM772" i="32"/>
  <c r="AN772" i="32"/>
  <c r="AO772" i="32"/>
  <c r="AP772" i="32"/>
  <c r="AQ772" i="32"/>
  <c r="Q772" i="32"/>
  <c r="AR772" i="32"/>
  <c r="AS772" i="32"/>
  <c r="AT772" i="32"/>
  <c r="AU772" i="32"/>
  <c r="AV772" i="32"/>
  <c r="AW772" i="32"/>
  <c r="AX772" i="32"/>
  <c r="AY772" i="32"/>
  <c r="AZ772" i="32"/>
  <c r="BA772" i="32"/>
  <c r="AK773" i="32"/>
  <c r="AL773" i="32"/>
  <c r="AM773" i="32"/>
  <c r="AN773" i="32"/>
  <c r="AO773" i="32"/>
  <c r="AP773" i="32"/>
  <c r="AQ773" i="32"/>
  <c r="Q773" i="32"/>
  <c r="AR773" i="32"/>
  <c r="AS773" i="32"/>
  <c r="AT773" i="32"/>
  <c r="AU773" i="32"/>
  <c r="AV773" i="32"/>
  <c r="AW773" i="32"/>
  <c r="AX773" i="32"/>
  <c r="AY773" i="32"/>
  <c r="AZ773" i="32"/>
  <c r="BA773" i="32"/>
  <c r="AK774" i="32"/>
  <c r="AL774" i="32"/>
  <c r="AM774" i="32"/>
  <c r="AN774" i="32"/>
  <c r="AO774" i="32"/>
  <c r="AP774" i="32"/>
  <c r="AQ774" i="32"/>
  <c r="Q774" i="32"/>
  <c r="AR774" i="32"/>
  <c r="AS774" i="32"/>
  <c r="AT774" i="32"/>
  <c r="AU774" i="32"/>
  <c r="AV774" i="32"/>
  <c r="AW774" i="32"/>
  <c r="AX774" i="32"/>
  <c r="AY774" i="32"/>
  <c r="AZ774" i="32"/>
  <c r="BA774" i="32"/>
  <c r="AK775" i="32"/>
  <c r="AL775" i="32"/>
  <c r="AM775" i="32"/>
  <c r="AN775" i="32"/>
  <c r="AO775" i="32"/>
  <c r="AP775" i="32"/>
  <c r="AQ775" i="32"/>
  <c r="Q775" i="32"/>
  <c r="AR775" i="32"/>
  <c r="AS775" i="32"/>
  <c r="AT775" i="32"/>
  <c r="AU775" i="32"/>
  <c r="AV775" i="32"/>
  <c r="AW775" i="32"/>
  <c r="AX775" i="32"/>
  <c r="AY775" i="32"/>
  <c r="AZ775" i="32"/>
  <c r="BA775" i="32"/>
  <c r="AK776" i="32"/>
  <c r="AL776" i="32"/>
  <c r="AM776" i="32"/>
  <c r="AN776" i="32"/>
  <c r="AO776" i="32"/>
  <c r="AP776" i="32"/>
  <c r="AQ776" i="32"/>
  <c r="Q776" i="32"/>
  <c r="AR776" i="32"/>
  <c r="AS776" i="32"/>
  <c r="AT776" i="32"/>
  <c r="AU776" i="32"/>
  <c r="AV776" i="32"/>
  <c r="AW776" i="32"/>
  <c r="AX776" i="32"/>
  <c r="AY776" i="32"/>
  <c r="AZ776" i="32"/>
  <c r="BA776" i="32"/>
  <c r="AK777" i="32"/>
  <c r="AL777" i="32"/>
  <c r="AM777" i="32"/>
  <c r="AN777" i="32"/>
  <c r="AO777" i="32"/>
  <c r="AP777" i="32"/>
  <c r="AQ777" i="32"/>
  <c r="Q777" i="32"/>
  <c r="AR777" i="32"/>
  <c r="AS777" i="32"/>
  <c r="AT777" i="32"/>
  <c r="AU777" i="32"/>
  <c r="AV777" i="32"/>
  <c r="AW777" i="32"/>
  <c r="AX777" i="32"/>
  <c r="AY777" i="32"/>
  <c r="AZ777" i="32"/>
  <c r="BA777" i="32"/>
  <c r="AK778" i="32"/>
  <c r="AL778" i="32"/>
  <c r="AM778" i="32"/>
  <c r="AN778" i="32"/>
  <c r="AO778" i="32"/>
  <c r="AP778" i="32"/>
  <c r="AQ778" i="32"/>
  <c r="Q778" i="32"/>
  <c r="AR778" i="32"/>
  <c r="AS778" i="32"/>
  <c r="AT778" i="32"/>
  <c r="AU778" i="32"/>
  <c r="AV778" i="32"/>
  <c r="AW778" i="32"/>
  <c r="AX778" i="32"/>
  <c r="AY778" i="32"/>
  <c r="AZ778" i="32"/>
  <c r="BA778" i="32"/>
  <c r="AK779" i="32"/>
  <c r="AL779" i="32"/>
  <c r="AM779" i="32"/>
  <c r="AN779" i="32"/>
  <c r="AO779" i="32"/>
  <c r="AP779" i="32"/>
  <c r="AQ779" i="32"/>
  <c r="Q779" i="32"/>
  <c r="AR779" i="32"/>
  <c r="AS779" i="32"/>
  <c r="AT779" i="32"/>
  <c r="AU779" i="32"/>
  <c r="AV779" i="32"/>
  <c r="AW779" i="32"/>
  <c r="AX779" i="32"/>
  <c r="AY779" i="32"/>
  <c r="AZ779" i="32"/>
  <c r="BA779" i="32"/>
  <c r="AK780" i="32"/>
  <c r="AL780" i="32"/>
  <c r="AM780" i="32"/>
  <c r="AN780" i="32"/>
  <c r="AO780" i="32"/>
  <c r="AP780" i="32"/>
  <c r="AQ780" i="32"/>
  <c r="Q780" i="32"/>
  <c r="AR780" i="32"/>
  <c r="AS780" i="32"/>
  <c r="AT780" i="32"/>
  <c r="AU780" i="32"/>
  <c r="AV780" i="32"/>
  <c r="AW780" i="32"/>
  <c r="AX780" i="32"/>
  <c r="AY780" i="32"/>
  <c r="AZ780" i="32"/>
  <c r="BA780" i="32"/>
  <c r="AK781" i="32"/>
  <c r="AL781" i="32"/>
  <c r="AM781" i="32"/>
  <c r="AN781" i="32"/>
  <c r="AO781" i="32"/>
  <c r="AP781" i="32"/>
  <c r="AQ781" i="32"/>
  <c r="Q781" i="32"/>
  <c r="AR781" i="32"/>
  <c r="AS781" i="32"/>
  <c r="AT781" i="32"/>
  <c r="AU781" i="32"/>
  <c r="AV781" i="32"/>
  <c r="AW781" i="32"/>
  <c r="AX781" i="32"/>
  <c r="AY781" i="32"/>
  <c r="AZ781" i="32"/>
  <c r="BA781" i="32"/>
  <c r="AK782" i="32"/>
  <c r="AL782" i="32"/>
  <c r="AM782" i="32"/>
  <c r="AN782" i="32"/>
  <c r="AO782" i="32"/>
  <c r="AP782" i="32"/>
  <c r="AQ782" i="32"/>
  <c r="Q782" i="32"/>
  <c r="AR782" i="32"/>
  <c r="AS782" i="32"/>
  <c r="AT782" i="32"/>
  <c r="AU782" i="32"/>
  <c r="AV782" i="32"/>
  <c r="AW782" i="32"/>
  <c r="AX782" i="32"/>
  <c r="AY782" i="32"/>
  <c r="AZ782" i="32"/>
  <c r="BA782" i="32"/>
  <c r="AK783" i="32"/>
  <c r="AL783" i="32"/>
  <c r="AM783" i="32"/>
  <c r="AN783" i="32"/>
  <c r="AO783" i="32"/>
  <c r="AP783" i="32"/>
  <c r="AQ783" i="32"/>
  <c r="Q783" i="32"/>
  <c r="AR783" i="32"/>
  <c r="AS783" i="32"/>
  <c r="AT783" i="32"/>
  <c r="AU783" i="32"/>
  <c r="AV783" i="32"/>
  <c r="AW783" i="32"/>
  <c r="AX783" i="32"/>
  <c r="AY783" i="32"/>
  <c r="AZ783" i="32"/>
  <c r="BA783" i="32"/>
  <c r="AK784" i="32"/>
  <c r="AL784" i="32"/>
  <c r="AM784" i="32"/>
  <c r="AN784" i="32"/>
  <c r="AO784" i="32"/>
  <c r="AP784" i="32"/>
  <c r="AQ784" i="32"/>
  <c r="Q784" i="32"/>
  <c r="AR784" i="32"/>
  <c r="AS784" i="32"/>
  <c r="AT784" i="32"/>
  <c r="AU784" i="32"/>
  <c r="AV784" i="32"/>
  <c r="AW784" i="32"/>
  <c r="AX784" i="32"/>
  <c r="AY784" i="32"/>
  <c r="AZ784" i="32"/>
  <c r="BA784" i="32"/>
  <c r="AK785" i="32"/>
  <c r="AL785" i="32"/>
  <c r="AM785" i="32"/>
  <c r="AN785" i="32"/>
  <c r="AO785" i="32"/>
  <c r="AP785" i="32"/>
  <c r="AQ785" i="32"/>
  <c r="Q785" i="32"/>
  <c r="AR785" i="32"/>
  <c r="AS785" i="32"/>
  <c r="AT785" i="32"/>
  <c r="AU785" i="32"/>
  <c r="AV785" i="32"/>
  <c r="AW785" i="32"/>
  <c r="AX785" i="32"/>
  <c r="AY785" i="32"/>
  <c r="AZ785" i="32"/>
  <c r="BA785" i="32"/>
  <c r="AK786" i="32"/>
  <c r="AL786" i="32"/>
  <c r="AM786" i="32"/>
  <c r="AN786" i="32"/>
  <c r="AO786" i="32"/>
  <c r="AP786" i="32"/>
  <c r="AQ786" i="32"/>
  <c r="Q786" i="32"/>
  <c r="AR786" i="32"/>
  <c r="AS786" i="32"/>
  <c r="AT786" i="32"/>
  <c r="AU786" i="32"/>
  <c r="AV786" i="32"/>
  <c r="AW786" i="32"/>
  <c r="AX786" i="32"/>
  <c r="AY786" i="32"/>
  <c r="AZ786" i="32"/>
  <c r="BA786" i="32"/>
  <c r="AK787" i="32"/>
  <c r="AL787" i="32"/>
  <c r="AM787" i="32"/>
  <c r="AN787" i="32"/>
  <c r="AO787" i="32"/>
  <c r="AP787" i="32"/>
  <c r="AQ787" i="32"/>
  <c r="Q787" i="32"/>
  <c r="AR787" i="32"/>
  <c r="AS787" i="32"/>
  <c r="AT787" i="32"/>
  <c r="AU787" i="32"/>
  <c r="AV787" i="32"/>
  <c r="AW787" i="32"/>
  <c r="AX787" i="32"/>
  <c r="AY787" i="32"/>
  <c r="AZ787" i="32"/>
  <c r="BA787" i="32"/>
  <c r="AK788" i="32"/>
  <c r="AL788" i="32"/>
  <c r="AM788" i="32"/>
  <c r="AN788" i="32"/>
  <c r="AO788" i="32"/>
  <c r="AP788" i="32"/>
  <c r="AQ788" i="32"/>
  <c r="Q788" i="32"/>
  <c r="AR788" i="32"/>
  <c r="AS788" i="32"/>
  <c r="AT788" i="32"/>
  <c r="AU788" i="32"/>
  <c r="AV788" i="32"/>
  <c r="AW788" i="32"/>
  <c r="AX788" i="32"/>
  <c r="AY788" i="32"/>
  <c r="AZ788" i="32"/>
  <c r="BA788" i="32"/>
  <c r="AK789" i="32"/>
  <c r="AL789" i="32"/>
  <c r="AM789" i="32"/>
  <c r="AN789" i="32"/>
  <c r="AO789" i="32"/>
  <c r="AP789" i="32"/>
  <c r="AQ789" i="32"/>
  <c r="Q789" i="32"/>
  <c r="AR789" i="32"/>
  <c r="AS789" i="32"/>
  <c r="AT789" i="32"/>
  <c r="AU789" i="32"/>
  <c r="AV789" i="32"/>
  <c r="AW789" i="32"/>
  <c r="AX789" i="32"/>
  <c r="AY789" i="32"/>
  <c r="AZ789" i="32"/>
  <c r="BA789" i="32"/>
  <c r="AK790" i="32"/>
  <c r="AL790" i="32"/>
  <c r="AM790" i="32"/>
  <c r="AN790" i="32"/>
  <c r="AO790" i="32"/>
  <c r="AP790" i="32"/>
  <c r="AQ790" i="32"/>
  <c r="Q790" i="32"/>
  <c r="AR790" i="32"/>
  <c r="AS790" i="32"/>
  <c r="AT790" i="32"/>
  <c r="AU790" i="32"/>
  <c r="AV790" i="32"/>
  <c r="AW790" i="32"/>
  <c r="AX790" i="32"/>
  <c r="AY790" i="32"/>
  <c r="AZ790" i="32"/>
  <c r="BA790" i="32"/>
  <c r="AK791" i="32"/>
  <c r="AL791" i="32"/>
  <c r="AM791" i="32"/>
  <c r="AN791" i="32"/>
  <c r="AO791" i="32"/>
  <c r="AP791" i="32"/>
  <c r="AQ791" i="32"/>
  <c r="Q791" i="32"/>
  <c r="AR791" i="32"/>
  <c r="AS791" i="32"/>
  <c r="AT791" i="32"/>
  <c r="AU791" i="32"/>
  <c r="AV791" i="32"/>
  <c r="AW791" i="32"/>
  <c r="AX791" i="32"/>
  <c r="AY791" i="32"/>
  <c r="AZ791" i="32"/>
  <c r="BA791" i="32"/>
  <c r="AK792" i="32"/>
  <c r="AL792" i="32"/>
  <c r="AM792" i="32"/>
  <c r="AN792" i="32"/>
  <c r="AO792" i="32"/>
  <c r="AP792" i="32"/>
  <c r="AQ792" i="32"/>
  <c r="Q792" i="32"/>
  <c r="AR792" i="32"/>
  <c r="AS792" i="32"/>
  <c r="AT792" i="32"/>
  <c r="AU792" i="32"/>
  <c r="AV792" i="32"/>
  <c r="AW792" i="32"/>
  <c r="AX792" i="32"/>
  <c r="AY792" i="32"/>
  <c r="AZ792" i="32"/>
  <c r="BA792" i="32"/>
  <c r="AK793" i="32"/>
  <c r="AL793" i="32"/>
  <c r="AM793" i="32"/>
  <c r="AN793" i="32"/>
  <c r="AO793" i="32"/>
  <c r="AP793" i="32"/>
  <c r="AQ793" i="32"/>
  <c r="Q793" i="32"/>
  <c r="AR793" i="32"/>
  <c r="AS793" i="32"/>
  <c r="AT793" i="32"/>
  <c r="AU793" i="32"/>
  <c r="AV793" i="32"/>
  <c r="AW793" i="32"/>
  <c r="AX793" i="32"/>
  <c r="AY793" i="32"/>
  <c r="AZ793" i="32"/>
  <c r="BA793" i="32"/>
  <c r="AK794" i="32"/>
  <c r="AL794" i="32"/>
  <c r="AM794" i="32"/>
  <c r="AN794" i="32"/>
  <c r="AO794" i="32"/>
  <c r="AP794" i="32"/>
  <c r="AQ794" i="32"/>
  <c r="Q794" i="32"/>
  <c r="AR794" i="32"/>
  <c r="AS794" i="32"/>
  <c r="AT794" i="32"/>
  <c r="AU794" i="32"/>
  <c r="AV794" i="32"/>
  <c r="AW794" i="32"/>
  <c r="AX794" i="32"/>
  <c r="AY794" i="32"/>
  <c r="AZ794" i="32"/>
  <c r="BA794" i="32"/>
  <c r="AK795" i="32"/>
  <c r="AL795" i="32"/>
  <c r="AM795" i="32"/>
  <c r="AN795" i="32"/>
  <c r="AO795" i="32"/>
  <c r="AP795" i="32"/>
  <c r="AQ795" i="32"/>
  <c r="Q795" i="32"/>
  <c r="AR795" i="32"/>
  <c r="AS795" i="32"/>
  <c r="AT795" i="32"/>
  <c r="AU795" i="32"/>
  <c r="AV795" i="32"/>
  <c r="AW795" i="32"/>
  <c r="AX795" i="32"/>
  <c r="AY795" i="32"/>
  <c r="AZ795" i="32"/>
  <c r="BA795" i="32"/>
  <c r="AK796" i="32"/>
  <c r="AL796" i="32"/>
  <c r="AM796" i="32"/>
  <c r="AN796" i="32"/>
  <c r="AO796" i="32"/>
  <c r="AP796" i="32"/>
  <c r="AQ796" i="32"/>
  <c r="Q796" i="32"/>
  <c r="AR796" i="32"/>
  <c r="AS796" i="32"/>
  <c r="AT796" i="32"/>
  <c r="AU796" i="32"/>
  <c r="AV796" i="32"/>
  <c r="AW796" i="32"/>
  <c r="AX796" i="32"/>
  <c r="AY796" i="32"/>
  <c r="AZ796" i="32"/>
  <c r="BA796" i="32"/>
  <c r="AK797" i="32"/>
  <c r="AL797" i="32"/>
  <c r="AM797" i="32"/>
  <c r="AN797" i="32"/>
  <c r="AO797" i="32"/>
  <c r="AP797" i="32"/>
  <c r="AQ797" i="32"/>
  <c r="Q797" i="32"/>
  <c r="AR797" i="32"/>
  <c r="AS797" i="32"/>
  <c r="AT797" i="32"/>
  <c r="AU797" i="32"/>
  <c r="AV797" i="32"/>
  <c r="AW797" i="32"/>
  <c r="AX797" i="32"/>
  <c r="AY797" i="32"/>
  <c r="AZ797" i="32"/>
  <c r="BA797" i="32"/>
  <c r="AK798" i="32"/>
  <c r="AL798" i="32"/>
  <c r="AM798" i="32"/>
  <c r="AN798" i="32"/>
  <c r="AO798" i="32"/>
  <c r="AP798" i="32"/>
  <c r="AQ798" i="32"/>
  <c r="Q798" i="32"/>
  <c r="AR798" i="32"/>
  <c r="AS798" i="32"/>
  <c r="AT798" i="32"/>
  <c r="AU798" i="32"/>
  <c r="AV798" i="32"/>
  <c r="AW798" i="32"/>
  <c r="AX798" i="32"/>
  <c r="AY798" i="32"/>
  <c r="AZ798" i="32"/>
  <c r="BA798" i="32"/>
  <c r="AK799" i="32"/>
  <c r="AL799" i="32"/>
  <c r="AM799" i="32"/>
  <c r="AN799" i="32"/>
  <c r="AO799" i="32"/>
  <c r="AP799" i="32"/>
  <c r="AQ799" i="32"/>
  <c r="Q799" i="32"/>
  <c r="AR799" i="32"/>
  <c r="AS799" i="32"/>
  <c r="AT799" i="32"/>
  <c r="AU799" i="32"/>
  <c r="AV799" i="32"/>
  <c r="AW799" i="32"/>
  <c r="AX799" i="32"/>
  <c r="AY799" i="32"/>
  <c r="AZ799" i="32"/>
  <c r="BA799" i="32"/>
  <c r="AK800" i="32"/>
  <c r="AL800" i="32"/>
  <c r="AM800" i="32"/>
  <c r="AN800" i="32"/>
  <c r="AO800" i="32"/>
  <c r="AP800" i="32"/>
  <c r="AQ800" i="32"/>
  <c r="Q800" i="32"/>
  <c r="AR800" i="32"/>
  <c r="AS800" i="32"/>
  <c r="AT800" i="32"/>
  <c r="AU800" i="32"/>
  <c r="AV800" i="32"/>
  <c r="AW800" i="32"/>
  <c r="AX800" i="32"/>
  <c r="AY800" i="32"/>
  <c r="AZ800" i="32"/>
  <c r="BA800" i="32"/>
  <c r="AK801" i="32"/>
  <c r="AL801" i="32"/>
  <c r="AM801" i="32"/>
  <c r="AN801" i="32"/>
  <c r="AO801" i="32"/>
  <c r="AP801" i="32"/>
  <c r="AQ801" i="32"/>
  <c r="Q801" i="32"/>
  <c r="AR801" i="32"/>
  <c r="AS801" i="32"/>
  <c r="AT801" i="32"/>
  <c r="AU801" i="32"/>
  <c r="AV801" i="32"/>
  <c r="AW801" i="32"/>
  <c r="AX801" i="32"/>
  <c r="AY801" i="32"/>
  <c r="AZ801" i="32"/>
  <c r="BA801" i="32"/>
  <c r="AK802" i="32"/>
  <c r="AL802" i="32"/>
  <c r="AM802" i="32"/>
  <c r="AN802" i="32"/>
  <c r="AO802" i="32"/>
  <c r="AP802" i="32"/>
  <c r="AQ802" i="32"/>
  <c r="Q802" i="32"/>
  <c r="AR802" i="32"/>
  <c r="AS802" i="32"/>
  <c r="AT802" i="32"/>
  <c r="AU802" i="32"/>
  <c r="AV802" i="32"/>
  <c r="AW802" i="32"/>
  <c r="AX802" i="32"/>
  <c r="AY802" i="32"/>
  <c r="AZ802" i="32"/>
  <c r="BA802" i="32"/>
  <c r="AK803" i="32"/>
  <c r="AL803" i="32"/>
  <c r="AM803" i="32"/>
  <c r="AN803" i="32"/>
  <c r="AO803" i="32"/>
  <c r="AP803" i="32"/>
  <c r="AQ803" i="32"/>
  <c r="Q803" i="32"/>
  <c r="AR803" i="32"/>
  <c r="AS803" i="32"/>
  <c r="AT803" i="32"/>
  <c r="AU803" i="32"/>
  <c r="AV803" i="32"/>
  <c r="AW803" i="32"/>
  <c r="AX803" i="32"/>
  <c r="AY803" i="32"/>
  <c r="AZ803" i="32"/>
  <c r="BA803" i="32"/>
  <c r="AK804" i="32"/>
  <c r="AL804" i="32"/>
  <c r="AM804" i="32"/>
  <c r="AN804" i="32"/>
  <c r="AO804" i="32"/>
  <c r="AP804" i="32"/>
  <c r="AQ804" i="32"/>
  <c r="Q804" i="32"/>
  <c r="AR804" i="32"/>
  <c r="AS804" i="32"/>
  <c r="AT804" i="32"/>
  <c r="AU804" i="32"/>
  <c r="AV804" i="32"/>
  <c r="AW804" i="32"/>
  <c r="AX804" i="32"/>
  <c r="AY804" i="32"/>
  <c r="AZ804" i="32"/>
  <c r="BA804" i="32"/>
  <c r="AK805" i="32"/>
  <c r="AL805" i="32"/>
  <c r="AM805" i="32"/>
  <c r="AN805" i="32"/>
  <c r="AO805" i="32"/>
  <c r="AP805" i="32"/>
  <c r="AQ805" i="32"/>
  <c r="Q805" i="32"/>
  <c r="AR805" i="32"/>
  <c r="AS805" i="32"/>
  <c r="AT805" i="32"/>
  <c r="AU805" i="32"/>
  <c r="AV805" i="32"/>
  <c r="AW805" i="32"/>
  <c r="AX805" i="32"/>
  <c r="AY805" i="32"/>
  <c r="AZ805" i="32"/>
  <c r="BA805" i="32"/>
  <c r="AK806" i="32"/>
  <c r="AL806" i="32"/>
  <c r="AM806" i="32"/>
  <c r="AN806" i="32"/>
  <c r="AO806" i="32"/>
  <c r="AP806" i="32"/>
  <c r="AQ806" i="32"/>
  <c r="Q806" i="32"/>
  <c r="AR806" i="32"/>
  <c r="AS806" i="32"/>
  <c r="AT806" i="32"/>
  <c r="AU806" i="32"/>
  <c r="AV806" i="32"/>
  <c r="AW806" i="32"/>
  <c r="AX806" i="32"/>
  <c r="AY806" i="32"/>
  <c r="AZ806" i="32"/>
  <c r="BA806" i="32"/>
  <c r="AK807" i="32"/>
  <c r="AL807" i="32"/>
  <c r="AM807" i="32"/>
  <c r="AN807" i="32"/>
  <c r="AO807" i="32"/>
  <c r="AP807" i="32"/>
  <c r="AQ807" i="32"/>
  <c r="Q807" i="32"/>
  <c r="AR807" i="32"/>
  <c r="AS807" i="32"/>
  <c r="AT807" i="32"/>
  <c r="AU807" i="32"/>
  <c r="AV807" i="32"/>
  <c r="AW807" i="32"/>
  <c r="AX807" i="32"/>
  <c r="AY807" i="32"/>
  <c r="AZ807" i="32"/>
  <c r="BA807" i="32"/>
  <c r="AK808" i="32"/>
  <c r="AL808" i="32"/>
  <c r="AM808" i="32"/>
  <c r="AN808" i="32"/>
  <c r="AO808" i="32"/>
  <c r="AP808" i="32"/>
  <c r="AQ808" i="32"/>
  <c r="Q808" i="32"/>
  <c r="AR808" i="32"/>
  <c r="AS808" i="32"/>
  <c r="AT808" i="32"/>
  <c r="AU808" i="32"/>
  <c r="AV808" i="32"/>
  <c r="AW808" i="32"/>
  <c r="AX808" i="32"/>
  <c r="AY808" i="32"/>
  <c r="AZ808" i="32"/>
  <c r="BA808" i="32"/>
  <c r="AK809" i="32"/>
  <c r="AL809" i="32"/>
  <c r="AM809" i="32"/>
  <c r="AN809" i="32"/>
  <c r="AO809" i="32"/>
  <c r="AP809" i="32"/>
  <c r="AQ809" i="32"/>
  <c r="Q809" i="32"/>
  <c r="AR809" i="32"/>
  <c r="AS809" i="32"/>
  <c r="AT809" i="32"/>
  <c r="AU809" i="32"/>
  <c r="AV809" i="32"/>
  <c r="AW809" i="32"/>
  <c r="AX809" i="32"/>
  <c r="AY809" i="32"/>
  <c r="AZ809" i="32"/>
  <c r="BA809" i="32"/>
  <c r="AK810" i="32"/>
  <c r="AL810" i="32"/>
  <c r="AM810" i="32"/>
  <c r="AN810" i="32"/>
  <c r="AO810" i="32"/>
  <c r="AP810" i="32"/>
  <c r="AQ810" i="32"/>
  <c r="Q810" i="32"/>
  <c r="AR810" i="32"/>
  <c r="AS810" i="32"/>
  <c r="AT810" i="32"/>
  <c r="AU810" i="32"/>
  <c r="AV810" i="32"/>
  <c r="AW810" i="32"/>
  <c r="AX810" i="32"/>
  <c r="AY810" i="32"/>
  <c r="AZ810" i="32"/>
  <c r="BA810" i="32"/>
  <c r="AK811" i="32"/>
  <c r="AL811" i="32"/>
  <c r="AM811" i="32"/>
  <c r="AN811" i="32"/>
  <c r="AO811" i="32"/>
  <c r="AP811" i="32"/>
  <c r="AQ811" i="32"/>
  <c r="Q811" i="32"/>
  <c r="AR811" i="32"/>
  <c r="AS811" i="32"/>
  <c r="AT811" i="32"/>
  <c r="AU811" i="32"/>
  <c r="AV811" i="32"/>
  <c r="AW811" i="32"/>
  <c r="AX811" i="32"/>
  <c r="AY811" i="32"/>
  <c r="AZ811" i="32"/>
  <c r="BA811" i="32"/>
  <c r="AK812" i="32"/>
  <c r="AL812" i="32"/>
  <c r="AM812" i="32"/>
  <c r="AN812" i="32"/>
  <c r="AO812" i="32"/>
  <c r="AP812" i="32"/>
  <c r="AQ812" i="32"/>
  <c r="Q812" i="32"/>
  <c r="AR812" i="32"/>
  <c r="AS812" i="32"/>
  <c r="AT812" i="32"/>
  <c r="AU812" i="32"/>
  <c r="AV812" i="32"/>
  <c r="AW812" i="32"/>
  <c r="AX812" i="32"/>
  <c r="AY812" i="32"/>
  <c r="AZ812" i="32"/>
  <c r="BA812" i="32"/>
  <c r="AK813" i="32"/>
  <c r="AL813" i="32"/>
  <c r="AM813" i="32"/>
  <c r="AN813" i="32"/>
  <c r="AO813" i="32"/>
  <c r="AP813" i="32"/>
  <c r="AQ813" i="32"/>
  <c r="Q813" i="32"/>
  <c r="AR813" i="32"/>
  <c r="AS813" i="32"/>
  <c r="AT813" i="32"/>
  <c r="AU813" i="32"/>
  <c r="AV813" i="32"/>
  <c r="AW813" i="32"/>
  <c r="AX813" i="32"/>
  <c r="AY813" i="32"/>
  <c r="AZ813" i="32"/>
  <c r="BA813" i="32"/>
  <c r="AK814" i="32"/>
  <c r="AL814" i="32"/>
  <c r="AM814" i="32"/>
  <c r="AN814" i="32"/>
  <c r="AO814" i="32"/>
  <c r="AP814" i="32"/>
  <c r="AQ814" i="32"/>
  <c r="Q814" i="32"/>
  <c r="AR814" i="32"/>
  <c r="AS814" i="32"/>
  <c r="AT814" i="32"/>
  <c r="AU814" i="32"/>
  <c r="AV814" i="32"/>
  <c r="AW814" i="32"/>
  <c r="AX814" i="32"/>
  <c r="AY814" i="32"/>
  <c r="AZ814" i="32"/>
  <c r="BA814" i="32"/>
  <c r="AK815" i="32"/>
  <c r="AL815" i="32"/>
  <c r="AM815" i="32"/>
  <c r="AN815" i="32"/>
  <c r="AO815" i="32"/>
  <c r="AP815" i="32"/>
  <c r="AQ815" i="32"/>
  <c r="Q815" i="32"/>
  <c r="AR815" i="32"/>
  <c r="AS815" i="32"/>
  <c r="AT815" i="32"/>
  <c r="AU815" i="32"/>
  <c r="AV815" i="32"/>
  <c r="AW815" i="32"/>
  <c r="AX815" i="32"/>
  <c r="AY815" i="32"/>
  <c r="AZ815" i="32"/>
  <c r="BA815" i="32"/>
  <c r="AK816" i="32"/>
  <c r="AL816" i="32"/>
  <c r="AM816" i="32"/>
  <c r="AN816" i="32"/>
  <c r="AO816" i="32"/>
  <c r="AP816" i="32"/>
  <c r="AQ816" i="32"/>
  <c r="Q816" i="32"/>
  <c r="AR816" i="32"/>
  <c r="AS816" i="32"/>
  <c r="AT816" i="32"/>
  <c r="AU816" i="32"/>
  <c r="AV816" i="32"/>
  <c r="AW816" i="32"/>
  <c r="AX816" i="32"/>
  <c r="AY816" i="32"/>
  <c r="AZ816" i="32"/>
  <c r="BA816" i="32"/>
  <c r="AK817" i="32"/>
  <c r="AL817" i="32"/>
  <c r="AM817" i="32"/>
  <c r="AN817" i="32"/>
  <c r="AO817" i="32"/>
  <c r="AP817" i="32"/>
  <c r="AQ817" i="32"/>
  <c r="Q817" i="32"/>
  <c r="AR817" i="32"/>
  <c r="AS817" i="32"/>
  <c r="AT817" i="32"/>
  <c r="AU817" i="32"/>
  <c r="AV817" i="32"/>
  <c r="AW817" i="32"/>
  <c r="AX817" i="32"/>
  <c r="AY817" i="32"/>
  <c r="AZ817" i="32"/>
  <c r="BA817" i="32"/>
  <c r="AK818" i="32"/>
  <c r="AL818" i="32"/>
  <c r="AM818" i="32"/>
  <c r="AN818" i="32"/>
  <c r="AO818" i="32"/>
  <c r="AP818" i="32"/>
  <c r="AQ818" i="32"/>
  <c r="Q818" i="32"/>
  <c r="AR818" i="32"/>
  <c r="AS818" i="32"/>
  <c r="AT818" i="32"/>
  <c r="AU818" i="32"/>
  <c r="AV818" i="32"/>
  <c r="AW818" i="32"/>
  <c r="AX818" i="32"/>
  <c r="AY818" i="32"/>
  <c r="AZ818" i="32"/>
  <c r="BA818" i="32"/>
  <c r="AK819" i="32"/>
  <c r="AL819" i="32"/>
  <c r="AM819" i="32"/>
  <c r="AN819" i="32"/>
  <c r="AO819" i="32"/>
  <c r="AP819" i="32"/>
  <c r="AQ819" i="32"/>
  <c r="Q819" i="32"/>
  <c r="AR819" i="32"/>
  <c r="AS819" i="32"/>
  <c r="AT819" i="32"/>
  <c r="AU819" i="32"/>
  <c r="AV819" i="32"/>
  <c r="AW819" i="32"/>
  <c r="AX819" i="32"/>
  <c r="AY819" i="32"/>
  <c r="AZ819" i="32"/>
  <c r="BA819" i="32"/>
  <c r="AK820" i="32"/>
  <c r="AL820" i="32"/>
  <c r="AM820" i="32"/>
  <c r="AN820" i="32"/>
  <c r="AO820" i="32"/>
  <c r="AP820" i="32"/>
  <c r="AQ820" i="32"/>
  <c r="Q820" i="32"/>
  <c r="AR820" i="32"/>
  <c r="AS820" i="32"/>
  <c r="AT820" i="32"/>
  <c r="AU820" i="32"/>
  <c r="AV820" i="32"/>
  <c r="AW820" i="32"/>
  <c r="AX820" i="32"/>
  <c r="AY820" i="32"/>
  <c r="AZ820" i="32"/>
  <c r="BA820" i="32"/>
  <c r="AK821" i="32"/>
  <c r="AL821" i="32"/>
  <c r="AM821" i="32"/>
  <c r="AN821" i="32"/>
  <c r="AO821" i="32"/>
  <c r="AP821" i="32"/>
  <c r="AQ821" i="32"/>
  <c r="Q821" i="32"/>
  <c r="AR821" i="32"/>
  <c r="AS821" i="32"/>
  <c r="AT821" i="32"/>
  <c r="AU821" i="32"/>
  <c r="AV821" i="32"/>
  <c r="AW821" i="32"/>
  <c r="AX821" i="32"/>
  <c r="AY821" i="32"/>
  <c r="AZ821" i="32"/>
  <c r="BA821" i="32"/>
  <c r="AK822" i="32"/>
  <c r="AL822" i="32"/>
  <c r="AM822" i="32"/>
  <c r="AN822" i="32"/>
  <c r="AO822" i="32"/>
  <c r="AP822" i="32"/>
  <c r="AQ822" i="32"/>
  <c r="Q822" i="32"/>
  <c r="AR822" i="32"/>
  <c r="AS822" i="32"/>
  <c r="AT822" i="32"/>
  <c r="AU822" i="32"/>
  <c r="AV822" i="32"/>
  <c r="AW822" i="32"/>
  <c r="AX822" i="32"/>
  <c r="AY822" i="32"/>
  <c r="AZ822" i="32"/>
  <c r="BA822" i="32"/>
  <c r="AK823" i="32"/>
  <c r="AL823" i="32"/>
  <c r="AM823" i="32"/>
  <c r="AN823" i="32"/>
  <c r="AO823" i="32"/>
  <c r="AP823" i="32"/>
  <c r="AQ823" i="32"/>
  <c r="Q823" i="32"/>
  <c r="AR823" i="32"/>
  <c r="AS823" i="32"/>
  <c r="AT823" i="32"/>
  <c r="AU823" i="32"/>
  <c r="AV823" i="32"/>
  <c r="AW823" i="32"/>
  <c r="AX823" i="32"/>
  <c r="AY823" i="32"/>
  <c r="AZ823" i="32"/>
  <c r="BA823" i="32"/>
  <c r="AK824" i="32"/>
  <c r="AL824" i="32"/>
  <c r="AM824" i="32"/>
  <c r="AN824" i="32"/>
  <c r="AO824" i="32"/>
  <c r="AP824" i="32"/>
  <c r="AQ824" i="32"/>
  <c r="Q824" i="32"/>
  <c r="AR824" i="32"/>
  <c r="AS824" i="32"/>
  <c r="AT824" i="32"/>
  <c r="AU824" i="32"/>
  <c r="AV824" i="32"/>
  <c r="AW824" i="32"/>
  <c r="AX824" i="32"/>
  <c r="AY824" i="32"/>
  <c r="AZ824" i="32"/>
  <c r="BA824" i="32"/>
  <c r="AK825" i="32"/>
  <c r="AL825" i="32"/>
  <c r="AM825" i="32"/>
  <c r="AN825" i="32"/>
  <c r="AO825" i="32"/>
  <c r="AP825" i="32"/>
  <c r="AQ825" i="32"/>
  <c r="Q825" i="32"/>
  <c r="AR825" i="32"/>
  <c r="AS825" i="32"/>
  <c r="AT825" i="32"/>
  <c r="AU825" i="32"/>
  <c r="AV825" i="32"/>
  <c r="AW825" i="32"/>
  <c r="AX825" i="32"/>
  <c r="AY825" i="32"/>
  <c r="AZ825" i="32"/>
  <c r="BA825" i="32"/>
  <c r="AK826" i="32"/>
  <c r="AL826" i="32"/>
  <c r="AM826" i="32"/>
  <c r="AN826" i="32"/>
  <c r="AO826" i="32"/>
  <c r="AP826" i="32"/>
  <c r="AQ826" i="32"/>
  <c r="Q826" i="32"/>
  <c r="AR826" i="32"/>
  <c r="AS826" i="32"/>
  <c r="AT826" i="32"/>
  <c r="AU826" i="32"/>
  <c r="AV826" i="32"/>
  <c r="AW826" i="32"/>
  <c r="AX826" i="32"/>
  <c r="AY826" i="32"/>
  <c r="AZ826" i="32"/>
  <c r="BA826" i="32"/>
  <c r="AK827" i="32"/>
  <c r="AL827" i="32"/>
  <c r="AM827" i="32"/>
  <c r="AN827" i="32"/>
  <c r="AO827" i="32"/>
  <c r="AP827" i="32"/>
  <c r="AQ827" i="32"/>
  <c r="Q827" i="32"/>
  <c r="AR827" i="32"/>
  <c r="AS827" i="32"/>
  <c r="AT827" i="32"/>
  <c r="AU827" i="32"/>
  <c r="AV827" i="32"/>
  <c r="AW827" i="32"/>
  <c r="AX827" i="32"/>
  <c r="AY827" i="32"/>
  <c r="AZ827" i="32"/>
  <c r="BA827" i="32"/>
  <c r="AK828" i="32"/>
  <c r="AL828" i="32"/>
  <c r="AM828" i="32"/>
  <c r="AN828" i="32"/>
  <c r="AO828" i="32"/>
  <c r="AP828" i="32"/>
  <c r="AQ828" i="32"/>
  <c r="Q828" i="32"/>
  <c r="AR828" i="32"/>
  <c r="AS828" i="32"/>
  <c r="AT828" i="32"/>
  <c r="AU828" i="32"/>
  <c r="AV828" i="32"/>
  <c r="AW828" i="32"/>
  <c r="AX828" i="32"/>
  <c r="AY828" i="32"/>
  <c r="AZ828" i="32"/>
  <c r="BA828" i="32"/>
  <c r="AK829" i="32"/>
  <c r="AL829" i="32"/>
  <c r="AM829" i="32"/>
  <c r="AN829" i="32"/>
  <c r="AO829" i="32"/>
  <c r="AP829" i="32"/>
  <c r="AQ829" i="32"/>
  <c r="Q829" i="32"/>
  <c r="AR829" i="32"/>
  <c r="AS829" i="32"/>
  <c r="AT829" i="32"/>
  <c r="AU829" i="32"/>
  <c r="AV829" i="32"/>
  <c r="AW829" i="32"/>
  <c r="AX829" i="32"/>
  <c r="AY829" i="32"/>
  <c r="AZ829" i="32"/>
  <c r="BA829" i="32"/>
  <c r="AK830" i="32"/>
  <c r="AL830" i="32"/>
  <c r="AM830" i="32"/>
  <c r="AN830" i="32"/>
  <c r="AO830" i="32"/>
  <c r="AP830" i="32"/>
  <c r="AQ830" i="32"/>
  <c r="Q830" i="32"/>
  <c r="AR830" i="32"/>
  <c r="AS830" i="32"/>
  <c r="AT830" i="32"/>
  <c r="AU830" i="32"/>
  <c r="AV830" i="32"/>
  <c r="AW830" i="32"/>
  <c r="AX830" i="32"/>
  <c r="AY830" i="32"/>
  <c r="AZ830" i="32"/>
  <c r="BA830" i="32"/>
  <c r="AK831" i="32"/>
  <c r="AL831" i="32"/>
  <c r="AM831" i="32"/>
  <c r="AN831" i="32"/>
  <c r="AO831" i="32"/>
  <c r="AP831" i="32"/>
  <c r="AQ831" i="32"/>
  <c r="Q831" i="32"/>
  <c r="AR831" i="32"/>
  <c r="AS831" i="32"/>
  <c r="AT831" i="32"/>
  <c r="AU831" i="32"/>
  <c r="AV831" i="32"/>
  <c r="AW831" i="32"/>
  <c r="AX831" i="32"/>
  <c r="AY831" i="32"/>
  <c r="AZ831" i="32"/>
  <c r="BA831" i="32"/>
  <c r="AK832" i="32"/>
  <c r="AL832" i="32"/>
  <c r="AM832" i="32"/>
  <c r="AN832" i="32"/>
  <c r="AO832" i="32"/>
  <c r="AP832" i="32"/>
  <c r="AQ832" i="32"/>
  <c r="Q832" i="32"/>
  <c r="AR832" i="32"/>
  <c r="AS832" i="32"/>
  <c r="AT832" i="32"/>
  <c r="AU832" i="32"/>
  <c r="AV832" i="32"/>
  <c r="AW832" i="32"/>
  <c r="AX832" i="32"/>
  <c r="AY832" i="32"/>
  <c r="AZ832" i="32"/>
  <c r="BA832" i="32"/>
  <c r="AK833" i="32"/>
  <c r="AL833" i="32"/>
  <c r="AM833" i="32"/>
  <c r="AN833" i="32"/>
  <c r="AO833" i="32"/>
  <c r="AP833" i="32"/>
  <c r="AQ833" i="32"/>
  <c r="Q833" i="32"/>
  <c r="AR833" i="32"/>
  <c r="AS833" i="32"/>
  <c r="AT833" i="32"/>
  <c r="AU833" i="32"/>
  <c r="AV833" i="32"/>
  <c r="AW833" i="32"/>
  <c r="AX833" i="32"/>
  <c r="AY833" i="32"/>
  <c r="AZ833" i="32"/>
  <c r="BA833" i="32"/>
  <c r="AK834" i="32"/>
  <c r="AL834" i="32"/>
  <c r="AM834" i="32"/>
  <c r="AN834" i="32"/>
  <c r="AO834" i="32"/>
  <c r="AP834" i="32"/>
  <c r="AQ834" i="32"/>
  <c r="Q834" i="32"/>
  <c r="AR834" i="32"/>
  <c r="AS834" i="32"/>
  <c r="AT834" i="32"/>
  <c r="AU834" i="32"/>
  <c r="AV834" i="32"/>
  <c r="AW834" i="32"/>
  <c r="AX834" i="32"/>
  <c r="AY834" i="32"/>
  <c r="AZ834" i="32"/>
  <c r="BA834" i="32"/>
  <c r="AK835" i="32"/>
  <c r="AL835" i="32"/>
  <c r="AM835" i="32"/>
  <c r="AN835" i="32"/>
  <c r="AO835" i="32"/>
  <c r="AP835" i="32"/>
  <c r="AQ835" i="32"/>
  <c r="Q835" i="32"/>
  <c r="AR835" i="32"/>
  <c r="AS835" i="32"/>
  <c r="AT835" i="32"/>
  <c r="AU835" i="32"/>
  <c r="AV835" i="32"/>
  <c r="AW835" i="32"/>
  <c r="AX835" i="32"/>
  <c r="AY835" i="32"/>
  <c r="AZ835" i="32"/>
  <c r="BA835" i="32"/>
  <c r="AK836" i="32"/>
  <c r="AL836" i="32"/>
  <c r="AM836" i="32"/>
  <c r="AN836" i="32"/>
  <c r="AO836" i="32"/>
  <c r="AP836" i="32"/>
  <c r="AQ836" i="32"/>
  <c r="Q836" i="32"/>
  <c r="AR836" i="32"/>
  <c r="AS836" i="32"/>
  <c r="AT836" i="32"/>
  <c r="AU836" i="32"/>
  <c r="AV836" i="32"/>
  <c r="AW836" i="32"/>
  <c r="AX836" i="32"/>
  <c r="AY836" i="32"/>
  <c r="AZ836" i="32"/>
  <c r="BA836" i="32"/>
  <c r="AK837" i="32"/>
  <c r="AL837" i="32"/>
  <c r="AM837" i="32"/>
  <c r="AN837" i="32"/>
  <c r="AO837" i="32"/>
  <c r="AP837" i="32"/>
  <c r="AQ837" i="32"/>
  <c r="Q837" i="32"/>
  <c r="AR837" i="32"/>
  <c r="AS837" i="32"/>
  <c r="AT837" i="32"/>
  <c r="AU837" i="32"/>
  <c r="AV837" i="32"/>
  <c r="AW837" i="32"/>
  <c r="AX837" i="32"/>
  <c r="AY837" i="32"/>
  <c r="AZ837" i="32"/>
  <c r="BA837" i="32"/>
  <c r="AK838" i="32"/>
  <c r="AL838" i="32"/>
  <c r="AM838" i="32"/>
  <c r="AN838" i="32"/>
  <c r="AO838" i="32"/>
  <c r="AP838" i="32"/>
  <c r="AQ838" i="32"/>
  <c r="Q838" i="32"/>
  <c r="AR838" i="32"/>
  <c r="AS838" i="32"/>
  <c r="AT838" i="32"/>
  <c r="AU838" i="32"/>
  <c r="AV838" i="32"/>
  <c r="AW838" i="32"/>
  <c r="AX838" i="32"/>
  <c r="AY838" i="32"/>
  <c r="AZ838" i="32"/>
  <c r="BA838" i="32"/>
  <c r="AK839" i="32"/>
  <c r="AL839" i="32"/>
  <c r="AM839" i="32"/>
  <c r="AN839" i="32"/>
  <c r="AO839" i="32"/>
  <c r="AP839" i="32"/>
  <c r="AQ839" i="32"/>
  <c r="Q839" i="32"/>
  <c r="AR839" i="32"/>
  <c r="AS839" i="32"/>
  <c r="AT839" i="32"/>
  <c r="AU839" i="32"/>
  <c r="AV839" i="32"/>
  <c r="AW839" i="32"/>
  <c r="AX839" i="32"/>
  <c r="AY839" i="32"/>
  <c r="AZ839" i="32"/>
  <c r="BA839" i="32"/>
  <c r="AK840" i="32"/>
  <c r="AL840" i="32"/>
  <c r="AM840" i="32"/>
  <c r="AN840" i="32"/>
  <c r="AO840" i="32"/>
  <c r="AP840" i="32"/>
  <c r="AQ840" i="32"/>
  <c r="Q840" i="32"/>
  <c r="AR840" i="32"/>
  <c r="AS840" i="32"/>
  <c r="AT840" i="32"/>
  <c r="AU840" i="32"/>
  <c r="AV840" i="32"/>
  <c r="AW840" i="32"/>
  <c r="AX840" i="32"/>
  <c r="AY840" i="32"/>
  <c r="AZ840" i="32"/>
  <c r="BA840" i="32"/>
  <c r="AK841" i="32"/>
  <c r="AL841" i="32"/>
  <c r="AM841" i="32"/>
  <c r="AN841" i="32"/>
  <c r="AO841" i="32"/>
  <c r="AP841" i="32"/>
  <c r="AQ841" i="32"/>
  <c r="Q841" i="32"/>
  <c r="AR841" i="32"/>
  <c r="AS841" i="32"/>
  <c r="AT841" i="32"/>
  <c r="AU841" i="32"/>
  <c r="AV841" i="32"/>
  <c r="AW841" i="32"/>
  <c r="AX841" i="32"/>
  <c r="AY841" i="32"/>
  <c r="AZ841" i="32"/>
  <c r="BA841" i="32"/>
  <c r="AK842" i="32"/>
  <c r="AL842" i="32"/>
  <c r="AM842" i="32"/>
  <c r="AN842" i="32"/>
  <c r="AO842" i="32"/>
  <c r="AP842" i="32"/>
  <c r="AQ842" i="32"/>
  <c r="Q842" i="32"/>
  <c r="AR842" i="32"/>
  <c r="AS842" i="32"/>
  <c r="AT842" i="32"/>
  <c r="AU842" i="32"/>
  <c r="AV842" i="32"/>
  <c r="AW842" i="32"/>
  <c r="AX842" i="32"/>
  <c r="AY842" i="32"/>
  <c r="AZ842" i="32"/>
  <c r="BA842" i="32"/>
  <c r="AK843" i="32"/>
  <c r="AL843" i="32"/>
  <c r="AM843" i="32"/>
  <c r="AN843" i="32"/>
  <c r="AO843" i="32"/>
  <c r="AP843" i="32"/>
  <c r="AQ843" i="32"/>
  <c r="Q843" i="32"/>
  <c r="AR843" i="32"/>
  <c r="AS843" i="32"/>
  <c r="AT843" i="32"/>
  <c r="AU843" i="32"/>
  <c r="AV843" i="32"/>
  <c r="AW843" i="32"/>
  <c r="AX843" i="32"/>
  <c r="AY843" i="32"/>
  <c r="AZ843" i="32"/>
  <c r="BA843" i="32"/>
  <c r="AK844" i="32"/>
  <c r="AL844" i="32"/>
  <c r="AM844" i="32"/>
  <c r="AN844" i="32"/>
  <c r="AO844" i="32"/>
  <c r="AP844" i="32"/>
  <c r="AQ844" i="32"/>
  <c r="Q844" i="32"/>
  <c r="AR844" i="32"/>
  <c r="AS844" i="32"/>
  <c r="AT844" i="32"/>
  <c r="AU844" i="32"/>
  <c r="AV844" i="32"/>
  <c r="AW844" i="32"/>
  <c r="AX844" i="32"/>
  <c r="AY844" i="32"/>
  <c r="AZ844" i="32"/>
  <c r="BA844" i="32"/>
  <c r="AK845" i="32"/>
  <c r="AL845" i="32"/>
  <c r="AM845" i="32"/>
  <c r="AN845" i="32"/>
  <c r="AO845" i="32"/>
  <c r="AP845" i="32"/>
  <c r="AQ845" i="32"/>
  <c r="Q845" i="32"/>
  <c r="AR845" i="32"/>
  <c r="AS845" i="32"/>
  <c r="AT845" i="32"/>
  <c r="AU845" i="32"/>
  <c r="AV845" i="32"/>
  <c r="AW845" i="32"/>
  <c r="AX845" i="32"/>
  <c r="AY845" i="32"/>
  <c r="AZ845" i="32"/>
  <c r="BA845" i="32"/>
  <c r="AK846" i="32"/>
  <c r="AL846" i="32"/>
  <c r="AM846" i="32"/>
  <c r="AN846" i="32"/>
  <c r="AO846" i="32"/>
  <c r="AP846" i="32"/>
  <c r="AQ846" i="32"/>
  <c r="Q846" i="32"/>
  <c r="AR846" i="32"/>
  <c r="AS846" i="32"/>
  <c r="AT846" i="32"/>
  <c r="AU846" i="32"/>
  <c r="AV846" i="32"/>
  <c r="AW846" i="32"/>
  <c r="AX846" i="32"/>
  <c r="AY846" i="32"/>
  <c r="AZ846" i="32"/>
  <c r="BA846" i="32"/>
  <c r="AK847" i="32"/>
  <c r="AL847" i="32"/>
  <c r="AM847" i="32"/>
  <c r="AN847" i="32"/>
  <c r="AO847" i="32"/>
  <c r="AP847" i="32"/>
  <c r="AQ847" i="32"/>
  <c r="Q847" i="32"/>
  <c r="AR847" i="32"/>
  <c r="AS847" i="32"/>
  <c r="AT847" i="32"/>
  <c r="AU847" i="32"/>
  <c r="AV847" i="32"/>
  <c r="AW847" i="32"/>
  <c r="AX847" i="32"/>
  <c r="AY847" i="32"/>
  <c r="AZ847" i="32"/>
  <c r="BA847" i="32"/>
  <c r="AK848" i="32"/>
  <c r="AL848" i="32"/>
  <c r="AM848" i="32"/>
  <c r="AN848" i="32"/>
  <c r="AO848" i="32"/>
  <c r="AP848" i="32"/>
  <c r="AQ848" i="32"/>
  <c r="Q848" i="32"/>
  <c r="AR848" i="32"/>
  <c r="AS848" i="32"/>
  <c r="AT848" i="32"/>
  <c r="AU848" i="32"/>
  <c r="AV848" i="32"/>
  <c r="AW848" i="32"/>
  <c r="AX848" i="32"/>
  <c r="AY848" i="32"/>
  <c r="AZ848" i="32"/>
  <c r="BA848" i="32"/>
  <c r="AK849" i="32"/>
  <c r="AL849" i="32"/>
  <c r="AM849" i="32"/>
  <c r="AN849" i="32"/>
  <c r="AO849" i="32"/>
  <c r="AP849" i="32"/>
  <c r="AQ849" i="32"/>
  <c r="Q849" i="32"/>
  <c r="AR849" i="32"/>
  <c r="AS849" i="32"/>
  <c r="AT849" i="32"/>
  <c r="AU849" i="32"/>
  <c r="AV849" i="32"/>
  <c r="AW849" i="32"/>
  <c r="AX849" i="32"/>
  <c r="AY849" i="32"/>
  <c r="AZ849" i="32"/>
  <c r="BA849" i="32"/>
  <c r="AK850" i="32"/>
  <c r="AL850" i="32"/>
  <c r="AM850" i="32"/>
  <c r="AN850" i="32"/>
  <c r="AO850" i="32"/>
  <c r="AP850" i="32"/>
  <c r="AQ850" i="32"/>
  <c r="Q850" i="32"/>
  <c r="AR850" i="32"/>
  <c r="AS850" i="32"/>
  <c r="AT850" i="32"/>
  <c r="AU850" i="32"/>
  <c r="AV850" i="32"/>
  <c r="AW850" i="32"/>
  <c r="AX850" i="32"/>
  <c r="AY850" i="32"/>
  <c r="AZ850" i="32"/>
  <c r="BA850" i="32"/>
  <c r="AK851" i="32"/>
  <c r="AL851" i="32"/>
  <c r="AM851" i="32"/>
  <c r="AN851" i="32"/>
  <c r="AO851" i="32"/>
  <c r="AP851" i="32"/>
  <c r="AQ851" i="32"/>
  <c r="Q851" i="32"/>
  <c r="AR851" i="32"/>
  <c r="AS851" i="32"/>
  <c r="AT851" i="32"/>
  <c r="AU851" i="32"/>
  <c r="AV851" i="32"/>
  <c r="AW851" i="32"/>
  <c r="AX851" i="32"/>
  <c r="AY851" i="32"/>
  <c r="AZ851" i="32"/>
  <c r="BA851" i="32"/>
  <c r="AK852" i="32"/>
  <c r="AL852" i="32"/>
  <c r="AM852" i="32"/>
  <c r="AN852" i="32"/>
  <c r="AO852" i="32"/>
  <c r="AP852" i="32"/>
  <c r="AQ852" i="32"/>
  <c r="Q852" i="32"/>
  <c r="AR852" i="32"/>
  <c r="AS852" i="32"/>
  <c r="AT852" i="32"/>
  <c r="AU852" i="32"/>
  <c r="AV852" i="32"/>
  <c r="AW852" i="32"/>
  <c r="AX852" i="32"/>
  <c r="AY852" i="32"/>
  <c r="AZ852" i="32"/>
  <c r="BA852" i="32"/>
  <c r="AK853" i="32"/>
  <c r="AL853" i="32"/>
  <c r="AM853" i="32"/>
  <c r="AN853" i="32"/>
  <c r="AO853" i="32"/>
  <c r="AP853" i="32"/>
  <c r="AQ853" i="32"/>
  <c r="Q853" i="32"/>
  <c r="AR853" i="32"/>
  <c r="AS853" i="32"/>
  <c r="AT853" i="32"/>
  <c r="AU853" i="32"/>
  <c r="AV853" i="32"/>
  <c r="AW853" i="32"/>
  <c r="AX853" i="32"/>
  <c r="AY853" i="32"/>
  <c r="AZ853" i="32"/>
  <c r="BA853" i="32"/>
  <c r="AK854" i="32"/>
  <c r="AL854" i="32"/>
  <c r="AM854" i="32"/>
  <c r="AN854" i="32"/>
  <c r="AO854" i="32"/>
  <c r="AP854" i="32"/>
  <c r="AQ854" i="32"/>
  <c r="Q854" i="32"/>
  <c r="AR854" i="32"/>
  <c r="AS854" i="32"/>
  <c r="AT854" i="32"/>
  <c r="AU854" i="32"/>
  <c r="AV854" i="32"/>
  <c r="AW854" i="32"/>
  <c r="AX854" i="32"/>
  <c r="AY854" i="32"/>
  <c r="AZ854" i="32"/>
  <c r="BA854" i="32"/>
  <c r="AK855" i="32"/>
  <c r="AL855" i="32"/>
  <c r="AM855" i="32"/>
  <c r="AN855" i="32"/>
  <c r="AO855" i="32"/>
  <c r="AP855" i="32"/>
  <c r="AQ855" i="32"/>
  <c r="Q855" i="32"/>
  <c r="AR855" i="32"/>
  <c r="AS855" i="32"/>
  <c r="AT855" i="32"/>
  <c r="AU855" i="32"/>
  <c r="AV855" i="32"/>
  <c r="AW855" i="32"/>
  <c r="AX855" i="32"/>
  <c r="AY855" i="32"/>
  <c r="AZ855" i="32"/>
  <c r="BA855" i="32"/>
  <c r="AK856" i="32"/>
  <c r="AL856" i="32"/>
  <c r="AM856" i="32"/>
  <c r="AN856" i="32"/>
  <c r="AO856" i="32"/>
  <c r="AP856" i="32"/>
  <c r="AQ856" i="32"/>
  <c r="Q856" i="32"/>
  <c r="AR856" i="32"/>
  <c r="AS856" i="32"/>
  <c r="AT856" i="32"/>
  <c r="AU856" i="32"/>
  <c r="AV856" i="32"/>
  <c r="AW856" i="32"/>
  <c r="AX856" i="32"/>
  <c r="AY856" i="32"/>
  <c r="AZ856" i="32"/>
  <c r="BA856" i="32"/>
  <c r="AK857" i="32"/>
  <c r="AL857" i="32"/>
  <c r="AM857" i="32"/>
  <c r="AN857" i="32"/>
  <c r="AO857" i="32"/>
  <c r="AP857" i="32"/>
  <c r="AQ857" i="32"/>
  <c r="Q857" i="32"/>
  <c r="AR857" i="32"/>
  <c r="AS857" i="32"/>
  <c r="AT857" i="32"/>
  <c r="AU857" i="32"/>
  <c r="AV857" i="32"/>
  <c r="AW857" i="32"/>
  <c r="AX857" i="32"/>
  <c r="AY857" i="32"/>
  <c r="AZ857" i="32"/>
  <c r="BA857" i="32"/>
  <c r="AK858" i="32"/>
  <c r="AL858" i="32"/>
  <c r="AM858" i="32"/>
  <c r="AN858" i="32"/>
  <c r="AO858" i="32"/>
  <c r="AP858" i="32"/>
  <c r="AQ858" i="32"/>
  <c r="Q858" i="32"/>
  <c r="AR858" i="32"/>
  <c r="AS858" i="32"/>
  <c r="AT858" i="32"/>
  <c r="AU858" i="32"/>
  <c r="AV858" i="32"/>
  <c r="AW858" i="32"/>
  <c r="AX858" i="32"/>
  <c r="AY858" i="32"/>
  <c r="AZ858" i="32"/>
  <c r="BA858" i="32"/>
  <c r="AK859" i="32"/>
  <c r="AL859" i="32"/>
  <c r="AM859" i="32"/>
  <c r="AN859" i="32"/>
  <c r="AO859" i="32"/>
  <c r="AP859" i="32"/>
  <c r="AQ859" i="32"/>
  <c r="Q859" i="32"/>
  <c r="AR859" i="32"/>
  <c r="AS859" i="32"/>
  <c r="AT859" i="32"/>
  <c r="AU859" i="32"/>
  <c r="AV859" i="32"/>
  <c r="AW859" i="32"/>
  <c r="AX859" i="32"/>
  <c r="AY859" i="32"/>
  <c r="AZ859" i="32"/>
  <c r="BA859" i="32"/>
  <c r="AK860" i="32"/>
  <c r="AL860" i="32"/>
  <c r="AM860" i="32"/>
  <c r="AN860" i="32"/>
  <c r="AO860" i="32"/>
  <c r="AP860" i="32"/>
  <c r="AQ860" i="32"/>
  <c r="Q860" i="32"/>
  <c r="AR860" i="32"/>
  <c r="AS860" i="32"/>
  <c r="AT860" i="32"/>
  <c r="AU860" i="32"/>
  <c r="AV860" i="32"/>
  <c r="AW860" i="32"/>
  <c r="AX860" i="32"/>
  <c r="AY860" i="32"/>
  <c r="AZ860" i="32"/>
  <c r="BA860" i="32"/>
  <c r="AK861" i="32"/>
  <c r="AL861" i="32"/>
  <c r="AM861" i="32"/>
  <c r="AN861" i="32"/>
  <c r="AO861" i="32"/>
  <c r="AP861" i="32"/>
  <c r="AQ861" i="32"/>
  <c r="Q861" i="32"/>
  <c r="AR861" i="32"/>
  <c r="AS861" i="32"/>
  <c r="AT861" i="32"/>
  <c r="AU861" i="32"/>
  <c r="AV861" i="32"/>
  <c r="AW861" i="32"/>
  <c r="AX861" i="32"/>
  <c r="AY861" i="32"/>
  <c r="AZ861" i="32"/>
  <c r="BA861" i="32"/>
  <c r="AK862" i="32"/>
  <c r="AL862" i="32"/>
  <c r="AM862" i="32"/>
  <c r="AN862" i="32"/>
  <c r="AO862" i="32"/>
  <c r="AP862" i="32"/>
  <c r="AQ862" i="32"/>
  <c r="Q862" i="32"/>
  <c r="AR862" i="32"/>
  <c r="AS862" i="32"/>
  <c r="AT862" i="32"/>
  <c r="AU862" i="32"/>
  <c r="AV862" i="32"/>
  <c r="AW862" i="32"/>
  <c r="AX862" i="32"/>
  <c r="AY862" i="32"/>
  <c r="AZ862" i="32"/>
  <c r="BA862" i="32"/>
  <c r="AK863" i="32"/>
  <c r="AL863" i="32"/>
  <c r="AM863" i="32"/>
  <c r="AN863" i="32"/>
  <c r="AO863" i="32"/>
  <c r="AP863" i="32"/>
  <c r="AQ863" i="32"/>
  <c r="Q863" i="32"/>
  <c r="AR863" i="32"/>
  <c r="AS863" i="32"/>
  <c r="AT863" i="32"/>
  <c r="AU863" i="32"/>
  <c r="AV863" i="32"/>
  <c r="AW863" i="32"/>
  <c r="AX863" i="32"/>
  <c r="AY863" i="32"/>
  <c r="AZ863" i="32"/>
  <c r="BA863" i="32"/>
  <c r="AK864" i="32"/>
  <c r="AL864" i="32"/>
  <c r="AM864" i="32"/>
  <c r="AN864" i="32"/>
  <c r="AO864" i="32"/>
  <c r="AP864" i="32"/>
  <c r="AQ864" i="32"/>
  <c r="Q864" i="32"/>
  <c r="AR864" i="32"/>
  <c r="AS864" i="32"/>
  <c r="AT864" i="32"/>
  <c r="AU864" i="32"/>
  <c r="AV864" i="32"/>
  <c r="AW864" i="32"/>
  <c r="AX864" i="32"/>
  <c r="AY864" i="32"/>
  <c r="AZ864" i="32"/>
  <c r="BA864" i="32"/>
  <c r="AK865" i="32"/>
  <c r="AL865" i="32"/>
  <c r="AM865" i="32"/>
  <c r="AN865" i="32"/>
  <c r="AO865" i="32"/>
  <c r="AP865" i="32"/>
  <c r="AQ865" i="32"/>
  <c r="Q865" i="32"/>
  <c r="AR865" i="32"/>
  <c r="AS865" i="32"/>
  <c r="AT865" i="32"/>
  <c r="AU865" i="32"/>
  <c r="AV865" i="32"/>
  <c r="AW865" i="32"/>
  <c r="AX865" i="32"/>
  <c r="AY865" i="32"/>
  <c r="AZ865" i="32"/>
  <c r="BA865" i="32"/>
  <c r="AK866" i="32"/>
  <c r="AL866" i="32"/>
  <c r="AM866" i="32"/>
  <c r="AN866" i="32"/>
  <c r="AO866" i="32"/>
  <c r="AP866" i="32"/>
  <c r="AQ866" i="32"/>
  <c r="Q866" i="32"/>
  <c r="AR866" i="32"/>
  <c r="AS866" i="32"/>
  <c r="AT866" i="32"/>
  <c r="AU866" i="32"/>
  <c r="AV866" i="32"/>
  <c r="AW866" i="32"/>
  <c r="AX866" i="32"/>
  <c r="AY866" i="32"/>
  <c r="AZ866" i="32"/>
  <c r="BA866" i="32"/>
  <c r="AK867" i="32"/>
  <c r="AL867" i="32"/>
  <c r="AM867" i="32"/>
  <c r="AN867" i="32"/>
  <c r="AO867" i="32"/>
  <c r="AP867" i="32"/>
  <c r="AQ867" i="32"/>
  <c r="Q867" i="32"/>
  <c r="AR867" i="32"/>
  <c r="AS867" i="32"/>
  <c r="AT867" i="32"/>
  <c r="AU867" i="32"/>
  <c r="AV867" i="32"/>
  <c r="AW867" i="32"/>
  <c r="AX867" i="32"/>
  <c r="AY867" i="32"/>
  <c r="AZ867" i="32"/>
  <c r="BA867" i="32"/>
  <c r="AK868" i="32"/>
  <c r="AL868" i="32"/>
  <c r="AM868" i="32"/>
  <c r="AN868" i="32"/>
  <c r="AO868" i="32"/>
  <c r="AP868" i="32"/>
  <c r="AQ868" i="32"/>
  <c r="Q868" i="32"/>
  <c r="AR868" i="32"/>
  <c r="AS868" i="32"/>
  <c r="AT868" i="32"/>
  <c r="AU868" i="32"/>
  <c r="AV868" i="32"/>
  <c r="AW868" i="32"/>
  <c r="AX868" i="32"/>
  <c r="AY868" i="32"/>
  <c r="AZ868" i="32"/>
  <c r="BA868" i="32"/>
  <c r="AK869" i="32"/>
  <c r="AL869" i="32"/>
  <c r="AM869" i="32"/>
  <c r="AN869" i="32"/>
  <c r="AO869" i="32"/>
  <c r="AP869" i="32"/>
  <c r="AQ869" i="32"/>
  <c r="Q869" i="32"/>
  <c r="AR869" i="32"/>
  <c r="AS869" i="32"/>
  <c r="AT869" i="32"/>
  <c r="AU869" i="32"/>
  <c r="AV869" i="32"/>
  <c r="AW869" i="32"/>
  <c r="AX869" i="32"/>
  <c r="AY869" i="32"/>
  <c r="AZ869" i="32"/>
  <c r="BA869" i="32"/>
  <c r="AK870" i="32"/>
  <c r="AL870" i="32"/>
  <c r="AM870" i="32"/>
  <c r="AN870" i="32"/>
  <c r="AO870" i="32"/>
  <c r="AP870" i="32"/>
  <c r="AQ870" i="32"/>
  <c r="Q870" i="32"/>
  <c r="AR870" i="32"/>
  <c r="AS870" i="32"/>
  <c r="AT870" i="32"/>
  <c r="AU870" i="32"/>
  <c r="AV870" i="32"/>
  <c r="AW870" i="32"/>
  <c r="AX870" i="32"/>
  <c r="AY870" i="32"/>
  <c r="AZ870" i="32"/>
  <c r="BA870" i="32"/>
  <c r="AK871" i="32"/>
  <c r="AL871" i="32"/>
  <c r="AM871" i="32"/>
  <c r="AN871" i="32"/>
  <c r="AO871" i="32"/>
  <c r="AP871" i="32"/>
  <c r="AQ871" i="32"/>
  <c r="Q871" i="32"/>
  <c r="AR871" i="32"/>
  <c r="AS871" i="32"/>
  <c r="AT871" i="32"/>
  <c r="AU871" i="32"/>
  <c r="AV871" i="32"/>
  <c r="AW871" i="32"/>
  <c r="AX871" i="32"/>
  <c r="AY871" i="32"/>
  <c r="AZ871" i="32"/>
  <c r="BA871" i="32"/>
  <c r="AK872" i="32"/>
  <c r="AL872" i="32"/>
  <c r="AM872" i="32"/>
  <c r="AN872" i="32"/>
  <c r="AO872" i="32"/>
  <c r="AP872" i="32"/>
  <c r="AQ872" i="32"/>
  <c r="Q872" i="32"/>
  <c r="AR872" i="32"/>
  <c r="AS872" i="32"/>
  <c r="AT872" i="32"/>
  <c r="AU872" i="32"/>
  <c r="AV872" i="32"/>
  <c r="AW872" i="32"/>
  <c r="AX872" i="32"/>
  <c r="AY872" i="32"/>
  <c r="AZ872" i="32"/>
  <c r="BA872" i="32"/>
  <c r="AK873" i="32"/>
  <c r="AL873" i="32"/>
  <c r="AM873" i="32"/>
  <c r="AN873" i="32"/>
  <c r="AO873" i="32"/>
  <c r="AP873" i="32"/>
  <c r="AQ873" i="32"/>
  <c r="Q873" i="32"/>
  <c r="AR873" i="32"/>
  <c r="AS873" i="32"/>
  <c r="AT873" i="32"/>
  <c r="AU873" i="32"/>
  <c r="AV873" i="32"/>
  <c r="AW873" i="32"/>
  <c r="AX873" i="32"/>
  <c r="AY873" i="32"/>
  <c r="AZ873" i="32"/>
  <c r="BA873" i="32"/>
  <c r="AK874" i="32"/>
  <c r="AL874" i="32"/>
  <c r="AM874" i="32"/>
  <c r="AN874" i="32"/>
  <c r="AO874" i="32"/>
  <c r="AP874" i="32"/>
  <c r="AQ874" i="32"/>
  <c r="Q874" i="32"/>
  <c r="AR874" i="32"/>
  <c r="AS874" i="32"/>
  <c r="AT874" i="32"/>
  <c r="AU874" i="32"/>
  <c r="AV874" i="32"/>
  <c r="AW874" i="32"/>
  <c r="AX874" i="32"/>
  <c r="AY874" i="32"/>
  <c r="AZ874" i="32"/>
  <c r="BA874" i="32"/>
  <c r="AK875" i="32"/>
  <c r="AL875" i="32"/>
  <c r="AM875" i="32"/>
  <c r="AN875" i="32"/>
  <c r="AO875" i="32"/>
  <c r="AP875" i="32"/>
  <c r="AQ875" i="32"/>
  <c r="Q875" i="32"/>
  <c r="AR875" i="32"/>
  <c r="AS875" i="32"/>
  <c r="AT875" i="32"/>
  <c r="AU875" i="32"/>
  <c r="AV875" i="32"/>
  <c r="AW875" i="32"/>
  <c r="AX875" i="32"/>
  <c r="AY875" i="32"/>
  <c r="AZ875" i="32"/>
  <c r="BA875" i="32"/>
  <c r="AK876" i="32"/>
  <c r="AL876" i="32"/>
  <c r="AM876" i="32"/>
  <c r="AN876" i="32"/>
  <c r="AO876" i="32"/>
  <c r="AP876" i="32"/>
  <c r="AQ876" i="32"/>
  <c r="Q876" i="32"/>
  <c r="AR876" i="32"/>
  <c r="AS876" i="32"/>
  <c r="AT876" i="32"/>
  <c r="AU876" i="32"/>
  <c r="AV876" i="32"/>
  <c r="AW876" i="32"/>
  <c r="AX876" i="32"/>
  <c r="AY876" i="32"/>
  <c r="AZ876" i="32"/>
  <c r="BA876" i="32"/>
  <c r="AK877" i="32"/>
  <c r="AL877" i="32"/>
  <c r="AM877" i="32"/>
  <c r="AN877" i="32"/>
  <c r="AO877" i="32"/>
  <c r="AP877" i="32"/>
  <c r="AQ877" i="32"/>
  <c r="Q877" i="32"/>
  <c r="AR877" i="32"/>
  <c r="AS877" i="32"/>
  <c r="AT877" i="32"/>
  <c r="AU877" i="32"/>
  <c r="AV877" i="32"/>
  <c r="AW877" i="32"/>
  <c r="AX877" i="32"/>
  <c r="AY877" i="32"/>
  <c r="AZ877" i="32"/>
  <c r="BA877" i="32"/>
  <c r="AK878" i="32"/>
  <c r="AL878" i="32"/>
  <c r="AM878" i="32"/>
  <c r="AN878" i="32"/>
  <c r="AO878" i="32"/>
  <c r="AP878" i="32"/>
  <c r="AQ878" i="32"/>
  <c r="Q878" i="32"/>
  <c r="AR878" i="32"/>
  <c r="AS878" i="32"/>
  <c r="AT878" i="32"/>
  <c r="AU878" i="32"/>
  <c r="AV878" i="32"/>
  <c r="AW878" i="32"/>
  <c r="AX878" i="32"/>
  <c r="AY878" i="32"/>
  <c r="AZ878" i="32"/>
  <c r="BA878" i="32"/>
  <c r="AK879" i="32"/>
  <c r="AL879" i="32"/>
  <c r="AM879" i="32"/>
  <c r="AN879" i="32"/>
  <c r="AO879" i="32"/>
  <c r="AP879" i="32"/>
  <c r="AQ879" i="32"/>
  <c r="Q879" i="32"/>
  <c r="AR879" i="32"/>
  <c r="AS879" i="32"/>
  <c r="AT879" i="32"/>
  <c r="AU879" i="32"/>
  <c r="AV879" i="32"/>
  <c r="AW879" i="32"/>
  <c r="AX879" i="32"/>
  <c r="AY879" i="32"/>
  <c r="AZ879" i="32"/>
  <c r="BA879" i="32"/>
  <c r="AK880" i="32"/>
  <c r="AL880" i="32"/>
  <c r="AM880" i="32"/>
  <c r="AN880" i="32"/>
  <c r="AO880" i="32"/>
  <c r="AP880" i="32"/>
  <c r="AQ880" i="32"/>
  <c r="Q880" i="32"/>
  <c r="AR880" i="32"/>
  <c r="AS880" i="32"/>
  <c r="AT880" i="32"/>
  <c r="AU880" i="32"/>
  <c r="AV880" i="32"/>
  <c r="AW880" i="32"/>
  <c r="AX880" i="32"/>
  <c r="AY880" i="32"/>
  <c r="AZ880" i="32"/>
  <c r="BA880" i="32"/>
  <c r="AK881" i="32"/>
  <c r="AL881" i="32"/>
  <c r="AM881" i="32"/>
  <c r="AN881" i="32"/>
  <c r="AO881" i="32"/>
  <c r="AP881" i="32"/>
  <c r="AQ881" i="32"/>
  <c r="Q881" i="32"/>
  <c r="AR881" i="32"/>
  <c r="AS881" i="32"/>
  <c r="AT881" i="32"/>
  <c r="AU881" i="32"/>
  <c r="AV881" i="32"/>
  <c r="AW881" i="32"/>
  <c r="AX881" i="32"/>
  <c r="AY881" i="32"/>
  <c r="AZ881" i="32"/>
  <c r="BA881" i="32"/>
  <c r="AK882" i="32"/>
  <c r="AL882" i="32"/>
  <c r="AM882" i="32"/>
  <c r="AN882" i="32"/>
  <c r="AO882" i="32"/>
  <c r="AP882" i="32"/>
  <c r="AQ882" i="32"/>
  <c r="Q882" i="32"/>
  <c r="AR882" i="32"/>
  <c r="AS882" i="32"/>
  <c r="AT882" i="32"/>
  <c r="AU882" i="32"/>
  <c r="AV882" i="32"/>
  <c r="AW882" i="32"/>
  <c r="AX882" i="32"/>
  <c r="AY882" i="32"/>
  <c r="AZ882" i="32"/>
  <c r="BA882" i="32"/>
  <c r="AK883" i="32"/>
  <c r="AL883" i="32"/>
  <c r="AM883" i="32"/>
  <c r="AN883" i="32"/>
  <c r="AO883" i="32"/>
  <c r="AP883" i="32"/>
  <c r="AQ883" i="32"/>
  <c r="Q883" i="32"/>
  <c r="AR883" i="32"/>
  <c r="AS883" i="32"/>
  <c r="AT883" i="32"/>
  <c r="AU883" i="32"/>
  <c r="AV883" i="32"/>
  <c r="AW883" i="32"/>
  <c r="AX883" i="32"/>
  <c r="AY883" i="32"/>
  <c r="AZ883" i="32"/>
  <c r="BA883" i="32"/>
  <c r="AK884" i="32"/>
  <c r="AL884" i="32"/>
  <c r="AM884" i="32"/>
  <c r="AN884" i="32"/>
  <c r="AO884" i="32"/>
  <c r="AP884" i="32"/>
  <c r="AQ884" i="32"/>
  <c r="Q884" i="32"/>
  <c r="AR884" i="32"/>
  <c r="AS884" i="32"/>
  <c r="AT884" i="32"/>
  <c r="AU884" i="32"/>
  <c r="AV884" i="32"/>
  <c r="AW884" i="32"/>
  <c r="AX884" i="32"/>
  <c r="AY884" i="32"/>
  <c r="AZ884" i="32"/>
  <c r="BA884" i="32"/>
  <c r="AK885" i="32"/>
  <c r="AL885" i="32"/>
  <c r="AM885" i="32"/>
  <c r="AN885" i="32"/>
  <c r="AO885" i="32"/>
  <c r="AP885" i="32"/>
  <c r="AQ885" i="32"/>
  <c r="Q885" i="32"/>
  <c r="AR885" i="32"/>
  <c r="AS885" i="32"/>
  <c r="AT885" i="32"/>
  <c r="AU885" i="32"/>
  <c r="AV885" i="32"/>
  <c r="AW885" i="32"/>
  <c r="AX885" i="32"/>
  <c r="AY885" i="32"/>
  <c r="AZ885" i="32"/>
  <c r="BA885" i="32"/>
  <c r="AK886" i="32"/>
  <c r="AL886" i="32"/>
  <c r="AM886" i="32"/>
  <c r="AN886" i="32"/>
  <c r="AO886" i="32"/>
  <c r="AP886" i="32"/>
  <c r="AQ886" i="32"/>
  <c r="Q886" i="32"/>
  <c r="AR886" i="32"/>
  <c r="AS886" i="32"/>
  <c r="AT886" i="32"/>
  <c r="AU886" i="32"/>
  <c r="AV886" i="32"/>
  <c r="AW886" i="32"/>
  <c r="AX886" i="32"/>
  <c r="AY886" i="32"/>
  <c r="AZ886" i="32"/>
  <c r="BA886" i="32"/>
  <c r="AK887" i="32"/>
  <c r="AL887" i="32"/>
  <c r="AM887" i="32"/>
  <c r="AN887" i="32"/>
  <c r="AO887" i="32"/>
  <c r="AP887" i="32"/>
  <c r="AQ887" i="32"/>
  <c r="Q887" i="32"/>
  <c r="AR887" i="32"/>
  <c r="AS887" i="32"/>
  <c r="AT887" i="32"/>
  <c r="AU887" i="32"/>
  <c r="AV887" i="32"/>
  <c r="AW887" i="32"/>
  <c r="AX887" i="32"/>
  <c r="AY887" i="32"/>
  <c r="AZ887" i="32"/>
  <c r="BA887" i="32"/>
  <c r="AK888" i="32"/>
  <c r="AL888" i="32"/>
  <c r="AM888" i="32"/>
  <c r="AN888" i="32"/>
  <c r="AO888" i="32"/>
  <c r="AP888" i="32"/>
  <c r="AQ888" i="32"/>
  <c r="Q888" i="32"/>
  <c r="AR888" i="32"/>
  <c r="AS888" i="32"/>
  <c r="AT888" i="32"/>
  <c r="AU888" i="32"/>
  <c r="AV888" i="32"/>
  <c r="AW888" i="32"/>
  <c r="AX888" i="32"/>
  <c r="AY888" i="32"/>
  <c r="AZ888" i="32"/>
  <c r="BA888" i="32"/>
  <c r="AK889" i="32"/>
  <c r="AL889" i="32"/>
  <c r="AM889" i="32"/>
  <c r="AN889" i="32"/>
  <c r="AO889" i="32"/>
  <c r="AP889" i="32"/>
  <c r="AQ889" i="32"/>
  <c r="Q889" i="32"/>
  <c r="AR889" i="32"/>
  <c r="AS889" i="32"/>
  <c r="AT889" i="32"/>
  <c r="AU889" i="32"/>
  <c r="AV889" i="32"/>
  <c r="AW889" i="32"/>
  <c r="AX889" i="32"/>
  <c r="AY889" i="32"/>
  <c r="AZ889" i="32"/>
  <c r="BA889" i="32"/>
  <c r="AK890" i="32"/>
  <c r="AL890" i="32"/>
  <c r="AM890" i="32"/>
  <c r="AN890" i="32"/>
  <c r="AO890" i="32"/>
  <c r="AP890" i="32"/>
  <c r="AQ890" i="32"/>
  <c r="Q890" i="32"/>
  <c r="AR890" i="32"/>
  <c r="AS890" i="32"/>
  <c r="AT890" i="32"/>
  <c r="AU890" i="32"/>
  <c r="AV890" i="32"/>
  <c r="AW890" i="32"/>
  <c r="AX890" i="32"/>
  <c r="AY890" i="32"/>
  <c r="AZ890" i="32"/>
  <c r="BA890" i="32"/>
  <c r="AK891" i="32"/>
  <c r="AL891" i="32"/>
  <c r="AM891" i="32"/>
  <c r="AN891" i="32"/>
  <c r="AO891" i="32"/>
  <c r="AP891" i="32"/>
  <c r="AQ891" i="32"/>
  <c r="Q891" i="32"/>
  <c r="AR891" i="32"/>
  <c r="AS891" i="32"/>
  <c r="AT891" i="32"/>
  <c r="AU891" i="32"/>
  <c r="AV891" i="32"/>
  <c r="AW891" i="32"/>
  <c r="AX891" i="32"/>
  <c r="AY891" i="32"/>
  <c r="AZ891" i="32"/>
  <c r="BA891" i="32"/>
  <c r="AK892" i="32"/>
  <c r="AL892" i="32"/>
  <c r="AM892" i="32"/>
  <c r="AN892" i="32"/>
  <c r="AO892" i="32"/>
  <c r="AP892" i="32"/>
  <c r="AQ892" i="32"/>
  <c r="Q892" i="32"/>
  <c r="AR892" i="32"/>
  <c r="AS892" i="32"/>
  <c r="AT892" i="32"/>
  <c r="AU892" i="32"/>
  <c r="AV892" i="32"/>
  <c r="AW892" i="32"/>
  <c r="AX892" i="32"/>
  <c r="AY892" i="32"/>
  <c r="AZ892" i="32"/>
  <c r="BA892" i="32"/>
  <c r="AK893" i="32"/>
  <c r="AL893" i="32"/>
  <c r="AM893" i="32"/>
  <c r="AN893" i="32"/>
  <c r="AO893" i="32"/>
  <c r="AP893" i="32"/>
  <c r="AQ893" i="32"/>
  <c r="Q893" i="32"/>
  <c r="AR893" i="32"/>
  <c r="AS893" i="32"/>
  <c r="AT893" i="32"/>
  <c r="AU893" i="32"/>
  <c r="AV893" i="32"/>
  <c r="AW893" i="32"/>
  <c r="AX893" i="32"/>
  <c r="AY893" i="32"/>
  <c r="AZ893" i="32"/>
  <c r="BA893" i="32"/>
  <c r="AK894" i="32"/>
  <c r="AL894" i="32"/>
  <c r="AM894" i="32"/>
  <c r="AN894" i="32"/>
  <c r="AO894" i="32"/>
  <c r="AP894" i="32"/>
  <c r="AQ894" i="32"/>
  <c r="Q894" i="32"/>
  <c r="AR894" i="32"/>
  <c r="AS894" i="32"/>
  <c r="AT894" i="32"/>
  <c r="AU894" i="32"/>
  <c r="AV894" i="32"/>
  <c r="AW894" i="32"/>
  <c r="AX894" i="32"/>
  <c r="AY894" i="32"/>
  <c r="AZ894" i="32"/>
  <c r="BA894" i="32"/>
  <c r="AK895" i="32"/>
  <c r="AL895" i="32"/>
  <c r="AM895" i="32"/>
  <c r="AN895" i="32"/>
  <c r="AO895" i="32"/>
  <c r="AP895" i="32"/>
  <c r="AQ895" i="32"/>
  <c r="Q895" i="32"/>
  <c r="AR895" i="32"/>
  <c r="AS895" i="32"/>
  <c r="AT895" i="32"/>
  <c r="AU895" i="32"/>
  <c r="AV895" i="32"/>
  <c r="AW895" i="32"/>
  <c r="AX895" i="32"/>
  <c r="AY895" i="32"/>
  <c r="AZ895" i="32"/>
  <c r="BA895" i="32"/>
  <c r="AK896" i="32"/>
  <c r="AL896" i="32"/>
  <c r="AM896" i="32"/>
  <c r="AN896" i="32"/>
  <c r="AO896" i="32"/>
  <c r="AP896" i="32"/>
  <c r="AQ896" i="32"/>
  <c r="Q896" i="32"/>
  <c r="AR896" i="32"/>
  <c r="AS896" i="32"/>
  <c r="AT896" i="32"/>
  <c r="AU896" i="32"/>
  <c r="AV896" i="32"/>
  <c r="AW896" i="32"/>
  <c r="AX896" i="32"/>
  <c r="AY896" i="32"/>
  <c r="AZ896" i="32"/>
  <c r="BA896" i="32"/>
  <c r="AK897" i="32"/>
  <c r="AL897" i="32"/>
  <c r="AM897" i="32"/>
  <c r="AN897" i="32"/>
  <c r="AO897" i="32"/>
  <c r="AP897" i="32"/>
  <c r="AQ897" i="32"/>
  <c r="Q897" i="32"/>
  <c r="AR897" i="32"/>
  <c r="AS897" i="32"/>
  <c r="AT897" i="32"/>
  <c r="AU897" i="32"/>
  <c r="AV897" i="32"/>
  <c r="AW897" i="32"/>
  <c r="AX897" i="32"/>
  <c r="AY897" i="32"/>
  <c r="AZ897" i="32"/>
  <c r="BA897" i="32"/>
  <c r="AK898" i="32"/>
  <c r="AL898" i="32"/>
  <c r="AM898" i="32"/>
  <c r="AN898" i="32"/>
  <c r="AO898" i="32"/>
  <c r="AP898" i="32"/>
  <c r="AQ898" i="32"/>
  <c r="Q898" i="32"/>
  <c r="AR898" i="32"/>
  <c r="AS898" i="32"/>
  <c r="AT898" i="32"/>
  <c r="AU898" i="32"/>
  <c r="AV898" i="32"/>
  <c r="AW898" i="32"/>
  <c r="AX898" i="32"/>
  <c r="AY898" i="32"/>
  <c r="AZ898" i="32"/>
  <c r="BA898" i="32"/>
  <c r="AK899" i="32"/>
  <c r="AL899" i="32"/>
  <c r="AM899" i="32"/>
  <c r="AN899" i="32"/>
  <c r="AO899" i="32"/>
  <c r="AP899" i="32"/>
  <c r="AQ899" i="32"/>
  <c r="Q899" i="32"/>
  <c r="AR899" i="32"/>
  <c r="AS899" i="32"/>
  <c r="AT899" i="32"/>
  <c r="AU899" i="32"/>
  <c r="AV899" i="32"/>
  <c r="AW899" i="32"/>
  <c r="AX899" i="32"/>
  <c r="AY899" i="32"/>
  <c r="AZ899" i="32"/>
  <c r="BA899" i="32"/>
  <c r="AK900" i="32"/>
  <c r="AL900" i="32"/>
  <c r="AM900" i="32"/>
  <c r="AN900" i="32"/>
  <c r="AO900" i="32"/>
  <c r="AP900" i="32"/>
  <c r="AQ900" i="32"/>
  <c r="Q900" i="32"/>
  <c r="AR900" i="32"/>
  <c r="AS900" i="32"/>
  <c r="AT900" i="32"/>
  <c r="AU900" i="32"/>
  <c r="AV900" i="32"/>
  <c r="AW900" i="32"/>
  <c r="AX900" i="32"/>
  <c r="AY900" i="32"/>
  <c r="AZ900" i="32"/>
  <c r="BA900" i="32"/>
  <c r="AK901" i="32"/>
  <c r="AL901" i="32"/>
  <c r="AM901" i="32"/>
  <c r="AN901" i="32"/>
  <c r="AO901" i="32"/>
  <c r="AP901" i="32"/>
  <c r="AQ901" i="32"/>
  <c r="Q901" i="32"/>
  <c r="AR901" i="32"/>
  <c r="AS901" i="32"/>
  <c r="AT901" i="32"/>
  <c r="AU901" i="32"/>
  <c r="AV901" i="32"/>
  <c r="AW901" i="32"/>
  <c r="AX901" i="32"/>
  <c r="AY901" i="32"/>
  <c r="AZ901" i="32"/>
  <c r="BA901" i="32"/>
  <c r="AK902" i="32"/>
  <c r="AL902" i="32"/>
  <c r="AM902" i="32"/>
  <c r="AN902" i="32"/>
  <c r="AO902" i="32"/>
  <c r="AP902" i="32"/>
  <c r="AQ902" i="32"/>
  <c r="Q902" i="32"/>
  <c r="AR902" i="32"/>
  <c r="AS902" i="32"/>
  <c r="AT902" i="32"/>
  <c r="AU902" i="32"/>
  <c r="AV902" i="32"/>
  <c r="AW902" i="32"/>
  <c r="AX902" i="32"/>
  <c r="AY902" i="32"/>
  <c r="AZ902" i="32"/>
  <c r="BA902" i="32"/>
  <c r="AK903" i="32"/>
  <c r="AL903" i="32"/>
  <c r="AM903" i="32"/>
  <c r="AN903" i="32"/>
  <c r="AO903" i="32"/>
  <c r="AP903" i="32"/>
  <c r="AQ903" i="32"/>
  <c r="Q903" i="32"/>
  <c r="AR903" i="32"/>
  <c r="AS903" i="32"/>
  <c r="AT903" i="32"/>
  <c r="AU903" i="32"/>
  <c r="AV903" i="32"/>
  <c r="AW903" i="32"/>
  <c r="AX903" i="32"/>
  <c r="AY903" i="32"/>
  <c r="AZ903" i="32"/>
  <c r="BA903" i="32"/>
  <c r="AK904" i="32"/>
  <c r="AL904" i="32"/>
  <c r="AM904" i="32"/>
  <c r="AN904" i="32"/>
  <c r="AO904" i="32"/>
  <c r="AP904" i="32"/>
  <c r="AQ904" i="32"/>
  <c r="Q904" i="32"/>
  <c r="AR904" i="32"/>
  <c r="AS904" i="32"/>
  <c r="AT904" i="32"/>
  <c r="AU904" i="32"/>
  <c r="AV904" i="32"/>
  <c r="AW904" i="32"/>
  <c r="AX904" i="32"/>
  <c r="AY904" i="32"/>
  <c r="AZ904" i="32"/>
  <c r="BA904" i="32"/>
  <c r="AK905" i="32"/>
  <c r="AL905" i="32"/>
  <c r="AM905" i="32"/>
  <c r="AN905" i="32"/>
  <c r="AO905" i="32"/>
  <c r="AP905" i="32"/>
  <c r="AQ905" i="32"/>
  <c r="Q905" i="32"/>
  <c r="AR905" i="32"/>
  <c r="AS905" i="32"/>
  <c r="AT905" i="32"/>
  <c r="AU905" i="32"/>
  <c r="AV905" i="32"/>
  <c r="AW905" i="32"/>
  <c r="AX905" i="32"/>
  <c r="AY905" i="32"/>
  <c r="AZ905" i="32"/>
  <c r="BA905" i="32"/>
  <c r="AK906" i="32"/>
  <c r="AL906" i="32"/>
  <c r="AM906" i="32"/>
  <c r="AN906" i="32"/>
  <c r="AO906" i="32"/>
  <c r="AP906" i="32"/>
  <c r="AQ906" i="32"/>
  <c r="Q906" i="32"/>
  <c r="AR906" i="32"/>
  <c r="AS906" i="32"/>
  <c r="AT906" i="32"/>
  <c r="AU906" i="32"/>
  <c r="AV906" i="32"/>
  <c r="AW906" i="32"/>
  <c r="AX906" i="32"/>
  <c r="AY906" i="32"/>
  <c r="AZ906" i="32"/>
  <c r="BA906" i="32"/>
  <c r="AK907" i="32"/>
  <c r="AL907" i="32"/>
  <c r="AM907" i="32"/>
  <c r="AN907" i="32"/>
  <c r="AO907" i="32"/>
  <c r="AP907" i="32"/>
  <c r="AQ907" i="32"/>
  <c r="Q907" i="32"/>
  <c r="AR907" i="32"/>
  <c r="AS907" i="32"/>
  <c r="AT907" i="32"/>
  <c r="AU907" i="32"/>
  <c r="AV907" i="32"/>
  <c r="AW907" i="32"/>
  <c r="AX907" i="32"/>
  <c r="AY907" i="32"/>
  <c r="AZ907" i="32"/>
  <c r="BA907" i="32"/>
  <c r="AK908" i="32"/>
  <c r="AL908" i="32"/>
  <c r="AM908" i="32"/>
  <c r="AN908" i="32"/>
  <c r="AO908" i="32"/>
  <c r="AP908" i="32"/>
  <c r="AQ908" i="32"/>
  <c r="Q908" i="32"/>
  <c r="AR908" i="32"/>
  <c r="AS908" i="32"/>
  <c r="AT908" i="32"/>
  <c r="AU908" i="32"/>
  <c r="AV908" i="32"/>
  <c r="AW908" i="32"/>
  <c r="AX908" i="32"/>
  <c r="AY908" i="32"/>
  <c r="AZ908" i="32"/>
  <c r="BA908" i="32"/>
  <c r="AK909" i="32"/>
  <c r="AL909" i="32"/>
  <c r="AM909" i="32"/>
  <c r="AN909" i="32"/>
  <c r="AO909" i="32"/>
  <c r="AP909" i="32"/>
  <c r="AQ909" i="32"/>
  <c r="Q909" i="32"/>
  <c r="AR909" i="32"/>
  <c r="AS909" i="32"/>
  <c r="AT909" i="32"/>
  <c r="AU909" i="32"/>
  <c r="AV909" i="32"/>
  <c r="AW909" i="32"/>
  <c r="AX909" i="32"/>
  <c r="AY909" i="32"/>
  <c r="AZ909" i="32"/>
  <c r="BA909" i="32"/>
  <c r="AK910" i="32"/>
  <c r="AL910" i="32"/>
  <c r="AM910" i="32"/>
  <c r="AN910" i="32"/>
  <c r="AO910" i="32"/>
  <c r="AP910" i="32"/>
  <c r="AQ910" i="32"/>
  <c r="Q910" i="32"/>
  <c r="AR910" i="32"/>
  <c r="AS910" i="32"/>
  <c r="AT910" i="32"/>
  <c r="AU910" i="32"/>
  <c r="AV910" i="32"/>
  <c r="AW910" i="32"/>
  <c r="AX910" i="32"/>
  <c r="AY910" i="32"/>
  <c r="AZ910" i="32"/>
  <c r="BA910" i="32"/>
  <c r="AK911" i="32"/>
  <c r="AL911" i="32"/>
  <c r="AM911" i="32"/>
  <c r="AN911" i="32"/>
  <c r="AO911" i="32"/>
  <c r="AP911" i="32"/>
  <c r="AQ911" i="32"/>
  <c r="Q911" i="32"/>
  <c r="AR911" i="32"/>
  <c r="AS911" i="32"/>
  <c r="AT911" i="32"/>
  <c r="AU911" i="32"/>
  <c r="AV911" i="32"/>
  <c r="AW911" i="32"/>
  <c r="AX911" i="32"/>
  <c r="AY911" i="32"/>
  <c r="AZ911" i="32"/>
  <c r="BA911" i="32"/>
  <c r="AK912" i="32"/>
  <c r="AL912" i="32"/>
  <c r="AM912" i="32"/>
  <c r="AN912" i="32"/>
  <c r="AO912" i="32"/>
  <c r="AP912" i="32"/>
  <c r="AQ912" i="32"/>
  <c r="Q912" i="32"/>
  <c r="AR912" i="32"/>
  <c r="AS912" i="32"/>
  <c r="AT912" i="32"/>
  <c r="AU912" i="32"/>
  <c r="AV912" i="32"/>
  <c r="AW912" i="32"/>
  <c r="AX912" i="32"/>
  <c r="AY912" i="32"/>
  <c r="AZ912" i="32"/>
  <c r="BA912" i="32"/>
  <c r="AK913" i="32"/>
  <c r="AL913" i="32"/>
  <c r="AM913" i="32"/>
  <c r="AN913" i="32"/>
  <c r="AO913" i="32"/>
  <c r="AP913" i="32"/>
  <c r="AQ913" i="32"/>
  <c r="Q913" i="32"/>
  <c r="AR913" i="32"/>
  <c r="AS913" i="32"/>
  <c r="AT913" i="32"/>
  <c r="AU913" i="32"/>
  <c r="AV913" i="32"/>
  <c r="AW913" i="32"/>
  <c r="AX913" i="32"/>
  <c r="AY913" i="32"/>
  <c r="AZ913" i="32"/>
  <c r="BA913" i="32"/>
  <c r="AK914" i="32"/>
  <c r="AL914" i="32"/>
  <c r="AM914" i="32"/>
  <c r="AN914" i="32"/>
  <c r="AO914" i="32"/>
  <c r="AP914" i="32"/>
  <c r="AQ914" i="32"/>
  <c r="Q914" i="32"/>
  <c r="AR914" i="32"/>
  <c r="AS914" i="32"/>
  <c r="AT914" i="32"/>
  <c r="AU914" i="32"/>
  <c r="AV914" i="32"/>
  <c r="AW914" i="32"/>
  <c r="AX914" i="32"/>
  <c r="AY914" i="32"/>
  <c r="AZ914" i="32"/>
  <c r="BA914" i="32"/>
  <c r="AK915" i="32"/>
  <c r="AL915" i="32"/>
  <c r="AM915" i="32"/>
  <c r="AN915" i="32"/>
  <c r="AO915" i="32"/>
  <c r="AP915" i="32"/>
  <c r="AQ915" i="32"/>
  <c r="Q915" i="32"/>
  <c r="AR915" i="32"/>
  <c r="AS915" i="32"/>
  <c r="AT915" i="32"/>
  <c r="AU915" i="32"/>
  <c r="AV915" i="32"/>
  <c r="AW915" i="32"/>
  <c r="AX915" i="32"/>
  <c r="AY915" i="32"/>
  <c r="AZ915" i="32"/>
  <c r="BA915" i="32"/>
  <c r="AK916" i="32"/>
  <c r="AL916" i="32"/>
  <c r="AM916" i="32"/>
  <c r="AN916" i="32"/>
  <c r="AO916" i="32"/>
  <c r="AP916" i="32"/>
  <c r="AQ916" i="32"/>
  <c r="Q916" i="32"/>
  <c r="AR916" i="32"/>
  <c r="AS916" i="32"/>
  <c r="AT916" i="32"/>
  <c r="AU916" i="32"/>
  <c r="AV916" i="32"/>
  <c r="AW916" i="32"/>
  <c r="AX916" i="32"/>
  <c r="AY916" i="32"/>
  <c r="AZ916" i="32"/>
  <c r="BA916" i="32"/>
  <c r="AK917" i="32"/>
  <c r="AL917" i="32"/>
  <c r="AM917" i="32"/>
  <c r="AN917" i="32"/>
  <c r="AO917" i="32"/>
  <c r="AP917" i="32"/>
  <c r="AQ917" i="32"/>
  <c r="Q917" i="32"/>
  <c r="AR917" i="32"/>
  <c r="AS917" i="32"/>
  <c r="AT917" i="32"/>
  <c r="AU917" i="32"/>
  <c r="AV917" i="32"/>
  <c r="AW917" i="32"/>
  <c r="AX917" i="32"/>
  <c r="AY917" i="32"/>
  <c r="AZ917" i="32"/>
  <c r="BA917" i="32"/>
  <c r="AK918" i="32"/>
  <c r="AL918" i="32"/>
  <c r="AM918" i="32"/>
  <c r="AN918" i="32"/>
  <c r="AO918" i="32"/>
  <c r="AP918" i="32"/>
  <c r="AQ918" i="32"/>
  <c r="Q918" i="32"/>
  <c r="AR918" i="32"/>
  <c r="AS918" i="32"/>
  <c r="AT918" i="32"/>
  <c r="AU918" i="32"/>
  <c r="AV918" i="32"/>
  <c r="AW918" i="32"/>
  <c r="AX918" i="32"/>
  <c r="AY918" i="32"/>
  <c r="AZ918" i="32"/>
  <c r="BA918" i="32"/>
  <c r="AK919" i="32"/>
  <c r="AL919" i="32"/>
  <c r="AM919" i="32"/>
  <c r="AN919" i="32"/>
  <c r="AO919" i="32"/>
  <c r="AP919" i="32"/>
  <c r="AQ919" i="32"/>
  <c r="Q919" i="32"/>
  <c r="AR919" i="32"/>
  <c r="AS919" i="32"/>
  <c r="AT919" i="32"/>
  <c r="AU919" i="32"/>
  <c r="AV919" i="32"/>
  <c r="AW919" i="32"/>
  <c r="AX919" i="32"/>
  <c r="AY919" i="32"/>
  <c r="AZ919" i="32"/>
  <c r="BA919" i="32"/>
  <c r="AK920" i="32"/>
  <c r="AL920" i="32"/>
  <c r="AM920" i="32"/>
  <c r="AN920" i="32"/>
  <c r="AO920" i="32"/>
  <c r="AP920" i="32"/>
  <c r="AQ920" i="32"/>
  <c r="Q920" i="32"/>
  <c r="AR920" i="32"/>
  <c r="AS920" i="32"/>
  <c r="AT920" i="32"/>
  <c r="AU920" i="32"/>
  <c r="AV920" i="32"/>
  <c r="AW920" i="32"/>
  <c r="AX920" i="32"/>
  <c r="AY920" i="32"/>
  <c r="AZ920" i="32"/>
  <c r="BA920" i="32"/>
  <c r="AK921" i="32"/>
  <c r="AL921" i="32"/>
  <c r="AM921" i="32"/>
  <c r="AN921" i="32"/>
  <c r="AO921" i="32"/>
  <c r="AP921" i="32"/>
  <c r="AQ921" i="32"/>
  <c r="Q921" i="32"/>
  <c r="AR921" i="32"/>
  <c r="AS921" i="32"/>
  <c r="AT921" i="32"/>
  <c r="AU921" i="32"/>
  <c r="AV921" i="32"/>
  <c r="AW921" i="32"/>
  <c r="AX921" i="32"/>
  <c r="AY921" i="32"/>
  <c r="AZ921" i="32"/>
  <c r="BA921" i="32"/>
  <c r="AK922" i="32"/>
  <c r="AL922" i="32"/>
  <c r="AM922" i="32"/>
  <c r="AN922" i="32"/>
  <c r="AO922" i="32"/>
  <c r="AP922" i="32"/>
  <c r="AQ922" i="32"/>
  <c r="Q922" i="32"/>
  <c r="AR922" i="32"/>
  <c r="AS922" i="32"/>
  <c r="AT922" i="32"/>
  <c r="AU922" i="32"/>
  <c r="AV922" i="32"/>
  <c r="AW922" i="32"/>
  <c r="AX922" i="32"/>
  <c r="AY922" i="32"/>
  <c r="AZ922" i="32"/>
  <c r="BA922" i="32"/>
  <c r="AK923" i="32"/>
  <c r="AL923" i="32"/>
  <c r="AM923" i="32"/>
  <c r="AN923" i="32"/>
  <c r="AO923" i="32"/>
  <c r="AP923" i="32"/>
  <c r="AQ923" i="32"/>
  <c r="Q923" i="32"/>
  <c r="AR923" i="32"/>
  <c r="AS923" i="32"/>
  <c r="AT923" i="32"/>
  <c r="AU923" i="32"/>
  <c r="AV923" i="32"/>
  <c r="AW923" i="32"/>
  <c r="AX923" i="32"/>
  <c r="AY923" i="32"/>
  <c r="AZ923" i="32"/>
  <c r="BA923" i="32"/>
  <c r="AK924" i="32"/>
  <c r="AL924" i="32"/>
  <c r="AM924" i="32"/>
  <c r="AN924" i="32"/>
  <c r="AO924" i="32"/>
  <c r="AP924" i="32"/>
  <c r="AQ924" i="32"/>
  <c r="Q924" i="32"/>
  <c r="AR924" i="32"/>
  <c r="AS924" i="32"/>
  <c r="AT924" i="32"/>
  <c r="AU924" i="32"/>
  <c r="AV924" i="32"/>
  <c r="AW924" i="32"/>
  <c r="AX924" i="32"/>
  <c r="AY924" i="32"/>
  <c r="AZ924" i="32"/>
  <c r="BA924" i="32"/>
  <c r="AK925" i="32"/>
  <c r="AL925" i="32"/>
  <c r="AM925" i="32"/>
  <c r="AN925" i="32"/>
  <c r="AO925" i="32"/>
  <c r="AP925" i="32"/>
  <c r="AQ925" i="32"/>
  <c r="Q925" i="32"/>
  <c r="AR925" i="32"/>
  <c r="AS925" i="32"/>
  <c r="AT925" i="32"/>
  <c r="AU925" i="32"/>
  <c r="AV925" i="32"/>
  <c r="AW925" i="32"/>
  <c r="AX925" i="32"/>
  <c r="AY925" i="32"/>
  <c r="AZ925" i="32"/>
  <c r="BA925" i="32"/>
  <c r="AK926" i="32"/>
  <c r="AL926" i="32"/>
  <c r="AM926" i="32"/>
  <c r="AN926" i="32"/>
  <c r="AO926" i="32"/>
  <c r="AP926" i="32"/>
  <c r="AQ926" i="32"/>
  <c r="Q926" i="32"/>
  <c r="AR926" i="32"/>
  <c r="AS926" i="32"/>
  <c r="AT926" i="32"/>
  <c r="AU926" i="32"/>
  <c r="AV926" i="32"/>
  <c r="AW926" i="32"/>
  <c r="AX926" i="32"/>
  <c r="AY926" i="32"/>
  <c r="AZ926" i="32"/>
  <c r="BA926" i="32"/>
  <c r="AK927" i="32"/>
  <c r="AL927" i="32"/>
  <c r="AM927" i="32"/>
  <c r="AN927" i="32"/>
  <c r="AO927" i="32"/>
  <c r="AP927" i="32"/>
  <c r="AQ927" i="32"/>
  <c r="Q927" i="32"/>
  <c r="AR927" i="32"/>
  <c r="AS927" i="32"/>
  <c r="AT927" i="32"/>
  <c r="AU927" i="32"/>
  <c r="AV927" i="32"/>
  <c r="AW927" i="32"/>
  <c r="AX927" i="32"/>
  <c r="AY927" i="32"/>
  <c r="AZ927" i="32"/>
  <c r="BA927" i="32"/>
  <c r="AK928" i="32"/>
  <c r="AL928" i="32"/>
  <c r="AM928" i="32"/>
  <c r="AN928" i="32"/>
  <c r="AO928" i="32"/>
  <c r="AP928" i="32"/>
  <c r="AQ928" i="32"/>
  <c r="Q928" i="32"/>
  <c r="AR928" i="32"/>
  <c r="AS928" i="32"/>
  <c r="AT928" i="32"/>
  <c r="AU928" i="32"/>
  <c r="AV928" i="32"/>
  <c r="AW928" i="32"/>
  <c r="AX928" i="32"/>
  <c r="AY928" i="32"/>
  <c r="AZ928" i="32"/>
  <c r="BA928" i="32"/>
  <c r="AK929" i="32"/>
  <c r="AL929" i="32"/>
  <c r="AM929" i="32"/>
  <c r="AN929" i="32"/>
  <c r="AO929" i="32"/>
  <c r="AP929" i="32"/>
  <c r="AQ929" i="32"/>
  <c r="Q929" i="32"/>
  <c r="AR929" i="32"/>
  <c r="AS929" i="32"/>
  <c r="AT929" i="32"/>
  <c r="AU929" i="32"/>
  <c r="AV929" i="32"/>
  <c r="AW929" i="32"/>
  <c r="AX929" i="32"/>
  <c r="AY929" i="32"/>
  <c r="AZ929" i="32"/>
  <c r="BA929" i="32"/>
  <c r="AK930" i="32"/>
  <c r="AL930" i="32"/>
  <c r="AM930" i="32"/>
  <c r="AN930" i="32"/>
  <c r="AO930" i="32"/>
  <c r="AP930" i="32"/>
  <c r="AQ930" i="32"/>
  <c r="Q930" i="32"/>
  <c r="AR930" i="32"/>
  <c r="AS930" i="32"/>
  <c r="AT930" i="32"/>
  <c r="AU930" i="32"/>
  <c r="AV930" i="32"/>
  <c r="AW930" i="32"/>
  <c r="AX930" i="32"/>
  <c r="AY930" i="32"/>
  <c r="AZ930" i="32"/>
  <c r="BA930" i="32"/>
  <c r="AK931" i="32"/>
  <c r="AL931" i="32"/>
  <c r="AM931" i="32"/>
  <c r="AN931" i="32"/>
  <c r="AO931" i="32"/>
  <c r="AP931" i="32"/>
  <c r="AQ931" i="32"/>
  <c r="Q931" i="32"/>
  <c r="AR931" i="32"/>
  <c r="AS931" i="32"/>
  <c r="AT931" i="32"/>
  <c r="AU931" i="32"/>
  <c r="AV931" i="32"/>
  <c r="AW931" i="32"/>
  <c r="AX931" i="32"/>
  <c r="AY931" i="32"/>
  <c r="AZ931" i="32"/>
  <c r="BA931" i="32"/>
  <c r="AK932" i="32"/>
  <c r="AL932" i="32"/>
  <c r="AM932" i="32"/>
  <c r="AN932" i="32"/>
  <c r="AO932" i="32"/>
  <c r="AP932" i="32"/>
  <c r="AQ932" i="32"/>
  <c r="Q932" i="32"/>
  <c r="AR932" i="32"/>
  <c r="AS932" i="32"/>
  <c r="AT932" i="32"/>
  <c r="AU932" i="32"/>
  <c r="AV932" i="32"/>
  <c r="AW932" i="32"/>
  <c r="AX932" i="32"/>
  <c r="AY932" i="32"/>
  <c r="AZ932" i="32"/>
  <c r="BA932" i="32"/>
  <c r="AK933" i="32"/>
  <c r="AL933" i="32"/>
  <c r="AM933" i="32"/>
  <c r="AN933" i="32"/>
  <c r="AO933" i="32"/>
  <c r="AP933" i="32"/>
  <c r="AQ933" i="32"/>
  <c r="Q933" i="32"/>
  <c r="AR933" i="32"/>
  <c r="AS933" i="32"/>
  <c r="AT933" i="32"/>
  <c r="AU933" i="32"/>
  <c r="AV933" i="32"/>
  <c r="AW933" i="32"/>
  <c r="AX933" i="32"/>
  <c r="AY933" i="32"/>
  <c r="AZ933" i="32"/>
  <c r="BA933" i="32"/>
  <c r="AK934" i="32"/>
  <c r="AL934" i="32"/>
  <c r="AM934" i="32"/>
  <c r="AN934" i="32"/>
  <c r="AO934" i="32"/>
  <c r="AP934" i="32"/>
  <c r="AQ934" i="32"/>
  <c r="Q934" i="32"/>
  <c r="AR934" i="32"/>
  <c r="AS934" i="32"/>
  <c r="AT934" i="32"/>
  <c r="AU934" i="32"/>
  <c r="AV934" i="32"/>
  <c r="AW934" i="32"/>
  <c r="AX934" i="32"/>
  <c r="AY934" i="32"/>
  <c r="AZ934" i="32"/>
  <c r="BA934" i="32"/>
  <c r="AK935" i="32"/>
  <c r="AL935" i="32"/>
  <c r="AM935" i="32"/>
  <c r="AN935" i="32"/>
  <c r="AO935" i="32"/>
  <c r="AP935" i="32"/>
  <c r="AQ935" i="32"/>
  <c r="Q935" i="32"/>
  <c r="AR935" i="32"/>
  <c r="AS935" i="32"/>
  <c r="AT935" i="32"/>
  <c r="AU935" i="32"/>
  <c r="AV935" i="32"/>
  <c r="AW935" i="32"/>
  <c r="AX935" i="32"/>
  <c r="AY935" i="32"/>
  <c r="AZ935" i="32"/>
  <c r="BA935" i="32"/>
  <c r="AK936" i="32"/>
  <c r="AL936" i="32"/>
  <c r="AM936" i="32"/>
  <c r="AN936" i="32"/>
  <c r="AO936" i="32"/>
  <c r="AP936" i="32"/>
  <c r="AQ936" i="32"/>
  <c r="Q936" i="32"/>
  <c r="AR936" i="32"/>
  <c r="AS936" i="32"/>
  <c r="AT936" i="32"/>
  <c r="AU936" i="32"/>
  <c r="AV936" i="32"/>
  <c r="AW936" i="32"/>
  <c r="AX936" i="32"/>
  <c r="AY936" i="32"/>
  <c r="AZ936" i="32"/>
  <c r="BA936" i="32"/>
  <c r="AK937" i="32"/>
  <c r="AL937" i="32"/>
  <c r="AM937" i="32"/>
  <c r="AN937" i="32"/>
  <c r="AO937" i="32"/>
  <c r="AP937" i="32"/>
  <c r="AQ937" i="32"/>
  <c r="Q937" i="32"/>
  <c r="AR937" i="32"/>
  <c r="AS937" i="32"/>
  <c r="AT937" i="32"/>
  <c r="AU937" i="32"/>
  <c r="AV937" i="32"/>
  <c r="AW937" i="32"/>
  <c r="AX937" i="32"/>
  <c r="AY937" i="32"/>
  <c r="AZ937" i="32"/>
  <c r="BA937" i="32"/>
  <c r="AK938" i="32"/>
  <c r="AL938" i="32"/>
  <c r="AM938" i="32"/>
  <c r="AN938" i="32"/>
  <c r="AO938" i="32"/>
  <c r="AP938" i="32"/>
  <c r="AQ938" i="32"/>
  <c r="Q938" i="32"/>
  <c r="AR938" i="32"/>
  <c r="AS938" i="32"/>
  <c r="AT938" i="32"/>
  <c r="AU938" i="32"/>
  <c r="AV938" i="32"/>
  <c r="AW938" i="32"/>
  <c r="AX938" i="32"/>
  <c r="AY938" i="32"/>
  <c r="AZ938" i="32"/>
  <c r="BA938" i="32"/>
  <c r="AK939" i="32"/>
  <c r="AL939" i="32"/>
  <c r="AM939" i="32"/>
  <c r="AN939" i="32"/>
  <c r="AO939" i="32"/>
  <c r="AP939" i="32"/>
  <c r="AQ939" i="32"/>
  <c r="Q939" i="32"/>
  <c r="AR939" i="32"/>
  <c r="AS939" i="32"/>
  <c r="AT939" i="32"/>
  <c r="AU939" i="32"/>
  <c r="AV939" i="32"/>
  <c r="AW939" i="32"/>
  <c r="AX939" i="32"/>
  <c r="AY939" i="32"/>
  <c r="AZ939" i="32"/>
  <c r="BA939" i="32"/>
  <c r="AK940" i="32"/>
  <c r="AL940" i="32"/>
  <c r="AM940" i="32"/>
  <c r="AN940" i="32"/>
  <c r="AO940" i="32"/>
  <c r="AP940" i="32"/>
  <c r="AQ940" i="32"/>
  <c r="Q940" i="32"/>
  <c r="AR940" i="32"/>
  <c r="AS940" i="32"/>
  <c r="AT940" i="32"/>
  <c r="AU940" i="32"/>
  <c r="AV940" i="32"/>
  <c r="AW940" i="32"/>
  <c r="AX940" i="32"/>
  <c r="AY940" i="32"/>
  <c r="AZ940" i="32"/>
  <c r="BA940" i="32"/>
  <c r="AK941" i="32"/>
  <c r="AL941" i="32"/>
  <c r="AM941" i="32"/>
  <c r="AN941" i="32"/>
  <c r="AO941" i="32"/>
  <c r="AP941" i="32"/>
  <c r="AQ941" i="32"/>
  <c r="Q941" i="32"/>
  <c r="AR941" i="32"/>
  <c r="AS941" i="32"/>
  <c r="AT941" i="32"/>
  <c r="AU941" i="32"/>
  <c r="AV941" i="32"/>
  <c r="AW941" i="32"/>
  <c r="AX941" i="32"/>
  <c r="AY941" i="32"/>
  <c r="AZ941" i="32"/>
  <c r="BA941" i="32"/>
  <c r="AK942" i="32"/>
  <c r="AL942" i="32"/>
  <c r="AM942" i="32"/>
  <c r="AN942" i="32"/>
  <c r="AO942" i="32"/>
  <c r="AP942" i="32"/>
  <c r="AQ942" i="32"/>
  <c r="Q942" i="32"/>
  <c r="AR942" i="32"/>
  <c r="AS942" i="32"/>
  <c r="AT942" i="32"/>
  <c r="AU942" i="32"/>
  <c r="AV942" i="32"/>
  <c r="AW942" i="32"/>
  <c r="AX942" i="32"/>
  <c r="AY942" i="32"/>
  <c r="AZ942" i="32"/>
  <c r="BA942" i="32"/>
  <c r="AK943" i="32"/>
  <c r="AL943" i="32"/>
  <c r="AM943" i="32"/>
  <c r="AN943" i="32"/>
  <c r="AO943" i="32"/>
  <c r="AP943" i="32"/>
  <c r="AQ943" i="32"/>
  <c r="Q943" i="32"/>
  <c r="AR943" i="32"/>
  <c r="AS943" i="32"/>
  <c r="AT943" i="32"/>
  <c r="AU943" i="32"/>
  <c r="AV943" i="32"/>
  <c r="AW943" i="32"/>
  <c r="AX943" i="32"/>
  <c r="AY943" i="32"/>
  <c r="AZ943" i="32"/>
  <c r="BA943" i="32"/>
  <c r="AK944" i="32"/>
  <c r="AL944" i="32"/>
  <c r="AM944" i="32"/>
  <c r="AN944" i="32"/>
  <c r="AO944" i="32"/>
  <c r="AP944" i="32"/>
  <c r="AQ944" i="32"/>
  <c r="Q944" i="32"/>
  <c r="AR944" i="32"/>
  <c r="AS944" i="32"/>
  <c r="AT944" i="32"/>
  <c r="AU944" i="32"/>
  <c r="AV944" i="32"/>
  <c r="AW944" i="32"/>
  <c r="AX944" i="32"/>
  <c r="AY944" i="32"/>
  <c r="AZ944" i="32"/>
  <c r="BA944" i="32"/>
  <c r="AK945" i="32"/>
  <c r="AL945" i="32"/>
  <c r="AM945" i="32"/>
  <c r="AN945" i="32"/>
  <c r="AO945" i="32"/>
  <c r="AP945" i="32"/>
  <c r="AQ945" i="32"/>
  <c r="Q945" i="32"/>
  <c r="AR945" i="32"/>
  <c r="AS945" i="32"/>
  <c r="AT945" i="32"/>
  <c r="AU945" i="32"/>
  <c r="AV945" i="32"/>
  <c r="AW945" i="32"/>
  <c r="AX945" i="32"/>
  <c r="AY945" i="32"/>
  <c r="AZ945" i="32"/>
  <c r="BA945" i="32"/>
  <c r="AK946" i="32"/>
  <c r="AL946" i="32"/>
  <c r="AM946" i="32"/>
  <c r="AN946" i="32"/>
  <c r="AO946" i="32"/>
  <c r="AP946" i="32"/>
  <c r="AQ946" i="32"/>
  <c r="Q946" i="32"/>
  <c r="AR946" i="32"/>
  <c r="AS946" i="32"/>
  <c r="AT946" i="32"/>
  <c r="AU946" i="32"/>
  <c r="AV946" i="32"/>
  <c r="AW946" i="32"/>
  <c r="AX946" i="32"/>
  <c r="AY946" i="32"/>
  <c r="AZ946" i="32"/>
  <c r="BA946" i="32"/>
  <c r="AK947" i="32"/>
  <c r="AL947" i="32"/>
  <c r="AM947" i="32"/>
  <c r="AN947" i="32"/>
  <c r="AO947" i="32"/>
  <c r="AP947" i="32"/>
  <c r="AQ947" i="32"/>
  <c r="Q947" i="32"/>
  <c r="AR947" i="32"/>
  <c r="AS947" i="32"/>
  <c r="AT947" i="32"/>
  <c r="AU947" i="32"/>
  <c r="AV947" i="32"/>
  <c r="AW947" i="32"/>
  <c r="AX947" i="32"/>
  <c r="AY947" i="32"/>
  <c r="AZ947" i="32"/>
  <c r="BA947" i="32"/>
  <c r="AK948" i="32"/>
  <c r="AL948" i="32"/>
  <c r="AM948" i="32"/>
  <c r="AN948" i="32"/>
  <c r="AO948" i="32"/>
  <c r="AP948" i="32"/>
  <c r="AQ948" i="32"/>
  <c r="Q948" i="32"/>
  <c r="AR948" i="32"/>
  <c r="AS948" i="32"/>
  <c r="AT948" i="32"/>
  <c r="AU948" i="32"/>
  <c r="AV948" i="32"/>
  <c r="AW948" i="32"/>
  <c r="AX948" i="32"/>
  <c r="AY948" i="32"/>
  <c r="AZ948" i="32"/>
  <c r="BA948" i="32"/>
  <c r="AK949" i="32"/>
  <c r="AL949" i="32"/>
  <c r="AM949" i="32"/>
  <c r="AN949" i="32"/>
  <c r="AO949" i="32"/>
  <c r="AP949" i="32"/>
  <c r="AQ949" i="32"/>
  <c r="Q949" i="32"/>
  <c r="AR949" i="32"/>
  <c r="AS949" i="32"/>
  <c r="AT949" i="32"/>
  <c r="AU949" i="32"/>
  <c r="AV949" i="32"/>
  <c r="AW949" i="32"/>
  <c r="AX949" i="32"/>
  <c r="AY949" i="32"/>
  <c r="AZ949" i="32"/>
  <c r="BA949" i="32"/>
  <c r="AK950" i="32"/>
  <c r="AL950" i="32"/>
  <c r="AM950" i="32"/>
  <c r="AN950" i="32"/>
  <c r="AO950" i="32"/>
  <c r="AP950" i="32"/>
  <c r="AQ950" i="32"/>
  <c r="Q950" i="32"/>
  <c r="AR950" i="32"/>
  <c r="AS950" i="32"/>
  <c r="AT950" i="32"/>
  <c r="AU950" i="32"/>
  <c r="AV950" i="32"/>
  <c r="AW950" i="32"/>
  <c r="AX950" i="32"/>
  <c r="AY950" i="32"/>
  <c r="AZ950" i="32"/>
  <c r="BA950" i="32"/>
  <c r="AK951" i="32"/>
  <c r="AL951" i="32"/>
  <c r="AM951" i="32"/>
  <c r="AN951" i="32"/>
  <c r="AO951" i="32"/>
  <c r="AP951" i="32"/>
  <c r="AQ951" i="32"/>
  <c r="Q951" i="32"/>
  <c r="AR951" i="32"/>
  <c r="AS951" i="32"/>
  <c r="AT951" i="32"/>
  <c r="AU951" i="32"/>
  <c r="AV951" i="32"/>
  <c r="AW951" i="32"/>
  <c r="AX951" i="32"/>
  <c r="AY951" i="32"/>
  <c r="AZ951" i="32"/>
  <c r="BA951" i="32"/>
  <c r="AK952" i="32"/>
  <c r="AL952" i="32"/>
  <c r="AM952" i="32"/>
  <c r="AN952" i="32"/>
  <c r="AO952" i="32"/>
  <c r="AP952" i="32"/>
  <c r="AQ952" i="32"/>
  <c r="Q952" i="32"/>
  <c r="AR952" i="32"/>
  <c r="AS952" i="32"/>
  <c r="AT952" i="32"/>
  <c r="AU952" i="32"/>
  <c r="AV952" i="32"/>
  <c r="AW952" i="32"/>
  <c r="AX952" i="32"/>
  <c r="AY952" i="32"/>
  <c r="AZ952" i="32"/>
  <c r="BA952" i="32"/>
  <c r="AK953" i="32"/>
  <c r="AL953" i="32"/>
  <c r="AM953" i="32"/>
  <c r="AN953" i="32"/>
  <c r="AO953" i="32"/>
  <c r="AP953" i="32"/>
  <c r="AQ953" i="32"/>
  <c r="Q953" i="32"/>
  <c r="AR953" i="32"/>
  <c r="AS953" i="32"/>
  <c r="AT953" i="32"/>
  <c r="AU953" i="32"/>
  <c r="AV953" i="32"/>
  <c r="AW953" i="32"/>
  <c r="AX953" i="32"/>
  <c r="AY953" i="32"/>
  <c r="AZ953" i="32"/>
  <c r="BA953" i="32"/>
  <c r="AK954" i="32"/>
  <c r="AL954" i="32"/>
  <c r="AM954" i="32"/>
  <c r="AN954" i="32"/>
  <c r="AO954" i="32"/>
  <c r="AP954" i="32"/>
  <c r="AQ954" i="32"/>
  <c r="Q954" i="32"/>
  <c r="AR954" i="32"/>
  <c r="AS954" i="32"/>
  <c r="AT954" i="32"/>
  <c r="AU954" i="32"/>
  <c r="AV954" i="32"/>
  <c r="AW954" i="32"/>
  <c r="AX954" i="32"/>
  <c r="AY954" i="32"/>
  <c r="AZ954" i="32"/>
  <c r="BA954" i="32"/>
  <c r="AK955" i="32"/>
  <c r="AL955" i="32"/>
  <c r="AM955" i="32"/>
  <c r="AN955" i="32"/>
  <c r="AO955" i="32"/>
  <c r="AP955" i="32"/>
  <c r="AQ955" i="32"/>
  <c r="Q955" i="32"/>
  <c r="AR955" i="32"/>
  <c r="AS955" i="32"/>
  <c r="AT955" i="32"/>
  <c r="AU955" i="32"/>
  <c r="AV955" i="32"/>
  <c r="AW955" i="32"/>
  <c r="AX955" i="32"/>
  <c r="AY955" i="32"/>
  <c r="AZ955" i="32"/>
  <c r="BA955" i="32"/>
  <c r="AK956" i="32"/>
  <c r="AL956" i="32"/>
  <c r="AM956" i="32"/>
  <c r="AN956" i="32"/>
  <c r="AO956" i="32"/>
  <c r="AP956" i="32"/>
  <c r="AQ956" i="32"/>
  <c r="Q956" i="32"/>
  <c r="AR956" i="32"/>
  <c r="AS956" i="32"/>
  <c r="AT956" i="32"/>
  <c r="AU956" i="32"/>
  <c r="AV956" i="32"/>
  <c r="AW956" i="32"/>
  <c r="AX956" i="32"/>
  <c r="AY956" i="32"/>
  <c r="AZ956" i="32"/>
  <c r="BA956" i="32"/>
  <c r="AK957" i="32"/>
  <c r="AL957" i="32"/>
  <c r="AM957" i="32"/>
  <c r="AN957" i="32"/>
  <c r="AO957" i="32"/>
  <c r="AP957" i="32"/>
  <c r="AQ957" i="32"/>
  <c r="Q957" i="32"/>
  <c r="AR957" i="32"/>
  <c r="AS957" i="32"/>
  <c r="AT957" i="32"/>
  <c r="AU957" i="32"/>
  <c r="AV957" i="32"/>
  <c r="AW957" i="32"/>
  <c r="AX957" i="32"/>
  <c r="AY957" i="32"/>
  <c r="AZ957" i="32"/>
  <c r="BA957" i="32"/>
  <c r="AK958" i="32"/>
  <c r="AL958" i="32"/>
  <c r="AM958" i="32"/>
  <c r="AN958" i="32"/>
  <c r="AO958" i="32"/>
  <c r="AP958" i="32"/>
  <c r="AQ958" i="32"/>
  <c r="Q958" i="32"/>
  <c r="AR958" i="32"/>
  <c r="AS958" i="32"/>
  <c r="AT958" i="32"/>
  <c r="AU958" i="32"/>
  <c r="AV958" i="32"/>
  <c r="AW958" i="32"/>
  <c r="AX958" i="32"/>
  <c r="AY958" i="32"/>
  <c r="AZ958" i="32"/>
  <c r="BA958" i="32"/>
  <c r="AK959" i="32"/>
  <c r="AL959" i="32"/>
  <c r="AM959" i="32"/>
  <c r="AN959" i="32"/>
  <c r="AO959" i="32"/>
  <c r="AP959" i="32"/>
  <c r="AQ959" i="32"/>
  <c r="Q959" i="32"/>
  <c r="AR959" i="32"/>
  <c r="AS959" i="32"/>
  <c r="AT959" i="32"/>
  <c r="AU959" i="32"/>
  <c r="AV959" i="32"/>
  <c r="AW959" i="32"/>
  <c r="AX959" i="32"/>
  <c r="AY959" i="32"/>
  <c r="AZ959" i="32"/>
  <c r="BA959" i="32"/>
  <c r="AK960" i="32"/>
  <c r="AL960" i="32"/>
  <c r="AM960" i="32"/>
  <c r="AN960" i="32"/>
  <c r="AO960" i="32"/>
  <c r="AP960" i="32"/>
  <c r="AQ960" i="32"/>
  <c r="Q960" i="32"/>
  <c r="AR960" i="32"/>
  <c r="AS960" i="32"/>
  <c r="AT960" i="32"/>
  <c r="AU960" i="32"/>
  <c r="AV960" i="32"/>
  <c r="AW960" i="32"/>
  <c r="AX960" i="32"/>
  <c r="AY960" i="32"/>
  <c r="AZ960" i="32"/>
  <c r="BA960" i="32"/>
  <c r="AK961" i="32"/>
  <c r="AL961" i="32"/>
  <c r="AM961" i="32"/>
  <c r="AN961" i="32"/>
  <c r="AO961" i="32"/>
  <c r="AP961" i="32"/>
  <c r="AQ961" i="32"/>
  <c r="Q961" i="32"/>
  <c r="AR961" i="32"/>
  <c r="AS961" i="32"/>
  <c r="AT961" i="32"/>
  <c r="AU961" i="32"/>
  <c r="AV961" i="32"/>
  <c r="AW961" i="32"/>
  <c r="AX961" i="32"/>
  <c r="AY961" i="32"/>
  <c r="AZ961" i="32"/>
  <c r="BA961" i="32"/>
  <c r="AK962" i="32"/>
  <c r="AL962" i="32"/>
  <c r="AM962" i="32"/>
  <c r="AN962" i="32"/>
  <c r="AO962" i="32"/>
  <c r="AP962" i="32"/>
  <c r="AQ962" i="32"/>
  <c r="Q962" i="32"/>
  <c r="AR962" i="32"/>
  <c r="AS962" i="32"/>
  <c r="AT962" i="32"/>
  <c r="AU962" i="32"/>
  <c r="AV962" i="32"/>
  <c r="AW962" i="32"/>
  <c r="AX962" i="32"/>
  <c r="AY962" i="32"/>
  <c r="AZ962" i="32"/>
  <c r="BA962" i="32"/>
  <c r="AK963" i="32"/>
  <c r="AL963" i="32"/>
  <c r="AM963" i="32"/>
  <c r="AN963" i="32"/>
  <c r="AO963" i="32"/>
  <c r="AP963" i="32"/>
  <c r="AQ963" i="32"/>
  <c r="Q963" i="32"/>
  <c r="AR963" i="32"/>
  <c r="AS963" i="32"/>
  <c r="AT963" i="32"/>
  <c r="AU963" i="32"/>
  <c r="AV963" i="32"/>
  <c r="AW963" i="32"/>
  <c r="AX963" i="32"/>
  <c r="AY963" i="32"/>
  <c r="AZ963" i="32"/>
  <c r="BA963" i="32"/>
  <c r="AK964" i="32"/>
  <c r="AL964" i="32"/>
  <c r="AM964" i="32"/>
  <c r="AN964" i="32"/>
  <c r="AO964" i="32"/>
  <c r="AP964" i="32"/>
  <c r="AQ964" i="32"/>
  <c r="Q964" i="32"/>
  <c r="AR964" i="32"/>
  <c r="AS964" i="32"/>
  <c r="AT964" i="32"/>
  <c r="AU964" i="32"/>
  <c r="AV964" i="32"/>
  <c r="AW964" i="32"/>
  <c r="AX964" i="32"/>
  <c r="AY964" i="32"/>
  <c r="AZ964" i="32"/>
  <c r="BA964" i="32"/>
  <c r="AK965" i="32"/>
  <c r="AL965" i="32"/>
  <c r="AM965" i="32"/>
  <c r="AN965" i="32"/>
  <c r="AO965" i="32"/>
  <c r="AP965" i="32"/>
  <c r="AQ965" i="32"/>
  <c r="Q965" i="32"/>
  <c r="AR965" i="32"/>
  <c r="AS965" i="32"/>
  <c r="AT965" i="32"/>
  <c r="AU965" i="32"/>
  <c r="AV965" i="32"/>
  <c r="AW965" i="32"/>
  <c r="AX965" i="32"/>
  <c r="AY965" i="32"/>
  <c r="AZ965" i="32"/>
  <c r="BA965" i="32"/>
  <c r="AK966" i="32"/>
  <c r="AL966" i="32"/>
  <c r="AM966" i="32"/>
  <c r="AN966" i="32"/>
  <c r="AO966" i="32"/>
  <c r="AP966" i="32"/>
  <c r="AQ966" i="32"/>
  <c r="Q966" i="32"/>
  <c r="AR966" i="32"/>
  <c r="AS966" i="32"/>
  <c r="AT966" i="32"/>
  <c r="AU966" i="32"/>
  <c r="AV966" i="32"/>
  <c r="AW966" i="32"/>
  <c r="AX966" i="32"/>
  <c r="AY966" i="32"/>
  <c r="AZ966" i="32"/>
  <c r="BA966" i="32"/>
  <c r="AK967" i="32"/>
  <c r="AL967" i="32"/>
  <c r="AM967" i="32"/>
  <c r="AN967" i="32"/>
  <c r="AO967" i="32"/>
  <c r="AP967" i="32"/>
  <c r="AQ967" i="32"/>
  <c r="Q967" i="32"/>
  <c r="AR967" i="32"/>
  <c r="AS967" i="32"/>
  <c r="AT967" i="32"/>
  <c r="AU967" i="32"/>
  <c r="AV967" i="32"/>
  <c r="AW967" i="32"/>
  <c r="AX967" i="32"/>
  <c r="AY967" i="32"/>
  <c r="AZ967" i="32"/>
  <c r="BA967" i="32"/>
  <c r="AK968" i="32"/>
  <c r="AL968" i="32"/>
  <c r="AM968" i="32"/>
  <c r="AN968" i="32"/>
  <c r="AO968" i="32"/>
  <c r="AP968" i="32"/>
  <c r="AQ968" i="32"/>
  <c r="Q968" i="32"/>
  <c r="AR968" i="32"/>
  <c r="AS968" i="32"/>
  <c r="AT968" i="32"/>
  <c r="AU968" i="32"/>
  <c r="AV968" i="32"/>
  <c r="AW968" i="32"/>
  <c r="AX968" i="32"/>
  <c r="AY968" i="32"/>
  <c r="AZ968" i="32"/>
  <c r="BA968" i="32"/>
  <c r="AK969" i="32"/>
  <c r="AL969" i="32"/>
  <c r="AM969" i="32"/>
  <c r="AN969" i="32"/>
  <c r="AO969" i="32"/>
  <c r="AP969" i="32"/>
  <c r="AQ969" i="32"/>
  <c r="Q969" i="32"/>
  <c r="AR969" i="32"/>
  <c r="AS969" i="32"/>
  <c r="AT969" i="32"/>
  <c r="AU969" i="32"/>
  <c r="AV969" i="32"/>
  <c r="AW969" i="32"/>
  <c r="AX969" i="32"/>
  <c r="AY969" i="32"/>
  <c r="AZ969" i="32"/>
  <c r="BA969" i="32"/>
  <c r="AK970" i="32"/>
  <c r="AL970" i="32"/>
  <c r="AM970" i="32"/>
  <c r="AN970" i="32"/>
  <c r="AO970" i="32"/>
  <c r="AP970" i="32"/>
  <c r="AQ970" i="32"/>
  <c r="Q970" i="32"/>
  <c r="AR970" i="32"/>
  <c r="AS970" i="32"/>
  <c r="AT970" i="32"/>
  <c r="AU970" i="32"/>
  <c r="AV970" i="32"/>
  <c r="AW970" i="32"/>
  <c r="AX970" i="32"/>
  <c r="AY970" i="32"/>
  <c r="AZ970" i="32"/>
  <c r="BA970" i="32"/>
  <c r="AK971" i="32"/>
  <c r="AL971" i="32"/>
  <c r="AM971" i="32"/>
  <c r="AN971" i="32"/>
  <c r="AO971" i="32"/>
  <c r="AP971" i="32"/>
  <c r="AQ971" i="32"/>
  <c r="Q971" i="32"/>
  <c r="AR971" i="32"/>
  <c r="AS971" i="32"/>
  <c r="AT971" i="32"/>
  <c r="AU971" i="32"/>
  <c r="AV971" i="32"/>
  <c r="AW971" i="32"/>
  <c r="AX971" i="32"/>
  <c r="AY971" i="32"/>
  <c r="AZ971" i="32"/>
  <c r="BA971" i="32"/>
  <c r="AK972" i="32"/>
  <c r="AL972" i="32"/>
  <c r="AM972" i="32"/>
  <c r="AN972" i="32"/>
  <c r="AO972" i="32"/>
  <c r="AP972" i="32"/>
  <c r="AQ972" i="32"/>
  <c r="Q972" i="32"/>
  <c r="AR972" i="32"/>
  <c r="AS972" i="32"/>
  <c r="AT972" i="32"/>
  <c r="AU972" i="32"/>
  <c r="AV972" i="32"/>
  <c r="AW972" i="32"/>
  <c r="AX972" i="32"/>
  <c r="AY972" i="32"/>
  <c r="AZ972" i="32"/>
  <c r="BA972" i="32"/>
  <c r="AK973" i="32"/>
  <c r="AL973" i="32"/>
  <c r="AM973" i="32"/>
  <c r="AN973" i="32"/>
  <c r="AO973" i="32"/>
  <c r="AP973" i="32"/>
  <c r="AQ973" i="32"/>
  <c r="Q973" i="32"/>
  <c r="AR973" i="32"/>
  <c r="AS973" i="32"/>
  <c r="AT973" i="32"/>
  <c r="AU973" i="32"/>
  <c r="AV973" i="32"/>
  <c r="AW973" i="32"/>
  <c r="AX973" i="32"/>
  <c r="AY973" i="32"/>
  <c r="AZ973" i="32"/>
  <c r="BA973" i="32"/>
  <c r="AK974" i="32"/>
  <c r="AL974" i="32"/>
  <c r="AM974" i="32"/>
  <c r="AN974" i="32"/>
  <c r="AO974" i="32"/>
  <c r="AP974" i="32"/>
  <c r="AQ974" i="32"/>
  <c r="Q974" i="32"/>
  <c r="AR974" i="32"/>
  <c r="AS974" i="32"/>
  <c r="AT974" i="32"/>
  <c r="AU974" i="32"/>
  <c r="AV974" i="32"/>
  <c r="AW974" i="32"/>
  <c r="AX974" i="32"/>
  <c r="AY974" i="32"/>
  <c r="AZ974" i="32"/>
  <c r="BA974" i="32"/>
  <c r="AK975" i="32"/>
  <c r="AL975" i="32"/>
  <c r="AM975" i="32"/>
  <c r="AN975" i="32"/>
  <c r="AO975" i="32"/>
  <c r="AP975" i="32"/>
  <c r="AQ975" i="32"/>
  <c r="Q975" i="32"/>
  <c r="AR975" i="32"/>
  <c r="AS975" i="32"/>
  <c r="AT975" i="32"/>
  <c r="AU975" i="32"/>
  <c r="AV975" i="32"/>
  <c r="AW975" i="32"/>
  <c r="AX975" i="32"/>
  <c r="AY975" i="32"/>
  <c r="AZ975" i="32"/>
  <c r="BA975" i="32"/>
  <c r="AK976" i="32"/>
  <c r="AL976" i="32"/>
  <c r="AM976" i="32"/>
  <c r="AN976" i="32"/>
  <c r="AO976" i="32"/>
  <c r="AP976" i="32"/>
  <c r="AQ976" i="32"/>
  <c r="Q976" i="32"/>
  <c r="AR976" i="32"/>
  <c r="AS976" i="32"/>
  <c r="AT976" i="32"/>
  <c r="AU976" i="32"/>
  <c r="AV976" i="32"/>
  <c r="AW976" i="32"/>
  <c r="AX976" i="32"/>
  <c r="AY976" i="32"/>
  <c r="AZ976" i="32"/>
  <c r="BA976" i="32"/>
  <c r="AK977" i="32"/>
  <c r="AL977" i="32"/>
  <c r="AM977" i="32"/>
  <c r="AN977" i="32"/>
  <c r="AO977" i="32"/>
  <c r="AP977" i="32"/>
  <c r="AQ977" i="32"/>
  <c r="Q977" i="32"/>
  <c r="AR977" i="32"/>
  <c r="AS977" i="32"/>
  <c r="AT977" i="32"/>
  <c r="AU977" i="32"/>
  <c r="AV977" i="32"/>
  <c r="AW977" i="32"/>
  <c r="AX977" i="32"/>
  <c r="AY977" i="32"/>
  <c r="AZ977" i="32"/>
  <c r="BA977" i="32"/>
  <c r="AK978" i="32"/>
  <c r="AL978" i="32"/>
  <c r="AM978" i="32"/>
  <c r="AN978" i="32"/>
  <c r="AO978" i="32"/>
  <c r="AP978" i="32"/>
  <c r="AQ978" i="32"/>
  <c r="Q978" i="32"/>
  <c r="AR978" i="32"/>
  <c r="AS978" i="32"/>
  <c r="AT978" i="32"/>
  <c r="AU978" i="32"/>
  <c r="AV978" i="32"/>
  <c r="AW978" i="32"/>
  <c r="AX978" i="32"/>
  <c r="AY978" i="32"/>
  <c r="AZ978" i="32"/>
  <c r="BA978" i="32"/>
  <c r="AK979" i="32"/>
  <c r="AL979" i="32"/>
  <c r="AM979" i="32"/>
  <c r="AN979" i="32"/>
  <c r="AO979" i="32"/>
  <c r="AP979" i="32"/>
  <c r="AQ979" i="32"/>
  <c r="Q979" i="32"/>
  <c r="AR979" i="32"/>
  <c r="AS979" i="32"/>
  <c r="AT979" i="32"/>
  <c r="AU979" i="32"/>
  <c r="AV979" i="32"/>
  <c r="AW979" i="32"/>
  <c r="AX979" i="32"/>
  <c r="AY979" i="32"/>
  <c r="AZ979" i="32"/>
  <c r="BA979" i="32"/>
  <c r="AK980" i="32"/>
  <c r="AL980" i="32"/>
  <c r="AM980" i="32"/>
  <c r="AN980" i="32"/>
  <c r="AO980" i="32"/>
  <c r="AP980" i="32"/>
  <c r="AQ980" i="32"/>
  <c r="Q980" i="32"/>
  <c r="AR980" i="32"/>
  <c r="AS980" i="32"/>
  <c r="AT980" i="32"/>
  <c r="AU980" i="32"/>
  <c r="AV980" i="32"/>
  <c r="AW980" i="32"/>
  <c r="AX980" i="32"/>
  <c r="AY980" i="32"/>
  <c r="AZ980" i="32"/>
  <c r="BA980" i="32"/>
  <c r="AK981" i="32"/>
  <c r="AL981" i="32"/>
  <c r="AM981" i="32"/>
  <c r="AN981" i="32"/>
  <c r="AO981" i="32"/>
  <c r="AP981" i="32"/>
  <c r="AQ981" i="32"/>
  <c r="Q981" i="32"/>
  <c r="AR981" i="32"/>
  <c r="AS981" i="32"/>
  <c r="AT981" i="32"/>
  <c r="AU981" i="32"/>
  <c r="AV981" i="32"/>
  <c r="AW981" i="32"/>
  <c r="AX981" i="32"/>
  <c r="AY981" i="32"/>
  <c r="AZ981" i="32"/>
  <c r="BA981" i="32"/>
  <c r="AK982" i="32"/>
  <c r="AL982" i="32"/>
  <c r="AM982" i="32"/>
  <c r="AN982" i="32"/>
  <c r="AO982" i="32"/>
  <c r="AP982" i="32"/>
  <c r="AQ982" i="32"/>
  <c r="Q982" i="32"/>
  <c r="AR982" i="32"/>
  <c r="AS982" i="32"/>
  <c r="AT982" i="32"/>
  <c r="AU982" i="32"/>
  <c r="AV982" i="32"/>
  <c r="AW982" i="32"/>
  <c r="AX982" i="32"/>
  <c r="AY982" i="32"/>
  <c r="AZ982" i="32"/>
  <c r="BA982" i="32"/>
  <c r="AK983" i="32"/>
  <c r="AL983" i="32"/>
  <c r="AM983" i="32"/>
  <c r="AN983" i="32"/>
  <c r="AO983" i="32"/>
  <c r="AP983" i="32"/>
  <c r="AQ983" i="32"/>
  <c r="Q983" i="32"/>
  <c r="AR983" i="32"/>
  <c r="AS983" i="32"/>
  <c r="AT983" i="32"/>
  <c r="AU983" i="32"/>
  <c r="AV983" i="32"/>
  <c r="AW983" i="32"/>
  <c r="AX983" i="32"/>
  <c r="AY983" i="32"/>
  <c r="AZ983" i="32"/>
  <c r="BA983" i="32"/>
  <c r="AK984" i="32"/>
  <c r="AL984" i="32"/>
  <c r="AM984" i="32"/>
  <c r="AN984" i="32"/>
  <c r="AO984" i="32"/>
  <c r="AP984" i="32"/>
  <c r="AQ984" i="32"/>
  <c r="Q984" i="32"/>
  <c r="AR984" i="32"/>
  <c r="AS984" i="32"/>
  <c r="AT984" i="32"/>
  <c r="AU984" i="32"/>
  <c r="AV984" i="32"/>
  <c r="AW984" i="32"/>
  <c r="AX984" i="32"/>
  <c r="AY984" i="32"/>
  <c r="AZ984" i="32"/>
  <c r="BA984" i="32"/>
  <c r="AK985" i="32"/>
  <c r="AL985" i="32"/>
  <c r="AM985" i="32"/>
  <c r="AN985" i="32"/>
  <c r="AO985" i="32"/>
  <c r="AP985" i="32"/>
  <c r="AQ985" i="32"/>
  <c r="Q985" i="32"/>
  <c r="AR985" i="32"/>
  <c r="AS985" i="32"/>
  <c r="AT985" i="32"/>
  <c r="AU985" i="32"/>
  <c r="AV985" i="32"/>
  <c r="AW985" i="32"/>
  <c r="AX985" i="32"/>
  <c r="AY985" i="32"/>
  <c r="AZ985" i="32"/>
  <c r="BA985" i="32"/>
  <c r="AK986" i="32"/>
  <c r="AL986" i="32"/>
  <c r="AM986" i="32"/>
  <c r="AN986" i="32"/>
  <c r="AO986" i="32"/>
  <c r="AP986" i="32"/>
  <c r="AQ986" i="32"/>
  <c r="Q986" i="32"/>
  <c r="AR986" i="32"/>
  <c r="AS986" i="32"/>
  <c r="AT986" i="32"/>
  <c r="AU986" i="32"/>
  <c r="AV986" i="32"/>
  <c r="AW986" i="32"/>
  <c r="AX986" i="32"/>
  <c r="AY986" i="32"/>
  <c r="AZ986" i="32"/>
  <c r="BA986" i="32"/>
  <c r="AK987" i="32"/>
  <c r="AL987" i="32"/>
  <c r="AM987" i="32"/>
  <c r="AN987" i="32"/>
  <c r="AO987" i="32"/>
  <c r="AP987" i="32"/>
  <c r="AQ987" i="32"/>
  <c r="Q987" i="32"/>
  <c r="AR987" i="32"/>
  <c r="AS987" i="32"/>
  <c r="AT987" i="32"/>
  <c r="AU987" i="32"/>
  <c r="AV987" i="32"/>
  <c r="AW987" i="32"/>
  <c r="AX987" i="32"/>
  <c r="AY987" i="32"/>
  <c r="AZ987" i="32"/>
  <c r="BA987" i="32"/>
  <c r="AK988" i="32"/>
  <c r="AL988" i="32"/>
  <c r="AM988" i="32"/>
  <c r="AN988" i="32"/>
  <c r="AO988" i="32"/>
  <c r="AP988" i="32"/>
  <c r="AQ988" i="32"/>
  <c r="Q988" i="32"/>
  <c r="AR988" i="32"/>
  <c r="AS988" i="32"/>
  <c r="AT988" i="32"/>
  <c r="AU988" i="32"/>
  <c r="AV988" i="32"/>
  <c r="AW988" i="32"/>
  <c r="AX988" i="32"/>
  <c r="AY988" i="32"/>
  <c r="AZ988" i="32"/>
  <c r="BA988" i="32"/>
  <c r="AK989" i="32"/>
  <c r="AL989" i="32"/>
  <c r="AM989" i="32"/>
  <c r="AN989" i="32"/>
  <c r="AO989" i="32"/>
  <c r="AP989" i="32"/>
  <c r="AQ989" i="32"/>
  <c r="Q989" i="32"/>
  <c r="AR989" i="32"/>
  <c r="AS989" i="32"/>
  <c r="AT989" i="32"/>
  <c r="AU989" i="32"/>
  <c r="AV989" i="32"/>
  <c r="AW989" i="32"/>
  <c r="AX989" i="32"/>
  <c r="AY989" i="32"/>
  <c r="AZ989" i="32"/>
  <c r="BA989" i="32"/>
  <c r="AK990" i="32"/>
  <c r="AL990" i="32"/>
  <c r="AM990" i="32"/>
  <c r="AN990" i="32"/>
  <c r="AO990" i="32"/>
  <c r="AP990" i="32"/>
  <c r="AQ990" i="32"/>
  <c r="Q990" i="32"/>
  <c r="AR990" i="32"/>
  <c r="AS990" i="32"/>
  <c r="AT990" i="32"/>
  <c r="AU990" i="32"/>
  <c r="AV990" i="32"/>
  <c r="AW990" i="32"/>
  <c r="AX990" i="32"/>
  <c r="AY990" i="32"/>
  <c r="AZ990" i="32"/>
  <c r="BA990" i="32"/>
  <c r="AK991" i="32"/>
  <c r="AL991" i="32"/>
  <c r="AM991" i="32"/>
  <c r="AN991" i="32"/>
  <c r="AO991" i="32"/>
  <c r="AP991" i="32"/>
  <c r="AQ991" i="32"/>
  <c r="Q991" i="32"/>
  <c r="AR991" i="32"/>
  <c r="AS991" i="32"/>
  <c r="AT991" i="32"/>
  <c r="AU991" i="32"/>
  <c r="AV991" i="32"/>
  <c r="AW991" i="32"/>
  <c r="AX991" i="32"/>
  <c r="AY991" i="32"/>
  <c r="AZ991" i="32"/>
  <c r="BA991" i="32"/>
  <c r="AK992" i="32"/>
  <c r="AL992" i="32"/>
  <c r="AM992" i="32"/>
  <c r="AN992" i="32"/>
  <c r="AO992" i="32"/>
  <c r="AP992" i="32"/>
  <c r="AQ992" i="32"/>
  <c r="Q992" i="32"/>
  <c r="AR992" i="32"/>
  <c r="AS992" i="32"/>
  <c r="AT992" i="32"/>
  <c r="AU992" i="32"/>
  <c r="AV992" i="32"/>
  <c r="AW992" i="32"/>
  <c r="AX992" i="32"/>
  <c r="AY992" i="32"/>
  <c r="AZ992" i="32"/>
  <c r="BA992" i="32"/>
  <c r="AK993" i="32"/>
  <c r="AL993" i="32"/>
  <c r="AM993" i="32"/>
  <c r="AN993" i="32"/>
  <c r="AO993" i="32"/>
  <c r="AP993" i="32"/>
  <c r="AQ993" i="32"/>
  <c r="Q993" i="32"/>
  <c r="AR993" i="32"/>
  <c r="AS993" i="32"/>
  <c r="AT993" i="32"/>
  <c r="AU993" i="32"/>
  <c r="AV993" i="32"/>
  <c r="AW993" i="32"/>
  <c r="AX993" i="32"/>
  <c r="AY993" i="32"/>
  <c r="AZ993" i="32"/>
  <c r="BA993" i="32"/>
  <c r="AK994" i="32"/>
  <c r="AL994" i="32"/>
  <c r="AM994" i="32"/>
  <c r="AN994" i="32"/>
  <c r="AO994" i="32"/>
  <c r="AP994" i="32"/>
  <c r="AQ994" i="32"/>
  <c r="Q994" i="32"/>
  <c r="AR994" i="32"/>
  <c r="AS994" i="32"/>
  <c r="AT994" i="32"/>
  <c r="AU994" i="32"/>
  <c r="AV994" i="32"/>
  <c r="AW994" i="32"/>
  <c r="AX994" i="32"/>
  <c r="AY994" i="32"/>
  <c r="AZ994" i="32"/>
  <c r="BA994" i="32"/>
  <c r="AK995" i="32"/>
  <c r="AL995" i="32"/>
  <c r="AM995" i="32"/>
  <c r="AN995" i="32"/>
  <c r="AO995" i="32"/>
  <c r="AP995" i="32"/>
  <c r="AQ995" i="32"/>
  <c r="Q995" i="32"/>
  <c r="AR995" i="32"/>
  <c r="AS995" i="32"/>
  <c r="AT995" i="32"/>
  <c r="AU995" i="32"/>
  <c r="AV995" i="32"/>
  <c r="AW995" i="32"/>
  <c r="AX995" i="32"/>
  <c r="AY995" i="32"/>
  <c r="AZ995" i="32"/>
  <c r="BA995" i="32"/>
  <c r="AK996" i="32"/>
  <c r="AL996" i="32"/>
  <c r="AM996" i="32"/>
  <c r="AN996" i="32"/>
  <c r="AO996" i="32"/>
  <c r="AP996" i="32"/>
  <c r="AQ996" i="32"/>
  <c r="Q996" i="32"/>
  <c r="AR996" i="32"/>
  <c r="AS996" i="32"/>
  <c r="AT996" i="32"/>
  <c r="AU996" i="32"/>
  <c r="AV996" i="32"/>
  <c r="AW996" i="32"/>
  <c r="AX996" i="32"/>
  <c r="AY996" i="32"/>
  <c r="AZ996" i="32"/>
  <c r="BA996" i="32"/>
  <c r="AK997" i="32"/>
  <c r="AL997" i="32"/>
  <c r="AM997" i="32"/>
  <c r="AN997" i="32"/>
  <c r="AO997" i="32"/>
  <c r="AP997" i="32"/>
  <c r="AQ997" i="32"/>
  <c r="Q997" i="32"/>
  <c r="AR997" i="32"/>
  <c r="AS997" i="32"/>
  <c r="AT997" i="32"/>
  <c r="AU997" i="32"/>
  <c r="AV997" i="32"/>
  <c r="AW997" i="32"/>
  <c r="AX997" i="32"/>
  <c r="AY997" i="32"/>
  <c r="AZ997" i="32"/>
  <c r="BA997" i="32"/>
  <c r="AK998" i="32"/>
  <c r="AL998" i="32"/>
  <c r="AM998" i="32"/>
  <c r="AN998" i="32"/>
  <c r="AO998" i="32"/>
  <c r="AP998" i="32"/>
  <c r="AQ998" i="32"/>
  <c r="Q998" i="32"/>
  <c r="AR998" i="32"/>
  <c r="AS998" i="32"/>
  <c r="AT998" i="32"/>
  <c r="AU998" i="32"/>
  <c r="AV998" i="32"/>
  <c r="AW998" i="32"/>
  <c r="AX998" i="32"/>
  <c r="AY998" i="32"/>
  <c r="AZ998" i="32"/>
  <c r="BA998" i="32"/>
  <c r="AK999" i="32"/>
  <c r="AL999" i="32"/>
  <c r="AM999" i="32"/>
  <c r="AN999" i="32"/>
  <c r="AO999" i="32"/>
  <c r="AP999" i="32"/>
  <c r="AQ999" i="32"/>
  <c r="Q999" i="32"/>
  <c r="AR999" i="32"/>
  <c r="AS999" i="32"/>
  <c r="AT999" i="32"/>
  <c r="AU999" i="32"/>
  <c r="AV999" i="32"/>
  <c r="AW999" i="32"/>
  <c r="AX999" i="32"/>
  <c r="AY999" i="32"/>
  <c r="AZ999" i="32"/>
  <c r="BA999" i="32"/>
  <c r="AK1000" i="32"/>
  <c r="AL1000" i="32"/>
  <c r="AM1000" i="32"/>
  <c r="AN1000" i="32"/>
  <c r="AO1000" i="32"/>
  <c r="AP1000" i="32"/>
  <c r="AQ1000" i="32"/>
  <c r="Q1000" i="32"/>
  <c r="AR1000" i="32"/>
  <c r="AS1000" i="32"/>
  <c r="AT1000" i="32"/>
  <c r="AU1000" i="32"/>
  <c r="AV1000" i="32"/>
  <c r="AW1000" i="32"/>
  <c r="AX1000" i="32"/>
  <c r="AY1000" i="32"/>
  <c r="AZ1000" i="32"/>
  <c r="BA1000" i="32"/>
  <c r="AK1001" i="32"/>
  <c r="AL1001" i="32"/>
  <c r="AM1001" i="32"/>
  <c r="AN1001" i="32"/>
  <c r="AO1001" i="32"/>
  <c r="AP1001" i="32"/>
  <c r="AQ1001" i="32"/>
  <c r="Q1001" i="32"/>
  <c r="AR1001" i="32"/>
  <c r="AS1001" i="32"/>
  <c r="AT1001" i="32"/>
  <c r="AU1001" i="32"/>
  <c r="AV1001" i="32"/>
  <c r="AW1001" i="32"/>
  <c r="AX1001" i="32"/>
  <c r="AY1001" i="32"/>
  <c r="AZ1001" i="32"/>
  <c r="BA1001" i="32"/>
  <c r="AK1002" i="32"/>
  <c r="AL1002" i="32"/>
  <c r="AM1002" i="32"/>
  <c r="AN1002" i="32"/>
  <c r="AO1002" i="32"/>
  <c r="AP1002" i="32"/>
  <c r="AQ1002" i="32"/>
  <c r="Q1002" i="32"/>
  <c r="AR1002" i="32"/>
  <c r="AS1002" i="32"/>
  <c r="AT1002" i="32"/>
  <c r="AU1002" i="32"/>
  <c r="AV1002" i="32"/>
  <c r="AW1002" i="32"/>
  <c r="AX1002" i="32"/>
  <c r="AY1002" i="32"/>
  <c r="AZ1002" i="32"/>
  <c r="BA1002" i="32"/>
  <c r="AK1003" i="32"/>
  <c r="AL1003" i="32"/>
  <c r="AM1003" i="32"/>
  <c r="AN1003" i="32"/>
  <c r="AO1003" i="32"/>
  <c r="AP1003" i="32"/>
  <c r="AQ1003" i="32"/>
  <c r="Q1003" i="32"/>
  <c r="AR1003" i="32"/>
  <c r="AS1003" i="32"/>
  <c r="AT1003" i="32"/>
  <c r="AU1003" i="32"/>
  <c r="AV1003" i="32"/>
  <c r="AW1003" i="32"/>
  <c r="AX1003" i="32"/>
  <c r="AY1003" i="32"/>
  <c r="AZ1003" i="32"/>
  <c r="BA1003" i="32"/>
  <c r="AK1004" i="32"/>
  <c r="AL1004" i="32"/>
  <c r="AM1004" i="32"/>
  <c r="AN1004" i="32"/>
  <c r="AO1004" i="32"/>
  <c r="AP1004" i="32"/>
  <c r="AQ1004" i="32"/>
  <c r="Q1004" i="32"/>
  <c r="AR1004" i="32"/>
  <c r="AS1004" i="32"/>
  <c r="AT1004" i="32"/>
  <c r="AU1004" i="32"/>
  <c r="AV1004" i="32"/>
  <c r="AW1004" i="32"/>
  <c r="AX1004" i="32"/>
  <c r="AY1004" i="32"/>
  <c r="AZ1004" i="32"/>
  <c r="BA1004" i="32"/>
  <c r="AK1005" i="32"/>
  <c r="AL1005" i="32"/>
  <c r="AM1005" i="32"/>
  <c r="AN1005" i="32"/>
  <c r="AO1005" i="32"/>
  <c r="AP1005" i="32"/>
  <c r="AQ1005" i="32"/>
  <c r="Q1005" i="32"/>
  <c r="AR1005" i="32"/>
  <c r="AS1005" i="32"/>
  <c r="AT1005" i="32"/>
  <c r="AU1005" i="32"/>
  <c r="AV1005" i="32"/>
  <c r="AW1005" i="32"/>
  <c r="AX1005" i="32"/>
  <c r="AY1005" i="32"/>
  <c r="AZ1005" i="32"/>
  <c r="BA1005" i="32"/>
  <c r="AK1006" i="32"/>
  <c r="AL1006" i="32"/>
  <c r="AM1006" i="32"/>
  <c r="AN1006" i="32"/>
  <c r="AO1006" i="32"/>
  <c r="AP1006" i="32"/>
  <c r="AQ1006" i="32"/>
  <c r="Q1006" i="32"/>
  <c r="AR1006" i="32"/>
  <c r="AS1006" i="32"/>
  <c r="AT1006" i="32"/>
  <c r="AU1006" i="32"/>
  <c r="AV1006" i="32"/>
  <c r="AW1006" i="32"/>
  <c r="AX1006" i="32"/>
  <c r="AY1006" i="32"/>
  <c r="AZ1006" i="32"/>
  <c r="BA1006" i="32"/>
  <c r="AK1007" i="32"/>
  <c r="AL1007" i="32"/>
  <c r="AM1007" i="32"/>
  <c r="AN1007" i="32"/>
  <c r="AO1007" i="32"/>
  <c r="AP1007" i="32"/>
  <c r="AQ1007" i="32"/>
  <c r="Q1007" i="32"/>
  <c r="AR1007" i="32"/>
  <c r="AS1007" i="32"/>
  <c r="AT1007" i="32"/>
  <c r="AU1007" i="32"/>
  <c r="AV1007" i="32"/>
  <c r="AW1007" i="32"/>
  <c r="AX1007" i="32"/>
  <c r="AY1007" i="32"/>
  <c r="AZ1007" i="32"/>
  <c r="BA1007" i="32"/>
  <c r="AK1008" i="32"/>
  <c r="AL1008" i="32"/>
  <c r="AM1008" i="32"/>
  <c r="AN1008" i="32"/>
  <c r="AO1008" i="32"/>
  <c r="AP1008" i="32"/>
  <c r="AQ1008" i="32"/>
  <c r="Q1008" i="32"/>
  <c r="AR1008" i="32"/>
  <c r="AS1008" i="32"/>
  <c r="AT1008" i="32"/>
  <c r="AU1008" i="32"/>
  <c r="AV1008" i="32"/>
  <c r="AW1008" i="32"/>
  <c r="AX1008" i="32"/>
  <c r="AY1008" i="32"/>
  <c r="AZ1008" i="32"/>
  <c r="BA1008" i="32"/>
  <c r="AK1009" i="32"/>
  <c r="AL1009" i="32"/>
  <c r="AM1009" i="32"/>
  <c r="AN1009" i="32"/>
  <c r="AO1009" i="32"/>
  <c r="AP1009" i="32"/>
  <c r="AQ1009" i="32"/>
  <c r="Q1009" i="32"/>
  <c r="AR1009" i="32"/>
  <c r="AS1009" i="32"/>
  <c r="AT1009" i="32"/>
  <c r="AU1009" i="32"/>
  <c r="AV1009" i="32"/>
  <c r="AW1009" i="32"/>
  <c r="AX1009" i="32"/>
  <c r="AY1009" i="32"/>
  <c r="AZ1009" i="32"/>
  <c r="BA1009" i="32"/>
  <c r="AK1010" i="32"/>
  <c r="AL1010" i="32"/>
  <c r="AM1010" i="32"/>
  <c r="AN1010" i="32"/>
  <c r="AO1010" i="32"/>
  <c r="AP1010" i="32"/>
  <c r="AQ1010" i="32"/>
  <c r="Q1010" i="32"/>
  <c r="AR1010" i="32"/>
  <c r="AS1010" i="32"/>
  <c r="AT1010" i="32"/>
  <c r="AU1010" i="32"/>
  <c r="AV1010" i="32"/>
  <c r="AW1010" i="32"/>
  <c r="AX1010" i="32"/>
  <c r="AY1010" i="32"/>
  <c r="AZ1010" i="32"/>
  <c r="BA1010" i="32"/>
  <c r="AK1011" i="32"/>
  <c r="AL1011" i="32"/>
  <c r="AM1011" i="32"/>
  <c r="AN1011" i="32"/>
  <c r="AO1011" i="32"/>
  <c r="AP1011" i="32"/>
  <c r="AQ1011" i="32"/>
  <c r="Q1011" i="32"/>
  <c r="AR1011" i="32"/>
  <c r="AS1011" i="32"/>
  <c r="AT1011" i="32"/>
  <c r="AU1011" i="32"/>
  <c r="AV1011" i="32"/>
  <c r="AW1011" i="32"/>
  <c r="AX1011" i="32"/>
  <c r="AY1011" i="32"/>
  <c r="AZ1011" i="32"/>
  <c r="BA1011" i="32"/>
  <c r="AK1012" i="32"/>
  <c r="AL1012" i="32"/>
  <c r="AM1012" i="32"/>
  <c r="AN1012" i="32"/>
  <c r="AO1012" i="32"/>
  <c r="AP1012" i="32"/>
  <c r="AQ1012" i="32"/>
  <c r="Q1012" i="32"/>
  <c r="AR1012" i="32"/>
  <c r="AS1012" i="32"/>
  <c r="AT1012" i="32"/>
  <c r="AU1012" i="32"/>
  <c r="AV1012" i="32"/>
  <c r="AW1012" i="32"/>
  <c r="AX1012" i="32"/>
  <c r="AY1012" i="32"/>
  <c r="AZ1012" i="32"/>
  <c r="BA1012" i="32"/>
  <c r="AK1013" i="32"/>
  <c r="AL1013" i="32"/>
  <c r="AM1013" i="32"/>
  <c r="AN1013" i="32"/>
  <c r="AO1013" i="32"/>
  <c r="AP1013" i="32"/>
  <c r="AQ1013" i="32"/>
  <c r="Q1013" i="32"/>
  <c r="AR1013" i="32"/>
  <c r="AS1013" i="32"/>
  <c r="AT1013" i="32"/>
  <c r="AU1013" i="32"/>
  <c r="AV1013" i="32"/>
  <c r="AW1013" i="32"/>
  <c r="AX1013" i="32"/>
  <c r="AY1013" i="32"/>
  <c r="AZ1013" i="32"/>
  <c r="BA1013" i="32"/>
  <c r="AK1014" i="32"/>
  <c r="AL1014" i="32"/>
  <c r="AM1014" i="32"/>
  <c r="AN1014" i="32"/>
  <c r="AO1014" i="32"/>
  <c r="AP1014" i="32"/>
  <c r="AQ1014" i="32"/>
  <c r="Q1014" i="32"/>
  <c r="AR1014" i="32"/>
  <c r="AS1014" i="32"/>
  <c r="AT1014" i="32"/>
  <c r="AU1014" i="32"/>
  <c r="AV1014" i="32"/>
  <c r="AW1014" i="32"/>
  <c r="AX1014" i="32"/>
  <c r="AY1014" i="32"/>
  <c r="AZ1014" i="32"/>
  <c r="BA1014" i="32"/>
  <c r="AK1015" i="32"/>
  <c r="AL1015" i="32"/>
  <c r="AM1015" i="32"/>
  <c r="AN1015" i="32"/>
  <c r="AO1015" i="32"/>
  <c r="AP1015" i="32"/>
  <c r="AQ1015" i="32"/>
  <c r="Q1015" i="32"/>
  <c r="AR1015" i="32"/>
  <c r="AS1015" i="32"/>
  <c r="AT1015" i="32"/>
  <c r="AU1015" i="32"/>
  <c r="AV1015" i="32"/>
  <c r="AW1015" i="32"/>
  <c r="AX1015" i="32"/>
  <c r="AY1015" i="32"/>
  <c r="AZ1015" i="32"/>
  <c r="BA1015" i="32"/>
  <c r="AK1016" i="32"/>
  <c r="AL1016" i="32"/>
  <c r="AM1016" i="32"/>
  <c r="AN1016" i="32"/>
  <c r="AO1016" i="32"/>
  <c r="AP1016" i="32"/>
  <c r="AQ1016" i="32"/>
  <c r="Q1016" i="32"/>
  <c r="AR1016" i="32"/>
  <c r="AS1016" i="32"/>
  <c r="AT1016" i="32"/>
  <c r="AU1016" i="32"/>
  <c r="AV1016" i="32"/>
  <c r="AW1016" i="32"/>
  <c r="AX1016" i="32"/>
  <c r="AY1016" i="32"/>
  <c r="AZ1016" i="32"/>
  <c r="BA1016" i="32"/>
  <c r="AK1017" i="32"/>
  <c r="AL1017" i="32"/>
  <c r="AM1017" i="32"/>
  <c r="AN1017" i="32"/>
  <c r="AO1017" i="32"/>
  <c r="AP1017" i="32"/>
  <c r="AQ1017" i="32"/>
  <c r="Q1017" i="32"/>
  <c r="AR1017" i="32"/>
  <c r="AS1017" i="32"/>
  <c r="AT1017" i="32"/>
  <c r="AU1017" i="32"/>
  <c r="AV1017" i="32"/>
  <c r="AW1017" i="32"/>
  <c r="AX1017" i="32"/>
  <c r="AY1017" i="32"/>
  <c r="AZ1017" i="32"/>
  <c r="BA1017" i="32"/>
  <c r="AK1018" i="32"/>
  <c r="AL1018" i="32"/>
  <c r="AM1018" i="32"/>
  <c r="AN1018" i="32"/>
  <c r="AO1018" i="32"/>
  <c r="AP1018" i="32"/>
  <c r="AQ1018" i="32"/>
  <c r="Q1018" i="32"/>
  <c r="AR1018" i="32"/>
  <c r="AS1018" i="32"/>
  <c r="AT1018" i="32"/>
  <c r="AU1018" i="32"/>
  <c r="AV1018" i="32"/>
  <c r="AW1018" i="32"/>
  <c r="AX1018" i="32"/>
  <c r="AY1018" i="32"/>
  <c r="AZ1018" i="32"/>
  <c r="BA1018" i="32"/>
  <c r="AK1019" i="32"/>
  <c r="AL1019" i="32"/>
  <c r="AM1019" i="32"/>
  <c r="AN1019" i="32"/>
  <c r="AO1019" i="32"/>
  <c r="AP1019" i="32"/>
  <c r="AQ1019" i="32"/>
  <c r="Q1019" i="32"/>
  <c r="AR1019" i="32"/>
  <c r="AS1019" i="32"/>
  <c r="AT1019" i="32"/>
  <c r="AU1019" i="32"/>
  <c r="AV1019" i="32"/>
  <c r="AW1019" i="32"/>
  <c r="AX1019" i="32"/>
  <c r="AY1019" i="32"/>
  <c r="AZ1019" i="32"/>
  <c r="BA1019" i="32"/>
  <c r="AK1020" i="32"/>
  <c r="AL1020" i="32"/>
  <c r="AM1020" i="32"/>
  <c r="AN1020" i="32"/>
  <c r="AO1020" i="32"/>
  <c r="AP1020" i="32"/>
  <c r="AQ1020" i="32"/>
  <c r="Q1020" i="32"/>
  <c r="AR1020" i="32"/>
  <c r="AS1020" i="32"/>
  <c r="AT1020" i="32"/>
  <c r="AU1020" i="32"/>
  <c r="AV1020" i="32"/>
  <c r="AW1020" i="32"/>
  <c r="AX1020" i="32"/>
  <c r="AY1020" i="32"/>
  <c r="AZ1020" i="32"/>
  <c r="BA1020" i="32"/>
  <c r="AK1021" i="32"/>
  <c r="AL1021" i="32"/>
  <c r="AM1021" i="32"/>
  <c r="AN1021" i="32"/>
  <c r="AO1021" i="32"/>
  <c r="AP1021" i="32"/>
  <c r="AQ1021" i="32"/>
  <c r="Q1021" i="32"/>
  <c r="AR1021" i="32"/>
  <c r="AS1021" i="32"/>
  <c r="AT1021" i="32"/>
  <c r="AU1021" i="32"/>
  <c r="AV1021" i="32"/>
  <c r="AW1021" i="32"/>
  <c r="AX1021" i="32"/>
  <c r="AY1021" i="32"/>
  <c r="AZ1021" i="32"/>
  <c r="BA1021" i="32"/>
  <c r="AK1022" i="32"/>
  <c r="AL1022" i="32"/>
  <c r="AM1022" i="32"/>
  <c r="AN1022" i="32"/>
  <c r="AO1022" i="32"/>
  <c r="AP1022" i="32"/>
  <c r="AQ1022" i="32"/>
  <c r="Q1022" i="32"/>
  <c r="AR1022" i="32"/>
  <c r="AS1022" i="32"/>
  <c r="AT1022" i="32"/>
  <c r="AU1022" i="32"/>
  <c r="AV1022" i="32"/>
  <c r="AW1022" i="32"/>
  <c r="AX1022" i="32"/>
  <c r="AY1022" i="32"/>
  <c r="AZ1022" i="32"/>
  <c r="BA1022" i="32"/>
  <c r="AK1023" i="32"/>
  <c r="AL1023" i="32"/>
  <c r="AM1023" i="32"/>
  <c r="AN1023" i="32"/>
  <c r="AO1023" i="32"/>
  <c r="AP1023" i="32"/>
  <c r="AQ1023" i="32"/>
  <c r="Q1023" i="32"/>
  <c r="AR1023" i="32"/>
  <c r="AS1023" i="32"/>
  <c r="AT1023" i="32"/>
  <c r="AU1023" i="32"/>
  <c r="AV1023" i="32"/>
  <c r="AW1023" i="32"/>
  <c r="AX1023" i="32"/>
  <c r="AY1023" i="32"/>
  <c r="AZ1023" i="32"/>
  <c r="BA1023" i="32"/>
  <c r="AK1024" i="32"/>
  <c r="AL1024" i="32"/>
  <c r="AM1024" i="32"/>
  <c r="AN1024" i="32"/>
  <c r="AO1024" i="32"/>
  <c r="AP1024" i="32"/>
  <c r="AQ1024" i="32"/>
  <c r="Q1024" i="32"/>
  <c r="AR1024" i="32"/>
  <c r="AS1024" i="32"/>
  <c r="AT1024" i="32"/>
  <c r="AU1024" i="32"/>
  <c r="AV1024" i="32"/>
  <c r="AW1024" i="32"/>
  <c r="AX1024" i="32"/>
  <c r="AY1024" i="32"/>
  <c r="AZ1024" i="32"/>
  <c r="BA1024" i="32"/>
  <c r="AK1025" i="32"/>
  <c r="AL1025" i="32"/>
  <c r="AM1025" i="32"/>
  <c r="AN1025" i="32"/>
  <c r="AO1025" i="32"/>
  <c r="AP1025" i="32"/>
  <c r="AQ1025" i="32"/>
  <c r="Q1025" i="32"/>
  <c r="AR1025" i="32"/>
  <c r="AS1025" i="32"/>
  <c r="AT1025" i="32"/>
  <c r="AU1025" i="32"/>
  <c r="AV1025" i="32"/>
  <c r="AW1025" i="32"/>
  <c r="AX1025" i="32"/>
  <c r="AY1025" i="32"/>
  <c r="AZ1025" i="32"/>
  <c r="BA1025" i="32"/>
  <c r="AK1026" i="32"/>
  <c r="AL1026" i="32"/>
  <c r="AM1026" i="32"/>
  <c r="AN1026" i="32"/>
  <c r="AO1026" i="32"/>
  <c r="AP1026" i="32"/>
  <c r="AQ1026" i="32"/>
  <c r="Q1026" i="32"/>
  <c r="AR1026" i="32"/>
  <c r="AS1026" i="32"/>
  <c r="AT1026" i="32"/>
  <c r="AU1026" i="32"/>
  <c r="AV1026" i="32"/>
  <c r="AW1026" i="32"/>
  <c r="AX1026" i="32"/>
  <c r="AY1026" i="32"/>
  <c r="AZ1026" i="32"/>
  <c r="BA1026" i="32"/>
  <c r="AK1027" i="32"/>
  <c r="AL1027" i="32"/>
  <c r="AM1027" i="32"/>
  <c r="AN1027" i="32"/>
  <c r="AO1027" i="32"/>
  <c r="AP1027" i="32"/>
  <c r="AQ1027" i="32"/>
  <c r="Q1027" i="32"/>
  <c r="AR1027" i="32"/>
  <c r="AS1027" i="32"/>
  <c r="AT1027" i="32"/>
  <c r="AU1027" i="32"/>
  <c r="AV1027" i="32"/>
  <c r="AW1027" i="32"/>
  <c r="AX1027" i="32"/>
  <c r="AY1027" i="32"/>
  <c r="AZ1027" i="32"/>
  <c r="BA1027" i="32"/>
  <c r="AK1028" i="32"/>
  <c r="AL1028" i="32"/>
  <c r="AM1028" i="32"/>
  <c r="AN1028" i="32"/>
  <c r="AO1028" i="32"/>
  <c r="AP1028" i="32"/>
  <c r="AQ1028" i="32"/>
  <c r="Q1028" i="32"/>
  <c r="AR1028" i="32"/>
  <c r="AS1028" i="32"/>
  <c r="AT1028" i="32"/>
  <c r="AU1028" i="32"/>
  <c r="AV1028" i="32"/>
  <c r="AW1028" i="32"/>
  <c r="AX1028" i="32"/>
  <c r="AY1028" i="32"/>
  <c r="AZ1028" i="32"/>
  <c r="BA1028" i="32"/>
  <c r="AK1029" i="32"/>
  <c r="AL1029" i="32"/>
  <c r="AM1029" i="32"/>
  <c r="AN1029" i="32"/>
  <c r="AO1029" i="32"/>
  <c r="AP1029" i="32"/>
  <c r="AQ1029" i="32"/>
  <c r="Q1029" i="32"/>
  <c r="AR1029" i="32"/>
  <c r="AS1029" i="32"/>
  <c r="AT1029" i="32"/>
  <c r="AU1029" i="32"/>
  <c r="AV1029" i="32"/>
  <c r="AW1029" i="32"/>
  <c r="AX1029" i="32"/>
  <c r="AY1029" i="32"/>
  <c r="AZ1029" i="32"/>
  <c r="BA1029" i="32"/>
  <c r="AK1030" i="32"/>
  <c r="AL1030" i="32"/>
  <c r="AM1030" i="32"/>
  <c r="AN1030" i="32"/>
  <c r="AO1030" i="32"/>
  <c r="AP1030" i="32"/>
  <c r="AQ1030" i="32"/>
  <c r="Q1030" i="32"/>
  <c r="AR1030" i="32"/>
  <c r="AS1030" i="32"/>
  <c r="AT1030" i="32"/>
  <c r="AU1030" i="32"/>
  <c r="AV1030" i="32"/>
  <c r="AW1030" i="32"/>
  <c r="AX1030" i="32"/>
  <c r="AY1030" i="32"/>
  <c r="AZ1030" i="32"/>
  <c r="BA1030" i="32"/>
  <c r="AK1031" i="32"/>
  <c r="AL1031" i="32"/>
  <c r="AM1031" i="32"/>
  <c r="AN1031" i="32"/>
  <c r="AO1031" i="32"/>
  <c r="AP1031" i="32"/>
  <c r="AQ1031" i="32"/>
  <c r="Q1031" i="32"/>
  <c r="AR1031" i="32"/>
  <c r="AS1031" i="32"/>
  <c r="AT1031" i="32"/>
  <c r="AU1031" i="32"/>
  <c r="AV1031" i="32"/>
  <c r="AW1031" i="32"/>
  <c r="AX1031" i="32"/>
  <c r="AY1031" i="32"/>
  <c r="AZ1031" i="32"/>
  <c r="BA1031" i="32"/>
  <c r="AK1032" i="32"/>
  <c r="AL1032" i="32"/>
  <c r="AM1032" i="32"/>
  <c r="AN1032" i="32"/>
  <c r="AO1032" i="32"/>
  <c r="AP1032" i="32"/>
  <c r="AQ1032" i="32"/>
  <c r="Q1032" i="32"/>
  <c r="AR1032" i="32"/>
  <c r="AS1032" i="32"/>
  <c r="AT1032" i="32"/>
  <c r="AU1032" i="32"/>
  <c r="AV1032" i="32"/>
  <c r="AW1032" i="32"/>
  <c r="AX1032" i="32"/>
  <c r="AY1032" i="32"/>
  <c r="AZ1032" i="32"/>
  <c r="BA1032" i="32"/>
  <c r="AK1033" i="32"/>
  <c r="AL1033" i="32"/>
  <c r="AM1033" i="32"/>
  <c r="AN1033" i="32"/>
  <c r="AO1033" i="32"/>
  <c r="AP1033" i="32"/>
  <c r="AQ1033" i="32"/>
  <c r="Q1033" i="32"/>
  <c r="AR1033" i="32"/>
  <c r="AS1033" i="32"/>
  <c r="AT1033" i="32"/>
  <c r="AU1033" i="32"/>
  <c r="AV1033" i="32"/>
  <c r="AW1033" i="32"/>
  <c r="AX1033" i="32"/>
  <c r="AY1033" i="32"/>
  <c r="AZ1033" i="32"/>
  <c r="BA1033" i="32"/>
  <c r="AK1034" i="32"/>
  <c r="AL1034" i="32"/>
  <c r="AM1034" i="32"/>
  <c r="AN1034" i="32"/>
  <c r="AO1034" i="32"/>
  <c r="AP1034" i="32"/>
  <c r="AQ1034" i="32"/>
  <c r="Q1034" i="32"/>
  <c r="AR1034" i="32"/>
  <c r="AS1034" i="32"/>
  <c r="AT1034" i="32"/>
  <c r="AU1034" i="32"/>
  <c r="AV1034" i="32"/>
  <c r="AW1034" i="32"/>
  <c r="AX1034" i="32"/>
  <c r="AY1034" i="32"/>
  <c r="AZ1034" i="32"/>
  <c r="BA1034" i="32"/>
  <c r="AK1035" i="32"/>
  <c r="AL1035" i="32"/>
  <c r="AM1035" i="32"/>
  <c r="AN1035" i="32"/>
  <c r="AO1035" i="32"/>
  <c r="AP1035" i="32"/>
  <c r="AQ1035" i="32"/>
  <c r="Q1035" i="32"/>
  <c r="AR1035" i="32"/>
  <c r="AS1035" i="32"/>
  <c r="AT1035" i="32"/>
  <c r="AU1035" i="32"/>
  <c r="AV1035" i="32"/>
  <c r="AW1035" i="32"/>
  <c r="AX1035" i="32"/>
  <c r="AY1035" i="32"/>
  <c r="AZ1035" i="32"/>
  <c r="BA1035" i="32"/>
  <c r="AK1036" i="32"/>
  <c r="AL1036" i="32"/>
  <c r="AM1036" i="32"/>
  <c r="AN1036" i="32"/>
  <c r="AO1036" i="32"/>
  <c r="AP1036" i="32"/>
  <c r="AQ1036" i="32"/>
  <c r="Q1036" i="32"/>
  <c r="AR1036" i="32"/>
  <c r="AS1036" i="32"/>
  <c r="AT1036" i="32"/>
  <c r="AU1036" i="32"/>
  <c r="AV1036" i="32"/>
  <c r="AW1036" i="32"/>
  <c r="AX1036" i="32"/>
  <c r="AY1036" i="32"/>
  <c r="AZ1036" i="32"/>
  <c r="BA1036" i="32"/>
  <c r="AK1037" i="32"/>
  <c r="AL1037" i="32"/>
  <c r="AM1037" i="32"/>
  <c r="AN1037" i="32"/>
  <c r="AO1037" i="32"/>
  <c r="AP1037" i="32"/>
  <c r="AQ1037" i="32"/>
  <c r="Q1037" i="32"/>
  <c r="AR1037" i="32"/>
  <c r="AS1037" i="32"/>
  <c r="AT1037" i="32"/>
  <c r="AU1037" i="32"/>
  <c r="AV1037" i="32"/>
  <c r="AW1037" i="32"/>
  <c r="AX1037" i="32"/>
  <c r="AY1037" i="32"/>
  <c r="AZ1037" i="32"/>
  <c r="BA1037" i="32"/>
  <c r="AK1038" i="32"/>
  <c r="AL1038" i="32"/>
  <c r="AM1038" i="32"/>
  <c r="AN1038" i="32"/>
  <c r="AO1038" i="32"/>
  <c r="AP1038" i="32"/>
  <c r="AQ1038" i="32"/>
  <c r="Q1038" i="32"/>
  <c r="AR1038" i="32"/>
  <c r="AS1038" i="32"/>
  <c r="AT1038" i="32"/>
  <c r="AU1038" i="32"/>
  <c r="AV1038" i="32"/>
  <c r="AW1038" i="32"/>
  <c r="AX1038" i="32"/>
  <c r="AY1038" i="32"/>
  <c r="AZ1038" i="32"/>
  <c r="BA1038" i="32"/>
  <c r="AK1039" i="32"/>
  <c r="AL1039" i="32"/>
  <c r="AM1039" i="32"/>
  <c r="AN1039" i="32"/>
  <c r="AO1039" i="32"/>
  <c r="AP1039" i="32"/>
  <c r="AQ1039" i="32"/>
  <c r="Q1039" i="32"/>
  <c r="AR1039" i="32"/>
  <c r="AS1039" i="32"/>
  <c r="AT1039" i="32"/>
  <c r="AU1039" i="32"/>
  <c r="AV1039" i="32"/>
  <c r="AW1039" i="32"/>
  <c r="AX1039" i="32"/>
  <c r="AY1039" i="32"/>
  <c r="AZ1039" i="32"/>
  <c r="BA1039" i="32"/>
  <c r="AK1040" i="32"/>
  <c r="AL1040" i="32"/>
  <c r="AM1040" i="32"/>
  <c r="AN1040" i="32"/>
  <c r="AO1040" i="32"/>
  <c r="AP1040" i="32"/>
  <c r="AQ1040" i="32"/>
  <c r="Q1040" i="32"/>
  <c r="AR1040" i="32"/>
  <c r="AS1040" i="32"/>
  <c r="AT1040" i="32"/>
  <c r="AU1040" i="32"/>
  <c r="AV1040" i="32"/>
  <c r="AW1040" i="32"/>
  <c r="AX1040" i="32"/>
  <c r="AY1040" i="32"/>
  <c r="AZ1040" i="32"/>
  <c r="BA1040" i="32"/>
  <c r="AK1041" i="32"/>
  <c r="AL1041" i="32"/>
  <c r="AM1041" i="32"/>
  <c r="AN1041" i="32"/>
  <c r="AO1041" i="32"/>
  <c r="AP1041" i="32"/>
  <c r="AQ1041" i="32"/>
  <c r="Q1041" i="32"/>
  <c r="AR1041" i="32"/>
  <c r="AS1041" i="32"/>
  <c r="AT1041" i="32"/>
  <c r="AU1041" i="32"/>
  <c r="AV1041" i="32"/>
  <c r="AW1041" i="32"/>
  <c r="AX1041" i="32"/>
  <c r="AY1041" i="32"/>
  <c r="AZ1041" i="32"/>
  <c r="BA1041" i="32"/>
  <c r="AK1042" i="32"/>
  <c r="AL1042" i="32"/>
  <c r="AM1042" i="32"/>
  <c r="AN1042" i="32"/>
  <c r="AO1042" i="32"/>
  <c r="AP1042" i="32"/>
  <c r="AQ1042" i="32"/>
  <c r="Q1042" i="32"/>
  <c r="AR1042" i="32"/>
  <c r="AS1042" i="32"/>
  <c r="AT1042" i="32"/>
  <c r="AU1042" i="32"/>
  <c r="AV1042" i="32"/>
  <c r="AW1042" i="32"/>
  <c r="AX1042" i="32"/>
  <c r="AY1042" i="32"/>
  <c r="AZ1042" i="32"/>
  <c r="BA1042" i="32"/>
  <c r="AK1043" i="32"/>
  <c r="AL1043" i="32"/>
  <c r="AM1043" i="32"/>
  <c r="AN1043" i="32"/>
  <c r="AO1043" i="32"/>
  <c r="AP1043" i="32"/>
  <c r="AQ1043" i="32"/>
  <c r="Q1043" i="32"/>
  <c r="AR1043" i="32"/>
  <c r="AS1043" i="32"/>
  <c r="AT1043" i="32"/>
  <c r="AU1043" i="32"/>
  <c r="AV1043" i="32"/>
  <c r="AW1043" i="32"/>
  <c r="AX1043" i="32"/>
  <c r="AY1043" i="32"/>
  <c r="AZ1043" i="32"/>
  <c r="BA1043" i="32"/>
  <c r="AK1044" i="32"/>
  <c r="AL1044" i="32"/>
  <c r="AM1044" i="32"/>
  <c r="AN1044" i="32"/>
  <c r="AO1044" i="32"/>
  <c r="AP1044" i="32"/>
  <c r="AQ1044" i="32"/>
  <c r="Q1044" i="32"/>
  <c r="AR1044" i="32"/>
  <c r="AS1044" i="32"/>
  <c r="AT1044" i="32"/>
  <c r="AU1044" i="32"/>
  <c r="AV1044" i="32"/>
  <c r="AW1044" i="32"/>
  <c r="AX1044" i="32"/>
  <c r="AY1044" i="32"/>
  <c r="AZ1044" i="32"/>
  <c r="BA1044" i="32"/>
  <c r="AK1045" i="32"/>
  <c r="AL1045" i="32"/>
  <c r="AM1045" i="32"/>
  <c r="AN1045" i="32"/>
  <c r="AO1045" i="32"/>
  <c r="AP1045" i="32"/>
  <c r="AQ1045" i="32"/>
  <c r="Q1045" i="32"/>
  <c r="AR1045" i="32"/>
  <c r="AS1045" i="32"/>
  <c r="AT1045" i="32"/>
  <c r="AU1045" i="32"/>
  <c r="AV1045" i="32"/>
  <c r="AW1045" i="32"/>
  <c r="AX1045" i="32"/>
  <c r="AY1045" i="32"/>
  <c r="AZ1045" i="32"/>
  <c r="BA1045" i="32"/>
  <c r="AK1046" i="32"/>
  <c r="AL1046" i="32"/>
  <c r="AM1046" i="32"/>
  <c r="AN1046" i="32"/>
  <c r="AO1046" i="32"/>
  <c r="AP1046" i="32"/>
  <c r="AQ1046" i="32"/>
  <c r="Q1046" i="32"/>
  <c r="AR1046" i="32"/>
  <c r="AS1046" i="32"/>
  <c r="AT1046" i="32"/>
  <c r="AU1046" i="32"/>
  <c r="AV1046" i="32"/>
  <c r="AW1046" i="32"/>
  <c r="AX1046" i="32"/>
  <c r="AY1046" i="32"/>
  <c r="AZ1046" i="32"/>
  <c r="BA1046" i="32"/>
  <c r="AK1047" i="32"/>
  <c r="AL1047" i="32"/>
  <c r="AM1047" i="32"/>
  <c r="AN1047" i="32"/>
  <c r="AO1047" i="32"/>
  <c r="AP1047" i="32"/>
  <c r="AQ1047" i="32"/>
  <c r="Q1047" i="32"/>
  <c r="AR1047" i="32"/>
  <c r="AS1047" i="32"/>
  <c r="AT1047" i="32"/>
  <c r="AU1047" i="32"/>
  <c r="AV1047" i="32"/>
  <c r="AW1047" i="32"/>
  <c r="AX1047" i="32"/>
  <c r="AY1047" i="32"/>
  <c r="AZ1047" i="32"/>
  <c r="BA1047" i="32"/>
  <c r="AK1048" i="32"/>
  <c r="AL1048" i="32"/>
  <c r="AM1048" i="32"/>
  <c r="AN1048" i="32"/>
  <c r="AO1048" i="32"/>
  <c r="AP1048" i="32"/>
  <c r="AQ1048" i="32"/>
  <c r="Q1048" i="32"/>
  <c r="AR1048" i="32"/>
  <c r="AS1048" i="32"/>
  <c r="AT1048" i="32"/>
  <c r="AU1048" i="32"/>
  <c r="AV1048" i="32"/>
  <c r="AW1048" i="32"/>
  <c r="AX1048" i="32"/>
  <c r="AY1048" i="32"/>
  <c r="AZ1048" i="32"/>
  <c r="BA1048" i="32"/>
  <c r="AK1049" i="32"/>
  <c r="AL1049" i="32"/>
  <c r="AM1049" i="32"/>
  <c r="AN1049" i="32"/>
  <c r="AO1049" i="32"/>
  <c r="AP1049" i="32"/>
  <c r="AQ1049" i="32"/>
  <c r="Q1049" i="32"/>
  <c r="AR1049" i="32"/>
  <c r="AS1049" i="32"/>
  <c r="AT1049" i="32"/>
  <c r="AU1049" i="32"/>
  <c r="AV1049" i="32"/>
  <c r="AW1049" i="32"/>
  <c r="AX1049" i="32"/>
  <c r="AY1049" i="32"/>
  <c r="AZ1049" i="32"/>
  <c r="BA1049" i="32"/>
  <c r="AK1050" i="32"/>
  <c r="AL1050" i="32"/>
  <c r="AM1050" i="32"/>
  <c r="AN1050" i="32"/>
  <c r="AO1050" i="32"/>
  <c r="AP1050" i="32"/>
  <c r="AQ1050" i="32"/>
  <c r="Q1050" i="32"/>
  <c r="AR1050" i="32"/>
  <c r="AS1050" i="32"/>
  <c r="AT1050" i="32"/>
  <c r="AU1050" i="32"/>
  <c r="AV1050" i="32"/>
  <c r="AW1050" i="32"/>
  <c r="AX1050" i="32"/>
  <c r="AY1050" i="32"/>
  <c r="AZ1050" i="32"/>
  <c r="BA1050" i="32"/>
  <c r="AK1051" i="32"/>
  <c r="AL1051" i="32"/>
  <c r="AM1051" i="32"/>
  <c r="AN1051" i="32"/>
  <c r="AO1051" i="32"/>
  <c r="AP1051" i="32"/>
  <c r="AQ1051" i="32"/>
  <c r="Q1051" i="32"/>
  <c r="AR1051" i="32"/>
  <c r="AS1051" i="32"/>
  <c r="AT1051" i="32"/>
  <c r="AU1051" i="32"/>
  <c r="AV1051" i="32"/>
  <c r="AW1051" i="32"/>
  <c r="AX1051" i="32"/>
  <c r="AY1051" i="32"/>
  <c r="AZ1051" i="32"/>
  <c r="BA1051" i="32"/>
  <c r="AK1052" i="32"/>
  <c r="AL1052" i="32"/>
  <c r="AM1052" i="32"/>
  <c r="AN1052" i="32"/>
  <c r="AO1052" i="32"/>
  <c r="AP1052" i="32"/>
  <c r="AQ1052" i="32"/>
  <c r="Q1052" i="32"/>
  <c r="AR1052" i="32"/>
  <c r="AS1052" i="32"/>
  <c r="AT1052" i="32"/>
  <c r="AU1052" i="32"/>
  <c r="AV1052" i="32"/>
  <c r="AW1052" i="32"/>
  <c r="AX1052" i="32"/>
  <c r="AY1052" i="32"/>
  <c r="AZ1052" i="32"/>
  <c r="BA1052" i="32"/>
  <c r="AK1053" i="32"/>
  <c r="AL1053" i="32"/>
  <c r="AM1053" i="32"/>
  <c r="AN1053" i="32"/>
  <c r="AO1053" i="32"/>
  <c r="AP1053" i="32"/>
  <c r="AQ1053" i="32"/>
  <c r="Q1053" i="32"/>
  <c r="AR1053" i="32"/>
  <c r="AS1053" i="32"/>
  <c r="AT1053" i="32"/>
  <c r="AU1053" i="32"/>
  <c r="AV1053" i="32"/>
  <c r="AW1053" i="32"/>
  <c r="AX1053" i="32"/>
  <c r="AY1053" i="32"/>
  <c r="AZ1053" i="32"/>
  <c r="BA1053" i="32"/>
  <c r="AK1054" i="32"/>
  <c r="AL1054" i="32"/>
  <c r="AM1054" i="32"/>
  <c r="AN1054" i="32"/>
  <c r="AO1054" i="32"/>
  <c r="AP1054" i="32"/>
  <c r="AQ1054" i="32"/>
  <c r="Q1054" i="32"/>
  <c r="AR1054" i="32"/>
  <c r="AS1054" i="32"/>
  <c r="AT1054" i="32"/>
  <c r="AU1054" i="32"/>
  <c r="AV1054" i="32"/>
  <c r="AW1054" i="32"/>
  <c r="AX1054" i="32"/>
  <c r="AY1054" i="32"/>
  <c r="AZ1054" i="32"/>
  <c r="BA1054" i="32"/>
  <c r="AK1055" i="32"/>
  <c r="AL1055" i="32"/>
  <c r="AM1055" i="32"/>
  <c r="AN1055" i="32"/>
  <c r="AO1055" i="32"/>
  <c r="AP1055" i="32"/>
  <c r="AQ1055" i="32"/>
  <c r="Q1055" i="32"/>
  <c r="AR1055" i="32"/>
  <c r="AS1055" i="32"/>
  <c r="AT1055" i="32"/>
  <c r="AU1055" i="32"/>
  <c r="AV1055" i="32"/>
  <c r="AW1055" i="32"/>
  <c r="AX1055" i="32"/>
  <c r="AY1055" i="32"/>
  <c r="AZ1055" i="32"/>
  <c r="BA1055" i="32"/>
  <c r="AK1056" i="32"/>
  <c r="AL1056" i="32"/>
  <c r="AM1056" i="32"/>
  <c r="AN1056" i="32"/>
  <c r="AO1056" i="32"/>
  <c r="AP1056" i="32"/>
  <c r="AQ1056" i="32"/>
  <c r="Q1056" i="32"/>
  <c r="AR1056" i="32"/>
  <c r="AS1056" i="32"/>
  <c r="AT1056" i="32"/>
  <c r="AU1056" i="32"/>
  <c r="AV1056" i="32"/>
  <c r="AW1056" i="32"/>
  <c r="AX1056" i="32"/>
  <c r="AY1056" i="32"/>
  <c r="AZ1056" i="32"/>
  <c r="BA1056" i="32"/>
  <c r="AK1057" i="32"/>
  <c r="AL1057" i="32"/>
  <c r="AM1057" i="32"/>
  <c r="AN1057" i="32"/>
  <c r="AO1057" i="32"/>
  <c r="AP1057" i="32"/>
  <c r="AQ1057" i="32"/>
  <c r="Q1057" i="32"/>
  <c r="AR1057" i="32"/>
  <c r="AS1057" i="32"/>
  <c r="AT1057" i="32"/>
  <c r="AU1057" i="32"/>
  <c r="AV1057" i="32"/>
  <c r="AW1057" i="32"/>
  <c r="AX1057" i="32"/>
  <c r="AY1057" i="32"/>
  <c r="AZ1057" i="32"/>
  <c r="BA1057" i="32"/>
  <c r="AK1058" i="32"/>
  <c r="AL1058" i="32"/>
  <c r="AM1058" i="32"/>
  <c r="AN1058" i="32"/>
  <c r="AO1058" i="32"/>
  <c r="AP1058" i="32"/>
  <c r="AQ1058" i="32"/>
  <c r="Q1058" i="32"/>
  <c r="AR1058" i="32"/>
  <c r="AS1058" i="32"/>
  <c r="AT1058" i="32"/>
  <c r="AU1058" i="32"/>
  <c r="AV1058" i="32"/>
  <c r="AW1058" i="32"/>
  <c r="AX1058" i="32"/>
  <c r="AY1058" i="32"/>
  <c r="AZ1058" i="32"/>
  <c r="BA1058" i="32"/>
  <c r="AK1059" i="32"/>
  <c r="AL1059" i="32"/>
  <c r="AM1059" i="32"/>
  <c r="AN1059" i="32"/>
  <c r="AO1059" i="32"/>
  <c r="AP1059" i="32"/>
  <c r="AQ1059" i="32"/>
  <c r="Q1059" i="32"/>
  <c r="AR1059" i="32"/>
  <c r="AS1059" i="32"/>
  <c r="AT1059" i="32"/>
  <c r="AU1059" i="32"/>
  <c r="AV1059" i="32"/>
  <c r="AW1059" i="32"/>
  <c r="AX1059" i="32"/>
  <c r="AY1059" i="32"/>
  <c r="AZ1059" i="32"/>
  <c r="BA1059" i="32"/>
  <c r="AK1060" i="32"/>
  <c r="AL1060" i="32"/>
  <c r="AM1060" i="32"/>
  <c r="AN1060" i="32"/>
  <c r="AO1060" i="32"/>
  <c r="AP1060" i="32"/>
  <c r="AQ1060" i="32"/>
  <c r="Q1060" i="32"/>
  <c r="AR1060" i="32"/>
  <c r="AS1060" i="32"/>
  <c r="AT1060" i="32"/>
  <c r="AU1060" i="32"/>
  <c r="AV1060" i="32"/>
  <c r="AW1060" i="32"/>
  <c r="AX1060" i="32"/>
  <c r="AY1060" i="32"/>
  <c r="AZ1060" i="32"/>
  <c r="BA1060" i="32"/>
  <c r="AK1061" i="32"/>
  <c r="AL1061" i="32"/>
  <c r="AM1061" i="32"/>
  <c r="AN1061" i="32"/>
  <c r="AO1061" i="32"/>
  <c r="AP1061" i="32"/>
  <c r="AQ1061" i="32"/>
  <c r="Q1061" i="32"/>
  <c r="AR1061" i="32"/>
  <c r="AS1061" i="32"/>
  <c r="AT1061" i="32"/>
  <c r="AU1061" i="32"/>
  <c r="AV1061" i="32"/>
  <c r="AW1061" i="32"/>
  <c r="AX1061" i="32"/>
  <c r="AY1061" i="32"/>
  <c r="AZ1061" i="32"/>
  <c r="BA1061" i="32"/>
  <c r="AK1062" i="32"/>
  <c r="AL1062" i="32"/>
  <c r="AM1062" i="32"/>
  <c r="AN1062" i="32"/>
  <c r="AO1062" i="32"/>
  <c r="AP1062" i="32"/>
  <c r="AQ1062" i="32"/>
  <c r="Q1062" i="32"/>
  <c r="AR1062" i="32"/>
  <c r="AS1062" i="32"/>
  <c r="AT1062" i="32"/>
  <c r="AU1062" i="32"/>
  <c r="AV1062" i="32"/>
  <c r="AW1062" i="32"/>
  <c r="AX1062" i="32"/>
  <c r="AY1062" i="32"/>
  <c r="AZ1062" i="32"/>
  <c r="BA1062" i="32"/>
  <c r="AK1063" i="32"/>
  <c r="AL1063" i="32"/>
  <c r="AM1063" i="32"/>
  <c r="AN1063" i="32"/>
  <c r="AO1063" i="32"/>
  <c r="AP1063" i="32"/>
  <c r="AQ1063" i="32"/>
  <c r="Q1063" i="32"/>
  <c r="AR1063" i="32"/>
  <c r="AS1063" i="32"/>
  <c r="AT1063" i="32"/>
  <c r="AU1063" i="32"/>
  <c r="AV1063" i="32"/>
  <c r="AW1063" i="32"/>
  <c r="AX1063" i="32"/>
  <c r="AY1063" i="32"/>
  <c r="AZ1063" i="32"/>
  <c r="BA1063" i="32"/>
  <c r="AK1064" i="32"/>
  <c r="AL1064" i="32"/>
  <c r="AM1064" i="32"/>
  <c r="AN1064" i="32"/>
  <c r="AO1064" i="32"/>
  <c r="AP1064" i="32"/>
  <c r="AQ1064" i="32"/>
  <c r="Q1064" i="32"/>
  <c r="AR1064" i="32"/>
  <c r="AS1064" i="32"/>
  <c r="AT1064" i="32"/>
  <c r="AU1064" i="32"/>
  <c r="AV1064" i="32"/>
  <c r="AW1064" i="32"/>
  <c r="AX1064" i="32"/>
  <c r="AY1064" i="32"/>
  <c r="AZ1064" i="32"/>
  <c r="BA1064" i="32"/>
  <c r="AK1065" i="32"/>
  <c r="AL1065" i="32"/>
  <c r="AM1065" i="32"/>
  <c r="AN1065" i="32"/>
  <c r="AO1065" i="32"/>
  <c r="AP1065" i="32"/>
  <c r="AQ1065" i="32"/>
  <c r="Q1065" i="32"/>
  <c r="AR1065" i="32"/>
  <c r="AS1065" i="32"/>
  <c r="AT1065" i="32"/>
  <c r="AU1065" i="32"/>
  <c r="AV1065" i="32"/>
  <c r="AW1065" i="32"/>
  <c r="AX1065" i="32"/>
  <c r="AY1065" i="32"/>
  <c r="AZ1065" i="32"/>
  <c r="BA1065" i="32"/>
  <c r="AK1066" i="32"/>
  <c r="AL1066" i="32"/>
  <c r="AM1066" i="32"/>
  <c r="AN1066" i="32"/>
  <c r="AO1066" i="32"/>
  <c r="AP1066" i="32"/>
  <c r="AQ1066" i="32"/>
  <c r="Q1066" i="32"/>
  <c r="AR1066" i="32"/>
  <c r="AS1066" i="32"/>
  <c r="AT1066" i="32"/>
  <c r="AU1066" i="32"/>
  <c r="AV1066" i="32"/>
  <c r="AW1066" i="32"/>
  <c r="AX1066" i="32"/>
  <c r="AY1066" i="32"/>
  <c r="AZ1066" i="32"/>
  <c r="BA1066" i="32"/>
  <c r="AK1067" i="32"/>
  <c r="AL1067" i="32"/>
  <c r="AM1067" i="32"/>
  <c r="AN1067" i="32"/>
  <c r="AO1067" i="32"/>
  <c r="AP1067" i="32"/>
  <c r="AQ1067" i="32"/>
  <c r="Q1067" i="32"/>
  <c r="AR1067" i="32"/>
  <c r="AS1067" i="32"/>
  <c r="AT1067" i="32"/>
  <c r="AU1067" i="32"/>
  <c r="AV1067" i="32"/>
  <c r="AW1067" i="32"/>
  <c r="AX1067" i="32"/>
  <c r="AY1067" i="32"/>
  <c r="AZ1067" i="32"/>
  <c r="BA1067" i="32"/>
  <c r="AK1068" i="32"/>
  <c r="AL1068" i="32"/>
  <c r="AM1068" i="32"/>
  <c r="AN1068" i="32"/>
  <c r="AO1068" i="32"/>
  <c r="AP1068" i="32"/>
  <c r="AQ1068" i="32"/>
  <c r="Q1068" i="32"/>
  <c r="AR1068" i="32"/>
  <c r="AS1068" i="32"/>
  <c r="AT1068" i="32"/>
  <c r="AU1068" i="32"/>
  <c r="AV1068" i="32"/>
  <c r="AW1068" i="32"/>
  <c r="AX1068" i="32"/>
  <c r="AY1068" i="32"/>
  <c r="AZ1068" i="32"/>
  <c r="BA1068" i="32"/>
  <c r="AK1069" i="32"/>
  <c r="AL1069" i="32"/>
  <c r="AM1069" i="32"/>
  <c r="AN1069" i="32"/>
  <c r="AO1069" i="32"/>
  <c r="AP1069" i="32"/>
  <c r="AQ1069" i="32"/>
  <c r="Q1069" i="32"/>
  <c r="AR1069" i="32"/>
  <c r="AS1069" i="32"/>
  <c r="AT1069" i="32"/>
  <c r="AU1069" i="32"/>
  <c r="AV1069" i="32"/>
  <c r="AW1069" i="32"/>
  <c r="AX1069" i="32"/>
  <c r="AY1069" i="32"/>
  <c r="AZ1069" i="32"/>
  <c r="BA1069" i="32"/>
  <c r="AK1070" i="32"/>
  <c r="AL1070" i="32"/>
  <c r="AM1070" i="32"/>
  <c r="AN1070" i="32"/>
  <c r="AO1070" i="32"/>
  <c r="AP1070" i="32"/>
  <c r="AQ1070" i="32"/>
  <c r="Q1070" i="32"/>
  <c r="AR1070" i="32"/>
  <c r="AS1070" i="32"/>
  <c r="AT1070" i="32"/>
  <c r="AU1070" i="32"/>
  <c r="AV1070" i="32"/>
  <c r="AW1070" i="32"/>
  <c r="AX1070" i="32"/>
  <c r="AY1070" i="32"/>
  <c r="AZ1070" i="32"/>
  <c r="BA1070" i="32"/>
  <c r="AK1071" i="32"/>
  <c r="AL1071" i="32"/>
  <c r="AM1071" i="32"/>
  <c r="AN1071" i="32"/>
  <c r="AO1071" i="32"/>
  <c r="AP1071" i="32"/>
  <c r="AQ1071" i="32"/>
  <c r="Q1071" i="32"/>
  <c r="AR1071" i="32"/>
  <c r="AS1071" i="32"/>
  <c r="AT1071" i="32"/>
  <c r="AU1071" i="32"/>
  <c r="AV1071" i="32"/>
  <c r="AW1071" i="32"/>
  <c r="AX1071" i="32"/>
  <c r="AY1071" i="32"/>
  <c r="AZ1071" i="32"/>
  <c r="BA1071" i="32"/>
  <c r="AK1072" i="32"/>
  <c r="AL1072" i="32"/>
  <c r="AM1072" i="32"/>
  <c r="AN1072" i="32"/>
  <c r="AO1072" i="32"/>
  <c r="AP1072" i="32"/>
  <c r="AQ1072" i="32"/>
  <c r="Q1072" i="32"/>
  <c r="AR1072" i="32"/>
  <c r="AS1072" i="32"/>
  <c r="AT1072" i="32"/>
  <c r="AU1072" i="32"/>
  <c r="AV1072" i="32"/>
  <c r="AW1072" i="32"/>
  <c r="AX1072" i="32"/>
  <c r="AY1072" i="32"/>
  <c r="AZ1072" i="32"/>
  <c r="BA1072" i="32"/>
  <c r="AK1073" i="32"/>
  <c r="AL1073" i="32"/>
  <c r="AM1073" i="32"/>
  <c r="AN1073" i="32"/>
  <c r="AO1073" i="32"/>
  <c r="AP1073" i="32"/>
  <c r="AQ1073" i="32"/>
  <c r="Q1073" i="32"/>
  <c r="AR1073" i="32"/>
  <c r="AS1073" i="32"/>
  <c r="AT1073" i="32"/>
  <c r="AU1073" i="32"/>
  <c r="AV1073" i="32"/>
  <c r="AW1073" i="32"/>
  <c r="AX1073" i="32"/>
  <c r="AY1073" i="32"/>
  <c r="AZ1073" i="32"/>
  <c r="BA1073" i="32"/>
  <c r="AK1074" i="32"/>
  <c r="AL1074" i="32"/>
  <c r="AM1074" i="32"/>
  <c r="AN1074" i="32"/>
  <c r="AO1074" i="32"/>
  <c r="AP1074" i="32"/>
  <c r="AQ1074" i="32"/>
  <c r="Q1074" i="32"/>
  <c r="AR1074" i="32"/>
  <c r="AS1074" i="32"/>
  <c r="AT1074" i="32"/>
  <c r="AU1074" i="32"/>
  <c r="AV1074" i="32"/>
  <c r="AW1074" i="32"/>
  <c r="AX1074" i="32"/>
  <c r="AY1074" i="32"/>
  <c r="AZ1074" i="32"/>
  <c r="BA1074" i="32"/>
  <c r="AK1075" i="32"/>
  <c r="AL1075" i="32"/>
  <c r="AM1075" i="32"/>
  <c r="AN1075" i="32"/>
  <c r="AO1075" i="32"/>
  <c r="AP1075" i="32"/>
  <c r="AQ1075" i="32"/>
  <c r="Q1075" i="32"/>
  <c r="AR1075" i="32"/>
  <c r="AS1075" i="32"/>
  <c r="AT1075" i="32"/>
  <c r="AU1075" i="32"/>
  <c r="AV1075" i="32"/>
  <c r="AW1075" i="32"/>
  <c r="AX1075" i="32"/>
  <c r="AY1075" i="32"/>
  <c r="AZ1075" i="32"/>
  <c r="BA1075" i="32"/>
  <c r="AK1076" i="32"/>
  <c r="AL1076" i="32"/>
  <c r="AM1076" i="32"/>
  <c r="AN1076" i="32"/>
  <c r="AO1076" i="32"/>
  <c r="AP1076" i="32"/>
  <c r="AQ1076" i="32"/>
  <c r="Q1076" i="32"/>
  <c r="AR1076" i="32"/>
  <c r="AS1076" i="32"/>
  <c r="AT1076" i="32"/>
  <c r="AU1076" i="32"/>
  <c r="AV1076" i="32"/>
  <c r="AW1076" i="32"/>
  <c r="AX1076" i="32"/>
  <c r="AY1076" i="32"/>
  <c r="AZ1076" i="32"/>
  <c r="BA1076" i="32"/>
  <c r="AK1077" i="32"/>
  <c r="AL1077" i="32"/>
  <c r="AM1077" i="32"/>
  <c r="AN1077" i="32"/>
  <c r="AO1077" i="32"/>
  <c r="AP1077" i="32"/>
  <c r="AQ1077" i="32"/>
  <c r="Q1077" i="32"/>
  <c r="AR1077" i="32"/>
  <c r="AS1077" i="32"/>
  <c r="AT1077" i="32"/>
  <c r="AU1077" i="32"/>
  <c r="AV1077" i="32"/>
  <c r="AW1077" i="32"/>
  <c r="AX1077" i="32"/>
  <c r="AY1077" i="32"/>
  <c r="AZ1077" i="32"/>
  <c r="BA1077" i="32"/>
  <c r="AK1078" i="32"/>
  <c r="AL1078" i="32"/>
  <c r="AM1078" i="32"/>
  <c r="AN1078" i="32"/>
  <c r="AO1078" i="32"/>
  <c r="AP1078" i="32"/>
  <c r="AQ1078" i="32"/>
  <c r="Q1078" i="32"/>
  <c r="AR1078" i="32"/>
  <c r="AS1078" i="32"/>
  <c r="AT1078" i="32"/>
  <c r="AU1078" i="32"/>
  <c r="AV1078" i="32"/>
  <c r="AW1078" i="32"/>
  <c r="AX1078" i="32"/>
  <c r="AY1078" i="32"/>
  <c r="AZ1078" i="32"/>
  <c r="BA1078" i="32"/>
  <c r="AK1079" i="32"/>
  <c r="AL1079" i="32"/>
  <c r="AM1079" i="32"/>
  <c r="AN1079" i="32"/>
  <c r="AO1079" i="32"/>
  <c r="AP1079" i="32"/>
  <c r="AQ1079" i="32"/>
  <c r="Q1079" i="32"/>
  <c r="AR1079" i="32"/>
  <c r="AS1079" i="32"/>
  <c r="AT1079" i="32"/>
  <c r="AU1079" i="32"/>
  <c r="AV1079" i="32"/>
  <c r="AW1079" i="32"/>
  <c r="AX1079" i="32"/>
  <c r="AY1079" i="32"/>
  <c r="AZ1079" i="32"/>
  <c r="BA1079" i="32"/>
  <c r="AK1080" i="32"/>
  <c r="AL1080" i="32"/>
  <c r="AM1080" i="32"/>
  <c r="AN1080" i="32"/>
  <c r="AO1080" i="32"/>
  <c r="AP1080" i="32"/>
  <c r="AQ1080" i="32"/>
  <c r="Q1080" i="32"/>
  <c r="AR1080" i="32"/>
  <c r="AS1080" i="32"/>
  <c r="AT1080" i="32"/>
  <c r="AU1080" i="32"/>
  <c r="AV1080" i="32"/>
  <c r="AW1080" i="32"/>
  <c r="AX1080" i="32"/>
  <c r="AY1080" i="32"/>
  <c r="AZ1080" i="32"/>
  <c r="BA1080" i="32"/>
  <c r="AK1081" i="32"/>
  <c r="AL1081" i="32"/>
  <c r="AM1081" i="32"/>
  <c r="AN1081" i="32"/>
  <c r="AO1081" i="32"/>
  <c r="AP1081" i="32"/>
  <c r="AQ1081" i="32"/>
  <c r="Q1081" i="32"/>
  <c r="AR1081" i="32"/>
  <c r="AS1081" i="32"/>
  <c r="AT1081" i="32"/>
  <c r="AU1081" i="32"/>
  <c r="AV1081" i="32"/>
  <c r="AW1081" i="32"/>
  <c r="AX1081" i="32"/>
  <c r="AY1081" i="32"/>
  <c r="AZ1081" i="32"/>
  <c r="BA1081" i="32"/>
  <c r="AK1082" i="32"/>
  <c r="AL1082" i="32"/>
  <c r="AM1082" i="32"/>
  <c r="AN1082" i="32"/>
  <c r="AO1082" i="32"/>
  <c r="AP1082" i="32"/>
  <c r="AQ1082" i="32"/>
  <c r="Q1082" i="32"/>
  <c r="AR1082" i="32"/>
  <c r="AS1082" i="32"/>
  <c r="AT1082" i="32"/>
  <c r="AU1082" i="32"/>
  <c r="AV1082" i="32"/>
  <c r="AW1082" i="32"/>
  <c r="AX1082" i="32"/>
  <c r="AY1082" i="32"/>
  <c r="AZ1082" i="32"/>
  <c r="BA1082" i="32"/>
  <c r="AK1083" i="32"/>
  <c r="AL1083" i="32"/>
  <c r="AM1083" i="32"/>
  <c r="AN1083" i="32"/>
  <c r="AO1083" i="32"/>
  <c r="AP1083" i="32"/>
  <c r="AQ1083" i="32"/>
  <c r="Q1083" i="32"/>
  <c r="AR1083" i="32"/>
  <c r="AS1083" i="32"/>
  <c r="AT1083" i="32"/>
  <c r="AU1083" i="32"/>
  <c r="AV1083" i="32"/>
  <c r="AW1083" i="32"/>
  <c r="AX1083" i="32"/>
  <c r="AY1083" i="32"/>
  <c r="AZ1083" i="32"/>
  <c r="BA1083" i="32"/>
  <c r="AK1084" i="32"/>
  <c r="AL1084" i="32"/>
  <c r="AM1084" i="32"/>
  <c r="AN1084" i="32"/>
  <c r="AO1084" i="32"/>
  <c r="AP1084" i="32"/>
  <c r="AQ1084" i="32"/>
  <c r="Q1084" i="32"/>
  <c r="AR1084" i="32"/>
  <c r="AS1084" i="32"/>
  <c r="AT1084" i="32"/>
  <c r="AU1084" i="32"/>
  <c r="AV1084" i="32"/>
  <c r="AW1084" i="32"/>
  <c r="AX1084" i="32"/>
  <c r="AY1084" i="32"/>
  <c r="AZ1084" i="32"/>
  <c r="BA1084" i="32"/>
  <c r="AK1085" i="32"/>
  <c r="AL1085" i="32"/>
  <c r="AM1085" i="32"/>
  <c r="AN1085" i="32"/>
  <c r="AO1085" i="32"/>
  <c r="AP1085" i="32"/>
  <c r="AQ1085" i="32"/>
  <c r="Q1085" i="32"/>
  <c r="AR1085" i="32"/>
  <c r="AS1085" i="32"/>
  <c r="AT1085" i="32"/>
  <c r="AU1085" i="32"/>
  <c r="AV1085" i="32"/>
  <c r="AW1085" i="32"/>
  <c r="AX1085" i="32"/>
  <c r="AY1085" i="32"/>
  <c r="AZ1085" i="32"/>
  <c r="BA1085" i="32"/>
  <c r="AK1086" i="32"/>
  <c r="AL1086" i="32"/>
  <c r="AM1086" i="32"/>
  <c r="AN1086" i="32"/>
  <c r="AO1086" i="32"/>
  <c r="AP1086" i="32"/>
  <c r="AQ1086" i="32"/>
  <c r="Q1086" i="32"/>
  <c r="AR1086" i="32"/>
  <c r="AS1086" i="32"/>
  <c r="AT1086" i="32"/>
  <c r="AU1086" i="32"/>
  <c r="AV1086" i="32"/>
  <c r="AW1086" i="32"/>
  <c r="AX1086" i="32"/>
  <c r="AY1086" i="32"/>
  <c r="AZ1086" i="32"/>
  <c r="BA1086" i="32"/>
  <c r="AK1087" i="32"/>
  <c r="AL1087" i="32"/>
  <c r="AM1087" i="32"/>
  <c r="AN1087" i="32"/>
  <c r="AO1087" i="32"/>
  <c r="AP1087" i="32"/>
  <c r="AQ1087" i="32"/>
  <c r="Q1087" i="32"/>
  <c r="AR1087" i="32"/>
  <c r="AS1087" i="32"/>
  <c r="AT1087" i="32"/>
  <c r="AU1087" i="32"/>
  <c r="AV1087" i="32"/>
  <c r="AW1087" i="32"/>
  <c r="AX1087" i="32"/>
  <c r="AY1087" i="32"/>
  <c r="AZ1087" i="32"/>
  <c r="BA1087" i="32"/>
  <c r="AK1088" i="32"/>
  <c r="AL1088" i="32"/>
  <c r="AM1088" i="32"/>
  <c r="AN1088" i="32"/>
  <c r="AO1088" i="32"/>
  <c r="AP1088" i="32"/>
  <c r="AQ1088" i="32"/>
  <c r="Q1088" i="32"/>
  <c r="AR1088" i="32"/>
  <c r="AS1088" i="32"/>
  <c r="AT1088" i="32"/>
  <c r="AU1088" i="32"/>
  <c r="AV1088" i="32"/>
  <c r="AW1088" i="32"/>
  <c r="AX1088" i="32"/>
  <c r="AY1088" i="32"/>
  <c r="AZ1088" i="32"/>
  <c r="BA1088" i="32"/>
  <c r="AK1089" i="32"/>
  <c r="AL1089" i="32"/>
  <c r="AM1089" i="32"/>
  <c r="AN1089" i="32"/>
  <c r="AO1089" i="32"/>
  <c r="AP1089" i="32"/>
  <c r="AQ1089" i="32"/>
  <c r="Q1089" i="32"/>
  <c r="AR1089" i="32"/>
  <c r="AS1089" i="32"/>
  <c r="AT1089" i="32"/>
  <c r="AU1089" i="32"/>
  <c r="AV1089" i="32"/>
  <c r="AW1089" i="32"/>
  <c r="AX1089" i="32"/>
  <c r="AY1089" i="32"/>
  <c r="AZ1089" i="32"/>
  <c r="BA1089" i="32"/>
  <c r="AK1090" i="32"/>
  <c r="AL1090" i="32"/>
  <c r="AM1090" i="32"/>
  <c r="AN1090" i="32"/>
  <c r="AO1090" i="32"/>
  <c r="AP1090" i="32"/>
  <c r="AQ1090" i="32"/>
  <c r="Q1090" i="32"/>
  <c r="AR1090" i="32"/>
  <c r="AS1090" i="32"/>
  <c r="AT1090" i="32"/>
  <c r="AU1090" i="32"/>
  <c r="AV1090" i="32"/>
  <c r="AW1090" i="32"/>
  <c r="AX1090" i="32"/>
  <c r="AY1090" i="32"/>
  <c r="AZ1090" i="32"/>
  <c r="BA1090" i="32"/>
  <c r="AK1091" i="32"/>
  <c r="AL1091" i="32"/>
  <c r="AM1091" i="32"/>
  <c r="AN1091" i="32"/>
  <c r="AO1091" i="32"/>
  <c r="AP1091" i="32"/>
  <c r="AQ1091" i="32"/>
  <c r="Q1091" i="32"/>
  <c r="AR1091" i="32"/>
  <c r="AS1091" i="32"/>
  <c r="AT1091" i="32"/>
  <c r="AU1091" i="32"/>
  <c r="AV1091" i="32"/>
  <c r="AW1091" i="32"/>
  <c r="AX1091" i="32"/>
  <c r="AY1091" i="32"/>
  <c r="AZ1091" i="32"/>
  <c r="BA1091" i="32"/>
  <c r="AK1092" i="32"/>
  <c r="AL1092" i="32"/>
  <c r="AM1092" i="32"/>
  <c r="AN1092" i="32"/>
  <c r="AO1092" i="32"/>
  <c r="AP1092" i="32"/>
  <c r="AQ1092" i="32"/>
  <c r="Q1092" i="32"/>
  <c r="AR1092" i="32"/>
  <c r="AS1092" i="32"/>
  <c r="AT1092" i="32"/>
  <c r="AU1092" i="32"/>
  <c r="AV1092" i="32"/>
  <c r="AW1092" i="32"/>
  <c r="AX1092" i="32"/>
  <c r="AY1092" i="32"/>
  <c r="AZ1092" i="32"/>
  <c r="BA1092" i="32"/>
  <c r="AK1093" i="32"/>
  <c r="AL1093" i="32"/>
  <c r="AM1093" i="32"/>
  <c r="AN1093" i="32"/>
  <c r="AO1093" i="32"/>
  <c r="AP1093" i="32"/>
  <c r="AQ1093" i="32"/>
  <c r="Q1093" i="32"/>
  <c r="AR1093" i="32"/>
  <c r="AS1093" i="32"/>
  <c r="AT1093" i="32"/>
  <c r="AU1093" i="32"/>
  <c r="AV1093" i="32"/>
  <c r="AW1093" i="32"/>
  <c r="AX1093" i="32"/>
  <c r="AY1093" i="32"/>
  <c r="AZ1093" i="32"/>
  <c r="BA1093" i="32"/>
  <c r="AK1094" i="32"/>
  <c r="AL1094" i="32"/>
  <c r="AM1094" i="32"/>
  <c r="AN1094" i="32"/>
  <c r="AO1094" i="32"/>
  <c r="AP1094" i="32"/>
  <c r="AQ1094" i="32"/>
  <c r="Q1094" i="32"/>
  <c r="AR1094" i="32"/>
  <c r="AS1094" i="32"/>
  <c r="AT1094" i="32"/>
  <c r="AU1094" i="32"/>
  <c r="AV1094" i="32"/>
  <c r="AW1094" i="32"/>
  <c r="AX1094" i="32"/>
  <c r="AY1094" i="32"/>
  <c r="AZ1094" i="32"/>
  <c r="BA1094" i="32"/>
  <c r="AK1095" i="32"/>
  <c r="AL1095" i="32"/>
  <c r="AM1095" i="32"/>
  <c r="AN1095" i="32"/>
  <c r="AO1095" i="32"/>
  <c r="AP1095" i="32"/>
  <c r="AQ1095" i="32"/>
  <c r="Q1095" i="32"/>
  <c r="AR1095" i="32"/>
  <c r="AS1095" i="32"/>
  <c r="AT1095" i="32"/>
  <c r="AU1095" i="32"/>
  <c r="AV1095" i="32"/>
  <c r="AW1095" i="32"/>
  <c r="AX1095" i="32"/>
  <c r="AY1095" i="32"/>
  <c r="AZ1095" i="32"/>
  <c r="BA1095" i="32"/>
  <c r="AK1096" i="32"/>
  <c r="AL1096" i="32"/>
  <c r="AM1096" i="32"/>
  <c r="AN1096" i="32"/>
  <c r="AO1096" i="32"/>
  <c r="AP1096" i="32"/>
  <c r="AQ1096" i="32"/>
  <c r="Q1096" i="32"/>
  <c r="AR1096" i="32"/>
  <c r="AS1096" i="32"/>
  <c r="AT1096" i="32"/>
  <c r="AU1096" i="32"/>
  <c r="AV1096" i="32"/>
  <c r="AW1096" i="32"/>
  <c r="AX1096" i="32"/>
  <c r="AY1096" i="32"/>
  <c r="AZ1096" i="32"/>
  <c r="BA1096" i="32"/>
  <c r="AK1097" i="32"/>
  <c r="AL1097" i="32"/>
  <c r="AM1097" i="32"/>
  <c r="AN1097" i="32"/>
  <c r="AO1097" i="32"/>
  <c r="AP1097" i="32"/>
  <c r="AQ1097" i="32"/>
  <c r="Q1097" i="32"/>
  <c r="AR1097" i="32"/>
  <c r="AS1097" i="32"/>
  <c r="AT1097" i="32"/>
  <c r="AU1097" i="32"/>
  <c r="AV1097" i="32"/>
  <c r="AW1097" i="32"/>
  <c r="AX1097" i="32"/>
  <c r="AY1097" i="32"/>
  <c r="AZ1097" i="32"/>
  <c r="BA1097" i="32"/>
  <c r="AK1098" i="32"/>
  <c r="AL1098" i="32"/>
  <c r="AM1098" i="32"/>
  <c r="AN1098" i="32"/>
  <c r="AO1098" i="32"/>
  <c r="AP1098" i="32"/>
  <c r="AQ1098" i="32"/>
  <c r="Q1098" i="32"/>
  <c r="AR1098" i="32"/>
  <c r="AS1098" i="32"/>
  <c r="AT1098" i="32"/>
  <c r="AU1098" i="32"/>
  <c r="AV1098" i="32"/>
  <c r="AW1098" i="32"/>
  <c r="AX1098" i="32"/>
  <c r="AY1098" i="32"/>
  <c r="AZ1098" i="32"/>
  <c r="BA1098" i="32"/>
  <c r="AK1099" i="32"/>
  <c r="AL1099" i="32"/>
  <c r="AM1099" i="32"/>
  <c r="AN1099" i="32"/>
  <c r="AO1099" i="32"/>
  <c r="AP1099" i="32"/>
  <c r="AQ1099" i="32"/>
  <c r="Q1099" i="32"/>
  <c r="AR1099" i="32"/>
  <c r="AS1099" i="32"/>
  <c r="AT1099" i="32"/>
  <c r="AU1099" i="32"/>
  <c r="AV1099" i="32"/>
  <c r="AW1099" i="32"/>
  <c r="AX1099" i="32"/>
  <c r="AY1099" i="32"/>
  <c r="AZ1099" i="32"/>
  <c r="BA1099" i="32"/>
  <c r="AK1100" i="32"/>
  <c r="AL1100" i="32"/>
  <c r="AM1100" i="32"/>
  <c r="AN1100" i="32"/>
  <c r="AO1100" i="32"/>
  <c r="AP1100" i="32"/>
  <c r="AQ1100" i="32"/>
  <c r="Q1100" i="32"/>
  <c r="AR1100" i="32"/>
  <c r="AS1100" i="32"/>
  <c r="AT1100" i="32"/>
  <c r="AU1100" i="32"/>
  <c r="AV1100" i="32"/>
  <c r="AW1100" i="32"/>
  <c r="AX1100" i="32"/>
  <c r="AY1100" i="32"/>
  <c r="AZ1100" i="32"/>
  <c r="BA1100" i="32"/>
  <c r="AK1101" i="32"/>
  <c r="AL1101" i="32"/>
  <c r="AM1101" i="32"/>
  <c r="AN1101" i="32"/>
  <c r="AO1101" i="32"/>
  <c r="AP1101" i="32"/>
  <c r="AQ1101" i="32"/>
  <c r="Q1101" i="32"/>
  <c r="AR1101" i="32"/>
  <c r="AS1101" i="32"/>
  <c r="AT1101" i="32"/>
  <c r="AU1101" i="32"/>
  <c r="AV1101" i="32"/>
  <c r="AW1101" i="32"/>
  <c r="AX1101" i="32"/>
  <c r="AY1101" i="32"/>
  <c r="AZ1101" i="32"/>
  <c r="BA1101" i="32"/>
  <c r="AK1102" i="32"/>
  <c r="AL1102" i="32"/>
  <c r="AM1102" i="32"/>
  <c r="AN1102" i="32"/>
  <c r="AO1102" i="32"/>
  <c r="AP1102" i="32"/>
  <c r="AQ1102" i="32"/>
  <c r="Q1102" i="32"/>
  <c r="AR1102" i="32"/>
  <c r="AS1102" i="32"/>
  <c r="AT1102" i="32"/>
  <c r="AU1102" i="32"/>
  <c r="AV1102" i="32"/>
  <c r="AW1102" i="32"/>
  <c r="AX1102" i="32"/>
  <c r="AY1102" i="32"/>
  <c r="AZ1102" i="32"/>
  <c r="BA1102" i="32"/>
  <c r="AK1103" i="32"/>
  <c r="AL1103" i="32"/>
  <c r="AM1103" i="32"/>
  <c r="AN1103" i="32"/>
  <c r="AO1103" i="32"/>
  <c r="AP1103" i="32"/>
  <c r="AQ1103" i="32"/>
  <c r="Q1103" i="32"/>
  <c r="AR1103" i="32"/>
  <c r="AS1103" i="32"/>
  <c r="AT1103" i="32"/>
  <c r="AU1103" i="32"/>
  <c r="AV1103" i="32"/>
  <c r="AW1103" i="32"/>
  <c r="AX1103" i="32"/>
  <c r="AY1103" i="32"/>
  <c r="AZ1103" i="32"/>
  <c r="BA1103" i="32"/>
  <c r="AK1104" i="32"/>
  <c r="AL1104" i="32"/>
  <c r="AM1104" i="32"/>
  <c r="AN1104" i="32"/>
  <c r="AO1104" i="32"/>
  <c r="AP1104" i="32"/>
  <c r="AQ1104" i="32"/>
  <c r="Q1104" i="32"/>
  <c r="AR1104" i="32"/>
  <c r="AS1104" i="32"/>
  <c r="AT1104" i="32"/>
  <c r="AU1104" i="32"/>
  <c r="AV1104" i="32"/>
  <c r="AW1104" i="32"/>
  <c r="AX1104" i="32"/>
  <c r="AY1104" i="32"/>
  <c r="AZ1104" i="32"/>
  <c r="BA1104" i="32"/>
  <c r="AK1105" i="32"/>
  <c r="AL1105" i="32"/>
  <c r="AM1105" i="32"/>
  <c r="AN1105" i="32"/>
  <c r="AO1105" i="32"/>
  <c r="AP1105" i="32"/>
  <c r="AQ1105" i="32"/>
  <c r="Q1105" i="32"/>
  <c r="AR1105" i="32"/>
  <c r="AS1105" i="32"/>
  <c r="AT1105" i="32"/>
  <c r="AU1105" i="32"/>
  <c r="AV1105" i="32"/>
  <c r="AW1105" i="32"/>
  <c r="AX1105" i="32"/>
  <c r="AY1105" i="32"/>
  <c r="AZ1105" i="32"/>
  <c r="BA1105" i="32"/>
  <c r="AK1106" i="32"/>
  <c r="AL1106" i="32"/>
  <c r="AM1106" i="32"/>
  <c r="AN1106" i="32"/>
  <c r="AO1106" i="32"/>
  <c r="AP1106" i="32"/>
  <c r="AQ1106" i="32"/>
  <c r="Q1106" i="32"/>
  <c r="AR1106" i="32"/>
  <c r="AS1106" i="32"/>
  <c r="AT1106" i="32"/>
  <c r="AU1106" i="32"/>
  <c r="AV1106" i="32"/>
  <c r="AW1106" i="32"/>
  <c r="AX1106" i="32"/>
  <c r="AY1106" i="32"/>
  <c r="AZ1106" i="32"/>
  <c r="BA1106" i="32"/>
  <c r="AK1107" i="32"/>
  <c r="AL1107" i="32"/>
  <c r="AM1107" i="32"/>
  <c r="AN1107" i="32"/>
  <c r="AO1107" i="32"/>
  <c r="AP1107" i="32"/>
  <c r="AQ1107" i="32"/>
  <c r="Q1107" i="32"/>
  <c r="AR1107" i="32"/>
  <c r="AS1107" i="32"/>
  <c r="AT1107" i="32"/>
  <c r="AU1107" i="32"/>
  <c r="AV1107" i="32"/>
  <c r="AW1107" i="32"/>
  <c r="AX1107" i="32"/>
  <c r="AY1107" i="32"/>
  <c r="AZ1107" i="32"/>
  <c r="BA1107" i="32"/>
  <c r="AK1108" i="32"/>
  <c r="AL1108" i="32"/>
  <c r="AM1108" i="32"/>
  <c r="AN1108" i="32"/>
  <c r="AO1108" i="32"/>
  <c r="AP1108" i="32"/>
  <c r="AQ1108" i="32"/>
  <c r="Q1108" i="32"/>
  <c r="AR1108" i="32"/>
  <c r="AS1108" i="32"/>
  <c r="AT1108" i="32"/>
  <c r="AU1108" i="32"/>
  <c r="AV1108" i="32"/>
  <c r="AW1108" i="32"/>
  <c r="AX1108" i="32"/>
  <c r="AY1108" i="32"/>
  <c r="AZ1108" i="32"/>
  <c r="BA1108" i="32"/>
  <c r="AK1109" i="32"/>
  <c r="AL1109" i="32"/>
  <c r="AM1109" i="32"/>
  <c r="AN1109" i="32"/>
  <c r="AO1109" i="32"/>
  <c r="AP1109" i="32"/>
  <c r="AQ1109" i="32"/>
  <c r="Q1109" i="32"/>
  <c r="AR1109" i="32"/>
  <c r="AS1109" i="32"/>
  <c r="AT1109" i="32"/>
  <c r="AU1109" i="32"/>
  <c r="AV1109" i="32"/>
  <c r="AW1109" i="32"/>
  <c r="AX1109" i="32"/>
  <c r="AY1109" i="32"/>
  <c r="AZ1109" i="32"/>
  <c r="BA1109" i="32"/>
  <c r="AK1110" i="32"/>
  <c r="AL1110" i="32"/>
  <c r="AM1110" i="32"/>
  <c r="AN1110" i="32"/>
  <c r="AO1110" i="32"/>
  <c r="AP1110" i="32"/>
  <c r="AQ1110" i="32"/>
  <c r="Q1110" i="32"/>
  <c r="AR1110" i="32"/>
  <c r="AS1110" i="32"/>
  <c r="AT1110" i="32"/>
  <c r="AU1110" i="32"/>
  <c r="AV1110" i="32"/>
  <c r="AW1110" i="32"/>
  <c r="AX1110" i="32"/>
  <c r="AY1110" i="32"/>
  <c r="AZ1110" i="32"/>
  <c r="BA1110" i="32"/>
  <c r="AK1111" i="32"/>
  <c r="AL1111" i="32"/>
  <c r="AM1111" i="32"/>
  <c r="AN1111" i="32"/>
  <c r="AO1111" i="32"/>
  <c r="AP1111" i="32"/>
  <c r="AQ1111" i="32"/>
  <c r="Q1111" i="32"/>
  <c r="AR1111" i="32"/>
  <c r="AS1111" i="32"/>
  <c r="AT1111" i="32"/>
  <c r="AU1111" i="32"/>
  <c r="AV1111" i="32"/>
  <c r="AW1111" i="32"/>
  <c r="AX1111" i="32"/>
  <c r="AY1111" i="32"/>
  <c r="AZ1111" i="32"/>
  <c r="BA1111" i="32"/>
  <c r="AK1112" i="32"/>
  <c r="AL1112" i="32"/>
  <c r="AM1112" i="32"/>
  <c r="AN1112" i="32"/>
  <c r="AO1112" i="32"/>
  <c r="AP1112" i="32"/>
  <c r="AQ1112" i="32"/>
  <c r="Q1112" i="32"/>
  <c r="AR1112" i="32"/>
  <c r="AS1112" i="32"/>
  <c r="AT1112" i="32"/>
  <c r="AU1112" i="32"/>
  <c r="AV1112" i="32"/>
  <c r="AW1112" i="32"/>
  <c r="AX1112" i="32"/>
  <c r="AY1112" i="32"/>
  <c r="AZ1112" i="32"/>
  <c r="BA1112" i="32"/>
  <c r="AK1113" i="32"/>
  <c r="AL1113" i="32"/>
  <c r="AM1113" i="32"/>
  <c r="AN1113" i="32"/>
  <c r="AO1113" i="32"/>
  <c r="AP1113" i="32"/>
  <c r="AQ1113" i="32"/>
  <c r="Q1113" i="32"/>
  <c r="AR1113" i="32"/>
  <c r="AS1113" i="32"/>
  <c r="AT1113" i="32"/>
  <c r="AU1113" i="32"/>
  <c r="AV1113" i="32"/>
  <c r="AW1113" i="32"/>
  <c r="AX1113" i="32"/>
  <c r="AY1113" i="32"/>
  <c r="AZ1113" i="32"/>
  <c r="BA1113" i="32"/>
  <c r="AK1114" i="32"/>
  <c r="AL1114" i="32"/>
  <c r="AM1114" i="32"/>
  <c r="AN1114" i="32"/>
  <c r="AO1114" i="32"/>
  <c r="AP1114" i="32"/>
  <c r="AQ1114" i="32"/>
  <c r="Q1114" i="32"/>
  <c r="AR1114" i="32"/>
  <c r="AS1114" i="32"/>
  <c r="AT1114" i="32"/>
  <c r="AU1114" i="32"/>
  <c r="AV1114" i="32"/>
  <c r="AW1114" i="32"/>
  <c r="AX1114" i="32"/>
  <c r="AY1114" i="32"/>
  <c r="AZ1114" i="32"/>
  <c r="BA1114" i="32"/>
  <c r="AK1115" i="32"/>
  <c r="AL1115" i="32"/>
  <c r="AM1115" i="32"/>
  <c r="AN1115" i="32"/>
  <c r="AO1115" i="32"/>
  <c r="AP1115" i="32"/>
  <c r="AQ1115" i="32"/>
  <c r="Q1115" i="32"/>
  <c r="AR1115" i="32"/>
  <c r="AS1115" i="32"/>
  <c r="AT1115" i="32"/>
  <c r="AU1115" i="32"/>
  <c r="AV1115" i="32"/>
  <c r="AW1115" i="32"/>
  <c r="AX1115" i="32"/>
  <c r="AY1115" i="32"/>
  <c r="AZ1115" i="32"/>
  <c r="BA1115" i="32"/>
  <c r="AK1116" i="32"/>
  <c r="AL1116" i="32"/>
  <c r="AM1116" i="32"/>
  <c r="AN1116" i="32"/>
  <c r="AO1116" i="32"/>
  <c r="AP1116" i="32"/>
  <c r="AQ1116" i="32"/>
  <c r="Q1116" i="32"/>
  <c r="AR1116" i="32"/>
  <c r="AS1116" i="32"/>
  <c r="AT1116" i="32"/>
  <c r="AU1116" i="32"/>
  <c r="AV1116" i="32"/>
  <c r="AW1116" i="32"/>
  <c r="AX1116" i="32"/>
  <c r="AY1116" i="32"/>
  <c r="AZ1116" i="32"/>
  <c r="BA1116" i="32"/>
  <c r="AK1117" i="32"/>
  <c r="AL1117" i="32"/>
  <c r="AM1117" i="32"/>
  <c r="AN1117" i="32"/>
  <c r="AO1117" i="32"/>
  <c r="AP1117" i="32"/>
  <c r="AQ1117" i="32"/>
  <c r="Q1117" i="32"/>
  <c r="AR1117" i="32"/>
  <c r="AS1117" i="32"/>
  <c r="AT1117" i="32"/>
  <c r="AU1117" i="32"/>
  <c r="AV1117" i="32"/>
  <c r="AW1117" i="32"/>
  <c r="AX1117" i="32"/>
  <c r="AY1117" i="32"/>
  <c r="AZ1117" i="32"/>
  <c r="BA1117" i="32"/>
  <c r="AK1118" i="32"/>
  <c r="AL1118" i="32"/>
  <c r="AM1118" i="32"/>
  <c r="AN1118" i="32"/>
  <c r="AO1118" i="32"/>
  <c r="AP1118" i="32"/>
  <c r="AQ1118" i="32"/>
  <c r="Q1118" i="32"/>
  <c r="AR1118" i="32"/>
  <c r="AS1118" i="32"/>
  <c r="AT1118" i="32"/>
  <c r="AU1118" i="32"/>
  <c r="AV1118" i="32"/>
  <c r="AW1118" i="32"/>
  <c r="AX1118" i="32"/>
  <c r="AY1118" i="32"/>
  <c r="AZ1118" i="32"/>
  <c r="BA1118" i="32"/>
  <c r="AK1119" i="32"/>
  <c r="AL1119" i="32"/>
  <c r="AM1119" i="32"/>
  <c r="AN1119" i="32"/>
  <c r="AO1119" i="32"/>
  <c r="AP1119" i="32"/>
  <c r="AQ1119" i="32"/>
  <c r="Q1119" i="32"/>
  <c r="AR1119" i="32"/>
  <c r="AS1119" i="32"/>
  <c r="AT1119" i="32"/>
  <c r="AU1119" i="32"/>
  <c r="AV1119" i="32"/>
  <c r="AW1119" i="32"/>
  <c r="AX1119" i="32"/>
  <c r="AY1119" i="32"/>
  <c r="AZ1119" i="32"/>
  <c r="BA1119" i="32"/>
  <c r="AK1120" i="32"/>
  <c r="AL1120" i="32"/>
  <c r="AM1120" i="32"/>
  <c r="AN1120" i="32"/>
  <c r="AO1120" i="32"/>
  <c r="AP1120" i="32"/>
  <c r="AQ1120" i="32"/>
  <c r="Q1120" i="32"/>
  <c r="AR1120" i="32"/>
  <c r="AS1120" i="32"/>
  <c r="AT1120" i="32"/>
  <c r="AU1120" i="32"/>
  <c r="AV1120" i="32"/>
  <c r="AW1120" i="32"/>
  <c r="AX1120" i="32"/>
  <c r="AY1120" i="32"/>
  <c r="AZ1120" i="32"/>
  <c r="BA1120" i="32"/>
  <c r="AK1121" i="32"/>
  <c r="AL1121" i="32"/>
  <c r="AM1121" i="32"/>
  <c r="AN1121" i="32"/>
  <c r="AO1121" i="32"/>
  <c r="AP1121" i="32"/>
  <c r="AQ1121" i="32"/>
  <c r="Q1121" i="32"/>
  <c r="AR1121" i="32"/>
  <c r="AS1121" i="32"/>
  <c r="AT1121" i="32"/>
  <c r="AU1121" i="32"/>
  <c r="AV1121" i="32"/>
  <c r="AW1121" i="32"/>
  <c r="AX1121" i="32"/>
  <c r="AY1121" i="32"/>
  <c r="AZ1121" i="32"/>
  <c r="BA1121" i="32"/>
  <c r="AK1122" i="32"/>
  <c r="AL1122" i="32"/>
  <c r="AM1122" i="32"/>
  <c r="AN1122" i="32"/>
  <c r="AO1122" i="32"/>
  <c r="AP1122" i="32"/>
  <c r="AQ1122" i="32"/>
  <c r="Q1122" i="32"/>
  <c r="AR1122" i="32"/>
  <c r="AS1122" i="32"/>
  <c r="AT1122" i="32"/>
  <c r="AU1122" i="32"/>
  <c r="AV1122" i="32"/>
  <c r="AW1122" i="32"/>
  <c r="AX1122" i="32"/>
  <c r="AY1122" i="32"/>
  <c r="AZ1122" i="32"/>
  <c r="BA1122" i="32"/>
  <c r="AK1123" i="32"/>
  <c r="AL1123" i="32"/>
  <c r="AM1123" i="32"/>
  <c r="AN1123" i="32"/>
  <c r="AO1123" i="32"/>
  <c r="AP1123" i="32"/>
  <c r="AQ1123" i="32"/>
  <c r="Q1123" i="32"/>
  <c r="AR1123" i="32"/>
  <c r="AS1123" i="32"/>
  <c r="AT1123" i="32"/>
  <c r="AU1123" i="32"/>
  <c r="AV1123" i="32"/>
  <c r="AW1123" i="32"/>
  <c r="AX1123" i="32"/>
  <c r="AY1123" i="32"/>
  <c r="AZ1123" i="32"/>
  <c r="BA1123" i="32"/>
  <c r="AK1124" i="32"/>
  <c r="AL1124" i="32"/>
  <c r="AM1124" i="32"/>
  <c r="AN1124" i="32"/>
  <c r="AO1124" i="32"/>
  <c r="AP1124" i="32"/>
  <c r="AQ1124" i="32"/>
  <c r="Q1124" i="32"/>
  <c r="AR1124" i="32"/>
  <c r="AS1124" i="32"/>
  <c r="AT1124" i="32"/>
  <c r="AU1124" i="32"/>
  <c r="AV1124" i="32"/>
  <c r="AW1124" i="32"/>
  <c r="AX1124" i="32"/>
  <c r="AY1124" i="32"/>
  <c r="AZ1124" i="32"/>
  <c r="BA1124" i="32"/>
  <c r="AK1125" i="32"/>
  <c r="AL1125" i="32"/>
  <c r="AM1125" i="32"/>
  <c r="AN1125" i="32"/>
  <c r="AO1125" i="32"/>
  <c r="AP1125" i="32"/>
  <c r="AQ1125" i="32"/>
  <c r="Q1125" i="32"/>
  <c r="AR1125" i="32"/>
  <c r="AS1125" i="32"/>
  <c r="AT1125" i="32"/>
  <c r="AU1125" i="32"/>
  <c r="AV1125" i="32"/>
  <c r="AW1125" i="32"/>
  <c r="AX1125" i="32"/>
  <c r="AY1125" i="32"/>
  <c r="AZ1125" i="32"/>
  <c r="BA1125" i="32"/>
  <c r="AK1126" i="32"/>
  <c r="AL1126" i="32"/>
  <c r="AM1126" i="32"/>
  <c r="AN1126" i="32"/>
  <c r="AO1126" i="32"/>
  <c r="AP1126" i="32"/>
  <c r="AQ1126" i="32"/>
  <c r="Q1126" i="32"/>
  <c r="AR1126" i="32"/>
  <c r="AS1126" i="32"/>
  <c r="AT1126" i="32"/>
  <c r="AU1126" i="32"/>
  <c r="AV1126" i="32"/>
  <c r="AW1126" i="32"/>
  <c r="AX1126" i="32"/>
  <c r="AY1126" i="32"/>
  <c r="AZ1126" i="32"/>
  <c r="BA1126" i="32"/>
  <c r="AK1127" i="32"/>
  <c r="AL1127" i="32"/>
  <c r="AM1127" i="32"/>
  <c r="AN1127" i="32"/>
  <c r="AO1127" i="32"/>
  <c r="AP1127" i="32"/>
  <c r="AQ1127" i="32"/>
  <c r="Q1127" i="32"/>
  <c r="AR1127" i="32"/>
  <c r="AS1127" i="32"/>
  <c r="AT1127" i="32"/>
  <c r="AU1127" i="32"/>
  <c r="AV1127" i="32"/>
  <c r="AW1127" i="32"/>
  <c r="AX1127" i="32"/>
  <c r="AY1127" i="32"/>
  <c r="AZ1127" i="32"/>
  <c r="BA1127" i="32"/>
  <c r="AK1128" i="32"/>
  <c r="AL1128" i="32"/>
  <c r="AM1128" i="32"/>
  <c r="AN1128" i="32"/>
  <c r="AO1128" i="32"/>
  <c r="AP1128" i="32"/>
  <c r="AQ1128" i="32"/>
  <c r="Q1128" i="32"/>
  <c r="AR1128" i="32"/>
  <c r="AS1128" i="32"/>
  <c r="AT1128" i="32"/>
  <c r="AU1128" i="32"/>
  <c r="AV1128" i="32"/>
  <c r="AW1128" i="32"/>
  <c r="AX1128" i="32"/>
  <c r="AY1128" i="32"/>
  <c r="AZ1128" i="32"/>
  <c r="BA1128" i="32"/>
  <c r="AK1129" i="32"/>
  <c r="AL1129" i="32"/>
  <c r="AM1129" i="32"/>
  <c r="AN1129" i="32"/>
  <c r="AO1129" i="32"/>
  <c r="AP1129" i="32"/>
  <c r="AQ1129" i="32"/>
  <c r="Q1129" i="32"/>
  <c r="AR1129" i="32"/>
  <c r="AS1129" i="32"/>
  <c r="AT1129" i="32"/>
  <c r="AU1129" i="32"/>
  <c r="AV1129" i="32"/>
  <c r="AW1129" i="32"/>
  <c r="AX1129" i="32"/>
  <c r="AY1129" i="32"/>
  <c r="AZ1129" i="32"/>
  <c r="BA1129" i="32"/>
  <c r="AK1130" i="32"/>
  <c r="AL1130" i="32"/>
  <c r="AM1130" i="32"/>
  <c r="AN1130" i="32"/>
  <c r="AO1130" i="32"/>
  <c r="AP1130" i="32"/>
  <c r="AQ1130" i="32"/>
  <c r="Q1130" i="32"/>
  <c r="AR1130" i="32"/>
  <c r="AS1130" i="32"/>
  <c r="AT1130" i="32"/>
  <c r="AU1130" i="32"/>
  <c r="AV1130" i="32"/>
  <c r="AW1130" i="32"/>
  <c r="AX1130" i="32"/>
  <c r="AY1130" i="32"/>
  <c r="AZ1130" i="32"/>
  <c r="BA1130" i="32"/>
  <c r="AK1131" i="32"/>
  <c r="AL1131" i="32"/>
  <c r="AM1131" i="32"/>
  <c r="AN1131" i="32"/>
  <c r="AO1131" i="32"/>
  <c r="AP1131" i="32"/>
  <c r="AQ1131" i="32"/>
  <c r="Q1131" i="32"/>
  <c r="AR1131" i="32"/>
  <c r="AS1131" i="32"/>
  <c r="AT1131" i="32"/>
  <c r="AU1131" i="32"/>
  <c r="AV1131" i="32"/>
  <c r="AW1131" i="32"/>
  <c r="AX1131" i="32"/>
  <c r="AY1131" i="32"/>
  <c r="AZ1131" i="32"/>
  <c r="BA1131" i="32"/>
  <c r="AK1132" i="32"/>
  <c r="AL1132" i="32"/>
  <c r="AM1132" i="32"/>
  <c r="AN1132" i="32"/>
  <c r="AO1132" i="32"/>
  <c r="AP1132" i="32"/>
  <c r="AQ1132" i="32"/>
  <c r="Q1132" i="32"/>
  <c r="AR1132" i="32"/>
  <c r="AS1132" i="32"/>
  <c r="AT1132" i="32"/>
  <c r="AU1132" i="32"/>
  <c r="AV1132" i="32"/>
  <c r="AW1132" i="32"/>
  <c r="AX1132" i="32"/>
  <c r="AY1132" i="32"/>
  <c r="AZ1132" i="32"/>
  <c r="BA1132" i="32"/>
  <c r="AK1133" i="32"/>
  <c r="AL1133" i="32"/>
  <c r="AM1133" i="32"/>
  <c r="AN1133" i="32"/>
  <c r="AO1133" i="32"/>
  <c r="AP1133" i="32"/>
  <c r="AQ1133" i="32"/>
  <c r="Q1133" i="32"/>
  <c r="AR1133" i="32"/>
  <c r="AS1133" i="32"/>
  <c r="AT1133" i="32"/>
  <c r="AU1133" i="32"/>
  <c r="AV1133" i="32"/>
  <c r="AW1133" i="32"/>
  <c r="AX1133" i="32"/>
  <c r="AY1133" i="32"/>
  <c r="AZ1133" i="32"/>
  <c r="BA1133" i="32"/>
  <c r="AK1134" i="32"/>
  <c r="AL1134" i="32"/>
  <c r="AM1134" i="32"/>
  <c r="AN1134" i="32"/>
  <c r="AO1134" i="32"/>
  <c r="AP1134" i="32"/>
  <c r="AQ1134" i="32"/>
  <c r="Q1134" i="32"/>
  <c r="AR1134" i="32"/>
  <c r="AS1134" i="32"/>
  <c r="AT1134" i="32"/>
  <c r="AU1134" i="32"/>
  <c r="AV1134" i="32"/>
  <c r="AW1134" i="32"/>
  <c r="AX1134" i="32"/>
  <c r="AY1134" i="32"/>
  <c r="AZ1134" i="32"/>
  <c r="BA1134" i="32"/>
  <c r="AK1135" i="32"/>
  <c r="AL1135" i="32"/>
  <c r="AM1135" i="32"/>
  <c r="AN1135" i="32"/>
  <c r="AO1135" i="32"/>
  <c r="AP1135" i="32"/>
  <c r="AQ1135" i="32"/>
  <c r="Q1135" i="32"/>
  <c r="AR1135" i="32"/>
  <c r="AS1135" i="32"/>
  <c r="AT1135" i="32"/>
  <c r="AU1135" i="32"/>
  <c r="AV1135" i="32"/>
  <c r="AW1135" i="32"/>
  <c r="AX1135" i="32"/>
  <c r="AY1135" i="32"/>
  <c r="AZ1135" i="32"/>
  <c r="BA1135" i="32"/>
  <c r="AK1136" i="32"/>
  <c r="AL1136" i="32"/>
  <c r="AM1136" i="32"/>
  <c r="AN1136" i="32"/>
  <c r="AO1136" i="32"/>
  <c r="AP1136" i="32"/>
  <c r="AQ1136" i="32"/>
  <c r="Q1136" i="32"/>
  <c r="AR1136" i="32"/>
  <c r="AS1136" i="32"/>
  <c r="AT1136" i="32"/>
  <c r="AU1136" i="32"/>
  <c r="AV1136" i="32"/>
  <c r="AW1136" i="32"/>
  <c r="AX1136" i="32"/>
  <c r="AY1136" i="32"/>
  <c r="AZ1136" i="32"/>
  <c r="BA1136" i="32"/>
  <c r="AK1137" i="32"/>
  <c r="AL1137" i="32"/>
  <c r="AM1137" i="32"/>
  <c r="AN1137" i="32"/>
  <c r="AO1137" i="32"/>
  <c r="AP1137" i="32"/>
  <c r="AQ1137" i="32"/>
  <c r="Q1137" i="32"/>
  <c r="AR1137" i="32"/>
  <c r="AS1137" i="32"/>
  <c r="AT1137" i="32"/>
  <c r="AU1137" i="32"/>
  <c r="AV1137" i="32"/>
  <c r="AW1137" i="32"/>
  <c r="AX1137" i="32"/>
  <c r="AY1137" i="32"/>
  <c r="AZ1137" i="32"/>
  <c r="BA1137" i="32"/>
  <c r="AK1138" i="32"/>
  <c r="AL1138" i="32"/>
  <c r="AM1138" i="32"/>
  <c r="AN1138" i="32"/>
  <c r="AO1138" i="32"/>
  <c r="AP1138" i="32"/>
  <c r="AQ1138" i="32"/>
  <c r="Q1138" i="32"/>
  <c r="AR1138" i="32"/>
  <c r="AS1138" i="32"/>
  <c r="AT1138" i="32"/>
  <c r="AU1138" i="32"/>
  <c r="AV1138" i="32"/>
  <c r="AW1138" i="32"/>
  <c r="AX1138" i="32"/>
  <c r="AY1138" i="32"/>
  <c r="AZ1138" i="32"/>
  <c r="BA1138" i="32"/>
  <c r="AK1139" i="32"/>
  <c r="AL1139" i="32"/>
  <c r="AM1139" i="32"/>
  <c r="AN1139" i="32"/>
  <c r="AO1139" i="32"/>
  <c r="AP1139" i="32"/>
  <c r="AQ1139" i="32"/>
  <c r="Q1139" i="32"/>
  <c r="AR1139" i="32"/>
  <c r="AS1139" i="32"/>
  <c r="AT1139" i="32"/>
  <c r="AU1139" i="32"/>
  <c r="AV1139" i="32"/>
  <c r="AW1139" i="32"/>
  <c r="AX1139" i="32"/>
  <c r="AY1139" i="32"/>
  <c r="AZ1139" i="32"/>
  <c r="BA1139" i="32"/>
  <c r="AK1140" i="32"/>
  <c r="AL1140" i="32"/>
  <c r="AM1140" i="32"/>
  <c r="AN1140" i="32"/>
  <c r="AO1140" i="32"/>
  <c r="AP1140" i="32"/>
  <c r="AQ1140" i="32"/>
  <c r="Q1140" i="32"/>
  <c r="AR1140" i="32"/>
  <c r="AS1140" i="32"/>
  <c r="AT1140" i="32"/>
  <c r="AU1140" i="32"/>
  <c r="AV1140" i="32"/>
  <c r="AW1140" i="32"/>
  <c r="AX1140" i="32"/>
  <c r="AY1140" i="32"/>
  <c r="AZ1140" i="32"/>
  <c r="BA1140" i="32"/>
  <c r="AK1141" i="32"/>
  <c r="AL1141" i="32"/>
  <c r="AM1141" i="32"/>
  <c r="AN1141" i="32"/>
  <c r="AO1141" i="32"/>
  <c r="AP1141" i="32"/>
  <c r="AQ1141" i="32"/>
  <c r="Q1141" i="32"/>
  <c r="AR1141" i="32"/>
  <c r="AS1141" i="32"/>
  <c r="AT1141" i="32"/>
  <c r="AU1141" i="32"/>
  <c r="AV1141" i="32"/>
  <c r="AW1141" i="32"/>
  <c r="AX1141" i="32"/>
  <c r="AY1141" i="32"/>
  <c r="AZ1141" i="32"/>
  <c r="BA1141" i="32"/>
  <c r="AK1142" i="32"/>
  <c r="AL1142" i="32"/>
  <c r="AM1142" i="32"/>
  <c r="AN1142" i="32"/>
  <c r="AO1142" i="32"/>
  <c r="AP1142" i="32"/>
  <c r="AQ1142" i="32"/>
  <c r="Q1142" i="32"/>
  <c r="AR1142" i="32"/>
  <c r="AS1142" i="32"/>
  <c r="AT1142" i="32"/>
  <c r="AU1142" i="32"/>
  <c r="AV1142" i="32"/>
  <c r="AW1142" i="32"/>
  <c r="AX1142" i="32"/>
  <c r="AY1142" i="32"/>
  <c r="AZ1142" i="32"/>
  <c r="BA1142" i="32"/>
  <c r="AK1143" i="32"/>
  <c r="AL1143" i="32"/>
  <c r="AM1143" i="32"/>
  <c r="AN1143" i="32"/>
  <c r="AO1143" i="32"/>
  <c r="AP1143" i="32"/>
  <c r="AQ1143" i="32"/>
  <c r="Q1143" i="32"/>
  <c r="AR1143" i="32"/>
  <c r="AS1143" i="32"/>
  <c r="AT1143" i="32"/>
  <c r="AU1143" i="32"/>
  <c r="AV1143" i="32"/>
  <c r="AW1143" i="32"/>
  <c r="AX1143" i="32"/>
  <c r="AY1143" i="32"/>
  <c r="AZ1143" i="32"/>
  <c r="BA1143" i="32"/>
  <c r="AK1144" i="32"/>
  <c r="AL1144" i="32"/>
  <c r="AM1144" i="32"/>
  <c r="AN1144" i="32"/>
  <c r="AO1144" i="32"/>
  <c r="AP1144" i="32"/>
  <c r="AQ1144" i="32"/>
  <c r="Q1144" i="32"/>
  <c r="AR1144" i="32"/>
  <c r="AS1144" i="32"/>
  <c r="AT1144" i="32"/>
  <c r="AU1144" i="32"/>
  <c r="AV1144" i="32"/>
  <c r="AW1144" i="32"/>
  <c r="AX1144" i="32"/>
  <c r="AY1144" i="32"/>
  <c r="AZ1144" i="32"/>
  <c r="BA1144" i="32"/>
  <c r="AK1145" i="32"/>
  <c r="AL1145" i="32"/>
  <c r="AM1145" i="32"/>
  <c r="AN1145" i="32"/>
  <c r="AO1145" i="32"/>
  <c r="AP1145" i="32"/>
  <c r="AQ1145" i="32"/>
  <c r="Q1145" i="32"/>
  <c r="AR1145" i="32"/>
  <c r="AS1145" i="32"/>
  <c r="AT1145" i="32"/>
  <c r="AU1145" i="32"/>
  <c r="AV1145" i="32"/>
  <c r="AW1145" i="32"/>
  <c r="AX1145" i="32"/>
  <c r="AY1145" i="32"/>
  <c r="AZ1145" i="32"/>
  <c r="BA1145" i="32"/>
  <c r="AK1146" i="32"/>
  <c r="AL1146" i="32"/>
  <c r="AM1146" i="32"/>
  <c r="AN1146" i="32"/>
  <c r="AO1146" i="32"/>
  <c r="AP1146" i="32"/>
  <c r="AQ1146" i="32"/>
  <c r="Q1146" i="32"/>
  <c r="AR1146" i="32"/>
  <c r="AS1146" i="32"/>
  <c r="AT1146" i="32"/>
  <c r="AU1146" i="32"/>
  <c r="AV1146" i="32"/>
  <c r="AW1146" i="32"/>
  <c r="AX1146" i="32"/>
  <c r="AY1146" i="32"/>
  <c r="AZ1146" i="32"/>
  <c r="BA1146" i="32"/>
  <c r="AK1147" i="32"/>
  <c r="AL1147" i="32"/>
  <c r="AM1147" i="32"/>
  <c r="AN1147" i="32"/>
  <c r="AO1147" i="32"/>
  <c r="AP1147" i="32"/>
  <c r="AQ1147" i="32"/>
  <c r="Q1147" i="32"/>
  <c r="AR1147" i="32"/>
  <c r="AS1147" i="32"/>
  <c r="AT1147" i="32"/>
  <c r="AU1147" i="32"/>
  <c r="AV1147" i="32"/>
  <c r="AW1147" i="32"/>
  <c r="AX1147" i="32"/>
  <c r="AY1147" i="32"/>
  <c r="AZ1147" i="32"/>
  <c r="BA1147" i="32"/>
  <c r="AK1148" i="32"/>
  <c r="AL1148" i="32"/>
  <c r="AM1148" i="32"/>
  <c r="AN1148" i="32"/>
  <c r="AO1148" i="32"/>
  <c r="AP1148" i="32"/>
  <c r="AQ1148" i="32"/>
  <c r="Q1148" i="32"/>
  <c r="AR1148" i="32"/>
  <c r="AS1148" i="32"/>
  <c r="AT1148" i="32"/>
  <c r="AU1148" i="32"/>
  <c r="AV1148" i="32"/>
  <c r="AW1148" i="32"/>
  <c r="AX1148" i="32"/>
  <c r="AY1148" i="32"/>
  <c r="AZ1148" i="32"/>
  <c r="BA1148" i="32"/>
  <c r="AK1149" i="32"/>
  <c r="AL1149" i="32"/>
  <c r="AM1149" i="32"/>
  <c r="AN1149" i="32"/>
  <c r="AO1149" i="32"/>
  <c r="AP1149" i="32"/>
  <c r="AQ1149" i="32"/>
  <c r="Q1149" i="32"/>
  <c r="AR1149" i="32"/>
  <c r="AS1149" i="32"/>
  <c r="AT1149" i="32"/>
  <c r="AU1149" i="32"/>
  <c r="AV1149" i="32"/>
  <c r="AW1149" i="32"/>
  <c r="AX1149" i="32"/>
  <c r="AY1149" i="32"/>
  <c r="AZ1149" i="32"/>
  <c r="BA1149" i="32"/>
  <c r="AK1150" i="32"/>
  <c r="AL1150" i="32"/>
  <c r="AM1150" i="32"/>
  <c r="AN1150" i="32"/>
  <c r="AO1150" i="32"/>
  <c r="AP1150" i="32"/>
  <c r="AQ1150" i="32"/>
  <c r="Q1150" i="32"/>
  <c r="AR1150" i="32"/>
  <c r="AS1150" i="32"/>
  <c r="AT1150" i="32"/>
  <c r="AU1150" i="32"/>
  <c r="AV1150" i="32"/>
  <c r="AW1150" i="32"/>
  <c r="AX1150" i="32"/>
  <c r="AY1150" i="32"/>
  <c r="AZ1150" i="32"/>
  <c r="BA1150" i="32"/>
  <c r="AK1151" i="32"/>
  <c r="AL1151" i="32"/>
  <c r="AM1151" i="32"/>
  <c r="AN1151" i="32"/>
  <c r="AO1151" i="32"/>
  <c r="AP1151" i="32"/>
  <c r="AQ1151" i="32"/>
  <c r="Q1151" i="32"/>
  <c r="AR1151" i="32"/>
  <c r="AS1151" i="32"/>
  <c r="AT1151" i="32"/>
  <c r="AU1151" i="32"/>
  <c r="AV1151" i="32"/>
  <c r="AW1151" i="32"/>
  <c r="AX1151" i="32"/>
  <c r="AY1151" i="32"/>
  <c r="AZ1151" i="32"/>
  <c r="BA1151" i="32"/>
  <c r="AK1152" i="32"/>
  <c r="AL1152" i="32"/>
  <c r="AM1152" i="32"/>
  <c r="AN1152" i="32"/>
  <c r="AO1152" i="32"/>
  <c r="AP1152" i="32"/>
  <c r="AQ1152" i="32"/>
  <c r="Q1152" i="32"/>
  <c r="AR1152" i="32"/>
  <c r="AS1152" i="32"/>
  <c r="AT1152" i="32"/>
  <c r="AU1152" i="32"/>
  <c r="AV1152" i="32"/>
  <c r="AW1152" i="32"/>
  <c r="AX1152" i="32"/>
  <c r="AY1152" i="32"/>
  <c r="AZ1152" i="32"/>
  <c r="BA1152" i="32"/>
  <c r="AK1153" i="32"/>
  <c r="AL1153" i="32"/>
  <c r="AM1153" i="32"/>
  <c r="AN1153" i="32"/>
  <c r="AO1153" i="32"/>
  <c r="AP1153" i="32"/>
  <c r="AQ1153" i="32"/>
  <c r="Q1153" i="32"/>
  <c r="AR1153" i="32"/>
  <c r="AS1153" i="32"/>
  <c r="AT1153" i="32"/>
  <c r="AU1153" i="32"/>
  <c r="AV1153" i="32"/>
  <c r="AW1153" i="32"/>
  <c r="AX1153" i="32"/>
  <c r="AY1153" i="32"/>
  <c r="AZ1153" i="32"/>
  <c r="BA1153" i="32"/>
  <c r="AK1154" i="32"/>
  <c r="AL1154" i="32"/>
  <c r="AM1154" i="32"/>
  <c r="AN1154" i="32"/>
  <c r="AO1154" i="32"/>
  <c r="AP1154" i="32"/>
  <c r="AQ1154" i="32"/>
  <c r="Q1154" i="32"/>
  <c r="AR1154" i="32"/>
  <c r="AS1154" i="32"/>
  <c r="AT1154" i="32"/>
  <c r="AU1154" i="32"/>
  <c r="AV1154" i="32"/>
  <c r="AW1154" i="32"/>
  <c r="AX1154" i="32"/>
  <c r="AY1154" i="32"/>
  <c r="AZ1154" i="32"/>
  <c r="BA1154" i="32"/>
  <c r="AK1155" i="32"/>
  <c r="AL1155" i="32"/>
  <c r="AM1155" i="32"/>
  <c r="AN1155" i="32"/>
  <c r="AO1155" i="32"/>
  <c r="AP1155" i="32"/>
  <c r="AQ1155" i="32"/>
  <c r="Q1155" i="32"/>
  <c r="AR1155" i="32"/>
  <c r="AS1155" i="32"/>
  <c r="AT1155" i="32"/>
  <c r="AU1155" i="32"/>
  <c r="AV1155" i="32"/>
  <c r="AW1155" i="32"/>
  <c r="AX1155" i="32"/>
  <c r="AY1155" i="32"/>
  <c r="AZ1155" i="32"/>
  <c r="BA1155" i="32"/>
  <c r="AK1156" i="32"/>
  <c r="AL1156" i="32"/>
  <c r="AM1156" i="32"/>
  <c r="AN1156" i="32"/>
  <c r="AO1156" i="32"/>
  <c r="AP1156" i="32"/>
  <c r="AQ1156" i="32"/>
  <c r="Q1156" i="32"/>
  <c r="AR1156" i="32"/>
  <c r="AS1156" i="32"/>
  <c r="AT1156" i="32"/>
  <c r="AU1156" i="32"/>
  <c r="AV1156" i="32"/>
  <c r="AW1156" i="32"/>
  <c r="AX1156" i="32"/>
  <c r="AY1156" i="32"/>
  <c r="AZ1156" i="32"/>
  <c r="BA1156" i="32"/>
  <c r="AK1157" i="32"/>
  <c r="AL1157" i="32"/>
  <c r="AM1157" i="32"/>
  <c r="AN1157" i="32"/>
  <c r="AO1157" i="32"/>
  <c r="AP1157" i="32"/>
  <c r="AQ1157" i="32"/>
  <c r="Q1157" i="32"/>
  <c r="AR1157" i="32"/>
  <c r="AS1157" i="32"/>
  <c r="AT1157" i="32"/>
  <c r="AU1157" i="32"/>
  <c r="AV1157" i="32"/>
  <c r="AW1157" i="32"/>
  <c r="AX1157" i="32"/>
  <c r="AY1157" i="32"/>
  <c r="AZ1157" i="32"/>
  <c r="BA1157" i="32"/>
  <c r="AK1158" i="32"/>
  <c r="AL1158" i="32"/>
  <c r="AM1158" i="32"/>
  <c r="AN1158" i="32"/>
  <c r="AO1158" i="32"/>
  <c r="AP1158" i="32"/>
  <c r="AQ1158" i="32"/>
  <c r="Q1158" i="32"/>
  <c r="AR1158" i="32"/>
  <c r="AS1158" i="32"/>
  <c r="AT1158" i="32"/>
  <c r="AU1158" i="32"/>
  <c r="AV1158" i="32"/>
  <c r="AW1158" i="32"/>
  <c r="AX1158" i="32"/>
  <c r="AY1158" i="32"/>
  <c r="AZ1158" i="32"/>
  <c r="BA1158" i="32"/>
  <c r="AK1159" i="32"/>
  <c r="AL1159" i="32"/>
  <c r="AM1159" i="32"/>
  <c r="AN1159" i="32"/>
  <c r="AO1159" i="32"/>
  <c r="AP1159" i="32"/>
  <c r="AQ1159" i="32"/>
  <c r="Q1159" i="32"/>
  <c r="AR1159" i="32"/>
  <c r="AS1159" i="32"/>
  <c r="AT1159" i="32"/>
  <c r="AU1159" i="32"/>
  <c r="AV1159" i="32"/>
  <c r="AW1159" i="32"/>
  <c r="AX1159" i="32"/>
  <c r="AY1159" i="32"/>
  <c r="AZ1159" i="32"/>
  <c r="BA1159" i="32"/>
  <c r="AK1160" i="32"/>
  <c r="AL1160" i="32"/>
  <c r="AM1160" i="32"/>
  <c r="AN1160" i="32"/>
  <c r="AO1160" i="32"/>
  <c r="AP1160" i="32"/>
  <c r="AQ1160" i="32"/>
  <c r="Q1160" i="32"/>
  <c r="AR1160" i="32"/>
  <c r="AS1160" i="32"/>
  <c r="AT1160" i="32"/>
  <c r="AU1160" i="32"/>
  <c r="AV1160" i="32"/>
  <c r="AW1160" i="32"/>
  <c r="AX1160" i="32"/>
  <c r="AY1160" i="32"/>
  <c r="AZ1160" i="32"/>
  <c r="BA1160" i="32"/>
  <c r="AK1161" i="32"/>
  <c r="AL1161" i="32"/>
  <c r="AM1161" i="32"/>
  <c r="AN1161" i="32"/>
  <c r="AO1161" i="32"/>
  <c r="AP1161" i="32"/>
  <c r="AQ1161" i="32"/>
  <c r="Q1161" i="32"/>
  <c r="AR1161" i="32"/>
  <c r="AS1161" i="32"/>
  <c r="AT1161" i="32"/>
  <c r="AU1161" i="32"/>
  <c r="AV1161" i="32"/>
  <c r="AW1161" i="32"/>
  <c r="AX1161" i="32"/>
  <c r="AY1161" i="32"/>
  <c r="AZ1161" i="32"/>
  <c r="BA1161" i="32"/>
  <c r="AK1162" i="32"/>
  <c r="AL1162" i="32"/>
  <c r="AM1162" i="32"/>
  <c r="AN1162" i="32"/>
  <c r="AO1162" i="32"/>
  <c r="AP1162" i="32"/>
  <c r="AQ1162" i="32"/>
  <c r="Q1162" i="32"/>
  <c r="AR1162" i="32"/>
  <c r="AS1162" i="32"/>
  <c r="AT1162" i="32"/>
  <c r="AU1162" i="32"/>
  <c r="AV1162" i="32"/>
  <c r="AW1162" i="32"/>
  <c r="AX1162" i="32"/>
  <c r="AY1162" i="32"/>
  <c r="AZ1162" i="32"/>
  <c r="BA1162" i="32"/>
  <c r="AK1163" i="32"/>
  <c r="AL1163" i="32"/>
  <c r="AM1163" i="32"/>
  <c r="AN1163" i="32"/>
  <c r="AO1163" i="32"/>
  <c r="AP1163" i="32"/>
  <c r="AQ1163" i="32"/>
  <c r="Q1163" i="32"/>
  <c r="AR1163" i="32"/>
  <c r="AS1163" i="32"/>
  <c r="AT1163" i="32"/>
  <c r="AU1163" i="32"/>
  <c r="AV1163" i="32"/>
  <c r="AW1163" i="32"/>
  <c r="AX1163" i="32"/>
  <c r="AY1163" i="32"/>
  <c r="AZ1163" i="32"/>
  <c r="BA1163" i="32"/>
  <c r="AK1164" i="32"/>
  <c r="AL1164" i="32"/>
  <c r="AM1164" i="32"/>
  <c r="AN1164" i="32"/>
  <c r="AO1164" i="32"/>
  <c r="AP1164" i="32"/>
  <c r="AQ1164" i="32"/>
  <c r="Q1164" i="32"/>
  <c r="AR1164" i="32"/>
  <c r="AS1164" i="32"/>
  <c r="AT1164" i="32"/>
  <c r="AU1164" i="32"/>
  <c r="AV1164" i="32"/>
  <c r="AW1164" i="32"/>
  <c r="AX1164" i="32"/>
  <c r="AY1164" i="32"/>
  <c r="AZ1164" i="32"/>
  <c r="BA1164" i="32"/>
  <c r="AK1165" i="32"/>
  <c r="AL1165" i="32"/>
  <c r="AM1165" i="32"/>
  <c r="AN1165" i="32"/>
  <c r="AO1165" i="32"/>
  <c r="AP1165" i="32"/>
  <c r="AQ1165" i="32"/>
  <c r="Q1165" i="32"/>
  <c r="AR1165" i="32"/>
  <c r="AS1165" i="32"/>
  <c r="AT1165" i="32"/>
  <c r="AU1165" i="32"/>
  <c r="AV1165" i="32"/>
  <c r="AW1165" i="32"/>
  <c r="AX1165" i="32"/>
  <c r="AY1165" i="32"/>
  <c r="AZ1165" i="32"/>
  <c r="BA1165" i="32"/>
  <c r="AK1166" i="32"/>
  <c r="AL1166" i="32"/>
  <c r="AM1166" i="32"/>
  <c r="AN1166" i="32"/>
  <c r="AO1166" i="32"/>
  <c r="AP1166" i="32"/>
  <c r="AQ1166" i="32"/>
  <c r="Q1166" i="32"/>
  <c r="AR1166" i="32"/>
  <c r="AS1166" i="32"/>
  <c r="AT1166" i="32"/>
  <c r="AU1166" i="32"/>
  <c r="AV1166" i="32"/>
  <c r="AW1166" i="32"/>
  <c r="AX1166" i="32"/>
  <c r="AY1166" i="32"/>
  <c r="AZ1166" i="32"/>
  <c r="BA1166" i="32"/>
  <c r="AK1167" i="32"/>
  <c r="AL1167" i="32"/>
  <c r="AM1167" i="32"/>
  <c r="AN1167" i="32"/>
  <c r="AO1167" i="32"/>
  <c r="AP1167" i="32"/>
  <c r="AQ1167" i="32"/>
  <c r="Q1167" i="32"/>
  <c r="AR1167" i="32"/>
  <c r="AS1167" i="32"/>
  <c r="AT1167" i="32"/>
  <c r="AU1167" i="32"/>
  <c r="AV1167" i="32"/>
  <c r="AW1167" i="32"/>
  <c r="AX1167" i="32"/>
  <c r="AY1167" i="32"/>
  <c r="AZ1167" i="32"/>
  <c r="BA1167" i="32"/>
  <c r="AK1168" i="32"/>
  <c r="AL1168" i="32"/>
  <c r="AM1168" i="32"/>
  <c r="AN1168" i="32"/>
  <c r="AO1168" i="32"/>
  <c r="AP1168" i="32"/>
  <c r="AQ1168" i="32"/>
  <c r="Q1168" i="32"/>
  <c r="AR1168" i="32"/>
  <c r="AS1168" i="32"/>
  <c r="AT1168" i="32"/>
  <c r="AU1168" i="32"/>
  <c r="AV1168" i="32"/>
  <c r="AW1168" i="32"/>
  <c r="AX1168" i="32"/>
  <c r="AY1168" i="32"/>
  <c r="AZ1168" i="32"/>
  <c r="BA1168" i="32"/>
  <c r="AK1169" i="32"/>
  <c r="AL1169" i="32"/>
  <c r="AM1169" i="32"/>
  <c r="AN1169" i="32"/>
  <c r="AO1169" i="32"/>
  <c r="AP1169" i="32"/>
  <c r="AQ1169" i="32"/>
  <c r="Q1169" i="32"/>
  <c r="AR1169" i="32"/>
  <c r="AS1169" i="32"/>
  <c r="AT1169" i="32"/>
  <c r="AU1169" i="32"/>
  <c r="AV1169" i="32"/>
  <c r="AW1169" i="32"/>
  <c r="AX1169" i="32"/>
  <c r="AY1169" i="32"/>
  <c r="AZ1169" i="32"/>
  <c r="BA1169" i="32"/>
  <c r="AK1170" i="32"/>
  <c r="AL1170" i="32"/>
  <c r="AM1170" i="32"/>
  <c r="AN1170" i="32"/>
  <c r="AO1170" i="32"/>
  <c r="AP1170" i="32"/>
  <c r="AQ1170" i="32"/>
  <c r="Q1170" i="32"/>
  <c r="AR1170" i="32"/>
  <c r="AS1170" i="32"/>
  <c r="AT1170" i="32"/>
  <c r="AU1170" i="32"/>
  <c r="AV1170" i="32"/>
  <c r="AW1170" i="32"/>
  <c r="AX1170" i="32"/>
  <c r="AY1170" i="32"/>
  <c r="AZ1170" i="32"/>
  <c r="BA1170" i="32"/>
  <c r="AK1171" i="32"/>
  <c r="AL1171" i="32"/>
  <c r="AM1171" i="32"/>
  <c r="AN1171" i="32"/>
  <c r="AO1171" i="32"/>
  <c r="AP1171" i="32"/>
  <c r="AQ1171" i="32"/>
  <c r="Q1171" i="32"/>
  <c r="AR1171" i="32"/>
  <c r="AS1171" i="32"/>
  <c r="AT1171" i="32"/>
  <c r="AU1171" i="32"/>
  <c r="AV1171" i="32"/>
  <c r="AW1171" i="32"/>
  <c r="AX1171" i="32"/>
  <c r="AY1171" i="32"/>
  <c r="AZ1171" i="32"/>
  <c r="BA1171" i="32"/>
  <c r="AK1172" i="32"/>
  <c r="AL1172" i="32"/>
  <c r="AM1172" i="32"/>
  <c r="AN1172" i="32"/>
  <c r="AO1172" i="32"/>
  <c r="AP1172" i="32"/>
  <c r="AQ1172" i="32"/>
  <c r="Q1172" i="32"/>
  <c r="AR1172" i="32"/>
  <c r="AS1172" i="32"/>
  <c r="AT1172" i="32"/>
  <c r="AU1172" i="32"/>
  <c r="AV1172" i="32"/>
  <c r="AW1172" i="32"/>
  <c r="AX1172" i="32"/>
  <c r="AY1172" i="32"/>
  <c r="AZ1172" i="32"/>
  <c r="BA1172" i="32"/>
  <c r="AK1173" i="32"/>
  <c r="AL1173" i="32"/>
  <c r="AM1173" i="32"/>
  <c r="AN1173" i="32"/>
  <c r="AO1173" i="32"/>
  <c r="AP1173" i="32"/>
  <c r="AQ1173" i="32"/>
  <c r="Q1173" i="32"/>
  <c r="AR1173" i="32"/>
  <c r="AS1173" i="32"/>
  <c r="AT1173" i="32"/>
  <c r="AU1173" i="32"/>
  <c r="AV1173" i="32"/>
  <c r="AW1173" i="32"/>
  <c r="AX1173" i="32"/>
  <c r="AY1173" i="32"/>
  <c r="AZ1173" i="32"/>
  <c r="BA1173" i="32"/>
  <c r="AK1174" i="32"/>
  <c r="AL1174" i="32"/>
  <c r="AM1174" i="32"/>
  <c r="AN1174" i="32"/>
  <c r="AO1174" i="32"/>
  <c r="AP1174" i="32"/>
  <c r="AQ1174" i="32"/>
  <c r="Q1174" i="32"/>
  <c r="AR1174" i="32"/>
  <c r="AS1174" i="32"/>
  <c r="AT1174" i="32"/>
  <c r="AU1174" i="32"/>
  <c r="AV1174" i="32"/>
  <c r="AW1174" i="32"/>
  <c r="AX1174" i="32"/>
  <c r="AY1174" i="32"/>
  <c r="AZ1174" i="32"/>
  <c r="BA1174" i="32"/>
  <c r="AK1175" i="32"/>
  <c r="AL1175" i="32"/>
  <c r="AM1175" i="32"/>
  <c r="AN1175" i="32"/>
  <c r="AO1175" i="32"/>
  <c r="AP1175" i="32"/>
  <c r="AQ1175" i="32"/>
  <c r="Q1175" i="32"/>
  <c r="AR1175" i="32"/>
  <c r="AS1175" i="32"/>
  <c r="AT1175" i="32"/>
  <c r="AU1175" i="32"/>
  <c r="AV1175" i="32"/>
  <c r="AW1175" i="32"/>
  <c r="AX1175" i="32"/>
  <c r="AY1175" i="32"/>
  <c r="AZ1175" i="32"/>
  <c r="BA1175" i="32"/>
  <c r="AK1176" i="32"/>
  <c r="AL1176" i="32"/>
  <c r="AM1176" i="32"/>
  <c r="AN1176" i="32"/>
  <c r="AO1176" i="32"/>
  <c r="AP1176" i="32"/>
  <c r="AQ1176" i="32"/>
  <c r="Q1176" i="32"/>
  <c r="AR1176" i="32"/>
  <c r="AS1176" i="32"/>
  <c r="AT1176" i="32"/>
  <c r="AU1176" i="32"/>
  <c r="AV1176" i="32"/>
  <c r="AW1176" i="32"/>
  <c r="AX1176" i="32"/>
  <c r="AY1176" i="32"/>
  <c r="AZ1176" i="32"/>
  <c r="BA1176" i="32"/>
  <c r="AK1177" i="32"/>
  <c r="AL1177" i="32"/>
  <c r="AM1177" i="32"/>
  <c r="AN1177" i="32"/>
  <c r="AO1177" i="32"/>
  <c r="AP1177" i="32"/>
  <c r="AQ1177" i="32"/>
  <c r="Q1177" i="32"/>
  <c r="AR1177" i="32"/>
  <c r="AS1177" i="32"/>
  <c r="AT1177" i="32"/>
  <c r="AU1177" i="32"/>
  <c r="AV1177" i="32"/>
  <c r="AW1177" i="32"/>
  <c r="AX1177" i="32"/>
  <c r="AY1177" i="32"/>
  <c r="AZ1177" i="32"/>
  <c r="BA1177" i="32"/>
  <c r="AK1178" i="32"/>
  <c r="AL1178" i="32"/>
  <c r="AM1178" i="32"/>
  <c r="AN1178" i="32"/>
  <c r="AO1178" i="32"/>
  <c r="AP1178" i="32"/>
  <c r="AQ1178" i="32"/>
  <c r="Q1178" i="32"/>
  <c r="AR1178" i="32"/>
  <c r="AS1178" i="32"/>
  <c r="AT1178" i="32"/>
  <c r="AU1178" i="32"/>
  <c r="AV1178" i="32"/>
  <c r="AW1178" i="32"/>
  <c r="AX1178" i="32"/>
  <c r="AY1178" i="32"/>
  <c r="AZ1178" i="32"/>
  <c r="BA1178" i="32"/>
  <c r="AK1179" i="32"/>
  <c r="AL1179" i="32"/>
  <c r="AM1179" i="32"/>
  <c r="AN1179" i="32"/>
  <c r="AO1179" i="32"/>
  <c r="AP1179" i="32"/>
  <c r="AQ1179" i="32"/>
  <c r="Q1179" i="32"/>
  <c r="AR1179" i="32"/>
  <c r="AS1179" i="32"/>
  <c r="AT1179" i="32"/>
  <c r="AU1179" i="32"/>
  <c r="AV1179" i="32"/>
  <c r="AW1179" i="32"/>
  <c r="AX1179" i="32"/>
  <c r="AY1179" i="32"/>
  <c r="AZ1179" i="32"/>
  <c r="BA1179" i="32"/>
  <c r="AK1180" i="32"/>
  <c r="AL1180" i="32"/>
  <c r="AM1180" i="32"/>
  <c r="AN1180" i="32"/>
  <c r="AO1180" i="32"/>
  <c r="AP1180" i="32"/>
  <c r="AQ1180" i="32"/>
  <c r="Q1180" i="32"/>
  <c r="AR1180" i="32"/>
  <c r="AS1180" i="32"/>
  <c r="AT1180" i="32"/>
  <c r="AU1180" i="32"/>
  <c r="AV1180" i="32"/>
  <c r="AW1180" i="32"/>
  <c r="AX1180" i="32"/>
  <c r="AY1180" i="32"/>
  <c r="AZ1180" i="32"/>
  <c r="BA1180" i="32"/>
  <c r="AK1181" i="32"/>
  <c r="AL1181" i="32"/>
  <c r="AM1181" i="32"/>
  <c r="AN1181" i="32"/>
  <c r="AO1181" i="32"/>
  <c r="AP1181" i="32"/>
  <c r="AQ1181" i="32"/>
  <c r="Q1181" i="32"/>
  <c r="AR1181" i="32"/>
  <c r="AS1181" i="32"/>
  <c r="AT1181" i="32"/>
  <c r="AU1181" i="32"/>
  <c r="AV1181" i="32"/>
  <c r="AW1181" i="32"/>
  <c r="AX1181" i="32"/>
  <c r="AY1181" i="32"/>
  <c r="AZ1181" i="32"/>
  <c r="BA1181" i="32"/>
  <c r="AK1182" i="32"/>
  <c r="AL1182" i="32"/>
  <c r="AM1182" i="32"/>
  <c r="AN1182" i="32"/>
  <c r="AO1182" i="32"/>
  <c r="AP1182" i="32"/>
  <c r="AQ1182" i="32"/>
  <c r="Q1182" i="32"/>
  <c r="AR1182" i="32"/>
  <c r="AS1182" i="32"/>
  <c r="AT1182" i="32"/>
  <c r="AU1182" i="32"/>
  <c r="AV1182" i="32"/>
  <c r="AW1182" i="32"/>
  <c r="AX1182" i="32"/>
  <c r="AY1182" i="32"/>
  <c r="AZ1182" i="32"/>
  <c r="BA1182" i="32"/>
  <c r="AK1183" i="32"/>
  <c r="AL1183" i="32"/>
  <c r="AM1183" i="32"/>
  <c r="AN1183" i="32"/>
  <c r="AO1183" i="32"/>
  <c r="AP1183" i="32"/>
  <c r="AQ1183" i="32"/>
  <c r="Q1183" i="32"/>
  <c r="AR1183" i="32"/>
  <c r="AS1183" i="32"/>
  <c r="AT1183" i="32"/>
  <c r="AU1183" i="32"/>
  <c r="AV1183" i="32"/>
  <c r="AW1183" i="32"/>
  <c r="AX1183" i="32"/>
  <c r="AY1183" i="32"/>
  <c r="AZ1183" i="32"/>
  <c r="BA1183" i="32"/>
  <c r="AK1184" i="32"/>
  <c r="AL1184" i="32"/>
  <c r="AM1184" i="32"/>
  <c r="AN1184" i="32"/>
  <c r="AO1184" i="32"/>
  <c r="AP1184" i="32"/>
  <c r="AQ1184" i="32"/>
  <c r="Q1184" i="32"/>
  <c r="AR1184" i="32"/>
  <c r="AS1184" i="32"/>
  <c r="AT1184" i="32"/>
  <c r="AU1184" i="32"/>
  <c r="AV1184" i="32"/>
  <c r="AW1184" i="32"/>
  <c r="AX1184" i="32"/>
  <c r="AY1184" i="32"/>
  <c r="AZ1184" i="32"/>
  <c r="BA1184" i="32"/>
  <c r="AK1185" i="32"/>
  <c r="AL1185" i="32"/>
  <c r="AM1185" i="32"/>
  <c r="AN1185" i="32"/>
  <c r="AO1185" i="32"/>
  <c r="AP1185" i="32"/>
  <c r="AQ1185" i="32"/>
  <c r="Q1185" i="32"/>
  <c r="AR1185" i="32"/>
  <c r="AS1185" i="32"/>
  <c r="AT1185" i="32"/>
  <c r="AU1185" i="32"/>
  <c r="AV1185" i="32"/>
  <c r="AW1185" i="32"/>
  <c r="AX1185" i="32"/>
  <c r="AY1185" i="32"/>
  <c r="AZ1185" i="32"/>
  <c r="BA1185" i="32"/>
  <c r="AK1186" i="32"/>
  <c r="AL1186" i="32"/>
  <c r="AM1186" i="32"/>
  <c r="AN1186" i="32"/>
  <c r="AO1186" i="32"/>
  <c r="AP1186" i="32"/>
  <c r="AQ1186" i="32"/>
  <c r="Q1186" i="32"/>
  <c r="AR1186" i="32"/>
  <c r="AS1186" i="32"/>
  <c r="AT1186" i="32"/>
  <c r="AU1186" i="32"/>
  <c r="AV1186" i="32"/>
  <c r="AW1186" i="32"/>
  <c r="AX1186" i="32"/>
  <c r="AY1186" i="32"/>
  <c r="AZ1186" i="32"/>
  <c r="BA1186" i="32"/>
  <c r="AK1187" i="32"/>
  <c r="AL1187" i="32"/>
  <c r="AM1187" i="32"/>
  <c r="AN1187" i="32"/>
  <c r="AO1187" i="32"/>
  <c r="AP1187" i="32"/>
  <c r="AQ1187" i="32"/>
  <c r="Q1187" i="32"/>
  <c r="AR1187" i="32"/>
  <c r="AS1187" i="32"/>
  <c r="AT1187" i="32"/>
  <c r="AU1187" i="32"/>
  <c r="AV1187" i="32"/>
  <c r="AW1187" i="32"/>
  <c r="AX1187" i="32"/>
  <c r="AY1187" i="32"/>
  <c r="AZ1187" i="32"/>
  <c r="BA1187" i="32"/>
  <c r="AK1188" i="32"/>
  <c r="AL1188" i="32"/>
  <c r="AM1188" i="32"/>
  <c r="AN1188" i="32"/>
  <c r="AO1188" i="32"/>
  <c r="AP1188" i="32"/>
  <c r="AQ1188" i="32"/>
  <c r="Q1188" i="32"/>
  <c r="AR1188" i="32"/>
  <c r="AS1188" i="32"/>
  <c r="AT1188" i="32"/>
  <c r="AU1188" i="32"/>
  <c r="AV1188" i="32"/>
  <c r="AW1188" i="32"/>
  <c r="AX1188" i="32"/>
  <c r="AY1188" i="32"/>
  <c r="AZ1188" i="32"/>
  <c r="BA1188" i="32"/>
  <c r="AK1189" i="32"/>
  <c r="AL1189" i="32"/>
  <c r="AM1189" i="32"/>
  <c r="AN1189" i="32"/>
  <c r="AO1189" i="32"/>
  <c r="AP1189" i="32"/>
  <c r="AQ1189" i="32"/>
  <c r="Q1189" i="32"/>
  <c r="AR1189" i="32"/>
  <c r="AS1189" i="32"/>
  <c r="AT1189" i="32"/>
  <c r="AU1189" i="32"/>
  <c r="AV1189" i="32"/>
  <c r="AW1189" i="32"/>
  <c r="AX1189" i="32"/>
  <c r="AY1189" i="32"/>
  <c r="AZ1189" i="32"/>
  <c r="BA1189" i="32"/>
  <c r="AK1190" i="32"/>
  <c r="AL1190" i="32"/>
  <c r="AM1190" i="32"/>
  <c r="AN1190" i="32"/>
  <c r="AO1190" i="32"/>
  <c r="AP1190" i="32"/>
  <c r="AQ1190" i="32"/>
  <c r="Q1190" i="32"/>
  <c r="AR1190" i="32"/>
  <c r="AS1190" i="32"/>
  <c r="AT1190" i="32"/>
  <c r="AU1190" i="32"/>
  <c r="AV1190" i="32"/>
  <c r="AW1190" i="32"/>
  <c r="AX1190" i="32"/>
  <c r="AY1190" i="32"/>
  <c r="AZ1190" i="32"/>
  <c r="BA1190" i="32"/>
  <c r="AK1191" i="32"/>
  <c r="AL1191" i="32"/>
  <c r="AM1191" i="32"/>
  <c r="AN1191" i="32"/>
  <c r="AO1191" i="32"/>
  <c r="AP1191" i="32"/>
  <c r="AQ1191" i="32"/>
  <c r="Q1191" i="32"/>
  <c r="AR1191" i="32"/>
  <c r="AS1191" i="32"/>
  <c r="AT1191" i="32"/>
  <c r="AU1191" i="32"/>
  <c r="AV1191" i="32"/>
  <c r="AW1191" i="32"/>
  <c r="AX1191" i="32"/>
  <c r="AY1191" i="32"/>
  <c r="AZ1191" i="32"/>
  <c r="BA1191" i="32"/>
  <c r="AK1192" i="32"/>
  <c r="AL1192" i="32"/>
  <c r="AM1192" i="32"/>
  <c r="AN1192" i="32"/>
  <c r="AO1192" i="32"/>
  <c r="AP1192" i="32"/>
  <c r="AQ1192" i="32"/>
  <c r="Q1192" i="32"/>
  <c r="AR1192" i="32"/>
  <c r="AS1192" i="32"/>
  <c r="AT1192" i="32"/>
  <c r="AU1192" i="32"/>
  <c r="AV1192" i="32"/>
  <c r="AW1192" i="32"/>
  <c r="AX1192" i="32"/>
  <c r="AY1192" i="32"/>
  <c r="AZ1192" i="32"/>
  <c r="BA1192" i="32"/>
  <c r="AK1193" i="32"/>
  <c r="AL1193" i="32"/>
  <c r="AM1193" i="32"/>
  <c r="AN1193" i="32"/>
  <c r="AO1193" i="32"/>
  <c r="AP1193" i="32"/>
  <c r="AQ1193" i="32"/>
  <c r="Q1193" i="32"/>
  <c r="AR1193" i="32"/>
  <c r="AS1193" i="32"/>
  <c r="AT1193" i="32"/>
  <c r="AU1193" i="32"/>
  <c r="AV1193" i="32"/>
  <c r="AW1193" i="32"/>
  <c r="AX1193" i="32"/>
  <c r="AY1193" i="32"/>
  <c r="AZ1193" i="32"/>
  <c r="BA1193" i="32"/>
  <c r="AK1194" i="32"/>
  <c r="AL1194" i="32"/>
  <c r="AM1194" i="32"/>
  <c r="AN1194" i="32"/>
  <c r="AO1194" i="32"/>
  <c r="AP1194" i="32"/>
  <c r="AQ1194" i="32"/>
  <c r="Q1194" i="32"/>
  <c r="AR1194" i="32"/>
  <c r="AS1194" i="32"/>
  <c r="AT1194" i="32"/>
  <c r="AU1194" i="32"/>
  <c r="AV1194" i="32"/>
  <c r="AW1194" i="32"/>
  <c r="AX1194" i="32"/>
  <c r="AY1194" i="32"/>
  <c r="AZ1194" i="32"/>
  <c r="BA1194" i="32"/>
  <c r="AK1195" i="32"/>
  <c r="AL1195" i="32"/>
  <c r="AM1195" i="32"/>
  <c r="AN1195" i="32"/>
  <c r="AO1195" i="32"/>
  <c r="AP1195" i="32"/>
  <c r="AQ1195" i="32"/>
  <c r="Q1195" i="32"/>
  <c r="AR1195" i="32"/>
  <c r="AS1195" i="32"/>
  <c r="AT1195" i="32"/>
  <c r="AU1195" i="32"/>
  <c r="AV1195" i="32"/>
  <c r="AW1195" i="32"/>
  <c r="AX1195" i="32"/>
  <c r="AY1195" i="32"/>
  <c r="AZ1195" i="32"/>
  <c r="BA1195" i="32"/>
  <c r="AK1196" i="32"/>
  <c r="AL1196" i="32"/>
  <c r="AM1196" i="32"/>
  <c r="AN1196" i="32"/>
  <c r="AO1196" i="32"/>
  <c r="AP1196" i="32"/>
  <c r="AQ1196" i="32"/>
  <c r="Q1196" i="32"/>
  <c r="AR1196" i="32"/>
  <c r="AS1196" i="32"/>
  <c r="AT1196" i="32"/>
  <c r="AU1196" i="32"/>
  <c r="AV1196" i="32"/>
  <c r="AW1196" i="32"/>
  <c r="AX1196" i="32"/>
  <c r="AY1196" i="32"/>
  <c r="AZ1196" i="32"/>
  <c r="BA1196" i="32"/>
  <c r="AK1197" i="32"/>
  <c r="AL1197" i="32"/>
  <c r="AM1197" i="32"/>
  <c r="AN1197" i="32"/>
  <c r="AO1197" i="32"/>
  <c r="AP1197" i="32"/>
  <c r="AQ1197" i="32"/>
  <c r="Q1197" i="32"/>
  <c r="AR1197" i="32"/>
  <c r="AS1197" i="32"/>
  <c r="AT1197" i="32"/>
  <c r="AU1197" i="32"/>
  <c r="AV1197" i="32"/>
  <c r="AW1197" i="32"/>
  <c r="AX1197" i="32"/>
  <c r="AY1197" i="32"/>
  <c r="AZ1197" i="32"/>
  <c r="BA1197" i="32"/>
  <c r="AK1198" i="32"/>
  <c r="AL1198" i="32"/>
  <c r="AM1198" i="32"/>
  <c r="AN1198" i="32"/>
  <c r="AO1198" i="32"/>
  <c r="AP1198" i="32"/>
  <c r="AQ1198" i="32"/>
  <c r="Q1198" i="32"/>
  <c r="AR1198" i="32"/>
  <c r="AS1198" i="32"/>
  <c r="AT1198" i="32"/>
  <c r="AU1198" i="32"/>
  <c r="AV1198" i="32"/>
  <c r="AW1198" i="32"/>
  <c r="AX1198" i="32"/>
  <c r="AY1198" i="32"/>
  <c r="AZ1198" i="32"/>
  <c r="BA1198" i="32"/>
  <c r="AK1199" i="32"/>
  <c r="AL1199" i="32"/>
  <c r="AM1199" i="32"/>
  <c r="AN1199" i="32"/>
  <c r="AO1199" i="32"/>
  <c r="AP1199" i="32"/>
  <c r="AQ1199" i="32"/>
  <c r="Q1199" i="32"/>
  <c r="AR1199" i="32"/>
  <c r="AS1199" i="32"/>
  <c r="AT1199" i="32"/>
  <c r="AU1199" i="32"/>
  <c r="AV1199" i="32"/>
  <c r="AW1199" i="32"/>
  <c r="AX1199" i="32"/>
  <c r="AY1199" i="32"/>
  <c r="AZ1199" i="32"/>
  <c r="BA1199" i="32"/>
  <c r="AK1200" i="32"/>
  <c r="AL1200" i="32"/>
  <c r="AM1200" i="32"/>
  <c r="AN1200" i="32"/>
  <c r="AO1200" i="32"/>
  <c r="AP1200" i="32"/>
  <c r="AQ1200" i="32"/>
  <c r="Q1200" i="32"/>
  <c r="AR1200" i="32"/>
  <c r="AS1200" i="32"/>
  <c r="AT1200" i="32"/>
  <c r="AU1200" i="32"/>
  <c r="AV1200" i="32"/>
  <c r="AW1200" i="32"/>
  <c r="AX1200" i="32"/>
  <c r="AY1200" i="32"/>
  <c r="AZ1200" i="32"/>
  <c r="BA1200" i="32"/>
  <c r="AK1201" i="32"/>
  <c r="AL1201" i="32"/>
  <c r="AM1201" i="32"/>
  <c r="AN1201" i="32"/>
  <c r="AO1201" i="32"/>
  <c r="AP1201" i="32"/>
  <c r="AQ1201" i="32"/>
  <c r="Q1201" i="32"/>
  <c r="AR1201" i="32"/>
  <c r="AS1201" i="32"/>
  <c r="AT1201" i="32"/>
  <c r="AU1201" i="32"/>
  <c r="AV1201" i="32"/>
  <c r="AW1201" i="32"/>
  <c r="AX1201" i="32"/>
  <c r="AY1201" i="32"/>
  <c r="AZ1201" i="32"/>
  <c r="BA1201" i="32"/>
  <c r="AK1202" i="32"/>
  <c r="AL1202" i="32"/>
  <c r="AM1202" i="32"/>
  <c r="AN1202" i="32"/>
  <c r="AO1202" i="32"/>
  <c r="AP1202" i="32"/>
  <c r="AQ1202" i="32"/>
  <c r="Q1202" i="32"/>
  <c r="AR1202" i="32"/>
  <c r="AS1202" i="32"/>
  <c r="AT1202" i="32"/>
  <c r="AU1202" i="32"/>
  <c r="AV1202" i="32"/>
  <c r="AW1202" i="32"/>
  <c r="AX1202" i="32"/>
  <c r="AY1202" i="32"/>
  <c r="AZ1202" i="32"/>
  <c r="BA1202" i="32"/>
  <c r="AK1203" i="32"/>
  <c r="AL1203" i="32"/>
  <c r="AM1203" i="32"/>
  <c r="AN1203" i="32"/>
  <c r="AO1203" i="32"/>
  <c r="AP1203" i="32"/>
  <c r="AQ1203" i="32"/>
  <c r="Q1203" i="32"/>
  <c r="AR1203" i="32"/>
  <c r="AS1203" i="32"/>
  <c r="AT1203" i="32"/>
  <c r="AU1203" i="32"/>
  <c r="AV1203" i="32"/>
  <c r="AW1203" i="32"/>
  <c r="AX1203" i="32"/>
  <c r="AY1203" i="32"/>
  <c r="AZ1203" i="32"/>
  <c r="BA1203" i="32"/>
  <c r="AK1204" i="32"/>
  <c r="AL1204" i="32"/>
  <c r="AM1204" i="32"/>
  <c r="AN1204" i="32"/>
  <c r="AO1204" i="32"/>
  <c r="AP1204" i="32"/>
  <c r="AQ1204" i="32"/>
  <c r="Q1204" i="32"/>
  <c r="AR1204" i="32"/>
  <c r="AS1204" i="32"/>
  <c r="AT1204" i="32"/>
  <c r="AU1204" i="32"/>
  <c r="AV1204" i="32"/>
  <c r="AW1204" i="32"/>
  <c r="AX1204" i="32"/>
  <c r="AY1204" i="32"/>
  <c r="AZ1204" i="32"/>
  <c r="BA1204" i="32"/>
  <c r="AK1205" i="32"/>
  <c r="AL1205" i="32"/>
  <c r="AM1205" i="32"/>
  <c r="AN1205" i="32"/>
  <c r="AO1205" i="32"/>
  <c r="AP1205" i="32"/>
  <c r="AQ1205" i="32"/>
  <c r="Q1205" i="32"/>
  <c r="AR1205" i="32"/>
  <c r="AS1205" i="32"/>
  <c r="AT1205" i="32"/>
  <c r="AU1205" i="32"/>
  <c r="AV1205" i="32"/>
  <c r="AW1205" i="32"/>
  <c r="AX1205" i="32"/>
  <c r="AY1205" i="32"/>
  <c r="AZ1205" i="32"/>
  <c r="BA1205" i="32"/>
  <c r="AK1206" i="32"/>
  <c r="AL1206" i="32"/>
  <c r="AM1206" i="32"/>
  <c r="AN1206" i="32"/>
  <c r="AO1206" i="32"/>
  <c r="AP1206" i="32"/>
  <c r="AQ1206" i="32"/>
  <c r="Q1206" i="32"/>
  <c r="AR1206" i="32"/>
  <c r="AS1206" i="32"/>
  <c r="AT1206" i="32"/>
  <c r="AU1206" i="32"/>
  <c r="AV1206" i="32"/>
  <c r="AW1206" i="32"/>
  <c r="AX1206" i="32"/>
  <c r="AY1206" i="32"/>
  <c r="AZ1206" i="32"/>
  <c r="BA1206" i="32"/>
  <c r="AK1207" i="32"/>
  <c r="AL1207" i="32"/>
  <c r="AM1207" i="32"/>
  <c r="AN1207" i="32"/>
  <c r="AO1207" i="32"/>
  <c r="AP1207" i="32"/>
  <c r="AQ1207" i="32"/>
  <c r="Q1207" i="32"/>
  <c r="AR1207" i="32"/>
  <c r="AS1207" i="32"/>
  <c r="AT1207" i="32"/>
  <c r="AU1207" i="32"/>
  <c r="AV1207" i="32"/>
  <c r="AW1207" i="32"/>
  <c r="AX1207" i="32"/>
  <c r="AY1207" i="32"/>
  <c r="AZ1207" i="32"/>
  <c r="BA1207" i="32"/>
  <c r="AK1208" i="32"/>
  <c r="AL1208" i="32"/>
  <c r="AM1208" i="32"/>
  <c r="AN1208" i="32"/>
  <c r="AO1208" i="32"/>
  <c r="AP1208" i="32"/>
  <c r="AQ1208" i="32"/>
  <c r="Q1208" i="32"/>
  <c r="AR1208" i="32"/>
  <c r="AS1208" i="32"/>
  <c r="AT1208" i="32"/>
  <c r="AU1208" i="32"/>
  <c r="AV1208" i="32"/>
  <c r="AW1208" i="32"/>
  <c r="AX1208" i="32"/>
  <c r="AY1208" i="32"/>
  <c r="AZ1208" i="32"/>
  <c r="BA1208" i="32"/>
  <c r="AK1209" i="32"/>
  <c r="AL1209" i="32"/>
  <c r="AM1209" i="32"/>
  <c r="AN1209" i="32"/>
  <c r="AO1209" i="32"/>
  <c r="AP1209" i="32"/>
  <c r="AQ1209" i="32"/>
  <c r="Q1209" i="32"/>
  <c r="AR1209" i="32"/>
  <c r="AS1209" i="32"/>
  <c r="AT1209" i="32"/>
  <c r="AU1209" i="32"/>
  <c r="AV1209" i="32"/>
  <c r="AW1209" i="32"/>
  <c r="AX1209" i="32"/>
  <c r="AY1209" i="32"/>
  <c r="AZ1209" i="32"/>
  <c r="BA1209" i="32"/>
  <c r="AK1210" i="32"/>
  <c r="AL1210" i="32"/>
  <c r="AM1210" i="32"/>
  <c r="AN1210" i="32"/>
  <c r="AO1210" i="32"/>
  <c r="AP1210" i="32"/>
  <c r="AQ1210" i="32"/>
  <c r="Q1210" i="32"/>
  <c r="AR1210" i="32"/>
  <c r="AS1210" i="32"/>
  <c r="AT1210" i="32"/>
  <c r="AU1210" i="32"/>
  <c r="AV1210" i="32"/>
  <c r="AW1210" i="32"/>
  <c r="AX1210" i="32"/>
  <c r="AY1210" i="32"/>
  <c r="AZ1210" i="32"/>
  <c r="BA1210" i="32"/>
  <c r="AK1211" i="32"/>
  <c r="AL1211" i="32"/>
  <c r="AM1211" i="32"/>
  <c r="AN1211" i="32"/>
  <c r="AO1211" i="32"/>
  <c r="AP1211" i="32"/>
  <c r="AQ1211" i="32"/>
  <c r="Q1211" i="32"/>
  <c r="AR1211" i="32"/>
  <c r="AS1211" i="32"/>
  <c r="AT1211" i="32"/>
  <c r="AU1211" i="32"/>
  <c r="AV1211" i="32"/>
  <c r="AW1211" i="32"/>
  <c r="AX1211" i="32"/>
  <c r="AY1211" i="32"/>
  <c r="AZ1211" i="32"/>
  <c r="BA1211" i="32"/>
  <c r="AK1212" i="32"/>
  <c r="AL1212" i="32"/>
  <c r="AM1212" i="32"/>
  <c r="AN1212" i="32"/>
  <c r="AO1212" i="32"/>
  <c r="AP1212" i="32"/>
  <c r="AQ1212" i="32"/>
  <c r="Q1212" i="32"/>
  <c r="AR1212" i="32"/>
  <c r="AS1212" i="32"/>
  <c r="AT1212" i="32"/>
  <c r="AU1212" i="32"/>
  <c r="AV1212" i="32"/>
  <c r="AW1212" i="32"/>
  <c r="AX1212" i="32"/>
  <c r="AY1212" i="32"/>
  <c r="AZ1212" i="32"/>
  <c r="BA1212" i="32"/>
  <c r="AK1213" i="32"/>
  <c r="AL1213" i="32"/>
  <c r="AM1213" i="32"/>
  <c r="AN1213" i="32"/>
  <c r="AO1213" i="32"/>
  <c r="AP1213" i="32"/>
  <c r="AQ1213" i="32"/>
  <c r="Q1213" i="32"/>
  <c r="AR1213" i="32"/>
  <c r="AS1213" i="32"/>
  <c r="AT1213" i="32"/>
  <c r="AU1213" i="32"/>
  <c r="AV1213" i="32"/>
  <c r="AW1213" i="32"/>
  <c r="AX1213" i="32"/>
  <c r="AY1213" i="32"/>
  <c r="AZ1213" i="32"/>
  <c r="BA1213" i="32"/>
  <c r="AK1214" i="32"/>
  <c r="AL1214" i="32"/>
  <c r="AM1214" i="32"/>
  <c r="AN1214" i="32"/>
  <c r="AO1214" i="32"/>
  <c r="AP1214" i="32"/>
  <c r="AQ1214" i="32"/>
  <c r="Q1214" i="32"/>
  <c r="AR1214" i="32"/>
  <c r="AS1214" i="32"/>
  <c r="AT1214" i="32"/>
  <c r="AU1214" i="32"/>
  <c r="AV1214" i="32"/>
  <c r="AW1214" i="32"/>
  <c r="AX1214" i="32"/>
  <c r="AY1214" i="32"/>
  <c r="AZ1214" i="32"/>
  <c r="BA1214" i="32"/>
  <c r="AK1215" i="32"/>
  <c r="AL1215" i="32"/>
  <c r="AM1215" i="32"/>
  <c r="AN1215" i="32"/>
  <c r="AO1215" i="32"/>
  <c r="AP1215" i="32"/>
  <c r="AQ1215" i="32"/>
  <c r="Q1215" i="32"/>
  <c r="AR1215" i="32"/>
  <c r="AS1215" i="32"/>
  <c r="AT1215" i="32"/>
  <c r="AU1215" i="32"/>
  <c r="AV1215" i="32"/>
  <c r="AW1215" i="32"/>
  <c r="AX1215" i="32"/>
  <c r="AY1215" i="32"/>
  <c r="AZ1215" i="32"/>
  <c r="BA1215" i="32"/>
  <c r="AK1216" i="32"/>
  <c r="AL1216" i="32"/>
  <c r="AM1216" i="32"/>
  <c r="AN1216" i="32"/>
  <c r="AO1216" i="32"/>
  <c r="AP1216" i="32"/>
  <c r="AQ1216" i="32"/>
  <c r="Q1216" i="32"/>
  <c r="AR1216" i="32"/>
  <c r="AS1216" i="32"/>
  <c r="AT1216" i="32"/>
  <c r="AU1216" i="32"/>
  <c r="AV1216" i="32"/>
  <c r="AW1216" i="32"/>
  <c r="AX1216" i="32"/>
  <c r="AY1216" i="32"/>
  <c r="AZ1216" i="32"/>
  <c r="BA1216" i="32"/>
  <c r="AK1217" i="32"/>
  <c r="AL1217" i="32"/>
  <c r="AM1217" i="32"/>
  <c r="AN1217" i="32"/>
  <c r="AO1217" i="32"/>
  <c r="AP1217" i="32"/>
  <c r="AQ1217" i="32"/>
  <c r="Q1217" i="32"/>
  <c r="AR1217" i="32"/>
  <c r="AS1217" i="32"/>
  <c r="AT1217" i="32"/>
  <c r="AU1217" i="32"/>
  <c r="AV1217" i="32"/>
  <c r="AW1217" i="32"/>
  <c r="AX1217" i="32"/>
  <c r="AY1217" i="32"/>
  <c r="AZ1217" i="32"/>
  <c r="BA1217" i="32"/>
  <c r="AK1218" i="32"/>
  <c r="AL1218" i="32"/>
  <c r="AM1218" i="32"/>
  <c r="AN1218" i="32"/>
  <c r="AO1218" i="32"/>
  <c r="AP1218" i="32"/>
  <c r="AQ1218" i="32"/>
  <c r="Q1218" i="32"/>
  <c r="AR1218" i="32"/>
  <c r="AS1218" i="32"/>
  <c r="AT1218" i="32"/>
  <c r="AU1218" i="32"/>
  <c r="AV1218" i="32"/>
  <c r="AW1218" i="32"/>
  <c r="AX1218" i="32"/>
  <c r="AY1218" i="32"/>
  <c r="AZ1218" i="32"/>
  <c r="BA1218" i="32"/>
  <c r="AK1219" i="32"/>
  <c r="AL1219" i="32"/>
  <c r="AM1219" i="32"/>
  <c r="AN1219" i="32"/>
  <c r="AO1219" i="32"/>
  <c r="AP1219" i="32"/>
  <c r="AQ1219" i="32"/>
  <c r="Q1219" i="32"/>
  <c r="AR1219" i="32"/>
  <c r="AS1219" i="32"/>
  <c r="AT1219" i="32"/>
  <c r="AU1219" i="32"/>
  <c r="AV1219" i="32"/>
  <c r="AW1219" i="32"/>
  <c r="AX1219" i="32"/>
  <c r="AY1219" i="32"/>
  <c r="AZ1219" i="32"/>
  <c r="BA1219" i="32"/>
  <c r="AK1220" i="32"/>
  <c r="AL1220" i="32"/>
  <c r="AM1220" i="32"/>
  <c r="AN1220" i="32"/>
  <c r="AO1220" i="32"/>
  <c r="AP1220" i="32"/>
  <c r="AQ1220" i="32"/>
  <c r="Q1220" i="32"/>
  <c r="AR1220" i="32"/>
  <c r="AS1220" i="32"/>
  <c r="AT1220" i="32"/>
  <c r="AU1220" i="32"/>
  <c r="AV1220" i="32"/>
  <c r="AW1220" i="32"/>
  <c r="AX1220" i="32"/>
  <c r="AY1220" i="32"/>
  <c r="AZ1220" i="32"/>
  <c r="BA1220" i="32"/>
  <c r="AK1221" i="32"/>
  <c r="AL1221" i="32"/>
  <c r="AM1221" i="32"/>
  <c r="AN1221" i="32"/>
  <c r="AO1221" i="32"/>
  <c r="AP1221" i="32"/>
  <c r="AQ1221" i="32"/>
  <c r="Q1221" i="32"/>
  <c r="AR1221" i="32"/>
  <c r="AS1221" i="32"/>
  <c r="AT1221" i="32"/>
  <c r="AU1221" i="32"/>
  <c r="AV1221" i="32"/>
  <c r="AW1221" i="32"/>
  <c r="AX1221" i="32"/>
  <c r="AY1221" i="32"/>
  <c r="AZ1221" i="32"/>
  <c r="BA1221" i="32"/>
  <c r="AK1222" i="32"/>
  <c r="AL1222" i="32"/>
  <c r="AM1222" i="32"/>
  <c r="AN1222" i="32"/>
  <c r="AO1222" i="32"/>
  <c r="AP1222" i="32"/>
  <c r="AQ1222" i="32"/>
  <c r="Q1222" i="32"/>
  <c r="AR1222" i="32"/>
  <c r="AS1222" i="32"/>
  <c r="AT1222" i="32"/>
  <c r="AU1222" i="32"/>
  <c r="AV1222" i="32"/>
  <c r="AW1222" i="32"/>
  <c r="AX1222" i="32"/>
  <c r="AY1222" i="32"/>
  <c r="AZ1222" i="32"/>
  <c r="BA1222" i="32"/>
  <c r="AK1223" i="32"/>
  <c r="AL1223" i="32"/>
  <c r="AM1223" i="32"/>
  <c r="AN1223" i="32"/>
  <c r="AO1223" i="32"/>
  <c r="AP1223" i="32"/>
  <c r="AQ1223" i="32"/>
  <c r="Q1223" i="32"/>
  <c r="AR1223" i="32"/>
  <c r="AS1223" i="32"/>
  <c r="AT1223" i="32"/>
  <c r="AU1223" i="32"/>
  <c r="AV1223" i="32"/>
  <c r="AW1223" i="32"/>
  <c r="AX1223" i="32"/>
  <c r="AY1223" i="32"/>
  <c r="AZ1223" i="32"/>
  <c r="BA1223" i="32"/>
  <c r="AK1224" i="32"/>
  <c r="AL1224" i="32"/>
  <c r="AM1224" i="32"/>
  <c r="AN1224" i="32"/>
  <c r="AO1224" i="32"/>
  <c r="AP1224" i="32"/>
  <c r="AQ1224" i="32"/>
  <c r="Q1224" i="32"/>
  <c r="AR1224" i="32"/>
  <c r="AS1224" i="32"/>
  <c r="AT1224" i="32"/>
  <c r="AU1224" i="32"/>
  <c r="AV1224" i="32"/>
  <c r="AW1224" i="32"/>
  <c r="AX1224" i="32"/>
  <c r="AY1224" i="32"/>
  <c r="AZ1224" i="32"/>
  <c r="BA1224" i="32"/>
  <c r="AK1225" i="32"/>
  <c r="AL1225" i="32"/>
  <c r="AM1225" i="32"/>
  <c r="AN1225" i="32"/>
  <c r="AO1225" i="32"/>
  <c r="AP1225" i="32"/>
  <c r="AQ1225" i="32"/>
  <c r="Q1225" i="32"/>
  <c r="AR1225" i="32"/>
  <c r="AS1225" i="32"/>
  <c r="AT1225" i="32"/>
  <c r="AU1225" i="32"/>
  <c r="AV1225" i="32"/>
  <c r="AW1225" i="32"/>
  <c r="AX1225" i="32"/>
  <c r="AY1225" i="32"/>
  <c r="AZ1225" i="32"/>
  <c r="BA1225" i="32"/>
  <c r="AK1226" i="32"/>
  <c r="AL1226" i="32"/>
  <c r="AM1226" i="32"/>
  <c r="AN1226" i="32"/>
  <c r="AO1226" i="32"/>
  <c r="AP1226" i="32"/>
  <c r="AQ1226" i="32"/>
  <c r="Q1226" i="32"/>
  <c r="AR1226" i="32"/>
  <c r="AS1226" i="32"/>
  <c r="AT1226" i="32"/>
  <c r="AU1226" i="32"/>
  <c r="AV1226" i="32"/>
  <c r="AW1226" i="32"/>
  <c r="AX1226" i="32"/>
  <c r="AY1226" i="32"/>
  <c r="AZ1226" i="32"/>
  <c r="BA1226" i="32"/>
  <c r="AK1227" i="32"/>
  <c r="AL1227" i="32"/>
  <c r="AM1227" i="32"/>
  <c r="AN1227" i="32"/>
  <c r="AO1227" i="32"/>
  <c r="AP1227" i="32"/>
  <c r="AQ1227" i="32"/>
  <c r="Q1227" i="32"/>
  <c r="AR1227" i="32"/>
  <c r="AS1227" i="32"/>
  <c r="AT1227" i="32"/>
  <c r="AU1227" i="32"/>
  <c r="AV1227" i="32"/>
  <c r="AW1227" i="32"/>
  <c r="AX1227" i="32"/>
  <c r="AY1227" i="32"/>
  <c r="AZ1227" i="32"/>
  <c r="BA1227" i="32"/>
  <c r="AK1228" i="32"/>
  <c r="AL1228" i="32"/>
  <c r="AM1228" i="32"/>
  <c r="AN1228" i="32"/>
  <c r="AO1228" i="32"/>
  <c r="AP1228" i="32"/>
  <c r="AQ1228" i="32"/>
  <c r="Q1228" i="32"/>
  <c r="AR1228" i="32"/>
  <c r="AS1228" i="32"/>
  <c r="AT1228" i="32"/>
  <c r="AU1228" i="32"/>
  <c r="AV1228" i="32"/>
  <c r="AW1228" i="32"/>
  <c r="AX1228" i="32"/>
  <c r="AY1228" i="32"/>
  <c r="AZ1228" i="32"/>
  <c r="BA1228" i="32"/>
  <c r="AK1229" i="32"/>
  <c r="AL1229" i="32"/>
  <c r="AM1229" i="32"/>
  <c r="AN1229" i="32"/>
  <c r="AO1229" i="32"/>
  <c r="AP1229" i="32"/>
  <c r="AQ1229" i="32"/>
  <c r="Q1229" i="32"/>
  <c r="AR1229" i="32"/>
  <c r="AS1229" i="32"/>
  <c r="AT1229" i="32"/>
  <c r="AU1229" i="32"/>
  <c r="AV1229" i="32"/>
  <c r="AW1229" i="32"/>
  <c r="AX1229" i="32"/>
  <c r="AY1229" i="32"/>
  <c r="AZ1229" i="32"/>
  <c r="BA1229" i="32"/>
  <c r="AK1230" i="32"/>
  <c r="AL1230" i="32"/>
  <c r="AM1230" i="32"/>
  <c r="AN1230" i="32"/>
  <c r="AO1230" i="32"/>
  <c r="AP1230" i="32"/>
  <c r="AQ1230" i="32"/>
  <c r="Q1230" i="32"/>
  <c r="AR1230" i="32"/>
  <c r="AS1230" i="32"/>
  <c r="AT1230" i="32"/>
  <c r="AU1230" i="32"/>
  <c r="AV1230" i="32"/>
  <c r="AW1230" i="32"/>
  <c r="AX1230" i="32"/>
  <c r="AY1230" i="32"/>
  <c r="AZ1230" i="32"/>
  <c r="BA1230" i="32"/>
  <c r="AK1231" i="32"/>
  <c r="AL1231" i="32"/>
  <c r="AM1231" i="32"/>
  <c r="AN1231" i="32"/>
  <c r="AO1231" i="32"/>
  <c r="AP1231" i="32"/>
  <c r="AQ1231" i="32"/>
  <c r="Q1231" i="32"/>
  <c r="AR1231" i="32"/>
  <c r="AS1231" i="32"/>
  <c r="AT1231" i="32"/>
  <c r="AU1231" i="32"/>
  <c r="AV1231" i="32"/>
  <c r="AW1231" i="32"/>
  <c r="AX1231" i="32"/>
  <c r="AY1231" i="32"/>
  <c r="AZ1231" i="32"/>
  <c r="BA1231" i="32"/>
  <c r="AK1232" i="32"/>
  <c r="AL1232" i="32"/>
  <c r="AM1232" i="32"/>
  <c r="AN1232" i="32"/>
  <c r="AO1232" i="32"/>
  <c r="AP1232" i="32"/>
  <c r="AQ1232" i="32"/>
  <c r="Q1232" i="32"/>
  <c r="AR1232" i="32"/>
  <c r="AS1232" i="32"/>
  <c r="AT1232" i="32"/>
  <c r="AU1232" i="32"/>
  <c r="AV1232" i="32"/>
  <c r="AW1232" i="32"/>
  <c r="AX1232" i="32"/>
  <c r="AY1232" i="32"/>
  <c r="AZ1232" i="32"/>
  <c r="BA1232" i="32"/>
  <c r="AK1233" i="32"/>
  <c r="AL1233" i="32"/>
  <c r="AM1233" i="32"/>
  <c r="AN1233" i="32"/>
  <c r="AO1233" i="32"/>
  <c r="AP1233" i="32"/>
  <c r="AQ1233" i="32"/>
  <c r="Q1233" i="32"/>
  <c r="AR1233" i="32"/>
  <c r="AS1233" i="32"/>
  <c r="AT1233" i="32"/>
  <c r="AU1233" i="32"/>
  <c r="AV1233" i="32"/>
  <c r="AW1233" i="32"/>
  <c r="AX1233" i="32"/>
  <c r="AY1233" i="32"/>
  <c r="AZ1233" i="32"/>
  <c r="BA1233" i="32"/>
  <c r="AK1234" i="32"/>
  <c r="AL1234" i="32"/>
  <c r="AM1234" i="32"/>
  <c r="AN1234" i="32"/>
  <c r="AO1234" i="32"/>
  <c r="AP1234" i="32"/>
  <c r="AQ1234" i="32"/>
  <c r="Q1234" i="32"/>
  <c r="AR1234" i="32"/>
  <c r="AS1234" i="32"/>
  <c r="AT1234" i="32"/>
  <c r="AU1234" i="32"/>
  <c r="AV1234" i="32"/>
  <c r="AW1234" i="32"/>
  <c r="AX1234" i="32"/>
  <c r="AY1234" i="32"/>
  <c r="AZ1234" i="32"/>
  <c r="BA1234" i="32"/>
  <c r="AK1235" i="32"/>
  <c r="AL1235" i="32"/>
  <c r="AM1235" i="32"/>
  <c r="AN1235" i="32"/>
  <c r="AO1235" i="32"/>
  <c r="AP1235" i="32"/>
  <c r="AQ1235" i="32"/>
  <c r="Q1235" i="32"/>
  <c r="AR1235" i="32"/>
  <c r="AS1235" i="32"/>
  <c r="AT1235" i="32"/>
  <c r="AU1235" i="32"/>
  <c r="AV1235" i="32"/>
  <c r="AW1235" i="32"/>
  <c r="AX1235" i="32"/>
  <c r="AY1235" i="32"/>
  <c r="AZ1235" i="32"/>
  <c r="BA1235" i="32"/>
  <c r="AK1236" i="32"/>
  <c r="AL1236" i="32"/>
  <c r="AM1236" i="32"/>
  <c r="AN1236" i="32"/>
  <c r="AO1236" i="32"/>
  <c r="AP1236" i="32"/>
  <c r="AQ1236" i="32"/>
  <c r="Q1236" i="32"/>
  <c r="AR1236" i="32"/>
  <c r="AS1236" i="32"/>
  <c r="AT1236" i="32"/>
  <c r="AU1236" i="32"/>
  <c r="AV1236" i="32"/>
  <c r="AW1236" i="32"/>
  <c r="AX1236" i="32"/>
  <c r="AY1236" i="32"/>
  <c r="AZ1236" i="32"/>
  <c r="BA1236" i="32"/>
  <c r="AK1237" i="32"/>
  <c r="AL1237" i="32"/>
  <c r="AM1237" i="32"/>
  <c r="AN1237" i="32"/>
  <c r="AO1237" i="32"/>
  <c r="AP1237" i="32"/>
  <c r="AQ1237" i="32"/>
  <c r="Q1237" i="32"/>
  <c r="AR1237" i="32"/>
  <c r="AS1237" i="32"/>
  <c r="AT1237" i="32"/>
  <c r="AU1237" i="32"/>
  <c r="AV1237" i="32"/>
  <c r="AW1237" i="32"/>
  <c r="AX1237" i="32"/>
  <c r="AY1237" i="32"/>
  <c r="AZ1237" i="32"/>
  <c r="BA1237" i="32"/>
  <c r="AK1238" i="32"/>
  <c r="AL1238" i="32"/>
  <c r="AM1238" i="32"/>
  <c r="AN1238" i="32"/>
  <c r="AO1238" i="32"/>
  <c r="AP1238" i="32"/>
  <c r="AQ1238" i="32"/>
  <c r="Q1238" i="32"/>
  <c r="AR1238" i="32"/>
  <c r="AS1238" i="32"/>
  <c r="AT1238" i="32"/>
  <c r="AU1238" i="32"/>
  <c r="AV1238" i="32"/>
  <c r="AW1238" i="32"/>
  <c r="AX1238" i="32"/>
  <c r="AY1238" i="32"/>
  <c r="AZ1238" i="32"/>
  <c r="BA1238" i="32"/>
  <c r="AK1239" i="32"/>
  <c r="AL1239" i="32"/>
  <c r="AM1239" i="32"/>
  <c r="AN1239" i="32"/>
  <c r="AO1239" i="32"/>
  <c r="AP1239" i="32"/>
  <c r="AQ1239" i="32"/>
  <c r="Q1239" i="32"/>
  <c r="AR1239" i="32"/>
  <c r="AS1239" i="32"/>
  <c r="AT1239" i="32"/>
  <c r="AU1239" i="32"/>
  <c r="AV1239" i="32"/>
  <c r="AW1239" i="32"/>
  <c r="AX1239" i="32"/>
  <c r="AY1239" i="32"/>
  <c r="AZ1239" i="32"/>
  <c r="BA1239" i="32"/>
  <c r="AK1240" i="32"/>
  <c r="AL1240" i="32"/>
  <c r="AM1240" i="32"/>
  <c r="AN1240" i="32"/>
  <c r="AO1240" i="32"/>
  <c r="AP1240" i="32"/>
  <c r="AQ1240" i="32"/>
  <c r="Q1240" i="32"/>
  <c r="AR1240" i="32"/>
  <c r="AS1240" i="32"/>
  <c r="AT1240" i="32"/>
  <c r="AU1240" i="32"/>
  <c r="AV1240" i="32"/>
  <c r="AW1240" i="32"/>
  <c r="AX1240" i="32"/>
  <c r="AY1240" i="32"/>
  <c r="AZ1240" i="32"/>
  <c r="BA1240" i="32"/>
  <c r="AK1241" i="32"/>
  <c r="AL1241" i="32"/>
  <c r="AM1241" i="32"/>
  <c r="AN1241" i="32"/>
  <c r="AO1241" i="32"/>
  <c r="AP1241" i="32"/>
  <c r="AQ1241" i="32"/>
  <c r="Q1241" i="32"/>
  <c r="AR1241" i="32"/>
  <c r="AS1241" i="32"/>
  <c r="AT1241" i="32"/>
  <c r="AU1241" i="32"/>
  <c r="AV1241" i="32"/>
  <c r="AW1241" i="32"/>
  <c r="AX1241" i="32"/>
  <c r="AY1241" i="32"/>
  <c r="AZ1241" i="32"/>
  <c r="BA1241" i="32"/>
  <c r="AK1242" i="32"/>
  <c r="AL1242" i="32"/>
  <c r="AM1242" i="32"/>
  <c r="AN1242" i="32"/>
  <c r="AO1242" i="32"/>
  <c r="AP1242" i="32"/>
  <c r="AQ1242" i="32"/>
  <c r="Q1242" i="32"/>
  <c r="AR1242" i="32"/>
  <c r="AS1242" i="32"/>
  <c r="AT1242" i="32"/>
  <c r="AU1242" i="32"/>
  <c r="AV1242" i="32"/>
  <c r="AW1242" i="32"/>
  <c r="AX1242" i="32"/>
  <c r="AY1242" i="32"/>
  <c r="AZ1242" i="32"/>
  <c r="BA1242" i="32"/>
  <c r="AK1243" i="32"/>
  <c r="AL1243" i="32"/>
  <c r="AM1243" i="32"/>
  <c r="AN1243" i="32"/>
  <c r="AO1243" i="32"/>
  <c r="AP1243" i="32"/>
  <c r="AQ1243" i="32"/>
  <c r="Q1243" i="32"/>
  <c r="AR1243" i="32"/>
  <c r="AS1243" i="32"/>
  <c r="AT1243" i="32"/>
  <c r="AU1243" i="32"/>
  <c r="AV1243" i="32"/>
  <c r="AW1243" i="32"/>
  <c r="AX1243" i="32"/>
  <c r="AY1243" i="32"/>
  <c r="AZ1243" i="32"/>
  <c r="BA1243" i="32"/>
  <c r="AK1244" i="32"/>
  <c r="AL1244" i="32"/>
  <c r="AM1244" i="32"/>
  <c r="AN1244" i="32"/>
  <c r="AO1244" i="32"/>
  <c r="AP1244" i="32"/>
  <c r="AQ1244" i="32"/>
  <c r="Q1244" i="32"/>
  <c r="AR1244" i="32"/>
  <c r="AS1244" i="32"/>
  <c r="AT1244" i="32"/>
  <c r="AU1244" i="32"/>
  <c r="AV1244" i="32"/>
  <c r="AW1244" i="32"/>
  <c r="AX1244" i="32"/>
  <c r="AY1244" i="32"/>
  <c r="AZ1244" i="32"/>
  <c r="BA1244" i="32"/>
  <c r="AK1245" i="32"/>
  <c r="AL1245" i="32"/>
  <c r="AM1245" i="32"/>
  <c r="AN1245" i="32"/>
  <c r="AO1245" i="32"/>
  <c r="AP1245" i="32"/>
  <c r="AQ1245" i="32"/>
  <c r="Q1245" i="32"/>
  <c r="AR1245" i="32"/>
  <c r="AS1245" i="32"/>
  <c r="AT1245" i="32"/>
  <c r="AU1245" i="32"/>
  <c r="AV1245" i="32"/>
  <c r="AW1245" i="32"/>
  <c r="AX1245" i="32"/>
  <c r="AY1245" i="32"/>
  <c r="AZ1245" i="32"/>
  <c r="BA1245" i="32"/>
  <c r="AK1246" i="32"/>
  <c r="AL1246" i="32"/>
  <c r="AM1246" i="32"/>
  <c r="AN1246" i="32"/>
  <c r="AO1246" i="32"/>
  <c r="AP1246" i="32"/>
  <c r="AQ1246" i="32"/>
  <c r="Q1246" i="32"/>
  <c r="AR1246" i="32"/>
  <c r="AS1246" i="32"/>
  <c r="AT1246" i="32"/>
  <c r="AU1246" i="32"/>
  <c r="AV1246" i="32"/>
  <c r="AW1246" i="32"/>
  <c r="AX1246" i="32"/>
  <c r="AY1246" i="32"/>
  <c r="AZ1246" i="32"/>
  <c r="BA1246" i="32"/>
  <c r="AK1247" i="32"/>
  <c r="AL1247" i="32"/>
  <c r="AM1247" i="32"/>
  <c r="AN1247" i="32"/>
  <c r="AO1247" i="32"/>
  <c r="AP1247" i="32"/>
  <c r="AQ1247" i="32"/>
  <c r="Q1247" i="32"/>
  <c r="AR1247" i="32"/>
  <c r="AS1247" i="32"/>
  <c r="AT1247" i="32"/>
  <c r="AU1247" i="32"/>
  <c r="AV1247" i="32"/>
  <c r="AW1247" i="32"/>
  <c r="AX1247" i="32"/>
  <c r="AY1247" i="32"/>
  <c r="AZ1247" i="32"/>
  <c r="BA1247" i="32"/>
  <c r="AK1248" i="32"/>
  <c r="AL1248" i="32"/>
  <c r="AM1248" i="32"/>
  <c r="AN1248" i="32"/>
  <c r="AO1248" i="32"/>
  <c r="AP1248" i="32"/>
  <c r="AQ1248" i="32"/>
  <c r="Q1248" i="32"/>
  <c r="AR1248" i="32"/>
  <c r="AS1248" i="32"/>
  <c r="AT1248" i="32"/>
  <c r="AU1248" i="32"/>
  <c r="AV1248" i="32"/>
  <c r="AW1248" i="32"/>
  <c r="AX1248" i="32"/>
  <c r="AY1248" i="32"/>
  <c r="AZ1248" i="32"/>
  <c r="BA1248" i="32"/>
  <c r="AK1249" i="32"/>
  <c r="AL1249" i="32"/>
  <c r="AM1249" i="32"/>
  <c r="AN1249" i="32"/>
  <c r="AO1249" i="32"/>
  <c r="AP1249" i="32"/>
  <c r="AQ1249" i="32"/>
  <c r="Q1249" i="32"/>
  <c r="AR1249" i="32"/>
  <c r="AS1249" i="32"/>
  <c r="AT1249" i="32"/>
  <c r="AU1249" i="32"/>
  <c r="AV1249" i="32"/>
  <c r="AW1249" i="32"/>
  <c r="AX1249" i="32"/>
  <c r="AY1249" i="32"/>
  <c r="AZ1249" i="32"/>
  <c r="BA1249" i="32"/>
  <c r="AK1250" i="32"/>
  <c r="AL1250" i="32"/>
  <c r="AM1250" i="32"/>
  <c r="AN1250" i="32"/>
  <c r="AO1250" i="32"/>
  <c r="AP1250" i="32"/>
  <c r="AQ1250" i="32"/>
  <c r="Q1250" i="32"/>
  <c r="AR1250" i="32"/>
  <c r="AS1250" i="32"/>
  <c r="AT1250" i="32"/>
  <c r="AU1250" i="32"/>
  <c r="AV1250" i="32"/>
  <c r="AW1250" i="32"/>
  <c r="AX1250" i="32"/>
  <c r="AY1250" i="32"/>
  <c r="AZ1250" i="32"/>
  <c r="BA1250" i="32"/>
  <c r="AK1251" i="32"/>
  <c r="AL1251" i="32"/>
  <c r="AM1251" i="32"/>
  <c r="AN1251" i="32"/>
  <c r="AO1251" i="32"/>
  <c r="AP1251" i="32"/>
  <c r="AQ1251" i="32"/>
  <c r="Q1251" i="32"/>
  <c r="AR1251" i="32"/>
  <c r="AS1251" i="32"/>
  <c r="AT1251" i="32"/>
  <c r="AU1251" i="32"/>
  <c r="AV1251" i="32"/>
  <c r="AW1251" i="32"/>
  <c r="AX1251" i="32"/>
  <c r="AY1251" i="32"/>
  <c r="AZ1251" i="32"/>
  <c r="BA1251" i="32"/>
  <c r="AK1252" i="32"/>
  <c r="AL1252" i="32"/>
  <c r="AM1252" i="32"/>
  <c r="AN1252" i="32"/>
  <c r="AO1252" i="32"/>
  <c r="AP1252" i="32"/>
  <c r="AQ1252" i="32"/>
  <c r="Q1252" i="32"/>
  <c r="AR1252" i="32"/>
  <c r="AS1252" i="32"/>
  <c r="AT1252" i="32"/>
  <c r="AU1252" i="32"/>
  <c r="AV1252" i="32"/>
  <c r="AW1252" i="32"/>
  <c r="AX1252" i="32"/>
  <c r="AY1252" i="32"/>
  <c r="AZ1252" i="32"/>
  <c r="BA1252" i="32"/>
  <c r="AK1253" i="32"/>
  <c r="AL1253" i="32"/>
  <c r="AM1253" i="32"/>
  <c r="AN1253" i="32"/>
  <c r="AO1253" i="32"/>
  <c r="AP1253" i="32"/>
  <c r="AQ1253" i="32"/>
  <c r="Q1253" i="32"/>
  <c r="AR1253" i="32"/>
  <c r="AS1253" i="32"/>
  <c r="AT1253" i="32"/>
  <c r="AU1253" i="32"/>
  <c r="AV1253" i="32"/>
  <c r="AW1253" i="32"/>
  <c r="AX1253" i="32"/>
  <c r="AY1253" i="32"/>
  <c r="AZ1253" i="32"/>
  <c r="BA1253" i="32"/>
  <c r="AK1254" i="32"/>
  <c r="AL1254" i="32"/>
  <c r="AM1254" i="32"/>
  <c r="AN1254" i="32"/>
  <c r="AO1254" i="32"/>
  <c r="AP1254" i="32"/>
  <c r="AQ1254" i="32"/>
  <c r="Q1254" i="32"/>
  <c r="AR1254" i="32"/>
  <c r="AS1254" i="32"/>
  <c r="AT1254" i="32"/>
  <c r="AU1254" i="32"/>
  <c r="AV1254" i="32"/>
  <c r="AW1254" i="32"/>
  <c r="AX1254" i="32"/>
  <c r="AY1254" i="32"/>
  <c r="AZ1254" i="32"/>
  <c r="BA1254" i="32"/>
  <c r="AK1255" i="32"/>
  <c r="AL1255" i="32"/>
  <c r="AM1255" i="32"/>
  <c r="AN1255" i="32"/>
  <c r="AO1255" i="32"/>
  <c r="AP1255" i="32"/>
  <c r="AQ1255" i="32"/>
  <c r="Q1255" i="32"/>
  <c r="AR1255" i="32"/>
  <c r="AS1255" i="32"/>
  <c r="AT1255" i="32"/>
  <c r="AU1255" i="32"/>
  <c r="AV1255" i="32"/>
  <c r="AW1255" i="32"/>
  <c r="AX1255" i="32"/>
  <c r="AY1255" i="32"/>
  <c r="AZ1255" i="32"/>
  <c r="BA1255" i="32"/>
  <c r="AK1256" i="32"/>
  <c r="AL1256" i="32"/>
  <c r="AM1256" i="32"/>
  <c r="AN1256" i="32"/>
  <c r="AO1256" i="32"/>
  <c r="AP1256" i="32"/>
  <c r="AQ1256" i="32"/>
  <c r="Q1256" i="32"/>
  <c r="AR1256" i="32"/>
  <c r="AS1256" i="32"/>
  <c r="AT1256" i="32"/>
  <c r="AU1256" i="32"/>
  <c r="AV1256" i="32"/>
  <c r="AW1256" i="32"/>
  <c r="AX1256" i="32"/>
  <c r="AY1256" i="32"/>
  <c r="AZ1256" i="32"/>
  <c r="BA1256" i="32"/>
  <c r="AK1257" i="32"/>
  <c r="AL1257" i="32"/>
  <c r="AM1257" i="32"/>
  <c r="AN1257" i="32"/>
  <c r="AO1257" i="32"/>
  <c r="AP1257" i="32"/>
  <c r="AQ1257" i="32"/>
  <c r="Q1257" i="32"/>
  <c r="AR1257" i="32"/>
  <c r="AS1257" i="32"/>
  <c r="AT1257" i="32"/>
  <c r="AU1257" i="32"/>
  <c r="AV1257" i="32"/>
  <c r="AW1257" i="32"/>
  <c r="AX1257" i="32"/>
  <c r="AY1257" i="32"/>
  <c r="AZ1257" i="32"/>
  <c r="BA1257" i="32"/>
  <c r="AK1258" i="32"/>
  <c r="AL1258" i="32"/>
  <c r="AM1258" i="32"/>
  <c r="AN1258" i="32"/>
  <c r="AO1258" i="32"/>
  <c r="AP1258" i="32"/>
  <c r="AQ1258" i="32"/>
  <c r="Q1258" i="32"/>
  <c r="AR1258" i="32"/>
  <c r="AS1258" i="32"/>
  <c r="AT1258" i="32"/>
  <c r="AU1258" i="32"/>
  <c r="AV1258" i="32"/>
  <c r="AW1258" i="32"/>
  <c r="AX1258" i="32"/>
  <c r="AY1258" i="32"/>
  <c r="AZ1258" i="32"/>
  <c r="BA1258" i="32"/>
  <c r="AK1259" i="32"/>
  <c r="AL1259" i="32"/>
  <c r="AM1259" i="32"/>
  <c r="AN1259" i="32"/>
  <c r="AO1259" i="32"/>
  <c r="AP1259" i="32"/>
  <c r="AQ1259" i="32"/>
  <c r="Q1259" i="32"/>
  <c r="AR1259" i="32"/>
  <c r="AS1259" i="32"/>
  <c r="AT1259" i="32"/>
  <c r="AU1259" i="32"/>
  <c r="AV1259" i="32"/>
  <c r="AW1259" i="32"/>
  <c r="AX1259" i="32"/>
  <c r="AY1259" i="32"/>
  <c r="AZ1259" i="32"/>
  <c r="BA1259" i="32"/>
  <c r="AK1260" i="32"/>
  <c r="AL1260" i="32"/>
  <c r="AM1260" i="32"/>
  <c r="AN1260" i="32"/>
  <c r="AO1260" i="32"/>
  <c r="AP1260" i="32"/>
  <c r="AQ1260" i="32"/>
  <c r="Q1260" i="32"/>
  <c r="AR1260" i="32"/>
  <c r="AS1260" i="32"/>
  <c r="AT1260" i="32"/>
  <c r="AU1260" i="32"/>
  <c r="AV1260" i="32"/>
  <c r="AW1260" i="32"/>
  <c r="AX1260" i="32"/>
  <c r="AY1260" i="32"/>
  <c r="AZ1260" i="32"/>
  <c r="BA1260" i="32"/>
  <c r="AK1261" i="32"/>
  <c r="AL1261" i="32"/>
  <c r="AM1261" i="32"/>
  <c r="AN1261" i="32"/>
  <c r="AO1261" i="32"/>
  <c r="AP1261" i="32"/>
  <c r="AQ1261" i="32"/>
  <c r="Q1261" i="32"/>
  <c r="AR1261" i="32"/>
  <c r="AS1261" i="32"/>
  <c r="AT1261" i="32"/>
  <c r="AU1261" i="32"/>
  <c r="AV1261" i="32"/>
  <c r="AW1261" i="32"/>
  <c r="AX1261" i="32"/>
  <c r="AY1261" i="32"/>
  <c r="AZ1261" i="32"/>
  <c r="BA1261" i="32"/>
  <c r="AK1262" i="32"/>
  <c r="AL1262" i="32"/>
  <c r="AM1262" i="32"/>
  <c r="AN1262" i="32"/>
  <c r="AO1262" i="32"/>
  <c r="AP1262" i="32"/>
  <c r="AQ1262" i="32"/>
  <c r="Q1262" i="32"/>
  <c r="AR1262" i="32"/>
  <c r="AS1262" i="32"/>
  <c r="AT1262" i="32"/>
  <c r="AU1262" i="32"/>
  <c r="AV1262" i="32"/>
  <c r="AW1262" i="32"/>
  <c r="AX1262" i="32"/>
  <c r="AY1262" i="32"/>
  <c r="AZ1262" i="32"/>
  <c r="BA1262" i="32"/>
  <c r="AK1263" i="32"/>
  <c r="AL1263" i="32"/>
  <c r="AM1263" i="32"/>
  <c r="AN1263" i="32"/>
  <c r="AO1263" i="32"/>
  <c r="AP1263" i="32"/>
  <c r="AQ1263" i="32"/>
  <c r="Q1263" i="32"/>
  <c r="AR1263" i="32"/>
  <c r="AS1263" i="32"/>
  <c r="AT1263" i="32"/>
  <c r="AU1263" i="32"/>
  <c r="AV1263" i="32"/>
  <c r="AW1263" i="32"/>
  <c r="AX1263" i="32"/>
  <c r="AY1263" i="32"/>
  <c r="AZ1263" i="32"/>
  <c r="BA1263" i="32"/>
  <c r="AK1264" i="32"/>
  <c r="AL1264" i="32"/>
  <c r="AM1264" i="32"/>
  <c r="AN1264" i="32"/>
  <c r="AO1264" i="32"/>
  <c r="AP1264" i="32"/>
  <c r="AQ1264" i="32"/>
  <c r="Q1264" i="32"/>
  <c r="AR1264" i="32"/>
  <c r="AS1264" i="32"/>
  <c r="AT1264" i="32"/>
  <c r="AU1264" i="32"/>
  <c r="AV1264" i="32"/>
  <c r="AW1264" i="32"/>
  <c r="AX1264" i="32"/>
  <c r="AY1264" i="32"/>
  <c r="AZ1264" i="32"/>
  <c r="BA1264" i="32"/>
  <c r="AK1265" i="32"/>
  <c r="AL1265" i="32"/>
  <c r="AM1265" i="32"/>
  <c r="AN1265" i="32"/>
  <c r="AO1265" i="32"/>
  <c r="AP1265" i="32"/>
  <c r="AQ1265" i="32"/>
  <c r="Q1265" i="32"/>
  <c r="AR1265" i="32"/>
  <c r="AS1265" i="32"/>
  <c r="AT1265" i="32"/>
  <c r="AU1265" i="32"/>
  <c r="AV1265" i="32"/>
  <c r="AW1265" i="32"/>
  <c r="AX1265" i="32"/>
  <c r="AY1265" i="32"/>
  <c r="AZ1265" i="32"/>
  <c r="BA1265" i="32"/>
  <c r="AK1266" i="32"/>
  <c r="AL1266" i="32"/>
  <c r="AM1266" i="32"/>
  <c r="AN1266" i="32"/>
  <c r="AO1266" i="32"/>
  <c r="AP1266" i="32"/>
  <c r="AQ1266" i="32"/>
  <c r="Q1266" i="32"/>
  <c r="AR1266" i="32"/>
  <c r="AS1266" i="32"/>
  <c r="AT1266" i="32"/>
  <c r="AU1266" i="32"/>
  <c r="AV1266" i="32"/>
  <c r="AW1266" i="32"/>
  <c r="AX1266" i="32"/>
  <c r="AY1266" i="32"/>
  <c r="AZ1266" i="32"/>
  <c r="BA1266" i="32"/>
  <c r="AK1267" i="32"/>
  <c r="AL1267" i="32"/>
  <c r="AM1267" i="32"/>
  <c r="AN1267" i="32"/>
  <c r="AO1267" i="32"/>
  <c r="AP1267" i="32"/>
  <c r="AQ1267" i="32"/>
  <c r="Q1267" i="32"/>
  <c r="AR1267" i="32"/>
  <c r="AS1267" i="32"/>
  <c r="AT1267" i="32"/>
  <c r="AU1267" i="32"/>
  <c r="AV1267" i="32"/>
  <c r="AW1267" i="32"/>
  <c r="AX1267" i="32"/>
  <c r="AY1267" i="32"/>
  <c r="AZ1267" i="32"/>
  <c r="BA1267" i="32"/>
  <c r="AK1268" i="32"/>
  <c r="AL1268" i="32"/>
  <c r="AM1268" i="32"/>
  <c r="AN1268" i="32"/>
  <c r="AO1268" i="32"/>
  <c r="AP1268" i="32"/>
  <c r="AQ1268" i="32"/>
  <c r="Q1268" i="32"/>
  <c r="AR1268" i="32"/>
  <c r="AS1268" i="32"/>
  <c r="AT1268" i="32"/>
  <c r="AU1268" i="32"/>
  <c r="AV1268" i="32"/>
  <c r="AW1268" i="32"/>
  <c r="AX1268" i="32"/>
  <c r="AY1268" i="32"/>
  <c r="AZ1268" i="32"/>
  <c r="BA1268" i="32"/>
  <c r="AK1269" i="32"/>
  <c r="AL1269" i="32"/>
  <c r="AM1269" i="32"/>
  <c r="AN1269" i="32"/>
  <c r="AO1269" i="32"/>
  <c r="AP1269" i="32"/>
  <c r="AQ1269" i="32"/>
  <c r="Q1269" i="32"/>
  <c r="AR1269" i="32"/>
  <c r="AS1269" i="32"/>
  <c r="AT1269" i="32"/>
  <c r="AU1269" i="32"/>
  <c r="AV1269" i="32"/>
  <c r="AW1269" i="32"/>
  <c r="AX1269" i="32"/>
  <c r="AY1269" i="32"/>
  <c r="AZ1269" i="32"/>
  <c r="BA1269" i="32"/>
  <c r="AK1270" i="32"/>
  <c r="AL1270" i="32"/>
  <c r="AM1270" i="32"/>
  <c r="AN1270" i="32"/>
  <c r="AO1270" i="32"/>
  <c r="AP1270" i="32"/>
  <c r="AQ1270" i="32"/>
  <c r="Q1270" i="32"/>
  <c r="AR1270" i="32"/>
  <c r="AS1270" i="32"/>
  <c r="AT1270" i="32"/>
  <c r="AU1270" i="32"/>
  <c r="AV1270" i="32"/>
  <c r="AW1270" i="32"/>
  <c r="AX1270" i="32"/>
  <c r="AY1270" i="32"/>
  <c r="AZ1270" i="32"/>
  <c r="BA1270" i="32"/>
  <c r="AK1271" i="32"/>
  <c r="AL1271" i="32"/>
  <c r="AM1271" i="32"/>
  <c r="AN1271" i="32"/>
  <c r="AO1271" i="32"/>
  <c r="AP1271" i="32"/>
  <c r="AQ1271" i="32"/>
  <c r="Q1271" i="32"/>
  <c r="AR1271" i="32"/>
  <c r="AS1271" i="32"/>
  <c r="AT1271" i="32"/>
  <c r="AU1271" i="32"/>
  <c r="AV1271" i="32"/>
  <c r="AW1271" i="32"/>
  <c r="AX1271" i="32"/>
  <c r="AY1271" i="32"/>
  <c r="AZ1271" i="32"/>
  <c r="BA1271" i="32"/>
  <c r="AK1272" i="32"/>
  <c r="AL1272" i="32"/>
  <c r="AM1272" i="32"/>
  <c r="AN1272" i="32"/>
  <c r="AO1272" i="32"/>
  <c r="AP1272" i="32"/>
  <c r="AQ1272" i="32"/>
  <c r="Q1272" i="32"/>
  <c r="AR1272" i="32"/>
  <c r="AS1272" i="32"/>
  <c r="AT1272" i="32"/>
  <c r="AU1272" i="32"/>
  <c r="AV1272" i="32"/>
  <c r="AW1272" i="32"/>
  <c r="AX1272" i="32"/>
  <c r="AY1272" i="32"/>
  <c r="AZ1272" i="32"/>
  <c r="BA1272" i="32"/>
  <c r="AK1273" i="32"/>
  <c r="AL1273" i="32"/>
  <c r="AM1273" i="32"/>
  <c r="AN1273" i="32"/>
  <c r="AO1273" i="32"/>
  <c r="AP1273" i="32"/>
  <c r="AQ1273" i="32"/>
  <c r="Q1273" i="32"/>
  <c r="AR1273" i="32"/>
  <c r="AS1273" i="32"/>
  <c r="AT1273" i="32"/>
  <c r="AU1273" i="32"/>
  <c r="AV1273" i="32"/>
  <c r="AW1273" i="32"/>
  <c r="AX1273" i="32"/>
  <c r="AY1273" i="32"/>
  <c r="AZ1273" i="32"/>
  <c r="BA1273" i="32"/>
  <c r="AK1274" i="32"/>
  <c r="AL1274" i="32"/>
  <c r="AM1274" i="32"/>
  <c r="AN1274" i="32"/>
  <c r="AO1274" i="32"/>
  <c r="AP1274" i="32"/>
  <c r="AQ1274" i="32"/>
  <c r="Q1274" i="32"/>
  <c r="AR1274" i="32"/>
  <c r="AS1274" i="32"/>
  <c r="AT1274" i="32"/>
  <c r="AU1274" i="32"/>
  <c r="AV1274" i="32"/>
  <c r="AW1274" i="32"/>
  <c r="AX1274" i="32"/>
  <c r="AY1274" i="32"/>
  <c r="AZ1274" i="32"/>
  <c r="BA1274" i="32"/>
  <c r="AK1275" i="32"/>
  <c r="AL1275" i="32"/>
  <c r="AM1275" i="32"/>
  <c r="AN1275" i="32"/>
  <c r="AO1275" i="32"/>
  <c r="AP1275" i="32"/>
  <c r="AQ1275" i="32"/>
  <c r="Q1275" i="32"/>
  <c r="AR1275" i="32"/>
  <c r="AS1275" i="32"/>
  <c r="AT1275" i="32"/>
  <c r="AU1275" i="32"/>
  <c r="AV1275" i="32"/>
  <c r="AW1275" i="32"/>
  <c r="AX1275" i="32"/>
  <c r="AY1275" i="32"/>
  <c r="AZ1275" i="32"/>
  <c r="BA1275" i="32"/>
  <c r="AK1276" i="32"/>
  <c r="AL1276" i="32"/>
  <c r="AM1276" i="32"/>
  <c r="AN1276" i="32"/>
  <c r="AO1276" i="32"/>
  <c r="AP1276" i="32"/>
  <c r="AQ1276" i="32"/>
  <c r="Q1276" i="32"/>
  <c r="AR1276" i="32"/>
  <c r="AS1276" i="32"/>
  <c r="AT1276" i="32"/>
  <c r="AU1276" i="32"/>
  <c r="AV1276" i="32"/>
  <c r="AW1276" i="32"/>
  <c r="AX1276" i="32"/>
  <c r="AY1276" i="32"/>
  <c r="AZ1276" i="32"/>
  <c r="BA1276" i="32"/>
  <c r="AK1277" i="32"/>
  <c r="AL1277" i="32"/>
  <c r="AM1277" i="32"/>
  <c r="AN1277" i="32"/>
  <c r="AO1277" i="32"/>
  <c r="AP1277" i="32"/>
  <c r="AQ1277" i="32"/>
  <c r="Q1277" i="32"/>
  <c r="AR1277" i="32"/>
  <c r="AS1277" i="32"/>
  <c r="AT1277" i="32"/>
  <c r="AU1277" i="32"/>
  <c r="AV1277" i="32"/>
  <c r="AW1277" i="32"/>
  <c r="AX1277" i="32"/>
  <c r="AY1277" i="32"/>
  <c r="AZ1277" i="32"/>
  <c r="BA1277" i="32"/>
  <c r="AK1278" i="32"/>
  <c r="AL1278" i="32"/>
  <c r="AM1278" i="32"/>
  <c r="AN1278" i="32"/>
  <c r="AO1278" i="32"/>
  <c r="AP1278" i="32"/>
  <c r="AQ1278" i="32"/>
  <c r="Q1278" i="32"/>
  <c r="AR1278" i="32"/>
  <c r="AS1278" i="32"/>
  <c r="AT1278" i="32"/>
  <c r="AU1278" i="32"/>
  <c r="AV1278" i="32"/>
  <c r="AW1278" i="32"/>
  <c r="AX1278" i="32"/>
  <c r="AY1278" i="32"/>
  <c r="AZ1278" i="32"/>
  <c r="BA1278" i="32"/>
  <c r="AK1279" i="32"/>
  <c r="AL1279" i="32"/>
  <c r="AM1279" i="32"/>
  <c r="AN1279" i="32"/>
  <c r="AO1279" i="32"/>
  <c r="AP1279" i="32"/>
  <c r="AQ1279" i="32"/>
  <c r="Q1279" i="32"/>
  <c r="AR1279" i="32"/>
  <c r="AS1279" i="32"/>
  <c r="AT1279" i="32"/>
  <c r="AU1279" i="32"/>
  <c r="AV1279" i="32"/>
  <c r="AW1279" i="32"/>
  <c r="AX1279" i="32"/>
  <c r="AY1279" i="32"/>
  <c r="AZ1279" i="32"/>
  <c r="BA1279" i="32"/>
  <c r="AK1280" i="32"/>
  <c r="AL1280" i="32"/>
  <c r="AM1280" i="32"/>
  <c r="AN1280" i="32"/>
  <c r="AO1280" i="32"/>
  <c r="AP1280" i="32"/>
  <c r="AQ1280" i="32"/>
  <c r="Q1280" i="32"/>
  <c r="AR1280" i="32"/>
  <c r="AS1280" i="32"/>
  <c r="AT1280" i="32"/>
  <c r="AU1280" i="32"/>
  <c r="AV1280" i="32"/>
  <c r="AW1280" i="32"/>
  <c r="AX1280" i="32"/>
  <c r="AY1280" i="32"/>
  <c r="AZ1280" i="32"/>
  <c r="BA1280" i="32"/>
  <c r="AK1281" i="32"/>
  <c r="AL1281" i="32"/>
  <c r="AM1281" i="32"/>
  <c r="AN1281" i="32"/>
  <c r="AO1281" i="32"/>
  <c r="AP1281" i="32"/>
  <c r="AQ1281" i="32"/>
  <c r="Q1281" i="32"/>
  <c r="AR1281" i="32"/>
  <c r="AS1281" i="32"/>
  <c r="AT1281" i="32"/>
  <c r="AU1281" i="32"/>
  <c r="AV1281" i="32"/>
  <c r="AW1281" i="32"/>
  <c r="AX1281" i="32"/>
  <c r="AY1281" i="32"/>
  <c r="AZ1281" i="32"/>
  <c r="BA1281" i="32"/>
  <c r="AK1282" i="32"/>
  <c r="AL1282" i="32"/>
  <c r="AM1282" i="32"/>
  <c r="AN1282" i="32"/>
  <c r="AO1282" i="32"/>
  <c r="AP1282" i="32"/>
  <c r="AQ1282" i="32"/>
  <c r="Q1282" i="32"/>
  <c r="AR1282" i="32"/>
  <c r="AS1282" i="32"/>
  <c r="AT1282" i="32"/>
  <c r="AU1282" i="32"/>
  <c r="AV1282" i="32"/>
  <c r="AW1282" i="32"/>
  <c r="AX1282" i="32"/>
  <c r="AY1282" i="32"/>
  <c r="AZ1282" i="32"/>
  <c r="BA1282" i="32"/>
  <c r="AK1283" i="32"/>
  <c r="AL1283" i="32"/>
  <c r="AM1283" i="32"/>
  <c r="AN1283" i="32"/>
  <c r="AO1283" i="32"/>
  <c r="AP1283" i="32"/>
  <c r="AQ1283" i="32"/>
  <c r="Q1283" i="32"/>
  <c r="AR1283" i="32"/>
  <c r="AS1283" i="32"/>
  <c r="AT1283" i="32"/>
  <c r="AU1283" i="32"/>
  <c r="AV1283" i="32"/>
  <c r="AW1283" i="32"/>
  <c r="AX1283" i="32"/>
  <c r="AY1283" i="32"/>
  <c r="AZ1283" i="32"/>
  <c r="BA1283" i="32"/>
  <c r="AK1284" i="32"/>
  <c r="AL1284" i="32"/>
  <c r="AM1284" i="32"/>
  <c r="AN1284" i="32"/>
  <c r="AO1284" i="32"/>
  <c r="AP1284" i="32"/>
  <c r="AQ1284" i="32"/>
  <c r="Q1284" i="32"/>
  <c r="AR1284" i="32"/>
  <c r="AS1284" i="32"/>
  <c r="AT1284" i="32"/>
  <c r="AU1284" i="32"/>
  <c r="AV1284" i="32"/>
  <c r="AW1284" i="32"/>
  <c r="AX1284" i="32"/>
  <c r="AY1284" i="32"/>
  <c r="AZ1284" i="32"/>
  <c r="BA1284" i="32"/>
  <c r="AK1285" i="32"/>
  <c r="AL1285" i="32"/>
  <c r="AM1285" i="32"/>
  <c r="AN1285" i="32"/>
  <c r="AO1285" i="32"/>
  <c r="AP1285" i="32"/>
  <c r="AQ1285" i="32"/>
  <c r="Q1285" i="32"/>
  <c r="AR1285" i="32"/>
  <c r="AS1285" i="32"/>
  <c r="AT1285" i="32"/>
  <c r="AU1285" i="32"/>
  <c r="AV1285" i="32"/>
  <c r="AW1285" i="32"/>
  <c r="AX1285" i="32"/>
  <c r="AY1285" i="32"/>
  <c r="AZ1285" i="32"/>
  <c r="BA1285" i="32"/>
  <c r="AK1286" i="32"/>
  <c r="AL1286" i="32"/>
  <c r="AM1286" i="32"/>
  <c r="AN1286" i="32"/>
  <c r="AO1286" i="32"/>
  <c r="AP1286" i="32"/>
  <c r="AQ1286" i="32"/>
  <c r="Q1286" i="32"/>
  <c r="AR1286" i="32"/>
  <c r="AS1286" i="32"/>
  <c r="AT1286" i="32"/>
  <c r="AU1286" i="32"/>
  <c r="AV1286" i="32"/>
  <c r="AW1286" i="32"/>
  <c r="AX1286" i="32"/>
  <c r="AY1286" i="32"/>
  <c r="AZ1286" i="32"/>
  <c r="BA1286" i="32"/>
  <c r="AK1287" i="32"/>
  <c r="AL1287" i="32"/>
  <c r="AM1287" i="32"/>
  <c r="AN1287" i="32"/>
  <c r="AO1287" i="32"/>
  <c r="AP1287" i="32"/>
  <c r="AQ1287" i="32"/>
  <c r="Q1287" i="32"/>
  <c r="AR1287" i="32"/>
  <c r="AS1287" i="32"/>
  <c r="AT1287" i="32"/>
  <c r="AU1287" i="32"/>
  <c r="AV1287" i="32"/>
  <c r="AW1287" i="32"/>
  <c r="AX1287" i="32"/>
  <c r="AY1287" i="32"/>
  <c r="AZ1287" i="32"/>
  <c r="BA1287" i="32"/>
  <c r="AK1288" i="32"/>
  <c r="AL1288" i="32"/>
  <c r="AM1288" i="32"/>
  <c r="AN1288" i="32"/>
  <c r="AO1288" i="32"/>
  <c r="AP1288" i="32"/>
  <c r="AQ1288" i="32"/>
  <c r="Q1288" i="32"/>
  <c r="AR1288" i="32"/>
  <c r="AS1288" i="32"/>
  <c r="AT1288" i="32"/>
  <c r="AU1288" i="32"/>
  <c r="AV1288" i="32"/>
  <c r="AW1288" i="32"/>
  <c r="AX1288" i="32"/>
  <c r="AY1288" i="32"/>
  <c r="AZ1288" i="32"/>
  <c r="BA1288" i="32"/>
  <c r="AK1289" i="32"/>
  <c r="AL1289" i="32"/>
  <c r="AM1289" i="32"/>
  <c r="AN1289" i="32"/>
  <c r="AO1289" i="32"/>
  <c r="AP1289" i="32"/>
  <c r="AQ1289" i="32"/>
  <c r="Q1289" i="32"/>
  <c r="AR1289" i="32"/>
  <c r="AS1289" i="32"/>
  <c r="AT1289" i="32"/>
  <c r="AU1289" i="32"/>
  <c r="AV1289" i="32"/>
  <c r="AW1289" i="32"/>
  <c r="AX1289" i="32"/>
  <c r="AY1289" i="32"/>
  <c r="AZ1289" i="32"/>
  <c r="BA1289" i="32"/>
  <c r="AK1290" i="32"/>
  <c r="AL1290" i="32"/>
  <c r="AM1290" i="32"/>
  <c r="AN1290" i="32"/>
  <c r="AO1290" i="32"/>
  <c r="AP1290" i="32"/>
  <c r="AQ1290" i="32"/>
  <c r="Q1290" i="32"/>
  <c r="AR1290" i="32"/>
  <c r="AS1290" i="32"/>
  <c r="AT1290" i="32"/>
  <c r="AU1290" i="32"/>
  <c r="AV1290" i="32"/>
  <c r="AW1290" i="32"/>
  <c r="AX1290" i="32"/>
  <c r="AY1290" i="32"/>
  <c r="AZ1290" i="32"/>
  <c r="BA1290" i="32"/>
  <c r="AK1291" i="32"/>
  <c r="AL1291" i="32"/>
  <c r="AM1291" i="32"/>
  <c r="AN1291" i="32"/>
  <c r="AO1291" i="32"/>
  <c r="AP1291" i="32"/>
  <c r="AQ1291" i="32"/>
  <c r="Q1291" i="32"/>
  <c r="AR1291" i="32"/>
  <c r="AS1291" i="32"/>
  <c r="AT1291" i="32"/>
  <c r="AU1291" i="32"/>
  <c r="AV1291" i="32"/>
  <c r="AW1291" i="32"/>
  <c r="AX1291" i="32"/>
  <c r="AY1291" i="32"/>
  <c r="AZ1291" i="32"/>
  <c r="BA1291" i="32"/>
  <c r="AK1292" i="32"/>
  <c r="AL1292" i="32"/>
  <c r="AM1292" i="32"/>
  <c r="AN1292" i="32"/>
  <c r="AO1292" i="32"/>
  <c r="AP1292" i="32"/>
  <c r="AQ1292" i="32"/>
  <c r="Q1292" i="32"/>
  <c r="AR1292" i="32"/>
  <c r="AS1292" i="32"/>
  <c r="AT1292" i="32"/>
  <c r="AU1292" i="32"/>
  <c r="AV1292" i="32"/>
  <c r="AW1292" i="32"/>
  <c r="AX1292" i="32"/>
  <c r="AY1292" i="32"/>
  <c r="AZ1292" i="32"/>
  <c r="BA1292" i="32"/>
  <c r="AK1293" i="32"/>
  <c r="AL1293" i="32"/>
  <c r="AM1293" i="32"/>
  <c r="AN1293" i="32"/>
  <c r="AO1293" i="32"/>
  <c r="AP1293" i="32"/>
  <c r="AQ1293" i="32"/>
  <c r="Q1293" i="32"/>
  <c r="AR1293" i="32"/>
  <c r="AS1293" i="32"/>
  <c r="AT1293" i="32"/>
  <c r="AU1293" i="32"/>
  <c r="AV1293" i="32"/>
  <c r="AW1293" i="32"/>
  <c r="AX1293" i="32"/>
  <c r="AY1293" i="32"/>
  <c r="AZ1293" i="32"/>
  <c r="BA1293" i="32"/>
  <c r="AK1294" i="32"/>
  <c r="AL1294" i="32"/>
  <c r="AM1294" i="32"/>
  <c r="AN1294" i="32"/>
  <c r="AO1294" i="32"/>
  <c r="AP1294" i="32"/>
  <c r="AQ1294" i="32"/>
  <c r="Q1294" i="32"/>
  <c r="AR1294" i="32"/>
  <c r="AS1294" i="32"/>
  <c r="AT1294" i="32"/>
  <c r="AU1294" i="32"/>
  <c r="AV1294" i="32"/>
  <c r="AW1294" i="32"/>
  <c r="AX1294" i="32"/>
  <c r="AY1294" i="32"/>
  <c r="AZ1294" i="32"/>
  <c r="BA1294" i="32"/>
  <c r="AK1295" i="32"/>
  <c r="AL1295" i="32"/>
  <c r="AM1295" i="32"/>
  <c r="AN1295" i="32"/>
  <c r="AO1295" i="32"/>
  <c r="AP1295" i="32"/>
  <c r="AQ1295" i="32"/>
  <c r="Q1295" i="32"/>
  <c r="AR1295" i="32"/>
  <c r="AS1295" i="32"/>
  <c r="AT1295" i="32"/>
  <c r="AU1295" i="32"/>
  <c r="AV1295" i="32"/>
  <c r="AW1295" i="32"/>
  <c r="AX1295" i="32"/>
  <c r="AY1295" i="32"/>
  <c r="AZ1295" i="32"/>
  <c r="BA1295" i="32"/>
  <c r="AK1296" i="32"/>
  <c r="AL1296" i="32"/>
  <c r="AM1296" i="32"/>
  <c r="AN1296" i="32"/>
  <c r="AO1296" i="32"/>
  <c r="AP1296" i="32"/>
  <c r="AQ1296" i="32"/>
  <c r="Q1296" i="32"/>
  <c r="AR1296" i="32"/>
  <c r="AS1296" i="32"/>
  <c r="AT1296" i="32"/>
  <c r="AU1296" i="32"/>
  <c r="AV1296" i="32"/>
  <c r="AW1296" i="32"/>
  <c r="AX1296" i="32"/>
  <c r="AY1296" i="32"/>
  <c r="AZ1296" i="32"/>
  <c r="BA1296" i="32"/>
  <c r="AK1297" i="32"/>
  <c r="AL1297" i="32"/>
  <c r="AM1297" i="32"/>
  <c r="AN1297" i="32"/>
  <c r="AO1297" i="32"/>
  <c r="AP1297" i="32"/>
  <c r="AQ1297" i="32"/>
  <c r="Q1297" i="32"/>
  <c r="AR1297" i="32"/>
  <c r="AS1297" i="32"/>
  <c r="AT1297" i="32"/>
  <c r="AU1297" i="32"/>
  <c r="AV1297" i="32"/>
  <c r="AW1297" i="32"/>
  <c r="AX1297" i="32"/>
  <c r="AY1297" i="32"/>
  <c r="AZ1297" i="32"/>
  <c r="BA1297" i="32"/>
  <c r="AK1298" i="32"/>
  <c r="AL1298" i="32"/>
  <c r="AM1298" i="32"/>
  <c r="AN1298" i="32"/>
  <c r="AO1298" i="32"/>
  <c r="AP1298" i="32"/>
  <c r="AQ1298" i="32"/>
  <c r="Q1298" i="32"/>
  <c r="AR1298" i="32"/>
  <c r="AS1298" i="32"/>
  <c r="AT1298" i="32"/>
  <c r="AU1298" i="32"/>
  <c r="AV1298" i="32"/>
  <c r="AW1298" i="32"/>
  <c r="AX1298" i="32"/>
  <c r="AY1298" i="32"/>
  <c r="AZ1298" i="32"/>
  <c r="BA1298" i="32"/>
  <c r="AK1299" i="32"/>
  <c r="AL1299" i="32"/>
  <c r="AM1299" i="32"/>
  <c r="AN1299" i="32"/>
  <c r="AO1299" i="32"/>
  <c r="AP1299" i="32"/>
  <c r="AQ1299" i="32"/>
  <c r="Q1299" i="32"/>
  <c r="AR1299" i="32"/>
  <c r="AS1299" i="32"/>
  <c r="AT1299" i="32"/>
  <c r="AU1299" i="32"/>
  <c r="AV1299" i="32"/>
  <c r="AW1299" i="32"/>
  <c r="AX1299" i="32"/>
  <c r="AY1299" i="32"/>
  <c r="AZ1299" i="32"/>
  <c r="BA1299" i="32"/>
  <c r="AK1300" i="32"/>
  <c r="AL1300" i="32"/>
  <c r="AM1300" i="32"/>
  <c r="AN1300" i="32"/>
  <c r="AO1300" i="32"/>
  <c r="AP1300" i="32"/>
  <c r="AQ1300" i="32"/>
  <c r="Q1300" i="32"/>
  <c r="AR1300" i="32"/>
  <c r="AS1300" i="32"/>
  <c r="AT1300" i="32"/>
  <c r="AU1300" i="32"/>
  <c r="AV1300" i="32"/>
  <c r="AW1300" i="32"/>
  <c r="AX1300" i="32"/>
  <c r="AY1300" i="32"/>
  <c r="AZ1300" i="32"/>
  <c r="BA1300" i="32"/>
  <c r="AK1301" i="32"/>
  <c r="AL1301" i="32"/>
  <c r="AM1301" i="32"/>
  <c r="AN1301" i="32"/>
  <c r="AO1301" i="32"/>
  <c r="AP1301" i="32"/>
  <c r="AQ1301" i="32"/>
  <c r="Q1301" i="32"/>
  <c r="AR1301" i="32"/>
  <c r="AS1301" i="32"/>
  <c r="AT1301" i="32"/>
  <c r="AU1301" i="32"/>
  <c r="AV1301" i="32"/>
  <c r="AW1301" i="32"/>
  <c r="AX1301" i="32"/>
  <c r="AY1301" i="32"/>
  <c r="AZ1301" i="32"/>
  <c r="BA1301" i="32"/>
  <c r="AK1302" i="32"/>
  <c r="AL1302" i="32"/>
  <c r="AM1302" i="32"/>
  <c r="AN1302" i="32"/>
  <c r="AO1302" i="32"/>
  <c r="AP1302" i="32"/>
  <c r="AQ1302" i="32"/>
  <c r="Q1302" i="32"/>
  <c r="AR1302" i="32"/>
  <c r="AS1302" i="32"/>
  <c r="AT1302" i="32"/>
  <c r="AU1302" i="32"/>
  <c r="AV1302" i="32"/>
  <c r="AW1302" i="32"/>
  <c r="AX1302" i="32"/>
  <c r="AY1302" i="32"/>
  <c r="AZ1302" i="32"/>
  <c r="BA1302" i="32"/>
  <c r="AK1303" i="32"/>
  <c r="AL1303" i="32"/>
  <c r="AM1303" i="32"/>
  <c r="AN1303" i="32"/>
  <c r="AO1303" i="32"/>
  <c r="AP1303" i="32"/>
  <c r="AQ1303" i="32"/>
  <c r="Q1303" i="32"/>
  <c r="AR1303" i="32"/>
  <c r="AS1303" i="32"/>
  <c r="AT1303" i="32"/>
  <c r="AU1303" i="32"/>
  <c r="AV1303" i="32"/>
  <c r="AW1303" i="32"/>
  <c r="AX1303" i="32"/>
  <c r="AY1303" i="32"/>
  <c r="AZ1303" i="32"/>
  <c r="BA1303" i="32"/>
  <c r="AK1304" i="32"/>
  <c r="AL1304" i="32"/>
  <c r="AM1304" i="32"/>
  <c r="AN1304" i="32"/>
  <c r="AO1304" i="32"/>
  <c r="AP1304" i="32"/>
  <c r="AQ1304" i="32"/>
  <c r="Q1304" i="32"/>
  <c r="AR1304" i="32"/>
  <c r="AS1304" i="32"/>
  <c r="AT1304" i="32"/>
  <c r="AU1304" i="32"/>
  <c r="AV1304" i="32"/>
  <c r="AW1304" i="32"/>
  <c r="AX1304" i="32"/>
  <c r="AY1304" i="32"/>
  <c r="AZ1304" i="32"/>
  <c r="BA1304" i="32"/>
  <c r="AK1305" i="32"/>
  <c r="AL1305" i="32"/>
  <c r="AM1305" i="32"/>
  <c r="AN1305" i="32"/>
  <c r="AO1305" i="32"/>
  <c r="AP1305" i="32"/>
  <c r="AQ1305" i="32"/>
  <c r="Q1305" i="32"/>
  <c r="AR1305" i="32"/>
  <c r="AS1305" i="32"/>
  <c r="AT1305" i="32"/>
  <c r="AU1305" i="32"/>
  <c r="AV1305" i="32"/>
  <c r="AW1305" i="32"/>
  <c r="AX1305" i="32"/>
  <c r="AY1305" i="32"/>
  <c r="AZ1305" i="32"/>
  <c r="BA1305" i="32"/>
  <c r="AK1306" i="32"/>
  <c r="AL1306" i="32"/>
  <c r="AM1306" i="32"/>
  <c r="AN1306" i="32"/>
  <c r="AO1306" i="32"/>
  <c r="AP1306" i="32"/>
  <c r="AQ1306" i="32"/>
  <c r="Q1306" i="32"/>
  <c r="AR1306" i="32"/>
  <c r="AS1306" i="32"/>
  <c r="AT1306" i="32"/>
  <c r="AU1306" i="32"/>
  <c r="AV1306" i="32"/>
  <c r="AW1306" i="32"/>
  <c r="AX1306" i="32"/>
  <c r="AY1306" i="32"/>
  <c r="AZ1306" i="32"/>
  <c r="BA1306" i="32"/>
  <c r="AK1307" i="32"/>
  <c r="AL1307" i="32"/>
  <c r="AM1307" i="32"/>
  <c r="AN1307" i="32"/>
  <c r="AO1307" i="32"/>
  <c r="AP1307" i="32"/>
  <c r="AQ1307" i="32"/>
  <c r="Q1307" i="32"/>
  <c r="AR1307" i="32"/>
  <c r="AS1307" i="32"/>
  <c r="AT1307" i="32"/>
  <c r="AU1307" i="32"/>
  <c r="AV1307" i="32"/>
  <c r="AW1307" i="32"/>
  <c r="AX1307" i="32"/>
  <c r="AY1307" i="32"/>
  <c r="AZ1307" i="32"/>
  <c r="BA1307" i="32"/>
  <c r="AK1308" i="32"/>
  <c r="AL1308" i="32"/>
  <c r="AM1308" i="32"/>
  <c r="AN1308" i="32"/>
  <c r="AO1308" i="32"/>
  <c r="AP1308" i="32"/>
  <c r="AQ1308" i="32"/>
  <c r="Q1308" i="32"/>
  <c r="AR1308" i="32"/>
  <c r="AS1308" i="32"/>
  <c r="AT1308" i="32"/>
  <c r="AU1308" i="32"/>
  <c r="AV1308" i="32"/>
  <c r="AW1308" i="32"/>
  <c r="AX1308" i="32"/>
  <c r="AY1308" i="32"/>
  <c r="AZ1308" i="32"/>
  <c r="BA1308" i="32"/>
  <c r="AK1309" i="32"/>
  <c r="AL1309" i="32"/>
  <c r="AM1309" i="32"/>
  <c r="AN1309" i="32"/>
  <c r="AO1309" i="32"/>
  <c r="AP1309" i="32"/>
  <c r="AQ1309" i="32"/>
  <c r="Q1309" i="32"/>
  <c r="AR1309" i="32"/>
  <c r="AS1309" i="32"/>
  <c r="AT1309" i="32"/>
  <c r="AU1309" i="32"/>
  <c r="AV1309" i="32"/>
  <c r="AW1309" i="32"/>
  <c r="AX1309" i="32"/>
  <c r="AY1309" i="32"/>
  <c r="AZ1309" i="32"/>
  <c r="BA1309" i="32"/>
  <c r="AK1310" i="32"/>
  <c r="AL1310" i="32"/>
  <c r="AM1310" i="32"/>
  <c r="AN1310" i="32"/>
  <c r="AO1310" i="32"/>
  <c r="AP1310" i="32"/>
  <c r="AQ1310" i="32"/>
  <c r="Q1310" i="32"/>
  <c r="AR1310" i="32"/>
  <c r="AS1310" i="32"/>
  <c r="AT1310" i="32"/>
  <c r="AU1310" i="32"/>
  <c r="AV1310" i="32"/>
  <c r="AW1310" i="32"/>
  <c r="AX1310" i="32"/>
  <c r="AY1310" i="32"/>
  <c r="AZ1310" i="32"/>
  <c r="BA1310" i="32"/>
  <c r="AK1311" i="32"/>
  <c r="AL1311" i="32"/>
  <c r="AM1311" i="32"/>
  <c r="AN1311" i="32"/>
  <c r="AO1311" i="32"/>
  <c r="AP1311" i="32"/>
  <c r="AQ1311" i="32"/>
  <c r="Q1311" i="32"/>
  <c r="AR1311" i="32"/>
  <c r="AS1311" i="32"/>
  <c r="AT1311" i="32"/>
  <c r="AU1311" i="32"/>
  <c r="AV1311" i="32"/>
  <c r="AW1311" i="32"/>
  <c r="AX1311" i="32"/>
  <c r="AY1311" i="32"/>
  <c r="AZ1311" i="32"/>
  <c r="BA1311" i="32"/>
  <c r="AK1312" i="32"/>
  <c r="AL1312" i="32"/>
  <c r="AM1312" i="32"/>
  <c r="AN1312" i="32"/>
  <c r="AO1312" i="32"/>
  <c r="AP1312" i="32"/>
  <c r="AQ1312" i="32"/>
  <c r="Q1312" i="32"/>
  <c r="AR1312" i="32"/>
  <c r="AS1312" i="32"/>
  <c r="AT1312" i="32"/>
  <c r="AU1312" i="32"/>
  <c r="AV1312" i="32"/>
  <c r="AW1312" i="32"/>
  <c r="AX1312" i="32"/>
  <c r="AY1312" i="32"/>
  <c r="AZ1312" i="32"/>
  <c r="BA1312" i="32"/>
  <c r="AK1313" i="32"/>
  <c r="AL1313" i="32"/>
  <c r="AM1313" i="32"/>
  <c r="AN1313" i="32"/>
  <c r="AO1313" i="32"/>
  <c r="AP1313" i="32"/>
  <c r="AQ1313" i="32"/>
  <c r="Q1313" i="32"/>
  <c r="AR1313" i="32"/>
  <c r="AS1313" i="32"/>
  <c r="AT1313" i="32"/>
  <c r="AU1313" i="32"/>
  <c r="AV1313" i="32"/>
  <c r="AW1313" i="32"/>
  <c r="AX1313" i="32"/>
  <c r="AY1313" i="32"/>
  <c r="AZ1313" i="32"/>
  <c r="BA1313" i="32"/>
  <c r="AK1314" i="32"/>
  <c r="AL1314" i="32"/>
  <c r="AM1314" i="32"/>
  <c r="AN1314" i="32"/>
  <c r="AO1314" i="32"/>
  <c r="AP1314" i="32"/>
  <c r="AQ1314" i="32"/>
  <c r="Q1314" i="32"/>
  <c r="AR1314" i="32"/>
  <c r="AS1314" i="32"/>
  <c r="AT1314" i="32"/>
  <c r="AU1314" i="32"/>
  <c r="AV1314" i="32"/>
  <c r="AW1314" i="32"/>
  <c r="AX1314" i="32"/>
  <c r="AY1314" i="32"/>
  <c r="AZ1314" i="32"/>
  <c r="BA1314" i="32"/>
  <c r="AK1315" i="32"/>
  <c r="AL1315" i="32"/>
  <c r="AM1315" i="32"/>
  <c r="AN1315" i="32"/>
  <c r="AO1315" i="32"/>
  <c r="AP1315" i="32"/>
  <c r="AQ1315" i="32"/>
  <c r="Q1315" i="32"/>
  <c r="AR1315" i="32"/>
  <c r="AS1315" i="32"/>
  <c r="AT1315" i="32"/>
  <c r="AU1315" i="32"/>
  <c r="AV1315" i="32"/>
  <c r="AW1315" i="32"/>
  <c r="AX1315" i="32"/>
  <c r="AY1315" i="32"/>
  <c r="AZ1315" i="32"/>
  <c r="BA1315" i="32"/>
  <c r="AK1316" i="32"/>
  <c r="AL1316" i="32"/>
  <c r="AM1316" i="32"/>
  <c r="AN1316" i="32"/>
  <c r="AO1316" i="32"/>
  <c r="AP1316" i="32"/>
  <c r="AQ1316" i="32"/>
  <c r="Q1316" i="32"/>
  <c r="AR1316" i="32"/>
  <c r="AS1316" i="32"/>
  <c r="AT1316" i="32"/>
  <c r="AU1316" i="32"/>
  <c r="AV1316" i="32"/>
  <c r="AW1316" i="32"/>
  <c r="AX1316" i="32"/>
  <c r="AY1316" i="32"/>
  <c r="AZ1316" i="32"/>
  <c r="BA1316" i="32"/>
  <c r="AK1317" i="32"/>
  <c r="AL1317" i="32"/>
  <c r="AM1317" i="32"/>
  <c r="AN1317" i="32"/>
  <c r="AO1317" i="32"/>
  <c r="AP1317" i="32"/>
  <c r="AQ1317" i="32"/>
  <c r="Q1317" i="32"/>
  <c r="AR1317" i="32"/>
  <c r="AS1317" i="32"/>
  <c r="AT1317" i="32"/>
  <c r="AU1317" i="32"/>
  <c r="AV1317" i="32"/>
  <c r="AW1317" i="32"/>
  <c r="AX1317" i="32"/>
  <c r="AY1317" i="32"/>
  <c r="AZ1317" i="32"/>
  <c r="BA1317" i="32"/>
  <c r="AK1318" i="32"/>
  <c r="AL1318" i="32"/>
  <c r="AM1318" i="32"/>
  <c r="AN1318" i="32"/>
  <c r="AO1318" i="32"/>
  <c r="AP1318" i="32"/>
  <c r="AQ1318" i="32"/>
  <c r="Q1318" i="32"/>
  <c r="AR1318" i="32"/>
  <c r="AS1318" i="32"/>
  <c r="AT1318" i="32"/>
  <c r="AU1318" i="32"/>
  <c r="AV1318" i="32"/>
  <c r="AW1318" i="32"/>
  <c r="AX1318" i="32"/>
  <c r="AY1318" i="32"/>
  <c r="AZ1318" i="32"/>
  <c r="BA1318" i="32"/>
  <c r="AK1319" i="32"/>
  <c r="AL1319" i="32"/>
  <c r="AM1319" i="32"/>
  <c r="AN1319" i="32"/>
  <c r="AO1319" i="32"/>
  <c r="AP1319" i="32"/>
  <c r="AQ1319" i="32"/>
  <c r="Q1319" i="32"/>
  <c r="AR1319" i="32"/>
  <c r="AS1319" i="32"/>
  <c r="AT1319" i="32"/>
  <c r="AU1319" i="32"/>
  <c r="AV1319" i="32"/>
  <c r="AW1319" i="32"/>
  <c r="AX1319" i="32"/>
  <c r="AY1319" i="32"/>
  <c r="AZ1319" i="32"/>
  <c r="BA1319" i="32"/>
  <c r="AK1320" i="32"/>
  <c r="AL1320" i="32"/>
  <c r="AM1320" i="32"/>
  <c r="AN1320" i="32"/>
  <c r="AO1320" i="32"/>
  <c r="AP1320" i="32"/>
  <c r="AQ1320" i="32"/>
  <c r="Q1320" i="32"/>
  <c r="AR1320" i="32"/>
  <c r="AS1320" i="32"/>
  <c r="AT1320" i="32"/>
  <c r="AU1320" i="32"/>
  <c r="AV1320" i="32"/>
  <c r="AW1320" i="32"/>
  <c r="AX1320" i="32"/>
  <c r="AY1320" i="32"/>
  <c r="AZ1320" i="32"/>
  <c r="BA1320" i="32"/>
  <c r="AK1321" i="32"/>
  <c r="AL1321" i="32"/>
  <c r="AM1321" i="32"/>
  <c r="AN1321" i="32"/>
  <c r="AO1321" i="32"/>
  <c r="AP1321" i="32"/>
  <c r="AQ1321" i="32"/>
  <c r="Q1321" i="32"/>
  <c r="AR1321" i="32"/>
  <c r="AS1321" i="32"/>
  <c r="AT1321" i="32"/>
  <c r="AU1321" i="32"/>
  <c r="AV1321" i="32"/>
  <c r="AW1321" i="32"/>
  <c r="AX1321" i="32"/>
  <c r="AY1321" i="32"/>
  <c r="AZ1321" i="32"/>
  <c r="BA1321" i="32"/>
  <c r="AK1322" i="32"/>
  <c r="AL1322" i="32"/>
  <c r="AM1322" i="32"/>
  <c r="AN1322" i="32"/>
  <c r="AO1322" i="32"/>
  <c r="AP1322" i="32"/>
  <c r="AQ1322" i="32"/>
  <c r="Q1322" i="32"/>
  <c r="AR1322" i="32"/>
  <c r="AS1322" i="32"/>
  <c r="AT1322" i="32"/>
  <c r="AU1322" i="32"/>
  <c r="AV1322" i="32"/>
  <c r="AW1322" i="32"/>
  <c r="AX1322" i="32"/>
  <c r="AY1322" i="32"/>
  <c r="AZ1322" i="32"/>
  <c r="BA1322" i="32"/>
  <c r="AK1323" i="32"/>
  <c r="AL1323" i="32"/>
  <c r="AM1323" i="32"/>
  <c r="AN1323" i="32"/>
  <c r="AO1323" i="32"/>
  <c r="AP1323" i="32"/>
  <c r="AQ1323" i="32"/>
  <c r="Q1323" i="32"/>
  <c r="AR1323" i="32"/>
  <c r="AS1323" i="32"/>
  <c r="AT1323" i="32"/>
  <c r="AU1323" i="32"/>
  <c r="AV1323" i="32"/>
  <c r="AW1323" i="32"/>
  <c r="AX1323" i="32"/>
  <c r="AY1323" i="32"/>
  <c r="AZ1323" i="32"/>
  <c r="BA1323" i="32"/>
  <c r="AK1324" i="32"/>
  <c r="AL1324" i="32"/>
  <c r="AM1324" i="32"/>
  <c r="AN1324" i="32"/>
  <c r="AO1324" i="32"/>
  <c r="AP1324" i="32"/>
  <c r="AQ1324" i="32"/>
  <c r="Q1324" i="32"/>
  <c r="AR1324" i="32"/>
  <c r="AS1324" i="32"/>
  <c r="AT1324" i="32"/>
  <c r="AU1324" i="32"/>
  <c r="AV1324" i="32"/>
  <c r="AW1324" i="32"/>
  <c r="AX1324" i="32"/>
  <c r="AY1324" i="32"/>
  <c r="AZ1324" i="32"/>
  <c r="BA1324" i="32"/>
  <c r="AK1325" i="32"/>
  <c r="AL1325" i="32"/>
  <c r="AM1325" i="32"/>
  <c r="AN1325" i="32"/>
  <c r="AO1325" i="32"/>
  <c r="AP1325" i="32"/>
  <c r="AQ1325" i="32"/>
  <c r="Q1325" i="32"/>
  <c r="AR1325" i="32"/>
  <c r="AS1325" i="32"/>
  <c r="AT1325" i="32"/>
  <c r="AU1325" i="32"/>
  <c r="AV1325" i="32"/>
  <c r="AW1325" i="32"/>
  <c r="AX1325" i="32"/>
  <c r="AY1325" i="32"/>
  <c r="AZ1325" i="32"/>
  <c r="BA1325" i="32"/>
  <c r="AK1326" i="32"/>
  <c r="AL1326" i="32"/>
  <c r="AM1326" i="32"/>
  <c r="AN1326" i="32"/>
  <c r="AO1326" i="32"/>
  <c r="AP1326" i="32"/>
  <c r="AQ1326" i="32"/>
  <c r="Q1326" i="32"/>
  <c r="AR1326" i="32"/>
  <c r="AS1326" i="32"/>
  <c r="AT1326" i="32"/>
  <c r="AU1326" i="32"/>
  <c r="AV1326" i="32"/>
  <c r="AW1326" i="32"/>
  <c r="AX1326" i="32"/>
  <c r="AY1326" i="32"/>
  <c r="AZ1326" i="32"/>
  <c r="BA1326" i="32"/>
  <c r="AK1327" i="32"/>
  <c r="AL1327" i="32"/>
  <c r="AM1327" i="32"/>
  <c r="AN1327" i="32"/>
  <c r="AO1327" i="32"/>
  <c r="AP1327" i="32"/>
  <c r="AQ1327" i="32"/>
  <c r="Q1327" i="32"/>
  <c r="AR1327" i="32"/>
  <c r="AS1327" i="32"/>
  <c r="AT1327" i="32"/>
  <c r="AU1327" i="32"/>
  <c r="AV1327" i="32"/>
  <c r="AW1327" i="32"/>
  <c r="AX1327" i="32"/>
  <c r="AY1327" i="32"/>
  <c r="AZ1327" i="32"/>
  <c r="BA1327" i="32"/>
  <c r="AK1328" i="32"/>
  <c r="AL1328" i="32"/>
  <c r="AM1328" i="32"/>
  <c r="AN1328" i="32"/>
  <c r="AO1328" i="32"/>
  <c r="AP1328" i="32"/>
  <c r="AQ1328" i="32"/>
  <c r="Q1328" i="32"/>
  <c r="AR1328" i="32"/>
  <c r="AS1328" i="32"/>
  <c r="AT1328" i="32"/>
  <c r="AU1328" i="32"/>
  <c r="AV1328" i="32"/>
  <c r="AW1328" i="32"/>
  <c r="AX1328" i="32"/>
  <c r="AY1328" i="32"/>
  <c r="AZ1328" i="32"/>
  <c r="BA1328" i="32"/>
  <c r="AK1329" i="32"/>
  <c r="AL1329" i="32"/>
  <c r="AM1329" i="32"/>
  <c r="AN1329" i="32"/>
  <c r="AO1329" i="32"/>
  <c r="AP1329" i="32"/>
  <c r="AQ1329" i="32"/>
  <c r="Q1329" i="32"/>
  <c r="AR1329" i="32"/>
  <c r="AS1329" i="32"/>
  <c r="AT1329" i="32"/>
  <c r="AU1329" i="32"/>
  <c r="AV1329" i="32"/>
  <c r="AW1329" i="32"/>
  <c r="AX1329" i="32"/>
  <c r="AY1329" i="32"/>
  <c r="AZ1329" i="32"/>
  <c r="BA1329" i="32"/>
  <c r="AK1330" i="32"/>
  <c r="AL1330" i="32"/>
  <c r="AM1330" i="32"/>
  <c r="AN1330" i="32"/>
  <c r="AO1330" i="32"/>
  <c r="AP1330" i="32"/>
  <c r="AQ1330" i="32"/>
  <c r="Q1330" i="32"/>
  <c r="AR1330" i="32"/>
  <c r="AS1330" i="32"/>
  <c r="AT1330" i="32"/>
  <c r="AU1330" i="32"/>
  <c r="AV1330" i="32"/>
  <c r="AW1330" i="32"/>
  <c r="AX1330" i="32"/>
  <c r="AY1330" i="32"/>
  <c r="AZ1330" i="32"/>
  <c r="BA1330" i="32"/>
  <c r="AK1331" i="32"/>
  <c r="AL1331" i="32"/>
  <c r="AM1331" i="32"/>
  <c r="AN1331" i="32"/>
  <c r="AO1331" i="32"/>
  <c r="AP1331" i="32"/>
  <c r="AQ1331" i="32"/>
  <c r="Q1331" i="32"/>
  <c r="AR1331" i="32"/>
  <c r="AS1331" i="32"/>
  <c r="AT1331" i="32"/>
  <c r="AU1331" i="32"/>
  <c r="AV1331" i="32"/>
  <c r="AW1331" i="32"/>
  <c r="AX1331" i="32"/>
  <c r="AY1331" i="32"/>
  <c r="AZ1331" i="32"/>
  <c r="BA1331" i="32"/>
  <c r="AK1332" i="32"/>
  <c r="AL1332" i="32"/>
  <c r="AM1332" i="32"/>
  <c r="AN1332" i="32"/>
  <c r="AO1332" i="32"/>
  <c r="AP1332" i="32"/>
  <c r="AQ1332" i="32"/>
  <c r="Q1332" i="32"/>
  <c r="AR1332" i="32"/>
  <c r="AS1332" i="32"/>
  <c r="AT1332" i="32"/>
  <c r="AU1332" i="32"/>
  <c r="AV1332" i="32"/>
  <c r="AW1332" i="32"/>
  <c r="AX1332" i="32"/>
  <c r="AY1332" i="32"/>
  <c r="AZ1332" i="32"/>
  <c r="BA1332" i="32"/>
  <c r="AK1333" i="32"/>
  <c r="AL1333" i="32"/>
  <c r="AM1333" i="32"/>
  <c r="AN1333" i="32"/>
  <c r="AO1333" i="32"/>
  <c r="AP1333" i="32"/>
  <c r="AQ1333" i="32"/>
  <c r="Q1333" i="32"/>
  <c r="AR1333" i="32"/>
  <c r="AS1333" i="32"/>
  <c r="AT1333" i="32"/>
  <c r="AU1333" i="32"/>
  <c r="AV1333" i="32"/>
  <c r="AW1333" i="32"/>
  <c r="AX1333" i="32"/>
  <c r="AY1333" i="32"/>
  <c r="AZ1333" i="32"/>
  <c r="BA1333" i="32"/>
  <c r="AK1334" i="32"/>
  <c r="AL1334" i="32"/>
  <c r="AM1334" i="32"/>
  <c r="AN1334" i="32"/>
  <c r="AO1334" i="32"/>
  <c r="AP1334" i="32"/>
  <c r="AQ1334" i="32"/>
  <c r="Q1334" i="32"/>
  <c r="AR1334" i="32"/>
  <c r="AS1334" i="32"/>
  <c r="AT1334" i="32"/>
  <c r="AU1334" i="32"/>
  <c r="AV1334" i="32"/>
  <c r="AW1334" i="32"/>
  <c r="AX1334" i="32"/>
  <c r="AY1334" i="32"/>
  <c r="AZ1334" i="32"/>
  <c r="BA1334" i="32"/>
  <c r="AK1335" i="32"/>
  <c r="AL1335" i="32"/>
  <c r="AM1335" i="32"/>
  <c r="AN1335" i="32"/>
  <c r="AO1335" i="32"/>
  <c r="AP1335" i="32"/>
  <c r="AQ1335" i="32"/>
  <c r="Q1335" i="32"/>
  <c r="AR1335" i="32"/>
  <c r="AS1335" i="32"/>
  <c r="AT1335" i="32"/>
  <c r="AU1335" i="32"/>
  <c r="AV1335" i="32"/>
  <c r="AW1335" i="32"/>
  <c r="AX1335" i="32"/>
  <c r="AY1335" i="32"/>
  <c r="AZ1335" i="32"/>
  <c r="BA1335" i="32"/>
  <c r="AK1336" i="32"/>
  <c r="AL1336" i="32"/>
  <c r="AM1336" i="32"/>
  <c r="AN1336" i="32"/>
  <c r="AO1336" i="32"/>
  <c r="AP1336" i="32"/>
  <c r="AQ1336" i="32"/>
  <c r="Q1336" i="32"/>
  <c r="AR1336" i="32"/>
  <c r="AS1336" i="32"/>
  <c r="AT1336" i="32"/>
  <c r="AU1336" i="32"/>
  <c r="AV1336" i="32"/>
  <c r="AW1336" i="32"/>
  <c r="AX1336" i="32"/>
  <c r="AY1336" i="32"/>
  <c r="AZ1336" i="32"/>
  <c r="BA1336" i="32"/>
  <c r="AK1337" i="32"/>
  <c r="AL1337" i="32"/>
  <c r="AM1337" i="32"/>
  <c r="AN1337" i="32"/>
  <c r="AO1337" i="32"/>
  <c r="AP1337" i="32"/>
  <c r="AQ1337" i="32"/>
  <c r="Q1337" i="32"/>
  <c r="AR1337" i="32"/>
  <c r="AS1337" i="32"/>
  <c r="AT1337" i="32"/>
  <c r="AU1337" i="32"/>
  <c r="AV1337" i="32"/>
  <c r="AW1337" i="32"/>
  <c r="AX1337" i="32"/>
  <c r="AY1337" i="32"/>
  <c r="AZ1337" i="32"/>
  <c r="BA1337" i="32"/>
  <c r="AK1338" i="32"/>
  <c r="AL1338" i="32"/>
  <c r="AM1338" i="32"/>
  <c r="AN1338" i="32"/>
  <c r="AO1338" i="32"/>
  <c r="AP1338" i="32"/>
  <c r="AQ1338" i="32"/>
  <c r="Q1338" i="32"/>
  <c r="AR1338" i="32"/>
  <c r="AS1338" i="32"/>
  <c r="AT1338" i="32"/>
  <c r="AU1338" i="32"/>
  <c r="AV1338" i="32"/>
  <c r="AW1338" i="32"/>
  <c r="AX1338" i="32"/>
  <c r="AY1338" i="32"/>
  <c r="AZ1338" i="32"/>
  <c r="BA1338" i="32"/>
  <c r="AK1339" i="32"/>
  <c r="AL1339" i="32"/>
  <c r="AM1339" i="32"/>
  <c r="AN1339" i="32"/>
  <c r="AO1339" i="32"/>
  <c r="AP1339" i="32"/>
  <c r="AQ1339" i="32"/>
  <c r="Q1339" i="32"/>
  <c r="AR1339" i="32"/>
  <c r="AS1339" i="32"/>
  <c r="AT1339" i="32"/>
  <c r="AU1339" i="32"/>
  <c r="AV1339" i="32"/>
  <c r="AW1339" i="32"/>
  <c r="AX1339" i="32"/>
  <c r="AY1339" i="32"/>
  <c r="AZ1339" i="32"/>
  <c r="BA1339" i="32"/>
  <c r="AK1340" i="32"/>
  <c r="AL1340" i="32"/>
  <c r="AM1340" i="32"/>
  <c r="AN1340" i="32"/>
  <c r="AO1340" i="32"/>
  <c r="AP1340" i="32"/>
  <c r="AQ1340" i="32"/>
  <c r="Q1340" i="32"/>
  <c r="AR1340" i="32"/>
  <c r="AS1340" i="32"/>
  <c r="AT1340" i="32"/>
  <c r="AU1340" i="32"/>
  <c r="AV1340" i="32"/>
  <c r="AW1340" i="32"/>
  <c r="AX1340" i="32"/>
  <c r="AY1340" i="32"/>
  <c r="AZ1340" i="32"/>
  <c r="BA1340" i="32"/>
  <c r="AK1341" i="32"/>
  <c r="AL1341" i="32"/>
  <c r="AM1341" i="32"/>
  <c r="AN1341" i="32"/>
  <c r="AO1341" i="32"/>
  <c r="AP1341" i="32"/>
  <c r="AQ1341" i="32"/>
  <c r="Q1341" i="32"/>
  <c r="AR1341" i="32"/>
  <c r="AS1341" i="32"/>
  <c r="AT1341" i="32"/>
  <c r="AU1341" i="32"/>
  <c r="AV1341" i="32"/>
  <c r="AW1341" i="32"/>
  <c r="AX1341" i="32"/>
  <c r="AY1341" i="32"/>
  <c r="AZ1341" i="32"/>
  <c r="BA1341" i="32"/>
  <c r="AK1342" i="32"/>
  <c r="AL1342" i="32"/>
  <c r="AM1342" i="32"/>
  <c r="AN1342" i="32"/>
  <c r="AO1342" i="32"/>
  <c r="AP1342" i="32"/>
  <c r="AQ1342" i="32"/>
  <c r="Q1342" i="32"/>
  <c r="AR1342" i="32"/>
  <c r="AS1342" i="32"/>
  <c r="AT1342" i="32"/>
  <c r="AU1342" i="32"/>
  <c r="AV1342" i="32"/>
  <c r="AW1342" i="32"/>
  <c r="AX1342" i="32"/>
  <c r="AY1342" i="32"/>
  <c r="AZ1342" i="32"/>
  <c r="BA1342" i="32"/>
  <c r="AK1343" i="32"/>
  <c r="AL1343" i="32"/>
  <c r="AM1343" i="32"/>
  <c r="AN1343" i="32"/>
  <c r="AO1343" i="32"/>
  <c r="AP1343" i="32"/>
  <c r="AQ1343" i="32"/>
  <c r="Q1343" i="32"/>
  <c r="AR1343" i="32"/>
  <c r="AS1343" i="32"/>
  <c r="AT1343" i="32"/>
  <c r="AU1343" i="32"/>
  <c r="AV1343" i="32"/>
  <c r="AW1343" i="32"/>
  <c r="AX1343" i="32"/>
  <c r="AY1343" i="32"/>
  <c r="AZ1343" i="32"/>
  <c r="BA1343" i="32"/>
  <c r="AK1344" i="32"/>
  <c r="AL1344" i="32"/>
  <c r="AM1344" i="32"/>
  <c r="AN1344" i="32"/>
  <c r="AO1344" i="32"/>
  <c r="AP1344" i="32"/>
  <c r="AQ1344" i="32"/>
  <c r="Q1344" i="32"/>
  <c r="AR1344" i="32"/>
  <c r="AS1344" i="32"/>
  <c r="AT1344" i="32"/>
  <c r="AU1344" i="32"/>
  <c r="AV1344" i="32"/>
  <c r="AW1344" i="32"/>
  <c r="AX1344" i="32"/>
  <c r="AY1344" i="32"/>
  <c r="AZ1344" i="32"/>
  <c r="BA1344" i="32"/>
  <c r="AK1345" i="32"/>
  <c r="AL1345" i="32"/>
  <c r="AM1345" i="32"/>
  <c r="AN1345" i="32"/>
  <c r="AO1345" i="32"/>
  <c r="AP1345" i="32"/>
  <c r="AQ1345" i="32"/>
  <c r="Q1345" i="32"/>
  <c r="AR1345" i="32"/>
  <c r="AS1345" i="32"/>
  <c r="AT1345" i="32"/>
  <c r="AU1345" i="32"/>
  <c r="AV1345" i="32"/>
  <c r="AW1345" i="32"/>
  <c r="AX1345" i="32"/>
  <c r="AY1345" i="32"/>
  <c r="AZ1345" i="32"/>
  <c r="BA1345" i="32"/>
  <c r="AK1346" i="32"/>
  <c r="AL1346" i="32"/>
  <c r="AM1346" i="32"/>
  <c r="AN1346" i="32"/>
  <c r="AO1346" i="32"/>
  <c r="AP1346" i="32"/>
  <c r="AQ1346" i="32"/>
  <c r="Q1346" i="32"/>
  <c r="AR1346" i="32"/>
  <c r="AS1346" i="32"/>
  <c r="AT1346" i="32"/>
  <c r="AU1346" i="32"/>
  <c r="AV1346" i="32"/>
  <c r="AW1346" i="32"/>
  <c r="AX1346" i="32"/>
  <c r="AY1346" i="32"/>
  <c r="AZ1346" i="32"/>
  <c r="BA1346" i="32"/>
  <c r="AK1347" i="32"/>
  <c r="AL1347" i="32"/>
  <c r="AM1347" i="32"/>
  <c r="AN1347" i="32"/>
  <c r="AO1347" i="32"/>
  <c r="AP1347" i="32"/>
  <c r="AQ1347" i="32"/>
  <c r="Q1347" i="32"/>
  <c r="AR1347" i="32"/>
  <c r="AS1347" i="32"/>
  <c r="AT1347" i="32"/>
  <c r="AU1347" i="32"/>
  <c r="AV1347" i="32"/>
  <c r="AW1347" i="32"/>
  <c r="AX1347" i="32"/>
  <c r="AY1347" i="32"/>
  <c r="AZ1347" i="32"/>
  <c r="BA1347" i="32"/>
  <c r="AK1348" i="32"/>
  <c r="AL1348" i="32"/>
  <c r="AM1348" i="32"/>
  <c r="AN1348" i="32"/>
  <c r="AO1348" i="32"/>
  <c r="AP1348" i="32"/>
  <c r="AQ1348" i="32"/>
  <c r="Q1348" i="32"/>
  <c r="AR1348" i="32"/>
  <c r="AS1348" i="32"/>
  <c r="AT1348" i="32"/>
  <c r="AU1348" i="32"/>
  <c r="AV1348" i="32"/>
  <c r="AW1348" i="32"/>
  <c r="AX1348" i="32"/>
  <c r="AY1348" i="32"/>
  <c r="AZ1348" i="32"/>
  <c r="BA1348" i="32"/>
  <c r="AK1349" i="32"/>
  <c r="AL1349" i="32"/>
  <c r="AM1349" i="32"/>
  <c r="AN1349" i="32"/>
  <c r="AO1349" i="32"/>
  <c r="AP1349" i="32"/>
  <c r="AQ1349" i="32"/>
  <c r="Q1349" i="32"/>
  <c r="AR1349" i="32"/>
  <c r="AS1349" i="32"/>
  <c r="AT1349" i="32"/>
  <c r="AU1349" i="32"/>
  <c r="AV1349" i="32"/>
  <c r="AW1349" i="32"/>
  <c r="AX1349" i="32"/>
  <c r="AY1349" i="32"/>
  <c r="AZ1349" i="32"/>
  <c r="BA1349" i="32"/>
  <c r="AK1350" i="32"/>
  <c r="AL1350" i="32"/>
  <c r="AM1350" i="32"/>
  <c r="AN1350" i="32"/>
  <c r="AO1350" i="32"/>
  <c r="AP1350" i="32"/>
  <c r="AQ1350" i="32"/>
  <c r="Q1350" i="32"/>
  <c r="AR1350" i="32"/>
  <c r="AS1350" i="32"/>
  <c r="AT1350" i="32"/>
  <c r="AU1350" i="32"/>
  <c r="AV1350" i="32"/>
  <c r="AW1350" i="32"/>
  <c r="AX1350" i="32"/>
  <c r="AY1350" i="32"/>
  <c r="AZ1350" i="32"/>
  <c r="BA1350" i="32"/>
  <c r="AK1351" i="32"/>
  <c r="AL1351" i="32"/>
  <c r="AM1351" i="32"/>
  <c r="AN1351" i="32"/>
  <c r="AO1351" i="32"/>
  <c r="AP1351" i="32"/>
  <c r="AQ1351" i="32"/>
  <c r="Q1351" i="32"/>
  <c r="AR1351" i="32"/>
  <c r="AS1351" i="32"/>
  <c r="AT1351" i="32"/>
  <c r="AU1351" i="32"/>
  <c r="AV1351" i="32"/>
  <c r="AW1351" i="32"/>
  <c r="AX1351" i="32"/>
  <c r="AY1351" i="32"/>
  <c r="AZ1351" i="32"/>
  <c r="BA1351" i="32"/>
  <c r="AK1352" i="32"/>
  <c r="AL1352" i="32"/>
  <c r="AM1352" i="32"/>
  <c r="AN1352" i="32"/>
  <c r="AO1352" i="32"/>
  <c r="AP1352" i="32"/>
  <c r="AQ1352" i="32"/>
  <c r="Q1352" i="32"/>
  <c r="AR1352" i="32"/>
  <c r="AS1352" i="32"/>
  <c r="AT1352" i="32"/>
  <c r="AU1352" i="32"/>
  <c r="AV1352" i="32"/>
  <c r="AW1352" i="32"/>
  <c r="AX1352" i="32"/>
  <c r="AY1352" i="32"/>
  <c r="AZ1352" i="32"/>
  <c r="BA1352" i="32"/>
  <c r="AK1353" i="32"/>
  <c r="AL1353" i="32"/>
  <c r="AM1353" i="32"/>
  <c r="AN1353" i="32"/>
  <c r="AO1353" i="32"/>
  <c r="AP1353" i="32"/>
  <c r="AQ1353" i="32"/>
  <c r="Q1353" i="32"/>
  <c r="AR1353" i="32"/>
  <c r="AS1353" i="32"/>
  <c r="AT1353" i="32"/>
  <c r="AU1353" i="32"/>
  <c r="AV1353" i="32"/>
  <c r="AW1353" i="32"/>
  <c r="AX1353" i="32"/>
  <c r="AY1353" i="32"/>
  <c r="AZ1353" i="32"/>
  <c r="BA1353" i="32"/>
  <c r="AK1354" i="32"/>
  <c r="AL1354" i="32"/>
  <c r="AM1354" i="32"/>
  <c r="AN1354" i="32"/>
  <c r="AO1354" i="32"/>
  <c r="AP1354" i="32"/>
  <c r="AQ1354" i="32"/>
  <c r="Q1354" i="32"/>
  <c r="AR1354" i="32"/>
  <c r="AS1354" i="32"/>
  <c r="AT1354" i="32"/>
  <c r="AU1354" i="32"/>
  <c r="AV1354" i="32"/>
  <c r="AW1354" i="32"/>
  <c r="AX1354" i="32"/>
  <c r="AY1354" i="32"/>
  <c r="AZ1354" i="32"/>
  <c r="BA1354" i="32"/>
  <c r="AK1355" i="32"/>
  <c r="AL1355" i="32"/>
  <c r="AM1355" i="32"/>
  <c r="AN1355" i="32"/>
  <c r="AO1355" i="32"/>
  <c r="AP1355" i="32"/>
  <c r="AQ1355" i="32"/>
  <c r="Q1355" i="32"/>
  <c r="AR1355" i="32"/>
  <c r="AS1355" i="32"/>
  <c r="AT1355" i="32"/>
  <c r="AU1355" i="32"/>
  <c r="AV1355" i="32"/>
  <c r="AW1355" i="32"/>
  <c r="AX1355" i="32"/>
  <c r="AY1355" i="32"/>
  <c r="AZ1355" i="32"/>
  <c r="BA1355" i="32"/>
  <c r="AK1356" i="32"/>
  <c r="AL1356" i="32"/>
  <c r="AM1356" i="32"/>
  <c r="AN1356" i="32"/>
  <c r="AO1356" i="32"/>
  <c r="AP1356" i="32"/>
  <c r="AQ1356" i="32"/>
  <c r="Q1356" i="32"/>
  <c r="AR1356" i="32"/>
  <c r="AS1356" i="32"/>
  <c r="AT1356" i="32"/>
  <c r="AU1356" i="32"/>
  <c r="AV1356" i="32"/>
  <c r="AW1356" i="32"/>
  <c r="AX1356" i="32"/>
  <c r="AY1356" i="32"/>
  <c r="AZ1356" i="32"/>
  <c r="BA1356" i="32"/>
  <c r="AK1357" i="32"/>
  <c r="AL1357" i="32"/>
  <c r="AM1357" i="32"/>
  <c r="AN1357" i="32"/>
  <c r="AO1357" i="32"/>
  <c r="AP1357" i="32"/>
  <c r="AQ1357" i="32"/>
  <c r="Q1357" i="32"/>
  <c r="AR1357" i="32"/>
  <c r="AS1357" i="32"/>
  <c r="AT1357" i="32"/>
  <c r="AU1357" i="32"/>
  <c r="AV1357" i="32"/>
  <c r="AW1357" i="32"/>
  <c r="AX1357" i="32"/>
  <c r="AY1357" i="32"/>
  <c r="AZ1357" i="32"/>
  <c r="BA1357" i="32"/>
  <c r="AK1358" i="32"/>
  <c r="AL1358" i="32"/>
  <c r="AM1358" i="32"/>
  <c r="AN1358" i="32"/>
  <c r="AO1358" i="32"/>
  <c r="AP1358" i="32"/>
  <c r="AQ1358" i="32"/>
  <c r="Q1358" i="32"/>
  <c r="AR1358" i="32"/>
  <c r="AS1358" i="32"/>
  <c r="AT1358" i="32"/>
  <c r="AU1358" i="32"/>
  <c r="AV1358" i="32"/>
  <c r="AW1358" i="32"/>
  <c r="AX1358" i="32"/>
  <c r="AY1358" i="32"/>
  <c r="AZ1358" i="32"/>
  <c r="BA1358" i="32"/>
  <c r="AK1359" i="32"/>
  <c r="AL1359" i="32"/>
  <c r="AM1359" i="32"/>
  <c r="AN1359" i="32"/>
  <c r="AO1359" i="32"/>
  <c r="AP1359" i="32"/>
  <c r="AQ1359" i="32"/>
  <c r="Q1359" i="32"/>
  <c r="AR1359" i="32"/>
  <c r="AS1359" i="32"/>
  <c r="AT1359" i="32"/>
  <c r="AU1359" i="32"/>
  <c r="AV1359" i="32"/>
  <c r="AW1359" i="32"/>
  <c r="AX1359" i="32"/>
  <c r="AY1359" i="32"/>
  <c r="AZ1359" i="32"/>
  <c r="BA1359" i="32"/>
  <c r="AK1360" i="32"/>
  <c r="AL1360" i="32"/>
  <c r="AM1360" i="32"/>
  <c r="AN1360" i="32"/>
  <c r="AO1360" i="32"/>
  <c r="AP1360" i="32"/>
  <c r="AQ1360" i="32"/>
  <c r="Q1360" i="32"/>
  <c r="AR1360" i="32"/>
  <c r="AS1360" i="32"/>
  <c r="AT1360" i="32"/>
  <c r="AU1360" i="32"/>
  <c r="AV1360" i="32"/>
  <c r="AW1360" i="32"/>
  <c r="AX1360" i="32"/>
  <c r="AY1360" i="32"/>
  <c r="AZ1360" i="32"/>
  <c r="BA1360" i="32"/>
  <c r="AK1361" i="32"/>
  <c r="AL1361" i="32"/>
  <c r="AM1361" i="32"/>
  <c r="AN1361" i="32"/>
  <c r="AO1361" i="32"/>
  <c r="AP1361" i="32"/>
  <c r="AQ1361" i="32"/>
  <c r="Q1361" i="32"/>
  <c r="AR1361" i="32"/>
  <c r="AS1361" i="32"/>
  <c r="AT1361" i="32"/>
  <c r="AU1361" i="32"/>
  <c r="AV1361" i="32"/>
  <c r="AW1361" i="32"/>
  <c r="AX1361" i="32"/>
  <c r="AY1361" i="32"/>
  <c r="AZ1361" i="32"/>
  <c r="BA1361" i="32"/>
  <c r="AK1362" i="32"/>
  <c r="AL1362" i="32"/>
  <c r="AM1362" i="32"/>
  <c r="AN1362" i="32"/>
  <c r="AO1362" i="32"/>
  <c r="AP1362" i="32"/>
  <c r="AQ1362" i="32"/>
  <c r="Q1362" i="32"/>
  <c r="AR1362" i="32"/>
  <c r="AS1362" i="32"/>
  <c r="AT1362" i="32"/>
  <c r="AU1362" i="32"/>
  <c r="AV1362" i="32"/>
  <c r="AW1362" i="32"/>
  <c r="AX1362" i="32"/>
  <c r="AY1362" i="32"/>
  <c r="AZ1362" i="32"/>
  <c r="BA1362" i="32"/>
  <c r="AK1363" i="32"/>
  <c r="AL1363" i="32"/>
  <c r="AM1363" i="32"/>
  <c r="AN1363" i="32"/>
  <c r="AO1363" i="32"/>
  <c r="AP1363" i="32"/>
  <c r="AQ1363" i="32"/>
  <c r="Q1363" i="32"/>
  <c r="AR1363" i="32"/>
  <c r="AS1363" i="32"/>
  <c r="AT1363" i="32"/>
  <c r="AU1363" i="32"/>
  <c r="AV1363" i="32"/>
  <c r="AW1363" i="32"/>
  <c r="AX1363" i="32"/>
  <c r="AY1363" i="32"/>
  <c r="AZ1363" i="32"/>
  <c r="BA1363" i="32"/>
  <c r="AK1364" i="32"/>
  <c r="AL1364" i="32"/>
  <c r="AM1364" i="32"/>
  <c r="AN1364" i="32"/>
  <c r="AO1364" i="32"/>
  <c r="AP1364" i="32"/>
  <c r="AQ1364" i="32"/>
  <c r="Q1364" i="32"/>
  <c r="AR1364" i="32"/>
  <c r="AS1364" i="32"/>
  <c r="AT1364" i="32"/>
  <c r="AU1364" i="32"/>
  <c r="AV1364" i="32"/>
  <c r="AW1364" i="32"/>
  <c r="AX1364" i="32"/>
  <c r="AY1364" i="32"/>
  <c r="AZ1364" i="32"/>
  <c r="BA1364" i="32"/>
  <c r="AK1365" i="32"/>
  <c r="AL1365" i="32"/>
  <c r="AM1365" i="32"/>
  <c r="AN1365" i="32"/>
  <c r="AO1365" i="32"/>
  <c r="AP1365" i="32"/>
  <c r="AQ1365" i="32"/>
  <c r="Q1365" i="32"/>
  <c r="AR1365" i="32"/>
  <c r="AS1365" i="32"/>
  <c r="AT1365" i="32"/>
  <c r="AU1365" i="32"/>
  <c r="AV1365" i="32"/>
  <c r="AW1365" i="32"/>
  <c r="AX1365" i="32"/>
  <c r="AY1365" i="32"/>
  <c r="AZ1365" i="32"/>
  <c r="BA1365" i="32"/>
  <c r="AK1366" i="32"/>
  <c r="AL1366" i="32"/>
  <c r="AM1366" i="32"/>
  <c r="AN1366" i="32"/>
  <c r="AO1366" i="32"/>
  <c r="AP1366" i="32"/>
  <c r="AQ1366" i="32"/>
  <c r="Q1366" i="32"/>
  <c r="AR1366" i="32"/>
  <c r="AS1366" i="32"/>
  <c r="AT1366" i="32"/>
  <c r="AU1366" i="32"/>
  <c r="AV1366" i="32"/>
  <c r="AW1366" i="32"/>
  <c r="AX1366" i="32"/>
  <c r="AY1366" i="32"/>
  <c r="AZ1366" i="32"/>
  <c r="BA1366" i="32"/>
  <c r="AK1367" i="32"/>
  <c r="AL1367" i="32"/>
  <c r="AM1367" i="32"/>
  <c r="AN1367" i="32"/>
  <c r="AO1367" i="32"/>
  <c r="AP1367" i="32"/>
  <c r="AQ1367" i="32"/>
  <c r="Q1367" i="32"/>
  <c r="AR1367" i="32"/>
  <c r="AS1367" i="32"/>
  <c r="AT1367" i="32"/>
  <c r="AU1367" i="32"/>
  <c r="AV1367" i="32"/>
  <c r="AW1367" i="32"/>
  <c r="AX1367" i="32"/>
  <c r="AY1367" i="32"/>
  <c r="AZ1367" i="32"/>
  <c r="BA1367" i="32"/>
  <c r="AK1368" i="32"/>
  <c r="AL1368" i="32"/>
  <c r="AM1368" i="32"/>
  <c r="AN1368" i="32"/>
  <c r="AO1368" i="32"/>
  <c r="AP1368" i="32"/>
  <c r="AQ1368" i="32"/>
  <c r="Q1368" i="32"/>
  <c r="AR1368" i="32"/>
  <c r="AS1368" i="32"/>
  <c r="AT1368" i="32"/>
  <c r="AU1368" i="32"/>
  <c r="AV1368" i="32"/>
  <c r="AW1368" i="32"/>
  <c r="AX1368" i="32"/>
  <c r="AY1368" i="32"/>
  <c r="AZ1368" i="32"/>
  <c r="BA1368" i="32"/>
  <c r="AK1369" i="32"/>
  <c r="AL1369" i="32"/>
  <c r="AM1369" i="32"/>
  <c r="AN1369" i="32"/>
  <c r="AO1369" i="32"/>
  <c r="AP1369" i="32"/>
  <c r="AQ1369" i="32"/>
  <c r="Q1369" i="32"/>
  <c r="AR1369" i="32"/>
  <c r="AS1369" i="32"/>
  <c r="AT1369" i="32"/>
  <c r="AU1369" i="32"/>
  <c r="AV1369" i="32"/>
  <c r="AW1369" i="32"/>
  <c r="AX1369" i="32"/>
  <c r="AY1369" i="32"/>
  <c r="AZ1369" i="32"/>
  <c r="BA1369" i="32"/>
  <c r="AK1370" i="32"/>
  <c r="AL1370" i="32"/>
  <c r="AM1370" i="32"/>
  <c r="AN1370" i="32"/>
  <c r="AO1370" i="32"/>
  <c r="AP1370" i="32"/>
  <c r="AQ1370" i="32"/>
  <c r="Q1370" i="32"/>
  <c r="AR1370" i="32"/>
  <c r="AS1370" i="32"/>
  <c r="AT1370" i="32"/>
  <c r="AU1370" i="32"/>
  <c r="AV1370" i="32"/>
  <c r="AW1370" i="32"/>
  <c r="AX1370" i="32"/>
  <c r="AY1370" i="32"/>
  <c r="AZ1370" i="32"/>
  <c r="BA1370" i="32"/>
  <c r="AK1371" i="32"/>
  <c r="AL1371" i="32"/>
  <c r="AM1371" i="32"/>
  <c r="AN1371" i="32"/>
  <c r="AO1371" i="32"/>
  <c r="AP1371" i="32"/>
  <c r="AQ1371" i="32"/>
  <c r="Q1371" i="32"/>
  <c r="AR1371" i="32"/>
  <c r="AS1371" i="32"/>
  <c r="AT1371" i="32"/>
  <c r="AU1371" i="32"/>
  <c r="AV1371" i="32"/>
  <c r="AW1371" i="32"/>
  <c r="AX1371" i="32"/>
  <c r="AY1371" i="32"/>
  <c r="AZ1371" i="32"/>
  <c r="BA1371" i="32"/>
  <c r="AK1372" i="32"/>
  <c r="AL1372" i="32"/>
  <c r="AM1372" i="32"/>
  <c r="AN1372" i="32"/>
  <c r="AO1372" i="32"/>
  <c r="AP1372" i="32"/>
  <c r="AQ1372" i="32"/>
  <c r="Q1372" i="32"/>
  <c r="AR1372" i="32"/>
  <c r="AS1372" i="32"/>
  <c r="AT1372" i="32"/>
  <c r="AU1372" i="32"/>
  <c r="AV1372" i="32"/>
  <c r="AW1372" i="32"/>
  <c r="AX1372" i="32"/>
  <c r="AY1372" i="32"/>
  <c r="AZ1372" i="32"/>
  <c r="BA1372" i="32"/>
  <c r="AK1373" i="32"/>
  <c r="AL1373" i="32"/>
  <c r="AM1373" i="32"/>
  <c r="AN1373" i="32"/>
  <c r="AO1373" i="32"/>
  <c r="AP1373" i="32"/>
  <c r="AQ1373" i="32"/>
  <c r="Q1373" i="32"/>
  <c r="AR1373" i="32"/>
  <c r="AS1373" i="32"/>
  <c r="AT1373" i="32"/>
  <c r="AU1373" i="32"/>
  <c r="AV1373" i="32"/>
  <c r="AW1373" i="32"/>
  <c r="AX1373" i="32"/>
  <c r="AY1373" i="32"/>
  <c r="AZ1373" i="32"/>
  <c r="BA1373" i="32"/>
  <c r="AK1374" i="32"/>
  <c r="AL1374" i="32"/>
  <c r="AM1374" i="32"/>
  <c r="AN1374" i="32"/>
  <c r="AO1374" i="32"/>
  <c r="AP1374" i="32"/>
  <c r="AQ1374" i="32"/>
  <c r="Q1374" i="32"/>
  <c r="AR1374" i="32"/>
  <c r="AS1374" i="32"/>
  <c r="AT1374" i="32"/>
  <c r="AU1374" i="32"/>
  <c r="AV1374" i="32"/>
  <c r="AW1374" i="32"/>
  <c r="AX1374" i="32"/>
  <c r="AY1374" i="32"/>
  <c r="AZ1374" i="32"/>
  <c r="BA1374" i="32"/>
  <c r="AK1375" i="32"/>
  <c r="AL1375" i="32"/>
  <c r="AM1375" i="32"/>
  <c r="AN1375" i="32"/>
  <c r="AO1375" i="32"/>
  <c r="AP1375" i="32"/>
  <c r="AQ1375" i="32"/>
  <c r="Q1375" i="32"/>
  <c r="AR1375" i="32"/>
  <c r="AS1375" i="32"/>
  <c r="AT1375" i="32"/>
  <c r="AU1375" i="32"/>
  <c r="AV1375" i="32"/>
  <c r="AW1375" i="32"/>
  <c r="AX1375" i="32"/>
  <c r="AY1375" i="32"/>
  <c r="AZ1375" i="32"/>
  <c r="BA1375" i="32"/>
  <c r="AK1376" i="32"/>
  <c r="AL1376" i="32"/>
  <c r="AM1376" i="32"/>
  <c r="AN1376" i="32"/>
  <c r="AO1376" i="32"/>
  <c r="AP1376" i="32"/>
  <c r="AQ1376" i="32"/>
  <c r="Q1376" i="32"/>
  <c r="AR1376" i="32"/>
  <c r="AS1376" i="32"/>
  <c r="AT1376" i="32"/>
  <c r="AU1376" i="32"/>
  <c r="AV1376" i="32"/>
  <c r="AW1376" i="32"/>
  <c r="AX1376" i="32"/>
  <c r="AY1376" i="32"/>
  <c r="AZ1376" i="32"/>
  <c r="BA1376" i="32"/>
  <c r="AK1377" i="32"/>
  <c r="AL1377" i="32"/>
  <c r="AM1377" i="32"/>
  <c r="AN1377" i="32"/>
  <c r="AO1377" i="32"/>
  <c r="AP1377" i="32"/>
  <c r="AQ1377" i="32"/>
  <c r="Q1377" i="32"/>
  <c r="AR1377" i="32"/>
  <c r="AS1377" i="32"/>
  <c r="AT1377" i="32"/>
  <c r="AU1377" i="32"/>
  <c r="AV1377" i="32"/>
  <c r="AW1377" i="32"/>
  <c r="AX1377" i="32"/>
  <c r="AY1377" i="32"/>
  <c r="AZ1377" i="32"/>
  <c r="BA1377" i="32"/>
  <c r="AK1378" i="32"/>
  <c r="AL1378" i="32"/>
  <c r="AM1378" i="32"/>
  <c r="AN1378" i="32"/>
  <c r="AO1378" i="32"/>
  <c r="AP1378" i="32"/>
  <c r="AQ1378" i="32"/>
  <c r="Q1378" i="32"/>
  <c r="AR1378" i="32"/>
  <c r="AS1378" i="32"/>
  <c r="AT1378" i="32"/>
  <c r="AU1378" i="32"/>
  <c r="AV1378" i="32"/>
  <c r="AW1378" i="32"/>
  <c r="AX1378" i="32"/>
  <c r="AY1378" i="32"/>
  <c r="AZ1378" i="32"/>
  <c r="BA1378" i="32"/>
  <c r="AK1379" i="32"/>
  <c r="AL1379" i="32"/>
  <c r="AM1379" i="32"/>
  <c r="AN1379" i="32"/>
  <c r="AO1379" i="32"/>
  <c r="AP1379" i="32"/>
  <c r="AQ1379" i="32"/>
  <c r="Q1379" i="32"/>
  <c r="AR1379" i="32"/>
  <c r="AS1379" i="32"/>
  <c r="AT1379" i="32"/>
  <c r="AU1379" i="32"/>
  <c r="AV1379" i="32"/>
  <c r="AW1379" i="32"/>
  <c r="AX1379" i="32"/>
  <c r="AY1379" i="32"/>
  <c r="AZ1379" i="32"/>
  <c r="BA1379" i="32"/>
  <c r="AK1380" i="32"/>
  <c r="AL1380" i="32"/>
  <c r="AM1380" i="32"/>
  <c r="AN1380" i="32"/>
  <c r="AO1380" i="32"/>
  <c r="AP1380" i="32"/>
  <c r="AQ1380" i="32"/>
  <c r="Q1380" i="32"/>
  <c r="AR1380" i="32"/>
  <c r="AS1380" i="32"/>
  <c r="AT1380" i="32"/>
  <c r="AU1380" i="32"/>
  <c r="AV1380" i="32"/>
  <c r="AW1380" i="32"/>
  <c r="AX1380" i="32"/>
  <c r="AY1380" i="32"/>
  <c r="AZ1380" i="32"/>
  <c r="BA1380" i="32"/>
  <c r="AK1381" i="32"/>
  <c r="AL1381" i="32"/>
  <c r="AM1381" i="32"/>
  <c r="AN1381" i="32"/>
  <c r="AO1381" i="32"/>
  <c r="AP1381" i="32"/>
  <c r="AQ1381" i="32"/>
  <c r="Q1381" i="32"/>
  <c r="AR1381" i="32"/>
  <c r="AS1381" i="32"/>
  <c r="AT1381" i="32"/>
  <c r="AU1381" i="32"/>
  <c r="AV1381" i="32"/>
  <c r="AW1381" i="32"/>
  <c r="AX1381" i="32"/>
  <c r="AY1381" i="32"/>
  <c r="AZ1381" i="32"/>
  <c r="BA1381" i="32"/>
  <c r="AK1382" i="32"/>
  <c r="AL1382" i="32"/>
  <c r="AM1382" i="32"/>
  <c r="AN1382" i="32"/>
  <c r="AO1382" i="32"/>
  <c r="AP1382" i="32"/>
  <c r="AQ1382" i="32"/>
  <c r="Q1382" i="32"/>
  <c r="AR1382" i="32"/>
  <c r="AS1382" i="32"/>
  <c r="AT1382" i="32"/>
  <c r="AU1382" i="32"/>
  <c r="AV1382" i="32"/>
  <c r="AW1382" i="32"/>
  <c r="AX1382" i="32"/>
  <c r="AY1382" i="32"/>
  <c r="AZ1382" i="32"/>
  <c r="BA1382" i="32"/>
  <c r="AK1383" i="32"/>
  <c r="AL1383" i="32"/>
  <c r="AM1383" i="32"/>
  <c r="AN1383" i="32"/>
  <c r="AO1383" i="32"/>
  <c r="AP1383" i="32"/>
  <c r="AQ1383" i="32"/>
  <c r="Q1383" i="32"/>
  <c r="AR1383" i="32"/>
  <c r="AS1383" i="32"/>
  <c r="AT1383" i="32"/>
  <c r="AU1383" i="32"/>
  <c r="AV1383" i="32"/>
  <c r="AW1383" i="32"/>
  <c r="AX1383" i="32"/>
  <c r="AY1383" i="32"/>
  <c r="AZ1383" i="32"/>
  <c r="BA1383" i="32"/>
  <c r="AK1384" i="32"/>
  <c r="AL1384" i="32"/>
  <c r="AM1384" i="32"/>
  <c r="AN1384" i="32"/>
  <c r="AO1384" i="32"/>
  <c r="AP1384" i="32"/>
  <c r="AQ1384" i="32"/>
  <c r="Q1384" i="32"/>
  <c r="AR1384" i="32"/>
  <c r="AS1384" i="32"/>
  <c r="AT1384" i="32"/>
  <c r="AU1384" i="32"/>
  <c r="AV1384" i="32"/>
  <c r="AW1384" i="32"/>
  <c r="AX1384" i="32"/>
  <c r="AY1384" i="32"/>
  <c r="AZ1384" i="32"/>
  <c r="BA1384" i="32"/>
  <c r="AK1385" i="32"/>
  <c r="AL1385" i="32"/>
  <c r="AM1385" i="32"/>
  <c r="AN1385" i="32"/>
  <c r="AO1385" i="32"/>
  <c r="AP1385" i="32"/>
  <c r="AQ1385" i="32"/>
  <c r="Q1385" i="32"/>
  <c r="AR1385" i="32"/>
  <c r="AS1385" i="32"/>
  <c r="AT1385" i="32"/>
  <c r="AU1385" i="32"/>
  <c r="AV1385" i="32"/>
  <c r="AW1385" i="32"/>
  <c r="AX1385" i="32"/>
  <c r="AY1385" i="32"/>
  <c r="AZ1385" i="32"/>
  <c r="BA1385" i="32"/>
  <c r="AK1386" i="32"/>
  <c r="AL1386" i="32"/>
  <c r="AM1386" i="32"/>
  <c r="AN1386" i="32"/>
  <c r="AO1386" i="32"/>
  <c r="AP1386" i="32"/>
  <c r="AQ1386" i="32"/>
  <c r="Q1386" i="32"/>
  <c r="AR1386" i="32"/>
  <c r="AS1386" i="32"/>
  <c r="AT1386" i="32"/>
  <c r="AU1386" i="32"/>
  <c r="AV1386" i="32"/>
  <c r="AW1386" i="32"/>
  <c r="AX1386" i="32"/>
  <c r="AY1386" i="32"/>
  <c r="AZ1386" i="32"/>
  <c r="BA1386" i="32"/>
  <c r="AK1387" i="32"/>
  <c r="AL1387" i="32"/>
  <c r="AM1387" i="32"/>
  <c r="AN1387" i="32"/>
  <c r="AO1387" i="32"/>
  <c r="AP1387" i="32"/>
  <c r="AQ1387" i="32"/>
  <c r="Q1387" i="32"/>
  <c r="AR1387" i="32"/>
  <c r="AS1387" i="32"/>
  <c r="AT1387" i="32"/>
  <c r="AU1387" i="32"/>
  <c r="AV1387" i="32"/>
  <c r="AW1387" i="32"/>
  <c r="AX1387" i="32"/>
  <c r="AY1387" i="32"/>
  <c r="AZ1387" i="32"/>
  <c r="BA1387" i="32"/>
  <c r="AK1388" i="32"/>
  <c r="AL1388" i="32"/>
  <c r="AM1388" i="32"/>
  <c r="AN1388" i="32"/>
  <c r="AO1388" i="32"/>
  <c r="AP1388" i="32"/>
  <c r="AQ1388" i="32"/>
  <c r="Q1388" i="32"/>
  <c r="AR1388" i="32"/>
  <c r="AS1388" i="32"/>
  <c r="AT1388" i="32"/>
  <c r="AU1388" i="32"/>
  <c r="AV1388" i="32"/>
  <c r="AW1388" i="32"/>
  <c r="AX1388" i="32"/>
  <c r="AY1388" i="32"/>
  <c r="AZ1388" i="32"/>
  <c r="BA1388" i="32"/>
  <c r="AK1389" i="32"/>
  <c r="AL1389" i="32"/>
  <c r="AM1389" i="32"/>
  <c r="AN1389" i="32"/>
  <c r="AO1389" i="32"/>
  <c r="AP1389" i="32"/>
  <c r="AQ1389" i="32"/>
  <c r="Q1389" i="32"/>
  <c r="AR1389" i="32"/>
  <c r="AS1389" i="32"/>
  <c r="AT1389" i="32"/>
  <c r="AU1389" i="32"/>
  <c r="AV1389" i="32"/>
  <c r="AW1389" i="32"/>
  <c r="AX1389" i="32"/>
  <c r="AY1389" i="32"/>
  <c r="AZ1389" i="32"/>
  <c r="BA1389" i="32"/>
  <c r="AK1390" i="32"/>
  <c r="AL1390" i="32"/>
  <c r="AM1390" i="32"/>
  <c r="AN1390" i="32"/>
  <c r="AO1390" i="32"/>
  <c r="AP1390" i="32"/>
  <c r="AQ1390" i="32"/>
  <c r="Q1390" i="32"/>
  <c r="AR1390" i="32"/>
  <c r="AS1390" i="32"/>
  <c r="AT1390" i="32"/>
  <c r="AU1390" i="32"/>
  <c r="AV1390" i="32"/>
  <c r="AW1390" i="32"/>
  <c r="AX1390" i="32"/>
  <c r="AY1390" i="32"/>
  <c r="AZ1390" i="32"/>
  <c r="BA1390" i="32"/>
  <c r="AK1391" i="32"/>
  <c r="AL1391" i="32"/>
  <c r="AM1391" i="32"/>
  <c r="AN1391" i="32"/>
  <c r="AO1391" i="32"/>
  <c r="AP1391" i="32"/>
  <c r="AQ1391" i="32"/>
  <c r="Q1391" i="32"/>
  <c r="AR1391" i="32"/>
  <c r="AS1391" i="32"/>
  <c r="AT1391" i="32"/>
  <c r="AU1391" i="32"/>
  <c r="AV1391" i="32"/>
  <c r="AW1391" i="32"/>
  <c r="AX1391" i="32"/>
  <c r="AY1391" i="32"/>
  <c r="AZ1391" i="32"/>
  <c r="BA1391" i="32"/>
  <c r="AK1392" i="32"/>
  <c r="AL1392" i="32"/>
  <c r="AM1392" i="32"/>
  <c r="AN1392" i="32"/>
  <c r="AO1392" i="32"/>
  <c r="AP1392" i="32"/>
  <c r="AQ1392" i="32"/>
  <c r="Q1392" i="32"/>
  <c r="AR1392" i="32"/>
  <c r="AS1392" i="32"/>
  <c r="AT1392" i="32"/>
  <c r="AU1392" i="32"/>
  <c r="AV1392" i="32"/>
  <c r="AW1392" i="32"/>
  <c r="AX1392" i="32"/>
  <c r="AY1392" i="32"/>
  <c r="AZ1392" i="32"/>
  <c r="BA1392" i="32"/>
  <c r="AK1393" i="32"/>
  <c r="AL1393" i="32"/>
  <c r="AM1393" i="32"/>
  <c r="AN1393" i="32"/>
  <c r="AO1393" i="32"/>
  <c r="AP1393" i="32"/>
  <c r="AQ1393" i="32"/>
  <c r="Q1393" i="32"/>
  <c r="AR1393" i="32"/>
  <c r="AS1393" i="32"/>
  <c r="AT1393" i="32"/>
  <c r="AU1393" i="32"/>
  <c r="AV1393" i="32"/>
  <c r="AW1393" i="32"/>
  <c r="AX1393" i="32"/>
  <c r="AY1393" i="32"/>
  <c r="AZ1393" i="32"/>
  <c r="BA1393" i="32"/>
  <c r="AK1394" i="32"/>
  <c r="AL1394" i="32"/>
  <c r="AM1394" i="32"/>
  <c r="AN1394" i="32"/>
  <c r="AO1394" i="32"/>
  <c r="AP1394" i="32"/>
  <c r="AQ1394" i="32"/>
  <c r="Q1394" i="32"/>
  <c r="AR1394" i="32"/>
  <c r="AS1394" i="32"/>
  <c r="AT1394" i="32"/>
  <c r="AU1394" i="32"/>
  <c r="AV1394" i="32"/>
  <c r="AW1394" i="32"/>
  <c r="AX1394" i="32"/>
  <c r="AY1394" i="32"/>
  <c r="AZ1394" i="32"/>
  <c r="BA1394" i="32"/>
  <c r="AK1395" i="32"/>
  <c r="AL1395" i="32"/>
  <c r="AM1395" i="32"/>
  <c r="AN1395" i="32"/>
  <c r="AO1395" i="32"/>
  <c r="AP1395" i="32"/>
  <c r="AQ1395" i="32"/>
  <c r="Q1395" i="32"/>
  <c r="AR1395" i="32"/>
  <c r="AS1395" i="32"/>
  <c r="AT1395" i="32"/>
  <c r="AU1395" i="32"/>
  <c r="AV1395" i="32"/>
  <c r="AW1395" i="32"/>
  <c r="AX1395" i="32"/>
  <c r="AY1395" i="32"/>
  <c r="AZ1395" i="32"/>
  <c r="BA1395" i="32"/>
  <c r="AK1396" i="32"/>
  <c r="AL1396" i="32"/>
  <c r="AM1396" i="32"/>
  <c r="AN1396" i="32"/>
  <c r="AO1396" i="32"/>
  <c r="AP1396" i="32"/>
  <c r="AQ1396" i="32"/>
  <c r="Q1396" i="32"/>
  <c r="AR1396" i="32"/>
  <c r="AS1396" i="32"/>
  <c r="AT1396" i="32"/>
  <c r="AU1396" i="32"/>
  <c r="AV1396" i="32"/>
  <c r="AW1396" i="32"/>
  <c r="AX1396" i="32"/>
  <c r="AY1396" i="32"/>
  <c r="AZ1396" i="32"/>
  <c r="BA1396" i="32"/>
  <c r="AK1397" i="32"/>
  <c r="AL1397" i="32"/>
  <c r="AM1397" i="32"/>
  <c r="AN1397" i="32"/>
  <c r="AO1397" i="32"/>
  <c r="AP1397" i="32"/>
  <c r="AQ1397" i="32"/>
  <c r="Q1397" i="32"/>
  <c r="AR1397" i="32"/>
  <c r="AS1397" i="32"/>
  <c r="AT1397" i="32"/>
  <c r="AU1397" i="32"/>
  <c r="AV1397" i="32"/>
  <c r="AW1397" i="32"/>
  <c r="AX1397" i="32"/>
  <c r="AY1397" i="32"/>
  <c r="AZ1397" i="32"/>
  <c r="BA1397" i="32"/>
  <c r="AK1398" i="32"/>
  <c r="AL1398" i="32"/>
  <c r="AM1398" i="32"/>
  <c r="AN1398" i="32"/>
  <c r="AO1398" i="32"/>
  <c r="AP1398" i="32"/>
  <c r="AQ1398" i="32"/>
  <c r="Q1398" i="32"/>
  <c r="AR1398" i="32"/>
  <c r="AS1398" i="32"/>
  <c r="AT1398" i="32"/>
  <c r="AU1398" i="32"/>
  <c r="AV1398" i="32"/>
  <c r="AW1398" i="32"/>
  <c r="AX1398" i="32"/>
  <c r="AY1398" i="32"/>
  <c r="AZ1398" i="32"/>
  <c r="BA1398" i="32"/>
  <c r="AK1399" i="32"/>
  <c r="AL1399" i="32"/>
  <c r="AM1399" i="32"/>
  <c r="AN1399" i="32"/>
  <c r="AO1399" i="32"/>
  <c r="AP1399" i="32"/>
  <c r="AQ1399" i="32"/>
  <c r="Q1399" i="32"/>
  <c r="AR1399" i="32"/>
  <c r="AS1399" i="32"/>
  <c r="AT1399" i="32"/>
  <c r="AU1399" i="32"/>
  <c r="AV1399" i="32"/>
  <c r="AW1399" i="32"/>
  <c r="AX1399" i="32"/>
  <c r="AY1399" i="32"/>
  <c r="AZ1399" i="32"/>
  <c r="BA1399" i="32"/>
  <c r="AK1400" i="32"/>
  <c r="AL1400" i="32"/>
  <c r="AM1400" i="32"/>
  <c r="AN1400" i="32"/>
  <c r="AO1400" i="32"/>
  <c r="AP1400" i="32"/>
  <c r="AQ1400" i="32"/>
  <c r="Q1400" i="32"/>
  <c r="AR1400" i="32"/>
  <c r="AS1400" i="32"/>
  <c r="AT1400" i="32"/>
  <c r="AU1400" i="32"/>
  <c r="AV1400" i="32"/>
  <c r="AW1400" i="32"/>
  <c r="AX1400" i="32"/>
  <c r="AY1400" i="32"/>
  <c r="AZ1400" i="32"/>
  <c r="BA1400" i="32"/>
  <c r="AK1401" i="32"/>
  <c r="AL1401" i="32"/>
  <c r="AM1401" i="32"/>
  <c r="AN1401" i="32"/>
  <c r="AO1401" i="32"/>
  <c r="AP1401" i="32"/>
  <c r="AQ1401" i="32"/>
  <c r="Q1401" i="32"/>
  <c r="AR1401" i="32"/>
  <c r="AS1401" i="32"/>
  <c r="AT1401" i="32"/>
  <c r="AU1401" i="32"/>
  <c r="AV1401" i="32"/>
  <c r="AW1401" i="32"/>
  <c r="AX1401" i="32"/>
  <c r="AY1401" i="32"/>
  <c r="AZ1401" i="32"/>
  <c r="BA1401" i="32"/>
  <c r="AK1402" i="32"/>
  <c r="AL1402" i="32"/>
  <c r="AM1402" i="32"/>
  <c r="AN1402" i="32"/>
  <c r="AO1402" i="32"/>
  <c r="AP1402" i="32"/>
  <c r="AQ1402" i="32"/>
  <c r="Q1402" i="32"/>
  <c r="AR1402" i="32"/>
  <c r="AS1402" i="32"/>
  <c r="AT1402" i="32"/>
  <c r="AU1402" i="32"/>
  <c r="AV1402" i="32"/>
  <c r="AW1402" i="32"/>
  <c r="AX1402" i="32"/>
  <c r="AY1402" i="32"/>
  <c r="AZ1402" i="32"/>
  <c r="BA1402" i="32"/>
  <c r="AK1403" i="32"/>
  <c r="AL1403" i="32"/>
  <c r="AM1403" i="32"/>
  <c r="AN1403" i="32"/>
  <c r="AO1403" i="32"/>
  <c r="AP1403" i="32"/>
  <c r="AQ1403" i="32"/>
  <c r="Q1403" i="32"/>
  <c r="AR1403" i="32"/>
  <c r="AS1403" i="32"/>
  <c r="AT1403" i="32"/>
  <c r="AU1403" i="32"/>
  <c r="AV1403" i="32"/>
  <c r="AW1403" i="32"/>
  <c r="AX1403" i="32"/>
  <c r="AY1403" i="32"/>
  <c r="AZ1403" i="32"/>
  <c r="BA1403" i="32"/>
  <c r="AK1404" i="32"/>
  <c r="AL1404" i="32"/>
  <c r="AM1404" i="32"/>
  <c r="AN1404" i="32"/>
  <c r="AO1404" i="32"/>
  <c r="AP1404" i="32"/>
  <c r="AQ1404" i="32"/>
  <c r="Q1404" i="32"/>
  <c r="AR1404" i="32"/>
  <c r="AS1404" i="32"/>
  <c r="AT1404" i="32"/>
  <c r="AU1404" i="32"/>
  <c r="AV1404" i="32"/>
  <c r="AW1404" i="32"/>
  <c r="AX1404" i="32"/>
  <c r="AY1404" i="32"/>
  <c r="AZ1404" i="32"/>
  <c r="BA1404" i="32"/>
  <c r="AK1405" i="32"/>
  <c r="AL1405" i="32"/>
  <c r="AM1405" i="32"/>
  <c r="AN1405" i="32"/>
  <c r="AO1405" i="32"/>
  <c r="AP1405" i="32"/>
  <c r="AQ1405" i="32"/>
  <c r="Q1405" i="32"/>
  <c r="AR1405" i="32"/>
  <c r="AS1405" i="32"/>
  <c r="AT1405" i="32"/>
  <c r="AU1405" i="32"/>
  <c r="AV1405" i="32"/>
  <c r="AW1405" i="32"/>
  <c r="AX1405" i="32"/>
  <c r="AY1405" i="32"/>
  <c r="AZ1405" i="32"/>
  <c r="BA1405" i="32"/>
  <c r="AK1406" i="32"/>
  <c r="AL1406" i="32"/>
  <c r="AM1406" i="32"/>
  <c r="AN1406" i="32"/>
  <c r="AO1406" i="32"/>
  <c r="AP1406" i="32"/>
  <c r="AQ1406" i="32"/>
  <c r="Q1406" i="32"/>
  <c r="AR1406" i="32"/>
  <c r="AS1406" i="32"/>
  <c r="AT1406" i="32"/>
  <c r="AU1406" i="32"/>
  <c r="AV1406" i="32"/>
  <c r="AW1406" i="32"/>
  <c r="AX1406" i="32"/>
  <c r="AY1406" i="32"/>
  <c r="AZ1406" i="32"/>
  <c r="BA1406" i="32"/>
  <c r="AK1407" i="32"/>
  <c r="AL1407" i="32"/>
  <c r="AM1407" i="32"/>
  <c r="AN1407" i="32"/>
  <c r="AO1407" i="32"/>
  <c r="AP1407" i="32"/>
  <c r="AQ1407" i="32"/>
  <c r="Q1407" i="32"/>
  <c r="AR1407" i="32"/>
  <c r="AS1407" i="32"/>
  <c r="AT1407" i="32"/>
  <c r="AU1407" i="32"/>
  <c r="AV1407" i="32"/>
  <c r="AW1407" i="32"/>
  <c r="AX1407" i="32"/>
  <c r="AY1407" i="32"/>
  <c r="AZ1407" i="32"/>
  <c r="BA1407" i="32"/>
  <c r="AK1408" i="32"/>
  <c r="AL1408" i="32"/>
  <c r="AM1408" i="32"/>
  <c r="AN1408" i="32"/>
  <c r="AO1408" i="32"/>
  <c r="AP1408" i="32"/>
  <c r="AQ1408" i="32"/>
  <c r="Q1408" i="32"/>
  <c r="AR1408" i="32"/>
  <c r="AS1408" i="32"/>
  <c r="AT1408" i="32"/>
  <c r="AU1408" i="32"/>
  <c r="AV1408" i="32"/>
  <c r="AW1408" i="32"/>
  <c r="AX1408" i="32"/>
  <c r="AY1408" i="32"/>
  <c r="AZ1408" i="32"/>
  <c r="BA1408" i="32"/>
  <c r="AK1409" i="32"/>
  <c r="AL1409" i="32"/>
  <c r="AM1409" i="32"/>
  <c r="AN1409" i="32"/>
  <c r="AO1409" i="32"/>
  <c r="AP1409" i="32"/>
  <c r="AQ1409" i="32"/>
  <c r="Q1409" i="32"/>
  <c r="AR1409" i="32"/>
  <c r="AS1409" i="32"/>
  <c r="AT1409" i="32"/>
  <c r="AU1409" i="32"/>
  <c r="AV1409" i="32"/>
  <c r="AW1409" i="32"/>
  <c r="AX1409" i="32"/>
  <c r="AY1409" i="32"/>
  <c r="AZ1409" i="32"/>
  <c r="BA1409" i="32"/>
  <c r="AK1410" i="32"/>
  <c r="AL1410" i="32"/>
  <c r="AM1410" i="32"/>
  <c r="AN1410" i="32"/>
  <c r="AO1410" i="32"/>
  <c r="AP1410" i="32"/>
  <c r="AQ1410" i="32"/>
  <c r="Q1410" i="32"/>
  <c r="AR1410" i="32"/>
  <c r="AS1410" i="32"/>
  <c r="AT1410" i="32"/>
  <c r="AU1410" i="32"/>
  <c r="AV1410" i="32"/>
  <c r="AW1410" i="32"/>
  <c r="AX1410" i="32"/>
  <c r="AY1410" i="32"/>
  <c r="AZ1410" i="32"/>
  <c r="BA1410" i="32"/>
  <c r="AK1411" i="32"/>
  <c r="AL1411" i="32"/>
  <c r="AM1411" i="32"/>
  <c r="AN1411" i="32"/>
  <c r="AO1411" i="32"/>
  <c r="AP1411" i="32"/>
  <c r="AQ1411" i="32"/>
  <c r="Q1411" i="32"/>
  <c r="AR1411" i="32"/>
  <c r="AS1411" i="32"/>
  <c r="AT1411" i="32"/>
  <c r="AU1411" i="32"/>
  <c r="AV1411" i="32"/>
  <c r="AW1411" i="32"/>
  <c r="AX1411" i="32"/>
  <c r="AY1411" i="32"/>
  <c r="AZ1411" i="32"/>
  <c r="BA1411" i="32"/>
  <c r="AK1412" i="32"/>
  <c r="AL1412" i="32"/>
  <c r="AM1412" i="32"/>
  <c r="AN1412" i="32"/>
  <c r="AO1412" i="32"/>
  <c r="AP1412" i="32"/>
  <c r="AQ1412" i="32"/>
  <c r="Q1412" i="32"/>
  <c r="AR1412" i="32"/>
  <c r="AS1412" i="32"/>
  <c r="AT1412" i="32"/>
  <c r="AU1412" i="32"/>
  <c r="AV1412" i="32"/>
  <c r="AW1412" i="32"/>
  <c r="AX1412" i="32"/>
  <c r="AY1412" i="32"/>
  <c r="AZ1412" i="32"/>
  <c r="BA1412" i="32"/>
  <c r="AK1413" i="32"/>
  <c r="AL1413" i="32"/>
  <c r="AM1413" i="32"/>
  <c r="AN1413" i="32"/>
  <c r="AO1413" i="32"/>
  <c r="AP1413" i="32"/>
  <c r="AQ1413" i="32"/>
  <c r="Q1413" i="32"/>
  <c r="AR1413" i="32"/>
  <c r="AS1413" i="32"/>
  <c r="AT1413" i="32"/>
  <c r="AU1413" i="32"/>
  <c r="AV1413" i="32"/>
  <c r="AW1413" i="32"/>
  <c r="AX1413" i="32"/>
  <c r="AY1413" i="32"/>
  <c r="AZ1413" i="32"/>
  <c r="BA1413" i="32"/>
  <c r="AK1414" i="32"/>
  <c r="AL1414" i="32"/>
  <c r="AM1414" i="32"/>
  <c r="AN1414" i="32"/>
  <c r="AO1414" i="32"/>
  <c r="AP1414" i="32"/>
  <c r="AQ1414" i="32"/>
  <c r="Q1414" i="32"/>
  <c r="AR1414" i="32"/>
  <c r="AS1414" i="32"/>
  <c r="AT1414" i="32"/>
  <c r="AU1414" i="32"/>
  <c r="AV1414" i="32"/>
  <c r="AW1414" i="32"/>
  <c r="AX1414" i="32"/>
  <c r="AY1414" i="32"/>
  <c r="AZ1414" i="32"/>
  <c r="BA1414" i="32"/>
  <c r="AK1415" i="32"/>
  <c r="AL1415" i="32"/>
  <c r="AM1415" i="32"/>
  <c r="AN1415" i="32"/>
  <c r="AO1415" i="32"/>
  <c r="AP1415" i="32"/>
  <c r="AQ1415" i="32"/>
  <c r="Q1415" i="32"/>
  <c r="AR1415" i="32"/>
  <c r="AS1415" i="32"/>
  <c r="AT1415" i="32"/>
  <c r="AU1415" i="32"/>
  <c r="AV1415" i="32"/>
  <c r="AW1415" i="32"/>
  <c r="AX1415" i="32"/>
  <c r="AY1415" i="32"/>
  <c r="AZ1415" i="32"/>
  <c r="BA1415" i="32"/>
  <c r="AK1416" i="32"/>
  <c r="AL1416" i="32"/>
  <c r="AM1416" i="32"/>
  <c r="AN1416" i="32"/>
  <c r="AO1416" i="32"/>
  <c r="AP1416" i="32"/>
  <c r="AQ1416" i="32"/>
  <c r="Q1416" i="32"/>
  <c r="AR1416" i="32"/>
  <c r="AS1416" i="32"/>
  <c r="AT1416" i="32"/>
  <c r="AU1416" i="32"/>
  <c r="AV1416" i="32"/>
  <c r="AW1416" i="32"/>
  <c r="AX1416" i="32"/>
  <c r="AY1416" i="32"/>
  <c r="AZ1416" i="32"/>
  <c r="BA1416" i="32"/>
  <c r="AK1417" i="32"/>
  <c r="AL1417" i="32"/>
  <c r="AM1417" i="32"/>
  <c r="AN1417" i="32"/>
  <c r="AO1417" i="32"/>
  <c r="AP1417" i="32"/>
  <c r="AQ1417" i="32"/>
  <c r="Q1417" i="32"/>
  <c r="AR1417" i="32"/>
  <c r="AS1417" i="32"/>
  <c r="AT1417" i="32"/>
  <c r="AU1417" i="32"/>
  <c r="AV1417" i="32"/>
  <c r="AW1417" i="32"/>
  <c r="AX1417" i="32"/>
  <c r="AY1417" i="32"/>
  <c r="AZ1417" i="32"/>
  <c r="BA1417" i="32"/>
  <c r="AK1418" i="32"/>
  <c r="AL1418" i="32"/>
  <c r="AM1418" i="32"/>
  <c r="AN1418" i="32"/>
  <c r="AO1418" i="32"/>
  <c r="AP1418" i="32"/>
  <c r="AQ1418" i="32"/>
  <c r="Q1418" i="32"/>
  <c r="AR1418" i="32"/>
  <c r="AS1418" i="32"/>
  <c r="AT1418" i="32"/>
  <c r="AU1418" i="32"/>
  <c r="AV1418" i="32"/>
  <c r="AW1418" i="32"/>
  <c r="AX1418" i="32"/>
  <c r="AY1418" i="32"/>
  <c r="AZ1418" i="32"/>
  <c r="BA1418" i="32"/>
  <c r="AK1419" i="32"/>
  <c r="AL1419" i="32"/>
  <c r="AM1419" i="32"/>
  <c r="AN1419" i="32"/>
  <c r="AO1419" i="32"/>
  <c r="AP1419" i="32"/>
  <c r="AQ1419" i="32"/>
  <c r="Q1419" i="32"/>
  <c r="AR1419" i="32"/>
  <c r="AS1419" i="32"/>
  <c r="AT1419" i="32"/>
  <c r="AU1419" i="32"/>
  <c r="AV1419" i="32"/>
  <c r="AW1419" i="32"/>
  <c r="AX1419" i="32"/>
  <c r="AY1419" i="32"/>
  <c r="AZ1419" i="32"/>
  <c r="BA1419" i="32"/>
  <c r="AK1420" i="32"/>
  <c r="AL1420" i="32"/>
  <c r="AM1420" i="32"/>
  <c r="AN1420" i="32"/>
  <c r="AO1420" i="32"/>
  <c r="AP1420" i="32"/>
  <c r="AQ1420" i="32"/>
  <c r="Q1420" i="32"/>
  <c r="AR1420" i="32"/>
  <c r="AS1420" i="32"/>
  <c r="AT1420" i="32"/>
  <c r="AU1420" i="32"/>
  <c r="AV1420" i="32"/>
  <c r="AW1420" i="32"/>
  <c r="AX1420" i="32"/>
  <c r="AY1420" i="32"/>
  <c r="AZ1420" i="32"/>
  <c r="BA1420" i="32"/>
  <c r="AK1421" i="32"/>
  <c r="AL1421" i="32"/>
  <c r="AM1421" i="32"/>
  <c r="AN1421" i="32"/>
  <c r="AO1421" i="32"/>
  <c r="AP1421" i="32"/>
  <c r="AQ1421" i="32"/>
  <c r="Q1421" i="32"/>
  <c r="AR1421" i="32"/>
  <c r="AS1421" i="32"/>
  <c r="AT1421" i="32"/>
  <c r="AU1421" i="32"/>
  <c r="AV1421" i="32"/>
  <c r="AW1421" i="32"/>
  <c r="AX1421" i="32"/>
  <c r="AY1421" i="32"/>
  <c r="AZ1421" i="32"/>
  <c r="BA1421" i="32"/>
  <c r="AK1422" i="32"/>
  <c r="AL1422" i="32"/>
  <c r="AM1422" i="32"/>
  <c r="AN1422" i="32"/>
  <c r="AO1422" i="32"/>
  <c r="AP1422" i="32"/>
  <c r="AQ1422" i="32"/>
  <c r="Q1422" i="32"/>
  <c r="AR1422" i="32"/>
  <c r="AS1422" i="32"/>
  <c r="AT1422" i="32"/>
  <c r="AU1422" i="32"/>
  <c r="AV1422" i="32"/>
  <c r="AW1422" i="32"/>
  <c r="AX1422" i="32"/>
  <c r="AY1422" i="32"/>
  <c r="AZ1422" i="32"/>
  <c r="BA1422" i="32"/>
  <c r="AK1423" i="32"/>
  <c r="AL1423" i="32"/>
  <c r="AM1423" i="32"/>
  <c r="AN1423" i="32"/>
  <c r="AO1423" i="32"/>
  <c r="AP1423" i="32"/>
  <c r="AQ1423" i="32"/>
  <c r="Q1423" i="32"/>
  <c r="AR1423" i="32"/>
  <c r="AS1423" i="32"/>
  <c r="AT1423" i="32"/>
  <c r="AU1423" i="32"/>
  <c r="AV1423" i="32"/>
  <c r="AW1423" i="32"/>
  <c r="AX1423" i="32"/>
  <c r="AY1423" i="32"/>
  <c r="AZ1423" i="32"/>
  <c r="BA1423" i="32"/>
  <c r="AK1424" i="32"/>
  <c r="AL1424" i="32"/>
  <c r="AM1424" i="32"/>
  <c r="AN1424" i="32"/>
  <c r="AO1424" i="32"/>
  <c r="AP1424" i="32"/>
  <c r="AQ1424" i="32"/>
  <c r="Q1424" i="32"/>
  <c r="AR1424" i="32"/>
  <c r="AS1424" i="32"/>
  <c r="AT1424" i="32"/>
  <c r="AU1424" i="32"/>
  <c r="AV1424" i="32"/>
  <c r="AW1424" i="32"/>
  <c r="AX1424" i="32"/>
  <c r="AY1424" i="32"/>
  <c r="AZ1424" i="32"/>
  <c r="BA1424" i="32"/>
  <c r="AK1425" i="32"/>
  <c r="AL1425" i="32"/>
  <c r="AM1425" i="32"/>
  <c r="AN1425" i="32"/>
  <c r="AO1425" i="32"/>
  <c r="AP1425" i="32"/>
  <c r="AQ1425" i="32"/>
  <c r="Q1425" i="32"/>
  <c r="AR1425" i="32"/>
  <c r="AS1425" i="32"/>
  <c r="AT1425" i="32"/>
  <c r="AU1425" i="32"/>
  <c r="AV1425" i="32"/>
  <c r="AW1425" i="32"/>
  <c r="AX1425" i="32"/>
  <c r="AY1425" i="32"/>
  <c r="AZ1425" i="32"/>
  <c r="BA1425" i="32"/>
  <c r="AK1426" i="32"/>
  <c r="AL1426" i="32"/>
  <c r="AM1426" i="32"/>
  <c r="AN1426" i="32"/>
  <c r="AO1426" i="32"/>
  <c r="AP1426" i="32"/>
  <c r="AQ1426" i="32"/>
  <c r="Q1426" i="32"/>
  <c r="AR1426" i="32"/>
  <c r="AS1426" i="32"/>
  <c r="AT1426" i="32"/>
  <c r="AU1426" i="32"/>
  <c r="AV1426" i="32"/>
  <c r="AW1426" i="32"/>
  <c r="AX1426" i="32"/>
  <c r="AY1426" i="32"/>
  <c r="AZ1426" i="32"/>
  <c r="BA1426" i="32"/>
  <c r="AK1427" i="32"/>
  <c r="AL1427" i="32"/>
  <c r="AM1427" i="32"/>
  <c r="AN1427" i="32"/>
  <c r="AO1427" i="32"/>
  <c r="AP1427" i="32"/>
  <c r="AQ1427" i="32"/>
  <c r="Q1427" i="32"/>
  <c r="AR1427" i="32"/>
  <c r="AS1427" i="32"/>
  <c r="AT1427" i="32"/>
  <c r="AU1427" i="32"/>
  <c r="AV1427" i="32"/>
  <c r="AW1427" i="32"/>
  <c r="AX1427" i="32"/>
  <c r="AY1427" i="32"/>
  <c r="AZ1427" i="32"/>
  <c r="BA1427" i="32"/>
  <c r="AK1428" i="32"/>
  <c r="AL1428" i="32"/>
  <c r="AM1428" i="32"/>
  <c r="AN1428" i="32"/>
  <c r="AO1428" i="32"/>
  <c r="AP1428" i="32"/>
  <c r="AQ1428" i="32"/>
  <c r="Q1428" i="32"/>
  <c r="AR1428" i="32"/>
  <c r="AS1428" i="32"/>
  <c r="AT1428" i="32"/>
  <c r="AU1428" i="32"/>
  <c r="AV1428" i="32"/>
  <c r="AW1428" i="32"/>
  <c r="AX1428" i="32"/>
  <c r="AY1428" i="32"/>
  <c r="AZ1428" i="32"/>
  <c r="BA1428" i="32"/>
  <c r="AK1429" i="32"/>
  <c r="AL1429" i="32"/>
  <c r="AM1429" i="32"/>
  <c r="AN1429" i="32"/>
  <c r="AO1429" i="32"/>
  <c r="AP1429" i="32"/>
  <c r="AQ1429" i="32"/>
  <c r="Q1429" i="32"/>
  <c r="AR1429" i="32"/>
  <c r="AS1429" i="32"/>
  <c r="AT1429" i="32"/>
  <c r="AU1429" i="32"/>
  <c r="AV1429" i="32"/>
  <c r="AW1429" i="32"/>
  <c r="AX1429" i="32"/>
  <c r="AY1429" i="32"/>
  <c r="AZ1429" i="32"/>
  <c r="BA1429" i="32"/>
  <c r="AK1430" i="32"/>
  <c r="AL1430" i="32"/>
  <c r="AM1430" i="32"/>
  <c r="AN1430" i="32"/>
  <c r="AO1430" i="32"/>
  <c r="AP1430" i="32"/>
  <c r="AQ1430" i="32"/>
  <c r="Q1430" i="32"/>
  <c r="AR1430" i="32"/>
  <c r="AS1430" i="32"/>
  <c r="AT1430" i="32"/>
  <c r="AU1430" i="32"/>
  <c r="AV1430" i="32"/>
  <c r="AW1430" i="32"/>
  <c r="AX1430" i="32"/>
  <c r="AY1430" i="32"/>
  <c r="AZ1430" i="32"/>
  <c r="BA1430" i="32"/>
  <c r="AK1431" i="32"/>
  <c r="AL1431" i="32"/>
  <c r="AM1431" i="32"/>
  <c r="AN1431" i="32"/>
  <c r="AO1431" i="32"/>
  <c r="AP1431" i="32"/>
  <c r="AQ1431" i="32"/>
  <c r="Q1431" i="32"/>
  <c r="AR1431" i="32"/>
  <c r="AS1431" i="32"/>
  <c r="AT1431" i="32"/>
  <c r="AU1431" i="32"/>
  <c r="AV1431" i="32"/>
  <c r="AW1431" i="32"/>
  <c r="AX1431" i="32"/>
  <c r="AY1431" i="32"/>
  <c r="AZ1431" i="32"/>
  <c r="BA1431" i="32"/>
  <c r="AK1432" i="32"/>
  <c r="AL1432" i="32"/>
  <c r="AM1432" i="32"/>
  <c r="AN1432" i="32"/>
  <c r="AO1432" i="32"/>
  <c r="AP1432" i="32"/>
  <c r="AQ1432" i="32"/>
  <c r="Q1432" i="32"/>
  <c r="AR1432" i="32"/>
  <c r="AS1432" i="32"/>
  <c r="AT1432" i="32"/>
  <c r="AU1432" i="32"/>
  <c r="AV1432" i="32"/>
  <c r="AW1432" i="32"/>
  <c r="AX1432" i="32"/>
  <c r="AY1432" i="32"/>
  <c r="AZ1432" i="32"/>
  <c r="BA1432" i="32"/>
  <c r="AK1433" i="32"/>
  <c r="AL1433" i="32"/>
  <c r="AM1433" i="32"/>
  <c r="AN1433" i="32"/>
  <c r="AO1433" i="32"/>
  <c r="AP1433" i="32"/>
  <c r="AQ1433" i="32"/>
  <c r="Q1433" i="32"/>
  <c r="AR1433" i="32"/>
  <c r="AS1433" i="32"/>
  <c r="AT1433" i="32"/>
  <c r="AU1433" i="32"/>
  <c r="AV1433" i="32"/>
  <c r="AW1433" i="32"/>
  <c r="AX1433" i="32"/>
  <c r="AY1433" i="32"/>
  <c r="AZ1433" i="32"/>
  <c r="BA1433" i="32"/>
  <c r="AK1434" i="32"/>
  <c r="AL1434" i="32"/>
  <c r="AM1434" i="32"/>
  <c r="AN1434" i="32"/>
  <c r="AO1434" i="32"/>
  <c r="AP1434" i="32"/>
  <c r="AQ1434" i="32"/>
  <c r="Q1434" i="32"/>
  <c r="AR1434" i="32"/>
  <c r="AS1434" i="32"/>
  <c r="AT1434" i="32"/>
  <c r="AU1434" i="32"/>
  <c r="AV1434" i="32"/>
  <c r="AW1434" i="32"/>
  <c r="AX1434" i="32"/>
  <c r="AY1434" i="32"/>
  <c r="AZ1434" i="32"/>
  <c r="BA1434" i="32"/>
  <c r="AK1435" i="32"/>
  <c r="AL1435" i="32"/>
  <c r="AM1435" i="32"/>
  <c r="AN1435" i="32"/>
  <c r="AO1435" i="32"/>
  <c r="AP1435" i="32"/>
  <c r="AQ1435" i="32"/>
  <c r="Q1435" i="32"/>
  <c r="AR1435" i="32"/>
  <c r="AS1435" i="32"/>
  <c r="AT1435" i="32"/>
  <c r="AU1435" i="32"/>
  <c r="AV1435" i="32"/>
  <c r="AW1435" i="32"/>
  <c r="AX1435" i="32"/>
  <c r="AY1435" i="32"/>
  <c r="AZ1435" i="32"/>
  <c r="BA1435" i="32"/>
  <c r="AK1436" i="32"/>
  <c r="AL1436" i="32"/>
  <c r="AM1436" i="32"/>
  <c r="AN1436" i="32"/>
  <c r="AO1436" i="32"/>
  <c r="AP1436" i="32"/>
  <c r="AQ1436" i="32"/>
  <c r="Q1436" i="32"/>
  <c r="AR1436" i="32"/>
  <c r="AS1436" i="32"/>
  <c r="AT1436" i="32"/>
  <c r="AU1436" i="32"/>
  <c r="AV1436" i="32"/>
  <c r="AW1436" i="32"/>
  <c r="AX1436" i="32"/>
  <c r="AY1436" i="32"/>
  <c r="AZ1436" i="32"/>
  <c r="BA1436" i="32"/>
  <c r="AK1437" i="32"/>
  <c r="AL1437" i="32"/>
  <c r="AM1437" i="32"/>
  <c r="AN1437" i="32"/>
  <c r="AO1437" i="32"/>
  <c r="AP1437" i="32"/>
  <c r="AQ1437" i="32"/>
  <c r="Q1437" i="32"/>
  <c r="AR1437" i="32"/>
  <c r="AS1437" i="32"/>
  <c r="AT1437" i="32"/>
  <c r="AU1437" i="32"/>
  <c r="AV1437" i="32"/>
  <c r="AW1437" i="32"/>
  <c r="AX1437" i="32"/>
  <c r="AY1437" i="32"/>
  <c r="AZ1437" i="32"/>
  <c r="BA1437" i="32"/>
  <c r="AK1438" i="32"/>
  <c r="AL1438" i="32"/>
  <c r="AM1438" i="32"/>
  <c r="AN1438" i="32"/>
  <c r="AO1438" i="32"/>
  <c r="AP1438" i="32"/>
  <c r="AQ1438" i="32"/>
  <c r="Q1438" i="32"/>
  <c r="AR1438" i="32"/>
  <c r="AS1438" i="32"/>
  <c r="AT1438" i="32"/>
  <c r="AU1438" i="32"/>
  <c r="AV1438" i="32"/>
  <c r="AW1438" i="32"/>
  <c r="AX1438" i="32"/>
  <c r="AY1438" i="32"/>
  <c r="AZ1438" i="32"/>
  <c r="BA1438" i="32"/>
  <c r="AK1439" i="32"/>
  <c r="AL1439" i="32"/>
  <c r="AM1439" i="32"/>
  <c r="AN1439" i="32"/>
  <c r="AO1439" i="32"/>
  <c r="AP1439" i="32"/>
  <c r="AQ1439" i="32"/>
  <c r="Q1439" i="32"/>
  <c r="AR1439" i="32"/>
  <c r="AS1439" i="32"/>
  <c r="AT1439" i="32"/>
  <c r="AU1439" i="32"/>
  <c r="AV1439" i="32"/>
  <c r="AW1439" i="32"/>
  <c r="AX1439" i="32"/>
  <c r="AY1439" i="32"/>
  <c r="AZ1439" i="32"/>
  <c r="BA1439" i="32"/>
  <c r="AK1440" i="32"/>
  <c r="AL1440" i="32"/>
  <c r="AM1440" i="32"/>
  <c r="AN1440" i="32"/>
  <c r="AO1440" i="32"/>
  <c r="AP1440" i="32"/>
  <c r="AQ1440" i="32"/>
  <c r="Q1440" i="32"/>
  <c r="AR1440" i="32"/>
  <c r="AS1440" i="32"/>
  <c r="AT1440" i="32"/>
  <c r="AU1440" i="32"/>
  <c r="AV1440" i="32"/>
  <c r="AW1440" i="32"/>
  <c r="AX1440" i="32"/>
  <c r="AY1440" i="32"/>
  <c r="AZ1440" i="32"/>
  <c r="BA1440" i="32"/>
  <c r="AK1441" i="32"/>
  <c r="AL1441" i="32"/>
  <c r="AM1441" i="32"/>
  <c r="AN1441" i="32"/>
  <c r="AO1441" i="32"/>
  <c r="AP1441" i="32"/>
  <c r="AQ1441" i="32"/>
  <c r="Q1441" i="32"/>
  <c r="AR1441" i="32"/>
  <c r="AS1441" i="32"/>
  <c r="AT1441" i="32"/>
  <c r="AU1441" i="32"/>
  <c r="AV1441" i="32"/>
  <c r="AW1441" i="32"/>
  <c r="AX1441" i="32"/>
  <c r="AY1441" i="32"/>
  <c r="AZ1441" i="32"/>
  <c r="BA1441" i="32"/>
  <c r="AK1442" i="32"/>
  <c r="AL1442" i="32"/>
  <c r="AM1442" i="32"/>
  <c r="AN1442" i="32"/>
  <c r="AO1442" i="32"/>
  <c r="AP1442" i="32"/>
  <c r="AQ1442" i="32"/>
  <c r="Q1442" i="32"/>
  <c r="AR1442" i="32"/>
  <c r="AS1442" i="32"/>
  <c r="AT1442" i="32"/>
  <c r="AU1442" i="32"/>
  <c r="AV1442" i="32"/>
  <c r="AW1442" i="32"/>
  <c r="AX1442" i="32"/>
  <c r="AY1442" i="32"/>
  <c r="AZ1442" i="32"/>
  <c r="BA1442" i="32"/>
  <c r="AK1443" i="32"/>
  <c r="AL1443" i="32"/>
  <c r="AM1443" i="32"/>
  <c r="AN1443" i="32"/>
  <c r="AO1443" i="32"/>
  <c r="AP1443" i="32"/>
  <c r="AQ1443" i="32"/>
  <c r="Q1443" i="32"/>
  <c r="AR1443" i="32"/>
  <c r="AS1443" i="32"/>
  <c r="AT1443" i="32"/>
  <c r="AU1443" i="32"/>
  <c r="AV1443" i="32"/>
  <c r="AW1443" i="32"/>
  <c r="AX1443" i="32"/>
  <c r="AY1443" i="32"/>
  <c r="AZ1443" i="32"/>
  <c r="BA1443" i="32"/>
  <c r="AK1444" i="32"/>
  <c r="AL1444" i="32"/>
  <c r="AM1444" i="32"/>
  <c r="AN1444" i="32"/>
  <c r="AO1444" i="32"/>
  <c r="AP1444" i="32"/>
  <c r="AQ1444" i="32"/>
  <c r="Q1444" i="32"/>
  <c r="AR1444" i="32"/>
  <c r="AS1444" i="32"/>
  <c r="AT1444" i="32"/>
  <c r="AU1444" i="32"/>
  <c r="AV1444" i="32"/>
  <c r="AW1444" i="32"/>
  <c r="AX1444" i="32"/>
  <c r="AY1444" i="32"/>
  <c r="AZ1444" i="32"/>
  <c r="BA1444" i="32"/>
  <c r="AK1445" i="32"/>
  <c r="AL1445" i="32"/>
  <c r="AM1445" i="32"/>
  <c r="AN1445" i="32"/>
  <c r="AO1445" i="32"/>
  <c r="AP1445" i="32"/>
  <c r="AQ1445" i="32"/>
  <c r="Q1445" i="32"/>
  <c r="AR1445" i="32"/>
  <c r="AS1445" i="32"/>
  <c r="AT1445" i="32"/>
  <c r="AU1445" i="32"/>
  <c r="AV1445" i="32"/>
  <c r="AW1445" i="32"/>
  <c r="AX1445" i="32"/>
  <c r="AY1445" i="32"/>
  <c r="AZ1445" i="32"/>
  <c r="BA1445" i="32"/>
  <c r="AK1446" i="32"/>
  <c r="AL1446" i="32"/>
  <c r="AM1446" i="32"/>
  <c r="AN1446" i="32"/>
  <c r="AO1446" i="32"/>
  <c r="AP1446" i="32"/>
  <c r="AQ1446" i="32"/>
  <c r="Q1446" i="32"/>
  <c r="AR1446" i="32"/>
  <c r="AS1446" i="32"/>
  <c r="AT1446" i="32"/>
  <c r="AU1446" i="32"/>
  <c r="AV1446" i="32"/>
  <c r="AW1446" i="32"/>
  <c r="AX1446" i="32"/>
  <c r="AY1446" i="32"/>
  <c r="AZ1446" i="32"/>
  <c r="BA1446" i="32"/>
  <c r="AK1447" i="32"/>
  <c r="AL1447" i="32"/>
  <c r="AM1447" i="32"/>
  <c r="AN1447" i="32"/>
  <c r="AO1447" i="32"/>
  <c r="AP1447" i="32"/>
  <c r="AQ1447" i="32"/>
  <c r="Q1447" i="32"/>
  <c r="AR1447" i="32"/>
  <c r="AS1447" i="32"/>
  <c r="AT1447" i="32"/>
  <c r="AU1447" i="32"/>
  <c r="AV1447" i="32"/>
  <c r="AW1447" i="32"/>
  <c r="AX1447" i="32"/>
  <c r="AY1447" i="32"/>
  <c r="AZ1447" i="32"/>
  <c r="BA1447" i="32"/>
  <c r="AK1448" i="32"/>
  <c r="AL1448" i="32"/>
  <c r="AM1448" i="32"/>
  <c r="AN1448" i="32"/>
  <c r="AO1448" i="32"/>
  <c r="AP1448" i="32"/>
  <c r="AQ1448" i="32"/>
  <c r="Q1448" i="32"/>
  <c r="AR1448" i="32"/>
  <c r="AS1448" i="32"/>
  <c r="AT1448" i="32"/>
  <c r="AU1448" i="32"/>
  <c r="AV1448" i="32"/>
  <c r="AW1448" i="32"/>
  <c r="AX1448" i="32"/>
  <c r="AY1448" i="32"/>
  <c r="AZ1448" i="32"/>
  <c r="BA1448" i="32"/>
  <c r="AK1449" i="32"/>
  <c r="AL1449" i="32"/>
  <c r="AM1449" i="32"/>
  <c r="AN1449" i="32"/>
  <c r="AO1449" i="32"/>
  <c r="AP1449" i="32"/>
  <c r="AQ1449" i="32"/>
  <c r="Q1449" i="32"/>
  <c r="AR1449" i="32"/>
  <c r="AS1449" i="32"/>
  <c r="AT1449" i="32"/>
  <c r="AU1449" i="32"/>
  <c r="AV1449" i="32"/>
  <c r="AW1449" i="32"/>
  <c r="AX1449" i="32"/>
  <c r="AY1449" i="32"/>
  <c r="AZ1449" i="32"/>
  <c r="BA1449" i="32"/>
  <c r="AK1450" i="32"/>
  <c r="AL1450" i="32"/>
  <c r="AM1450" i="32"/>
  <c r="AN1450" i="32"/>
  <c r="AO1450" i="32"/>
  <c r="AP1450" i="32"/>
  <c r="AQ1450" i="32"/>
  <c r="Q1450" i="32"/>
  <c r="AR1450" i="32"/>
  <c r="AS1450" i="32"/>
  <c r="AT1450" i="32"/>
  <c r="AU1450" i="32"/>
  <c r="AV1450" i="32"/>
  <c r="AW1450" i="32"/>
  <c r="AX1450" i="32"/>
  <c r="AY1450" i="32"/>
  <c r="AZ1450" i="32"/>
  <c r="BA1450" i="32"/>
  <c r="AK1451" i="32"/>
  <c r="AL1451" i="32"/>
  <c r="AM1451" i="32"/>
  <c r="AN1451" i="32"/>
  <c r="AO1451" i="32"/>
  <c r="AP1451" i="32"/>
  <c r="AQ1451" i="32"/>
  <c r="Q1451" i="32"/>
  <c r="AR1451" i="32"/>
  <c r="AS1451" i="32"/>
  <c r="AT1451" i="32"/>
  <c r="AU1451" i="32"/>
  <c r="AV1451" i="32"/>
  <c r="AW1451" i="32"/>
  <c r="AX1451" i="32"/>
  <c r="AY1451" i="32"/>
  <c r="AZ1451" i="32"/>
  <c r="BA1451" i="32"/>
  <c r="AK1452" i="32"/>
  <c r="AL1452" i="32"/>
  <c r="AM1452" i="32"/>
  <c r="AN1452" i="32"/>
  <c r="AO1452" i="32"/>
  <c r="AP1452" i="32"/>
  <c r="AQ1452" i="32"/>
  <c r="Q1452" i="32"/>
  <c r="AR1452" i="32"/>
  <c r="AS1452" i="32"/>
  <c r="AT1452" i="32"/>
  <c r="AU1452" i="32"/>
  <c r="AV1452" i="32"/>
  <c r="AW1452" i="32"/>
  <c r="AX1452" i="32"/>
  <c r="AY1452" i="32"/>
  <c r="AZ1452" i="32"/>
  <c r="BA1452" i="32"/>
  <c r="AK1453" i="32"/>
  <c r="AL1453" i="32"/>
  <c r="AM1453" i="32"/>
  <c r="AN1453" i="32"/>
  <c r="AO1453" i="32"/>
  <c r="AP1453" i="32"/>
  <c r="AQ1453" i="32"/>
  <c r="Q1453" i="32"/>
  <c r="AR1453" i="32"/>
  <c r="AS1453" i="32"/>
  <c r="AT1453" i="32"/>
  <c r="AU1453" i="32"/>
  <c r="AV1453" i="32"/>
  <c r="AW1453" i="32"/>
  <c r="AX1453" i="32"/>
  <c r="AY1453" i="32"/>
  <c r="AZ1453" i="32"/>
  <c r="BA1453" i="32"/>
  <c r="AK1454" i="32"/>
  <c r="AL1454" i="32"/>
  <c r="AM1454" i="32"/>
  <c r="AN1454" i="32"/>
  <c r="AO1454" i="32"/>
  <c r="AP1454" i="32"/>
  <c r="AQ1454" i="32"/>
  <c r="Q1454" i="32"/>
  <c r="AR1454" i="32"/>
  <c r="AS1454" i="32"/>
  <c r="AT1454" i="32"/>
  <c r="AU1454" i="32"/>
  <c r="AV1454" i="32"/>
  <c r="AW1454" i="32"/>
  <c r="AX1454" i="32"/>
  <c r="AY1454" i="32"/>
  <c r="AZ1454" i="32"/>
  <c r="BA1454" i="32"/>
  <c r="AK1455" i="32"/>
  <c r="AL1455" i="32"/>
  <c r="AM1455" i="32"/>
  <c r="AN1455" i="32"/>
  <c r="AO1455" i="32"/>
  <c r="AP1455" i="32"/>
  <c r="AQ1455" i="32"/>
  <c r="Q1455" i="32"/>
  <c r="AR1455" i="32"/>
  <c r="AS1455" i="32"/>
  <c r="AT1455" i="32"/>
  <c r="AU1455" i="32"/>
  <c r="AV1455" i="32"/>
  <c r="AW1455" i="32"/>
  <c r="AX1455" i="32"/>
  <c r="AY1455" i="32"/>
  <c r="AZ1455" i="32"/>
  <c r="BA1455" i="32"/>
  <c r="AK1456" i="32"/>
  <c r="AL1456" i="32"/>
  <c r="AM1456" i="32"/>
  <c r="AN1456" i="32"/>
  <c r="AO1456" i="32"/>
  <c r="AP1456" i="32"/>
  <c r="AQ1456" i="32"/>
  <c r="Q1456" i="32"/>
  <c r="AR1456" i="32"/>
  <c r="AS1456" i="32"/>
  <c r="AT1456" i="32"/>
  <c r="AU1456" i="32"/>
  <c r="AV1456" i="32"/>
  <c r="AW1456" i="32"/>
  <c r="AX1456" i="32"/>
  <c r="AY1456" i="32"/>
  <c r="AZ1456" i="32"/>
  <c r="BA1456" i="32"/>
  <c r="AK1457" i="32"/>
  <c r="AL1457" i="32"/>
  <c r="AM1457" i="32"/>
  <c r="AN1457" i="32"/>
  <c r="AO1457" i="32"/>
  <c r="AP1457" i="32"/>
  <c r="AQ1457" i="32"/>
  <c r="Q1457" i="32"/>
  <c r="AR1457" i="32"/>
  <c r="AS1457" i="32"/>
  <c r="AT1457" i="32"/>
  <c r="AU1457" i="32"/>
  <c r="AV1457" i="32"/>
  <c r="AW1457" i="32"/>
  <c r="AX1457" i="32"/>
  <c r="AY1457" i="32"/>
  <c r="AZ1457" i="32"/>
  <c r="BA1457" i="32"/>
  <c r="AK1458" i="32"/>
  <c r="AL1458" i="32"/>
  <c r="AM1458" i="32"/>
  <c r="AN1458" i="32"/>
  <c r="AO1458" i="32"/>
  <c r="AP1458" i="32"/>
  <c r="AQ1458" i="32"/>
  <c r="Q1458" i="32"/>
  <c r="AR1458" i="32"/>
  <c r="AS1458" i="32"/>
  <c r="AT1458" i="32"/>
  <c r="AU1458" i="32"/>
  <c r="AV1458" i="32"/>
  <c r="AW1458" i="32"/>
  <c r="AX1458" i="32"/>
  <c r="AY1458" i="32"/>
  <c r="AZ1458" i="32"/>
  <c r="BA1458" i="32"/>
  <c r="AK1459" i="32"/>
  <c r="AL1459" i="32"/>
  <c r="AM1459" i="32"/>
  <c r="AN1459" i="32"/>
  <c r="AO1459" i="32"/>
  <c r="AP1459" i="32"/>
  <c r="AQ1459" i="32"/>
  <c r="Q1459" i="32"/>
  <c r="AR1459" i="32"/>
  <c r="AS1459" i="32"/>
  <c r="AT1459" i="32"/>
  <c r="AU1459" i="32"/>
  <c r="AV1459" i="32"/>
  <c r="AW1459" i="32"/>
  <c r="AX1459" i="32"/>
  <c r="AY1459" i="32"/>
  <c r="AZ1459" i="32"/>
  <c r="BA1459" i="32"/>
  <c r="AK1460" i="32"/>
  <c r="AL1460" i="32"/>
  <c r="AM1460" i="32"/>
  <c r="AN1460" i="32"/>
  <c r="AO1460" i="32"/>
  <c r="AP1460" i="32"/>
  <c r="AQ1460" i="32"/>
  <c r="Q1460" i="32"/>
  <c r="AR1460" i="32"/>
  <c r="AS1460" i="32"/>
  <c r="AT1460" i="32"/>
  <c r="AU1460" i="32"/>
  <c r="AV1460" i="32"/>
  <c r="AW1460" i="32"/>
  <c r="AX1460" i="32"/>
  <c r="AY1460" i="32"/>
  <c r="AZ1460" i="32"/>
  <c r="BA1460" i="32"/>
  <c r="AK1461" i="32"/>
  <c r="AL1461" i="32"/>
  <c r="AM1461" i="32"/>
  <c r="AN1461" i="32"/>
  <c r="AO1461" i="32"/>
  <c r="AP1461" i="32"/>
  <c r="AQ1461" i="32"/>
  <c r="Q1461" i="32"/>
  <c r="AR1461" i="32"/>
  <c r="AS1461" i="32"/>
  <c r="AT1461" i="32"/>
  <c r="AU1461" i="32"/>
  <c r="AV1461" i="32"/>
  <c r="AW1461" i="32"/>
  <c r="AX1461" i="32"/>
  <c r="AY1461" i="32"/>
  <c r="AZ1461" i="32"/>
  <c r="BA1461" i="32"/>
  <c r="AK1462" i="32"/>
  <c r="AL1462" i="32"/>
  <c r="AM1462" i="32"/>
  <c r="AN1462" i="32"/>
  <c r="AO1462" i="32"/>
  <c r="AP1462" i="32"/>
  <c r="AQ1462" i="32"/>
  <c r="Q1462" i="32"/>
  <c r="AR1462" i="32"/>
  <c r="AS1462" i="32"/>
  <c r="AT1462" i="32"/>
  <c r="AU1462" i="32"/>
  <c r="AV1462" i="32"/>
  <c r="AW1462" i="32"/>
  <c r="AX1462" i="32"/>
  <c r="AY1462" i="32"/>
  <c r="AZ1462" i="32"/>
  <c r="BA1462" i="32"/>
  <c r="AK1463" i="32"/>
  <c r="AL1463" i="32"/>
  <c r="AM1463" i="32"/>
  <c r="AN1463" i="32"/>
  <c r="AO1463" i="32"/>
  <c r="AP1463" i="32"/>
  <c r="AQ1463" i="32"/>
  <c r="Q1463" i="32"/>
  <c r="AR1463" i="32"/>
  <c r="AS1463" i="32"/>
  <c r="AT1463" i="32"/>
  <c r="AU1463" i="32"/>
  <c r="AV1463" i="32"/>
  <c r="AW1463" i="32"/>
  <c r="AX1463" i="32"/>
  <c r="AY1463" i="32"/>
  <c r="AZ1463" i="32"/>
  <c r="BA1463" i="32"/>
  <c r="AK1464" i="32"/>
  <c r="AL1464" i="32"/>
  <c r="AM1464" i="32"/>
  <c r="AN1464" i="32"/>
  <c r="AO1464" i="32"/>
  <c r="AP1464" i="32"/>
  <c r="AQ1464" i="32"/>
  <c r="Q1464" i="32"/>
  <c r="AR1464" i="32"/>
  <c r="AS1464" i="32"/>
  <c r="AT1464" i="32"/>
  <c r="AU1464" i="32"/>
  <c r="AV1464" i="32"/>
  <c r="AW1464" i="32"/>
  <c r="AX1464" i="32"/>
  <c r="AY1464" i="32"/>
  <c r="AZ1464" i="32"/>
  <c r="BA1464" i="32"/>
  <c r="AK1465" i="32"/>
  <c r="AL1465" i="32"/>
  <c r="AM1465" i="32"/>
  <c r="AN1465" i="32"/>
  <c r="AO1465" i="32"/>
  <c r="AP1465" i="32"/>
  <c r="AQ1465" i="32"/>
  <c r="Q1465" i="32"/>
  <c r="AR1465" i="32"/>
  <c r="AS1465" i="32"/>
  <c r="AT1465" i="32"/>
  <c r="AU1465" i="32"/>
  <c r="AV1465" i="32"/>
  <c r="AW1465" i="32"/>
  <c r="AX1465" i="32"/>
  <c r="AY1465" i="32"/>
  <c r="AZ1465" i="32"/>
  <c r="BA1465" i="32"/>
  <c r="AK1466" i="32"/>
  <c r="AL1466" i="32"/>
  <c r="AM1466" i="32"/>
  <c r="AN1466" i="32"/>
  <c r="AO1466" i="32"/>
  <c r="AP1466" i="32"/>
  <c r="AQ1466" i="32"/>
  <c r="Q1466" i="32"/>
  <c r="AR1466" i="32"/>
  <c r="AS1466" i="32"/>
  <c r="AT1466" i="32"/>
  <c r="AU1466" i="32"/>
  <c r="AV1466" i="32"/>
  <c r="AW1466" i="32"/>
  <c r="AX1466" i="32"/>
  <c r="AY1466" i="32"/>
  <c r="AZ1466" i="32"/>
  <c r="BA1466" i="32"/>
  <c r="AK1467" i="32"/>
  <c r="AL1467" i="32"/>
  <c r="AM1467" i="32"/>
  <c r="AN1467" i="32"/>
  <c r="AO1467" i="32"/>
  <c r="AP1467" i="32"/>
  <c r="AQ1467" i="32"/>
  <c r="Q1467" i="32"/>
  <c r="AR1467" i="32"/>
  <c r="AS1467" i="32"/>
  <c r="AT1467" i="32"/>
  <c r="AU1467" i="32"/>
  <c r="AV1467" i="32"/>
  <c r="AW1467" i="32"/>
  <c r="AX1467" i="32"/>
  <c r="AY1467" i="32"/>
  <c r="AZ1467" i="32"/>
  <c r="BA1467" i="32"/>
  <c r="AK1468" i="32"/>
  <c r="AL1468" i="32"/>
  <c r="AM1468" i="32"/>
  <c r="AN1468" i="32"/>
  <c r="AO1468" i="32"/>
  <c r="AP1468" i="32"/>
  <c r="AQ1468" i="32"/>
  <c r="Q1468" i="32"/>
  <c r="AR1468" i="32"/>
  <c r="AS1468" i="32"/>
  <c r="AT1468" i="32"/>
  <c r="AU1468" i="32"/>
  <c r="AV1468" i="32"/>
  <c r="AW1468" i="32"/>
  <c r="AX1468" i="32"/>
  <c r="AY1468" i="32"/>
  <c r="AZ1468" i="32"/>
  <c r="BA1468" i="32"/>
  <c r="AK1469" i="32"/>
  <c r="AL1469" i="32"/>
  <c r="AM1469" i="32"/>
  <c r="AN1469" i="32"/>
  <c r="AO1469" i="32"/>
  <c r="AP1469" i="32"/>
  <c r="AQ1469" i="32"/>
  <c r="Q1469" i="32"/>
  <c r="AR1469" i="32"/>
  <c r="AS1469" i="32"/>
  <c r="AT1469" i="32"/>
  <c r="AU1469" i="32"/>
  <c r="AV1469" i="32"/>
  <c r="AW1469" i="32"/>
  <c r="AX1469" i="32"/>
  <c r="AY1469" i="32"/>
  <c r="AZ1469" i="32"/>
  <c r="BA1469" i="32"/>
  <c r="AK1470" i="32"/>
  <c r="AL1470" i="32"/>
  <c r="AM1470" i="32"/>
  <c r="AN1470" i="32"/>
  <c r="AO1470" i="32"/>
  <c r="AP1470" i="32"/>
  <c r="AQ1470" i="32"/>
  <c r="Q1470" i="32"/>
  <c r="AR1470" i="32"/>
  <c r="AS1470" i="32"/>
  <c r="AT1470" i="32"/>
  <c r="AU1470" i="32"/>
  <c r="AV1470" i="32"/>
  <c r="AW1470" i="32"/>
  <c r="AX1470" i="32"/>
  <c r="AY1470" i="32"/>
  <c r="AZ1470" i="32"/>
  <c r="BA1470" i="32"/>
  <c r="AK1471" i="32"/>
  <c r="AL1471" i="32"/>
  <c r="AM1471" i="32"/>
  <c r="AN1471" i="32"/>
  <c r="AO1471" i="32"/>
  <c r="AP1471" i="32"/>
  <c r="AQ1471" i="32"/>
  <c r="Q1471" i="32"/>
  <c r="AR1471" i="32"/>
  <c r="AS1471" i="32"/>
  <c r="AT1471" i="32"/>
  <c r="AU1471" i="32"/>
  <c r="AV1471" i="32"/>
  <c r="AW1471" i="32"/>
  <c r="AX1471" i="32"/>
  <c r="AY1471" i="32"/>
  <c r="AZ1471" i="32"/>
  <c r="BA1471" i="32"/>
  <c r="AK1472" i="32"/>
  <c r="AL1472" i="32"/>
  <c r="AM1472" i="32"/>
  <c r="AN1472" i="32"/>
  <c r="AO1472" i="32"/>
  <c r="AP1472" i="32"/>
  <c r="AQ1472" i="32"/>
  <c r="Q1472" i="32"/>
  <c r="AR1472" i="32"/>
  <c r="AS1472" i="32"/>
  <c r="AT1472" i="32"/>
  <c r="AU1472" i="32"/>
  <c r="AV1472" i="32"/>
  <c r="AW1472" i="32"/>
  <c r="AX1472" i="32"/>
  <c r="AY1472" i="32"/>
  <c r="AZ1472" i="32"/>
  <c r="BA1472" i="32"/>
  <c r="AK1473" i="32"/>
  <c r="AL1473" i="32"/>
  <c r="AM1473" i="32"/>
  <c r="AN1473" i="32"/>
  <c r="AO1473" i="32"/>
  <c r="AP1473" i="32"/>
  <c r="AQ1473" i="32"/>
  <c r="Q1473" i="32"/>
  <c r="AR1473" i="32"/>
  <c r="AS1473" i="32"/>
  <c r="AT1473" i="32"/>
  <c r="AU1473" i="32"/>
  <c r="AV1473" i="32"/>
  <c r="AW1473" i="32"/>
  <c r="AX1473" i="32"/>
  <c r="AY1473" i="32"/>
  <c r="AZ1473" i="32"/>
  <c r="BA1473" i="32"/>
  <c r="AK1474" i="32"/>
  <c r="AL1474" i="32"/>
  <c r="AM1474" i="32"/>
  <c r="AN1474" i="32"/>
  <c r="AO1474" i="32"/>
  <c r="AP1474" i="32"/>
  <c r="AQ1474" i="32"/>
  <c r="Q1474" i="32"/>
  <c r="AR1474" i="32"/>
  <c r="AS1474" i="32"/>
  <c r="AT1474" i="32"/>
  <c r="AU1474" i="32"/>
  <c r="AV1474" i="32"/>
  <c r="AW1474" i="32"/>
  <c r="AX1474" i="32"/>
  <c r="AY1474" i="32"/>
  <c r="AZ1474" i="32"/>
  <c r="BA1474" i="32"/>
  <c r="AK1475" i="32"/>
  <c r="AL1475" i="32"/>
  <c r="AM1475" i="32"/>
  <c r="AN1475" i="32"/>
  <c r="AO1475" i="32"/>
  <c r="AP1475" i="32"/>
  <c r="AQ1475" i="32"/>
  <c r="Q1475" i="32"/>
  <c r="AR1475" i="32"/>
  <c r="AS1475" i="32"/>
  <c r="AT1475" i="32"/>
  <c r="AU1475" i="32"/>
  <c r="AV1475" i="32"/>
  <c r="AW1475" i="32"/>
  <c r="AX1475" i="32"/>
  <c r="AY1475" i="32"/>
  <c r="AZ1475" i="32"/>
  <c r="BA1475" i="32"/>
  <c r="AK1476" i="32"/>
  <c r="AL1476" i="32"/>
  <c r="AM1476" i="32"/>
  <c r="AN1476" i="32"/>
  <c r="AO1476" i="32"/>
  <c r="AP1476" i="32"/>
  <c r="AQ1476" i="32"/>
  <c r="Q1476" i="32"/>
  <c r="AR1476" i="32"/>
  <c r="AS1476" i="32"/>
  <c r="AT1476" i="32"/>
  <c r="AU1476" i="32"/>
  <c r="AV1476" i="32"/>
  <c r="AW1476" i="32"/>
  <c r="AX1476" i="32"/>
  <c r="AY1476" i="32"/>
  <c r="AZ1476" i="32"/>
  <c r="BA1476" i="32"/>
  <c r="AK1477" i="32"/>
  <c r="AL1477" i="32"/>
  <c r="AM1477" i="32"/>
  <c r="AN1477" i="32"/>
  <c r="AO1477" i="32"/>
  <c r="AP1477" i="32"/>
  <c r="AQ1477" i="32"/>
  <c r="Q1477" i="32"/>
  <c r="AR1477" i="32"/>
  <c r="AS1477" i="32"/>
  <c r="AT1477" i="32"/>
  <c r="AU1477" i="32"/>
  <c r="AV1477" i="32"/>
  <c r="AW1477" i="32"/>
  <c r="AX1477" i="32"/>
  <c r="AY1477" i="32"/>
  <c r="AZ1477" i="32"/>
  <c r="BA1477" i="32"/>
  <c r="AK1478" i="32"/>
  <c r="AL1478" i="32"/>
  <c r="AM1478" i="32"/>
  <c r="AN1478" i="32"/>
  <c r="AO1478" i="32"/>
  <c r="AP1478" i="32"/>
  <c r="AQ1478" i="32"/>
  <c r="Q1478" i="32"/>
  <c r="AR1478" i="32"/>
  <c r="AS1478" i="32"/>
  <c r="AT1478" i="32"/>
  <c r="AU1478" i="32"/>
  <c r="AV1478" i="32"/>
  <c r="AW1478" i="32"/>
  <c r="AX1478" i="32"/>
  <c r="AY1478" i="32"/>
  <c r="AZ1478" i="32"/>
  <c r="BA1478" i="32"/>
  <c r="AK1479" i="32"/>
  <c r="AL1479" i="32"/>
  <c r="AM1479" i="32"/>
  <c r="AN1479" i="32"/>
  <c r="AO1479" i="32"/>
  <c r="AP1479" i="32"/>
  <c r="AQ1479" i="32"/>
  <c r="Q1479" i="32"/>
  <c r="AR1479" i="32"/>
  <c r="AS1479" i="32"/>
  <c r="AT1479" i="32"/>
  <c r="AU1479" i="32"/>
  <c r="AV1479" i="32"/>
  <c r="AW1479" i="32"/>
  <c r="AX1479" i="32"/>
  <c r="AY1479" i="32"/>
  <c r="AZ1479" i="32"/>
  <c r="BA1479" i="32"/>
  <c r="AK1480" i="32"/>
  <c r="AL1480" i="32"/>
  <c r="AM1480" i="32"/>
  <c r="AN1480" i="32"/>
  <c r="AO1480" i="32"/>
  <c r="AP1480" i="32"/>
  <c r="AQ1480" i="32"/>
  <c r="Q1480" i="32"/>
  <c r="AR1480" i="32"/>
  <c r="AS1480" i="32"/>
  <c r="AT1480" i="32"/>
  <c r="AU1480" i="32"/>
  <c r="AV1480" i="32"/>
  <c r="AW1480" i="32"/>
  <c r="AX1480" i="32"/>
  <c r="AY1480" i="32"/>
  <c r="AZ1480" i="32"/>
  <c r="BA1480" i="32"/>
  <c r="AK1481" i="32"/>
  <c r="AL1481" i="32"/>
  <c r="AM1481" i="32"/>
  <c r="AN1481" i="32"/>
  <c r="AO1481" i="32"/>
  <c r="AP1481" i="32"/>
  <c r="AQ1481" i="32"/>
  <c r="Q1481" i="32"/>
  <c r="AR1481" i="32"/>
  <c r="AS1481" i="32"/>
  <c r="AT1481" i="32"/>
  <c r="AU1481" i="32"/>
  <c r="AV1481" i="32"/>
  <c r="AW1481" i="32"/>
  <c r="AX1481" i="32"/>
  <c r="AY1481" i="32"/>
  <c r="AZ1481" i="32"/>
  <c r="BA1481" i="32"/>
  <c r="AK1482" i="32"/>
  <c r="AL1482" i="32"/>
  <c r="AM1482" i="32"/>
  <c r="AN1482" i="32"/>
  <c r="AO1482" i="32"/>
  <c r="AP1482" i="32"/>
  <c r="AQ1482" i="32"/>
  <c r="Q1482" i="32"/>
  <c r="AR1482" i="32"/>
  <c r="AS1482" i="32"/>
  <c r="AT1482" i="32"/>
  <c r="AU1482" i="32"/>
  <c r="AV1482" i="32"/>
  <c r="AW1482" i="32"/>
  <c r="AX1482" i="32"/>
  <c r="AY1482" i="32"/>
  <c r="AZ1482" i="32"/>
  <c r="BA1482" i="32"/>
  <c r="AK1483" i="32"/>
  <c r="AL1483" i="32"/>
  <c r="AM1483" i="32"/>
  <c r="AN1483" i="32"/>
  <c r="AO1483" i="32"/>
  <c r="AP1483" i="32"/>
  <c r="AQ1483" i="32"/>
  <c r="Q1483" i="32"/>
  <c r="AR1483" i="32"/>
  <c r="AS1483" i="32"/>
  <c r="AT1483" i="32"/>
  <c r="AU1483" i="32"/>
  <c r="AV1483" i="32"/>
  <c r="AW1483" i="32"/>
  <c r="AX1483" i="32"/>
  <c r="AY1483" i="32"/>
  <c r="AZ1483" i="32"/>
  <c r="BA1483" i="32"/>
  <c r="AK1484" i="32"/>
  <c r="AL1484" i="32"/>
  <c r="AM1484" i="32"/>
  <c r="AN1484" i="32"/>
  <c r="AO1484" i="32"/>
  <c r="AP1484" i="32"/>
  <c r="AQ1484" i="32"/>
  <c r="Q1484" i="32"/>
  <c r="AR1484" i="32"/>
  <c r="AS1484" i="32"/>
  <c r="AT1484" i="32"/>
  <c r="AU1484" i="32"/>
  <c r="AV1484" i="32"/>
  <c r="AW1484" i="32"/>
  <c r="AX1484" i="32"/>
  <c r="AY1484" i="32"/>
  <c r="AZ1484" i="32"/>
  <c r="BA1484" i="32"/>
  <c r="AK1485" i="32"/>
  <c r="AL1485" i="32"/>
  <c r="AM1485" i="32"/>
  <c r="AN1485" i="32"/>
  <c r="AO1485" i="32"/>
  <c r="AP1485" i="32"/>
  <c r="AQ1485" i="32"/>
  <c r="Q1485" i="32"/>
  <c r="AR1485" i="32"/>
  <c r="AS1485" i="32"/>
  <c r="AT1485" i="32"/>
  <c r="AU1485" i="32"/>
  <c r="AV1485" i="32"/>
  <c r="AW1485" i="32"/>
  <c r="AX1485" i="32"/>
  <c r="AY1485" i="32"/>
  <c r="AZ1485" i="32"/>
  <c r="BA1485" i="32"/>
  <c r="AK1486" i="32"/>
  <c r="AL1486" i="32"/>
  <c r="AM1486" i="32"/>
  <c r="AN1486" i="32"/>
  <c r="AO1486" i="32"/>
  <c r="AP1486" i="32"/>
  <c r="AQ1486" i="32"/>
  <c r="Q1486" i="32"/>
  <c r="AR1486" i="32"/>
  <c r="AS1486" i="32"/>
  <c r="AT1486" i="32"/>
  <c r="AU1486" i="32"/>
  <c r="AV1486" i="32"/>
  <c r="AW1486" i="32"/>
  <c r="AX1486" i="32"/>
  <c r="AY1486" i="32"/>
  <c r="AZ1486" i="32"/>
  <c r="BA1486" i="32"/>
  <c r="AK1487" i="32"/>
  <c r="AL1487" i="32"/>
  <c r="AM1487" i="32"/>
  <c r="AN1487" i="32"/>
  <c r="AO1487" i="32"/>
  <c r="AP1487" i="32"/>
  <c r="AQ1487" i="32"/>
  <c r="Q1487" i="32"/>
  <c r="AR1487" i="32"/>
  <c r="AS1487" i="32"/>
  <c r="AT1487" i="32"/>
  <c r="AU1487" i="32"/>
  <c r="AV1487" i="32"/>
  <c r="AW1487" i="32"/>
  <c r="AX1487" i="32"/>
  <c r="AY1487" i="32"/>
  <c r="AZ1487" i="32"/>
  <c r="BA1487" i="32"/>
  <c r="AK1488" i="32"/>
  <c r="AL1488" i="32"/>
  <c r="AM1488" i="32"/>
  <c r="AN1488" i="32"/>
  <c r="AO1488" i="32"/>
  <c r="AP1488" i="32"/>
  <c r="AQ1488" i="32"/>
  <c r="Q1488" i="32"/>
  <c r="AR1488" i="32"/>
  <c r="AS1488" i="32"/>
  <c r="AT1488" i="32"/>
  <c r="AU1488" i="32"/>
  <c r="AV1488" i="32"/>
  <c r="AW1488" i="32"/>
  <c r="AX1488" i="32"/>
  <c r="AY1488" i="32"/>
  <c r="AZ1488" i="32"/>
  <c r="BA1488" i="32"/>
  <c r="AK1489" i="32"/>
  <c r="AL1489" i="32"/>
  <c r="AM1489" i="32"/>
  <c r="AN1489" i="32"/>
  <c r="AO1489" i="32"/>
  <c r="AP1489" i="32"/>
  <c r="AQ1489" i="32"/>
  <c r="Q1489" i="32"/>
  <c r="AR1489" i="32"/>
  <c r="AS1489" i="32"/>
  <c r="AT1489" i="32"/>
  <c r="AU1489" i="32"/>
  <c r="AV1489" i="32"/>
  <c r="AW1489" i="32"/>
  <c r="AX1489" i="32"/>
  <c r="AY1489" i="32"/>
  <c r="AZ1489" i="32"/>
  <c r="BA1489" i="32"/>
  <c r="AK1490" i="32"/>
  <c r="AL1490" i="32"/>
  <c r="AM1490" i="32"/>
  <c r="AN1490" i="32"/>
  <c r="AO1490" i="32"/>
  <c r="AP1490" i="32"/>
  <c r="AQ1490" i="32"/>
  <c r="Q1490" i="32"/>
  <c r="AR1490" i="32"/>
  <c r="AS1490" i="32"/>
  <c r="AT1490" i="32"/>
  <c r="AU1490" i="32"/>
  <c r="AV1490" i="32"/>
  <c r="AW1490" i="32"/>
  <c r="AX1490" i="32"/>
  <c r="AY1490" i="32"/>
  <c r="AZ1490" i="32"/>
  <c r="BA1490" i="32"/>
  <c r="AK1491" i="32"/>
  <c r="AL1491" i="32"/>
  <c r="AM1491" i="32"/>
  <c r="AN1491" i="32"/>
  <c r="AO1491" i="32"/>
  <c r="AP1491" i="32"/>
  <c r="AQ1491" i="32"/>
  <c r="Q1491" i="32"/>
  <c r="AR1491" i="32"/>
  <c r="AS1491" i="32"/>
  <c r="AT1491" i="32"/>
  <c r="AU1491" i="32"/>
  <c r="AV1491" i="32"/>
  <c r="AW1491" i="32"/>
  <c r="AX1491" i="32"/>
  <c r="AY1491" i="32"/>
  <c r="AZ1491" i="32"/>
  <c r="BA1491" i="32"/>
  <c r="AK1492" i="32"/>
  <c r="AL1492" i="32"/>
  <c r="AM1492" i="32"/>
  <c r="AN1492" i="32"/>
  <c r="AO1492" i="32"/>
  <c r="AP1492" i="32"/>
  <c r="AQ1492" i="32"/>
  <c r="Q1492" i="32"/>
  <c r="AR1492" i="32"/>
  <c r="AS1492" i="32"/>
  <c r="AT1492" i="32"/>
  <c r="AU1492" i="32"/>
  <c r="AV1492" i="32"/>
  <c r="AW1492" i="32"/>
  <c r="AX1492" i="32"/>
  <c r="AY1492" i="32"/>
  <c r="AZ1492" i="32"/>
  <c r="BA1492" i="32"/>
  <c r="AK1493" i="32"/>
  <c r="AL1493" i="32"/>
  <c r="AM1493" i="32"/>
  <c r="AN1493" i="32"/>
  <c r="AO1493" i="32"/>
  <c r="AP1493" i="32"/>
  <c r="AQ1493" i="32"/>
  <c r="Q1493" i="32"/>
  <c r="AR1493" i="32"/>
  <c r="AS1493" i="32"/>
  <c r="AT1493" i="32"/>
  <c r="AU1493" i="32"/>
  <c r="AV1493" i="32"/>
  <c r="AW1493" i="32"/>
  <c r="AX1493" i="32"/>
  <c r="AY1493" i="32"/>
  <c r="AZ1493" i="32"/>
  <c r="BA1493" i="32"/>
  <c r="AK1494" i="32"/>
  <c r="AL1494" i="32"/>
  <c r="AM1494" i="32"/>
  <c r="AN1494" i="32"/>
  <c r="AO1494" i="32"/>
  <c r="AP1494" i="32"/>
  <c r="AQ1494" i="32"/>
  <c r="Q1494" i="32"/>
  <c r="AR1494" i="32"/>
  <c r="AS1494" i="32"/>
  <c r="AT1494" i="32"/>
  <c r="AU1494" i="32"/>
  <c r="AV1494" i="32"/>
  <c r="AW1494" i="32"/>
  <c r="AX1494" i="32"/>
  <c r="AY1494" i="32"/>
  <c r="AZ1494" i="32"/>
  <c r="BA1494" i="32"/>
  <c r="AK1495" i="32"/>
  <c r="AL1495" i="32"/>
  <c r="AM1495" i="32"/>
  <c r="AN1495" i="32"/>
  <c r="AO1495" i="32"/>
  <c r="AP1495" i="32"/>
  <c r="AQ1495" i="32"/>
  <c r="Q1495" i="32"/>
  <c r="AR1495" i="32"/>
  <c r="AS1495" i="32"/>
  <c r="AT1495" i="32"/>
  <c r="AU1495" i="32"/>
  <c r="AV1495" i="32"/>
  <c r="AW1495" i="32"/>
  <c r="AX1495" i="32"/>
  <c r="AY1495" i="32"/>
  <c r="AZ1495" i="32"/>
  <c r="BA1495" i="32"/>
  <c r="AK1496" i="32"/>
  <c r="AL1496" i="32"/>
  <c r="AM1496" i="32"/>
  <c r="AN1496" i="32"/>
  <c r="AO1496" i="32"/>
  <c r="AP1496" i="32"/>
  <c r="AQ1496" i="32"/>
  <c r="Q1496" i="32"/>
  <c r="AR1496" i="32"/>
  <c r="AS1496" i="32"/>
  <c r="AT1496" i="32"/>
  <c r="AU1496" i="32"/>
  <c r="AV1496" i="32"/>
  <c r="AW1496" i="32"/>
  <c r="AX1496" i="32"/>
  <c r="AY1496" i="32"/>
  <c r="AZ1496" i="32"/>
  <c r="BA1496" i="32"/>
  <c r="AK1497" i="32"/>
  <c r="AL1497" i="32"/>
  <c r="AM1497" i="32"/>
  <c r="AN1497" i="32"/>
  <c r="AO1497" i="32"/>
  <c r="AP1497" i="32"/>
  <c r="AQ1497" i="32"/>
  <c r="Q1497" i="32"/>
  <c r="AR1497" i="32"/>
  <c r="AS1497" i="32"/>
  <c r="AT1497" i="32"/>
  <c r="AU1497" i="32"/>
  <c r="AV1497" i="32"/>
  <c r="AW1497" i="32"/>
  <c r="AX1497" i="32"/>
  <c r="AY1497" i="32"/>
  <c r="AZ1497" i="32"/>
  <c r="BA1497" i="32"/>
  <c r="AK1498" i="32"/>
  <c r="AL1498" i="32"/>
  <c r="AM1498" i="32"/>
  <c r="AN1498" i="32"/>
  <c r="AO1498" i="32"/>
  <c r="AP1498" i="32"/>
  <c r="AQ1498" i="32"/>
  <c r="Q1498" i="32"/>
  <c r="AR1498" i="32"/>
  <c r="AS1498" i="32"/>
  <c r="AT1498" i="32"/>
  <c r="AU1498" i="32"/>
  <c r="AV1498" i="32"/>
  <c r="AW1498" i="32"/>
  <c r="AX1498" i="32"/>
  <c r="AY1498" i="32"/>
  <c r="AZ1498" i="32"/>
  <c r="BA1498" i="32"/>
  <c r="AK1499" i="32"/>
  <c r="AL1499" i="32"/>
  <c r="AM1499" i="32"/>
  <c r="AN1499" i="32"/>
  <c r="AO1499" i="32"/>
  <c r="AP1499" i="32"/>
  <c r="AQ1499" i="32"/>
  <c r="Q1499" i="32"/>
  <c r="AR1499" i="32"/>
  <c r="AS1499" i="32"/>
  <c r="AT1499" i="32"/>
  <c r="AU1499" i="32"/>
  <c r="AV1499" i="32"/>
  <c r="AW1499" i="32"/>
  <c r="AX1499" i="32"/>
  <c r="AY1499" i="32"/>
  <c r="AZ1499" i="32"/>
  <c r="BA1499" i="32"/>
  <c r="AK1500" i="32"/>
  <c r="AL1500" i="32"/>
  <c r="AM1500" i="32"/>
  <c r="AN1500" i="32"/>
  <c r="AO1500" i="32"/>
  <c r="AP1500" i="32"/>
  <c r="AQ1500" i="32"/>
  <c r="Q1500" i="32"/>
  <c r="AR1500" i="32"/>
  <c r="AS1500" i="32"/>
  <c r="AT1500" i="32"/>
  <c r="AU1500" i="32"/>
  <c r="AV1500" i="32"/>
  <c r="AW1500" i="32"/>
  <c r="AX1500" i="32"/>
  <c r="AY1500" i="32"/>
  <c r="AZ1500" i="32"/>
  <c r="BA1500" i="32"/>
  <c r="AJ2" i="26" a="1"/>
  <c r="AJ2" i="26"/>
  <c r="A21" i="11" a="1"/>
  <c r="A21" i="11"/>
  <c r="B21" i="11" a="1"/>
  <c r="A12" i="11"/>
  <c r="A13" i="11"/>
  <c r="A14" i="11"/>
  <c r="A15" i="11"/>
  <c r="H6" i="17"/>
  <c r="J6" i="17" a="1"/>
  <c r="J6" i="17"/>
  <c r="K6" i="17" a="1"/>
  <c r="K6" i="17"/>
  <c r="C23" i="35"/>
  <c r="C8" i="35"/>
  <c r="X2" i="26" a="1"/>
  <c r="X2" i="26"/>
  <c r="Y2" i="26"/>
  <c r="AA2" i="26" a="1"/>
  <c r="AA2" i="26"/>
  <c r="B29" i="35" a="1"/>
  <c r="B29" i="35"/>
  <c r="D29" i="35"/>
  <c r="C29" i="35"/>
  <c r="C30" i="35"/>
  <c r="C31" i="35"/>
  <c r="C32" i="35"/>
  <c r="C33" i="35"/>
  <c r="C34" i="35"/>
  <c r="C35" i="35"/>
  <c r="C36" i="35"/>
  <c r="C37" i="35"/>
  <c r="C38" i="35"/>
  <c r="D30" i="35"/>
  <c r="D31" i="35"/>
  <c r="D32" i="35"/>
  <c r="D33" i="35"/>
  <c r="D34" i="35"/>
  <c r="D35" i="35"/>
  <c r="D36" i="35"/>
  <c r="D37" i="35"/>
  <c r="D38" i="35"/>
  <c r="E40" i="35"/>
  <c r="C23" i="25"/>
  <c r="C8" i="25"/>
  <c r="B29" i="25" a="1"/>
  <c r="B29" i="25"/>
  <c r="D29" i="25"/>
  <c r="C29" i="25"/>
  <c r="C30" i="25"/>
  <c r="C31" i="25"/>
  <c r="C32" i="25"/>
  <c r="C33" i="25"/>
  <c r="C34" i="25"/>
  <c r="C35" i="25"/>
  <c r="C36" i="25"/>
  <c r="C37" i="25"/>
  <c r="C38" i="25"/>
  <c r="D30" i="25"/>
  <c r="D31" i="25"/>
  <c r="D32" i="25"/>
  <c r="D33" i="25"/>
  <c r="D34" i="25"/>
  <c r="D35" i="25"/>
  <c r="D36" i="25"/>
  <c r="D37" i="25"/>
  <c r="D38" i="25"/>
  <c r="E40" i="25"/>
  <c r="AY4" i="41"/>
  <c r="AZ4" i="41"/>
  <c r="BA4" i="41"/>
  <c r="BB4" i="41"/>
  <c r="BC4" i="41"/>
  <c r="BD4" i="41"/>
  <c r="BE4" i="41"/>
  <c r="BF4" i="41"/>
  <c r="BG4" i="41"/>
  <c r="BH4" i="41"/>
  <c r="BI4" i="41"/>
  <c r="BJ4" i="41"/>
  <c r="BK4" i="41"/>
  <c r="BL4" i="41"/>
  <c r="BM4" i="41"/>
  <c r="BN4" i="41"/>
  <c r="BO4" i="41"/>
  <c r="BP4" i="41"/>
  <c r="BQ4" i="41"/>
  <c r="BR4" i="41"/>
  <c r="AY5" i="41"/>
  <c r="AZ5" i="41"/>
  <c r="BA5" i="41"/>
  <c r="BB5" i="41"/>
  <c r="BC5" i="41"/>
  <c r="BD5" i="41"/>
  <c r="BE5" i="41"/>
  <c r="BF5" i="41"/>
  <c r="BG5" i="41"/>
  <c r="BH5" i="41"/>
  <c r="BI5" i="41"/>
  <c r="BJ5" i="41"/>
  <c r="BK5" i="41"/>
  <c r="BL5" i="41"/>
  <c r="BM5" i="41"/>
  <c r="BN5" i="41"/>
  <c r="BO5" i="41"/>
  <c r="BP5" i="41"/>
  <c r="BQ5" i="41"/>
  <c r="BR5" i="41"/>
  <c r="AY6" i="41"/>
  <c r="AZ6" i="41"/>
  <c r="BA6" i="41"/>
  <c r="BB6" i="41"/>
  <c r="BC6" i="41"/>
  <c r="BD6" i="41"/>
  <c r="BE6" i="41"/>
  <c r="BF6" i="41"/>
  <c r="BG6" i="41"/>
  <c r="BH6" i="41"/>
  <c r="BI6" i="41"/>
  <c r="BJ6" i="41"/>
  <c r="BK6" i="41"/>
  <c r="BL6" i="41"/>
  <c r="BM6" i="41"/>
  <c r="BN6" i="41"/>
  <c r="BO6" i="41"/>
  <c r="BP6" i="41"/>
  <c r="BQ6" i="41"/>
  <c r="BR6" i="41"/>
  <c r="AY7" i="41"/>
  <c r="AZ7" i="41"/>
  <c r="BA7" i="41"/>
  <c r="BB7" i="41"/>
  <c r="BC7" i="41"/>
  <c r="BD7" i="41"/>
  <c r="BE7" i="41"/>
  <c r="BF7" i="41"/>
  <c r="BG7" i="41"/>
  <c r="BH7" i="41"/>
  <c r="BI7" i="41"/>
  <c r="BJ7" i="41"/>
  <c r="BK7" i="41"/>
  <c r="BL7" i="41"/>
  <c r="BM7" i="41"/>
  <c r="BN7" i="41"/>
  <c r="BO7" i="41"/>
  <c r="BP7" i="41"/>
  <c r="BQ7" i="41"/>
  <c r="BR7" i="41"/>
  <c r="AY8" i="41"/>
  <c r="AZ8" i="41"/>
  <c r="BA8" i="41"/>
  <c r="BB8" i="41"/>
  <c r="BC8" i="41"/>
  <c r="BD8" i="41"/>
  <c r="BE8" i="41"/>
  <c r="BF8" i="41"/>
  <c r="BG8" i="41"/>
  <c r="BH8" i="41"/>
  <c r="BI8" i="41"/>
  <c r="BJ8" i="41"/>
  <c r="BK8" i="41"/>
  <c r="BL8" i="41"/>
  <c r="BM8" i="41"/>
  <c r="BN8" i="41"/>
  <c r="BO8" i="41"/>
  <c r="BP8" i="41"/>
  <c r="BQ8" i="41"/>
  <c r="BR8" i="41"/>
  <c r="AY9" i="41"/>
  <c r="AZ9" i="41"/>
  <c r="BA9" i="41"/>
  <c r="BB9" i="41"/>
  <c r="BC9" i="41"/>
  <c r="BD9" i="41"/>
  <c r="BE9" i="41"/>
  <c r="BF9" i="41"/>
  <c r="BG9" i="41"/>
  <c r="BH9" i="41"/>
  <c r="BI9" i="41"/>
  <c r="BJ9" i="41"/>
  <c r="BK9" i="41"/>
  <c r="BL9" i="41"/>
  <c r="BM9" i="41"/>
  <c r="BN9" i="41"/>
  <c r="BO9" i="41"/>
  <c r="BP9" i="41"/>
  <c r="BQ9" i="41"/>
  <c r="BR9" i="41"/>
  <c r="AY10" i="41"/>
  <c r="AZ10" i="41"/>
  <c r="BA10" i="41"/>
  <c r="BB10" i="41"/>
  <c r="BC10" i="41"/>
  <c r="BD10" i="41"/>
  <c r="BE10" i="41"/>
  <c r="BF10" i="41"/>
  <c r="BG10" i="41"/>
  <c r="BH10" i="41"/>
  <c r="BI10" i="41"/>
  <c r="BJ10" i="41"/>
  <c r="BK10" i="41"/>
  <c r="BL10" i="41"/>
  <c r="BM10" i="41"/>
  <c r="BN10" i="41"/>
  <c r="BO10" i="41"/>
  <c r="BP10" i="41"/>
  <c r="BQ10" i="41"/>
  <c r="BR10" i="41"/>
  <c r="AY11" i="41"/>
  <c r="AZ11" i="41"/>
  <c r="BA11" i="41"/>
  <c r="BB11" i="41"/>
  <c r="BC11" i="41"/>
  <c r="BD11" i="41"/>
  <c r="BE11" i="41"/>
  <c r="BF11" i="41"/>
  <c r="BG11" i="41"/>
  <c r="BH11" i="41"/>
  <c r="BI11" i="41"/>
  <c r="BJ11" i="41"/>
  <c r="BK11" i="41"/>
  <c r="BL11" i="41"/>
  <c r="BM11" i="41"/>
  <c r="BN11" i="41"/>
  <c r="BO11" i="41"/>
  <c r="BP11" i="41"/>
  <c r="BQ11" i="41"/>
  <c r="BR11" i="41"/>
  <c r="AY12" i="41"/>
  <c r="AZ12" i="41"/>
  <c r="BA12" i="41"/>
  <c r="BB12" i="41"/>
  <c r="BC12" i="41"/>
  <c r="BD12" i="41"/>
  <c r="BE12" i="41"/>
  <c r="BF12" i="41"/>
  <c r="BG12" i="41"/>
  <c r="BH12" i="41"/>
  <c r="BI12" i="41"/>
  <c r="BJ12" i="41"/>
  <c r="BK12" i="41"/>
  <c r="BL12" i="41"/>
  <c r="BM12" i="41"/>
  <c r="BN12" i="41"/>
  <c r="BO12" i="41"/>
  <c r="BP12" i="41"/>
  <c r="BQ12" i="41"/>
  <c r="BR12" i="41"/>
  <c r="AY13" i="41"/>
  <c r="AZ13" i="41"/>
  <c r="BA13" i="41"/>
  <c r="BB13" i="41"/>
  <c r="BC13" i="41"/>
  <c r="BD13" i="41"/>
  <c r="BE13" i="41"/>
  <c r="BF13" i="41"/>
  <c r="BG13" i="41"/>
  <c r="BH13" i="41"/>
  <c r="BI13" i="41"/>
  <c r="BJ13" i="41"/>
  <c r="BK13" i="41"/>
  <c r="BL13" i="41"/>
  <c r="BM13" i="41"/>
  <c r="BN13" i="41"/>
  <c r="BO13" i="41"/>
  <c r="BP13" i="41"/>
  <c r="BQ13" i="41"/>
  <c r="BR13" i="41"/>
  <c r="AY14" i="41"/>
  <c r="AZ14" i="41"/>
  <c r="BA14" i="41"/>
  <c r="BB14" i="41"/>
  <c r="BC14" i="41"/>
  <c r="BD14" i="41"/>
  <c r="BE14" i="41"/>
  <c r="BF14" i="41"/>
  <c r="BG14" i="41"/>
  <c r="BH14" i="41"/>
  <c r="BI14" i="41"/>
  <c r="BJ14" i="41"/>
  <c r="BK14" i="41"/>
  <c r="BL14" i="41"/>
  <c r="BM14" i="41"/>
  <c r="BN14" i="41"/>
  <c r="BO14" i="41"/>
  <c r="BP14" i="41"/>
  <c r="BQ14" i="41"/>
  <c r="BR14" i="41"/>
  <c r="P43" i="26"/>
  <c r="P44" i="26"/>
  <c r="P45" i="26"/>
  <c r="P46" i="26"/>
  <c r="P47" i="26"/>
  <c r="P48" i="26"/>
  <c r="P49" i="26"/>
  <c r="P50" i="26"/>
  <c r="P51" i="26"/>
  <c r="P52" i="26"/>
  <c r="AB100" i="27"/>
  <c r="AA100" i="27"/>
  <c r="AB99" i="27"/>
  <c r="AA99" i="27"/>
  <c r="AB98" i="27"/>
  <c r="AA98" i="27"/>
  <c r="AB97" i="27"/>
  <c r="AA97" i="27"/>
  <c r="AB96" i="27"/>
  <c r="AA96" i="27"/>
  <c r="AB95" i="27"/>
  <c r="AA95" i="27"/>
  <c r="AB94" i="27"/>
  <c r="AA94" i="27"/>
  <c r="AB93" i="27"/>
  <c r="AA93" i="27"/>
  <c r="AB92" i="27"/>
  <c r="AA92" i="27"/>
  <c r="AB91" i="27"/>
  <c r="AA91" i="27"/>
  <c r="AB90" i="27"/>
  <c r="AA90" i="27"/>
  <c r="AB89" i="27"/>
  <c r="AA89" i="27"/>
  <c r="AB88" i="27"/>
  <c r="AA88" i="27"/>
  <c r="AB87" i="27"/>
  <c r="AA87" i="27"/>
  <c r="AB86" i="27"/>
  <c r="AA86" i="27"/>
  <c r="AB85" i="27"/>
  <c r="AA85" i="27"/>
  <c r="AB84" i="27"/>
  <c r="AA84" i="27"/>
  <c r="AB83" i="27"/>
  <c r="AA83" i="27"/>
  <c r="AB82" i="27"/>
  <c r="AA82" i="27"/>
  <c r="AB81" i="27"/>
  <c r="AA81" i="27"/>
  <c r="AB80" i="27"/>
  <c r="AA80" i="27"/>
  <c r="AB79" i="27"/>
  <c r="AA79" i="27"/>
  <c r="AB78" i="27"/>
  <c r="AA78" i="27"/>
  <c r="AB77" i="27"/>
  <c r="AA77" i="27"/>
  <c r="AB76" i="27"/>
  <c r="AA76" i="27"/>
  <c r="AB75" i="27"/>
  <c r="AA75" i="27"/>
  <c r="AB74" i="27"/>
  <c r="AA74" i="27"/>
  <c r="AB73" i="27"/>
  <c r="AA73" i="27"/>
  <c r="AB72" i="27"/>
  <c r="AA72" i="27"/>
  <c r="AB71" i="27"/>
  <c r="AA71" i="27"/>
  <c r="AB70" i="27"/>
  <c r="AA70" i="27"/>
  <c r="AB69" i="27"/>
  <c r="AA69" i="27"/>
  <c r="AB68" i="27"/>
  <c r="AA68" i="27"/>
  <c r="AB67" i="27"/>
  <c r="AA67" i="27"/>
  <c r="AB66" i="27"/>
  <c r="AA66" i="27"/>
  <c r="AB65" i="27"/>
  <c r="AA65" i="27"/>
  <c r="AB64" i="27"/>
  <c r="AA64" i="27"/>
  <c r="AB63" i="27"/>
  <c r="AA63" i="27"/>
  <c r="AB62" i="27"/>
  <c r="AA62" i="27"/>
  <c r="AB61" i="27"/>
  <c r="AA61" i="27"/>
  <c r="AB60" i="27"/>
  <c r="AA60" i="27"/>
  <c r="AB59" i="27"/>
  <c r="AA59" i="27"/>
  <c r="AB58" i="27"/>
  <c r="AA58" i="27"/>
  <c r="AB57" i="27"/>
  <c r="AA57" i="27"/>
  <c r="AB56" i="27"/>
  <c r="AA56" i="27"/>
  <c r="AB55" i="27"/>
  <c r="AA55" i="27"/>
  <c r="AB54" i="27"/>
  <c r="AA54" i="27"/>
  <c r="AB53" i="27"/>
  <c r="AA53" i="27"/>
  <c r="AB52" i="27"/>
  <c r="AA52" i="27"/>
  <c r="AB51" i="27"/>
  <c r="AA51" i="27"/>
  <c r="AB50" i="27"/>
  <c r="AA50" i="27"/>
  <c r="AB49" i="27"/>
  <c r="AA49" i="27"/>
  <c r="AB48" i="27"/>
  <c r="AA48" i="27"/>
  <c r="AB47" i="27"/>
  <c r="AA47" i="27"/>
  <c r="AB46" i="27"/>
  <c r="AA46" i="27"/>
  <c r="AB45" i="27"/>
  <c r="AA45" i="27"/>
  <c r="AB44" i="27"/>
  <c r="AA44" i="27"/>
  <c r="AB43" i="27"/>
  <c r="AA43" i="27"/>
  <c r="AB42" i="27"/>
  <c r="AA42" i="27"/>
  <c r="AB41" i="27"/>
  <c r="AA41" i="27"/>
  <c r="AB40" i="27"/>
  <c r="AA40" i="27"/>
  <c r="AB39" i="27"/>
  <c r="AA39" i="27"/>
  <c r="AB38" i="27"/>
  <c r="AA38" i="27"/>
  <c r="AB37" i="27"/>
  <c r="AA37" i="27"/>
  <c r="AB36" i="27"/>
  <c r="AA36" i="27"/>
  <c r="AB35" i="27"/>
  <c r="AA35" i="27"/>
  <c r="AB34" i="27"/>
  <c r="AA34" i="27"/>
  <c r="AB33" i="27"/>
  <c r="AA33" i="27"/>
  <c r="AB32" i="27"/>
  <c r="AA32" i="27"/>
  <c r="AB31" i="27"/>
  <c r="AA31" i="27"/>
  <c r="AB30" i="27"/>
  <c r="AA30" i="27"/>
  <c r="AB29" i="27"/>
  <c r="AA29" i="27"/>
  <c r="AB28" i="27"/>
  <c r="AA28" i="27"/>
  <c r="AB27" i="27"/>
  <c r="AA27" i="27"/>
  <c r="AB26" i="27"/>
  <c r="AA26" i="27"/>
  <c r="AB25" i="27"/>
  <c r="AA25" i="27"/>
  <c r="AB24" i="27"/>
  <c r="AA24" i="27"/>
  <c r="AB23" i="27"/>
  <c r="AA23" i="27"/>
  <c r="AB22" i="27"/>
  <c r="AA22" i="27"/>
  <c r="AB21" i="27"/>
  <c r="AA21" i="27"/>
  <c r="AB20" i="27"/>
  <c r="AA20" i="27"/>
  <c r="AB19" i="27"/>
  <c r="AA19" i="27"/>
  <c r="AB18" i="27"/>
  <c r="AA18" i="27"/>
  <c r="AB17" i="27"/>
  <c r="AA17" i="27"/>
  <c r="AB16" i="27"/>
  <c r="AA16" i="27"/>
  <c r="AB15" i="27"/>
  <c r="AA15" i="27"/>
  <c r="AB14" i="27"/>
  <c r="AA14" i="27"/>
  <c r="AB13" i="27"/>
  <c r="AA13" i="27"/>
  <c r="AB12" i="27"/>
  <c r="AA12" i="27"/>
  <c r="AB11" i="27"/>
  <c r="AA11" i="27"/>
  <c r="AB10" i="27"/>
  <c r="AA10" i="27"/>
  <c r="AB9" i="27"/>
  <c r="AA9" i="27"/>
  <c r="AB8" i="27"/>
  <c r="AA8" i="27"/>
  <c r="AB7" i="27"/>
  <c r="AA7" i="27"/>
  <c r="AB6" i="27"/>
  <c r="AA6" i="27"/>
  <c r="AB5" i="27"/>
  <c r="AA5" i="27"/>
  <c r="AB4" i="27"/>
  <c r="AA4" i="27"/>
  <c r="AB3" i="27"/>
  <c r="AA3" i="27"/>
  <c r="X100" i="27"/>
  <c r="W100" i="27"/>
  <c r="X99" i="27"/>
  <c r="W99" i="27"/>
  <c r="X98" i="27"/>
  <c r="W98" i="27"/>
  <c r="X97" i="27"/>
  <c r="W97" i="27"/>
  <c r="X96" i="27"/>
  <c r="W96" i="27"/>
  <c r="X95" i="27"/>
  <c r="W95" i="27"/>
  <c r="X94" i="27"/>
  <c r="W94" i="27"/>
  <c r="X93" i="27"/>
  <c r="W93" i="27"/>
  <c r="X92" i="27"/>
  <c r="W92" i="27"/>
  <c r="X91" i="27"/>
  <c r="W91" i="27"/>
  <c r="X90" i="27"/>
  <c r="W90" i="27"/>
  <c r="X89" i="27"/>
  <c r="W89" i="27"/>
  <c r="X88" i="27"/>
  <c r="W88" i="27"/>
  <c r="X87" i="27"/>
  <c r="W87" i="27"/>
  <c r="X86" i="27"/>
  <c r="W86" i="27"/>
  <c r="X85" i="27"/>
  <c r="W85" i="27"/>
  <c r="X84" i="27"/>
  <c r="W84" i="27"/>
  <c r="X83" i="27"/>
  <c r="W83" i="27"/>
  <c r="X82" i="27"/>
  <c r="W82" i="27"/>
  <c r="X81" i="27"/>
  <c r="W81" i="27"/>
  <c r="X80" i="27"/>
  <c r="W80" i="27"/>
  <c r="X79" i="27"/>
  <c r="W79" i="27"/>
  <c r="X78" i="27"/>
  <c r="W78" i="27"/>
  <c r="X77" i="27"/>
  <c r="W77" i="27"/>
  <c r="X76" i="27"/>
  <c r="W76" i="27"/>
  <c r="X75" i="27"/>
  <c r="W75" i="27"/>
  <c r="X74" i="27"/>
  <c r="W74" i="27"/>
  <c r="X73" i="27"/>
  <c r="W73" i="27"/>
  <c r="X72" i="27"/>
  <c r="W72" i="27"/>
  <c r="X71" i="27"/>
  <c r="W71" i="27"/>
  <c r="X70" i="27"/>
  <c r="W70" i="27"/>
  <c r="X69" i="27"/>
  <c r="W69" i="27"/>
  <c r="X68" i="27"/>
  <c r="W68" i="27"/>
  <c r="X67" i="27"/>
  <c r="W67" i="27"/>
  <c r="X66" i="27"/>
  <c r="W66" i="27"/>
  <c r="X65" i="27"/>
  <c r="W65" i="27"/>
  <c r="X64" i="27"/>
  <c r="W64" i="27"/>
  <c r="X63" i="27"/>
  <c r="W63" i="27"/>
  <c r="X62" i="27"/>
  <c r="W62" i="27"/>
  <c r="X61" i="27"/>
  <c r="W61" i="27"/>
  <c r="X60" i="27"/>
  <c r="W60" i="27"/>
  <c r="X59" i="27"/>
  <c r="W59" i="27"/>
  <c r="X58" i="27"/>
  <c r="W58" i="27"/>
  <c r="X57" i="27"/>
  <c r="W57" i="27"/>
  <c r="X56" i="27"/>
  <c r="W56" i="27"/>
  <c r="X55" i="27"/>
  <c r="W55" i="27"/>
  <c r="X54" i="27"/>
  <c r="W54" i="27"/>
  <c r="X53" i="27"/>
  <c r="W53" i="27"/>
  <c r="X52" i="27"/>
  <c r="W52" i="27"/>
  <c r="X51" i="27"/>
  <c r="W51" i="27"/>
  <c r="X50" i="27"/>
  <c r="W50" i="27"/>
  <c r="X49" i="27"/>
  <c r="W49" i="27"/>
  <c r="X48" i="27"/>
  <c r="W48" i="27"/>
  <c r="X47" i="27"/>
  <c r="W47" i="27"/>
  <c r="X46" i="27"/>
  <c r="W46" i="27"/>
  <c r="X45" i="27"/>
  <c r="W45" i="27"/>
  <c r="X44" i="27"/>
  <c r="W44" i="27"/>
  <c r="X43" i="27"/>
  <c r="W43" i="27"/>
  <c r="X42" i="27"/>
  <c r="W42" i="27"/>
  <c r="X41" i="27"/>
  <c r="W41" i="27"/>
  <c r="X40" i="27"/>
  <c r="W40" i="27"/>
  <c r="X39" i="27"/>
  <c r="W39" i="27"/>
  <c r="X38" i="27"/>
  <c r="W38" i="27"/>
  <c r="X37" i="27"/>
  <c r="W37" i="27"/>
  <c r="X36" i="27"/>
  <c r="W36" i="27"/>
  <c r="X35" i="27"/>
  <c r="W35" i="27"/>
  <c r="X34" i="27"/>
  <c r="W34" i="27"/>
  <c r="X33" i="27"/>
  <c r="W33" i="27"/>
  <c r="X32" i="27"/>
  <c r="W32" i="27"/>
  <c r="X31" i="27"/>
  <c r="W31" i="27"/>
  <c r="X30" i="27"/>
  <c r="W30" i="27"/>
  <c r="X29" i="27"/>
  <c r="W29" i="27"/>
  <c r="X28" i="27"/>
  <c r="W28" i="27"/>
  <c r="X27" i="27"/>
  <c r="W27" i="27"/>
  <c r="X26" i="27"/>
  <c r="W26" i="27"/>
  <c r="X25" i="27"/>
  <c r="W25" i="27"/>
  <c r="X24" i="27"/>
  <c r="W24" i="27"/>
  <c r="X23" i="27"/>
  <c r="W23" i="27"/>
  <c r="X22" i="27"/>
  <c r="W22" i="27"/>
  <c r="X21" i="27"/>
  <c r="W21" i="27"/>
  <c r="X20" i="27"/>
  <c r="W20" i="27"/>
  <c r="X19" i="27"/>
  <c r="W19" i="27"/>
  <c r="X18" i="27"/>
  <c r="W18" i="27"/>
  <c r="X17" i="27"/>
  <c r="W17" i="27"/>
  <c r="X16" i="27"/>
  <c r="W16" i="27"/>
  <c r="X15" i="27"/>
  <c r="W15" i="27"/>
  <c r="X14" i="27"/>
  <c r="W14" i="27"/>
  <c r="X13" i="27"/>
  <c r="W13" i="27"/>
  <c r="X12" i="27"/>
  <c r="W12" i="27"/>
  <c r="X11" i="27"/>
  <c r="W11" i="27"/>
  <c r="X10" i="27"/>
  <c r="W10" i="27"/>
  <c r="X9" i="27"/>
  <c r="W9" i="27"/>
  <c r="X8" i="27"/>
  <c r="W8" i="27"/>
  <c r="X7" i="27"/>
  <c r="W7" i="27"/>
  <c r="X6" i="27"/>
  <c r="W6" i="27"/>
  <c r="X5" i="27"/>
  <c r="W5" i="27"/>
  <c r="X4" i="27"/>
  <c r="W4" i="27"/>
  <c r="X3" i="27"/>
  <c r="W3" i="27"/>
  <c r="Z100" i="27"/>
  <c r="Y100" i="27"/>
  <c r="Z99" i="27"/>
  <c r="Y99" i="27"/>
  <c r="Z98" i="27"/>
  <c r="Y98" i="27"/>
  <c r="Z97" i="27"/>
  <c r="Y97" i="27"/>
  <c r="Z96" i="27"/>
  <c r="Y96" i="27"/>
  <c r="Z95" i="27"/>
  <c r="Y95" i="27"/>
  <c r="Z94" i="27"/>
  <c r="Y94" i="27"/>
  <c r="Z93" i="27"/>
  <c r="Y93" i="27"/>
  <c r="Z92" i="27"/>
  <c r="Y92" i="27"/>
  <c r="Z91" i="27"/>
  <c r="Y91" i="27"/>
  <c r="Z90" i="27"/>
  <c r="Y90" i="27"/>
  <c r="Z89" i="27"/>
  <c r="Y89" i="27"/>
  <c r="Z88" i="27"/>
  <c r="Y88" i="27"/>
  <c r="Z87" i="27"/>
  <c r="Y87" i="27"/>
  <c r="Z86" i="27"/>
  <c r="Y86" i="27"/>
  <c r="Z85" i="27"/>
  <c r="Y85" i="27"/>
  <c r="Z84" i="27"/>
  <c r="Y84" i="27"/>
  <c r="Z83" i="27"/>
  <c r="Y83" i="27"/>
  <c r="Z82" i="27"/>
  <c r="Y82" i="27"/>
  <c r="Z81" i="27"/>
  <c r="Y81" i="27"/>
  <c r="Z80" i="27"/>
  <c r="Y80" i="27"/>
  <c r="Z79" i="27"/>
  <c r="Y79" i="27"/>
  <c r="Z78" i="27"/>
  <c r="Y78" i="27"/>
  <c r="Z77" i="27"/>
  <c r="Y77" i="27"/>
  <c r="Z76" i="27"/>
  <c r="Y76" i="27"/>
  <c r="Z75" i="27"/>
  <c r="Y75" i="27"/>
  <c r="Z74" i="27"/>
  <c r="Y74" i="27"/>
  <c r="Z73" i="27"/>
  <c r="Y73" i="27"/>
  <c r="Z72" i="27"/>
  <c r="Y72" i="27"/>
  <c r="Z71" i="27"/>
  <c r="Y71" i="27"/>
  <c r="Z70" i="27"/>
  <c r="Y70" i="27"/>
  <c r="Z69" i="27"/>
  <c r="Y69" i="27"/>
  <c r="Z68" i="27"/>
  <c r="Y68" i="27"/>
  <c r="Z67" i="27"/>
  <c r="Y67" i="27"/>
  <c r="Z66" i="27"/>
  <c r="Y66" i="27"/>
  <c r="Z65" i="27"/>
  <c r="Y65" i="27"/>
  <c r="Z64" i="27"/>
  <c r="Y64" i="27"/>
  <c r="Z63" i="27"/>
  <c r="Y63" i="27"/>
  <c r="Z62" i="27"/>
  <c r="Y62" i="27"/>
  <c r="Z61" i="27"/>
  <c r="Y61" i="27"/>
  <c r="Z60" i="27"/>
  <c r="Y60" i="27"/>
  <c r="Z59" i="27"/>
  <c r="Y59" i="27"/>
  <c r="Z58" i="27"/>
  <c r="Y58" i="27"/>
  <c r="Z57" i="27"/>
  <c r="Y57" i="27"/>
  <c r="Z56" i="27"/>
  <c r="Y56" i="27"/>
  <c r="Z55" i="27"/>
  <c r="Y55" i="27"/>
  <c r="Z54" i="27"/>
  <c r="Y54" i="27"/>
  <c r="Z53" i="27"/>
  <c r="Y53" i="27"/>
  <c r="Z52" i="27"/>
  <c r="Y52" i="27"/>
  <c r="Z51" i="27"/>
  <c r="Y51" i="27"/>
  <c r="Z50" i="27"/>
  <c r="Y50" i="27"/>
  <c r="Z49" i="27"/>
  <c r="Y49" i="27"/>
  <c r="Z48" i="27"/>
  <c r="Y48" i="27"/>
  <c r="Z47" i="27"/>
  <c r="Y47" i="27"/>
  <c r="Z46" i="27"/>
  <c r="Y46" i="27"/>
  <c r="Z45" i="27"/>
  <c r="Y45" i="27"/>
  <c r="Z44" i="27"/>
  <c r="Y44" i="27"/>
  <c r="Z43" i="27"/>
  <c r="Y43" i="27"/>
  <c r="Z42" i="27"/>
  <c r="Y42" i="27"/>
  <c r="Z41" i="27"/>
  <c r="Y41" i="27"/>
  <c r="Z40" i="27"/>
  <c r="Y40" i="27"/>
  <c r="Z39" i="27"/>
  <c r="Y39" i="27"/>
  <c r="Z38" i="27"/>
  <c r="Y38" i="27"/>
  <c r="Z37" i="27"/>
  <c r="Y37" i="27"/>
  <c r="Z36" i="27"/>
  <c r="Y36" i="27"/>
  <c r="Z35" i="27"/>
  <c r="Y35" i="27"/>
  <c r="Z34" i="27"/>
  <c r="Y34" i="27"/>
  <c r="Z33" i="27"/>
  <c r="Y33" i="27"/>
  <c r="Z32" i="27"/>
  <c r="Y32" i="27"/>
  <c r="Z31" i="27"/>
  <c r="Y31" i="27"/>
  <c r="Z30" i="27"/>
  <c r="Y30" i="27"/>
  <c r="Z29" i="27"/>
  <c r="Y29" i="27"/>
  <c r="Z28" i="27"/>
  <c r="Y28" i="27"/>
  <c r="Z27" i="27"/>
  <c r="Y27" i="27"/>
  <c r="Z26" i="27"/>
  <c r="Y26" i="27"/>
  <c r="Z25" i="27"/>
  <c r="Y25" i="27"/>
  <c r="Z24" i="27"/>
  <c r="Y24" i="27"/>
  <c r="Z23" i="27"/>
  <c r="Y23" i="27"/>
  <c r="Z22" i="27"/>
  <c r="Y22" i="27"/>
  <c r="Z21" i="27"/>
  <c r="Y21" i="27"/>
  <c r="Z20" i="27"/>
  <c r="Y20" i="27"/>
  <c r="Z19" i="27"/>
  <c r="Y19" i="27"/>
  <c r="Z18" i="27"/>
  <c r="Y18" i="27"/>
  <c r="Z17" i="27"/>
  <c r="Y17" i="27"/>
  <c r="Z16" i="27"/>
  <c r="Y16" i="27"/>
  <c r="Z15" i="27"/>
  <c r="Y15" i="27"/>
  <c r="Z14" i="27"/>
  <c r="Y14" i="27"/>
  <c r="Z13" i="27"/>
  <c r="Y13" i="27"/>
  <c r="Z12" i="27"/>
  <c r="Y12" i="27"/>
  <c r="Z11" i="27"/>
  <c r="Y11" i="27"/>
  <c r="Z10" i="27"/>
  <c r="Y10" i="27"/>
  <c r="Z9" i="27"/>
  <c r="Y9" i="27"/>
  <c r="Z8" i="27"/>
  <c r="Y8" i="27"/>
  <c r="Z7" i="27"/>
  <c r="Y7" i="27"/>
  <c r="Z6" i="27"/>
  <c r="Y6" i="27"/>
  <c r="Z5" i="27"/>
  <c r="Y5" i="27"/>
  <c r="Z4" i="27"/>
  <c r="Y4" i="27"/>
  <c r="Z3" i="27"/>
  <c r="Y3" i="27"/>
  <c r="P1" i="26"/>
  <c r="D21" i="35"/>
  <c r="E21" i="35"/>
  <c r="A2" i="37" a="1"/>
  <c r="A2" i="37"/>
  <c r="H14" i="37"/>
  <c r="H13" i="37"/>
  <c r="H12" i="37"/>
  <c r="H11" i="37"/>
  <c r="H10" i="37"/>
  <c r="H9" i="37"/>
  <c r="H8" i="37"/>
  <c r="H7" i="37"/>
  <c r="H6" i="37"/>
  <c r="H5" i="37"/>
  <c r="G2" i="37" a="1"/>
  <c r="G2" i="37"/>
  <c r="H3" i="37"/>
  <c r="H4" i="37"/>
  <c r="H2" i="37"/>
  <c r="J2" i="37" a="1"/>
  <c r="J2" i="37"/>
  <c r="AL5" i="41"/>
  <c r="AM5" i="41"/>
  <c r="AN5" i="41"/>
  <c r="AO5" i="41"/>
  <c r="AP5" i="41"/>
  <c r="AQ5" i="41"/>
  <c r="AR5" i="41"/>
  <c r="AS5" i="41"/>
  <c r="AT5" i="41"/>
  <c r="AU5" i="41"/>
  <c r="AV5" i="41"/>
  <c r="AW5" i="41"/>
  <c r="AX5" i="41"/>
  <c r="AL6" i="41"/>
  <c r="AM6" i="41"/>
  <c r="AN6" i="41"/>
  <c r="AO6" i="41"/>
  <c r="AP6" i="41"/>
  <c r="AQ6" i="41"/>
  <c r="AR6" i="41"/>
  <c r="AS6" i="41"/>
  <c r="AT6" i="41"/>
  <c r="AU6" i="41"/>
  <c r="AV6" i="41"/>
  <c r="AW6" i="41"/>
  <c r="AX6" i="41"/>
  <c r="AL7" i="41"/>
  <c r="AM7" i="41"/>
  <c r="AN7" i="41"/>
  <c r="AO7" i="41"/>
  <c r="AP7" i="41"/>
  <c r="AQ7" i="41"/>
  <c r="AR7" i="41"/>
  <c r="AS7" i="41"/>
  <c r="AT7" i="41"/>
  <c r="AU7" i="41"/>
  <c r="AV7" i="41"/>
  <c r="AW7" i="41"/>
  <c r="AX7" i="41"/>
  <c r="AL8" i="41"/>
  <c r="AM8" i="41"/>
  <c r="AN8" i="41"/>
  <c r="AO8" i="41"/>
  <c r="AP8" i="41"/>
  <c r="AQ8" i="41"/>
  <c r="AR8" i="41"/>
  <c r="AS8" i="41"/>
  <c r="AT8" i="41"/>
  <c r="AU8" i="41"/>
  <c r="AV8" i="41"/>
  <c r="AW8" i="41"/>
  <c r="AX8" i="41"/>
  <c r="AL9" i="41"/>
  <c r="AM9" i="41"/>
  <c r="AN9" i="41"/>
  <c r="AO9" i="41"/>
  <c r="AP9" i="41"/>
  <c r="AQ9" i="41"/>
  <c r="AR9" i="41"/>
  <c r="AS9" i="41"/>
  <c r="AT9" i="41"/>
  <c r="AU9" i="41"/>
  <c r="AV9" i="41"/>
  <c r="AW9" i="41"/>
  <c r="AX9" i="41"/>
  <c r="AL10" i="41"/>
  <c r="AM10" i="41"/>
  <c r="AN10" i="41"/>
  <c r="AO10" i="41"/>
  <c r="AP10" i="41"/>
  <c r="AQ10" i="41"/>
  <c r="AR10" i="41"/>
  <c r="AS10" i="41"/>
  <c r="AT10" i="41"/>
  <c r="AU10" i="41"/>
  <c r="AV10" i="41"/>
  <c r="AW10" i="41"/>
  <c r="AX10" i="41"/>
  <c r="AL11" i="41"/>
  <c r="AM11" i="41"/>
  <c r="AN11" i="41"/>
  <c r="AO11" i="41"/>
  <c r="AP11" i="41"/>
  <c r="AQ11" i="41"/>
  <c r="AR11" i="41"/>
  <c r="AS11" i="41"/>
  <c r="AT11" i="41"/>
  <c r="AU11" i="41"/>
  <c r="AV11" i="41"/>
  <c r="AW11" i="41"/>
  <c r="AX11" i="41"/>
  <c r="AL12" i="41"/>
  <c r="AM12" i="41"/>
  <c r="AN12" i="41"/>
  <c r="AO12" i="41"/>
  <c r="AP12" i="41"/>
  <c r="AQ12" i="41"/>
  <c r="AR12" i="41"/>
  <c r="AS12" i="41"/>
  <c r="AT12" i="41"/>
  <c r="AU12" i="41"/>
  <c r="AV12" i="41"/>
  <c r="AW12" i="41"/>
  <c r="AX12" i="41"/>
  <c r="AL13" i="41"/>
  <c r="AM13" i="41"/>
  <c r="AN13" i="41"/>
  <c r="AO13" i="41"/>
  <c r="AP13" i="41"/>
  <c r="AQ13" i="41"/>
  <c r="AR13" i="41"/>
  <c r="AS13" i="41"/>
  <c r="AT13" i="41"/>
  <c r="AU13" i="41"/>
  <c r="AV13" i="41"/>
  <c r="AW13" i="41"/>
  <c r="AX13" i="41"/>
  <c r="AL14" i="41"/>
  <c r="AM14" i="41"/>
  <c r="AN14" i="41"/>
  <c r="AO14" i="41"/>
  <c r="AP14" i="41"/>
  <c r="AQ14" i="41"/>
  <c r="AR14" i="41"/>
  <c r="AS14" i="41"/>
  <c r="AT14" i="41"/>
  <c r="AU14" i="41"/>
  <c r="AV14" i="41"/>
  <c r="AW14" i="41"/>
  <c r="AX14" i="41"/>
  <c r="C6" i="25"/>
  <c r="C5" i="25"/>
  <c r="C4" i="25"/>
  <c r="C3" i="25"/>
  <c r="C2" i="25"/>
  <c r="B3" i="37"/>
  <c r="B4" i="37"/>
  <c r="B5" i="37"/>
  <c r="B6" i="37"/>
  <c r="B7" i="37"/>
  <c r="B8" i="37"/>
  <c r="B9" i="37"/>
  <c r="B10" i="37"/>
  <c r="B11" i="37"/>
  <c r="B12" i="37"/>
  <c r="B13" i="37"/>
  <c r="B14" i="37"/>
  <c r="Y5" i="26"/>
  <c r="Y6" i="26"/>
  <c r="Y7" i="26"/>
  <c r="Y8" i="26"/>
  <c r="Y9" i="26"/>
  <c r="Y10" i="26"/>
  <c r="Y11" i="26"/>
  <c r="Y12" i="26"/>
  <c r="Y13" i="26"/>
  <c r="Y14" i="26"/>
  <c r="U5" i="27"/>
  <c r="V5" i="27"/>
  <c r="U6" i="27"/>
  <c r="V6" i="27"/>
  <c r="U7" i="27"/>
  <c r="V7" i="27"/>
  <c r="U8" i="27"/>
  <c r="V8" i="27"/>
  <c r="U9" i="27"/>
  <c r="V9" i="27"/>
  <c r="U10" i="27"/>
  <c r="V10" i="27"/>
  <c r="U11" i="27"/>
  <c r="V11" i="27"/>
  <c r="U12" i="27"/>
  <c r="V12" i="27"/>
  <c r="U13" i="27"/>
  <c r="V13" i="27"/>
  <c r="U14" i="27"/>
  <c r="V14" i="27"/>
  <c r="U15" i="27"/>
  <c r="V15" i="27"/>
  <c r="U16" i="27"/>
  <c r="V16" i="27"/>
  <c r="U17" i="27"/>
  <c r="V17" i="27"/>
  <c r="U18" i="27"/>
  <c r="V18" i="27"/>
  <c r="U19" i="27"/>
  <c r="V19" i="27"/>
  <c r="U20" i="27"/>
  <c r="V20" i="27"/>
  <c r="U21" i="27"/>
  <c r="V21" i="27"/>
  <c r="U22" i="27"/>
  <c r="V22" i="27"/>
  <c r="U23" i="27"/>
  <c r="V23" i="27"/>
  <c r="U24" i="27"/>
  <c r="V24" i="27"/>
  <c r="U25" i="27"/>
  <c r="V25" i="27"/>
  <c r="U26" i="27"/>
  <c r="V26" i="27"/>
  <c r="U27" i="27"/>
  <c r="V27" i="27"/>
  <c r="U28" i="27"/>
  <c r="V28" i="27"/>
  <c r="U29" i="27"/>
  <c r="V29" i="27"/>
  <c r="U30" i="27"/>
  <c r="V30" i="27"/>
  <c r="U31" i="27"/>
  <c r="V31" i="27"/>
  <c r="U32" i="27"/>
  <c r="V32" i="27"/>
  <c r="U33" i="27"/>
  <c r="V33" i="27"/>
  <c r="U34" i="27"/>
  <c r="V34" i="27"/>
  <c r="U35" i="27"/>
  <c r="V35" i="27"/>
  <c r="U36" i="27"/>
  <c r="V36" i="27"/>
  <c r="U37" i="27"/>
  <c r="V37" i="27"/>
  <c r="U38" i="27"/>
  <c r="V38" i="27"/>
  <c r="U39" i="27"/>
  <c r="V39" i="27"/>
  <c r="U40" i="27"/>
  <c r="V40" i="27"/>
  <c r="U41" i="27"/>
  <c r="V41" i="27"/>
  <c r="U42" i="27"/>
  <c r="V42" i="27"/>
  <c r="U43" i="27"/>
  <c r="V43" i="27"/>
  <c r="U44" i="27"/>
  <c r="V44" i="27"/>
  <c r="U45" i="27"/>
  <c r="V45" i="27"/>
  <c r="U46" i="27"/>
  <c r="V46" i="27"/>
  <c r="U47" i="27"/>
  <c r="V47" i="27"/>
  <c r="U48" i="27"/>
  <c r="V48" i="27"/>
  <c r="U49" i="27"/>
  <c r="V49" i="27"/>
  <c r="U50" i="27"/>
  <c r="V50" i="27"/>
  <c r="U51" i="27"/>
  <c r="V51" i="27"/>
  <c r="U52" i="27"/>
  <c r="V52" i="27"/>
  <c r="U53" i="27"/>
  <c r="V53" i="27"/>
  <c r="U54" i="27"/>
  <c r="V54" i="27"/>
  <c r="U55" i="27"/>
  <c r="V55" i="27"/>
  <c r="U56" i="27"/>
  <c r="V56" i="27"/>
  <c r="U57" i="27"/>
  <c r="V57" i="27"/>
  <c r="U58" i="27"/>
  <c r="V58" i="27"/>
  <c r="U59" i="27"/>
  <c r="V59" i="27"/>
  <c r="U60" i="27"/>
  <c r="V60" i="27"/>
  <c r="U61" i="27"/>
  <c r="V61" i="27"/>
  <c r="U62" i="27"/>
  <c r="V62" i="27"/>
  <c r="U63" i="27"/>
  <c r="V63" i="27"/>
  <c r="U64" i="27"/>
  <c r="V64" i="27"/>
  <c r="U65" i="27"/>
  <c r="V65" i="27"/>
  <c r="U66" i="27"/>
  <c r="V66" i="27"/>
  <c r="U67" i="27"/>
  <c r="V67" i="27"/>
  <c r="U68" i="27"/>
  <c r="V68" i="27"/>
  <c r="U69" i="27"/>
  <c r="V69" i="27"/>
  <c r="U70" i="27"/>
  <c r="V70" i="27"/>
  <c r="U71" i="27"/>
  <c r="V71" i="27"/>
  <c r="U72" i="27"/>
  <c r="V72" i="27"/>
  <c r="U73" i="27"/>
  <c r="V73" i="27"/>
  <c r="U74" i="27"/>
  <c r="V74" i="27"/>
  <c r="U75" i="27"/>
  <c r="V75" i="27"/>
  <c r="U76" i="27"/>
  <c r="V76" i="27"/>
  <c r="U77" i="27"/>
  <c r="V77" i="27"/>
  <c r="U78" i="27"/>
  <c r="V78" i="27"/>
  <c r="U79" i="27"/>
  <c r="V79" i="27"/>
  <c r="U80" i="27"/>
  <c r="V80" i="27"/>
  <c r="U81" i="27"/>
  <c r="V81" i="27"/>
  <c r="U82" i="27"/>
  <c r="V82" i="27"/>
  <c r="U83" i="27"/>
  <c r="V83" i="27"/>
  <c r="U84" i="27"/>
  <c r="V84" i="27"/>
  <c r="U85" i="27"/>
  <c r="V85" i="27"/>
  <c r="U86" i="27"/>
  <c r="V86" i="27"/>
  <c r="U87" i="27"/>
  <c r="V87" i="27"/>
  <c r="U88" i="27"/>
  <c r="V88" i="27"/>
  <c r="U89" i="27"/>
  <c r="V89" i="27"/>
  <c r="U90" i="27"/>
  <c r="V90" i="27"/>
  <c r="U91" i="27"/>
  <c r="V91" i="27"/>
  <c r="U92" i="27"/>
  <c r="V92" i="27"/>
  <c r="U93" i="27"/>
  <c r="V93" i="27"/>
  <c r="U94" i="27"/>
  <c r="V94" i="27"/>
  <c r="U95" i="27"/>
  <c r="V95" i="27"/>
  <c r="U96" i="27"/>
  <c r="V96" i="27"/>
  <c r="U97" i="27"/>
  <c r="V97" i="27"/>
  <c r="U98" i="27"/>
  <c r="V98" i="27"/>
  <c r="U99" i="27"/>
  <c r="V99" i="27"/>
  <c r="U100" i="27"/>
  <c r="V100" i="27"/>
  <c r="E32" i="35"/>
  <c r="E33" i="35"/>
  <c r="E34" i="35"/>
  <c r="E35" i="35"/>
  <c r="E36" i="35"/>
  <c r="E37" i="35"/>
  <c r="E38" i="35"/>
  <c r="E32" i="25"/>
  <c r="E33" i="25"/>
  <c r="E34" i="25"/>
  <c r="E35" i="25"/>
  <c r="E36" i="25"/>
  <c r="E37" i="25"/>
  <c r="E38" i="25"/>
  <c r="E42" i="35"/>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66" i="17"/>
  <c r="A67" i="17"/>
  <c r="A68" i="17"/>
  <c r="A69" i="17"/>
  <c r="A70" i="17"/>
  <c r="A71" i="17"/>
  <c r="A72" i="17"/>
  <c r="A73" i="17"/>
  <c r="A74" i="17"/>
  <c r="A75" i="17"/>
  <c r="A76" i="17"/>
  <c r="A77" i="17"/>
  <c r="A78" i="17"/>
  <c r="A79" i="17"/>
  <c r="A80" i="17"/>
  <c r="A81" i="17"/>
  <c r="A82" i="17"/>
  <c r="A83" i="17"/>
  <c r="A84" i="17"/>
  <c r="A85" i="17"/>
  <c r="A86" i="17"/>
  <c r="A87" i="17"/>
  <c r="A88" i="17"/>
  <c r="A89" i="17"/>
  <c r="A90" i="17"/>
  <c r="A91" i="17"/>
  <c r="A92" i="17"/>
  <c r="A93" i="17"/>
  <c r="A94" i="17"/>
  <c r="A95" i="17"/>
  <c r="A96" i="17"/>
  <c r="A97" i="17"/>
  <c r="A98" i="17"/>
  <c r="A99" i="17"/>
  <c r="A100" i="17"/>
  <c r="A101" i="17"/>
  <c r="A102" i="17"/>
  <c r="A103" i="17"/>
  <c r="A104" i="17"/>
  <c r="A105" i="17"/>
  <c r="A106" i="17"/>
  <c r="A107" i="17"/>
  <c r="A108" i="17"/>
  <c r="A109" i="17"/>
  <c r="A110" i="17"/>
  <c r="A111" i="17"/>
  <c r="A112" i="17"/>
  <c r="A113" i="17"/>
  <c r="A114" i="17"/>
  <c r="A115" i="17"/>
  <c r="A116" i="17"/>
  <c r="A117" i="17"/>
  <c r="A118" i="17"/>
  <c r="A119" i="17"/>
  <c r="A120" i="17"/>
  <c r="A121" i="17"/>
  <c r="A122" i="17"/>
  <c r="A123" i="17"/>
  <c r="A124" i="17"/>
  <c r="A125" i="17"/>
  <c r="A126" i="17"/>
  <c r="A127" i="17"/>
  <c r="A128" i="17"/>
  <c r="A129" i="17"/>
  <c r="A130" i="17"/>
  <c r="A131" i="17"/>
  <c r="A132" i="17"/>
  <c r="A133" i="17"/>
  <c r="A134" i="17"/>
  <c r="A135" i="17"/>
  <c r="A136" i="17"/>
  <c r="A137" i="17"/>
  <c r="A138" i="17"/>
  <c r="A139" i="17"/>
  <c r="A140" i="17"/>
  <c r="A141" i="17"/>
  <c r="A142" i="17"/>
  <c r="A143" i="17"/>
  <c r="A144" i="17"/>
  <c r="A145" i="17"/>
  <c r="A146" i="17"/>
  <c r="A147" i="17"/>
  <c r="A148" i="17"/>
  <c r="A149" i="17"/>
  <c r="A150" i="17"/>
  <c r="A151" i="17"/>
  <c r="A152" i="17"/>
  <c r="A153" i="17"/>
  <c r="A154" i="17"/>
  <c r="A155" i="17"/>
  <c r="A156" i="17"/>
  <c r="A157" i="17"/>
  <c r="A158" i="17"/>
  <c r="A159" i="17"/>
  <c r="A160" i="17"/>
  <c r="A161" i="17"/>
  <c r="A162" i="17"/>
  <c r="A163" i="17"/>
  <c r="A164" i="17"/>
  <c r="A165" i="17"/>
  <c r="A166" i="17"/>
  <c r="A167" i="17"/>
  <c r="A168" i="17"/>
  <c r="A169" i="17"/>
  <c r="A170" i="17"/>
  <c r="A171" i="17"/>
  <c r="A172" i="17"/>
  <c r="A173" i="17"/>
  <c r="A174" i="17"/>
  <c r="A175" i="17"/>
  <c r="A176" i="17"/>
  <c r="A177" i="17"/>
  <c r="A178" i="17"/>
  <c r="A179" i="17"/>
  <c r="A180" i="17"/>
  <c r="A181" i="17"/>
  <c r="A182" i="17"/>
  <c r="A183" i="17"/>
  <c r="A184" i="17"/>
  <c r="A185" i="17"/>
  <c r="A186" i="17"/>
  <c r="A187" i="17"/>
  <c r="A188" i="17"/>
  <c r="A189" i="17"/>
  <c r="A190" i="17"/>
  <c r="A191" i="17"/>
  <c r="A192" i="17"/>
  <c r="A193" i="17"/>
  <c r="A194" i="17"/>
  <c r="A195" i="17"/>
  <c r="A196" i="17"/>
  <c r="A197" i="17"/>
  <c r="A198" i="17"/>
  <c r="A199" i="17"/>
  <c r="A200" i="17"/>
  <c r="A201" i="17"/>
  <c r="A202" i="17"/>
  <c r="A203" i="17"/>
  <c r="A204" i="17"/>
  <c r="A205" i="17"/>
  <c r="A206" i="17"/>
  <c r="A207" i="17"/>
  <c r="A208" i="17"/>
  <c r="A209" i="17"/>
  <c r="A210" i="17"/>
  <c r="A211" i="17"/>
  <c r="A212" i="17"/>
  <c r="A213" i="17"/>
  <c r="A214" i="17"/>
  <c r="A215" i="17"/>
  <c r="A216" i="17"/>
  <c r="A217" i="17"/>
  <c r="A218" i="17"/>
  <c r="A219" i="17"/>
  <c r="A220" i="17"/>
  <c r="A221" i="17"/>
  <c r="A222" i="17"/>
  <c r="A223" i="17"/>
  <c r="A224" i="17"/>
  <c r="A225" i="17"/>
  <c r="A226" i="17"/>
  <c r="A227" i="17"/>
  <c r="A228" i="17"/>
  <c r="A229" i="17"/>
  <c r="A230" i="17"/>
  <c r="A231" i="17"/>
  <c r="A232" i="17"/>
  <c r="A233" i="17"/>
  <c r="A234" i="17"/>
  <c r="A235" i="17"/>
  <c r="A236" i="17"/>
  <c r="A237" i="17"/>
  <c r="A238" i="17"/>
  <c r="A239" i="17"/>
  <c r="A240" i="17"/>
  <c r="A241" i="17"/>
  <c r="A242" i="17"/>
  <c r="A243" i="17"/>
  <c r="A244" i="17"/>
  <c r="A245" i="17"/>
  <c r="A246" i="17"/>
  <c r="A247" i="17"/>
  <c r="A248" i="17"/>
  <c r="A249" i="17"/>
  <c r="A250" i="17"/>
  <c r="K40" i="21"/>
  <c r="J40" i="21"/>
  <c r="I21" i="35"/>
  <c r="J21" i="35"/>
  <c r="K21" i="35"/>
  <c r="L21" i="35"/>
  <c r="M21" i="35"/>
  <c r="N21" i="35"/>
  <c r="O21" i="35"/>
  <c r="G21" i="25"/>
  <c r="H21" i="25"/>
  <c r="I21" i="25"/>
  <c r="J21" i="25"/>
  <c r="K21" i="25"/>
  <c r="L21" i="25"/>
  <c r="M21" i="25"/>
  <c r="R3" i="26"/>
  <c r="R4" i="26"/>
  <c r="R5" i="26"/>
  <c r="AK7" i="41"/>
  <c r="AK8" i="41"/>
  <c r="AK9" i="41"/>
  <c r="AK10" i="41"/>
  <c r="AK11" i="41"/>
  <c r="AK12" i="41"/>
  <c r="AK13" i="41"/>
  <c r="AK14" i="41"/>
  <c r="L2" i="26" a="1"/>
  <c r="L2" i="26"/>
  <c r="P32" i="26"/>
  <c r="P31" i="26"/>
  <c r="P30" i="26"/>
  <c r="P29" i="26"/>
  <c r="P28" i="26"/>
  <c r="P27" i="26"/>
  <c r="P26" i="26"/>
  <c r="P25" i="26"/>
  <c r="P24" i="26"/>
  <c r="P23" i="26"/>
  <c r="P22" i="26"/>
  <c r="P21" i="26"/>
  <c r="AK6" i="41"/>
  <c r="AK5" i="41"/>
  <c r="AK4" i="41"/>
  <c r="I3" i="17"/>
  <c r="G144" i="11"/>
  <c r="F144" i="11"/>
  <c r="E144" i="11"/>
  <c r="D144" i="11"/>
  <c r="C144" i="11"/>
  <c r="G143" i="11"/>
  <c r="F143" i="11"/>
  <c r="E143" i="11"/>
  <c r="D143" i="11"/>
  <c r="C143" i="11"/>
  <c r="G142" i="11"/>
  <c r="F142" i="11"/>
  <c r="E142" i="11"/>
  <c r="D142" i="11"/>
  <c r="C142" i="11"/>
  <c r="G141" i="11"/>
  <c r="F141" i="11"/>
  <c r="E141" i="11"/>
  <c r="D141" i="11"/>
  <c r="C141" i="11"/>
  <c r="G140" i="11"/>
  <c r="F140" i="11"/>
  <c r="E140" i="11"/>
  <c r="D140" i="11"/>
  <c r="C140" i="11"/>
  <c r="G139" i="11"/>
  <c r="F139" i="11"/>
  <c r="E139" i="11"/>
  <c r="D139" i="11"/>
  <c r="C139" i="11"/>
  <c r="G138" i="11"/>
  <c r="F138" i="11"/>
  <c r="E138" i="11"/>
  <c r="D138" i="11"/>
  <c r="C138" i="11"/>
  <c r="G137" i="11"/>
  <c r="F137" i="11"/>
  <c r="E137" i="11"/>
  <c r="D137" i="11"/>
  <c r="C137" i="11"/>
  <c r="G136" i="11"/>
  <c r="F136" i="11"/>
  <c r="E136" i="11"/>
  <c r="D136" i="11"/>
  <c r="C136" i="11"/>
  <c r="G135" i="11"/>
  <c r="F135" i="11"/>
  <c r="E135" i="11"/>
  <c r="D135" i="11"/>
  <c r="C135" i="11"/>
  <c r="G133" i="11"/>
  <c r="F133" i="11"/>
  <c r="G134" i="11"/>
  <c r="F134" i="11"/>
  <c r="H3" i="21"/>
  <c r="K3" i="6"/>
  <c r="I3" i="6"/>
  <c r="G3" i="6"/>
  <c r="E3" i="6"/>
  <c r="I40" i="6"/>
  <c r="J3" i="21"/>
  <c r="D3" i="21"/>
  <c r="F3" i="21"/>
  <c r="J40" i="6"/>
  <c r="E7" i="6"/>
  <c r="G7" i="6" s="1"/>
  <c r="K7" i="6"/>
  <c r="F7" i="6"/>
  <c r="H7" i="6" s="1"/>
  <c r="E8" i="6"/>
  <c r="G8" i="6" s="1"/>
  <c r="K8" i="6"/>
  <c r="F8" i="6"/>
  <c r="H8" i="6" s="1"/>
  <c r="E9" i="6"/>
  <c r="G9" i="6" s="1"/>
  <c r="K9" i="6"/>
  <c r="F9" i="6"/>
  <c r="H9" i="6" s="1"/>
  <c r="E10" i="6"/>
  <c r="G10" i="6" s="1"/>
  <c r="F10" i="6"/>
  <c r="H10" i="6" s="1"/>
  <c r="E11" i="6"/>
  <c r="G11" i="6" s="1"/>
  <c r="K11" i="6"/>
  <c r="F11" i="6"/>
  <c r="H11" i="6" s="1"/>
  <c r="E12" i="6"/>
  <c r="G12" i="6" s="1"/>
  <c r="K12" i="6"/>
  <c r="F12" i="6"/>
  <c r="H12" i="6" s="1"/>
  <c r="E13" i="6"/>
  <c r="G13" i="6" s="1"/>
  <c r="K13" i="6"/>
  <c r="F13" i="6"/>
  <c r="H13" i="6" s="1"/>
  <c r="E14" i="6"/>
  <c r="G14" i="6" s="1"/>
  <c r="K14" i="6"/>
  <c r="F14" i="6"/>
  <c r="H14" i="6" s="1"/>
  <c r="E15" i="6"/>
  <c r="G15" i="6" s="1"/>
  <c r="K15" i="6"/>
  <c r="F15" i="6"/>
  <c r="H15" i="6" s="1"/>
  <c r="E16" i="6"/>
  <c r="G16" i="6" s="1"/>
  <c r="K16" i="6"/>
  <c r="F16" i="6"/>
  <c r="H16" i="6" s="1"/>
  <c r="E17" i="6"/>
  <c r="G17" i="6" s="1"/>
  <c r="K17" i="6"/>
  <c r="F17" i="6"/>
  <c r="H17" i="6" s="1"/>
  <c r="E18" i="6"/>
  <c r="G18" i="6" s="1"/>
  <c r="K18" i="6"/>
  <c r="F18" i="6"/>
  <c r="H18" i="6" s="1"/>
  <c r="E19" i="6"/>
  <c r="G19" i="6" s="1"/>
  <c r="K19" i="6"/>
  <c r="F19" i="6"/>
  <c r="H19" i="6" s="1"/>
  <c r="E20" i="6"/>
  <c r="G20" i="6" s="1"/>
  <c r="K20" i="6"/>
  <c r="F20" i="6"/>
  <c r="H20" i="6" s="1"/>
  <c r="E21" i="6"/>
  <c r="G21" i="6" s="1"/>
  <c r="K21" i="6"/>
  <c r="F21" i="6"/>
  <c r="H21" i="6" s="1"/>
  <c r="E22" i="6"/>
  <c r="G22" i="6" s="1"/>
  <c r="K22" i="6"/>
  <c r="F22" i="6"/>
  <c r="H22" i="6" s="1"/>
  <c r="E23" i="6"/>
  <c r="G23" i="6" s="1"/>
  <c r="K23" i="6"/>
  <c r="F23" i="6"/>
  <c r="H23" i="6" s="1"/>
  <c r="E24" i="6"/>
  <c r="G24" i="6" s="1"/>
  <c r="K24" i="6"/>
  <c r="F24" i="6"/>
  <c r="H24" i="6" s="1"/>
  <c r="E25" i="6"/>
  <c r="G25" i="6" s="1"/>
  <c r="K25" i="6"/>
  <c r="F25" i="6"/>
  <c r="H25" i="6" s="1"/>
  <c r="E26" i="6"/>
  <c r="G26" i="6" s="1"/>
  <c r="K26" i="6"/>
  <c r="F26" i="6"/>
  <c r="H26" i="6" s="1"/>
  <c r="E27" i="6"/>
  <c r="G27" i="6" s="1"/>
  <c r="K27" i="6"/>
  <c r="F27" i="6"/>
  <c r="H27" i="6" s="1"/>
  <c r="E28" i="6"/>
  <c r="G28" i="6" s="1"/>
  <c r="K28" i="6"/>
  <c r="F28" i="6"/>
  <c r="H28" i="6" s="1"/>
  <c r="E29" i="6"/>
  <c r="G29" i="6" s="1"/>
  <c r="K29" i="6"/>
  <c r="F29" i="6"/>
  <c r="H29" i="6" s="1"/>
  <c r="E30" i="6"/>
  <c r="G30" i="6" s="1"/>
  <c r="K30" i="6"/>
  <c r="F30" i="6"/>
  <c r="H30" i="6" s="1"/>
  <c r="E31" i="6"/>
  <c r="G31" i="6" s="1"/>
  <c r="K31" i="6"/>
  <c r="F31" i="6"/>
  <c r="H31" i="6" s="1"/>
  <c r="E32" i="6"/>
  <c r="G32" i="6" s="1"/>
  <c r="K32" i="6"/>
  <c r="F32" i="6"/>
  <c r="H32" i="6" s="1"/>
  <c r="E33" i="6"/>
  <c r="G33" i="6" s="1"/>
  <c r="K33" i="6"/>
  <c r="F33" i="6"/>
  <c r="H33" i="6" s="1"/>
  <c r="E34" i="6"/>
  <c r="G34" i="6" s="1"/>
  <c r="K34" i="6"/>
  <c r="F34" i="6"/>
  <c r="H34" i="6" s="1"/>
  <c r="Q6" i="37" a="1"/>
  <c r="Q6" i="37"/>
  <c r="Q7" i="37" a="1"/>
  <c r="Q7" i="37"/>
  <c r="Q8" i="37" a="1"/>
  <c r="Q8" i="37"/>
  <c r="Q9" i="37" a="1"/>
  <c r="Q9" i="37"/>
  <c r="Q10" i="37" a="1"/>
  <c r="Q10" i="37"/>
  <c r="Q11" i="37" a="1"/>
  <c r="Q11" i="37"/>
  <c r="Q12" i="37" a="1"/>
  <c r="Q12" i="37"/>
  <c r="Q13" i="37" a="1"/>
  <c r="Q13" i="37"/>
  <c r="Q14" i="37" a="1"/>
  <c r="Q14" i="37"/>
  <c r="AE37" i="27"/>
  <c r="AE36" i="27"/>
  <c r="AE38" i="27"/>
  <c r="C93" i="11"/>
  <c r="D93" i="11"/>
  <c r="E93" i="11"/>
  <c r="F93" i="11"/>
  <c r="G93" i="11"/>
  <c r="C94" i="11"/>
  <c r="D94" i="11"/>
  <c r="E94" i="11"/>
  <c r="F94" i="11"/>
  <c r="G94" i="11"/>
  <c r="C95" i="11"/>
  <c r="D95" i="11"/>
  <c r="E95" i="11"/>
  <c r="F95" i="11"/>
  <c r="G95" i="11"/>
  <c r="C96" i="11"/>
  <c r="D96" i="11"/>
  <c r="E96" i="11"/>
  <c r="F96" i="11"/>
  <c r="G96" i="11"/>
  <c r="C97" i="11"/>
  <c r="D97" i="11"/>
  <c r="E97" i="11"/>
  <c r="F97" i="11"/>
  <c r="G97" i="11"/>
  <c r="C98" i="11"/>
  <c r="D98" i="11"/>
  <c r="E98" i="11"/>
  <c r="F98" i="11"/>
  <c r="G98" i="11"/>
  <c r="C99" i="11"/>
  <c r="D99" i="11"/>
  <c r="E99" i="11"/>
  <c r="F99" i="11"/>
  <c r="G99" i="11"/>
  <c r="C100" i="11"/>
  <c r="D100" i="11"/>
  <c r="E100" i="11"/>
  <c r="F100" i="11"/>
  <c r="G100" i="11"/>
  <c r="C101" i="11"/>
  <c r="D101" i="11"/>
  <c r="E101" i="11"/>
  <c r="F101" i="11"/>
  <c r="G101" i="11"/>
  <c r="C102" i="11"/>
  <c r="D102" i="11"/>
  <c r="E102" i="11"/>
  <c r="F102" i="11"/>
  <c r="G102" i="11"/>
  <c r="D51" i="11"/>
  <c r="E51" i="11"/>
  <c r="F51" i="11"/>
  <c r="G51" i="11"/>
  <c r="H51" i="11"/>
  <c r="I51" i="11"/>
  <c r="J51" i="11"/>
  <c r="K51" i="11"/>
  <c r="L51" i="11"/>
  <c r="E52" i="11"/>
  <c r="F52" i="11"/>
  <c r="G52" i="11"/>
  <c r="H52" i="11"/>
  <c r="I52" i="11"/>
  <c r="J52" i="11"/>
  <c r="K52" i="11"/>
  <c r="L52" i="11"/>
  <c r="E53" i="11"/>
  <c r="F53" i="11"/>
  <c r="G53" i="11"/>
  <c r="H53" i="11"/>
  <c r="I53" i="11"/>
  <c r="J53" i="11"/>
  <c r="K53" i="11"/>
  <c r="L53" i="11"/>
  <c r="D54" i="11"/>
  <c r="E54" i="11"/>
  <c r="F54" i="11"/>
  <c r="G54" i="11"/>
  <c r="H54" i="11"/>
  <c r="I54" i="11"/>
  <c r="J54" i="11"/>
  <c r="K54" i="11"/>
  <c r="L54" i="11"/>
  <c r="D55" i="11"/>
  <c r="E55" i="11"/>
  <c r="F55" i="11"/>
  <c r="G55" i="11"/>
  <c r="H55" i="11"/>
  <c r="I55" i="11"/>
  <c r="J55" i="11"/>
  <c r="K55" i="11"/>
  <c r="L55" i="11"/>
  <c r="D56" i="11"/>
  <c r="E56" i="11"/>
  <c r="F56" i="11"/>
  <c r="G56" i="11"/>
  <c r="H56" i="11"/>
  <c r="I56" i="11"/>
  <c r="J56" i="11"/>
  <c r="K56" i="11"/>
  <c r="L56" i="11"/>
  <c r="D57" i="11"/>
  <c r="E57" i="11"/>
  <c r="F57" i="11"/>
  <c r="G57" i="11"/>
  <c r="H57" i="11"/>
  <c r="I57" i="11"/>
  <c r="J57" i="11"/>
  <c r="K57" i="11"/>
  <c r="L57" i="11"/>
  <c r="D58" i="11"/>
  <c r="E58" i="11"/>
  <c r="F58" i="11"/>
  <c r="G58" i="11"/>
  <c r="H58" i="11"/>
  <c r="I58" i="11"/>
  <c r="J58" i="11"/>
  <c r="K58" i="11"/>
  <c r="L58" i="11"/>
  <c r="D59" i="11"/>
  <c r="E59" i="11"/>
  <c r="F59" i="11"/>
  <c r="G59" i="11"/>
  <c r="H59" i="11"/>
  <c r="I59" i="11"/>
  <c r="J59" i="11"/>
  <c r="K59" i="11"/>
  <c r="L59" i="11"/>
  <c r="D60" i="11"/>
  <c r="E60" i="11"/>
  <c r="F60" i="11"/>
  <c r="G60" i="11"/>
  <c r="H60" i="11"/>
  <c r="I60" i="11"/>
  <c r="J60" i="11"/>
  <c r="K60" i="11"/>
  <c r="L60" i="11"/>
  <c r="E7" i="21"/>
  <c r="G7" i="21"/>
  <c r="E8" i="21"/>
  <c r="G8" i="21"/>
  <c r="E9" i="21"/>
  <c r="G9" i="21"/>
  <c r="E10" i="21"/>
  <c r="G10" i="21"/>
  <c r="E11" i="21"/>
  <c r="G11" i="21"/>
  <c r="E12" i="21"/>
  <c r="G12" i="21"/>
  <c r="E13" i="21"/>
  <c r="G13" i="21"/>
  <c r="E14" i="21"/>
  <c r="G14" i="21"/>
  <c r="E15" i="21"/>
  <c r="G15" i="21"/>
  <c r="E16" i="21"/>
  <c r="G16" i="21"/>
  <c r="E17" i="21"/>
  <c r="G17" i="21"/>
  <c r="E18" i="21"/>
  <c r="G18" i="21"/>
  <c r="E19" i="21"/>
  <c r="G19" i="21"/>
  <c r="E20" i="21"/>
  <c r="G20" i="21"/>
  <c r="E21" i="21"/>
  <c r="G21" i="21"/>
  <c r="E22" i="21"/>
  <c r="G22" i="21"/>
  <c r="E23" i="21"/>
  <c r="G23" i="21"/>
  <c r="E24" i="21"/>
  <c r="G24" i="21"/>
  <c r="E25" i="21"/>
  <c r="G25" i="21"/>
  <c r="E26" i="21"/>
  <c r="G26" i="21"/>
  <c r="E27" i="21"/>
  <c r="G27" i="21"/>
  <c r="E28" i="21"/>
  <c r="G28" i="21"/>
  <c r="E29" i="21"/>
  <c r="G29" i="21"/>
  <c r="E30" i="21"/>
  <c r="G30" i="21"/>
  <c r="E31" i="21"/>
  <c r="G31" i="21"/>
  <c r="E32" i="21"/>
  <c r="G32" i="21"/>
  <c r="E33" i="21"/>
  <c r="G33" i="21"/>
  <c r="E34" i="21"/>
  <c r="G34" i="21"/>
  <c r="AI3" i="27"/>
  <c r="AI4" i="27"/>
  <c r="AI5" i="27"/>
  <c r="AI6" i="27"/>
  <c r="AI7" i="27"/>
  <c r="AI8" i="27"/>
  <c r="AI9" i="27"/>
  <c r="AI10" i="27"/>
  <c r="AI2" i="27"/>
  <c r="AI12" i="27"/>
  <c r="AI11" i="27"/>
  <c r="L34" i="6"/>
  <c r="L33" i="6"/>
  <c r="L32" i="6"/>
  <c r="L31" i="6"/>
  <c r="L30" i="6"/>
  <c r="L29" i="6"/>
  <c r="L28" i="6"/>
  <c r="L27" i="6"/>
  <c r="L26" i="6"/>
  <c r="L25" i="6"/>
  <c r="L24" i="6"/>
  <c r="L23" i="6"/>
  <c r="L22" i="6"/>
  <c r="L21" i="6"/>
  <c r="L20" i="6"/>
  <c r="L19" i="6"/>
  <c r="L18" i="6"/>
  <c r="L17" i="6"/>
  <c r="L16" i="6"/>
  <c r="L15" i="6"/>
  <c r="L14" i="6"/>
  <c r="L13" i="6"/>
  <c r="L12" i="6"/>
  <c r="L11" i="6"/>
  <c r="L10" i="6"/>
  <c r="L9" i="6"/>
  <c r="L8" i="6"/>
  <c r="L7" i="6"/>
  <c r="P9" i="26"/>
  <c r="P10" i="26"/>
  <c r="P11" i="26"/>
  <c r="P12" i="26"/>
  <c r="P13" i="26"/>
  <c r="P14" i="26"/>
  <c r="P15" i="26"/>
  <c r="P16" i="26"/>
  <c r="P17" i="26"/>
  <c r="P18" i="26"/>
  <c r="P19" i="26"/>
  <c r="P20" i="26"/>
  <c r="AD36" i="27"/>
  <c r="AD35" i="27"/>
  <c r="AD48" i="27"/>
  <c r="AD34" i="27"/>
  <c r="AD47" i="27"/>
  <c r="AD33" i="27"/>
  <c r="AD46" i="27"/>
  <c r="AD32" i="27"/>
  <c r="AD45" i="27"/>
  <c r="AD31" i="27"/>
  <c r="AD44" i="27"/>
  <c r="AD30" i="27"/>
  <c r="AD43" i="27"/>
  <c r="AD29" i="27"/>
  <c r="AD42" i="27"/>
  <c r="AD28" i="27"/>
  <c r="AD41" i="27"/>
  <c r="AD38" i="27"/>
  <c r="AD37" i="27"/>
  <c r="C2" i="17"/>
  <c r="C1" i="17"/>
  <c r="C2" i="16"/>
  <c r="C2" i="21"/>
  <c r="C2" i="6"/>
  <c r="AH41" i="27" a="1"/>
  <c r="AH41" i="27"/>
  <c r="AE41" i="27"/>
  <c r="AE42" i="27"/>
  <c r="AE43" i="27"/>
  <c r="AE44" i="27"/>
  <c r="AE45" i="27"/>
  <c r="AE46" i="27"/>
  <c r="AE47" i="27"/>
  <c r="AE48" i="27"/>
  <c r="AH48" i="27" a="1"/>
  <c r="AH48" i="27"/>
  <c r="AH47" i="27" a="1"/>
  <c r="AH47" i="27"/>
  <c r="AG47" i="27"/>
  <c r="AF47" i="27"/>
  <c r="AH46" i="27" a="1"/>
  <c r="AH46" i="27"/>
  <c r="AH45" i="27" a="1"/>
  <c r="AH45" i="27"/>
  <c r="AG45" i="27"/>
  <c r="AF45" i="27"/>
  <c r="AH44" i="27" a="1"/>
  <c r="AH44" i="27"/>
  <c r="AH43" i="27" a="1"/>
  <c r="AH43" i="27"/>
  <c r="AH42" i="27" a="1"/>
  <c r="AH42" i="27"/>
  <c r="W1" i="38"/>
  <c r="V1" i="38"/>
  <c r="U1" i="38"/>
  <c r="T1" i="38"/>
  <c r="R1" i="38"/>
  <c r="S1" i="38"/>
  <c r="S100" i="38"/>
  <c r="R100" i="38"/>
  <c r="S99" i="38"/>
  <c r="R99" i="38"/>
  <c r="S98" i="38"/>
  <c r="R98" i="38"/>
  <c r="S97" i="38"/>
  <c r="R97" i="38"/>
  <c r="S96" i="38"/>
  <c r="R96" i="38"/>
  <c r="S95" i="38"/>
  <c r="R95" i="38"/>
  <c r="S94" i="38"/>
  <c r="R94" i="38"/>
  <c r="S93" i="38"/>
  <c r="R93" i="38"/>
  <c r="S92" i="38"/>
  <c r="R92" i="38"/>
  <c r="S91" i="38"/>
  <c r="R91" i="38"/>
  <c r="S90" i="38"/>
  <c r="R90" i="38"/>
  <c r="S89" i="38"/>
  <c r="R89" i="38"/>
  <c r="S88" i="38"/>
  <c r="R88" i="38"/>
  <c r="S87" i="38"/>
  <c r="R87" i="38"/>
  <c r="S86" i="38"/>
  <c r="R86" i="38"/>
  <c r="S85" i="38"/>
  <c r="R85" i="38"/>
  <c r="S84" i="38"/>
  <c r="R84" i="38"/>
  <c r="S83" i="38"/>
  <c r="R83" i="38"/>
  <c r="S82" i="38"/>
  <c r="R82" i="38"/>
  <c r="S81" i="38"/>
  <c r="R81" i="38"/>
  <c r="S80" i="38"/>
  <c r="R80" i="38"/>
  <c r="S79" i="38"/>
  <c r="R79" i="38"/>
  <c r="S78" i="38"/>
  <c r="R78" i="38"/>
  <c r="S77" i="38"/>
  <c r="R77" i="38"/>
  <c r="S76" i="38"/>
  <c r="R76" i="38"/>
  <c r="S75" i="38"/>
  <c r="R75" i="38"/>
  <c r="S74" i="38"/>
  <c r="R74" i="38"/>
  <c r="S73" i="38"/>
  <c r="R73" i="38"/>
  <c r="S72" i="38"/>
  <c r="R72" i="38"/>
  <c r="S71" i="38"/>
  <c r="R71" i="38"/>
  <c r="S70" i="38"/>
  <c r="R70" i="38"/>
  <c r="S69" i="38"/>
  <c r="R69" i="38"/>
  <c r="S68" i="38"/>
  <c r="R68" i="38"/>
  <c r="S67" i="38"/>
  <c r="R67" i="38"/>
  <c r="S66" i="38"/>
  <c r="R66" i="38"/>
  <c r="S65" i="38"/>
  <c r="R65" i="38"/>
  <c r="S64" i="38"/>
  <c r="R64" i="38"/>
  <c r="S63" i="38"/>
  <c r="R63" i="38"/>
  <c r="S62" i="38"/>
  <c r="R62" i="38"/>
  <c r="S61" i="38"/>
  <c r="R61" i="38"/>
  <c r="S60" i="38"/>
  <c r="R60" i="38"/>
  <c r="S59" i="38"/>
  <c r="R59" i="38"/>
  <c r="S58" i="38"/>
  <c r="R58" i="38"/>
  <c r="S57" i="38"/>
  <c r="R57" i="38"/>
  <c r="S56" i="38"/>
  <c r="R56" i="38"/>
  <c r="S55" i="38"/>
  <c r="R55" i="38"/>
  <c r="S54" i="38"/>
  <c r="R54" i="38"/>
  <c r="S53" i="38"/>
  <c r="R53" i="38"/>
  <c r="S52" i="38"/>
  <c r="R52" i="38"/>
  <c r="S51" i="38"/>
  <c r="R51" i="38"/>
  <c r="S50" i="38"/>
  <c r="R50" i="38"/>
  <c r="S49" i="38"/>
  <c r="R49" i="38"/>
  <c r="S48" i="38"/>
  <c r="R48" i="38"/>
  <c r="S47" i="38"/>
  <c r="R47" i="38"/>
  <c r="S46" i="38"/>
  <c r="R46" i="38"/>
  <c r="S45" i="38"/>
  <c r="R45" i="38"/>
  <c r="S44" i="38"/>
  <c r="R44" i="38"/>
  <c r="S43" i="38"/>
  <c r="R43" i="38"/>
  <c r="S42" i="38"/>
  <c r="R42" i="38"/>
  <c r="S41" i="38"/>
  <c r="R41" i="38"/>
  <c r="S40" i="38"/>
  <c r="R40" i="38"/>
  <c r="S39" i="38"/>
  <c r="R39" i="38"/>
  <c r="S38" i="38"/>
  <c r="R38" i="38"/>
  <c r="S37" i="38"/>
  <c r="R37" i="38"/>
  <c r="S36" i="38"/>
  <c r="R36" i="38"/>
  <c r="S35" i="38"/>
  <c r="R35" i="38"/>
  <c r="S34" i="38"/>
  <c r="R34" i="38"/>
  <c r="S33" i="38"/>
  <c r="R33" i="38"/>
  <c r="S32" i="38"/>
  <c r="R32" i="38"/>
  <c r="S31" i="38"/>
  <c r="R31" i="38"/>
  <c r="S30" i="38"/>
  <c r="R30" i="38"/>
  <c r="S29" i="38"/>
  <c r="R29" i="38"/>
  <c r="S28" i="38"/>
  <c r="R28" i="38"/>
  <c r="S27" i="38"/>
  <c r="R27" i="38"/>
  <c r="S26" i="38"/>
  <c r="R26" i="38"/>
  <c r="S25" i="38"/>
  <c r="R25" i="38"/>
  <c r="S24" i="38"/>
  <c r="R24" i="38"/>
  <c r="S23" i="38"/>
  <c r="R23" i="38"/>
  <c r="S22" i="38"/>
  <c r="R22" i="38"/>
  <c r="S21" i="38"/>
  <c r="R21" i="38"/>
  <c r="S20" i="38"/>
  <c r="R20" i="38"/>
  <c r="S19" i="38"/>
  <c r="R19" i="38"/>
  <c r="S18" i="38"/>
  <c r="R18" i="38"/>
  <c r="S17" i="38"/>
  <c r="R17" i="38"/>
  <c r="S16" i="38"/>
  <c r="R16" i="38"/>
  <c r="S15" i="38"/>
  <c r="R15" i="38"/>
  <c r="S14" i="38"/>
  <c r="R14" i="38"/>
  <c r="S13" i="38"/>
  <c r="R13" i="38"/>
  <c r="S12" i="38"/>
  <c r="R12" i="38"/>
  <c r="S11" i="38"/>
  <c r="R11" i="38"/>
  <c r="S10" i="38"/>
  <c r="R10" i="38"/>
  <c r="S9" i="38"/>
  <c r="R9" i="38"/>
  <c r="S8" i="38"/>
  <c r="R8" i="38"/>
  <c r="S7" i="38"/>
  <c r="R7" i="38"/>
  <c r="S6" i="38"/>
  <c r="R6" i="38"/>
  <c r="L1" i="38"/>
  <c r="AD49" i="27"/>
  <c r="AH49" i="27" a="1"/>
  <c r="AH49" i="27"/>
  <c r="AN49" i="27"/>
  <c r="AH36" i="27" a="1"/>
  <c r="AH36" i="27"/>
  <c r="AE50" i="27"/>
  <c r="AE49" i="27"/>
  <c r="AE51" i="27"/>
  <c r="AD51" i="27"/>
  <c r="AH51" i="27" a="1"/>
  <c r="AH51" i="27"/>
  <c r="AH38" i="27" a="1"/>
  <c r="AH38" i="27"/>
  <c r="AH37" i="27" a="1"/>
  <c r="AH37" i="27"/>
  <c r="AD50" i="27"/>
  <c r="AH50" i="27" a="1"/>
  <c r="AH50" i="27"/>
  <c r="AN41" i="27"/>
  <c r="AN42" i="27"/>
  <c r="AN43" i="27"/>
  <c r="AN44" i="27"/>
  <c r="AN45" i="27"/>
  <c r="AK45" i="27"/>
  <c r="AM45" i="27"/>
  <c r="AJ45" i="27"/>
  <c r="AL45" i="27"/>
  <c r="AN46" i="27"/>
  <c r="AN47" i="27"/>
  <c r="AK47" i="27"/>
  <c r="AM47" i="27"/>
  <c r="AJ47" i="27"/>
  <c r="AL47" i="27"/>
  <c r="AN48" i="27"/>
  <c r="AN36" i="27"/>
  <c r="AF38" i="27"/>
  <c r="AG38" i="27"/>
  <c r="AJ38" i="27"/>
  <c r="AK38" i="27"/>
  <c r="AN38" i="27"/>
  <c r="AF51" i="27"/>
  <c r="AG51" i="27"/>
  <c r="AJ51" i="27"/>
  <c r="AK51" i="27"/>
  <c r="AN51" i="27"/>
  <c r="AN50" i="27"/>
  <c r="AN37" i="27"/>
  <c r="H2" i="26" a="1"/>
  <c r="H2" i="26"/>
  <c r="P8" i="26"/>
  <c r="AM51" i="27"/>
  <c r="AL51" i="27"/>
  <c r="AM38" i="27"/>
  <c r="AL38" i="27"/>
  <c r="P2" i="37" a="1"/>
  <c r="AH28" i="27" a="1"/>
  <c r="AH28" i="27"/>
  <c r="AE28" i="27"/>
  <c r="AH29" i="27" a="1"/>
  <c r="AH29" i="27"/>
  <c r="AE29" i="27"/>
  <c r="AH30" i="27" a="1"/>
  <c r="AH30" i="27"/>
  <c r="AE30" i="27"/>
  <c r="AH31" i="27" a="1"/>
  <c r="AH31" i="27"/>
  <c r="AE31" i="27"/>
  <c r="AH32" i="27" a="1"/>
  <c r="AH32" i="27"/>
  <c r="AE32" i="27"/>
  <c r="AH33" i="27" a="1"/>
  <c r="AH33" i="27"/>
  <c r="AE33" i="27"/>
  <c r="AH34" i="27" a="1"/>
  <c r="AH34" i="27"/>
  <c r="AE34" i="27"/>
  <c r="AH35" i="27" a="1"/>
  <c r="AH35" i="27"/>
  <c r="AE35" i="27"/>
  <c r="A2" i="38" a="1"/>
  <c r="A2" i="38"/>
  <c r="AE2" i="26"/>
  <c r="AD2" i="26"/>
  <c r="F2" i="22"/>
  <c r="D2" i="22"/>
  <c r="F3" i="22"/>
  <c r="D3" i="22"/>
  <c r="F4" i="22"/>
  <c r="D4" i="22"/>
  <c r="F5" i="22"/>
  <c r="D5" i="22"/>
  <c r="F6" i="22"/>
  <c r="D6" i="22"/>
  <c r="F7" i="22"/>
  <c r="D7" i="22"/>
  <c r="F8" i="22"/>
  <c r="D8" i="22"/>
  <c r="F9" i="22"/>
  <c r="D9" i="22"/>
  <c r="F10" i="22"/>
  <c r="D10" i="22"/>
  <c r="F11" i="22"/>
  <c r="D11" i="22"/>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D5" i="27" a="1"/>
  <c r="D5" i="27"/>
  <c r="D4" i="27" a="1"/>
  <c r="D4" i="27"/>
  <c r="D2" i="27" a="1"/>
  <c r="D2" i="27"/>
  <c r="D3" i="27" a="1"/>
  <c r="D3" i="27"/>
  <c r="D6" i="27" a="1"/>
  <c r="D6" i="27"/>
  <c r="D7" i="27" a="1"/>
  <c r="D7" i="27"/>
  <c r="D8" i="27" a="1"/>
  <c r="D8" i="27"/>
  <c r="D9" i="27" a="1"/>
  <c r="D9" i="27"/>
  <c r="D10" i="27" a="1"/>
  <c r="D10" i="27"/>
  <c r="D11" i="27" a="1"/>
  <c r="D11" i="27"/>
  <c r="D12" i="27" a="1"/>
  <c r="D12" i="27"/>
  <c r="D13" i="27" a="1"/>
  <c r="D13" i="27"/>
  <c r="D14" i="27" a="1"/>
  <c r="D14" i="27"/>
  <c r="D15" i="27" a="1"/>
  <c r="D15" i="27"/>
  <c r="D16" i="27" a="1"/>
  <c r="D16" i="27"/>
  <c r="D17" i="27" a="1"/>
  <c r="D17" i="27"/>
  <c r="D18" i="27" a="1"/>
  <c r="D18" i="27"/>
  <c r="D19" i="27" a="1"/>
  <c r="D19" i="27"/>
  <c r="D20" i="27" a="1"/>
  <c r="D20" i="27"/>
  <c r="D21" i="27" a="1"/>
  <c r="D21" i="27"/>
  <c r="D22" i="27" a="1"/>
  <c r="D22" i="27"/>
  <c r="D23" i="27" a="1"/>
  <c r="D23" i="27"/>
  <c r="D24" i="27" a="1"/>
  <c r="D24" i="27"/>
  <c r="D25" i="27" a="1"/>
  <c r="D25" i="27"/>
  <c r="D26" i="27" a="1"/>
  <c r="D26" i="27"/>
  <c r="D27" i="27" a="1"/>
  <c r="D27" i="27"/>
  <c r="D28" i="27" a="1"/>
  <c r="D28" i="27"/>
  <c r="D29" i="27" a="1"/>
  <c r="D29" i="27"/>
  <c r="D30" i="27" a="1"/>
  <c r="D30" i="27"/>
  <c r="D31" i="27" a="1"/>
  <c r="D31" i="27"/>
  <c r="D32" i="27" a="1"/>
  <c r="D32" i="27"/>
  <c r="D33" i="27" a="1"/>
  <c r="D33" i="27"/>
  <c r="D34" i="27" a="1"/>
  <c r="D34" i="27"/>
  <c r="D35" i="27" a="1"/>
  <c r="D35" i="27"/>
  <c r="D36" i="27" a="1"/>
  <c r="D36" i="27"/>
  <c r="D37" i="27" a="1"/>
  <c r="D37" i="27"/>
  <c r="D38" i="27" a="1"/>
  <c r="D38" i="27"/>
  <c r="D39" i="27" a="1"/>
  <c r="D39" i="27"/>
  <c r="D40" i="27" a="1"/>
  <c r="D40" i="27"/>
  <c r="D41" i="27" a="1"/>
  <c r="D41" i="27"/>
  <c r="D42" i="27" a="1"/>
  <c r="D42" i="27"/>
  <c r="D43" i="27" a="1"/>
  <c r="D43" i="27"/>
  <c r="D44" i="27" a="1"/>
  <c r="D44" i="27"/>
  <c r="D45" i="27" a="1"/>
  <c r="D45" i="27"/>
  <c r="D46" i="27" a="1"/>
  <c r="D46" i="27"/>
  <c r="D47" i="27" a="1"/>
  <c r="D47" i="27"/>
  <c r="D48" i="27" a="1"/>
  <c r="D48" i="27"/>
  <c r="D49" i="27" a="1"/>
  <c r="D49" i="27"/>
  <c r="D50" i="27" a="1"/>
  <c r="D50" i="27"/>
  <c r="D51" i="27" a="1"/>
  <c r="D51" i="27"/>
  <c r="D52" i="27" a="1"/>
  <c r="D52" i="27"/>
  <c r="D53" i="27" a="1"/>
  <c r="D53" i="27"/>
  <c r="D54" i="27" a="1"/>
  <c r="D54" i="27"/>
  <c r="D55" i="27" a="1"/>
  <c r="D55" i="27"/>
  <c r="D56" i="27" a="1"/>
  <c r="D56" i="27"/>
  <c r="D57" i="27" a="1"/>
  <c r="D57" i="27"/>
  <c r="D58" i="27" a="1"/>
  <c r="D58" i="27"/>
  <c r="D59" i="27" a="1"/>
  <c r="D59" i="27"/>
  <c r="D60" i="27" a="1"/>
  <c r="D60" i="27"/>
  <c r="D61" i="27" a="1"/>
  <c r="D61" i="27"/>
  <c r="D62" i="27" a="1"/>
  <c r="D62" i="27"/>
  <c r="D63" i="27" a="1"/>
  <c r="D63" i="27"/>
  <c r="D64" i="27" a="1"/>
  <c r="D64" i="27"/>
  <c r="D65" i="27" a="1"/>
  <c r="D65" i="27"/>
  <c r="D66" i="27" a="1"/>
  <c r="D66" i="27"/>
  <c r="D67" i="27" a="1"/>
  <c r="D67" i="27"/>
  <c r="D68" i="27" a="1"/>
  <c r="D68" i="27"/>
  <c r="D69" i="27" a="1"/>
  <c r="D69" i="27"/>
  <c r="D70" i="27" a="1"/>
  <c r="D70" i="27"/>
  <c r="D71" i="27" a="1"/>
  <c r="D71" i="27"/>
  <c r="D72" i="27" a="1"/>
  <c r="D72" i="27"/>
  <c r="D73" i="27" a="1"/>
  <c r="D73" i="27"/>
  <c r="D74" i="27" a="1"/>
  <c r="D74" i="27"/>
  <c r="D75" i="27" a="1"/>
  <c r="D75" i="27"/>
  <c r="D76" i="27" a="1"/>
  <c r="D76" i="27"/>
  <c r="D77" i="27" a="1"/>
  <c r="D77" i="27"/>
  <c r="D78" i="27" a="1"/>
  <c r="D78" i="27"/>
  <c r="D79" i="27" a="1"/>
  <c r="D79" i="27"/>
  <c r="D80" i="27" a="1"/>
  <c r="D80" i="27"/>
  <c r="D81" i="27" a="1"/>
  <c r="D81" i="27"/>
  <c r="D82" i="27" a="1"/>
  <c r="D82" i="27"/>
  <c r="D83" i="27" a="1"/>
  <c r="D83" i="27"/>
  <c r="D84" i="27" a="1"/>
  <c r="D84" i="27"/>
  <c r="D85" i="27" a="1"/>
  <c r="D85" i="27"/>
  <c r="D86" i="27" a="1"/>
  <c r="D86" i="27"/>
  <c r="D87" i="27" a="1"/>
  <c r="D87" i="27"/>
  <c r="D88" i="27" a="1"/>
  <c r="D88" i="27"/>
  <c r="D89" i="27" a="1"/>
  <c r="D89" i="27"/>
  <c r="D90" i="27" a="1"/>
  <c r="D90" i="27"/>
  <c r="D91" i="27" a="1"/>
  <c r="D91" i="27"/>
  <c r="D92" i="27" a="1"/>
  <c r="D92" i="27"/>
  <c r="D93" i="27" a="1"/>
  <c r="D93" i="27"/>
  <c r="D94" i="27" a="1"/>
  <c r="D94" i="27"/>
  <c r="D95" i="27" a="1"/>
  <c r="D95" i="27"/>
  <c r="D96" i="27" a="1"/>
  <c r="D96" i="27"/>
  <c r="D97" i="27" a="1"/>
  <c r="D97" i="27"/>
  <c r="D98" i="27" a="1"/>
  <c r="D98" i="27"/>
  <c r="D99" i="27" a="1"/>
  <c r="D99" i="27"/>
  <c r="D100" i="27" a="1"/>
  <c r="D100" i="27"/>
  <c r="D8" i="21"/>
  <c r="F8" i="21"/>
  <c r="D9" i="21"/>
  <c r="F9" i="21"/>
  <c r="D10" i="21"/>
  <c r="F10" i="21"/>
  <c r="D11" i="21"/>
  <c r="F11" i="21"/>
  <c r="D12" i="21"/>
  <c r="F12" i="21"/>
  <c r="D13" i="21"/>
  <c r="F13" i="21"/>
  <c r="D14" i="21"/>
  <c r="F14" i="21"/>
  <c r="D15" i="21"/>
  <c r="F15" i="21"/>
  <c r="D16" i="21"/>
  <c r="F16" i="21"/>
  <c r="D17" i="21"/>
  <c r="F17" i="21"/>
  <c r="D18" i="21"/>
  <c r="F18" i="21"/>
  <c r="D19" i="21"/>
  <c r="F19" i="21"/>
  <c r="D20" i="21"/>
  <c r="F20" i="21"/>
  <c r="D21" i="21"/>
  <c r="F21" i="21"/>
  <c r="D22" i="21"/>
  <c r="F22" i="21"/>
  <c r="D23" i="21"/>
  <c r="F23" i="21"/>
  <c r="D24" i="21"/>
  <c r="F24" i="21"/>
  <c r="D25" i="21"/>
  <c r="F25" i="21"/>
  <c r="D26" i="21"/>
  <c r="F26" i="21"/>
  <c r="D27" i="21"/>
  <c r="F27" i="21"/>
  <c r="D28" i="21"/>
  <c r="F28" i="21"/>
  <c r="D29" i="21"/>
  <c r="F29" i="21"/>
  <c r="D30" i="21"/>
  <c r="F30" i="21"/>
  <c r="D31" i="21"/>
  <c r="F31" i="21"/>
  <c r="D32" i="21"/>
  <c r="F32" i="21"/>
  <c r="D33" i="21"/>
  <c r="F33" i="21"/>
  <c r="D34" i="21"/>
  <c r="F34" i="21"/>
  <c r="C7" i="35"/>
  <c r="M6" i="38"/>
  <c r="M7" i="38"/>
  <c r="L6" i="38"/>
  <c r="L7" i="38"/>
  <c r="C2" i="38" a="1"/>
  <c r="C2" i="38"/>
  <c r="C3" i="38" a="1"/>
  <c r="C3" i="38"/>
  <c r="C4" i="38" a="1"/>
  <c r="C4" i="38"/>
  <c r="C5" i="38" a="1"/>
  <c r="C5" i="38"/>
  <c r="E6" i="38"/>
  <c r="C6" i="38" a="1"/>
  <c r="C6" i="38"/>
  <c r="E7" i="38"/>
  <c r="C7" i="38" a="1"/>
  <c r="C7" i="38"/>
  <c r="E8" i="38"/>
  <c r="C8" i="38" a="1"/>
  <c r="C8" i="38"/>
  <c r="E9" i="38"/>
  <c r="C9" i="38" a="1"/>
  <c r="C9" i="38"/>
  <c r="E10" i="38"/>
  <c r="C10" i="38" a="1"/>
  <c r="C10" i="38"/>
  <c r="E11" i="38"/>
  <c r="C11" i="38" a="1"/>
  <c r="C11" i="38"/>
  <c r="E12" i="38"/>
  <c r="C12" i="38" a="1"/>
  <c r="C12" i="38"/>
  <c r="E13" i="38"/>
  <c r="C13" i="38" a="1"/>
  <c r="C13" i="38"/>
  <c r="E14" i="38"/>
  <c r="C14" i="38" a="1"/>
  <c r="C14" i="38"/>
  <c r="E15" i="38"/>
  <c r="C15" i="38" a="1"/>
  <c r="C15" i="38"/>
  <c r="E16" i="38"/>
  <c r="C16" i="38" a="1"/>
  <c r="C16" i="38"/>
  <c r="E17" i="38"/>
  <c r="C17" i="38" a="1"/>
  <c r="C17" i="38"/>
  <c r="E18" i="38"/>
  <c r="C18" i="38" a="1"/>
  <c r="C18" i="38"/>
  <c r="E19" i="38"/>
  <c r="C19" i="38" a="1"/>
  <c r="C19" i="38"/>
  <c r="E20" i="38"/>
  <c r="C20" i="38" a="1"/>
  <c r="C20" i="38"/>
  <c r="E21" i="38"/>
  <c r="C21" i="38" a="1"/>
  <c r="C21" i="38"/>
  <c r="E22" i="38"/>
  <c r="C22" i="38" a="1"/>
  <c r="C22" i="38"/>
  <c r="E23" i="38"/>
  <c r="C23" i="38" a="1"/>
  <c r="C23" i="38"/>
  <c r="E24" i="38"/>
  <c r="C24" i="38" a="1"/>
  <c r="C24" i="38"/>
  <c r="E25" i="38"/>
  <c r="C25" i="38" a="1"/>
  <c r="C25" i="38"/>
  <c r="E26" i="38"/>
  <c r="C26" i="38" a="1"/>
  <c r="C26" i="38"/>
  <c r="E27" i="38"/>
  <c r="C27" i="38" a="1"/>
  <c r="C27" i="38"/>
  <c r="E28" i="38"/>
  <c r="C28" i="38" a="1"/>
  <c r="C28" i="38"/>
  <c r="E29" i="38"/>
  <c r="C29" i="38" a="1"/>
  <c r="C29" i="38"/>
  <c r="E30" i="38"/>
  <c r="C30" i="38" a="1"/>
  <c r="C30" i="38"/>
  <c r="E31" i="38"/>
  <c r="C31" i="38" a="1"/>
  <c r="C31" i="38"/>
  <c r="E32" i="38"/>
  <c r="C32" i="38" a="1"/>
  <c r="C32" i="38"/>
  <c r="E33" i="38"/>
  <c r="C33" i="38" a="1"/>
  <c r="C33" i="38"/>
  <c r="E34" i="38"/>
  <c r="C34" i="38" a="1"/>
  <c r="C34" i="38"/>
  <c r="E35" i="38"/>
  <c r="C35" i="38" a="1"/>
  <c r="C35" i="38"/>
  <c r="E36" i="38"/>
  <c r="C36" i="38" a="1"/>
  <c r="C36" i="38"/>
  <c r="E37" i="38"/>
  <c r="C37" i="38" a="1"/>
  <c r="C37" i="38"/>
  <c r="E38" i="38"/>
  <c r="C38" i="38" a="1"/>
  <c r="C38" i="38"/>
  <c r="E39" i="38"/>
  <c r="C39" i="38" a="1"/>
  <c r="C39" i="38"/>
  <c r="E40" i="38"/>
  <c r="C40" i="38" a="1"/>
  <c r="C40" i="38"/>
  <c r="E41" i="38"/>
  <c r="C41" i="38" a="1"/>
  <c r="C41" i="38"/>
  <c r="E42" i="38"/>
  <c r="C42" i="38" a="1"/>
  <c r="C42" i="38"/>
  <c r="E43" i="38"/>
  <c r="C43" i="38" a="1"/>
  <c r="C43" i="38"/>
  <c r="E44" i="38"/>
  <c r="C44" i="38" a="1"/>
  <c r="C44" i="38"/>
  <c r="E45" i="38"/>
  <c r="C45" i="38" a="1"/>
  <c r="C45" i="38"/>
  <c r="E46" i="38"/>
  <c r="C46" i="38" a="1"/>
  <c r="C46" i="38"/>
  <c r="E47" i="38"/>
  <c r="C47" i="38" a="1"/>
  <c r="C47" i="38"/>
  <c r="E48" i="38"/>
  <c r="C48" i="38" a="1"/>
  <c r="C48" i="38"/>
  <c r="E49" i="38"/>
  <c r="C49" i="38" a="1"/>
  <c r="C49" i="38"/>
  <c r="E50" i="38"/>
  <c r="C50" i="38" a="1"/>
  <c r="C50" i="38"/>
  <c r="E51" i="38"/>
  <c r="C51" i="38" a="1"/>
  <c r="C51" i="38"/>
  <c r="E52" i="38"/>
  <c r="C52" i="38" a="1"/>
  <c r="C52" i="38"/>
  <c r="E53" i="38"/>
  <c r="C53" i="38" a="1"/>
  <c r="C53" i="38"/>
  <c r="E54" i="38"/>
  <c r="C54" i="38" a="1"/>
  <c r="C54" i="38"/>
  <c r="E55" i="38"/>
  <c r="C55" i="38" a="1"/>
  <c r="C55" i="38"/>
  <c r="E56" i="38"/>
  <c r="C56" i="38" a="1"/>
  <c r="C56" i="38"/>
  <c r="E57" i="38"/>
  <c r="C57" i="38" a="1"/>
  <c r="C57" i="38"/>
  <c r="E58" i="38"/>
  <c r="C58" i="38" a="1"/>
  <c r="C58" i="38"/>
  <c r="E59" i="38"/>
  <c r="C59" i="38" a="1"/>
  <c r="C59" i="38"/>
  <c r="E60" i="38"/>
  <c r="C60" i="38" a="1"/>
  <c r="C60" i="38"/>
  <c r="E61" i="38"/>
  <c r="C61" i="38" a="1"/>
  <c r="C61" i="38"/>
  <c r="E62" i="38"/>
  <c r="C62" i="38" a="1"/>
  <c r="C62" i="38"/>
  <c r="E63" i="38"/>
  <c r="C63" i="38" a="1"/>
  <c r="C63" i="38"/>
  <c r="E64" i="38"/>
  <c r="C64" i="38" a="1"/>
  <c r="C64" i="38"/>
  <c r="E65" i="38"/>
  <c r="C65" i="38" a="1"/>
  <c r="C65" i="38"/>
  <c r="E66" i="38"/>
  <c r="C66" i="38" a="1"/>
  <c r="C66" i="38"/>
  <c r="E67" i="38"/>
  <c r="C67" i="38" a="1"/>
  <c r="C67" i="38"/>
  <c r="E68" i="38"/>
  <c r="C68" i="38" a="1"/>
  <c r="C68" i="38"/>
  <c r="E69" i="38"/>
  <c r="C69" i="38" a="1"/>
  <c r="C69" i="38"/>
  <c r="E70" i="38"/>
  <c r="C70" i="38" a="1"/>
  <c r="C70" i="38"/>
  <c r="E71" i="38"/>
  <c r="C71" i="38" a="1"/>
  <c r="C71" i="38"/>
  <c r="E72" i="38"/>
  <c r="C72" i="38" a="1"/>
  <c r="C72" i="38"/>
  <c r="E73" i="38"/>
  <c r="C73" i="38" a="1"/>
  <c r="C73" i="38"/>
  <c r="E74" i="38"/>
  <c r="C74" i="38" a="1"/>
  <c r="C74" i="38"/>
  <c r="E75" i="38"/>
  <c r="C75" i="38" a="1"/>
  <c r="C75" i="38"/>
  <c r="E76" i="38"/>
  <c r="C76" i="38" a="1"/>
  <c r="C76" i="38"/>
  <c r="E77" i="38"/>
  <c r="C77" i="38" a="1"/>
  <c r="C77" i="38"/>
  <c r="E78" i="38"/>
  <c r="C78" i="38" a="1"/>
  <c r="C78" i="38"/>
  <c r="E79" i="38"/>
  <c r="C79" i="38" a="1"/>
  <c r="C79" i="38"/>
  <c r="E80" i="38"/>
  <c r="C80" i="38" a="1"/>
  <c r="C80" i="38"/>
  <c r="E81" i="38"/>
  <c r="C81" i="38" a="1"/>
  <c r="C81" i="38"/>
  <c r="E82" i="38"/>
  <c r="C82" i="38" a="1"/>
  <c r="C82" i="38"/>
  <c r="E83" i="38"/>
  <c r="C83" i="38" a="1"/>
  <c r="C83" i="38"/>
  <c r="E84" i="38"/>
  <c r="C84" i="38" a="1"/>
  <c r="C84" i="38"/>
  <c r="E85" i="38"/>
  <c r="C85" i="38" a="1"/>
  <c r="C85" i="38"/>
  <c r="E86" i="38"/>
  <c r="C86" i="38" a="1"/>
  <c r="C86" i="38"/>
  <c r="E87" i="38"/>
  <c r="C87" i="38" a="1"/>
  <c r="C87" i="38"/>
  <c r="E88" i="38"/>
  <c r="C88" i="38" a="1"/>
  <c r="C88" i="38"/>
  <c r="E89" i="38"/>
  <c r="C89" i="38" a="1"/>
  <c r="C89" i="38"/>
  <c r="E90" i="38"/>
  <c r="C90" i="38" a="1"/>
  <c r="C90" i="38"/>
  <c r="E91" i="38"/>
  <c r="C91" i="38" a="1"/>
  <c r="C91" i="38"/>
  <c r="E92" i="38"/>
  <c r="C92" i="38" a="1"/>
  <c r="C92" i="38"/>
  <c r="E93" i="38"/>
  <c r="C93" i="38" a="1"/>
  <c r="C93" i="38"/>
  <c r="E94" i="38"/>
  <c r="C94" i="38" a="1"/>
  <c r="C94" i="38"/>
  <c r="E95" i="38"/>
  <c r="C95" i="38" a="1"/>
  <c r="C95" i="38"/>
  <c r="E96" i="38"/>
  <c r="C96" i="38" a="1"/>
  <c r="C96" i="38"/>
  <c r="E97" i="38"/>
  <c r="C97" i="38" a="1"/>
  <c r="C97" i="38"/>
  <c r="E98" i="38"/>
  <c r="C98" i="38" a="1"/>
  <c r="C98" i="38"/>
  <c r="E99" i="38"/>
  <c r="C99" i="38" a="1"/>
  <c r="C99" i="38"/>
  <c r="E100" i="38"/>
  <c r="C100" i="38" a="1"/>
  <c r="C100" i="38"/>
  <c r="L8" i="38"/>
  <c r="L9" i="38"/>
  <c r="L10" i="38"/>
  <c r="L11" i="38"/>
  <c r="L12" i="38"/>
  <c r="L13" i="38"/>
  <c r="L14" i="38"/>
  <c r="L15" i="38"/>
  <c r="L16" i="38"/>
  <c r="L17" i="38"/>
  <c r="L18" i="38"/>
  <c r="L19" i="38"/>
  <c r="L20" i="38"/>
  <c r="L21" i="38"/>
  <c r="L22" i="38"/>
  <c r="L23" i="38"/>
  <c r="L24" i="38"/>
  <c r="L25" i="38"/>
  <c r="L26" i="38"/>
  <c r="L27" i="38"/>
  <c r="L28" i="38"/>
  <c r="L29" i="38"/>
  <c r="L30" i="38"/>
  <c r="L31" i="38"/>
  <c r="L32" i="38"/>
  <c r="L33" i="38"/>
  <c r="L34" i="38"/>
  <c r="L35" i="38"/>
  <c r="L36" i="38"/>
  <c r="L37" i="38"/>
  <c r="L38" i="38"/>
  <c r="L39" i="38"/>
  <c r="L40" i="38"/>
  <c r="L41" i="38"/>
  <c r="L42" i="38"/>
  <c r="L43" i="38"/>
  <c r="L44" i="38"/>
  <c r="L45" i="38"/>
  <c r="L46" i="38"/>
  <c r="L47" i="38"/>
  <c r="L48" i="38"/>
  <c r="L49" i="38"/>
  <c r="L50" i="38"/>
  <c r="L51" i="38"/>
  <c r="L52" i="38"/>
  <c r="L53" i="38"/>
  <c r="L54" i="38"/>
  <c r="L55" i="38"/>
  <c r="L56" i="38"/>
  <c r="L57" i="38"/>
  <c r="L58" i="38"/>
  <c r="L59" i="38"/>
  <c r="L60" i="38"/>
  <c r="L61" i="38"/>
  <c r="L62" i="38"/>
  <c r="L63" i="38"/>
  <c r="L64" i="38"/>
  <c r="L65" i="38"/>
  <c r="L66" i="38"/>
  <c r="L67" i="38"/>
  <c r="L68" i="38"/>
  <c r="L69" i="38"/>
  <c r="L70" i="38"/>
  <c r="L71" i="38"/>
  <c r="L72" i="38"/>
  <c r="L73" i="38"/>
  <c r="L74" i="38"/>
  <c r="L75" i="38"/>
  <c r="L76" i="38"/>
  <c r="L77" i="38"/>
  <c r="L78" i="38"/>
  <c r="L79" i="38"/>
  <c r="L80" i="38"/>
  <c r="L81" i="38"/>
  <c r="L82" i="38"/>
  <c r="L83" i="38"/>
  <c r="L84" i="38"/>
  <c r="L85" i="38"/>
  <c r="L86" i="38"/>
  <c r="L87" i="38"/>
  <c r="L88" i="38"/>
  <c r="L89" i="38"/>
  <c r="L90" i="38"/>
  <c r="L91" i="38"/>
  <c r="L92" i="38"/>
  <c r="L93" i="38"/>
  <c r="L94" i="38"/>
  <c r="L95" i="38"/>
  <c r="L96" i="38"/>
  <c r="L97" i="38"/>
  <c r="L98" i="38"/>
  <c r="L99" i="38"/>
  <c r="L100" i="38"/>
  <c r="P1" i="38"/>
  <c r="B23" i="35" a="1"/>
  <c r="B23" i="35"/>
  <c r="AN28" i="27"/>
  <c r="AN29" i="27"/>
  <c r="AN30" i="27"/>
  <c r="AN31" i="27"/>
  <c r="AN32" i="27"/>
  <c r="AN33" i="27"/>
  <c r="AN34" i="27"/>
  <c r="AN35" i="27"/>
  <c r="M100" i="38"/>
  <c r="M99" i="38"/>
  <c r="M98" i="38"/>
  <c r="M97" i="38"/>
  <c r="M96" i="38"/>
  <c r="M95" i="38"/>
  <c r="M94" i="38"/>
  <c r="M93" i="38"/>
  <c r="M92" i="38"/>
  <c r="M91" i="38"/>
  <c r="M90" i="38"/>
  <c r="M89" i="38"/>
  <c r="M88" i="38"/>
  <c r="M87" i="38"/>
  <c r="M86" i="38"/>
  <c r="M85" i="38"/>
  <c r="M84" i="38"/>
  <c r="M83" i="38"/>
  <c r="M82" i="38"/>
  <c r="M81" i="38"/>
  <c r="M80" i="38"/>
  <c r="M79" i="38"/>
  <c r="M78" i="38"/>
  <c r="M77" i="38"/>
  <c r="M76" i="38"/>
  <c r="M75" i="38"/>
  <c r="M74" i="38"/>
  <c r="M73" i="38"/>
  <c r="M72" i="38"/>
  <c r="M71" i="38"/>
  <c r="M70" i="38"/>
  <c r="M69" i="38"/>
  <c r="M68" i="38"/>
  <c r="M67" i="38"/>
  <c r="M66" i="38"/>
  <c r="M65" i="38"/>
  <c r="M64" i="38"/>
  <c r="M63" i="38"/>
  <c r="M62" i="38"/>
  <c r="M61" i="38"/>
  <c r="M60" i="38"/>
  <c r="M59" i="38"/>
  <c r="M58" i="38"/>
  <c r="M57" i="38"/>
  <c r="M56" i="38"/>
  <c r="M55" i="38"/>
  <c r="M54" i="38"/>
  <c r="M53" i="38"/>
  <c r="M52" i="38"/>
  <c r="M51" i="38"/>
  <c r="M50" i="38"/>
  <c r="M49" i="38"/>
  <c r="M48" i="38"/>
  <c r="M47" i="38"/>
  <c r="M46" i="38"/>
  <c r="M45" i="38"/>
  <c r="M44" i="38"/>
  <c r="M43" i="38"/>
  <c r="M42" i="38"/>
  <c r="M41" i="38"/>
  <c r="M40" i="38"/>
  <c r="M39" i="38"/>
  <c r="M38" i="38"/>
  <c r="M37" i="38"/>
  <c r="M36" i="38"/>
  <c r="M35" i="38"/>
  <c r="M34" i="38"/>
  <c r="M33" i="38"/>
  <c r="M32" i="38"/>
  <c r="M31" i="38"/>
  <c r="M30" i="38"/>
  <c r="M29" i="38"/>
  <c r="M28" i="38"/>
  <c r="M27" i="38"/>
  <c r="M26" i="38"/>
  <c r="M25" i="38"/>
  <c r="M24" i="38"/>
  <c r="M23" i="38"/>
  <c r="M22" i="38"/>
  <c r="M21" i="38"/>
  <c r="M20" i="38"/>
  <c r="M19" i="38"/>
  <c r="M18" i="38"/>
  <c r="M17" i="38"/>
  <c r="M16" i="38"/>
  <c r="M15" i="38"/>
  <c r="M14" i="38"/>
  <c r="M13" i="38"/>
  <c r="M12" i="38"/>
  <c r="M11" i="38"/>
  <c r="M10" i="38"/>
  <c r="M9" i="38"/>
  <c r="M8" i="38"/>
  <c r="Q1" i="38"/>
  <c r="O1" i="38"/>
  <c r="N1" i="38"/>
  <c r="M1" i="38"/>
  <c r="I4" i="26"/>
  <c r="I3" i="26"/>
  <c r="H6" i="16"/>
  <c r="I6" i="16"/>
  <c r="J6" i="16"/>
  <c r="V6" i="16"/>
  <c r="D2" i="38"/>
  <c r="D5" i="38"/>
  <c r="D4" i="38"/>
  <c r="D3" i="38"/>
  <c r="F100" i="38"/>
  <c r="F99" i="38"/>
  <c r="F98" i="38"/>
  <c r="F97" i="38"/>
  <c r="F96" i="38"/>
  <c r="F95" i="38"/>
  <c r="F94" i="38"/>
  <c r="F93" i="38"/>
  <c r="F92" i="38"/>
  <c r="F91" i="38"/>
  <c r="F90" i="38"/>
  <c r="F89" i="38"/>
  <c r="F88" i="38"/>
  <c r="F87" i="38"/>
  <c r="F86" i="38"/>
  <c r="F85" i="38"/>
  <c r="F84" i="38"/>
  <c r="F83" i="38"/>
  <c r="F82" i="38"/>
  <c r="F81" i="38"/>
  <c r="F80" i="38"/>
  <c r="F79" i="38"/>
  <c r="F78" i="38"/>
  <c r="F77" i="38"/>
  <c r="F76" i="38"/>
  <c r="F75" i="38"/>
  <c r="F74" i="38"/>
  <c r="F73" i="38"/>
  <c r="F72" i="38"/>
  <c r="F71" i="38"/>
  <c r="F70" i="38"/>
  <c r="F69" i="38"/>
  <c r="F68" i="38"/>
  <c r="F67" i="38"/>
  <c r="F66" i="38"/>
  <c r="F65" i="38"/>
  <c r="F64" i="38"/>
  <c r="F63" i="38"/>
  <c r="F62" i="38"/>
  <c r="F61" i="38"/>
  <c r="F60" i="38"/>
  <c r="F59" i="38"/>
  <c r="F58" i="38"/>
  <c r="F57" i="38"/>
  <c r="F56" i="38"/>
  <c r="F55" i="38"/>
  <c r="F54" i="38"/>
  <c r="F53" i="38"/>
  <c r="F52" i="38"/>
  <c r="F51" i="38"/>
  <c r="F50" i="38"/>
  <c r="F49" i="38"/>
  <c r="F48" i="38"/>
  <c r="F47" i="38"/>
  <c r="F46" i="38"/>
  <c r="F45" i="38"/>
  <c r="F44" i="38"/>
  <c r="F43" i="38"/>
  <c r="F42" i="38"/>
  <c r="F41" i="38"/>
  <c r="F40" i="38"/>
  <c r="F39" i="38"/>
  <c r="F38" i="38"/>
  <c r="F37" i="38"/>
  <c r="F36" i="38"/>
  <c r="F35" i="38"/>
  <c r="F34" i="38"/>
  <c r="F33" i="38"/>
  <c r="F32" i="38"/>
  <c r="F31" i="38"/>
  <c r="F30" i="38"/>
  <c r="F29" i="38"/>
  <c r="F28" i="38"/>
  <c r="F27" i="38"/>
  <c r="F26" i="38"/>
  <c r="F25" i="38"/>
  <c r="F24" i="38"/>
  <c r="F23" i="38"/>
  <c r="F22" i="38"/>
  <c r="F21" i="38"/>
  <c r="F20" i="38"/>
  <c r="F19" i="38"/>
  <c r="F18" i="38"/>
  <c r="F17" i="38"/>
  <c r="F16" i="38"/>
  <c r="F15" i="38"/>
  <c r="F14" i="38"/>
  <c r="F13" i="38"/>
  <c r="F12" i="38"/>
  <c r="F11" i="38"/>
  <c r="F10" i="38"/>
  <c r="F9" i="38"/>
  <c r="F8" i="38"/>
  <c r="F7" i="38"/>
  <c r="F6" i="38"/>
  <c r="D100" i="38"/>
  <c r="D99" i="38"/>
  <c r="D98" i="38"/>
  <c r="D97" i="38"/>
  <c r="D96" i="38"/>
  <c r="D95" i="38"/>
  <c r="D94" i="38"/>
  <c r="D93" i="38"/>
  <c r="D92" i="38"/>
  <c r="D91" i="38"/>
  <c r="D90" i="38"/>
  <c r="D89" i="38"/>
  <c r="D88" i="38"/>
  <c r="D87" i="38"/>
  <c r="D86" i="38"/>
  <c r="D85" i="38"/>
  <c r="D84" i="38"/>
  <c r="D83" i="38"/>
  <c r="D82" i="38"/>
  <c r="D81" i="38"/>
  <c r="D80" i="38"/>
  <c r="D79" i="38"/>
  <c r="D78" i="38"/>
  <c r="D77" i="38"/>
  <c r="D76" i="38"/>
  <c r="D75" i="38"/>
  <c r="D74" i="38"/>
  <c r="D73" i="38"/>
  <c r="D72" i="38"/>
  <c r="D71" i="38"/>
  <c r="D70" i="38"/>
  <c r="D69" i="38"/>
  <c r="D68" i="38"/>
  <c r="D67" i="38"/>
  <c r="D66" i="38"/>
  <c r="D65" i="38"/>
  <c r="D64" i="38"/>
  <c r="D63" i="38"/>
  <c r="D62" i="38"/>
  <c r="D61" i="38"/>
  <c r="D60" i="38"/>
  <c r="D59" i="38"/>
  <c r="D58" i="38"/>
  <c r="D57" i="38"/>
  <c r="D56" i="38"/>
  <c r="D55" i="38"/>
  <c r="D54" i="38"/>
  <c r="D53" i="38"/>
  <c r="D52" i="38"/>
  <c r="D51" i="38"/>
  <c r="D50" i="38"/>
  <c r="D49" i="38"/>
  <c r="D48" i="38"/>
  <c r="D47" i="38"/>
  <c r="D46" i="38"/>
  <c r="D45" i="38"/>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E2" i="27"/>
  <c r="I2" i="26"/>
  <c r="I5" i="26"/>
  <c r="I6" i="26"/>
  <c r="I7" i="26"/>
  <c r="I8" i="26"/>
  <c r="I9" i="26"/>
  <c r="I10" i="26"/>
  <c r="I11" i="26"/>
  <c r="I12" i="26"/>
  <c r="I13" i="26"/>
  <c r="I14" i="26"/>
  <c r="I15" i="26"/>
  <c r="I16" i="26"/>
  <c r="I17" i="26"/>
  <c r="I18" i="26"/>
  <c r="I19" i="26"/>
  <c r="I20" i="26"/>
  <c r="I21" i="26"/>
  <c r="I22" i="26"/>
  <c r="I23" i="26"/>
  <c r="I24" i="26"/>
  <c r="I25" i="26"/>
  <c r="I26" i="26"/>
  <c r="I27" i="26"/>
  <c r="I28" i="26"/>
  <c r="I29" i="26"/>
  <c r="I30" i="26"/>
  <c r="I31" i="26"/>
  <c r="I32" i="26"/>
  <c r="I33" i="26"/>
  <c r="I34" i="26"/>
  <c r="I35" i="26"/>
  <c r="I36" i="26"/>
  <c r="I37" i="26"/>
  <c r="I38" i="26"/>
  <c r="I39" i="26"/>
  <c r="I40" i="26"/>
  <c r="I41" i="26"/>
  <c r="I42" i="26"/>
  <c r="I43" i="26"/>
  <c r="I44" i="26"/>
  <c r="I45" i="26"/>
  <c r="I46" i="26"/>
  <c r="I47" i="26"/>
  <c r="I48" i="26"/>
  <c r="I49" i="26"/>
  <c r="I50" i="26"/>
  <c r="I51" i="26"/>
  <c r="I52" i="26"/>
  <c r="I53" i="26"/>
  <c r="I54" i="26"/>
  <c r="I55" i="26"/>
  <c r="I56" i="26"/>
  <c r="I57" i="26"/>
  <c r="I58" i="26"/>
  <c r="I59" i="26"/>
  <c r="I60" i="26"/>
  <c r="I61" i="26"/>
  <c r="I62" i="26"/>
  <c r="I63" i="26"/>
  <c r="I64" i="26"/>
  <c r="I65" i="26"/>
  <c r="I66" i="26"/>
  <c r="I67" i="26"/>
  <c r="I68" i="26"/>
  <c r="I69" i="26"/>
  <c r="I70" i="26"/>
  <c r="I71" i="26"/>
  <c r="I72" i="26"/>
  <c r="I73" i="26"/>
  <c r="I74" i="26"/>
  <c r="I75" i="26"/>
  <c r="I76" i="26"/>
  <c r="I77" i="26"/>
  <c r="I78" i="26"/>
  <c r="I79" i="26"/>
  <c r="I80" i="26"/>
  <c r="I81" i="26"/>
  <c r="I82" i="26"/>
  <c r="I83" i="26"/>
  <c r="I84" i="26"/>
  <c r="I85" i="26"/>
  <c r="I86" i="26"/>
  <c r="I87" i="26"/>
  <c r="I88" i="26"/>
  <c r="I89" i="26"/>
  <c r="I90" i="26"/>
  <c r="I91" i="26"/>
  <c r="I92" i="26"/>
  <c r="I93" i="26"/>
  <c r="I94" i="26"/>
  <c r="I95" i="26"/>
  <c r="I96" i="26"/>
  <c r="I97" i="26"/>
  <c r="I98" i="26"/>
  <c r="I99" i="26"/>
  <c r="I100" i="26"/>
  <c r="C6" i="35"/>
  <c r="C5" i="35"/>
  <c r="C4" i="35"/>
  <c r="C3" i="35"/>
  <c r="C2" i="35"/>
  <c r="C1" i="35"/>
  <c r="R6" i="16"/>
  <c r="W6" i="16"/>
  <c r="W8" i="16"/>
  <c r="W9" i="16"/>
  <c r="W10" i="16"/>
  <c r="W11" i="16"/>
  <c r="W12" i="16"/>
  <c r="W13" i="16"/>
  <c r="W14" i="16"/>
  <c r="W15" i="16"/>
  <c r="W16" i="16"/>
  <c r="W17" i="16"/>
  <c r="W18" i="16"/>
  <c r="W19" i="16"/>
  <c r="W20" i="16"/>
  <c r="W21" i="16"/>
  <c r="W22" i="16"/>
  <c r="W23" i="16"/>
  <c r="W24" i="16"/>
  <c r="W25" i="16"/>
  <c r="W26" i="16"/>
  <c r="W27"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F4" i="11"/>
  <c r="F3" i="11"/>
  <c r="E4" i="11"/>
  <c r="E3" i="11"/>
  <c r="R7" i="16"/>
  <c r="W7" i="16"/>
  <c r="R8" i="16"/>
  <c r="R9" i="16"/>
  <c r="R10" i="16"/>
  <c r="R11" i="16"/>
  <c r="R12"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J7" i="16"/>
  <c r="V7" i="16"/>
  <c r="J8" i="16"/>
  <c r="V8" i="16"/>
  <c r="J9" i="16"/>
  <c r="V9" i="16"/>
  <c r="J10" i="16"/>
  <c r="V10" i="16"/>
  <c r="J11" i="16"/>
  <c r="V11" i="16"/>
  <c r="J12" i="16"/>
  <c r="V12" i="16"/>
  <c r="J13" i="16"/>
  <c r="V13" i="16"/>
  <c r="J14" i="16"/>
  <c r="V14" i="16"/>
  <c r="J15" i="16"/>
  <c r="V15" i="16"/>
  <c r="J16" i="16"/>
  <c r="V16" i="16"/>
  <c r="J17" i="16"/>
  <c r="V17" i="16"/>
  <c r="J18" i="16"/>
  <c r="V18" i="16"/>
  <c r="J19" i="16"/>
  <c r="V19" i="16"/>
  <c r="J20" i="16"/>
  <c r="V20" i="16"/>
  <c r="J21" i="16"/>
  <c r="V21" i="16"/>
  <c r="J22" i="16"/>
  <c r="V22" i="16"/>
  <c r="J23" i="16"/>
  <c r="V23" i="16"/>
  <c r="J24" i="16"/>
  <c r="V24" i="16"/>
  <c r="J25" i="16"/>
  <c r="V25" i="16"/>
  <c r="J26" i="16"/>
  <c r="V26" i="16"/>
  <c r="J27" i="16"/>
  <c r="V27" i="16"/>
  <c r="J28" i="16"/>
  <c r="V28" i="16"/>
  <c r="J29" i="16"/>
  <c r="V29" i="16"/>
  <c r="J30" i="16"/>
  <c r="V30" i="16"/>
  <c r="J31" i="16"/>
  <c r="V31" i="16"/>
  <c r="J32" i="16"/>
  <c r="V32" i="16"/>
  <c r="J33" i="16"/>
  <c r="V33" i="16"/>
  <c r="J34" i="16"/>
  <c r="V34" i="16"/>
  <c r="J35" i="16"/>
  <c r="V35" i="16"/>
  <c r="J36" i="16"/>
  <c r="V36" i="16"/>
  <c r="J37" i="16"/>
  <c r="V37" i="16"/>
  <c r="J38" i="16"/>
  <c r="V38" i="16"/>
  <c r="J39" i="16"/>
  <c r="V39" i="16"/>
  <c r="J40" i="16"/>
  <c r="V40" i="16"/>
  <c r="J41" i="16"/>
  <c r="V41" i="16"/>
  <c r="J42" i="16"/>
  <c r="V42" i="16"/>
  <c r="J43" i="16"/>
  <c r="V43" i="16"/>
  <c r="J44" i="16"/>
  <c r="V44" i="16"/>
  <c r="J45" i="16"/>
  <c r="V45" i="16"/>
  <c r="J46" i="16"/>
  <c r="V46" i="16"/>
  <c r="J47" i="16"/>
  <c r="V47" i="16"/>
  <c r="J48" i="16"/>
  <c r="V48" i="16"/>
  <c r="J49" i="16"/>
  <c r="V49" i="16"/>
  <c r="J50" i="16"/>
  <c r="V50" i="16"/>
  <c r="J51" i="16"/>
  <c r="V51" i="16"/>
  <c r="J52" i="16"/>
  <c r="V52" i="16"/>
  <c r="J53" i="16"/>
  <c r="V53" i="16"/>
  <c r="J54" i="16"/>
  <c r="V54" i="16"/>
  <c r="AG2" i="26" a="1"/>
  <c r="AG2" i="26"/>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 i="16"/>
  <c r="I5" i="16"/>
  <c r="I7" i="16"/>
  <c r="I8" i="16"/>
  <c r="I9" i="16"/>
  <c r="I10" i="16"/>
  <c r="I11" i="16"/>
  <c r="I12" i="16"/>
  <c r="I13" i="16"/>
  <c r="I14" i="16"/>
  <c r="I15" i="16"/>
  <c r="I16" i="16"/>
  <c r="I17" i="16"/>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P54" i="16"/>
  <c r="P53" i="16"/>
  <c r="P52" i="16"/>
  <c r="P51" i="16"/>
  <c r="P50" i="16"/>
  <c r="P49" i="16"/>
  <c r="P48" i="16"/>
  <c r="P47" i="16"/>
  <c r="P46" i="16"/>
  <c r="P45" i="16"/>
  <c r="P44" i="16"/>
  <c r="P43" i="16"/>
  <c r="P42" i="16"/>
  <c r="P41" i="16"/>
  <c r="P40" i="16"/>
  <c r="P39" i="16"/>
  <c r="P38" i="16"/>
  <c r="P37" i="16"/>
  <c r="P36" i="16"/>
  <c r="P35" i="16"/>
  <c r="P34" i="16"/>
  <c r="P33" i="16"/>
  <c r="P32" i="16"/>
  <c r="P31" i="16"/>
  <c r="P30" i="16"/>
  <c r="P29" i="16"/>
  <c r="P28" i="16"/>
  <c r="P27" i="16"/>
  <c r="P26" i="16"/>
  <c r="P25" i="16"/>
  <c r="P24" i="16"/>
  <c r="P23" i="16"/>
  <c r="P22" i="16"/>
  <c r="P21" i="16"/>
  <c r="P20" i="16"/>
  <c r="P19" i="16"/>
  <c r="P18" i="16"/>
  <c r="P17" i="16"/>
  <c r="P16" i="16"/>
  <c r="P15" i="16"/>
  <c r="P14" i="16"/>
  <c r="P13" i="16"/>
  <c r="P12" i="16"/>
  <c r="P11" i="16"/>
  <c r="P10" i="16"/>
  <c r="P9" i="16"/>
  <c r="P8" i="16"/>
  <c r="P7" i="16"/>
  <c r="P6" i="16"/>
  <c r="P5" i="16"/>
  <c r="H5" i="16"/>
  <c r="H7" i="16"/>
  <c r="H8" i="16"/>
  <c r="H9" i="16"/>
  <c r="H10" i="16"/>
  <c r="H11" i="16"/>
  <c r="H12" i="16"/>
  <c r="H13" i="16"/>
  <c r="H14" i="16"/>
  <c r="H15" i="16"/>
  <c r="H16" i="16"/>
  <c r="H17" i="16"/>
  <c r="H18" i="16"/>
  <c r="H19" i="16"/>
  <c r="H20" i="16"/>
  <c r="H21" i="16"/>
  <c r="H22" i="16"/>
  <c r="H23" i="16"/>
  <c r="H24" i="16"/>
  <c r="H25" i="16"/>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P2" i="16"/>
  <c r="E100" i="27"/>
  <c r="E99" i="27"/>
  <c r="E98" i="27"/>
  <c r="E97" i="27"/>
  <c r="E96" i="27"/>
  <c r="E95" i="27"/>
  <c r="E94" i="27"/>
  <c r="E93" i="27"/>
  <c r="E92" i="27"/>
  <c r="E91" i="27"/>
  <c r="E90" i="27"/>
  <c r="E89" i="27"/>
  <c r="E88" i="27"/>
  <c r="E87" i="27"/>
  <c r="E86" i="27"/>
  <c r="E85" i="27"/>
  <c r="E84" i="27"/>
  <c r="E83" i="27"/>
  <c r="E82" i="27"/>
  <c r="E81" i="27"/>
  <c r="E80" i="27"/>
  <c r="E79" i="27"/>
  <c r="E78" i="27"/>
  <c r="E77" i="27"/>
  <c r="E76" i="27"/>
  <c r="E75" i="27"/>
  <c r="E74" i="27"/>
  <c r="E73" i="27"/>
  <c r="E72" i="27"/>
  <c r="E71" i="27"/>
  <c r="E70" i="27"/>
  <c r="E69" i="27"/>
  <c r="E68" i="27"/>
  <c r="E67" i="27"/>
  <c r="E66" i="27"/>
  <c r="E65" i="27"/>
  <c r="E64" i="27"/>
  <c r="E63" i="27"/>
  <c r="E62" i="27"/>
  <c r="E61" i="27"/>
  <c r="E60" i="27"/>
  <c r="E59" i="27"/>
  <c r="E58" i="27"/>
  <c r="E57" i="27"/>
  <c r="E56" i="27"/>
  <c r="E55" i="27"/>
  <c r="E54" i="27"/>
  <c r="E53" i="27"/>
  <c r="E52" i="27"/>
  <c r="E51" i="27"/>
  <c r="E50" i="27"/>
  <c r="E49" i="27"/>
  <c r="E48" i="27"/>
  <c r="E47" i="27"/>
  <c r="E46" i="27"/>
  <c r="E45" i="27"/>
  <c r="E44" i="27"/>
  <c r="E43" i="27"/>
  <c r="E42" i="27"/>
  <c r="E41" i="27"/>
  <c r="E40" i="27"/>
  <c r="E39" i="27"/>
  <c r="E38" i="27"/>
  <c r="E37" i="27"/>
  <c r="E36" i="27"/>
  <c r="E35" i="27"/>
  <c r="E34" i="27"/>
  <c r="E33" i="27"/>
  <c r="E32" i="27"/>
  <c r="E31" i="27"/>
  <c r="E30" i="27"/>
  <c r="E29" i="27"/>
  <c r="E28" i="27"/>
  <c r="E27" i="27"/>
  <c r="E26" i="27"/>
  <c r="E25" i="27"/>
  <c r="E24" i="27"/>
  <c r="E23" i="27"/>
  <c r="E22" i="27"/>
  <c r="E21" i="27"/>
  <c r="E20" i="27"/>
  <c r="E19" i="27"/>
  <c r="E18" i="27"/>
  <c r="E17" i="27"/>
  <c r="E16" i="27"/>
  <c r="E15" i="27"/>
  <c r="E14" i="27"/>
  <c r="E13" i="27"/>
  <c r="E12" i="27"/>
  <c r="E11" i="27"/>
  <c r="E10" i="27"/>
  <c r="E9" i="27"/>
  <c r="E8" i="27"/>
  <c r="E7" i="27"/>
  <c r="E6" i="27"/>
  <c r="E5" i="27"/>
  <c r="E4" i="27"/>
  <c r="E3" i="27"/>
  <c r="E5" i="11"/>
  <c r="E6" i="11"/>
  <c r="E7" i="11"/>
  <c r="E8" i="11"/>
  <c r="F7" i="11"/>
  <c r="E9" i="11"/>
  <c r="E10" i="11"/>
  <c r="F9" i="11"/>
  <c r="E11" i="11"/>
  <c r="E12" i="11"/>
  <c r="F11" i="11"/>
  <c r="E13" i="11"/>
  <c r="E14" i="11"/>
  <c r="E15" i="11"/>
  <c r="F5" i="11"/>
  <c r="F10" i="11"/>
  <c r="F8" i="11"/>
  <c r="F6" i="11"/>
  <c r="V6" i="26" a="1"/>
  <c r="V6" i="26"/>
  <c r="V7" i="26" a="1"/>
  <c r="V7" i="26"/>
  <c r="V8" i="26" a="1"/>
  <c r="V8" i="26"/>
  <c r="V9" i="26" a="1"/>
  <c r="V9" i="26"/>
  <c r="V10" i="26" a="1"/>
  <c r="V10" i="26"/>
  <c r="V11" i="26" a="1"/>
  <c r="V11" i="26"/>
  <c r="V12" i="26" a="1"/>
  <c r="V12" i="26"/>
  <c r="V13" i="26" a="1"/>
  <c r="V13" i="26"/>
  <c r="V14" i="26" a="1"/>
  <c r="V14" i="26"/>
  <c r="V15" i="26" a="1"/>
  <c r="V15" i="26"/>
  <c r="V16" i="26" a="1"/>
  <c r="V16" i="26"/>
  <c r="V17" i="26" a="1"/>
  <c r="V17" i="26"/>
  <c r="T2" i="26" a="1"/>
  <c r="T2" i="26"/>
  <c r="C1" i="25"/>
  <c r="A2" i="26" a="1"/>
  <c r="A2" i="26"/>
  <c r="C2" i="26" a="1"/>
  <c r="C2" i="26"/>
  <c r="C3" i="26" a="1"/>
  <c r="C3" i="26"/>
  <c r="C4" i="26" a="1"/>
  <c r="C4" i="26"/>
  <c r="C7" i="13"/>
  <c r="C1" i="13"/>
  <c r="R5" i="16"/>
  <c r="W5" i="16"/>
  <c r="B23" i="25" a="1"/>
  <c r="B23" i="25"/>
  <c r="H2" i="16"/>
  <c r="C5" i="26" a="1"/>
  <c r="C5" i="26"/>
  <c r="C6" i="26" a="1"/>
  <c r="C6" i="26"/>
  <c r="A3" i="26" a="1"/>
  <c r="A3" i="26"/>
  <c r="A4" i="26" a="1"/>
  <c r="A4" i="26"/>
  <c r="A5" i="26" a="1"/>
  <c r="A5" i="26"/>
  <c r="C7" i="26" a="1"/>
  <c r="C7" i="26"/>
  <c r="A6" i="26" a="1"/>
  <c r="A6" i="26"/>
  <c r="C8" i="26" a="1"/>
  <c r="C8" i="26"/>
  <c r="C9" i="26" a="1"/>
  <c r="C9" i="26"/>
  <c r="A7" i="26" a="1"/>
  <c r="A7" i="26"/>
  <c r="C10" i="26" a="1"/>
  <c r="C10" i="26"/>
  <c r="C11" i="26" a="1"/>
  <c r="C11" i="26"/>
  <c r="A8" i="26" a="1"/>
  <c r="A8" i="26"/>
  <c r="C12" i="26" a="1"/>
  <c r="C12" i="26"/>
  <c r="A9" i="26" a="1"/>
  <c r="A9" i="26"/>
  <c r="A10" i="26" a="1"/>
  <c r="A10" i="26"/>
  <c r="A11" i="26" a="1"/>
  <c r="A11" i="26"/>
  <c r="C13" i="26" a="1"/>
  <c r="C13" i="26"/>
  <c r="A12" i="26" a="1"/>
  <c r="A12" i="26"/>
  <c r="C14" i="26" a="1"/>
  <c r="C14" i="26"/>
  <c r="C15" i="26" a="1"/>
  <c r="C15" i="26"/>
  <c r="C16" i="26" a="1"/>
  <c r="C16" i="26"/>
  <c r="C17" i="26" a="1"/>
  <c r="C17" i="26"/>
  <c r="C18" i="26" a="1"/>
  <c r="C18" i="26"/>
  <c r="C19" i="26" a="1"/>
  <c r="C19" i="26"/>
  <c r="C20" i="26" a="1"/>
  <c r="C20" i="26"/>
  <c r="C21" i="26" a="1"/>
  <c r="C21" i="26"/>
  <c r="C22" i="26" a="1"/>
  <c r="C22" i="26"/>
  <c r="C23" i="26" a="1"/>
  <c r="C23" i="26"/>
  <c r="C24" i="26" a="1"/>
  <c r="C24" i="26"/>
  <c r="C25" i="26" a="1"/>
  <c r="C25" i="26"/>
  <c r="C26" i="26" a="1"/>
  <c r="C26" i="26"/>
  <c r="C27" i="26" a="1"/>
  <c r="C27" i="26"/>
  <c r="C28" i="26" a="1"/>
  <c r="C28" i="26"/>
  <c r="C29" i="26" a="1"/>
  <c r="C29" i="26"/>
  <c r="C30" i="26" a="1"/>
  <c r="C30" i="26"/>
  <c r="C31" i="26" a="1"/>
  <c r="C31" i="26"/>
  <c r="C32" i="26" a="1"/>
  <c r="C32" i="26"/>
  <c r="C33" i="26" a="1"/>
  <c r="C33" i="26"/>
  <c r="C34" i="26" a="1"/>
  <c r="C34" i="26"/>
  <c r="C35" i="26" a="1"/>
  <c r="C35" i="26"/>
  <c r="C36" i="26" a="1"/>
  <c r="C36" i="26"/>
  <c r="C37" i="26" a="1"/>
  <c r="C37" i="26"/>
  <c r="C38" i="26" a="1"/>
  <c r="C38" i="26"/>
  <c r="C39" i="26" a="1"/>
  <c r="C39" i="26"/>
  <c r="C40" i="26" a="1"/>
  <c r="C40" i="26"/>
  <c r="C41" i="26" a="1"/>
  <c r="C41" i="26"/>
  <c r="C42" i="26" a="1"/>
  <c r="C42" i="26"/>
  <c r="C43" i="26" a="1"/>
  <c r="C43" i="26"/>
  <c r="C44" i="26" a="1"/>
  <c r="C44" i="26"/>
  <c r="C45" i="26" a="1"/>
  <c r="C45" i="26"/>
  <c r="C46" i="26" a="1"/>
  <c r="C46" i="26"/>
  <c r="C47" i="26" a="1"/>
  <c r="C47" i="26"/>
  <c r="C48" i="26" a="1"/>
  <c r="C48" i="26"/>
  <c r="C49" i="26" a="1"/>
  <c r="C49" i="26"/>
  <c r="C50" i="26" a="1"/>
  <c r="C50" i="26"/>
  <c r="C51" i="26" a="1"/>
  <c r="C51" i="26"/>
  <c r="C52" i="26" a="1"/>
  <c r="C52" i="26"/>
  <c r="C53" i="26" a="1"/>
  <c r="C53" i="26"/>
  <c r="C54" i="26" a="1"/>
  <c r="C54" i="26"/>
  <c r="C55" i="26" a="1"/>
  <c r="C55" i="26"/>
  <c r="C56" i="26" a="1"/>
  <c r="C56" i="26"/>
  <c r="C57" i="26" a="1"/>
  <c r="C57" i="26"/>
  <c r="C58" i="26" a="1"/>
  <c r="C58" i="26"/>
  <c r="C59" i="26" a="1"/>
  <c r="C59" i="26"/>
  <c r="C60" i="26" a="1"/>
  <c r="C60" i="26"/>
  <c r="C61" i="26" a="1"/>
  <c r="C61" i="26"/>
  <c r="C62" i="26" a="1"/>
  <c r="C62" i="26"/>
  <c r="C63" i="26" a="1"/>
  <c r="C63" i="26"/>
  <c r="C64" i="26" a="1"/>
  <c r="C64" i="26"/>
  <c r="C65" i="26" a="1"/>
  <c r="C65" i="26"/>
  <c r="C66" i="26" a="1"/>
  <c r="C66" i="26"/>
  <c r="C67" i="26" a="1"/>
  <c r="C67" i="26"/>
  <c r="C68" i="26" a="1"/>
  <c r="C68" i="26"/>
  <c r="C69" i="26" a="1"/>
  <c r="C69" i="26"/>
  <c r="C70" i="26" a="1"/>
  <c r="C70" i="26"/>
  <c r="C71" i="26" a="1"/>
  <c r="C71" i="26"/>
  <c r="C72" i="26" a="1"/>
  <c r="C72" i="26"/>
  <c r="C73" i="26" a="1"/>
  <c r="C73" i="26"/>
  <c r="C74" i="26" a="1"/>
  <c r="C74" i="26"/>
  <c r="C75" i="26" a="1"/>
  <c r="C75" i="26"/>
  <c r="C76" i="26" a="1"/>
  <c r="C76" i="26"/>
  <c r="C77" i="26" a="1"/>
  <c r="C77" i="26"/>
  <c r="C78" i="26" a="1"/>
  <c r="C78" i="26"/>
  <c r="C79" i="26" a="1"/>
  <c r="C79" i="26"/>
  <c r="C80" i="26" a="1"/>
  <c r="C80" i="26"/>
  <c r="C81" i="26" a="1"/>
  <c r="C81" i="26"/>
  <c r="C82" i="26" a="1"/>
  <c r="C82" i="26"/>
  <c r="C83" i="26" a="1"/>
  <c r="C83" i="26"/>
  <c r="C84" i="26" a="1"/>
  <c r="C84" i="26"/>
  <c r="C85" i="26" a="1"/>
  <c r="C85" i="26"/>
  <c r="C86" i="26" a="1"/>
  <c r="C86" i="26"/>
  <c r="C87" i="26" a="1"/>
  <c r="C87" i="26"/>
  <c r="C88" i="26" a="1"/>
  <c r="C88" i="26"/>
  <c r="C89" i="26" a="1"/>
  <c r="C89" i="26"/>
  <c r="C90" i="26" a="1"/>
  <c r="C90" i="26"/>
  <c r="C91" i="26" a="1"/>
  <c r="C91" i="26"/>
  <c r="C92" i="26" a="1"/>
  <c r="C92" i="26"/>
  <c r="C93" i="26" a="1"/>
  <c r="C93" i="26"/>
  <c r="C94" i="26" a="1"/>
  <c r="C94" i="26"/>
  <c r="C95" i="26" a="1"/>
  <c r="C95" i="26"/>
  <c r="C96" i="26" a="1"/>
  <c r="C96" i="26"/>
  <c r="C97" i="26" a="1"/>
  <c r="C97" i="26"/>
  <c r="C98" i="26" a="1"/>
  <c r="C98" i="26"/>
  <c r="C99" i="26" a="1"/>
  <c r="C99" i="26"/>
  <c r="C100" i="26" a="1"/>
  <c r="C100" i="26"/>
  <c r="A13" i="26" a="1"/>
  <c r="A13" i="26"/>
  <c r="A14" i="26" a="1"/>
  <c r="A14" i="26"/>
  <c r="A15" i="26" a="1"/>
  <c r="A15" i="26"/>
  <c r="A16" i="26" a="1"/>
  <c r="A16" i="26"/>
  <c r="A17" i="26" a="1"/>
  <c r="A17" i="26"/>
  <c r="A18" i="26" a="1"/>
  <c r="A18" i="26"/>
  <c r="A19" i="26" a="1"/>
  <c r="A19" i="26"/>
  <c r="A20" i="26" a="1"/>
  <c r="A20" i="26"/>
  <c r="A21" i="26" a="1"/>
  <c r="A21" i="26"/>
  <c r="A22" i="26" a="1"/>
  <c r="A22" i="26"/>
  <c r="A23" i="26" a="1"/>
  <c r="A23" i="26"/>
  <c r="A24" i="26" a="1"/>
  <c r="A24" i="26"/>
  <c r="A25" i="26" a="1"/>
  <c r="A25" i="26"/>
  <c r="A26" i="26" a="1"/>
  <c r="A26" i="26"/>
  <c r="A27" i="26" a="1"/>
  <c r="A27" i="26"/>
  <c r="A28" i="26" a="1"/>
  <c r="A28" i="26"/>
  <c r="A29" i="26" a="1"/>
  <c r="A29" i="26"/>
  <c r="A30" i="26" a="1"/>
  <c r="A30" i="26"/>
  <c r="A31" i="26" a="1"/>
  <c r="A31" i="26"/>
  <c r="A32" i="26" a="1"/>
  <c r="A32" i="26"/>
  <c r="A33" i="26" a="1"/>
  <c r="A33" i="26"/>
  <c r="A34" i="26" a="1"/>
  <c r="A34" i="26"/>
  <c r="A35" i="26" a="1"/>
  <c r="A35" i="26"/>
  <c r="A36" i="26" a="1"/>
  <c r="A36" i="26"/>
  <c r="A37" i="26" a="1"/>
  <c r="A37" i="26"/>
  <c r="A38" i="26" a="1"/>
  <c r="A38" i="26"/>
  <c r="A39" i="26" a="1"/>
  <c r="A39" i="26"/>
  <c r="A40" i="26" a="1"/>
  <c r="A40" i="26"/>
  <c r="A41" i="26" a="1"/>
  <c r="A41" i="26"/>
  <c r="A42" i="26" a="1"/>
  <c r="A42" i="26"/>
  <c r="A43" i="26" a="1"/>
  <c r="A43" i="26"/>
  <c r="A44" i="26" a="1"/>
  <c r="A44" i="26"/>
  <c r="A45" i="26" a="1"/>
  <c r="A45" i="26"/>
  <c r="A46" i="26" a="1"/>
  <c r="A46" i="26"/>
  <c r="A47" i="26" a="1"/>
  <c r="A47" i="26"/>
  <c r="A48" i="26" a="1"/>
  <c r="A48" i="26"/>
  <c r="A49" i="26" a="1"/>
  <c r="A49" i="26"/>
  <c r="A50" i="26" a="1"/>
  <c r="A50" i="26"/>
  <c r="A51" i="26" a="1"/>
  <c r="A51" i="26"/>
  <c r="A52" i="26" a="1"/>
  <c r="A52" i="26"/>
  <c r="A53" i="26" a="1"/>
  <c r="A53" i="26"/>
  <c r="A54" i="26" a="1"/>
  <c r="A54" i="26"/>
  <c r="A55" i="26" a="1"/>
  <c r="A55" i="26"/>
  <c r="A56" i="26" a="1"/>
  <c r="A56" i="26"/>
  <c r="A57" i="26" a="1"/>
  <c r="A57" i="26"/>
  <c r="A58" i="26" a="1"/>
  <c r="A58" i="26"/>
  <c r="A59" i="26" a="1"/>
  <c r="A59" i="26"/>
  <c r="A60" i="26" a="1"/>
  <c r="A60" i="26"/>
  <c r="A61" i="26" a="1"/>
  <c r="A61" i="26"/>
  <c r="A62" i="26" a="1"/>
  <c r="A62" i="26"/>
  <c r="A63" i="26" a="1"/>
  <c r="A63" i="26"/>
  <c r="A64" i="26" a="1"/>
  <c r="A64" i="26"/>
  <c r="A65" i="26" a="1"/>
  <c r="A65" i="26"/>
  <c r="A66" i="26" a="1"/>
  <c r="A66" i="26"/>
  <c r="A67" i="26" a="1"/>
  <c r="A67" i="26"/>
  <c r="A68" i="26" a="1"/>
  <c r="A68" i="26"/>
  <c r="A69" i="26" a="1"/>
  <c r="A69" i="26"/>
  <c r="A70" i="26" a="1"/>
  <c r="A70" i="26"/>
  <c r="A71" i="26" a="1"/>
  <c r="A71" i="26"/>
  <c r="A72" i="26" a="1"/>
  <c r="A72" i="26"/>
  <c r="A73" i="26" a="1"/>
  <c r="A73" i="26"/>
  <c r="A74" i="26" a="1"/>
  <c r="A74" i="26"/>
  <c r="A75" i="26" a="1"/>
  <c r="A75" i="26"/>
  <c r="A76" i="26" a="1"/>
  <c r="A76" i="26"/>
  <c r="A77" i="26" a="1"/>
  <c r="A77" i="26"/>
  <c r="A78" i="26" a="1"/>
  <c r="A78" i="26"/>
  <c r="A79" i="26" a="1"/>
  <c r="A79" i="26"/>
  <c r="A80" i="26" a="1"/>
  <c r="A80" i="26"/>
  <c r="A81" i="26" a="1"/>
  <c r="A81" i="26"/>
  <c r="A82" i="26" a="1"/>
  <c r="A82" i="26"/>
  <c r="A83" i="26" a="1"/>
  <c r="A83" i="26"/>
  <c r="A84" i="26" a="1"/>
  <c r="A84" i="26"/>
  <c r="A85" i="26" a="1"/>
  <c r="A85" i="26"/>
  <c r="A86" i="26" a="1"/>
  <c r="A86" i="26"/>
  <c r="A87" i="26" a="1"/>
  <c r="A87" i="26"/>
  <c r="A88" i="26" a="1"/>
  <c r="A88" i="26"/>
  <c r="A89" i="26" a="1"/>
  <c r="A89" i="26"/>
  <c r="A90" i="26" a="1"/>
  <c r="A90" i="26"/>
  <c r="A91" i="26" a="1"/>
  <c r="A91" i="26"/>
  <c r="A92" i="26" a="1"/>
  <c r="A92" i="26"/>
  <c r="A93" i="26" a="1"/>
  <c r="A93" i="26"/>
  <c r="A94" i="26" a="1"/>
  <c r="A94" i="26"/>
  <c r="A95" i="26" a="1"/>
  <c r="A95" i="26"/>
  <c r="A96" i="26" a="1"/>
  <c r="A96" i="26"/>
  <c r="A97" i="26" a="1"/>
  <c r="A97" i="26"/>
  <c r="A98" i="26" a="1"/>
  <c r="A98" i="26"/>
  <c r="A99" i="26" a="1"/>
  <c r="A99" i="26"/>
  <c r="A100" i="26" a="1"/>
  <c r="A100" i="26"/>
  <c r="Q5" i="37" a="1"/>
  <c r="Q5" i="37"/>
  <c r="Q4" i="37" a="1"/>
  <c r="Q4" i="37"/>
  <c r="P2" i="37"/>
  <c r="Q2" i="37" a="1"/>
  <c r="Q2" i="37"/>
  <c r="Q3" i="37" a="1"/>
  <c r="Q3" i="37"/>
  <c r="L34" i="21" a="1"/>
  <c r="L34" i="21"/>
  <c r="L33" i="21" a="1"/>
  <c r="L33" i="21"/>
  <c r="L32" i="21" a="1"/>
  <c r="L32" i="21"/>
  <c r="L31" i="21" a="1"/>
  <c r="L31" i="21"/>
  <c r="L30" i="21" a="1"/>
  <c r="L30" i="21"/>
  <c r="L29" i="21" a="1"/>
  <c r="L29" i="21"/>
  <c r="L28" i="21" a="1"/>
  <c r="L28" i="21"/>
  <c r="L27" i="21" a="1"/>
  <c r="L27" i="21"/>
  <c r="L26" i="21" a="1"/>
  <c r="L26" i="21"/>
  <c r="L25" i="21" a="1"/>
  <c r="L25" i="21"/>
  <c r="L24" i="21" a="1"/>
  <c r="L24" i="21"/>
  <c r="L23" i="21" a="1"/>
  <c r="L23" i="21"/>
  <c r="L22" i="21" a="1"/>
  <c r="L22" i="21"/>
  <c r="L21" i="21" a="1"/>
  <c r="L21" i="21"/>
  <c r="L20" i="21" a="1"/>
  <c r="L20" i="21"/>
  <c r="L19" i="21" a="1"/>
  <c r="L19" i="21"/>
  <c r="L18" i="21" a="1"/>
  <c r="L18" i="21"/>
  <c r="L17" i="21" a="1"/>
  <c r="L17" i="21"/>
  <c r="L16" i="21" a="1"/>
  <c r="L16" i="21"/>
  <c r="L15" i="21" a="1"/>
  <c r="L15" i="21"/>
  <c r="L14" i="21" a="1"/>
  <c r="L14" i="21"/>
  <c r="L13" i="21" a="1"/>
  <c r="L13" i="21"/>
  <c r="L12" i="21" a="1"/>
  <c r="L12" i="21"/>
  <c r="L11" i="21" a="1"/>
  <c r="L11" i="21"/>
  <c r="L10" i="21" a="1"/>
  <c r="L10" i="21"/>
  <c r="L9" i="21" a="1"/>
  <c r="L9" i="21"/>
  <c r="L8" i="21" a="1"/>
  <c r="L8" i="21"/>
  <c r="U100" i="38"/>
  <c r="T100" i="38"/>
  <c r="U99" i="38"/>
  <c r="T99" i="38"/>
  <c r="U98" i="38"/>
  <c r="T98" i="38"/>
  <c r="U97" i="38"/>
  <c r="T97" i="38"/>
  <c r="U96" i="38"/>
  <c r="T96" i="38"/>
  <c r="U95" i="38"/>
  <c r="T95" i="38"/>
  <c r="U94" i="38"/>
  <c r="T94" i="38"/>
  <c r="U93" i="38"/>
  <c r="T93" i="38"/>
  <c r="U92" i="38"/>
  <c r="T92" i="38"/>
  <c r="U91" i="38"/>
  <c r="T91" i="38"/>
  <c r="U90" i="38"/>
  <c r="T90" i="38"/>
  <c r="U89" i="38"/>
  <c r="T89" i="38"/>
  <c r="U88" i="38"/>
  <c r="T88" i="38"/>
  <c r="U87" i="38"/>
  <c r="T87" i="38"/>
  <c r="U86" i="38"/>
  <c r="T86" i="38"/>
  <c r="U85" i="38"/>
  <c r="T85" i="38"/>
  <c r="U84" i="38"/>
  <c r="T84" i="38"/>
  <c r="U83" i="38"/>
  <c r="T83" i="38"/>
  <c r="U82" i="38"/>
  <c r="T82" i="38"/>
  <c r="U81" i="38"/>
  <c r="T81" i="38"/>
  <c r="U80" i="38"/>
  <c r="T80" i="38"/>
  <c r="U79" i="38"/>
  <c r="T79" i="38"/>
  <c r="U78" i="38"/>
  <c r="T78" i="38"/>
  <c r="U77" i="38"/>
  <c r="T77" i="38"/>
  <c r="U76" i="38"/>
  <c r="T76" i="38"/>
  <c r="U75" i="38"/>
  <c r="T75" i="38"/>
  <c r="U74" i="38"/>
  <c r="T74" i="38"/>
  <c r="U73" i="38"/>
  <c r="T73" i="38"/>
  <c r="U72" i="38"/>
  <c r="T72" i="38"/>
  <c r="U71" i="38"/>
  <c r="T71" i="38"/>
  <c r="U70" i="38"/>
  <c r="T70" i="38"/>
  <c r="U69" i="38"/>
  <c r="T69" i="38"/>
  <c r="U68" i="38"/>
  <c r="T68" i="38"/>
  <c r="U67" i="38"/>
  <c r="T67" i="38"/>
  <c r="U66" i="38"/>
  <c r="T66" i="38"/>
  <c r="U65" i="38"/>
  <c r="T65" i="38"/>
  <c r="U64" i="38"/>
  <c r="T64" i="38"/>
  <c r="U63" i="38"/>
  <c r="T63" i="38"/>
  <c r="U62" i="38"/>
  <c r="T62" i="38"/>
  <c r="U61" i="38"/>
  <c r="T61" i="38"/>
  <c r="U60" i="38"/>
  <c r="T60" i="38"/>
  <c r="U59" i="38"/>
  <c r="T59" i="38"/>
  <c r="U58" i="38"/>
  <c r="T58" i="38"/>
  <c r="U57" i="38"/>
  <c r="T57" i="38"/>
  <c r="U56" i="38"/>
  <c r="T56" i="38"/>
  <c r="U55" i="38"/>
  <c r="T55" i="38"/>
  <c r="U54" i="38"/>
  <c r="T54" i="38"/>
  <c r="U53" i="38"/>
  <c r="T53" i="38"/>
  <c r="U52" i="38"/>
  <c r="T52" i="38"/>
  <c r="U51" i="38"/>
  <c r="T51" i="38"/>
  <c r="U50" i="38"/>
  <c r="T50" i="38"/>
  <c r="U49" i="38"/>
  <c r="T49" i="38"/>
  <c r="U48" i="38"/>
  <c r="T48" i="38"/>
  <c r="U47" i="38"/>
  <c r="T47" i="38"/>
  <c r="U46" i="38"/>
  <c r="T46" i="38"/>
  <c r="U45" i="38"/>
  <c r="T45" i="38"/>
  <c r="U44" i="38"/>
  <c r="T44" i="38"/>
  <c r="U43" i="38"/>
  <c r="T43" i="38"/>
  <c r="U42" i="38"/>
  <c r="T42" i="38"/>
  <c r="U41" i="38"/>
  <c r="T41" i="38"/>
  <c r="U40" i="38"/>
  <c r="T40" i="38"/>
  <c r="U39" i="38"/>
  <c r="T39" i="38"/>
  <c r="U38" i="38"/>
  <c r="T38" i="38"/>
  <c r="U37" i="38"/>
  <c r="T37" i="38"/>
  <c r="U36" i="38"/>
  <c r="T36" i="38"/>
  <c r="U35" i="38"/>
  <c r="T35" i="38"/>
  <c r="U34" i="38"/>
  <c r="T34" i="38"/>
  <c r="U33" i="38"/>
  <c r="T33" i="38"/>
  <c r="U32" i="38"/>
  <c r="T32" i="38"/>
  <c r="U31" i="38"/>
  <c r="T31" i="38"/>
  <c r="U30" i="38"/>
  <c r="T30" i="38"/>
  <c r="U29" i="38"/>
  <c r="T29" i="38"/>
  <c r="U28" i="38"/>
  <c r="T28" i="38"/>
  <c r="U27" i="38"/>
  <c r="T27" i="38"/>
  <c r="U26" i="38"/>
  <c r="T26" i="38"/>
  <c r="U25" i="38"/>
  <c r="T25" i="38"/>
  <c r="U24" i="38"/>
  <c r="T24" i="38"/>
  <c r="U23" i="38"/>
  <c r="T23" i="38"/>
  <c r="U22" i="38"/>
  <c r="T22" i="38"/>
  <c r="U21" i="38"/>
  <c r="T21" i="38"/>
  <c r="U20" i="38"/>
  <c r="T20" i="38"/>
  <c r="U19" i="38"/>
  <c r="T19"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O100" i="38"/>
  <c r="N100" i="38"/>
  <c r="H100" i="38"/>
  <c r="G100" i="38"/>
  <c r="O99" i="38"/>
  <c r="N99" i="38"/>
  <c r="H99" i="38"/>
  <c r="G99" i="38"/>
  <c r="O98" i="38"/>
  <c r="N98" i="38"/>
  <c r="H98" i="38"/>
  <c r="G98" i="38"/>
  <c r="O97" i="38"/>
  <c r="N97" i="38"/>
  <c r="H97" i="38"/>
  <c r="G97" i="38"/>
  <c r="O96" i="38"/>
  <c r="N96" i="38"/>
  <c r="H96" i="38"/>
  <c r="G96" i="38"/>
  <c r="O95" i="38"/>
  <c r="N95" i="38"/>
  <c r="H95" i="38"/>
  <c r="G95" i="38"/>
  <c r="O94" i="38"/>
  <c r="N94" i="38"/>
  <c r="H94" i="38"/>
  <c r="G94" i="38"/>
  <c r="O93" i="38"/>
  <c r="N93" i="38"/>
  <c r="H93" i="38"/>
  <c r="G93" i="38"/>
  <c r="O92" i="38"/>
  <c r="N92" i="38"/>
  <c r="H92" i="38"/>
  <c r="G92" i="38"/>
  <c r="O91" i="38"/>
  <c r="N91" i="38"/>
  <c r="H91" i="38"/>
  <c r="G91" i="38"/>
  <c r="O90" i="38"/>
  <c r="N90" i="38"/>
  <c r="H90" i="38"/>
  <c r="G90" i="38"/>
  <c r="O89" i="38"/>
  <c r="N89" i="38"/>
  <c r="H89" i="38"/>
  <c r="G89" i="38"/>
  <c r="O88" i="38"/>
  <c r="N88" i="38"/>
  <c r="H88" i="38"/>
  <c r="G88" i="38"/>
  <c r="O87" i="38"/>
  <c r="N87" i="38"/>
  <c r="H87" i="38"/>
  <c r="G87" i="38"/>
  <c r="O86" i="38"/>
  <c r="N86" i="38"/>
  <c r="H86" i="38"/>
  <c r="G86" i="38"/>
  <c r="O85" i="38"/>
  <c r="N85" i="38"/>
  <c r="H85" i="38"/>
  <c r="G85" i="38"/>
  <c r="O84" i="38"/>
  <c r="N84" i="38"/>
  <c r="H84" i="38"/>
  <c r="G84" i="38"/>
  <c r="O83" i="38"/>
  <c r="N83" i="38"/>
  <c r="H83" i="38"/>
  <c r="G83" i="38"/>
  <c r="O82" i="38"/>
  <c r="N82" i="38"/>
  <c r="H82" i="38"/>
  <c r="G82" i="38"/>
  <c r="O81" i="38"/>
  <c r="N81" i="38"/>
  <c r="H81" i="38"/>
  <c r="G81" i="38"/>
  <c r="O80" i="38"/>
  <c r="N80" i="38"/>
  <c r="H80" i="38"/>
  <c r="G80" i="38"/>
  <c r="O79" i="38"/>
  <c r="N79" i="38"/>
  <c r="H79" i="38"/>
  <c r="G79" i="38"/>
  <c r="O78" i="38"/>
  <c r="N78" i="38"/>
  <c r="H78" i="38"/>
  <c r="G78" i="38"/>
  <c r="O77" i="38"/>
  <c r="N77" i="38"/>
  <c r="H77" i="38"/>
  <c r="G77" i="38"/>
  <c r="O76" i="38"/>
  <c r="N76" i="38"/>
  <c r="H76" i="38"/>
  <c r="G76" i="38"/>
  <c r="O75" i="38"/>
  <c r="N75" i="38"/>
  <c r="H75" i="38"/>
  <c r="G75" i="38"/>
  <c r="O74" i="38"/>
  <c r="N74" i="38"/>
  <c r="H74" i="38"/>
  <c r="G74" i="38"/>
  <c r="O73" i="38"/>
  <c r="N73" i="38"/>
  <c r="H73" i="38"/>
  <c r="G73" i="38"/>
  <c r="O72" i="38"/>
  <c r="N72" i="38"/>
  <c r="H72" i="38"/>
  <c r="G72" i="38"/>
  <c r="O71" i="38"/>
  <c r="N71" i="38"/>
  <c r="H71" i="38"/>
  <c r="G71" i="38"/>
  <c r="O70" i="38"/>
  <c r="N70" i="38"/>
  <c r="H70" i="38"/>
  <c r="G70" i="38"/>
  <c r="O69" i="38"/>
  <c r="N69" i="38"/>
  <c r="H69" i="38"/>
  <c r="G69" i="38"/>
  <c r="O68" i="38"/>
  <c r="N68" i="38"/>
  <c r="H68" i="38"/>
  <c r="G68" i="38"/>
  <c r="O67" i="38"/>
  <c r="N67" i="38"/>
  <c r="H67" i="38"/>
  <c r="G67" i="38"/>
  <c r="O66" i="38"/>
  <c r="N66" i="38"/>
  <c r="H66" i="38"/>
  <c r="G66" i="38"/>
  <c r="O65" i="38"/>
  <c r="N65" i="38"/>
  <c r="H65" i="38"/>
  <c r="G65" i="38"/>
  <c r="O64" i="38"/>
  <c r="N64" i="38"/>
  <c r="H64" i="38"/>
  <c r="G64" i="38"/>
  <c r="O63" i="38"/>
  <c r="N63" i="38"/>
  <c r="H63" i="38"/>
  <c r="G63" i="38"/>
  <c r="O62" i="38"/>
  <c r="N62" i="38"/>
  <c r="H62" i="38"/>
  <c r="G62" i="38"/>
  <c r="O61" i="38"/>
  <c r="N61" i="38"/>
  <c r="H61" i="38"/>
  <c r="G61" i="38"/>
  <c r="O60" i="38"/>
  <c r="N60" i="38"/>
  <c r="H60" i="38"/>
  <c r="G60" i="38"/>
  <c r="O59" i="38"/>
  <c r="N59" i="38"/>
  <c r="H59" i="38"/>
  <c r="G59" i="38"/>
  <c r="O58" i="38"/>
  <c r="N58" i="38"/>
  <c r="H58" i="38"/>
  <c r="G58" i="38"/>
  <c r="O57" i="38"/>
  <c r="N57" i="38"/>
  <c r="H57" i="38"/>
  <c r="G57" i="38"/>
  <c r="O56" i="38"/>
  <c r="N56" i="38"/>
  <c r="H56" i="38"/>
  <c r="G56" i="38"/>
  <c r="O55" i="38"/>
  <c r="N55" i="38"/>
  <c r="H55" i="38"/>
  <c r="G55" i="38"/>
  <c r="O54" i="38"/>
  <c r="N54" i="38"/>
  <c r="H54" i="38"/>
  <c r="G54" i="38"/>
  <c r="O53" i="38"/>
  <c r="N53" i="38"/>
  <c r="H53" i="38"/>
  <c r="G53" i="38"/>
  <c r="O52" i="38"/>
  <c r="N52" i="38"/>
  <c r="H52" i="38"/>
  <c r="G52" i="38"/>
  <c r="O51" i="38"/>
  <c r="N51" i="38"/>
  <c r="H51" i="38"/>
  <c r="G51" i="38"/>
  <c r="O50" i="38"/>
  <c r="N50" i="38"/>
  <c r="H50" i="38"/>
  <c r="G50" i="38"/>
  <c r="O49" i="38"/>
  <c r="N49" i="38"/>
  <c r="H49" i="38"/>
  <c r="G49" i="38"/>
  <c r="O48" i="38"/>
  <c r="N48" i="38"/>
  <c r="H48" i="38"/>
  <c r="G48" i="38"/>
  <c r="O47" i="38"/>
  <c r="N47" i="38"/>
  <c r="H47" i="38"/>
  <c r="G47" i="38"/>
  <c r="O46" i="38"/>
  <c r="N46" i="38"/>
  <c r="H46" i="38"/>
  <c r="G46" i="38"/>
  <c r="O45" i="38"/>
  <c r="N45" i="38"/>
  <c r="H45" i="38"/>
  <c r="G45" i="38"/>
  <c r="O44" i="38"/>
  <c r="N44" i="38"/>
  <c r="H44" i="38"/>
  <c r="G44" i="38"/>
  <c r="O43" i="38"/>
  <c r="N43" i="38"/>
  <c r="H43" i="38"/>
  <c r="G43" i="38"/>
  <c r="O42" i="38"/>
  <c r="N42" i="38"/>
  <c r="H42" i="38"/>
  <c r="G42" i="38"/>
  <c r="O41" i="38"/>
  <c r="N41" i="38"/>
  <c r="H41" i="38"/>
  <c r="G41" i="38"/>
  <c r="O40" i="38"/>
  <c r="N40" i="38"/>
  <c r="H40" i="38"/>
  <c r="G40" i="38"/>
  <c r="O39" i="38"/>
  <c r="N39" i="38"/>
  <c r="H39" i="38"/>
  <c r="G39" i="38"/>
  <c r="O38" i="38"/>
  <c r="N38" i="38"/>
  <c r="H38" i="38"/>
  <c r="G38" i="38"/>
  <c r="O37" i="38"/>
  <c r="N37" i="38"/>
  <c r="H37" i="38"/>
  <c r="G37" i="38"/>
  <c r="O36" i="38"/>
  <c r="N36" i="38"/>
  <c r="H36" i="38"/>
  <c r="G36" i="38"/>
  <c r="O35" i="38"/>
  <c r="N35" i="38"/>
  <c r="H35" i="38"/>
  <c r="G35" i="38"/>
  <c r="O34" i="38"/>
  <c r="N34" i="38"/>
  <c r="H34" i="38"/>
  <c r="G34" i="38"/>
  <c r="O33" i="38"/>
  <c r="N33" i="38"/>
  <c r="H33" i="38"/>
  <c r="G33" i="38"/>
  <c r="O32" i="38"/>
  <c r="N32" i="38"/>
  <c r="H32" i="38"/>
  <c r="G32" i="38"/>
  <c r="O31" i="38"/>
  <c r="N31" i="38"/>
  <c r="H31" i="38"/>
  <c r="G31" i="38"/>
  <c r="O30" i="38"/>
  <c r="N30" i="38"/>
  <c r="H30" i="38"/>
  <c r="G30" i="38"/>
  <c r="O29" i="38"/>
  <c r="N29" i="38"/>
  <c r="H29" i="38"/>
  <c r="G29" i="38"/>
  <c r="O28" i="38"/>
  <c r="N28" i="38"/>
  <c r="H28" i="38"/>
  <c r="G28" i="38"/>
  <c r="O27" i="38"/>
  <c r="N27" i="38"/>
  <c r="H27" i="38"/>
  <c r="G27" i="38"/>
  <c r="O26" i="38"/>
  <c r="N26" i="38"/>
  <c r="H26" i="38"/>
  <c r="G26" i="38"/>
  <c r="O25" i="38"/>
  <c r="N25" i="38"/>
  <c r="H25" i="38"/>
  <c r="G25" i="38"/>
  <c r="O24" i="38"/>
  <c r="N24" i="38"/>
  <c r="H24" i="38"/>
  <c r="G24" i="38"/>
  <c r="O23" i="38"/>
  <c r="N23" i="38"/>
  <c r="H23" i="38"/>
  <c r="G23" i="38"/>
  <c r="O22" i="38"/>
  <c r="N22" i="38"/>
  <c r="H22" i="38"/>
  <c r="G22" i="38"/>
  <c r="O21" i="38"/>
  <c r="N21" i="38"/>
  <c r="H21" i="38"/>
  <c r="G21" i="38"/>
  <c r="O20" i="38"/>
  <c r="N20" i="38"/>
  <c r="H20" i="38"/>
  <c r="G20" i="38"/>
  <c r="O19" i="38"/>
  <c r="N19" i="38"/>
  <c r="H19" i="38"/>
  <c r="G19" i="38"/>
  <c r="O18" i="38"/>
  <c r="N18" i="38"/>
  <c r="H18" i="38"/>
  <c r="G18" i="38"/>
  <c r="O17" i="38"/>
  <c r="N17" i="38"/>
  <c r="H17" i="38"/>
  <c r="G17" i="38"/>
  <c r="O16" i="38"/>
  <c r="N16" i="38"/>
  <c r="H16" i="38"/>
  <c r="G16" i="38"/>
  <c r="O15" i="38"/>
  <c r="N15" i="38"/>
  <c r="H15" i="38"/>
  <c r="G15" i="38"/>
  <c r="O14" i="38"/>
  <c r="N14" i="38"/>
  <c r="H14" i="38"/>
  <c r="G14" i="38"/>
  <c r="O13" i="38"/>
  <c r="N13" i="38"/>
  <c r="H13" i="38"/>
  <c r="G13" i="38"/>
  <c r="O12" i="38"/>
  <c r="N12" i="38"/>
  <c r="H12" i="38"/>
  <c r="G12" i="38"/>
  <c r="O11" i="38"/>
  <c r="N11" i="38"/>
  <c r="H11" i="38"/>
  <c r="G11" i="38"/>
  <c r="O10" i="38"/>
  <c r="N10" i="38"/>
  <c r="H10" i="38"/>
  <c r="G10" i="38"/>
  <c r="O9" i="38"/>
  <c r="N9" i="38"/>
  <c r="H9" i="38"/>
  <c r="G9" i="38"/>
  <c r="O8" i="38"/>
  <c r="N8" i="38"/>
  <c r="H8" i="38"/>
  <c r="G8" i="38"/>
  <c r="O7" i="38"/>
  <c r="N7" i="38"/>
  <c r="H7" i="38"/>
  <c r="G7" i="38"/>
  <c r="O6" i="38"/>
  <c r="N6" i="38"/>
  <c r="H6" i="38"/>
  <c r="G6" i="38"/>
  <c r="O3" i="38"/>
  <c r="N3" i="38"/>
  <c r="AK34" i="27"/>
  <c r="AJ34" i="27"/>
  <c r="J5" i="16"/>
  <c r="V5" i="16"/>
  <c r="C2" i="22" a="1"/>
  <c r="C2" i="22"/>
  <c r="B110" i="11" a="1"/>
  <c r="B110" i="11"/>
  <c r="B111" i="11" a="1"/>
  <c r="B111" i="11"/>
  <c r="B112" i="11" a="1"/>
  <c r="B112" i="11"/>
  <c r="B113" i="11" a="1"/>
  <c r="B113" i="11"/>
  <c r="B114" i="11" a="1"/>
  <c r="B114" i="11"/>
  <c r="B115" i="11" a="1"/>
  <c r="B115" i="11"/>
  <c r="B116" i="11" a="1"/>
  <c r="B116" i="11"/>
  <c r="B26" i="11" a="1"/>
  <c r="B26" i="11"/>
  <c r="B27" i="11" a="1"/>
  <c r="B27" i="11"/>
  <c r="B28" i="11" a="1"/>
  <c r="B28" i="11"/>
  <c r="B29" i="11" a="1"/>
  <c r="B29" i="11"/>
  <c r="B30" i="11" a="1"/>
  <c r="B30" i="11"/>
  <c r="B31" i="11" a="1"/>
  <c r="B31" i="11"/>
  <c r="B32" i="11" a="1"/>
  <c r="B32" i="11"/>
  <c r="B68" i="11" a="1"/>
  <c r="B68" i="11"/>
  <c r="B69" i="11" a="1"/>
  <c r="B69" i="11"/>
  <c r="B70" i="11" a="1"/>
  <c r="B70" i="11"/>
  <c r="B71" i="11" a="1"/>
  <c r="B71" i="11"/>
  <c r="B72" i="11" a="1"/>
  <c r="B72" i="11"/>
  <c r="B73" i="11" a="1"/>
  <c r="B73" i="11"/>
  <c r="B74" i="11" a="1"/>
  <c r="B74" i="11"/>
  <c r="B144" i="11"/>
  <c r="B130" i="11" a="1"/>
  <c r="B130" i="11"/>
  <c r="B143" i="11"/>
  <c r="B129" i="11" a="1"/>
  <c r="B129" i="11"/>
  <c r="B142" i="11"/>
  <c r="B128" i="11" a="1"/>
  <c r="B128" i="11"/>
  <c r="B141" i="11"/>
  <c r="B127" i="11" a="1"/>
  <c r="B127" i="11"/>
  <c r="B140" i="11"/>
  <c r="B126" i="11" a="1"/>
  <c r="B126" i="11"/>
  <c r="B139" i="11"/>
  <c r="B125" i="11" a="1"/>
  <c r="B125" i="11"/>
  <c r="B138" i="11"/>
  <c r="B124" i="11" a="1"/>
  <c r="B124" i="11"/>
  <c r="B96" i="11"/>
  <c r="B97" i="11"/>
  <c r="B98" i="11"/>
  <c r="B99" i="11"/>
  <c r="B100" i="11"/>
  <c r="B101" i="11"/>
  <c r="B102" i="11"/>
  <c r="B82" i="11" a="1"/>
  <c r="B82" i="11"/>
  <c r="B83" i="11" a="1"/>
  <c r="B83" i="11"/>
  <c r="B84" i="11" a="1"/>
  <c r="B84" i="11"/>
  <c r="B85" i="11" a="1"/>
  <c r="B85" i="11"/>
  <c r="B86" i="11" a="1"/>
  <c r="B86" i="11"/>
  <c r="B87" i="11" a="1"/>
  <c r="B87" i="11"/>
  <c r="B88" i="11" a="1"/>
  <c r="B88" i="11"/>
  <c r="L5" i="27"/>
  <c r="L4" i="27"/>
  <c r="L2" i="27"/>
  <c r="I2" i="38"/>
  <c r="I3" i="38"/>
  <c r="I4" i="38"/>
  <c r="I5" i="38"/>
  <c r="I6" i="38"/>
  <c r="I7" i="38"/>
  <c r="I8" i="38"/>
  <c r="I9" i="38"/>
  <c r="I10" i="38"/>
  <c r="I11" i="38"/>
  <c r="I12" i="38"/>
  <c r="I13" i="38"/>
  <c r="I14" i="38"/>
  <c r="I15" i="38"/>
  <c r="I16" i="38"/>
  <c r="I17" i="38"/>
  <c r="I18" i="38"/>
  <c r="I19" i="38"/>
  <c r="I20" i="38"/>
  <c r="I21" i="38"/>
  <c r="I22" i="38"/>
  <c r="I23" i="38"/>
  <c r="I24" i="38"/>
  <c r="I25" i="38"/>
  <c r="I26" i="38"/>
  <c r="I27" i="38"/>
  <c r="I28" i="38"/>
  <c r="I29" i="38"/>
  <c r="I30" i="38"/>
  <c r="I31" i="38"/>
  <c r="I32" i="38"/>
  <c r="I33" i="38"/>
  <c r="I34" i="38"/>
  <c r="I35" i="38"/>
  <c r="I36" i="38"/>
  <c r="I37" i="38"/>
  <c r="I38" i="38"/>
  <c r="I39" i="38"/>
  <c r="I40" i="38"/>
  <c r="I41" i="38"/>
  <c r="I42" i="38"/>
  <c r="I43" i="38"/>
  <c r="I44" i="38"/>
  <c r="I45" i="38"/>
  <c r="I46" i="38"/>
  <c r="I47" i="38"/>
  <c r="I48" i="38"/>
  <c r="I49" i="38"/>
  <c r="I50" i="38"/>
  <c r="I51" i="38"/>
  <c r="I52" i="38"/>
  <c r="I53" i="38"/>
  <c r="I54" i="38"/>
  <c r="I55" i="38"/>
  <c r="I56" i="38"/>
  <c r="I57" i="38"/>
  <c r="I58" i="38"/>
  <c r="I59" i="38"/>
  <c r="I60" i="38"/>
  <c r="I61" i="38"/>
  <c r="I62" i="38"/>
  <c r="I63" i="38"/>
  <c r="I64" i="38"/>
  <c r="I65" i="38"/>
  <c r="I66" i="38"/>
  <c r="I67" i="38"/>
  <c r="I68" i="38"/>
  <c r="I69" i="38"/>
  <c r="I70" i="38"/>
  <c r="I71" i="38"/>
  <c r="I72" i="38"/>
  <c r="I73" i="38"/>
  <c r="I74" i="38"/>
  <c r="I75" i="38"/>
  <c r="I76" i="38"/>
  <c r="I77" i="38"/>
  <c r="I78" i="38"/>
  <c r="I79" i="38"/>
  <c r="I80" i="38"/>
  <c r="I81" i="38"/>
  <c r="I82" i="38"/>
  <c r="I83" i="38"/>
  <c r="I84" i="38"/>
  <c r="I85" i="38"/>
  <c r="I86" i="38"/>
  <c r="I87" i="38"/>
  <c r="I88" i="38"/>
  <c r="I89" i="38"/>
  <c r="I90" i="38"/>
  <c r="I91" i="38"/>
  <c r="I92" i="38"/>
  <c r="I93" i="38"/>
  <c r="I94" i="38"/>
  <c r="I95" i="38"/>
  <c r="I96" i="38"/>
  <c r="I97" i="38"/>
  <c r="I98" i="38"/>
  <c r="I99" i="38"/>
  <c r="I100" i="38"/>
  <c r="L3" i="27"/>
  <c r="L6" i="27"/>
  <c r="L7" i="27"/>
  <c r="L8" i="27"/>
  <c r="L9" i="27"/>
  <c r="L10" i="27"/>
  <c r="L11" i="27"/>
  <c r="L12" i="27"/>
  <c r="L13" i="27"/>
  <c r="L14" i="27"/>
  <c r="L15" i="27"/>
  <c r="L16" i="27"/>
  <c r="L17" i="27"/>
  <c r="L18" i="27"/>
  <c r="L19" i="27"/>
  <c r="L20" i="27"/>
  <c r="L21" i="27"/>
  <c r="L22" i="27"/>
  <c r="L23" i="27"/>
  <c r="L24" i="27"/>
  <c r="L25" i="27"/>
  <c r="L26" i="27"/>
  <c r="L27" i="27"/>
  <c r="L28" i="27"/>
  <c r="L29" i="27"/>
  <c r="L30" i="27"/>
  <c r="L31" i="27"/>
  <c r="L32" i="27"/>
  <c r="L33" i="27"/>
  <c r="L34" i="27"/>
  <c r="L35" i="27"/>
  <c r="L36" i="27"/>
  <c r="L37" i="27"/>
  <c r="L38" i="27"/>
  <c r="L39" i="27"/>
  <c r="L40" i="27"/>
  <c r="L41" i="27"/>
  <c r="L42" i="27"/>
  <c r="L43" i="27"/>
  <c r="L44" i="27"/>
  <c r="L45" i="27"/>
  <c r="L46" i="27"/>
  <c r="L47" i="27"/>
  <c r="L48" i="27"/>
  <c r="L49" i="27"/>
  <c r="L50" i="27"/>
  <c r="L51" i="27"/>
  <c r="L52" i="27"/>
  <c r="L53" i="27"/>
  <c r="L54" i="27"/>
  <c r="L55" i="27"/>
  <c r="L56" i="27"/>
  <c r="L57" i="27"/>
  <c r="L58" i="27"/>
  <c r="L59" i="27"/>
  <c r="L60" i="27"/>
  <c r="L61" i="27"/>
  <c r="L62" i="27"/>
  <c r="L63" i="27"/>
  <c r="L64" i="27"/>
  <c r="L65" i="27"/>
  <c r="L66" i="27"/>
  <c r="L67" i="27"/>
  <c r="L68" i="27"/>
  <c r="L69" i="27"/>
  <c r="L70" i="27"/>
  <c r="L71" i="27"/>
  <c r="L72" i="27"/>
  <c r="L73" i="27"/>
  <c r="L74" i="27"/>
  <c r="L75" i="27"/>
  <c r="L76" i="27"/>
  <c r="L77" i="27"/>
  <c r="L78" i="27"/>
  <c r="L79" i="27"/>
  <c r="L80" i="27"/>
  <c r="L81" i="27"/>
  <c r="L82" i="27"/>
  <c r="L83" i="27"/>
  <c r="L84" i="27"/>
  <c r="L85" i="27"/>
  <c r="L86" i="27"/>
  <c r="L87" i="27"/>
  <c r="L88" i="27"/>
  <c r="L89" i="27"/>
  <c r="L90" i="27"/>
  <c r="L91" i="27"/>
  <c r="L92" i="27"/>
  <c r="L93" i="27"/>
  <c r="L94" i="27"/>
  <c r="L95" i="27"/>
  <c r="L96" i="27"/>
  <c r="L97" i="27"/>
  <c r="L98" i="27"/>
  <c r="L99" i="27"/>
  <c r="L100" i="27"/>
  <c r="B24" i="11" a="1"/>
  <c r="B25" i="11" a="1"/>
  <c r="B22" i="11" a="1"/>
  <c r="B22" i="11"/>
  <c r="B23" i="11" a="1"/>
  <c r="B23" i="11"/>
  <c r="A175" i="11" a="1"/>
  <c r="A175" i="11"/>
  <c r="A161" i="11" a="1"/>
  <c r="A161" i="11"/>
  <c r="A49" i="11" a="1"/>
  <c r="A49" i="11"/>
  <c r="A133" i="11" a="1"/>
  <c r="A133" i="11"/>
  <c r="A119" i="11" a="1"/>
  <c r="A119" i="11"/>
  <c r="A105" i="11" a="1"/>
  <c r="B60" i="11"/>
  <c r="C60" i="11"/>
  <c r="B59" i="11"/>
  <c r="C59" i="11"/>
  <c r="B58" i="11"/>
  <c r="C58" i="11"/>
  <c r="B57" i="11"/>
  <c r="C57" i="11"/>
  <c r="B56" i="11"/>
  <c r="C56" i="11"/>
  <c r="B55" i="11"/>
  <c r="C55" i="11"/>
  <c r="B54" i="11"/>
  <c r="C54" i="11"/>
  <c r="C53" i="11"/>
  <c r="C52" i="11"/>
  <c r="B50" i="11"/>
  <c r="C50" i="11"/>
  <c r="D50" i="11"/>
  <c r="E50" i="11"/>
  <c r="F50" i="11"/>
  <c r="G50" i="11"/>
  <c r="H50" i="11"/>
  <c r="I50" i="11"/>
  <c r="J50" i="11"/>
  <c r="K50" i="11"/>
  <c r="L50" i="11"/>
  <c r="I49" i="11"/>
  <c r="J49" i="11"/>
  <c r="K49" i="11"/>
  <c r="L49" i="11"/>
  <c r="H49" i="11"/>
  <c r="F49" i="11"/>
  <c r="V100" i="38"/>
  <c r="W100" i="38"/>
  <c r="V99" i="38"/>
  <c r="W99" i="38"/>
  <c r="V98" i="38"/>
  <c r="W98" i="38"/>
  <c r="V97" i="38"/>
  <c r="W97" i="38"/>
  <c r="V96" i="38"/>
  <c r="W96" i="38"/>
  <c r="V95" i="38"/>
  <c r="W95" i="38"/>
  <c r="V94" i="38"/>
  <c r="W94" i="38"/>
  <c r="V93" i="38"/>
  <c r="W93" i="38"/>
  <c r="V92" i="38"/>
  <c r="W92" i="38"/>
  <c r="V91" i="38"/>
  <c r="W91" i="38"/>
  <c r="V90" i="38"/>
  <c r="W90" i="38"/>
  <c r="V89" i="38"/>
  <c r="W89" i="38"/>
  <c r="V88" i="38"/>
  <c r="W88" i="38"/>
  <c r="V87" i="38"/>
  <c r="W87" i="38"/>
  <c r="V86" i="38"/>
  <c r="W86" i="38"/>
  <c r="V85" i="38"/>
  <c r="W85" i="38"/>
  <c r="V84" i="38"/>
  <c r="W84" i="38"/>
  <c r="V83" i="38"/>
  <c r="W83" i="38"/>
  <c r="V82" i="38"/>
  <c r="W82" i="38"/>
  <c r="V81" i="38"/>
  <c r="W81" i="38"/>
  <c r="V80" i="38"/>
  <c r="W80" i="38"/>
  <c r="V79" i="38"/>
  <c r="W79" i="38"/>
  <c r="V78" i="38"/>
  <c r="W78" i="38"/>
  <c r="V77" i="38"/>
  <c r="W77" i="38"/>
  <c r="V76" i="38"/>
  <c r="W76" i="38"/>
  <c r="V75" i="38"/>
  <c r="W75" i="38"/>
  <c r="V74" i="38"/>
  <c r="W74" i="38"/>
  <c r="V73" i="38"/>
  <c r="W73" i="38"/>
  <c r="V72" i="38"/>
  <c r="W72" i="38"/>
  <c r="V71" i="38"/>
  <c r="W71" i="38"/>
  <c r="V70" i="38"/>
  <c r="W70" i="38"/>
  <c r="V69" i="38"/>
  <c r="W69" i="38"/>
  <c r="V68" i="38"/>
  <c r="W68" i="38"/>
  <c r="V67" i="38"/>
  <c r="W67" i="38"/>
  <c r="V66" i="38"/>
  <c r="W66" i="38"/>
  <c r="V65" i="38"/>
  <c r="W65" i="38"/>
  <c r="V64" i="38"/>
  <c r="W64" i="38"/>
  <c r="V63" i="38"/>
  <c r="W63" i="38"/>
  <c r="V62" i="38"/>
  <c r="W62" i="38"/>
  <c r="V61" i="38"/>
  <c r="W61" i="38"/>
  <c r="V60" i="38"/>
  <c r="W60" i="38"/>
  <c r="V59" i="38"/>
  <c r="W59" i="38"/>
  <c r="V58" i="38"/>
  <c r="W58" i="38"/>
  <c r="V57" i="38"/>
  <c r="W57" i="38"/>
  <c r="V56" i="38"/>
  <c r="W56" i="38"/>
  <c r="V55" i="38"/>
  <c r="W55" i="38"/>
  <c r="V54" i="38"/>
  <c r="W54" i="38"/>
  <c r="V53" i="38"/>
  <c r="W53" i="38"/>
  <c r="V52" i="38"/>
  <c r="W52" i="38"/>
  <c r="V51" i="38"/>
  <c r="W51" i="38"/>
  <c r="V50" i="38"/>
  <c r="W50" i="38"/>
  <c r="V49" i="38"/>
  <c r="W49" i="38"/>
  <c r="V48" i="38"/>
  <c r="W48" i="38"/>
  <c r="V47" i="38"/>
  <c r="W47" i="38"/>
  <c r="V46" i="38"/>
  <c r="W46" i="38"/>
  <c r="V45" i="38"/>
  <c r="W45" i="38"/>
  <c r="V44" i="38"/>
  <c r="W44" i="38"/>
  <c r="V43" i="38"/>
  <c r="W43" i="38"/>
  <c r="V42" i="38"/>
  <c r="W42" i="38"/>
  <c r="V41" i="38"/>
  <c r="W41" i="38"/>
  <c r="V40" i="38"/>
  <c r="W40" i="38"/>
  <c r="V39" i="38"/>
  <c r="W39" i="38"/>
  <c r="V38" i="38"/>
  <c r="W38" i="38"/>
  <c r="V37" i="38"/>
  <c r="W37" i="38"/>
  <c r="V36" i="38"/>
  <c r="W36" i="38"/>
  <c r="V35" i="38"/>
  <c r="W35" i="38"/>
  <c r="V34" i="38"/>
  <c r="W34" i="38"/>
  <c r="V33" i="38"/>
  <c r="W33" i="38"/>
  <c r="V32" i="38"/>
  <c r="W32" i="38"/>
  <c r="V31" i="38"/>
  <c r="W31" i="38"/>
  <c r="V30" i="38"/>
  <c r="W30" i="38"/>
  <c r="V29" i="38"/>
  <c r="W29" i="38"/>
  <c r="V28" i="38"/>
  <c r="W28" i="38"/>
  <c r="V27" i="38"/>
  <c r="W27" i="38"/>
  <c r="V26" i="38"/>
  <c r="W26" i="38"/>
  <c r="V25" i="38"/>
  <c r="W25" i="38"/>
  <c r="V24" i="38"/>
  <c r="W24" i="38"/>
  <c r="V23" i="38"/>
  <c r="W23" i="38"/>
  <c r="V22" i="38"/>
  <c r="W22" i="38"/>
  <c r="V21" i="38"/>
  <c r="W21" i="38"/>
  <c r="V20" i="38"/>
  <c r="W20" i="38"/>
  <c r="V19" i="38"/>
  <c r="W19" i="38"/>
  <c r="V18" i="38"/>
  <c r="W18" i="38"/>
  <c r="V17" i="38"/>
  <c r="W17" i="38"/>
  <c r="V16" i="38"/>
  <c r="W16" i="38"/>
  <c r="V15" i="38"/>
  <c r="W15" i="38"/>
  <c r="V14" i="38"/>
  <c r="W14" i="38"/>
  <c r="V13" i="38"/>
  <c r="W13" i="38"/>
  <c r="V12" i="38"/>
  <c r="W12" i="38"/>
  <c r="V11" i="38"/>
  <c r="W11" i="38"/>
  <c r="V10" i="38"/>
  <c r="W10" i="38"/>
  <c r="V9" i="38"/>
  <c r="W9" i="38"/>
  <c r="V8" i="38"/>
  <c r="W8" i="38"/>
  <c r="V7" i="38"/>
  <c r="W7" i="38"/>
  <c r="V6" i="38"/>
  <c r="W6" i="38"/>
  <c r="J100" i="26"/>
  <c r="J99" i="26"/>
  <c r="J98" i="26"/>
  <c r="J97" i="26"/>
  <c r="J96" i="26"/>
  <c r="J95" i="26"/>
  <c r="J94" i="26"/>
  <c r="J93" i="26"/>
  <c r="J92" i="26"/>
  <c r="J91" i="26"/>
  <c r="J90" i="26"/>
  <c r="J89" i="26"/>
  <c r="J88" i="26"/>
  <c r="J87" i="26"/>
  <c r="J86" i="26"/>
  <c r="J85" i="26"/>
  <c r="J84" i="26"/>
  <c r="J83" i="26"/>
  <c r="J82" i="26"/>
  <c r="J81" i="26"/>
  <c r="J80" i="26"/>
  <c r="J79" i="26"/>
  <c r="J78" i="26"/>
  <c r="J77" i="26"/>
  <c r="J76" i="26"/>
  <c r="J75" i="26"/>
  <c r="J74" i="26"/>
  <c r="J73" i="26"/>
  <c r="J72" i="26"/>
  <c r="J71" i="26"/>
  <c r="J70" i="26"/>
  <c r="J69" i="26"/>
  <c r="J68" i="26"/>
  <c r="J67" i="26"/>
  <c r="J66" i="26"/>
  <c r="J65" i="26"/>
  <c r="J64" i="26"/>
  <c r="J63" i="26"/>
  <c r="J62" i="26"/>
  <c r="J61" i="26"/>
  <c r="J60" i="26"/>
  <c r="J59" i="26"/>
  <c r="J58" i="26"/>
  <c r="J57" i="26"/>
  <c r="J56" i="26"/>
  <c r="J55" i="26"/>
  <c r="J54" i="26"/>
  <c r="J53" i="26"/>
  <c r="J52" i="26"/>
  <c r="J51" i="26"/>
  <c r="J50" i="26"/>
  <c r="J49" i="26"/>
  <c r="J48" i="26"/>
  <c r="J47" i="26"/>
  <c r="J46" i="26"/>
  <c r="J45" i="26"/>
  <c r="J44"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J15" i="26"/>
  <c r="J14" i="26"/>
  <c r="J13" i="26"/>
  <c r="J12" i="26"/>
  <c r="J11" i="26"/>
  <c r="J10" i="26"/>
  <c r="J9" i="26"/>
  <c r="J8" i="26"/>
  <c r="J7" i="26"/>
  <c r="J6" i="26"/>
  <c r="J5" i="26"/>
  <c r="J3" i="26"/>
  <c r="J4" i="26"/>
  <c r="J2" i="26"/>
  <c r="A91" i="11" a="1"/>
  <c r="A91" i="11"/>
  <c r="A77" i="11" a="1"/>
  <c r="A77" i="11"/>
  <c r="A63" i="11" a="1"/>
  <c r="M100" i="27"/>
  <c r="N100" i="27"/>
  <c r="M99" i="27"/>
  <c r="N99" i="27"/>
  <c r="M98" i="27"/>
  <c r="N98" i="27"/>
  <c r="M97" i="27"/>
  <c r="N97" i="27"/>
  <c r="M96" i="27"/>
  <c r="N96" i="27"/>
  <c r="M95" i="27"/>
  <c r="N95" i="27"/>
  <c r="M94" i="27"/>
  <c r="N94" i="27"/>
  <c r="M93" i="27"/>
  <c r="N93" i="27"/>
  <c r="M92" i="27"/>
  <c r="N92" i="27"/>
  <c r="M91" i="27"/>
  <c r="N91" i="27"/>
  <c r="M90" i="27"/>
  <c r="N90" i="27"/>
  <c r="M89" i="27"/>
  <c r="N89" i="27"/>
  <c r="M88" i="27"/>
  <c r="N88" i="27"/>
  <c r="M87" i="27"/>
  <c r="N87" i="27"/>
  <c r="M86" i="27"/>
  <c r="N86" i="27"/>
  <c r="M85" i="27"/>
  <c r="N85" i="27"/>
  <c r="M84" i="27"/>
  <c r="N84" i="27"/>
  <c r="M83" i="27"/>
  <c r="N83" i="27"/>
  <c r="M82" i="27"/>
  <c r="N82" i="27"/>
  <c r="M81" i="27"/>
  <c r="N81" i="27"/>
  <c r="M80" i="27"/>
  <c r="N80" i="27"/>
  <c r="M79" i="27"/>
  <c r="N79" i="27"/>
  <c r="M78" i="27"/>
  <c r="N78" i="27"/>
  <c r="M77" i="27"/>
  <c r="N77" i="27"/>
  <c r="M76" i="27"/>
  <c r="N76" i="27"/>
  <c r="M75" i="27"/>
  <c r="N75" i="27"/>
  <c r="M74" i="27"/>
  <c r="N74" i="27"/>
  <c r="M73" i="27"/>
  <c r="N73" i="27"/>
  <c r="M72" i="27"/>
  <c r="N72" i="27"/>
  <c r="M71" i="27"/>
  <c r="N71" i="27"/>
  <c r="M70" i="27"/>
  <c r="N70" i="27"/>
  <c r="M69" i="27"/>
  <c r="N69" i="27"/>
  <c r="M68" i="27"/>
  <c r="N68" i="27"/>
  <c r="M67" i="27"/>
  <c r="N67" i="27"/>
  <c r="M66" i="27"/>
  <c r="N66" i="27"/>
  <c r="M65" i="27"/>
  <c r="N65" i="27"/>
  <c r="M64" i="27"/>
  <c r="N64" i="27"/>
  <c r="M63" i="27"/>
  <c r="N63" i="27"/>
  <c r="M62" i="27"/>
  <c r="N62" i="27"/>
  <c r="M61" i="27"/>
  <c r="N61" i="27"/>
  <c r="M60" i="27"/>
  <c r="N60" i="27"/>
  <c r="M59" i="27"/>
  <c r="N59" i="27"/>
  <c r="M58" i="27"/>
  <c r="N58" i="27"/>
  <c r="M57" i="27"/>
  <c r="N57" i="27"/>
  <c r="M56" i="27"/>
  <c r="N56" i="27"/>
  <c r="M55" i="27"/>
  <c r="N55" i="27"/>
  <c r="M54" i="27"/>
  <c r="N54" i="27"/>
  <c r="M53" i="27"/>
  <c r="N53" i="27"/>
  <c r="M52" i="27"/>
  <c r="N52" i="27"/>
  <c r="M51" i="27"/>
  <c r="N51" i="27"/>
  <c r="M50" i="27"/>
  <c r="N50" i="27"/>
  <c r="M49" i="27"/>
  <c r="N49" i="27"/>
  <c r="M48" i="27"/>
  <c r="N48" i="27"/>
  <c r="M47" i="27"/>
  <c r="N47" i="27"/>
  <c r="M46" i="27"/>
  <c r="N46" i="27"/>
  <c r="M45" i="27"/>
  <c r="N45" i="27"/>
  <c r="M44" i="27"/>
  <c r="N44" i="27"/>
  <c r="M43" i="27"/>
  <c r="N43" i="27"/>
  <c r="M42" i="27"/>
  <c r="N42" i="27"/>
  <c r="M41" i="27"/>
  <c r="N41" i="27"/>
  <c r="M40" i="27"/>
  <c r="N40" i="27"/>
  <c r="M39" i="27"/>
  <c r="N39" i="27"/>
  <c r="M38" i="27"/>
  <c r="N38" i="27"/>
  <c r="M37" i="27"/>
  <c r="N37" i="27"/>
  <c r="M36" i="27"/>
  <c r="N36" i="27"/>
  <c r="M35" i="27"/>
  <c r="N35" i="27"/>
  <c r="M34" i="27"/>
  <c r="N34" i="27"/>
  <c r="M33" i="27"/>
  <c r="N33" i="27"/>
  <c r="M32" i="27"/>
  <c r="N32" i="27"/>
  <c r="M31" i="27"/>
  <c r="N31" i="27"/>
  <c r="M30" i="27"/>
  <c r="N30" i="27"/>
  <c r="M29" i="27"/>
  <c r="N29" i="27"/>
  <c r="M28" i="27"/>
  <c r="N28" i="27"/>
  <c r="M27" i="27"/>
  <c r="N27" i="27"/>
  <c r="M26" i="27"/>
  <c r="N26" i="27"/>
  <c r="M25" i="27"/>
  <c r="N25" i="27"/>
  <c r="M24" i="27"/>
  <c r="N24" i="27"/>
  <c r="M23" i="27"/>
  <c r="N23" i="27"/>
  <c r="M22" i="27"/>
  <c r="N22" i="27"/>
  <c r="M21" i="27"/>
  <c r="N21" i="27"/>
  <c r="M20" i="27"/>
  <c r="N20" i="27"/>
  <c r="M19" i="27"/>
  <c r="N19" i="27"/>
  <c r="M18" i="27"/>
  <c r="N18" i="27"/>
  <c r="M17" i="27"/>
  <c r="N17" i="27"/>
  <c r="M16" i="27"/>
  <c r="N16" i="27"/>
  <c r="M15" i="27"/>
  <c r="N15" i="27"/>
  <c r="M14" i="27"/>
  <c r="N14" i="27"/>
  <c r="M13" i="27"/>
  <c r="N13" i="27"/>
  <c r="M12" i="27"/>
  <c r="N12" i="27"/>
  <c r="M11" i="27"/>
  <c r="N11" i="27"/>
  <c r="M10" i="27"/>
  <c r="N10" i="27"/>
  <c r="M9" i="27"/>
  <c r="N9" i="27"/>
  <c r="J100" i="38"/>
  <c r="P100" i="38"/>
  <c r="Q100" i="38"/>
  <c r="K100" i="38"/>
  <c r="J99" i="38"/>
  <c r="P99" i="38"/>
  <c r="Q99" i="38"/>
  <c r="K99" i="38"/>
  <c r="J98" i="38"/>
  <c r="P98" i="38"/>
  <c r="Q98" i="38"/>
  <c r="K98" i="38"/>
  <c r="J97" i="38"/>
  <c r="P97" i="38"/>
  <c r="Q97" i="38"/>
  <c r="K97" i="38"/>
  <c r="J96" i="38"/>
  <c r="P96" i="38"/>
  <c r="Q96" i="38"/>
  <c r="K96" i="38"/>
  <c r="J95" i="38"/>
  <c r="P95" i="38"/>
  <c r="Q95" i="38"/>
  <c r="K95" i="38"/>
  <c r="J94" i="38"/>
  <c r="P94" i="38"/>
  <c r="Q94" i="38"/>
  <c r="K94" i="38"/>
  <c r="J93" i="38"/>
  <c r="P93" i="38"/>
  <c r="Q93" i="38"/>
  <c r="K93" i="38"/>
  <c r="J92" i="38"/>
  <c r="P92" i="38"/>
  <c r="Q92" i="38"/>
  <c r="K92" i="38"/>
  <c r="J91" i="38"/>
  <c r="P91" i="38"/>
  <c r="Q91" i="38"/>
  <c r="K91" i="38"/>
  <c r="J90" i="38"/>
  <c r="P90" i="38"/>
  <c r="Q90" i="38"/>
  <c r="K90" i="38"/>
  <c r="J89" i="38"/>
  <c r="P89" i="38"/>
  <c r="Q89" i="38"/>
  <c r="K89" i="38"/>
  <c r="J88" i="38"/>
  <c r="P88" i="38"/>
  <c r="Q88" i="38"/>
  <c r="K88" i="38"/>
  <c r="J87" i="38"/>
  <c r="P87" i="38"/>
  <c r="Q87" i="38"/>
  <c r="K87" i="38"/>
  <c r="J86" i="38"/>
  <c r="P86" i="38"/>
  <c r="Q86" i="38"/>
  <c r="K86" i="38"/>
  <c r="J85" i="38"/>
  <c r="P85" i="38"/>
  <c r="Q85" i="38"/>
  <c r="K85" i="38"/>
  <c r="J84" i="38"/>
  <c r="P84" i="38"/>
  <c r="Q84" i="38"/>
  <c r="K84" i="38"/>
  <c r="J83" i="38"/>
  <c r="P83" i="38"/>
  <c r="Q83" i="38"/>
  <c r="K83" i="38"/>
  <c r="J82" i="38"/>
  <c r="P82" i="38"/>
  <c r="Q82" i="38"/>
  <c r="K82" i="38"/>
  <c r="J81" i="38"/>
  <c r="P81" i="38"/>
  <c r="Q81" i="38"/>
  <c r="K81" i="38"/>
  <c r="J80" i="38"/>
  <c r="P80" i="38"/>
  <c r="Q80" i="38"/>
  <c r="K80" i="38"/>
  <c r="J79" i="38"/>
  <c r="P79" i="38"/>
  <c r="Q79" i="38"/>
  <c r="K79" i="38"/>
  <c r="J78" i="38"/>
  <c r="P78" i="38"/>
  <c r="Q78" i="38"/>
  <c r="K78" i="38"/>
  <c r="J77" i="38"/>
  <c r="P77" i="38"/>
  <c r="Q77" i="38"/>
  <c r="K77" i="38"/>
  <c r="J76" i="38"/>
  <c r="P76" i="38"/>
  <c r="Q76" i="38"/>
  <c r="K76" i="38"/>
  <c r="J75" i="38"/>
  <c r="P75" i="38"/>
  <c r="Q75" i="38"/>
  <c r="K75" i="38"/>
  <c r="J74" i="38"/>
  <c r="P74" i="38"/>
  <c r="Q74" i="38"/>
  <c r="K74" i="38"/>
  <c r="J73" i="38"/>
  <c r="P73" i="38"/>
  <c r="Q73" i="38"/>
  <c r="K73" i="38"/>
  <c r="J72" i="38"/>
  <c r="P72" i="38"/>
  <c r="Q72" i="38"/>
  <c r="K72" i="38"/>
  <c r="J71" i="38"/>
  <c r="P71" i="38"/>
  <c r="Q71" i="38"/>
  <c r="K71" i="38"/>
  <c r="J70" i="38"/>
  <c r="P70" i="38"/>
  <c r="Q70" i="38"/>
  <c r="K70" i="38"/>
  <c r="J69" i="38"/>
  <c r="P69" i="38"/>
  <c r="Q69" i="38"/>
  <c r="K69" i="38"/>
  <c r="J68" i="38"/>
  <c r="P68" i="38"/>
  <c r="Q68" i="38"/>
  <c r="K68" i="38"/>
  <c r="J67" i="38"/>
  <c r="P67" i="38"/>
  <c r="Q67" i="38"/>
  <c r="K67" i="38"/>
  <c r="J66" i="38"/>
  <c r="P66" i="38"/>
  <c r="Q66" i="38"/>
  <c r="K66" i="38"/>
  <c r="J65" i="38"/>
  <c r="P65" i="38"/>
  <c r="Q65" i="38"/>
  <c r="K65" i="38"/>
  <c r="J64" i="38"/>
  <c r="P64" i="38"/>
  <c r="Q64" i="38"/>
  <c r="K64" i="38"/>
  <c r="J63" i="38"/>
  <c r="P63" i="38"/>
  <c r="Q63" i="38"/>
  <c r="K63" i="38"/>
  <c r="J62" i="38"/>
  <c r="P62" i="38"/>
  <c r="Q62" i="38"/>
  <c r="K62" i="38"/>
  <c r="J61" i="38"/>
  <c r="P61" i="38"/>
  <c r="Q61" i="38"/>
  <c r="K61" i="38"/>
  <c r="J60" i="38"/>
  <c r="P60" i="38"/>
  <c r="Q60" i="38"/>
  <c r="K60" i="38"/>
  <c r="J59" i="38"/>
  <c r="P59" i="38"/>
  <c r="Q59" i="38"/>
  <c r="K59" i="38"/>
  <c r="J58" i="38"/>
  <c r="P58" i="38"/>
  <c r="Q58" i="38"/>
  <c r="K58" i="38"/>
  <c r="J57" i="38"/>
  <c r="P57" i="38"/>
  <c r="Q57" i="38"/>
  <c r="K57" i="38"/>
  <c r="J56" i="38"/>
  <c r="P56" i="38"/>
  <c r="Q56" i="38"/>
  <c r="K56" i="38"/>
  <c r="J55" i="38"/>
  <c r="P55" i="38"/>
  <c r="Q55" i="38"/>
  <c r="K55" i="38"/>
  <c r="J54" i="38"/>
  <c r="P54" i="38"/>
  <c r="Q54" i="38"/>
  <c r="K54" i="38"/>
  <c r="J53" i="38"/>
  <c r="P53" i="38"/>
  <c r="Q53" i="38"/>
  <c r="K53" i="38"/>
  <c r="J52" i="38"/>
  <c r="P52" i="38"/>
  <c r="Q52" i="38"/>
  <c r="K52" i="38"/>
  <c r="J51" i="38"/>
  <c r="P51" i="38"/>
  <c r="Q51" i="38"/>
  <c r="K51" i="38"/>
  <c r="J50" i="38"/>
  <c r="P50" i="38"/>
  <c r="Q50" i="38"/>
  <c r="K50" i="38"/>
  <c r="J49" i="38"/>
  <c r="P49" i="38"/>
  <c r="Q49" i="38"/>
  <c r="K49" i="38"/>
  <c r="J48" i="38"/>
  <c r="P48" i="38"/>
  <c r="Q48" i="38"/>
  <c r="K48" i="38"/>
  <c r="J47" i="38"/>
  <c r="P47" i="38"/>
  <c r="Q47" i="38"/>
  <c r="K47" i="38"/>
  <c r="J46" i="38"/>
  <c r="P46" i="38"/>
  <c r="Q46" i="38"/>
  <c r="K46" i="38"/>
  <c r="J45" i="38"/>
  <c r="P45" i="38"/>
  <c r="Q45" i="38"/>
  <c r="K45" i="38"/>
  <c r="J44" i="38"/>
  <c r="P44" i="38"/>
  <c r="Q44" i="38"/>
  <c r="K44" i="38"/>
  <c r="J43" i="38"/>
  <c r="P43" i="38"/>
  <c r="Q43" i="38"/>
  <c r="K43" i="38"/>
  <c r="J42" i="38"/>
  <c r="P42" i="38"/>
  <c r="Q42" i="38"/>
  <c r="K42" i="38"/>
  <c r="J41" i="38"/>
  <c r="P41" i="38"/>
  <c r="Q41" i="38"/>
  <c r="K41" i="38"/>
  <c r="J40" i="38"/>
  <c r="P40" i="38"/>
  <c r="Q40" i="38"/>
  <c r="K40" i="38"/>
  <c r="J39" i="38"/>
  <c r="P39" i="38"/>
  <c r="Q39" i="38"/>
  <c r="K39" i="38"/>
  <c r="J38" i="38"/>
  <c r="P38" i="38"/>
  <c r="Q38" i="38"/>
  <c r="K38" i="38"/>
  <c r="J37" i="38"/>
  <c r="P37" i="38"/>
  <c r="Q37" i="38"/>
  <c r="K37" i="38"/>
  <c r="J36" i="38"/>
  <c r="P36" i="38"/>
  <c r="Q36" i="38"/>
  <c r="K36" i="38"/>
  <c r="J35" i="38"/>
  <c r="P35" i="38"/>
  <c r="Q35" i="38"/>
  <c r="K35" i="38"/>
  <c r="J34" i="38"/>
  <c r="P34" i="38"/>
  <c r="Q34" i="38"/>
  <c r="K34" i="38"/>
  <c r="J33" i="38"/>
  <c r="P33" i="38"/>
  <c r="Q33" i="38"/>
  <c r="K33" i="38"/>
  <c r="J32" i="38"/>
  <c r="P32" i="38"/>
  <c r="Q32" i="38"/>
  <c r="K32" i="38"/>
  <c r="J31" i="38"/>
  <c r="P31" i="38"/>
  <c r="Q31" i="38"/>
  <c r="K31" i="38"/>
  <c r="J30" i="38"/>
  <c r="P30" i="38"/>
  <c r="Q30" i="38"/>
  <c r="K30" i="38"/>
  <c r="J29" i="38"/>
  <c r="P29" i="38"/>
  <c r="Q29" i="38"/>
  <c r="K29" i="38"/>
  <c r="J28" i="38"/>
  <c r="P28" i="38"/>
  <c r="Q28" i="38"/>
  <c r="K28" i="38"/>
  <c r="J27" i="38"/>
  <c r="P27" i="38"/>
  <c r="Q27" i="38"/>
  <c r="K27" i="38"/>
  <c r="J26" i="38"/>
  <c r="P26" i="38"/>
  <c r="Q26" i="38"/>
  <c r="K26" i="38"/>
  <c r="J25" i="38"/>
  <c r="P25" i="38"/>
  <c r="Q25" i="38"/>
  <c r="K25" i="38"/>
  <c r="J24" i="38"/>
  <c r="P24" i="38"/>
  <c r="Q24" i="38"/>
  <c r="K24" i="38"/>
  <c r="J23" i="38"/>
  <c r="P23" i="38"/>
  <c r="Q23" i="38"/>
  <c r="K23" i="38"/>
  <c r="J22" i="38"/>
  <c r="P22" i="38"/>
  <c r="Q22" i="38"/>
  <c r="K22" i="38"/>
  <c r="J21" i="38"/>
  <c r="P21" i="38"/>
  <c r="Q21" i="38"/>
  <c r="K21" i="38"/>
  <c r="J20" i="38"/>
  <c r="P20" i="38"/>
  <c r="Q20" i="38"/>
  <c r="K20" i="38"/>
  <c r="J19" i="38"/>
  <c r="P19" i="38"/>
  <c r="Q19" i="38"/>
  <c r="K19" i="38"/>
  <c r="J18" i="38"/>
  <c r="P18" i="38"/>
  <c r="Q18" i="38"/>
  <c r="K18" i="38"/>
  <c r="J17" i="38"/>
  <c r="P17" i="38"/>
  <c r="Q17" i="38"/>
  <c r="K17" i="38"/>
  <c r="J16" i="38"/>
  <c r="P16" i="38"/>
  <c r="Q16" i="38"/>
  <c r="K16" i="38"/>
  <c r="J15" i="38"/>
  <c r="P15" i="38"/>
  <c r="Q15" i="38"/>
  <c r="K15" i="38"/>
  <c r="J14" i="38"/>
  <c r="P14" i="38"/>
  <c r="Q14" i="38"/>
  <c r="K14" i="38"/>
  <c r="J13" i="38"/>
  <c r="P13" i="38"/>
  <c r="Q13" i="38"/>
  <c r="K13" i="38"/>
  <c r="J12" i="38"/>
  <c r="P12" i="38"/>
  <c r="Q12" i="38"/>
  <c r="K12" i="38"/>
  <c r="J11" i="38"/>
  <c r="P11" i="38"/>
  <c r="Q11" i="38"/>
  <c r="K11" i="38"/>
  <c r="J10" i="38"/>
  <c r="P10" i="38"/>
  <c r="Q10" i="38"/>
  <c r="K10" i="38"/>
  <c r="J9" i="38"/>
  <c r="P9" i="38"/>
  <c r="Q9" i="38"/>
  <c r="K9" i="38"/>
  <c r="J8" i="38"/>
  <c r="P8" i="38"/>
  <c r="Q8" i="38"/>
  <c r="K8" i="38"/>
  <c r="J7" i="38"/>
  <c r="P7" i="38"/>
  <c r="Q7" i="38"/>
  <c r="K7" i="38"/>
  <c r="J6" i="38"/>
  <c r="P6" i="38"/>
  <c r="Q6" i="38"/>
  <c r="K6" i="38"/>
  <c r="A35" i="11" a="1"/>
  <c r="A35" i="11"/>
  <c r="H248" i="17"/>
  <c r="H247" i="17"/>
  <c r="H249" i="17"/>
  <c r="H246" i="17"/>
  <c r="H245" i="17"/>
  <c r="H244" i="17"/>
  <c r="H243" i="17"/>
  <c r="H242" i="17"/>
  <c r="H241" i="17"/>
  <c r="H240" i="17"/>
  <c r="H239" i="17"/>
  <c r="H238" i="17"/>
  <c r="H237" i="17"/>
  <c r="H236" i="17"/>
  <c r="H235" i="17"/>
  <c r="H234" i="17"/>
  <c r="H233" i="17"/>
  <c r="H232" i="17"/>
  <c r="H231" i="17"/>
  <c r="H230" i="17"/>
  <c r="H229" i="17"/>
  <c r="H228" i="17"/>
  <c r="H227" i="17"/>
  <c r="H226" i="17"/>
  <c r="H225" i="17"/>
  <c r="H224" i="17"/>
  <c r="H223" i="17"/>
  <c r="H222" i="17"/>
  <c r="H221" i="17"/>
  <c r="H220" i="17"/>
  <c r="H219" i="17"/>
  <c r="H218" i="17"/>
  <c r="H217" i="17"/>
  <c r="H216" i="17"/>
  <c r="H215" i="17"/>
  <c r="H214" i="17"/>
  <c r="H213" i="17"/>
  <c r="H212" i="17"/>
  <c r="H211" i="17"/>
  <c r="H210" i="17"/>
  <c r="H209" i="17"/>
  <c r="H208" i="17"/>
  <c r="H207" i="17"/>
  <c r="H206" i="17"/>
  <c r="H205" i="17"/>
  <c r="H204" i="17"/>
  <c r="H203" i="17"/>
  <c r="H202" i="17"/>
  <c r="H201" i="17"/>
  <c r="H200" i="17"/>
  <c r="H199" i="17"/>
  <c r="H198" i="17"/>
  <c r="H197" i="17"/>
  <c r="H196" i="17"/>
  <c r="H195" i="17"/>
  <c r="H194" i="17"/>
  <c r="H193" i="17"/>
  <c r="H192" i="17"/>
  <c r="H191" i="17"/>
  <c r="H190" i="17"/>
  <c r="H189" i="17"/>
  <c r="H188" i="17"/>
  <c r="H187" i="17"/>
  <c r="H186" i="17"/>
  <c r="H185" i="17"/>
  <c r="H184" i="17"/>
  <c r="H183" i="17"/>
  <c r="H182" i="17"/>
  <c r="H181" i="17"/>
  <c r="H180" i="17"/>
  <c r="H179" i="17"/>
  <c r="H178" i="17"/>
  <c r="H177" i="17"/>
  <c r="H176" i="17"/>
  <c r="H175" i="17"/>
  <c r="H174" i="17"/>
  <c r="H173" i="17"/>
  <c r="H172" i="17"/>
  <c r="H171" i="17"/>
  <c r="H170" i="17"/>
  <c r="H169" i="17"/>
  <c r="H168" i="17"/>
  <c r="H167" i="17"/>
  <c r="H166" i="17"/>
  <c r="H165" i="17"/>
  <c r="H164" i="17"/>
  <c r="H163" i="17"/>
  <c r="H162" i="17"/>
  <c r="H161" i="17"/>
  <c r="H160" i="17"/>
  <c r="H159" i="17"/>
  <c r="H158" i="17"/>
  <c r="H157" i="17"/>
  <c r="H156" i="17"/>
  <c r="H155" i="17"/>
  <c r="H154" i="17"/>
  <c r="H153" i="17"/>
  <c r="H152" i="17"/>
  <c r="H151" i="17"/>
  <c r="H150" i="17"/>
  <c r="H149" i="17"/>
  <c r="H148" i="17"/>
  <c r="H147" i="17"/>
  <c r="H146" i="17"/>
  <c r="H145" i="17"/>
  <c r="H144" i="17"/>
  <c r="H143" i="17"/>
  <c r="H142" i="17"/>
  <c r="H141" i="17"/>
  <c r="H140" i="17"/>
  <c r="H139" i="17"/>
  <c r="H138" i="17"/>
  <c r="H137" i="17"/>
  <c r="H136" i="17"/>
  <c r="H135" i="17"/>
  <c r="H134" i="17"/>
  <c r="H133" i="17"/>
  <c r="H132" i="17"/>
  <c r="H131" i="17"/>
  <c r="H130" i="17"/>
  <c r="H129" i="17"/>
  <c r="H128" i="17"/>
  <c r="H127" i="17"/>
  <c r="H126" i="17"/>
  <c r="H125" i="17"/>
  <c r="H124" i="17"/>
  <c r="H123" i="17"/>
  <c r="H122" i="17"/>
  <c r="H121" i="17"/>
  <c r="H120" i="17"/>
  <c r="H119" i="17"/>
  <c r="H118" i="17"/>
  <c r="H117" i="17"/>
  <c r="H116" i="17"/>
  <c r="H115" i="17"/>
  <c r="H114" i="17"/>
  <c r="H113" i="17"/>
  <c r="H112" i="17"/>
  <c r="H111" i="17"/>
  <c r="H110" i="17"/>
  <c r="H109" i="17"/>
  <c r="H108" i="17"/>
  <c r="H107" i="17"/>
  <c r="H106" i="17"/>
  <c r="H105" i="17"/>
  <c r="B21" i="11"/>
  <c r="H7"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250" i="17"/>
  <c r="B25" i="11"/>
  <c r="B53" i="11"/>
  <c r="D53" i="11"/>
  <c r="B24" i="11"/>
  <c r="B52" i="11"/>
  <c r="D52" i="11"/>
  <c r="B66" i="11" a="1"/>
  <c r="B66" i="11"/>
  <c r="B94" i="11"/>
  <c r="B80" i="11" a="1"/>
  <c r="B80" i="11"/>
  <c r="B67" i="11" a="1"/>
  <c r="B67" i="11"/>
  <c r="B95" i="11"/>
  <c r="B81" i="11" a="1"/>
  <c r="B81" i="11"/>
  <c r="B108" i="11" a="1"/>
  <c r="B108" i="11"/>
  <c r="B136" i="11"/>
  <c r="B122" i="11" a="1"/>
  <c r="B122" i="11"/>
  <c r="B109" i="11" a="1"/>
  <c r="B109" i="11"/>
  <c r="B137" i="11"/>
  <c r="B123" i="11" a="1"/>
  <c r="B123" i="11"/>
  <c r="B64" i="11" a="1"/>
  <c r="B64" i="11"/>
  <c r="B65" i="11" a="1"/>
  <c r="B65" i="11"/>
  <c r="B106" i="11" a="1"/>
  <c r="B106" i="11"/>
  <c r="B107" i="11" a="1"/>
  <c r="B107" i="11"/>
  <c r="B135" i="11"/>
  <c r="B121" i="11" a="1"/>
  <c r="B121" i="11"/>
  <c r="A105" i="11"/>
  <c r="B105" i="11" a="1"/>
  <c r="B105" i="11"/>
  <c r="B38" i="11" a="1"/>
  <c r="B38" i="11"/>
  <c r="B39" i="11" a="1"/>
  <c r="B39" i="11"/>
  <c r="B40" i="11" a="1"/>
  <c r="B40" i="11"/>
  <c r="B41" i="11" a="1"/>
  <c r="B41" i="11"/>
  <c r="B42" i="11" a="1"/>
  <c r="B42" i="11"/>
  <c r="B43" i="11" a="1"/>
  <c r="B43" i="11"/>
  <c r="B44" i="11" a="1"/>
  <c r="B44" i="11"/>
  <c r="B45" i="11" a="1"/>
  <c r="B45" i="11"/>
  <c r="B46" i="11" a="1"/>
  <c r="B46" i="11"/>
  <c r="C51" i="11"/>
  <c r="A63" i="11"/>
  <c r="B63" i="11" a="1"/>
  <c r="B63" i="11"/>
  <c r="B49" i="11"/>
  <c r="B51" i="11"/>
  <c r="B37" i="11" a="1"/>
  <c r="B37" i="11"/>
  <c r="B133" i="11"/>
  <c r="E133" i="11"/>
  <c r="D133" i="11"/>
  <c r="C133" i="11"/>
  <c r="B134" i="11"/>
  <c r="E134" i="11"/>
  <c r="D134" i="11"/>
  <c r="C134" i="11"/>
  <c r="C92" i="11"/>
  <c r="D92" i="11"/>
  <c r="E92" i="11"/>
  <c r="F92" i="11"/>
  <c r="G92" i="11"/>
  <c r="C91" i="11"/>
  <c r="B93" i="11"/>
  <c r="B92" i="11"/>
  <c r="B91" i="11"/>
  <c r="G91" i="11"/>
  <c r="B120" i="11" a="1"/>
  <c r="B120" i="11"/>
  <c r="B79" i="11" a="1"/>
  <c r="B79" i="11"/>
  <c r="D91" i="11"/>
  <c r="E91" i="11"/>
  <c r="F91" i="11"/>
  <c r="B78" i="11" a="1"/>
  <c r="B78" i="11"/>
  <c r="C49" i="11"/>
  <c r="D49" i="11"/>
  <c r="E49" i="11"/>
  <c r="G49" i="11"/>
  <c r="B36" i="11" a="1"/>
  <c r="B36" i="11"/>
  <c r="B35" i="11" a="1"/>
  <c r="B35" i="11"/>
  <c r="B77" i="11" a="1"/>
  <c r="B77" i="11"/>
  <c r="P3" i="26"/>
  <c r="P4" i="26"/>
  <c r="P5" i="26"/>
  <c r="P6" i="26"/>
  <c r="P7" i="26"/>
  <c r="P2" i="26"/>
  <c r="F4" i="38"/>
  <c r="E4" i="38"/>
  <c r="AG48" i="27"/>
  <c r="AF48" i="27"/>
  <c r="AG44" i="27"/>
  <c r="AG31" i="27"/>
  <c r="AG42" i="27"/>
  <c r="R4" i="38"/>
  <c r="AF42" i="27"/>
  <c r="R5" i="38"/>
  <c r="S5" i="38"/>
  <c r="S4" i="38"/>
  <c r="L4" i="38"/>
  <c r="M4" i="38"/>
  <c r="M3" i="38"/>
  <c r="Q3" i="38"/>
  <c r="L5" i="38"/>
  <c r="AG35" i="27"/>
  <c r="M5" i="38"/>
  <c r="E5" i="38"/>
  <c r="F5" i="38"/>
  <c r="AF32" i="27"/>
  <c r="AG32" i="27"/>
  <c r="N6" i="27"/>
  <c r="D7" i="21"/>
  <c r="F7" i="21"/>
  <c r="G20" i="25"/>
  <c r="H20" i="25"/>
  <c r="I20" i="25"/>
  <c r="J20" i="25"/>
  <c r="K20" i="25"/>
  <c r="L20" i="25"/>
  <c r="M20" i="25"/>
  <c r="AJ48" i="27"/>
  <c r="AL48" i="27"/>
  <c r="AK48" i="27"/>
  <c r="AM48" i="27"/>
  <c r="AF44" i="27"/>
  <c r="AF31" i="27"/>
  <c r="AJ44" i="27"/>
  <c r="AL44" i="27"/>
  <c r="AJ31" i="27"/>
  <c r="AL31" i="27"/>
  <c r="AK44" i="27"/>
  <c r="AM44" i="27"/>
  <c r="AK31" i="27"/>
  <c r="L7" i="21" a="1"/>
  <c r="L7" i="21"/>
  <c r="U4" i="38"/>
  <c r="T4" i="38"/>
  <c r="V4" i="38"/>
  <c r="U5" i="38"/>
  <c r="W5" i="38"/>
  <c r="T5" i="38"/>
  <c r="V5" i="38"/>
  <c r="W4" i="38"/>
  <c r="O4" i="38"/>
  <c r="N4" i="38"/>
  <c r="P4" i="38"/>
  <c r="H5" i="38"/>
  <c r="O5" i="38"/>
  <c r="G5" i="38"/>
  <c r="N5" i="38"/>
  <c r="AK32" i="27"/>
  <c r="H4" i="38"/>
  <c r="K4" i="38"/>
  <c r="AJ32" i="27"/>
  <c r="AL32" i="27"/>
  <c r="G4" i="38"/>
  <c r="J4" i="38"/>
  <c r="AF35" i="27"/>
  <c r="AK35" i="27"/>
  <c r="L3" i="38"/>
  <c r="AJ35" i="27"/>
  <c r="AL35" i="27"/>
  <c r="Q5" i="38"/>
  <c r="P5" i="38"/>
  <c r="K5" i="38"/>
  <c r="J5" i="38"/>
  <c r="N5" i="27"/>
  <c r="N8" i="27"/>
  <c r="M8" i="27"/>
  <c r="M7" i="27"/>
  <c r="M5" i="27"/>
  <c r="P3" i="38"/>
  <c r="Q4" i="38"/>
  <c r="M6" i="27"/>
  <c r="I20" i="35"/>
  <c r="J20" i="35"/>
  <c r="K20" i="35"/>
  <c r="L20" i="35"/>
  <c r="M20" i="35"/>
  <c r="N20" i="35"/>
  <c r="O20" i="35"/>
  <c r="N7" i="27"/>
  <c r="AG29" i="27"/>
  <c r="AF29" i="27"/>
  <c r="AG34" i="27"/>
  <c r="AF34" i="27"/>
  <c r="AL34" i="27"/>
  <c r="AM31" i="27"/>
  <c r="AM32" i="27"/>
  <c r="AM34" i="27"/>
  <c r="AM35" i="27"/>
  <c r="AK42" i="27"/>
  <c r="AM42" i="27"/>
  <c r="AK29" i="27"/>
  <c r="AM29" i="27"/>
  <c r="AJ42" i="27"/>
  <c r="AL42" i="27"/>
  <c r="AJ29" i="27"/>
  <c r="AL29" i="27"/>
  <c r="P33" i="26"/>
  <c r="P34" i="26"/>
  <c r="P35" i="26"/>
  <c r="P36" i="26"/>
  <c r="P37" i="26"/>
  <c r="P38" i="26"/>
  <c r="P39" i="26"/>
  <c r="P40" i="26"/>
  <c r="P41" i="26"/>
  <c r="P42" i="26"/>
  <c r="AB2" i="27"/>
  <c r="AA2" i="27"/>
  <c r="X2" i="27"/>
  <c r="W2" i="27"/>
  <c r="Z2" i="27"/>
  <c r="Y2" i="27"/>
  <c r="J7" i="17" a="1"/>
  <c r="J7" i="17"/>
  <c r="K7" i="17" a="1"/>
  <c r="K7" i="17"/>
  <c r="J8" i="17" a="1"/>
  <c r="J8" i="17"/>
  <c r="K8" i="17" a="1"/>
  <c r="K8" i="17"/>
  <c r="J9" i="17" a="1"/>
  <c r="J9" i="17"/>
  <c r="K9" i="17" a="1"/>
  <c r="K9" i="17"/>
  <c r="J10" i="17" a="1"/>
  <c r="J10" i="17"/>
  <c r="K10" i="17" a="1"/>
  <c r="K10" i="17"/>
  <c r="J11" i="17" a="1"/>
  <c r="J11" i="17"/>
  <c r="K11" i="17" a="1"/>
  <c r="K11" i="17"/>
  <c r="J12" i="17" a="1"/>
  <c r="J12" i="17"/>
  <c r="K12" i="17" a="1"/>
  <c r="K12" i="17"/>
  <c r="J13" i="17" a="1"/>
  <c r="J13" i="17"/>
  <c r="K13" i="17" a="1"/>
  <c r="K13" i="17"/>
  <c r="J14" i="17" a="1"/>
  <c r="J14" i="17"/>
  <c r="K14" i="17" a="1"/>
  <c r="K14" i="17"/>
  <c r="J15" i="17" a="1"/>
  <c r="J15" i="17"/>
  <c r="K15" i="17" a="1"/>
  <c r="K15" i="17"/>
  <c r="J16" i="17" a="1"/>
  <c r="J16" i="17"/>
  <c r="K16" i="17" a="1"/>
  <c r="K16" i="17"/>
  <c r="J17" i="17" a="1"/>
  <c r="J17" i="17"/>
  <c r="K17" i="17" a="1"/>
  <c r="K17" i="17"/>
  <c r="J18" i="17" a="1"/>
  <c r="J18" i="17"/>
  <c r="K18" i="17" a="1"/>
  <c r="K18" i="17"/>
  <c r="J19" i="17" a="1"/>
  <c r="J19" i="17"/>
  <c r="K19" i="17" a="1"/>
  <c r="K19" i="17"/>
  <c r="J20" i="17" a="1"/>
  <c r="J20" i="17"/>
  <c r="K20" i="17" a="1"/>
  <c r="K20" i="17"/>
  <c r="J21" i="17" a="1"/>
  <c r="J21" i="17"/>
  <c r="K21" i="17" a="1"/>
  <c r="K21" i="17"/>
  <c r="J22" i="17" a="1"/>
  <c r="J22" i="17"/>
  <c r="K22" i="17" a="1"/>
  <c r="K22" i="17"/>
  <c r="J23" i="17" a="1"/>
  <c r="J23" i="17"/>
  <c r="K23" i="17" a="1"/>
  <c r="K23" i="17"/>
  <c r="J24" i="17" a="1"/>
  <c r="J24" i="17"/>
  <c r="K24" i="17" a="1"/>
  <c r="K24" i="17"/>
  <c r="J25" i="17" a="1"/>
  <c r="J25" i="17"/>
  <c r="K25" i="17" a="1"/>
  <c r="K25" i="17"/>
  <c r="J26" i="17" a="1"/>
  <c r="J26" i="17"/>
  <c r="K26" i="17" a="1"/>
  <c r="K26" i="17"/>
  <c r="J27" i="17" a="1"/>
  <c r="J27" i="17"/>
  <c r="K27" i="17" a="1"/>
  <c r="K27" i="17"/>
  <c r="J28" i="17" a="1"/>
  <c r="J28" i="17"/>
  <c r="K28" i="17" a="1"/>
  <c r="K28" i="17"/>
  <c r="J29" i="17" a="1"/>
  <c r="J29" i="17"/>
  <c r="K29" i="17" a="1"/>
  <c r="K29" i="17"/>
  <c r="J30" i="17" a="1"/>
  <c r="J30" i="17"/>
  <c r="K30" i="17" a="1"/>
  <c r="K30" i="17"/>
  <c r="J31" i="17" a="1"/>
  <c r="J31" i="17"/>
  <c r="K31" i="17" a="1"/>
  <c r="K31" i="17"/>
  <c r="J32" i="17" a="1"/>
  <c r="J32" i="17"/>
  <c r="K32" i="17" a="1"/>
  <c r="K32" i="17"/>
  <c r="J33" i="17" a="1"/>
  <c r="J33" i="17"/>
  <c r="K33" i="17" a="1"/>
  <c r="K33" i="17"/>
  <c r="J34" i="17" a="1"/>
  <c r="J34" i="17"/>
  <c r="K34" i="17" a="1"/>
  <c r="K34" i="17"/>
  <c r="J35" i="17" a="1"/>
  <c r="J35" i="17"/>
  <c r="K35" i="17" a="1"/>
  <c r="K35" i="17"/>
  <c r="J36" i="17" a="1"/>
  <c r="J36" i="17"/>
  <c r="K36" i="17" a="1"/>
  <c r="K36" i="17"/>
  <c r="J37" i="17" a="1"/>
  <c r="J37" i="17"/>
  <c r="K37" i="17" a="1"/>
  <c r="K37" i="17"/>
  <c r="J38" i="17" a="1"/>
  <c r="J38" i="17"/>
  <c r="K38" i="17" a="1"/>
  <c r="K38" i="17"/>
  <c r="J39" i="17" a="1"/>
  <c r="J39" i="17"/>
  <c r="K39" i="17" a="1"/>
  <c r="K39" i="17"/>
  <c r="J40" i="17" a="1"/>
  <c r="J40" i="17"/>
  <c r="K40" i="17" a="1"/>
  <c r="K40" i="17"/>
  <c r="J41" i="17" a="1"/>
  <c r="J41" i="17"/>
  <c r="K41" i="17" a="1"/>
  <c r="K41" i="17"/>
  <c r="J42" i="17" a="1"/>
  <c r="J42" i="17"/>
  <c r="K42" i="17" a="1"/>
  <c r="K42" i="17"/>
  <c r="J43" i="17" a="1"/>
  <c r="J43" i="17"/>
  <c r="K43" i="17" a="1"/>
  <c r="K43" i="17"/>
  <c r="J44" i="17" a="1"/>
  <c r="J44" i="17"/>
  <c r="K44" i="17" a="1"/>
  <c r="K44" i="17"/>
  <c r="J45" i="17" a="1"/>
  <c r="J45" i="17"/>
  <c r="K45" i="17" a="1"/>
  <c r="K45" i="17"/>
  <c r="J46" i="17" a="1"/>
  <c r="J46" i="17"/>
  <c r="K46" i="17" a="1"/>
  <c r="K46" i="17"/>
  <c r="J47" i="17" a="1"/>
  <c r="J47" i="17"/>
  <c r="K47" i="17" a="1"/>
  <c r="K47" i="17"/>
  <c r="J48" i="17" a="1"/>
  <c r="J48" i="17"/>
  <c r="K48" i="17" a="1"/>
  <c r="K48" i="17"/>
  <c r="J49" i="17" a="1"/>
  <c r="J49" i="17"/>
  <c r="K49" i="17" a="1"/>
  <c r="K49" i="17"/>
  <c r="J50" i="17" a="1"/>
  <c r="J50" i="17"/>
  <c r="K50" i="17" a="1"/>
  <c r="K50" i="17"/>
  <c r="J51" i="17" a="1"/>
  <c r="J51" i="17"/>
  <c r="K51" i="17" a="1"/>
  <c r="K51" i="17"/>
  <c r="J52" i="17" a="1"/>
  <c r="J52" i="17"/>
  <c r="K52" i="17" a="1"/>
  <c r="K52" i="17"/>
  <c r="J53" i="17" a="1"/>
  <c r="J53" i="17"/>
  <c r="K53" i="17" a="1"/>
  <c r="K53" i="17"/>
  <c r="J54" i="17" a="1"/>
  <c r="J54" i="17"/>
  <c r="K54" i="17" a="1"/>
  <c r="K54" i="17"/>
  <c r="J55" i="17" a="1"/>
  <c r="J55" i="17"/>
  <c r="K55" i="17" a="1"/>
  <c r="K55" i="17"/>
  <c r="J56" i="17" a="1"/>
  <c r="J56" i="17"/>
  <c r="K56" i="17" a="1"/>
  <c r="K56" i="17"/>
  <c r="J57" i="17" a="1"/>
  <c r="J57" i="17"/>
  <c r="K57" i="17" a="1"/>
  <c r="K57" i="17"/>
  <c r="J58" i="17" a="1"/>
  <c r="J58" i="17"/>
  <c r="K58" i="17" a="1"/>
  <c r="K58" i="17"/>
  <c r="J59" i="17" a="1"/>
  <c r="J59" i="17"/>
  <c r="K59" i="17" a="1"/>
  <c r="K59" i="17"/>
  <c r="J60" i="17" a="1"/>
  <c r="J60" i="17"/>
  <c r="K60" i="17" a="1"/>
  <c r="K60" i="17"/>
  <c r="J61" i="17" a="1"/>
  <c r="J61" i="17"/>
  <c r="K61" i="17" a="1"/>
  <c r="K61" i="17"/>
  <c r="J62" i="17" a="1"/>
  <c r="J62" i="17"/>
  <c r="K62" i="17" a="1"/>
  <c r="K62" i="17"/>
  <c r="J63" i="17" a="1"/>
  <c r="J63" i="17"/>
  <c r="K63" i="17" a="1"/>
  <c r="K63" i="17"/>
  <c r="J64" i="17" a="1"/>
  <c r="J64" i="17"/>
  <c r="K64" i="17" a="1"/>
  <c r="K64" i="17"/>
  <c r="J65" i="17" a="1"/>
  <c r="J65" i="17"/>
  <c r="K65" i="17" a="1"/>
  <c r="K65" i="17"/>
  <c r="J66" i="17" a="1"/>
  <c r="J66" i="17"/>
  <c r="K66" i="17" a="1"/>
  <c r="K66" i="17"/>
  <c r="J67" i="17" a="1"/>
  <c r="J67" i="17"/>
  <c r="K67" i="17" a="1"/>
  <c r="K67" i="17"/>
  <c r="J68" i="17" a="1"/>
  <c r="J68" i="17"/>
  <c r="K68" i="17" a="1"/>
  <c r="K68" i="17"/>
  <c r="J69" i="17" a="1"/>
  <c r="J69" i="17"/>
  <c r="K69" i="17" a="1"/>
  <c r="K69" i="17"/>
  <c r="J70" i="17" a="1"/>
  <c r="J70" i="17"/>
  <c r="K70" i="17" a="1"/>
  <c r="K70" i="17"/>
  <c r="J71" i="17" a="1"/>
  <c r="J71" i="17"/>
  <c r="K71" i="17" a="1"/>
  <c r="K71" i="17"/>
  <c r="J72" i="17" a="1"/>
  <c r="J72" i="17"/>
  <c r="K72" i="17" a="1"/>
  <c r="K72" i="17"/>
  <c r="J73" i="17" a="1"/>
  <c r="J73" i="17"/>
  <c r="K73" i="17" a="1"/>
  <c r="K73" i="17"/>
  <c r="J74" i="17" a="1"/>
  <c r="J74" i="17"/>
  <c r="K74" i="17" a="1"/>
  <c r="K74" i="17"/>
  <c r="J75" i="17" a="1"/>
  <c r="J75" i="17"/>
  <c r="K75" i="17" a="1"/>
  <c r="K75" i="17"/>
  <c r="J76" i="17" a="1"/>
  <c r="J76" i="17"/>
  <c r="K76" i="17" a="1"/>
  <c r="K76" i="17"/>
  <c r="J77" i="17" a="1"/>
  <c r="J77" i="17"/>
  <c r="K77" i="17" a="1"/>
  <c r="K77" i="17"/>
  <c r="J78" i="17" a="1"/>
  <c r="J78" i="17"/>
  <c r="K78" i="17" a="1"/>
  <c r="K78" i="17"/>
  <c r="J79" i="17" a="1"/>
  <c r="J79" i="17"/>
  <c r="K79" i="17" a="1"/>
  <c r="K79" i="17"/>
  <c r="J80" i="17" a="1"/>
  <c r="J80" i="17"/>
  <c r="K80" i="17" a="1"/>
  <c r="K80" i="17"/>
  <c r="J81" i="17" a="1"/>
  <c r="J81" i="17"/>
  <c r="K81" i="17" a="1"/>
  <c r="K81" i="17"/>
  <c r="J82" i="17" a="1"/>
  <c r="J82" i="17"/>
  <c r="K82" i="17" a="1"/>
  <c r="K82" i="17"/>
  <c r="J83" i="17" a="1"/>
  <c r="J83" i="17"/>
  <c r="K83" i="17" a="1"/>
  <c r="K83" i="17"/>
  <c r="J84" i="17" a="1"/>
  <c r="J84" i="17"/>
  <c r="K84" i="17" a="1"/>
  <c r="K84" i="17"/>
  <c r="J85" i="17" a="1"/>
  <c r="J85" i="17"/>
  <c r="K85" i="17" a="1"/>
  <c r="K85" i="17"/>
  <c r="J86" i="17" a="1"/>
  <c r="J86" i="17"/>
  <c r="K86" i="17" a="1"/>
  <c r="K86" i="17"/>
  <c r="J87" i="17" a="1"/>
  <c r="J87" i="17"/>
  <c r="K87" i="17" a="1"/>
  <c r="K87" i="17"/>
  <c r="J88" i="17" a="1"/>
  <c r="J88" i="17"/>
  <c r="K88" i="17" a="1"/>
  <c r="K88" i="17"/>
  <c r="J89" i="17" a="1"/>
  <c r="J89" i="17"/>
  <c r="K89" i="17" a="1"/>
  <c r="K89" i="17"/>
  <c r="J90" i="17" a="1"/>
  <c r="J90" i="17"/>
  <c r="K90" i="17" a="1"/>
  <c r="K90" i="17"/>
  <c r="J91" i="17" a="1"/>
  <c r="J91" i="17"/>
  <c r="K91" i="17" a="1"/>
  <c r="K91" i="17"/>
  <c r="J92" i="17" a="1"/>
  <c r="J92" i="17"/>
  <c r="K92" i="17" a="1"/>
  <c r="K92" i="17"/>
  <c r="J93" i="17" a="1"/>
  <c r="J93" i="17"/>
  <c r="K93" i="17" a="1"/>
  <c r="K93" i="17"/>
  <c r="J94" i="17" a="1"/>
  <c r="J94" i="17"/>
  <c r="K94" i="17" a="1"/>
  <c r="K94" i="17"/>
  <c r="J95" i="17" a="1"/>
  <c r="J95" i="17"/>
  <c r="K95" i="17" a="1"/>
  <c r="K95" i="17"/>
  <c r="J96" i="17" a="1"/>
  <c r="J96" i="17"/>
  <c r="K96" i="17" a="1"/>
  <c r="K96" i="17"/>
  <c r="J97" i="17" a="1"/>
  <c r="J97" i="17"/>
  <c r="K97" i="17" a="1"/>
  <c r="K97" i="17"/>
  <c r="J98" i="17" a="1"/>
  <c r="J98" i="17"/>
  <c r="K98" i="17" a="1"/>
  <c r="K98" i="17"/>
  <c r="J99" i="17" a="1"/>
  <c r="J99" i="17"/>
  <c r="K99" i="17" a="1"/>
  <c r="K99" i="17"/>
  <c r="J100" i="17" a="1"/>
  <c r="J100" i="17"/>
  <c r="K100" i="17" a="1"/>
  <c r="K100" i="17"/>
  <c r="J101" i="17" a="1"/>
  <c r="J101" i="17"/>
  <c r="K101" i="17" a="1"/>
  <c r="K101" i="17"/>
  <c r="J102" i="17" a="1"/>
  <c r="J102" i="17"/>
  <c r="K102" i="17" a="1"/>
  <c r="K102" i="17"/>
  <c r="J103" i="17" a="1"/>
  <c r="J103" i="17"/>
  <c r="K103" i="17" a="1"/>
  <c r="K103" i="17"/>
  <c r="J104" i="17" a="1"/>
  <c r="J104" i="17"/>
  <c r="K104" i="17" a="1"/>
  <c r="K104" i="17"/>
  <c r="J105" i="17" a="1"/>
  <c r="J105" i="17"/>
  <c r="K105" i="17" a="1"/>
  <c r="K105" i="17"/>
  <c r="J106" i="17" a="1"/>
  <c r="J106" i="17"/>
  <c r="K106" i="17" a="1"/>
  <c r="K106" i="17"/>
  <c r="J107" i="17" a="1"/>
  <c r="J107" i="17"/>
  <c r="K107" i="17" a="1"/>
  <c r="K107" i="17"/>
  <c r="J108" i="17" a="1"/>
  <c r="J108" i="17"/>
  <c r="K108" i="17" a="1"/>
  <c r="K108" i="17"/>
  <c r="J109" i="17" a="1"/>
  <c r="J109" i="17"/>
  <c r="K109" i="17" a="1"/>
  <c r="K109" i="17"/>
  <c r="J110" i="17" a="1"/>
  <c r="J110" i="17"/>
  <c r="K110" i="17" a="1"/>
  <c r="K110" i="17"/>
  <c r="J111" i="17" a="1"/>
  <c r="J111" i="17"/>
  <c r="K111" i="17" a="1"/>
  <c r="K111" i="17"/>
  <c r="J112" i="17" a="1"/>
  <c r="J112" i="17"/>
  <c r="K112" i="17" a="1"/>
  <c r="K112" i="17"/>
  <c r="J113" i="17" a="1"/>
  <c r="J113" i="17"/>
  <c r="K113" i="17" a="1"/>
  <c r="K113" i="17"/>
  <c r="J114" i="17" a="1"/>
  <c r="J114" i="17"/>
  <c r="K114" i="17" a="1"/>
  <c r="K114" i="17"/>
  <c r="J115" i="17" a="1"/>
  <c r="J115" i="17"/>
  <c r="K115" i="17" a="1"/>
  <c r="K115" i="17"/>
  <c r="J116" i="17" a="1"/>
  <c r="J116" i="17"/>
  <c r="K116" i="17" a="1"/>
  <c r="K116" i="17"/>
  <c r="J117" i="17" a="1"/>
  <c r="J117" i="17"/>
  <c r="K117" i="17" a="1"/>
  <c r="K117" i="17"/>
  <c r="J118" i="17" a="1"/>
  <c r="J118" i="17"/>
  <c r="K118" i="17" a="1"/>
  <c r="K118" i="17"/>
  <c r="J119" i="17" a="1"/>
  <c r="J119" i="17"/>
  <c r="K119" i="17" a="1"/>
  <c r="K119" i="17"/>
  <c r="J120" i="17" a="1"/>
  <c r="J120" i="17"/>
  <c r="K120" i="17" a="1"/>
  <c r="K120" i="17"/>
  <c r="J121" i="17" a="1"/>
  <c r="J121" i="17"/>
  <c r="K121" i="17" a="1"/>
  <c r="K121" i="17"/>
  <c r="J122" i="17" a="1"/>
  <c r="J122" i="17"/>
  <c r="K122" i="17" a="1"/>
  <c r="K122" i="17"/>
  <c r="J123" i="17" a="1"/>
  <c r="J123" i="17"/>
  <c r="K123" i="17" a="1"/>
  <c r="K123" i="17"/>
  <c r="J124" i="17" a="1"/>
  <c r="J124" i="17"/>
  <c r="K124" i="17" a="1"/>
  <c r="K124" i="17"/>
  <c r="J125" i="17" a="1"/>
  <c r="J125" i="17"/>
  <c r="K125" i="17" a="1"/>
  <c r="K125" i="17"/>
  <c r="J126" i="17" a="1"/>
  <c r="J126" i="17"/>
  <c r="K126" i="17" a="1"/>
  <c r="K126" i="17"/>
  <c r="J127" i="17" a="1"/>
  <c r="J127" i="17"/>
  <c r="K127" i="17" a="1"/>
  <c r="K127" i="17"/>
  <c r="J128" i="17" a="1"/>
  <c r="J128" i="17"/>
  <c r="K128" i="17" a="1"/>
  <c r="K128" i="17"/>
  <c r="J129" i="17" a="1"/>
  <c r="J129" i="17"/>
  <c r="K129" i="17" a="1"/>
  <c r="K129" i="17"/>
  <c r="J130" i="17" a="1"/>
  <c r="J130" i="17"/>
  <c r="K130" i="17" a="1"/>
  <c r="K130" i="17"/>
  <c r="J131" i="17" a="1"/>
  <c r="J131" i="17"/>
  <c r="K131" i="17" a="1"/>
  <c r="K131" i="17"/>
  <c r="J132" i="17" a="1"/>
  <c r="J132" i="17"/>
  <c r="K132" i="17" a="1"/>
  <c r="K132" i="17"/>
  <c r="J133" i="17" a="1"/>
  <c r="J133" i="17"/>
  <c r="K133" i="17" a="1"/>
  <c r="K133" i="17"/>
  <c r="J134" i="17" a="1"/>
  <c r="J134" i="17"/>
  <c r="K134" i="17" a="1"/>
  <c r="K134" i="17"/>
  <c r="J135" i="17" a="1"/>
  <c r="J135" i="17"/>
  <c r="K135" i="17" a="1"/>
  <c r="K135" i="17"/>
  <c r="J136" i="17" a="1"/>
  <c r="J136" i="17"/>
  <c r="K136" i="17" a="1"/>
  <c r="K136" i="17"/>
  <c r="J137" i="17" a="1"/>
  <c r="J137" i="17"/>
  <c r="K137" i="17" a="1"/>
  <c r="K137" i="17"/>
  <c r="J138" i="17" a="1"/>
  <c r="J138" i="17"/>
  <c r="K138" i="17" a="1"/>
  <c r="K138" i="17"/>
  <c r="J139" i="17" a="1"/>
  <c r="J139" i="17"/>
  <c r="K139" i="17" a="1"/>
  <c r="K139" i="17"/>
  <c r="J140" i="17" a="1"/>
  <c r="J140" i="17"/>
  <c r="K140" i="17" a="1"/>
  <c r="K140" i="17"/>
  <c r="J141" i="17" a="1"/>
  <c r="J141" i="17"/>
  <c r="K141" i="17" a="1"/>
  <c r="K141" i="17"/>
  <c r="J142" i="17" a="1"/>
  <c r="J142" i="17"/>
  <c r="K142" i="17" a="1"/>
  <c r="K142" i="17"/>
  <c r="J143" i="17" a="1"/>
  <c r="J143" i="17"/>
  <c r="K143" i="17" a="1"/>
  <c r="K143" i="17"/>
  <c r="J144" i="17" a="1"/>
  <c r="J144" i="17"/>
  <c r="K144" i="17" a="1"/>
  <c r="K144" i="17"/>
  <c r="J145" i="17" a="1"/>
  <c r="J145" i="17"/>
  <c r="K145" i="17" a="1"/>
  <c r="K145" i="17"/>
  <c r="J146" i="17" a="1"/>
  <c r="J146" i="17"/>
  <c r="K146" i="17" a="1"/>
  <c r="K146" i="17"/>
  <c r="J147" i="17" a="1"/>
  <c r="J147" i="17"/>
  <c r="K147" i="17" a="1"/>
  <c r="K147" i="17"/>
  <c r="J148" i="17" a="1"/>
  <c r="J148" i="17"/>
  <c r="K148" i="17" a="1"/>
  <c r="K148" i="17"/>
  <c r="J149" i="17" a="1"/>
  <c r="J149" i="17"/>
  <c r="K149" i="17" a="1"/>
  <c r="K149" i="17"/>
  <c r="J150" i="17" a="1"/>
  <c r="J150" i="17"/>
  <c r="K150" i="17" a="1"/>
  <c r="K150" i="17"/>
  <c r="J151" i="17" a="1"/>
  <c r="J151" i="17"/>
  <c r="K151" i="17" a="1"/>
  <c r="K151" i="17"/>
  <c r="J152" i="17" a="1"/>
  <c r="J152" i="17"/>
  <c r="K152" i="17" a="1"/>
  <c r="K152" i="17"/>
  <c r="J153" i="17" a="1"/>
  <c r="J153" i="17"/>
  <c r="K153" i="17" a="1"/>
  <c r="K153" i="17"/>
  <c r="J154" i="17" a="1"/>
  <c r="J154" i="17"/>
  <c r="K154" i="17" a="1"/>
  <c r="K154" i="17"/>
  <c r="J155" i="17" a="1"/>
  <c r="J155" i="17"/>
  <c r="K155" i="17" a="1"/>
  <c r="K155" i="17"/>
  <c r="J156" i="17" a="1"/>
  <c r="J156" i="17"/>
  <c r="K156" i="17" a="1"/>
  <c r="K156" i="17"/>
  <c r="J157" i="17" a="1"/>
  <c r="J157" i="17"/>
  <c r="K157" i="17" a="1"/>
  <c r="K157" i="17"/>
  <c r="J158" i="17" a="1"/>
  <c r="J158" i="17"/>
  <c r="K158" i="17" a="1"/>
  <c r="K158" i="17"/>
  <c r="J159" i="17" a="1"/>
  <c r="J159" i="17"/>
  <c r="K159" i="17" a="1"/>
  <c r="K159" i="17"/>
  <c r="J160" i="17" a="1"/>
  <c r="J160" i="17"/>
  <c r="K160" i="17" a="1"/>
  <c r="K160" i="17"/>
  <c r="J161" i="17" a="1"/>
  <c r="J161" i="17"/>
  <c r="K161" i="17" a="1"/>
  <c r="K161" i="17"/>
  <c r="J162" i="17" a="1"/>
  <c r="J162" i="17"/>
  <c r="K162" i="17" a="1"/>
  <c r="K162" i="17"/>
  <c r="J163" i="17" a="1"/>
  <c r="J163" i="17"/>
  <c r="K163" i="17" a="1"/>
  <c r="K163" i="17"/>
  <c r="J164" i="17" a="1"/>
  <c r="J164" i="17"/>
  <c r="K164" i="17" a="1"/>
  <c r="K164" i="17"/>
  <c r="J165" i="17" a="1"/>
  <c r="J165" i="17"/>
  <c r="K165" i="17" a="1"/>
  <c r="K165" i="17"/>
  <c r="J166" i="17" a="1"/>
  <c r="J166" i="17"/>
  <c r="K166" i="17" a="1"/>
  <c r="K166" i="17"/>
  <c r="J167" i="17" a="1"/>
  <c r="J167" i="17"/>
  <c r="K167" i="17" a="1"/>
  <c r="K167" i="17"/>
  <c r="J168" i="17" a="1"/>
  <c r="J168" i="17"/>
  <c r="K168" i="17" a="1"/>
  <c r="K168" i="17"/>
  <c r="J169" i="17" a="1"/>
  <c r="J169" i="17"/>
  <c r="K169" i="17" a="1"/>
  <c r="K169" i="17"/>
  <c r="J170" i="17" a="1"/>
  <c r="J170" i="17"/>
  <c r="K170" i="17" a="1"/>
  <c r="K170" i="17"/>
  <c r="J171" i="17" a="1"/>
  <c r="J171" i="17"/>
  <c r="K171" i="17" a="1"/>
  <c r="K171" i="17"/>
  <c r="J172" i="17" a="1"/>
  <c r="J172" i="17"/>
  <c r="K172" i="17" a="1"/>
  <c r="K172" i="17"/>
  <c r="J173" i="17" a="1"/>
  <c r="J173" i="17"/>
  <c r="K173" i="17" a="1"/>
  <c r="K173" i="17"/>
  <c r="J174" i="17" a="1"/>
  <c r="J174" i="17"/>
  <c r="K174" i="17" a="1"/>
  <c r="K174" i="17"/>
  <c r="J175" i="17" a="1"/>
  <c r="J175" i="17"/>
  <c r="K175" i="17" a="1"/>
  <c r="K175" i="17"/>
  <c r="J176" i="17" a="1"/>
  <c r="J176" i="17"/>
  <c r="K176" i="17" a="1"/>
  <c r="K176" i="17"/>
  <c r="J177" i="17" a="1"/>
  <c r="J177" i="17"/>
  <c r="K177" i="17" a="1"/>
  <c r="K177" i="17"/>
  <c r="J178" i="17" a="1"/>
  <c r="J178" i="17"/>
  <c r="K178" i="17" a="1"/>
  <c r="K178" i="17"/>
  <c r="J179" i="17" a="1"/>
  <c r="J179" i="17"/>
  <c r="K179" i="17" a="1"/>
  <c r="K179" i="17"/>
  <c r="J180" i="17" a="1"/>
  <c r="J180" i="17"/>
  <c r="K180" i="17" a="1"/>
  <c r="K180" i="17"/>
  <c r="J181" i="17" a="1"/>
  <c r="J181" i="17"/>
  <c r="K181" i="17" a="1"/>
  <c r="K181" i="17"/>
  <c r="J182" i="17" a="1"/>
  <c r="J182" i="17"/>
  <c r="K182" i="17" a="1"/>
  <c r="K182" i="17"/>
  <c r="J183" i="17" a="1"/>
  <c r="J183" i="17"/>
  <c r="K183" i="17" a="1"/>
  <c r="K183" i="17"/>
  <c r="J184" i="17" a="1"/>
  <c r="J184" i="17"/>
  <c r="K184" i="17" a="1"/>
  <c r="K184" i="17"/>
  <c r="J185" i="17" a="1"/>
  <c r="J185" i="17"/>
  <c r="K185" i="17" a="1"/>
  <c r="K185" i="17"/>
  <c r="J186" i="17" a="1"/>
  <c r="J186" i="17"/>
  <c r="K186" i="17" a="1"/>
  <c r="K186" i="17"/>
  <c r="J187" i="17" a="1"/>
  <c r="J187" i="17"/>
  <c r="K187" i="17" a="1"/>
  <c r="K187" i="17"/>
  <c r="J188" i="17" a="1"/>
  <c r="J188" i="17"/>
  <c r="K188" i="17" a="1"/>
  <c r="K188" i="17"/>
  <c r="J189" i="17" a="1"/>
  <c r="J189" i="17"/>
  <c r="K189" i="17" a="1"/>
  <c r="K189" i="17"/>
  <c r="J190" i="17" a="1"/>
  <c r="J190" i="17"/>
  <c r="K190" i="17" a="1"/>
  <c r="K190" i="17"/>
  <c r="J191" i="17" a="1"/>
  <c r="J191" i="17"/>
  <c r="K191" i="17" a="1"/>
  <c r="K191" i="17"/>
  <c r="J192" i="17" a="1"/>
  <c r="J192" i="17"/>
  <c r="K192" i="17" a="1"/>
  <c r="K192" i="17"/>
  <c r="J193" i="17" a="1"/>
  <c r="J193" i="17"/>
  <c r="K193" i="17" a="1"/>
  <c r="K193" i="17"/>
  <c r="J194" i="17" a="1"/>
  <c r="J194" i="17"/>
  <c r="K194" i="17" a="1"/>
  <c r="K194" i="17"/>
  <c r="J195" i="17" a="1"/>
  <c r="J195" i="17"/>
  <c r="K195" i="17" a="1"/>
  <c r="K195" i="17"/>
  <c r="J196" i="17" a="1"/>
  <c r="J196" i="17"/>
  <c r="K196" i="17" a="1"/>
  <c r="K196" i="17"/>
  <c r="J197" i="17" a="1"/>
  <c r="J197" i="17"/>
  <c r="K197" i="17" a="1"/>
  <c r="K197" i="17"/>
  <c r="J198" i="17" a="1"/>
  <c r="J198" i="17"/>
  <c r="K198" i="17" a="1"/>
  <c r="K198" i="17"/>
  <c r="J199" i="17" a="1"/>
  <c r="J199" i="17"/>
  <c r="K199" i="17" a="1"/>
  <c r="K199" i="17"/>
  <c r="J200" i="17" a="1"/>
  <c r="J200" i="17"/>
  <c r="K200" i="17" a="1"/>
  <c r="K200" i="17"/>
  <c r="J201" i="17" a="1"/>
  <c r="J201" i="17"/>
  <c r="K201" i="17" a="1"/>
  <c r="K201" i="17"/>
  <c r="J202" i="17" a="1"/>
  <c r="J202" i="17"/>
  <c r="K202" i="17" a="1"/>
  <c r="K202" i="17"/>
  <c r="J203" i="17" a="1"/>
  <c r="J203" i="17"/>
  <c r="K203" i="17" a="1"/>
  <c r="K203" i="17"/>
  <c r="J204" i="17" a="1"/>
  <c r="J204" i="17"/>
  <c r="K204" i="17" a="1"/>
  <c r="K204" i="17"/>
  <c r="J205" i="17" a="1"/>
  <c r="J205" i="17"/>
  <c r="K205" i="17" a="1"/>
  <c r="K205" i="17"/>
  <c r="J206" i="17" a="1"/>
  <c r="J206" i="17"/>
  <c r="K206" i="17" a="1"/>
  <c r="K206" i="17"/>
  <c r="J207" i="17" a="1"/>
  <c r="J207" i="17"/>
  <c r="K207" i="17" a="1"/>
  <c r="K207" i="17"/>
  <c r="J208" i="17" a="1"/>
  <c r="J208" i="17"/>
  <c r="K208" i="17" a="1"/>
  <c r="K208" i="17"/>
  <c r="J209" i="17" a="1"/>
  <c r="J209" i="17"/>
  <c r="K209" i="17" a="1"/>
  <c r="K209" i="17"/>
  <c r="J210" i="17" a="1"/>
  <c r="J210" i="17"/>
  <c r="K210" i="17" a="1"/>
  <c r="K210" i="17"/>
  <c r="J211" i="17" a="1"/>
  <c r="J211" i="17"/>
  <c r="K211" i="17" a="1"/>
  <c r="K211" i="17"/>
  <c r="J212" i="17" a="1"/>
  <c r="J212" i="17"/>
  <c r="K212" i="17" a="1"/>
  <c r="K212" i="17"/>
  <c r="J213" i="17" a="1"/>
  <c r="J213" i="17"/>
  <c r="K213" i="17" a="1"/>
  <c r="K213" i="17"/>
  <c r="J214" i="17" a="1"/>
  <c r="J214" i="17"/>
  <c r="K214" i="17" a="1"/>
  <c r="K214" i="17"/>
  <c r="J215" i="17" a="1"/>
  <c r="J215" i="17"/>
  <c r="K215" i="17" a="1"/>
  <c r="K215" i="17"/>
  <c r="J216" i="17" a="1"/>
  <c r="J216" i="17"/>
  <c r="K216" i="17" a="1"/>
  <c r="K216" i="17"/>
  <c r="J217" i="17" a="1"/>
  <c r="J217" i="17"/>
  <c r="K217" i="17" a="1"/>
  <c r="K217" i="17"/>
  <c r="J218" i="17" a="1"/>
  <c r="J218" i="17"/>
  <c r="K218" i="17" a="1"/>
  <c r="K218" i="17"/>
  <c r="J219" i="17" a="1"/>
  <c r="J219" i="17"/>
  <c r="K219" i="17" a="1"/>
  <c r="K219" i="17"/>
  <c r="J220" i="17" a="1"/>
  <c r="J220" i="17"/>
  <c r="K220" i="17" a="1"/>
  <c r="K220" i="17"/>
  <c r="J221" i="17" a="1"/>
  <c r="J221" i="17"/>
  <c r="K221" i="17" a="1"/>
  <c r="K221" i="17"/>
  <c r="J222" i="17" a="1"/>
  <c r="J222" i="17"/>
  <c r="K222" i="17" a="1"/>
  <c r="K222" i="17"/>
  <c r="J223" i="17" a="1"/>
  <c r="J223" i="17"/>
  <c r="K223" i="17" a="1"/>
  <c r="K223" i="17"/>
  <c r="J224" i="17" a="1"/>
  <c r="J224" i="17"/>
  <c r="K224" i="17" a="1"/>
  <c r="K224" i="17"/>
  <c r="J225" i="17" a="1"/>
  <c r="J225" i="17"/>
  <c r="K225" i="17" a="1"/>
  <c r="K225" i="17"/>
  <c r="J226" i="17" a="1"/>
  <c r="J226" i="17"/>
  <c r="K226" i="17" a="1"/>
  <c r="K226" i="17"/>
  <c r="J227" i="17" a="1"/>
  <c r="J227" i="17"/>
  <c r="K227" i="17" a="1"/>
  <c r="K227" i="17"/>
  <c r="J228" i="17" a="1"/>
  <c r="J228" i="17"/>
  <c r="K228" i="17" a="1"/>
  <c r="K228" i="17"/>
  <c r="J229" i="17" a="1"/>
  <c r="J229" i="17"/>
  <c r="K229" i="17" a="1"/>
  <c r="K229" i="17"/>
  <c r="J230" i="17" a="1"/>
  <c r="J230" i="17"/>
  <c r="K230" i="17" a="1"/>
  <c r="K230" i="17"/>
  <c r="J231" i="17" a="1"/>
  <c r="J231" i="17"/>
  <c r="K231" i="17" a="1"/>
  <c r="K231" i="17"/>
  <c r="J232" i="17" a="1"/>
  <c r="J232" i="17"/>
  <c r="K232" i="17" a="1"/>
  <c r="K232" i="17"/>
  <c r="J233" i="17" a="1"/>
  <c r="J233" i="17"/>
  <c r="K233" i="17" a="1"/>
  <c r="K233" i="17"/>
  <c r="J234" i="17" a="1"/>
  <c r="J234" i="17"/>
  <c r="K234" i="17" a="1"/>
  <c r="K234" i="17"/>
  <c r="J235" i="17" a="1"/>
  <c r="J235" i="17"/>
  <c r="K235" i="17" a="1"/>
  <c r="K235" i="17"/>
  <c r="J236" i="17" a="1"/>
  <c r="J236" i="17"/>
  <c r="K236" i="17" a="1"/>
  <c r="K236" i="17"/>
  <c r="J237" i="17" a="1"/>
  <c r="J237" i="17"/>
  <c r="K237" i="17" a="1"/>
  <c r="K237" i="17"/>
  <c r="J238" i="17" a="1"/>
  <c r="J238" i="17"/>
  <c r="K238" i="17" a="1"/>
  <c r="K238" i="17"/>
  <c r="J239" i="17" a="1"/>
  <c r="J239" i="17"/>
  <c r="K239" i="17" a="1"/>
  <c r="K239" i="17"/>
  <c r="J240" i="17" a="1"/>
  <c r="J240" i="17"/>
  <c r="K240" i="17" a="1"/>
  <c r="K240" i="17"/>
  <c r="J241" i="17" a="1"/>
  <c r="J241" i="17"/>
  <c r="K241" i="17" a="1"/>
  <c r="K241" i="17"/>
  <c r="J242" i="17" a="1"/>
  <c r="J242" i="17"/>
  <c r="K242" i="17" a="1"/>
  <c r="K242" i="17"/>
  <c r="J243" i="17" a="1"/>
  <c r="J243" i="17"/>
  <c r="K243" i="17" a="1"/>
  <c r="K243" i="17"/>
  <c r="J244" i="17" a="1"/>
  <c r="J244" i="17"/>
  <c r="K244" i="17" a="1"/>
  <c r="K244" i="17"/>
  <c r="J245" i="17" a="1"/>
  <c r="J245" i="17"/>
  <c r="K245" i="17" a="1"/>
  <c r="K245" i="17"/>
  <c r="J246" i="17" a="1"/>
  <c r="J246" i="17"/>
  <c r="K246" i="17" a="1"/>
  <c r="K246" i="17"/>
  <c r="J247" i="17" a="1"/>
  <c r="J247" i="17"/>
  <c r="K247" i="17" a="1"/>
  <c r="K247" i="17"/>
  <c r="J248" i="17" a="1"/>
  <c r="J248" i="17"/>
  <c r="K248" i="17" a="1"/>
  <c r="K248" i="17"/>
  <c r="J249" i="17" a="1"/>
  <c r="J249" i="17"/>
  <c r="K249" i="17" a="1"/>
  <c r="K249" i="17"/>
  <c r="J250" i="17" a="1"/>
  <c r="J250" i="17"/>
  <c r="K250" i="17" a="1"/>
  <c r="K250" i="17"/>
  <c r="T6" i="16"/>
  <c r="U6" i="16"/>
  <c r="T7" i="16"/>
  <c r="U7" i="16"/>
  <c r="T8" i="16"/>
  <c r="U8" i="16"/>
  <c r="T9" i="16"/>
  <c r="U9" i="16"/>
  <c r="T10" i="16"/>
  <c r="U10" i="16"/>
  <c r="T11" i="16"/>
  <c r="U11" i="16"/>
  <c r="T12" i="16"/>
  <c r="U12" i="16"/>
  <c r="T13" i="16"/>
  <c r="U13" i="16"/>
  <c r="T14" i="16"/>
  <c r="U14" i="16"/>
  <c r="T15" i="16"/>
  <c r="U15" i="16"/>
  <c r="T16" i="16"/>
  <c r="U16" i="16"/>
  <c r="T17" i="16"/>
  <c r="U17" i="16"/>
  <c r="T18" i="16"/>
  <c r="U18" i="16"/>
  <c r="T19" i="16"/>
  <c r="U19" i="16"/>
  <c r="T20" i="16"/>
  <c r="U20" i="16"/>
  <c r="T21" i="16"/>
  <c r="U21" i="16"/>
  <c r="T22" i="16"/>
  <c r="U22" i="16"/>
  <c r="T23" i="16"/>
  <c r="U23" i="16"/>
  <c r="T24" i="16"/>
  <c r="U24" i="16"/>
  <c r="T25" i="16"/>
  <c r="U25" i="16"/>
  <c r="T26" i="16"/>
  <c r="U26" i="16"/>
  <c r="T27" i="16"/>
  <c r="U27" i="16"/>
  <c r="T28" i="16"/>
  <c r="U28" i="16"/>
  <c r="T29" i="16"/>
  <c r="U29" i="16"/>
  <c r="T30" i="16"/>
  <c r="U30" i="16"/>
  <c r="T31" i="16"/>
  <c r="U31" i="16"/>
  <c r="T32" i="16"/>
  <c r="U32" i="16"/>
  <c r="T33" i="16"/>
  <c r="U33" i="16"/>
  <c r="T34" i="16"/>
  <c r="U34" i="16"/>
  <c r="T35" i="16"/>
  <c r="U35" i="16"/>
  <c r="T36" i="16"/>
  <c r="U36" i="16"/>
  <c r="T37" i="16"/>
  <c r="U37" i="16"/>
  <c r="T38" i="16"/>
  <c r="U38" i="16"/>
  <c r="T39" i="16"/>
  <c r="U39" i="16"/>
  <c r="T40" i="16"/>
  <c r="U40" i="16"/>
  <c r="T41" i="16"/>
  <c r="U41" i="16"/>
  <c r="T42" i="16"/>
  <c r="U42" i="16"/>
  <c r="T43" i="16"/>
  <c r="U43" i="16"/>
  <c r="T44" i="16"/>
  <c r="U44" i="16"/>
  <c r="T45" i="16"/>
  <c r="U45" i="16"/>
  <c r="T46" i="16"/>
  <c r="U46" i="16"/>
  <c r="T47" i="16"/>
  <c r="U47" i="16"/>
  <c r="T48" i="16"/>
  <c r="U48" i="16"/>
  <c r="T49" i="16"/>
  <c r="U49" i="16"/>
  <c r="T50" i="16"/>
  <c r="U50" i="16"/>
  <c r="T51" i="16"/>
  <c r="U51" i="16"/>
  <c r="T52" i="16"/>
  <c r="U52" i="16"/>
  <c r="T53" i="16"/>
  <c r="U53" i="16"/>
  <c r="T54" i="16"/>
  <c r="U54" i="16"/>
  <c r="T5" i="16"/>
  <c r="U5" i="16"/>
  <c r="D5" i="21"/>
  <c r="D6" i="21"/>
  <c r="AX4" i="41"/>
  <c r="AV4" i="41"/>
  <c r="AW4" i="41"/>
  <c r="E6" i="21"/>
  <c r="G6" i="21"/>
  <c r="B2" i="37"/>
  <c r="D2" i="37" a="1"/>
  <c r="D2" i="37"/>
  <c r="AL4" i="41"/>
  <c r="AM4" i="41"/>
  <c r="AN4" i="41"/>
  <c r="AR4" i="41"/>
  <c r="AS4" i="41"/>
  <c r="AT4" i="41"/>
  <c r="AU4" i="41"/>
  <c r="AQ4" i="41"/>
  <c r="AP4" i="41"/>
  <c r="AO4" i="41"/>
  <c r="B119" i="11" a="1"/>
  <c r="B119" i="11"/>
  <c r="F5" i="6"/>
  <c r="H5" i="6" s="1"/>
  <c r="E5" i="6"/>
  <c r="G5" i="6" s="1"/>
  <c r="Y3" i="26"/>
  <c r="Y4" i="26"/>
  <c r="I46" i="25" a="1"/>
  <c r="I46" i="25"/>
  <c r="K32" i="35" a="1"/>
  <c r="K32" i="35"/>
  <c r="K33" i="35" a="1"/>
  <c r="K33" i="35"/>
  <c r="K34" i="35" a="1"/>
  <c r="K34" i="35"/>
  <c r="K35" i="35" a="1"/>
  <c r="K35" i="35"/>
  <c r="K36" i="35" a="1"/>
  <c r="K36" i="35"/>
  <c r="K37" i="35" a="1"/>
  <c r="K37" i="35"/>
  <c r="K38" i="35" a="1"/>
  <c r="K38" i="35"/>
  <c r="K32" i="25" a="1"/>
  <c r="K32" i="25"/>
  <c r="K33" i="25" a="1"/>
  <c r="K33" i="25"/>
  <c r="K34" i="25" a="1"/>
  <c r="K34" i="25"/>
  <c r="K35" i="25" a="1"/>
  <c r="K35" i="25"/>
  <c r="K36" i="25" a="1"/>
  <c r="K36" i="25"/>
  <c r="K37" i="25" a="1"/>
  <c r="K37" i="25"/>
  <c r="K38" i="25" a="1"/>
  <c r="K38" i="25"/>
  <c r="H46" i="35" a="1"/>
  <c r="H46" i="35"/>
  <c r="I47" i="35" a="1"/>
  <c r="I47" i="35"/>
  <c r="I46" i="35" a="1"/>
  <c r="I46" i="35"/>
  <c r="G43" i="12"/>
  <c r="G42" i="12"/>
  <c r="G41" i="12"/>
  <c r="G40" i="12"/>
  <c r="G39" i="12"/>
  <c r="G38" i="12"/>
  <c r="G37" i="12"/>
  <c r="G36" i="12"/>
  <c r="G35" i="12"/>
  <c r="G34" i="12"/>
  <c r="G33" i="12"/>
  <c r="G32" i="12"/>
  <c r="G31" i="12"/>
  <c r="G30" i="12"/>
  <c r="G29" i="12"/>
  <c r="G28" i="12"/>
  <c r="G27" i="12"/>
  <c r="G26" i="12"/>
  <c r="G25" i="12"/>
  <c r="G24" i="12"/>
  <c r="G23" i="12"/>
  <c r="G22" i="12"/>
  <c r="G21" i="12"/>
  <c r="G20" i="12"/>
  <c r="G19" i="12"/>
  <c r="G16" i="12"/>
  <c r="G15" i="12"/>
  <c r="G18" i="12"/>
  <c r="G17" i="12"/>
  <c r="H46" i="25" a="1"/>
  <c r="H46" i="25"/>
  <c r="L6" i="21" a="1"/>
  <c r="L6" i="21"/>
  <c r="E5" i="21"/>
  <c r="L5" i="21" a="1"/>
  <c r="L5" i="21"/>
  <c r="D35" i="21"/>
  <c r="F6" i="6"/>
  <c r="H6" i="6" s="1"/>
  <c r="E6" i="6"/>
  <c r="G6" i="6" s="1"/>
  <c r="G16" i="25"/>
  <c r="H16" i="25"/>
  <c r="I16" i="25"/>
  <c r="J16" i="25"/>
  <c r="K16" i="25"/>
  <c r="L16" i="25"/>
  <c r="M16" i="25"/>
  <c r="I18" i="35"/>
  <c r="J18" i="35"/>
  <c r="K18" i="35"/>
  <c r="L18" i="35"/>
  <c r="M18" i="35"/>
  <c r="N18" i="35"/>
  <c r="O18" i="35"/>
  <c r="U4" i="27"/>
  <c r="M4" i="27"/>
  <c r="V4" i="27"/>
  <c r="N4" i="27"/>
  <c r="U3" i="27"/>
  <c r="M3" i="27"/>
  <c r="V3" i="27"/>
  <c r="N3" i="27"/>
  <c r="M2" i="38"/>
  <c r="L2" i="38"/>
  <c r="G17" i="25"/>
  <c r="H17" i="25"/>
  <c r="I17" i="25"/>
  <c r="J17" i="25"/>
  <c r="K17" i="25"/>
  <c r="L17" i="25"/>
  <c r="M17" i="25"/>
  <c r="I19" i="35"/>
  <c r="J19" i="35"/>
  <c r="K19" i="35"/>
  <c r="L19" i="35"/>
  <c r="M19" i="35"/>
  <c r="N19" i="35"/>
  <c r="O19" i="35"/>
  <c r="G10" i="12"/>
  <c r="G11" i="12"/>
  <c r="G12" i="12"/>
  <c r="G13" i="12"/>
  <c r="G14" i="12"/>
  <c r="G3" i="12"/>
  <c r="G4" i="12"/>
  <c r="G5" i="12"/>
  <c r="G6" i="12"/>
  <c r="G7" i="12"/>
  <c r="G8" i="12"/>
  <c r="G9" i="12"/>
  <c r="E35" i="6"/>
  <c r="L5" i="6"/>
  <c r="F35" i="6"/>
  <c r="D10" i="25" a="1"/>
  <c r="D10" i="25"/>
  <c r="F10" i="35" a="1"/>
  <c r="F10" i="35"/>
  <c r="I45" i="25" a="1"/>
  <c r="I45" i="25"/>
  <c r="I45" i="35" a="1"/>
  <c r="I45" i="35"/>
  <c r="AF36" i="27"/>
  <c r="AF49" i="27"/>
  <c r="AG36" i="27"/>
  <c r="AG49" i="27"/>
  <c r="N2" i="38"/>
  <c r="P2" i="38"/>
  <c r="AF41" i="27"/>
  <c r="AF28" i="27"/>
  <c r="O2" i="38"/>
  <c r="Q2" i="38"/>
  <c r="AG41" i="27"/>
  <c r="AG28" i="27"/>
  <c r="G18" i="25"/>
  <c r="H18" i="25"/>
  <c r="I18" i="25"/>
  <c r="J18" i="25"/>
  <c r="K18" i="25"/>
  <c r="L18" i="25"/>
  <c r="M18" i="25"/>
  <c r="G19" i="25"/>
  <c r="H19" i="25"/>
  <c r="I19" i="25"/>
  <c r="J19" i="25"/>
  <c r="K19" i="25"/>
  <c r="L19" i="25"/>
  <c r="M19" i="25"/>
  <c r="G5" i="21"/>
  <c r="G35" i="21"/>
  <c r="E35" i="21"/>
  <c r="B42" i="21"/>
  <c r="H35" i="6"/>
  <c r="L6" i="6"/>
  <c r="L40" i="6"/>
  <c r="U3" i="38"/>
  <c r="H3" i="38"/>
  <c r="T3" i="38"/>
  <c r="G3" i="38"/>
  <c r="AG43" i="27"/>
  <c r="S3" i="38"/>
  <c r="W3" i="38"/>
  <c r="F3" i="38"/>
  <c r="K3" i="38"/>
  <c r="AG30" i="27"/>
  <c r="AF43" i="27"/>
  <c r="E3" i="38"/>
  <c r="J3" i="38"/>
  <c r="R3" i="38"/>
  <c r="V3" i="38"/>
  <c r="AF30" i="27"/>
  <c r="AF46" i="27"/>
  <c r="AF33" i="27"/>
  <c r="AG46" i="27"/>
  <c r="AG33" i="27"/>
  <c r="E2" i="38"/>
  <c r="R2" i="38"/>
  <c r="AF50" i="27"/>
  <c r="AF37" i="27"/>
  <c r="AG50" i="27"/>
  <c r="AG37" i="27"/>
  <c r="S2" i="38"/>
  <c r="F2" i="38"/>
  <c r="V2" i="27"/>
  <c r="N2" i="27"/>
  <c r="M2" i="27"/>
  <c r="U2" i="27"/>
  <c r="AK36" i="27"/>
  <c r="AK49" i="27"/>
  <c r="AJ36" i="27"/>
  <c r="AJ49" i="27"/>
  <c r="AM49" i="27"/>
  <c r="AM36" i="27"/>
  <c r="AL49" i="27"/>
  <c r="AL36" i="27"/>
  <c r="I49" i="25"/>
  <c r="I48" i="25"/>
  <c r="H48" i="25"/>
  <c r="I47" i="25"/>
  <c r="H47" i="25"/>
  <c r="I50" i="35"/>
  <c r="I49" i="35"/>
  <c r="I48" i="35"/>
  <c r="AK41" i="27"/>
  <c r="AM41" i="27"/>
  <c r="AK28" i="27"/>
  <c r="AM28" i="27"/>
  <c r="AJ41" i="27"/>
  <c r="AL41" i="27"/>
  <c r="AJ28" i="27"/>
  <c r="AL28" i="27"/>
  <c r="F5" i="21"/>
  <c r="F6" i="21"/>
  <c r="AK43" i="27"/>
  <c r="AK30" i="27"/>
  <c r="AJ43" i="27"/>
  <c r="AJ30" i="27"/>
  <c r="AL30" i="27"/>
  <c r="AL43" i="27"/>
  <c r="AM30" i="27"/>
  <c r="AM43" i="27"/>
  <c r="AK46" i="27"/>
  <c r="AK33" i="27"/>
  <c r="AJ46" i="27"/>
  <c r="AJ33" i="27"/>
  <c r="AM33" i="27"/>
  <c r="AM46" i="27"/>
  <c r="AL33" i="27"/>
  <c r="AL46" i="27"/>
  <c r="I16" i="35"/>
  <c r="J16" i="35"/>
  <c r="K16" i="35"/>
  <c r="L16" i="35"/>
  <c r="M16" i="35"/>
  <c r="N16" i="35"/>
  <c r="O16" i="35"/>
  <c r="AK50" i="27"/>
  <c r="AK37" i="27"/>
  <c r="AM37" i="27"/>
  <c r="H2" i="38"/>
  <c r="U2" i="38"/>
  <c r="AJ50" i="27"/>
  <c r="AJ37" i="27"/>
  <c r="G2" i="38"/>
  <c r="J2" i="38"/>
  <c r="T2" i="38"/>
  <c r="V2" i="38"/>
  <c r="P45" i="25"/>
  <c r="P48" i="25"/>
  <c r="Q48" i="25"/>
  <c r="Q59" i="25"/>
  <c r="Q45" i="25"/>
  <c r="P49" i="25"/>
  <c r="Q52" i="25"/>
  <c r="Q49" i="25"/>
  <c r="P50" i="25"/>
  <c r="I17" i="35"/>
  <c r="J17" i="35"/>
  <c r="K17" i="35"/>
  <c r="L17" i="35"/>
  <c r="M17" i="35"/>
  <c r="N17" i="35"/>
  <c r="O17" i="35"/>
  <c r="H48" i="35"/>
  <c r="H47" i="35"/>
  <c r="G28" i="25"/>
  <c r="G28" i="35"/>
  <c r="F49" i="25"/>
  <c r="F48" i="25"/>
  <c r="F47" i="25"/>
  <c r="F46" i="25"/>
  <c r="F45" i="25"/>
  <c r="I53" i="35" a="1"/>
  <c r="I53" i="35"/>
  <c r="F49" i="35"/>
  <c r="F48" i="35"/>
  <c r="F47" i="35"/>
  <c r="F46" i="35"/>
  <c r="F45" i="35"/>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6" i="12"/>
  <c r="F15" i="12"/>
  <c r="F18" i="12"/>
  <c r="F17" i="12"/>
  <c r="M23" i="25"/>
  <c r="L23" i="25"/>
  <c r="K23" i="25"/>
  <c r="J23" i="25"/>
  <c r="I23" i="25"/>
  <c r="H23" i="25"/>
  <c r="G23" i="25"/>
  <c r="E37" i="6"/>
  <c r="D37" i="21"/>
  <c r="I23" i="35"/>
  <c r="J23" i="35"/>
  <c r="K23" i="35"/>
  <c r="L23" i="35"/>
  <c r="M23" i="35"/>
  <c r="N23" i="35"/>
  <c r="O23" i="35"/>
  <c r="E37" i="21"/>
  <c r="B37" i="21"/>
  <c r="F37" i="6"/>
  <c r="B37" i="6"/>
  <c r="F35" i="21"/>
  <c r="F4" i="12"/>
  <c r="F5" i="12"/>
  <c r="F6" i="12"/>
  <c r="F7" i="12"/>
  <c r="F8" i="12"/>
  <c r="F9" i="12"/>
  <c r="F10" i="12"/>
  <c r="F11" i="12"/>
  <c r="F12" i="12"/>
  <c r="F13" i="12"/>
  <c r="F14" i="12"/>
  <c r="F3" i="12"/>
  <c r="AL37" i="27"/>
  <c r="AL50" i="27"/>
  <c r="W2" i="38"/>
  <c r="K2" i="38"/>
  <c r="AM50" i="27"/>
  <c r="P51" i="25"/>
  <c r="P52" i="25"/>
  <c r="Q50" i="25"/>
  <c r="G30" i="35"/>
  <c r="G31" i="35"/>
  <c r="G32" i="35"/>
  <c r="G33" i="35"/>
  <c r="G34" i="35"/>
  <c r="G35" i="35"/>
  <c r="G36" i="35"/>
  <c r="G37" i="35"/>
  <c r="G38" i="35"/>
  <c r="G29" i="35"/>
  <c r="G30" i="25"/>
  <c r="G31" i="25"/>
  <c r="G32" i="25"/>
  <c r="G33" i="25"/>
  <c r="G34" i="25"/>
  <c r="G35" i="25"/>
  <c r="G36" i="25"/>
  <c r="G37" i="25"/>
  <c r="G38" i="25"/>
  <c r="G29" i="25"/>
  <c r="G39" i="25"/>
  <c r="I53" i="25" a="1"/>
  <c r="I53" i="25"/>
  <c r="G39" i="35"/>
  <c r="I57" i="35"/>
  <c r="I56" i="35"/>
  <c r="I54" i="35" a="1"/>
  <c r="I54" i="35"/>
  <c r="I57" i="25"/>
  <c r="H57" i="25"/>
  <c r="I56" i="25"/>
  <c r="H56" i="25"/>
  <c r="H55" i="25"/>
  <c r="B45" i="25"/>
  <c r="I54" i="25" a="1"/>
  <c r="I54" i="25"/>
  <c r="H54" i="25" a="1"/>
  <c r="H54" i="25"/>
  <c r="G35" i="6"/>
  <c r="P58" i="25"/>
  <c r="P59" i="25"/>
  <c r="H57" i="35"/>
  <c r="H56" i="35"/>
  <c r="H55" i="35"/>
  <c r="B45" i="35"/>
  <c r="H54" i="35" a="1"/>
  <c r="H54" i="35"/>
  <c r="H28" i="35"/>
  <c r="F57" i="25"/>
  <c r="F56" i="25"/>
  <c r="F55" i="25"/>
  <c r="F54" i="25"/>
  <c r="F53" i="25"/>
  <c r="H28" i="25"/>
  <c r="F57" i="35"/>
  <c r="F56" i="35"/>
  <c r="F55" i="35"/>
  <c r="F54" i="35"/>
  <c r="F53" i="35"/>
  <c r="D16" i="35"/>
  <c r="E16" i="35"/>
  <c r="D17" i="35"/>
  <c r="E17" i="35"/>
  <c r="D18" i="35"/>
  <c r="E18" i="35"/>
  <c r="D19" i="35"/>
  <c r="E19" i="35"/>
  <c r="D20" i="35"/>
  <c r="E20" i="35"/>
  <c r="P60" i="25"/>
  <c r="H32" i="35"/>
  <c r="H33" i="35"/>
  <c r="H34" i="35"/>
  <c r="H35" i="35"/>
  <c r="H36" i="35"/>
  <c r="H37" i="35"/>
  <c r="H38" i="35"/>
  <c r="H32" i="25"/>
  <c r="H33" i="25"/>
  <c r="H34" i="25"/>
  <c r="H35" i="25"/>
  <c r="H36" i="25"/>
  <c r="H37" i="25"/>
  <c r="H38" i="25"/>
  <c r="H21" i="35"/>
  <c r="F21" i="25"/>
  <c r="K31" i="25" a="1"/>
  <c r="K31" i="25"/>
  <c r="K30" i="25" a="1"/>
  <c r="K30" i="25"/>
  <c r="E30" i="25"/>
  <c r="H30" i="25"/>
  <c r="E23" i="25"/>
  <c r="F23" i="25"/>
  <c r="F18" i="25"/>
  <c r="E18" i="25"/>
  <c r="F19" i="25"/>
  <c r="E19" i="25"/>
  <c r="F17" i="25"/>
  <c r="E17" i="25"/>
  <c r="F20" i="25"/>
  <c r="E20" i="25"/>
  <c r="F16" i="25"/>
  <c r="E16" i="25"/>
  <c r="E21" i="25"/>
  <c r="H23" i="35"/>
  <c r="G23" i="35"/>
  <c r="H20" i="35"/>
  <c r="G20" i="35"/>
  <c r="H16" i="35"/>
  <c r="G16" i="35"/>
  <c r="H17" i="35"/>
  <c r="G17" i="35"/>
  <c r="H18" i="35"/>
  <c r="G18" i="35"/>
  <c r="H19" i="35"/>
  <c r="G19" i="35"/>
  <c r="G21" i="35"/>
  <c r="K31" i="35" a="1"/>
  <c r="K31" i="35"/>
  <c r="K30" i="35" a="1"/>
  <c r="K30" i="35"/>
  <c r="E30" i="35"/>
  <c r="H30" i="35"/>
  <c r="E31" i="35"/>
  <c r="H31" i="35"/>
  <c r="K29" i="35" a="1"/>
  <c r="K29" i="35"/>
  <c r="E29" i="35"/>
  <c r="H29" i="35"/>
  <c r="H39" i="35"/>
  <c r="F23" i="35"/>
  <c r="F20" i="35"/>
  <c r="F16" i="35"/>
  <c r="F17" i="35"/>
  <c r="F18" i="35"/>
  <c r="F19" i="35"/>
  <c r="F21" i="35"/>
  <c r="D23" i="25"/>
  <c r="D18" i="25"/>
  <c r="D19" i="25"/>
  <c r="D17" i="25"/>
  <c r="D20" i="25"/>
  <c r="D16" i="25"/>
  <c r="D21" i="25"/>
  <c r="E31" i="25"/>
  <c r="H31" i="25"/>
  <c r="K29" i="25" a="1"/>
  <c r="K29" i="25"/>
  <c r="E29" i="25"/>
  <c r="H29" i="25"/>
  <c r="H39" i="25"/>
  <c r="I28" i="25"/>
  <c r="K39" i="25"/>
  <c r="I28" i="35"/>
  <c r="K39" i="35"/>
  <c r="J28" i="35"/>
  <c r="I29" i="35"/>
  <c r="J38" i="35"/>
  <c r="J37" i="35"/>
  <c r="J36" i="35"/>
  <c r="J35" i="35"/>
  <c r="J34" i="35"/>
  <c r="J33" i="35"/>
  <c r="J32" i="35"/>
  <c r="J30" i="35"/>
  <c r="J31" i="35"/>
  <c r="J28" i="25"/>
  <c r="Q60" i="25"/>
  <c r="I30" i="35"/>
  <c r="I31" i="35"/>
  <c r="I32" i="35"/>
  <c r="I33" i="35"/>
  <c r="I34" i="35"/>
  <c r="I35" i="35"/>
  <c r="I36" i="35"/>
  <c r="I37" i="35"/>
  <c r="I38" i="35"/>
  <c r="I39" i="35"/>
  <c r="J29" i="35"/>
  <c r="J39" i="35"/>
  <c r="J38" i="25"/>
  <c r="J37" i="25"/>
  <c r="J36" i="25"/>
  <c r="J35" i="25"/>
  <c r="J34" i="25"/>
  <c r="J33" i="25"/>
  <c r="J32" i="25"/>
  <c r="J30" i="25"/>
  <c r="J31" i="25"/>
  <c r="J29" i="25"/>
  <c r="I40" i="35"/>
  <c r="I29" i="25"/>
  <c r="J39" i="25"/>
  <c r="I30" i="25"/>
  <c r="I31" i="25"/>
  <c r="I32" i="25"/>
  <c r="I33" i="25"/>
  <c r="I34" i="25"/>
  <c r="I35" i="25"/>
  <c r="I36" i="25"/>
  <c r="I37" i="25"/>
  <c r="I38" i="25"/>
  <c r="I39" i="25"/>
  <c r="I40" i="25"/>
  <c r="K10" i="6"/>
  <c r="K5" i="6"/>
  <c r="K6" i="6"/>
  <c r="K40" i="6"/>
  <c r="X250" i="17" l="1"/>
  <c r="X249" i="17"/>
  <c r="X248" i="17"/>
  <c r="X247" i="17"/>
  <c r="X246" i="17"/>
  <c r="X245" i="17"/>
  <c r="X244" i="17"/>
  <c r="X243" i="17"/>
  <c r="X242" i="17"/>
  <c r="X241" i="17"/>
  <c r="X240" i="17"/>
  <c r="X239" i="17"/>
  <c r="X238" i="17"/>
  <c r="X237" i="17"/>
  <c r="X236" i="17"/>
  <c r="X235" i="17"/>
  <c r="X234" i="17"/>
  <c r="X233" i="17"/>
  <c r="X232" i="17"/>
  <c r="X231" i="17"/>
  <c r="X230" i="17"/>
  <c r="X229" i="17"/>
  <c r="X228" i="17"/>
  <c r="X227" i="17"/>
  <c r="X226" i="17"/>
  <c r="X225" i="17"/>
  <c r="X224" i="17"/>
  <c r="X223" i="17"/>
  <c r="X222" i="17"/>
  <c r="X221" i="17"/>
  <c r="X220" i="17"/>
  <c r="X219" i="17"/>
  <c r="X218" i="17"/>
  <c r="X217" i="17"/>
  <c r="X216" i="17"/>
  <c r="X215" i="17"/>
  <c r="X214" i="17"/>
  <c r="X213" i="17"/>
  <c r="X212" i="17"/>
  <c r="X211" i="17"/>
  <c r="X210" i="17"/>
  <c r="X209" i="17"/>
  <c r="X208" i="17"/>
  <c r="X207" i="17"/>
  <c r="X206" i="17"/>
  <c r="X205" i="17"/>
  <c r="X204" i="17"/>
  <c r="X203" i="17"/>
  <c r="X202" i="17"/>
  <c r="X201" i="17"/>
  <c r="X200" i="17"/>
  <c r="X199" i="17"/>
  <c r="X198" i="17"/>
  <c r="X197" i="17"/>
  <c r="X196" i="17"/>
  <c r="X195" i="17"/>
  <c r="X194" i="17"/>
  <c r="X193" i="17"/>
  <c r="X192" i="17"/>
  <c r="X191" i="17"/>
  <c r="X190" i="17"/>
  <c r="X189" i="17"/>
  <c r="X188" i="17"/>
  <c r="X187" i="17"/>
  <c r="X186" i="17"/>
  <c r="X185" i="17"/>
  <c r="X184" i="17"/>
  <c r="X183" i="17"/>
  <c r="X182" i="17"/>
  <c r="X181" i="17"/>
  <c r="X180" i="17"/>
  <c r="X179" i="17"/>
  <c r="X178" i="17"/>
  <c r="X177" i="17"/>
  <c r="X176" i="17"/>
  <c r="X175" i="17"/>
  <c r="X174" i="17"/>
  <c r="X173" i="17"/>
  <c r="X172" i="17"/>
  <c r="X171" i="17"/>
  <c r="X170" i="17"/>
  <c r="X169" i="17"/>
  <c r="X168" i="17"/>
  <c r="X167" i="17"/>
  <c r="X166" i="17"/>
  <c r="X165" i="17"/>
  <c r="X164" i="17"/>
  <c r="X163" i="17"/>
  <c r="X162" i="17"/>
  <c r="X161" i="17"/>
  <c r="X160" i="17"/>
  <c r="X159" i="17"/>
  <c r="X158" i="17"/>
  <c r="X157" i="17"/>
  <c r="X156" i="17"/>
  <c r="X155" i="17"/>
  <c r="X154" i="17"/>
  <c r="X153" i="17"/>
  <c r="X152" i="17"/>
  <c r="X151" i="17"/>
  <c r="X150" i="17"/>
  <c r="X149" i="17"/>
  <c r="X148" i="17"/>
  <c r="X147" i="17"/>
  <c r="X146" i="17"/>
  <c r="X145" i="17"/>
  <c r="X144" i="17"/>
  <c r="X143" i="17"/>
  <c r="X142" i="17"/>
  <c r="X141" i="17"/>
  <c r="X140" i="17"/>
  <c r="X139" i="17"/>
  <c r="X138" i="17"/>
  <c r="X137" i="17"/>
  <c r="X136" i="17"/>
  <c r="X135" i="17"/>
  <c r="X134" i="17"/>
  <c r="X133" i="17"/>
  <c r="X132" i="17"/>
  <c r="X131" i="17"/>
  <c r="X130" i="17"/>
  <c r="X129" i="17"/>
  <c r="X128" i="17"/>
  <c r="X127" i="17"/>
  <c r="X126" i="17"/>
  <c r="X125" i="17"/>
  <c r="X124" i="17"/>
  <c r="X123" i="17"/>
  <c r="X122" i="17"/>
  <c r="X121" i="17"/>
  <c r="X120" i="17"/>
  <c r="X119" i="17"/>
  <c r="X118" i="17"/>
  <c r="X117" i="17"/>
  <c r="X116" i="17"/>
  <c r="X115" i="17"/>
  <c r="X114" i="17"/>
  <c r="X113" i="17"/>
  <c r="X112" i="17"/>
  <c r="X111" i="17"/>
  <c r="X110" i="17"/>
  <c r="X109" i="17"/>
  <c r="X108" i="17"/>
  <c r="X107" i="17"/>
  <c r="X106" i="17"/>
  <c r="X105" i="17"/>
  <c r="X104" i="17"/>
  <c r="X103" i="17"/>
  <c r="X102" i="17"/>
  <c r="X101" i="17"/>
  <c r="X100" i="17"/>
  <c r="X99" i="17"/>
  <c r="X98" i="17"/>
  <c r="X97" i="17"/>
  <c r="X96" i="17"/>
  <c r="X95" i="17"/>
  <c r="X94" i="17"/>
  <c r="X93" i="17"/>
  <c r="X92" i="17"/>
  <c r="X91" i="17"/>
  <c r="X90" i="17"/>
  <c r="X89" i="17"/>
  <c r="X88" i="17"/>
  <c r="X87" i="17"/>
  <c r="X86" i="17"/>
  <c r="X85" i="17"/>
  <c r="X84" i="17"/>
  <c r="X83" i="17"/>
  <c r="X82" i="17"/>
  <c r="X81" i="17"/>
  <c r="X80" i="17"/>
  <c r="X79" i="17"/>
  <c r="X78" i="17"/>
  <c r="X77" i="17"/>
  <c r="X76" i="17"/>
  <c r="X75" i="17"/>
  <c r="X74" i="17"/>
  <c r="X73" i="17"/>
  <c r="X72" i="17"/>
  <c r="X71" i="17"/>
  <c r="X70" i="17"/>
  <c r="X69" i="17"/>
  <c r="X68" i="17"/>
  <c r="X67" i="17"/>
  <c r="X66" i="17"/>
  <c r="X65" i="17"/>
  <c r="X64" i="17"/>
  <c r="X63" i="17"/>
  <c r="X62" i="17"/>
  <c r="X61" i="17"/>
  <c r="X60" i="17"/>
  <c r="X59" i="17"/>
  <c r="X58" i="17"/>
  <c r="X57" i="17"/>
  <c r="X56" i="17"/>
  <c r="X55" i="17"/>
  <c r="X54" i="17"/>
  <c r="X53" i="17"/>
  <c r="X52" i="17"/>
  <c r="X51" i="17"/>
  <c r="X50" i="17"/>
  <c r="X49" i="17"/>
  <c r="X48" i="17"/>
  <c r="X47" i="17"/>
  <c r="X46" i="17"/>
  <c r="X45" i="17"/>
  <c r="X44" i="17"/>
  <c r="X43" i="17"/>
  <c r="X42" i="17"/>
  <c r="X41" i="17"/>
  <c r="X40" i="17"/>
  <c r="X39" i="17"/>
  <c r="X38" i="17"/>
  <c r="X37" i="17"/>
  <c r="X36" i="17"/>
  <c r="X35" i="17"/>
  <c r="X34" i="17"/>
  <c r="X33" i="17"/>
  <c r="X32" i="17"/>
  <c r="X31" i="17"/>
  <c r="X30" i="17"/>
  <c r="X29" i="17"/>
  <c r="X28" i="17"/>
  <c r="X27" i="17"/>
  <c r="X26" i="17"/>
  <c r="X25" i="17"/>
  <c r="X24" i="17"/>
  <c r="X23" i="17"/>
  <c r="X22" i="17"/>
  <c r="X21" i="17"/>
  <c r="X20" i="17"/>
  <c r="X19" i="17"/>
  <c r="X18" i="17"/>
  <c r="X17" i="17"/>
  <c r="X16" i="17"/>
  <c r="X15" i="17"/>
  <c r="X14" i="17"/>
  <c r="X13" i="17"/>
  <c r="X12" i="17"/>
  <c r="X11" i="17"/>
  <c r="X10" i="17"/>
  <c r="X9" i="17"/>
  <c r="X8" i="17"/>
  <c r="X7" i="17"/>
  <c r="X6" i="17"/>
  <c r="B11" i="35" a="1"/>
  <c r="B11" i="25" a="1"/>
  <c r="R105" i="17" a="1"/>
  <c r="R105" i="17" s="1"/>
  <c r="U105" i="17" s="1" a="1"/>
  <c r="U105" i="17" s="1"/>
  <c r="S105" i="17" a="1"/>
  <c r="S105" i="17" s="1"/>
  <c r="R106" i="17" a="1"/>
  <c r="R106" i="17" s="1"/>
  <c r="U106" i="17" s="1" a="1"/>
  <c r="U106" i="17" s="1"/>
  <c r="S106" i="17" a="1"/>
  <c r="S106" i="17" s="1"/>
  <c r="R107" i="17" a="1"/>
  <c r="R107" i="17" s="1"/>
  <c r="U107" i="17" s="1" a="1"/>
  <c r="U107" i="17" s="1"/>
  <c r="S107" i="17" a="1"/>
  <c r="S107" i="17" s="1"/>
  <c r="R108" i="17" a="1"/>
  <c r="R108" i="17" s="1"/>
  <c r="U108" i="17" s="1" a="1"/>
  <c r="U108" i="17" s="1"/>
  <c r="S108" i="17" a="1"/>
  <c r="S108" i="17" s="1"/>
  <c r="R109" i="17" a="1"/>
  <c r="R109" i="17" s="1"/>
  <c r="U109" i="17" s="1" a="1"/>
  <c r="U109" i="17" s="1"/>
  <c r="S109" i="17" a="1"/>
  <c r="S109" i="17" s="1"/>
  <c r="R110" i="17" a="1"/>
  <c r="R110" i="17" s="1"/>
  <c r="U110" i="17" s="1" a="1"/>
  <c r="U110" i="17" s="1"/>
  <c r="S110" i="17" a="1"/>
  <c r="S110" i="17" s="1"/>
  <c r="R111" i="17" a="1"/>
  <c r="R111" i="17" s="1"/>
  <c r="U111" i="17" s="1" a="1"/>
  <c r="U111" i="17" s="1"/>
  <c r="S111" i="17" a="1"/>
  <c r="S111" i="17" s="1"/>
  <c r="R112" i="17" a="1"/>
  <c r="R112" i="17" s="1"/>
  <c r="U112" i="17" s="1" a="1"/>
  <c r="U112" i="17" s="1"/>
  <c r="S112" i="17" a="1"/>
  <c r="S112" i="17" s="1"/>
  <c r="R113" i="17" a="1"/>
  <c r="R113" i="17" s="1"/>
  <c r="U113" i="17" s="1" a="1"/>
  <c r="U113" i="17" s="1"/>
  <c r="S113" i="17" a="1"/>
  <c r="S113" i="17" s="1"/>
  <c r="R114" i="17" a="1"/>
  <c r="R114" i="17" s="1"/>
  <c r="U114" i="17" s="1" a="1"/>
  <c r="U114" i="17" s="1"/>
  <c r="S114" i="17" a="1"/>
  <c r="S114" i="17" s="1"/>
  <c r="R115" i="17" a="1"/>
  <c r="R115" i="17" s="1"/>
  <c r="U115" i="17" s="1" a="1"/>
  <c r="U115" i="17" s="1"/>
  <c r="S115" i="17" a="1"/>
  <c r="S115" i="17" s="1"/>
  <c r="R116" i="17" a="1"/>
  <c r="R116" i="17" s="1"/>
  <c r="U116" i="17" s="1" a="1"/>
  <c r="U116" i="17" s="1"/>
  <c r="S116" i="17" a="1"/>
  <c r="S116" i="17" s="1"/>
  <c r="R117" i="17" a="1"/>
  <c r="R117" i="17" s="1"/>
  <c r="U117" i="17" s="1" a="1"/>
  <c r="U117" i="17" s="1"/>
  <c r="S117" i="17" a="1"/>
  <c r="S117" i="17" s="1"/>
  <c r="R118" i="17" a="1"/>
  <c r="R118" i="17" s="1"/>
  <c r="U118" i="17" s="1" a="1"/>
  <c r="U118" i="17" s="1"/>
  <c r="S118" i="17" a="1"/>
  <c r="S118" i="17" s="1"/>
  <c r="R119" i="17" a="1"/>
  <c r="R119" i="17" s="1"/>
  <c r="U119" i="17" s="1" a="1"/>
  <c r="U119" i="17" s="1"/>
  <c r="S119" i="17" a="1"/>
  <c r="S119" i="17" s="1"/>
  <c r="R120" i="17" a="1"/>
  <c r="R120" i="17" s="1"/>
  <c r="U120" i="17" s="1" a="1"/>
  <c r="U120" i="17" s="1"/>
  <c r="S120" i="17" a="1"/>
  <c r="S120" i="17" s="1"/>
  <c r="R121" i="17" a="1"/>
  <c r="R121" i="17" s="1"/>
  <c r="U121" i="17" s="1" a="1"/>
  <c r="U121" i="17" s="1"/>
  <c r="S121" i="17" a="1"/>
  <c r="S121" i="17" s="1"/>
  <c r="R122" i="17" a="1"/>
  <c r="R122" i="17" s="1"/>
  <c r="U122" i="17" s="1" a="1"/>
  <c r="U122" i="17" s="1"/>
  <c r="S122" i="17" a="1"/>
  <c r="S122" i="17" s="1"/>
  <c r="R123" i="17" a="1"/>
  <c r="R123" i="17" s="1"/>
  <c r="U123" i="17" s="1" a="1"/>
  <c r="U123" i="17" s="1"/>
  <c r="S123" i="17" a="1"/>
  <c r="S123" i="17" s="1"/>
  <c r="R124" i="17" a="1"/>
  <c r="R124" i="17" s="1"/>
  <c r="U124" i="17" s="1" a="1"/>
  <c r="U124" i="17" s="1"/>
  <c r="S124" i="17" a="1"/>
  <c r="S124" i="17" s="1"/>
  <c r="R125" i="17" a="1"/>
  <c r="R125" i="17" s="1"/>
  <c r="U125" i="17" s="1" a="1"/>
  <c r="U125" i="17" s="1"/>
  <c r="S125" i="17" a="1"/>
  <c r="S125" i="17" s="1"/>
  <c r="R126" i="17" a="1"/>
  <c r="R126" i="17" s="1"/>
  <c r="U126" i="17" s="1" a="1"/>
  <c r="U126" i="17" s="1"/>
  <c r="S126" i="17" a="1"/>
  <c r="S126" i="17" s="1"/>
  <c r="R127" i="17" a="1"/>
  <c r="R127" i="17" s="1"/>
  <c r="U127" i="17" s="1" a="1"/>
  <c r="U127" i="17" s="1"/>
  <c r="S127" i="17" a="1"/>
  <c r="S127" i="17" s="1"/>
  <c r="R128" i="17" a="1"/>
  <c r="R128" i="17" s="1"/>
  <c r="U128" i="17" s="1" a="1"/>
  <c r="U128" i="17" s="1"/>
  <c r="S128" i="17" a="1"/>
  <c r="S128" i="17" s="1"/>
  <c r="R129" i="17" a="1"/>
  <c r="R129" i="17" s="1"/>
  <c r="U129" i="17" s="1" a="1"/>
  <c r="U129" i="17" s="1"/>
  <c r="S129" i="17" a="1"/>
  <c r="S129" i="17" s="1"/>
  <c r="R130" i="17" a="1"/>
  <c r="R130" i="17" s="1"/>
  <c r="U130" i="17" s="1" a="1"/>
  <c r="U130" i="17" s="1"/>
  <c r="S130" i="17" a="1"/>
  <c r="S130" i="17" s="1"/>
  <c r="R131" i="17" a="1"/>
  <c r="R131" i="17" s="1"/>
  <c r="U131" i="17" s="1" a="1"/>
  <c r="U131" i="17" s="1"/>
  <c r="S131" i="17" a="1"/>
  <c r="S131" i="17" s="1"/>
  <c r="R132" i="17" a="1"/>
  <c r="R132" i="17" s="1"/>
  <c r="U132" i="17" s="1" a="1"/>
  <c r="U132" i="17" s="1"/>
  <c r="S132" i="17" a="1"/>
  <c r="S132" i="17" s="1"/>
  <c r="R133" i="17" a="1"/>
  <c r="R133" i="17" s="1"/>
  <c r="U133" i="17" s="1" a="1"/>
  <c r="U133" i="17" s="1"/>
  <c r="S133" i="17" a="1"/>
  <c r="S133" i="17" s="1"/>
  <c r="R134" i="17" a="1"/>
  <c r="R134" i="17" s="1"/>
  <c r="U134" i="17" s="1" a="1"/>
  <c r="U134" i="17" s="1"/>
  <c r="S134" i="17" a="1"/>
  <c r="S134" i="17" s="1"/>
  <c r="R135" i="17" a="1"/>
  <c r="R135" i="17" s="1"/>
  <c r="U135" i="17" s="1" a="1"/>
  <c r="U135" i="17" s="1"/>
  <c r="S135" i="17" a="1"/>
  <c r="S135" i="17" s="1"/>
  <c r="R136" i="17" a="1"/>
  <c r="R136" i="17" s="1"/>
  <c r="U136" i="17" s="1" a="1"/>
  <c r="U136" i="17" s="1"/>
  <c r="S136" i="17" a="1"/>
  <c r="S136" i="17" s="1"/>
  <c r="R137" i="17" a="1"/>
  <c r="R137" i="17" s="1"/>
  <c r="U137" i="17" s="1" a="1"/>
  <c r="U137" i="17" s="1"/>
  <c r="S137" i="17" a="1"/>
  <c r="S137" i="17" s="1"/>
  <c r="R138" i="17" a="1"/>
  <c r="R138" i="17" s="1"/>
  <c r="U138" i="17" s="1" a="1"/>
  <c r="U138" i="17" s="1"/>
  <c r="S138" i="17" a="1"/>
  <c r="S138" i="17" s="1"/>
  <c r="R139" i="17" a="1"/>
  <c r="R139" i="17" s="1"/>
  <c r="U139" i="17" s="1" a="1"/>
  <c r="U139" i="17" s="1"/>
  <c r="S139" i="17" a="1"/>
  <c r="S139" i="17" s="1"/>
  <c r="R140" i="17" a="1"/>
  <c r="R140" i="17" s="1"/>
  <c r="U140" i="17" s="1" a="1"/>
  <c r="U140" i="17" s="1"/>
  <c r="S140" i="17" a="1"/>
  <c r="S140" i="17" s="1"/>
  <c r="R141" i="17" a="1"/>
  <c r="R141" i="17" s="1"/>
  <c r="U141" i="17" s="1" a="1"/>
  <c r="U141" i="17" s="1"/>
  <c r="S141" i="17" a="1"/>
  <c r="S141" i="17" s="1"/>
  <c r="R142" i="17" a="1"/>
  <c r="R142" i="17" s="1"/>
  <c r="U142" i="17" s="1" a="1"/>
  <c r="U142" i="17" s="1"/>
  <c r="S142" i="17" a="1"/>
  <c r="S142" i="17" s="1"/>
  <c r="R143" i="17" a="1"/>
  <c r="R143" i="17" s="1"/>
  <c r="U143" i="17" s="1" a="1"/>
  <c r="U143" i="17" s="1"/>
  <c r="S143" i="17" a="1"/>
  <c r="S143" i="17" s="1"/>
  <c r="R144" i="17" a="1"/>
  <c r="R144" i="17" s="1"/>
  <c r="U144" i="17" s="1" a="1"/>
  <c r="U144" i="17" s="1"/>
  <c r="S144" i="17" a="1"/>
  <c r="S144" i="17" s="1"/>
  <c r="R145" i="17" a="1"/>
  <c r="R145" i="17" s="1"/>
  <c r="U145" i="17" s="1" a="1"/>
  <c r="U145" i="17" s="1"/>
  <c r="S145" i="17" a="1"/>
  <c r="S145" i="17" s="1"/>
  <c r="R146" i="17" a="1"/>
  <c r="R146" i="17" s="1"/>
  <c r="U146" i="17" s="1" a="1"/>
  <c r="U146" i="17" s="1"/>
  <c r="S146" i="17" a="1"/>
  <c r="S146" i="17" s="1"/>
  <c r="R147" i="17" a="1"/>
  <c r="R147" i="17" s="1"/>
  <c r="U147" i="17" s="1" a="1"/>
  <c r="U147" i="17" s="1"/>
  <c r="S147" i="17" a="1"/>
  <c r="S147" i="17" s="1"/>
  <c r="R148" i="17" a="1"/>
  <c r="R148" i="17" s="1"/>
  <c r="U148" i="17" s="1" a="1"/>
  <c r="U148" i="17" s="1"/>
  <c r="S148" i="17" a="1"/>
  <c r="S148" i="17" s="1"/>
  <c r="R149" i="17" a="1"/>
  <c r="R149" i="17" s="1"/>
  <c r="U149" i="17" s="1" a="1"/>
  <c r="U149" i="17" s="1"/>
  <c r="S149" i="17" a="1"/>
  <c r="S149" i="17" s="1"/>
  <c r="R150" i="17" a="1"/>
  <c r="R150" i="17" s="1"/>
  <c r="U150" i="17" s="1" a="1"/>
  <c r="U150" i="17" s="1"/>
  <c r="S150" i="17" a="1"/>
  <c r="S150" i="17" s="1"/>
  <c r="R151" i="17" a="1"/>
  <c r="R151" i="17" s="1"/>
  <c r="U151" i="17" s="1" a="1"/>
  <c r="U151" i="17" s="1"/>
  <c r="S151" i="17" a="1"/>
  <c r="S151" i="17" s="1"/>
  <c r="R152" i="17" a="1"/>
  <c r="R152" i="17" s="1"/>
  <c r="U152" i="17" s="1" a="1"/>
  <c r="U152" i="17" s="1"/>
  <c r="S152" i="17" a="1"/>
  <c r="S152" i="17" s="1"/>
  <c r="R153" i="17" a="1"/>
  <c r="R153" i="17" s="1"/>
  <c r="U153" i="17" s="1" a="1"/>
  <c r="U153" i="17" s="1"/>
  <c r="S153" i="17" a="1"/>
  <c r="S153" i="17" s="1"/>
  <c r="R154" i="17" a="1"/>
  <c r="R154" i="17" s="1"/>
  <c r="U154" i="17" s="1" a="1"/>
  <c r="U154" i="17" s="1"/>
  <c r="S154" i="17" a="1"/>
  <c r="S154" i="17" s="1"/>
  <c r="R155" i="17" a="1"/>
  <c r="R155" i="17" s="1"/>
  <c r="U155" i="17" s="1" a="1"/>
  <c r="U155" i="17" s="1"/>
  <c r="S155" i="17" a="1"/>
  <c r="S155" i="17" s="1"/>
  <c r="R156" i="17" a="1"/>
  <c r="R156" i="17" s="1"/>
  <c r="U156" i="17" s="1" a="1"/>
  <c r="U156" i="17" s="1"/>
  <c r="S156" i="17" a="1"/>
  <c r="S156" i="17" s="1"/>
  <c r="R157" i="17" a="1"/>
  <c r="R157" i="17" s="1"/>
  <c r="U157" i="17" s="1" a="1"/>
  <c r="U157" i="17" s="1"/>
  <c r="S157" i="17" a="1"/>
  <c r="S157" i="17" s="1"/>
  <c r="R158" i="17" a="1"/>
  <c r="R158" i="17" s="1"/>
  <c r="U158" i="17" s="1" a="1"/>
  <c r="U158" i="17" s="1"/>
  <c r="S158" i="17" a="1"/>
  <c r="S158" i="17" s="1"/>
  <c r="R159" i="17" a="1"/>
  <c r="R159" i="17" s="1"/>
  <c r="U159" i="17" s="1" a="1"/>
  <c r="U159" i="17" s="1"/>
  <c r="S159" i="17" a="1"/>
  <c r="S159" i="17" s="1"/>
  <c r="R160" i="17" a="1"/>
  <c r="R160" i="17" s="1"/>
  <c r="U160" i="17" s="1" a="1"/>
  <c r="U160" i="17" s="1"/>
  <c r="S160" i="17" a="1"/>
  <c r="S160" i="17" s="1"/>
  <c r="R161" i="17" a="1"/>
  <c r="R161" i="17" s="1"/>
  <c r="U161" i="17" s="1" a="1"/>
  <c r="U161" i="17" s="1"/>
  <c r="S161" i="17" a="1"/>
  <c r="S161" i="17" s="1"/>
  <c r="R162" i="17" a="1"/>
  <c r="R162" i="17" s="1"/>
  <c r="U162" i="17" s="1" a="1"/>
  <c r="U162" i="17" s="1"/>
  <c r="S162" i="17" a="1"/>
  <c r="S162" i="17" s="1"/>
  <c r="R163" i="17" a="1"/>
  <c r="R163" i="17" s="1"/>
  <c r="U163" i="17" s="1" a="1"/>
  <c r="U163" i="17" s="1"/>
  <c r="S163" i="17" a="1"/>
  <c r="S163" i="17" s="1"/>
  <c r="R164" i="17" a="1"/>
  <c r="R164" i="17" s="1"/>
  <c r="U164" i="17" s="1" a="1"/>
  <c r="U164" i="17" s="1"/>
  <c r="S164" i="17" a="1"/>
  <c r="S164" i="17" s="1"/>
  <c r="R165" i="17" a="1"/>
  <c r="R165" i="17" s="1"/>
  <c r="U165" i="17" s="1" a="1"/>
  <c r="U165" i="17" s="1"/>
  <c r="S165" i="17" a="1"/>
  <c r="S165" i="17" s="1"/>
  <c r="R166" i="17" a="1"/>
  <c r="R166" i="17" s="1"/>
  <c r="U166" i="17" s="1" a="1"/>
  <c r="U166" i="17" s="1"/>
  <c r="S166" i="17" a="1"/>
  <c r="S166" i="17" s="1"/>
  <c r="R167" i="17" a="1"/>
  <c r="R167" i="17" s="1"/>
  <c r="U167" i="17" s="1" a="1"/>
  <c r="U167" i="17" s="1"/>
  <c r="S167" i="17" a="1"/>
  <c r="S167" i="17" s="1"/>
  <c r="R168" i="17" a="1"/>
  <c r="R168" i="17" s="1"/>
  <c r="U168" i="17" s="1" a="1"/>
  <c r="U168" i="17" s="1"/>
  <c r="S168" i="17" a="1"/>
  <c r="S168" i="17" s="1"/>
  <c r="R169" i="17" a="1"/>
  <c r="R169" i="17" s="1"/>
  <c r="U169" i="17" s="1" a="1"/>
  <c r="U169" i="17" s="1"/>
  <c r="S169" i="17" a="1"/>
  <c r="S169" i="17" s="1"/>
  <c r="R170" i="17" a="1"/>
  <c r="R170" i="17" s="1"/>
  <c r="U170" i="17" s="1" a="1"/>
  <c r="U170" i="17" s="1"/>
  <c r="S170" i="17" a="1"/>
  <c r="S170" i="17" s="1"/>
  <c r="R171" i="17" a="1"/>
  <c r="R171" i="17" s="1"/>
  <c r="U171" i="17" s="1" a="1"/>
  <c r="U171" i="17" s="1"/>
  <c r="S171" i="17" a="1"/>
  <c r="S171" i="17" s="1"/>
  <c r="R172" i="17" a="1"/>
  <c r="R172" i="17" s="1"/>
  <c r="U172" i="17" s="1" a="1"/>
  <c r="U172" i="17" s="1"/>
  <c r="S172" i="17" a="1"/>
  <c r="S172" i="17" s="1"/>
  <c r="R173" i="17" a="1"/>
  <c r="R173" i="17" s="1"/>
  <c r="U173" i="17" s="1" a="1"/>
  <c r="U173" i="17" s="1"/>
  <c r="S173" i="17" a="1"/>
  <c r="S173" i="17" s="1"/>
  <c r="R174" i="17" a="1"/>
  <c r="R174" i="17" s="1"/>
  <c r="U174" i="17" s="1" a="1"/>
  <c r="U174" i="17" s="1"/>
  <c r="S174" i="17" a="1"/>
  <c r="S174" i="17" s="1"/>
  <c r="R175" i="17" a="1"/>
  <c r="R175" i="17" s="1"/>
  <c r="U175" i="17" s="1" a="1"/>
  <c r="U175" i="17" s="1"/>
  <c r="S175" i="17" a="1"/>
  <c r="S175" i="17" s="1"/>
  <c r="R176" i="17" a="1"/>
  <c r="R176" i="17" s="1"/>
  <c r="U176" i="17" s="1" a="1"/>
  <c r="U176" i="17" s="1"/>
  <c r="S176" i="17" a="1"/>
  <c r="S176" i="17" s="1"/>
  <c r="R177" i="17" a="1"/>
  <c r="R177" i="17" s="1"/>
  <c r="U177" i="17" s="1" a="1"/>
  <c r="U177" i="17" s="1"/>
  <c r="S177" i="17" a="1"/>
  <c r="S177" i="17" s="1"/>
  <c r="R178" i="17" a="1"/>
  <c r="R178" i="17" s="1"/>
  <c r="U178" i="17" s="1" a="1"/>
  <c r="U178" i="17" s="1"/>
  <c r="S178" i="17" a="1"/>
  <c r="S178" i="17" s="1"/>
  <c r="R179" i="17" a="1"/>
  <c r="R179" i="17" s="1"/>
  <c r="U179" i="17" s="1" a="1"/>
  <c r="U179" i="17" s="1"/>
  <c r="S179" i="17" a="1"/>
  <c r="S179" i="17" s="1"/>
  <c r="R180" i="17" a="1"/>
  <c r="R180" i="17" s="1"/>
  <c r="U180" i="17" s="1" a="1"/>
  <c r="U180" i="17" s="1"/>
  <c r="S180" i="17" a="1"/>
  <c r="S180" i="17" s="1"/>
  <c r="R181" i="17" a="1"/>
  <c r="R181" i="17" s="1"/>
  <c r="U181" i="17" s="1" a="1"/>
  <c r="U181" i="17" s="1"/>
  <c r="S181" i="17" a="1"/>
  <c r="S181" i="17" s="1"/>
  <c r="R182" i="17" a="1"/>
  <c r="R182" i="17" s="1"/>
  <c r="U182" i="17" s="1" a="1"/>
  <c r="U182" i="17" s="1"/>
  <c r="S182" i="17" a="1"/>
  <c r="S182" i="17" s="1"/>
  <c r="R183" i="17" a="1"/>
  <c r="R183" i="17" s="1"/>
  <c r="U183" i="17" s="1" a="1"/>
  <c r="U183" i="17" s="1"/>
  <c r="S183" i="17" a="1"/>
  <c r="S183" i="17" s="1"/>
  <c r="R184" i="17" a="1"/>
  <c r="R184" i="17" s="1"/>
  <c r="U184" i="17" s="1" a="1"/>
  <c r="U184" i="17" s="1"/>
  <c r="S184" i="17" a="1"/>
  <c r="S184" i="17" s="1"/>
  <c r="R185" i="17" a="1"/>
  <c r="R185" i="17" s="1"/>
  <c r="U185" i="17" s="1" a="1"/>
  <c r="U185" i="17" s="1"/>
  <c r="S185" i="17" a="1"/>
  <c r="S185" i="17" s="1"/>
  <c r="R186" i="17" a="1"/>
  <c r="R186" i="17" s="1"/>
  <c r="U186" i="17" s="1" a="1"/>
  <c r="U186" i="17" s="1"/>
  <c r="S186" i="17" a="1"/>
  <c r="S186" i="17" s="1"/>
  <c r="R187" i="17" a="1"/>
  <c r="R187" i="17" s="1"/>
  <c r="U187" i="17" s="1" a="1"/>
  <c r="U187" i="17" s="1"/>
  <c r="S187" i="17" a="1"/>
  <c r="S187" i="17" s="1"/>
  <c r="R188" i="17" a="1"/>
  <c r="R188" i="17" s="1"/>
  <c r="U188" i="17" s="1" a="1"/>
  <c r="U188" i="17" s="1"/>
  <c r="S188" i="17" a="1"/>
  <c r="S188" i="17" s="1"/>
  <c r="R189" i="17" a="1"/>
  <c r="R189" i="17" s="1"/>
  <c r="U189" i="17" s="1" a="1"/>
  <c r="U189" i="17" s="1"/>
  <c r="S189" i="17" a="1"/>
  <c r="S189" i="17" s="1"/>
  <c r="R190" i="17" a="1"/>
  <c r="R190" i="17" s="1"/>
  <c r="U190" i="17" s="1" a="1"/>
  <c r="U190" i="17" s="1"/>
  <c r="S190" i="17" a="1"/>
  <c r="S190" i="17" s="1"/>
  <c r="R191" i="17" a="1"/>
  <c r="R191" i="17" s="1"/>
  <c r="U191" i="17" s="1" a="1"/>
  <c r="U191" i="17" s="1"/>
  <c r="S191" i="17" a="1"/>
  <c r="S191" i="17" s="1"/>
  <c r="R192" i="17" a="1"/>
  <c r="R192" i="17" s="1"/>
  <c r="U192" i="17" s="1" a="1"/>
  <c r="U192" i="17" s="1"/>
  <c r="S192" i="17" a="1"/>
  <c r="S192" i="17" s="1"/>
  <c r="R193" i="17" a="1"/>
  <c r="R193" i="17" s="1"/>
  <c r="U193" i="17" s="1" a="1"/>
  <c r="U193" i="17" s="1"/>
  <c r="S193" i="17" a="1"/>
  <c r="S193" i="17" s="1"/>
  <c r="R194" i="17" a="1"/>
  <c r="R194" i="17" s="1"/>
  <c r="U194" i="17" s="1" a="1"/>
  <c r="U194" i="17" s="1"/>
  <c r="S194" i="17" a="1"/>
  <c r="S194" i="17" s="1"/>
  <c r="R195" i="17" a="1"/>
  <c r="R195" i="17" s="1"/>
  <c r="U195" i="17" s="1" a="1"/>
  <c r="U195" i="17" s="1"/>
  <c r="S195" i="17" a="1"/>
  <c r="S195" i="17" s="1"/>
  <c r="R196" i="17" a="1"/>
  <c r="R196" i="17" s="1"/>
  <c r="U196" i="17" s="1" a="1"/>
  <c r="U196" i="17" s="1"/>
  <c r="S196" i="17" a="1"/>
  <c r="S196" i="17" s="1"/>
  <c r="R197" i="17" a="1"/>
  <c r="R197" i="17" s="1"/>
  <c r="U197" i="17" s="1" a="1"/>
  <c r="U197" i="17" s="1"/>
  <c r="S197" i="17" a="1"/>
  <c r="S197" i="17" s="1"/>
  <c r="R198" i="17" a="1"/>
  <c r="R198" i="17" s="1"/>
  <c r="U198" i="17" s="1" a="1"/>
  <c r="U198" i="17" s="1"/>
  <c r="S198" i="17" a="1"/>
  <c r="S198" i="17" s="1"/>
  <c r="R199" i="17" a="1"/>
  <c r="R199" i="17" s="1"/>
  <c r="U199" i="17" s="1" a="1"/>
  <c r="U199" i="17" s="1"/>
  <c r="S199" i="17" a="1"/>
  <c r="S199" i="17" s="1"/>
  <c r="R200" i="17" a="1"/>
  <c r="R200" i="17" s="1"/>
  <c r="U200" i="17" s="1" a="1"/>
  <c r="U200" i="17" s="1"/>
  <c r="S200" i="17" a="1"/>
  <c r="S200" i="17" s="1"/>
  <c r="R201" i="17" a="1"/>
  <c r="R201" i="17" s="1"/>
  <c r="U201" i="17" s="1" a="1"/>
  <c r="U201" i="17" s="1"/>
  <c r="S201" i="17" a="1"/>
  <c r="S201" i="17" s="1"/>
  <c r="R202" i="17" a="1"/>
  <c r="R202" i="17" s="1"/>
  <c r="U202" i="17" s="1" a="1"/>
  <c r="U202" i="17" s="1"/>
  <c r="S202" i="17" a="1"/>
  <c r="S202" i="17" s="1"/>
  <c r="R203" i="17" a="1"/>
  <c r="R203" i="17" s="1"/>
  <c r="U203" i="17" s="1" a="1"/>
  <c r="U203" i="17" s="1"/>
  <c r="S203" i="17" a="1"/>
  <c r="S203" i="17" s="1"/>
  <c r="R204" i="17" a="1"/>
  <c r="R204" i="17" s="1"/>
  <c r="U204" i="17" s="1" a="1"/>
  <c r="U204" i="17" s="1"/>
  <c r="S204" i="17" a="1"/>
  <c r="S204" i="17" s="1"/>
  <c r="R205" i="17" a="1"/>
  <c r="R205" i="17" s="1"/>
  <c r="U205" i="17" s="1" a="1"/>
  <c r="U205" i="17" s="1"/>
  <c r="S205" i="17" a="1"/>
  <c r="S205" i="17" s="1"/>
  <c r="R206" i="17" a="1"/>
  <c r="R206" i="17" s="1"/>
  <c r="U206" i="17" s="1" a="1"/>
  <c r="U206" i="17" s="1"/>
  <c r="S206" i="17" a="1"/>
  <c r="S206" i="17" s="1"/>
  <c r="R207" i="17" a="1"/>
  <c r="R207" i="17" s="1"/>
  <c r="U207" i="17" s="1" a="1"/>
  <c r="U207" i="17" s="1"/>
  <c r="S207" i="17" a="1"/>
  <c r="S207" i="17" s="1"/>
  <c r="R208" i="17" a="1"/>
  <c r="R208" i="17" s="1"/>
  <c r="U208" i="17" s="1" a="1"/>
  <c r="U208" i="17" s="1"/>
  <c r="S208" i="17" a="1"/>
  <c r="S208" i="17" s="1"/>
  <c r="R209" i="17" a="1"/>
  <c r="R209" i="17" s="1"/>
  <c r="U209" i="17" s="1" a="1"/>
  <c r="U209" i="17" s="1"/>
  <c r="S209" i="17" a="1"/>
  <c r="S209" i="17" s="1"/>
  <c r="R210" i="17" a="1"/>
  <c r="R210" i="17" s="1"/>
  <c r="U210" i="17" s="1" a="1"/>
  <c r="U210" i="17" s="1"/>
  <c r="S210" i="17" a="1"/>
  <c r="S210" i="17" s="1"/>
  <c r="R211" i="17" a="1"/>
  <c r="R211" i="17" s="1"/>
  <c r="U211" i="17" s="1" a="1"/>
  <c r="U211" i="17" s="1"/>
  <c r="S211" i="17" a="1"/>
  <c r="S211" i="17" s="1"/>
  <c r="R212" i="17" a="1"/>
  <c r="R212" i="17" s="1"/>
  <c r="U212" i="17" s="1" a="1"/>
  <c r="U212" i="17" s="1"/>
  <c r="S212" i="17" a="1"/>
  <c r="S212" i="17" s="1"/>
  <c r="R213" i="17" a="1"/>
  <c r="R213" i="17" s="1"/>
  <c r="U213" i="17" s="1" a="1"/>
  <c r="U213" i="17" s="1"/>
  <c r="S213" i="17" a="1"/>
  <c r="S213" i="17" s="1"/>
  <c r="R214" i="17" a="1"/>
  <c r="R214" i="17" s="1"/>
  <c r="U214" i="17" s="1" a="1"/>
  <c r="U214" i="17" s="1"/>
  <c r="S214" i="17" a="1"/>
  <c r="S214" i="17" s="1"/>
  <c r="R215" i="17" a="1"/>
  <c r="R215" i="17" s="1"/>
  <c r="U215" i="17" s="1" a="1"/>
  <c r="U215" i="17" s="1"/>
  <c r="S215" i="17" a="1"/>
  <c r="S215" i="17" s="1"/>
  <c r="R216" i="17" a="1"/>
  <c r="R216" i="17" s="1"/>
  <c r="U216" i="17" s="1" a="1"/>
  <c r="U216" i="17" s="1"/>
  <c r="S216" i="17" a="1"/>
  <c r="S216" i="17" s="1"/>
  <c r="R217" i="17" a="1"/>
  <c r="R217" i="17" s="1"/>
  <c r="U217" i="17" s="1" a="1"/>
  <c r="U217" i="17" s="1"/>
  <c r="S217" i="17" a="1"/>
  <c r="S217" i="17" s="1"/>
  <c r="R218" i="17" a="1"/>
  <c r="R218" i="17" s="1"/>
  <c r="U218" i="17" s="1" a="1"/>
  <c r="U218" i="17" s="1"/>
  <c r="S218" i="17" a="1"/>
  <c r="S218" i="17" s="1"/>
  <c r="R219" i="17" a="1"/>
  <c r="R219" i="17" s="1"/>
  <c r="U219" i="17" s="1" a="1"/>
  <c r="U219" i="17" s="1"/>
  <c r="S219" i="17" a="1"/>
  <c r="S219" i="17" s="1"/>
  <c r="R220" i="17" a="1"/>
  <c r="R220" i="17" s="1"/>
  <c r="U220" i="17" s="1" a="1"/>
  <c r="U220" i="17" s="1"/>
  <c r="S220" i="17" a="1"/>
  <c r="S220" i="17" s="1"/>
  <c r="R221" i="17" a="1"/>
  <c r="R221" i="17" s="1"/>
  <c r="U221" i="17" s="1" a="1"/>
  <c r="U221" i="17" s="1"/>
  <c r="S221" i="17" a="1"/>
  <c r="S221" i="17" s="1"/>
  <c r="R222" i="17" a="1"/>
  <c r="R222" i="17" s="1"/>
  <c r="U222" i="17" s="1" a="1"/>
  <c r="U222" i="17" s="1"/>
  <c r="S222" i="17" a="1"/>
  <c r="S222" i="17" s="1"/>
  <c r="R223" i="17" a="1"/>
  <c r="R223" i="17" s="1"/>
  <c r="U223" i="17" s="1" a="1"/>
  <c r="U223" i="17" s="1"/>
  <c r="S223" i="17" a="1"/>
  <c r="S223" i="17" s="1"/>
  <c r="R224" i="17" a="1"/>
  <c r="R224" i="17" s="1"/>
  <c r="U224" i="17" s="1" a="1"/>
  <c r="U224" i="17" s="1"/>
  <c r="S224" i="17" a="1"/>
  <c r="S224" i="17" s="1"/>
  <c r="R225" i="17" a="1"/>
  <c r="R225" i="17" s="1"/>
  <c r="U225" i="17" s="1" a="1"/>
  <c r="U225" i="17" s="1"/>
  <c r="S225" i="17" a="1"/>
  <c r="S225" i="17" s="1"/>
  <c r="R226" i="17" a="1"/>
  <c r="R226" i="17" s="1"/>
  <c r="U226" i="17" s="1" a="1"/>
  <c r="U226" i="17" s="1"/>
  <c r="S226" i="17" a="1"/>
  <c r="S226" i="17" s="1"/>
  <c r="R227" i="17" a="1"/>
  <c r="R227" i="17" s="1"/>
  <c r="U227" i="17" s="1" a="1"/>
  <c r="U227" i="17" s="1"/>
  <c r="S227" i="17" a="1"/>
  <c r="S227" i="17" s="1"/>
  <c r="R228" i="17" a="1"/>
  <c r="R228" i="17" s="1"/>
  <c r="U228" i="17" s="1" a="1"/>
  <c r="U228" i="17" s="1"/>
  <c r="S228" i="17" a="1"/>
  <c r="S228" i="17" s="1"/>
  <c r="R229" i="17" a="1"/>
  <c r="R229" i="17" s="1"/>
  <c r="U229" i="17" s="1" a="1"/>
  <c r="U229" i="17" s="1"/>
  <c r="S229" i="17" a="1"/>
  <c r="S229" i="17" s="1"/>
  <c r="R230" i="17" a="1"/>
  <c r="R230" i="17" s="1"/>
  <c r="U230" i="17" s="1" a="1"/>
  <c r="U230" i="17" s="1"/>
  <c r="S230" i="17" a="1"/>
  <c r="S230" i="17" s="1"/>
  <c r="R231" i="17" a="1"/>
  <c r="R231" i="17" s="1"/>
  <c r="U231" i="17" s="1" a="1"/>
  <c r="U231" i="17" s="1"/>
  <c r="S231" i="17" a="1"/>
  <c r="S231" i="17" s="1"/>
  <c r="R232" i="17" a="1"/>
  <c r="R232" i="17" s="1"/>
  <c r="U232" i="17" s="1" a="1"/>
  <c r="U232" i="17" s="1"/>
  <c r="S232" i="17" a="1"/>
  <c r="S232" i="17" s="1"/>
  <c r="R233" i="17" a="1"/>
  <c r="R233" i="17" s="1"/>
  <c r="U233" i="17" s="1" a="1"/>
  <c r="U233" i="17" s="1"/>
  <c r="S233" i="17" a="1"/>
  <c r="S233" i="17" s="1"/>
  <c r="R234" i="17" a="1"/>
  <c r="R234" i="17" s="1"/>
  <c r="U234" i="17" s="1" a="1"/>
  <c r="U234" i="17" s="1"/>
  <c r="S234" i="17" a="1"/>
  <c r="S234" i="17" s="1"/>
  <c r="R235" i="17" a="1"/>
  <c r="R235" i="17" s="1"/>
  <c r="U235" i="17" s="1" a="1"/>
  <c r="U235" i="17" s="1"/>
  <c r="S235" i="17" a="1"/>
  <c r="S235" i="17" s="1"/>
  <c r="R236" i="17" a="1"/>
  <c r="R236" i="17" s="1"/>
  <c r="U236" i="17" s="1" a="1"/>
  <c r="U236" i="17" s="1"/>
  <c r="S236" i="17" a="1"/>
  <c r="S236" i="17" s="1"/>
  <c r="R237" i="17" a="1"/>
  <c r="R237" i="17" s="1"/>
  <c r="U237" i="17" s="1" a="1"/>
  <c r="U237" i="17" s="1"/>
  <c r="S237" i="17" a="1"/>
  <c r="S237" i="17" s="1"/>
  <c r="R238" i="17" a="1"/>
  <c r="R238" i="17" s="1"/>
  <c r="U238" i="17" s="1" a="1"/>
  <c r="U238" i="17" s="1"/>
  <c r="S238" i="17" a="1"/>
  <c r="S238" i="17" s="1"/>
  <c r="R239" i="17" a="1"/>
  <c r="R239" i="17" s="1"/>
  <c r="U239" i="17" s="1" a="1"/>
  <c r="U239" i="17" s="1"/>
  <c r="S239" i="17" a="1"/>
  <c r="S239" i="17" s="1"/>
  <c r="R240" i="17" a="1"/>
  <c r="R240" i="17" s="1"/>
  <c r="U240" i="17" s="1" a="1"/>
  <c r="U240" i="17" s="1"/>
  <c r="S240" i="17" a="1"/>
  <c r="S240" i="17" s="1"/>
  <c r="R241" i="17" a="1"/>
  <c r="R241" i="17" s="1"/>
  <c r="U241" i="17" s="1" a="1"/>
  <c r="U241" i="17" s="1"/>
  <c r="S241" i="17" a="1"/>
  <c r="S241" i="17" s="1"/>
  <c r="R242" i="17" a="1"/>
  <c r="R242" i="17" s="1"/>
  <c r="U242" i="17" s="1" a="1"/>
  <c r="U242" i="17" s="1"/>
  <c r="S242" i="17" a="1"/>
  <c r="S242" i="17" s="1"/>
  <c r="R243" i="17" a="1"/>
  <c r="R243" i="17" s="1"/>
  <c r="U243" i="17" s="1" a="1"/>
  <c r="U243" i="17" s="1"/>
  <c r="S243" i="17" a="1"/>
  <c r="S243" i="17" s="1"/>
  <c r="R244" i="17" a="1"/>
  <c r="R244" i="17" s="1"/>
  <c r="U244" i="17" s="1" a="1"/>
  <c r="U244" i="17" s="1"/>
  <c r="S244" i="17" a="1"/>
  <c r="S244" i="17" s="1"/>
  <c r="R245" i="17" a="1"/>
  <c r="R245" i="17" s="1"/>
  <c r="U245" i="17" s="1" a="1"/>
  <c r="U245" i="17" s="1"/>
  <c r="S245" i="17" a="1"/>
  <c r="S245" i="17" s="1"/>
  <c r="R246" i="17" a="1"/>
  <c r="R246" i="17" s="1"/>
  <c r="U246" i="17" s="1" a="1"/>
  <c r="U246" i="17" s="1"/>
  <c r="S246" i="17" a="1"/>
  <c r="S246" i="17" s="1"/>
  <c r="R249" i="17" a="1"/>
  <c r="R249" i="17" s="1"/>
  <c r="U249" i="17" s="1" a="1"/>
  <c r="U249" i="17" s="1"/>
  <c r="S249" i="17" a="1"/>
  <c r="S249" i="17" s="1"/>
  <c r="R247" i="17" a="1"/>
  <c r="R247" i="17" s="1"/>
  <c r="U247" i="17" s="1" a="1"/>
  <c r="U247" i="17" s="1"/>
  <c r="S247" i="17" a="1"/>
  <c r="S247" i="17" s="1"/>
  <c r="R248" i="17" a="1"/>
  <c r="R248" i="17" s="1"/>
  <c r="U248" i="17" s="1" a="1"/>
  <c r="U248" i="17" s="1"/>
  <c r="S248" i="17" a="1"/>
  <c r="S248" i="17" s="1"/>
  <c r="R10" i="17" a="1"/>
  <c r="R10" i="17" s="1"/>
  <c r="U10" i="17" s="1" a="1"/>
  <c r="U10" i="17" s="1"/>
  <c r="S10" i="17" a="1"/>
  <c r="S10" i="17" s="1"/>
  <c r="R9" i="17" a="1"/>
  <c r="R9" i="17" s="1"/>
  <c r="U9" i="17" s="1" a="1"/>
  <c r="U9" i="17" s="1"/>
  <c r="S9" i="17" a="1"/>
  <c r="S9" i="17" s="1"/>
  <c r="R7" i="17" a="1"/>
  <c r="R7" i="17" s="1"/>
  <c r="S7" i="17" a="1"/>
  <c r="S7" i="17" s="1"/>
  <c r="R8" i="17" a="1"/>
  <c r="R8" i="17" s="1"/>
  <c r="U8" i="17" s="1" a="1"/>
  <c r="U8" i="17" s="1"/>
  <c r="S8" i="17" a="1"/>
  <c r="S8" i="17" s="1"/>
  <c r="R12" i="17" a="1"/>
  <c r="R12" i="17" s="1"/>
  <c r="U12" i="17" s="1" a="1"/>
  <c r="U12" i="17" s="1"/>
  <c r="S12" i="17" a="1"/>
  <c r="S12" i="17" s="1"/>
  <c r="R11" i="17" a="1"/>
  <c r="R11" i="17" s="1"/>
  <c r="U11" i="17" s="1" a="1"/>
  <c r="U11" i="17" s="1"/>
  <c r="S11" i="17" a="1"/>
  <c r="S11" i="17" s="1"/>
  <c r="R250" i="17" a="1"/>
  <c r="R250" i="17" s="1"/>
  <c r="U250" i="17" s="1" a="1"/>
  <c r="U250" i="17" s="1"/>
  <c r="S250" i="17" a="1"/>
  <c r="S250" i="17" s="1"/>
  <c r="R104" i="17" a="1"/>
  <c r="R104" i="17" s="1"/>
  <c r="U104" i="17" s="1" a="1"/>
  <c r="U104" i="17" s="1"/>
  <c r="S104" i="17" a="1"/>
  <c r="S104" i="17" s="1"/>
  <c r="R103" i="17" a="1"/>
  <c r="R103" i="17" s="1"/>
  <c r="U103" i="17" s="1" a="1"/>
  <c r="U103" i="17" s="1"/>
  <c r="S103" i="17" a="1"/>
  <c r="S103" i="17" s="1"/>
  <c r="R102" i="17" a="1"/>
  <c r="R102" i="17" s="1"/>
  <c r="U102" i="17" s="1" a="1"/>
  <c r="U102" i="17" s="1"/>
  <c r="S102" i="17" a="1"/>
  <c r="S102" i="17" s="1"/>
  <c r="R101" i="17" a="1"/>
  <c r="R101" i="17" s="1"/>
  <c r="U101" i="17" s="1" a="1"/>
  <c r="U101" i="17" s="1"/>
  <c r="S101" i="17" a="1"/>
  <c r="S101" i="17" s="1"/>
  <c r="R100" i="17" a="1"/>
  <c r="R100" i="17" s="1"/>
  <c r="U100" i="17" s="1" a="1"/>
  <c r="U100" i="17" s="1"/>
  <c r="S100" i="17" a="1"/>
  <c r="S100" i="17" s="1"/>
  <c r="R99" i="17" a="1"/>
  <c r="R99" i="17" s="1"/>
  <c r="U99" i="17" s="1" a="1"/>
  <c r="U99" i="17" s="1"/>
  <c r="S99" i="17" a="1"/>
  <c r="S99" i="17" s="1"/>
  <c r="R98" i="17" a="1"/>
  <c r="R98" i="17" s="1"/>
  <c r="U98" i="17" s="1" a="1"/>
  <c r="U98" i="17" s="1"/>
  <c r="S98" i="17" a="1"/>
  <c r="S98" i="17" s="1"/>
  <c r="R97" i="17" a="1"/>
  <c r="R97" i="17" s="1"/>
  <c r="U97" i="17" s="1" a="1"/>
  <c r="U97" i="17" s="1"/>
  <c r="S97" i="17" a="1"/>
  <c r="S97" i="17" s="1"/>
  <c r="R96" i="17" a="1"/>
  <c r="R96" i="17" s="1"/>
  <c r="U96" i="17" s="1" a="1"/>
  <c r="U96" i="17" s="1"/>
  <c r="S96" i="17" a="1"/>
  <c r="S96" i="17" s="1"/>
  <c r="R95" i="17" a="1"/>
  <c r="R95" i="17" s="1"/>
  <c r="U95" i="17" s="1" a="1"/>
  <c r="U95" i="17" s="1"/>
  <c r="S95" i="17" a="1"/>
  <c r="S95" i="17" s="1"/>
  <c r="R94" i="17" a="1"/>
  <c r="R94" i="17" s="1"/>
  <c r="U94" i="17" s="1" a="1"/>
  <c r="U94" i="17" s="1"/>
  <c r="S94" i="17" a="1"/>
  <c r="S94" i="17" s="1"/>
  <c r="R93" i="17" a="1"/>
  <c r="R93" i="17" s="1"/>
  <c r="U93" i="17" s="1" a="1"/>
  <c r="U93" i="17" s="1"/>
  <c r="S93" i="17" a="1"/>
  <c r="S93" i="17" s="1"/>
  <c r="R92" i="17" a="1"/>
  <c r="R92" i="17" s="1"/>
  <c r="U92" i="17" s="1" a="1"/>
  <c r="U92" i="17" s="1"/>
  <c r="S92" i="17" a="1"/>
  <c r="S92" i="17" s="1"/>
  <c r="R91" i="17" a="1"/>
  <c r="R91" i="17" s="1"/>
  <c r="U91" i="17" s="1" a="1"/>
  <c r="U91" i="17" s="1"/>
  <c r="S91" i="17" a="1"/>
  <c r="S91" i="17" s="1"/>
  <c r="R90" i="17" a="1"/>
  <c r="R90" i="17" s="1"/>
  <c r="U90" i="17" s="1" a="1"/>
  <c r="U90" i="17" s="1"/>
  <c r="S90" i="17" a="1"/>
  <c r="S90" i="17" s="1"/>
  <c r="R89" i="17" a="1"/>
  <c r="R89" i="17" s="1"/>
  <c r="U89" i="17" s="1" a="1"/>
  <c r="U89" i="17" s="1"/>
  <c r="S89" i="17" a="1"/>
  <c r="S89" i="17" s="1"/>
  <c r="R88" i="17" a="1"/>
  <c r="R88" i="17" s="1"/>
  <c r="U88" i="17" s="1" a="1"/>
  <c r="U88" i="17" s="1"/>
  <c r="S88" i="17" a="1"/>
  <c r="S88" i="17" s="1"/>
  <c r="R87" i="17" a="1"/>
  <c r="R87" i="17" s="1"/>
  <c r="U87" i="17" s="1" a="1"/>
  <c r="U87" i="17" s="1"/>
  <c r="S87" i="17" a="1"/>
  <c r="S87" i="17" s="1"/>
  <c r="R86" i="17" a="1"/>
  <c r="R86" i="17" s="1"/>
  <c r="U86" i="17" s="1" a="1"/>
  <c r="U86" i="17" s="1"/>
  <c r="S86" i="17" a="1"/>
  <c r="S86" i="17" s="1"/>
  <c r="R85" i="17" a="1"/>
  <c r="R85" i="17" s="1"/>
  <c r="U85" i="17" s="1" a="1"/>
  <c r="U85" i="17" s="1"/>
  <c r="S85" i="17" a="1"/>
  <c r="S85" i="17" s="1"/>
  <c r="R84" i="17" a="1"/>
  <c r="R84" i="17" s="1"/>
  <c r="U84" i="17" s="1" a="1"/>
  <c r="U84" i="17" s="1"/>
  <c r="S84" i="17" a="1"/>
  <c r="S84" i="17" s="1"/>
  <c r="R83" i="17" a="1"/>
  <c r="R83" i="17" s="1"/>
  <c r="U83" i="17" s="1" a="1"/>
  <c r="U83" i="17" s="1"/>
  <c r="S83" i="17" a="1"/>
  <c r="S83" i="17" s="1"/>
  <c r="R82" i="17" a="1"/>
  <c r="R82" i="17" s="1"/>
  <c r="U82" i="17" s="1" a="1"/>
  <c r="U82" i="17" s="1"/>
  <c r="S82" i="17" a="1"/>
  <c r="S82" i="17" s="1"/>
  <c r="R81" i="17" a="1"/>
  <c r="R81" i="17" s="1"/>
  <c r="U81" i="17" s="1" a="1"/>
  <c r="U81" i="17" s="1"/>
  <c r="S81" i="17" a="1"/>
  <c r="S81" i="17" s="1"/>
  <c r="R80" i="17" a="1"/>
  <c r="R80" i="17" s="1"/>
  <c r="U80" i="17" s="1" a="1"/>
  <c r="U80" i="17" s="1"/>
  <c r="S80" i="17" a="1"/>
  <c r="S80" i="17" s="1"/>
  <c r="R79" i="17" a="1"/>
  <c r="R79" i="17" s="1"/>
  <c r="U79" i="17" s="1" a="1"/>
  <c r="U79" i="17" s="1"/>
  <c r="S79" i="17" a="1"/>
  <c r="S79" i="17" s="1"/>
  <c r="R78" i="17" a="1"/>
  <c r="R78" i="17" s="1"/>
  <c r="U78" i="17" s="1" a="1"/>
  <c r="U78" i="17" s="1"/>
  <c r="S78" i="17" a="1"/>
  <c r="S78" i="17" s="1"/>
  <c r="R77" i="17" a="1"/>
  <c r="R77" i="17" s="1"/>
  <c r="U77" i="17" s="1" a="1"/>
  <c r="U77" i="17" s="1"/>
  <c r="S77" i="17" a="1"/>
  <c r="S77" i="17" s="1"/>
  <c r="R76" i="17" a="1"/>
  <c r="R76" i="17" s="1"/>
  <c r="U76" i="17" s="1" a="1"/>
  <c r="U76" i="17" s="1"/>
  <c r="S76" i="17" a="1"/>
  <c r="S76" i="17" s="1"/>
  <c r="R75" i="17" a="1"/>
  <c r="R75" i="17" s="1"/>
  <c r="U75" i="17" s="1" a="1"/>
  <c r="U75" i="17" s="1"/>
  <c r="S75" i="17" a="1"/>
  <c r="S75" i="17" s="1"/>
  <c r="R74" i="17" a="1"/>
  <c r="R74" i="17" s="1"/>
  <c r="U74" i="17" s="1" a="1"/>
  <c r="U74" i="17" s="1"/>
  <c r="S74" i="17" a="1"/>
  <c r="S74" i="17" s="1"/>
  <c r="R73" i="17" a="1"/>
  <c r="R73" i="17" s="1"/>
  <c r="U73" i="17" s="1" a="1"/>
  <c r="U73" i="17" s="1"/>
  <c r="S73" i="17" a="1"/>
  <c r="S73" i="17" s="1"/>
  <c r="R72" i="17" a="1"/>
  <c r="R72" i="17" s="1"/>
  <c r="U72" i="17" s="1" a="1"/>
  <c r="U72" i="17" s="1"/>
  <c r="S72" i="17" a="1"/>
  <c r="S72" i="17" s="1"/>
  <c r="R71" i="17" a="1"/>
  <c r="R71" i="17" s="1"/>
  <c r="U71" i="17" s="1" a="1"/>
  <c r="U71" i="17" s="1"/>
  <c r="S71" i="17" a="1"/>
  <c r="S71" i="17" s="1"/>
  <c r="R70" i="17" a="1"/>
  <c r="R70" i="17" s="1"/>
  <c r="U70" i="17" s="1" a="1"/>
  <c r="U70" i="17" s="1"/>
  <c r="S70" i="17" a="1"/>
  <c r="S70" i="17" s="1"/>
  <c r="R69" i="17" a="1"/>
  <c r="R69" i="17" s="1"/>
  <c r="U69" i="17" s="1" a="1"/>
  <c r="U69" i="17" s="1"/>
  <c r="S69" i="17" a="1"/>
  <c r="S69" i="17" s="1"/>
  <c r="R68" i="17" a="1"/>
  <c r="R68" i="17" s="1"/>
  <c r="U68" i="17" s="1" a="1"/>
  <c r="U68" i="17" s="1"/>
  <c r="S68" i="17" a="1"/>
  <c r="S68" i="17" s="1"/>
  <c r="R67" i="17" a="1"/>
  <c r="R67" i="17" s="1"/>
  <c r="U67" i="17" s="1" a="1"/>
  <c r="U67" i="17" s="1"/>
  <c r="S67" i="17" a="1"/>
  <c r="S67" i="17" s="1"/>
  <c r="R66" i="17" a="1"/>
  <c r="R66" i="17" s="1"/>
  <c r="U66" i="17" s="1" a="1"/>
  <c r="U66" i="17" s="1"/>
  <c r="S66" i="17" a="1"/>
  <c r="S66" i="17" s="1"/>
  <c r="R65" i="17" a="1"/>
  <c r="R65" i="17" s="1"/>
  <c r="U65" i="17" s="1" a="1"/>
  <c r="U65" i="17" s="1"/>
  <c r="S65" i="17" a="1"/>
  <c r="S65" i="17" s="1"/>
  <c r="R64" i="17" a="1"/>
  <c r="R64" i="17" s="1"/>
  <c r="U64" i="17" s="1" a="1"/>
  <c r="U64" i="17" s="1"/>
  <c r="S64" i="17" a="1"/>
  <c r="S64" i="17" s="1"/>
  <c r="R63" i="17" a="1"/>
  <c r="R63" i="17" s="1"/>
  <c r="U63" i="17" s="1" a="1"/>
  <c r="U63" i="17" s="1"/>
  <c r="S63" i="17" a="1"/>
  <c r="S63" i="17" s="1"/>
  <c r="R62" i="17" a="1"/>
  <c r="R62" i="17" s="1"/>
  <c r="U62" i="17" s="1" a="1"/>
  <c r="U62" i="17" s="1"/>
  <c r="S62" i="17" a="1"/>
  <c r="S62" i="17" s="1"/>
  <c r="R61" i="17" a="1"/>
  <c r="R61" i="17" s="1"/>
  <c r="U61" i="17" s="1" a="1"/>
  <c r="U61" i="17" s="1"/>
  <c r="S61" i="17" a="1"/>
  <c r="S61" i="17" s="1"/>
  <c r="R60" i="17" a="1"/>
  <c r="R60" i="17" s="1"/>
  <c r="U60" i="17" s="1" a="1"/>
  <c r="U60" i="17" s="1"/>
  <c r="S60" i="17" a="1"/>
  <c r="S60" i="17" s="1"/>
  <c r="R59" i="17" a="1"/>
  <c r="R59" i="17" s="1"/>
  <c r="U59" i="17" s="1" a="1"/>
  <c r="U59" i="17" s="1"/>
  <c r="S59" i="17" a="1"/>
  <c r="S59" i="17" s="1"/>
  <c r="R58" i="17" a="1"/>
  <c r="R58" i="17" s="1"/>
  <c r="U58" i="17" s="1" a="1"/>
  <c r="U58" i="17" s="1"/>
  <c r="S58" i="17" a="1"/>
  <c r="S58" i="17" s="1"/>
  <c r="R57" i="17" a="1"/>
  <c r="R57" i="17" s="1"/>
  <c r="U57" i="17" s="1" a="1"/>
  <c r="U57" i="17" s="1"/>
  <c r="S57" i="17" a="1"/>
  <c r="S57" i="17" s="1"/>
  <c r="R56" i="17" a="1"/>
  <c r="R56" i="17" s="1"/>
  <c r="U56" i="17" s="1" a="1"/>
  <c r="U56" i="17" s="1"/>
  <c r="S56" i="17" a="1"/>
  <c r="S56" i="17" s="1"/>
  <c r="R55" i="17" a="1"/>
  <c r="R55" i="17" s="1"/>
  <c r="U55" i="17" s="1" a="1"/>
  <c r="U55" i="17" s="1"/>
  <c r="S55" i="17" a="1"/>
  <c r="S55" i="17" s="1"/>
  <c r="R54" i="17" a="1"/>
  <c r="R54" i="17" s="1"/>
  <c r="U54" i="17" s="1" a="1"/>
  <c r="U54" i="17" s="1"/>
  <c r="S54" i="17" a="1"/>
  <c r="S54" i="17" s="1"/>
  <c r="R53" i="17" a="1"/>
  <c r="R53" i="17" s="1"/>
  <c r="U53" i="17" s="1" a="1"/>
  <c r="U53" i="17" s="1"/>
  <c r="S53" i="17" a="1"/>
  <c r="S53" i="17" s="1"/>
  <c r="R52" i="17" a="1"/>
  <c r="R52" i="17" s="1"/>
  <c r="U52" i="17" s="1" a="1"/>
  <c r="U52" i="17" s="1"/>
  <c r="S52" i="17" a="1"/>
  <c r="S52" i="17" s="1"/>
  <c r="R51" i="17" a="1"/>
  <c r="R51" i="17" s="1"/>
  <c r="U51" i="17" s="1" a="1"/>
  <c r="U51" i="17" s="1"/>
  <c r="S51" i="17" a="1"/>
  <c r="S51" i="17" s="1"/>
  <c r="R50" i="17" a="1"/>
  <c r="R50" i="17" s="1"/>
  <c r="U50" i="17" s="1" a="1"/>
  <c r="U50" i="17" s="1"/>
  <c r="S50" i="17" a="1"/>
  <c r="S50" i="17" s="1"/>
  <c r="R49" i="17" a="1"/>
  <c r="R49" i="17" s="1"/>
  <c r="U49" i="17" s="1" a="1"/>
  <c r="U49" i="17" s="1"/>
  <c r="S49" i="17" a="1"/>
  <c r="S49" i="17" s="1"/>
  <c r="R48" i="17" a="1"/>
  <c r="R48" i="17" s="1"/>
  <c r="U48" i="17" s="1" a="1"/>
  <c r="U48" i="17" s="1"/>
  <c r="S48" i="17" a="1"/>
  <c r="S48" i="17" s="1"/>
  <c r="R47" i="17" a="1"/>
  <c r="R47" i="17" s="1"/>
  <c r="U47" i="17" s="1" a="1"/>
  <c r="U47" i="17" s="1"/>
  <c r="S47" i="17" a="1"/>
  <c r="S47" i="17" s="1"/>
  <c r="R46" i="17" a="1"/>
  <c r="R46" i="17" s="1"/>
  <c r="U46" i="17" s="1" a="1"/>
  <c r="U46" i="17" s="1"/>
  <c r="S46" i="17" a="1"/>
  <c r="S46" i="17" s="1"/>
  <c r="R45" i="17" a="1"/>
  <c r="R45" i="17" s="1"/>
  <c r="U45" i="17" s="1" a="1"/>
  <c r="U45" i="17" s="1"/>
  <c r="S45" i="17" a="1"/>
  <c r="S45" i="17" s="1"/>
  <c r="R44" i="17" a="1"/>
  <c r="R44" i="17" s="1"/>
  <c r="U44" i="17" s="1" a="1"/>
  <c r="U44" i="17" s="1"/>
  <c r="S44" i="17" a="1"/>
  <c r="S44" i="17" s="1"/>
  <c r="R43" i="17" a="1"/>
  <c r="R43" i="17" s="1"/>
  <c r="U43" i="17" s="1" a="1"/>
  <c r="U43" i="17" s="1"/>
  <c r="S43" i="17" a="1"/>
  <c r="S43" i="17" s="1"/>
  <c r="R42" i="17" a="1"/>
  <c r="R42" i="17" s="1"/>
  <c r="U42" i="17" s="1" a="1"/>
  <c r="U42" i="17" s="1"/>
  <c r="S42" i="17" a="1"/>
  <c r="S42" i="17" s="1"/>
  <c r="R41" i="17" a="1"/>
  <c r="R41" i="17" s="1"/>
  <c r="U41" i="17" s="1" a="1"/>
  <c r="U41" i="17" s="1"/>
  <c r="S41" i="17" a="1"/>
  <c r="S41" i="17" s="1"/>
  <c r="R40" i="17" a="1"/>
  <c r="R40" i="17" s="1"/>
  <c r="U40" i="17" s="1" a="1"/>
  <c r="U40" i="17" s="1"/>
  <c r="S40" i="17" a="1"/>
  <c r="S40" i="17" s="1"/>
  <c r="R39" i="17" a="1"/>
  <c r="R39" i="17" s="1"/>
  <c r="U39" i="17" s="1" a="1"/>
  <c r="U39" i="17" s="1"/>
  <c r="S39" i="17" a="1"/>
  <c r="S39" i="17" s="1"/>
  <c r="R38" i="17" a="1"/>
  <c r="R38" i="17" s="1"/>
  <c r="U38" i="17" s="1" a="1"/>
  <c r="U38" i="17" s="1"/>
  <c r="S38" i="17" a="1"/>
  <c r="S38" i="17" s="1"/>
  <c r="R37" i="17" a="1"/>
  <c r="R37" i="17" s="1"/>
  <c r="U37" i="17" s="1" a="1"/>
  <c r="U37" i="17" s="1"/>
  <c r="S37" i="17" a="1"/>
  <c r="S37" i="17" s="1"/>
  <c r="R36" i="17" a="1"/>
  <c r="R36" i="17" s="1"/>
  <c r="U36" i="17" s="1" a="1"/>
  <c r="U36" i="17" s="1"/>
  <c r="S36" i="17" a="1"/>
  <c r="S36" i="17" s="1"/>
  <c r="R35" i="17" a="1"/>
  <c r="R35" i="17" s="1"/>
  <c r="U35" i="17" s="1" a="1"/>
  <c r="U35" i="17" s="1"/>
  <c r="S35" i="17" a="1"/>
  <c r="S35" i="17" s="1"/>
  <c r="R34" i="17" a="1"/>
  <c r="R34" i="17" s="1"/>
  <c r="U34" i="17" s="1" a="1"/>
  <c r="U34" i="17" s="1"/>
  <c r="S34" i="17" a="1"/>
  <c r="S34" i="17" s="1"/>
  <c r="R33" i="17" a="1"/>
  <c r="R33" i="17" s="1"/>
  <c r="U33" i="17" s="1" a="1"/>
  <c r="U33" i="17" s="1"/>
  <c r="S33" i="17" a="1"/>
  <c r="S33" i="17" s="1"/>
  <c r="R32" i="17" a="1"/>
  <c r="R32" i="17" s="1"/>
  <c r="U32" i="17" s="1" a="1"/>
  <c r="U32" i="17" s="1"/>
  <c r="S32" i="17" a="1"/>
  <c r="S32" i="17" s="1"/>
  <c r="R31" i="17" a="1"/>
  <c r="R31" i="17" s="1"/>
  <c r="U31" i="17" s="1" a="1"/>
  <c r="U31" i="17" s="1"/>
  <c r="S31" i="17" a="1"/>
  <c r="S31" i="17" s="1"/>
  <c r="R30" i="17" a="1"/>
  <c r="R30" i="17" s="1"/>
  <c r="U30" i="17" s="1" a="1"/>
  <c r="U30" i="17" s="1"/>
  <c r="S30" i="17" a="1"/>
  <c r="S30" i="17" s="1"/>
  <c r="R29" i="17" a="1"/>
  <c r="R29" i="17" s="1"/>
  <c r="U29" i="17" s="1" a="1"/>
  <c r="U29" i="17" s="1"/>
  <c r="S29" i="17" a="1"/>
  <c r="S29" i="17" s="1"/>
  <c r="R28" i="17" a="1"/>
  <c r="R28" i="17" s="1"/>
  <c r="U28" i="17" s="1" a="1"/>
  <c r="U28" i="17" s="1"/>
  <c r="S28" i="17" a="1"/>
  <c r="S28" i="17" s="1"/>
  <c r="R27" i="17" a="1"/>
  <c r="R27" i="17" s="1"/>
  <c r="U27" i="17" s="1" a="1"/>
  <c r="U27" i="17" s="1"/>
  <c r="S27" i="17" a="1"/>
  <c r="S27" i="17" s="1"/>
  <c r="R26" i="17" a="1"/>
  <c r="R26" i="17" s="1"/>
  <c r="U26" i="17" s="1" a="1"/>
  <c r="U26" i="17" s="1"/>
  <c r="S26" i="17" a="1"/>
  <c r="S26" i="17" s="1"/>
  <c r="R25" i="17" a="1"/>
  <c r="R25" i="17" s="1"/>
  <c r="U25" i="17" s="1" a="1"/>
  <c r="U25" i="17" s="1"/>
  <c r="S25" i="17" a="1"/>
  <c r="S25" i="17" s="1"/>
  <c r="R24" i="17" a="1"/>
  <c r="R24" i="17" s="1"/>
  <c r="U24" i="17" s="1" a="1"/>
  <c r="U24" i="17" s="1"/>
  <c r="S24" i="17" a="1"/>
  <c r="S24" i="17" s="1"/>
  <c r="R23" i="17" a="1"/>
  <c r="R23" i="17" s="1"/>
  <c r="U23" i="17" s="1" a="1"/>
  <c r="U23" i="17" s="1"/>
  <c r="S23" i="17" a="1"/>
  <c r="S23" i="17" s="1"/>
  <c r="R22" i="17" a="1"/>
  <c r="R22" i="17" s="1"/>
  <c r="U22" i="17" s="1" a="1"/>
  <c r="U22" i="17" s="1"/>
  <c r="S22" i="17" a="1"/>
  <c r="S22" i="17" s="1"/>
  <c r="R21" i="17" a="1"/>
  <c r="R21" i="17" s="1"/>
  <c r="U21" i="17" s="1" a="1"/>
  <c r="U21" i="17" s="1"/>
  <c r="S21" i="17" a="1"/>
  <c r="S21" i="17" s="1"/>
  <c r="R20" i="17" a="1"/>
  <c r="R20" i="17" s="1"/>
  <c r="U20" i="17" s="1" a="1"/>
  <c r="U20" i="17" s="1"/>
  <c r="S20" i="17" a="1"/>
  <c r="S20" i="17" s="1"/>
  <c r="R19" i="17" a="1"/>
  <c r="R19" i="17" s="1"/>
  <c r="U19" i="17" s="1" a="1"/>
  <c r="U19" i="17" s="1"/>
  <c r="S19" i="17" a="1"/>
  <c r="S19" i="17" s="1"/>
  <c r="R18" i="17" a="1"/>
  <c r="R18" i="17" s="1"/>
  <c r="U18" i="17" s="1" a="1"/>
  <c r="U18" i="17" s="1"/>
  <c r="S18" i="17" a="1"/>
  <c r="S18" i="17" s="1"/>
  <c r="R17" i="17" a="1"/>
  <c r="R17" i="17" s="1"/>
  <c r="U17" i="17" s="1" a="1"/>
  <c r="U17" i="17" s="1"/>
  <c r="S17" i="17" a="1"/>
  <c r="S17" i="17" s="1"/>
  <c r="R16" i="17" a="1"/>
  <c r="R16" i="17" s="1"/>
  <c r="U16" i="17" s="1" a="1"/>
  <c r="U16" i="17" s="1"/>
  <c r="S16" i="17" a="1"/>
  <c r="S16" i="17" s="1"/>
  <c r="R15" i="17" a="1"/>
  <c r="R15" i="17" s="1"/>
  <c r="U15" i="17" s="1" a="1"/>
  <c r="U15" i="17" s="1"/>
  <c r="S15" i="17" a="1"/>
  <c r="S15" i="17" s="1"/>
  <c r="R14" i="17" a="1"/>
  <c r="R14" i="17" s="1"/>
  <c r="U14" i="17" s="1" a="1"/>
  <c r="U14" i="17" s="1"/>
  <c r="S14" i="17" a="1"/>
  <c r="S14" i="17" s="1"/>
  <c r="R13" i="17" a="1"/>
  <c r="R13" i="17" s="1"/>
  <c r="U13" i="17" s="1" a="1"/>
  <c r="U13" i="17" s="1"/>
  <c r="S13" i="17" a="1"/>
  <c r="S13" i="17" s="1"/>
  <c r="B11" i="25" l="1"/>
  <c r="C12" i="25"/>
  <c r="C13" i="25"/>
  <c r="C14" i="25"/>
  <c r="C15" i="25"/>
  <c r="B11" i="35"/>
  <c r="C12" i="35"/>
  <c r="C13" i="35"/>
  <c r="C14" i="35"/>
  <c r="C15" i="35"/>
  <c r="C11" i="25"/>
  <c r="C22" i="25" s="1"/>
  <c r="R6" i="17" a="1"/>
  <c r="R6" i="17" s="1"/>
  <c r="U6" i="17" s="1" a="1"/>
  <c r="U6" i="17" s="1"/>
  <c r="S6" i="17" a="1"/>
  <c r="S6" i="17" s="1"/>
  <c r="G11" i="25"/>
  <c r="H11" i="25"/>
  <c r="I11" i="25"/>
  <c r="J11" i="25"/>
  <c r="K11" i="25"/>
  <c r="L11" i="25"/>
  <c r="M11" i="25"/>
  <c r="E2" i="26" a="1"/>
  <c r="E2" i="26" s="1"/>
  <c r="E11" i="25"/>
  <c r="F11" i="25"/>
  <c r="D11" i="25"/>
  <c r="C11" i="35"/>
  <c r="T13" i="17"/>
  <c r="V13" i="17" a="1"/>
  <c r="V13" i="17" s="1"/>
  <c r="W13" i="17" s="1"/>
  <c r="T14" i="17"/>
  <c r="V14" i="17" a="1"/>
  <c r="V14" i="17" s="1"/>
  <c r="W14" i="17" s="1"/>
  <c r="T15" i="17"/>
  <c r="V15" i="17" a="1"/>
  <c r="V15" i="17" s="1"/>
  <c r="W15" i="17" s="1"/>
  <c r="T16" i="17"/>
  <c r="V16" i="17" a="1"/>
  <c r="V16" i="17" s="1"/>
  <c r="W16" i="17" s="1"/>
  <c r="T17" i="17"/>
  <c r="V17" i="17" a="1"/>
  <c r="V17" i="17" s="1"/>
  <c r="W17" i="17" s="1"/>
  <c r="T18" i="17"/>
  <c r="V18" i="17" a="1"/>
  <c r="V18" i="17" s="1"/>
  <c r="W18" i="17" s="1"/>
  <c r="T19" i="17"/>
  <c r="V19" i="17" a="1"/>
  <c r="V19" i="17" s="1"/>
  <c r="W19" i="17" s="1"/>
  <c r="T20" i="17"/>
  <c r="V20" i="17" a="1"/>
  <c r="V20" i="17" s="1"/>
  <c r="W20" i="17" s="1"/>
  <c r="T21" i="17"/>
  <c r="V21" i="17" a="1"/>
  <c r="V21" i="17" s="1"/>
  <c r="W21" i="17" s="1"/>
  <c r="T22" i="17"/>
  <c r="V22" i="17" a="1"/>
  <c r="V22" i="17" s="1"/>
  <c r="W22" i="17" s="1"/>
  <c r="T23" i="17"/>
  <c r="V23" i="17" a="1"/>
  <c r="V23" i="17" s="1"/>
  <c r="W23" i="17" s="1"/>
  <c r="T24" i="17"/>
  <c r="V24" i="17" a="1"/>
  <c r="V24" i="17" s="1"/>
  <c r="W24" i="17" s="1"/>
  <c r="T25" i="17"/>
  <c r="V25" i="17" a="1"/>
  <c r="V25" i="17" s="1"/>
  <c r="W25" i="17" s="1"/>
  <c r="T26" i="17"/>
  <c r="V26" i="17" a="1"/>
  <c r="V26" i="17" s="1"/>
  <c r="W26" i="17" s="1"/>
  <c r="T27" i="17"/>
  <c r="V27" i="17" a="1"/>
  <c r="V27" i="17" s="1"/>
  <c r="W27" i="17" s="1"/>
  <c r="T28" i="17"/>
  <c r="V28" i="17" a="1"/>
  <c r="V28" i="17" s="1"/>
  <c r="W28" i="17" s="1"/>
  <c r="T29" i="17"/>
  <c r="V29" i="17" a="1"/>
  <c r="V29" i="17" s="1"/>
  <c r="W29" i="17" s="1"/>
  <c r="T30" i="17"/>
  <c r="V30" i="17" a="1"/>
  <c r="V30" i="17" s="1"/>
  <c r="W30" i="17" s="1"/>
  <c r="T31" i="17"/>
  <c r="V31" i="17" a="1"/>
  <c r="V31" i="17" s="1"/>
  <c r="W31" i="17" s="1"/>
  <c r="T32" i="17"/>
  <c r="V32" i="17" a="1"/>
  <c r="V32" i="17" s="1"/>
  <c r="W32" i="17" s="1"/>
  <c r="T33" i="17"/>
  <c r="V33" i="17" a="1"/>
  <c r="V33" i="17" s="1"/>
  <c r="W33" i="17" s="1"/>
  <c r="T34" i="17"/>
  <c r="V34" i="17" a="1"/>
  <c r="V34" i="17" s="1"/>
  <c r="W34" i="17" s="1"/>
  <c r="T35" i="17"/>
  <c r="V35" i="17" a="1"/>
  <c r="V35" i="17" s="1"/>
  <c r="W35" i="17" s="1"/>
  <c r="T36" i="17"/>
  <c r="V36" i="17" a="1"/>
  <c r="V36" i="17" s="1"/>
  <c r="W36" i="17" s="1"/>
  <c r="T37" i="17"/>
  <c r="V37" i="17" a="1"/>
  <c r="V37" i="17" s="1"/>
  <c r="W37" i="17" s="1"/>
  <c r="T38" i="17"/>
  <c r="V38" i="17" a="1"/>
  <c r="V38" i="17" s="1"/>
  <c r="W38" i="17" s="1"/>
  <c r="T39" i="17"/>
  <c r="V39" i="17" a="1"/>
  <c r="V39" i="17" s="1"/>
  <c r="W39" i="17" s="1"/>
  <c r="T40" i="17"/>
  <c r="V40" i="17" a="1"/>
  <c r="V40" i="17" s="1"/>
  <c r="W40" i="17" s="1"/>
  <c r="T41" i="17"/>
  <c r="V41" i="17" a="1"/>
  <c r="V41" i="17" s="1"/>
  <c r="W41" i="17" s="1"/>
  <c r="T42" i="17"/>
  <c r="V42" i="17" a="1"/>
  <c r="V42" i="17" s="1"/>
  <c r="W42" i="17" s="1"/>
  <c r="T43" i="17"/>
  <c r="V43" i="17" a="1"/>
  <c r="V43" i="17" s="1"/>
  <c r="W43" i="17" s="1"/>
  <c r="T44" i="17"/>
  <c r="V44" i="17" a="1"/>
  <c r="V44" i="17" s="1"/>
  <c r="W44" i="17" s="1"/>
  <c r="T45" i="17"/>
  <c r="V45" i="17" a="1"/>
  <c r="V45" i="17" s="1"/>
  <c r="W45" i="17" s="1"/>
  <c r="T46" i="17"/>
  <c r="V46" i="17" a="1"/>
  <c r="V46" i="17" s="1"/>
  <c r="W46" i="17" s="1"/>
  <c r="T47" i="17"/>
  <c r="V47" i="17" a="1"/>
  <c r="V47" i="17" s="1"/>
  <c r="W47" i="17" s="1"/>
  <c r="T48" i="17"/>
  <c r="V48" i="17" a="1"/>
  <c r="V48" i="17" s="1"/>
  <c r="W48" i="17" s="1"/>
  <c r="T49" i="17"/>
  <c r="V49" i="17" a="1"/>
  <c r="V49" i="17" s="1"/>
  <c r="W49" i="17" s="1"/>
  <c r="T50" i="17"/>
  <c r="V50" i="17" a="1"/>
  <c r="V50" i="17" s="1"/>
  <c r="W50" i="17" s="1"/>
  <c r="T51" i="17"/>
  <c r="V51" i="17" a="1"/>
  <c r="V51" i="17" s="1"/>
  <c r="W51" i="17" s="1"/>
  <c r="T52" i="17"/>
  <c r="V52" i="17" a="1"/>
  <c r="V52" i="17" s="1"/>
  <c r="W52" i="17" s="1"/>
  <c r="T53" i="17"/>
  <c r="V53" i="17" a="1"/>
  <c r="V53" i="17" s="1"/>
  <c r="W53" i="17" s="1"/>
  <c r="T54" i="17"/>
  <c r="V54" i="17" a="1"/>
  <c r="V54" i="17" s="1"/>
  <c r="W54" i="17" s="1"/>
  <c r="T55" i="17"/>
  <c r="V55" i="17" a="1"/>
  <c r="V55" i="17" s="1"/>
  <c r="W55" i="17" s="1"/>
  <c r="T56" i="17"/>
  <c r="V56" i="17" a="1"/>
  <c r="V56" i="17" s="1"/>
  <c r="W56" i="17" s="1"/>
  <c r="T57" i="17"/>
  <c r="V57" i="17" a="1"/>
  <c r="V57" i="17" s="1"/>
  <c r="W57" i="17" s="1"/>
  <c r="T58" i="17"/>
  <c r="V58" i="17" a="1"/>
  <c r="V58" i="17" s="1"/>
  <c r="W58" i="17" s="1"/>
  <c r="T59" i="17"/>
  <c r="V59" i="17" a="1"/>
  <c r="V59" i="17" s="1"/>
  <c r="W59" i="17" s="1"/>
  <c r="T60" i="17"/>
  <c r="V60" i="17" a="1"/>
  <c r="V60" i="17" s="1"/>
  <c r="W60" i="17" s="1"/>
  <c r="T61" i="17"/>
  <c r="V61" i="17" a="1"/>
  <c r="V61" i="17" s="1"/>
  <c r="W61" i="17" s="1"/>
  <c r="T62" i="17"/>
  <c r="V62" i="17" a="1"/>
  <c r="V62" i="17" s="1"/>
  <c r="W62" i="17" s="1"/>
  <c r="T63" i="17"/>
  <c r="V63" i="17" a="1"/>
  <c r="V63" i="17" s="1"/>
  <c r="W63" i="17" s="1"/>
  <c r="T64" i="17"/>
  <c r="V64" i="17" a="1"/>
  <c r="V64" i="17" s="1"/>
  <c r="W64" i="17" s="1"/>
  <c r="T65" i="17"/>
  <c r="V65" i="17" a="1"/>
  <c r="V65" i="17" s="1"/>
  <c r="W65" i="17" s="1"/>
  <c r="T66" i="17"/>
  <c r="V66" i="17" a="1"/>
  <c r="V66" i="17" s="1"/>
  <c r="W66" i="17" s="1"/>
  <c r="T67" i="17"/>
  <c r="V67" i="17" a="1"/>
  <c r="V67" i="17" s="1"/>
  <c r="W67" i="17" s="1"/>
  <c r="T68" i="17"/>
  <c r="V68" i="17" a="1"/>
  <c r="V68" i="17" s="1"/>
  <c r="W68" i="17" s="1"/>
  <c r="T69" i="17"/>
  <c r="V69" i="17" a="1"/>
  <c r="V69" i="17" s="1"/>
  <c r="W69" i="17" s="1"/>
  <c r="T70" i="17"/>
  <c r="V70" i="17" a="1"/>
  <c r="V70" i="17" s="1"/>
  <c r="W70" i="17" s="1"/>
  <c r="T71" i="17"/>
  <c r="V71" i="17" a="1"/>
  <c r="V71" i="17" s="1"/>
  <c r="W71" i="17" s="1"/>
  <c r="T72" i="17"/>
  <c r="V72" i="17" a="1"/>
  <c r="V72" i="17" s="1"/>
  <c r="W72" i="17" s="1"/>
  <c r="T73" i="17"/>
  <c r="V73" i="17" a="1"/>
  <c r="V73" i="17" s="1"/>
  <c r="W73" i="17" s="1"/>
  <c r="T74" i="17"/>
  <c r="V74" i="17" a="1"/>
  <c r="V74" i="17" s="1"/>
  <c r="W74" i="17" s="1"/>
  <c r="T75" i="17"/>
  <c r="V75" i="17" a="1"/>
  <c r="V75" i="17" s="1"/>
  <c r="W75" i="17" s="1"/>
  <c r="T76" i="17"/>
  <c r="V76" i="17" a="1"/>
  <c r="V76" i="17" s="1"/>
  <c r="W76" i="17" s="1"/>
  <c r="T77" i="17"/>
  <c r="V77" i="17" a="1"/>
  <c r="V77" i="17" s="1"/>
  <c r="W77" i="17" s="1"/>
  <c r="T78" i="17"/>
  <c r="V78" i="17" a="1"/>
  <c r="V78" i="17" s="1"/>
  <c r="W78" i="17" s="1"/>
  <c r="T79" i="17"/>
  <c r="V79" i="17" a="1"/>
  <c r="V79" i="17" s="1"/>
  <c r="W79" i="17" s="1"/>
  <c r="T80" i="17"/>
  <c r="V80" i="17" a="1"/>
  <c r="V80" i="17" s="1"/>
  <c r="W80" i="17" s="1"/>
  <c r="T81" i="17"/>
  <c r="V81" i="17" a="1"/>
  <c r="V81" i="17" s="1"/>
  <c r="W81" i="17" s="1"/>
  <c r="T82" i="17"/>
  <c r="V82" i="17" a="1"/>
  <c r="V82" i="17" s="1"/>
  <c r="W82" i="17" s="1"/>
  <c r="T83" i="17"/>
  <c r="V83" i="17" a="1"/>
  <c r="V83" i="17" s="1"/>
  <c r="W83" i="17" s="1"/>
  <c r="T84" i="17"/>
  <c r="V84" i="17" a="1"/>
  <c r="V84" i="17" s="1"/>
  <c r="W84" i="17" s="1"/>
  <c r="T85" i="17"/>
  <c r="V85" i="17" a="1"/>
  <c r="V85" i="17" s="1"/>
  <c r="W85" i="17" s="1"/>
  <c r="T86" i="17"/>
  <c r="V86" i="17" a="1"/>
  <c r="V86" i="17" s="1"/>
  <c r="W86" i="17" s="1"/>
  <c r="T87" i="17"/>
  <c r="V87" i="17" a="1"/>
  <c r="V87" i="17" s="1"/>
  <c r="W87" i="17" s="1"/>
  <c r="T88" i="17"/>
  <c r="V88" i="17" a="1"/>
  <c r="V88" i="17" s="1"/>
  <c r="W88" i="17" s="1"/>
  <c r="T89" i="17"/>
  <c r="V89" i="17" a="1"/>
  <c r="V89" i="17" s="1"/>
  <c r="W89" i="17" s="1"/>
  <c r="T90" i="17"/>
  <c r="V90" i="17" a="1"/>
  <c r="V90" i="17" s="1"/>
  <c r="W90" i="17" s="1"/>
  <c r="T91" i="17"/>
  <c r="V91" i="17" a="1"/>
  <c r="V91" i="17" s="1"/>
  <c r="W91" i="17" s="1"/>
  <c r="T92" i="17"/>
  <c r="V92" i="17" a="1"/>
  <c r="V92" i="17" s="1"/>
  <c r="W92" i="17" s="1"/>
  <c r="T93" i="17"/>
  <c r="V93" i="17" a="1"/>
  <c r="V93" i="17" s="1"/>
  <c r="W93" i="17" s="1"/>
  <c r="T94" i="17"/>
  <c r="V94" i="17" a="1"/>
  <c r="V94" i="17" s="1"/>
  <c r="W94" i="17" s="1"/>
  <c r="T95" i="17"/>
  <c r="V95" i="17" a="1"/>
  <c r="V95" i="17" s="1"/>
  <c r="W95" i="17" s="1"/>
  <c r="T96" i="17"/>
  <c r="V96" i="17" a="1"/>
  <c r="V96" i="17" s="1"/>
  <c r="W96" i="17" s="1"/>
  <c r="T97" i="17"/>
  <c r="V97" i="17" a="1"/>
  <c r="V97" i="17" s="1"/>
  <c r="W97" i="17" s="1"/>
  <c r="T98" i="17"/>
  <c r="V98" i="17" a="1"/>
  <c r="V98" i="17" s="1"/>
  <c r="W98" i="17" s="1"/>
  <c r="T99" i="17"/>
  <c r="V99" i="17" a="1"/>
  <c r="V99" i="17" s="1"/>
  <c r="W99" i="17" s="1"/>
  <c r="T100" i="17"/>
  <c r="V100" i="17" a="1"/>
  <c r="V100" i="17" s="1"/>
  <c r="W100" i="17" s="1"/>
  <c r="T101" i="17"/>
  <c r="V101" i="17" a="1"/>
  <c r="V101" i="17" s="1"/>
  <c r="W101" i="17" s="1"/>
  <c r="T102" i="17"/>
  <c r="V102" i="17" a="1"/>
  <c r="V102" i="17" s="1"/>
  <c r="W102" i="17" s="1"/>
  <c r="T103" i="17"/>
  <c r="V103" i="17" a="1"/>
  <c r="V103" i="17" s="1"/>
  <c r="W103" i="17" s="1"/>
  <c r="T104" i="17"/>
  <c r="V104" i="17" a="1"/>
  <c r="V104" i="17" s="1"/>
  <c r="W104" i="17" s="1"/>
  <c r="T250" i="17"/>
  <c r="V250" i="17" a="1"/>
  <c r="V250" i="17" s="1"/>
  <c r="W250" i="17" s="1"/>
  <c r="T11" i="17"/>
  <c r="V11" i="17" a="1"/>
  <c r="V11" i="17" s="1"/>
  <c r="W11" i="17" s="1"/>
  <c r="T12" i="17"/>
  <c r="V12" i="17" a="1"/>
  <c r="V12" i="17" s="1"/>
  <c r="W12" i="17" s="1"/>
  <c r="T8" i="17"/>
  <c r="V8" i="17" a="1"/>
  <c r="V8" i="17" s="1"/>
  <c r="W8" i="17" s="1"/>
  <c r="T7" i="17"/>
  <c r="V7" i="17" a="1"/>
  <c r="V7" i="17" s="1"/>
  <c r="S4" i="17"/>
  <c r="U7" i="17" a="1"/>
  <c r="U7" i="17" s="1"/>
  <c r="U4" i="17" s="1"/>
  <c r="R4" i="17"/>
  <c r="T9" i="17"/>
  <c r="V9" i="17" a="1"/>
  <c r="V9" i="17" s="1"/>
  <c r="W9" i="17" s="1"/>
  <c r="T10" i="17"/>
  <c r="V10" i="17" a="1"/>
  <c r="V10" i="17" s="1"/>
  <c r="W10" i="17" s="1"/>
  <c r="T248" i="17"/>
  <c r="V248" i="17" a="1"/>
  <c r="V248" i="17" s="1"/>
  <c r="W248" i="17" s="1"/>
  <c r="T247" i="17"/>
  <c r="V247" i="17" a="1"/>
  <c r="V247" i="17" s="1"/>
  <c r="W247" i="17" s="1"/>
  <c r="T249" i="17"/>
  <c r="V249" i="17" a="1"/>
  <c r="V249" i="17" s="1"/>
  <c r="W249" i="17" s="1"/>
  <c r="T246" i="17"/>
  <c r="V246" i="17" a="1"/>
  <c r="V246" i="17" s="1"/>
  <c r="W246" i="17" s="1"/>
  <c r="T245" i="17"/>
  <c r="V245" i="17" a="1"/>
  <c r="V245" i="17" s="1"/>
  <c r="W245" i="17" s="1"/>
  <c r="T244" i="17"/>
  <c r="V244" i="17" a="1"/>
  <c r="V244" i="17" s="1"/>
  <c r="W244" i="17" s="1"/>
  <c r="T243" i="17"/>
  <c r="V243" i="17" a="1"/>
  <c r="V243" i="17" s="1"/>
  <c r="W243" i="17" s="1"/>
  <c r="T242" i="17"/>
  <c r="V242" i="17" a="1"/>
  <c r="V242" i="17" s="1"/>
  <c r="W242" i="17" s="1"/>
  <c r="T241" i="17"/>
  <c r="V241" i="17" a="1"/>
  <c r="V241" i="17" s="1"/>
  <c r="W241" i="17" s="1"/>
  <c r="T240" i="17"/>
  <c r="V240" i="17" a="1"/>
  <c r="V240" i="17" s="1"/>
  <c r="W240" i="17" s="1"/>
  <c r="T239" i="17"/>
  <c r="V239" i="17" a="1"/>
  <c r="V239" i="17" s="1"/>
  <c r="W239" i="17" s="1"/>
  <c r="T238" i="17"/>
  <c r="V238" i="17" a="1"/>
  <c r="V238" i="17" s="1"/>
  <c r="W238" i="17" s="1"/>
  <c r="T237" i="17"/>
  <c r="V237" i="17" a="1"/>
  <c r="V237" i="17" s="1"/>
  <c r="W237" i="17" s="1"/>
  <c r="T236" i="17"/>
  <c r="V236" i="17" a="1"/>
  <c r="V236" i="17" s="1"/>
  <c r="W236" i="17" s="1"/>
  <c r="T235" i="17"/>
  <c r="V235" i="17" a="1"/>
  <c r="V235" i="17" s="1"/>
  <c r="W235" i="17" s="1"/>
  <c r="T234" i="17"/>
  <c r="V234" i="17" a="1"/>
  <c r="V234" i="17" s="1"/>
  <c r="W234" i="17" s="1"/>
  <c r="T233" i="17"/>
  <c r="V233" i="17" a="1"/>
  <c r="V233" i="17" s="1"/>
  <c r="W233" i="17" s="1"/>
  <c r="T232" i="17"/>
  <c r="V232" i="17" a="1"/>
  <c r="V232" i="17" s="1"/>
  <c r="W232" i="17" s="1"/>
  <c r="T231" i="17"/>
  <c r="V231" i="17" a="1"/>
  <c r="V231" i="17" s="1"/>
  <c r="W231" i="17" s="1"/>
  <c r="T230" i="17"/>
  <c r="V230" i="17" a="1"/>
  <c r="V230" i="17" s="1"/>
  <c r="W230" i="17" s="1"/>
  <c r="T229" i="17"/>
  <c r="V229" i="17" a="1"/>
  <c r="V229" i="17" s="1"/>
  <c r="W229" i="17" s="1"/>
  <c r="T228" i="17"/>
  <c r="V228" i="17" a="1"/>
  <c r="V228" i="17" s="1"/>
  <c r="W228" i="17" s="1"/>
  <c r="T227" i="17"/>
  <c r="V227" i="17" a="1"/>
  <c r="V227" i="17" s="1"/>
  <c r="W227" i="17" s="1"/>
  <c r="T226" i="17"/>
  <c r="V226" i="17" a="1"/>
  <c r="V226" i="17" s="1"/>
  <c r="W226" i="17" s="1"/>
  <c r="T225" i="17"/>
  <c r="V225" i="17" a="1"/>
  <c r="V225" i="17" s="1"/>
  <c r="W225" i="17" s="1"/>
  <c r="T224" i="17"/>
  <c r="V224" i="17" a="1"/>
  <c r="V224" i="17" s="1"/>
  <c r="W224" i="17" s="1"/>
  <c r="T223" i="17"/>
  <c r="V223" i="17" a="1"/>
  <c r="V223" i="17" s="1"/>
  <c r="W223" i="17" s="1"/>
  <c r="T222" i="17"/>
  <c r="V222" i="17" a="1"/>
  <c r="V222" i="17" s="1"/>
  <c r="W222" i="17" s="1"/>
  <c r="T221" i="17"/>
  <c r="V221" i="17" a="1"/>
  <c r="V221" i="17" s="1"/>
  <c r="W221" i="17" s="1"/>
  <c r="T220" i="17"/>
  <c r="V220" i="17" a="1"/>
  <c r="V220" i="17" s="1"/>
  <c r="W220" i="17" s="1"/>
  <c r="T219" i="17"/>
  <c r="V219" i="17" a="1"/>
  <c r="V219" i="17" s="1"/>
  <c r="W219" i="17" s="1"/>
  <c r="T218" i="17"/>
  <c r="V218" i="17" a="1"/>
  <c r="V218" i="17" s="1"/>
  <c r="W218" i="17" s="1"/>
  <c r="T217" i="17"/>
  <c r="V217" i="17" a="1"/>
  <c r="V217" i="17" s="1"/>
  <c r="W217" i="17" s="1"/>
  <c r="T216" i="17"/>
  <c r="V216" i="17" a="1"/>
  <c r="V216" i="17" s="1"/>
  <c r="W216" i="17" s="1"/>
  <c r="T215" i="17"/>
  <c r="V215" i="17" a="1"/>
  <c r="V215" i="17" s="1"/>
  <c r="W215" i="17" s="1"/>
  <c r="T214" i="17"/>
  <c r="V214" i="17" a="1"/>
  <c r="V214" i="17" s="1"/>
  <c r="W214" i="17" s="1"/>
  <c r="T213" i="17"/>
  <c r="V213" i="17" a="1"/>
  <c r="V213" i="17" s="1"/>
  <c r="W213" i="17" s="1"/>
  <c r="T212" i="17"/>
  <c r="V212" i="17" a="1"/>
  <c r="V212" i="17" s="1"/>
  <c r="W212" i="17" s="1"/>
  <c r="T211" i="17"/>
  <c r="V211" i="17" a="1"/>
  <c r="V211" i="17" s="1"/>
  <c r="W211" i="17" s="1"/>
  <c r="T210" i="17"/>
  <c r="V210" i="17" a="1"/>
  <c r="V210" i="17" s="1"/>
  <c r="W210" i="17" s="1"/>
  <c r="T209" i="17"/>
  <c r="V209" i="17" a="1"/>
  <c r="V209" i="17" s="1"/>
  <c r="W209" i="17" s="1"/>
  <c r="T208" i="17"/>
  <c r="V208" i="17" a="1"/>
  <c r="V208" i="17" s="1"/>
  <c r="W208" i="17" s="1"/>
  <c r="T207" i="17"/>
  <c r="V207" i="17" a="1"/>
  <c r="V207" i="17" s="1"/>
  <c r="W207" i="17" s="1"/>
  <c r="T206" i="17"/>
  <c r="V206" i="17" a="1"/>
  <c r="V206" i="17" s="1"/>
  <c r="W206" i="17" s="1"/>
  <c r="T205" i="17"/>
  <c r="V205" i="17" a="1"/>
  <c r="V205" i="17" s="1"/>
  <c r="W205" i="17" s="1"/>
  <c r="T204" i="17"/>
  <c r="V204" i="17" a="1"/>
  <c r="V204" i="17" s="1"/>
  <c r="W204" i="17" s="1"/>
  <c r="T203" i="17"/>
  <c r="V203" i="17" a="1"/>
  <c r="V203" i="17" s="1"/>
  <c r="W203" i="17" s="1"/>
  <c r="T202" i="17"/>
  <c r="V202" i="17" a="1"/>
  <c r="V202" i="17" s="1"/>
  <c r="W202" i="17" s="1"/>
  <c r="T201" i="17"/>
  <c r="V201" i="17" a="1"/>
  <c r="V201" i="17" s="1"/>
  <c r="W201" i="17" s="1"/>
  <c r="T200" i="17"/>
  <c r="V200" i="17" a="1"/>
  <c r="V200" i="17" s="1"/>
  <c r="W200" i="17" s="1"/>
  <c r="T199" i="17"/>
  <c r="V199" i="17" a="1"/>
  <c r="V199" i="17" s="1"/>
  <c r="W199" i="17" s="1"/>
  <c r="T198" i="17"/>
  <c r="V198" i="17" a="1"/>
  <c r="V198" i="17" s="1"/>
  <c r="W198" i="17" s="1"/>
  <c r="T197" i="17"/>
  <c r="V197" i="17" a="1"/>
  <c r="V197" i="17" s="1"/>
  <c r="W197" i="17" s="1"/>
  <c r="T196" i="17"/>
  <c r="V196" i="17" a="1"/>
  <c r="V196" i="17" s="1"/>
  <c r="W196" i="17" s="1"/>
  <c r="T195" i="17"/>
  <c r="V195" i="17" a="1"/>
  <c r="V195" i="17" s="1"/>
  <c r="W195" i="17" s="1"/>
  <c r="T194" i="17"/>
  <c r="V194" i="17" a="1"/>
  <c r="V194" i="17" s="1"/>
  <c r="W194" i="17" s="1"/>
  <c r="T193" i="17"/>
  <c r="V193" i="17" a="1"/>
  <c r="V193" i="17" s="1"/>
  <c r="W193" i="17" s="1"/>
  <c r="T192" i="17"/>
  <c r="V192" i="17" a="1"/>
  <c r="V192" i="17" s="1"/>
  <c r="W192" i="17" s="1"/>
  <c r="T191" i="17"/>
  <c r="V191" i="17" a="1"/>
  <c r="V191" i="17" s="1"/>
  <c r="W191" i="17" s="1"/>
  <c r="T190" i="17"/>
  <c r="V190" i="17" a="1"/>
  <c r="V190" i="17" s="1"/>
  <c r="W190" i="17" s="1"/>
  <c r="T189" i="17"/>
  <c r="V189" i="17" a="1"/>
  <c r="V189" i="17" s="1"/>
  <c r="W189" i="17" s="1"/>
  <c r="T188" i="17"/>
  <c r="V188" i="17" a="1"/>
  <c r="V188" i="17" s="1"/>
  <c r="W188" i="17" s="1"/>
  <c r="T187" i="17"/>
  <c r="V187" i="17" a="1"/>
  <c r="V187" i="17" s="1"/>
  <c r="W187" i="17" s="1"/>
  <c r="T186" i="17"/>
  <c r="V186" i="17" a="1"/>
  <c r="V186" i="17" s="1"/>
  <c r="W186" i="17" s="1"/>
  <c r="T185" i="17"/>
  <c r="V185" i="17" a="1"/>
  <c r="V185" i="17" s="1"/>
  <c r="W185" i="17" s="1"/>
  <c r="T184" i="17"/>
  <c r="V184" i="17" a="1"/>
  <c r="V184" i="17" s="1"/>
  <c r="W184" i="17" s="1"/>
  <c r="T183" i="17"/>
  <c r="V183" i="17" a="1"/>
  <c r="V183" i="17" s="1"/>
  <c r="W183" i="17" s="1"/>
  <c r="T182" i="17"/>
  <c r="V182" i="17" a="1"/>
  <c r="V182" i="17" s="1"/>
  <c r="W182" i="17" s="1"/>
  <c r="T181" i="17"/>
  <c r="V181" i="17" a="1"/>
  <c r="V181" i="17" s="1"/>
  <c r="W181" i="17" s="1"/>
  <c r="T180" i="17"/>
  <c r="V180" i="17" a="1"/>
  <c r="V180" i="17" s="1"/>
  <c r="W180" i="17" s="1"/>
  <c r="T179" i="17"/>
  <c r="V179" i="17" a="1"/>
  <c r="V179" i="17" s="1"/>
  <c r="W179" i="17" s="1"/>
  <c r="T178" i="17"/>
  <c r="V178" i="17" a="1"/>
  <c r="V178" i="17" s="1"/>
  <c r="W178" i="17" s="1"/>
  <c r="T177" i="17"/>
  <c r="V177" i="17" a="1"/>
  <c r="V177" i="17" s="1"/>
  <c r="W177" i="17" s="1"/>
  <c r="T176" i="17"/>
  <c r="V176" i="17" a="1"/>
  <c r="V176" i="17" s="1"/>
  <c r="W176" i="17" s="1"/>
  <c r="T175" i="17"/>
  <c r="V175" i="17" a="1"/>
  <c r="V175" i="17" s="1"/>
  <c r="W175" i="17" s="1"/>
  <c r="T174" i="17"/>
  <c r="V174" i="17" a="1"/>
  <c r="V174" i="17" s="1"/>
  <c r="W174" i="17" s="1"/>
  <c r="T173" i="17"/>
  <c r="V173" i="17" a="1"/>
  <c r="V173" i="17" s="1"/>
  <c r="W173" i="17" s="1"/>
  <c r="T172" i="17"/>
  <c r="V172" i="17" a="1"/>
  <c r="V172" i="17" s="1"/>
  <c r="W172" i="17" s="1"/>
  <c r="T171" i="17"/>
  <c r="V171" i="17" a="1"/>
  <c r="V171" i="17" s="1"/>
  <c r="W171" i="17" s="1"/>
  <c r="T170" i="17"/>
  <c r="V170" i="17" a="1"/>
  <c r="V170" i="17" s="1"/>
  <c r="W170" i="17" s="1"/>
  <c r="T169" i="17"/>
  <c r="V169" i="17" a="1"/>
  <c r="V169" i="17" s="1"/>
  <c r="W169" i="17" s="1"/>
  <c r="T168" i="17"/>
  <c r="V168" i="17" a="1"/>
  <c r="V168" i="17" s="1"/>
  <c r="W168" i="17" s="1"/>
  <c r="T167" i="17"/>
  <c r="V167" i="17" a="1"/>
  <c r="V167" i="17" s="1"/>
  <c r="W167" i="17" s="1"/>
  <c r="T166" i="17"/>
  <c r="V166" i="17" a="1"/>
  <c r="V166" i="17" s="1"/>
  <c r="W166" i="17" s="1"/>
  <c r="T165" i="17"/>
  <c r="V165" i="17" a="1"/>
  <c r="V165" i="17" s="1"/>
  <c r="W165" i="17" s="1"/>
  <c r="T164" i="17"/>
  <c r="V164" i="17" a="1"/>
  <c r="V164" i="17" s="1"/>
  <c r="W164" i="17" s="1"/>
  <c r="T163" i="17"/>
  <c r="V163" i="17" a="1"/>
  <c r="V163" i="17" s="1"/>
  <c r="W163" i="17" s="1"/>
  <c r="T162" i="17"/>
  <c r="V162" i="17" a="1"/>
  <c r="V162" i="17" s="1"/>
  <c r="W162" i="17" s="1"/>
  <c r="T161" i="17"/>
  <c r="V161" i="17" a="1"/>
  <c r="V161" i="17" s="1"/>
  <c r="W161" i="17" s="1"/>
  <c r="T160" i="17"/>
  <c r="V160" i="17" a="1"/>
  <c r="V160" i="17" s="1"/>
  <c r="W160" i="17" s="1"/>
  <c r="T159" i="17"/>
  <c r="V159" i="17" a="1"/>
  <c r="V159" i="17" s="1"/>
  <c r="W159" i="17" s="1"/>
  <c r="T158" i="17"/>
  <c r="V158" i="17" a="1"/>
  <c r="V158" i="17" s="1"/>
  <c r="W158" i="17" s="1"/>
  <c r="T157" i="17"/>
  <c r="V157" i="17" a="1"/>
  <c r="V157" i="17" s="1"/>
  <c r="W157" i="17" s="1"/>
  <c r="T156" i="17"/>
  <c r="V156" i="17" a="1"/>
  <c r="V156" i="17" s="1"/>
  <c r="W156" i="17" s="1"/>
  <c r="T155" i="17"/>
  <c r="V155" i="17" a="1"/>
  <c r="V155" i="17" s="1"/>
  <c r="W155" i="17" s="1"/>
  <c r="T154" i="17"/>
  <c r="V154" i="17" a="1"/>
  <c r="V154" i="17" s="1"/>
  <c r="W154" i="17" s="1"/>
  <c r="T153" i="17"/>
  <c r="V153" i="17" a="1"/>
  <c r="V153" i="17" s="1"/>
  <c r="W153" i="17" s="1"/>
  <c r="T152" i="17"/>
  <c r="V152" i="17" a="1"/>
  <c r="V152" i="17" s="1"/>
  <c r="W152" i="17" s="1"/>
  <c r="T151" i="17"/>
  <c r="V151" i="17" a="1"/>
  <c r="V151" i="17" s="1"/>
  <c r="W151" i="17" s="1"/>
  <c r="T150" i="17"/>
  <c r="V150" i="17" a="1"/>
  <c r="V150" i="17" s="1"/>
  <c r="W150" i="17" s="1"/>
  <c r="T149" i="17"/>
  <c r="V149" i="17" a="1"/>
  <c r="V149" i="17" s="1"/>
  <c r="W149" i="17" s="1"/>
  <c r="T148" i="17"/>
  <c r="V148" i="17" a="1"/>
  <c r="V148" i="17" s="1"/>
  <c r="W148" i="17" s="1"/>
  <c r="T147" i="17"/>
  <c r="V147" i="17" a="1"/>
  <c r="V147" i="17" s="1"/>
  <c r="W147" i="17" s="1"/>
  <c r="T146" i="17"/>
  <c r="V146" i="17" a="1"/>
  <c r="V146" i="17" s="1"/>
  <c r="W146" i="17" s="1"/>
  <c r="T145" i="17"/>
  <c r="V145" i="17" a="1"/>
  <c r="V145" i="17" s="1"/>
  <c r="W145" i="17" s="1"/>
  <c r="T144" i="17"/>
  <c r="V144" i="17" a="1"/>
  <c r="V144" i="17" s="1"/>
  <c r="W144" i="17" s="1"/>
  <c r="T143" i="17"/>
  <c r="V143" i="17" a="1"/>
  <c r="V143" i="17" s="1"/>
  <c r="W143" i="17" s="1"/>
  <c r="T142" i="17"/>
  <c r="V142" i="17" a="1"/>
  <c r="V142" i="17" s="1"/>
  <c r="W142" i="17" s="1"/>
  <c r="T141" i="17"/>
  <c r="V141" i="17" a="1"/>
  <c r="V141" i="17" s="1"/>
  <c r="W141" i="17" s="1"/>
  <c r="T140" i="17"/>
  <c r="V140" i="17" a="1"/>
  <c r="V140" i="17" s="1"/>
  <c r="W140" i="17" s="1"/>
  <c r="T139" i="17"/>
  <c r="V139" i="17" a="1"/>
  <c r="V139" i="17" s="1"/>
  <c r="W139" i="17" s="1"/>
  <c r="T138" i="17"/>
  <c r="V138" i="17" a="1"/>
  <c r="V138" i="17" s="1"/>
  <c r="W138" i="17" s="1"/>
  <c r="T137" i="17"/>
  <c r="V137" i="17" a="1"/>
  <c r="V137" i="17" s="1"/>
  <c r="W137" i="17" s="1"/>
  <c r="T136" i="17"/>
  <c r="V136" i="17" a="1"/>
  <c r="V136" i="17" s="1"/>
  <c r="W136" i="17" s="1"/>
  <c r="T135" i="17"/>
  <c r="V135" i="17" a="1"/>
  <c r="V135" i="17" s="1"/>
  <c r="W135" i="17" s="1"/>
  <c r="T134" i="17"/>
  <c r="V134" i="17" a="1"/>
  <c r="V134" i="17" s="1"/>
  <c r="W134" i="17" s="1"/>
  <c r="T133" i="17"/>
  <c r="V133" i="17" a="1"/>
  <c r="V133" i="17" s="1"/>
  <c r="W133" i="17" s="1"/>
  <c r="T132" i="17"/>
  <c r="V132" i="17" a="1"/>
  <c r="V132" i="17" s="1"/>
  <c r="W132" i="17" s="1"/>
  <c r="T131" i="17"/>
  <c r="V131" i="17" a="1"/>
  <c r="V131" i="17" s="1"/>
  <c r="W131" i="17" s="1"/>
  <c r="T130" i="17"/>
  <c r="V130" i="17" a="1"/>
  <c r="V130" i="17" s="1"/>
  <c r="W130" i="17" s="1"/>
  <c r="T129" i="17"/>
  <c r="V129" i="17" a="1"/>
  <c r="V129" i="17" s="1"/>
  <c r="W129" i="17" s="1"/>
  <c r="T128" i="17"/>
  <c r="V128" i="17" a="1"/>
  <c r="V128" i="17" s="1"/>
  <c r="W128" i="17" s="1"/>
  <c r="T127" i="17"/>
  <c r="V127" i="17" a="1"/>
  <c r="V127" i="17" s="1"/>
  <c r="W127" i="17" s="1"/>
  <c r="T126" i="17"/>
  <c r="V126" i="17" a="1"/>
  <c r="V126" i="17" s="1"/>
  <c r="W126" i="17" s="1"/>
  <c r="T125" i="17"/>
  <c r="V125" i="17" a="1"/>
  <c r="V125" i="17" s="1"/>
  <c r="W125" i="17" s="1"/>
  <c r="T124" i="17"/>
  <c r="V124" i="17" a="1"/>
  <c r="V124" i="17" s="1"/>
  <c r="W124" i="17" s="1"/>
  <c r="T123" i="17"/>
  <c r="V123" i="17" a="1"/>
  <c r="V123" i="17" s="1"/>
  <c r="W123" i="17" s="1"/>
  <c r="T122" i="17"/>
  <c r="V122" i="17" a="1"/>
  <c r="V122" i="17" s="1"/>
  <c r="W122" i="17" s="1"/>
  <c r="T121" i="17"/>
  <c r="V121" i="17" a="1"/>
  <c r="V121" i="17" s="1"/>
  <c r="W121" i="17" s="1"/>
  <c r="T120" i="17"/>
  <c r="V120" i="17" a="1"/>
  <c r="V120" i="17" s="1"/>
  <c r="W120" i="17" s="1"/>
  <c r="T119" i="17"/>
  <c r="V119" i="17" a="1"/>
  <c r="V119" i="17" s="1"/>
  <c r="W119" i="17" s="1"/>
  <c r="T118" i="17"/>
  <c r="V118" i="17" a="1"/>
  <c r="V118" i="17" s="1"/>
  <c r="W118" i="17" s="1"/>
  <c r="T117" i="17"/>
  <c r="V117" i="17" a="1"/>
  <c r="V117" i="17" s="1"/>
  <c r="W117" i="17" s="1"/>
  <c r="T116" i="17"/>
  <c r="V116" i="17" a="1"/>
  <c r="V116" i="17" s="1"/>
  <c r="W116" i="17" s="1"/>
  <c r="T115" i="17"/>
  <c r="V115" i="17" a="1"/>
  <c r="V115" i="17" s="1"/>
  <c r="W115" i="17" s="1"/>
  <c r="T114" i="17"/>
  <c r="V114" i="17" a="1"/>
  <c r="V114" i="17" s="1"/>
  <c r="W114" i="17" s="1"/>
  <c r="T113" i="17"/>
  <c r="V113" i="17" a="1"/>
  <c r="V113" i="17" s="1"/>
  <c r="W113" i="17" s="1"/>
  <c r="T112" i="17"/>
  <c r="V112" i="17" a="1"/>
  <c r="V112" i="17" s="1"/>
  <c r="W112" i="17" s="1"/>
  <c r="T111" i="17"/>
  <c r="V111" i="17" a="1"/>
  <c r="V111" i="17" s="1"/>
  <c r="W111" i="17" s="1"/>
  <c r="T110" i="17"/>
  <c r="V110" i="17" a="1"/>
  <c r="V110" i="17" s="1"/>
  <c r="W110" i="17" s="1"/>
  <c r="T109" i="17"/>
  <c r="V109" i="17" a="1"/>
  <c r="V109" i="17" s="1"/>
  <c r="W109" i="17" s="1"/>
  <c r="T108" i="17"/>
  <c r="V108" i="17" a="1"/>
  <c r="V108" i="17" s="1"/>
  <c r="W108" i="17" s="1"/>
  <c r="T107" i="17"/>
  <c r="V107" i="17" a="1"/>
  <c r="V107" i="17" s="1"/>
  <c r="W107" i="17" s="1"/>
  <c r="T106" i="17"/>
  <c r="V106" i="17" a="1"/>
  <c r="V106" i="17" s="1"/>
  <c r="W106" i="17" s="1"/>
  <c r="T105" i="17"/>
  <c r="V105" i="17" a="1"/>
  <c r="V105" i="17" s="1"/>
  <c r="W105" i="17" s="1"/>
  <c r="C24" i="25" a="1"/>
  <c r="C24" i="25" s="1"/>
  <c r="I15" i="35" l="1"/>
  <c r="J15" i="35"/>
  <c r="K15" i="35"/>
  <c r="L15" i="35"/>
  <c r="M15" i="35"/>
  <c r="N15" i="35"/>
  <c r="O15" i="35"/>
  <c r="H15" i="35"/>
  <c r="G15" i="35"/>
  <c r="F15" i="35"/>
  <c r="I14" i="35"/>
  <c r="J14" i="35"/>
  <c r="K14" i="35"/>
  <c r="L14" i="35"/>
  <c r="M14" i="35"/>
  <c r="N14" i="35"/>
  <c r="O14" i="35"/>
  <c r="H14" i="35"/>
  <c r="G14" i="35"/>
  <c r="F14" i="35"/>
  <c r="O13" i="35"/>
  <c r="N13" i="35"/>
  <c r="M13" i="35"/>
  <c r="L13" i="35"/>
  <c r="K13" i="35"/>
  <c r="J13" i="35"/>
  <c r="I13" i="35"/>
  <c r="G13" i="35"/>
  <c r="H13" i="35"/>
  <c r="F13" i="35"/>
  <c r="I12" i="35"/>
  <c r="J12" i="35"/>
  <c r="K12" i="35"/>
  <c r="L12" i="35"/>
  <c r="M12" i="35"/>
  <c r="N12" i="35"/>
  <c r="O12" i="35"/>
  <c r="H12" i="35"/>
  <c r="G12" i="35"/>
  <c r="F12" i="35"/>
  <c r="G15" i="25"/>
  <c r="H15" i="25"/>
  <c r="I15" i="25"/>
  <c r="J15" i="25"/>
  <c r="K15" i="25"/>
  <c r="L15" i="25"/>
  <c r="M15" i="25"/>
  <c r="Q51" i="25"/>
  <c r="Q53" i="25" s="1"/>
  <c r="P53" i="25" s="1"/>
  <c r="F15" i="25"/>
  <c r="E15" i="25"/>
  <c r="D15" i="25"/>
  <c r="G14" i="25"/>
  <c r="H14" i="25"/>
  <c r="I14" i="25"/>
  <c r="J14" i="25"/>
  <c r="K14" i="25"/>
  <c r="L14" i="25"/>
  <c r="M14" i="25"/>
  <c r="F14" i="25"/>
  <c r="E14" i="25"/>
  <c r="D14" i="25"/>
  <c r="M13" i="25"/>
  <c r="L13" i="25"/>
  <c r="K13" i="25"/>
  <c r="J13" i="25"/>
  <c r="I13" i="25"/>
  <c r="H13" i="25"/>
  <c r="G13" i="25"/>
  <c r="E13" i="25"/>
  <c r="F13" i="25"/>
  <c r="D13" i="25"/>
  <c r="G12" i="25"/>
  <c r="G22" i="25" s="1"/>
  <c r="G24" i="25" s="1"/>
  <c r="H12" i="25"/>
  <c r="H22" i="25" s="1"/>
  <c r="H24" i="25" s="1"/>
  <c r="I12" i="25"/>
  <c r="I22" i="25" s="1"/>
  <c r="I24" i="25" s="1"/>
  <c r="J12" i="25"/>
  <c r="J22" i="25" s="1"/>
  <c r="J24" i="25" s="1"/>
  <c r="K12" i="25"/>
  <c r="K22" i="25" s="1"/>
  <c r="K24" i="25" s="1"/>
  <c r="L12" i="25"/>
  <c r="L22" i="25" s="1"/>
  <c r="L24" i="25" s="1"/>
  <c r="M12" i="25"/>
  <c r="M22" i="25" s="1"/>
  <c r="M24" i="25" s="1"/>
  <c r="F12" i="25"/>
  <c r="F22" i="25" s="1"/>
  <c r="F24" i="25" s="1"/>
  <c r="E12" i="25"/>
  <c r="E22" i="25" s="1"/>
  <c r="E24" i="25" s="1"/>
  <c r="D12" i="25"/>
  <c r="D22" i="25" s="1"/>
  <c r="D24" i="25" s="1"/>
  <c r="T6" i="17"/>
  <c r="V6" i="17" a="1"/>
  <c r="V6" i="17" s="1"/>
  <c r="W6" i="17" s="1"/>
  <c r="I11" i="35"/>
  <c r="I22" i="35" s="1"/>
  <c r="I24" i="35" s="1"/>
  <c r="J11" i="35"/>
  <c r="J22" i="35" s="1"/>
  <c r="J24" i="35" s="1"/>
  <c r="K11" i="35"/>
  <c r="K22" i="35" s="1"/>
  <c r="K24" i="35" s="1"/>
  <c r="L11" i="35"/>
  <c r="L22" i="35" s="1"/>
  <c r="L24" i="35" s="1"/>
  <c r="M11" i="35"/>
  <c r="M22" i="35" s="1"/>
  <c r="M24" i="35" s="1"/>
  <c r="N11" i="35"/>
  <c r="N22" i="35" s="1"/>
  <c r="N24" i="35" s="1"/>
  <c r="O11" i="35"/>
  <c r="O22" i="35" s="1"/>
  <c r="O24" i="35" s="1"/>
  <c r="H11" i="35"/>
  <c r="H22" i="35" s="1"/>
  <c r="H24" i="35" s="1"/>
  <c r="G11" i="35"/>
  <c r="G22" i="35" s="1"/>
  <c r="G24" i="35" s="1"/>
  <c r="F11" i="35"/>
  <c r="F22" i="35" s="1"/>
  <c r="F24" i="35" s="1"/>
  <c r="C22" i="35"/>
  <c r="W7" i="17"/>
  <c r="W4" i="17" s="1"/>
  <c r="V4" i="17"/>
  <c r="T4" i="17"/>
  <c r="D38" i="21"/>
  <c r="D36" i="21" s="1"/>
  <c r="B36" i="21" s="1"/>
  <c r="E38" i="6"/>
  <c r="E36" i="6" s="1"/>
  <c r="B36" i="6" s="1"/>
  <c r="C45" i="25"/>
  <c r="P55" i="25" l="1"/>
  <c r="P62" i="25" a="1"/>
  <c r="P62" i="25" s="1"/>
  <c r="Q62" i="25" s="1" a="1"/>
  <c r="Q62" i="25" s="1"/>
  <c r="C24" i="35" a="1"/>
  <c r="C24" i="35" s="1"/>
  <c r="C46" i="25"/>
  <c r="D46" i="25" s="1"/>
  <c r="D47" i="25"/>
  <c r="D48" i="25" s="1"/>
  <c r="C51" i="25"/>
  <c r="C47" i="25" a="1"/>
  <c r="C47" i="25" s="1"/>
  <c r="F28" i="25" a="1"/>
  <c r="F28" i="25" s="1"/>
  <c r="D45" i="25" a="1"/>
  <c r="D45" i="25" s="1"/>
  <c r="D49" i="25"/>
  <c r="D51" i="25" a="1"/>
  <c r="D51" i="25" s="1"/>
  <c r="C48" i="25"/>
  <c r="C49" i="25" s="1"/>
  <c r="E38" i="21" l="1"/>
  <c r="E36" i="21" s="1"/>
  <c r="F38" i="6"/>
  <c r="F36" i="6" s="1"/>
  <c r="C45" i="35"/>
  <c r="F29" i="25"/>
  <c r="F30" i="25"/>
  <c r="F31" i="25"/>
  <c r="F32" i="25"/>
  <c r="F33" i="25"/>
  <c r="F34" i="25"/>
  <c r="F35" i="25"/>
  <c r="F36" i="25"/>
  <c r="F37" i="25"/>
  <c r="F38" i="25"/>
  <c r="C46" i="35" l="1"/>
  <c r="C51" i="35"/>
  <c r="C47" i="35"/>
  <c r="D47" i="35"/>
  <c r="F28" i="35" a="1"/>
  <c r="F28" i="35" s="1"/>
  <c r="D45" i="35" a="1"/>
  <c r="D45" i="35" s="1"/>
  <c r="F39" i="25"/>
  <c r="D50" i="25" s="1"/>
  <c r="C50" i="25" s="1"/>
  <c r="F29" i="35" l="1"/>
  <c r="F30" i="35"/>
  <c r="F31" i="35"/>
  <c r="F32" i="35"/>
  <c r="F33" i="35"/>
  <c r="F34" i="35"/>
  <c r="F35" i="35"/>
  <c r="F36" i="35"/>
  <c r="F37" i="35"/>
  <c r="F38" i="35"/>
  <c r="D48" i="35"/>
  <c r="C48" i="35" s="1"/>
  <c r="C49" i="35" s="1"/>
  <c r="D49" i="35"/>
  <c r="D46" i="35"/>
  <c r="D51" i="35" s="1" a="1"/>
  <c r="D51" i="35" s="1"/>
  <c r="N2" i="37"/>
  <c r="C55" i="25"/>
  <c r="C53" i="25"/>
  <c r="C54" i="25" s="1"/>
  <c r="D11" i="35" l="1"/>
  <c r="D12" i="35"/>
  <c r="E12" i="35" s="1"/>
  <c r="D13" i="35"/>
  <c r="E13" i="35" s="1"/>
  <c r="D14" i="35"/>
  <c r="E14" i="35" s="1"/>
  <c r="D15" i="35"/>
  <c r="E15" i="35" s="1"/>
  <c r="D22" i="35"/>
  <c r="E11" i="35"/>
  <c r="N3" i="37"/>
  <c r="N4" i="37"/>
  <c r="F39" i="35"/>
  <c r="D50" i="35" s="1"/>
  <c r="C50" i="35" s="1"/>
  <c r="D55" i="25"/>
  <c r="C57" i="25" a="1"/>
  <c r="C57" i="25" s="1"/>
  <c r="E41" i="25"/>
  <c r="E22" i="35" l="1"/>
  <c r="D23" i="35"/>
  <c r="E23" i="35"/>
  <c r="D24" i="35"/>
  <c r="C55" i="35"/>
  <c r="C53" i="35"/>
  <c r="C54" i="35" s="1"/>
  <c r="M2" i="37" s="1"/>
  <c r="J42" i="21"/>
  <c r="D42" i="25"/>
  <c r="F42" i="25"/>
  <c r="K42" i="6"/>
  <c r="D57" i="25" a="1"/>
  <c r="D57" i="25" s="1"/>
  <c r="F41" i="25" s="1" a="1"/>
  <c r="F41" i="25" s="1"/>
  <c r="E24" i="35" l="1"/>
  <c r="M4" i="37"/>
  <c r="M3" i="37"/>
  <c r="C57" i="35" a="1"/>
  <c r="C57" i="35" s="1"/>
  <c r="D55" i="35"/>
  <c r="E41" i="35"/>
  <c r="J41" i="21"/>
  <c r="H5" i="21"/>
  <c r="H34" i="21"/>
  <c r="H33" i="21"/>
  <c r="H32" i="21"/>
  <c r="H31" i="21"/>
  <c r="H30" i="21"/>
  <c r="H29" i="21"/>
  <c r="H28" i="21"/>
  <c r="H27" i="21"/>
  <c r="H26" i="21"/>
  <c r="H25" i="21"/>
  <c r="H24" i="21"/>
  <c r="H23" i="21"/>
  <c r="H22" i="21"/>
  <c r="H21" i="21"/>
  <c r="H20" i="21"/>
  <c r="H19" i="21"/>
  <c r="H18" i="21"/>
  <c r="H17" i="21"/>
  <c r="H16" i="21"/>
  <c r="H15" i="21"/>
  <c r="H14" i="21"/>
  <c r="H13" i="21"/>
  <c r="H12" i="21"/>
  <c r="H11" i="21"/>
  <c r="H10" i="21"/>
  <c r="H9" i="21"/>
  <c r="H8" i="21"/>
  <c r="H7" i="21"/>
  <c r="H6" i="21"/>
  <c r="H42" i="21"/>
  <c r="D42" i="35" l="1"/>
  <c r="K42" i="21"/>
  <c r="L42" i="6"/>
  <c r="D57" i="35" a="1"/>
  <c r="D57" i="35" s="1"/>
  <c r="F41" i="35" s="1" a="1"/>
  <c r="F41" i="35" s="1"/>
  <c r="H35" i="21"/>
  <c r="I5" i="21" l="1"/>
  <c r="I6" i="21"/>
  <c r="I7" i="21"/>
  <c r="I8" i="21"/>
  <c r="I9" i="21"/>
  <c r="I10" i="21"/>
  <c r="I11" i="21"/>
  <c r="I12" i="21"/>
  <c r="I13" i="21"/>
  <c r="I14" i="21"/>
  <c r="I15" i="21"/>
  <c r="I16" i="21"/>
  <c r="I17" i="21"/>
  <c r="I18" i="21"/>
  <c r="I19" i="21"/>
  <c r="I20" i="21"/>
  <c r="I21" i="21"/>
  <c r="I22" i="21"/>
  <c r="I23" i="21"/>
  <c r="I24" i="21"/>
  <c r="I25" i="21"/>
  <c r="I26" i="21"/>
  <c r="I27" i="21"/>
  <c r="I28" i="21"/>
  <c r="I29" i="21"/>
  <c r="I30" i="21"/>
  <c r="I31" i="21"/>
  <c r="I32" i="21"/>
  <c r="I33" i="21"/>
  <c r="I34" i="21"/>
  <c r="K41" i="21"/>
  <c r="B41" i="21" s="1"/>
  <c r="I42" i="21"/>
  <c r="I35"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<sst xmlns="http://schemas.openxmlformats.org/spreadsheetml/2006/main" count="1012" uniqueCount="391">
  <si>
    <t>Kostentype</t>
  </si>
  <si>
    <t>Subsidiepercentage</t>
  </si>
  <si>
    <t>Korte beschrijving</t>
  </si>
  <si>
    <t>Afschrijvingskosten</t>
  </si>
  <si>
    <t>Tarief</t>
  </si>
  <si>
    <t>Eigen arbeid</t>
  </si>
  <si>
    <t>Kosten</t>
  </si>
  <si>
    <t>Loonkosten</t>
  </si>
  <si>
    <t>Arbeidskosten</t>
  </si>
  <si>
    <t>KVK-nummer</t>
  </si>
  <si>
    <t>Btw-nummer</t>
  </si>
  <si>
    <t>Grondkosten</t>
  </si>
  <si>
    <t>Naam medewerker</t>
  </si>
  <si>
    <t xml:space="preserve">Bruto jaarsalaris </t>
  </si>
  <si>
    <t>Productieve uren</t>
  </si>
  <si>
    <t>Subsidiebedrag op basis van opgegeven kosten</t>
  </si>
  <si>
    <t>Relatienummer penvoerder bij RVO:</t>
  </si>
  <si>
    <t>Naam penvoerder:</t>
  </si>
  <si>
    <t>Naam project:</t>
  </si>
  <si>
    <t>Kies de methode van berekening van de kosten:</t>
  </si>
  <si>
    <t>Gekozen VKO:</t>
  </si>
  <si>
    <t>Totaal opgegeven kosten</t>
  </si>
  <si>
    <t>Vereenvoudigde kostenoptie voor overige kosten</t>
  </si>
  <si>
    <t>Vereenvoudigde kostenoptie voor arbeidskosten</t>
  </si>
  <si>
    <t>Geen vereenvoudigde kostenoptie</t>
  </si>
  <si>
    <t>Samenstelling van het samenwerkingsverband</t>
  </si>
  <si>
    <t>Eindejaarsuitkering</t>
  </si>
  <si>
    <t>Niet verrekenbare btw</t>
  </si>
  <si>
    <t>Kosten derden exclusief btw</t>
  </si>
  <si>
    <t>Loonkosten
nummer</t>
  </si>
  <si>
    <t>Projectdeelnemer (Bedrijf/Organisatie)</t>
  </si>
  <si>
    <t>Kosten toegekend aan projectdeelnemers</t>
  </si>
  <si>
    <t>Verdeelde subsidie</t>
  </si>
  <si>
    <t>Bruto maandsalaris</t>
  </si>
  <si>
    <t>Uurtarief
loonkosten volgens IKS</t>
  </si>
  <si>
    <t>&lt;Selecteer&gt;</t>
  </si>
  <si>
    <t>Wilt u gebruik maken van een IKS-tarief?</t>
  </si>
  <si>
    <t>Berekend uurtarief
loonkosten</t>
  </si>
  <si>
    <t>Deelprestatie</t>
  </si>
  <si>
    <t>Korte toelichting</t>
  </si>
  <si>
    <t>Forfait</t>
  </si>
  <si>
    <t>Kosten toegekend aan deelprestaties</t>
  </si>
  <si>
    <t>Berekend volgens</t>
  </si>
  <si>
    <t>Projectleider/Expert</t>
  </si>
  <si>
    <t>Inhoud van deze kolommen niet veranderen!</t>
  </si>
  <si>
    <t>Hier de kostentypen aangeven die je wil gebruiken in dit begrotingsformat.</t>
  </si>
  <si>
    <r>
      <t xml:space="preserve">Alle mogelijke </t>
    </r>
    <r>
      <rPr>
        <b/>
        <u/>
        <sz val="11"/>
        <color theme="1"/>
        <rFont val="Calibri"/>
        <family val="2"/>
        <scheme val="minor"/>
      </rPr>
      <t>kostentypen</t>
    </r>
    <r>
      <rPr>
        <b/>
        <sz val="11"/>
        <color theme="1"/>
        <rFont val="Calibri"/>
        <family val="2"/>
        <scheme val="minor"/>
      </rPr>
      <t>: 
kopieer hieruit de kostentypen voor de activiteiten en plak ze in de kolommen hiernaast. 
Teksten niet aanpassen omdat dan formules niet meer werken!</t>
    </r>
  </si>
  <si>
    <t>Hulpkolom, niet aanpassen</t>
  </si>
  <si>
    <t>Uurtarief</t>
  </si>
  <si>
    <t>Vast tarief</t>
  </si>
  <si>
    <t>Overige kosten</t>
  </si>
  <si>
    <t>-</t>
  </si>
  <si>
    <t>Projectmedewerker</t>
  </si>
  <si>
    <t>Adviseur</t>
  </si>
  <si>
    <t>Berekeningsmethode van de regeling/openstelling</t>
  </si>
  <si>
    <t>Rekenhulp voor bepalen van uurtarief loonkosten en opgeven loonkostentarief IKS</t>
  </si>
  <si>
    <t>Opmerking</t>
  </si>
  <si>
    <t>Einde invoerregels begroting</t>
  </si>
  <si>
    <t>Projectdeelnemer</t>
  </si>
  <si>
    <t>Beoordeeld</t>
  </si>
  <si>
    <t>Aangevraagd</t>
  </si>
  <si>
    <t>Toelichting beoordelaar</t>
  </si>
  <si>
    <t>NEE</t>
  </si>
  <si>
    <t>Bedrag grondkosten waarover subsidie verstrekt kan worden</t>
  </si>
  <si>
    <t>Projectkosten met maximaal aandeel grondkosten</t>
  </si>
  <si>
    <t>Forfait voor arbeidskosten</t>
  </si>
  <si>
    <t>Totaal projectkosten met maximaal aandeel grondkosten</t>
  </si>
  <si>
    <t xml:space="preserve">Subsidiebedrag </t>
  </si>
  <si>
    <t>JA</t>
  </si>
  <si>
    <t>Verlaging vanwege bijdrage in natura</t>
  </si>
  <si>
    <t>(Deel) Prestatie</t>
  </si>
  <si>
    <t>Openstelling:</t>
  </si>
  <si>
    <t>Gekozen openstelling:</t>
  </si>
  <si>
    <t>Min. subsidiebedrag</t>
  </si>
  <si>
    <t>Max. subsidiebedrag</t>
  </si>
  <si>
    <t>IKS</t>
  </si>
  <si>
    <t>Deelnemers_Uniek</t>
  </si>
  <si>
    <t>Prestaties_Uniek</t>
  </si>
  <si>
    <t>Dienstverband
(uren per week)</t>
  </si>
  <si>
    <t>Totaalbedrag project</t>
  </si>
  <si>
    <t>Openstelling</t>
  </si>
  <si>
    <t>KostenOptie</t>
  </si>
  <si>
    <t>Arbeidskosten op basis van IKS</t>
  </si>
  <si>
    <t>KostenOmschrijving</t>
  </si>
  <si>
    <t>Kosten_Aanvraag</t>
  </si>
  <si>
    <t>Kosten_Beoordeeld</t>
  </si>
  <si>
    <t>Begroting</t>
  </si>
  <si>
    <t>Forfait_Bedrag</t>
  </si>
  <si>
    <t>Forfait_Bedrag_Beoordeeld</t>
  </si>
  <si>
    <t>Nr</t>
  </si>
  <si>
    <t>KostenType_Uniek</t>
  </si>
  <si>
    <t>Medewerkers_Uniek</t>
  </si>
  <si>
    <t>Bijdrage in natura (vrijwilligers)</t>
  </si>
  <si>
    <t>Bijdrage in natura (overige)</t>
  </si>
  <si>
    <t>Bedrag</t>
  </si>
  <si>
    <t>Type</t>
  </si>
  <si>
    <t>Deelbetaling</t>
  </si>
  <si>
    <t>Deelbetaling_Uniek</t>
  </si>
  <si>
    <t>Deelbetaling_Aanvraag</t>
  </si>
  <si>
    <t>Deelbetaling_Beoordeeld</t>
  </si>
  <si>
    <t>Ja_Nee</t>
  </si>
  <si>
    <t>Uitvoering van het project</t>
  </si>
  <si>
    <t>Activiteit</t>
  </si>
  <si>
    <t>Voorbereiding van het projectvoorstel</t>
  </si>
  <si>
    <t>Activiteiten_Uniek</t>
  </si>
  <si>
    <t>Bedrag projectkosten</t>
  </si>
  <si>
    <t>Forfat_%</t>
  </si>
  <si>
    <t>Subs_%</t>
  </si>
  <si>
    <t>Totaal_Beoordeeld</t>
  </si>
  <si>
    <t>Totaal_Aanvraag</t>
  </si>
  <si>
    <t>Bijdrage in natura</t>
  </si>
  <si>
    <t>Subsidiebedrag na verlaging bijdrage in natura</t>
  </si>
  <si>
    <t>Alle berekeningsmethoden: 
Hieronder staan alle berekeningsmethoden, in de tabel met openstellingen kan met behulp van "1" aangegeven worden of er sprake is van meerdere kostenopties dan "Geen…". "Geen vereenvoudigde kostenoptie" is altijd van toepassing!</t>
  </si>
  <si>
    <t>Subsidiebedrag</t>
  </si>
  <si>
    <t xml:space="preserve">Totaal bedrag: </t>
  </si>
  <si>
    <t xml:space="preserve">Maximaal bedrag: </t>
  </si>
  <si>
    <t>AANVRAAG</t>
  </si>
  <si>
    <t>Volg Nr</t>
  </si>
  <si>
    <t>Overhead 15% 
alleen bij geen VKO</t>
  </si>
  <si>
    <t>ja</t>
  </si>
  <si>
    <t>Werkgevers lasten 44,2% en evt. overhead %</t>
  </si>
  <si>
    <t>Alle kosten typen (Leader)</t>
  </si>
  <si>
    <t>Kostenpost_1</t>
  </si>
  <si>
    <t>Kostenpost_2</t>
  </si>
  <si>
    <t>Kostenpost_3</t>
  </si>
  <si>
    <t>Kostenpost_4</t>
  </si>
  <si>
    <t>Kostenpost_5</t>
  </si>
  <si>
    <t>Kostenpost_6</t>
  </si>
  <si>
    <t>Kostenpost_7</t>
  </si>
  <si>
    <t>Kostenpost_8</t>
  </si>
  <si>
    <t>BEOORDELING</t>
  </si>
  <si>
    <t>AKKOORD uurtarief</t>
  </si>
  <si>
    <t>Opgegeven uurtarief</t>
  </si>
  <si>
    <t>Beoordeeld uurtarief</t>
  </si>
  <si>
    <t>Loon_Nr_Uniek</t>
  </si>
  <si>
    <t>Subsidiabele activiteit</t>
  </si>
  <si>
    <t>Activiteiten_Betaalverzoek_Uniek</t>
  </si>
  <si>
    <t>Activiteiten_Betaalverzoek_Gebruik</t>
  </si>
  <si>
    <t>VKO arbeid</t>
  </si>
  <si>
    <t>VKO overig</t>
  </si>
  <si>
    <t>Begrotingspost</t>
  </si>
  <si>
    <t>Uitgaven_aanvraag</t>
  </si>
  <si>
    <t>Uitgaven_Beoordeeld</t>
  </si>
  <si>
    <t>Maximaal mogelijke projectkosten</t>
  </si>
  <si>
    <t>Maximaal bijdrage in natura (projectkosten)</t>
  </si>
  <si>
    <t>Aandeel grondkosten in maximaal mogelijke projectkosten</t>
  </si>
  <si>
    <t>Verlaging subsidiebedrag grondkosten</t>
  </si>
  <si>
    <t>Kosten_Aanvraag_Incl</t>
  </si>
  <si>
    <t>Kosten_Beoordeeld_Incl</t>
  </si>
  <si>
    <t>subsidiebedrag</t>
  </si>
  <si>
    <t>projectkosten</t>
  </si>
  <si>
    <t>Maximaal bijdrage na berekening grondkosten (project)</t>
  </si>
  <si>
    <t>Grondkosten waarover subsidie verstrekt kan worden</t>
  </si>
  <si>
    <t>Kosten exclusief grondkosten en bijdrage in natura</t>
  </si>
  <si>
    <t xml:space="preserve">Methode van berekening van de kosten: </t>
  </si>
  <si>
    <t xml:space="preserve">Relatienummer penvoerder bij RVO: </t>
  </si>
  <si>
    <t xml:space="preserve">Naam penvoerder: </t>
  </si>
  <si>
    <t xml:space="preserve">Naam project: </t>
  </si>
  <si>
    <t xml:space="preserve">Openstelling: </t>
  </si>
  <si>
    <t>Kosten_Aanvraag_Inclusief</t>
  </si>
  <si>
    <t>Kosten_Beoordeeld_Inclusief</t>
  </si>
  <si>
    <t>Inclusief natura</t>
  </si>
  <si>
    <t>Verlaging subsidiebedrag vanwege bijdrage in natura</t>
  </si>
  <si>
    <t>Maximale projectkosten bijdrage in natura</t>
  </si>
  <si>
    <t>Uitgaven_Aanvraag_Inclusief</t>
  </si>
  <si>
    <t>Uitgaven_Beoordeeld_Inclusief</t>
  </si>
  <si>
    <t>Max_Bijdrage_Natura</t>
  </si>
  <si>
    <t>Max_Grond</t>
  </si>
  <si>
    <t>Geen VKO</t>
  </si>
  <si>
    <t>Methodes</t>
  </si>
  <si>
    <t>Kolom</t>
  </si>
  <si>
    <t>Afkorting (kolomnaam)</t>
  </si>
  <si>
    <t>Activiteit_DB</t>
  </si>
  <si>
    <t>Activiteit_DB_HULP</t>
  </si>
  <si>
    <t>Toelichting beooordelaar</t>
  </si>
  <si>
    <t>Loonkosten nr
(uit tabblad 4)</t>
  </si>
  <si>
    <t>Arbeid_vast_1</t>
  </si>
  <si>
    <t>Arbeid_vast_2</t>
  </si>
  <si>
    <t>Arbeid_vast_3</t>
  </si>
  <si>
    <t>Arbeid_vast_4</t>
  </si>
  <si>
    <t>Arbeid_vast_5</t>
  </si>
  <si>
    <t>Weergeven</t>
  </si>
  <si>
    <t>Forfaitbedrag</t>
  </si>
  <si>
    <t>Totaal aangevraagde kosten</t>
  </si>
  <si>
    <t>Toelichting aanvrager</t>
  </si>
  <si>
    <t xml:space="preserve">In dit format maakt u de begroting voor uw project. Deze stuurt u mee met uw subsidieaanvraag. </t>
  </si>
  <si>
    <t>Toelichting tabbladen subsidieaanvraag:</t>
  </si>
  <si>
    <t>Bij subsidies tot € 125.000 wordt de subsidie vastgesteld met behulp van deelprestaties. Formuleer de deelprestaties daarom zo duidelijk en helder mogelijk.</t>
  </si>
  <si>
    <t xml:space="preserve">1. Geef per regel (medewerker) aan of ze wel of niet een IKS-tarief gebruiken. U doet dit in kolom B. Gebruik hiervoor het drop-down menu in de cel. </t>
  </si>
  <si>
    <t>Is er sprake van eigen arbeid (werk zonder 'verloning'), vrijwilligersuren of vaste uurtarieven? Dan vult u dit in tabblad 5 in.</t>
  </si>
  <si>
    <t xml:space="preserve">Vul per kostenpost één (kosten)regel in. U hoeft alleen de cellen in te vullen die zichtbaar worden. </t>
  </si>
  <si>
    <t>Is er sprake van meerdere deelprestaties, meerdere subsidiepercentages per subsidiabele activiteit of een samenwerkingsverband? Maak dan voor elke btw-post een nieuwe declaratieregel aan.</t>
  </si>
  <si>
    <t xml:space="preserve">Kunt u de btw niet verrekenen? Dan kunt u de btw opgeven voor subsidie. Hiervoor gebruikt u een aparte declaratieregel met het kostentype 'Niet verrekenbare btw'. </t>
  </si>
  <si>
    <t>Totale kosten begroting BEOORDEELD per subsidiabele activiteit --&gt;</t>
  </si>
  <si>
    <t>Totale kosten begroting per subsidiabele activiteit --&gt;</t>
  </si>
  <si>
    <t>Subsidiabele_Activiteit</t>
  </si>
  <si>
    <t>Maximum subsidiebedrag na aftopping grondkosten</t>
  </si>
  <si>
    <t>Totale beoordeelde kosten</t>
  </si>
  <si>
    <t xml:space="preserve">Doet u de aanvraag niet namens een samenwerkingsverband? Vul dan hier uw bedrijfs- of organisatienaam in. </t>
  </si>
  <si>
    <t>Onderaan de tabel moet het totaal van de subsidie verdeeld zijn. Is dit niet het geval? Dan zijn de bedragen rood.</t>
  </si>
  <si>
    <t xml:space="preserve">3. Selecteer de subsidiabele activiteit waar de kosten over gaan. </t>
  </si>
  <si>
    <t xml:space="preserve">Bij kostentype arbeidskosten en arbeidskosten op basis van IKS maakt u gebruik van het uurtarief dat u heeft berekend in tabblad 4. </t>
  </si>
  <si>
    <t xml:space="preserve">Vul dit tabblad in op basis van projectdeelnemer en subsidiabele activiteit. De subsidiabele activiteiten vindt u in het openstellingsbesluit of de regeling. </t>
  </si>
  <si>
    <t>Landbouwer</t>
  </si>
  <si>
    <t>Werkgevers lasten 44,2%</t>
  </si>
  <si>
    <t>Arbeid_vast_6</t>
  </si>
  <si>
    <t>Tabblad 1. Aanvraaggegevens</t>
  </si>
  <si>
    <t>Tabblad 2. Projectdeelnemers</t>
  </si>
  <si>
    <t>Tabblad 3. Deelprestaties</t>
  </si>
  <si>
    <t xml:space="preserve">1. Vul de deelprestaties in die u verwacht te gaan halen. </t>
  </si>
  <si>
    <t>Tabblad 4. Rekenhulp loonkosten aanvr.</t>
  </si>
  <si>
    <t>Tabblad 5. Kosten uitvoering project</t>
  </si>
  <si>
    <t xml:space="preserve">Hier geeft u alle kosten op waarvoor u subsidie wilt ontvangen. </t>
  </si>
  <si>
    <t>Tabblad 6. Begrotingsoverzicht</t>
  </si>
  <si>
    <t>Subsidie %</t>
  </si>
  <si>
    <t xml:space="preserve">1. Vul alle projectdeelnemers (aanvragers) in, inclusief het KVK- en btw-nummer. Hiermee worden de deelnemers van het samenwerkingsverband bedoeld. </t>
  </si>
  <si>
    <t xml:space="preserve">Is het minimum subsidiebedrag dat u kunt aanvragen binnen deze openstelling € 125.000? Dan hoeft u dit tabblad niet in te vullen. </t>
  </si>
  <si>
    <t>Kostenpost_9</t>
  </si>
  <si>
    <t>Kostenpost_10</t>
  </si>
  <si>
    <t>Kostenpost_11</t>
  </si>
  <si>
    <t>Vergoeding</t>
  </si>
  <si>
    <t>Volgorde</t>
  </si>
  <si>
    <t>Kostenpost_Openstelling</t>
  </si>
  <si>
    <t>Aantal</t>
  </si>
  <si>
    <t>Kostenposten_Lijst</t>
  </si>
  <si>
    <t>Arbeid_vast_tarief_1</t>
  </si>
  <si>
    <t>Arbeid_vast_tarief_2</t>
  </si>
  <si>
    <t>Arbeid_vast_tarief_3</t>
  </si>
  <si>
    <t>Arbeid_vast_tarief_4</t>
  </si>
  <si>
    <t>Weergeven_2</t>
  </si>
  <si>
    <t>Arbeidskosten - vast tarief (excl eigen arbeid)</t>
  </si>
  <si>
    <t>Specificatie kostentype</t>
  </si>
  <si>
    <t>Vergoeding_1</t>
  </si>
  <si>
    <t>Vergoeding_2</t>
  </si>
  <si>
    <t>Vergoeding_3</t>
  </si>
  <si>
    <t>Vergoeding_4</t>
  </si>
  <si>
    <t>Vergoeding_5</t>
  </si>
  <si>
    <t>Vergoeding_6</t>
  </si>
  <si>
    <t>Vergoeding_7</t>
  </si>
  <si>
    <t>Vergoeding_8</t>
  </si>
  <si>
    <t>Vergoeding_9</t>
  </si>
  <si>
    <t>Vergoeding_10</t>
  </si>
  <si>
    <t>Vergoeding_11</t>
  </si>
  <si>
    <t>Vergoeding_Jaar</t>
  </si>
  <si>
    <t>Indicatie kosten op basis van verleend subsidiebedrag</t>
  </si>
  <si>
    <r>
      <t xml:space="preserve">Gebruik de drop-down menu's in de cellen van een kostenregel. </t>
    </r>
    <r>
      <rPr>
        <sz val="11"/>
        <color theme="1"/>
        <rFont val="Calibri"/>
        <family val="2"/>
        <scheme val="minor"/>
      </rPr>
      <t>U selecteert zo de projectpartner, deelprestatie, subsidiabele activiteit en het kostentype.</t>
    </r>
  </si>
  <si>
    <t>Forfait_Percentage</t>
  </si>
  <si>
    <t>Grond_%</t>
  </si>
  <si>
    <t>Investering</t>
  </si>
  <si>
    <t>Onderhoud</t>
  </si>
  <si>
    <t>Onderhoud_%</t>
  </si>
  <si>
    <t>Samenwerking_%</t>
  </si>
  <si>
    <t>Samenwerking</t>
  </si>
  <si>
    <t>SIG_%</t>
  </si>
  <si>
    <t>SIG</t>
  </si>
  <si>
    <t>Volg_Nr</t>
  </si>
  <si>
    <t xml:space="preserve">Heeft u gekozen voor een vergoeding? Hier wordt geen forfait over berekend. </t>
  </si>
  <si>
    <t xml:space="preserve">In kolom J 'Eigen verdeling subsidie per deelprestatie' kunt u de subsidie naar rato van kosten over de deelprestatie (in kolom H) overnemen. </t>
  </si>
  <si>
    <t xml:space="preserve">waardoor de subsidie naar rato van kosten niet de juiste verdeling geeft. </t>
  </si>
  <si>
    <t>Heeft u gekozen voor een VKO voor arbeidskosten? Of zijn arbeidskosten niet subsidiabel? Dan hoeft u tabblad 4 niet in te vullen.</t>
  </si>
  <si>
    <t>Let op: Vul bij het bruto maandsalaris in kolom F het bedrag van de loonstrook in. Dit bedrag is exclusief vakantiegeld, eindejaarsuitkering en bijzondere vergoedingen.</t>
  </si>
  <si>
    <t xml:space="preserve">De eindejaarsuitkering vult u apart in kolom G in. In kolom U wordt automatisch een percentage van 44,2% berekend voor de kosten van de werkgever. </t>
  </si>
  <si>
    <t>Heeft u gekozen voor geen VKO? Dan berekent het format automatisch een vast opslagpercentage van 15% voor overheadkosten.</t>
  </si>
  <si>
    <t>Onder kostentype arbeidskosten vallen loonkosten (exclusief IKS) en eigen arbeid.</t>
  </si>
  <si>
    <r>
      <rPr>
        <b/>
        <sz val="11"/>
        <color theme="1"/>
        <rFont val="Calibri"/>
        <family val="2"/>
        <scheme val="minor"/>
      </rPr>
      <t>Toelichting (1):</t>
    </r>
    <r>
      <rPr>
        <sz val="11"/>
        <color theme="1"/>
        <rFont val="Calibri"/>
        <family val="2"/>
        <scheme val="minor"/>
      </rPr>
      <t xml:space="preserve">
Je kunt de ‘Voorbeeld openstelling’ vervangen door je eigen openstelling. Vul de kolommen.
Een "1" betekent dat het veld van toepassing is. Wanneer je niets invult (de cel leeg laat) wordt er geen gebruik gemaakt van deze optie in de openstelling. 
Vul altijd een minimum en maximum subsidiebedrag in. Bij geen minimum vul je</t>
    </r>
    <r>
      <rPr>
        <sz val="11"/>
        <color rgb="FFFF0000"/>
        <rFont val="Calibri"/>
        <family val="2"/>
        <scheme val="minor"/>
      </rPr>
      <t xml:space="preserve"> </t>
    </r>
    <r>
      <rPr>
        <sz val="11"/>
        <color theme="1"/>
        <rFont val="Calibri"/>
        <family val="2"/>
        <scheme val="minor"/>
      </rPr>
      <t xml:space="preserve">'0,00' in. Bij geen maximum binnen de openstelling vul je het bedrag van het subsidieplatfond in.
Vul in kolom 'Grond_%' altijd het standaard maximum percentage '10%' in. De rekenregels (ook in UPEU) rekenen standaard met 10%. In uitzonderlijke gevallen, zie regeling, kan dit 30% zijn. Mocht dit voorkomen, kan voor een aangepaste berekening (niet in UPEU ingebouwd) gerekend worden met 30%. 
In de kolommen I t/m K kunnen de verlagingpercentages voor de openstellingen Samenwerking Integrale Gebiedsontwikkeling (SIG) en Veenweide/Natura2000 ingevuld worden. Let op dat je achter de Subdidiabele activiteit (kolom N) ook een "1" plaatst in de kolommen AG t/m AJ indien het verlagingspercentage van toepassing is. </t>
    </r>
  </si>
  <si>
    <r>
      <rPr>
        <b/>
        <sz val="11"/>
        <color theme="1"/>
        <rFont val="Calibri"/>
        <family val="2"/>
        <scheme val="minor"/>
      </rPr>
      <t>Toelichting (2)</t>
    </r>
    <r>
      <rPr>
        <sz val="11"/>
        <color theme="1"/>
        <rFont val="Calibri"/>
        <family val="2"/>
        <scheme val="minor"/>
      </rPr>
      <t xml:space="preserve">:
Gebruik in kolom M dezelfde naamgeving als in kolom A. In kolom M kun je meerdere keren dezelfde openstelling zetten, zodat je binnen één openstelling verschillende "Subsidiabele_Activiteiten" kunt </t>
    </r>
    <r>
      <rPr>
        <sz val="11"/>
        <rFont val="Calibri"/>
        <family val="2"/>
        <scheme val="minor"/>
      </rPr>
      <t xml:space="preserve">invoeren (onder kolom N). De subsidiabele activiteiten komen overeen met de gegevens uit het intakeformulier. </t>
    </r>
    <r>
      <rPr>
        <sz val="11"/>
        <color theme="1"/>
        <rFont val="Calibri"/>
        <family val="2"/>
        <scheme val="minor"/>
      </rPr>
      <t xml:space="preserve">
Indien een openstellingsnaam niet voorkomt, kleurt de tekst [</t>
    </r>
    <r>
      <rPr>
        <sz val="11"/>
        <color rgb="FFFF0000"/>
        <rFont val="Calibri"/>
        <family val="2"/>
        <scheme val="minor"/>
      </rPr>
      <t>ROOD</t>
    </r>
    <r>
      <rPr>
        <sz val="11"/>
        <color theme="1"/>
        <rFont val="Calibri"/>
        <family val="2"/>
        <scheme val="minor"/>
      </rPr>
      <t xml:space="preserve">] - geef dan de juiste openstellingsnaam op uit kolom A.
Als kolom P </t>
    </r>
    <r>
      <rPr>
        <b/>
        <sz val="11"/>
        <color theme="8" tint="0.39997558519241921"/>
        <rFont val="Calibri"/>
        <family val="2"/>
        <scheme val="minor"/>
      </rPr>
      <t>Arbeidskosten</t>
    </r>
    <r>
      <rPr>
        <b/>
        <sz val="11"/>
        <color theme="1"/>
        <rFont val="Calibri"/>
        <family val="2"/>
        <scheme val="minor"/>
      </rPr>
      <t xml:space="preserve"> </t>
    </r>
    <r>
      <rPr>
        <sz val="11"/>
        <color theme="1"/>
        <rFont val="Calibri"/>
        <family val="2"/>
        <scheme val="minor"/>
      </rPr>
      <t>subsidiabel is (een "1"), moet minimaal één arbeidskostensoort (</t>
    </r>
    <r>
      <rPr>
        <b/>
        <sz val="11"/>
        <color theme="8" tint="0.39997558519241921"/>
        <rFont val="Calibri"/>
        <family val="2"/>
        <scheme val="minor"/>
      </rPr>
      <t>kolom AA en AB</t>
    </r>
    <r>
      <rPr>
        <sz val="11"/>
        <color theme="1"/>
        <rFont val="Calibri"/>
        <family val="2"/>
        <scheme val="minor"/>
      </rPr>
      <t xml:space="preserve">) ook aan (op "1") worden gezet. 
Kolom Q </t>
    </r>
    <r>
      <rPr>
        <b/>
        <sz val="11"/>
        <color theme="9" tint="0.39997558519241921"/>
        <rFont val="Calibri"/>
        <family val="2"/>
        <scheme val="minor"/>
      </rPr>
      <t>Arbeidskosten op basis van IKS</t>
    </r>
    <r>
      <rPr>
        <sz val="11"/>
        <color theme="1"/>
        <rFont val="Calibri"/>
        <family val="2"/>
        <scheme val="minor"/>
      </rPr>
      <t xml:space="preserve"> wordt automatisch gevuld wanneer in kolom B een "1" is ingevuld. 
Als kolom V </t>
    </r>
    <r>
      <rPr>
        <b/>
        <sz val="11"/>
        <color theme="5" tint="0.39997558519241921"/>
        <rFont val="Calibri"/>
        <family val="2"/>
        <scheme val="minor"/>
      </rPr>
      <t>Arbeidskosten - vast tarief (excl eigen arbeid)</t>
    </r>
    <r>
      <rPr>
        <sz val="11"/>
        <color theme="1"/>
        <rFont val="Calibri"/>
        <family val="2"/>
        <scheme val="minor"/>
      </rPr>
      <t xml:space="preserve"> is (een "1"), moet minimaal één functiesoort </t>
    </r>
    <r>
      <rPr>
        <sz val="11"/>
        <rFont val="Calibri"/>
        <family val="2"/>
        <scheme val="minor"/>
      </rPr>
      <t>(</t>
    </r>
    <r>
      <rPr>
        <b/>
        <sz val="11"/>
        <color theme="5" tint="0.39997558519241921"/>
        <rFont val="Calibri"/>
        <family val="2"/>
        <scheme val="minor"/>
      </rPr>
      <t>kolom AC t/m AF</t>
    </r>
    <r>
      <rPr>
        <sz val="11"/>
        <rFont val="Calibri"/>
        <family val="2"/>
        <scheme val="minor"/>
      </rPr>
      <t>)</t>
    </r>
    <r>
      <rPr>
        <sz val="11"/>
        <color theme="1"/>
        <rFont val="Calibri"/>
        <family val="2"/>
        <scheme val="minor"/>
      </rPr>
      <t xml:space="preserve"> ook aan op "1" worden gezet.
Kolom X '</t>
    </r>
    <r>
      <rPr>
        <b/>
        <sz val="11"/>
        <color rgb="FF9751CB"/>
        <rFont val="Calibri"/>
        <family val="2"/>
        <scheme val="minor"/>
      </rPr>
      <t>Vergoeding</t>
    </r>
    <r>
      <rPr>
        <sz val="11"/>
        <color theme="1"/>
        <rFont val="Calibri"/>
        <family val="2"/>
        <scheme val="minor"/>
      </rPr>
      <t xml:space="preserve">' is speciaal voor de openstelling Veenweide/Natura2000. Indien er sprake is van (beheer)vergoedingen (vul een "1" in), vul dan ook het verborgen tabblad 'Spec_Activiteit'. Hier zet je een "1" bij de vergoedingen die van toepassing zijn. De openstelling en subsidiabele_activiteit wordt automatisch meegenomen naar het tabblad 'Spec_Activiteit'.
Vul de kolommen </t>
    </r>
    <r>
      <rPr>
        <b/>
        <u/>
        <sz val="11"/>
        <color theme="1" tint="0.34998626667073579"/>
        <rFont val="Calibri"/>
        <family val="2"/>
        <scheme val="minor"/>
      </rPr>
      <t>AG t/m AJ</t>
    </r>
    <r>
      <rPr>
        <sz val="11"/>
        <color theme="1"/>
        <rFont val="Calibri"/>
        <family val="2"/>
        <scheme val="minor"/>
      </rPr>
      <t xml:space="preserve"> met een "1" indien een verlagingspercentage (</t>
    </r>
    <r>
      <rPr>
        <b/>
        <u/>
        <sz val="11"/>
        <color theme="1" tint="0.34998626667073579"/>
        <rFont val="Calibri"/>
        <family val="2"/>
        <scheme val="minor"/>
      </rPr>
      <t>kolom I t/m K</t>
    </r>
    <r>
      <rPr>
        <sz val="11"/>
        <color theme="1"/>
        <rFont val="Calibri"/>
        <family val="2"/>
        <scheme val="minor"/>
      </rPr>
      <t xml:space="preserve">) van toepassing is. 
</t>
    </r>
    <r>
      <rPr>
        <u/>
        <sz val="11"/>
        <color theme="1"/>
        <rFont val="Calibri"/>
        <family val="2"/>
        <scheme val="minor"/>
      </rPr>
      <t>De kolommen AK t/m BA worden automatisch gevuld en bevatten formules. Overschrijf deze niet.</t>
    </r>
    <r>
      <rPr>
        <sz val="11"/>
        <color theme="1"/>
        <rFont val="Calibri"/>
        <family val="2"/>
        <scheme val="minor"/>
      </rPr>
      <t xml:space="preserve">
</t>
    </r>
    <r>
      <rPr>
        <b/>
        <u/>
        <sz val="11"/>
        <color theme="1"/>
        <rFont val="Calibri"/>
        <family val="2"/>
        <scheme val="minor"/>
      </rPr>
      <t>Let op</t>
    </r>
    <r>
      <rPr>
        <sz val="11"/>
        <color theme="1"/>
        <rFont val="Calibri"/>
        <family val="2"/>
        <scheme val="minor"/>
      </rPr>
      <t>: gebruik altijd de plakoptie "Waarden" (CTRL+w) wanneer je een naam of andere gegevens wil kopiëren en plakken, anders overschrijf je de voorwaardelijke opmaak.</t>
    </r>
  </si>
  <si>
    <t>Vergoeding_12</t>
  </si>
  <si>
    <t>Vergoeding_13</t>
  </si>
  <si>
    <t>Vergoeding_14</t>
  </si>
  <si>
    <t>Activiteiten_Uniek_Begroting</t>
  </si>
  <si>
    <t>Maximum subsidiebedrag na verlaging bijdrage in natura</t>
  </si>
  <si>
    <t>Totale beoordeelde kosten na maxima (grond)</t>
  </si>
  <si>
    <r>
      <t xml:space="preserve">Gebruik hiervoor de tabbladen 1 </t>
    </r>
    <r>
      <rPr>
        <sz val="11"/>
        <color theme="1"/>
        <rFont val="Calibri"/>
        <family val="2"/>
        <scheme val="minor"/>
      </rPr>
      <t xml:space="preserve">tot en met 6. </t>
    </r>
  </si>
  <si>
    <r>
      <t>2. Vul op dit tabblad het relatienummer in</t>
    </r>
    <r>
      <rPr>
        <sz val="11"/>
        <color theme="1"/>
        <rFont val="Calibri"/>
        <family val="2"/>
        <scheme val="minor"/>
      </rPr>
      <t xml:space="preserve"> zoals bij ons bekend, de naam van de penvoerder en de naam van het project.</t>
    </r>
  </si>
  <si>
    <t xml:space="preserve">Kiest u voor de optie geen vereenvoudigde kostenoptie? Dan berekenen we de subsidie op basis van werkelijke kosten. </t>
  </si>
  <si>
    <t>In het openstellingsbesluit of de regeling staat welke mogelijkheden u heeft.</t>
  </si>
  <si>
    <r>
      <t>2</t>
    </r>
    <r>
      <rPr>
        <sz val="11"/>
        <color theme="1"/>
        <rFont val="Calibri"/>
        <family val="2"/>
        <scheme val="minor"/>
      </rPr>
      <t xml:space="preserve">. Daarna gaat u door met de andere tabbladen. Heeft u tabblad 5 ingevuld? Kom dan terug bij dit tabblad voor het vervolg. </t>
    </r>
  </si>
  <si>
    <r>
      <t xml:space="preserve">3. </t>
    </r>
    <r>
      <rPr>
        <sz val="11"/>
        <color theme="1"/>
        <rFont val="Calibri"/>
        <family val="2"/>
        <scheme val="minor"/>
      </rPr>
      <t xml:space="preserve">Heeft u de kosten per projectdeelnemer ingevuld in tabblad 5? Dan ziet u hier de verdeling van de projectkosten naar rato over de deelnemers. </t>
    </r>
  </si>
  <si>
    <t>Heeft uw project meerdere subsidiabele activiteiten met verschillende subsidiepercentages? Of is er een aftopping die het maximale subsidiebedrag beïnvloedt?</t>
  </si>
  <si>
    <r>
      <t xml:space="preserve">De verdeling van subsidie </t>
    </r>
    <r>
      <rPr>
        <sz val="11"/>
        <color theme="1"/>
        <rFont val="Calibri"/>
        <family val="2"/>
        <scheme val="minor"/>
      </rPr>
      <t xml:space="preserve">in % (kolom I) vult u in op het aanvraagformulier in Mijn RVO. </t>
    </r>
  </si>
  <si>
    <t xml:space="preserve">Is er anders bepaald in het openstellingsbesluit? En wordt er niet op basis van deelprestaties getoetst? Dan hoeft u tabblad 3 ook niet in te vullen. </t>
  </si>
  <si>
    <t xml:space="preserve">2. Daarna kunt u door met de andere tabbladen. Heeft u tabblad 5 ingevuld? Kom dan terug bij dit tabblad voor het vervolg. </t>
  </si>
  <si>
    <t>3. Heeft u de kosten ingevuld in tabblad 5? Dan ziet u hoe de projectkosten en subsidie naar rato zijn verdeeld over de deelprestaties.</t>
  </si>
  <si>
    <t xml:space="preserve">De verdeling van subsidie vult u in op het aanvraagformulier in Mijn RVO. </t>
  </si>
  <si>
    <t xml:space="preserve">In dit tabblad berekent u het uurtarief. Dit doet u op basis van individuele loonkosten. </t>
  </si>
  <si>
    <t xml:space="preserve">Bent u een kennisinstelling? En wilt u de integrale kostensystematiek (IKS) gebruiken? Vul dan in dit tabblad het uurtarief in. </t>
  </si>
  <si>
    <r>
      <t>Kolom A</t>
    </r>
    <r>
      <rPr>
        <sz val="11"/>
        <rFont val="Calibri"/>
        <family val="2"/>
        <scheme val="minor"/>
      </rPr>
      <t xml:space="preserve"> 'Loonkosten nummer' </t>
    </r>
    <r>
      <rPr>
        <sz val="11"/>
        <color theme="1"/>
        <rFont val="Calibri"/>
        <family val="2"/>
        <scheme val="minor"/>
      </rPr>
      <t xml:space="preserve">vult zich daarna automatisch. </t>
    </r>
  </si>
  <si>
    <t xml:space="preserve">2. U vult daarna de beschikbare cellen in op basis van wat heeft gekozen in kolom B. </t>
  </si>
  <si>
    <t>1. Geef eerst aan welke projectpartner de kosten maakt. Voeg een korte beschrijving toe over de kostenpost, als dat nodig is.</t>
  </si>
  <si>
    <t>2. Selecteer de deelprestatie waar de kosten onderdeel van uit maken. Dit is alleen verplicht wanneer u tabblad 3 ook heeft ingevuld.</t>
  </si>
  <si>
    <t xml:space="preserve">4. Kies het kostentype en vul de cellen in die daarna beschikbaar zijn. </t>
  </si>
  <si>
    <t xml:space="preserve">Bij verschillende kostentypen maakt u in kolom G 'Specificatie kostentype' een keuze via het drop-down menu. U kiest bijvoorbeeld bij kostentype arbeidskosten voor loonkosten of eigen arbeid. </t>
  </si>
  <si>
    <t>Afhankelijk van het gekozen kostentype en de specificatie in kolom G ziet u een vast tarief.</t>
  </si>
  <si>
    <t xml:space="preserve">In kolom I van dit tabblad selecteert u via het drop-down menu in de cel het juiste loonkosten nummer. Deze zijn hetzelfde als de getallen in kolom A 'Loonkosten nummer' in tabblad 4. Daarna vult u het aantal uren in bij kolom L. </t>
  </si>
  <si>
    <t xml:space="preserve">Let op: het is soms niet mogelijk om een bepaald kostentype te kiezen. Dit komt omdat niet alle kostentypes subsidiabel zijn. </t>
  </si>
  <si>
    <t>Ook kunnen sommige kostentypes niet gecombineerd worden met de door u gekozen methode voor het berekenen van de subsidiabele kosten (VKO).</t>
  </si>
  <si>
    <t xml:space="preserve">Over arbeidskosten op basis van IKS berekenen we geen forfait. Dit geldt ook voor de vaste tarieven voor projectmedewerker, landbouwer, adviseur of projectleider/expert. </t>
  </si>
  <si>
    <t xml:space="preserve">Het forfait is al verwerkt in de hoogte van het tarief. </t>
  </si>
  <si>
    <t xml:space="preserve">Wijzigt u iets in uw begroting? Dan kan in kolom T een opmerking staan. </t>
  </si>
  <si>
    <t>Hier vindt u uw begrotingsoverzicht.</t>
  </si>
  <si>
    <t xml:space="preserve">Onder kostentype 'arbeidskosten - vast tarief (exclusief eigen arbeid)' vallen de vaste tarieven voor projectmedewerker, landbouwer, adviseur of projectleider/expert. </t>
  </si>
  <si>
    <t>Onderaan dit tabblad ziet u het subsidiebedrag op basis van de opgegeven kosten. Er kan een maximum subsidiebedrag zijn, afhankelijk van de regeling.</t>
  </si>
  <si>
    <t xml:space="preserve">Heeft u grondkosten of bijdrage in natura begroot? Of zijn er andere voorwaarden binnen de openstelling? Dan kan een aftopping het maximale subsidiebedrag beïnvloeden. </t>
  </si>
  <si>
    <t>Wilt u minder subsidie aanvragen dan het maximale bedrag dat mogelijk is?  Vul dan uw gewenste subsidiebedrag in bij regel 42.</t>
  </si>
  <si>
    <r>
      <rPr>
        <sz val="11"/>
        <color theme="1"/>
        <rFont val="Calibri"/>
        <family val="2"/>
        <scheme val="minor"/>
      </rPr>
      <t xml:space="preserve">De gegevens uit het begrotingsoverzicht neemt u over op uw aanvraagformulier in Mijn RVO. Het gaat om de totale kosten voor elk kostentype per subsidiabele activiteit. </t>
    </r>
  </si>
  <si>
    <t>Tabblad 6.1. Begroting vergoeding (specifiek voor beheermaatregelen)</t>
  </si>
  <si>
    <t>Hier vindt u een samenvatting van de vergoeding per jaar per beheermaatregel. Alle gegevens worden getoond uit de door u ingevoerde gegevens uit de vorige tabbladen.</t>
  </si>
  <si>
    <t xml:space="preserve">De gegevens uit dit overzicht neemt u over op uw aanvraagformulier in Mijn RVO. </t>
  </si>
  <si>
    <t>Algemene tips</t>
  </si>
  <si>
    <t xml:space="preserve">Wilt u gegevens uit een ander bestand of een andere cel kopiëren en plakken? </t>
  </si>
  <si>
    <t xml:space="preserve">Gebruik dan een van de 2 opties hieronder. Zo zorgt u ervoor dat formules en opmaak in de cellen hetzelfde blijven. </t>
  </si>
  <si>
    <t>Optie 1:</t>
  </si>
  <si>
    <t xml:space="preserve">Klik met de rechtermuisknop op de geselecteerde cel. Kies 'Kopiëren'. </t>
  </si>
  <si>
    <t>Ga naar de cel waarin u de formule wilt plakken. Klik met de rechtermuisknop op de nieuwe locatie en kies de plakoptie 'Waarden (W)'.</t>
  </si>
  <si>
    <t xml:space="preserve">Optie 2: </t>
  </si>
  <si>
    <t>Dubbelklik op een cel. En kopieer uw tekst.</t>
  </si>
  <si>
    <t>Ga naar de cel waarin u de tekst wilt plakken. Dubbelklik in deze cel. En plak uw tekst erin.</t>
  </si>
  <si>
    <t xml:space="preserve">Bij het kostentype vergoeding selecteert u via het drop-down menu onder kolom I het jaartal. Vervolgens vult u het aantal eenheden in bij kolom L. Bijvoorbeeld het aantal hectare. </t>
  </si>
  <si>
    <t xml:space="preserve">Ook kunt u een eigen subsidieverdeling maken en deze invullen in kolom J. Bijvoorbeeld wanneer het subsidiebedrag wordt verlaagd en er meer kosten in het project worden gemaakt, </t>
  </si>
  <si>
    <r>
      <t xml:space="preserve">3. Kies de methode voor het berekenen van de subsidiabele kosten, via het drop-down menu: </t>
    </r>
    <r>
      <rPr>
        <u/>
        <sz val="11"/>
        <color theme="1"/>
        <rFont val="Calibri"/>
        <family val="2"/>
        <scheme val="minor"/>
      </rPr>
      <t>Geen</t>
    </r>
    <r>
      <rPr>
        <sz val="11"/>
        <color theme="1"/>
        <rFont val="Calibri"/>
        <family val="2"/>
        <scheme val="minor"/>
      </rPr>
      <t xml:space="preserve"> vereenvoudigde kostenoptie (VKO), VKO voor arbeidskosten of VKO voor overige kosten.</t>
    </r>
  </si>
  <si>
    <r>
      <t xml:space="preserve">1. Kies de </t>
    </r>
    <r>
      <rPr>
        <u/>
        <sz val="11"/>
        <color theme="1"/>
        <rFont val="Calibri"/>
        <family val="2"/>
        <scheme val="minor"/>
      </rPr>
      <t>openstelling</t>
    </r>
    <r>
      <rPr>
        <sz val="11"/>
        <color theme="1"/>
        <rFont val="Calibri"/>
        <family val="2"/>
        <scheme val="minor"/>
      </rPr>
      <t xml:space="preserve"> waar u een subsidieaanvraag voor wilt indienen. Gebruik hiervoor het drop-down menu. </t>
    </r>
  </si>
  <si>
    <t>Forfait_Samenwerking</t>
  </si>
  <si>
    <t>Forfait_Samenwerking_Beoordeeld</t>
  </si>
  <si>
    <t>Forfait_Onderhoud</t>
  </si>
  <si>
    <t>Forfait_Onderhoud_Beoordeling</t>
  </si>
  <si>
    <t>Forfait_Investering</t>
  </si>
  <si>
    <t>Vergoeding_15</t>
  </si>
  <si>
    <t>Vergoeding_16</t>
  </si>
  <si>
    <t>Vergoeding_17</t>
  </si>
  <si>
    <t>Vergoeding_18</t>
  </si>
  <si>
    <t>Vergoeding_19</t>
  </si>
  <si>
    <t>Vergoeding_20</t>
  </si>
  <si>
    <t>Vergoeding_21</t>
  </si>
  <si>
    <t>Vergoeding_22</t>
  </si>
  <si>
    <t>Vergoeding_23</t>
  </si>
  <si>
    <t>Vergoeding_24</t>
  </si>
  <si>
    <t>Vergoeding_25</t>
  </si>
  <si>
    <t>Vergoeding_26</t>
  </si>
  <si>
    <t>Vergoeding_27</t>
  </si>
  <si>
    <t>Vergoeding_28</t>
  </si>
  <si>
    <t>Vergoeding_29</t>
  </si>
  <si>
    <t>Vergoeding_30</t>
  </si>
  <si>
    <t>Vergoeding_31</t>
  </si>
  <si>
    <t>Vergoeding_32</t>
  </si>
  <si>
    <t>Vergoeding_33</t>
  </si>
  <si>
    <t>Vergoeding_34</t>
  </si>
  <si>
    <t xml:space="preserve">Let op: De gekozen rekenmethode geldt voor alle tabbladen en berekeningen. </t>
  </si>
  <si>
    <t>Extensiveren max. 150 kg N</t>
  </si>
  <si>
    <t>Extensiveren max. 100 kg N</t>
  </si>
  <si>
    <t>Geringere drooglegging 40 cm</t>
  </si>
  <si>
    <t>Geringere drooglegging 30 cm</t>
  </si>
  <si>
    <t>Geringere drooglegging 20 cm</t>
  </si>
  <si>
    <t>Geringere drooglegging 40 cm met extensiveren max. 150 kg N</t>
  </si>
  <si>
    <t>Geringere drooglegging 30 cm met extensiveren max. 150 kg N</t>
  </si>
  <si>
    <t>Geringere drooglegging 20 cm met extensiveren max 150 kg N</t>
  </si>
  <si>
    <t>Geringere drooglegging 40 cm met extensiveren max 100 kg N</t>
  </si>
  <si>
    <t>Geringere drooglegging 30 cm met extensiveren max 100 kg N</t>
  </si>
  <si>
    <t>Geringere drooglegging 20 cm met extensiveren max 100 kg N</t>
  </si>
  <si>
    <t>Extensiveren max. 150 kg N (10/12)</t>
  </si>
  <si>
    <t>Extensiveren max. 100 kg N (10/12)</t>
  </si>
  <si>
    <t>Geringere drooglegging 40 cm met extensiveren max. 150 kg N (10/12)</t>
  </si>
  <si>
    <t>Geringere drooglegging 30 cm met extensiveren max. 150 kg N (10/12)</t>
  </si>
  <si>
    <t>Geringere drooglegging 20 cm met extensiveren max. 150 kg N (10/12)</t>
  </si>
  <si>
    <t>Geringere drooglegging 40 cm met extensiveren max. 100 kg N (10/12)</t>
  </si>
  <si>
    <t>Geringere drooglegging 30 cm met extensiveren max. 100 kg N (10/12)</t>
  </si>
  <si>
    <t>Geringere drooglegging 20 cm met extensiveren max. 100 kg N (10/12)</t>
  </si>
  <si>
    <t>Geringere drooglegging 30 cm met extensiveren max. 150 kg N (verlaging ANLB)</t>
  </si>
  <si>
    <t>Geringere drooglegging 20 cm met extensiveren max 150 kg N (verlaging ANLB)</t>
  </si>
  <si>
    <t>Geringere drooglegging 40 cm met extensiveren max 100 kg N (verlaging ANLB)</t>
  </si>
  <si>
    <t>Geringere drooglegging 30 cm met extensiveren max 100 kg N (verlaging ANLB)</t>
  </si>
  <si>
    <t>Geringere drooglegging 20 cm met extensiveren max 100 kg N (verlaging ANLB)</t>
  </si>
  <si>
    <t>Geringere drooglegging 40 cm met extensiveren max. 150 kg N (verlaging ANLB)</t>
  </si>
  <si>
    <t>Geringere drooglegging 40 cm met extensiveren max. 150 kg N (10/12) (verlaging ANLB)</t>
  </si>
  <si>
    <t>Geringere drooglegging 30 cm met extensiveren max. 150 kg N (10/12) (verlaging ANLB)</t>
  </si>
  <si>
    <t>Geringere drooglegging 20 cm met extensiveren max. 150 kg N (10/12) (verlaging ANLB)</t>
  </si>
  <si>
    <t>Geringere drooglegging 40 cm met extensiveren max. 100 kg N (10/12) (verlaging ANLB)</t>
  </si>
  <si>
    <t>Geringere drooglegging 30 cm met extensiveren max. 100 kg N (10/12) (verlaging ANLB)</t>
  </si>
  <si>
    <t>Geringere drooglegging 20 cm met extensiveren max. 100 kg N (10/12) (verlaging ANLB)</t>
  </si>
  <si>
    <t>Geringere drooglegging 40 cm (verlaging ANLB)</t>
  </si>
  <si>
    <t>Geringere drooglegging 30 cm (verlaging ANLB)</t>
  </si>
  <si>
    <t>Geringere drooglegging 20 cm (verlaging ANLB)</t>
  </si>
  <si>
    <t>Afgewezen</t>
  </si>
  <si>
    <t>U kunt daarna de verdeling van de kosten uit kolom G overnemen. Dit doet u in kolom I 'Verdeling subsidie in %'.</t>
  </si>
  <si>
    <t>Dan houden we daar in het format geen rekening mee bij de kosten per deelnemer en de verdeling van de subsidie. U moet dan zelf de subsidieverdeling berekenen tussen de deelnemers. Vul dit in bij kolom I.</t>
  </si>
  <si>
    <r>
      <t xml:space="preserve">Heeft u gekozen voor VKO voor arbeidskosten of VKO voor overige kosten? Dan vult kolom </t>
    </r>
    <r>
      <rPr>
        <sz val="11"/>
        <color theme="1"/>
        <rFont val="Calibri"/>
        <family val="2"/>
        <scheme val="minor"/>
      </rPr>
      <t xml:space="preserve">U zich automatisch met het passende forfaitaire bedrag. </t>
    </r>
  </si>
  <si>
    <t>SIG Voorbereiding Overijssel 2026</t>
  </si>
  <si>
    <t>SIG Voorbereiding Utrecht 2026</t>
  </si>
  <si>
    <t>Voorbereiding Samenwerkingsproject</t>
  </si>
  <si>
    <t>Format begroting</t>
  </si>
  <si>
    <t>Samenwerking Integrale Gebiedsontwikkeling (SIG) Voorbereiding 2026</t>
  </si>
  <si>
    <t>Versie 26-03-2026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</si>
</sst>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quot;€&quot;\ #,##0.00"/>
    <numFmt numFmtId="166" formatCode="&quot;€&quot;\ #,##0"/>
    <numFmt numFmtId="167" formatCode="0.0%"/>
    <numFmt numFmtId="168" formatCode="#,##0_ ;\-#,##0\ "/>
    <numFmt numFmtId="169" formatCode="#,##0.00_ ;\-#,##0.00\ "/>
    <numFmt numFmtId="170" formatCode="@&quot;_Beoordeeld&quot;"/>
  </numFmts>
  <fonts count="35" x14ac:knownFonts="1">
    <font>
      <sz val="11"/>
      <color theme="1"/>
      <name val="Calibri"/>
      <family val="2"/>
      <scheme val="minor"/>
    </font>
    <font>
      <sz val="11"/>
      <color theme="1"/>
      <name val="Calibri"/>
      <family val="2"/>
    </font>
    <font>
      <b/>
      <sz val="11"/>
      <color theme="1"/>
      <name val="Calibri"/>
      <family val="2"/>
      <scheme val="minor"/>
    </font>
    <font>
      <sz val="11"/>
      <color theme="1"/>
      <name val="Calibri"/>
      <family val="2"/>
      <scheme val="minor"/>
    </font>
    <font>
      <sz val="8"/>
      <name val="Calibri"/>
      <family val="2"/>
      <scheme val="minor"/>
    </font>
    <font>
      <sz val="11"/>
      <color theme="0"/>
      <name val="Calibri"/>
      <family val="2"/>
      <scheme val="minor"/>
    </font>
    <font>
      <sz val="11"/>
      <color theme="1"/>
      <name val="Verdana"/>
      <family val="2"/>
    </font>
    <font>
      <sz val="11"/>
      <color rgb="FFFF0000"/>
      <name val="Calibri"/>
      <family val="2"/>
      <scheme val="minor"/>
    </font>
    <font>
      <b/>
      <sz val="11"/>
      <name val="Calibri"/>
      <family val="2"/>
      <scheme val="minor"/>
    </font>
    <font>
      <b/>
      <sz val="11"/>
      <color rgb="FFFF0000"/>
      <name val="Calibri"/>
      <family val="2"/>
      <scheme val="minor"/>
    </font>
    <font>
      <sz val="11"/>
      <name val="Calibri"/>
      <family val="2"/>
      <scheme val="minor"/>
    </font>
    <font>
      <b/>
      <sz val="11"/>
      <color theme="9" tint="-0.499984740745262"/>
      <name val="Calibri"/>
      <family val="2"/>
      <scheme val="minor"/>
    </font>
    <font>
      <b/>
      <sz val="11"/>
      <color rgb="FFD52B1E"/>
      <name val="Calibri"/>
      <family val="2"/>
      <scheme val="minor"/>
    </font>
    <font>
      <b/>
      <u/>
      <sz val="11"/>
      <color theme="1"/>
      <name val="Calibri"/>
      <family val="2"/>
      <scheme val="minor"/>
    </font>
    <font>
      <sz val="11"/>
      <color theme="0" tint="-0.14999847407452621"/>
      <name val="Calibri"/>
      <family val="2"/>
      <scheme val="minor"/>
    </font>
    <font>
      <b/>
      <sz val="11"/>
      <color theme="0" tint="-0.14999847407452621"/>
      <name val="Calibri"/>
      <family val="2"/>
      <scheme val="minor"/>
    </font>
    <font>
      <b/>
      <sz val="11"/>
      <color theme="0" tint="-0.34998626667073579"/>
      <name val="Calibri"/>
      <family val="2"/>
      <scheme val="minor"/>
    </font>
    <font>
      <sz val="11"/>
      <color theme="0" tint="-0.34998626667073579"/>
      <name val="Calibri"/>
      <family val="2"/>
      <scheme val="minor"/>
    </font>
    <font>
      <b/>
      <sz val="11"/>
      <color theme="0"/>
      <name val="Calibri"/>
      <family val="2"/>
      <scheme val="minor"/>
    </font>
    <font>
      <sz val="11"/>
      <color theme="8" tint="-0.249977111117893"/>
      <name val="Calibri"/>
      <family val="2"/>
      <scheme val="minor"/>
    </font>
    <font>
      <sz val="11"/>
      <color theme="0" tint="-0.249977111117893"/>
      <name val="Calibri"/>
      <family val="2"/>
      <scheme val="minor"/>
    </font>
    <font>
      <sz val="11"/>
      <color theme="0" tint="-0.14996795556505021"/>
      <name val="Calibri"/>
      <family val="2"/>
      <scheme val="minor"/>
    </font>
    <font>
      <strike/>
      <sz val="11"/>
      <color rgb="FFFF0000"/>
      <name val="Calibri"/>
      <family val="2"/>
      <scheme val="minor"/>
    </font>
    <font>
      <sz val="11"/>
      <color rgb="FFD52B1E"/>
      <name val="Calibri"/>
      <family val="2"/>
      <scheme val="minor"/>
    </font>
    <font>
      <b/>
      <sz val="11"/>
      <color theme="8" tint="0.39997558519241921"/>
      <name val="Calibri"/>
      <family val="2"/>
      <scheme val="minor"/>
    </font>
    <font>
      <b/>
      <sz val="20"/>
      <color rgb="FF007BC7"/>
      <name val="RijksoverheidSansHeadingTT"/>
      <family val="2"/>
    </font>
    <font>
      <b/>
      <sz val="14"/>
      <color rgb="FF007BC7"/>
      <name val="RijksoverheidSansHeadingTT"/>
      <family val="2"/>
    </font>
    <font>
      <b/>
      <sz val="11"/>
      <color theme="9" tint="0.39997558519241921"/>
      <name val="Calibri"/>
      <family val="2"/>
      <scheme val="minor"/>
    </font>
    <font>
      <b/>
      <sz val="11"/>
      <color theme="5" tint="0.39997558519241921"/>
      <name val="Calibri"/>
      <family val="2"/>
      <scheme val="minor"/>
    </font>
    <font>
      <u/>
      <sz val="11"/>
      <color theme="1"/>
      <name val="Calibri"/>
      <family val="2"/>
      <scheme val="minor"/>
    </font>
    <font>
      <sz val="11"/>
      <color theme="4" tint="-0.499984740745262"/>
      <name val="Calibri"/>
      <family val="2"/>
      <scheme val="minor"/>
    </font>
    <font>
      <sz val="7"/>
      <color theme="9" tint="-0.499984740745262"/>
      <name val="Calibri"/>
      <family val="2"/>
      <scheme val="minor"/>
    </font>
    <font>
      <strike/>
      <sz val="11"/>
      <name val="Calibri"/>
      <family val="2"/>
      <scheme val="minor"/>
    </font>
    <font>
      <b/>
      <sz val="11"/>
      <color rgb="FF9751CB"/>
      <name val="Calibri"/>
      <family val="2"/>
      <scheme val="minor"/>
    </font>
    <font>
      <b/>
      <u/>
      <sz val="11"/>
      <color theme="1" tint="0.34998626667073579"/>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5"/>
      </patternFill>
    </fill>
    <fill>
      <patternFill patternType="solid">
        <fgColor theme="9" tint="0.79998168889431442"/>
        <bgColor indexed="65"/>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4" tint="-0.249977111117893"/>
        <bgColor indexed="64"/>
      </patternFill>
    </fill>
    <fill>
      <patternFill patternType="solid">
        <fgColor theme="4" tint="0.79998168889431442"/>
        <bgColor theme="4" tint="0.79998168889431442"/>
      </patternFill>
    </fill>
    <fill>
      <patternFill patternType="solid">
        <fgColor theme="4" tint="-0.499984740745262"/>
        <bgColor indexed="64"/>
      </patternFill>
    </fill>
    <fill>
      <patternFill patternType="solid">
        <fgColor theme="8" tint="0.79998168889431442"/>
        <bgColor indexed="64"/>
      </patternFill>
    </fill>
    <fill>
      <patternFill patternType="solid">
        <fgColor theme="4"/>
        <bgColor theme="4"/>
      </patternFill>
    </fill>
    <fill>
      <patternFill patternType="solid">
        <fgColor theme="4" tint="0.39997558519241921"/>
        <bgColor indexed="64"/>
      </patternFill>
    </fill>
    <fill>
      <patternFill patternType="solid">
        <fgColor theme="9" tint="-0.499984740745262"/>
        <bgColor indexed="64"/>
      </patternFill>
    </fill>
    <fill>
      <patternFill patternType="solid">
        <fgColor theme="6" tint="0.59999389629810485"/>
        <bgColor indexed="64"/>
      </patternFill>
    </fill>
    <fill>
      <patternFill patternType="solid">
        <fgColor theme="8" tint="-0.249977111117893"/>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rgb="FFEADCF4"/>
        <bgColor indexed="64"/>
      </patternFill>
    </fill>
    <fill>
      <patternFill patternType="solid">
        <fgColor theme="9" tint="0.59996337778862885"/>
        <bgColor indexed="64"/>
      </patternFill>
    </fill>
    <fill>
      <patternFill patternType="solid">
        <fgColor theme="8" tint="0.39997558519241921"/>
        <bgColor indexed="64"/>
      </patternFill>
    </fill>
    <fill>
      <patternFill patternType="solid">
        <fgColor rgb="FFA568D2"/>
        <bgColor indexed="64"/>
      </patternFill>
    </fill>
    <fill>
      <patternFill patternType="solid">
        <fgColor theme="9" tint="0.39997558519241921"/>
        <bgColor indexed="64"/>
      </patternFill>
    </fill>
    <fill>
      <patternFill patternType="solid">
        <fgColor theme="2"/>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0" tint="-0.499984740745262"/>
        <bgColor indexed="64"/>
      </patternFill>
    </fill>
    <fill>
      <patternFill patternType="solid">
        <fgColor rgb="FF00B0F0"/>
        <bgColor indexed="64"/>
      </patternFill>
    </fill>
  </fills>
  <borders count="5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thin">
        <color theme="0" tint="-0.24994659260841701"/>
      </bottom>
      <diagonal/>
    </border>
    <border>
      <left/>
      <right style="thin">
        <color theme="0" tint="-0.24994659260841701"/>
      </right>
      <top/>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auto="1"/>
      </left>
      <right/>
      <top style="thin">
        <color theme="0" tint="-0.24994659260841701"/>
      </top>
      <bottom/>
      <diagonal/>
    </border>
    <border>
      <left/>
      <right/>
      <top style="thin">
        <color theme="0" tint="-0.24994659260841701"/>
      </top>
      <bottom/>
      <diagonal/>
    </border>
    <border>
      <left/>
      <right style="medium">
        <color indexed="64"/>
      </right>
      <top style="thin">
        <color theme="0" tint="-0.24994659260841701"/>
      </top>
      <bottom/>
      <diagonal/>
    </border>
    <border>
      <left style="thin">
        <color theme="0" tint="-0.24994659260841701"/>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4659260841701"/>
      </bottom>
      <diagonal/>
    </border>
    <border>
      <left style="thin">
        <color theme="0" tint="-0.24994659260841701"/>
      </left>
      <right/>
      <top style="thin">
        <color theme="0" tint="-0.24994659260841701"/>
      </top>
      <bottom style="thin">
        <color theme="0" tint="-0.249977111117893"/>
      </bottom>
      <diagonal/>
    </border>
    <border>
      <left/>
      <right/>
      <top style="thin">
        <color theme="0" tint="-0.24994659260841701"/>
      </top>
      <bottom style="thin">
        <color theme="0" tint="-0.249977111117893"/>
      </bottom>
      <diagonal/>
    </border>
    <border>
      <left/>
      <right style="thin">
        <color theme="0" tint="-0.24994659260841701"/>
      </right>
      <top style="thin">
        <color theme="0" tint="-0.24994659260841701"/>
      </top>
      <bottom style="thin">
        <color theme="0" tint="-0.249977111117893"/>
      </bottom>
      <diagonal/>
    </border>
    <border>
      <left style="thin">
        <color theme="0" tint="-0.24994659260841701"/>
      </left>
      <right/>
      <top style="thin">
        <color theme="0" tint="-0.249977111117893"/>
      </top>
      <bottom style="thin">
        <color theme="0" tint="-0.24994659260841701"/>
      </bottom>
      <diagonal/>
    </border>
    <border>
      <left/>
      <right/>
      <top style="thin">
        <color theme="0" tint="-0.249977111117893"/>
      </top>
      <bottom style="thin">
        <color theme="0" tint="-0.24994659260841701"/>
      </bottom>
      <diagonal/>
    </border>
    <border>
      <left/>
      <right style="thin">
        <color theme="0" tint="-0.249977111117893"/>
      </right>
      <top style="thin">
        <color theme="0" tint="-0.249977111117893"/>
      </top>
      <bottom style="thin">
        <color theme="0" tint="-0.249977111117893"/>
      </bottom>
      <diagonal/>
    </border>
    <border>
      <left style="thin">
        <color theme="0" tint="-0.24994659260841701"/>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top style="thin">
        <color theme="0" tint="-0.14996795556505021"/>
      </top>
      <bottom style="thin">
        <color theme="0" tint="-0.1499679555650502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thin">
        <color theme="0" tint="-0.24994659260841701"/>
      </left>
      <right/>
      <top/>
      <bottom style="thin">
        <color theme="0" tint="-0.24994659260841701"/>
      </bottom>
      <diagonal/>
    </border>
    <border>
      <left style="thin">
        <color theme="0" tint="-0.24994659260841701"/>
      </left>
      <right/>
      <top/>
      <bottom style="thin">
        <color indexed="64"/>
      </bottom>
      <diagonal/>
    </border>
    <border>
      <left/>
      <right/>
      <top/>
      <bottom style="thin">
        <color indexed="64"/>
      </bottom>
      <diagonal/>
    </border>
    <border>
      <left/>
      <right style="thin">
        <color theme="0" tint="-0.24994659260841701"/>
      </right>
      <top/>
      <bottom style="thin">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bottom/>
      <diagonal/>
    </border>
    <border>
      <left style="thin">
        <color theme="0" tint="-0.24994659260841701"/>
      </left>
      <right style="thin">
        <color theme="0" tint="-0.24994659260841701"/>
      </right>
      <top style="thin">
        <color theme="4" tint="0.39997558519241921"/>
      </top>
      <bottom style="thin">
        <color theme="0" tint="-0.24994659260841701"/>
      </bottom>
      <diagonal/>
    </border>
    <border>
      <left style="thin">
        <color theme="0" tint="-0.249977111117893"/>
      </left>
      <right/>
      <top/>
      <bottom/>
      <diagonal/>
    </border>
  </borders>
  <cellStyleXfs count="11">
    <xf numFmtId="0" fontId="0" fillId="0" borderId="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5" fillId="9"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1" fillId="0" borderId="0"/>
  </cellStyleXfs>
  <cellXfs count="399">
    <xf numFmtId="0" fontId="0" fillId="0" borderId="0" xfId="0"/>
    <xf numFmtId="0" fontId="2" fillId="0" borderId="0" xfId="0" applyFont="1"/>
    <xf numFmtId="0" fontId="2" fillId="0" borderId="0" xfId="0" applyFont="1" applyAlignment="1">
      <alignment wrapText="1"/>
    </xf>
    <xf numFmtId="49" fontId="2" fillId="0" borderId="0" xfId="0" applyNumberFormat="1" applyFont="1" applyAlignment="1">
      <alignment wrapText="1"/>
    </xf>
    <xf numFmtId="0" fontId="2" fillId="13" borderId="1" xfId="0" applyFont="1" applyFill="1" applyBorder="1" applyAlignment="1">
      <alignment horizontal="left" vertical="center" wrapText="1"/>
    </xf>
    <xf numFmtId="0" fontId="2" fillId="7" borderId="1" xfId="4" applyNumberFormat="1" applyFont="1" applyBorder="1" applyAlignment="1" applyProtection="1">
      <alignment horizontal="right"/>
      <protection hidden="1"/>
    </xf>
    <xf numFmtId="0" fontId="3" fillId="8" borderId="1" xfId="5" applyBorder="1" applyAlignment="1" applyProtection="1">
      <alignment horizontal="left"/>
      <protection hidden="1"/>
    </xf>
    <xf numFmtId="0" fontId="2" fillId="8" borderId="1" xfId="5" applyFont="1" applyBorder="1" applyAlignment="1" applyProtection="1">
      <alignment horizontal="left"/>
      <protection hidden="1"/>
    </xf>
    <xf numFmtId="0" fontId="2" fillId="18" borderId="1" xfId="3" applyFont="1" applyFill="1" applyBorder="1" applyProtection="1">
      <protection hidden="1"/>
    </xf>
    <xf numFmtId="164" fontId="2" fillId="18" borderId="1" xfId="3" applyNumberFormat="1" applyFont="1" applyFill="1" applyBorder="1" applyProtection="1">
      <protection hidden="1"/>
    </xf>
    <xf numFmtId="9" fontId="2" fillId="18" borderId="1" xfId="3" applyNumberFormat="1" applyFont="1" applyFill="1" applyBorder="1" applyProtection="1">
      <protection hidden="1"/>
    </xf>
    <xf numFmtId="1" fontId="2" fillId="18" borderId="1" xfId="3" applyNumberFormat="1" applyFont="1" applyFill="1" applyBorder="1" applyAlignment="1" applyProtection="1">
      <alignment vertical="top"/>
      <protection hidden="1"/>
    </xf>
    <xf numFmtId="0" fontId="0" fillId="0" borderId="1" xfId="0" applyBorder="1"/>
    <xf numFmtId="10" fontId="2" fillId="18" borderId="1" xfId="3" applyNumberFormat="1" applyFont="1" applyFill="1" applyBorder="1" applyProtection="1">
      <protection hidden="1"/>
    </xf>
    <xf numFmtId="0" fontId="2" fillId="18" borderId="1" xfId="3" applyFont="1" applyFill="1" applyBorder="1" applyAlignment="1" applyProtection="1">
      <protection hidden="1"/>
    </xf>
    <xf numFmtId="0" fontId="0" fillId="2" borderId="0" xfId="0" applyFill="1"/>
    <xf numFmtId="0" fontId="10" fillId="2" borderId="0" xfId="0" applyFont="1" applyFill="1"/>
    <xf numFmtId="0" fontId="2" fillId="7" borderId="1" xfId="4" applyNumberFormat="1" applyFont="1" applyBorder="1" applyAlignment="1" applyProtection="1">
      <alignment horizontal="right" vertical="center"/>
      <protection hidden="1"/>
    </xf>
    <xf numFmtId="49" fontId="2" fillId="7" borderId="1" xfId="4" applyNumberFormat="1" applyFont="1" applyBorder="1" applyAlignment="1" applyProtection="1">
      <alignment horizontal="left" vertical="center"/>
      <protection hidden="1"/>
    </xf>
    <xf numFmtId="0" fontId="2" fillId="0" borderId="5" xfId="0" applyFont="1" applyBorder="1" applyAlignment="1">
      <alignment horizontal="center" vertical="center"/>
    </xf>
    <xf numFmtId="0" fontId="2" fillId="17" borderId="1" xfId="0" applyFont="1" applyFill="1" applyBorder="1" applyAlignment="1">
      <alignment wrapText="1"/>
    </xf>
    <xf numFmtId="0" fontId="2" fillId="17" borderId="1" xfId="0" applyFont="1" applyFill="1" applyBorder="1" applyAlignment="1">
      <alignment vertical="center" wrapText="1"/>
    </xf>
    <xf numFmtId="0" fontId="0" fillId="0" borderId="6" xfId="0" applyBorder="1"/>
    <xf numFmtId="49" fontId="0" fillId="0" borderId="6" xfId="0" quotePrefix="1" applyNumberFormat="1" applyBorder="1"/>
    <xf numFmtId="0" fontId="2" fillId="0" borderId="0" xfId="0" applyFont="1" applyProtection="1">
      <protection hidden="1"/>
    </xf>
    <xf numFmtId="0" fontId="3" fillId="0" borderId="0" xfId="0" applyFont="1" applyProtection="1">
      <protection hidden="1"/>
    </xf>
    <xf numFmtId="0" fontId="0" fillId="0" borderId="0" xfId="0" applyProtection="1">
      <protection hidden="1"/>
    </xf>
    <xf numFmtId="0" fontId="3" fillId="0" borderId="0" xfId="0" applyFont="1" applyAlignment="1" applyProtection="1">
      <alignment wrapText="1"/>
      <protection hidden="1"/>
    </xf>
    <xf numFmtId="0" fontId="3" fillId="0" borderId="0" xfId="0" applyFont="1" applyAlignment="1" applyProtection="1">
      <alignment horizontal="center"/>
      <protection hidden="1"/>
    </xf>
    <xf numFmtId="0" fontId="2" fillId="0" borderId="7" xfId="3" applyFont="1" applyFill="1" applyBorder="1" applyAlignment="1" applyProtection="1">
      <alignment horizontal="center"/>
      <protection hidden="1"/>
    </xf>
    <xf numFmtId="0" fontId="2" fillId="0" borderId="6" xfId="3" applyFont="1" applyFill="1" applyBorder="1" applyAlignment="1" applyProtection="1">
      <alignment horizontal="center"/>
      <protection hidden="1"/>
    </xf>
    <xf numFmtId="0" fontId="3" fillId="0" borderId="6" xfId="0" applyFont="1" applyBorder="1" applyAlignment="1" applyProtection="1">
      <alignment horizontal="center"/>
      <protection hidden="1"/>
    </xf>
    <xf numFmtId="0" fontId="3" fillId="0" borderId="0" xfId="0" applyFont="1" applyAlignment="1" applyProtection="1">
      <alignment vertical="center"/>
      <protection hidden="1"/>
    </xf>
    <xf numFmtId="0" fontId="2" fillId="18" borderId="3" xfId="3" applyFont="1" applyFill="1" applyBorder="1" applyProtection="1">
      <protection hidden="1"/>
    </xf>
    <xf numFmtId="0" fontId="2" fillId="18" borderId="2" xfId="3" applyFont="1" applyFill="1" applyBorder="1" applyProtection="1">
      <protection hidden="1"/>
    </xf>
    <xf numFmtId="0" fontId="6" fillId="0" borderId="0" xfId="0" applyFont="1" applyProtection="1">
      <protection hidden="1"/>
    </xf>
    <xf numFmtId="1" fontId="6" fillId="0" borderId="0" xfId="0" applyNumberFormat="1" applyFont="1" applyAlignment="1" applyProtection="1">
      <alignment vertical="top"/>
      <protection hidden="1"/>
    </xf>
    <xf numFmtId="0" fontId="3" fillId="2" borderId="0" xfId="0" applyFont="1" applyFill="1" applyProtection="1">
      <protection hidden="1"/>
    </xf>
    <xf numFmtId="1" fontId="2" fillId="2" borderId="0" xfId="1" applyNumberFormat="1" applyFont="1" applyFill="1" applyBorder="1" applyAlignment="1" applyProtection="1">
      <protection hidden="1"/>
    </xf>
    <xf numFmtId="0" fontId="3" fillId="2" borderId="0" xfId="0" applyFont="1" applyFill="1" applyAlignment="1" applyProtection="1">
      <alignment wrapText="1"/>
      <protection hidden="1"/>
    </xf>
    <xf numFmtId="0" fontId="0" fillId="2" borderId="0" xfId="0" applyFill="1" applyProtection="1">
      <protection hidden="1"/>
    </xf>
    <xf numFmtId="165" fontId="3" fillId="2" borderId="0" xfId="1" applyNumberFormat="1" applyFill="1" applyBorder="1" applyAlignment="1" applyProtection="1">
      <protection hidden="1"/>
    </xf>
    <xf numFmtId="164" fontId="2" fillId="12" borderId="12" xfId="7" applyNumberFormat="1" applyFont="1" applyFill="1" applyBorder="1" applyAlignment="1" applyProtection="1">
      <protection hidden="1"/>
    </xf>
    <xf numFmtId="0" fontId="2" fillId="2" borderId="0" xfId="5" applyFont="1" applyFill="1" applyBorder="1" applyAlignment="1" applyProtection="1">
      <alignment horizontal="left"/>
      <protection hidden="1"/>
    </xf>
    <xf numFmtId="164" fontId="2" fillId="2" borderId="0" xfId="7" applyNumberFormat="1" applyFont="1" applyFill="1" applyBorder="1" applyAlignment="1" applyProtection="1">
      <protection hidden="1"/>
    </xf>
    <xf numFmtId="164" fontId="3" fillId="2" borderId="0" xfId="7" applyNumberFormat="1" applyFill="1" applyBorder="1" applyAlignment="1" applyProtection="1">
      <protection hidden="1"/>
    </xf>
    <xf numFmtId="0" fontId="2" fillId="11" borderId="12" xfId="5" applyFont="1" applyFill="1" applyBorder="1" applyAlignment="1" applyProtection="1">
      <alignment horizontal="left" wrapText="1"/>
      <protection hidden="1"/>
    </xf>
    <xf numFmtId="10" fontId="2" fillId="11" borderId="12" xfId="7" applyNumberFormat="1" applyFont="1" applyFill="1" applyBorder="1" applyAlignment="1" applyProtection="1">
      <protection hidden="1"/>
    </xf>
    <xf numFmtId="0" fontId="3" fillId="11" borderId="12" xfId="5" applyFill="1" applyBorder="1" applyAlignment="1" applyProtection="1">
      <alignment horizontal="left" wrapText="1"/>
      <protection hidden="1"/>
    </xf>
    <xf numFmtId="164" fontId="2" fillId="11" borderId="12" xfId="7" applyNumberFormat="1" applyFont="1" applyFill="1" applyBorder="1" applyAlignment="1" applyProtection="1">
      <protection hidden="1"/>
    </xf>
    <xf numFmtId="164" fontId="3" fillId="0" borderId="0" xfId="0" applyNumberFormat="1" applyFont="1" applyAlignment="1" applyProtection="1">
      <alignment wrapText="1"/>
      <protection hidden="1"/>
    </xf>
    <xf numFmtId="164" fontId="3" fillId="11" borderId="1" xfId="7" applyNumberFormat="1" applyFill="1" applyBorder="1" applyAlignment="1" applyProtection="1">
      <protection hidden="1"/>
    </xf>
    <xf numFmtId="0" fontId="3" fillId="11" borderId="1" xfId="5" applyFill="1" applyBorder="1" applyAlignment="1" applyProtection="1">
      <alignment horizontal="left"/>
      <protection hidden="1"/>
    </xf>
    <xf numFmtId="0" fontId="14" fillId="11" borderId="1" xfId="5" applyFont="1" applyFill="1" applyBorder="1" applyAlignment="1" applyProtection="1">
      <alignment horizontal="left" wrapText="1"/>
      <protection hidden="1"/>
    </xf>
    <xf numFmtId="164" fontId="15" fillId="11" borderId="1" xfId="7" applyNumberFormat="1" applyFont="1" applyFill="1" applyBorder="1" applyAlignment="1" applyProtection="1">
      <protection hidden="1"/>
    </xf>
    <xf numFmtId="164" fontId="7" fillId="11" borderId="1" xfId="7" applyNumberFormat="1" applyFont="1" applyFill="1" applyBorder="1" applyAlignment="1" applyProtection="1">
      <protection hidden="1"/>
    </xf>
    <xf numFmtId="9" fontId="0" fillId="0" borderId="0" xfId="0" applyNumberFormat="1"/>
    <xf numFmtId="0" fontId="0" fillId="20" borderId="0" xfId="0" applyFill="1"/>
    <xf numFmtId="0" fontId="5" fillId="21" borderId="0" xfId="0" applyFont="1" applyFill="1"/>
    <xf numFmtId="164" fontId="9" fillId="18" borderId="1" xfId="3" applyNumberFormat="1" applyFont="1" applyFill="1" applyBorder="1" applyProtection="1">
      <protection hidden="1"/>
    </xf>
    <xf numFmtId="0" fontId="9" fillId="18" borderId="3" xfId="3" applyFont="1" applyFill="1" applyBorder="1" applyProtection="1">
      <protection hidden="1"/>
    </xf>
    <xf numFmtId="0" fontId="9" fillId="18" borderId="1" xfId="3" applyFont="1" applyFill="1" applyBorder="1" applyProtection="1">
      <protection hidden="1"/>
    </xf>
    <xf numFmtId="0" fontId="0" fillId="0" borderId="4" xfId="0" applyBorder="1"/>
    <xf numFmtId="0" fontId="0" fillId="22" borderId="1" xfId="0" applyFill="1" applyBorder="1"/>
    <xf numFmtId="4" fontId="0" fillId="0" borderId="0" xfId="0" applyNumberFormat="1"/>
    <xf numFmtId="167" fontId="0" fillId="0" borderId="0" xfId="0" applyNumberFormat="1"/>
    <xf numFmtId="0" fontId="5" fillId="21" borderId="0" xfId="0" applyFont="1" applyFill="1" applyAlignment="1">
      <alignment horizontal="center"/>
    </xf>
    <xf numFmtId="4" fontId="0" fillId="20" borderId="0" xfId="0" applyNumberFormat="1" applyFill="1"/>
    <xf numFmtId="0" fontId="0" fillId="22" borderId="0" xfId="0" applyFill="1"/>
    <xf numFmtId="0" fontId="18" fillId="23" borderId="1" xfId="3" applyFont="1" applyFill="1" applyBorder="1" applyAlignment="1" applyProtection="1">
      <alignment horizontal="left" vertical="center" wrapText="1"/>
      <protection hidden="1"/>
    </xf>
    <xf numFmtId="0" fontId="18" fillId="23" borderId="1" xfId="3" applyFont="1" applyFill="1" applyBorder="1" applyAlignment="1" applyProtection="1">
      <alignment horizontal="center" vertical="center" wrapText="1"/>
      <protection hidden="1"/>
    </xf>
    <xf numFmtId="165" fontId="18" fillId="23" borderId="1" xfId="3" applyNumberFormat="1" applyFont="1" applyFill="1" applyBorder="1" applyProtection="1">
      <protection hidden="1"/>
    </xf>
    <xf numFmtId="0" fontId="18" fillId="23" borderId="1" xfId="3" applyFont="1" applyFill="1" applyBorder="1" applyAlignment="1" applyProtection="1">
      <alignment wrapText="1"/>
      <protection hidden="1"/>
    </xf>
    <xf numFmtId="0" fontId="18" fillId="23" borderId="4" xfId="3" applyFont="1" applyFill="1" applyBorder="1" applyAlignment="1" applyProtection="1">
      <alignment wrapText="1"/>
      <protection hidden="1"/>
    </xf>
    <xf numFmtId="164" fontId="17" fillId="12" borderId="1" xfId="7" applyNumberFormat="1" applyFont="1" applyFill="1" applyBorder="1" applyAlignment="1" applyProtection="1">
      <alignment horizontal="left" vertical="center" wrapText="1"/>
      <protection hidden="1"/>
    </xf>
    <xf numFmtId="0" fontId="16" fillId="19" borderId="1" xfId="5" applyFont="1" applyFill="1" applyBorder="1" applyAlignment="1" applyProtection="1">
      <alignment horizontal="left" vertical="center"/>
      <protection hidden="1"/>
    </xf>
    <xf numFmtId="164" fontId="16" fillId="12" borderId="1" xfId="7" applyNumberFormat="1" applyFont="1" applyFill="1" applyBorder="1" applyAlignment="1" applyProtection="1">
      <alignment vertical="center"/>
      <protection hidden="1"/>
    </xf>
    <xf numFmtId="10" fontId="2" fillId="11" borderId="12" xfId="7" applyNumberFormat="1" applyFont="1" applyFill="1" applyBorder="1" applyAlignment="1" applyProtection="1">
      <alignment vertical="center"/>
      <protection hidden="1"/>
    </xf>
    <xf numFmtId="164" fontId="3" fillId="11" borderId="12" xfId="7" applyNumberFormat="1" applyFill="1" applyBorder="1" applyAlignment="1" applyProtection="1">
      <alignment vertical="center" wrapText="1"/>
      <protection hidden="1"/>
    </xf>
    <xf numFmtId="0" fontId="19" fillId="0" borderId="0" xfId="0" applyFont="1" applyProtection="1">
      <protection hidden="1"/>
    </xf>
    <xf numFmtId="0" fontId="2" fillId="11" borderId="1" xfId="5" applyFont="1" applyFill="1" applyBorder="1" applyAlignment="1" applyProtection="1">
      <alignment horizontal="left" vertical="center" wrapText="1"/>
      <protection hidden="1"/>
    </xf>
    <xf numFmtId="164" fontId="3" fillId="11" borderId="1" xfId="7" applyNumberFormat="1" applyFill="1" applyBorder="1" applyAlignment="1" applyProtection="1">
      <alignment vertical="center"/>
      <protection hidden="1"/>
    </xf>
    <xf numFmtId="0" fontId="18" fillId="25" borderId="14" xfId="0" applyFont="1" applyFill="1" applyBorder="1"/>
    <xf numFmtId="0" fontId="18" fillId="25" borderId="15" xfId="0" applyFont="1" applyFill="1" applyBorder="1"/>
    <xf numFmtId="0" fontId="0" fillId="22" borderId="15" xfId="0" applyFill="1" applyBorder="1"/>
    <xf numFmtId="0" fontId="0" fillId="0" borderId="15" xfId="0" applyBorder="1"/>
    <xf numFmtId="164" fontId="3" fillId="12" borderId="12" xfId="7" applyNumberFormat="1" applyFill="1" applyBorder="1" applyAlignment="1" applyProtection="1">
      <protection hidden="1"/>
    </xf>
    <xf numFmtId="9" fontId="3" fillId="12" borderId="12" xfId="7" applyNumberFormat="1" applyFill="1" applyBorder="1" applyAlignment="1" applyProtection="1">
      <protection hidden="1"/>
    </xf>
    <xf numFmtId="0" fontId="0" fillId="3" borderId="0" xfId="0" applyFill="1"/>
    <xf numFmtId="9" fontId="5" fillId="21" borderId="0" xfId="0" applyNumberFormat="1" applyFont="1" applyFill="1"/>
    <xf numFmtId="9" fontId="0" fillId="3" borderId="0" xfId="0" applyNumberFormat="1" applyFill="1"/>
    <xf numFmtId="0" fontId="2" fillId="26" borderId="12" xfId="5" applyFont="1" applyFill="1" applyBorder="1" applyAlignment="1" applyProtection="1">
      <alignment horizontal="left"/>
      <protection hidden="1"/>
    </xf>
    <xf numFmtId="165" fontId="0" fillId="3" borderId="0" xfId="0" applyNumberFormat="1" applyFill="1"/>
    <xf numFmtId="4" fontId="0" fillId="22" borderId="15" xfId="0" applyNumberFormat="1" applyFill="1" applyBorder="1"/>
    <xf numFmtId="4" fontId="0" fillId="0" borderId="15" xfId="0" applyNumberFormat="1" applyBorder="1"/>
    <xf numFmtId="167" fontId="0" fillId="22" borderId="15" xfId="0" applyNumberFormat="1" applyFill="1" applyBorder="1"/>
    <xf numFmtId="167" fontId="0" fillId="0" borderId="15" xfId="0" applyNumberFormat="1" applyBorder="1"/>
    <xf numFmtId="164" fontId="2" fillId="11" borderId="0" xfId="7" applyNumberFormat="1" applyFont="1" applyFill="1" applyBorder="1" applyAlignment="1" applyProtection="1">
      <protection hidden="1"/>
    </xf>
    <xf numFmtId="164" fontId="3" fillId="11" borderId="0" xfId="7" applyNumberFormat="1" applyFill="1" applyBorder="1" applyAlignment="1" applyProtection="1">
      <protection hidden="1"/>
    </xf>
    <xf numFmtId="0" fontId="3" fillId="11" borderId="1" xfId="5" applyFill="1" applyBorder="1" applyAlignment="1" applyProtection="1">
      <alignment horizontal="left" vertical="center" wrapText="1"/>
      <protection hidden="1"/>
    </xf>
    <xf numFmtId="164" fontId="3" fillId="0" borderId="0" xfId="0" applyNumberFormat="1" applyFont="1" applyProtection="1">
      <protection hidden="1"/>
    </xf>
    <xf numFmtId="164" fontId="3" fillId="16" borderId="1" xfId="7" applyNumberFormat="1" applyFill="1" applyBorder="1" applyAlignment="1" applyProtection="1">
      <protection hidden="1"/>
    </xf>
    <xf numFmtId="0" fontId="3" fillId="18" borderId="1" xfId="5" applyFill="1" applyBorder="1" applyAlignment="1" applyProtection="1">
      <alignment horizontal="left"/>
      <protection hidden="1"/>
    </xf>
    <xf numFmtId="164" fontId="3" fillId="28" borderId="1" xfId="7" applyNumberFormat="1" applyFill="1" applyBorder="1" applyAlignment="1" applyProtection="1">
      <protection hidden="1"/>
    </xf>
    <xf numFmtId="0" fontId="3" fillId="12" borderId="12" xfId="5" applyFill="1" applyBorder="1" applyAlignment="1" applyProtection="1">
      <alignment horizontal="right"/>
      <protection hidden="1"/>
    </xf>
    <xf numFmtId="0" fontId="2" fillId="12" borderId="12" xfId="5" applyFont="1" applyFill="1" applyBorder="1" applyAlignment="1" applyProtection="1">
      <alignment horizontal="right"/>
      <protection hidden="1"/>
    </xf>
    <xf numFmtId="0" fontId="2" fillId="23" borderId="1" xfId="3" applyFont="1" applyFill="1" applyBorder="1" applyProtection="1">
      <protection hidden="1"/>
    </xf>
    <xf numFmtId="0" fontId="12" fillId="23" borderId="3" xfId="1" applyNumberFormat="1" applyFont="1" applyFill="1" applyBorder="1" applyAlignment="1" applyProtection="1">
      <alignment vertical="center"/>
      <protection hidden="1"/>
    </xf>
    <xf numFmtId="0" fontId="12" fillId="23" borderId="10" xfId="1" applyNumberFormat="1" applyFont="1" applyFill="1" applyBorder="1" applyAlignment="1" applyProtection="1">
      <alignment vertical="center"/>
      <protection hidden="1"/>
    </xf>
    <xf numFmtId="0" fontId="12" fillId="23" borderId="2" xfId="1" applyNumberFormat="1" applyFont="1" applyFill="1" applyBorder="1" applyAlignment="1" applyProtection="1">
      <alignment vertical="center"/>
      <protection hidden="1"/>
    </xf>
    <xf numFmtId="0" fontId="8" fillId="18" borderId="1" xfId="6" applyFont="1" applyFill="1" applyBorder="1" applyAlignment="1" applyProtection="1">
      <alignment vertical="center"/>
      <protection hidden="1"/>
    </xf>
    <xf numFmtId="0" fontId="12" fillId="18" borderId="2" xfId="1" applyNumberFormat="1" applyFont="1" applyFill="1" applyBorder="1" applyAlignment="1" applyProtection="1">
      <alignment vertical="center"/>
      <protection hidden="1"/>
    </xf>
    <xf numFmtId="0" fontId="18" fillId="23" borderId="1" xfId="3" applyFont="1" applyFill="1" applyBorder="1" applyAlignment="1" applyProtection="1">
      <alignment vertical="center" wrapText="1"/>
      <protection hidden="1"/>
    </xf>
    <xf numFmtId="0" fontId="18" fillId="23" borderId="8" xfId="3" applyFont="1" applyFill="1" applyBorder="1" applyAlignment="1" applyProtection="1">
      <alignment horizontal="center" vertical="center" wrapText="1"/>
      <protection hidden="1"/>
    </xf>
    <xf numFmtId="0" fontId="3" fillId="18" borderId="6" xfId="0" applyFont="1" applyFill="1" applyBorder="1" applyAlignment="1" applyProtection="1">
      <alignment horizontal="center"/>
      <protection hidden="1"/>
    </xf>
    <xf numFmtId="0" fontId="3" fillId="18" borderId="0" xfId="0" applyFont="1" applyFill="1" applyProtection="1">
      <protection hidden="1"/>
    </xf>
    <xf numFmtId="0" fontId="3" fillId="14" borderId="6" xfId="0" applyFont="1" applyFill="1" applyBorder="1" applyAlignment="1" applyProtection="1">
      <alignment horizontal="center"/>
      <protection hidden="1"/>
    </xf>
    <xf numFmtId="0" fontId="2" fillId="14" borderId="4" xfId="3" applyFont="1" applyFill="1" applyBorder="1" applyProtection="1">
      <protection hidden="1"/>
    </xf>
    <xf numFmtId="0" fontId="12" fillId="14" borderId="2" xfId="1" applyNumberFormat="1" applyFont="1" applyFill="1" applyBorder="1" applyAlignment="1" applyProtection="1">
      <alignment vertical="center"/>
      <protection hidden="1"/>
    </xf>
    <xf numFmtId="0" fontId="3" fillId="14" borderId="0" xfId="0" applyFont="1" applyFill="1" applyProtection="1">
      <protection hidden="1"/>
    </xf>
    <xf numFmtId="1" fontId="9" fillId="14" borderId="1" xfId="3" applyNumberFormat="1" applyFont="1" applyFill="1" applyBorder="1" applyAlignment="1" applyProtection="1">
      <alignment vertical="top"/>
      <protection hidden="1"/>
    </xf>
    <xf numFmtId="0" fontId="2" fillId="14" borderId="1" xfId="3" applyFont="1" applyFill="1" applyBorder="1" applyProtection="1">
      <protection hidden="1"/>
    </xf>
    <xf numFmtId="0" fontId="2" fillId="14" borderId="1" xfId="3" applyFont="1" applyFill="1" applyBorder="1" applyAlignment="1" applyProtection="1">
      <protection hidden="1"/>
    </xf>
    <xf numFmtId="0" fontId="9" fillId="14" borderId="1" xfId="3" applyFont="1" applyFill="1" applyBorder="1" applyProtection="1">
      <protection hidden="1"/>
    </xf>
    <xf numFmtId="0" fontId="18" fillId="23" borderId="17" xfId="3" applyFont="1" applyFill="1" applyBorder="1" applyAlignment="1" applyProtection="1">
      <alignment wrapText="1"/>
      <protection hidden="1"/>
    </xf>
    <xf numFmtId="0" fontId="18" fillId="23" borderId="7" xfId="3" applyFont="1" applyFill="1" applyBorder="1" applyAlignment="1" applyProtection="1">
      <alignment wrapText="1"/>
      <protection hidden="1"/>
    </xf>
    <xf numFmtId="0" fontId="18" fillId="23" borderId="4" xfId="3" applyFont="1" applyFill="1" applyBorder="1" applyAlignment="1" applyProtection="1">
      <alignment horizontal="center" wrapText="1"/>
      <protection hidden="1"/>
    </xf>
    <xf numFmtId="164" fontId="6" fillId="0" borderId="0" xfId="0" applyNumberFormat="1" applyFont="1" applyProtection="1">
      <protection hidden="1"/>
    </xf>
    <xf numFmtId="0" fontId="2" fillId="0" borderId="5" xfId="0" applyFont="1" applyBorder="1" applyAlignment="1">
      <alignment vertical="center"/>
    </xf>
    <xf numFmtId="0" fontId="0" fillId="0" borderId="0" xfId="0" applyAlignment="1">
      <alignment wrapText="1"/>
    </xf>
    <xf numFmtId="0" fontId="18" fillId="23" borderId="22" xfId="3" applyFont="1" applyFill="1" applyBorder="1" applyAlignment="1" applyProtection="1">
      <alignment wrapText="1"/>
      <protection hidden="1"/>
    </xf>
    <xf numFmtId="0" fontId="18" fillId="23" borderId="18" xfId="3" applyFont="1" applyFill="1" applyBorder="1" applyAlignment="1" applyProtection="1">
      <alignment horizontal="center" wrapText="1"/>
      <protection hidden="1"/>
    </xf>
    <xf numFmtId="0" fontId="18" fillId="23" borderId="18" xfId="3" applyFont="1" applyFill="1" applyBorder="1" applyAlignment="1" applyProtection="1">
      <alignment horizontal="center"/>
      <protection hidden="1"/>
    </xf>
    <xf numFmtId="0" fontId="18" fillId="23" borderId="23" xfId="3" applyFont="1" applyFill="1" applyBorder="1" applyAlignment="1" applyProtection="1">
      <alignment horizontal="center" wrapText="1"/>
      <protection hidden="1"/>
    </xf>
    <xf numFmtId="0" fontId="18" fillId="16" borderId="1" xfId="3" applyFont="1" applyFill="1" applyBorder="1" applyAlignment="1" applyProtection="1">
      <alignment wrapText="1"/>
      <protection hidden="1"/>
    </xf>
    <xf numFmtId="0" fontId="0" fillId="0" borderId="0" xfId="0" applyProtection="1">
      <protection locked="0"/>
    </xf>
    <xf numFmtId="164" fontId="3" fillId="32" borderId="12" xfId="7" applyNumberFormat="1" applyFill="1" applyBorder="1" applyAlignment="1" applyProtection="1">
      <protection locked="0" hidden="1"/>
    </xf>
    <xf numFmtId="0" fontId="2" fillId="18" borderId="1" xfId="5" applyFont="1" applyFill="1" applyBorder="1" applyAlignment="1" applyProtection="1">
      <alignment horizontal="left"/>
      <protection hidden="1"/>
    </xf>
    <xf numFmtId="164" fontId="3" fillId="0" borderId="12" xfId="7" applyNumberFormat="1" applyFill="1" applyBorder="1" applyAlignment="1" applyProtection="1">
      <protection hidden="1"/>
    </xf>
    <xf numFmtId="164" fontId="3" fillId="11" borderId="12" xfId="7" applyNumberFormat="1" applyFill="1" applyBorder="1" applyAlignment="1" applyProtection="1">
      <alignment horizontal="center"/>
      <protection hidden="1"/>
    </xf>
    <xf numFmtId="10" fontId="3" fillId="0" borderId="0" xfId="8" applyNumberFormat="1" applyFont="1" applyProtection="1">
      <protection hidden="1"/>
    </xf>
    <xf numFmtId="0" fontId="3" fillId="11" borderId="0" xfId="5" applyFill="1" applyBorder="1" applyAlignment="1" applyProtection="1">
      <alignment horizontal="left" wrapText="1"/>
      <protection hidden="1"/>
    </xf>
    <xf numFmtId="9" fontId="3" fillId="11" borderId="1" xfId="8" applyFill="1" applyBorder="1" applyAlignment="1" applyProtection="1">
      <protection hidden="1"/>
    </xf>
    <xf numFmtId="0" fontId="3" fillId="11" borderId="1" xfId="5" applyFill="1" applyBorder="1" applyAlignment="1" applyProtection="1">
      <alignment horizontal="left" wrapText="1"/>
      <protection hidden="1"/>
    </xf>
    <xf numFmtId="49" fontId="2" fillId="7" borderId="1" xfId="4" applyNumberFormat="1" applyFont="1" applyBorder="1" applyAlignment="1" applyProtection="1">
      <alignment horizontal="right" vertical="center"/>
      <protection hidden="1"/>
    </xf>
    <xf numFmtId="164" fontId="3" fillId="11" borderId="1" xfId="7" applyNumberFormat="1" applyFill="1" applyBorder="1" applyAlignment="1" applyProtection="1">
      <alignment horizontal="left" vertical="center"/>
      <protection hidden="1"/>
    </xf>
    <xf numFmtId="164" fontId="3" fillId="11" borderId="12" xfId="7" applyNumberFormat="1" applyFill="1" applyBorder="1" applyAlignment="1" applyProtection="1">
      <alignment horizontal="left" vertical="center"/>
      <protection hidden="1"/>
    </xf>
    <xf numFmtId="9" fontId="3" fillId="0" borderId="0" xfId="8" applyFont="1" applyProtection="1">
      <protection hidden="1"/>
    </xf>
    <xf numFmtId="4" fontId="0" fillId="3" borderId="0" xfId="0" applyNumberFormat="1" applyFill="1"/>
    <xf numFmtId="0" fontId="0" fillId="16" borderId="16" xfId="0" applyFill="1" applyBorder="1" applyProtection="1">
      <protection locked="0"/>
    </xf>
    <xf numFmtId="0" fontId="18" fillId="29" borderId="4" xfId="0" applyFont="1" applyFill="1" applyBorder="1" applyAlignment="1">
      <alignment wrapText="1"/>
    </xf>
    <xf numFmtId="0" fontId="18" fillId="29" borderId="4" xfId="0" applyFont="1" applyFill="1" applyBorder="1" applyAlignment="1">
      <alignment vertical="center" wrapText="1"/>
    </xf>
    <xf numFmtId="0" fontId="18" fillId="29" borderId="4" xfId="0" applyFont="1" applyFill="1" applyBorder="1" applyAlignment="1">
      <alignment horizontal="left" vertical="center" wrapText="1"/>
    </xf>
    <xf numFmtId="0" fontId="0" fillId="12" borderId="16" xfId="0" applyFill="1" applyBorder="1"/>
    <xf numFmtId="0" fontId="0" fillId="3" borderId="16" xfId="0" applyFill="1" applyBorder="1"/>
    <xf numFmtId="164" fontId="2" fillId="0" borderId="0" xfId="0" applyNumberFormat="1" applyFont="1" applyProtection="1">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wrapText="1"/>
      <protection hidden="1"/>
    </xf>
    <xf numFmtId="164" fontId="2" fillId="33" borderId="1" xfId="7" applyNumberFormat="1" applyFont="1" applyFill="1" applyBorder="1" applyAlignment="1" applyProtection="1">
      <protection hidden="1"/>
    </xf>
    <xf numFmtId="0" fontId="22" fillId="2" borderId="0" xfId="0" applyFont="1" applyFill="1"/>
    <xf numFmtId="0" fontId="0" fillId="0" borderId="13" xfId="0" applyBorder="1"/>
    <xf numFmtId="0" fontId="0" fillId="0" borderId="0" xfId="0" applyAlignment="1">
      <alignment vertical="center" wrapText="1"/>
    </xf>
    <xf numFmtId="0" fontId="2" fillId="0" borderId="11" xfId="0" applyFont="1" applyBorder="1" applyAlignment="1">
      <alignment vertical="center" wrapText="1"/>
    </xf>
    <xf numFmtId="0" fontId="2" fillId="0" borderId="0" xfId="0" applyFont="1" applyAlignment="1">
      <alignment vertical="center" wrapText="1"/>
    </xf>
    <xf numFmtId="166" fontId="0" fillId="0" borderId="0" xfId="0" applyNumberFormat="1" applyProtection="1">
      <protection locked="0"/>
    </xf>
    <xf numFmtId="0" fontId="2" fillId="0" borderId="0" xfId="0" applyFont="1" applyAlignment="1" applyProtection="1">
      <alignment horizontal="left" vertical="center"/>
      <protection hidden="1"/>
    </xf>
    <xf numFmtId="0" fontId="18" fillId="0" borderId="0" xfId="0" applyFont="1" applyProtection="1">
      <protection hidden="1"/>
    </xf>
    <xf numFmtId="0" fontId="18" fillId="23" borderId="42" xfId="3" applyFont="1" applyFill="1" applyBorder="1" applyAlignment="1" applyProtection="1">
      <alignment wrapText="1"/>
      <protection hidden="1"/>
    </xf>
    <xf numFmtId="0" fontId="18" fillId="23" borderId="43" xfId="3" applyFont="1" applyFill="1" applyBorder="1" applyAlignment="1" applyProtection="1">
      <alignment wrapText="1"/>
      <protection hidden="1"/>
    </xf>
    <xf numFmtId="0" fontId="18" fillId="16" borderId="2" xfId="3" applyFont="1" applyFill="1" applyBorder="1" applyAlignment="1" applyProtection="1">
      <alignment wrapText="1"/>
      <protection hidden="1"/>
    </xf>
    <xf numFmtId="0" fontId="18" fillId="16" borderId="40" xfId="3" applyFont="1" applyFill="1" applyBorder="1" applyAlignment="1" applyProtection="1">
      <alignment wrapText="1"/>
      <protection hidden="1"/>
    </xf>
    <xf numFmtId="0" fontId="2" fillId="8" borderId="1" xfId="5" applyFont="1" applyBorder="1" applyAlignment="1" applyProtection="1">
      <alignment vertical="center"/>
      <protection hidden="1"/>
    </xf>
    <xf numFmtId="0" fontId="2" fillId="8" borderId="1" xfId="5" applyFont="1" applyBorder="1" applyAlignment="1" applyProtection="1">
      <alignment vertical="center" wrapText="1"/>
      <protection hidden="1"/>
    </xf>
    <xf numFmtId="0" fontId="5" fillId="27" borderId="1" xfId="3" applyFont="1" applyFill="1" applyBorder="1" applyAlignment="1" applyProtection="1">
      <alignment vertical="center" wrapText="1"/>
      <protection hidden="1"/>
    </xf>
    <xf numFmtId="0" fontId="18" fillId="0" borderId="4" xfId="1" applyNumberFormat="1" applyFont="1" applyFill="1" applyBorder="1" applyAlignment="1" applyProtection="1">
      <alignment horizontal="left" vertical="center"/>
      <protection hidden="1"/>
    </xf>
    <xf numFmtId="0" fontId="2" fillId="0" borderId="0" xfId="0" applyFont="1" applyAlignment="1" applyProtection="1">
      <alignment horizontal="center" vertical="top" wrapText="1"/>
      <protection hidden="1"/>
    </xf>
    <xf numFmtId="0" fontId="2" fillId="8" borderId="1" xfId="5" applyFont="1" applyBorder="1" applyAlignment="1" applyProtection="1">
      <alignment horizontal="left" vertical="top" wrapText="1"/>
      <protection hidden="1"/>
    </xf>
    <xf numFmtId="0" fontId="2" fillId="2" borderId="0" xfId="0" applyFont="1" applyFill="1" applyProtection="1">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3" fillId="8" borderId="1" xfId="5" applyNumberFormat="1" applyBorder="1" applyAlignment="1" applyProtection="1">
      <alignment horizontal="left"/>
      <protection hidden="1"/>
    </xf>
    <xf numFmtId="0" fontId="17" fillId="11" borderId="1" xfId="5" applyFont="1" applyFill="1" applyBorder="1" applyAlignment="1" applyProtection="1">
      <alignment horizontal="left" vertical="center"/>
      <protection hidden="1"/>
    </xf>
    <xf numFmtId="164" fontId="17" fillId="11" borderId="1" xfId="7" applyNumberFormat="1" applyFont="1" applyFill="1" applyBorder="1" applyAlignment="1" applyProtection="1">
      <alignment vertical="center"/>
      <protection hidden="1"/>
    </xf>
    <xf numFmtId="0" fontId="17" fillId="11" borderId="27" xfId="5" applyFont="1" applyFill="1" applyBorder="1" applyAlignment="1" applyProtection="1">
      <alignment horizontal="left" vertical="center" wrapText="1"/>
      <protection hidden="1"/>
    </xf>
    <xf numFmtId="10" fontId="17" fillId="11" borderId="12" xfId="8" applyNumberFormat="1" applyFont="1" applyFill="1" applyBorder="1" applyAlignment="1" applyProtection="1">
      <alignment vertical="center"/>
      <protection hidden="1"/>
    </xf>
    <xf numFmtId="0" fontId="17" fillId="11" borderId="27" xfId="5" applyFont="1" applyFill="1" applyBorder="1" applyAlignment="1" applyProtection="1">
      <alignment horizontal="left" wrapText="1"/>
      <protection hidden="1"/>
    </xf>
    <xf numFmtId="164" fontId="17" fillId="11" borderId="12" xfId="7" applyNumberFormat="1" applyFont="1" applyFill="1" applyBorder="1" applyAlignment="1" applyProtection="1">
      <protection hidden="1"/>
    </xf>
    <xf numFmtId="164" fontId="17" fillId="11" borderId="28" xfId="7" applyNumberFormat="1" applyFont="1" applyFill="1" applyBorder="1" applyAlignment="1" applyProtection="1">
      <protection hidden="1"/>
    </xf>
    <xf numFmtId="164" fontId="17" fillId="11" borderId="29" xfId="7" applyNumberFormat="1" applyFont="1" applyFill="1" applyBorder="1" applyAlignment="1" applyProtection="1">
      <protection hidden="1"/>
    </xf>
    <xf numFmtId="164" fontId="17" fillId="11" borderId="12" xfId="7" applyNumberFormat="1" applyFont="1" applyFill="1" applyBorder="1" applyAlignment="1" applyProtection="1">
      <alignment vertical="center"/>
      <protection hidden="1"/>
    </xf>
    <xf numFmtId="0" fontId="17" fillId="11" borderId="1" xfId="5" applyFont="1" applyFill="1" applyBorder="1" applyAlignment="1" applyProtection="1">
      <alignment horizontal="left" vertical="center" wrapText="1"/>
      <protection hidden="1"/>
    </xf>
    <xf numFmtId="0" fontId="17" fillId="11" borderId="1" xfId="5" applyFont="1" applyFill="1" applyBorder="1" applyAlignment="1" applyProtection="1">
      <alignment horizontal="left" wrapText="1"/>
      <protection hidden="1"/>
    </xf>
    <xf numFmtId="164" fontId="17" fillId="11" borderId="1" xfId="7" applyNumberFormat="1" applyFont="1" applyFill="1" applyBorder="1" applyAlignment="1" applyProtection="1">
      <protection hidden="1"/>
    </xf>
    <xf numFmtId="164" fontId="17" fillId="11" borderId="3" xfId="7" applyNumberFormat="1" applyFont="1" applyFill="1" applyBorder="1" applyAlignment="1" applyProtection="1">
      <protection hidden="1"/>
    </xf>
    <xf numFmtId="164" fontId="17" fillId="11" borderId="2" xfId="7" applyNumberFormat="1" applyFont="1" applyFill="1" applyBorder="1" applyAlignment="1" applyProtection="1">
      <protection hidden="1"/>
    </xf>
    <xf numFmtId="10" fontId="17" fillId="11" borderId="12" xfId="7" applyNumberFormat="1" applyFont="1" applyFill="1" applyBorder="1" applyAlignment="1" applyProtection="1">
      <alignment vertical="center"/>
      <protection hidden="1"/>
    </xf>
    <xf numFmtId="0" fontId="18" fillId="24" borderId="41" xfId="3" applyFont="1" applyFill="1" applyBorder="1" applyAlignment="1" applyProtection="1">
      <alignment wrapText="1"/>
      <protection hidden="1"/>
    </xf>
    <xf numFmtId="0" fontId="18" fillId="24" borderId="1" xfId="3" applyFont="1" applyFill="1" applyBorder="1" applyAlignment="1" applyProtection="1">
      <alignment wrapText="1"/>
      <protection hidden="1"/>
    </xf>
    <xf numFmtId="0" fontId="0" fillId="16" borderId="0" xfId="0" applyFill="1" applyAlignment="1">
      <alignment vertical="top" wrapText="1"/>
    </xf>
    <xf numFmtId="0" fontId="0" fillId="34" borderId="0" xfId="0" applyFill="1" applyAlignment="1">
      <alignment wrapText="1"/>
    </xf>
    <xf numFmtId="0" fontId="23" fillId="14" borderId="1" xfId="1" applyNumberFormat="1" applyFont="1" applyFill="1" applyBorder="1" applyAlignment="1" applyProtection="1">
      <alignment horizontal="left" vertical="center"/>
      <protection hidden="1"/>
    </xf>
    <xf numFmtId="0" fontId="3" fillId="18" borderId="1" xfId="3" applyFill="1" applyBorder="1" applyProtection="1">
      <protection hidden="1"/>
    </xf>
    <xf numFmtId="0" fontId="23" fillId="14" borderId="17" xfId="1" applyNumberFormat="1" applyFont="1" applyFill="1" applyBorder="1" applyAlignment="1" applyProtection="1">
      <alignment vertical="center"/>
      <protection hidden="1"/>
    </xf>
    <xf numFmtId="0" fontId="3" fillId="18" borderId="3" xfId="1" applyNumberFormat="1" applyFill="1" applyBorder="1" applyAlignment="1" applyProtection="1">
      <alignment vertical="center"/>
      <protection hidden="1"/>
    </xf>
    <xf numFmtId="0" fontId="5" fillId="0" borderId="0" xfId="0" applyFont="1" applyProtection="1">
      <protection hidden="1"/>
    </xf>
    <xf numFmtId="0" fontId="25" fillId="2" borderId="0" xfId="0" applyFont="1" applyFill="1" applyAlignment="1">
      <alignment horizontal="left" vertical="center" indent="2"/>
    </xf>
    <xf numFmtId="0" fontId="2" fillId="2" borderId="0" xfId="0" applyFont="1" applyFill="1" applyAlignment="1">
      <alignment horizontal="left" vertical="center" indent="2"/>
    </xf>
    <xf numFmtId="0" fontId="0" fillId="2" borderId="0" xfId="0" applyFill="1" applyAlignment="1">
      <alignment horizontal="left" vertical="center" indent="2"/>
    </xf>
    <xf numFmtId="0" fontId="11" fillId="2" borderId="0" xfId="0" applyFont="1" applyFill="1" applyAlignment="1">
      <alignment horizontal="left" vertical="center" indent="2"/>
    </xf>
    <xf numFmtId="0" fontId="10" fillId="2" borderId="0" xfId="0" applyFont="1" applyFill="1" applyAlignment="1">
      <alignment horizontal="left" vertical="center" indent="2"/>
    </xf>
    <xf numFmtId="0" fontId="2" fillId="2" borderId="0" xfId="1" applyFont="1" applyFill="1" applyBorder="1" applyAlignment="1" applyProtection="1">
      <protection hidden="1"/>
    </xf>
    <xf numFmtId="165" fontId="2" fillId="2" borderId="0" xfId="1" applyNumberFormat="1" applyFont="1" applyFill="1" applyBorder="1" applyProtection="1">
      <protection hidden="1"/>
    </xf>
    <xf numFmtId="0" fontId="12" fillId="2" borderId="0" xfId="1" applyNumberFormat="1" applyFont="1" applyFill="1" applyBorder="1" applyAlignment="1" applyProtection="1">
      <alignment horizontal="left" vertical="center"/>
      <protection hidden="1"/>
    </xf>
    <xf numFmtId="49" fontId="0" fillId="0" borderId="0" xfId="0" applyNumberFormat="1"/>
    <xf numFmtId="0" fontId="26" fillId="2" borderId="0" xfId="0" applyFont="1" applyFill="1" applyAlignment="1">
      <alignment horizontal="left" vertical="center" indent="2"/>
    </xf>
    <xf numFmtId="0" fontId="18" fillId="23" borderId="8" xfId="3" applyFont="1" applyFill="1" applyBorder="1" applyAlignment="1" applyProtection="1">
      <alignment horizontal="left" vertical="center" wrapText="1"/>
      <protection hidden="1"/>
    </xf>
    <xf numFmtId="0" fontId="0" fillId="35" borderId="0" xfId="0" applyFill="1" applyAlignment="1">
      <alignment wrapText="1"/>
    </xf>
    <xf numFmtId="0" fontId="0" fillId="36" borderId="0" xfId="0" applyFill="1" applyAlignment="1">
      <alignment wrapText="1"/>
    </xf>
    <xf numFmtId="0" fontId="3" fillId="36" borderId="0" xfId="0" applyFont="1" applyFill="1" applyProtection="1">
      <protection hidden="1"/>
    </xf>
    <xf numFmtId="0" fontId="2" fillId="18" borderId="17" xfId="3" applyFont="1" applyFill="1" applyBorder="1" applyProtection="1">
      <protection hidden="1"/>
    </xf>
    <xf numFmtId="0" fontId="2" fillId="18" borderId="25" xfId="3" applyFont="1" applyFill="1" applyBorder="1" applyProtection="1">
      <protection hidden="1"/>
    </xf>
    <xf numFmtId="0" fontId="2" fillId="18" borderId="7" xfId="3" applyFont="1" applyFill="1" applyBorder="1" applyProtection="1">
      <protection hidden="1"/>
    </xf>
    <xf numFmtId="0" fontId="2" fillId="14" borderId="44" xfId="3" applyFont="1" applyFill="1" applyBorder="1" applyProtection="1">
      <protection hidden="1"/>
    </xf>
    <xf numFmtId="0" fontId="23" fillId="14" borderId="5" xfId="1" applyNumberFormat="1" applyFont="1" applyFill="1" applyBorder="1" applyAlignment="1" applyProtection="1">
      <alignment horizontal="left" vertical="center"/>
      <protection hidden="1"/>
    </xf>
    <xf numFmtId="0" fontId="2" fillId="14" borderId="5" xfId="1" applyNumberFormat="1" applyFont="1" applyFill="1" applyBorder="1" applyAlignment="1" applyProtection="1">
      <protection hidden="1"/>
    </xf>
    <xf numFmtId="0" fontId="2" fillId="14" borderId="5" xfId="3" applyFont="1" applyFill="1" applyBorder="1" applyProtection="1">
      <protection hidden="1"/>
    </xf>
    <xf numFmtId="0" fontId="2" fillId="14" borderId="8" xfId="3" applyFont="1" applyFill="1" applyBorder="1" applyProtection="1">
      <protection hidden="1"/>
    </xf>
    <xf numFmtId="0" fontId="18" fillId="23" borderId="11" xfId="3" applyFont="1" applyFill="1" applyBorder="1" applyAlignment="1" applyProtection="1">
      <alignment horizontal="left" vertical="center" wrapText="1"/>
      <protection hidden="1"/>
    </xf>
    <xf numFmtId="0" fontId="3" fillId="18" borderId="25" xfId="3" applyFill="1" applyBorder="1" applyProtection="1">
      <protection hidden="1"/>
    </xf>
    <xf numFmtId="0" fontId="2" fillId="14" borderId="45" xfId="3" applyFont="1" applyFill="1" applyBorder="1" applyProtection="1">
      <protection hidden="1"/>
    </xf>
    <xf numFmtId="0" fontId="23" fillId="14" borderId="46" xfId="1" applyNumberFormat="1" applyFont="1" applyFill="1" applyBorder="1" applyAlignment="1" applyProtection="1">
      <alignment horizontal="left" vertical="center"/>
      <protection hidden="1"/>
    </xf>
    <xf numFmtId="0" fontId="2" fillId="14" borderId="46" xfId="3" applyFont="1" applyFill="1" applyBorder="1" applyProtection="1">
      <protection hidden="1"/>
    </xf>
    <xf numFmtId="0" fontId="2" fillId="14" borderId="47" xfId="3" applyFont="1" applyFill="1" applyBorder="1" applyProtection="1">
      <protection hidden="1"/>
    </xf>
    <xf numFmtId="0" fontId="0" fillId="22" borderId="48" xfId="0" applyFill="1" applyBorder="1"/>
    <xf numFmtId="0" fontId="0" fillId="22" borderId="49" xfId="0" applyFill="1" applyBorder="1"/>
    <xf numFmtId="0" fontId="0" fillId="0" borderId="48" xfId="0" applyBorder="1"/>
    <xf numFmtId="0" fontId="0" fillId="0" borderId="49" xfId="0" applyBorder="1"/>
    <xf numFmtId="0" fontId="18" fillId="25" borderId="0" xfId="0" applyFont="1" applyFill="1"/>
    <xf numFmtId="0" fontId="18" fillId="25" borderId="50" xfId="0" applyFont="1" applyFill="1" applyBorder="1"/>
    <xf numFmtId="0" fontId="0" fillId="37" borderId="0" xfId="0" applyFill="1"/>
    <xf numFmtId="0" fontId="12" fillId="23" borderId="5" xfId="1" applyNumberFormat="1" applyFont="1" applyFill="1" applyBorder="1" applyAlignment="1" applyProtection="1">
      <alignment vertical="center"/>
      <protection hidden="1"/>
    </xf>
    <xf numFmtId="0" fontId="2" fillId="23" borderId="5" xfId="3" applyFont="1" applyFill="1" applyBorder="1" applyProtection="1">
      <protection hidden="1"/>
    </xf>
    <xf numFmtId="0" fontId="2" fillId="23" borderId="3" xfId="3" applyFont="1" applyFill="1" applyBorder="1" applyProtection="1">
      <protection hidden="1"/>
    </xf>
    <xf numFmtId="0" fontId="18" fillId="23" borderId="3" xfId="3" applyFont="1" applyFill="1" applyBorder="1" applyAlignment="1" applyProtection="1">
      <alignment vertical="center" wrapText="1"/>
      <protection hidden="1"/>
    </xf>
    <xf numFmtId="0" fontId="18" fillId="25" borderId="48" xfId="0" applyFont="1" applyFill="1" applyBorder="1" applyAlignment="1">
      <alignment horizontal="left" vertical="center" wrapText="1"/>
    </xf>
    <xf numFmtId="0" fontId="18" fillId="25" borderId="49" xfId="0" applyFont="1" applyFill="1" applyBorder="1" applyAlignment="1">
      <alignment horizontal="left" vertical="center" wrapText="1"/>
    </xf>
    <xf numFmtId="164" fontId="2" fillId="18" borderId="1" xfId="7" applyNumberFormat="1" applyFont="1" applyFill="1" applyBorder="1" applyAlignment="1" applyProtection="1">
      <protection hidden="1"/>
    </xf>
    <xf numFmtId="10" fontId="2" fillId="18" borderId="1" xfId="8" applyNumberFormat="1" applyFont="1" applyFill="1" applyBorder="1" applyProtection="1">
      <protection hidden="1"/>
    </xf>
    <xf numFmtId="0" fontId="5" fillId="38" borderId="0" xfId="0" applyFont="1" applyFill="1"/>
    <xf numFmtId="0" fontId="18" fillId="25" borderId="0" xfId="0" applyFont="1" applyFill="1" applyAlignment="1">
      <alignment horizontal="left" vertical="center" wrapText="1"/>
    </xf>
    <xf numFmtId="164" fontId="0" fillId="0" borderId="0" xfId="9" applyFont="1" applyProtection="1">
      <protection hidden="1"/>
    </xf>
    <xf numFmtId="164" fontId="3" fillId="0" borderId="1" xfId="7" applyNumberFormat="1" applyFill="1" applyBorder="1" applyAlignment="1" applyProtection="1">
      <protection hidden="1"/>
    </xf>
    <xf numFmtId="164" fontId="2" fillId="15" borderId="1" xfId="7" applyNumberFormat="1" applyFont="1" applyFill="1" applyBorder="1" applyAlignment="1" applyProtection="1">
      <protection hidden="1"/>
    </xf>
    <xf numFmtId="10" fontId="3" fillId="0" borderId="0" xfId="0" applyNumberFormat="1" applyFont="1" applyAlignment="1" applyProtection="1">
      <alignment horizontal="center"/>
      <protection hidden="1"/>
    </xf>
    <xf numFmtId="0" fontId="2" fillId="26" borderId="12" xfId="5" applyFont="1" applyFill="1" applyBorder="1" applyAlignment="1" applyProtection="1">
      <alignment horizontal="left" vertical="center" wrapText="1"/>
      <protection hidden="1"/>
    </xf>
    <xf numFmtId="0" fontId="0" fillId="39" borderId="0" xfId="0" applyFill="1" applyAlignment="1">
      <alignment wrapText="1"/>
    </xf>
    <xf numFmtId="0" fontId="0" fillId="22" borderId="14" xfId="0" applyFill="1" applyBorder="1"/>
    <xf numFmtId="0" fontId="0" fillId="0" borderId="14" xfId="0" applyBorder="1"/>
    <xf numFmtId="9" fontId="0" fillId="0" borderId="0" xfId="8" applyFont="1" applyProtection="1"/>
    <xf numFmtId="0" fontId="0" fillId="40" borderId="0" xfId="0" applyFill="1" applyAlignment="1">
      <alignment wrapText="1"/>
    </xf>
    <xf numFmtId="170" fontId="18" fillId="25" borderId="15" xfId="0" applyNumberFormat="1" applyFont="1" applyFill="1" applyBorder="1"/>
    <xf numFmtId="0" fontId="0" fillId="22" borderId="51" xfId="0" applyFill="1" applyBorder="1"/>
    <xf numFmtId="167" fontId="0" fillId="22" borderId="51" xfId="0" applyNumberFormat="1" applyFill="1" applyBorder="1"/>
    <xf numFmtId="4" fontId="0" fillId="22" borderId="51" xfId="0" applyNumberFormat="1" applyFill="1" applyBorder="1"/>
    <xf numFmtId="167" fontId="0" fillId="0" borderId="1" xfId="0" applyNumberFormat="1" applyBorder="1"/>
    <xf numFmtId="4" fontId="0" fillId="0" borderId="1" xfId="0" applyNumberFormat="1" applyBorder="1"/>
    <xf numFmtId="167" fontId="0" fillId="22" borderId="1" xfId="0" applyNumberFormat="1" applyFill="1" applyBorder="1"/>
    <xf numFmtId="4" fontId="0" fillId="22" borderId="1" xfId="0" applyNumberFormat="1" applyFill="1" applyBorder="1"/>
    <xf numFmtId="10" fontId="3" fillId="0" borderId="0" xfId="0" applyNumberFormat="1" applyFont="1" applyAlignment="1" applyProtection="1">
      <alignment vertical="center"/>
      <protection hidden="1"/>
    </xf>
    <xf numFmtId="164" fontId="0" fillId="0" borderId="0" xfId="9" applyFont="1" applyAlignment="1" applyProtection="1">
      <alignment vertical="center"/>
      <protection hidden="1"/>
    </xf>
    <xf numFmtId="164" fontId="3" fillId="0" borderId="1" xfId="0" applyNumberFormat="1" applyFont="1" applyBorder="1" applyProtection="1">
      <protection hidden="1"/>
    </xf>
    <xf numFmtId="0" fontId="0" fillId="40" borderId="0" xfId="0" applyFill="1" applyProtection="1">
      <protection hidden="1"/>
    </xf>
    <xf numFmtId="10" fontId="0" fillId="0" borderId="0" xfId="8" applyNumberFormat="1" applyFont="1" applyProtection="1">
      <protection hidden="1"/>
    </xf>
    <xf numFmtId="0" fontId="30" fillId="0" borderId="0" xfId="0" applyFont="1" applyProtection="1">
      <protection hidden="1"/>
    </xf>
    <xf numFmtId="0" fontId="31" fillId="0" borderId="0" xfId="0" applyFont="1" applyAlignment="1" applyProtection="1">
      <alignment horizontal="left" vertical="top"/>
      <protection hidden="1"/>
    </xf>
    <xf numFmtId="0" fontId="32" fillId="2" borderId="0" xfId="0" applyFont="1" applyFill="1"/>
    <xf numFmtId="0" fontId="10" fillId="2" borderId="0" xfId="0" quotePrefix="1" applyFont="1" applyFill="1" applyAlignment="1">
      <alignment horizontal="left" vertical="center" indent="2"/>
    </xf>
    <xf numFmtId="0" fontId="0" fillId="3" borderId="1" xfId="0" applyFill="1" applyBorder="1" applyAlignment="1" applyProtection="1">
      <alignment vertical="center" wrapText="1"/>
      <protection locked="0"/>
    </xf>
    <xf numFmtId="0" fontId="3" fillId="3" borderId="1" xfId="0" applyFont="1" applyFill="1" applyBorder="1" applyAlignment="1" applyProtection="1">
      <alignment vertical="center" wrapText="1"/>
      <protection locked="0"/>
    </xf>
    <xf numFmtId="164" fontId="3" fillId="16" borderId="1" xfId="1" applyNumberFormat="1" applyFill="1" applyBorder="1" applyAlignment="1" applyProtection="1">
      <alignment vertical="center"/>
      <protection hidden="1"/>
    </xf>
    <xf numFmtId="164" fontId="3" fillId="11" borderId="1" xfId="1" applyNumberFormat="1" applyFill="1" applyBorder="1" applyAlignment="1" applyProtection="1">
      <alignment vertical="center"/>
      <protection hidden="1"/>
    </xf>
    <xf numFmtId="10" fontId="3" fillId="16" borderId="1" xfId="0" applyNumberFormat="1" applyFont="1" applyFill="1" applyBorder="1" applyAlignment="1" applyProtection="1">
      <alignment vertical="center"/>
      <protection hidden="1"/>
    </xf>
    <xf numFmtId="10" fontId="3" fillId="11" borderId="1" xfId="1" applyNumberFormat="1" applyFill="1" applyBorder="1" applyAlignment="1" applyProtection="1">
      <alignment vertical="center"/>
      <protection hidden="1"/>
    </xf>
    <xf numFmtId="164" fontId="3" fillId="16" borderId="1" xfId="0" applyNumberFormat="1" applyFont="1" applyFill="1" applyBorder="1" applyAlignment="1" applyProtection="1">
      <alignment vertical="center"/>
      <protection hidden="1"/>
    </xf>
    <xf numFmtId="164" fontId="3" fillId="3" borderId="1" xfId="9" applyFont="1" applyFill="1" applyBorder="1" applyAlignment="1" applyProtection="1">
      <alignment vertical="center"/>
      <protection locked="0"/>
    </xf>
    <xf numFmtId="0" fontId="3" fillId="11" borderId="1" xfId="0" applyFont="1" applyFill="1" applyBorder="1" applyAlignment="1" applyProtection="1">
      <alignment horizontal="center" vertical="center"/>
      <protection hidden="1"/>
    </xf>
    <xf numFmtId="164" fontId="3" fillId="28" borderId="1" xfId="1" applyNumberFormat="1" applyFill="1" applyBorder="1" applyAlignment="1" applyProtection="1">
      <alignment vertical="center"/>
      <protection hidden="1"/>
    </xf>
    <xf numFmtId="10" fontId="3" fillId="16" borderId="1" xfId="1" applyNumberFormat="1" applyFill="1" applyBorder="1" applyAlignment="1" applyProtection="1">
      <alignment vertical="center"/>
      <protection hidden="1"/>
    </xf>
    <xf numFmtId="10" fontId="3" fillId="28" borderId="1" xfId="0" applyNumberFormat="1" applyFont="1" applyFill="1" applyBorder="1" applyAlignment="1" applyProtection="1">
      <alignment vertical="center"/>
      <protection hidden="1"/>
    </xf>
    <xf numFmtId="10" fontId="3" fillId="3" borderId="1" xfId="0" applyNumberFormat="1" applyFont="1" applyFill="1" applyBorder="1" applyAlignment="1" applyProtection="1">
      <alignment vertical="center"/>
      <protection locked="0"/>
    </xf>
    <xf numFmtId="165" fontId="3" fillId="16" borderId="1" xfId="0"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protection hidden="1"/>
    </xf>
    <xf numFmtId="0" fontId="3" fillId="12" borderId="1" xfId="0" applyFont="1" applyFill="1" applyBorder="1" applyAlignment="1" applyProtection="1">
      <alignment vertical="center"/>
      <protection hidden="1"/>
    </xf>
    <xf numFmtId="0" fontId="21" fillId="31" borderId="1" xfId="0" applyFont="1" applyFill="1" applyBorder="1" applyAlignment="1" applyProtection="1">
      <alignment horizontal="center" vertical="center"/>
      <protection locked="0"/>
    </xf>
    <xf numFmtId="165" fontId="21" fillId="31" borderId="1" xfId="2" applyNumberFormat="1" applyFont="1" applyFill="1" applyBorder="1" applyAlignment="1" applyProtection="1">
      <alignment vertical="center"/>
      <protection hidden="1"/>
    </xf>
    <xf numFmtId="165" fontId="21" fillId="31" borderId="1" xfId="0" applyNumberFormat="1" applyFont="1" applyFill="1" applyBorder="1" applyAlignment="1" applyProtection="1">
      <alignment vertical="center"/>
      <protection locked="0"/>
    </xf>
    <xf numFmtId="165" fontId="3" fillId="11" borderId="1" xfId="0" applyNumberFormat="1" applyFont="1" applyFill="1" applyBorder="1" applyAlignment="1" applyProtection="1">
      <alignment vertical="center"/>
      <protection hidden="1"/>
    </xf>
    <xf numFmtId="0" fontId="3" fillId="12" borderId="1" xfId="0" applyFont="1" applyFill="1" applyBorder="1" applyAlignment="1" applyProtection="1">
      <alignment vertical="center" wrapText="1"/>
      <protection locked="0"/>
    </xf>
    <xf numFmtId="0" fontId="0" fillId="12" borderId="0" xfId="0" applyFill="1"/>
    <xf numFmtId="0" fontId="21" fillId="31" borderId="1" xfId="0" applyFont="1" applyFill="1" applyBorder="1" applyAlignment="1" applyProtection="1">
      <alignment horizontal="left" vertical="center" wrapText="1"/>
      <protection locked="0"/>
    </xf>
    <xf numFmtId="1" fontId="3" fillId="30" borderId="19" xfId="0" applyNumberFormat="1" applyFont="1" applyFill="1" applyBorder="1" applyAlignment="1" applyProtection="1">
      <alignment horizontal="center" vertical="center" wrapText="1"/>
      <protection hidden="1"/>
    </xf>
    <xf numFmtId="0" fontId="3" fillId="3" borderId="20" xfId="0" applyFont="1" applyFill="1" applyBorder="1" applyAlignment="1" applyProtection="1">
      <alignment vertical="center"/>
      <protection locked="0" hidden="1"/>
    </xf>
    <xf numFmtId="0" fontId="20" fillId="15" borderId="21" xfId="0" applyFont="1" applyFill="1" applyBorder="1" applyAlignment="1" applyProtection="1">
      <alignment vertical="center" wrapText="1"/>
      <protection locked="0"/>
    </xf>
    <xf numFmtId="164" fontId="20" fillId="15" borderId="22" xfId="0" applyNumberFormat="1" applyFont="1" applyFill="1" applyBorder="1" applyAlignment="1" applyProtection="1">
      <alignment vertical="center"/>
      <protection locked="0"/>
    </xf>
    <xf numFmtId="2"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hidden="1"/>
    </xf>
    <xf numFmtId="164" fontId="20" fillId="15" borderId="18" xfId="0" applyNumberFormat="1" applyFont="1" applyFill="1" applyBorder="1" applyAlignment="1" applyProtection="1">
      <alignment vertical="center"/>
      <protection hidden="1"/>
    </xf>
    <xf numFmtId="168" fontId="20" fillId="15" borderId="18" xfId="0" applyNumberFormat="1" applyFont="1" applyFill="1" applyBorder="1" applyAlignment="1" applyProtection="1">
      <alignment vertical="center"/>
      <protection hidden="1"/>
    </xf>
    <xf numFmtId="165" fontId="20" fillId="15" borderId="23" xfId="0" applyNumberFormat="1" applyFont="1" applyFill="1" applyBorder="1" applyAlignment="1" applyProtection="1">
      <alignment vertical="center"/>
      <protection hidden="1"/>
    </xf>
    <xf numFmtId="1" fontId="3" fillId="11" borderId="22" xfId="0" applyNumberFormat="1" applyFont="1" applyFill="1" applyBorder="1" applyAlignment="1" applyProtection="1">
      <alignment horizontal="center" vertical="center" wrapText="1"/>
      <protection locked="0" hidden="1"/>
    </xf>
    <xf numFmtId="169" fontId="20" fillId="15" borderId="18" xfId="0" applyNumberFormat="1" applyFont="1" applyFill="1" applyBorder="1" applyAlignment="1" applyProtection="1">
      <alignment vertical="center"/>
      <protection locked="0" hidden="1"/>
    </xf>
    <xf numFmtId="164" fontId="20" fillId="15" borderId="22" xfId="0" applyNumberFormat="1" applyFont="1" applyFill="1" applyBorder="1" applyAlignment="1" applyProtection="1">
      <alignment vertical="center"/>
      <protection hidden="1"/>
    </xf>
    <xf numFmtId="9" fontId="20" fillId="15" borderId="18" xfId="8" applyFont="1" applyFill="1" applyBorder="1" applyAlignment="1" applyProtection="1">
      <alignment vertical="center"/>
      <protection hidden="1"/>
    </xf>
    <xf numFmtId="10" fontId="20" fillId="15" borderId="18" xfId="0" applyNumberFormat="1" applyFont="1" applyFill="1" applyBorder="1" applyAlignment="1" applyProtection="1">
      <alignment vertical="center"/>
      <protection hidden="1"/>
    </xf>
    <xf numFmtId="165" fontId="20" fillId="15" borderId="18" xfId="0" applyNumberFormat="1" applyFont="1" applyFill="1" applyBorder="1" applyAlignment="1" applyProtection="1">
      <alignment vertical="center"/>
      <protection hidden="1"/>
    </xf>
    <xf numFmtId="165" fontId="20" fillId="15" borderId="39" xfId="0" applyNumberFormat="1" applyFont="1" applyFill="1" applyBorder="1" applyAlignment="1" applyProtection="1">
      <alignment vertical="center" wrapText="1"/>
      <protection locked="0"/>
    </xf>
    <xf numFmtId="1" fontId="3" fillId="11" borderId="18" xfId="0" applyNumberFormat="1" applyFont="1" applyFill="1" applyBorder="1" applyAlignment="1" applyProtection="1">
      <alignment vertical="center" wrapText="1"/>
      <protection locked="0"/>
    </xf>
    <xf numFmtId="0" fontId="3" fillId="0" borderId="0" xfId="0" applyFont="1" applyAlignment="1" applyProtection="1">
      <alignment horizontal="center" vertical="center" wrapText="1"/>
      <protection hidden="1"/>
    </xf>
    <xf numFmtId="164" fontId="3" fillId="0" borderId="0" xfId="0" applyNumberFormat="1" applyFont="1" applyAlignment="1" applyProtection="1">
      <alignment horizontal="center"/>
      <protection hidden="1"/>
    </xf>
    <xf numFmtId="164" fontId="0" fillId="0" borderId="0" xfId="9" applyFont="1" applyBorder="1" applyProtection="1">
      <protection hidden="1"/>
    </xf>
    <xf numFmtId="164" fontId="0" fillId="0" borderId="0" xfId="0" applyNumberFormat="1" applyProtection="1">
      <protection hidden="1"/>
    </xf>
    <xf numFmtId="164" fontId="5" fillId="0" borderId="0" xfId="0" applyNumberFormat="1" applyFont="1" applyAlignment="1" applyProtection="1">
      <alignment horizontal="center"/>
      <protection hidden="1"/>
    </xf>
    <xf numFmtId="10" fontId="5" fillId="0" borderId="0" xfId="0" applyNumberFormat="1" applyFont="1" applyAlignment="1" applyProtection="1">
      <alignment horizontal="center" wrapText="1"/>
      <protection hidden="1"/>
    </xf>
    <xf numFmtId="4" fontId="21" fillId="31" borderId="1" xfId="0" applyNumberFormat="1" applyFont="1" applyFill="1" applyBorder="1" applyAlignment="1" applyProtection="1">
      <alignment vertical="center"/>
      <protection locked="0"/>
    </xf>
    <xf numFmtId="0" fontId="0" fillId="41" borderId="0" xfId="0" applyFill="1" applyAlignment="1">
      <alignment horizontal="left" vertical="center" indent="2"/>
    </xf>
    <xf numFmtId="0" fontId="11" fillId="41" borderId="0" xfId="0" applyFont="1" applyFill="1" applyAlignment="1">
      <alignment horizontal="left" vertical="center" indent="2"/>
    </xf>
    <xf numFmtId="0" fontId="10" fillId="41" borderId="0" xfId="0" applyFont="1" applyFill="1" applyAlignment="1">
      <alignment horizontal="left" vertical="center" indent="2"/>
    </xf>
    <xf numFmtId="0" fontId="0" fillId="41" borderId="0" xfId="0" applyFill="1"/>
    <xf numFmtId="0" fontId="11" fillId="0" borderId="0" xfId="0" applyFont="1" applyAlignment="1">
      <alignment horizontal="left" vertical="center" indent="2"/>
    </xf>
    <xf numFmtId="0" fontId="3" fillId="3" borderId="1" xfId="0" applyFont="1" applyFill="1" applyBorder="1" applyAlignment="1" applyProtection="1">
      <alignment horizontal="center" vertical="center"/>
      <protection locked="0"/>
    </xf>
    <xf numFmtId="0" fontId="3" fillId="12" borderId="12" xfId="5" applyFill="1" applyBorder="1" applyAlignment="1" applyProtection="1">
      <alignment horizontal="left" wrapText="1"/>
      <protection hidden="1"/>
    </xf>
    <xf numFmtId="170" fontId="18" fillId="25" borderId="0" xfId="0" applyNumberFormat="1" applyFont="1" applyFill="1"/>
    <xf numFmtId="4" fontId="0" fillId="22" borderId="0" xfId="0" applyNumberFormat="1" applyFill="1"/>
    <xf numFmtId="164" fontId="14" fillId="11" borderId="28" xfId="7" applyNumberFormat="1" applyFont="1" applyFill="1" applyBorder="1" applyAlignment="1" applyProtection="1">
      <protection hidden="1"/>
    </xf>
    <xf numFmtId="0" fontId="5" fillId="0" borderId="0" xfId="0" applyFont="1" applyAlignment="1" applyProtection="1">
      <alignment vertical="center"/>
      <protection hidden="1"/>
    </xf>
    <xf numFmtId="164" fontId="17" fillId="11" borderId="12" xfId="7" quotePrefix="1" applyNumberFormat="1" applyFont="1" applyFill="1" applyBorder="1" applyAlignment="1" applyProtection="1">
      <protection hidden="1"/>
    </xf>
    <xf numFmtId="4" fontId="21" fillId="31" borderId="1" xfId="0" applyNumberFormat="1" applyFont="1" applyFill="1" applyBorder="1" applyAlignment="1" applyProtection="1">
      <alignment vertical="center"/>
      <protection hidden="1"/>
    </xf>
    <xf numFmtId="0" fontId="7" fillId="11" borderId="1" xfId="0" applyFont="1" applyFill="1" applyBorder="1" applyAlignment="1" applyProtection="1">
      <alignment vertical="center" shrinkToFit="1"/>
      <protection hidden="1"/>
    </xf>
    <xf numFmtId="49" fontId="3" fillId="7" borderId="1" xfId="4" applyNumberFormat="1" applyBorder="1" applyAlignment="1" applyProtection="1">
      <alignment horizontal="left" vertical="center" wrapText="1"/>
      <protection locked="0"/>
    </xf>
    <xf numFmtId="0" fontId="3" fillId="14" borderId="1" xfId="1" applyFill="1" applyBorder="1" applyAlignment="1" applyProtection="1">
      <alignment horizontal="left"/>
      <protection locked="0"/>
    </xf>
    <xf numFmtId="0" fontId="3" fillId="7" borderId="1" xfId="4" applyNumberFormat="1" applyBorder="1" applyAlignment="1" applyProtection="1">
      <alignment horizontal="left" vertical="center"/>
      <protection locked="0"/>
    </xf>
    <xf numFmtId="0" fontId="3" fillId="7" borderId="1" xfId="4" applyNumberFormat="1" applyBorder="1" applyAlignment="1" applyProtection="1">
      <alignment vertical="center"/>
      <protection locked="0"/>
    </xf>
    <xf numFmtId="0" fontId="18" fillId="23" borderId="3" xfId="3" applyFont="1" applyFill="1" applyBorder="1" applyAlignment="1" applyProtection="1">
      <alignment horizontal="center" vertical="center" wrapText="1"/>
      <protection hidden="1"/>
    </xf>
    <xf numFmtId="0" fontId="18" fillId="23" borderId="2" xfId="3" applyFont="1" applyFill="1" applyBorder="1" applyAlignment="1" applyProtection="1">
      <alignment horizontal="center" vertical="center" wrapText="1"/>
      <protection hidden="1"/>
    </xf>
    <xf numFmtId="0" fontId="18" fillId="23" borderId="44" xfId="3" applyFont="1" applyFill="1" applyBorder="1" applyAlignment="1" applyProtection="1">
      <alignment horizontal="center" vertical="center" wrapText="1"/>
      <protection hidden="1"/>
    </xf>
    <xf numFmtId="0" fontId="18" fillId="23" borderId="8" xfId="3" applyFont="1" applyFill="1" applyBorder="1" applyAlignment="1" applyProtection="1">
      <alignment horizontal="center" vertical="center" wrapText="1"/>
      <protection hidden="1"/>
    </xf>
    <xf numFmtId="0" fontId="18" fillId="23" borderId="5" xfId="3" applyFont="1" applyFill="1" applyBorder="1" applyAlignment="1" applyProtection="1">
      <alignment horizontal="center" vertical="center" wrapText="1"/>
      <protection hidden="1"/>
    </xf>
    <xf numFmtId="0" fontId="8" fillId="16" borderId="17" xfId="3" applyFont="1" applyFill="1" applyBorder="1" applyAlignment="1" applyProtection="1">
      <alignment horizontal="center" wrapText="1"/>
      <protection hidden="1"/>
    </xf>
    <xf numFmtId="0" fontId="8" fillId="16" borderId="25" xfId="3" applyFont="1" applyFill="1" applyBorder="1" applyAlignment="1" applyProtection="1">
      <alignment horizontal="center" wrapText="1"/>
      <protection hidden="1"/>
    </xf>
    <xf numFmtId="0" fontId="8" fillId="16" borderId="26" xfId="3" applyFont="1" applyFill="1" applyBorder="1" applyAlignment="1" applyProtection="1">
      <alignment horizontal="center" wrapText="1"/>
      <protection hidden="1"/>
    </xf>
    <xf numFmtId="0" fontId="8" fillId="24" borderId="24" xfId="3" applyFont="1" applyFill="1" applyBorder="1" applyAlignment="1" applyProtection="1">
      <alignment horizontal="center" wrapText="1"/>
      <protection hidden="1"/>
    </xf>
    <xf numFmtId="0" fontId="8" fillId="24" borderId="25" xfId="3" applyFont="1" applyFill="1" applyBorder="1" applyAlignment="1" applyProtection="1">
      <alignment horizontal="center" wrapText="1"/>
      <protection hidden="1"/>
    </xf>
    <xf numFmtId="0" fontId="8" fillId="24" borderId="26" xfId="3" applyFont="1" applyFill="1" applyBorder="1" applyAlignment="1" applyProtection="1">
      <alignment horizontal="center" wrapText="1"/>
      <protection hidden="1"/>
    </xf>
    <xf numFmtId="0" fontId="18" fillId="23" borderId="4" xfId="4" applyNumberFormat="1" applyFont="1" applyFill="1" applyBorder="1" applyAlignment="1" applyProtection="1">
      <alignment horizontal="center" vertical="center" wrapText="1"/>
      <protection hidden="1"/>
    </xf>
    <xf numFmtId="0" fontId="18" fillId="23" borderId="9" xfId="4" applyNumberFormat="1" applyFont="1" applyFill="1" applyBorder="1" applyAlignment="1" applyProtection="1">
      <alignment horizontal="center" vertical="center" wrapText="1"/>
      <protection hidden="1"/>
    </xf>
    <xf numFmtId="0" fontId="18" fillId="23" borderId="11" xfId="4" applyNumberFormat="1" applyFont="1" applyFill="1" applyBorder="1" applyAlignment="1" applyProtection="1">
      <alignment horizontal="center" vertical="center" wrapText="1"/>
      <protection hidden="1"/>
    </xf>
    <xf numFmtId="0" fontId="18" fillId="23" borderId="9" xfId="3" applyFont="1" applyFill="1" applyBorder="1" applyAlignment="1" applyProtection="1">
      <alignment horizontal="center" vertical="center" wrapText="1"/>
      <protection hidden="1"/>
    </xf>
    <xf numFmtId="0" fontId="18" fillId="23" borderId="11" xfId="3" applyFont="1" applyFill="1" applyBorder="1" applyAlignment="1" applyProtection="1">
      <alignment horizontal="center" vertical="center" wrapText="1"/>
      <protection hidden="1"/>
    </xf>
    <xf numFmtId="0" fontId="18" fillId="23" borderId="17" xfId="3" applyFont="1" applyFill="1" applyBorder="1" applyAlignment="1" applyProtection="1">
      <alignment horizontal="center" vertical="center"/>
      <protection hidden="1"/>
    </xf>
    <xf numFmtId="0" fontId="18" fillId="23" borderId="7" xfId="3" applyFont="1" applyFill="1" applyBorder="1" applyAlignment="1" applyProtection="1">
      <alignment horizontal="center" vertical="center"/>
      <protection hidden="1"/>
    </xf>
    <xf numFmtId="0" fontId="18" fillId="23" borderId="44" xfId="3" applyFont="1" applyFill="1" applyBorder="1" applyAlignment="1" applyProtection="1">
      <alignment horizontal="center" vertical="center"/>
      <protection hidden="1"/>
    </xf>
    <xf numFmtId="0" fontId="18" fillId="23" borderId="8" xfId="3" applyFont="1" applyFill="1" applyBorder="1" applyAlignment="1" applyProtection="1">
      <alignment horizontal="center" vertical="center"/>
      <protection hidden="1"/>
    </xf>
    <xf numFmtId="0" fontId="18" fillId="23" borderId="17" xfId="3" applyFont="1" applyFill="1" applyBorder="1" applyAlignment="1" applyProtection="1">
      <alignment horizontal="center" vertical="center" wrapText="1"/>
      <protection hidden="1"/>
    </xf>
    <xf numFmtId="0" fontId="18" fillId="23" borderId="7" xfId="3" applyFont="1" applyFill="1" applyBorder="1" applyAlignment="1" applyProtection="1">
      <alignment horizontal="center" vertical="center" wrapText="1"/>
      <protection hidden="1"/>
    </xf>
    <xf numFmtId="0" fontId="18" fillId="23" borderId="4" xfId="3" applyNumberFormat="1" applyFont="1" applyFill="1" applyBorder="1" applyAlignment="1" applyProtection="1">
      <alignment horizontal="center" vertical="center" wrapText="1"/>
      <protection hidden="1"/>
    </xf>
    <xf numFmtId="0" fontId="18" fillId="23" borderId="9" xfId="3" applyNumberFormat="1" applyFont="1" applyFill="1" applyBorder="1" applyAlignment="1" applyProtection="1">
      <alignment horizontal="center" vertical="center" wrapText="1"/>
      <protection hidden="1"/>
    </xf>
    <xf numFmtId="0" fontId="18" fillId="23" borderId="11" xfId="3" applyNumberFormat="1" applyFont="1" applyFill="1" applyBorder="1" applyAlignment="1" applyProtection="1">
      <alignment horizontal="center" vertical="center" wrapText="1"/>
      <protection hidden="1"/>
    </xf>
    <xf numFmtId="0" fontId="18" fillId="23" borderId="3" xfId="3" applyFont="1" applyFill="1" applyBorder="1" applyAlignment="1" applyProtection="1">
      <alignment horizontal="center"/>
      <protection hidden="1"/>
    </xf>
    <xf numFmtId="0" fontId="18" fillId="23" borderId="10" xfId="3" applyFont="1" applyFill="1" applyBorder="1" applyAlignment="1" applyProtection="1">
      <alignment horizontal="center"/>
      <protection hidden="1"/>
    </xf>
    <xf numFmtId="0" fontId="18" fillId="23" borderId="2" xfId="3" applyFont="1" applyFill="1" applyBorder="1" applyAlignment="1" applyProtection="1">
      <alignment horizontal="center"/>
      <protection hidden="1"/>
    </xf>
    <xf numFmtId="0" fontId="18" fillId="23" borderId="4" xfId="3" applyFont="1" applyFill="1" applyBorder="1" applyAlignment="1" applyProtection="1">
      <alignment horizontal="center" vertical="center"/>
      <protection hidden="1"/>
    </xf>
    <xf numFmtId="0" fontId="18" fillId="23" borderId="11" xfId="3" applyFont="1" applyFill="1" applyBorder="1" applyAlignment="1" applyProtection="1">
      <alignment horizontal="center" vertical="center"/>
      <protection hidden="1"/>
    </xf>
    <xf numFmtId="0" fontId="3" fillId="0" borderId="52" xfId="0" applyFont="1" applyBorder="1" applyAlignment="1" applyProtection="1">
      <alignment horizontal="left" vertical="center"/>
      <protection hidden="1"/>
    </xf>
    <xf numFmtId="0" fontId="3" fillId="0" borderId="0" xfId="0" applyFont="1" applyAlignment="1" applyProtection="1">
      <alignment horizontal="left" vertical="center"/>
      <protection hidden="1"/>
    </xf>
    <xf numFmtId="0" fontId="2" fillId="0" borderId="52" xfId="0" applyFont="1" applyBorder="1" applyAlignment="1" applyProtection="1">
      <alignment horizontal="center"/>
      <protection hidden="1"/>
    </xf>
    <xf numFmtId="0" fontId="2" fillId="0" borderId="0" xfId="0" applyFont="1" applyAlignment="1" applyProtection="1">
      <alignment horizontal="center"/>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17" fillId="11" borderId="28" xfId="5" applyFont="1" applyFill="1" applyBorder="1" applyAlignment="1" applyProtection="1">
      <alignment horizontal="left" vertical="center" wrapText="1"/>
      <protection hidden="1"/>
    </xf>
    <xf numFmtId="0" fontId="17" fillId="11" borderId="36" xfId="5" applyFont="1" applyFill="1" applyBorder="1" applyAlignment="1" applyProtection="1">
      <alignment horizontal="left" vertical="center" wrapText="1"/>
      <protection hidden="1"/>
    </xf>
    <xf numFmtId="0" fontId="17" fillId="11" borderId="3" xfId="7" applyNumberFormat="1" applyFont="1" applyFill="1" applyBorder="1" applyAlignment="1" applyProtection="1">
      <alignment horizontal="left" vertical="center" wrapText="1"/>
      <protection hidden="1"/>
    </xf>
    <xf numFmtId="0" fontId="17" fillId="11" borderId="2" xfId="7" applyNumberFormat="1" applyFont="1" applyFill="1" applyBorder="1" applyAlignment="1" applyProtection="1">
      <alignment horizontal="left" vertical="center" wrapText="1"/>
      <protection hidden="1"/>
    </xf>
    <xf numFmtId="0" fontId="17" fillId="11" borderId="37" xfId="5" applyFont="1" applyFill="1" applyBorder="1" applyAlignment="1" applyProtection="1">
      <alignment horizontal="center" vertical="center" wrapText="1"/>
      <protection hidden="1"/>
    </xf>
    <xf numFmtId="0" fontId="17" fillId="11" borderId="38" xfId="5" applyFont="1" applyFill="1" applyBorder="1" applyAlignment="1" applyProtection="1">
      <alignment horizontal="center" vertical="center" wrapText="1"/>
      <protection hidden="1"/>
    </xf>
    <xf numFmtId="0" fontId="17" fillId="11" borderId="36" xfId="5" applyFont="1" applyFill="1" applyBorder="1" applyAlignment="1" applyProtection="1">
      <alignment horizontal="center" vertical="center" wrapText="1"/>
      <protection hidden="1"/>
    </xf>
    <xf numFmtId="0" fontId="17" fillId="11" borderId="34" xfId="5" applyFont="1" applyFill="1" applyBorder="1" applyAlignment="1" applyProtection="1">
      <alignment horizontal="center" vertical="center" wrapText="1"/>
      <protection hidden="1"/>
    </xf>
    <xf numFmtId="0" fontId="17" fillId="11" borderId="35" xfId="5" applyFont="1" applyFill="1" applyBorder="1" applyAlignment="1" applyProtection="1">
      <alignment horizontal="center" vertical="center" wrapText="1"/>
      <protection hidden="1"/>
    </xf>
    <xf numFmtId="0" fontId="17" fillId="11" borderId="30" xfId="5" applyFont="1" applyFill="1" applyBorder="1" applyAlignment="1" applyProtection="1">
      <alignment horizontal="center" vertical="center" wrapText="1"/>
      <protection hidden="1"/>
    </xf>
    <xf numFmtId="0" fontId="3" fillId="7" borderId="1" xfId="4" applyNumberFormat="1" applyBorder="1" applyAlignment="1" applyProtection="1">
      <alignment horizontal="left" vertical="center" wrapText="1"/>
      <protection hidden="1"/>
    </xf>
    <xf numFmtId="0" fontId="3" fillId="7" borderId="1" xfId="4" applyNumberFormat="1" applyBorder="1" applyAlignment="1" applyProtection="1">
      <alignment horizontal="left" vertical="center"/>
      <protection hidden="1"/>
    </xf>
    <xf numFmtId="0" fontId="3" fillId="7" borderId="1" xfId="4" applyNumberFormat="1" applyBorder="1" applyAlignment="1" applyProtection="1">
      <alignment vertical="center"/>
      <protection hidden="1"/>
    </xf>
    <xf numFmtId="0" fontId="3" fillId="14" borderId="1" xfId="1" applyNumberFormat="1" applyFill="1" applyBorder="1" applyAlignment="1" applyProtection="1">
      <alignment horizontal="left"/>
      <protection hidden="1"/>
    </xf>
    <xf numFmtId="0" fontId="17" fillId="11" borderId="31" xfId="5" applyFont="1" applyFill="1" applyBorder="1" applyAlignment="1" applyProtection="1">
      <alignment horizontal="center" wrapText="1"/>
      <protection hidden="1"/>
    </xf>
    <xf numFmtId="0" fontId="17" fillId="11" borderId="32" xfId="5" applyFont="1" applyFill="1" applyBorder="1" applyAlignment="1" applyProtection="1">
      <alignment horizontal="center" wrapText="1"/>
      <protection hidden="1"/>
    </xf>
    <xf numFmtId="0" fontId="17" fillId="11" borderId="33" xfId="5" applyFont="1" applyFill="1" applyBorder="1" applyAlignment="1" applyProtection="1">
      <alignment horizontal="center" wrapText="1"/>
      <protection hidden="1"/>
    </xf>
    <xf numFmtId="164" fontId="17" fillId="11" borderId="28" xfId="7" applyNumberFormat="1" applyFont="1" applyFill="1" applyBorder="1" applyAlignment="1" applyProtection="1">
      <alignment horizontal="left" vertical="center" wrapText="1"/>
      <protection hidden="1"/>
    </xf>
    <xf numFmtId="164" fontId="17" fillId="11" borderId="29" xfId="7" applyNumberFormat="1" applyFont="1" applyFill="1" applyBorder="1" applyAlignment="1" applyProtection="1">
      <alignment horizontal="left" vertical="center" wrapText="1"/>
      <protection hidden="1"/>
    </xf>
    <xf numFmtId="0" fontId="2" fillId="0" borderId="5" xfId="0" applyFont="1" applyBorder="1" applyAlignment="1">
      <alignment horizontal="center" vertical="center"/>
    </xf>
  </cellXfs>
  <cellStyles count="11">
    <cellStyle name="20% - Accent2" xfId="2" builtinId="34"/>
    <cellStyle name="20% - Accent6" xfId="7" builtinId="50"/>
    <cellStyle name="40% - Accent1" xfId="1" builtinId="31"/>
    <cellStyle name="40% - Accent2" xfId="3" builtinId="35"/>
    <cellStyle name="40% - Accent4" xfId="4" builtinId="43"/>
    <cellStyle name="40% - Accent6" xfId="5" builtinId="51"/>
    <cellStyle name="Accent2" xfId="6" builtinId="33"/>
    <cellStyle name="Procent" xfId="8" builtinId="5"/>
    <cellStyle name="Standaard" xfId="0" builtinId="0"/>
    <cellStyle name="Standaard 2" xfId="10" xr:uid="{00F5BB47-3E64-47E3-9E65-A7B31E9EF4EB}"/>
    <cellStyle name="Valuta" xfId="9" builtinId="4"/>
  </cellStyles>
  <dxfs count="235">
    <dxf>
      <font>
        <color rgb="FFFF0000"/>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499984740745262"/>
      </font>
      <fill>
        <patternFill>
          <bgColor theme="4" tint="0.79998168889431442"/>
        </patternFill>
      </fill>
    </dxf>
    <dxf>
      <font>
        <color rgb="FFFF0000"/>
      </font>
      <fill>
        <patternFill>
          <bgColor theme="4" tint="0.79998168889431442"/>
        </patternFill>
      </fill>
    </dxf>
    <dxf>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color auto="1"/>
      </font>
      <fill>
        <patternFill patternType="solid">
          <bgColor theme="0" tint="-0.14996795556505021"/>
        </patternFill>
      </fill>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color auto="1"/>
      </font>
      <fill>
        <patternFill>
          <bgColor theme="0" tint="-0.14996795556505021"/>
        </patternFill>
      </fill>
    </dxf>
    <dxf>
      <font>
        <color auto="1"/>
      </font>
      <fill>
        <patternFill>
          <bgColor theme="0" tint="-0.14996795556505021"/>
        </patternFill>
      </fill>
    </dxf>
    <dxf>
      <font>
        <color theme="0" tint="-0.34998626667073579"/>
      </font>
    </dxf>
    <dxf>
      <font>
        <color theme="0" tint="-0.34998626667073579"/>
      </font>
    </dxf>
    <dxf>
      <font>
        <color theme="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rgb="FFFF0000"/>
      </font>
      <fill>
        <patternFill>
          <bgColor theme="4" tint="0.79998168889431442"/>
        </patternFill>
      </fill>
    </dxf>
    <dxf>
      <font>
        <color theme="9" tint="-0.499984740745262"/>
      </font>
      <fill>
        <patternFill>
          <bgColor theme="4" tint="0.79998168889431442"/>
        </patternFill>
      </fill>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b val="0"/>
        <i val="0"/>
        <color auto="1"/>
      </font>
      <fill>
        <patternFill patternType="solid">
          <bgColor theme="0" tint="-0.14996795556505021"/>
        </patternFill>
      </fill>
    </dxf>
    <dxf>
      <font>
        <b val="0"/>
        <i val="0"/>
        <color auto="1"/>
      </font>
      <fill>
        <patternFill patternType="solid">
          <bgColor theme="0" tint="-0.14996795556505021"/>
        </patternFill>
      </fill>
    </dxf>
    <dxf>
      <font>
        <color theme="9" tint="-0.24994659260841701"/>
      </font>
    </dxf>
    <dxf>
      <font>
        <color theme="9" tint="-0.24994659260841701"/>
      </font>
      <numFmt numFmtId="165" formatCode="&quot;€&quot;\ #,##0.00"/>
    </dxf>
    <dxf>
      <font>
        <color theme="9" tint="-0.24994659260841701"/>
      </font>
    </dxf>
    <dxf>
      <font>
        <color auto="1"/>
      </font>
      <numFmt numFmtId="165" formatCode="&quot;€&quot;\ #,##0.00"/>
      <fill>
        <patternFill>
          <bgColor theme="0" tint="-0.14996795556505021"/>
        </patternFill>
      </fill>
    </dxf>
    <dxf>
      <font>
        <color theme="9" tint="-0.24994659260841701"/>
      </font>
      <numFmt numFmtId="171" formatCode="0.0000"/>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0.14996795556505021"/>
        </patternFill>
      </fill>
    </dxf>
    <dxf>
      <font>
        <color theme="9" tint="-0.24994659260841701"/>
      </font>
      <fill>
        <patternFill>
          <bgColor theme="0" tint="-0.14996795556505021"/>
        </patternFill>
      </fill>
    </dxf>
    <dxf>
      <font>
        <color auto="1"/>
      </font>
      <numFmt numFmtId="171" formatCode="0.0000"/>
      <fill>
        <patternFill>
          <bgColor theme="0" tint="-0.14996795556505021"/>
        </patternFill>
      </fill>
    </dxf>
    <dxf>
      <font>
        <color auto="1"/>
      </font>
      <fill>
        <patternFill>
          <bgColor theme="0" tint="-4.9989318521683403E-2"/>
        </patternFill>
      </fill>
    </dxf>
    <dxf>
      <font>
        <color rgb="FFFF0000"/>
      </font>
    </dxf>
    <dxf>
      <font>
        <color auto="1"/>
      </font>
      <numFmt numFmtId="171" formatCode="0.0000"/>
      <fill>
        <patternFill>
          <bgColor theme="0" tint="-4.9989318521683403E-2"/>
        </patternFill>
      </fill>
    </dxf>
    <dxf>
      <font>
        <color auto="1"/>
      </font>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4.9989318521683403E-2"/>
        </patternFill>
      </fill>
    </dxf>
    <dxf>
      <font>
        <color auto="1"/>
      </font>
      <fill>
        <patternFill>
          <bgColor theme="4" tint="0.79998168889431442"/>
        </patternFill>
      </fill>
    </dxf>
    <dxf>
      <font>
        <color auto="1"/>
      </font>
      <fill>
        <patternFill>
          <bgColor theme="0" tint="-4.9989318521683403E-2"/>
        </patternFill>
      </fill>
    </dxf>
    <dxf>
      <font>
        <color auto="1"/>
      </font>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4.9989318521683403E-2"/>
        </patternFill>
      </fill>
    </dxf>
    <dxf>
      <font>
        <color rgb="FFD52B1E"/>
      </font>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4.9989318521683403E-2"/>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8" tint="0.79998168889431442"/>
        </patternFill>
      </fill>
    </dxf>
    <dxf>
      <font>
        <color auto="1"/>
      </font>
      <fill>
        <patternFill>
          <bgColor theme="8" tint="0.79998168889431442"/>
        </patternFill>
      </fill>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0.14996795556505021"/>
        </patternFill>
      </fill>
    </dxf>
    <dxf>
      <font>
        <color auto="1"/>
      </font>
      <fill>
        <patternFill>
          <bgColor theme="9" tint="0.79998168889431442"/>
        </patternFill>
      </fill>
    </dxf>
    <dxf>
      <font>
        <color auto="1"/>
      </font>
      <fill>
        <patternFill>
          <bgColor theme="9" tint="0.79998168889431442"/>
        </patternFill>
      </fill>
    </dxf>
    <dxf>
      <font>
        <color theme="0" tint="-0.24994659260841701"/>
      </font>
      <fill>
        <patternFill>
          <bgColor theme="0" tint="-0.24994659260841701"/>
        </patternFill>
      </fill>
    </dxf>
    <dxf>
      <font>
        <color auto="1"/>
      </font>
      <fill>
        <patternFill>
          <bgColor theme="0" tint="-4.9989318521683403E-2"/>
        </patternFill>
      </fill>
    </dxf>
    <dxf>
      <font>
        <color rgb="FFFF0000"/>
      </font>
    </dxf>
    <dxf>
      <font>
        <color rgb="FFFF0000"/>
      </font>
    </dxf>
    <dxf>
      <font>
        <color rgb="FFFF0000"/>
      </font>
    </dxf>
    <dxf>
      <font>
        <color rgb="FFFF0000"/>
      </font>
    </dxf>
    <dxf>
      <font>
        <color rgb="FFFF0000"/>
      </font>
    </dxf>
    <dxf>
      <font>
        <color rgb="FFFF0000"/>
      </font>
    </dxf>
    <dxf>
      <fill>
        <patternFill>
          <bgColor theme="8" tint="0.79998168889431442"/>
        </patternFill>
      </fill>
    </dxf>
    <dxf>
      <font>
        <color rgb="FFC00000"/>
      </font>
    </dxf>
    <dxf>
      <font>
        <color rgb="FFC00000"/>
      </font>
    </dxf>
    <dxf>
      <font>
        <color rgb="FFC00000"/>
      </font>
    </dxf>
    <dxf>
      <font>
        <color rgb="FFFF0000"/>
      </font>
    </dxf>
    <dxf>
      <font>
        <color rgb="FFFF0000"/>
      </font>
    </dxf>
    <dxf>
      <fill>
        <patternFill>
          <bgColor theme="8" tint="0.79998168889431442"/>
        </patternFill>
      </fill>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0" formatCode="General"/>
    </dxf>
    <dxf>
      <numFmt numFmtId="0" formatCode="General"/>
      <fill>
        <patternFill patternType="none">
          <fgColor indexed="64"/>
          <bgColor indexed="65"/>
        </patternFill>
      </fill>
    </dxf>
    <dxf>
      <fill>
        <patternFill patternType="none">
          <fgColor indexed="64"/>
          <bgColor indexed="65"/>
        </patternFill>
      </fill>
    </dxf>
    <dxf>
      <fill>
        <patternFill patternType="none">
          <fgColor indexed="64"/>
          <bgColor indexed="65"/>
        </patternFill>
      </fill>
      <protection locked="0" hidden="0"/>
    </dxf>
    <dxf>
      <fill>
        <patternFill patternType="none">
          <fgColor indexed="64"/>
          <bgColor indexed="65"/>
        </patternFill>
      </fill>
    </dxf>
    <dxf>
      <fill>
        <patternFill patternType="none">
          <fgColor indexed="64"/>
          <bgColor auto="1"/>
        </patternFill>
      </fill>
    </dxf>
    <dxf>
      <border outline="0">
        <top style="thin">
          <color theme="0" tint="-0.24994659260841701"/>
        </top>
      </border>
    </dxf>
    <dxf>
      <fill>
        <patternFill patternType="none">
          <fgColor indexed="64"/>
          <bgColor auto="1"/>
        </patternFill>
      </fill>
    </dxf>
    <dxf>
      <border outline="0">
        <bottom style="thin">
          <color theme="0" tint="-0.24994659260841701"/>
        </bottom>
      </border>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numFmt numFmtId="0" formatCode="General"/>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167" formatCode="0.0%"/>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fgColor indexed="64"/>
          <bgColor auto="1"/>
        </patternFill>
      </fill>
    </dxf>
    <dxf>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30" formatCode="@"/>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1"/>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protection locked="1" hidden="0"/>
    </dxf>
    <dxf>
      <protection locked="1" hidden="0"/>
    </dxf>
    <dxf>
      <protection locked="1" hidden="0"/>
    </dxf>
    <dxf>
      <protection locked="1" hidden="0"/>
    </dxf>
    <dxf>
      <numFmt numFmtId="0" formatCode="General"/>
      <protection locked="1" hidden="0"/>
    </dxf>
    <dxf>
      <numFmt numFmtId="0" formatCode="General"/>
      <protection locked="1" hidden="0"/>
    </dxf>
    <dxf>
      <numFmt numFmtId="13" formatCode="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numFmt numFmtId="13" formatCode="0%"/>
      <protection locked="1" hidden="0"/>
    </dxf>
    <dxf>
      <protection locked="1" hidden="0"/>
    </dxf>
    <dxf>
      <protection locked="1" hidden="0"/>
    </dxf>
    <dxf>
      <protection locked="1" hidden="0"/>
    </dxf>
    <dxf>
      <alignment horizontal="general" vertical="bottom" textRotation="0" wrapText="1" indent="0" justifyLastLine="0" shrinkToFit="0" readingOrder="0"/>
    </dxf>
  </dxfs>
  <tableStyles count="0" defaultTableStyle="TableStyleMedium2" defaultPivotStyle="PivotStyleLight16"/>
  <colors>
    <mruColors>
      <color rgb="FFD52B00"/>
      <color rgb="FFF0F0F0"/>
      <color rgb="FFE1CCF0"/>
      <color rgb="FFA568D2"/>
      <color rgb="FF672C94"/>
      <color rgb="FF9751CB"/>
      <color rgb="FFEADCF4"/>
      <color rgb="FFFDF6BC"/>
      <color rgb="FFF56F65"/>
      <color rgb="FFD52B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editAs="oneCell">
    <xdr:from>
      <xdr:col>7</xdr:col>
      <xdr:colOff>590550</xdr:colOff>
      <xdr:row>0</xdr:row>
      <xdr:rowOff>0</xdr:rowOff>
    </xdr:from>
    <xdr:to>
      <xdr:col>8</xdr:col>
      <xdr:colOff>447675</xdr:colOff>
      <xdr:row>0</xdr:row>
      <xdr:rowOff>1333500</xdr:rowOff>
    </xdr:to>
    <xdr:pic>
      <xdr:nvPicPr>
        <xdr:cNvPr id="2" name="Afbeelding 1">
          <a:extLst>
            <a:ext uri="{FF2B5EF4-FFF2-40B4-BE49-F238E27FC236}">
              <a16:creationId xmlns:a16="http://schemas.microsoft.com/office/drawing/2014/main" id="{7087AB4F-DE74-44A6-B92D-76B8196208B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57750" y="0"/>
          <a:ext cx="466725" cy="1333500"/>
        </a:xfrm>
        <a:prstGeom prst="rect">
          <a:avLst/>
        </a:prstGeom>
        <a:noFill/>
        <a:ln w="9525">
          <a:noFill/>
          <a:miter lim="800000"/>
          <a:headEnd/>
          <a:tailEnd/>
        </a:ln>
      </xdr:spPr>
    </xdr:pic>
    <xdr:clientData/>
  </xdr:twoCellAnchor>
  <xdr:twoCellAnchor editAs="oneCell">
    <xdr:from>
      <xdr:col>8</xdr:col>
      <xdr:colOff>447675</xdr:colOff>
      <xdr:row>0</xdr:row>
      <xdr:rowOff>0</xdr:rowOff>
    </xdr:from>
    <xdr:to>
      <xdr:col>12</xdr:col>
      <xdr:colOff>360680</xdr:colOff>
      <xdr:row>1</xdr:row>
      <xdr:rowOff>180975</xdr:rowOff>
    </xdr:to>
    <xdr:pic>
      <xdr:nvPicPr>
        <xdr:cNvPr id="4" name="Afbeelding 3">
          <a:extLst>
            <a:ext uri="{FF2B5EF4-FFF2-40B4-BE49-F238E27FC236}">
              <a16:creationId xmlns:a16="http://schemas.microsoft.com/office/drawing/2014/main" id="{114727C2-989F-4FFC-88B1-FB8BEF60C435}"/>
            </a:ext>
            <a:ext uri="{C183D7F6-B498-43B3-948B-1728B52AA6E4}">
              <adec:decorative xmlns:adec="http://schemas.microsoft.com/office/drawing/2017/decorative" val="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24475" y="0"/>
          <a:ext cx="2351405" cy="1590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3" name="Afbeelding 2" descr="logo GLB">
          <a:extLst>
            <a:ext uri="{FF2B5EF4-FFF2-40B4-BE49-F238E27FC236}">
              <a16:creationId xmlns:a16="http://schemas.microsoft.com/office/drawing/2014/main" id="{D4417275-AC2E-BAEE-A6AA-17578EE09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0601" cy="9507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1010285</xdr:colOff>
      <xdr:row>6</xdr:row>
      <xdr:rowOff>2631</xdr:rowOff>
    </xdr:to>
    <xdr:pic>
      <xdr:nvPicPr>
        <xdr:cNvPr id="2" name="Afbeelding 1" descr="logo GLB">
          <a:extLst>
            <a:ext uri="{FF2B5EF4-FFF2-40B4-BE49-F238E27FC236}">
              <a16:creationId xmlns:a16="http://schemas.microsoft.com/office/drawing/2014/main" id="{CD1A6CB9-EE4A-48C7-8F96-075106471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2" name="Afbeelding 1" descr="logo GLB">
          <a:extLst>
            <a:ext uri="{FF2B5EF4-FFF2-40B4-BE49-F238E27FC236}">
              <a16:creationId xmlns:a16="http://schemas.microsoft.com/office/drawing/2014/main" id="{A40A4CFE-9763-4E93-B09A-70E37FCD3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F4348AA-A0A3-4D9A-BE39-AFE541879D88}" name="Tb_Activiteiten" displayName="Tb_Activiteiten" ref="M3:BA2500" totalsRowShown="0" headerRowDxfId="234" dataDxfId="233">
  <tableColumns count="41">
    <tableColumn id="1" xr3:uid="{4FC831A0-ABC4-4093-8E9C-A71F8D55B386}" name="Openstelling" dataDxfId="232"/>
    <tableColumn id="2" xr3:uid="{BDBE6677-4833-4E06-89E1-54F800393059}" name="Subsidiabele_Activiteit" dataDxfId="231"/>
    <tableColumn id="3" xr3:uid="{D60E7305-BF27-4BE4-A457-8377F9E7334E}" name="Subsidie %" dataDxfId="230"/>
    <tableColumn id="4" xr3:uid="{BB1F079C-CEFB-44F2-9B23-B3722450CB0C}" name="Arbeidskosten" dataDxfId="229"/>
    <tableColumn id="5" xr3:uid="{4E5D2361-4170-484A-AB0A-1C417A1CDBCE}" name="Arbeidskosten op basis van IKS" dataDxfId="228">
      <calculatedColumnFormula>IFERROR(IF(VLOOKUP(Tb_Activiteiten[[#This Row],[Openstelling]],Tb_Openstelling[],2,0)=1,1,""),"")</calculatedColumnFormula>
    </tableColumn>
    <tableColumn id="7" xr3:uid="{C4BA27ED-9766-4959-9960-34056A7708BE}" name="Kosten derden exclusief btw" dataDxfId="227"/>
    <tableColumn id="8" xr3:uid="{8D158D05-3FCF-4F9B-B2D8-1C8B3FCDE2F0}" name="Niet verrekenbare btw" dataDxfId="226"/>
    <tableColumn id="9" xr3:uid="{8D50B413-5AB1-4381-9F2F-FA0D621956D8}" name="Grondkosten" dataDxfId="225"/>
    <tableColumn id="10" xr3:uid="{7934201B-23C4-435B-8349-45D7F5EA4D8E}" name="Bijdrage in natura (overige)" dataDxfId="224"/>
    <tableColumn id="11" xr3:uid="{3EDF8E13-89B0-4EFC-93D0-E7666B0ACEE1}" name="Bijdrage in natura (vrijwilligers)" dataDxfId="223"/>
    <tableColumn id="12" xr3:uid="{0A610226-E32D-4A16-A0F0-7F23060C9396}" name="Afschrijvingskosten" dataDxfId="222"/>
    <tableColumn id="27" xr3:uid="{25C7D022-B4C8-4DCA-A630-820993770347}" name="Vergoeding"/>
    <tableColumn id="28" xr3:uid="{61DC78B2-DBBB-45C9-AD4B-81F49D574695}" name="Arbeidskosten - vast tarief (excl eigen arbeid)"/>
    <tableColumn id="36" xr3:uid="{89F0DC34-1D2D-4FF0-85B8-4733F84D05F9}" name="Overige kosten"/>
    <tableColumn id="6" xr3:uid="{70EE89BD-0AF1-4A42-8325-3176EF4D038E}" name="Loonkosten" dataDxfId="221"/>
    <tableColumn id="19" xr3:uid="{9F2B0ED0-76CB-4909-836D-8E7CA405FAB0}" name="Eigen arbeid" dataDxfId="220"/>
    <tableColumn id="13" xr3:uid="{0122FD0D-30E5-4169-AFDD-9262DB6B79B1}" name="Projectmedewerker" dataDxfId="219"/>
    <tableColumn id="14" xr3:uid="{6E776D66-8E46-4B55-9352-1B0F40F0592C}" name="Landbouwer" dataDxfId="218"/>
    <tableColumn id="15" xr3:uid="{03E8DC6E-292D-40C6-8338-05487E147D78}" name="Adviseur" dataDxfId="217"/>
    <tableColumn id="16" xr3:uid="{3C7B3D03-AAC3-4426-8C15-10B06EFBEEC3}" name="Projectleider/Expert" dataDxfId="216"/>
    <tableColumn id="41" xr3:uid="{4633146D-1792-4FB1-A802-BCC0001FACE4}" name="SIG"/>
    <tableColumn id="38" xr3:uid="{05A8DFA3-3BD8-446E-A73A-558908B19BD3}" name="Investering"/>
    <tableColumn id="39" xr3:uid="{9C6E3067-4721-4B2E-8CAA-5D4783548ED4}" name="Onderhoud"/>
    <tableColumn id="40" xr3:uid="{73BA42F8-6B8B-405B-B311-4F09CCD4C95F}" name="Samenwerking" dataDxfId="215"/>
    <tableColumn id="26" xr3:uid="{5C890250-EA1C-47AD-AD57-4A9F7670499E}" name="Arbeid_vast_1" dataDxfId="214">
      <calculatedColumnFormula>IF(ISNUMBER(FIND("arbeid",Methode_Keuze)),"",IF(ISNUMBER(FIND("arbeid",Methode_Keuze)),"",IF(Tb_Activiteiten[[#This Row],[Loonkosten]]=1,Tb_Activiteiten[[#Headers],[Loonkosten]],"")))</calculatedColumnFormula>
    </tableColumn>
    <tableColumn id="30" xr3:uid="{6483900E-1D8A-48BA-BC8D-E3487D3D1070}" name="Arbeid_vast_2" dataDxfId="213">
      <calculatedColumnFormula>IF(ISNUMBER(FIND("arbeid",Methode_Keuze)),"",IF(ISNUMBER(FIND("arbeid",Methode_Keuze)),"",IF(Tb_Activiteiten[[#This Row],[Eigen arbeid]]=1,Tb_Activiteiten[[#Headers],[Eigen arbeid]],"")))</calculatedColumnFormula>
    </tableColumn>
    <tableColumn id="31" xr3:uid="{E0A686B7-B0E7-4EDF-A713-AB592B0E3FE6}" name="Arbeid_vast_3" dataDxfId="212">
      <calculatedColumnFormula>IF(ISNUMBER(FIND("arbeid",Methode_Keuze)),"",IF(ISNUMBER(FIND("arbeid",Methode_Keuze)),"",IF(Tb_Activiteiten[[#This Row],[Projectmedewerker]]=1,Tb_Activiteiten[[#Headers],[Projectmedewerker]],"")))</calculatedColumnFormula>
    </tableColumn>
    <tableColumn id="32" xr3:uid="{97D40FCA-6D52-40C5-B054-E14DB64A3B79}" name="Arbeid_vast_4" dataDxfId="211">
      <calculatedColumnFormula>IF(ISNUMBER(FIND("arbeid",Methode_Keuze)),"",IF(ISNUMBER(FIND("arbeid",Methode_Keuze)),"",IF(Tb_Activiteiten[[#This Row],[Landbouwer]]=1,Tb_Activiteiten[[#Headers],[Landbouwer]],"")))</calculatedColumnFormula>
    </tableColumn>
    <tableColumn id="33" xr3:uid="{52CFD47C-6AB1-44C5-88C8-E82BCF9E637D}" name="Arbeid_vast_5" dataDxfId="210">
      <calculatedColumnFormula>IF(ISNUMBER(FIND("arbeid",Methode_Keuze)),"",IF(ISNUMBER(FIND("arbeid",Methode_Keuze)),"",IF(Tb_Activiteiten[[#This Row],[Adviseur]]=1,Tb_Activiteiten[[#Headers],[Adviseur]],"")))</calculatedColumnFormula>
    </tableColumn>
    <tableColumn id="34" xr3:uid="{18E42BD0-5AED-43E3-8C86-DF7E66CC2FD8}" name="Arbeid_vast_6" dataDxfId="209">
      <calculatedColumnFormula>IF(ISNUMBER(FIND("arbeid",Methode_Keuze)),"",IF(ISNUMBER(FIND("arbeid",Methode_Keuze)),"",IF(Tb_Activiteiten[[#This Row],[Projectleider/Expert]]=1,Tb_Activiteiten[[#Headers],[Projectleider/Expert]],"")))</calculatedColumnFormula>
    </tableColumn>
    <tableColumn id="17" xr3:uid="{D432D9DF-6452-4E0E-9177-8EA4654036F4}" name="Kostenpost_1" dataDxfId="208">
      <calculatedColumnFormula>IF(ISNUMBER(FIND("arbeid",Methode_Keuze)),"",IF(ISNUMBER(FIND("arbeid",Methode_Keuze)),"",IF(Tb_Activiteiten[[#This Row],[Arbeidskosten]]=1,Tb_Activiteiten[[#Headers],[Arbeidskosten]],"")))</calculatedColumnFormula>
    </tableColumn>
    <tableColumn id="18" xr3:uid="{6F749074-14BB-4C6C-AE7E-D82A484F1F90}" name="Kostenpost_2" dataDxfId="207">
      <calculatedColumnFormula>IF(ISNUMBER(FIND("arbeid",Methode_Keuze)),"",IF(ISNUMBER(FIND("arbeid",Methode_Keuze)),"",IF(Tb_Activiteiten[[#This Row],[Arbeidskosten op basis van IKS]]=1,Tb_Activiteiten[[#Headers],[Arbeidskosten op basis van IKS]],"")))</calculatedColumnFormula>
    </tableColumn>
    <tableColumn id="20" xr3:uid="{6B9584AB-77C1-4936-876C-72199794F818}" name="Kostenpost_3" dataDxfId="206">
      <calculatedColumnFormula>IF(ISNUMBER(FIND("overige",Methode_Keuze)),"",IF(Tb_Activiteiten[[#This Row],[Kosten derden exclusief btw]]=1,Tb_Activiteiten[[#Headers],[Kosten derden exclusief btw]],""))</calculatedColumnFormula>
    </tableColumn>
    <tableColumn id="21" xr3:uid="{8B07933A-1C0A-47B4-B916-FD37AE076A3E}" name="Kostenpost_4" dataDxfId="205">
      <calculatedColumnFormula>IF(ISNUMBER(FIND("overige",Methode_Keuze)),"",IF(Tb_Activiteiten[[#This Row],[Niet verrekenbare btw]]=1,Tb_Activiteiten[[#Headers],[Niet verrekenbare btw]],""))</calculatedColumnFormula>
    </tableColumn>
    <tableColumn id="22" xr3:uid="{953530BF-C585-407A-A08A-0595C56CD8D2}" name="Kostenpost_5" dataDxfId="204">
      <calculatedColumnFormula>IF(ISNUMBER(FIND("overige",Methode_Keuze)),"",IF(Tb_Activiteiten[[#This Row],[Grondkosten]]=1,Tb_Activiteiten[[#Headers],[Grondkosten]],""))</calculatedColumnFormula>
    </tableColumn>
    <tableColumn id="23" xr3:uid="{13362067-6257-4FBC-922F-37044919E2E1}" name="Kostenpost_6" dataDxfId="203">
      <calculatedColumnFormula>IF(ISNUMBER(FIND("overige",Methode_Keuze)),"",IF(Tb_Activiteiten[[#This Row],[Bijdrage in natura (overige)]]=1,Tb_Activiteiten[[#Headers],[Bijdrage in natura (overige)]],""))</calculatedColumnFormula>
    </tableColumn>
    <tableColumn id="24" xr3:uid="{4F768848-2060-48E2-98C0-E1F003FF9210}" name="Kostenpost_7" dataDxfId="202">
      <calculatedColumnFormula>IF(ISNUMBER(FIND("overige",Methode_Keuze)),"",IF(Tb_Activiteiten[[#This Row],[Bijdrage in natura (vrijwilligers)]]=1,Tb_Activiteiten[[#Headers],[Bijdrage in natura (vrijwilligers)]],""))</calculatedColumnFormula>
    </tableColumn>
    <tableColumn id="25" xr3:uid="{A0AECE51-78F9-44C9-8291-D624ABD80D61}" name="Kostenpost_8" dataDxfId="201">
      <calculatedColumnFormula>IF(ISNUMBER(FIND("overige",Methode_Keuze)),"",IF(Tb_Activiteiten[[#This Row],[Afschrijvingskosten]]=1,Tb_Activiteiten[[#Headers],[Afschrijvingskosten]],""))</calculatedColumnFormula>
    </tableColumn>
    <tableColumn id="29" xr3:uid="{5CBCFCE4-EA94-43CB-951F-A3E72228D20C}" name="Kostenpost_9" dataDxfId="200">
      <calculatedColumnFormula>IF(ISNUMBER(FIND("overige",Methode_Keuze)),"",IF(Tb_Activiteiten[[#This Row],[Vergoeding]]=1,Tb_Activiteiten[[#Headers],[Vergoeding]],""))</calculatedColumnFormula>
    </tableColumn>
    <tableColumn id="35" xr3:uid="{0B4CFC09-8D8E-4FEB-A061-1E51BA6F2A84}" name="Kostenpost_10" dataDxfId="199">
      <calculatedColumnFormula>IF(ISNUMBER(FIND("arbeid",Methode_Keuze)),"",IF(Tb_Activiteiten[[#This Row],[Arbeidskosten - vast tarief (excl eigen arbeid)]]=1,Tb_Activiteiten[[#Headers],[Arbeidskosten - vast tarief (excl eigen arbeid)]],""))</calculatedColumnFormula>
    </tableColumn>
    <tableColumn id="37" xr3:uid="{260B24E7-B2AB-42FC-957D-445B99520031}" name="Kostenpost_11" dataDxfId="198">
      <calculatedColumnFormula>IF(ISNUMBER(FIND("overige",Methode_Keuze)),"",IF(Tb_Activiteiten[[#This Row],[Overige kosten]]=1,Tb_Activiteiten[[#Headers],[Overige kosten]],""))</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4CFE463-5218-4C38-BAA0-1E65B8529723}" name="Tb_Openstelling" displayName="Tb_Openstelling" ref="A3:K1000" totalsRowShown="0" headerRowDxfId="197" dataDxfId="196">
  <tableColumns count="11">
    <tableColumn id="1" xr3:uid="{0EFE5CAE-C14D-4238-A738-2AF316F00AAE}" name="Openstelling" dataDxfId="195"/>
    <tableColumn id="4" xr3:uid="{2A9284CB-EA54-4B09-9759-A8D936C0D919}" name="IKS" dataDxfId="194"/>
    <tableColumn id="3" xr3:uid="{7C9AE659-EEC3-4F87-9C69-65D59EF511CB}" name="Geen VKO" dataDxfId="193"/>
    <tableColumn id="5" xr3:uid="{4CC9DDF8-27D3-4A3A-AF90-241FEF59ADCC}" name="VKO arbeid" dataDxfId="192"/>
    <tableColumn id="2" xr3:uid="{4ACFCDD5-915F-40F6-9F0D-B67183D5EEAC}" name="VKO overig" dataDxfId="191"/>
    <tableColumn id="6" xr3:uid="{91FF20B6-E557-4417-96A7-30276C2051CA}" name="Min. subsidiebedrag" dataDxfId="190"/>
    <tableColumn id="7" xr3:uid="{46D88572-AA49-42C5-BCBC-066712762F2E}" name="Max. subsidiebedrag" dataDxfId="189"/>
    <tableColumn id="8" xr3:uid="{EB9C89C4-CA01-46A5-B6F9-BF0FD7ACF3BB}" name="Grond_%" dataDxfId="188" dataCellStyle="Procent"/>
    <tableColumn id="11" xr3:uid="{02A7B4AB-1954-431B-AA93-4BD23E763CA9}" name="SIG_%" dataDxfId="187" dataCellStyle="Procent"/>
    <tableColumn id="9" xr3:uid="{C0FC3C2F-F644-4DFA-8894-B273C299674F}" name="Onderhoud_%" dataDxfId="186"/>
    <tableColumn id="10" xr3:uid="{96207932-C83E-4744-8FE5-615A96564C31}" name="Samenwerking_%" dataDxfId="18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637C9B8-7ABD-421F-95A2-2CFC35DD688D}" name="Tb_Kosten_Openstelling" displayName="Tb_Kosten_Openstelling" ref="A1:C12" totalsRowShown="0" headerRowDxfId="184" tableBorderDxfId="183">
  <autoFilter ref="A1:C12" xr:uid="{C637C9B8-7ABD-421F-95A2-2CFC35DD688D}"/>
  <tableColumns count="3">
    <tableColumn id="1" xr3:uid="{841E876E-EFEB-46AC-8BBF-07EE6063846B}" name="Volgorde" dataDxfId="182"/>
    <tableColumn id="2" xr3:uid="{6076EA89-38F6-45BF-8DFF-262A429EBD8C}" name="Kostenpost_Openstelling" dataDxfId="181"/>
    <tableColumn id="3" xr3:uid="{F15970C4-E00D-4961-BAC1-35C4C5D9B960}" name="Aantal" dataDxfId="180">
      <calculatedColumnFormula>COUNTIFS(INDEX(Tb_Activiteiten[#All],0,MATCH($B2,Tb_Activiteiten[#Headers],0)),"&gt;0",Tb_Activiteiten[[#All],[Openstelling]],Openstelling_Keuze)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5E7A5AA-2D58-4A28-813A-5E172B3CF023}" name="Tb_KostenOpties" displayName="Tb_KostenOpties" ref="AD1:AG12" totalsRowShown="0" headerRowDxfId="179">
  <autoFilter ref="AD1:AG12" xr:uid="{15E7A5AA-2D58-4A28-813A-5E172B3CF023}"/>
  <tableColumns count="4">
    <tableColumn id="1" xr3:uid="{40B4EBEF-EFC8-468B-A13E-50549FA0784E}" name="KostenOptie"/>
    <tableColumn id="2" xr3:uid="{490C2A6A-EC45-4FEB-9241-848A2CB21D1D}" name="Geen vereenvoudigde kostenoptie"/>
    <tableColumn id="3" xr3:uid="{144B3777-A83F-4405-A6A0-B239A0A0E937}" name="Vereenvoudigde kostenoptie voor arbeidskosten"/>
    <tableColumn id="4" xr3:uid="{32C4E251-5282-4749-BD98-EAC0961CCE3C}" name="Vereenvoudigde kostenoptie voor overige koste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F51824B-5CF6-4DC2-ACB3-A4E9E7784C57}" name="Tb_ProjectKosten" displayName="Tb_ProjectKosten" ref="AD14:AN25" totalsRowShown="0" dataDxfId="178">
  <autoFilter ref="AD14:AN25" xr:uid="{9F51824B-5CF6-4DC2-ACB3-A4E9E7784C57}"/>
  <tableColumns count="11">
    <tableColumn id="1" xr3:uid="{2F3F9470-2B8B-4036-A5A4-5BC84E4B8DD7}" name="KostenOmschrijving" dataDxfId="177">
      <calculatedColumnFormula>$AD2</calculatedColumnFormula>
    </tableColumn>
    <tableColumn id="2" xr3:uid="{831F417A-6FA9-4C96-936A-EEA85C0817C5}" name="Kosten_Aanvraag" dataDxfId="176">
      <calculatedColumnFormula>IF(Tb_ProjectKosten[[#This Row],[Forfait]]=1,SUMIF('5. Kosten uitvoering project'!$F$6:$F$250,Tb_ProjectKosten[[#This Row],[KostenOmschrijving]],'5. Kosten uitvoering project'!$R$6:$R$250),0)</calculatedColumnFormula>
    </tableColumn>
    <tableColumn id="3" xr3:uid="{2413EB25-78C9-4693-A125-D24C78342978}" name="Kosten_Beoordeeld" dataDxfId="175">
      <calculatedColumnFormula>IF(Tb_ProjectKosten[[#This Row],[Forfait]]=1,SUMIF('5. Kosten uitvoering project'!$F$6:$F$250,Tb_ProjectKosten[[#This Row],[KostenOmschrijving]],'5. Kosten uitvoering project'!$S$6:$S$250),0)</calculatedColumnFormula>
    </tableColumn>
    <tableColumn id="5" xr3:uid="{B74AA044-DF8E-43C7-B1EB-4B1B316CE322}" name="Begroting" dataDxfId="174">
      <calculatedColumnFormula>Tb_ProjectKosten[[#This Row],[KostenOmschrijving]]</calculatedColumnFormula>
    </tableColumn>
    <tableColumn id="6" xr3:uid="{E9126FDC-4B0A-4906-AC5D-2525153657E8}" name="Forfait" dataDxfId="173">
      <calculatedColumnFormula array="1">INDEX(Tb_KostenOpties[],MATCH(Tb_ProjectKosten[[#This Row],[KostenOmschrijving]],Tb_KostenOpties[KostenOptie],0),IFERROR(MATCH(Methode_Keuze,Tb_KostenOpties[#Headers],0),2))</calculatedColumnFormula>
    </tableColumn>
    <tableColumn id="9" xr3:uid="{397BDF3E-55FA-4B4E-A173-FFF1C0E8E9C8}" name="Forfait_Percentage" dataDxfId="172"/>
    <tableColumn id="10" xr3:uid="{EF1806D2-502D-4F0C-8415-13A0647D4049}" name="Forfait_Bedrag" dataDxfId="171">
      <calculatedColumnFormula>SUMIF('5. Kosten uitvoering project'!$F:$F,Tb_ProjectKosten[[#This Row],[Begroting]],'5. Kosten uitvoering project'!U:U)</calculatedColumnFormula>
    </tableColumn>
    <tableColumn id="8" xr3:uid="{6E1F7D31-D5FE-455E-B3A2-D9AA7039DCB8}" name="Forfait_Bedrag_Beoordeeld" dataDxfId="170">
      <calculatedColumnFormula>SUMIF('5. Kosten uitvoering project'!$F:$F,Tb_ProjectKosten[[#This Row],[Begroting]],'5. Kosten uitvoering project'!V:V)</calculatedColumnFormula>
    </tableColumn>
    <tableColumn id="11" xr3:uid="{4FD57502-7656-4D88-90B3-AC7B38448B8E}" name="Kosten_Aanvraag_Inclusief" dataDxfId="169">
      <calculatedColumnFormula>Tb_ProjectKosten[[#This Row],[Kosten_Aanvraag]]+Tb_ProjectKosten[[#This Row],[Forfait_Bedrag]]</calculatedColumnFormula>
    </tableColumn>
    <tableColumn id="4" xr3:uid="{20D42C4B-A6CC-4A88-BC68-75A67967BF46}" name="Kosten_Beoordeeld_Inclusief" dataDxfId="168">
      <calculatedColumnFormula>Tb_ProjectKosten[[#This Row],[Kosten_Beoordeeld]]+Tb_ProjectKosten[[#This Row],[Forfait_Bedrag_Beoordeeld]]</calculatedColumnFormula>
    </tableColumn>
    <tableColumn id="7" xr3:uid="{4F40C8E3-D9D5-4BE4-A0DE-0B6F48A357C4}" name="Opmerking" dataDxfId="167">
      <calculatedColumnFormula>IF(Tb_ProjectKosten[[#This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752DFD1-6C25-4AF8-8AEF-8C12E52E4181}" name="Tb_DBKosten" displayName="Tb_DBKosten" ref="AD27:AN38" totalsRowShown="0">
  <autoFilter ref="AD27:AN38" xr:uid="{9752DFD1-6C25-4AF8-8AEF-8C12E52E4181}"/>
  <tableColumns count="11">
    <tableColumn id="1" xr3:uid="{6FA4EE04-FC30-43B5-ABA5-7F1CA57E0B6F}" name="KostenOmschrijving" dataDxfId="166">
      <calculatedColumnFormula>$AD15</calculatedColumnFormula>
    </tableColumn>
    <tableColumn id="4" xr3:uid="{0DFF44C4-2CF5-4BAC-999A-474E45E3AE92}" name="Deelbetaling" dataDxfId="165">
      <calculatedColumnFormula>IF(Keuze_DB_Nr&lt;&gt;"",Keuze_DB_Nr,"")</calculatedColumnFormula>
    </tableColumn>
    <tableColumn id="2" xr3:uid="{D7EF5D4E-C280-4448-B599-4F9AFF9F4460}" name="Deelbetaling_Aanvraag" dataDxfId="164">
      <calculatedColumnFormula>IF(Tb_DBKosten[[#This Row],[Forfait]]=1,SUMIFS(#REF!,#REF!,Tb_DBKosten[[#This Row],[KostenOmschrijving]],#REF!,Tb_DBKosten[[#This Row],[Deelbetaling]]),0)</calculatedColumnFormula>
    </tableColumn>
    <tableColumn id="3" xr3:uid="{D824AA98-02F7-4A3C-8B0F-9B9A63E4900D}" name="Deelbetaling_Beoordeeld" dataDxfId="163">
      <calculatedColumnFormula>IF(Tb_DBKosten[[#This Row],[Forfait]]=1,SUMIFS(#REF!,#REF!,Tb_DBKosten[[#This Row],[KostenOmschrijving]],#REF!,Tb_DBKosten[[#This Row],[Deelbetaling]]),0)</calculatedColumnFormula>
    </tableColumn>
    <tableColumn id="6" xr3:uid="{81B54A5B-1149-4940-A210-189A2ABCF635}" name="Forfait" dataDxfId="162">
      <calculatedColumnFormula array="1">INDEX(Tb_KostenOptiesDB[],MATCH(Tb_DBKosten[[#This Row],[KostenOmschrijving]],Tb_KostenOptiesDB[KostenOptie],0),IFERROR(MATCH(Methode_Keuze,Tb_KostenOptiesDB[#Headers],0),2))</calculatedColumnFormula>
    </tableColumn>
    <tableColumn id="9" xr3:uid="{271718B3-AE03-47C0-BED7-E03CC547C6AC}" name="Forfait_Percentage" dataDxfId="161"/>
    <tableColumn id="10" xr3:uid="{5E44BC59-8593-420A-ADFA-E0C433FE45B7}" name="Forfait_Bedrag" dataDxfId="160">
      <calculatedColumnFormula>IF(Tb_DBKosten[[#This Row],[Forfait]]=1,SUMIFS(#REF!,#REF!,Tb_DBKosten[[#This Row],[KostenOmschrijving]],#REF!,Tb_DBKosten[[#This Row],[Deelbetaling]]),0)</calculatedColumnFormula>
    </tableColumn>
    <tableColumn id="8" xr3:uid="{0476829C-1B7B-4779-A5BC-D97306145162}" name="Forfait_Bedrag_Beoordeeld" dataDxfId="159">
      <calculatedColumnFormula>IF(Tb_DBKosten[[#This Row],[Forfait]]=1,SUMIFS(#REF!,#REF!,Tb_DBKosten[[#This Row],[KostenOmschrijving]],#REF!,Tb_DBKosten[[#This Row],[Deelbetaling]]),0)</calculatedColumnFormula>
    </tableColumn>
    <tableColumn id="11" xr3:uid="{5DDF2BF0-4BED-43AE-BC4C-FDB913B5B4FB}" name="Uitgaven_Aanvraag_Inclusief" dataDxfId="158">
      <calculatedColumnFormula>Tb_DBKosten[[#This Row],[Deelbetaling_Aanvraag]]+Tb_DBKosten[[#This Row],[Forfait_Bedrag]]</calculatedColumnFormula>
    </tableColumn>
    <tableColumn id="5" xr3:uid="{E4550958-F033-4A58-A7C8-97856031EA18}" name="Uitgaven_Beoordeeld_Inclusief" dataDxfId="157">
      <calculatedColumnFormula>Tb_DBKosten[[#This Row],[Deelbetaling_Beoordeeld]]+Tb_DBKosten[[#This Row],[Forfait_Bedrag_Beoordeeld]]</calculatedColumnFormula>
    </tableColumn>
    <tableColumn id="7" xr3:uid="{4F4D1BDB-62A5-42CE-A1C5-2C2898547051}" name="Opmerking" dataDxfId="156">
      <calculatedColumnFormula>IF(Tb_DBKosten[[#This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1D6429A-FE7B-4A90-B422-D4BA7F958BF2}" name="Tb_KostenOptiesDB" displayName="Tb_KostenOptiesDB" ref="AI1:AL12" totalsRowShown="0" headerRowDxfId="155">
  <autoFilter ref="AI1:AL12" xr:uid="{91D6429A-FE7B-4A90-B422-D4BA7F958BF2}"/>
  <tableColumns count="4">
    <tableColumn id="1" xr3:uid="{68E56EF6-E6EB-43C3-A3D7-85FEB7AB3EB0}" name="KostenOptie">
      <calculatedColumnFormula>Tb_KostenOpties[[#This Row],[KostenOptie]]</calculatedColumnFormula>
    </tableColumn>
    <tableColumn id="2" xr3:uid="{26B60B93-0627-408D-840F-0CDDE39C75FA}" name="Geen vereenvoudigde kostenoptie"/>
    <tableColumn id="3" xr3:uid="{D36E1015-3AA9-4E8D-B279-6B6816E33C97}" name="Vereenvoudigde kostenoptie voor arbeidskosten"/>
    <tableColumn id="4" xr3:uid="{E2A1E9BB-4180-4759-861B-4D000C6A771A}" name="Vereenvoudigde kostenoptie voor overige koste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BD590AA-0A26-4F14-BAAC-01642CC3B315}" name="Tb_DBKostenBEO" displayName="Tb_DBKostenBEO" ref="AD40:AN51" totalsRowShown="0">
  <autoFilter ref="AD40:AN51" xr:uid="{DBD590AA-0A26-4F14-BAAC-01642CC3B315}"/>
  <tableColumns count="11">
    <tableColumn id="1" xr3:uid="{787F1E76-38DA-41BE-824B-04577062D350}" name="KostenOmschrijving" dataDxfId="154">
      <calculatedColumnFormula>$AD28</calculatedColumnFormula>
    </tableColumn>
    <tableColumn id="4" xr3:uid="{1FAD732B-887F-41B4-9CDC-A2FDEED6D0DA}" name="Deelbetaling" dataDxfId="153">
      <calculatedColumnFormula>IF(Keuze_DB_Nr_BEO&lt;&gt;"",Keuze_DB_Nr_BEO,"")</calculatedColumnFormula>
    </tableColumn>
    <tableColumn id="2" xr3:uid="{5FAAA98A-3F59-429A-AAEF-F5BD90973EB6}" name="Deelbetaling_Aanvraag" dataDxfId="152">
      <calculatedColumnFormula>IF(Tb_DBKostenBEO[[#This Row],[Forfait]]=1,SUMIFS(#REF!,#REF!,Tb_DBKostenBEO[[#This Row],[KostenOmschrijving]],#REF!,Tb_DBKostenBEO[[#This Row],[Deelbetaling]]),0)</calculatedColumnFormula>
    </tableColumn>
    <tableColumn id="3" xr3:uid="{D561689C-FC10-4FFC-A7B4-1D3A9B563CE2}" name="Deelbetaling_Beoordeeld" dataDxfId="151">
      <calculatedColumnFormula>IF(Tb_DBKostenBEO[[#This Row],[Forfait]]=1,SUMIFS(#REF!,#REF!,Tb_DBKostenBEO[[#This Row],[KostenOmschrijving]],#REF!,Tb_DBKostenBEO[[#This Row],[Deelbetaling]]),0)</calculatedColumnFormula>
    </tableColumn>
    <tableColumn id="6" xr3:uid="{83F6CF2C-A7DC-42DB-9D1B-274DF12B3C03}" name="Forfait" dataDxfId="150">
      <calculatedColumnFormula array="1">INDEX(Tb_KostenOptiesDB[],MATCH(Tb_DBKostenBEO[[#This Row],[KostenOmschrijving]],Tb_KostenOptiesDB[KostenOptie],0),IFERROR(MATCH(Methode_Keuze,Tb_KostenOptiesDB[#Headers],0),2))</calculatedColumnFormula>
    </tableColumn>
    <tableColumn id="9" xr3:uid="{F546A7F3-D4E0-437D-BD8E-6FC608CF10AC}" name="Forfait_Percentage" dataDxfId="149"/>
    <tableColumn id="10" xr3:uid="{02F6A4EA-520C-44C2-9565-8ABB24DD4BE6}" name="Forfait_Bedrag" dataDxfId="148">
      <calculatedColumnFormula>IF(Tb_DBKostenBEO[[#This Row],[Forfait]]=1,SUMIFS(#REF!,#REF!,Tb_DBKostenBEO[[#This Row],[KostenOmschrijving]],#REF!,Tb_DBKostenBEO[[#This Row],[Deelbetaling]]),0)</calculatedColumnFormula>
    </tableColumn>
    <tableColumn id="8" xr3:uid="{DAF1228B-B430-4ECC-933D-C65C78520D4A}" name="Forfait_Bedrag_Beoordeeld" dataDxfId="147">
      <calculatedColumnFormula>IF(Tb_DBKostenBEO[[#This Row],[Forfait]]=1,SUMIFS(#REF!,#REF!,Tb_DBKostenBEO[[#This Row],[KostenOmschrijving]],#REF!,Tb_DBKostenBEO[[#This Row],[Deelbetaling]]),0)</calculatedColumnFormula>
    </tableColumn>
    <tableColumn id="11" xr3:uid="{377A37BD-4339-4D8C-BCC2-71C70693F3E1}" name="Uitgaven_Aanvraag_Inclusief" dataDxfId="146">
      <calculatedColumnFormula>Tb_DBKostenBEO[[#This Row],[Deelbetaling_Aanvraag]]+Tb_DBKostenBEO[[#This Row],[Forfait_Bedrag]]</calculatedColumnFormula>
    </tableColumn>
    <tableColumn id="5" xr3:uid="{6F3153B9-502C-4DC5-88E7-3E9FE5FA33BB}" name="Uitgaven_Beoordeeld_Inclusief" dataDxfId="145">
      <calculatedColumnFormula>Tb_DBKostenBEO[[#This Row],[Deelbetaling_Beoordeeld]]+Tb_DBKostenBEO[[#This Row],[Forfait_Bedrag_Beoordeeld]]</calculatedColumnFormula>
    </tableColumn>
    <tableColumn id="7" xr3:uid="{255F25DF-14B3-46D2-AE6C-659AE2A43CAC}" name="Opmerking" dataDxfId="144">
      <calculatedColumnFormula>IF(Tb_DBKostenBEO[[#This Row],[Forfait]]=0,"Dit kostentype hoeft u niet op te geven. Hiervoor wordt een forfait berekend.","")</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F18165E-1E22-4AA2-89FB-8C6EB1500185}" name="Tb_KostenTypen" displayName="Tb_KostenTypen" ref="B2:J43" totalsRowShown="0" headerRowDxfId="143" dataDxfId="141" headerRowBorderDxfId="142" tableBorderDxfId="140">
  <autoFilter ref="B2:J43" xr:uid="{EF18165E-1E22-4AA2-89FB-8C6EB1500185}"/>
  <tableColumns count="9">
    <tableColumn id="1" xr3:uid="{AA722BCD-DB51-4C1C-964B-A542CDAFD58D}" name="Kostentype" dataDxfId="139"/>
    <tableColumn id="8" xr3:uid="{C80D61D5-1FFD-41D8-9A31-CD9C0589D973}" name="Type" dataDxfId="138"/>
    <tableColumn id="16" xr3:uid="{97E14609-F0ED-471F-976E-F46CAAEF5E3A}" name="Forfait" dataDxfId="137"/>
    <tableColumn id="12" xr3:uid="{E2302880-7157-4478-857E-4AE1C8E4EE73}" name="Arbeidskosten" dataDxfId="136"/>
    <tableColumn id="11" xr3:uid="{0AFF5F76-45CD-49B9-B26B-BED703671F5D}" name="Weergeven" dataDxfId="135">
      <calculatedColumnFormula>IF(OR(COUNTIFS(Kostentypen!$B$77:$O$88,Tb_KostenTypen[[#This Row],[Kostentype]])&gt;0,COUNTIFS(Kostentypen!$A$161:$O$172,Tb_KostenTypen[[#This Row],[Kostentype]])&gt;0),1,0)</calculatedColumnFormula>
    </tableColumn>
    <tableColumn id="4" xr3:uid="{CE009743-D121-4AC6-B30A-6625FA696CBA}" name="Weergeven_2" dataDxfId="134">
      <calculatedColumnFormula>IF(COUNTIFS(Kostentypen!$A$119:$G$130,Tb_KostenTypen[[#This Row],[Kostentype]])&gt;0,1,0)</calculatedColumnFormula>
    </tableColumn>
    <tableColumn id="2" xr3:uid="{3BBD5B9A-46F6-43DF-BB1E-6230EC9646D1}" name="Geen vereenvoudigde kostenoptie" dataDxfId="133"/>
    <tableColumn id="3" xr3:uid="{9512AFBA-74B0-4B9B-A2D6-96F3D2570811}" name="Vereenvoudigde kostenoptie voor arbeidskosten" dataDxfId="132"/>
    <tableColumn id="7" xr3:uid="{22C7790E-000E-433B-A63C-83E031A637C7}" name="Vereenvoudigde kostenoptie voor overige kosten" dataDxfId="13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271EC-18C5-404C-9612-604766981CFC}">
  <sheetPr codeName="Blad5">
    <tabColor theme="0" tint="-4.9989318521683403E-2"/>
    <pageSetUpPr fitToPage="1"/>
  </sheetPr>
  <dimension ref="A1:V113"/>
  <sheetViews>
    <sheetView showRowColHeaders="0" tabSelected="1" zoomScaleNormal="100" workbookViewId="0"/>
  </sheetViews>
  <sheetFormatPr defaultColWidth="9.140625" defaultRowHeight="15" x14ac:dyDescent="0.25"/>
  <cols>
    <col min="1" max="16384" width="9.140625" style="15"/>
  </cols>
  <sheetData>
    <row r="1" spans="1:1" ht="111" customHeight="1" x14ac:dyDescent="0.25">
      <c r="A1" s="207"/>
    </row>
    <row r="2" spans="1:1" ht="30" customHeight="1" x14ac:dyDescent="0.25">
      <c r="A2" s="205" t="s">
        <v>388</v>
      </c>
    </row>
    <row r="3" spans="1:1" ht="30" customHeight="1" x14ac:dyDescent="0.25">
      <c r="A3" s="214" t="s">
        <v>389</v>
      </c>
    </row>
    <row r="4" spans="1:1" x14ac:dyDescent="0.25">
      <c r="A4" s="206" t="s">
        <v>390</v>
      </c>
    </row>
    <row r="5" spans="1:1" x14ac:dyDescent="0.25">
      <c r="A5" s="207"/>
    </row>
    <row r="6" spans="1:1" x14ac:dyDescent="0.25">
      <c r="A6" s="207" t="s">
        <v>185</v>
      </c>
    </row>
    <row r="7" spans="1:1" x14ac:dyDescent="0.25">
      <c r="A7" s="207" t="s">
        <v>272</v>
      </c>
    </row>
    <row r="8" spans="1:1" x14ac:dyDescent="0.25">
      <c r="A8" s="207"/>
    </row>
    <row r="9" spans="1:1" x14ac:dyDescent="0.25">
      <c r="A9" s="206" t="s">
        <v>186</v>
      </c>
    </row>
    <row r="10" spans="1:1" x14ac:dyDescent="0.25">
      <c r="A10" s="208" t="s">
        <v>206</v>
      </c>
    </row>
    <row r="11" spans="1:1" x14ac:dyDescent="0.25">
      <c r="A11" s="207" t="s">
        <v>320</v>
      </c>
    </row>
    <row r="12" spans="1:1" x14ac:dyDescent="0.25">
      <c r="A12" s="207" t="s">
        <v>273</v>
      </c>
    </row>
    <row r="13" spans="1:1" x14ac:dyDescent="0.25">
      <c r="A13" s="207" t="s">
        <v>319</v>
      </c>
    </row>
    <row r="14" spans="1:1" x14ac:dyDescent="0.25">
      <c r="A14" s="207" t="s">
        <v>274</v>
      </c>
    </row>
    <row r="15" spans="1:1" x14ac:dyDescent="0.25">
      <c r="A15" s="207" t="s">
        <v>275</v>
      </c>
    </row>
    <row r="16" spans="1:1" x14ac:dyDescent="0.25">
      <c r="A16" s="207" t="s">
        <v>346</v>
      </c>
    </row>
    <row r="17" spans="1:19" x14ac:dyDescent="0.25">
      <c r="A17" s="207"/>
      <c r="E17" s="16"/>
      <c r="F17" s="16"/>
      <c r="G17" s="16"/>
      <c r="H17" s="16"/>
      <c r="I17" s="16"/>
      <c r="J17" s="16"/>
      <c r="K17" s="16"/>
      <c r="L17" s="16"/>
      <c r="M17" s="16"/>
      <c r="N17" s="16"/>
      <c r="O17" s="16"/>
      <c r="P17" s="16"/>
      <c r="Q17" s="16"/>
      <c r="R17" s="16"/>
      <c r="S17" s="16"/>
    </row>
    <row r="18" spans="1:19" x14ac:dyDescent="0.25">
      <c r="A18" s="208" t="s">
        <v>207</v>
      </c>
      <c r="B18" s="16"/>
      <c r="C18" s="16"/>
      <c r="D18" s="16"/>
      <c r="E18" s="16"/>
      <c r="F18" s="16"/>
      <c r="G18" s="16"/>
      <c r="H18" s="16"/>
      <c r="I18" s="16"/>
      <c r="J18" s="16"/>
      <c r="K18" s="16"/>
      <c r="L18" s="16"/>
      <c r="M18" s="16"/>
      <c r="N18" s="16"/>
      <c r="O18" s="16"/>
      <c r="P18" s="16"/>
      <c r="Q18" s="16"/>
      <c r="R18" s="16"/>
      <c r="S18" s="16"/>
    </row>
    <row r="19" spans="1:19" x14ac:dyDescent="0.25">
      <c r="A19" s="207" t="s">
        <v>215</v>
      </c>
      <c r="B19" s="16"/>
      <c r="C19" s="16"/>
      <c r="D19" s="16"/>
      <c r="E19" s="16"/>
      <c r="F19" s="16"/>
      <c r="G19" s="16"/>
      <c r="H19" s="16"/>
      <c r="I19" s="16"/>
      <c r="J19" s="16"/>
      <c r="K19" s="16"/>
      <c r="L19" s="16"/>
      <c r="M19" s="16"/>
      <c r="N19" s="16"/>
      <c r="O19" s="16"/>
      <c r="P19" s="16"/>
      <c r="Q19" s="16"/>
      <c r="R19" s="16"/>
      <c r="S19" s="16"/>
    </row>
    <row r="20" spans="1:19" x14ac:dyDescent="0.25">
      <c r="A20" s="207" t="s">
        <v>198</v>
      </c>
      <c r="B20" s="16"/>
      <c r="C20" s="16"/>
      <c r="D20" s="16"/>
      <c r="E20" s="16"/>
      <c r="F20" s="16"/>
      <c r="G20" s="16"/>
      <c r="H20" s="16"/>
      <c r="I20" s="16"/>
      <c r="J20" s="16"/>
      <c r="K20" s="16"/>
      <c r="L20" s="16"/>
      <c r="M20" s="16"/>
      <c r="N20" s="16"/>
      <c r="O20" s="16"/>
      <c r="P20" s="16"/>
      <c r="Q20" s="16"/>
      <c r="R20" s="16"/>
      <c r="S20" s="16"/>
    </row>
    <row r="21" spans="1:19" x14ac:dyDescent="0.25">
      <c r="A21" s="207" t="s">
        <v>276</v>
      </c>
      <c r="B21" s="16"/>
      <c r="C21" s="16"/>
      <c r="D21" s="16"/>
      <c r="E21" s="16"/>
      <c r="F21" s="16"/>
      <c r="G21" s="16"/>
      <c r="H21" s="16"/>
      <c r="I21" s="16"/>
      <c r="J21" s="16"/>
      <c r="K21" s="16"/>
      <c r="L21" s="16"/>
      <c r="M21" s="16"/>
      <c r="N21" s="16"/>
      <c r="O21" s="16"/>
      <c r="P21" s="16"/>
      <c r="Q21" s="16"/>
      <c r="R21" s="16"/>
      <c r="S21" s="16"/>
    </row>
    <row r="22" spans="1:19" x14ac:dyDescent="0.25">
      <c r="A22" s="207" t="s">
        <v>277</v>
      </c>
      <c r="B22" s="16"/>
      <c r="C22" s="16"/>
      <c r="D22" s="16"/>
      <c r="E22" s="16"/>
      <c r="F22" s="16"/>
      <c r="G22" s="16"/>
      <c r="H22" s="16"/>
      <c r="I22" s="16"/>
      <c r="J22" s="16"/>
      <c r="K22" s="16"/>
      <c r="L22" s="16"/>
      <c r="M22" s="16"/>
      <c r="N22" s="16"/>
      <c r="O22" s="16"/>
      <c r="P22" s="16"/>
      <c r="Q22" s="16"/>
      <c r="R22" s="16"/>
      <c r="S22" s="16"/>
    </row>
    <row r="23" spans="1:19" x14ac:dyDescent="0.25">
      <c r="A23" s="207" t="s">
        <v>382</v>
      </c>
      <c r="B23" s="16"/>
      <c r="C23" s="16"/>
      <c r="D23" s="16"/>
    </row>
    <row r="24" spans="1:19" x14ac:dyDescent="0.25">
      <c r="A24" s="207" t="s">
        <v>278</v>
      </c>
    </row>
    <row r="25" spans="1:19" x14ac:dyDescent="0.25">
      <c r="A25" s="207" t="s">
        <v>383</v>
      </c>
      <c r="E25" s="16"/>
      <c r="F25" s="16"/>
      <c r="G25" s="16"/>
      <c r="H25" s="16"/>
      <c r="I25" s="16"/>
      <c r="J25" s="16"/>
      <c r="K25" s="16"/>
      <c r="L25" s="16"/>
      <c r="M25" s="16"/>
      <c r="N25" s="16"/>
      <c r="O25" s="16"/>
      <c r="P25" s="16"/>
      <c r="Q25" s="16"/>
      <c r="R25" s="16"/>
      <c r="S25" s="16"/>
    </row>
    <row r="26" spans="1:19" x14ac:dyDescent="0.25">
      <c r="A26" s="207" t="s">
        <v>279</v>
      </c>
      <c r="B26" s="16"/>
      <c r="C26" s="16"/>
      <c r="D26" s="16"/>
      <c r="E26" s="16"/>
      <c r="F26" s="16"/>
      <c r="G26" s="16"/>
      <c r="H26" s="16"/>
      <c r="I26" s="16"/>
      <c r="J26" s="16"/>
      <c r="K26" s="16"/>
      <c r="L26" s="16"/>
      <c r="M26" s="16"/>
      <c r="N26" s="16"/>
      <c r="O26" s="16"/>
      <c r="P26" s="16"/>
      <c r="Q26" s="16"/>
      <c r="R26" s="16"/>
      <c r="S26" s="16"/>
    </row>
    <row r="27" spans="1:19" x14ac:dyDescent="0.25">
      <c r="A27" s="207"/>
      <c r="B27" s="16"/>
      <c r="C27" s="16"/>
      <c r="D27" s="16"/>
      <c r="E27" s="16"/>
      <c r="F27" s="16"/>
      <c r="G27" s="16"/>
      <c r="H27" s="16"/>
      <c r="I27" s="16"/>
      <c r="J27" s="16"/>
      <c r="K27" s="16"/>
      <c r="L27" s="16"/>
      <c r="M27" s="16"/>
      <c r="N27" s="16"/>
      <c r="O27" s="16"/>
      <c r="P27" s="16"/>
      <c r="Q27" s="16"/>
      <c r="R27" s="16"/>
      <c r="S27" s="16"/>
    </row>
    <row r="28" spans="1:19" x14ac:dyDescent="0.25">
      <c r="A28" s="208" t="s">
        <v>208</v>
      </c>
      <c r="B28" s="16"/>
      <c r="C28" s="16"/>
      <c r="D28" s="16"/>
      <c r="E28" s="16"/>
      <c r="F28" s="16"/>
      <c r="G28" s="16"/>
      <c r="H28" s="16"/>
      <c r="I28" s="16"/>
      <c r="J28" s="16"/>
      <c r="K28" s="16"/>
      <c r="L28" s="16"/>
      <c r="M28" s="16"/>
      <c r="N28" s="16"/>
      <c r="O28" s="16"/>
      <c r="P28" s="16"/>
      <c r="Q28" s="16"/>
      <c r="R28" s="16"/>
      <c r="S28" s="16"/>
    </row>
    <row r="29" spans="1:19" x14ac:dyDescent="0.25">
      <c r="A29" s="209" t="s">
        <v>187</v>
      </c>
      <c r="B29" s="16"/>
      <c r="C29" s="16"/>
      <c r="D29" s="16"/>
      <c r="E29" s="16"/>
      <c r="F29" s="16"/>
      <c r="G29" s="16"/>
      <c r="H29" s="16"/>
      <c r="I29" s="16"/>
      <c r="J29" s="16"/>
      <c r="K29" s="16"/>
      <c r="L29" s="16"/>
      <c r="M29" s="16"/>
      <c r="N29" s="16"/>
      <c r="O29" s="16"/>
      <c r="P29" s="16"/>
      <c r="Q29" s="16"/>
      <c r="R29" s="16"/>
      <c r="S29" s="16"/>
    </row>
    <row r="30" spans="1:19" x14ac:dyDescent="0.25">
      <c r="A30" s="209" t="s">
        <v>216</v>
      </c>
      <c r="B30" s="16"/>
      <c r="C30" s="16"/>
      <c r="D30" s="16"/>
      <c r="E30" s="16"/>
      <c r="F30" s="16"/>
      <c r="G30" s="16"/>
      <c r="H30" s="16"/>
      <c r="I30" s="16"/>
      <c r="J30" s="16"/>
      <c r="K30" s="16"/>
      <c r="L30" s="16"/>
      <c r="M30" s="16"/>
      <c r="N30" s="16"/>
      <c r="O30" s="16"/>
      <c r="P30" s="16"/>
      <c r="Q30" s="16"/>
      <c r="R30" s="16"/>
      <c r="S30" s="16"/>
    </row>
    <row r="31" spans="1:19" x14ac:dyDescent="0.25">
      <c r="A31" s="209" t="s">
        <v>280</v>
      </c>
      <c r="B31" s="16"/>
      <c r="C31" s="16"/>
      <c r="D31" s="16"/>
      <c r="E31" s="16"/>
      <c r="F31" s="16"/>
      <c r="G31" s="16"/>
      <c r="H31" s="16"/>
      <c r="I31" s="16"/>
      <c r="J31" s="16"/>
      <c r="K31" s="16"/>
      <c r="L31" s="16"/>
      <c r="M31" s="16"/>
      <c r="N31" s="16"/>
      <c r="O31" s="16"/>
      <c r="P31" s="16"/>
      <c r="Q31" s="16"/>
      <c r="R31" s="16"/>
      <c r="S31" s="16"/>
    </row>
    <row r="32" spans="1:19" x14ac:dyDescent="0.25">
      <c r="A32" s="209"/>
      <c r="B32" s="16"/>
      <c r="C32" s="16"/>
      <c r="D32" s="16"/>
      <c r="E32" s="16"/>
      <c r="F32" s="16"/>
      <c r="G32" s="16"/>
      <c r="H32" s="16"/>
      <c r="I32" s="16"/>
      <c r="J32" s="16"/>
      <c r="K32" s="16"/>
      <c r="L32" s="16"/>
      <c r="M32" s="16"/>
      <c r="N32" s="16"/>
      <c r="O32" s="16"/>
      <c r="P32" s="16"/>
      <c r="Q32" s="16"/>
      <c r="R32" s="16"/>
      <c r="S32" s="16"/>
    </row>
    <row r="33" spans="1:22" x14ac:dyDescent="0.25">
      <c r="A33" s="209" t="s">
        <v>209</v>
      </c>
      <c r="B33" s="16"/>
      <c r="C33" s="16"/>
      <c r="D33" s="16"/>
      <c r="E33" s="16"/>
      <c r="F33" s="16"/>
      <c r="G33" s="16"/>
      <c r="H33" s="16"/>
      <c r="I33" s="16"/>
      <c r="J33" s="16"/>
      <c r="K33" s="16"/>
      <c r="L33" s="16"/>
      <c r="M33" s="16"/>
      <c r="N33" s="16"/>
      <c r="O33" s="16"/>
      <c r="P33" s="16"/>
      <c r="Q33" s="16"/>
      <c r="R33" s="16"/>
      <c r="S33" s="16"/>
    </row>
    <row r="34" spans="1:22" x14ac:dyDescent="0.25">
      <c r="A34" s="209" t="s">
        <v>281</v>
      </c>
      <c r="B34" s="16"/>
      <c r="C34" s="16"/>
      <c r="D34" s="16"/>
      <c r="E34" s="16"/>
      <c r="F34" s="16"/>
      <c r="G34" s="16"/>
      <c r="H34" s="16"/>
      <c r="I34" s="16"/>
      <c r="J34" s="16"/>
      <c r="K34" s="16"/>
      <c r="L34" s="16"/>
      <c r="M34" s="16"/>
      <c r="N34" s="16"/>
      <c r="O34" s="16"/>
      <c r="P34" s="16"/>
      <c r="Q34" s="16"/>
      <c r="R34" s="16"/>
      <c r="S34" s="16"/>
    </row>
    <row r="35" spans="1:22" x14ac:dyDescent="0.25">
      <c r="A35" s="209" t="s">
        <v>282</v>
      </c>
      <c r="B35" s="16"/>
      <c r="C35" s="16"/>
      <c r="D35" s="16"/>
      <c r="E35" s="16"/>
      <c r="F35" s="16"/>
      <c r="G35" s="16"/>
      <c r="H35" s="16"/>
      <c r="I35" s="16"/>
      <c r="J35" s="16"/>
      <c r="K35" s="16"/>
      <c r="L35" s="16"/>
      <c r="M35" s="16"/>
      <c r="N35" s="16"/>
      <c r="O35" s="16"/>
      <c r="P35" s="16"/>
      <c r="Q35" s="16"/>
      <c r="R35" s="16"/>
      <c r="S35" s="16"/>
    </row>
    <row r="36" spans="1:22" x14ac:dyDescent="0.25">
      <c r="A36" s="209" t="s">
        <v>257</v>
      </c>
      <c r="B36" s="16"/>
      <c r="C36" s="16"/>
      <c r="D36" s="16"/>
    </row>
    <row r="37" spans="1:22" x14ac:dyDescent="0.25">
      <c r="A37" s="209" t="s">
        <v>318</v>
      </c>
    </row>
    <row r="38" spans="1:22" x14ac:dyDescent="0.25">
      <c r="A38" s="209" t="s">
        <v>258</v>
      </c>
      <c r="E38" s="16"/>
      <c r="F38" s="16"/>
      <c r="G38" s="16"/>
      <c r="H38" s="16"/>
      <c r="I38" s="16"/>
      <c r="J38" s="16"/>
      <c r="K38" s="16"/>
      <c r="L38" s="16"/>
      <c r="M38" s="16"/>
      <c r="N38" s="16"/>
      <c r="O38" s="16"/>
      <c r="P38" s="16"/>
      <c r="Q38" s="16"/>
    </row>
    <row r="39" spans="1:22" x14ac:dyDescent="0.25">
      <c r="A39" s="209" t="s">
        <v>199</v>
      </c>
      <c r="B39" s="16"/>
      <c r="C39" s="16"/>
      <c r="D39" s="16"/>
      <c r="E39" s="16"/>
      <c r="F39" s="16"/>
      <c r="G39" s="16"/>
      <c r="H39" s="16"/>
      <c r="I39" s="16"/>
      <c r="J39" s="16"/>
      <c r="K39" s="16"/>
      <c r="L39" s="16"/>
      <c r="M39" s="16"/>
      <c r="N39" s="16"/>
      <c r="O39" s="16"/>
      <c r="P39" s="16"/>
      <c r="Q39" s="16"/>
    </row>
    <row r="40" spans="1:22" x14ac:dyDescent="0.25">
      <c r="A40" s="209" t="s">
        <v>283</v>
      </c>
      <c r="B40" s="16"/>
      <c r="C40" s="16"/>
      <c r="D40" s="16"/>
      <c r="E40" s="16"/>
      <c r="F40" s="16"/>
      <c r="G40" s="16"/>
      <c r="H40" s="16"/>
      <c r="I40" s="16"/>
      <c r="J40" s="16"/>
      <c r="K40" s="16"/>
      <c r="L40" s="16"/>
      <c r="M40" s="16"/>
      <c r="N40" s="16"/>
      <c r="O40" s="16"/>
      <c r="P40" s="16"/>
      <c r="Q40" s="16"/>
    </row>
    <row r="41" spans="1:22" x14ac:dyDescent="0.25">
      <c r="A41" s="207"/>
      <c r="B41" s="16"/>
      <c r="C41" s="16"/>
      <c r="D41" s="16"/>
      <c r="E41" s="16"/>
      <c r="F41" s="16"/>
      <c r="G41" s="16"/>
      <c r="H41" s="16"/>
      <c r="I41" s="16"/>
      <c r="J41" s="16"/>
      <c r="K41" s="16"/>
      <c r="L41" s="16"/>
      <c r="M41" s="16"/>
      <c r="N41" s="16"/>
      <c r="O41" s="16"/>
      <c r="P41" s="16"/>
      <c r="Q41" s="16"/>
    </row>
    <row r="42" spans="1:22" x14ac:dyDescent="0.25">
      <c r="A42" s="208" t="s">
        <v>210</v>
      </c>
      <c r="B42" s="16"/>
      <c r="C42" s="16"/>
      <c r="D42" s="16"/>
      <c r="E42" s="16"/>
      <c r="F42" s="16"/>
      <c r="G42" s="16"/>
      <c r="H42" s="16"/>
      <c r="I42" s="16"/>
      <c r="J42" s="16"/>
      <c r="K42" s="16"/>
      <c r="L42" s="16"/>
      <c r="M42" s="16"/>
      <c r="N42" s="16"/>
      <c r="O42" s="16"/>
      <c r="P42" s="16"/>
      <c r="Q42" s="16"/>
    </row>
    <row r="43" spans="1:22" x14ac:dyDescent="0.25">
      <c r="A43" s="209" t="s">
        <v>259</v>
      </c>
      <c r="B43" s="16"/>
      <c r="C43" s="16"/>
      <c r="D43" s="16"/>
      <c r="E43" s="16"/>
      <c r="F43" s="16"/>
      <c r="G43" s="16"/>
      <c r="H43" s="16"/>
      <c r="I43" s="16"/>
      <c r="J43" s="16"/>
      <c r="K43" s="16"/>
      <c r="L43" s="16"/>
      <c r="M43" s="16"/>
      <c r="N43" s="16"/>
      <c r="O43" s="16"/>
      <c r="P43" s="16"/>
      <c r="Q43" s="16"/>
    </row>
    <row r="44" spans="1:22" x14ac:dyDescent="0.25">
      <c r="A44" s="209" t="s">
        <v>284</v>
      </c>
      <c r="B44" s="16"/>
      <c r="C44" s="16"/>
      <c r="D44" s="16"/>
      <c r="E44" s="16"/>
      <c r="F44" s="16"/>
      <c r="G44" s="16"/>
      <c r="H44" s="16"/>
      <c r="I44" s="16"/>
      <c r="J44" s="16"/>
      <c r="K44" s="16"/>
      <c r="L44" s="16"/>
      <c r="M44" s="16"/>
      <c r="N44" s="16"/>
      <c r="O44" s="16"/>
      <c r="P44" s="16"/>
      <c r="Q44" s="16"/>
    </row>
    <row r="45" spans="1:22" x14ac:dyDescent="0.25">
      <c r="A45" s="209" t="s">
        <v>285</v>
      </c>
      <c r="B45" s="16"/>
      <c r="C45" s="16"/>
      <c r="D45" s="16"/>
      <c r="E45" s="16"/>
      <c r="F45" s="16"/>
      <c r="G45" s="16"/>
      <c r="H45" s="16"/>
      <c r="I45" s="16"/>
      <c r="J45" s="16"/>
      <c r="K45" s="16"/>
      <c r="L45" s="16"/>
      <c r="M45" s="16"/>
      <c r="N45" s="16"/>
      <c r="O45" s="16"/>
      <c r="P45" s="275"/>
      <c r="Q45" s="275"/>
      <c r="R45" s="159"/>
      <c r="S45" s="159"/>
      <c r="T45" s="159"/>
      <c r="U45" s="159"/>
      <c r="V45" s="159"/>
    </row>
    <row r="46" spans="1:22" x14ac:dyDescent="0.25">
      <c r="A46" s="207"/>
      <c r="B46" s="16"/>
      <c r="C46" s="16"/>
      <c r="D46" s="16"/>
      <c r="E46" s="16"/>
      <c r="F46" s="16"/>
      <c r="G46" s="16"/>
      <c r="H46" s="16"/>
      <c r="I46" s="275"/>
      <c r="J46" s="275"/>
      <c r="K46" s="275"/>
      <c r="L46" s="275"/>
      <c r="M46" s="275"/>
      <c r="N46" s="275"/>
      <c r="O46" s="275"/>
      <c r="P46" s="16"/>
      <c r="Q46" s="16"/>
    </row>
    <row r="47" spans="1:22" x14ac:dyDescent="0.25">
      <c r="A47" s="207" t="s">
        <v>188</v>
      </c>
      <c r="B47" s="16"/>
      <c r="C47" s="16"/>
      <c r="D47" s="16"/>
      <c r="E47" s="16"/>
      <c r="F47" s="16"/>
      <c r="G47" s="16"/>
      <c r="H47" s="16"/>
      <c r="I47" s="16"/>
      <c r="J47" s="16"/>
      <c r="K47" s="16"/>
      <c r="L47" s="16"/>
      <c r="M47" s="16"/>
      <c r="N47" s="16"/>
      <c r="O47" s="16"/>
      <c r="P47" s="16"/>
      <c r="Q47" s="16"/>
    </row>
    <row r="48" spans="1:22" x14ac:dyDescent="0.25">
      <c r="A48" s="207" t="s">
        <v>286</v>
      </c>
      <c r="B48" s="16"/>
      <c r="C48" s="16"/>
      <c r="D48" s="16"/>
      <c r="E48" s="16"/>
      <c r="F48" s="16"/>
      <c r="G48" s="16"/>
      <c r="H48" s="16"/>
      <c r="I48" s="16"/>
      <c r="J48" s="16"/>
      <c r="K48" s="16"/>
      <c r="L48" s="16"/>
      <c r="M48" s="16"/>
      <c r="N48" s="16"/>
      <c r="O48" s="16"/>
      <c r="P48" s="16"/>
      <c r="Q48" s="16"/>
    </row>
    <row r="49" spans="1:20" x14ac:dyDescent="0.25">
      <c r="A49" s="207" t="s">
        <v>287</v>
      </c>
      <c r="B49" s="16"/>
      <c r="C49" s="16"/>
      <c r="D49" s="16"/>
    </row>
    <row r="50" spans="1:20" x14ac:dyDescent="0.25">
      <c r="A50" s="207"/>
    </row>
    <row r="51" spans="1:20" x14ac:dyDescent="0.25">
      <c r="A51" s="207" t="s">
        <v>260</v>
      </c>
    </row>
    <row r="52" spans="1:20" x14ac:dyDescent="0.25">
      <c r="A52" s="207" t="s">
        <v>261</v>
      </c>
    </row>
    <row r="53" spans="1:20" x14ac:dyDescent="0.25">
      <c r="A53" s="207" t="s">
        <v>262</v>
      </c>
    </row>
    <row r="54" spans="1:20" x14ac:dyDescent="0.25">
      <c r="A54" s="207"/>
    </row>
    <row r="55" spans="1:20" x14ac:dyDescent="0.25">
      <c r="A55" s="207" t="s">
        <v>189</v>
      </c>
    </row>
    <row r="56" spans="1:20" x14ac:dyDescent="0.25">
      <c r="A56" s="207"/>
    </row>
    <row r="57" spans="1:20" x14ac:dyDescent="0.25">
      <c r="A57" s="208" t="s">
        <v>211</v>
      </c>
    </row>
    <row r="58" spans="1:20" x14ac:dyDescent="0.25">
      <c r="A58" s="207" t="s">
        <v>212</v>
      </c>
      <c r="E58" s="16"/>
      <c r="F58" s="16"/>
      <c r="G58" s="16"/>
      <c r="H58" s="16"/>
      <c r="I58" s="16"/>
      <c r="J58" s="16"/>
      <c r="K58" s="16"/>
      <c r="L58" s="16"/>
      <c r="M58" s="16"/>
      <c r="N58" s="16"/>
      <c r="O58" s="16"/>
      <c r="P58" s="16"/>
      <c r="Q58" s="16"/>
      <c r="R58" s="16"/>
      <c r="S58" s="16"/>
      <c r="T58" s="16"/>
    </row>
    <row r="59" spans="1:20" x14ac:dyDescent="0.25">
      <c r="A59" s="207" t="s">
        <v>202</v>
      </c>
      <c r="B59" s="16"/>
      <c r="C59" s="16"/>
      <c r="D59" s="16"/>
      <c r="E59" s="16"/>
      <c r="F59" s="16"/>
      <c r="G59" s="16"/>
      <c r="H59" s="16"/>
      <c r="I59" s="16"/>
      <c r="J59" s="16"/>
      <c r="K59" s="16"/>
      <c r="L59" s="16"/>
      <c r="M59" s="16"/>
      <c r="N59" s="16"/>
      <c r="O59" s="16"/>
      <c r="P59" s="16"/>
      <c r="Q59" s="16"/>
      <c r="R59" s="16"/>
      <c r="S59" s="16"/>
      <c r="T59" s="16"/>
    </row>
    <row r="60" spans="1:20" x14ac:dyDescent="0.25">
      <c r="A60" s="207" t="s">
        <v>190</v>
      </c>
      <c r="B60" s="16"/>
      <c r="C60" s="16"/>
      <c r="D60" s="16"/>
      <c r="E60" s="16"/>
      <c r="F60" s="16"/>
      <c r="G60" s="16"/>
      <c r="H60" s="16"/>
      <c r="I60" s="16"/>
      <c r="J60" s="16"/>
      <c r="K60" s="16"/>
      <c r="L60" s="16"/>
      <c r="M60" s="16"/>
      <c r="N60" s="16"/>
      <c r="O60" s="16"/>
      <c r="P60" s="16"/>
      <c r="Q60" s="16"/>
      <c r="R60" s="16"/>
      <c r="S60" s="16"/>
      <c r="T60" s="16"/>
    </row>
    <row r="61" spans="1:20" x14ac:dyDescent="0.25">
      <c r="A61" s="207" t="s">
        <v>245</v>
      </c>
      <c r="B61" s="16"/>
      <c r="C61" s="16"/>
      <c r="D61" s="16"/>
      <c r="E61" s="16"/>
      <c r="F61" s="16"/>
      <c r="G61" s="16"/>
      <c r="H61" s="16"/>
      <c r="I61" s="16"/>
      <c r="J61" s="16"/>
      <c r="K61" s="16"/>
      <c r="L61" s="16"/>
      <c r="M61" s="16"/>
      <c r="N61" s="16"/>
      <c r="O61" s="16"/>
      <c r="P61" s="16"/>
      <c r="Q61" s="16"/>
      <c r="R61" s="16"/>
      <c r="S61" s="16"/>
      <c r="T61" s="16"/>
    </row>
    <row r="62" spans="1:20" x14ac:dyDescent="0.25">
      <c r="A62" s="207"/>
      <c r="B62" s="16"/>
      <c r="C62" s="16"/>
      <c r="D62" s="16"/>
      <c r="E62" s="16"/>
      <c r="F62" s="16"/>
      <c r="G62" s="16"/>
      <c r="H62" s="16"/>
      <c r="I62" s="16"/>
      <c r="J62" s="16"/>
      <c r="K62" s="16"/>
      <c r="L62" s="16"/>
      <c r="M62" s="16"/>
      <c r="N62" s="16"/>
      <c r="O62" s="16"/>
      <c r="P62" s="16"/>
      <c r="Q62" s="16"/>
      <c r="R62" s="16"/>
      <c r="S62" s="16"/>
      <c r="T62" s="16"/>
    </row>
    <row r="63" spans="1:20" x14ac:dyDescent="0.25">
      <c r="A63" s="209" t="s">
        <v>288</v>
      </c>
      <c r="B63" s="16"/>
      <c r="C63" s="16"/>
      <c r="D63" s="16"/>
      <c r="E63" s="16"/>
      <c r="F63" s="16"/>
      <c r="G63" s="16"/>
      <c r="H63" s="16"/>
      <c r="I63" s="16"/>
      <c r="J63" s="16"/>
      <c r="K63" s="16"/>
      <c r="L63" s="16"/>
      <c r="M63" s="16"/>
      <c r="N63" s="16"/>
      <c r="O63" s="16"/>
      <c r="P63" s="16"/>
      <c r="Q63" s="16"/>
      <c r="R63" s="16"/>
      <c r="S63" s="16"/>
      <c r="T63" s="16"/>
    </row>
    <row r="64" spans="1:20" x14ac:dyDescent="0.25">
      <c r="A64" s="209" t="s">
        <v>289</v>
      </c>
      <c r="B64" s="16"/>
      <c r="C64" s="16"/>
      <c r="D64" s="16"/>
      <c r="E64" s="16"/>
      <c r="F64" s="16"/>
      <c r="G64" s="16"/>
      <c r="H64" s="16"/>
      <c r="I64" s="16"/>
      <c r="J64" s="16"/>
      <c r="K64" s="16"/>
      <c r="L64" s="16"/>
      <c r="M64" s="16"/>
      <c r="N64" s="16"/>
      <c r="O64" s="16"/>
      <c r="P64" s="16"/>
      <c r="Q64" s="16"/>
      <c r="R64" s="16"/>
      <c r="S64" s="16"/>
      <c r="T64" s="16"/>
    </row>
    <row r="65" spans="1:20" x14ac:dyDescent="0.25">
      <c r="A65" s="209" t="s">
        <v>200</v>
      </c>
      <c r="B65" s="16"/>
      <c r="C65" s="16"/>
      <c r="D65" s="16"/>
      <c r="E65" s="16"/>
      <c r="F65" s="16"/>
      <c r="G65" s="16"/>
      <c r="H65" s="16"/>
      <c r="I65" s="16"/>
      <c r="J65" s="16"/>
      <c r="K65" s="16"/>
      <c r="L65" s="16"/>
      <c r="M65" s="16"/>
      <c r="N65" s="16"/>
      <c r="O65" s="16"/>
      <c r="P65" s="16"/>
      <c r="Q65" s="16"/>
      <c r="R65" s="16"/>
      <c r="S65" s="16"/>
      <c r="T65" s="16"/>
    </row>
    <row r="66" spans="1:20" x14ac:dyDescent="0.25">
      <c r="A66" s="209" t="s">
        <v>290</v>
      </c>
      <c r="B66" s="16"/>
      <c r="C66" s="16"/>
      <c r="D66" s="16"/>
      <c r="E66" s="16"/>
      <c r="F66" s="16"/>
      <c r="G66" s="16"/>
      <c r="H66" s="16"/>
      <c r="I66" s="16"/>
      <c r="J66" s="16"/>
      <c r="K66" s="16"/>
      <c r="L66" s="16"/>
      <c r="M66" s="16"/>
      <c r="N66" s="16"/>
      <c r="O66" s="16"/>
      <c r="P66" s="16"/>
      <c r="Q66" s="16"/>
      <c r="R66" s="16"/>
      <c r="S66" s="16"/>
      <c r="T66" s="16"/>
    </row>
    <row r="67" spans="1:20" x14ac:dyDescent="0.25">
      <c r="A67" s="209" t="s">
        <v>291</v>
      </c>
      <c r="B67" s="16"/>
      <c r="C67" s="16"/>
      <c r="D67" s="16"/>
    </row>
    <row r="68" spans="1:20" x14ac:dyDescent="0.25">
      <c r="A68" s="209" t="s">
        <v>292</v>
      </c>
    </row>
    <row r="69" spans="1:20" x14ac:dyDescent="0.25">
      <c r="A69" s="209" t="s">
        <v>201</v>
      </c>
    </row>
    <row r="70" spans="1:20" x14ac:dyDescent="0.25">
      <c r="A70" s="209" t="s">
        <v>293</v>
      </c>
    </row>
    <row r="71" spans="1:20" hidden="1" x14ac:dyDescent="0.25">
      <c r="A71" s="325" t="s">
        <v>317</v>
      </c>
    </row>
    <row r="72" spans="1:20" x14ac:dyDescent="0.25">
      <c r="A72" s="207"/>
    </row>
    <row r="73" spans="1:20" x14ac:dyDescent="0.25">
      <c r="A73" s="207" t="s">
        <v>192</v>
      </c>
    </row>
    <row r="74" spans="1:20" x14ac:dyDescent="0.25">
      <c r="A74" s="207" t="s">
        <v>191</v>
      </c>
    </row>
    <row r="75" spans="1:20" x14ac:dyDescent="0.25">
      <c r="A75" s="209"/>
    </row>
    <row r="76" spans="1:20" x14ac:dyDescent="0.25">
      <c r="A76" s="209" t="s">
        <v>294</v>
      </c>
    </row>
    <row r="77" spans="1:20" x14ac:dyDescent="0.25">
      <c r="A77" s="209" t="s">
        <v>295</v>
      </c>
    </row>
    <row r="78" spans="1:20" x14ac:dyDescent="0.25">
      <c r="A78" s="207" t="s">
        <v>384</v>
      </c>
    </row>
    <row r="79" spans="1:20" x14ac:dyDescent="0.25">
      <c r="A79" s="276" t="s">
        <v>296</v>
      </c>
    </row>
    <row r="80" spans="1:20" x14ac:dyDescent="0.25">
      <c r="A80" s="276" t="s">
        <v>297</v>
      </c>
    </row>
    <row r="81" spans="1:20" hidden="1" x14ac:dyDescent="0.25">
      <c r="A81" s="325" t="s">
        <v>256</v>
      </c>
      <c r="E81" s="16"/>
      <c r="F81" s="16"/>
      <c r="G81" s="16"/>
      <c r="H81" s="16"/>
      <c r="I81" s="16"/>
      <c r="J81" s="16"/>
      <c r="K81" s="16"/>
      <c r="L81" s="16"/>
      <c r="M81" s="16"/>
      <c r="N81" s="16"/>
      <c r="O81" s="16"/>
      <c r="P81" s="16"/>
      <c r="Q81" s="16"/>
      <c r="R81" s="16"/>
      <c r="S81" s="16"/>
      <c r="T81" s="16"/>
    </row>
    <row r="82" spans="1:20" x14ac:dyDescent="0.25">
      <c r="A82" s="207"/>
      <c r="B82" s="16"/>
      <c r="C82" s="16"/>
      <c r="D82" s="16"/>
      <c r="E82" s="16"/>
      <c r="F82" s="16"/>
      <c r="G82" s="16"/>
      <c r="H82" s="16"/>
      <c r="I82" s="16"/>
      <c r="J82" s="16"/>
      <c r="K82" s="16"/>
      <c r="L82" s="16"/>
      <c r="M82" s="16"/>
      <c r="N82" s="16"/>
      <c r="O82" s="16"/>
      <c r="P82" s="16"/>
      <c r="Q82" s="16"/>
      <c r="R82" s="16"/>
      <c r="S82" s="16"/>
      <c r="T82" s="16"/>
    </row>
    <row r="83" spans="1:20" x14ac:dyDescent="0.25">
      <c r="A83" s="207" t="s">
        <v>298</v>
      </c>
      <c r="B83" s="16"/>
      <c r="C83" s="16"/>
      <c r="D83" s="16"/>
      <c r="E83" s="16"/>
      <c r="F83" s="16"/>
      <c r="G83" s="16"/>
      <c r="H83" s="16"/>
      <c r="I83" s="16"/>
      <c r="J83" s="16"/>
      <c r="K83" s="16"/>
      <c r="L83" s="16"/>
      <c r="M83" s="16"/>
      <c r="N83" s="16"/>
      <c r="O83" s="16"/>
      <c r="P83" s="16"/>
      <c r="Q83" s="16"/>
      <c r="R83" s="16"/>
      <c r="S83" s="16"/>
      <c r="T83" s="16"/>
    </row>
    <row r="84" spans="1:20" x14ac:dyDescent="0.25">
      <c r="A84" s="207"/>
      <c r="B84" s="16"/>
      <c r="C84" s="16"/>
      <c r="D84" s="16"/>
      <c r="E84" s="16"/>
      <c r="F84" s="16"/>
      <c r="G84" s="16"/>
      <c r="H84" s="16"/>
      <c r="I84" s="16"/>
      <c r="J84" s="16"/>
      <c r="K84" s="16"/>
      <c r="L84" s="16"/>
      <c r="M84" s="16"/>
      <c r="N84" s="16"/>
      <c r="O84" s="16"/>
      <c r="P84" s="16"/>
      <c r="Q84" s="16"/>
      <c r="R84" s="16"/>
      <c r="S84" s="16"/>
      <c r="T84" s="16"/>
    </row>
    <row r="85" spans="1:20" x14ac:dyDescent="0.25">
      <c r="A85" s="208" t="s">
        <v>213</v>
      </c>
      <c r="B85" s="16"/>
      <c r="C85" s="16"/>
      <c r="D85" s="16"/>
      <c r="E85" s="16"/>
      <c r="F85" s="16"/>
      <c r="G85" s="16"/>
      <c r="H85" s="16"/>
      <c r="I85" s="16"/>
      <c r="J85" s="16"/>
      <c r="K85" s="16"/>
      <c r="L85" s="16"/>
      <c r="M85" s="16"/>
      <c r="N85" s="16"/>
      <c r="O85" s="16"/>
      <c r="P85" s="16"/>
      <c r="Q85" s="16"/>
      <c r="R85" s="16"/>
      <c r="S85" s="16"/>
      <c r="T85" s="16"/>
    </row>
    <row r="86" spans="1:20" x14ac:dyDescent="0.25">
      <c r="A86" s="209" t="s">
        <v>299</v>
      </c>
      <c r="B86" s="16"/>
      <c r="C86" s="16"/>
      <c r="D86" s="16"/>
      <c r="E86" s="16"/>
      <c r="F86" s="16"/>
      <c r="G86" s="16"/>
      <c r="H86" s="16"/>
      <c r="I86" s="16"/>
      <c r="J86" s="16"/>
      <c r="K86" s="16"/>
      <c r="L86" s="16"/>
      <c r="M86" s="16"/>
      <c r="N86" s="16"/>
      <c r="O86" s="16"/>
      <c r="P86" s="16"/>
      <c r="Q86" s="16"/>
      <c r="R86" s="16"/>
      <c r="S86" s="16"/>
      <c r="T86" s="16"/>
    </row>
    <row r="87" spans="1:20" x14ac:dyDescent="0.25">
      <c r="A87" s="209"/>
      <c r="B87" s="16"/>
      <c r="C87" s="16"/>
      <c r="D87" s="16"/>
      <c r="E87" s="16"/>
      <c r="F87" s="16"/>
      <c r="G87" s="16"/>
      <c r="H87" s="16"/>
      <c r="I87" s="16"/>
      <c r="J87" s="16"/>
      <c r="K87" s="16"/>
      <c r="L87" s="16"/>
      <c r="M87" s="16"/>
      <c r="N87" s="16"/>
      <c r="O87" s="16"/>
      <c r="P87" s="16"/>
      <c r="Q87" s="16"/>
      <c r="R87" s="16"/>
      <c r="S87" s="16"/>
      <c r="T87" s="16"/>
    </row>
    <row r="88" spans="1:20" x14ac:dyDescent="0.25">
      <c r="A88" s="209" t="s">
        <v>263</v>
      </c>
      <c r="B88" s="16"/>
      <c r="C88" s="16"/>
      <c r="D88" s="16"/>
      <c r="E88" s="16"/>
      <c r="F88" s="16"/>
      <c r="G88" s="16"/>
      <c r="H88" s="16"/>
      <c r="I88" s="16"/>
      <c r="J88" s="16"/>
      <c r="K88" s="16"/>
      <c r="L88" s="16"/>
      <c r="M88" s="16"/>
      <c r="N88" s="16"/>
      <c r="O88" s="16"/>
      <c r="P88" s="16"/>
      <c r="Q88" s="16"/>
      <c r="R88" s="16"/>
      <c r="S88" s="16"/>
      <c r="T88" s="16"/>
    </row>
    <row r="89" spans="1:20" x14ac:dyDescent="0.25">
      <c r="A89" s="209" t="s">
        <v>300</v>
      </c>
      <c r="B89" s="16"/>
      <c r="C89" s="16"/>
      <c r="D89" s="16"/>
      <c r="E89" s="16"/>
      <c r="F89" s="16"/>
      <c r="G89" s="16"/>
      <c r="H89" s="16"/>
      <c r="I89" s="16"/>
      <c r="J89" s="16"/>
      <c r="K89" s="16"/>
      <c r="L89" s="16"/>
      <c r="M89" s="16"/>
      <c r="N89" s="16"/>
      <c r="O89" s="16"/>
      <c r="P89" s="16"/>
      <c r="Q89" s="16"/>
      <c r="R89" s="16"/>
      <c r="S89" s="16"/>
      <c r="T89" s="16"/>
    </row>
    <row r="90" spans="1:20" x14ac:dyDescent="0.25">
      <c r="A90" s="209"/>
      <c r="B90" s="16"/>
      <c r="C90" s="16"/>
      <c r="D90" s="16"/>
      <c r="E90" s="16"/>
      <c r="F90" s="16"/>
      <c r="G90" s="16"/>
      <c r="H90" s="16"/>
      <c r="I90" s="16"/>
      <c r="J90" s="16"/>
      <c r="K90" s="16"/>
      <c r="L90" s="16"/>
      <c r="M90" s="16"/>
      <c r="N90" s="16"/>
      <c r="O90" s="16"/>
      <c r="P90" s="16"/>
      <c r="Q90" s="16"/>
      <c r="R90" s="16"/>
      <c r="S90" s="16"/>
      <c r="T90" s="16"/>
    </row>
    <row r="91" spans="1:20" x14ac:dyDescent="0.25">
      <c r="A91" s="209" t="s">
        <v>301</v>
      </c>
      <c r="B91" s="16"/>
      <c r="C91" s="16"/>
      <c r="D91" s="16"/>
      <c r="E91" s="16"/>
      <c r="F91" s="16"/>
      <c r="G91" s="16"/>
      <c r="H91" s="16"/>
      <c r="I91" s="16"/>
      <c r="J91" s="16"/>
      <c r="K91" s="16"/>
      <c r="L91" s="16"/>
      <c r="M91" s="16"/>
      <c r="N91" s="16"/>
      <c r="O91" s="16"/>
      <c r="P91" s="16"/>
      <c r="Q91" s="16"/>
      <c r="R91" s="16"/>
      <c r="S91" s="16"/>
      <c r="T91" s="16"/>
    </row>
    <row r="92" spans="1:20" x14ac:dyDescent="0.25">
      <c r="A92" s="209" t="s">
        <v>302</v>
      </c>
      <c r="B92" s="16"/>
      <c r="C92" s="16"/>
      <c r="D92" s="16"/>
      <c r="E92" s="16"/>
      <c r="F92" s="16"/>
      <c r="G92" s="16"/>
      <c r="H92" s="16"/>
      <c r="I92" s="16"/>
      <c r="J92" s="16"/>
      <c r="K92" s="16"/>
      <c r="L92" s="16"/>
      <c r="M92" s="16"/>
      <c r="N92" s="16"/>
      <c r="O92" s="16"/>
      <c r="P92" s="16"/>
      <c r="Q92" s="16"/>
      <c r="R92" s="16"/>
      <c r="S92" s="16"/>
      <c r="T92" s="16"/>
    </row>
    <row r="93" spans="1:20" x14ac:dyDescent="0.25">
      <c r="A93" s="209"/>
      <c r="B93" s="16"/>
      <c r="C93" s="16"/>
      <c r="D93" s="16"/>
      <c r="E93" s="16"/>
      <c r="F93" s="16"/>
      <c r="G93" s="16"/>
      <c r="H93" s="16"/>
      <c r="I93" s="16"/>
      <c r="J93" s="16"/>
      <c r="K93" s="16"/>
      <c r="L93" s="16"/>
      <c r="M93" s="16"/>
      <c r="N93" s="16"/>
      <c r="O93" s="16"/>
      <c r="P93" s="16"/>
      <c r="Q93" s="16"/>
      <c r="R93" s="16"/>
      <c r="S93" s="16"/>
      <c r="T93" s="16"/>
    </row>
    <row r="94" spans="1:20" x14ac:dyDescent="0.25">
      <c r="A94" s="209" t="s">
        <v>303</v>
      </c>
      <c r="B94" s="16"/>
      <c r="C94" s="16"/>
      <c r="D94" s="16"/>
    </row>
    <row r="95" spans="1:20" x14ac:dyDescent="0.25">
      <c r="A95" s="207"/>
    </row>
    <row r="96" spans="1:20" x14ac:dyDescent="0.25">
      <c r="A96" s="207" t="s">
        <v>304</v>
      </c>
    </row>
    <row r="97" spans="1:1" x14ac:dyDescent="0.25">
      <c r="A97" s="207"/>
    </row>
    <row r="98" spans="1:1" hidden="1" x14ac:dyDescent="0.25">
      <c r="A98" s="326" t="s">
        <v>305</v>
      </c>
    </row>
    <row r="99" spans="1:1" hidden="1" x14ac:dyDescent="0.25">
      <c r="A99" s="325" t="s">
        <v>306</v>
      </c>
    </row>
    <row r="100" spans="1:1" hidden="1" x14ac:dyDescent="0.25">
      <c r="A100" s="325"/>
    </row>
    <row r="101" spans="1:1" hidden="1" x14ac:dyDescent="0.25">
      <c r="A101" s="327" t="s">
        <v>307</v>
      </c>
    </row>
    <row r="102" spans="1:1" hidden="1" x14ac:dyDescent="0.25">
      <c r="A102" s="328"/>
    </row>
    <row r="103" spans="1:1" x14ac:dyDescent="0.25">
      <c r="A103" s="329" t="s">
        <v>308</v>
      </c>
    </row>
    <row r="104" spans="1:1" x14ac:dyDescent="0.25">
      <c r="A104" s="209" t="s">
        <v>309</v>
      </c>
    </row>
    <row r="105" spans="1:1" x14ac:dyDescent="0.25">
      <c r="A105" s="209" t="s">
        <v>310</v>
      </c>
    </row>
    <row r="106" spans="1:1" x14ac:dyDescent="0.25">
      <c r="A106" s="209"/>
    </row>
    <row r="107" spans="1:1" x14ac:dyDescent="0.25">
      <c r="A107" s="209" t="s">
        <v>311</v>
      </c>
    </row>
    <row r="108" spans="1:1" x14ac:dyDescent="0.25">
      <c r="A108" s="209" t="s">
        <v>312</v>
      </c>
    </row>
    <row r="109" spans="1:1" x14ac:dyDescent="0.25">
      <c r="A109" s="209" t="s">
        <v>313</v>
      </c>
    </row>
    <row r="110" spans="1:1" x14ac:dyDescent="0.25">
      <c r="A110" s="209"/>
    </row>
    <row r="111" spans="1:1" x14ac:dyDescent="0.25">
      <c r="A111" s="209" t="s">
        <v>314</v>
      </c>
    </row>
    <row r="112" spans="1:1" x14ac:dyDescent="0.25">
      <c r="A112" s="209" t="s">
        <v>315</v>
      </c>
    </row>
    <row r="113" spans="1:1" x14ac:dyDescent="0.25">
      <c r="A113" s="209" t="s">
        <v>316</v>
      </c>
    </row>
  </sheetData>
  <sheetProtection algorithmName="SHA-512" hashValue="zQ4nKvghGX8L/ainXqn9mc+vxLEVvWNta/81uwBevboGk5tWEDvhaYLldCEEe+9PFG/T72YbT2KP6KiQ8Rjtlg==" saltValue="4U89G1U3amHusR45AQGrDA==" spinCount="100000" sheet="1" objects="1" scenarios="1"/>
  <pageMargins left="0.70866141732283472" right="0.70866141732283472" top="0.74803149606299213" bottom="0.74803149606299213" header="0.31496062992125984" footer="0.31496062992125984"/>
  <pageSetup paperSize="9" scale="35" orientation="landscape" r:id="rId1"/>
  <headerFooter>
    <oddFooter>&amp;LVersie: september 2023&amp;C&amp;A&amp;R&amp;P van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F22BA-26C9-4012-8517-892A654195DB}">
  <sheetPr codeName="Blad24">
    <tabColor rgb="FF7030A0"/>
  </sheetPr>
  <dimension ref="A1:AJ1498"/>
  <sheetViews>
    <sheetView workbookViewId="0">
      <pane xSplit="2" ySplit="1" topLeftCell="C2" activePane="bottomRight" state="frozen"/>
      <selection pane="topRight" activeCell="C1" sqref="C1"/>
      <selection pane="bottomLeft" activeCell="A2" sqref="A2"/>
      <selection pane="bottomRight" activeCell="C2" sqref="C2:AJ1500"/>
    </sheetView>
  </sheetViews>
  <sheetFormatPr defaultRowHeight="15" x14ac:dyDescent="0.25"/>
  <cols>
    <col min="1" max="1" width="51.7109375" bestFit="1" customWidth="1"/>
    <col min="2" max="2" width="59.5703125" customWidth="1"/>
    <col min="3" max="36" width="25.7109375" customWidth="1"/>
  </cols>
  <sheetData>
    <row r="1" spans="1:36" ht="64.5" customHeight="1" x14ac:dyDescent="0.25">
      <c r="A1" s="244" t="s">
        <v>80</v>
      </c>
      <c r="B1" s="245" t="s">
        <v>195</v>
      </c>
      <c r="C1" s="245" t="str">
        <f ca="1">OFFSET('Vast tarief'!$B$10,COLUMN(C1)-3,0)</f>
        <v>Extensiveren max. 150 kg N</v>
      </c>
      <c r="D1" s="245" t="str">
        <f ca="1">OFFSET('Vast tarief'!$B$10,COLUMN(D1)-3,0)</f>
        <v>Extensiveren max. 100 kg N</v>
      </c>
      <c r="E1" s="245" t="str">
        <f ca="1">OFFSET('Vast tarief'!$B$10,COLUMN(E1)-3,0)</f>
        <v>Geringere drooglegging 40 cm</v>
      </c>
      <c r="F1" s="245" t="str">
        <f ca="1">OFFSET('Vast tarief'!$B$10,COLUMN(F1)-3,0)</f>
        <v>Geringere drooglegging 30 cm</v>
      </c>
      <c r="G1" s="245" t="str">
        <f ca="1">OFFSET('Vast tarief'!$B$10,COLUMN(G1)-3,0)</f>
        <v>Geringere drooglegging 20 cm</v>
      </c>
      <c r="H1" s="245" t="str">
        <f ca="1">OFFSET('Vast tarief'!$B$10,COLUMN(H1)-3,0)</f>
        <v>Geringere drooglegging 40 cm met extensiveren max. 150 kg N</v>
      </c>
      <c r="I1" s="245" t="str">
        <f ca="1">OFFSET('Vast tarief'!$B$10,COLUMN(I1)-3,0)</f>
        <v>Geringere drooglegging 30 cm met extensiveren max. 150 kg N</v>
      </c>
      <c r="J1" s="245" t="str">
        <f ca="1">OFFSET('Vast tarief'!$B$10,COLUMN(J1)-3,0)</f>
        <v>Geringere drooglegging 20 cm met extensiveren max 150 kg N</v>
      </c>
      <c r="K1" s="245" t="str">
        <f ca="1">OFFSET('Vast tarief'!$B$10,COLUMN(K1)-3,0)</f>
        <v>Geringere drooglegging 40 cm met extensiveren max 100 kg N</v>
      </c>
      <c r="L1" s="245" t="str">
        <f ca="1">OFFSET('Vast tarief'!$B$10,COLUMN(L1)-3,0)</f>
        <v>Geringere drooglegging 30 cm met extensiveren max 100 kg N</v>
      </c>
      <c r="M1" s="245" t="str">
        <f ca="1">OFFSET('Vast tarief'!$B$10,COLUMN(M1)-3,0)</f>
        <v>Geringere drooglegging 20 cm met extensiveren max 100 kg N</v>
      </c>
      <c r="N1" s="245" t="str">
        <f ca="1">OFFSET('Vast tarief'!$B$10,COLUMN(N1)-3,0)</f>
        <v>Extensiveren max. 150 kg N (10/12)</v>
      </c>
      <c r="O1" s="245" t="str">
        <f ca="1">OFFSET('Vast tarief'!$B$10,COLUMN(O1)-3,0)</f>
        <v>Extensiveren max. 100 kg N (10/12)</v>
      </c>
      <c r="P1" s="245" t="str">
        <f ca="1">OFFSET('Vast tarief'!$B$10,COLUMN(P1)-3,0)</f>
        <v>Geringere drooglegging 40 cm met extensiveren max. 150 kg N (10/12)</v>
      </c>
      <c r="Q1" s="245" t="str">
        <f ca="1">OFFSET('Vast tarief'!$B$10,COLUMN(Q1)-3,0)</f>
        <v>Geringere drooglegging 30 cm met extensiveren max. 150 kg N (10/12)</v>
      </c>
      <c r="R1" s="245" t="str">
        <f ca="1">OFFSET('Vast tarief'!$B$10,COLUMN(R1)-3,0)</f>
        <v>Geringere drooglegging 20 cm met extensiveren max. 150 kg N (10/12)</v>
      </c>
      <c r="S1" s="245" t="str">
        <f ca="1">OFFSET('Vast tarief'!$B$10,COLUMN(S1)-3,0)</f>
        <v>Geringere drooglegging 40 cm met extensiveren max. 100 kg N (10/12)</v>
      </c>
      <c r="T1" s="245" t="str">
        <f ca="1">OFFSET('Vast tarief'!$B$10,COLUMN(T1)-3,0)</f>
        <v>Geringere drooglegging 30 cm met extensiveren max. 100 kg N (10/12)</v>
      </c>
      <c r="U1" s="245" t="str">
        <f ca="1">OFFSET('Vast tarief'!$B$10,COLUMN(U1)-3,0)</f>
        <v>Geringere drooglegging 20 cm met extensiveren max. 100 kg N (10/12)</v>
      </c>
      <c r="V1" s="245" t="str">
        <f ca="1">OFFSET('Vast tarief'!$B$10,COLUMN(V1)-3,0)</f>
        <v>Geringere drooglegging 40 cm (verlaging ANLB)</v>
      </c>
      <c r="W1" s="245" t="str">
        <f ca="1">OFFSET('Vast tarief'!$B$10,COLUMN(W1)-3,0)</f>
        <v>Geringere drooglegging 30 cm (verlaging ANLB)</v>
      </c>
      <c r="X1" s="245" t="str">
        <f ca="1">OFFSET('Vast tarief'!$B$10,COLUMN(X1)-3,0)</f>
        <v>Geringere drooglegging 20 cm (verlaging ANLB)</v>
      </c>
      <c r="Y1" s="245" t="str">
        <f ca="1">OFFSET('Vast tarief'!$B$10,COLUMN(Y1)-3,0)</f>
        <v>Geringere drooglegging 40 cm met extensiveren max. 150 kg N (verlaging ANLB)</v>
      </c>
      <c r="Z1" s="245" t="str">
        <f ca="1">OFFSET('Vast tarief'!$B$10,COLUMN(Z1)-3,0)</f>
        <v>Geringere drooglegging 30 cm met extensiveren max. 150 kg N (verlaging ANLB)</v>
      </c>
      <c r="AA1" s="245" t="str">
        <f ca="1">OFFSET('Vast tarief'!$B$10,COLUMN(AA1)-3,0)</f>
        <v>Geringere drooglegging 20 cm met extensiveren max 150 kg N (verlaging ANLB)</v>
      </c>
      <c r="AB1" s="245" t="str">
        <f ca="1">OFFSET('Vast tarief'!$B$10,COLUMN(AB1)-3,0)</f>
        <v>Geringere drooglegging 40 cm met extensiveren max 100 kg N (verlaging ANLB)</v>
      </c>
      <c r="AC1" s="245" t="str">
        <f ca="1">OFFSET('Vast tarief'!$B$10,COLUMN(AC1)-3,0)</f>
        <v>Geringere drooglegging 30 cm met extensiveren max 100 kg N (verlaging ANLB)</v>
      </c>
      <c r="AD1" s="245" t="str">
        <f ca="1">OFFSET('Vast tarief'!$B$10,COLUMN(AD1)-3,0)</f>
        <v>Geringere drooglegging 20 cm met extensiveren max 100 kg N (verlaging ANLB)</v>
      </c>
      <c r="AE1" s="245" t="str">
        <f ca="1">OFFSET('Vast tarief'!$B$10,COLUMN(AE1)-3,0)</f>
        <v>Geringere drooglegging 40 cm met extensiveren max. 150 kg N (10/12) (verlaging ANLB)</v>
      </c>
      <c r="AF1" s="245" t="str">
        <f ca="1">OFFSET('Vast tarief'!$B$10,COLUMN(AF1)-3,0)</f>
        <v>Geringere drooglegging 30 cm met extensiveren max. 150 kg N (10/12) (verlaging ANLB)</v>
      </c>
      <c r="AG1" s="245" t="str">
        <f ca="1">OFFSET('Vast tarief'!$B$10,COLUMN(AG1)-3,0)</f>
        <v>Geringere drooglegging 20 cm met extensiveren max. 150 kg N (10/12) (verlaging ANLB)</v>
      </c>
      <c r="AH1" s="245" t="str">
        <f ca="1">OFFSET('Vast tarief'!$B$10,COLUMN(AH1)-3,0)</f>
        <v>Geringere drooglegging 40 cm met extensiveren max. 100 kg N (10/12) (verlaging ANLB)</v>
      </c>
      <c r="AI1" s="245" t="str">
        <f ca="1">OFFSET('Vast tarief'!$B$10,COLUMN(AI1)-3,0)</f>
        <v>Geringere drooglegging 30 cm met extensiveren max. 100 kg N (10/12) (verlaging ANLB)</v>
      </c>
      <c r="AJ1" s="245" t="str">
        <f ca="1">OFFSET('Vast tarief'!$B$10,COLUMN(AJ1)-3,0)</f>
        <v>Geringere drooglegging 20 cm met extensiveren max. 100 kg N (10/12) (verlaging ANLB)</v>
      </c>
    </row>
    <row r="2" spans="1:36" x14ac:dyDescent="0.25">
      <c r="A2" s="256" t="str" cm="1">
        <f t="array" ref="A2:B3">IFERROR(_xlfn._xlws.FILTER(Tb_Activiteiten[[Openstelling]:[Subsidiabele_Activiteit]],Tb_Activiteiten[Openstelling]&lt;&gt;""),"")</f>
        <v>SIG Voorbereiding Overijssel 2026</v>
      </c>
      <c r="B2" s="84" t="str">
        <v>Voorbereiding Samenwerkingsproject</v>
      </c>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row>
    <row r="3" spans="1:36" x14ac:dyDescent="0.25">
      <c r="A3" s="257" t="str">
        <v>SIG Voorbereiding Utrecht 2026</v>
      </c>
      <c r="B3" s="85" t="str">
        <v>Voorbereiding Samenwerkingsproject</v>
      </c>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row>
    <row r="4" spans="1:36" x14ac:dyDescent="0.25">
      <c r="A4" s="256"/>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row>
    <row r="5" spans="1:36" x14ac:dyDescent="0.25">
      <c r="A5" s="257"/>
      <c r="B5" s="85"/>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row>
    <row r="6" spans="1:36" x14ac:dyDescent="0.25">
      <c r="A6" s="256"/>
      <c r="B6" s="84"/>
      <c r="C6" s="84"/>
      <c r="D6" s="84"/>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row>
    <row r="7" spans="1:36" x14ac:dyDescent="0.25">
      <c r="A7" s="257"/>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row>
    <row r="8" spans="1:36" x14ac:dyDescent="0.25">
      <c r="A8" s="256"/>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row>
    <row r="9" spans="1:36" x14ac:dyDescent="0.25">
      <c r="A9" s="257"/>
      <c r="B9" s="85"/>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row>
    <row r="10" spans="1:36" x14ac:dyDescent="0.25">
      <c r="A10" s="256"/>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row>
    <row r="11" spans="1:36" x14ac:dyDescent="0.25">
      <c r="A11" s="257"/>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row>
    <row r="12" spans="1:36" x14ac:dyDescent="0.25">
      <c r="A12" s="256"/>
      <c r="B12" s="84"/>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row>
    <row r="13" spans="1:36" x14ac:dyDescent="0.25">
      <c r="A13" s="257"/>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row>
    <row r="14" spans="1:36" x14ac:dyDescent="0.25">
      <c r="A14" s="256"/>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row>
    <row r="15" spans="1:36" x14ac:dyDescent="0.25">
      <c r="A15" s="257"/>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row>
    <row r="16" spans="1:36" x14ac:dyDescent="0.25">
      <c r="A16" s="256"/>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row>
    <row r="17" spans="1:36" x14ac:dyDescent="0.25">
      <c r="A17" s="257"/>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row>
    <row r="18" spans="1:36" x14ac:dyDescent="0.25">
      <c r="A18" s="256"/>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c r="AJ18" s="84"/>
    </row>
    <row r="19" spans="1:36" x14ac:dyDescent="0.25">
      <c r="A19" s="257"/>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row>
    <row r="20" spans="1:36" x14ac:dyDescent="0.25">
      <c r="A20" s="256"/>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row>
    <row r="21" spans="1:36" x14ac:dyDescent="0.25">
      <c r="A21" s="257"/>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row>
    <row r="22" spans="1:36" x14ac:dyDescent="0.25">
      <c r="A22" s="256"/>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4"/>
    </row>
    <row r="23" spans="1:36" x14ac:dyDescent="0.25">
      <c r="A23" s="257"/>
      <c r="B23" s="85"/>
      <c r="C23" s="85"/>
      <c r="D23" s="85"/>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row>
    <row r="24" spans="1:36" x14ac:dyDescent="0.25">
      <c r="A24" s="256"/>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row>
    <row r="25" spans="1:36" x14ac:dyDescent="0.25">
      <c r="A25" s="257"/>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row>
    <row r="26" spans="1:36" x14ac:dyDescent="0.25">
      <c r="A26" s="256"/>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row>
    <row r="27" spans="1:36" x14ac:dyDescent="0.25">
      <c r="A27" s="257"/>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row>
    <row r="28" spans="1:36" x14ac:dyDescent="0.25">
      <c r="A28" s="256"/>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row>
    <row r="29" spans="1:36" x14ac:dyDescent="0.25">
      <c r="A29" s="257"/>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row>
    <row r="30" spans="1:36" x14ac:dyDescent="0.25">
      <c r="A30" s="256"/>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row>
    <row r="31" spans="1:36" x14ac:dyDescent="0.25">
      <c r="A31" s="257"/>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row>
    <row r="32" spans="1:36" x14ac:dyDescent="0.25">
      <c r="A32" s="256"/>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row>
    <row r="33" spans="1:36" x14ac:dyDescent="0.25">
      <c r="A33" s="257"/>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row>
    <row r="34" spans="1:36" x14ac:dyDescent="0.25">
      <c r="A34" s="256"/>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row>
    <row r="35" spans="1:36" x14ac:dyDescent="0.25">
      <c r="A35" s="257"/>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row>
    <row r="36" spans="1:36" x14ac:dyDescent="0.25">
      <c r="A36" s="256"/>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row>
    <row r="37" spans="1:36" x14ac:dyDescent="0.25">
      <c r="A37" s="257"/>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row>
    <row r="38" spans="1:36" x14ac:dyDescent="0.25">
      <c r="A38" s="256"/>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row>
    <row r="39" spans="1:36" x14ac:dyDescent="0.25">
      <c r="A39" s="257"/>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row>
    <row r="40" spans="1:36" x14ac:dyDescent="0.25">
      <c r="A40" s="256"/>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row>
    <row r="41" spans="1:36" x14ac:dyDescent="0.25">
      <c r="A41" s="257"/>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row>
    <row r="42" spans="1:36" x14ac:dyDescent="0.25">
      <c r="A42" s="256"/>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row>
    <row r="43" spans="1:36" x14ac:dyDescent="0.25">
      <c r="A43" s="257"/>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row>
    <row r="44" spans="1:36" x14ac:dyDescent="0.25">
      <c r="A44" s="256"/>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row>
    <row r="45" spans="1:36" x14ac:dyDescent="0.25">
      <c r="A45" s="257"/>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row>
    <row r="46" spans="1:36" x14ac:dyDescent="0.25">
      <c r="A46" s="256"/>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row>
    <row r="47" spans="1:36" x14ac:dyDescent="0.25">
      <c r="A47" s="257"/>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row>
    <row r="48" spans="1:36" x14ac:dyDescent="0.25">
      <c r="A48" s="256"/>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row>
    <row r="49" spans="1:36" x14ac:dyDescent="0.25">
      <c r="A49" s="257"/>
      <c r="B49" s="85"/>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row>
    <row r="50" spans="1:36" x14ac:dyDescent="0.25">
      <c r="A50" s="256"/>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row>
    <row r="51" spans="1:36" x14ac:dyDescent="0.25">
      <c r="A51" s="257"/>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row>
    <row r="52" spans="1:36" x14ac:dyDescent="0.25">
      <c r="A52" s="256"/>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row>
    <row r="53" spans="1:36" x14ac:dyDescent="0.25">
      <c r="A53" s="257"/>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row>
    <row r="54" spans="1:36" x14ac:dyDescent="0.25">
      <c r="A54" s="256"/>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row>
    <row r="55" spans="1:36" x14ac:dyDescent="0.25">
      <c r="A55" s="257"/>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row>
    <row r="56" spans="1:36" x14ac:dyDescent="0.25">
      <c r="A56" s="256"/>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row>
    <row r="57" spans="1:36" x14ac:dyDescent="0.25">
      <c r="A57" s="257"/>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row>
    <row r="58" spans="1:36" x14ac:dyDescent="0.25">
      <c r="A58" s="256"/>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row>
    <row r="59" spans="1:36" x14ac:dyDescent="0.25">
      <c r="A59" s="257"/>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row>
    <row r="60" spans="1:36" x14ac:dyDescent="0.25">
      <c r="A60" s="256"/>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row>
    <row r="61" spans="1:36" x14ac:dyDescent="0.25">
      <c r="A61" s="257"/>
      <c r="B61" s="85"/>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row>
    <row r="62" spans="1:36" x14ac:dyDescent="0.25">
      <c r="A62" s="256"/>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row>
    <row r="63" spans="1:36" x14ac:dyDescent="0.25">
      <c r="A63" s="257"/>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row>
    <row r="64" spans="1:36" x14ac:dyDescent="0.25">
      <c r="A64" s="256"/>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row>
    <row r="65" spans="1:36" x14ac:dyDescent="0.25">
      <c r="A65" s="257"/>
      <c r="B65" s="85"/>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row>
    <row r="66" spans="1:36" x14ac:dyDescent="0.25">
      <c r="A66" s="256"/>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row>
    <row r="67" spans="1:36" x14ac:dyDescent="0.25">
      <c r="A67" s="257"/>
      <c r="B67" s="85"/>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row>
    <row r="68" spans="1:36" x14ac:dyDescent="0.25">
      <c r="A68" s="256"/>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row>
    <row r="69" spans="1:36" x14ac:dyDescent="0.25">
      <c r="A69" s="257"/>
      <c r="B69" s="85"/>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row>
    <row r="70" spans="1:36" x14ac:dyDescent="0.25">
      <c r="A70" s="256"/>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row>
    <row r="71" spans="1:36" x14ac:dyDescent="0.25">
      <c r="A71" s="257"/>
      <c r="B71" s="85"/>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row>
    <row r="72" spans="1:36" x14ac:dyDescent="0.25">
      <c r="A72" s="256"/>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row>
    <row r="73" spans="1:36" x14ac:dyDescent="0.25">
      <c r="A73" s="257"/>
      <c r="B73" s="85"/>
      <c r="C73" s="85"/>
      <c r="D73" s="85"/>
      <c r="E73" s="85"/>
      <c r="F73" s="85"/>
      <c r="G73" s="85"/>
      <c r="H73" s="85"/>
      <c r="I73" s="85"/>
      <c r="J73" s="85"/>
      <c r="K73" s="85"/>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row>
    <row r="74" spans="1:36" x14ac:dyDescent="0.25">
      <c r="A74" s="256"/>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row>
    <row r="75" spans="1:36" x14ac:dyDescent="0.25">
      <c r="A75" s="257"/>
      <c r="B75" s="85"/>
      <c r="C75" s="85"/>
      <c r="D75" s="85"/>
      <c r="E75" s="85"/>
      <c r="F75" s="85"/>
      <c r="G75" s="85"/>
      <c r="H75" s="85"/>
      <c r="I75" s="85"/>
      <c r="J75" s="85"/>
      <c r="K75" s="85"/>
      <c r="L75" s="85"/>
      <c r="M75" s="85"/>
      <c r="N75" s="85"/>
      <c r="O75" s="85"/>
      <c r="P75" s="85"/>
      <c r="Q75" s="85"/>
      <c r="R75" s="85"/>
      <c r="S75" s="85"/>
      <c r="T75" s="85"/>
      <c r="U75" s="85"/>
      <c r="V75" s="85"/>
      <c r="W75" s="85"/>
      <c r="X75" s="85"/>
      <c r="Y75" s="85"/>
      <c r="Z75" s="85"/>
      <c r="AA75" s="85"/>
      <c r="AB75" s="85"/>
      <c r="AC75" s="85"/>
      <c r="AD75" s="85"/>
      <c r="AE75" s="85"/>
      <c r="AF75" s="85"/>
      <c r="AG75" s="85"/>
      <c r="AH75" s="85"/>
      <c r="AI75" s="85"/>
      <c r="AJ75" s="85"/>
    </row>
    <row r="76" spans="1:36" x14ac:dyDescent="0.25">
      <c r="A76" s="256"/>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row>
    <row r="77" spans="1:36" x14ac:dyDescent="0.25">
      <c r="A77" s="257"/>
      <c r="B77" s="85"/>
      <c r="C77" s="85"/>
      <c r="D77" s="85"/>
      <c r="E77" s="85"/>
      <c r="F77" s="85"/>
      <c r="G77" s="85"/>
      <c r="H77" s="85"/>
      <c r="I77" s="85"/>
      <c r="J77" s="85"/>
      <c r="K77" s="85"/>
      <c r="L77" s="85"/>
      <c r="M77" s="85"/>
      <c r="N77" s="85"/>
      <c r="O77" s="85"/>
      <c r="P77" s="85"/>
      <c r="Q77" s="85"/>
      <c r="R77" s="85"/>
      <c r="S77" s="85"/>
      <c r="T77" s="85"/>
      <c r="U77" s="85"/>
      <c r="V77" s="85"/>
      <c r="W77" s="85"/>
      <c r="X77" s="85"/>
      <c r="Y77" s="85"/>
      <c r="Z77" s="85"/>
      <c r="AA77" s="85"/>
      <c r="AB77" s="85"/>
      <c r="AC77" s="85"/>
      <c r="AD77" s="85"/>
      <c r="AE77" s="85"/>
      <c r="AF77" s="85"/>
      <c r="AG77" s="85"/>
      <c r="AH77" s="85"/>
      <c r="AI77" s="85"/>
      <c r="AJ77" s="85"/>
    </row>
    <row r="78" spans="1:36" x14ac:dyDescent="0.25">
      <c r="A78" s="256"/>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row>
    <row r="79" spans="1:36" x14ac:dyDescent="0.25">
      <c r="A79" s="257"/>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row>
    <row r="80" spans="1:36" x14ac:dyDescent="0.25">
      <c r="A80" s="256"/>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row>
    <row r="81" spans="1:36" x14ac:dyDescent="0.25">
      <c r="A81" s="257"/>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row>
    <row r="82" spans="1:36" x14ac:dyDescent="0.25">
      <c r="A82" s="256"/>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row>
    <row r="83" spans="1:36" x14ac:dyDescent="0.25">
      <c r="A83" s="257"/>
      <c r="B83" s="85"/>
      <c r="C83" s="85"/>
      <c r="D83" s="85"/>
      <c r="E83" s="85"/>
      <c r="F83" s="85"/>
      <c r="G83" s="85"/>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row>
    <row r="84" spans="1:36" x14ac:dyDescent="0.25">
      <c r="A84" s="256"/>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row>
    <row r="85" spans="1:36" x14ac:dyDescent="0.25">
      <c r="A85" s="257"/>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row>
    <row r="86" spans="1:36" x14ac:dyDescent="0.25">
      <c r="A86" s="256"/>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row>
    <row r="87" spans="1:36" x14ac:dyDescent="0.25">
      <c r="A87" s="257"/>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row>
    <row r="88" spans="1:36" x14ac:dyDescent="0.25">
      <c r="A88" s="256"/>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row>
    <row r="89" spans="1:36" x14ac:dyDescent="0.25">
      <c r="A89" s="257"/>
      <c r="B89" s="85"/>
      <c r="C89" s="85"/>
      <c r="D89" s="85"/>
      <c r="E89" s="85"/>
      <c r="F89" s="85"/>
      <c r="G89" s="85"/>
      <c r="H89" s="85"/>
      <c r="I89" s="85"/>
      <c r="J89" s="85"/>
      <c r="K89" s="85"/>
      <c r="L89" s="85"/>
      <c r="M89" s="85"/>
      <c r="N89" s="85"/>
      <c r="O89" s="85"/>
      <c r="P89" s="85"/>
      <c r="Q89" s="85"/>
      <c r="R89" s="85"/>
      <c r="S89" s="85"/>
      <c r="T89" s="85"/>
      <c r="U89" s="85"/>
      <c r="V89" s="85"/>
      <c r="W89" s="85"/>
      <c r="X89" s="85"/>
      <c r="Y89" s="85"/>
      <c r="Z89" s="85"/>
      <c r="AA89" s="85"/>
      <c r="AB89" s="85"/>
      <c r="AC89" s="85"/>
      <c r="AD89" s="85"/>
      <c r="AE89" s="85"/>
      <c r="AF89" s="85"/>
      <c r="AG89" s="85"/>
      <c r="AH89" s="85"/>
      <c r="AI89" s="85"/>
      <c r="AJ89" s="85"/>
    </row>
    <row r="90" spans="1:36" x14ac:dyDescent="0.25">
      <c r="A90" s="256"/>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row>
    <row r="91" spans="1:36" x14ac:dyDescent="0.25">
      <c r="A91" s="257"/>
      <c r="B91" s="85"/>
      <c r="C91" s="85"/>
      <c r="D91" s="85"/>
      <c r="E91" s="85"/>
      <c r="F91" s="85"/>
      <c r="G91" s="85"/>
      <c r="H91" s="85"/>
      <c r="I91" s="85"/>
      <c r="J91" s="85"/>
      <c r="K91" s="85"/>
      <c r="L91" s="85"/>
      <c r="M91" s="85"/>
      <c r="N91" s="85"/>
      <c r="O91" s="85"/>
      <c r="P91" s="85"/>
      <c r="Q91" s="85"/>
      <c r="R91" s="85"/>
      <c r="S91" s="85"/>
      <c r="T91" s="85"/>
      <c r="U91" s="85"/>
      <c r="V91" s="85"/>
      <c r="W91" s="85"/>
      <c r="X91" s="85"/>
      <c r="Y91" s="85"/>
      <c r="Z91" s="85"/>
      <c r="AA91" s="85"/>
      <c r="AB91" s="85"/>
      <c r="AC91" s="85"/>
      <c r="AD91" s="85"/>
      <c r="AE91" s="85"/>
      <c r="AF91" s="85"/>
      <c r="AG91" s="85"/>
      <c r="AH91" s="85"/>
      <c r="AI91" s="85"/>
      <c r="AJ91" s="85"/>
    </row>
    <row r="92" spans="1:36" x14ac:dyDescent="0.25">
      <c r="A92" s="256"/>
      <c r="B92" s="84"/>
      <c r="C92" s="84"/>
      <c r="D92" s="84"/>
      <c r="E92" s="84"/>
      <c r="F92" s="84"/>
      <c r="G92" s="84"/>
      <c r="H92" s="84"/>
      <c r="I92" s="84"/>
      <c r="J92" s="84"/>
      <c r="K92" s="84"/>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row>
    <row r="93" spans="1:36" x14ac:dyDescent="0.25">
      <c r="A93" s="257"/>
      <c r="B93" s="85"/>
      <c r="C93" s="85"/>
      <c r="D93" s="85"/>
      <c r="E93" s="85"/>
      <c r="F93" s="85"/>
      <c r="G93" s="85"/>
      <c r="H93" s="85"/>
      <c r="I93" s="85"/>
      <c r="J93" s="85"/>
      <c r="K93" s="85"/>
      <c r="L93" s="85"/>
      <c r="M93" s="85"/>
      <c r="N93" s="85"/>
      <c r="O93" s="85"/>
      <c r="P93" s="85"/>
      <c r="Q93" s="85"/>
      <c r="R93" s="85"/>
      <c r="S93" s="85"/>
      <c r="T93" s="85"/>
      <c r="U93" s="85"/>
      <c r="V93" s="85"/>
      <c r="W93" s="85"/>
      <c r="X93" s="85"/>
      <c r="Y93" s="85"/>
      <c r="Z93" s="85"/>
      <c r="AA93" s="85"/>
      <c r="AB93" s="85"/>
      <c r="AC93" s="85"/>
      <c r="AD93" s="85"/>
      <c r="AE93" s="85"/>
      <c r="AF93" s="85"/>
      <c r="AG93" s="85"/>
      <c r="AH93" s="85"/>
      <c r="AI93" s="85"/>
      <c r="AJ93" s="85"/>
    </row>
    <row r="94" spans="1:36" x14ac:dyDescent="0.25">
      <c r="A94" s="256"/>
      <c r="B94" s="8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row>
    <row r="95" spans="1:36" x14ac:dyDescent="0.25">
      <c r="A95" s="257"/>
      <c r="B95" s="85"/>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row>
    <row r="96" spans="1:36" x14ac:dyDescent="0.25">
      <c r="A96" s="256"/>
      <c r="B96" s="84"/>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row>
    <row r="97" spans="1:36" x14ac:dyDescent="0.25">
      <c r="A97" s="257"/>
      <c r="B97" s="85"/>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row>
    <row r="98" spans="1:36" x14ac:dyDescent="0.25">
      <c r="A98" s="256"/>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row>
    <row r="99" spans="1:36" x14ac:dyDescent="0.25">
      <c r="A99" s="257"/>
      <c r="B99" s="85"/>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c r="AI99" s="85"/>
      <c r="AJ99" s="85"/>
    </row>
    <row r="100" spans="1:36" x14ac:dyDescent="0.25">
      <c r="A100" s="256"/>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row>
    <row r="101" spans="1:36" x14ac:dyDescent="0.25">
      <c r="A101" s="257"/>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row>
    <row r="102" spans="1:36" x14ac:dyDescent="0.25">
      <c r="A102" s="256"/>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row>
    <row r="103" spans="1:36" x14ac:dyDescent="0.25">
      <c r="A103" s="257"/>
      <c r="B103" s="85"/>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row>
    <row r="104" spans="1:36" x14ac:dyDescent="0.25">
      <c r="A104" s="256"/>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row>
    <row r="105" spans="1:36" x14ac:dyDescent="0.25">
      <c r="A105" s="257"/>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row>
    <row r="106" spans="1:36" x14ac:dyDescent="0.25">
      <c r="A106" s="256"/>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row>
    <row r="107" spans="1:36" x14ac:dyDescent="0.25">
      <c r="A107" s="257"/>
      <c r="B107" s="85"/>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5"/>
      <c r="AJ107" s="85"/>
    </row>
    <row r="108" spans="1:36" x14ac:dyDescent="0.25">
      <c r="A108" s="256"/>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row>
    <row r="109" spans="1:36" x14ac:dyDescent="0.25">
      <c r="A109" s="257"/>
      <c r="B109" s="85"/>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row>
    <row r="110" spans="1:36" x14ac:dyDescent="0.25">
      <c r="A110" s="256"/>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row>
    <row r="111" spans="1:36" x14ac:dyDescent="0.25">
      <c r="A111" s="257"/>
      <c r="B111" s="85"/>
      <c r="C111" s="85"/>
      <c r="D111" s="85"/>
      <c r="E111" s="85"/>
      <c r="F111" s="85"/>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row>
    <row r="112" spans="1:36" x14ac:dyDescent="0.25">
      <c r="A112" s="256"/>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row>
    <row r="113" spans="1:36" x14ac:dyDescent="0.25">
      <c r="A113" s="257"/>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row>
    <row r="114" spans="1:36" x14ac:dyDescent="0.25">
      <c r="A114" s="256"/>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row>
    <row r="115" spans="1:36" x14ac:dyDescent="0.25">
      <c r="A115" s="257"/>
      <c r="B115" s="85"/>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5"/>
    </row>
    <row r="116" spans="1:36" x14ac:dyDescent="0.25">
      <c r="A116" s="256"/>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row>
    <row r="117" spans="1:36" x14ac:dyDescent="0.25">
      <c r="A117" s="257"/>
      <c r="B117" s="85"/>
      <c r="C117" s="85"/>
      <c r="D117" s="85"/>
      <c r="E117" s="85"/>
      <c r="F117" s="85"/>
      <c r="G117" s="85"/>
      <c r="H117" s="85"/>
      <c r="I117" s="85"/>
      <c r="J117" s="85"/>
      <c r="K117" s="85"/>
      <c r="L117" s="85"/>
      <c r="M117" s="85"/>
      <c r="N117" s="85"/>
      <c r="O117" s="85"/>
      <c r="P117" s="85"/>
      <c r="Q117" s="85"/>
      <c r="R117" s="85"/>
      <c r="S117" s="85"/>
      <c r="T117" s="85"/>
      <c r="U117" s="85"/>
      <c r="V117" s="85"/>
      <c r="W117" s="85"/>
      <c r="X117" s="85"/>
      <c r="Y117" s="85"/>
      <c r="Z117" s="85"/>
      <c r="AA117" s="85"/>
      <c r="AB117" s="85"/>
      <c r="AC117" s="85"/>
      <c r="AD117" s="85"/>
      <c r="AE117" s="85"/>
      <c r="AF117" s="85"/>
      <c r="AG117" s="85"/>
      <c r="AH117" s="85"/>
      <c r="AI117" s="85"/>
      <c r="AJ117" s="85"/>
    </row>
    <row r="118" spans="1:36" x14ac:dyDescent="0.25">
      <c r="A118" s="256"/>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row>
    <row r="119" spans="1:36" x14ac:dyDescent="0.25">
      <c r="A119" s="257"/>
      <c r="B119" s="85"/>
      <c r="C119" s="85"/>
      <c r="D119" s="85"/>
      <c r="E119" s="85"/>
      <c r="F119" s="85"/>
      <c r="G119" s="85"/>
      <c r="H119" s="85"/>
      <c r="I119" s="85"/>
      <c r="J119" s="85"/>
      <c r="K119" s="85"/>
      <c r="L119" s="85"/>
      <c r="M119" s="85"/>
      <c r="N119" s="85"/>
      <c r="O119" s="85"/>
      <c r="P119" s="85"/>
      <c r="Q119" s="85"/>
      <c r="R119" s="85"/>
      <c r="S119" s="85"/>
      <c r="T119" s="85"/>
      <c r="U119" s="85"/>
      <c r="V119" s="85"/>
      <c r="W119" s="85"/>
      <c r="X119" s="85"/>
      <c r="Y119" s="85"/>
      <c r="Z119" s="85"/>
      <c r="AA119" s="85"/>
      <c r="AB119" s="85"/>
      <c r="AC119" s="85"/>
      <c r="AD119" s="85"/>
      <c r="AE119" s="85"/>
      <c r="AF119" s="85"/>
      <c r="AG119" s="85"/>
      <c r="AH119" s="85"/>
      <c r="AI119" s="85"/>
      <c r="AJ119" s="85"/>
    </row>
    <row r="120" spans="1:36" x14ac:dyDescent="0.25">
      <c r="A120" s="256"/>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row>
    <row r="121" spans="1:36" x14ac:dyDescent="0.25">
      <c r="A121" s="257"/>
      <c r="B121" s="85"/>
      <c r="C121" s="85"/>
      <c r="D121" s="85"/>
      <c r="E121" s="85"/>
      <c r="F121" s="85"/>
      <c r="G121" s="85"/>
      <c r="H121" s="85"/>
      <c r="I121" s="85"/>
      <c r="J121" s="85"/>
      <c r="K121" s="85"/>
      <c r="L121" s="85"/>
      <c r="M121" s="85"/>
      <c r="N121" s="85"/>
      <c r="O121" s="85"/>
      <c r="P121" s="85"/>
      <c r="Q121" s="85"/>
      <c r="R121" s="85"/>
      <c r="S121" s="85"/>
      <c r="T121" s="85"/>
      <c r="U121" s="85"/>
      <c r="V121" s="85"/>
      <c r="W121" s="85"/>
      <c r="X121" s="85"/>
      <c r="Y121" s="85"/>
      <c r="Z121" s="85"/>
      <c r="AA121" s="85"/>
      <c r="AB121" s="85"/>
      <c r="AC121" s="85"/>
      <c r="AD121" s="85"/>
      <c r="AE121" s="85"/>
      <c r="AF121" s="85"/>
      <c r="AG121" s="85"/>
      <c r="AH121" s="85"/>
      <c r="AI121" s="85"/>
      <c r="AJ121" s="85"/>
    </row>
    <row r="122" spans="1:36" x14ac:dyDescent="0.25">
      <c r="A122" s="256"/>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row>
    <row r="123" spans="1:36" x14ac:dyDescent="0.25">
      <c r="A123" s="257"/>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row>
    <row r="124" spans="1:36" x14ac:dyDescent="0.25">
      <c r="A124" s="256"/>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row>
    <row r="125" spans="1:36" x14ac:dyDescent="0.25">
      <c r="A125" s="257"/>
      <c r="B125" s="85"/>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5"/>
      <c r="AJ125" s="85"/>
    </row>
    <row r="126" spans="1:36" x14ac:dyDescent="0.25">
      <c r="A126" s="256"/>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row>
    <row r="127" spans="1:36" x14ac:dyDescent="0.25">
      <c r="A127" s="257"/>
      <c r="B127" s="85"/>
      <c r="C127" s="85"/>
      <c r="D127" s="85"/>
      <c r="E127" s="85"/>
      <c r="F127" s="85"/>
      <c r="G127" s="85"/>
      <c r="H127" s="85"/>
      <c r="I127" s="85"/>
      <c r="J127" s="85"/>
      <c r="K127" s="85"/>
      <c r="L127" s="85"/>
      <c r="M127" s="85"/>
      <c r="N127" s="85"/>
      <c r="O127" s="85"/>
      <c r="P127" s="85"/>
      <c r="Q127" s="85"/>
      <c r="R127" s="85"/>
      <c r="S127" s="85"/>
      <c r="T127" s="85"/>
      <c r="U127" s="85"/>
      <c r="V127" s="85"/>
      <c r="W127" s="85"/>
      <c r="X127" s="85"/>
      <c r="Y127" s="85"/>
      <c r="Z127" s="85"/>
      <c r="AA127" s="85"/>
      <c r="AB127" s="85"/>
      <c r="AC127" s="85"/>
      <c r="AD127" s="85"/>
      <c r="AE127" s="85"/>
      <c r="AF127" s="85"/>
      <c r="AG127" s="85"/>
      <c r="AH127" s="85"/>
      <c r="AI127" s="85"/>
      <c r="AJ127" s="85"/>
    </row>
    <row r="128" spans="1:36" x14ac:dyDescent="0.25">
      <c r="A128" s="256"/>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row>
    <row r="129" spans="1:36" x14ac:dyDescent="0.25">
      <c r="A129" s="257"/>
      <c r="B129" s="85"/>
      <c r="C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c r="AA129" s="85"/>
      <c r="AB129" s="85"/>
      <c r="AC129" s="85"/>
      <c r="AD129" s="85"/>
      <c r="AE129" s="85"/>
      <c r="AF129" s="85"/>
      <c r="AG129" s="85"/>
      <c r="AH129" s="85"/>
      <c r="AI129" s="85"/>
      <c r="AJ129" s="85"/>
    </row>
    <row r="130" spans="1:36" x14ac:dyDescent="0.25">
      <c r="A130" s="256"/>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row>
    <row r="131" spans="1:36" x14ac:dyDescent="0.25">
      <c r="A131" s="257"/>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c r="AA131" s="85"/>
      <c r="AB131" s="85"/>
      <c r="AC131" s="85"/>
      <c r="AD131" s="85"/>
      <c r="AE131" s="85"/>
      <c r="AF131" s="85"/>
      <c r="AG131" s="85"/>
      <c r="AH131" s="85"/>
      <c r="AI131" s="85"/>
      <c r="AJ131" s="85"/>
    </row>
    <row r="132" spans="1:36" x14ac:dyDescent="0.25">
      <c r="A132" s="256"/>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row>
    <row r="133" spans="1:36" x14ac:dyDescent="0.25">
      <c r="A133" s="257"/>
      <c r="B133" s="85"/>
      <c r="C133" s="85"/>
      <c r="D133" s="85"/>
      <c r="E133" s="85"/>
      <c r="F133" s="85"/>
      <c r="G133" s="85"/>
      <c r="H133" s="85"/>
      <c r="I133" s="85"/>
      <c r="J133" s="85"/>
      <c r="K133" s="85"/>
      <c r="L133" s="85"/>
      <c r="M133" s="85"/>
      <c r="N133" s="85"/>
      <c r="O133" s="85"/>
      <c r="P133" s="85"/>
      <c r="Q133" s="85"/>
      <c r="R133" s="85"/>
      <c r="S133" s="85"/>
      <c r="T133" s="85"/>
      <c r="U133" s="85"/>
      <c r="V133" s="85"/>
      <c r="W133" s="85"/>
      <c r="X133" s="85"/>
      <c r="Y133" s="85"/>
      <c r="Z133" s="85"/>
      <c r="AA133" s="85"/>
      <c r="AB133" s="85"/>
      <c r="AC133" s="85"/>
      <c r="AD133" s="85"/>
      <c r="AE133" s="85"/>
      <c r="AF133" s="85"/>
      <c r="AG133" s="85"/>
      <c r="AH133" s="85"/>
      <c r="AI133" s="85"/>
      <c r="AJ133" s="85"/>
    </row>
    <row r="134" spans="1:36" x14ac:dyDescent="0.25">
      <c r="A134" s="256"/>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row>
    <row r="135" spans="1:36" x14ac:dyDescent="0.25">
      <c r="A135" s="257"/>
      <c r="B135" s="85"/>
      <c r="C135" s="85"/>
      <c r="D135" s="85"/>
      <c r="E135" s="85"/>
      <c r="F135" s="85"/>
      <c r="G135" s="85"/>
      <c r="H135" s="85"/>
      <c r="I135" s="85"/>
      <c r="J135" s="85"/>
      <c r="K135" s="85"/>
      <c r="L135" s="85"/>
      <c r="M135" s="85"/>
      <c r="N135" s="85"/>
      <c r="O135" s="85"/>
      <c r="P135" s="85"/>
      <c r="Q135" s="85"/>
      <c r="R135" s="85"/>
      <c r="S135" s="85"/>
      <c r="T135" s="85"/>
      <c r="U135" s="85"/>
      <c r="V135" s="85"/>
      <c r="W135" s="85"/>
      <c r="X135" s="85"/>
      <c r="Y135" s="85"/>
      <c r="Z135" s="85"/>
      <c r="AA135" s="85"/>
      <c r="AB135" s="85"/>
      <c r="AC135" s="85"/>
      <c r="AD135" s="85"/>
      <c r="AE135" s="85"/>
      <c r="AF135" s="85"/>
      <c r="AG135" s="85"/>
      <c r="AH135" s="85"/>
      <c r="AI135" s="85"/>
      <c r="AJ135" s="85"/>
    </row>
    <row r="136" spans="1:36" x14ac:dyDescent="0.25">
      <c r="A136" s="256"/>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row>
    <row r="137" spans="1:36" x14ac:dyDescent="0.25">
      <c r="A137" s="257"/>
      <c r="B137" s="85"/>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5"/>
      <c r="AJ137" s="85"/>
    </row>
    <row r="138" spans="1:36" x14ac:dyDescent="0.25">
      <c r="A138" s="256"/>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row>
    <row r="139" spans="1:36" x14ac:dyDescent="0.25">
      <c r="A139" s="257"/>
      <c r="B139" s="85"/>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5"/>
      <c r="AJ139" s="85"/>
    </row>
    <row r="140" spans="1:36" x14ac:dyDescent="0.25">
      <c r="A140" s="256"/>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row>
    <row r="141" spans="1:36" x14ac:dyDescent="0.25">
      <c r="A141" s="257"/>
      <c r="B141" s="85"/>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5"/>
      <c r="AJ141" s="85"/>
    </row>
    <row r="142" spans="1:36" x14ac:dyDescent="0.25">
      <c r="A142" s="256"/>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c r="AC142" s="84"/>
      <c r="AD142" s="84"/>
      <c r="AE142" s="84"/>
      <c r="AF142" s="84"/>
      <c r="AG142" s="84"/>
      <c r="AH142" s="84"/>
      <c r="AI142" s="84"/>
      <c r="AJ142" s="84"/>
    </row>
    <row r="143" spans="1:36" x14ac:dyDescent="0.25">
      <c r="A143" s="257"/>
      <c r="B143" s="85"/>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row>
    <row r="144" spans="1:36" x14ac:dyDescent="0.25">
      <c r="A144" s="256"/>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84"/>
      <c r="AD144" s="84"/>
      <c r="AE144" s="84"/>
      <c r="AF144" s="84"/>
      <c r="AG144" s="84"/>
      <c r="AH144" s="84"/>
      <c r="AI144" s="84"/>
      <c r="AJ144" s="84"/>
    </row>
    <row r="145" spans="1:36" x14ac:dyDescent="0.25">
      <c r="A145" s="257"/>
      <c r="B145" s="85"/>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row>
    <row r="146" spans="1:36" x14ac:dyDescent="0.25">
      <c r="A146" s="256"/>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4"/>
      <c r="AG146" s="84"/>
      <c r="AH146" s="84"/>
      <c r="AI146" s="84"/>
      <c r="AJ146" s="84"/>
    </row>
    <row r="147" spans="1:36" x14ac:dyDescent="0.25">
      <c r="A147" s="257"/>
      <c r="B147" s="85"/>
      <c r="C147" s="85"/>
      <c r="D147" s="85"/>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row>
    <row r="148" spans="1:36" x14ac:dyDescent="0.25">
      <c r="A148" s="256"/>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c r="AA148" s="84"/>
      <c r="AB148" s="84"/>
      <c r="AC148" s="84"/>
      <c r="AD148" s="84"/>
      <c r="AE148" s="84"/>
      <c r="AF148" s="84"/>
      <c r="AG148" s="84"/>
      <c r="AH148" s="84"/>
      <c r="AI148" s="84"/>
      <c r="AJ148" s="84"/>
    </row>
    <row r="149" spans="1:36" x14ac:dyDescent="0.25">
      <c r="A149" s="257"/>
      <c r="B149" s="85"/>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5"/>
      <c r="AJ149" s="85"/>
    </row>
    <row r="150" spans="1:36" x14ac:dyDescent="0.25">
      <c r="A150" s="256"/>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c r="AA150" s="84"/>
      <c r="AB150" s="84"/>
      <c r="AC150" s="84"/>
      <c r="AD150" s="84"/>
      <c r="AE150" s="84"/>
      <c r="AF150" s="84"/>
      <c r="AG150" s="84"/>
      <c r="AH150" s="84"/>
      <c r="AI150" s="84"/>
      <c r="AJ150" s="84"/>
    </row>
    <row r="151" spans="1:36" x14ac:dyDescent="0.25">
      <c r="A151" s="257"/>
      <c r="B151" s="85"/>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5"/>
      <c r="AJ151" s="85"/>
    </row>
    <row r="152" spans="1:36" x14ac:dyDescent="0.25">
      <c r="A152" s="256"/>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row>
    <row r="153" spans="1:36" x14ac:dyDescent="0.25">
      <c r="A153" s="257"/>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row>
    <row r="154" spans="1:36" x14ac:dyDescent="0.25">
      <c r="A154" s="256"/>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c r="AA154" s="84"/>
      <c r="AB154" s="84"/>
      <c r="AC154" s="84"/>
      <c r="AD154" s="84"/>
      <c r="AE154" s="84"/>
      <c r="AF154" s="84"/>
      <c r="AG154" s="84"/>
      <c r="AH154" s="84"/>
      <c r="AI154" s="84"/>
      <c r="AJ154" s="84"/>
    </row>
    <row r="155" spans="1:36" x14ac:dyDescent="0.25">
      <c r="A155" s="257"/>
      <c r="B155" s="85"/>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row>
    <row r="156" spans="1:36" x14ac:dyDescent="0.25">
      <c r="A156" s="256"/>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row>
    <row r="157" spans="1:36" x14ac:dyDescent="0.25">
      <c r="A157" s="257"/>
      <c r="B157" s="85"/>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row>
    <row r="158" spans="1:36" x14ac:dyDescent="0.25">
      <c r="A158" s="256"/>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c r="AA158" s="84"/>
      <c r="AB158" s="84"/>
      <c r="AC158" s="84"/>
      <c r="AD158" s="84"/>
      <c r="AE158" s="84"/>
      <c r="AF158" s="84"/>
      <c r="AG158" s="84"/>
      <c r="AH158" s="84"/>
      <c r="AI158" s="84"/>
      <c r="AJ158" s="84"/>
    </row>
    <row r="159" spans="1:36" x14ac:dyDescent="0.25">
      <c r="A159" s="257"/>
      <c r="B159" s="85"/>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5"/>
      <c r="AI159" s="85"/>
      <c r="AJ159" s="85"/>
    </row>
    <row r="160" spans="1:36" x14ac:dyDescent="0.25">
      <c r="A160" s="256"/>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c r="AA160" s="84"/>
      <c r="AB160" s="84"/>
      <c r="AC160" s="84"/>
      <c r="AD160" s="84"/>
      <c r="AE160" s="84"/>
      <c r="AF160" s="84"/>
      <c r="AG160" s="84"/>
      <c r="AH160" s="84"/>
      <c r="AI160" s="84"/>
      <c r="AJ160" s="84"/>
    </row>
    <row r="161" spans="1:36" x14ac:dyDescent="0.25">
      <c r="A161" s="2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row>
    <row r="162" spans="1:36" x14ac:dyDescent="0.25">
      <c r="A162" s="256"/>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row>
    <row r="163" spans="1:36" x14ac:dyDescent="0.25">
      <c r="A163" s="257"/>
      <c r="B163" s="85"/>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5"/>
      <c r="AI163" s="85"/>
      <c r="AJ163" s="85"/>
    </row>
    <row r="164" spans="1:36" x14ac:dyDescent="0.25">
      <c r="A164" s="256"/>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c r="AA164" s="84"/>
      <c r="AB164" s="84"/>
      <c r="AC164" s="84"/>
      <c r="AD164" s="84"/>
      <c r="AE164" s="84"/>
      <c r="AF164" s="84"/>
      <c r="AG164" s="84"/>
      <c r="AH164" s="84"/>
      <c r="AI164" s="84"/>
      <c r="AJ164" s="84"/>
    </row>
    <row r="165" spans="1:36" x14ac:dyDescent="0.25">
      <c r="A165" s="257"/>
      <c r="B165" s="85"/>
      <c r="C165" s="85"/>
      <c r="D165" s="85"/>
      <c r="E165" s="85"/>
      <c r="F165" s="85"/>
      <c r="G165" s="85"/>
      <c r="H165" s="85"/>
      <c r="I165" s="85"/>
      <c r="J165" s="85"/>
      <c r="K165" s="85"/>
      <c r="L165" s="85"/>
      <c r="M165" s="85"/>
      <c r="N165" s="85"/>
      <c r="O165" s="85"/>
      <c r="P165" s="85"/>
      <c r="Q165" s="85"/>
      <c r="R165" s="85"/>
      <c r="S165" s="85"/>
      <c r="T165" s="85"/>
      <c r="U165" s="85"/>
      <c r="V165" s="85"/>
      <c r="W165" s="85"/>
      <c r="X165" s="85"/>
      <c r="Y165" s="85"/>
      <c r="Z165" s="85"/>
      <c r="AA165" s="85"/>
      <c r="AB165" s="85"/>
      <c r="AC165" s="85"/>
      <c r="AD165" s="85"/>
      <c r="AE165" s="85"/>
      <c r="AF165" s="85"/>
      <c r="AG165" s="85"/>
      <c r="AH165" s="85"/>
      <c r="AI165" s="85"/>
      <c r="AJ165" s="85"/>
    </row>
    <row r="166" spans="1:36" x14ac:dyDescent="0.25">
      <c r="A166" s="256"/>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c r="AA166" s="84"/>
      <c r="AB166" s="84"/>
      <c r="AC166" s="84"/>
      <c r="AD166" s="84"/>
      <c r="AE166" s="84"/>
      <c r="AF166" s="84"/>
      <c r="AG166" s="84"/>
      <c r="AH166" s="84"/>
      <c r="AI166" s="84"/>
      <c r="AJ166" s="84"/>
    </row>
    <row r="167" spans="1:36" x14ac:dyDescent="0.25">
      <c r="A167" s="257"/>
      <c r="B167" s="85"/>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c r="AB167" s="85"/>
      <c r="AC167" s="85"/>
      <c r="AD167" s="85"/>
      <c r="AE167" s="85"/>
      <c r="AF167" s="85"/>
      <c r="AG167" s="85"/>
      <c r="AH167" s="85"/>
      <c r="AI167" s="85"/>
      <c r="AJ167" s="85"/>
    </row>
    <row r="168" spans="1:36" x14ac:dyDescent="0.25">
      <c r="A168" s="256"/>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row>
    <row r="169" spans="1:36" x14ac:dyDescent="0.25">
      <c r="A169" s="257"/>
      <c r="B169" s="85"/>
      <c r="C169" s="85"/>
      <c r="D169" s="85"/>
      <c r="E169" s="85"/>
      <c r="F169" s="85"/>
      <c r="G169" s="85"/>
      <c r="H169" s="85"/>
      <c r="I169" s="85"/>
      <c r="J169" s="85"/>
      <c r="K169" s="85"/>
      <c r="L169" s="85"/>
      <c r="M169" s="85"/>
      <c r="N169" s="85"/>
      <c r="O169" s="85"/>
      <c r="P169" s="85"/>
      <c r="Q169" s="85"/>
      <c r="R169" s="85"/>
      <c r="S169" s="85"/>
      <c r="T169" s="85"/>
      <c r="U169" s="85"/>
      <c r="V169" s="85"/>
      <c r="W169" s="85"/>
      <c r="X169" s="85"/>
      <c r="Y169" s="85"/>
      <c r="Z169" s="85"/>
      <c r="AA169" s="85"/>
      <c r="AB169" s="85"/>
      <c r="AC169" s="85"/>
      <c r="AD169" s="85"/>
      <c r="AE169" s="85"/>
      <c r="AF169" s="85"/>
      <c r="AG169" s="85"/>
      <c r="AH169" s="85"/>
      <c r="AI169" s="85"/>
      <c r="AJ169" s="85"/>
    </row>
    <row r="170" spans="1:36" x14ac:dyDescent="0.25">
      <c r="A170" s="256"/>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row>
    <row r="171" spans="1:36" x14ac:dyDescent="0.25">
      <c r="A171" s="257"/>
      <c r="B171" s="85"/>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c r="AA171" s="85"/>
      <c r="AB171" s="85"/>
      <c r="AC171" s="85"/>
      <c r="AD171" s="85"/>
      <c r="AE171" s="85"/>
      <c r="AF171" s="85"/>
      <c r="AG171" s="85"/>
      <c r="AH171" s="85"/>
      <c r="AI171" s="85"/>
      <c r="AJ171" s="85"/>
    </row>
    <row r="172" spans="1:36" x14ac:dyDescent="0.25">
      <c r="A172" s="256"/>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c r="AA172" s="84"/>
      <c r="AB172" s="84"/>
      <c r="AC172" s="84"/>
      <c r="AD172" s="84"/>
      <c r="AE172" s="84"/>
      <c r="AF172" s="84"/>
      <c r="AG172" s="84"/>
      <c r="AH172" s="84"/>
      <c r="AI172" s="84"/>
      <c r="AJ172" s="84"/>
    </row>
    <row r="173" spans="1:36" x14ac:dyDescent="0.25">
      <c r="A173" s="257"/>
      <c r="B173" s="85"/>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5"/>
      <c r="AE173" s="85"/>
      <c r="AF173" s="85"/>
      <c r="AG173" s="85"/>
      <c r="AH173" s="85"/>
      <c r="AI173" s="85"/>
      <c r="AJ173" s="85"/>
    </row>
    <row r="174" spans="1:36" x14ac:dyDescent="0.25">
      <c r="A174" s="256"/>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c r="AA174" s="84"/>
      <c r="AB174" s="84"/>
      <c r="AC174" s="84"/>
      <c r="AD174" s="84"/>
      <c r="AE174" s="84"/>
      <c r="AF174" s="84"/>
      <c r="AG174" s="84"/>
      <c r="AH174" s="84"/>
      <c r="AI174" s="84"/>
      <c r="AJ174" s="84"/>
    </row>
    <row r="175" spans="1:36" x14ac:dyDescent="0.25">
      <c r="A175" s="257"/>
      <c r="B175" s="85"/>
      <c r="C175" s="85"/>
      <c r="D175" s="85"/>
      <c r="E175" s="85"/>
      <c r="F175" s="85"/>
      <c r="G175" s="85"/>
      <c r="H175" s="85"/>
      <c r="I175" s="85"/>
      <c r="J175" s="85"/>
      <c r="K175" s="85"/>
      <c r="L175" s="85"/>
      <c r="M175" s="85"/>
      <c r="N175" s="85"/>
      <c r="O175" s="85"/>
      <c r="P175" s="85"/>
      <c r="Q175" s="85"/>
      <c r="R175" s="85"/>
      <c r="S175" s="85"/>
      <c r="T175" s="85"/>
      <c r="U175" s="85"/>
      <c r="V175" s="85"/>
      <c r="W175" s="85"/>
      <c r="X175" s="85"/>
      <c r="Y175" s="85"/>
      <c r="Z175" s="85"/>
      <c r="AA175" s="85"/>
      <c r="AB175" s="85"/>
      <c r="AC175" s="85"/>
      <c r="AD175" s="85"/>
      <c r="AE175" s="85"/>
      <c r="AF175" s="85"/>
      <c r="AG175" s="85"/>
      <c r="AH175" s="85"/>
      <c r="AI175" s="85"/>
      <c r="AJ175" s="85"/>
    </row>
    <row r="176" spans="1:36" x14ac:dyDescent="0.25">
      <c r="A176" s="256"/>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c r="AA176" s="84"/>
      <c r="AB176" s="84"/>
      <c r="AC176" s="84"/>
      <c r="AD176" s="84"/>
      <c r="AE176" s="84"/>
      <c r="AF176" s="84"/>
      <c r="AG176" s="84"/>
      <c r="AH176" s="84"/>
      <c r="AI176" s="84"/>
      <c r="AJ176" s="84"/>
    </row>
    <row r="177" spans="1:36" x14ac:dyDescent="0.25">
      <c r="A177" s="257"/>
      <c r="B177" s="85"/>
      <c r="C177" s="85"/>
      <c r="D177" s="85"/>
      <c r="E177" s="85"/>
      <c r="F177" s="85"/>
      <c r="G177" s="85"/>
      <c r="H177" s="85"/>
      <c r="I177" s="85"/>
      <c r="J177" s="85"/>
      <c r="K177" s="85"/>
      <c r="L177" s="85"/>
      <c r="M177" s="85"/>
      <c r="N177" s="85"/>
      <c r="O177" s="85"/>
      <c r="P177" s="85"/>
      <c r="Q177" s="85"/>
      <c r="R177" s="85"/>
      <c r="S177" s="85"/>
      <c r="T177" s="85"/>
      <c r="U177" s="85"/>
      <c r="V177" s="85"/>
      <c r="W177" s="85"/>
      <c r="X177" s="85"/>
      <c r="Y177" s="85"/>
      <c r="Z177" s="85"/>
      <c r="AA177" s="85"/>
      <c r="AB177" s="85"/>
      <c r="AC177" s="85"/>
      <c r="AD177" s="85"/>
      <c r="AE177" s="85"/>
      <c r="AF177" s="85"/>
      <c r="AG177" s="85"/>
      <c r="AH177" s="85"/>
      <c r="AI177" s="85"/>
      <c r="AJ177" s="85"/>
    </row>
    <row r="178" spans="1:36" x14ac:dyDescent="0.25">
      <c r="A178" s="256"/>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row>
    <row r="179" spans="1:36" x14ac:dyDescent="0.25">
      <c r="A179" s="257"/>
      <c r="B179" s="85"/>
      <c r="C179" s="85"/>
      <c r="D179" s="85"/>
      <c r="E179" s="85"/>
      <c r="F179" s="85"/>
      <c r="G179" s="85"/>
      <c r="H179" s="85"/>
      <c r="I179" s="85"/>
      <c r="J179" s="85"/>
      <c r="K179" s="85"/>
      <c r="L179" s="85"/>
      <c r="M179" s="85"/>
      <c r="N179" s="85"/>
      <c r="O179" s="85"/>
      <c r="P179" s="85"/>
      <c r="Q179" s="85"/>
      <c r="R179" s="85"/>
      <c r="S179" s="85"/>
      <c r="T179" s="85"/>
      <c r="U179" s="85"/>
      <c r="V179" s="85"/>
      <c r="W179" s="85"/>
      <c r="X179" s="85"/>
      <c r="Y179" s="85"/>
      <c r="Z179" s="85"/>
      <c r="AA179" s="85"/>
      <c r="AB179" s="85"/>
      <c r="AC179" s="85"/>
      <c r="AD179" s="85"/>
      <c r="AE179" s="85"/>
      <c r="AF179" s="85"/>
      <c r="AG179" s="85"/>
      <c r="AH179" s="85"/>
      <c r="AI179" s="85"/>
      <c r="AJ179" s="85"/>
    </row>
    <row r="180" spans="1:36" x14ac:dyDescent="0.25">
      <c r="A180" s="256"/>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row>
    <row r="181" spans="1:36" x14ac:dyDescent="0.25">
      <c r="A181" s="257"/>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5"/>
      <c r="AE181" s="85"/>
      <c r="AF181" s="85"/>
      <c r="AG181" s="85"/>
      <c r="AH181" s="85"/>
      <c r="AI181" s="85"/>
      <c r="AJ181" s="85"/>
    </row>
    <row r="182" spans="1:36" x14ac:dyDescent="0.25">
      <c r="A182" s="256"/>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c r="AA182" s="84"/>
      <c r="AB182" s="84"/>
      <c r="AC182" s="84"/>
      <c r="AD182" s="84"/>
      <c r="AE182" s="84"/>
      <c r="AF182" s="84"/>
      <c r="AG182" s="84"/>
      <c r="AH182" s="84"/>
      <c r="AI182" s="84"/>
      <c r="AJ182" s="84"/>
    </row>
    <row r="183" spans="1:36" x14ac:dyDescent="0.25">
      <c r="A183" s="257"/>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5"/>
      <c r="AE183" s="85"/>
      <c r="AF183" s="85"/>
      <c r="AG183" s="85"/>
      <c r="AH183" s="85"/>
      <c r="AI183" s="85"/>
      <c r="AJ183" s="85"/>
    </row>
    <row r="184" spans="1:36" x14ac:dyDescent="0.25">
      <c r="A184" s="256"/>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c r="AA184" s="84"/>
      <c r="AB184" s="84"/>
      <c r="AC184" s="84"/>
      <c r="AD184" s="84"/>
      <c r="AE184" s="84"/>
      <c r="AF184" s="84"/>
      <c r="AG184" s="84"/>
      <c r="AH184" s="84"/>
      <c r="AI184" s="84"/>
      <c r="AJ184" s="84"/>
    </row>
    <row r="185" spans="1:36" x14ac:dyDescent="0.25">
      <c r="A185" s="257"/>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c r="AB185" s="85"/>
      <c r="AC185" s="85"/>
      <c r="AD185" s="85"/>
      <c r="AE185" s="85"/>
      <c r="AF185" s="85"/>
      <c r="AG185" s="85"/>
      <c r="AH185" s="85"/>
      <c r="AI185" s="85"/>
      <c r="AJ185" s="85"/>
    </row>
    <row r="186" spans="1:36" x14ac:dyDescent="0.25">
      <c r="A186" s="256"/>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c r="AA186" s="84"/>
      <c r="AB186" s="84"/>
      <c r="AC186" s="84"/>
      <c r="AD186" s="84"/>
      <c r="AE186" s="84"/>
      <c r="AF186" s="84"/>
      <c r="AG186" s="84"/>
      <c r="AH186" s="84"/>
      <c r="AI186" s="84"/>
      <c r="AJ186" s="84"/>
    </row>
    <row r="187" spans="1:36" x14ac:dyDescent="0.25">
      <c r="A187" s="257"/>
      <c r="B187" s="85"/>
      <c r="C187" s="85"/>
      <c r="D187" s="85"/>
      <c r="E187" s="85"/>
      <c r="F187" s="85"/>
      <c r="G187" s="85"/>
      <c r="H187" s="85"/>
      <c r="I187" s="85"/>
      <c r="J187" s="85"/>
      <c r="K187" s="85"/>
      <c r="L187" s="85"/>
      <c r="M187" s="85"/>
      <c r="N187" s="85"/>
      <c r="O187" s="85"/>
      <c r="P187" s="85"/>
      <c r="Q187" s="85"/>
      <c r="R187" s="85"/>
      <c r="S187" s="85"/>
      <c r="T187" s="85"/>
      <c r="U187" s="85"/>
      <c r="V187" s="85"/>
      <c r="W187" s="85"/>
      <c r="X187" s="85"/>
      <c r="Y187" s="85"/>
      <c r="Z187" s="85"/>
      <c r="AA187" s="85"/>
      <c r="AB187" s="85"/>
      <c r="AC187" s="85"/>
      <c r="AD187" s="85"/>
      <c r="AE187" s="85"/>
      <c r="AF187" s="85"/>
      <c r="AG187" s="85"/>
      <c r="AH187" s="85"/>
      <c r="AI187" s="85"/>
      <c r="AJ187" s="85"/>
    </row>
    <row r="188" spans="1:36" x14ac:dyDescent="0.25">
      <c r="A188" s="256"/>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c r="AA188" s="84"/>
      <c r="AB188" s="84"/>
      <c r="AC188" s="84"/>
      <c r="AD188" s="84"/>
      <c r="AE188" s="84"/>
      <c r="AF188" s="84"/>
      <c r="AG188" s="84"/>
      <c r="AH188" s="84"/>
      <c r="AI188" s="84"/>
      <c r="AJ188" s="84"/>
    </row>
    <row r="189" spans="1:36" x14ac:dyDescent="0.25">
      <c r="A189" s="257"/>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row>
    <row r="190" spans="1:36" x14ac:dyDescent="0.25">
      <c r="A190" s="256"/>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c r="AA190" s="84"/>
      <c r="AB190" s="84"/>
      <c r="AC190" s="84"/>
      <c r="AD190" s="84"/>
      <c r="AE190" s="84"/>
      <c r="AF190" s="84"/>
      <c r="AG190" s="84"/>
      <c r="AH190" s="84"/>
      <c r="AI190" s="84"/>
      <c r="AJ190" s="84"/>
    </row>
    <row r="191" spans="1:36" x14ac:dyDescent="0.25">
      <c r="A191" s="257"/>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row>
    <row r="192" spans="1:36" x14ac:dyDescent="0.25">
      <c r="A192" s="256"/>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84"/>
      <c r="Z192" s="84"/>
      <c r="AA192" s="84"/>
      <c r="AB192" s="84"/>
      <c r="AC192" s="84"/>
      <c r="AD192" s="84"/>
      <c r="AE192" s="84"/>
      <c r="AF192" s="84"/>
      <c r="AG192" s="84"/>
      <c r="AH192" s="84"/>
      <c r="AI192" s="84"/>
      <c r="AJ192" s="84"/>
    </row>
    <row r="193" spans="1:36" x14ac:dyDescent="0.25">
      <c r="A193" s="257"/>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row>
    <row r="194" spans="1:36" x14ac:dyDescent="0.25">
      <c r="A194" s="256"/>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c r="AA194" s="84"/>
      <c r="AB194" s="84"/>
      <c r="AC194" s="84"/>
      <c r="AD194" s="84"/>
      <c r="AE194" s="84"/>
      <c r="AF194" s="84"/>
      <c r="AG194" s="84"/>
      <c r="AH194" s="84"/>
      <c r="AI194" s="84"/>
      <c r="AJ194" s="84"/>
    </row>
    <row r="195" spans="1:36" x14ac:dyDescent="0.25">
      <c r="A195" s="257"/>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row>
    <row r="196" spans="1:36" x14ac:dyDescent="0.25">
      <c r="A196" s="256"/>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84"/>
      <c r="Z196" s="84"/>
      <c r="AA196" s="84"/>
      <c r="AB196" s="84"/>
      <c r="AC196" s="84"/>
      <c r="AD196" s="84"/>
      <c r="AE196" s="84"/>
      <c r="AF196" s="84"/>
      <c r="AG196" s="84"/>
      <c r="AH196" s="84"/>
      <c r="AI196" s="84"/>
      <c r="AJ196" s="84"/>
    </row>
    <row r="197" spans="1:36" x14ac:dyDescent="0.25">
      <c r="A197" s="257"/>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row>
    <row r="198" spans="1:36" x14ac:dyDescent="0.25">
      <c r="A198" s="256"/>
      <c r="B198" s="84"/>
      <c r="C198" s="84"/>
      <c r="D198" s="84"/>
      <c r="E198" s="84"/>
      <c r="F198" s="84"/>
      <c r="G198" s="84"/>
      <c r="H198" s="84"/>
      <c r="I198" s="84"/>
      <c r="J198" s="84"/>
      <c r="K198" s="84"/>
      <c r="L198" s="84"/>
      <c r="M198" s="84"/>
      <c r="N198" s="84"/>
      <c r="O198" s="84"/>
      <c r="P198" s="84"/>
      <c r="Q198" s="84"/>
      <c r="R198" s="84"/>
      <c r="S198" s="84"/>
      <c r="T198" s="84"/>
      <c r="U198" s="84"/>
      <c r="V198" s="84"/>
      <c r="W198" s="84"/>
      <c r="X198" s="84"/>
      <c r="Y198" s="84"/>
      <c r="Z198" s="84"/>
      <c r="AA198" s="84"/>
      <c r="AB198" s="84"/>
      <c r="AC198" s="84"/>
      <c r="AD198" s="84"/>
      <c r="AE198" s="84"/>
      <c r="AF198" s="84"/>
      <c r="AG198" s="84"/>
      <c r="AH198" s="84"/>
      <c r="AI198" s="84"/>
      <c r="AJ198" s="84"/>
    </row>
    <row r="199" spans="1:36" x14ac:dyDescent="0.25">
      <c r="A199" s="257"/>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row>
    <row r="200" spans="1:36" x14ac:dyDescent="0.25">
      <c r="A200" s="256"/>
      <c r="B200" s="84"/>
      <c r="C200" s="84"/>
      <c r="D200" s="84"/>
      <c r="E200" s="84"/>
      <c r="F200" s="84"/>
      <c r="G200" s="84"/>
      <c r="H200" s="84"/>
      <c r="I200" s="84"/>
      <c r="J200" s="84"/>
      <c r="K200" s="84"/>
      <c r="L200" s="84"/>
      <c r="M200" s="84"/>
      <c r="N200" s="84"/>
      <c r="O200" s="84"/>
      <c r="P200" s="84"/>
      <c r="Q200" s="84"/>
      <c r="R200" s="84"/>
      <c r="S200" s="84"/>
      <c r="T200" s="84"/>
      <c r="U200" s="84"/>
      <c r="V200" s="84"/>
      <c r="W200" s="84"/>
      <c r="X200" s="84"/>
      <c r="Y200" s="84"/>
      <c r="Z200" s="84"/>
      <c r="AA200" s="84"/>
      <c r="AB200" s="84"/>
      <c r="AC200" s="84"/>
      <c r="AD200" s="84"/>
      <c r="AE200" s="84"/>
      <c r="AF200" s="84"/>
      <c r="AG200" s="84"/>
      <c r="AH200" s="84"/>
      <c r="AI200" s="84"/>
      <c r="AJ200" s="84"/>
    </row>
    <row r="201" spans="1:36" x14ac:dyDescent="0.25">
      <c r="A201" s="257"/>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row>
    <row r="202" spans="1:36" x14ac:dyDescent="0.25">
      <c r="A202" s="256"/>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84"/>
      <c r="Z202" s="84"/>
      <c r="AA202" s="84"/>
      <c r="AB202" s="84"/>
      <c r="AC202" s="84"/>
      <c r="AD202" s="84"/>
      <c r="AE202" s="84"/>
      <c r="AF202" s="84"/>
      <c r="AG202" s="84"/>
      <c r="AH202" s="84"/>
      <c r="AI202" s="84"/>
      <c r="AJ202" s="84"/>
    </row>
    <row r="203" spans="1:36" x14ac:dyDescent="0.25">
      <c r="A203" s="257"/>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row>
    <row r="204" spans="1:36" x14ac:dyDescent="0.25">
      <c r="A204" s="256"/>
      <c r="B204" s="84"/>
      <c r="C204" s="84"/>
      <c r="D204" s="84"/>
      <c r="E204" s="84"/>
      <c r="F204" s="84"/>
      <c r="G204" s="84"/>
      <c r="H204" s="84"/>
      <c r="I204" s="84"/>
      <c r="J204" s="84"/>
      <c r="K204" s="84"/>
      <c r="L204" s="84"/>
      <c r="M204" s="84"/>
      <c r="N204" s="84"/>
      <c r="O204" s="84"/>
      <c r="P204" s="84"/>
      <c r="Q204" s="84"/>
      <c r="R204" s="84"/>
      <c r="S204" s="84"/>
      <c r="T204" s="84"/>
      <c r="U204" s="84"/>
      <c r="V204" s="84"/>
      <c r="W204" s="84"/>
      <c r="X204" s="84"/>
      <c r="Y204" s="84"/>
      <c r="Z204" s="84"/>
      <c r="AA204" s="84"/>
      <c r="AB204" s="84"/>
      <c r="AC204" s="84"/>
      <c r="AD204" s="84"/>
      <c r="AE204" s="84"/>
      <c r="AF204" s="84"/>
      <c r="AG204" s="84"/>
      <c r="AH204" s="84"/>
      <c r="AI204" s="84"/>
      <c r="AJ204" s="84"/>
    </row>
    <row r="205" spans="1:36" x14ac:dyDescent="0.25">
      <c r="A205" s="257"/>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5"/>
      <c r="AE205" s="85"/>
      <c r="AF205" s="85"/>
      <c r="AG205" s="85"/>
      <c r="AH205" s="85"/>
      <c r="AI205" s="85"/>
      <c r="AJ205" s="85"/>
    </row>
    <row r="206" spans="1:36" x14ac:dyDescent="0.25">
      <c r="A206" s="256"/>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row>
    <row r="207" spans="1:36" x14ac:dyDescent="0.25">
      <c r="A207" s="257"/>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row>
    <row r="208" spans="1:36" x14ac:dyDescent="0.25">
      <c r="A208" s="256"/>
      <c r="B208" s="84"/>
      <c r="C208" s="84"/>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row>
    <row r="209" spans="1:36" x14ac:dyDescent="0.25">
      <c r="A209" s="257"/>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row>
    <row r="210" spans="1:36" x14ac:dyDescent="0.25">
      <c r="A210" s="256"/>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row>
    <row r="211" spans="1:36" x14ac:dyDescent="0.25">
      <c r="A211" s="257"/>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c r="AA211" s="85"/>
      <c r="AB211" s="85"/>
      <c r="AC211" s="85"/>
      <c r="AD211" s="85"/>
      <c r="AE211" s="85"/>
      <c r="AF211" s="85"/>
      <c r="AG211" s="85"/>
      <c r="AH211" s="85"/>
      <c r="AI211" s="85"/>
      <c r="AJ211" s="85"/>
    </row>
    <row r="212" spans="1:36" x14ac:dyDescent="0.25">
      <c r="A212" s="256"/>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84"/>
      <c r="AJ212" s="84"/>
    </row>
    <row r="213" spans="1:36" x14ac:dyDescent="0.25">
      <c r="A213" s="257"/>
      <c r="B213" s="85"/>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row>
    <row r="214" spans="1:36" x14ac:dyDescent="0.25">
      <c r="A214" s="256"/>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c r="AA214" s="84"/>
      <c r="AB214" s="84"/>
      <c r="AC214" s="84"/>
      <c r="AD214" s="84"/>
      <c r="AE214" s="84"/>
      <c r="AF214" s="84"/>
      <c r="AG214" s="84"/>
      <c r="AH214" s="84"/>
      <c r="AI214" s="84"/>
      <c r="AJ214" s="84"/>
    </row>
    <row r="215" spans="1:36" x14ac:dyDescent="0.25">
      <c r="A215" s="257"/>
      <c r="B215" s="85"/>
      <c r="C215" s="85"/>
      <c r="D215" s="85"/>
      <c r="E215" s="85"/>
      <c r="F215" s="85"/>
      <c r="G215" s="85"/>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row>
    <row r="216" spans="1:36" x14ac:dyDescent="0.25">
      <c r="A216" s="256"/>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c r="AA216" s="84"/>
      <c r="AB216" s="84"/>
      <c r="AC216" s="84"/>
      <c r="AD216" s="84"/>
      <c r="AE216" s="84"/>
      <c r="AF216" s="84"/>
      <c r="AG216" s="84"/>
      <c r="AH216" s="84"/>
      <c r="AI216" s="84"/>
      <c r="AJ216" s="84"/>
    </row>
    <row r="217" spans="1:36" x14ac:dyDescent="0.25">
      <c r="A217" s="257"/>
      <c r="B217" s="85"/>
      <c r="C217" s="85"/>
      <c r="D217" s="85"/>
      <c r="E217" s="85"/>
      <c r="F217" s="85"/>
      <c r="G217" s="85"/>
      <c r="H217" s="85"/>
      <c r="I217" s="85"/>
      <c r="J217" s="85"/>
      <c r="K217" s="85"/>
      <c r="L217" s="85"/>
      <c r="M217" s="85"/>
      <c r="N217" s="85"/>
      <c r="O217" s="85"/>
      <c r="P217" s="85"/>
      <c r="Q217" s="85"/>
      <c r="R217" s="85"/>
      <c r="S217" s="85"/>
      <c r="T217" s="85"/>
      <c r="U217" s="85"/>
      <c r="V217" s="85"/>
      <c r="W217" s="85"/>
      <c r="X217" s="85"/>
      <c r="Y217" s="85"/>
      <c r="Z217" s="85"/>
      <c r="AA217" s="85"/>
      <c r="AB217" s="85"/>
      <c r="AC217" s="85"/>
      <c r="AD217" s="85"/>
      <c r="AE217" s="85"/>
      <c r="AF217" s="85"/>
      <c r="AG217" s="85"/>
      <c r="AH217" s="85"/>
      <c r="AI217" s="85"/>
      <c r="AJ217" s="85"/>
    </row>
    <row r="218" spans="1:36" x14ac:dyDescent="0.25">
      <c r="A218" s="256"/>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row>
    <row r="219" spans="1:36" x14ac:dyDescent="0.25">
      <c r="A219" s="257"/>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c r="AA219" s="85"/>
      <c r="AB219" s="85"/>
      <c r="AC219" s="85"/>
      <c r="AD219" s="85"/>
      <c r="AE219" s="85"/>
      <c r="AF219" s="85"/>
      <c r="AG219" s="85"/>
      <c r="AH219" s="85"/>
      <c r="AI219" s="85"/>
      <c r="AJ219" s="85"/>
    </row>
    <row r="220" spans="1:36" x14ac:dyDescent="0.25">
      <c r="A220" s="256"/>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row>
    <row r="221" spans="1:36" x14ac:dyDescent="0.25">
      <c r="A221" s="257"/>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row>
    <row r="222" spans="1:36" x14ac:dyDescent="0.25">
      <c r="A222" s="256"/>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c r="AA222" s="84"/>
      <c r="AB222" s="84"/>
      <c r="AC222" s="84"/>
      <c r="AD222" s="84"/>
      <c r="AE222" s="84"/>
      <c r="AF222" s="84"/>
      <c r="AG222" s="84"/>
      <c r="AH222" s="84"/>
      <c r="AI222" s="84"/>
      <c r="AJ222" s="84"/>
    </row>
    <row r="223" spans="1:36" x14ac:dyDescent="0.25">
      <c r="A223" s="257"/>
      <c r="B223" s="85"/>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row>
    <row r="224" spans="1:36" x14ac:dyDescent="0.25">
      <c r="A224" s="256"/>
      <c r="B224" s="84"/>
      <c r="C224" s="84"/>
      <c r="D224" s="84"/>
      <c r="E224" s="84"/>
      <c r="F224" s="84"/>
      <c r="G224" s="84"/>
      <c r="H224" s="84"/>
      <c r="I224" s="84"/>
      <c r="J224" s="84"/>
      <c r="K224" s="84"/>
      <c r="L224" s="84"/>
      <c r="M224" s="84"/>
      <c r="N224" s="84"/>
      <c r="O224" s="84"/>
      <c r="P224" s="84"/>
      <c r="Q224" s="84"/>
      <c r="R224" s="84"/>
      <c r="S224" s="84"/>
      <c r="T224" s="84"/>
      <c r="U224" s="84"/>
      <c r="V224" s="84"/>
      <c r="W224" s="84"/>
      <c r="X224" s="84"/>
      <c r="Y224" s="84"/>
      <c r="Z224" s="84"/>
      <c r="AA224" s="84"/>
      <c r="AB224" s="84"/>
      <c r="AC224" s="84"/>
      <c r="AD224" s="84"/>
      <c r="AE224" s="84"/>
      <c r="AF224" s="84"/>
      <c r="AG224" s="84"/>
      <c r="AH224" s="84"/>
      <c r="AI224" s="84"/>
      <c r="AJ224" s="84"/>
    </row>
    <row r="225" spans="1:36" x14ac:dyDescent="0.25">
      <c r="A225" s="257"/>
      <c r="B225" s="85"/>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c r="AB225" s="85"/>
      <c r="AC225" s="85"/>
      <c r="AD225" s="85"/>
      <c r="AE225" s="85"/>
      <c r="AF225" s="85"/>
      <c r="AG225" s="85"/>
      <c r="AH225" s="85"/>
      <c r="AI225" s="85"/>
      <c r="AJ225" s="85"/>
    </row>
    <row r="226" spans="1:36" x14ac:dyDescent="0.25">
      <c r="A226" s="256"/>
      <c r="B226" s="84"/>
      <c r="C226" s="84"/>
      <c r="D226" s="84"/>
      <c r="E226" s="84"/>
      <c r="F226" s="84"/>
      <c r="G226" s="84"/>
      <c r="H226" s="84"/>
      <c r="I226" s="84"/>
      <c r="J226" s="84"/>
      <c r="K226" s="84"/>
      <c r="L226" s="84"/>
      <c r="M226" s="84"/>
      <c r="N226" s="84"/>
      <c r="O226" s="84"/>
      <c r="P226" s="84"/>
      <c r="Q226" s="84"/>
      <c r="R226" s="84"/>
      <c r="S226" s="84"/>
      <c r="T226" s="84"/>
      <c r="U226" s="84"/>
      <c r="V226" s="84"/>
      <c r="W226" s="84"/>
      <c r="X226" s="84"/>
      <c r="Y226" s="84"/>
      <c r="Z226" s="84"/>
      <c r="AA226" s="84"/>
      <c r="AB226" s="84"/>
      <c r="AC226" s="84"/>
      <c r="AD226" s="84"/>
      <c r="AE226" s="84"/>
      <c r="AF226" s="84"/>
      <c r="AG226" s="84"/>
      <c r="AH226" s="84"/>
      <c r="AI226" s="84"/>
      <c r="AJ226" s="84"/>
    </row>
    <row r="227" spans="1:36" x14ac:dyDescent="0.25">
      <c r="A227" s="257"/>
      <c r="B227" s="85"/>
      <c r="C227" s="85"/>
      <c r="D227" s="85"/>
      <c r="E227" s="85"/>
      <c r="F227" s="85"/>
      <c r="G227" s="85"/>
      <c r="H227" s="85"/>
      <c r="I227" s="85"/>
      <c r="J227" s="85"/>
      <c r="K227" s="85"/>
      <c r="L227" s="85"/>
      <c r="M227" s="85"/>
      <c r="N227" s="85"/>
      <c r="O227" s="85"/>
      <c r="P227" s="85"/>
      <c r="Q227" s="85"/>
      <c r="R227" s="85"/>
      <c r="S227" s="85"/>
      <c r="T227" s="85"/>
      <c r="U227" s="85"/>
      <c r="V227" s="85"/>
      <c r="W227" s="85"/>
      <c r="X227" s="85"/>
      <c r="Y227" s="85"/>
      <c r="Z227" s="85"/>
      <c r="AA227" s="85"/>
      <c r="AB227" s="85"/>
      <c r="AC227" s="85"/>
      <c r="AD227" s="85"/>
      <c r="AE227" s="85"/>
      <c r="AF227" s="85"/>
      <c r="AG227" s="85"/>
      <c r="AH227" s="85"/>
      <c r="AI227" s="85"/>
      <c r="AJ227" s="85"/>
    </row>
    <row r="228" spans="1:36" x14ac:dyDescent="0.25">
      <c r="A228" s="256"/>
      <c r="B228" s="84"/>
      <c r="C228" s="84"/>
      <c r="D228" s="84"/>
      <c r="E228" s="84"/>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row>
    <row r="229" spans="1:36" x14ac:dyDescent="0.25">
      <c r="A229" s="257"/>
      <c r="B229" s="85"/>
      <c r="C229" s="85"/>
      <c r="D229" s="85"/>
      <c r="E229" s="85"/>
      <c r="F229" s="85"/>
      <c r="G229" s="85"/>
      <c r="H229" s="85"/>
      <c r="I229" s="85"/>
      <c r="J229" s="85"/>
      <c r="K229" s="85"/>
      <c r="L229" s="85"/>
      <c r="M229" s="85"/>
      <c r="N229" s="85"/>
      <c r="O229" s="85"/>
      <c r="P229" s="85"/>
      <c r="Q229" s="85"/>
      <c r="R229" s="85"/>
      <c r="S229" s="85"/>
      <c r="T229" s="85"/>
      <c r="U229" s="85"/>
      <c r="V229" s="85"/>
      <c r="W229" s="85"/>
      <c r="X229" s="85"/>
      <c r="Y229" s="85"/>
      <c r="Z229" s="85"/>
      <c r="AA229" s="85"/>
      <c r="AB229" s="85"/>
      <c r="AC229" s="85"/>
      <c r="AD229" s="85"/>
      <c r="AE229" s="85"/>
      <c r="AF229" s="85"/>
      <c r="AG229" s="85"/>
      <c r="AH229" s="85"/>
      <c r="AI229" s="85"/>
      <c r="AJ229" s="85"/>
    </row>
    <row r="230" spans="1:36" x14ac:dyDescent="0.25">
      <c r="A230" s="256"/>
      <c r="B230" s="84"/>
      <c r="C230" s="84"/>
      <c r="D230" s="84"/>
      <c r="E230" s="84"/>
      <c r="F230" s="84"/>
      <c r="G230" s="84"/>
      <c r="H230" s="84"/>
      <c r="I230" s="84"/>
      <c r="J230" s="84"/>
      <c r="K230" s="84"/>
      <c r="L230" s="84"/>
      <c r="M230" s="84"/>
      <c r="N230" s="84"/>
      <c r="O230" s="84"/>
      <c r="P230" s="84"/>
      <c r="Q230" s="84"/>
      <c r="R230" s="84"/>
      <c r="S230" s="84"/>
      <c r="T230" s="84"/>
      <c r="U230" s="84"/>
      <c r="V230" s="84"/>
      <c r="W230" s="84"/>
      <c r="X230" s="84"/>
      <c r="Y230" s="84"/>
      <c r="Z230" s="84"/>
      <c r="AA230" s="84"/>
      <c r="AB230" s="84"/>
      <c r="AC230" s="84"/>
      <c r="AD230" s="84"/>
      <c r="AE230" s="84"/>
      <c r="AF230" s="84"/>
      <c r="AG230" s="84"/>
      <c r="AH230" s="84"/>
      <c r="AI230" s="84"/>
      <c r="AJ230" s="84"/>
    </row>
    <row r="231" spans="1:36" x14ac:dyDescent="0.25">
      <c r="A231" s="257"/>
      <c r="B231" s="85"/>
      <c r="C231" s="85"/>
      <c r="D231" s="85"/>
      <c r="E231" s="85"/>
      <c r="F231" s="85"/>
      <c r="G231" s="85"/>
      <c r="H231" s="85"/>
      <c r="I231" s="85"/>
      <c r="J231" s="85"/>
      <c r="K231" s="85"/>
      <c r="L231" s="85"/>
      <c r="M231" s="85"/>
      <c r="N231" s="85"/>
      <c r="O231" s="85"/>
      <c r="P231" s="85"/>
      <c r="Q231" s="85"/>
      <c r="R231" s="85"/>
      <c r="S231" s="85"/>
      <c r="T231" s="85"/>
      <c r="U231" s="85"/>
      <c r="V231" s="85"/>
      <c r="W231" s="85"/>
      <c r="X231" s="85"/>
      <c r="Y231" s="85"/>
      <c r="Z231" s="85"/>
      <c r="AA231" s="85"/>
      <c r="AB231" s="85"/>
      <c r="AC231" s="85"/>
      <c r="AD231" s="85"/>
      <c r="AE231" s="85"/>
      <c r="AF231" s="85"/>
      <c r="AG231" s="85"/>
      <c r="AH231" s="85"/>
      <c r="AI231" s="85"/>
      <c r="AJ231" s="85"/>
    </row>
    <row r="232" spans="1:36" x14ac:dyDescent="0.25">
      <c r="A232" s="256"/>
      <c r="B232" s="84"/>
      <c r="C232" s="84"/>
      <c r="D232" s="84"/>
      <c r="E232" s="84"/>
      <c r="F232" s="84"/>
      <c r="G232" s="84"/>
      <c r="H232" s="84"/>
      <c r="I232" s="84"/>
      <c r="J232" s="84"/>
      <c r="K232" s="84"/>
      <c r="L232" s="84"/>
      <c r="M232" s="84"/>
      <c r="N232" s="84"/>
      <c r="O232" s="84"/>
      <c r="P232" s="84"/>
      <c r="Q232" s="84"/>
      <c r="R232" s="84"/>
      <c r="S232" s="84"/>
      <c r="T232" s="84"/>
      <c r="U232" s="84"/>
      <c r="V232" s="84"/>
      <c r="W232" s="84"/>
      <c r="X232" s="84"/>
      <c r="Y232" s="84"/>
      <c r="Z232" s="84"/>
      <c r="AA232" s="84"/>
      <c r="AB232" s="84"/>
      <c r="AC232" s="84"/>
      <c r="AD232" s="84"/>
      <c r="AE232" s="84"/>
      <c r="AF232" s="84"/>
      <c r="AG232" s="84"/>
      <c r="AH232" s="84"/>
      <c r="AI232" s="84"/>
      <c r="AJ232" s="84"/>
    </row>
    <row r="233" spans="1:36" x14ac:dyDescent="0.25">
      <c r="A233" s="257"/>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row>
    <row r="234" spans="1:36" x14ac:dyDescent="0.25">
      <c r="A234" s="256"/>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84"/>
      <c r="Z234" s="84"/>
      <c r="AA234" s="84"/>
      <c r="AB234" s="84"/>
      <c r="AC234" s="84"/>
      <c r="AD234" s="84"/>
      <c r="AE234" s="84"/>
      <c r="AF234" s="84"/>
      <c r="AG234" s="84"/>
      <c r="AH234" s="84"/>
      <c r="AI234" s="84"/>
      <c r="AJ234" s="84"/>
    </row>
    <row r="235" spans="1:36" x14ac:dyDescent="0.25">
      <c r="A235" s="257"/>
      <c r="B235" s="85"/>
      <c r="C235" s="85"/>
      <c r="D235" s="85"/>
      <c r="E235" s="85"/>
      <c r="F235" s="85"/>
      <c r="G235" s="85"/>
      <c r="H235" s="85"/>
      <c r="I235" s="85"/>
      <c r="J235" s="85"/>
      <c r="K235" s="85"/>
      <c r="L235" s="85"/>
      <c r="M235" s="85"/>
      <c r="N235" s="85"/>
      <c r="O235" s="85"/>
      <c r="P235" s="85"/>
      <c r="Q235" s="85"/>
      <c r="R235" s="85"/>
      <c r="S235" s="85"/>
      <c r="T235" s="85"/>
      <c r="U235" s="85"/>
      <c r="V235" s="85"/>
      <c r="W235" s="85"/>
      <c r="X235" s="85"/>
      <c r="Y235" s="85"/>
      <c r="Z235" s="85"/>
      <c r="AA235" s="85"/>
      <c r="AB235" s="85"/>
      <c r="AC235" s="85"/>
      <c r="AD235" s="85"/>
      <c r="AE235" s="85"/>
      <c r="AF235" s="85"/>
      <c r="AG235" s="85"/>
      <c r="AH235" s="85"/>
      <c r="AI235" s="85"/>
      <c r="AJ235" s="85"/>
    </row>
    <row r="236" spans="1:36" x14ac:dyDescent="0.25">
      <c r="A236" s="256"/>
      <c r="B236" s="84"/>
      <c r="C236" s="84"/>
      <c r="D236" s="84"/>
      <c r="E236" s="84"/>
      <c r="F236" s="84"/>
      <c r="G236" s="84"/>
      <c r="H236" s="84"/>
      <c r="I236" s="84"/>
      <c r="J236" s="84"/>
      <c r="K236" s="84"/>
      <c r="L236" s="84"/>
      <c r="M236" s="84"/>
      <c r="N236" s="84"/>
      <c r="O236" s="84"/>
      <c r="P236" s="84"/>
      <c r="Q236" s="84"/>
      <c r="R236" s="84"/>
      <c r="S236" s="84"/>
      <c r="T236" s="84"/>
      <c r="U236" s="84"/>
      <c r="V236" s="84"/>
      <c r="W236" s="84"/>
      <c r="X236" s="84"/>
      <c r="Y236" s="84"/>
      <c r="Z236" s="84"/>
      <c r="AA236" s="84"/>
      <c r="AB236" s="84"/>
      <c r="AC236" s="84"/>
      <c r="AD236" s="84"/>
      <c r="AE236" s="84"/>
      <c r="AF236" s="84"/>
      <c r="AG236" s="84"/>
      <c r="AH236" s="84"/>
      <c r="AI236" s="84"/>
      <c r="AJ236" s="84"/>
    </row>
    <row r="237" spans="1:36" x14ac:dyDescent="0.25">
      <c r="A237" s="257"/>
      <c r="B237" s="85"/>
      <c r="C237" s="85"/>
      <c r="D237" s="85"/>
      <c r="E237" s="85"/>
      <c r="F237" s="85"/>
      <c r="G237" s="85"/>
      <c r="H237" s="85"/>
      <c r="I237" s="85"/>
      <c r="J237" s="85"/>
      <c r="K237" s="85"/>
      <c r="L237" s="85"/>
      <c r="M237" s="85"/>
      <c r="N237" s="85"/>
      <c r="O237" s="85"/>
      <c r="P237" s="85"/>
      <c r="Q237" s="85"/>
      <c r="R237" s="85"/>
      <c r="S237" s="85"/>
      <c r="T237" s="85"/>
      <c r="U237" s="85"/>
      <c r="V237" s="85"/>
      <c r="W237" s="85"/>
      <c r="X237" s="85"/>
      <c r="Y237" s="85"/>
      <c r="Z237" s="85"/>
      <c r="AA237" s="85"/>
      <c r="AB237" s="85"/>
      <c r="AC237" s="85"/>
      <c r="AD237" s="85"/>
      <c r="AE237" s="85"/>
      <c r="AF237" s="85"/>
      <c r="AG237" s="85"/>
      <c r="AH237" s="85"/>
      <c r="AI237" s="85"/>
      <c r="AJ237" s="85"/>
    </row>
    <row r="238" spans="1:36" x14ac:dyDescent="0.25">
      <c r="A238" s="256"/>
      <c r="B238" s="84"/>
      <c r="C238" s="84"/>
      <c r="D238" s="84"/>
      <c r="E238" s="84"/>
      <c r="F238" s="84"/>
      <c r="G238" s="84"/>
      <c r="H238" s="84"/>
      <c r="I238" s="84"/>
      <c r="J238" s="84"/>
      <c r="K238" s="84"/>
      <c r="L238" s="84"/>
      <c r="M238" s="84"/>
      <c r="N238" s="84"/>
      <c r="O238" s="84"/>
      <c r="P238" s="84"/>
      <c r="Q238" s="84"/>
      <c r="R238" s="84"/>
      <c r="S238" s="84"/>
      <c r="T238" s="84"/>
      <c r="U238" s="84"/>
      <c r="V238" s="84"/>
      <c r="W238" s="84"/>
      <c r="X238" s="84"/>
      <c r="Y238" s="84"/>
      <c r="Z238" s="84"/>
      <c r="AA238" s="84"/>
      <c r="AB238" s="84"/>
      <c r="AC238" s="84"/>
      <c r="AD238" s="84"/>
      <c r="AE238" s="84"/>
      <c r="AF238" s="84"/>
      <c r="AG238" s="84"/>
      <c r="AH238" s="84"/>
      <c r="AI238" s="84"/>
      <c r="AJ238" s="84"/>
    </row>
    <row r="239" spans="1:36" x14ac:dyDescent="0.25">
      <c r="A239" s="257"/>
      <c r="B239" s="85"/>
      <c r="C239" s="85"/>
      <c r="D239" s="85"/>
      <c r="E239" s="85"/>
      <c r="F239" s="85"/>
      <c r="G239" s="85"/>
      <c r="H239" s="85"/>
      <c r="I239" s="85"/>
      <c r="J239" s="85"/>
      <c r="K239" s="85"/>
      <c r="L239" s="85"/>
      <c r="M239" s="85"/>
      <c r="N239" s="85"/>
      <c r="O239" s="85"/>
      <c r="P239" s="85"/>
      <c r="Q239" s="85"/>
      <c r="R239" s="85"/>
      <c r="S239" s="85"/>
      <c r="T239" s="85"/>
      <c r="U239" s="85"/>
      <c r="V239" s="85"/>
      <c r="W239" s="85"/>
      <c r="X239" s="85"/>
      <c r="Y239" s="85"/>
      <c r="Z239" s="85"/>
      <c r="AA239" s="85"/>
      <c r="AB239" s="85"/>
      <c r="AC239" s="85"/>
      <c r="AD239" s="85"/>
      <c r="AE239" s="85"/>
      <c r="AF239" s="85"/>
      <c r="AG239" s="85"/>
      <c r="AH239" s="85"/>
      <c r="AI239" s="85"/>
      <c r="AJ239" s="85"/>
    </row>
    <row r="240" spans="1:36" x14ac:dyDescent="0.25">
      <c r="A240" s="256"/>
      <c r="B240" s="84"/>
      <c r="C240" s="84"/>
      <c r="D240" s="84"/>
      <c r="E240" s="84"/>
      <c r="F240" s="84"/>
      <c r="G240" s="84"/>
      <c r="H240" s="84"/>
      <c r="I240" s="84"/>
      <c r="J240" s="84"/>
      <c r="K240" s="84"/>
      <c r="L240" s="84"/>
      <c r="M240" s="84"/>
      <c r="N240" s="84"/>
      <c r="O240" s="84"/>
      <c r="P240" s="84"/>
      <c r="Q240" s="84"/>
      <c r="R240" s="84"/>
      <c r="S240" s="84"/>
      <c r="T240" s="84"/>
      <c r="U240" s="84"/>
      <c r="V240" s="84"/>
      <c r="W240" s="84"/>
      <c r="X240" s="84"/>
      <c r="Y240" s="84"/>
      <c r="Z240" s="84"/>
      <c r="AA240" s="84"/>
      <c r="AB240" s="84"/>
      <c r="AC240" s="84"/>
      <c r="AD240" s="84"/>
      <c r="AE240" s="84"/>
      <c r="AF240" s="84"/>
      <c r="AG240" s="84"/>
      <c r="AH240" s="84"/>
      <c r="AI240" s="84"/>
      <c r="AJ240" s="84"/>
    </row>
    <row r="241" spans="1:36" x14ac:dyDescent="0.25">
      <c r="A241" s="257"/>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c r="AA241" s="85"/>
      <c r="AB241" s="85"/>
      <c r="AC241" s="85"/>
      <c r="AD241" s="85"/>
      <c r="AE241" s="85"/>
      <c r="AF241" s="85"/>
      <c r="AG241" s="85"/>
      <c r="AH241" s="85"/>
      <c r="AI241" s="85"/>
      <c r="AJ241" s="85"/>
    </row>
    <row r="242" spans="1:36" x14ac:dyDescent="0.25">
      <c r="A242" s="256"/>
      <c r="B242" s="84"/>
      <c r="C242" s="84"/>
      <c r="D242" s="84"/>
      <c r="E242" s="84"/>
      <c r="F242" s="84"/>
      <c r="G242" s="84"/>
      <c r="H242" s="84"/>
      <c r="I242" s="84"/>
      <c r="J242" s="84"/>
      <c r="K242" s="84"/>
      <c r="L242" s="84"/>
      <c r="M242" s="84"/>
      <c r="N242" s="84"/>
      <c r="O242" s="84"/>
      <c r="P242" s="84"/>
      <c r="Q242" s="84"/>
      <c r="R242" s="84"/>
      <c r="S242" s="84"/>
      <c r="T242" s="84"/>
      <c r="U242" s="84"/>
      <c r="V242" s="84"/>
      <c r="W242" s="84"/>
      <c r="X242" s="84"/>
      <c r="Y242" s="84"/>
      <c r="Z242" s="84"/>
      <c r="AA242" s="84"/>
      <c r="AB242" s="84"/>
      <c r="AC242" s="84"/>
      <c r="AD242" s="84"/>
      <c r="AE242" s="84"/>
      <c r="AF242" s="84"/>
      <c r="AG242" s="84"/>
      <c r="AH242" s="84"/>
      <c r="AI242" s="84"/>
      <c r="AJ242" s="84"/>
    </row>
    <row r="243" spans="1:36" x14ac:dyDescent="0.25">
      <c r="A243" s="257"/>
      <c r="B243" s="85"/>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c r="AB243" s="85"/>
      <c r="AC243" s="85"/>
      <c r="AD243" s="85"/>
      <c r="AE243" s="85"/>
      <c r="AF243" s="85"/>
      <c r="AG243" s="85"/>
      <c r="AH243" s="85"/>
      <c r="AI243" s="85"/>
      <c r="AJ243" s="85"/>
    </row>
    <row r="244" spans="1:36" x14ac:dyDescent="0.25">
      <c r="A244" s="256"/>
      <c r="B244" s="84"/>
      <c r="C244" s="84"/>
      <c r="D244" s="84"/>
      <c r="E244" s="84"/>
      <c r="F244" s="84"/>
      <c r="G244" s="84"/>
      <c r="H244" s="84"/>
      <c r="I244" s="84"/>
      <c r="J244" s="84"/>
      <c r="K244" s="84"/>
      <c r="L244" s="84"/>
      <c r="M244" s="84"/>
      <c r="N244" s="84"/>
      <c r="O244" s="84"/>
      <c r="P244" s="84"/>
      <c r="Q244" s="84"/>
      <c r="R244" s="84"/>
      <c r="S244" s="84"/>
      <c r="T244" s="84"/>
      <c r="U244" s="84"/>
      <c r="V244" s="84"/>
      <c r="W244" s="84"/>
      <c r="X244" s="84"/>
      <c r="Y244" s="84"/>
      <c r="Z244" s="84"/>
      <c r="AA244" s="84"/>
      <c r="AB244" s="84"/>
      <c r="AC244" s="84"/>
      <c r="AD244" s="84"/>
      <c r="AE244" s="84"/>
      <c r="AF244" s="84"/>
      <c r="AG244" s="84"/>
      <c r="AH244" s="84"/>
      <c r="AI244" s="84"/>
      <c r="AJ244" s="84"/>
    </row>
    <row r="245" spans="1:36" x14ac:dyDescent="0.25">
      <c r="A245" s="257"/>
      <c r="B245" s="85"/>
      <c r="C245" s="85"/>
      <c r="D245" s="85"/>
      <c r="E245" s="85"/>
      <c r="F245" s="85"/>
      <c r="G245" s="85"/>
      <c r="H245" s="85"/>
      <c r="I245" s="85"/>
      <c r="J245" s="85"/>
      <c r="K245" s="85"/>
      <c r="L245" s="85"/>
      <c r="M245" s="85"/>
      <c r="N245" s="85"/>
      <c r="O245" s="85"/>
      <c r="P245" s="85"/>
      <c r="Q245" s="85"/>
      <c r="R245" s="85"/>
      <c r="S245" s="85"/>
      <c r="T245" s="85"/>
      <c r="U245" s="85"/>
      <c r="V245" s="85"/>
      <c r="W245" s="85"/>
      <c r="X245" s="85"/>
      <c r="Y245" s="85"/>
      <c r="Z245" s="85"/>
      <c r="AA245" s="85"/>
      <c r="AB245" s="85"/>
      <c r="AC245" s="85"/>
      <c r="AD245" s="85"/>
      <c r="AE245" s="85"/>
      <c r="AF245" s="85"/>
      <c r="AG245" s="85"/>
      <c r="AH245" s="85"/>
      <c r="AI245" s="85"/>
      <c r="AJ245" s="85"/>
    </row>
    <row r="246" spans="1:36" x14ac:dyDescent="0.25">
      <c r="A246" s="256"/>
      <c r="B246" s="84"/>
      <c r="C246" s="84"/>
      <c r="D246" s="84"/>
      <c r="E246" s="84"/>
      <c r="F246" s="84"/>
      <c r="G246" s="84"/>
      <c r="H246" s="84"/>
      <c r="I246" s="84"/>
      <c r="J246" s="84"/>
      <c r="K246" s="84"/>
      <c r="L246" s="84"/>
      <c r="M246" s="84"/>
      <c r="N246" s="84"/>
      <c r="O246" s="84"/>
      <c r="P246" s="84"/>
      <c r="Q246" s="84"/>
      <c r="R246" s="84"/>
      <c r="S246" s="84"/>
      <c r="T246" s="84"/>
      <c r="U246" s="84"/>
      <c r="V246" s="84"/>
      <c r="W246" s="84"/>
      <c r="X246" s="84"/>
      <c r="Y246" s="84"/>
      <c r="Z246" s="84"/>
      <c r="AA246" s="84"/>
      <c r="AB246" s="84"/>
      <c r="AC246" s="84"/>
      <c r="AD246" s="84"/>
      <c r="AE246" s="84"/>
      <c r="AF246" s="84"/>
      <c r="AG246" s="84"/>
      <c r="AH246" s="84"/>
      <c r="AI246" s="84"/>
      <c r="AJ246" s="84"/>
    </row>
    <row r="247" spans="1:36" x14ac:dyDescent="0.25">
      <c r="A247" s="257"/>
      <c r="B247" s="85"/>
      <c r="C247" s="85"/>
      <c r="D247" s="85"/>
      <c r="E247" s="85"/>
      <c r="F247" s="85"/>
      <c r="G247" s="85"/>
      <c r="H247" s="85"/>
      <c r="I247" s="85"/>
      <c r="J247" s="85"/>
      <c r="K247" s="85"/>
      <c r="L247" s="85"/>
      <c r="M247" s="85"/>
      <c r="N247" s="85"/>
      <c r="O247" s="85"/>
      <c r="P247" s="85"/>
      <c r="Q247" s="85"/>
      <c r="R247" s="85"/>
      <c r="S247" s="85"/>
      <c r="T247" s="85"/>
      <c r="U247" s="85"/>
      <c r="V247" s="85"/>
      <c r="W247" s="85"/>
      <c r="X247" s="85"/>
      <c r="Y247" s="85"/>
      <c r="Z247" s="85"/>
      <c r="AA247" s="85"/>
      <c r="AB247" s="85"/>
      <c r="AC247" s="85"/>
      <c r="AD247" s="85"/>
      <c r="AE247" s="85"/>
      <c r="AF247" s="85"/>
      <c r="AG247" s="85"/>
      <c r="AH247" s="85"/>
      <c r="AI247" s="85"/>
      <c r="AJ247" s="85"/>
    </row>
    <row r="248" spans="1:36" x14ac:dyDescent="0.25">
      <c r="A248" s="256"/>
      <c r="B248" s="84"/>
      <c r="C248" s="84"/>
      <c r="D248" s="84"/>
      <c r="E248" s="84"/>
      <c r="F248" s="84"/>
      <c r="G248" s="84"/>
      <c r="H248" s="84"/>
      <c r="I248" s="84"/>
      <c r="J248" s="84"/>
      <c r="K248" s="84"/>
      <c r="L248" s="84"/>
      <c r="M248" s="84"/>
      <c r="N248" s="84"/>
      <c r="O248" s="84"/>
      <c r="P248" s="84"/>
      <c r="Q248" s="84"/>
      <c r="R248" s="84"/>
      <c r="S248" s="84"/>
      <c r="T248" s="84"/>
      <c r="U248" s="84"/>
      <c r="V248" s="84"/>
      <c r="W248" s="84"/>
      <c r="X248" s="84"/>
      <c r="Y248" s="84"/>
      <c r="Z248" s="84"/>
      <c r="AA248" s="84"/>
      <c r="AB248" s="84"/>
      <c r="AC248" s="84"/>
      <c r="AD248" s="84"/>
      <c r="AE248" s="84"/>
      <c r="AF248" s="84"/>
      <c r="AG248" s="84"/>
      <c r="AH248" s="84"/>
      <c r="AI248" s="84"/>
      <c r="AJ248" s="84"/>
    </row>
    <row r="249" spans="1:36" x14ac:dyDescent="0.25">
      <c r="A249" s="257"/>
      <c r="B249" s="85"/>
      <c r="C249" s="85"/>
      <c r="D249" s="85"/>
      <c r="E249" s="85"/>
      <c r="F249" s="85"/>
      <c r="G249" s="85"/>
      <c r="H249" s="85"/>
      <c r="I249" s="85"/>
      <c r="J249" s="85"/>
      <c r="K249" s="85"/>
      <c r="L249" s="85"/>
      <c r="M249" s="85"/>
      <c r="N249" s="85"/>
      <c r="O249" s="85"/>
      <c r="P249" s="85"/>
      <c r="Q249" s="85"/>
      <c r="R249" s="85"/>
      <c r="S249" s="85"/>
      <c r="T249" s="85"/>
      <c r="U249" s="85"/>
      <c r="V249" s="85"/>
      <c r="W249" s="85"/>
      <c r="X249" s="85"/>
      <c r="Y249" s="85"/>
      <c r="Z249" s="85"/>
      <c r="AA249" s="85"/>
      <c r="AB249" s="85"/>
      <c r="AC249" s="85"/>
      <c r="AD249" s="85"/>
      <c r="AE249" s="85"/>
      <c r="AF249" s="85"/>
      <c r="AG249" s="85"/>
      <c r="AH249" s="85"/>
      <c r="AI249" s="85"/>
      <c r="AJ249" s="85"/>
    </row>
    <row r="250" spans="1:36" x14ac:dyDescent="0.25">
      <c r="A250" s="256"/>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84"/>
      <c r="Z250" s="84"/>
      <c r="AA250" s="84"/>
      <c r="AB250" s="84"/>
      <c r="AC250" s="84"/>
      <c r="AD250" s="84"/>
      <c r="AE250" s="84"/>
      <c r="AF250" s="84"/>
      <c r="AG250" s="84"/>
      <c r="AH250" s="84"/>
      <c r="AI250" s="84"/>
      <c r="AJ250" s="84"/>
    </row>
    <row r="251" spans="1:36" x14ac:dyDescent="0.25">
      <c r="A251" s="257"/>
      <c r="B251" s="85"/>
      <c r="C251" s="85"/>
      <c r="D251" s="85"/>
      <c r="E251" s="85"/>
      <c r="F251" s="85"/>
      <c r="G251" s="85"/>
      <c r="H251" s="85"/>
      <c r="I251" s="85"/>
      <c r="J251" s="85"/>
      <c r="K251" s="85"/>
      <c r="L251" s="85"/>
      <c r="M251" s="85"/>
      <c r="N251" s="85"/>
      <c r="O251" s="85"/>
      <c r="P251" s="85"/>
      <c r="Q251" s="85"/>
      <c r="R251" s="85"/>
      <c r="S251" s="85"/>
      <c r="T251" s="85"/>
      <c r="U251" s="85"/>
      <c r="V251" s="85"/>
      <c r="W251" s="85"/>
      <c r="X251" s="85"/>
      <c r="Y251" s="85"/>
      <c r="Z251" s="85"/>
      <c r="AA251" s="85"/>
      <c r="AB251" s="85"/>
      <c r="AC251" s="85"/>
      <c r="AD251" s="85"/>
      <c r="AE251" s="85"/>
      <c r="AF251" s="85"/>
      <c r="AG251" s="85"/>
      <c r="AH251" s="85"/>
      <c r="AI251" s="85"/>
      <c r="AJ251" s="85"/>
    </row>
    <row r="252" spans="1:36" x14ac:dyDescent="0.25">
      <c r="A252" s="256"/>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row>
    <row r="253" spans="1:36" x14ac:dyDescent="0.25">
      <c r="A253" s="257"/>
      <c r="B253" s="85"/>
      <c r="C253" s="85"/>
      <c r="D253" s="85"/>
      <c r="E253" s="85"/>
      <c r="F253" s="85"/>
      <c r="G253" s="85"/>
      <c r="H253" s="85"/>
      <c r="I253" s="85"/>
      <c r="J253" s="85"/>
      <c r="K253" s="85"/>
      <c r="L253" s="85"/>
      <c r="M253" s="85"/>
      <c r="N253" s="85"/>
      <c r="O253" s="85"/>
      <c r="P253" s="85"/>
      <c r="Q253" s="85"/>
      <c r="R253" s="85"/>
      <c r="S253" s="85"/>
      <c r="T253" s="85"/>
      <c r="U253" s="85"/>
      <c r="V253" s="85"/>
      <c r="W253" s="85"/>
      <c r="X253" s="85"/>
      <c r="Y253" s="85"/>
      <c r="Z253" s="85"/>
      <c r="AA253" s="85"/>
      <c r="AB253" s="85"/>
      <c r="AC253" s="85"/>
      <c r="AD253" s="85"/>
      <c r="AE253" s="85"/>
      <c r="AF253" s="85"/>
      <c r="AG253" s="85"/>
      <c r="AH253" s="85"/>
      <c r="AI253" s="85"/>
      <c r="AJ253" s="85"/>
    </row>
    <row r="254" spans="1:36" x14ac:dyDescent="0.25">
      <c r="A254" s="256"/>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c r="AA254" s="84"/>
      <c r="AB254" s="84"/>
      <c r="AC254" s="84"/>
      <c r="AD254" s="84"/>
      <c r="AE254" s="84"/>
      <c r="AF254" s="84"/>
      <c r="AG254" s="84"/>
      <c r="AH254" s="84"/>
      <c r="AI254" s="84"/>
      <c r="AJ254" s="84"/>
    </row>
    <row r="255" spans="1:36" x14ac:dyDescent="0.25">
      <c r="A255" s="257"/>
      <c r="B255" s="85"/>
      <c r="C255" s="85"/>
      <c r="D255" s="85"/>
      <c r="E255" s="85"/>
      <c r="F255" s="85"/>
      <c r="G255" s="85"/>
      <c r="H255" s="85"/>
      <c r="I255" s="85"/>
      <c r="J255" s="85"/>
      <c r="K255" s="85"/>
      <c r="L255" s="85"/>
      <c r="M255" s="85"/>
      <c r="N255" s="85"/>
      <c r="O255" s="85"/>
      <c r="P255" s="85"/>
      <c r="Q255" s="85"/>
      <c r="R255" s="85"/>
      <c r="S255" s="85"/>
      <c r="T255" s="85"/>
      <c r="U255" s="85"/>
      <c r="V255" s="85"/>
      <c r="W255" s="85"/>
      <c r="X255" s="85"/>
      <c r="Y255" s="85"/>
      <c r="Z255" s="85"/>
      <c r="AA255" s="85"/>
      <c r="AB255" s="85"/>
      <c r="AC255" s="85"/>
      <c r="AD255" s="85"/>
      <c r="AE255" s="85"/>
      <c r="AF255" s="85"/>
      <c r="AG255" s="85"/>
      <c r="AH255" s="85"/>
      <c r="AI255" s="85"/>
      <c r="AJ255" s="85"/>
    </row>
    <row r="256" spans="1:36" x14ac:dyDescent="0.25">
      <c r="A256" s="256"/>
      <c r="B256" s="84"/>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c r="AA256" s="84"/>
      <c r="AB256" s="84"/>
      <c r="AC256" s="84"/>
      <c r="AD256" s="84"/>
      <c r="AE256" s="84"/>
      <c r="AF256" s="84"/>
      <c r="AG256" s="84"/>
      <c r="AH256" s="84"/>
      <c r="AI256" s="84"/>
      <c r="AJ256" s="84"/>
    </row>
    <row r="257" spans="1:36" x14ac:dyDescent="0.25">
      <c r="A257" s="257"/>
      <c r="B257" s="85"/>
      <c r="C257" s="85"/>
      <c r="D257" s="85"/>
      <c r="E257" s="85"/>
      <c r="F257" s="85"/>
      <c r="G257" s="85"/>
      <c r="H257" s="85"/>
      <c r="I257" s="85"/>
      <c r="J257" s="85"/>
      <c r="K257" s="85"/>
      <c r="L257" s="85"/>
      <c r="M257" s="85"/>
      <c r="N257" s="85"/>
      <c r="O257" s="85"/>
      <c r="P257" s="85"/>
      <c r="Q257" s="85"/>
      <c r="R257" s="85"/>
      <c r="S257" s="85"/>
      <c r="T257" s="85"/>
      <c r="U257" s="85"/>
      <c r="V257" s="85"/>
      <c r="W257" s="85"/>
      <c r="X257" s="85"/>
      <c r="Y257" s="85"/>
      <c r="Z257" s="85"/>
      <c r="AA257" s="85"/>
      <c r="AB257" s="85"/>
      <c r="AC257" s="85"/>
      <c r="AD257" s="85"/>
      <c r="AE257" s="85"/>
      <c r="AF257" s="85"/>
      <c r="AG257" s="85"/>
      <c r="AH257" s="85"/>
      <c r="AI257" s="85"/>
      <c r="AJ257" s="85"/>
    </row>
    <row r="258" spans="1:36" x14ac:dyDescent="0.25">
      <c r="A258" s="256"/>
      <c r="B258" s="84"/>
      <c r="C258" s="84"/>
      <c r="D258" s="84"/>
      <c r="E258" s="84"/>
      <c r="F258" s="84"/>
      <c r="G258" s="84"/>
      <c r="H258" s="84"/>
      <c r="I258" s="84"/>
      <c r="J258" s="84"/>
      <c r="K258" s="84"/>
      <c r="L258" s="84"/>
      <c r="M258" s="84"/>
      <c r="N258" s="84"/>
      <c r="O258" s="84"/>
      <c r="P258" s="84"/>
      <c r="Q258" s="84"/>
      <c r="R258" s="84"/>
      <c r="S258" s="84"/>
      <c r="T258" s="84"/>
      <c r="U258" s="84"/>
      <c r="V258" s="84"/>
      <c r="W258" s="84"/>
      <c r="X258" s="84"/>
      <c r="Y258" s="84"/>
      <c r="Z258" s="84"/>
      <c r="AA258" s="84"/>
      <c r="AB258" s="84"/>
      <c r="AC258" s="84"/>
      <c r="AD258" s="84"/>
      <c r="AE258" s="84"/>
      <c r="AF258" s="84"/>
      <c r="AG258" s="84"/>
      <c r="AH258" s="84"/>
      <c r="AI258" s="84"/>
      <c r="AJ258" s="84"/>
    </row>
    <row r="259" spans="1:36" x14ac:dyDescent="0.25">
      <c r="A259" s="257"/>
      <c r="B259" s="85"/>
      <c r="C259" s="85"/>
      <c r="D259" s="85"/>
      <c r="E259" s="85"/>
      <c r="F259" s="85"/>
      <c r="G259" s="85"/>
      <c r="H259" s="85"/>
      <c r="I259" s="85"/>
      <c r="J259" s="85"/>
      <c r="K259" s="85"/>
      <c r="L259" s="85"/>
      <c r="M259" s="85"/>
      <c r="N259" s="85"/>
      <c r="O259" s="85"/>
      <c r="P259" s="85"/>
      <c r="Q259" s="85"/>
      <c r="R259" s="85"/>
      <c r="S259" s="85"/>
      <c r="T259" s="85"/>
      <c r="U259" s="85"/>
      <c r="V259" s="85"/>
      <c r="W259" s="85"/>
      <c r="X259" s="85"/>
      <c r="Y259" s="85"/>
      <c r="Z259" s="85"/>
      <c r="AA259" s="85"/>
      <c r="AB259" s="85"/>
      <c r="AC259" s="85"/>
      <c r="AD259" s="85"/>
      <c r="AE259" s="85"/>
      <c r="AF259" s="85"/>
      <c r="AG259" s="85"/>
      <c r="AH259" s="85"/>
      <c r="AI259" s="85"/>
      <c r="AJ259" s="85"/>
    </row>
    <row r="260" spans="1:36" x14ac:dyDescent="0.25">
      <c r="A260" s="256"/>
      <c r="B260" s="84"/>
      <c r="C260" s="84"/>
      <c r="D260" s="84"/>
      <c r="E260" s="84"/>
      <c r="F260" s="84"/>
      <c r="G260" s="84"/>
      <c r="H260" s="84"/>
      <c r="I260" s="84"/>
      <c r="J260" s="84"/>
      <c r="K260" s="84"/>
      <c r="L260" s="84"/>
      <c r="M260" s="84"/>
      <c r="N260" s="84"/>
      <c r="O260" s="84"/>
      <c r="P260" s="84"/>
      <c r="Q260" s="84"/>
      <c r="R260" s="84"/>
      <c r="S260" s="84"/>
      <c r="T260" s="84"/>
      <c r="U260" s="84"/>
      <c r="V260" s="84"/>
      <c r="W260" s="84"/>
      <c r="X260" s="84"/>
      <c r="Y260" s="84"/>
      <c r="Z260" s="84"/>
      <c r="AA260" s="84"/>
      <c r="AB260" s="84"/>
      <c r="AC260" s="84"/>
      <c r="AD260" s="84"/>
      <c r="AE260" s="84"/>
      <c r="AF260" s="84"/>
      <c r="AG260" s="84"/>
      <c r="AH260" s="84"/>
      <c r="AI260" s="84"/>
      <c r="AJ260" s="84"/>
    </row>
    <row r="261" spans="1:36" x14ac:dyDescent="0.25">
      <c r="A261" s="257"/>
      <c r="B261" s="85"/>
      <c r="C261" s="85"/>
      <c r="D261" s="85"/>
      <c r="E261" s="85"/>
      <c r="F261" s="85"/>
      <c r="G261" s="85"/>
      <c r="H261" s="85"/>
      <c r="I261" s="85"/>
      <c r="J261" s="85"/>
      <c r="K261" s="85"/>
      <c r="L261" s="85"/>
      <c r="M261" s="85"/>
      <c r="N261" s="85"/>
      <c r="O261" s="85"/>
      <c r="P261" s="85"/>
      <c r="Q261" s="85"/>
      <c r="R261" s="85"/>
      <c r="S261" s="85"/>
      <c r="T261" s="85"/>
      <c r="U261" s="85"/>
      <c r="V261" s="85"/>
      <c r="W261" s="85"/>
      <c r="X261" s="85"/>
      <c r="Y261" s="85"/>
      <c r="Z261" s="85"/>
      <c r="AA261" s="85"/>
      <c r="AB261" s="85"/>
      <c r="AC261" s="85"/>
      <c r="AD261" s="85"/>
      <c r="AE261" s="85"/>
      <c r="AF261" s="85"/>
      <c r="AG261" s="85"/>
      <c r="AH261" s="85"/>
      <c r="AI261" s="85"/>
      <c r="AJ261" s="85"/>
    </row>
    <row r="262" spans="1:36" x14ac:dyDescent="0.25">
      <c r="A262" s="256"/>
      <c r="B262" s="84"/>
      <c r="C262" s="84"/>
      <c r="D262" s="84"/>
      <c r="E262" s="84"/>
      <c r="F262" s="84"/>
      <c r="G262" s="84"/>
      <c r="H262" s="84"/>
      <c r="I262" s="84"/>
      <c r="J262" s="84"/>
      <c r="K262" s="84"/>
      <c r="L262" s="84"/>
      <c r="M262" s="84"/>
      <c r="N262" s="84"/>
      <c r="O262" s="84"/>
      <c r="P262" s="84"/>
      <c r="Q262" s="84"/>
      <c r="R262" s="84"/>
      <c r="S262" s="84"/>
      <c r="T262" s="84"/>
      <c r="U262" s="84"/>
      <c r="V262" s="84"/>
      <c r="W262" s="84"/>
      <c r="X262" s="84"/>
      <c r="Y262" s="84"/>
      <c r="Z262" s="84"/>
      <c r="AA262" s="84"/>
      <c r="AB262" s="84"/>
      <c r="AC262" s="84"/>
      <c r="AD262" s="84"/>
      <c r="AE262" s="84"/>
      <c r="AF262" s="84"/>
      <c r="AG262" s="84"/>
      <c r="AH262" s="84"/>
      <c r="AI262" s="84"/>
      <c r="AJ262" s="84"/>
    </row>
    <row r="263" spans="1:36" x14ac:dyDescent="0.25">
      <c r="A263" s="257"/>
      <c r="B263" s="85"/>
      <c r="C263" s="85"/>
      <c r="D263" s="85"/>
      <c r="E263" s="85"/>
      <c r="F263" s="85"/>
      <c r="G263" s="85"/>
      <c r="H263" s="85"/>
      <c r="I263" s="85"/>
      <c r="J263" s="85"/>
      <c r="K263" s="85"/>
      <c r="L263" s="85"/>
      <c r="M263" s="85"/>
      <c r="N263" s="85"/>
      <c r="O263" s="85"/>
      <c r="P263" s="85"/>
      <c r="Q263" s="85"/>
      <c r="R263" s="85"/>
      <c r="S263" s="85"/>
      <c r="T263" s="85"/>
      <c r="U263" s="85"/>
      <c r="V263" s="85"/>
      <c r="W263" s="85"/>
      <c r="X263" s="85"/>
      <c r="Y263" s="85"/>
      <c r="Z263" s="85"/>
      <c r="AA263" s="85"/>
      <c r="AB263" s="85"/>
      <c r="AC263" s="85"/>
      <c r="AD263" s="85"/>
      <c r="AE263" s="85"/>
      <c r="AF263" s="85"/>
      <c r="AG263" s="85"/>
      <c r="AH263" s="85"/>
      <c r="AI263" s="85"/>
      <c r="AJ263" s="85"/>
    </row>
    <row r="264" spans="1:36" x14ac:dyDescent="0.25">
      <c r="A264" s="256"/>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84"/>
      <c r="Z264" s="84"/>
      <c r="AA264" s="84"/>
      <c r="AB264" s="84"/>
      <c r="AC264" s="84"/>
      <c r="AD264" s="84"/>
      <c r="AE264" s="84"/>
      <c r="AF264" s="84"/>
      <c r="AG264" s="84"/>
      <c r="AH264" s="84"/>
      <c r="AI264" s="84"/>
      <c r="AJ264" s="84"/>
    </row>
    <row r="265" spans="1:36" x14ac:dyDescent="0.25">
      <c r="A265" s="257"/>
      <c r="B265" s="85"/>
      <c r="C265" s="85"/>
      <c r="D265" s="85"/>
      <c r="E265" s="85"/>
      <c r="F265" s="85"/>
      <c r="G265" s="85"/>
      <c r="H265" s="85"/>
      <c r="I265" s="85"/>
      <c r="J265" s="85"/>
      <c r="K265" s="85"/>
      <c r="L265" s="85"/>
      <c r="M265" s="85"/>
      <c r="N265" s="85"/>
      <c r="O265" s="85"/>
      <c r="P265" s="85"/>
      <c r="Q265" s="85"/>
      <c r="R265" s="85"/>
      <c r="S265" s="85"/>
      <c r="T265" s="85"/>
      <c r="U265" s="85"/>
      <c r="V265" s="85"/>
      <c r="W265" s="85"/>
      <c r="X265" s="85"/>
      <c r="Y265" s="85"/>
      <c r="Z265" s="85"/>
      <c r="AA265" s="85"/>
      <c r="AB265" s="85"/>
      <c r="AC265" s="85"/>
      <c r="AD265" s="85"/>
      <c r="AE265" s="85"/>
      <c r="AF265" s="85"/>
      <c r="AG265" s="85"/>
      <c r="AH265" s="85"/>
      <c r="AI265" s="85"/>
      <c r="AJ265" s="85"/>
    </row>
    <row r="266" spans="1:36" x14ac:dyDescent="0.25">
      <c r="A266" s="256"/>
      <c r="B266" s="84"/>
      <c r="C266" s="84"/>
      <c r="D266" s="84"/>
      <c r="E266" s="84"/>
      <c r="F266" s="84"/>
      <c r="G266" s="84"/>
      <c r="H266" s="84"/>
      <c r="I266" s="84"/>
      <c r="J266" s="84"/>
      <c r="K266" s="84"/>
      <c r="L266" s="84"/>
      <c r="M266" s="84"/>
      <c r="N266" s="84"/>
      <c r="O266" s="84"/>
      <c r="P266" s="84"/>
      <c r="Q266" s="84"/>
      <c r="R266" s="84"/>
      <c r="S266" s="84"/>
      <c r="T266" s="84"/>
      <c r="U266" s="84"/>
      <c r="V266" s="84"/>
      <c r="W266" s="84"/>
      <c r="X266" s="84"/>
      <c r="Y266" s="84"/>
      <c r="Z266" s="84"/>
      <c r="AA266" s="84"/>
      <c r="AB266" s="84"/>
      <c r="AC266" s="84"/>
      <c r="AD266" s="84"/>
      <c r="AE266" s="84"/>
      <c r="AF266" s="84"/>
      <c r="AG266" s="84"/>
      <c r="AH266" s="84"/>
      <c r="AI266" s="84"/>
      <c r="AJ266" s="84"/>
    </row>
    <row r="267" spans="1:36" x14ac:dyDescent="0.25">
      <c r="A267" s="257"/>
      <c r="B267" s="85"/>
      <c r="C267" s="85"/>
      <c r="D267" s="85"/>
      <c r="E267" s="85"/>
      <c r="F267" s="85"/>
      <c r="G267" s="85"/>
      <c r="H267" s="85"/>
      <c r="I267" s="85"/>
      <c r="J267" s="85"/>
      <c r="K267" s="85"/>
      <c r="L267" s="85"/>
      <c r="M267" s="85"/>
      <c r="N267" s="85"/>
      <c r="O267" s="85"/>
      <c r="P267" s="85"/>
      <c r="Q267" s="85"/>
      <c r="R267" s="85"/>
      <c r="S267" s="85"/>
      <c r="T267" s="85"/>
      <c r="U267" s="85"/>
      <c r="V267" s="85"/>
      <c r="W267" s="85"/>
      <c r="X267" s="85"/>
      <c r="Y267" s="85"/>
      <c r="Z267" s="85"/>
      <c r="AA267" s="85"/>
      <c r="AB267" s="85"/>
      <c r="AC267" s="85"/>
      <c r="AD267" s="85"/>
      <c r="AE267" s="85"/>
      <c r="AF267" s="85"/>
      <c r="AG267" s="85"/>
      <c r="AH267" s="85"/>
      <c r="AI267" s="85"/>
      <c r="AJ267" s="85"/>
    </row>
    <row r="268" spans="1:36" x14ac:dyDescent="0.25">
      <c r="A268" s="256"/>
      <c r="B268" s="84"/>
      <c r="C268" s="84"/>
      <c r="D268" s="84"/>
      <c r="E268" s="84"/>
      <c r="F268" s="84"/>
      <c r="G268" s="84"/>
      <c r="H268" s="84"/>
      <c r="I268" s="84"/>
      <c r="J268" s="84"/>
      <c r="K268" s="84"/>
      <c r="L268" s="84"/>
      <c r="M268" s="84"/>
      <c r="N268" s="84"/>
      <c r="O268" s="84"/>
      <c r="P268" s="84"/>
      <c r="Q268" s="84"/>
      <c r="R268" s="84"/>
      <c r="S268" s="84"/>
      <c r="T268" s="84"/>
      <c r="U268" s="84"/>
      <c r="V268" s="84"/>
      <c r="W268" s="84"/>
      <c r="X268" s="84"/>
      <c r="Y268" s="84"/>
      <c r="Z268" s="84"/>
      <c r="AA268" s="84"/>
      <c r="AB268" s="84"/>
      <c r="AC268" s="84"/>
      <c r="AD268" s="84"/>
      <c r="AE268" s="84"/>
      <c r="AF268" s="84"/>
      <c r="AG268" s="84"/>
      <c r="AH268" s="84"/>
      <c r="AI268" s="84"/>
      <c r="AJ268" s="84"/>
    </row>
    <row r="269" spans="1:36" x14ac:dyDescent="0.25">
      <c r="A269" s="257"/>
      <c r="B269" s="85"/>
      <c r="C269" s="85"/>
      <c r="D269" s="85"/>
      <c r="E269" s="85"/>
      <c r="F269" s="85"/>
      <c r="G269" s="85"/>
      <c r="H269" s="85"/>
      <c r="I269" s="85"/>
      <c r="J269" s="85"/>
      <c r="K269" s="85"/>
      <c r="L269" s="85"/>
      <c r="M269" s="85"/>
      <c r="N269" s="85"/>
      <c r="O269" s="85"/>
      <c r="P269" s="85"/>
      <c r="Q269" s="85"/>
      <c r="R269" s="85"/>
      <c r="S269" s="85"/>
      <c r="T269" s="85"/>
      <c r="U269" s="85"/>
      <c r="V269" s="85"/>
      <c r="W269" s="85"/>
      <c r="X269" s="85"/>
      <c r="Y269" s="85"/>
      <c r="Z269" s="85"/>
      <c r="AA269" s="85"/>
      <c r="AB269" s="85"/>
      <c r="AC269" s="85"/>
      <c r="AD269" s="85"/>
      <c r="AE269" s="85"/>
      <c r="AF269" s="85"/>
      <c r="AG269" s="85"/>
      <c r="AH269" s="85"/>
      <c r="AI269" s="85"/>
      <c r="AJ269" s="85"/>
    </row>
    <row r="270" spans="1:36" x14ac:dyDescent="0.25">
      <c r="A270" s="256"/>
      <c r="B270" s="84"/>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84"/>
      <c r="AF270" s="84"/>
      <c r="AG270" s="84"/>
      <c r="AH270" s="84"/>
      <c r="AI270" s="84"/>
      <c r="AJ270" s="84"/>
    </row>
    <row r="271" spans="1:36" x14ac:dyDescent="0.25">
      <c r="A271" s="257"/>
      <c r="B271" s="85"/>
      <c r="C271" s="85"/>
      <c r="D271" s="85"/>
      <c r="E271" s="85"/>
      <c r="F271" s="85"/>
      <c r="G271" s="85"/>
      <c r="H271" s="85"/>
      <c r="I271" s="85"/>
      <c r="J271" s="85"/>
      <c r="K271" s="85"/>
      <c r="L271" s="85"/>
      <c r="M271" s="85"/>
      <c r="N271" s="85"/>
      <c r="O271" s="85"/>
      <c r="P271" s="85"/>
      <c r="Q271" s="85"/>
      <c r="R271" s="85"/>
      <c r="S271" s="85"/>
      <c r="T271" s="85"/>
      <c r="U271" s="85"/>
      <c r="V271" s="85"/>
      <c r="W271" s="85"/>
      <c r="X271" s="85"/>
      <c r="Y271" s="85"/>
      <c r="Z271" s="85"/>
      <c r="AA271" s="85"/>
      <c r="AB271" s="85"/>
      <c r="AC271" s="85"/>
      <c r="AD271" s="85"/>
      <c r="AE271" s="85"/>
      <c r="AF271" s="85"/>
      <c r="AG271" s="85"/>
      <c r="AH271" s="85"/>
      <c r="AI271" s="85"/>
      <c r="AJ271" s="85"/>
    </row>
    <row r="272" spans="1:36" x14ac:dyDescent="0.25">
      <c r="A272" s="256"/>
      <c r="B272" s="84"/>
      <c r="C272" s="84"/>
      <c r="D272" s="84"/>
      <c r="E272" s="84"/>
      <c r="F272" s="84"/>
      <c r="G272" s="84"/>
      <c r="H272" s="84"/>
      <c r="I272" s="84"/>
      <c r="J272" s="84"/>
      <c r="K272" s="84"/>
      <c r="L272" s="84"/>
      <c r="M272" s="84"/>
      <c r="N272" s="84"/>
      <c r="O272" s="84"/>
      <c r="P272" s="84"/>
      <c r="Q272" s="84"/>
      <c r="R272" s="84"/>
      <c r="S272" s="84"/>
      <c r="T272" s="84"/>
      <c r="U272" s="84"/>
      <c r="V272" s="84"/>
      <c r="W272" s="84"/>
      <c r="X272" s="84"/>
      <c r="Y272" s="84"/>
      <c r="Z272" s="84"/>
      <c r="AA272" s="84"/>
      <c r="AB272" s="84"/>
      <c r="AC272" s="84"/>
      <c r="AD272" s="84"/>
      <c r="AE272" s="84"/>
      <c r="AF272" s="84"/>
      <c r="AG272" s="84"/>
      <c r="AH272" s="84"/>
      <c r="AI272" s="84"/>
      <c r="AJ272" s="84"/>
    </row>
    <row r="273" spans="1:36" x14ac:dyDescent="0.25">
      <c r="A273" s="257"/>
      <c r="B273" s="85"/>
      <c r="C273" s="85"/>
      <c r="D273" s="85"/>
      <c r="E273" s="85"/>
      <c r="F273" s="85"/>
      <c r="G273" s="85"/>
      <c r="H273" s="85"/>
      <c r="I273" s="85"/>
      <c r="J273" s="85"/>
      <c r="K273" s="85"/>
      <c r="L273" s="85"/>
      <c r="M273" s="85"/>
      <c r="N273" s="85"/>
      <c r="O273" s="85"/>
      <c r="P273" s="85"/>
      <c r="Q273" s="85"/>
      <c r="R273" s="85"/>
      <c r="S273" s="85"/>
      <c r="T273" s="85"/>
      <c r="U273" s="85"/>
      <c r="V273" s="85"/>
      <c r="W273" s="85"/>
      <c r="X273" s="85"/>
      <c r="Y273" s="85"/>
      <c r="Z273" s="85"/>
      <c r="AA273" s="85"/>
      <c r="AB273" s="85"/>
      <c r="AC273" s="85"/>
      <c r="AD273" s="85"/>
      <c r="AE273" s="85"/>
      <c r="AF273" s="85"/>
      <c r="AG273" s="85"/>
      <c r="AH273" s="85"/>
      <c r="AI273" s="85"/>
      <c r="AJ273" s="85"/>
    </row>
    <row r="274" spans="1:36" x14ac:dyDescent="0.25">
      <c r="A274" s="256"/>
      <c r="B274" s="84"/>
      <c r="C274" s="84"/>
      <c r="D274" s="84"/>
      <c r="E274" s="84"/>
      <c r="F274" s="84"/>
      <c r="G274" s="84"/>
      <c r="H274" s="84"/>
      <c r="I274" s="84"/>
      <c r="J274" s="84"/>
      <c r="K274" s="84"/>
      <c r="L274" s="84"/>
      <c r="M274" s="84"/>
      <c r="N274" s="84"/>
      <c r="O274" s="84"/>
      <c r="P274" s="84"/>
      <c r="Q274" s="84"/>
      <c r="R274" s="84"/>
      <c r="S274" s="84"/>
      <c r="T274" s="84"/>
      <c r="U274" s="84"/>
      <c r="V274" s="84"/>
      <c r="W274" s="84"/>
      <c r="X274" s="84"/>
      <c r="Y274" s="84"/>
      <c r="Z274" s="84"/>
      <c r="AA274" s="84"/>
      <c r="AB274" s="84"/>
      <c r="AC274" s="84"/>
      <c r="AD274" s="84"/>
      <c r="AE274" s="84"/>
      <c r="AF274" s="84"/>
      <c r="AG274" s="84"/>
      <c r="AH274" s="84"/>
      <c r="AI274" s="84"/>
      <c r="AJ274" s="84"/>
    </row>
    <row r="275" spans="1:36" x14ac:dyDescent="0.25">
      <c r="A275" s="257"/>
      <c r="B275" s="85"/>
      <c r="C275" s="85"/>
      <c r="D275" s="85"/>
      <c r="E275" s="85"/>
      <c r="F275" s="85"/>
      <c r="G275" s="85"/>
      <c r="H275" s="85"/>
      <c r="I275" s="85"/>
      <c r="J275" s="85"/>
      <c r="K275" s="85"/>
      <c r="L275" s="85"/>
      <c r="M275" s="85"/>
      <c r="N275" s="85"/>
      <c r="O275" s="85"/>
      <c r="P275" s="85"/>
      <c r="Q275" s="85"/>
      <c r="R275" s="85"/>
      <c r="S275" s="85"/>
      <c r="T275" s="85"/>
      <c r="U275" s="85"/>
      <c r="V275" s="85"/>
      <c r="W275" s="85"/>
      <c r="X275" s="85"/>
      <c r="Y275" s="85"/>
      <c r="Z275" s="85"/>
      <c r="AA275" s="85"/>
      <c r="AB275" s="85"/>
      <c r="AC275" s="85"/>
      <c r="AD275" s="85"/>
      <c r="AE275" s="85"/>
      <c r="AF275" s="85"/>
      <c r="AG275" s="85"/>
      <c r="AH275" s="85"/>
      <c r="AI275" s="85"/>
      <c r="AJ275" s="85"/>
    </row>
    <row r="276" spans="1:36" x14ac:dyDescent="0.25">
      <c r="A276" s="256"/>
      <c r="B276" s="84"/>
      <c r="C276" s="84"/>
      <c r="D276" s="84"/>
      <c r="E276" s="84"/>
      <c r="F276" s="84"/>
      <c r="G276" s="84"/>
      <c r="H276" s="84"/>
      <c r="I276" s="84"/>
      <c r="J276" s="84"/>
      <c r="K276" s="84"/>
      <c r="L276" s="84"/>
      <c r="M276" s="84"/>
      <c r="N276" s="84"/>
      <c r="O276" s="84"/>
      <c r="P276" s="84"/>
      <c r="Q276" s="84"/>
      <c r="R276" s="84"/>
      <c r="S276" s="84"/>
      <c r="T276" s="84"/>
      <c r="U276" s="84"/>
      <c r="V276" s="84"/>
      <c r="W276" s="84"/>
      <c r="X276" s="84"/>
      <c r="Y276" s="84"/>
      <c r="Z276" s="84"/>
      <c r="AA276" s="84"/>
      <c r="AB276" s="84"/>
      <c r="AC276" s="84"/>
      <c r="AD276" s="84"/>
      <c r="AE276" s="84"/>
      <c r="AF276" s="84"/>
      <c r="AG276" s="84"/>
      <c r="AH276" s="84"/>
      <c r="AI276" s="84"/>
      <c r="AJ276" s="84"/>
    </row>
    <row r="277" spans="1:36" x14ac:dyDescent="0.25">
      <c r="A277" s="257"/>
      <c r="B277" s="85"/>
      <c r="C277" s="85"/>
      <c r="D277" s="85"/>
      <c r="E277" s="85"/>
      <c r="F277" s="85"/>
      <c r="G277" s="85"/>
      <c r="H277" s="85"/>
      <c r="I277" s="85"/>
      <c r="J277" s="85"/>
      <c r="K277" s="85"/>
      <c r="L277" s="85"/>
      <c r="M277" s="85"/>
      <c r="N277" s="85"/>
      <c r="O277" s="85"/>
      <c r="P277" s="85"/>
      <c r="Q277" s="85"/>
      <c r="R277" s="85"/>
      <c r="S277" s="85"/>
      <c r="T277" s="85"/>
      <c r="U277" s="85"/>
      <c r="V277" s="85"/>
      <c r="W277" s="85"/>
      <c r="X277" s="85"/>
      <c r="Y277" s="85"/>
      <c r="Z277" s="85"/>
      <c r="AA277" s="85"/>
      <c r="AB277" s="85"/>
      <c r="AC277" s="85"/>
      <c r="AD277" s="85"/>
      <c r="AE277" s="85"/>
      <c r="AF277" s="85"/>
      <c r="AG277" s="85"/>
      <c r="AH277" s="85"/>
      <c r="AI277" s="85"/>
      <c r="AJ277" s="85"/>
    </row>
    <row r="278" spans="1:36" x14ac:dyDescent="0.25">
      <c r="A278" s="256"/>
      <c r="B278" s="84"/>
      <c r="C278" s="84"/>
      <c r="D278" s="84"/>
      <c r="E278" s="84"/>
      <c r="F278" s="84"/>
      <c r="G278" s="84"/>
      <c r="H278" s="84"/>
      <c r="I278" s="84"/>
      <c r="J278" s="84"/>
      <c r="K278" s="84"/>
      <c r="L278" s="84"/>
      <c r="M278" s="84"/>
      <c r="N278" s="84"/>
      <c r="O278" s="84"/>
      <c r="P278" s="84"/>
      <c r="Q278" s="84"/>
      <c r="R278" s="84"/>
      <c r="S278" s="84"/>
      <c r="T278" s="84"/>
      <c r="U278" s="84"/>
      <c r="V278" s="84"/>
      <c r="W278" s="84"/>
      <c r="X278" s="84"/>
      <c r="Y278" s="84"/>
      <c r="Z278" s="84"/>
      <c r="AA278" s="84"/>
      <c r="AB278" s="84"/>
      <c r="AC278" s="84"/>
      <c r="AD278" s="84"/>
      <c r="AE278" s="84"/>
      <c r="AF278" s="84"/>
      <c r="AG278" s="84"/>
      <c r="AH278" s="84"/>
      <c r="AI278" s="84"/>
      <c r="AJ278" s="84"/>
    </row>
    <row r="279" spans="1:36" x14ac:dyDescent="0.25">
      <c r="A279" s="257"/>
      <c r="B279" s="85"/>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B279" s="85"/>
      <c r="AC279" s="85"/>
      <c r="AD279" s="85"/>
      <c r="AE279" s="85"/>
      <c r="AF279" s="85"/>
      <c r="AG279" s="85"/>
      <c r="AH279" s="85"/>
      <c r="AI279" s="85"/>
      <c r="AJ279" s="85"/>
    </row>
    <row r="280" spans="1:36" x14ac:dyDescent="0.25">
      <c r="A280" s="256"/>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84"/>
      <c r="Z280" s="84"/>
      <c r="AA280" s="84"/>
      <c r="AB280" s="84"/>
      <c r="AC280" s="84"/>
      <c r="AD280" s="84"/>
      <c r="AE280" s="84"/>
      <c r="AF280" s="84"/>
      <c r="AG280" s="84"/>
      <c r="AH280" s="84"/>
      <c r="AI280" s="84"/>
      <c r="AJ280" s="84"/>
    </row>
    <row r="281" spans="1:36" x14ac:dyDescent="0.25">
      <c r="A281" s="257"/>
      <c r="B281" s="85"/>
      <c r="C281" s="85"/>
      <c r="D281" s="85"/>
      <c r="E281" s="85"/>
      <c r="F281" s="85"/>
      <c r="G281" s="85"/>
      <c r="H281" s="85"/>
      <c r="I281" s="85"/>
      <c r="J281" s="85"/>
      <c r="K281" s="85"/>
      <c r="L281" s="85"/>
      <c r="M281" s="85"/>
      <c r="N281" s="85"/>
      <c r="O281" s="85"/>
      <c r="P281" s="85"/>
      <c r="Q281" s="85"/>
      <c r="R281" s="85"/>
      <c r="S281" s="85"/>
      <c r="T281" s="85"/>
      <c r="U281" s="85"/>
      <c r="V281" s="85"/>
      <c r="W281" s="85"/>
      <c r="X281" s="85"/>
      <c r="Y281" s="85"/>
      <c r="Z281" s="85"/>
      <c r="AA281" s="85"/>
      <c r="AB281" s="85"/>
      <c r="AC281" s="85"/>
      <c r="AD281" s="85"/>
      <c r="AE281" s="85"/>
      <c r="AF281" s="85"/>
      <c r="AG281" s="85"/>
      <c r="AH281" s="85"/>
      <c r="AI281" s="85"/>
      <c r="AJ281" s="85"/>
    </row>
    <row r="282" spans="1:36" x14ac:dyDescent="0.25">
      <c r="A282" s="256"/>
      <c r="B282" s="84"/>
      <c r="C282" s="84"/>
      <c r="D282" s="84"/>
      <c r="E282" s="84"/>
      <c r="F282" s="84"/>
      <c r="G282" s="84"/>
      <c r="H282" s="84"/>
      <c r="I282" s="84"/>
      <c r="J282" s="84"/>
      <c r="K282" s="84"/>
      <c r="L282" s="84"/>
      <c r="M282" s="84"/>
      <c r="N282" s="84"/>
      <c r="O282" s="84"/>
      <c r="P282" s="84"/>
      <c r="Q282" s="84"/>
      <c r="R282" s="84"/>
      <c r="S282" s="84"/>
      <c r="T282" s="84"/>
      <c r="U282" s="84"/>
      <c r="V282" s="84"/>
      <c r="W282" s="84"/>
      <c r="X282" s="84"/>
      <c r="Y282" s="84"/>
      <c r="Z282" s="84"/>
      <c r="AA282" s="84"/>
      <c r="AB282" s="84"/>
      <c r="AC282" s="84"/>
      <c r="AD282" s="84"/>
      <c r="AE282" s="84"/>
      <c r="AF282" s="84"/>
      <c r="AG282" s="84"/>
      <c r="AH282" s="84"/>
      <c r="AI282" s="84"/>
      <c r="AJ282" s="84"/>
    </row>
    <row r="283" spans="1:36" x14ac:dyDescent="0.25">
      <c r="A283" s="257"/>
      <c r="B283" s="85"/>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B283" s="85"/>
      <c r="AC283" s="85"/>
      <c r="AD283" s="85"/>
      <c r="AE283" s="85"/>
      <c r="AF283" s="85"/>
      <c r="AG283" s="85"/>
      <c r="AH283" s="85"/>
      <c r="AI283" s="85"/>
      <c r="AJ283" s="85"/>
    </row>
    <row r="284" spans="1:36" x14ac:dyDescent="0.25">
      <c r="A284" s="256"/>
      <c r="B284" s="84"/>
      <c r="C284" s="84"/>
      <c r="D284" s="84"/>
      <c r="E284" s="84"/>
      <c r="F284" s="84"/>
      <c r="G284" s="84"/>
      <c r="H284" s="84"/>
      <c r="I284" s="84"/>
      <c r="J284" s="84"/>
      <c r="K284" s="84"/>
      <c r="L284" s="84"/>
      <c r="M284" s="84"/>
      <c r="N284" s="84"/>
      <c r="O284" s="84"/>
      <c r="P284" s="84"/>
      <c r="Q284" s="84"/>
      <c r="R284" s="84"/>
      <c r="S284" s="84"/>
      <c r="T284" s="84"/>
      <c r="U284" s="84"/>
      <c r="V284" s="84"/>
      <c r="W284" s="84"/>
      <c r="X284" s="84"/>
      <c r="Y284" s="84"/>
      <c r="Z284" s="84"/>
      <c r="AA284" s="84"/>
      <c r="AB284" s="84"/>
      <c r="AC284" s="84"/>
      <c r="AD284" s="84"/>
      <c r="AE284" s="84"/>
      <c r="AF284" s="84"/>
      <c r="AG284" s="84"/>
      <c r="AH284" s="84"/>
      <c r="AI284" s="84"/>
      <c r="AJ284" s="84"/>
    </row>
    <row r="285" spans="1:36" x14ac:dyDescent="0.25">
      <c r="A285" s="257"/>
      <c r="B285" s="85"/>
      <c r="C285" s="85"/>
      <c r="D285" s="85"/>
      <c r="E285" s="85"/>
      <c r="F285" s="85"/>
      <c r="G285" s="85"/>
      <c r="H285" s="85"/>
      <c r="I285" s="85"/>
      <c r="J285" s="85"/>
      <c r="K285" s="85"/>
      <c r="L285" s="85"/>
      <c r="M285" s="85"/>
      <c r="N285" s="85"/>
      <c r="O285" s="85"/>
      <c r="P285" s="85"/>
      <c r="Q285" s="85"/>
      <c r="R285" s="85"/>
      <c r="S285" s="85"/>
      <c r="T285" s="85"/>
      <c r="U285" s="85"/>
      <c r="V285" s="85"/>
      <c r="W285" s="85"/>
      <c r="X285" s="85"/>
      <c r="Y285" s="85"/>
      <c r="Z285" s="85"/>
      <c r="AA285" s="85"/>
      <c r="AB285" s="85"/>
      <c r="AC285" s="85"/>
      <c r="AD285" s="85"/>
      <c r="AE285" s="85"/>
      <c r="AF285" s="85"/>
      <c r="AG285" s="85"/>
      <c r="AH285" s="85"/>
      <c r="AI285" s="85"/>
      <c r="AJ285" s="85"/>
    </row>
    <row r="286" spans="1:36" x14ac:dyDescent="0.25">
      <c r="A286" s="256"/>
      <c r="B286" s="84"/>
      <c r="C286" s="84"/>
      <c r="D286" s="84"/>
      <c r="E286" s="84"/>
      <c r="F286" s="84"/>
      <c r="G286" s="84"/>
      <c r="H286" s="84"/>
      <c r="I286" s="84"/>
      <c r="J286" s="84"/>
      <c r="K286" s="84"/>
      <c r="L286" s="84"/>
      <c r="M286" s="84"/>
      <c r="N286" s="84"/>
      <c r="O286" s="84"/>
      <c r="P286" s="84"/>
      <c r="Q286" s="84"/>
      <c r="R286" s="84"/>
      <c r="S286" s="84"/>
      <c r="T286" s="84"/>
      <c r="U286" s="84"/>
      <c r="V286" s="84"/>
      <c r="W286" s="84"/>
      <c r="X286" s="84"/>
      <c r="Y286" s="84"/>
      <c r="Z286" s="84"/>
      <c r="AA286" s="84"/>
      <c r="AB286" s="84"/>
      <c r="AC286" s="84"/>
      <c r="AD286" s="84"/>
      <c r="AE286" s="84"/>
      <c r="AF286" s="84"/>
      <c r="AG286" s="84"/>
      <c r="AH286" s="84"/>
      <c r="AI286" s="84"/>
      <c r="AJ286" s="84"/>
    </row>
    <row r="287" spans="1:36" x14ac:dyDescent="0.25">
      <c r="A287" s="257"/>
      <c r="B287" s="85"/>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row>
    <row r="288" spans="1:36" x14ac:dyDescent="0.25">
      <c r="A288" s="256"/>
      <c r="B288" s="84"/>
      <c r="C288" s="84"/>
      <c r="D288" s="84"/>
      <c r="E288" s="84"/>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row>
    <row r="289" spans="1:36" x14ac:dyDescent="0.25">
      <c r="A289" s="257"/>
      <c r="B289" s="85"/>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row>
    <row r="290" spans="1:36" x14ac:dyDescent="0.25">
      <c r="A290" s="256"/>
      <c r="B290" s="84"/>
      <c r="C290" s="84"/>
      <c r="D290" s="84"/>
      <c r="E290" s="84"/>
      <c r="F290" s="84"/>
      <c r="G290" s="84"/>
      <c r="H290" s="84"/>
      <c r="I290" s="84"/>
      <c r="J290" s="84"/>
      <c r="K290" s="84"/>
      <c r="L290" s="84"/>
      <c r="M290" s="84"/>
      <c r="N290" s="84"/>
      <c r="O290" s="84"/>
      <c r="P290" s="84"/>
      <c r="Q290" s="84"/>
      <c r="R290" s="84"/>
      <c r="S290" s="84"/>
      <c r="T290" s="84"/>
      <c r="U290" s="84"/>
      <c r="V290" s="84"/>
      <c r="W290" s="84"/>
      <c r="X290" s="84"/>
      <c r="Y290" s="84"/>
      <c r="Z290" s="84"/>
      <c r="AA290" s="84"/>
      <c r="AB290" s="84"/>
      <c r="AC290" s="84"/>
      <c r="AD290" s="84"/>
      <c r="AE290" s="84"/>
      <c r="AF290" s="84"/>
      <c r="AG290" s="84"/>
      <c r="AH290" s="84"/>
      <c r="AI290" s="84"/>
      <c r="AJ290" s="84"/>
    </row>
    <row r="291" spans="1:36" x14ac:dyDescent="0.25">
      <c r="A291" s="257"/>
      <c r="B291" s="85"/>
      <c r="C291" s="85"/>
      <c r="D291" s="85"/>
      <c r="E291" s="85"/>
      <c r="F291" s="85"/>
      <c r="G291" s="85"/>
      <c r="H291" s="85"/>
      <c r="I291" s="85"/>
      <c r="J291" s="85"/>
      <c r="K291" s="85"/>
      <c r="L291" s="85"/>
      <c r="M291" s="85"/>
      <c r="N291" s="85"/>
      <c r="O291" s="85"/>
      <c r="P291" s="85"/>
      <c r="Q291" s="85"/>
      <c r="R291" s="85"/>
      <c r="S291" s="85"/>
      <c r="T291" s="85"/>
      <c r="U291" s="85"/>
      <c r="V291" s="85"/>
      <c r="W291" s="85"/>
      <c r="X291" s="85"/>
      <c r="Y291" s="85"/>
      <c r="Z291" s="85"/>
      <c r="AA291" s="85"/>
      <c r="AB291" s="85"/>
      <c r="AC291" s="85"/>
      <c r="AD291" s="85"/>
      <c r="AE291" s="85"/>
      <c r="AF291" s="85"/>
      <c r="AG291" s="85"/>
      <c r="AH291" s="85"/>
      <c r="AI291" s="85"/>
      <c r="AJ291" s="85"/>
    </row>
    <row r="292" spans="1:36" x14ac:dyDescent="0.25">
      <c r="A292" s="256"/>
      <c r="B292" s="84"/>
      <c r="C292" s="84"/>
      <c r="D292" s="84"/>
      <c r="E292" s="84"/>
      <c r="F292" s="84"/>
      <c r="G292" s="84"/>
      <c r="H292" s="84"/>
      <c r="I292" s="84"/>
      <c r="J292" s="84"/>
      <c r="K292" s="84"/>
      <c r="L292" s="84"/>
      <c r="M292" s="84"/>
      <c r="N292" s="84"/>
      <c r="O292" s="84"/>
      <c r="P292" s="84"/>
      <c r="Q292" s="84"/>
      <c r="R292" s="84"/>
      <c r="S292" s="84"/>
      <c r="T292" s="84"/>
      <c r="U292" s="84"/>
      <c r="V292" s="84"/>
      <c r="W292" s="84"/>
      <c r="X292" s="84"/>
      <c r="Y292" s="84"/>
      <c r="Z292" s="84"/>
      <c r="AA292" s="84"/>
      <c r="AB292" s="84"/>
      <c r="AC292" s="84"/>
      <c r="AD292" s="84"/>
      <c r="AE292" s="84"/>
      <c r="AF292" s="84"/>
      <c r="AG292" s="84"/>
      <c r="AH292" s="84"/>
      <c r="AI292" s="84"/>
      <c r="AJ292" s="84"/>
    </row>
    <row r="293" spans="1:36" x14ac:dyDescent="0.25">
      <c r="A293" s="257"/>
      <c r="B293" s="85"/>
      <c r="C293" s="85"/>
      <c r="D293" s="85"/>
      <c r="E293" s="85"/>
      <c r="F293" s="85"/>
      <c r="G293" s="85"/>
      <c r="H293" s="85"/>
      <c r="I293" s="85"/>
      <c r="J293" s="85"/>
      <c r="K293" s="85"/>
      <c r="L293" s="85"/>
      <c r="M293" s="85"/>
      <c r="N293" s="85"/>
      <c r="O293" s="85"/>
      <c r="P293" s="85"/>
      <c r="Q293" s="85"/>
      <c r="R293" s="85"/>
      <c r="S293" s="85"/>
      <c r="T293" s="85"/>
      <c r="U293" s="85"/>
      <c r="V293" s="85"/>
      <c r="W293" s="85"/>
      <c r="X293" s="85"/>
      <c r="Y293" s="85"/>
      <c r="Z293" s="85"/>
      <c r="AA293" s="85"/>
      <c r="AB293" s="85"/>
      <c r="AC293" s="85"/>
      <c r="AD293" s="85"/>
      <c r="AE293" s="85"/>
      <c r="AF293" s="85"/>
      <c r="AG293" s="85"/>
      <c r="AH293" s="85"/>
      <c r="AI293" s="85"/>
      <c r="AJ293" s="85"/>
    </row>
    <row r="294" spans="1:36" x14ac:dyDescent="0.25">
      <c r="A294" s="256"/>
      <c r="B294" s="84"/>
      <c r="C294" s="84"/>
      <c r="D294" s="84"/>
      <c r="E294" s="84"/>
      <c r="F294" s="84"/>
      <c r="G294" s="84"/>
      <c r="H294" s="84"/>
      <c r="I294" s="84"/>
      <c r="J294" s="84"/>
      <c r="K294" s="84"/>
      <c r="L294" s="84"/>
      <c r="M294" s="84"/>
      <c r="N294" s="84"/>
      <c r="O294" s="84"/>
      <c r="P294" s="84"/>
      <c r="Q294" s="84"/>
      <c r="R294" s="84"/>
      <c r="S294" s="84"/>
      <c r="T294" s="84"/>
      <c r="U294" s="84"/>
      <c r="V294" s="84"/>
      <c r="W294" s="84"/>
      <c r="X294" s="84"/>
      <c r="Y294" s="84"/>
      <c r="Z294" s="84"/>
      <c r="AA294" s="84"/>
      <c r="AB294" s="84"/>
      <c r="AC294" s="84"/>
      <c r="AD294" s="84"/>
      <c r="AE294" s="84"/>
      <c r="AF294" s="84"/>
      <c r="AG294" s="84"/>
      <c r="AH294" s="84"/>
      <c r="AI294" s="84"/>
      <c r="AJ294" s="84"/>
    </row>
    <row r="295" spans="1:36" x14ac:dyDescent="0.25">
      <c r="A295" s="257"/>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row>
    <row r="296" spans="1:36" x14ac:dyDescent="0.25">
      <c r="A296" s="256"/>
      <c r="B296" s="84"/>
      <c r="C296" s="84"/>
      <c r="D296" s="84"/>
      <c r="E296" s="84"/>
      <c r="F296" s="84"/>
      <c r="G296" s="84"/>
      <c r="H296" s="84"/>
      <c r="I296" s="84"/>
      <c r="J296" s="84"/>
      <c r="K296" s="84"/>
      <c r="L296" s="84"/>
      <c r="M296" s="84"/>
      <c r="N296" s="84"/>
      <c r="O296" s="84"/>
      <c r="P296" s="84"/>
      <c r="Q296" s="84"/>
      <c r="R296" s="84"/>
      <c r="S296" s="84"/>
      <c r="T296" s="84"/>
      <c r="U296" s="84"/>
      <c r="V296" s="84"/>
      <c r="W296" s="84"/>
      <c r="X296" s="84"/>
      <c r="Y296" s="84"/>
      <c r="Z296" s="84"/>
      <c r="AA296" s="84"/>
      <c r="AB296" s="84"/>
      <c r="AC296" s="84"/>
      <c r="AD296" s="84"/>
      <c r="AE296" s="84"/>
      <c r="AF296" s="84"/>
      <c r="AG296" s="84"/>
      <c r="AH296" s="84"/>
      <c r="AI296" s="84"/>
      <c r="AJ296" s="84"/>
    </row>
    <row r="297" spans="1:36" x14ac:dyDescent="0.25">
      <c r="A297" s="257"/>
      <c r="B297" s="85"/>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c r="AB297" s="85"/>
      <c r="AC297" s="85"/>
      <c r="AD297" s="85"/>
      <c r="AE297" s="85"/>
      <c r="AF297" s="85"/>
      <c r="AG297" s="85"/>
      <c r="AH297" s="85"/>
      <c r="AI297" s="85"/>
      <c r="AJ297" s="85"/>
    </row>
    <row r="298" spans="1:36" x14ac:dyDescent="0.25">
      <c r="A298" s="256"/>
      <c r="B298" s="84"/>
      <c r="C298" s="84"/>
      <c r="D298" s="84"/>
      <c r="E298" s="84"/>
      <c r="F298" s="84"/>
      <c r="G298" s="84"/>
      <c r="H298" s="84"/>
      <c r="I298" s="84"/>
      <c r="J298" s="84"/>
      <c r="K298" s="84"/>
      <c r="L298" s="84"/>
      <c r="M298" s="84"/>
      <c r="N298" s="84"/>
      <c r="O298" s="84"/>
      <c r="P298" s="84"/>
      <c r="Q298" s="84"/>
      <c r="R298" s="84"/>
      <c r="S298" s="84"/>
      <c r="T298" s="84"/>
      <c r="U298" s="84"/>
      <c r="V298" s="84"/>
      <c r="W298" s="84"/>
      <c r="X298" s="84"/>
      <c r="Y298" s="84"/>
      <c r="Z298" s="84"/>
      <c r="AA298" s="84"/>
      <c r="AB298" s="84"/>
      <c r="AC298" s="84"/>
      <c r="AD298" s="84"/>
      <c r="AE298" s="84"/>
      <c r="AF298" s="84"/>
      <c r="AG298" s="84"/>
      <c r="AH298" s="84"/>
      <c r="AI298" s="84"/>
      <c r="AJ298" s="84"/>
    </row>
    <row r="299" spans="1:36" x14ac:dyDescent="0.25">
      <c r="A299" s="257"/>
      <c r="B299" s="85"/>
      <c r="C299" s="85"/>
      <c r="D299" s="85"/>
      <c r="E299" s="85"/>
      <c r="F299" s="85"/>
      <c r="G299" s="85"/>
      <c r="H299" s="85"/>
      <c r="I299" s="85"/>
      <c r="J299" s="85"/>
      <c r="K299" s="85"/>
      <c r="L299" s="85"/>
      <c r="M299" s="85"/>
      <c r="N299" s="85"/>
      <c r="O299" s="85"/>
      <c r="P299" s="85"/>
      <c r="Q299" s="85"/>
      <c r="R299" s="85"/>
      <c r="S299" s="85"/>
      <c r="T299" s="85"/>
      <c r="U299" s="85"/>
      <c r="V299" s="85"/>
      <c r="W299" s="85"/>
      <c r="X299" s="85"/>
      <c r="Y299" s="85"/>
      <c r="Z299" s="85"/>
      <c r="AA299" s="85"/>
      <c r="AB299" s="85"/>
      <c r="AC299" s="85"/>
      <c r="AD299" s="85"/>
      <c r="AE299" s="85"/>
      <c r="AF299" s="85"/>
      <c r="AG299" s="85"/>
      <c r="AH299" s="85"/>
      <c r="AI299" s="85"/>
      <c r="AJ299" s="85"/>
    </row>
    <row r="300" spans="1:36" x14ac:dyDescent="0.25">
      <c r="A300" s="256"/>
      <c r="B300" s="84"/>
      <c r="C300" s="84"/>
      <c r="D300" s="84"/>
      <c r="E300" s="84"/>
      <c r="F300" s="84"/>
      <c r="G300" s="84"/>
      <c r="H300" s="84"/>
      <c r="I300" s="84"/>
      <c r="J300" s="84"/>
      <c r="K300" s="84"/>
      <c r="L300" s="84"/>
      <c r="M300" s="84"/>
      <c r="N300" s="84"/>
      <c r="O300" s="84"/>
      <c r="P300" s="84"/>
      <c r="Q300" s="84"/>
      <c r="R300" s="84"/>
      <c r="S300" s="84"/>
      <c r="T300" s="84"/>
      <c r="U300" s="84"/>
      <c r="V300" s="84"/>
      <c r="W300" s="84"/>
      <c r="X300" s="84"/>
      <c r="Y300" s="84"/>
      <c r="Z300" s="84"/>
      <c r="AA300" s="84"/>
      <c r="AB300" s="84"/>
      <c r="AC300" s="84"/>
      <c r="AD300" s="84"/>
      <c r="AE300" s="84"/>
      <c r="AF300" s="84"/>
      <c r="AG300" s="84"/>
      <c r="AH300" s="84"/>
      <c r="AI300" s="84"/>
      <c r="AJ300" s="84"/>
    </row>
    <row r="301" spans="1:36" x14ac:dyDescent="0.25">
      <c r="A301" s="257"/>
      <c r="B301" s="85"/>
      <c r="C301" s="85"/>
      <c r="D301" s="85"/>
      <c r="E301" s="85"/>
      <c r="F301" s="85"/>
      <c r="G301" s="85"/>
      <c r="H301" s="85"/>
      <c r="I301" s="85"/>
      <c r="J301" s="85"/>
      <c r="K301" s="85"/>
      <c r="L301" s="85"/>
      <c r="M301" s="85"/>
      <c r="N301" s="85"/>
      <c r="O301" s="85"/>
      <c r="P301" s="85"/>
      <c r="Q301" s="85"/>
      <c r="R301" s="85"/>
      <c r="S301" s="85"/>
      <c r="T301" s="85"/>
      <c r="U301" s="85"/>
      <c r="V301" s="85"/>
      <c r="W301" s="85"/>
      <c r="X301" s="85"/>
      <c r="Y301" s="85"/>
      <c r="Z301" s="85"/>
      <c r="AA301" s="85"/>
      <c r="AB301" s="85"/>
      <c r="AC301" s="85"/>
      <c r="AD301" s="85"/>
      <c r="AE301" s="85"/>
      <c r="AF301" s="85"/>
      <c r="AG301" s="85"/>
      <c r="AH301" s="85"/>
      <c r="AI301" s="85"/>
      <c r="AJ301" s="85"/>
    </row>
    <row r="302" spans="1:36" x14ac:dyDescent="0.25">
      <c r="A302" s="256"/>
      <c r="B302" s="84"/>
      <c r="C302" s="84"/>
      <c r="D302" s="84"/>
      <c r="E302" s="84"/>
      <c r="F302" s="84"/>
      <c r="G302" s="84"/>
      <c r="H302" s="84"/>
      <c r="I302" s="84"/>
      <c r="J302" s="84"/>
      <c r="K302" s="84"/>
      <c r="L302" s="84"/>
      <c r="M302" s="84"/>
      <c r="N302" s="84"/>
      <c r="O302" s="84"/>
      <c r="P302" s="84"/>
      <c r="Q302" s="84"/>
      <c r="R302" s="84"/>
      <c r="S302" s="84"/>
      <c r="T302" s="84"/>
      <c r="U302" s="84"/>
      <c r="V302" s="84"/>
      <c r="W302" s="84"/>
      <c r="X302" s="84"/>
      <c r="Y302" s="84"/>
      <c r="Z302" s="84"/>
      <c r="AA302" s="84"/>
      <c r="AB302" s="84"/>
      <c r="AC302" s="84"/>
      <c r="AD302" s="84"/>
      <c r="AE302" s="84"/>
      <c r="AF302" s="84"/>
      <c r="AG302" s="84"/>
      <c r="AH302" s="84"/>
      <c r="AI302" s="84"/>
      <c r="AJ302" s="84"/>
    </row>
    <row r="303" spans="1:36" x14ac:dyDescent="0.25">
      <c r="A303" s="257"/>
      <c r="B303" s="85"/>
      <c r="C303" s="85"/>
      <c r="D303" s="85"/>
      <c r="E303" s="85"/>
      <c r="F303" s="85"/>
      <c r="G303" s="85"/>
      <c r="H303" s="85"/>
      <c r="I303" s="85"/>
      <c r="J303" s="85"/>
      <c r="K303" s="85"/>
      <c r="L303" s="85"/>
      <c r="M303" s="85"/>
      <c r="N303" s="85"/>
      <c r="O303" s="85"/>
      <c r="P303" s="85"/>
      <c r="Q303" s="85"/>
      <c r="R303" s="85"/>
      <c r="S303" s="85"/>
      <c r="T303" s="85"/>
      <c r="U303" s="85"/>
      <c r="V303" s="85"/>
      <c r="W303" s="85"/>
      <c r="X303" s="85"/>
      <c r="Y303" s="85"/>
      <c r="Z303" s="85"/>
      <c r="AA303" s="85"/>
      <c r="AB303" s="85"/>
      <c r="AC303" s="85"/>
      <c r="AD303" s="85"/>
      <c r="AE303" s="85"/>
      <c r="AF303" s="85"/>
      <c r="AG303" s="85"/>
      <c r="AH303" s="85"/>
      <c r="AI303" s="85"/>
      <c r="AJ303" s="85"/>
    </row>
    <row r="304" spans="1:36" x14ac:dyDescent="0.25">
      <c r="A304" s="256"/>
      <c r="B304" s="84"/>
      <c r="C304" s="84"/>
      <c r="D304" s="84"/>
      <c r="E304" s="84"/>
      <c r="F304" s="84"/>
      <c r="G304" s="84"/>
      <c r="H304" s="84"/>
      <c r="I304" s="84"/>
      <c r="J304" s="84"/>
      <c r="K304" s="84"/>
      <c r="L304" s="84"/>
      <c r="M304" s="84"/>
      <c r="N304" s="84"/>
      <c r="O304" s="84"/>
      <c r="P304" s="84"/>
      <c r="Q304" s="84"/>
      <c r="R304" s="84"/>
      <c r="S304" s="84"/>
      <c r="T304" s="84"/>
      <c r="U304" s="84"/>
      <c r="V304" s="84"/>
      <c r="W304" s="84"/>
      <c r="X304" s="84"/>
      <c r="Y304" s="84"/>
      <c r="Z304" s="84"/>
      <c r="AA304" s="84"/>
      <c r="AB304" s="84"/>
      <c r="AC304" s="84"/>
      <c r="AD304" s="84"/>
      <c r="AE304" s="84"/>
      <c r="AF304" s="84"/>
      <c r="AG304" s="84"/>
      <c r="AH304" s="84"/>
      <c r="AI304" s="84"/>
      <c r="AJ304" s="84"/>
    </row>
    <row r="305" spans="1:36" x14ac:dyDescent="0.25">
      <c r="A305" s="257"/>
      <c r="B305" s="85"/>
      <c r="C305" s="85"/>
      <c r="D305" s="85"/>
      <c r="E305" s="85"/>
      <c r="F305" s="85"/>
      <c r="G305" s="85"/>
      <c r="H305" s="85"/>
      <c r="I305" s="85"/>
      <c r="J305" s="85"/>
      <c r="K305" s="85"/>
      <c r="L305" s="85"/>
      <c r="M305" s="85"/>
      <c r="N305" s="85"/>
      <c r="O305" s="85"/>
      <c r="P305" s="85"/>
      <c r="Q305" s="85"/>
      <c r="R305" s="85"/>
      <c r="S305" s="85"/>
      <c r="T305" s="85"/>
      <c r="U305" s="85"/>
      <c r="V305" s="85"/>
      <c r="W305" s="85"/>
      <c r="X305" s="85"/>
      <c r="Y305" s="85"/>
      <c r="Z305" s="85"/>
      <c r="AA305" s="85"/>
      <c r="AB305" s="85"/>
      <c r="AC305" s="85"/>
      <c r="AD305" s="85"/>
      <c r="AE305" s="85"/>
      <c r="AF305" s="85"/>
      <c r="AG305" s="85"/>
      <c r="AH305" s="85"/>
      <c r="AI305" s="85"/>
      <c r="AJ305" s="85"/>
    </row>
    <row r="306" spans="1:36" x14ac:dyDescent="0.25">
      <c r="A306" s="256"/>
      <c r="B306" s="84"/>
      <c r="C306" s="84"/>
      <c r="D306" s="84"/>
      <c r="E306" s="84"/>
      <c r="F306" s="84"/>
      <c r="G306" s="84"/>
      <c r="H306" s="84"/>
      <c r="I306" s="84"/>
      <c r="J306" s="84"/>
      <c r="K306" s="84"/>
      <c r="L306" s="84"/>
      <c r="M306" s="84"/>
      <c r="N306" s="84"/>
      <c r="O306" s="84"/>
      <c r="P306" s="84"/>
      <c r="Q306" s="84"/>
      <c r="R306" s="84"/>
      <c r="S306" s="84"/>
      <c r="T306" s="84"/>
      <c r="U306" s="84"/>
      <c r="V306" s="84"/>
      <c r="W306" s="84"/>
      <c r="X306" s="84"/>
      <c r="Y306" s="84"/>
      <c r="Z306" s="84"/>
      <c r="AA306" s="84"/>
      <c r="AB306" s="84"/>
      <c r="AC306" s="84"/>
      <c r="AD306" s="84"/>
      <c r="AE306" s="84"/>
      <c r="AF306" s="84"/>
      <c r="AG306" s="84"/>
      <c r="AH306" s="84"/>
      <c r="AI306" s="84"/>
      <c r="AJ306" s="84"/>
    </row>
    <row r="307" spans="1:36" x14ac:dyDescent="0.25">
      <c r="A307" s="257"/>
      <c r="B307" s="85"/>
      <c r="C307" s="85"/>
      <c r="D307" s="85"/>
      <c r="E307" s="85"/>
      <c r="F307" s="85"/>
      <c r="G307" s="85"/>
      <c r="H307" s="85"/>
      <c r="I307" s="85"/>
      <c r="J307" s="85"/>
      <c r="K307" s="85"/>
      <c r="L307" s="85"/>
      <c r="M307" s="85"/>
      <c r="N307" s="85"/>
      <c r="O307" s="85"/>
      <c r="P307" s="85"/>
      <c r="Q307" s="85"/>
      <c r="R307" s="85"/>
      <c r="S307" s="85"/>
      <c r="T307" s="85"/>
      <c r="U307" s="85"/>
      <c r="V307" s="85"/>
      <c r="W307" s="85"/>
      <c r="X307" s="85"/>
      <c r="Y307" s="85"/>
      <c r="Z307" s="85"/>
      <c r="AA307" s="85"/>
      <c r="AB307" s="85"/>
      <c r="AC307" s="85"/>
      <c r="AD307" s="85"/>
      <c r="AE307" s="85"/>
      <c r="AF307" s="85"/>
      <c r="AG307" s="85"/>
      <c r="AH307" s="85"/>
      <c r="AI307" s="85"/>
      <c r="AJ307" s="85"/>
    </row>
    <row r="308" spans="1:36" x14ac:dyDescent="0.25">
      <c r="A308" s="256"/>
      <c r="B308" s="84"/>
      <c r="C308" s="84"/>
      <c r="D308" s="84"/>
      <c r="E308" s="84"/>
      <c r="F308" s="84"/>
      <c r="G308" s="84"/>
      <c r="H308" s="84"/>
      <c r="I308" s="84"/>
      <c r="J308" s="84"/>
      <c r="K308" s="84"/>
      <c r="L308" s="84"/>
      <c r="M308" s="84"/>
      <c r="N308" s="84"/>
      <c r="O308" s="84"/>
      <c r="P308" s="84"/>
      <c r="Q308" s="84"/>
      <c r="R308" s="84"/>
      <c r="S308" s="84"/>
      <c r="T308" s="84"/>
      <c r="U308" s="84"/>
      <c r="V308" s="84"/>
      <c r="W308" s="84"/>
      <c r="X308" s="84"/>
      <c r="Y308" s="84"/>
      <c r="Z308" s="84"/>
      <c r="AA308" s="84"/>
      <c r="AB308" s="84"/>
      <c r="AC308" s="84"/>
      <c r="AD308" s="84"/>
      <c r="AE308" s="84"/>
      <c r="AF308" s="84"/>
      <c r="AG308" s="84"/>
      <c r="AH308" s="84"/>
      <c r="AI308" s="84"/>
      <c r="AJ308" s="84"/>
    </row>
    <row r="309" spans="1:36" x14ac:dyDescent="0.25">
      <c r="A309" s="257"/>
      <c r="B309" s="85"/>
      <c r="C309" s="85"/>
      <c r="D309" s="85"/>
      <c r="E309" s="85"/>
      <c r="F309" s="85"/>
      <c r="G309" s="85"/>
      <c r="H309" s="85"/>
      <c r="I309" s="85"/>
      <c r="J309" s="85"/>
      <c r="K309" s="85"/>
      <c r="L309" s="85"/>
      <c r="M309" s="85"/>
      <c r="N309" s="85"/>
      <c r="O309" s="85"/>
      <c r="P309" s="85"/>
      <c r="Q309" s="85"/>
      <c r="R309" s="85"/>
      <c r="S309" s="85"/>
      <c r="T309" s="85"/>
      <c r="U309" s="85"/>
      <c r="V309" s="85"/>
      <c r="W309" s="85"/>
      <c r="X309" s="85"/>
      <c r="Y309" s="85"/>
      <c r="Z309" s="85"/>
      <c r="AA309" s="85"/>
      <c r="AB309" s="85"/>
      <c r="AC309" s="85"/>
      <c r="AD309" s="85"/>
      <c r="AE309" s="85"/>
      <c r="AF309" s="85"/>
      <c r="AG309" s="85"/>
      <c r="AH309" s="85"/>
      <c r="AI309" s="85"/>
      <c r="AJ309" s="85"/>
    </row>
    <row r="310" spans="1:36" x14ac:dyDescent="0.25">
      <c r="A310" s="256"/>
      <c r="B310" s="84"/>
      <c r="C310" s="84"/>
      <c r="D310" s="84"/>
      <c r="E310" s="84"/>
      <c r="F310" s="84"/>
      <c r="G310" s="84"/>
      <c r="H310" s="84"/>
      <c r="I310" s="84"/>
      <c r="J310" s="84"/>
      <c r="K310" s="84"/>
      <c r="L310" s="84"/>
      <c r="M310" s="84"/>
      <c r="N310" s="84"/>
      <c r="O310" s="84"/>
      <c r="P310" s="84"/>
      <c r="Q310" s="84"/>
      <c r="R310" s="84"/>
      <c r="S310" s="84"/>
      <c r="T310" s="84"/>
      <c r="U310" s="84"/>
      <c r="V310" s="84"/>
      <c r="W310" s="84"/>
      <c r="X310" s="84"/>
      <c r="Y310" s="84"/>
      <c r="Z310" s="84"/>
      <c r="AA310" s="84"/>
      <c r="AB310" s="84"/>
      <c r="AC310" s="84"/>
      <c r="AD310" s="84"/>
      <c r="AE310" s="84"/>
      <c r="AF310" s="84"/>
      <c r="AG310" s="84"/>
      <c r="AH310" s="84"/>
      <c r="AI310" s="84"/>
      <c r="AJ310" s="84"/>
    </row>
    <row r="311" spans="1:36" x14ac:dyDescent="0.25">
      <c r="A311" s="257"/>
      <c r="B311" s="85"/>
      <c r="C311" s="85"/>
      <c r="D311" s="85"/>
      <c r="E311" s="85"/>
      <c r="F311" s="85"/>
      <c r="G311" s="85"/>
      <c r="H311" s="85"/>
      <c r="I311" s="85"/>
      <c r="J311" s="85"/>
      <c r="K311" s="85"/>
      <c r="L311" s="85"/>
      <c r="M311" s="85"/>
      <c r="N311" s="85"/>
      <c r="O311" s="85"/>
      <c r="P311" s="85"/>
      <c r="Q311" s="85"/>
      <c r="R311" s="85"/>
      <c r="S311" s="85"/>
      <c r="T311" s="85"/>
      <c r="U311" s="85"/>
      <c r="V311" s="85"/>
      <c r="W311" s="85"/>
      <c r="X311" s="85"/>
      <c r="Y311" s="85"/>
      <c r="Z311" s="85"/>
      <c r="AA311" s="85"/>
      <c r="AB311" s="85"/>
      <c r="AC311" s="85"/>
      <c r="AD311" s="85"/>
      <c r="AE311" s="85"/>
      <c r="AF311" s="85"/>
      <c r="AG311" s="85"/>
      <c r="AH311" s="85"/>
      <c r="AI311" s="85"/>
      <c r="AJ311" s="85"/>
    </row>
    <row r="312" spans="1:36" x14ac:dyDescent="0.25">
      <c r="A312" s="256"/>
      <c r="B312" s="84"/>
      <c r="C312" s="84"/>
      <c r="D312" s="84"/>
      <c r="E312" s="84"/>
      <c r="F312" s="84"/>
      <c r="G312" s="84"/>
      <c r="H312" s="84"/>
      <c r="I312" s="84"/>
      <c r="J312" s="84"/>
      <c r="K312" s="84"/>
      <c r="L312" s="84"/>
      <c r="M312" s="84"/>
      <c r="N312" s="84"/>
      <c r="O312" s="84"/>
      <c r="P312" s="84"/>
      <c r="Q312" s="84"/>
      <c r="R312" s="84"/>
      <c r="S312" s="84"/>
      <c r="T312" s="84"/>
      <c r="U312" s="84"/>
      <c r="V312" s="84"/>
      <c r="W312" s="84"/>
      <c r="X312" s="84"/>
      <c r="Y312" s="84"/>
      <c r="Z312" s="84"/>
      <c r="AA312" s="84"/>
      <c r="AB312" s="84"/>
      <c r="AC312" s="84"/>
      <c r="AD312" s="84"/>
      <c r="AE312" s="84"/>
      <c r="AF312" s="84"/>
      <c r="AG312" s="84"/>
      <c r="AH312" s="84"/>
      <c r="AI312" s="84"/>
      <c r="AJ312" s="84"/>
    </row>
    <row r="313" spans="1:36" x14ac:dyDescent="0.25">
      <c r="A313" s="257"/>
      <c r="B313" s="85"/>
      <c r="C313" s="85"/>
      <c r="D313" s="85"/>
      <c r="E313" s="85"/>
      <c r="F313" s="85"/>
      <c r="G313" s="85"/>
      <c r="H313" s="85"/>
      <c r="I313" s="85"/>
      <c r="J313" s="85"/>
      <c r="K313" s="85"/>
      <c r="L313" s="85"/>
      <c r="M313" s="85"/>
      <c r="N313" s="85"/>
      <c r="O313" s="85"/>
      <c r="P313" s="85"/>
      <c r="Q313" s="85"/>
      <c r="R313" s="85"/>
      <c r="S313" s="85"/>
      <c r="T313" s="85"/>
      <c r="U313" s="85"/>
      <c r="V313" s="85"/>
      <c r="W313" s="85"/>
      <c r="X313" s="85"/>
      <c r="Y313" s="85"/>
      <c r="Z313" s="85"/>
      <c r="AA313" s="85"/>
      <c r="AB313" s="85"/>
      <c r="AC313" s="85"/>
      <c r="AD313" s="85"/>
      <c r="AE313" s="85"/>
      <c r="AF313" s="85"/>
      <c r="AG313" s="85"/>
      <c r="AH313" s="85"/>
      <c r="AI313" s="85"/>
      <c r="AJ313" s="85"/>
    </row>
    <row r="314" spans="1:36" x14ac:dyDescent="0.25">
      <c r="A314" s="256"/>
      <c r="B314" s="84"/>
      <c r="C314" s="84"/>
      <c r="D314" s="84"/>
      <c r="E314" s="84"/>
      <c r="F314" s="84"/>
      <c r="G314" s="84"/>
      <c r="H314" s="84"/>
      <c r="I314" s="84"/>
      <c r="J314" s="84"/>
      <c r="K314" s="84"/>
      <c r="L314" s="84"/>
      <c r="M314" s="84"/>
      <c r="N314" s="84"/>
      <c r="O314" s="84"/>
      <c r="P314" s="84"/>
      <c r="Q314" s="84"/>
      <c r="R314" s="84"/>
      <c r="S314" s="84"/>
      <c r="T314" s="84"/>
      <c r="U314" s="84"/>
      <c r="V314" s="84"/>
      <c r="W314" s="84"/>
      <c r="X314" s="84"/>
      <c r="Y314" s="84"/>
      <c r="Z314" s="84"/>
      <c r="AA314" s="84"/>
      <c r="AB314" s="84"/>
      <c r="AC314" s="84"/>
      <c r="AD314" s="84"/>
      <c r="AE314" s="84"/>
      <c r="AF314" s="84"/>
      <c r="AG314" s="84"/>
      <c r="AH314" s="84"/>
      <c r="AI314" s="84"/>
      <c r="AJ314" s="84"/>
    </row>
    <row r="315" spans="1:36" x14ac:dyDescent="0.25">
      <c r="A315" s="257"/>
      <c r="B315" s="85"/>
      <c r="C315" s="85"/>
      <c r="D315" s="85"/>
      <c r="E315" s="85"/>
      <c r="F315" s="85"/>
      <c r="G315" s="85"/>
      <c r="H315" s="85"/>
      <c r="I315" s="85"/>
      <c r="J315" s="85"/>
      <c r="K315" s="85"/>
      <c r="L315" s="85"/>
      <c r="M315" s="85"/>
      <c r="N315" s="85"/>
      <c r="O315" s="85"/>
      <c r="P315" s="85"/>
      <c r="Q315" s="85"/>
      <c r="R315" s="85"/>
      <c r="S315" s="85"/>
      <c r="T315" s="85"/>
      <c r="U315" s="85"/>
      <c r="V315" s="85"/>
      <c r="W315" s="85"/>
      <c r="X315" s="85"/>
      <c r="Y315" s="85"/>
      <c r="Z315" s="85"/>
      <c r="AA315" s="85"/>
      <c r="AB315" s="85"/>
      <c r="AC315" s="85"/>
      <c r="AD315" s="85"/>
      <c r="AE315" s="85"/>
      <c r="AF315" s="85"/>
      <c r="AG315" s="85"/>
      <c r="AH315" s="85"/>
      <c r="AI315" s="85"/>
      <c r="AJ315" s="85"/>
    </row>
    <row r="316" spans="1:36" x14ac:dyDescent="0.25">
      <c r="A316" s="256"/>
      <c r="B316" s="84"/>
      <c r="C316" s="84"/>
      <c r="D316" s="84"/>
      <c r="E316" s="84"/>
      <c r="F316" s="84"/>
      <c r="G316" s="84"/>
      <c r="H316" s="84"/>
      <c r="I316" s="84"/>
      <c r="J316" s="84"/>
      <c r="K316" s="84"/>
      <c r="L316" s="84"/>
      <c r="M316" s="84"/>
      <c r="N316" s="84"/>
      <c r="O316" s="84"/>
      <c r="P316" s="84"/>
      <c r="Q316" s="84"/>
      <c r="R316" s="84"/>
      <c r="S316" s="84"/>
      <c r="T316" s="84"/>
      <c r="U316" s="84"/>
      <c r="V316" s="84"/>
      <c r="W316" s="84"/>
      <c r="X316" s="84"/>
      <c r="Y316" s="84"/>
      <c r="Z316" s="84"/>
      <c r="AA316" s="84"/>
      <c r="AB316" s="84"/>
      <c r="AC316" s="84"/>
      <c r="AD316" s="84"/>
      <c r="AE316" s="84"/>
      <c r="AF316" s="84"/>
      <c r="AG316" s="84"/>
      <c r="AH316" s="84"/>
      <c r="AI316" s="84"/>
      <c r="AJ316" s="84"/>
    </row>
    <row r="317" spans="1:36" x14ac:dyDescent="0.25">
      <c r="A317" s="257"/>
      <c r="B317" s="85"/>
      <c r="C317" s="85"/>
      <c r="D317" s="85"/>
      <c r="E317" s="85"/>
      <c r="F317" s="85"/>
      <c r="G317" s="85"/>
      <c r="H317" s="85"/>
      <c r="I317" s="85"/>
      <c r="J317" s="85"/>
      <c r="K317" s="85"/>
      <c r="L317" s="85"/>
      <c r="M317" s="85"/>
      <c r="N317" s="85"/>
      <c r="O317" s="85"/>
      <c r="P317" s="85"/>
      <c r="Q317" s="85"/>
      <c r="R317" s="85"/>
      <c r="S317" s="85"/>
      <c r="T317" s="85"/>
      <c r="U317" s="85"/>
      <c r="V317" s="85"/>
      <c r="W317" s="85"/>
      <c r="X317" s="85"/>
      <c r="Y317" s="85"/>
      <c r="Z317" s="85"/>
      <c r="AA317" s="85"/>
      <c r="AB317" s="85"/>
      <c r="AC317" s="85"/>
      <c r="AD317" s="85"/>
      <c r="AE317" s="85"/>
      <c r="AF317" s="85"/>
      <c r="AG317" s="85"/>
      <c r="AH317" s="85"/>
      <c r="AI317" s="85"/>
      <c r="AJ317" s="85"/>
    </row>
    <row r="318" spans="1:36" x14ac:dyDescent="0.25">
      <c r="A318" s="256"/>
      <c r="B318" s="84"/>
      <c r="C318" s="84"/>
      <c r="D318" s="84"/>
      <c r="E318" s="84"/>
      <c r="F318" s="84"/>
      <c r="G318" s="84"/>
      <c r="H318" s="84"/>
      <c r="I318" s="84"/>
      <c r="J318" s="84"/>
      <c r="K318" s="84"/>
      <c r="L318" s="84"/>
      <c r="M318" s="84"/>
      <c r="N318" s="84"/>
      <c r="O318" s="84"/>
      <c r="P318" s="84"/>
      <c r="Q318" s="84"/>
      <c r="R318" s="84"/>
      <c r="S318" s="84"/>
      <c r="T318" s="84"/>
      <c r="U318" s="84"/>
      <c r="V318" s="84"/>
      <c r="W318" s="84"/>
      <c r="X318" s="84"/>
      <c r="Y318" s="84"/>
      <c r="Z318" s="84"/>
      <c r="AA318" s="84"/>
      <c r="AB318" s="84"/>
      <c r="AC318" s="84"/>
      <c r="AD318" s="84"/>
      <c r="AE318" s="84"/>
      <c r="AF318" s="84"/>
      <c r="AG318" s="84"/>
      <c r="AH318" s="84"/>
      <c r="AI318" s="84"/>
      <c r="AJ318" s="84"/>
    </row>
    <row r="319" spans="1:36" x14ac:dyDescent="0.25">
      <c r="A319" s="257"/>
      <c r="B319" s="85"/>
      <c r="C319" s="85"/>
      <c r="D319" s="85"/>
      <c r="E319" s="85"/>
      <c r="F319" s="85"/>
      <c r="G319" s="85"/>
      <c r="H319" s="85"/>
      <c r="I319" s="85"/>
      <c r="J319" s="85"/>
      <c r="K319" s="85"/>
      <c r="L319" s="85"/>
      <c r="M319" s="85"/>
      <c r="N319" s="85"/>
      <c r="O319" s="85"/>
      <c r="P319" s="85"/>
      <c r="Q319" s="85"/>
      <c r="R319" s="85"/>
      <c r="S319" s="85"/>
      <c r="T319" s="85"/>
      <c r="U319" s="85"/>
      <c r="V319" s="85"/>
      <c r="W319" s="85"/>
      <c r="X319" s="85"/>
      <c r="Y319" s="85"/>
      <c r="Z319" s="85"/>
      <c r="AA319" s="85"/>
      <c r="AB319" s="85"/>
      <c r="AC319" s="85"/>
      <c r="AD319" s="85"/>
      <c r="AE319" s="85"/>
      <c r="AF319" s="85"/>
      <c r="AG319" s="85"/>
      <c r="AH319" s="85"/>
      <c r="AI319" s="85"/>
      <c r="AJ319" s="85"/>
    </row>
    <row r="320" spans="1:36" x14ac:dyDescent="0.25">
      <c r="A320" s="256"/>
      <c r="B320" s="84"/>
      <c r="C320" s="84"/>
      <c r="D320" s="84"/>
      <c r="E320" s="84"/>
      <c r="F320" s="84"/>
      <c r="G320" s="84"/>
      <c r="H320" s="84"/>
      <c r="I320" s="84"/>
      <c r="J320" s="84"/>
      <c r="K320" s="84"/>
      <c r="L320" s="84"/>
      <c r="M320" s="84"/>
      <c r="N320" s="84"/>
      <c r="O320" s="84"/>
      <c r="P320" s="84"/>
      <c r="Q320" s="84"/>
      <c r="R320" s="84"/>
      <c r="S320" s="84"/>
      <c r="T320" s="84"/>
      <c r="U320" s="84"/>
      <c r="V320" s="84"/>
      <c r="W320" s="84"/>
      <c r="X320" s="84"/>
      <c r="Y320" s="84"/>
      <c r="Z320" s="84"/>
      <c r="AA320" s="84"/>
      <c r="AB320" s="84"/>
      <c r="AC320" s="84"/>
      <c r="AD320" s="84"/>
      <c r="AE320" s="84"/>
      <c r="AF320" s="84"/>
      <c r="AG320" s="84"/>
      <c r="AH320" s="84"/>
      <c r="AI320" s="84"/>
      <c r="AJ320" s="84"/>
    </row>
    <row r="321" spans="1:36" x14ac:dyDescent="0.25">
      <c r="A321" s="257"/>
      <c r="B321" s="85"/>
      <c r="C321" s="85"/>
      <c r="D321" s="85"/>
      <c r="E321" s="85"/>
      <c r="F321" s="85"/>
      <c r="G321" s="85"/>
      <c r="H321" s="85"/>
      <c r="I321" s="85"/>
      <c r="J321" s="85"/>
      <c r="K321" s="85"/>
      <c r="L321" s="85"/>
      <c r="M321" s="85"/>
      <c r="N321" s="85"/>
      <c r="O321" s="85"/>
      <c r="P321" s="85"/>
      <c r="Q321" s="85"/>
      <c r="R321" s="85"/>
      <c r="S321" s="85"/>
      <c r="T321" s="85"/>
      <c r="U321" s="85"/>
      <c r="V321" s="85"/>
      <c r="W321" s="85"/>
      <c r="X321" s="85"/>
      <c r="Y321" s="85"/>
      <c r="Z321" s="85"/>
      <c r="AA321" s="85"/>
      <c r="AB321" s="85"/>
      <c r="AC321" s="85"/>
      <c r="AD321" s="85"/>
      <c r="AE321" s="85"/>
      <c r="AF321" s="85"/>
      <c r="AG321" s="85"/>
      <c r="AH321" s="85"/>
      <c r="AI321" s="85"/>
      <c r="AJ321" s="85"/>
    </row>
    <row r="322" spans="1:36" x14ac:dyDescent="0.25">
      <c r="A322" s="256"/>
      <c r="B322" s="84"/>
      <c r="C322" s="84"/>
      <c r="D322" s="84"/>
      <c r="E322" s="84"/>
      <c r="F322" s="84"/>
      <c r="G322" s="84"/>
      <c r="H322" s="84"/>
      <c r="I322" s="84"/>
      <c r="J322" s="84"/>
      <c r="K322" s="84"/>
      <c r="L322" s="84"/>
      <c r="M322" s="84"/>
      <c r="N322" s="84"/>
      <c r="O322" s="84"/>
      <c r="P322" s="84"/>
      <c r="Q322" s="84"/>
      <c r="R322" s="84"/>
      <c r="S322" s="84"/>
      <c r="T322" s="84"/>
      <c r="U322" s="84"/>
      <c r="V322" s="84"/>
      <c r="W322" s="84"/>
      <c r="X322" s="84"/>
      <c r="Y322" s="84"/>
      <c r="Z322" s="84"/>
      <c r="AA322" s="84"/>
      <c r="AB322" s="84"/>
      <c r="AC322" s="84"/>
      <c r="AD322" s="84"/>
      <c r="AE322" s="84"/>
      <c r="AF322" s="84"/>
      <c r="AG322" s="84"/>
      <c r="AH322" s="84"/>
      <c r="AI322" s="84"/>
      <c r="AJ322" s="84"/>
    </row>
    <row r="323" spans="1:36" x14ac:dyDescent="0.25">
      <c r="A323" s="257"/>
      <c r="B323" s="85"/>
      <c r="C323" s="85"/>
      <c r="D323" s="85"/>
      <c r="E323" s="85"/>
      <c r="F323" s="85"/>
      <c r="G323" s="85"/>
      <c r="H323" s="85"/>
      <c r="I323" s="85"/>
      <c r="J323" s="85"/>
      <c r="K323" s="85"/>
      <c r="L323" s="85"/>
      <c r="M323" s="85"/>
      <c r="N323" s="85"/>
      <c r="O323" s="85"/>
      <c r="P323" s="85"/>
      <c r="Q323" s="85"/>
      <c r="R323" s="85"/>
      <c r="S323" s="85"/>
      <c r="T323" s="85"/>
      <c r="U323" s="85"/>
      <c r="V323" s="85"/>
      <c r="W323" s="85"/>
      <c r="X323" s="85"/>
      <c r="Y323" s="85"/>
      <c r="Z323" s="85"/>
      <c r="AA323" s="85"/>
      <c r="AB323" s="85"/>
      <c r="AC323" s="85"/>
      <c r="AD323" s="85"/>
      <c r="AE323" s="85"/>
      <c r="AF323" s="85"/>
      <c r="AG323" s="85"/>
      <c r="AH323" s="85"/>
      <c r="AI323" s="85"/>
      <c r="AJ323" s="85"/>
    </row>
    <row r="324" spans="1:36" x14ac:dyDescent="0.25">
      <c r="A324" s="256"/>
      <c r="B324" s="84"/>
      <c r="C324" s="84"/>
      <c r="D324" s="84"/>
      <c r="E324" s="84"/>
      <c r="F324" s="84"/>
      <c r="G324" s="84"/>
      <c r="H324" s="84"/>
      <c r="I324" s="84"/>
      <c r="J324" s="84"/>
      <c r="K324" s="84"/>
      <c r="L324" s="84"/>
      <c r="M324" s="84"/>
      <c r="N324" s="84"/>
      <c r="O324" s="84"/>
      <c r="P324" s="84"/>
      <c r="Q324" s="84"/>
      <c r="R324" s="84"/>
      <c r="S324" s="84"/>
      <c r="T324" s="84"/>
      <c r="U324" s="84"/>
      <c r="V324" s="84"/>
      <c r="W324" s="84"/>
      <c r="X324" s="84"/>
      <c r="Y324" s="84"/>
      <c r="Z324" s="84"/>
      <c r="AA324" s="84"/>
      <c r="AB324" s="84"/>
      <c r="AC324" s="84"/>
      <c r="AD324" s="84"/>
      <c r="AE324" s="84"/>
      <c r="AF324" s="84"/>
      <c r="AG324" s="84"/>
      <c r="AH324" s="84"/>
      <c r="AI324" s="84"/>
      <c r="AJ324" s="84"/>
    </row>
    <row r="325" spans="1:36" x14ac:dyDescent="0.25">
      <c r="A325" s="257"/>
      <c r="B325" s="85"/>
      <c r="C325" s="85"/>
      <c r="D325" s="85"/>
      <c r="E325" s="85"/>
      <c r="F325" s="85"/>
      <c r="G325" s="85"/>
      <c r="H325" s="85"/>
      <c r="I325" s="85"/>
      <c r="J325" s="85"/>
      <c r="K325" s="85"/>
      <c r="L325" s="85"/>
      <c r="M325" s="85"/>
      <c r="N325" s="85"/>
      <c r="O325" s="85"/>
      <c r="P325" s="85"/>
      <c r="Q325" s="85"/>
      <c r="R325" s="85"/>
      <c r="S325" s="85"/>
      <c r="T325" s="85"/>
      <c r="U325" s="85"/>
      <c r="V325" s="85"/>
      <c r="W325" s="85"/>
      <c r="X325" s="85"/>
      <c r="Y325" s="85"/>
      <c r="Z325" s="85"/>
      <c r="AA325" s="85"/>
      <c r="AB325" s="85"/>
      <c r="AC325" s="85"/>
      <c r="AD325" s="85"/>
      <c r="AE325" s="85"/>
      <c r="AF325" s="85"/>
      <c r="AG325" s="85"/>
      <c r="AH325" s="85"/>
      <c r="AI325" s="85"/>
      <c r="AJ325" s="85"/>
    </row>
    <row r="326" spans="1:36" x14ac:dyDescent="0.25">
      <c r="A326" s="256"/>
      <c r="B326" s="84"/>
      <c r="C326" s="84"/>
      <c r="D326" s="84"/>
      <c r="E326" s="84"/>
      <c r="F326" s="84"/>
      <c r="G326" s="84"/>
      <c r="H326" s="84"/>
      <c r="I326" s="84"/>
      <c r="J326" s="84"/>
      <c r="K326" s="84"/>
      <c r="L326" s="84"/>
      <c r="M326" s="84"/>
      <c r="N326" s="84"/>
      <c r="O326" s="84"/>
      <c r="P326" s="84"/>
      <c r="Q326" s="84"/>
      <c r="R326" s="84"/>
      <c r="S326" s="84"/>
      <c r="T326" s="84"/>
      <c r="U326" s="84"/>
      <c r="V326" s="84"/>
      <c r="W326" s="84"/>
      <c r="X326" s="84"/>
      <c r="Y326" s="84"/>
      <c r="Z326" s="84"/>
      <c r="AA326" s="84"/>
      <c r="AB326" s="84"/>
      <c r="AC326" s="84"/>
      <c r="AD326" s="84"/>
      <c r="AE326" s="84"/>
      <c r="AF326" s="84"/>
      <c r="AG326" s="84"/>
      <c r="AH326" s="84"/>
      <c r="AI326" s="84"/>
      <c r="AJ326" s="84"/>
    </row>
    <row r="327" spans="1:36" x14ac:dyDescent="0.25">
      <c r="A327" s="257"/>
      <c r="B327" s="85"/>
      <c r="C327" s="85"/>
      <c r="D327" s="85"/>
      <c r="E327" s="85"/>
      <c r="F327" s="85"/>
      <c r="G327" s="85"/>
      <c r="H327" s="85"/>
      <c r="I327" s="85"/>
      <c r="J327" s="85"/>
      <c r="K327" s="85"/>
      <c r="L327" s="85"/>
      <c r="M327" s="85"/>
      <c r="N327" s="85"/>
      <c r="O327" s="85"/>
      <c r="P327" s="85"/>
      <c r="Q327" s="85"/>
      <c r="R327" s="85"/>
      <c r="S327" s="85"/>
      <c r="T327" s="85"/>
      <c r="U327" s="85"/>
      <c r="V327" s="85"/>
      <c r="W327" s="85"/>
      <c r="X327" s="85"/>
      <c r="Y327" s="85"/>
      <c r="Z327" s="85"/>
      <c r="AA327" s="85"/>
      <c r="AB327" s="85"/>
      <c r="AC327" s="85"/>
      <c r="AD327" s="85"/>
      <c r="AE327" s="85"/>
      <c r="AF327" s="85"/>
      <c r="AG327" s="85"/>
      <c r="AH327" s="85"/>
      <c r="AI327" s="85"/>
      <c r="AJ327" s="85"/>
    </row>
    <row r="328" spans="1:36" x14ac:dyDescent="0.25">
      <c r="A328" s="256"/>
      <c r="B328" s="84"/>
      <c r="C328" s="84"/>
      <c r="D328" s="84"/>
      <c r="E328" s="84"/>
      <c r="F328" s="84"/>
      <c r="G328" s="84"/>
      <c r="H328" s="84"/>
      <c r="I328" s="84"/>
      <c r="J328" s="84"/>
      <c r="K328" s="84"/>
      <c r="L328" s="84"/>
      <c r="M328" s="84"/>
      <c r="N328" s="84"/>
      <c r="O328" s="84"/>
      <c r="P328" s="84"/>
      <c r="Q328" s="84"/>
      <c r="R328" s="84"/>
      <c r="S328" s="84"/>
      <c r="T328" s="84"/>
      <c r="U328" s="84"/>
      <c r="V328" s="84"/>
      <c r="W328" s="84"/>
      <c r="X328" s="84"/>
      <c r="Y328" s="84"/>
      <c r="Z328" s="84"/>
      <c r="AA328" s="84"/>
      <c r="AB328" s="84"/>
      <c r="AC328" s="84"/>
      <c r="AD328" s="84"/>
      <c r="AE328" s="84"/>
      <c r="AF328" s="84"/>
      <c r="AG328" s="84"/>
      <c r="AH328" s="84"/>
      <c r="AI328" s="84"/>
      <c r="AJ328" s="84"/>
    </row>
    <row r="329" spans="1:36" x14ac:dyDescent="0.25">
      <c r="A329" s="257"/>
      <c r="B329" s="85"/>
      <c r="C329" s="85"/>
      <c r="D329" s="85"/>
      <c r="E329" s="85"/>
      <c r="F329" s="85"/>
      <c r="G329" s="85"/>
      <c r="H329" s="85"/>
      <c r="I329" s="85"/>
      <c r="J329" s="85"/>
      <c r="K329" s="85"/>
      <c r="L329" s="85"/>
      <c r="M329" s="85"/>
      <c r="N329" s="85"/>
      <c r="O329" s="85"/>
      <c r="P329" s="85"/>
      <c r="Q329" s="85"/>
      <c r="R329" s="85"/>
      <c r="S329" s="85"/>
      <c r="T329" s="85"/>
      <c r="U329" s="85"/>
      <c r="V329" s="85"/>
      <c r="W329" s="85"/>
      <c r="X329" s="85"/>
      <c r="Y329" s="85"/>
      <c r="Z329" s="85"/>
      <c r="AA329" s="85"/>
      <c r="AB329" s="85"/>
      <c r="AC329" s="85"/>
      <c r="AD329" s="85"/>
      <c r="AE329" s="85"/>
      <c r="AF329" s="85"/>
      <c r="AG329" s="85"/>
      <c r="AH329" s="85"/>
      <c r="AI329" s="85"/>
      <c r="AJ329" s="85"/>
    </row>
    <row r="330" spans="1:36" x14ac:dyDescent="0.25">
      <c r="A330" s="256"/>
      <c r="B330" s="84"/>
      <c r="C330" s="84"/>
      <c r="D330" s="84"/>
      <c r="E330" s="84"/>
      <c r="F330" s="84"/>
      <c r="G330" s="84"/>
      <c r="H330" s="84"/>
      <c r="I330" s="84"/>
      <c r="J330" s="84"/>
      <c r="K330" s="84"/>
      <c r="L330" s="84"/>
      <c r="M330" s="84"/>
      <c r="N330" s="84"/>
      <c r="O330" s="84"/>
      <c r="P330" s="84"/>
      <c r="Q330" s="84"/>
      <c r="R330" s="84"/>
      <c r="S330" s="84"/>
      <c r="T330" s="84"/>
      <c r="U330" s="84"/>
      <c r="V330" s="84"/>
      <c r="W330" s="84"/>
      <c r="X330" s="84"/>
      <c r="Y330" s="84"/>
      <c r="Z330" s="84"/>
      <c r="AA330" s="84"/>
      <c r="AB330" s="84"/>
      <c r="AC330" s="84"/>
      <c r="AD330" s="84"/>
      <c r="AE330" s="84"/>
      <c r="AF330" s="84"/>
      <c r="AG330" s="84"/>
      <c r="AH330" s="84"/>
      <c r="AI330" s="84"/>
      <c r="AJ330" s="84"/>
    </row>
    <row r="331" spans="1:36" x14ac:dyDescent="0.25">
      <c r="A331" s="257"/>
      <c r="B331" s="85"/>
      <c r="C331" s="85"/>
      <c r="D331" s="85"/>
      <c r="E331" s="85"/>
      <c r="F331" s="85"/>
      <c r="G331" s="85"/>
      <c r="H331" s="85"/>
      <c r="I331" s="85"/>
      <c r="J331" s="85"/>
      <c r="K331" s="85"/>
      <c r="L331" s="85"/>
      <c r="M331" s="85"/>
      <c r="N331" s="85"/>
      <c r="O331" s="85"/>
      <c r="P331" s="85"/>
      <c r="Q331" s="85"/>
      <c r="R331" s="85"/>
      <c r="S331" s="85"/>
      <c r="T331" s="85"/>
      <c r="U331" s="85"/>
      <c r="V331" s="85"/>
      <c r="W331" s="85"/>
      <c r="X331" s="85"/>
      <c r="Y331" s="85"/>
      <c r="Z331" s="85"/>
      <c r="AA331" s="85"/>
      <c r="AB331" s="85"/>
      <c r="AC331" s="85"/>
      <c r="AD331" s="85"/>
      <c r="AE331" s="85"/>
      <c r="AF331" s="85"/>
      <c r="AG331" s="85"/>
      <c r="AH331" s="85"/>
      <c r="AI331" s="85"/>
      <c r="AJ331" s="85"/>
    </row>
    <row r="332" spans="1:36" x14ac:dyDescent="0.25">
      <c r="A332" s="256"/>
      <c r="B332" s="84"/>
      <c r="C332" s="84"/>
      <c r="D332" s="84"/>
      <c r="E332" s="84"/>
      <c r="F332" s="84"/>
      <c r="G332" s="84"/>
      <c r="H332" s="84"/>
      <c r="I332" s="84"/>
      <c r="J332" s="84"/>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row>
    <row r="333" spans="1:36" x14ac:dyDescent="0.25">
      <c r="A333" s="257"/>
      <c r="B333" s="85"/>
      <c r="C333" s="85"/>
      <c r="D333" s="85"/>
      <c r="E333" s="85"/>
      <c r="F333" s="85"/>
      <c r="G333" s="85"/>
      <c r="H333" s="85"/>
      <c r="I333" s="85"/>
      <c r="J333" s="85"/>
      <c r="K333" s="85"/>
      <c r="L333" s="85"/>
      <c r="M333" s="85"/>
      <c r="N333" s="85"/>
      <c r="O333" s="85"/>
      <c r="P333" s="85"/>
      <c r="Q333" s="85"/>
      <c r="R333" s="85"/>
      <c r="S333" s="85"/>
      <c r="T333" s="85"/>
      <c r="U333" s="85"/>
      <c r="V333" s="85"/>
      <c r="W333" s="85"/>
      <c r="X333" s="85"/>
      <c r="Y333" s="85"/>
      <c r="Z333" s="85"/>
      <c r="AA333" s="85"/>
      <c r="AB333" s="85"/>
      <c r="AC333" s="85"/>
      <c r="AD333" s="85"/>
      <c r="AE333" s="85"/>
      <c r="AF333" s="85"/>
      <c r="AG333" s="85"/>
      <c r="AH333" s="85"/>
      <c r="AI333" s="85"/>
      <c r="AJ333" s="85"/>
    </row>
    <row r="334" spans="1:36" x14ac:dyDescent="0.25">
      <c r="A334" s="256"/>
      <c r="B334" s="84"/>
      <c r="C334" s="84"/>
      <c r="D334" s="84"/>
      <c r="E334" s="84"/>
      <c r="F334" s="84"/>
      <c r="G334" s="84"/>
      <c r="H334" s="84"/>
      <c r="I334" s="84"/>
      <c r="J334" s="84"/>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row>
    <row r="335" spans="1:36" x14ac:dyDescent="0.25">
      <c r="A335" s="257"/>
      <c r="B335" s="85"/>
      <c r="C335" s="85"/>
      <c r="D335" s="85"/>
      <c r="E335" s="85"/>
      <c r="F335" s="85"/>
      <c r="G335" s="85"/>
      <c r="H335" s="85"/>
      <c r="I335" s="85"/>
      <c r="J335" s="85"/>
      <c r="K335" s="85"/>
      <c r="L335" s="85"/>
      <c r="M335" s="85"/>
      <c r="N335" s="85"/>
      <c r="O335" s="85"/>
      <c r="P335" s="85"/>
      <c r="Q335" s="85"/>
      <c r="R335" s="85"/>
      <c r="S335" s="85"/>
      <c r="T335" s="85"/>
      <c r="U335" s="85"/>
      <c r="V335" s="85"/>
      <c r="W335" s="85"/>
      <c r="X335" s="85"/>
      <c r="Y335" s="85"/>
      <c r="Z335" s="85"/>
      <c r="AA335" s="85"/>
      <c r="AB335" s="85"/>
      <c r="AC335" s="85"/>
      <c r="AD335" s="85"/>
      <c r="AE335" s="85"/>
      <c r="AF335" s="85"/>
      <c r="AG335" s="85"/>
      <c r="AH335" s="85"/>
      <c r="AI335" s="85"/>
      <c r="AJ335" s="85"/>
    </row>
    <row r="336" spans="1:36" x14ac:dyDescent="0.25">
      <c r="A336" s="256"/>
      <c r="B336" s="84"/>
      <c r="C336" s="84"/>
      <c r="D336" s="84"/>
      <c r="E336" s="84"/>
      <c r="F336" s="84"/>
      <c r="G336" s="84"/>
      <c r="H336" s="84"/>
      <c r="I336" s="84"/>
      <c r="J336" s="84"/>
      <c r="K336" s="84"/>
      <c r="L336" s="84"/>
      <c r="M336" s="84"/>
      <c r="N336" s="84"/>
      <c r="O336" s="84"/>
      <c r="P336" s="84"/>
      <c r="Q336" s="84"/>
      <c r="R336" s="84"/>
      <c r="S336" s="84"/>
      <c r="T336" s="84"/>
      <c r="U336" s="84"/>
      <c r="V336" s="84"/>
      <c r="W336" s="84"/>
      <c r="X336" s="84"/>
      <c r="Y336" s="84"/>
      <c r="Z336" s="84"/>
      <c r="AA336" s="84"/>
      <c r="AB336" s="84"/>
      <c r="AC336" s="84"/>
      <c r="AD336" s="84"/>
      <c r="AE336" s="84"/>
      <c r="AF336" s="84"/>
      <c r="AG336" s="84"/>
      <c r="AH336" s="84"/>
      <c r="AI336" s="84"/>
      <c r="AJ336" s="84"/>
    </row>
    <row r="337" spans="1:36" x14ac:dyDescent="0.25">
      <c r="A337" s="257"/>
      <c r="B337" s="85"/>
      <c r="C337" s="85"/>
      <c r="D337" s="85"/>
      <c r="E337" s="85"/>
      <c r="F337" s="85"/>
      <c r="G337" s="85"/>
      <c r="H337" s="85"/>
      <c r="I337" s="85"/>
      <c r="J337" s="85"/>
      <c r="K337" s="85"/>
      <c r="L337" s="85"/>
      <c r="M337" s="85"/>
      <c r="N337" s="85"/>
      <c r="O337" s="85"/>
      <c r="P337" s="85"/>
      <c r="Q337" s="85"/>
      <c r="R337" s="85"/>
      <c r="S337" s="85"/>
      <c r="T337" s="85"/>
      <c r="U337" s="85"/>
      <c r="V337" s="85"/>
      <c r="W337" s="85"/>
      <c r="X337" s="85"/>
      <c r="Y337" s="85"/>
      <c r="Z337" s="85"/>
      <c r="AA337" s="85"/>
      <c r="AB337" s="85"/>
      <c r="AC337" s="85"/>
      <c r="AD337" s="85"/>
      <c r="AE337" s="85"/>
      <c r="AF337" s="85"/>
      <c r="AG337" s="85"/>
      <c r="AH337" s="85"/>
      <c r="AI337" s="85"/>
      <c r="AJ337" s="85"/>
    </row>
    <row r="338" spans="1:36" x14ac:dyDescent="0.25">
      <c r="A338" s="256"/>
      <c r="B338" s="84"/>
      <c r="C338" s="84"/>
      <c r="D338" s="84"/>
      <c r="E338" s="84"/>
      <c r="F338" s="84"/>
      <c r="G338" s="84"/>
      <c r="H338" s="84"/>
      <c r="I338" s="84"/>
      <c r="J338" s="84"/>
      <c r="K338" s="84"/>
      <c r="L338" s="84"/>
      <c r="M338" s="84"/>
      <c r="N338" s="84"/>
      <c r="O338" s="84"/>
      <c r="P338" s="84"/>
      <c r="Q338" s="84"/>
      <c r="R338" s="84"/>
      <c r="S338" s="84"/>
      <c r="T338" s="84"/>
      <c r="U338" s="84"/>
      <c r="V338" s="84"/>
      <c r="W338" s="84"/>
      <c r="X338" s="84"/>
      <c r="Y338" s="84"/>
      <c r="Z338" s="84"/>
      <c r="AA338" s="84"/>
      <c r="AB338" s="84"/>
      <c r="AC338" s="84"/>
      <c r="AD338" s="84"/>
      <c r="AE338" s="84"/>
      <c r="AF338" s="84"/>
      <c r="AG338" s="84"/>
      <c r="AH338" s="84"/>
      <c r="AI338" s="84"/>
      <c r="AJ338" s="84"/>
    </row>
    <row r="339" spans="1:36" x14ac:dyDescent="0.25">
      <c r="A339" s="257"/>
      <c r="B339" s="85"/>
      <c r="C339" s="85"/>
      <c r="D339" s="85"/>
      <c r="E339" s="85"/>
      <c r="F339" s="85"/>
      <c r="G339" s="85"/>
      <c r="H339" s="85"/>
      <c r="I339" s="85"/>
      <c r="J339" s="85"/>
      <c r="K339" s="85"/>
      <c r="L339" s="85"/>
      <c r="M339" s="85"/>
      <c r="N339" s="85"/>
      <c r="O339" s="85"/>
      <c r="P339" s="85"/>
      <c r="Q339" s="85"/>
      <c r="R339" s="85"/>
      <c r="S339" s="85"/>
      <c r="T339" s="85"/>
      <c r="U339" s="85"/>
      <c r="V339" s="85"/>
      <c r="W339" s="85"/>
      <c r="X339" s="85"/>
      <c r="Y339" s="85"/>
      <c r="Z339" s="85"/>
      <c r="AA339" s="85"/>
      <c r="AB339" s="85"/>
      <c r="AC339" s="85"/>
      <c r="AD339" s="85"/>
      <c r="AE339" s="85"/>
      <c r="AF339" s="85"/>
      <c r="AG339" s="85"/>
      <c r="AH339" s="85"/>
      <c r="AI339" s="85"/>
      <c r="AJ339" s="85"/>
    </row>
    <row r="340" spans="1:36" x14ac:dyDescent="0.25">
      <c r="A340" s="256"/>
      <c r="B340" s="84"/>
      <c r="C340" s="84"/>
      <c r="D340" s="84"/>
      <c r="E340" s="84"/>
      <c r="F340" s="84"/>
      <c r="G340" s="84"/>
      <c r="H340" s="84"/>
      <c r="I340" s="84"/>
      <c r="J340" s="84"/>
      <c r="K340" s="84"/>
      <c r="L340" s="84"/>
      <c r="M340" s="84"/>
      <c r="N340" s="84"/>
      <c r="O340" s="84"/>
      <c r="P340" s="84"/>
      <c r="Q340" s="84"/>
      <c r="R340" s="84"/>
      <c r="S340" s="84"/>
      <c r="T340" s="84"/>
      <c r="U340" s="84"/>
      <c r="V340" s="84"/>
      <c r="W340" s="84"/>
      <c r="X340" s="84"/>
      <c r="Y340" s="84"/>
      <c r="Z340" s="84"/>
      <c r="AA340" s="84"/>
      <c r="AB340" s="84"/>
      <c r="AC340" s="84"/>
      <c r="AD340" s="84"/>
      <c r="AE340" s="84"/>
      <c r="AF340" s="84"/>
      <c r="AG340" s="84"/>
      <c r="AH340" s="84"/>
      <c r="AI340" s="84"/>
      <c r="AJ340" s="84"/>
    </row>
    <row r="341" spans="1:36" x14ac:dyDescent="0.25">
      <c r="A341" s="257"/>
      <c r="B341" s="85"/>
      <c r="C341" s="85"/>
      <c r="D341" s="85"/>
      <c r="E341" s="85"/>
      <c r="F341" s="85"/>
      <c r="G341" s="85"/>
      <c r="H341" s="85"/>
      <c r="I341" s="85"/>
      <c r="J341" s="85"/>
      <c r="K341" s="85"/>
      <c r="L341" s="85"/>
      <c r="M341" s="85"/>
      <c r="N341" s="85"/>
      <c r="O341" s="85"/>
      <c r="P341" s="85"/>
      <c r="Q341" s="85"/>
      <c r="R341" s="85"/>
      <c r="S341" s="85"/>
      <c r="T341" s="85"/>
      <c r="U341" s="85"/>
      <c r="V341" s="85"/>
      <c r="W341" s="85"/>
      <c r="X341" s="85"/>
      <c r="Y341" s="85"/>
      <c r="Z341" s="85"/>
      <c r="AA341" s="85"/>
      <c r="AB341" s="85"/>
      <c r="AC341" s="85"/>
      <c r="AD341" s="85"/>
      <c r="AE341" s="85"/>
      <c r="AF341" s="85"/>
      <c r="AG341" s="85"/>
      <c r="AH341" s="85"/>
      <c r="AI341" s="85"/>
      <c r="AJ341" s="85"/>
    </row>
    <row r="342" spans="1:36" x14ac:dyDescent="0.25">
      <c r="A342" s="256"/>
      <c r="B342" s="84"/>
      <c r="C342" s="84"/>
      <c r="D342" s="84"/>
      <c r="E342" s="84"/>
      <c r="F342" s="84"/>
      <c r="G342" s="84"/>
      <c r="H342" s="84"/>
      <c r="I342" s="84"/>
      <c r="J342" s="84"/>
      <c r="K342" s="84"/>
      <c r="L342" s="84"/>
      <c r="M342" s="84"/>
      <c r="N342" s="84"/>
      <c r="O342" s="84"/>
      <c r="P342" s="84"/>
      <c r="Q342" s="84"/>
      <c r="R342" s="84"/>
      <c r="S342" s="84"/>
      <c r="T342" s="84"/>
      <c r="U342" s="84"/>
      <c r="V342" s="84"/>
      <c r="W342" s="84"/>
      <c r="X342" s="84"/>
      <c r="Y342" s="84"/>
      <c r="Z342" s="84"/>
      <c r="AA342" s="84"/>
      <c r="AB342" s="84"/>
      <c r="AC342" s="84"/>
      <c r="AD342" s="84"/>
      <c r="AE342" s="84"/>
      <c r="AF342" s="84"/>
      <c r="AG342" s="84"/>
      <c r="AH342" s="84"/>
      <c r="AI342" s="84"/>
      <c r="AJ342" s="84"/>
    </row>
    <row r="343" spans="1:36" x14ac:dyDescent="0.25">
      <c r="A343" s="257"/>
      <c r="B343" s="85"/>
      <c r="C343" s="85"/>
      <c r="D343" s="85"/>
      <c r="E343" s="85"/>
      <c r="F343" s="85"/>
      <c r="G343" s="85"/>
      <c r="H343" s="85"/>
      <c r="I343" s="85"/>
      <c r="J343" s="85"/>
      <c r="K343" s="85"/>
      <c r="L343" s="85"/>
      <c r="M343" s="85"/>
      <c r="N343" s="85"/>
      <c r="O343" s="85"/>
      <c r="P343" s="85"/>
      <c r="Q343" s="85"/>
      <c r="R343" s="85"/>
      <c r="S343" s="85"/>
      <c r="T343" s="85"/>
      <c r="U343" s="85"/>
      <c r="V343" s="85"/>
      <c r="W343" s="85"/>
      <c r="X343" s="85"/>
      <c r="Y343" s="85"/>
      <c r="Z343" s="85"/>
      <c r="AA343" s="85"/>
      <c r="AB343" s="85"/>
      <c r="AC343" s="85"/>
      <c r="AD343" s="85"/>
      <c r="AE343" s="85"/>
      <c r="AF343" s="85"/>
      <c r="AG343" s="85"/>
      <c r="AH343" s="85"/>
      <c r="AI343" s="85"/>
      <c r="AJ343" s="85"/>
    </row>
    <row r="344" spans="1:36" x14ac:dyDescent="0.25">
      <c r="A344" s="256"/>
      <c r="B344" s="84"/>
      <c r="C344" s="84"/>
      <c r="D344" s="84"/>
      <c r="E344" s="84"/>
      <c r="F344" s="84"/>
      <c r="G344" s="84"/>
      <c r="H344" s="84"/>
      <c r="I344" s="84"/>
      <c r="J344" s="84"/>
      <c r="K344" s="84"/>
      <c r="L344" s="84"/>
      <c r="M344" s="84"/>
      <c r="N344" s="84"/>
      <c r="O344" s="84"/>
      <c r="P344" s="84"/>
      <c r="Q344" s="84"/>
      <c r="R344" s="84"/>
      <c r="S344" s="84"/>
      <c r="T344" s="84"/>
      <c r="U344" s="84"/>
      <c r="V344" s="84"/>
      <c r="W344" s="84"/>
      <c r="X344" s="84"/>
      <c r="Y344" s="84"/>
      <c r="Z344" s="84"/>
      <c r="AA344" s="84"/>
      <c r="AB344" s="84"/>
      <c r="AC344" s="84"/>
      <c r="AD344" s="84"/>
      <c r="AE344" s="84"/>
      <c r="AF344" s="84"/>
      <c r="AG344" s="84"/>
      <c r="AH344" s="84"/>
      <c r="AI344" s="84"/>
      <c r="AJ344" s="84"/>
    </row>
    <row r="345" spans="1:36" x14ac:dyDescent="0.25">
      <c r="A345" s="257"/>
      <c r="B345" s="85"/>
      <c r="C345" s="85"/>
      <c r="D345" s="85"/>
      <c r="E345" s="85"/>
      <c r="F345" s="85"/>
      <c r="G345" s="85"/>
      <c r="H345" s="85"/>
      <c r="I345" s="85"/>
      <c r="J345" s="85"/>
      <c r="K345" s="85"/>
      <c r="L345" s="85"/>
      <c r="M345" s="85"/>
      <c r="N345" s="85"/>
      <c r="O345" s="85"/>
      <c r="P345" s="85"/>
      <c r="Q345" s="85"/>
      <c r="R345" s="85"/>
      <c r="S345" s="85"/>
      <c r="T345" s="85"/>
      <c r="U345" s="85"/>
      <c r="V345" s="85"/>
      <c r="W345" s="85"/>
      <c r="X345" s="85"/>
      <c r="Y345" s="85"/>
      <c r="Z345" s="85"/>
      <c r="AA345" s="85"/>
      <c r="AB345" s="85"/>
      <c r="AC345" s="85"/>
      <c r="AD345" s="85"/>
      <c r="AE345" s="85"/>
      <c r="AF345" s="85"/>
      <c r="AG345" s="85"/>
      <c r="AH345" s="85"/>
      <c r="AI345" s="85"/>
      <c r="AJ345" s="85"/>
    </row>
    <row r="346" spans="1:36" x14ac:dyDescent="0.25">
      <c r="A346" s="256"/>
      <c r="B346" s="84"/>
      <c r="C346" s="84"/>
      <c r="D346" s="84"/>
      <c r="E346" s="84"/>
      <c r="F346" s="84"/>
      <c r="G346" s="84"/>
      <c r="H346" s="84"/>
      <c r="I346" s="84"/>
      <c r="J346" s="84"/>
      <c r="K346" s="84"/>
      <c r="L346" s="84"/>
      <c r="M346" s="84"/>
      <c r="N346" s="84"/>
      <c r="O346" s="84"/>
      <c r="P346" s="84"/>
      <c r="Q346" s="84"/>
      <c r="R346" s="84"/>
      <c r="S346" s="84"/>
      <c r="T346" s="84"/>
      <c r="U346" s="84"/>
      <c r="V346" s="84"/>
      <c r="W346" s="84"/>
      <c r="X346" s="84"/>
      <c r="Y346" s="84"/>
      <c r="Z346" s="84"/>
      <c r="AA346" s="84"/>
      <c r="AB346" s="84"/>
      <c r="AC346" s="84"/>
      <c r="AD346" s="84"/>
      <c r="AE346" s="84"/>
      <c r="AF346" s="84"/>
      <c r="AG346" s="84"/>
      <c r="AH346" s="84"/>
      <c r="AI346" s="84"/>
      <c r="AJ346" s="84"/>
    </row>
    <row r="347" spans="1:36" x14ac:dyDescent="0.25">
      <c r="A347" s="257"/>
      <c r="B347" s="85"/>
      <c r="C347" s="85"/>
      <c r="D347" s="85"/>
      <c r="E347" s="85"/>
      <c r="F347" s="85"/>
      <c r="G347" s="85"/>
      <c r="H347" s="85"/>
      <c r="I347" s="85"/>
      <c r="J347" s="85"/>
      <c r="K347" s="85"/>
      <c r="L347" s="85"/>
      <c r="M347" s="85"/>
      <c r="N347" s="85"/>
      <c r="O347" s="85"/>
      <c r="P347" s="85"/>
      <c r="Q347" s="85"/>
      <c r="R347" s="85"/>
      <c r="S347" s="85"/>
      <c r="T347" s="85"/>
      <c r="U347" s="85"/>
      <c r="V347" s="85"/>
      <c r="W347" s="85"/>
      <c r="X347" s="85"/>
      <c r="Y347" s="85"/>
      <c r="Z347" s="85"/>
      <c r="AA347" s="85"/>
      <c r="AB347" s="85"/>
      <c r="AC347" s="85"/>
      <c r="AD347" s="85"/>
      <c r="AE347" s="85"/>
      <c r="AF347" s="85"/>
      <c r="AG347" s="85"/>
      <c r="AH347" s="85"/>
      <c r="AI347" s="85"/>
      <c r="AJ347" s="85"/>
    </row>
    <row r="348" spans="1:36" x14ac:dyDescent="0.25">
      <c r="A348" s="256"/>
      <c r="B348" s="84"/>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row>
    <row r="349" spans="1:36" x14ac:dyDescent="0.25">
      <c r="A349" s="257"/>
      <c r="B349" s="85"/>
      <c r="C349" s="85"/>
      <c r="D349" s="85"/>
      <c r="E349" s="85"/>
      <c r="F349" s="85"/>
      <c r="G349" s="85"/>
      <c r="H349" s="85"/>
      <c r="I349" s="85"/>
      <c r="J349" s="85"/>
      <c r="K349" s="85"/>
      <c r="L349" s="85"/>
      <c r="M349" s="85"/>
      <c r="N349" s="85"/>
      <c r="O349" s="85"/>
      <c r="P349" s="85"/>
      <c r="Q349" s="85"/>
      <c r="R349" s="85"/>
      <c r="S349" s="85"/>
      <c r="T349" s="85"/>
      <c r="U349" s="85"/>
      <c r="V349" s="85"/>
      <c r="W349" s="85"/>
      <c r="X349" s="85"/>
      <c r="Y349" s="85"/>
      <c r="Z349" s="85"/>
      <c r="AA349" s="85"/>
      <c r="AB349" s="85"/>
      <c r="AC349" s="85"/>
      <c r="AD349" s="85"/>
      <c r="AE349" s="85"/>
      <c r="AF349" s="85"/>
      <c r="AG349" s="85"/>
      <c r="AH349" s="85"/>
      <c r="AI349" s="85"/>
      <c r="AJ349" s="85"/>
    </row>
    <row r="350" spans="1:36" x14ac:dyDescent="0.25">
      <c r="A350" s="256"/>
      <c r="B350" s="84"/>
      <c r="C350" s="84"/>
      <c r="D350" s="84"/>
      <c r="E350" s="84"/>
      <c r="F350" s="84"/>
      <c r="G350" s="84"/>
      <c r="H350" s="84"/>
      <c r="I350" s="84"/>
      <c r="J350" s="84"/>
      <c r="K350" s="84"/>
      <c r="L350" s="84"/>
      <c r="M350" s="84"/>
      <c r="N350" s="84"/>
      <c r="O350" s="84"/>
      <c r="P350" s="84"/>
      <c r="Q350" s="84"/>
      <c r="R350" s="84"/>
      <c r="S350" s="84"/>
      <c r="T350" s="84"/>
      <c r="U350" s="84"/>
      <c r="V350" s="84"/>
      <c r="W350" s="84"/>
      <c r="X350" s="84"/>
      <c r="Y350" s="84"/>
      <c r="Z350" s="84"/>
      <c r="AA350" s="84"/>
      <c r="AB350" s="84"/>
      <c r="AC350" s="84"/>
      <c r="AD350" s="84"/>
      <c r="AE350" s="84"/>
      <c r="AF350" s="84"/>
      <c r="AG350" s="84"/>
      <c r="AH350" s="84"/>
      <c r="AI350" s="84"/>
      <c r="AJ350" s="84"/>
    </row>
    <row r="351" spans="1:36" x14ac:dyDescent="0.25">
      <c r="A351" s="257"/>
      <c r="B351" s="85"/>
      <c r="C351" s="85"/>
      <c r="D351" s="85"/>
      <c r="E351" s="85"/>
      <c r="F351" s="85"/>
      <c r="G351" s="85"/>
      <c r="H351" s="85"/>
      <c r="I351" s="85"/>
      <c r="J351" s="85"/>
      <c r="K351" s="85"/>
      <c r="L351" s="85"/>
      <c r="M351" s="85"/>
      <c r="N351" s="85"/>
      <c r="O351" s="85"/>
      <c r="P351" s="85"/>
      <c r="Q351" s="85"/>
      <c r="R351" s="85"/>
      <c r="S351" s="85"/>
      <c r="T351" s="85"/>
      <c r="U351" s="85"/>
      <c r="V351" s="85"/>
      <c r="W351" s="85"/>
      <c r="X351" s="85"/>
      <c r="Y351" s="85"/>
      <c r="Z351" s="85"/>
      <c r="AA351" s="85"/>
      <c r="AB351" s="85"/>
      <c r="AC351" s="85"/>
      <c r="AD351" s="85"/>
      <c r="AE351" s="85"/>
      <c r="AF351" s="85"/>
      <c r="AG351" s="85"/>
      <c r="AH351" s="85"/>
      <c r="AI351" s="85"/>
      <c r="AJ351" s="85"/>
    </row>
    <row r="352" spans="1:36" x14ac:dyDescent="0.25">
      <c r="A352" s="256"/>
      <c r="B352" s="84"/>
      <c r="C352" s="84"/>
      <c r="D352" s="84"/>
      <c r="E352" s="84"/>
      <c r="F352" s="84"/>
      <c r="G352" s="84"/>
      <c r="H352" s="84"/>
      <c r="I352" s="84"/>
      <c r="J352" s="84"/>
      <c r="K352" s="84"/>
      <c r="L352" s="84"/>
      <c r="M352" s="84"/>
      <c r="N352" s="84"/>
      <c r="O352" s="84"/>
      <c r="P352" s="84"/>
      <c r="Q352" s="84"/>
      <c r="R352" s="84"/>
      <c r="S352" s="84"/>
      <c r="T352" s="84"/>
      <c r="U352" s="84"/>
      <c r="V352" s="84"/>
      <c r="W352" s="84"/>
      <c r="X352" s="84"/>
      <c r="Y352" s="84"/>
      <c r="Z352" s="84"/>
      <c r="AA352" s="84"/>
      <c r="AB352" s="84"/>
      <c r="AC352" s="84"/>
      <c r="AD352" s="84"/>
      <c r="AE352" s="84"/>
      <c r="AF352" s="84"/>
      <c r="AG352" s="84"/>
      <c r="AH352" s="84"/>
      <c r="AI352" s="84"/>
      <c r="AJ352" s="84"/>
    </row>
    <row r="353" spans="1:36" x14ac:dyDescent="0.25">
      <c r="A353" s="257"/>
      <c r="B353" s="85"/>
      <c r="C353" s="85"/>
      <c r="D353" s="85"/>
      <c r="E353" s="85"/>
      <c r="F353" s="85"/>
      <c r="G353" s="85"/>
      <c r="H353" s="85"/>
      <c r="I353" s="85"/>
      <c r="J353" s="85"/>
      <c r="K353" s="85"/>
      <c r="L353" s="85"/>
      <c r="M353" s="85"/>
      <c r="N353" s="85"/>
      <c r="O353" s="85"/>
      <c r="P353" s="85"/>
      <c r="Q353" s="85"/>
      <c r="R353" s="85"/>
      <c r="S353" s="85"/>
      <c r="T353" s="85"/>
      <c r="U353" s="85"/>
      <c r="V353" s="85"/>
      <c r="W353" s="85"/>
      <c r="X353" s="85"/>
      <c r="Y353" s="85"/>
      <c r="Z353" s="85"/>
      <c r="AA353" s="85"/>
      <c r="AB353" s="85"/>
      <c r="AC353" s="85"/>
      <c r="AD353" s="85"/>
      <c r="AE353" s="85"/>
      <c r="AF353" s="85"/>
      <c r="AG353" s="85"/>
      <c r="AH353" s="85"/>
      <c r="AI353" s="85"/>
      <c r="AJ353" s="85"/>
    </row>
    <row r="354" spans="1:36" x14ac:dyDescent="0.25">
      <c r="A354" s="256"/>
      <c r="B354" s="84"/>
      <c r="C354" s="84"/>
      <c r="D354" s="84"/>
      <c r="E354" s="84"/>
      <c r="F354" s="84"/>
      <c r="G354" s="84"/>
      <c r="H354" s="84"/>
      <c r="I354" s="84"/>
      <c r="J354" s="84"/>
      <c r="K354" s="84"/>
      <c r="L354" s="84"/>
      <c r="M354" s="84"/>
      <c r="N354" s="84"/>
      <c r="O354" s="84"/>
      <c r="P354" s="84"/>
      <c r="Q354" s="84"/>
      <c r="R354" s="84"/>
      <c r="S354" s="84"/>
      <c r="T354" s="84"/>
      <c r="U354" s="84"/>
      <c r="V354" s="84"/>
      <c r="W354" s="84"/>
      <c r="X354" s="84"/>
      <c r="Y354" s="84"/>
      <c r="Z354" s="84"/>
      <c r="AA354" s="84"/>
      <c r="AB354" s="84"/>
      <c r="AC354" s="84"/>
      <c r="AD354" s="84"/>
      <c r="AE354" s="84"/>
      <c r="AF354" s="84"/>
      <c r="AG354" s="84"/>
      <c r="AH354" s="84"/>
      <c r="AI354" s="84"/>
      <c r="AJ354" s="84"/>
    </row>
    <row r="355" spans="1:36" x14ac:dyDescent="0.25">
      <c r="A355" s="257"/>
      <c r="B355" s="85"/>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5"/>
      <c r="AE355" s="85"/>
      <c r="AF355" s="85"/>
      <c r="AG355" s="85"/>
      <c r="AH355" s="85"/>
      <c r="AI355" s="85"/>
      <c r="AJ355" s="85"/>
    </row>
    <row r="356" spans="1:36" x14ac:dyDescent="0.25">
      <c r="A356" s="256"/>
      <c r="B356" s="84"/>
      <c r="C356" s="84"/>
      <c r="D356" s="84"/>
      <c r="E356" s="84"/>
      <c r="F356" s="84"/>
      <c r="G356" s="84"/>
      <c r="H356" s="84"/>
      <c r="I356" s="84"/>
      <c r="J356" s="84"/>
      <c r="K356" s="84"/>
      <c r="L356" s="84"/>
      <c r="M356" s="84"/>
      <c r="N356" s="84"/>
      <c r="O356" s="84"/>
      <c r="P356" s="84"/>
      <c r="Q356" s="84"/>
      <c r="R356" s="84"/>
      <c r="S356" s="84"/>
      <c r="T356" s="84"/>
      <c r="U356" s="84"/>
      <c r="V356" s="84"/>
      <c r="W356" s="84"/>
      <c r="X356" s="84"/>
      <c r="Y356" s="84"/>
      <c r="Z356" s="84"/>
      <c r="AA356" s="84"/>
      <c r="AB356" s="84"/>
      <c r="AC356" s="84"/>
      <c r="AD356" s="84"/>
      <c r="AE356" s="84"/>
      <c r="AF356" s="84"/>
      <c r="AG356" s="84"/>
      <c r="AH356" s="84"/>
      <c r="AI356" s="84"/>
      <c r="AJ356" s="84"/>
    </row>
    <row r="357" spans="1:36" x14ac:dyDescent="0.25">
      <c r="A357" s="257"/>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c r="AA357" s="85"/>
      <c r="AB357" s="85"/>
      <c r="AC357" s="85"/>
      <c r="AD357" s="85"/>
      <c r="AE357" s="85"/>
      <c r="AF357" s="85"/>
      <c r="AG357" s="85"/>
      <c r="AH357" s="85"/>
      <c r="AI357" s="85"/>
      <c r="AJ357" s="85"/>
    </row>
    <row r="358" spans="1:36" x14ac:dyDescent="0.25">
      <c r="A358" s="256"/>
      <c r="B358" s="84"/>
      <c r="C358" s="84"/>
      <c r="D358" s="84"/>
      <c r="E358" s="84"/>
      <c r="F358" s="84"/>
      <c r="G358" s="84"/>
      <c r="H358" s="84"/>
      <c r="I358" s="84"/>
      <c r="J358" s="84"/>
      <c r="K358" s="84"/>
      <c r="L358" s="84"/>
      <c r="M358" s="84"/>
      <c r="N358" s="84"/>
      <c r="O358" s="84"/>
      <c r="P358" s="84"/>
      <c r="Q358" s="84"/>
      <c r="R358" s="84"/>
      <c r="S358" s="84"/>
      <c r="T358" s="84"/>
      <c r="U358" s="84"/>
      <c r="V358" s="84"/>
      <c r="W358" s="84"/>
      <c r="X358" s="84"/>
      <c r="Y358" s="84"/>
      <c r="Z358" s="84"/>
      <c r="AA358" s="84"/>
      <c r="AB358" s="84"/>
      <c r="AC358" s="84"/>
      <c r="AD358" s="84"/>
      <c r="AE358" s="84"/>
      <c r="AF358" s="84"/>
      <c r="AG358" s="84"/>
      <c r="AH358" s="84"/>
      <c r="AI358" s="84"/>
      <c r="AJ358" s="84"/>
    </row>
    <row r="359" spans="1:36" x14ac:dyDescent="0.25">
      <c r="A359" s="257"/>
      <c r="B359" s="85"/>
      <c r="C359" s="85"/>
      <c r="D359" s="85"/>
      <c r="E359" s="85"/>
      <c r="F359" s="85"/>
      <c r="G359" s="85"/>
      <c r="H359" s="85"/>
      <c r="I359" s="85"/>
      <c r="J359" s="85"/>
      <c r="K359" s="85"/>
      <c r="L359" s="85"/>
      <c r="M359" s="85"/>
      <c r="N359" s="85"/>
      <c r="O359" s="85"/>
      <c r="P359" s="85"/>
      <c r="Q359" s="85"/>
      <c r="R359" s="85"/>
      <c r="S359" s="85"/>
      <c r="T359" s="85"/>
      <c r="U359" s="85"/>
      <c r="V359" s="85"/>
      <c r="W359" s="85"/>
      <c r="X359" s="85"/>
      <c r="Y359" s="85"/>
      <c r="Z359" s="85"/>
      <c r="AA359" s="85"/>
      <c r="AB359" s="85"/>
      <c r="AC359" s="85"/>
      <c r="AD359" s="85"/>
      <c r="AE359" s="85"/>
      <c r="AF359" s="85"/>
      <c r="AG359" s="85"/>
      <c r="AH359" s="85"/>
      <c r="AI359" s="85"/>
      <c r="AJ359" s="85"/>
    </row>
    <row r="360" spans="1:36" x14ac:dyDescent="0.25">
      <c r="A360" s="256"/>
      <c r="B360" s="84"/>
      <c r="C360" s="84"/>
      <c r="D360" s="84"/>
      <c r="E360" s="84"/>
      <c r="F360" s="84"/>
      <c r="G360" s="84"/>
      <c r="H360" s="84"/>
      <c r="I360" s="84"/>
      <c r="J360" s="84"/>
      <c r="K360" s="84"/>
      <c r="L360" s="84"/>
      <c r="M360" s="84"/>
      <c r="N360" s="84"/>
      <c r="O360" s="84"/>
      <c r="P360" s="84"/>
      <c r="Q360" s="84"/>
      <c r="R360" s="84"/>
      <c r="S360" s="84"/>
      <c r="T360" s="84"/>
      <c r="U360" s="84"/>
      <c r="V360" s="84"/>
      <c r="W360" s="84"/>
      <c r="X360" s="84"/>
      <c r="Y360" s="84"/>
      <c r="Z360" s="84"/>
      <c r="AA360" s="84"/>
      <c r="AB360" s="84"/>
      <c r="AC360" s="84"/>
      <c r="AD360" s="84"/>
      <c r="AE360" s="84"/>
      <c r="AF360" s="84"/>
      <c r="AG360" s="84"/>
      <c r="AH360" s="84"/>
      <c r="AI360" s="84"/>
      <c r="AJ360" s="84"/>
    </row>
    <row r="361" spans="1:36" x14ac:dyDescent="0.25">
      <c r="A361" s="257"/>
      <c r="B361" s="85"/>
      <c r="C361" s="85"/>
      <c r="D361" s="85"/>
      <c r="E361" s="85"/>
      <c r="F361" s="85"/>
      <c r="G361" s="85"/>
      <c r="H361" s="85"/>
      <c r="I361" s="85"/>
      <c r="J361" s="85"/>
      <c r="K361" s="85"/>
      <c r="L361" s="85"/>
      <c r="M361" s="85"/>
      <c r="N361" s="85"/>
      <c r="O361" s="85"/>
      <c r="P361" s="85"/>
      <c r="Q361" s="85"/>
      <c r="R361" s="85"/>
      <c r="S361" s="85"/>
      <c r="T361" s="85"/>
      <c r="U361" s="85"/>
      <c r="V361" s="85"/>
      <c r="W361" s="85"/>
      <c r="X361" s="85"/>
      <c r="Y361" s="85"/>
      <c r="Z361" s="85"/>
      <c r="AA361" s="85"/>
      <c r="AB361" s="85"/>
      <c r="AC361" s="85"/>
      <c r="AD361" s="85"/>
      <c r="AE361" s="85"/>
      <c r="AF361" s="85"/>
      <c r="AG361" s="85"/>
      <c r="AH361" s="85"/>
      <c r="AI361" s="85"/>
      <c r="AJ361" s="85"/>
    </row>
    <row r="362" spans="1:36" x14ac:dyDescent="0.25">
      <c r="A362" s="256"/>
      <c r="B362" s="84"/>
      <c r="C362" s="84"/>
      <c r="D362" s="84"/>
      <c r="E362" s="84"/>
      <c r="F362" s="84"/>
      <c r="G362" s="84"/>
      <c r="H362" s="84"/>
      <c r="I362" s="84"/>
      <c r="J362" s="84"/>
      <c r="K362" s="84"/>
      <c r="L362" s="84"/>
      <c r="M362" s="84"/>
      <c r="N362" s="84"/>
      <c r="O362" s="84"/>
      <c r="P362" s="84"/>
      <c r="Q362" s="84"/>
      <c r="R362" s="84"/>
      <c r="S362" s="84"/>
      <c r="T362" s="84"/>
      <c r="U362" s="84"/>
      <c r="V362" s="84"/>
      <c r="W362" s="84"/>
      <c r="X362" s="84"/>
      <c r="Y362" s="84"/>
      <c r="Z362" s="84"/>
      <c r="AA362" s="84"/>
      <c r="AB362" s="84"/>
      <c r="AC362" s="84"/>
      <c r="AD362" s="84"/>
      <c r="AE362" s="84"/>
      <c r="AF362" s="84"/>
      <c r="AG362" s="84"/>
      <c r="AH362" s="84"/>
      <c r="AI362" s="84"/>
      <c r="AJ362" s="84"/>
    </row>
    <row r="363" spans="1:36" x14ac:dyDescent="0.25">
      <c r="A363" s="257"/>
      <c r="B363" s="85"/>
      <c r="C363" s="85"/>
      <c r="D363" s="85"/>
      <c r="E363" s="85"/>
      <c r="F363" s="85"/>
      <c r="G363" s="85"/>
      <c r="H363" s="85"/>
      <c r="I363" s="85"/>
      <c r="J363" s="85"/>
      <c r="K363" s="85"/>
      <c r="L363" s="85"/>
      <c r="M363" s="85"/>
      <c r="N363" s="85"/>
      <c r="O363" s="85"/>
      <c r="P363" s="85"/>
      <c r="Q363" s="85"/>
      <c r="R363" s="85"/>
      <c r="S363" s="85"/>
      <c r="T363" s="85"/>
      <c r="U363" s="85"/>
      <c r="V363" s="85"/>
      <c r="W363" s="85"/>
      <c r="X363" s="85"/>
      <c r="Y363" s="85"/>
      <c r="Z363" s="85"/>
      <c r="AA363" s="85"/>
      <c r="AB363" s="85"/>
      <c r="AC363" s="85"/>
      <c r="AD363" s="85"/>
      <c r="AE363" s="85"/>
      <c r="AF363" s="85"/>
      <c r="AG363" s="85"/>
      <c r="AH363" s="85"/>
      <c r="AI363" s="85"/>
      <c r="AJ363" s="85"/>
    </row>
    <row r="364" spans="1:36" x14ac:dyDescent="0.25">
      <c r="A364" s="256"/>
      <c r="B364" s="84"/>
      <c r="C364" s="84"/>
      <c r="D364" s="84"/>
      <c r="E364" s="84"/>
      <c r="F364" s="84"/>
      <c r="G364" s="84"/>
      <c r="H364" s="84"/>
      <c r="I364" s="84"/>
      <c r="J364" s="84"/>
      <c r="K364" s="84"/>
      <c r="L364" s="84"/>
      <c r="M364" s="84"/>
      <c r="N364" s="84"/>
      <c r="O364" s="84"/>
      <c r="P364" s="84"/>
      <c r="Q364" s="84"/>
      <c r="R364" s="84"/>
      <c r="S364" s="84"/>
      <c r="T364" s="84"/>
      <c r="U364" s="84"/>
      <c r="V364" s="84"/>
      <c r="W364" s="84"/>
      <c r="X364" s="84"/>
      <c r="Y364" s="84"/>
      <c r="Z364" s="84"/>
      <c r="AA364" s="84"/>
      <c r="AB364" s="84"/>
      <c r="AC364" s="84"/>
      <c r="AD364" s="84"/>
      <c r="AE364" s="84"/>
      <c r="AF364" s="84"/>
      <c r="AG364" s="84"/>
      <c r="AH364" s="84"/>
      <c r="AI364" s="84"/>
      <c r="AJ364" s="84"/>
    </row>
    <row r="365" spans="1:36" x14ac:dyDescent="0.25">
      <c r="A365" s="257"/>
      <c r="B365" s="85"/>
      <c r="C365" s="85"/>
      <c r="D365" s="85"/>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row>
    <row r="366" spans="1:36" x14ac:dyDescent="0.25">
      <c r="A366" s="256"/>
      <c r="B366" s="84"/>
      <c r="C366" s="84"/>
      <c r="D366" s="84"/>
      <c r="E366" s="84"/>
      <c r="F366" s="84"/>
      <c r="G366" s="84"/>
      <c r="H366" s="84"/>
      <c r="I366" s="84"/>
      <c r="J366" s="84"/>
      <c r="K366" s="84"/>
      <c r="L366" s="84"/>
      <c r="M366" s="84"/>
      <c r="N366" s="84"/>
      <c r="O366" s="84"/>
      <c r="P366" s="84"/>
      <c r="Q366" s="84"/>
      <c r="R366" s="84"/>
      <c r="S366" s="84"/>
      <c r="T366" s="84"/>
      <c r="U366" s="84"/>
      <c r="V366" s="84"/>
      <c r="W366" s="84"/>
      <c r="X366" s="84"/>
      <c r="Y366" s="84"/>
      <c r="Z366" s="84"/>
      <c r="AA366" s="84"/>
      <c r="AB366" s="84"/>
      <c r="AC366" s="84"/>
      <c r="AD366" s="84"/>
      <c r="AE366" s="84"/>
      <c r="AF366" s="84"/>
      <c r="AG366" s="84"/>
      <c r="AH366" s="84"/>
      <c r="AI366" s="84"/>
      <c r="AJ366" s="84"/>
    </row>
    <row r="367" spans="1:36" x14ac:dyDescent="0.25">
      <c r="A367" s="257"/>
      <c r="B367" s="85"/>
      <c r="C367" s="85"/>
      <c r="D367" s="85"/>
      <c r="E367" s="85"/>
      <c r="F367" s="85"/>
      <c r="G367" s="85"/>
      <c r="H367" s="85"/>
      <c r="I367" s="85"/>
      <c r="J367" s="85"/>
      <c r="K367" s="85"/>
      <c r="L367" s="85"/>
      <c r="M367" s="85"/>
      <c r="N367" s="85"/>
      <c r="O367" s="85"/>
      <c r="P367" s="85"/>
      <c r="Q367" s="85"/>
      <c r="R367" s="85"/>
      <c r="S367" s="85"/>
      <c r="T367" s="85"/>
      <c r="U367" s="85"/>
      <c r="V367" s="85"/>
      <c r="W367" s="85"/>
      <c r="X367" s="85"/>
      <c r="Y367" s="85"/>
      <c r="Z367" s="85"/>
      <c r="AA367" s="85"/>
      <c r="AB367" s="85"/>
      <c r="AC367" s="85"/>
      <c r="AD367" s="85"/>
      <c r="AE367" s="85"/>
      <c r="AF367" s="85"/>
      <c r="AG367" s="85"/>
      <c r="AH367" s="85"/>
      <c r="AI367" s="85"/>
      <c r="AJ367" s="85"/>
    </row>
    <row r="368" spans="1:36" x14ac:dyDescent="0.25">
      <c r="A368" s="256"/>
      <c r="B368" s="84"/>
      <c r="C368" s="84"/>
      <c r="D368" s="84"/>
      <c r="E368" s="84"/>
      <c r="F368" s="84"/>
      <c r="G368" s="84"/>
      <c r="H368" s="84"/>
      <c r="I368" s="84"/>
      <c r="J368" s="84"/>
      <c r="K368" s="84"/>
      <c r="L368" s="84"/>
      <c r="M368" s="84"/>
      <c r="N368" s="84"/>
      <c r="O368" s="84"/>
      <c r="P368" s="84"/>
      <c r="Q368" s="84"/>
      <c r="R368" s="84"/>
      <c r="S368" s="84"/>
      <c r="T368" s="84"/>
      <c r="U368" s="84"/>
      <c r="V368" s="84"/>
      <c r="W368" s="84"/>
      <c r="X368" s="84"/>
      <c r="Y368" s="84"/>
      <c r="Z368" s="84"/>
      <c r="AA368" s="84"/>
      <c r="AB368" s="84"/>
      <c r="AC368" s="84"/>
      <c r="AD368" s="84"/>
      <c r="AE368" s="84"/>
      <c r="AF368" s="84"/>
      <c r="AG368" s="84"/>
      <c r="AH368" s="84"/>
      <c r="AI368" s="84"/>
      <c r="AJ368" s="84"/>
    </row>
    <row r="369" spans="1:36" x14ac:dyDescent="0.25">
      <c r="A369" s="257"/>
      <c r="B369" s="85"/>
      <c r="C369" s="85"/>
      <c r="D369" s="85"/>
      <c r="E369" s="85"/>
      <c r="F369" s="85"/>
      <c r="G369" s="85"/>
      <c r="H369" s="85"/>
      <c r="I369" s="85"/>
      <c r="J369" s="85"/>
      <c r="K369" s="85"/>
      <c r="L369" s="85"/>
      <c r="M369" s="85"/>
      <c r="N369" s="85"/>
      <c r="O369" s="85"/>
      <c r="P369" s="85"/>
      <c r="Q369" s="85"/>
      <c r="R369" s="85"/>
      <c r="S369" s="85"/>
      <c r="T369" s="85"/>
      <c r="U369" s="85"/>
      <c r="V369" s="85"/>
      <c r="W369" s="85"/>
      <c r="X369" s="85"/>
      <c r="Y369" s="85"/>
      <c r="Z369" s="85"/>
      <c r="AA369" s="85"/>
      <c r="AB369" s="85"/>
      <c r="AC369" s="85"/>
      <c r="AD369" s="85"/>
      <c r="AE369" s="85"/>
      <c r="AF369" s="85"/>
      <c r="AG369" s="85"/>
      <c r="AH369" s="85"/>
      <c r="AI369" s="85"/>
      <c r="AJ369" s="85"/>
    </row>
    <row r="370" spans="1:36" x14ac:dyDescent="0.25">
      <c r="A370" s="256"/>
      <c r="B370" s="84"/>
      <c r="C370" s="84"/>
      <c r="D370" s="84"/>
      <c r="E370" s="84"/>
      <c r="F370" s="84"/>
      <c r="G370" s="84"/>
      <c r="H370" s="84"/>
      <c r="I370" s="84"/>
      <c r="J370" s="84"/>
      <c r="K370" s="84"/>
      <c r="L370" s="84"/>
      <c r="M370" s="84"/>
      <c r="N370" s="84"/>
      <c r="O370" s="84"/>
      <c r="P370" s="84"/>
      <c r="Q370" s="84"/>
      <c r="R370" s="84"/>
      <c r="S370" s="84"/>
      <c r="T370" s="84"/>
      <c r="U370" s="84"/>
      <c r="V370" s="84"/>
      <c r="W370" s="84"/>
      <c r="X370" s="84"/>
      <c r="Y370" s="84"/>
      <c r="Z370" s="84"/>
      <c r="AA370" s="84"/>
      <c r="AB370" s="84"/>
      <c r="AC370" s="84"/>
      <c r="AD370" s="84"/>
      <c r="AE370" s="84"/>
      <c r="AF370" s="84"/>
      <c r="AG370" s="84"/>
      <c r="AH370" s="84"/>
      <c r="AI370" s="84"/>
      <c r="AJ370" s="84"/>
    </row>
    <row r="371" spans="1:36" x14ac:dyDescent="0.25">
      <c r="A371" s="257"/>
      <c r="B371" s="85"/>
      <c r="C371" s="85"/>
      <c r="D371" s="85"/>
      <c r="E371" s="85"/>
      <c r="F371" s="85"/>
      <c r="G371" s="85"/>
      <c r="H371" s="85"/>
      <c r="I371" s="85"/>
      <c r="J371" s="85"/>
      <c r="K371" s="85"/>
      <c r="L371" s="85"/>
      <c r="M371" s="85"/>
      <c r="N371" s="85"/>
      <c r="O371" s="85"/>
      <c r="P371" s="85"/>
      <c r="Q371" s="85"/>
      <c r="R371" s="85"/>
      <c r="S371" s="85"/>
      <c r="T371" s="85"/>
      <c r="U371" s="85"/>
      <c r="V371" s="85"/>
      <c r="W371" s="85"/>
      <c r="X371" s="85"/>
      <c r="Y371" s="85"/>
      <c r="Z371" s="85"/>
      <c r="AA371" s="85"/>
      <c r="AB371" s="85"/>
      <c r="AC371" s="85"/>
      <c r="AD371" s="85"/>
      <c r="AE371" s="85"/>
      <c r="AF371" s="85"/>
      <c r="AG371" s="85"/>
      <c r="AH371" s="85"/>
      <c r="AI371" s="85"/>
      <c r="AJ371" s="85"/>
    </row>
    <row r="372" spans="1:36" x14ac:dyDescent="0.25">
      <c r="A372" s="256"/>
      <c r="B372" s="84"/>
      <c r="C372" s="84"/>
      <c r="D372" s="84"/>
      <c r="E372" s="84"/>
      <c r="F372" s="84"/>
      <c r="G372" s="84"/>
      <c r="H372" s="84"/>
      <c r="I372" s="84"/>
      <c r="J372" s="84"/>
      <c r="K372" s="84"/>
      <c r="L372" s="84"/>
      <c r="M372" s="84"/>
      <c r="N372" s="84"/>
      <c r="O372" s="84"/>
      <c r="P372" s="84"/>
      <c r="Q372" s="84"/>
      <c r="R372" s="84"/>
      <c r="S372" s="84"/>
      <c r="T372" s="84"/>
      <c r="U372" s="84"/>
      <c r="V372" s="84"/>
      <c r="W372" s="84"/>
      <c r="X372" s="84"/>
      <c r="Y372" s="84"/>
      <c r="Z372" s="84"/>
      <c r="AA372" s="84"/>
      <c r="AB372" s="84"/>
      <c r="AC372" s="84"/>
      <c r="AD372" s="84"/>
      <c r="AE372" s="84"/>
      <c r="AF372" s="84"/>
      <c r="AG372" s="84"/>
      <c r="AH372" s="84"/>
      <c r="AI372" s="84"/>
      <c r="AJ372" s="84"/>
    </row>
    <row r="373" spans="1:36" x14ac:dyDescent="0.25">
      <c r="A373" s="257"/>
      <c r="B373" s="85"/>
      <c r="C373" s="85"/>
      <c r="D373" s="85"/>
      <c r="E373" s="85"/>
      <c r="F373" s="85"/>
      <c r="G373" s="85"/>
      <c r="H373" s="85"/>
      <c r="I373" s="85"/>
      <c r="J373" s="85"/>
      <c r="K373" s="85"/>
      <c r="L373" s="85"/>
      <c r="M373" s="85"/>
      <c r="N373" s="85"/>
      <c r="O373" s="85"/>
      <c r="P373" s="85"/>
      <c r="Q373" s="85"/>
      <c r="R373" s="85"/>
      <c r="S373" s="85"/>
      <c r="T373" s="85"/>
      <c r="U373" s="85"/>
      <c r="V373" s="85"/>
      <c r="W373" s="85"/>
      <c r="X373" s="85"/>
      <c r="Y373" s="85"/>
      <c r="Z373" s="85"/>
      <c r="AA373" s="85"/>
      <c r="AB373" s="85"/>
      <c r="AC373" s="85"/>
      <c r="AD373" s="85"/>
      <c r="AE373" s="85"/>
      <c r="AF373" s="85"/>
      <c r="AG373" s="85"/>
      <c r="AH373" s="85"/>
      <c r="AI373" s="85"/>
      <c r="AJ373" s="85"/>
    </row>
    <row r="374" spans="1:36" x14ac:dyDescent="0.25">
      <c r="A374" s="256"/>
      <c r="B374" s="84"/>
      <c r="C374" s="84"/>
      <c r="D374" s="84"/>
      <c r="E374" s="84"/>
      <c r="F374" s="84"/>
      <c r="G374" s="84"/>
      <c r="H374" s="84"/>
      <c r="I374" s="84"/>
      <c r="J374" s="84"/>
      <c r="K374" s="84"/>
      <c r="L374" s="84"/>
      <c r="M374" s="84"/>
      <c r="N374" s="84"/>
      <c r="O374" s="84"/>
      <c r="P374" s="84"/>
      <c r="Q374" s="84"/>
      <c r="R374" s="84"/>
      <c r="S374" s="84"/>
      <c r="T374" s="84"/>
      <c r="U374" s="84"/>
      <c r="V374" s="84"/>
      <c r="W374" s="84"/>
      <c r="X374" s="84"/>
      <c r="Y374" s="84"/>
      <c r="Z374" s="84"/>
      <c r="AA374" s="84"/>
      <c r="AB374" s="84"/>
      <c r="AC374" s="84"/>
      <c r="AD374" s="84"/>
      <c r="AE374" s="84"/>
      <c r="AF374" s="84"/>
      <c r="AG374" s="84"/>
      <c r="AH374" s="84"/>
      <c r="AI374" s="84"/>
      <c r="AJ374" s="84"/>
    </row>
    <row r="375" spans="1:36" x14ac:dyDescent="0.25">
      <c r="A375" s="257"/>
      <c r="B375" s="85"/>
      <c r="C375" s="85"/>
      <c r="D375" s="85"/>
      <c r="E375" s="85"/>
      <c r="F375" s="85"/>
      <c r="G375" s="85"/>
      <c r="H375" s="85"/>
      <c r="I375" s="85"/>
      <c r="J375" s="85"/>
      <c r="K375" s="85"/>
      <c r="L375" s="85"/>
      <c r="M375" s="85"/>
      <c r="N375" s="85"/>
      <c r="O375" s="85"/>
      <c r="P375" s="85"/>
      <c r="Q375" s="85"/>
      <c r="R375" s="85"/>
      <c r="S375" s="85"/>
      <c r="T375" s="85"/>
      <c r="U375" s="85"/>
      <c r="V375" s="85"/>
      <c r="W375" s="85"/>
      <c r="X375" s="85"/>
      <c r="Y375" s="85"/>
      <c r="Z375" s="85"/>
      <c r="AA375" s="85"/>
      <c r="AB375" s="85"/>
      <c r="AC375" s="85"/>
      <c r="AD375" s="85"/>
      <c r="AE375" s="85"/>
      <c r="AF375" s="85"/>
      <c r="AG375" s="85"/>
      <c r="AH375" s="85"/>
      <c r="AI375" s="85"/>
      <c r="AJ375" s="85"/>
    </row>
    <row r="376" spans="1:36" x14ac:dyDescent="0.25">
      <c r="A376" s="256"/>
      <c r="B376" s="84"/>
      <c r="C376" s="84"/>
      <c r="D376" s="84"/>
      <c r="E376" s="84"/>
      <c r="F376" s="84"/>
      <c r="G376" s="84"/>
      <c r="H376" s="84"/>
      <c r="I376" s="84"/>
      <c r="J376" s="84"/>
      <c r="K376" s="84"/>
      <c r="L376" s="84"/>
      <c r="M376" s="84"/>
      <c r="N376" s="84"/>
      <c r="O376" s="84"/>
      <c r="P376" s="84"/>
      <c r="Q376" s="84"/>
      <c r="R376" s="84"/>
      <c r="S376" s="84"/>
      <c r="T376" s="84"/>
      <c r="U376" s="84"/>
      <c r="V376" s="84"/>
      <c r="W376" s="84"/>
      <c r="X376" s="84"/>
      <c r="Y376" s="84"/>
      <c r="Z376" s="84"/>
      <c r="AA376" s="84"/>
      <c r="AB376" s="84"/>
      <c r="AC376" s="84"/>
      <c r="AD376" s="84"/>
      <c r="AE376" s="84"/>
      <c r="AF376" s="84"/>
      <c r="AG376" s="84"/>
      <c r="AH376" s="84"/>
      <c r="AI376" s="84"/>
      <c r="AJ376" s="84"/>
    </row>
    <row r="377" spans="1:36" x14ac:dyDescent="0.25">
      <c r="A377" s="257"/>
      <c r="B377" s="85"/>
      <c r="C377" s="85"/>
      <c r="D377" s="85"/>
      <c r="E377" s="85"/>
      <c r="F377" s="85"/>
      <c r="G377" s="85"/>
      <c r="H377" s="85"/>
      <c r="I377" s="85"/>
      <c r="J377" s="85"/>
      <c r="K377" s="85"/>
      <c r="L377" s="85"/>
      <c r="M377" s="85"/>
      <c r="N377" s="85"/>
      <c r="O377" s="85"/>
      <c r="P377" s="85"/>
      <c r="Q377" s="85"/>
      <c r="R377" s="85"/>
      <c r="S377" s="85"/>
      <c r="T377" s="85"/>
      <c r="U377" s="85"/>
      <c r="V377" s="85"/>
      <c r="W377" s="85"/>
      <c r="X377" s="85"/>
      <c r="Y377" s="85"/>
      <c r="Z377" s="85"/>
      <c r="AA377" s="85"/>
      <c r="AB377" s="85"/>
      <c r="AC377" s="85"/>
      <c r="AD377" s="85"/>
      <c r="AE377" s="85"/>
      <c r="AF377" s="85"/>
      <c r="AG377" s="85"/>
      <c r="AH377" s="85"/>
      <c r="AI377" s="85"/>
      <c r="AJ377" s="85"/>
    </row>
    <row r="378" spans="1:36" x14ac:dyDescent="0.25">
      <c r="A378" s="256"/>
      <c r="B378" s="84"/>
      <c r="C378" s="84"/>
      <c r="D378" s="84"/>
      <c r="E378" s="84"/>
      <c r="F378" s="84"/>
      <c r="G378" s="84"/>
      <c r="H378" s="84"/>
      <c r="I378" s="84"/>
      <c r="J378" s="84"/>
      <c r="K378" s="84"/>
      <c r="L378" s="84"/>
      <c r="M378" s="84"/>
      <c r="N378" s="84"/>
      <c r="O378" s="84"/>
      <c r="P378" s="84"/>
      <c r="Q378" s="84"/>
      <c r="R378" s="84"/>
      <c r="S378" s="84"/>
      <c r="T378" s="84"/>
      <c r="U378" s="84"/>
      <c r="V378" s="84"/>
      <c r="W378" s="84"/>
      <c r="X378" s="84"/>
      <c r="Y378" s="84"/>
      <c r="Z378" s="84"/>
      <c r="AA378" s="84"/>
      <c r="AB378" s="84"/>
      <c r="AC378" s="84"/>
      <c r="AD378" s="84"/>
      <c r="AE378" s="84"/>
      <c r="AF378" s="84"/>
      <c r="AG378" s="84"/>
      <c r="AH378" s="84"/>
      <c r="AI378" s="84"/>
      <c r="AJ378" s="84"/>
    </row>
    <row r="379" spans="1:36" x14ac:dyDescent="0.25">
      <c r="A379" s="257"/>
      <c r="B379" s="85"/>
      <c r="C379" s="85"/>
      <c r="D379" s="85"/>
      <c r="E379" s="85"/>
      <c r="F379" s="85"/>
      <c r="G379" s="85"/>
      <c r="H379" s="85"/>
      <c r="I379" s="85"/>
      <c r="J379" s="85"/>
      <c r="K379" s="85"/>
      <c r="L379" s="85"/>
      <c r="M379" s="85"/>
      <c r="N379" s="85"/>
      <c r="O379" s="85"/>
      <c r="P379" s="85"/>
      <c r="Q379" s="85"/>
      <c r="R379" s="85"/>
      <c r="S379" s="85"/>
      <c r="T379" s="85"/>
      <c r="U379" s="85"/>
      <c r="V379" s="85"/>
      <c r="W379" s="85"/>
      <c r="X379" s="85"/>
      <c r="Y379" s="85"/>
      <c r="Z379" s="85"/>
      <c r="AA379" s="85"/>
      <c r="AB379" s="85"/>
      <c r="AC379" s="85"/>
      <c r="AD379" s="85"/>
      <c r="AE379" s="85"/>
      <c r="AF379" s="85"/>
      <c r="AG379" s="85"/>
      <c r="AH379" s="85"/>
      <c r="AI379" s="85"/>
      <c r="AJ379" s="85"/>
    </row>
    <row r="380" spans="1:36" x14ac:dyDescent="0.25">
      <c r="A380" s="256"/>
      <c r="B380" s="84"/>
      <c r="C380" s="84"/>
      <c r="D380" s="84"/>
      <c r="E380" s="84"/>
      <c r="F380" s="84"/>
      <c r="G380" s="84"/>
      <c r="H380" s="84"/>
      <c r="I380" s="84"/>
      <c r="J380" s="84"/>
      <c r="K380" s="84"/>
      <c r="L380" s="84"/>
      <c r="M380" s="84"/>
      <c r="N380" s="84"/>
      <c r="O380" s="84"/>
      <c r="P380" s="84"/>
      <c r="Q380" s="84"/>
      <c r="R380" s="84"/>
      <c r="S380" s="84"/>
      <c r="T380" s="84"/>
      <c r="U380" s="84"/>
      <c r="V380" s="84"/>
      <c r="W380" s="84"/>
      <c r="X380" s="84"/>
      <c r="Y380" s="84"/>
      <c r="Z380" s="84"/>
      <c r="AA380" s="84"/>
      <c r="AB380" s="84"/>
      <c r="AC380" s="84"/>
      <c r="AD380" s="84"/>
      <c r="AE380" s="84"/>
      <c r="AF380" s="84"/>
      <c r="AG380" s="84"/>
      <c r="AH380" s="84"/>
      <c r="AI380" s="84"/>
      <c r="AJ380" s="84"/>
    </row>
    <row r="381" spans="1:36" x14ac:dyDescent="0.25">
      <c r="A381" s="257"/>
      <c r="B381" s="85"/>
      <c r="C381" s="85"/>
      <c r="D381" s="85"/>
      <c r="E381" s="85"/>
      <c r="F381" s="85"/>
      <c r="G381" s="85"/>
      <c r="H381" s="85"/>
      <c r="I381" s="85"/>
      <c r="J381" s="85"/>
      <c r="K381" s="85"/>
      <c r="L381" s="85"/>
      <c r="M381" s="85"/>
      <c r="N381" s="85"/>
      <c r="O381" s="85"/>
      <c r="P381" s="85"/>
      <c r="Q381" s="85"/>
      <c r="R381" s="85"/>
      <c r="S381" s="85"/>
      <c r="T381" s="85"/>
      <c r="U381" s="85"/>
      <c r="V381" s="85"/>
      <c r="W381" s="85"/>
      <c r="X381" s="85"/>
      <c r="Y381" s="85"/>
      <c r="Z381" s="85"/>
      <c r="AA381" s="85"/>
      <c r="AB381" s="85"/>
      <c r="AC381" s="85"/>
      <c r="AD381" s="85"/>
      <c r="AE381" s="85"/>
      <c r="AF381" s="85"/>
      <c r="AG381" s="85"/>
      <c r="AH381" s="85"/>
      <c r="AI381" s="85"/>
      <c r="AJ381" s="85"/>
    </row>
    <row r="382" spans="1:36" x14ac:dyDescent="0.25">
      <c r="A382" s="256"/>
      <c r="B382" s="84"/>
      <c r="C382" s="84"/>
      <c r="D382" s="84"/>
      <c r="E382" s="84"/>
      <c r="F382" s="84"/>
      <c r="G382" s="84"/>
      <c r="H382" s="84"/>
      <c r="I382" s="84"/>
      <c r="J382" s="84"/>
      <c r="K382" s="84"/>
      <c r="L382" s="84"/>
      <c r="M382" s="84"/>
      <c r="N382" s="84"/>
      <c r="O382" s="84"/>
      <c r="P382" s="84"/>
      <c r="Q382" s="84"/>
      <c r="R382" s="84"/>
      <c r="S382" s="84"/>
      <c r="T382" s="84"/>
      <c r="U382" s="84"/>
      <c r="V382" s="84"/>
      <c r="W382" s="84"/>
      <c r="X382" s="84"/>
      <c r="Y382" s="84"/>
      <c r="Z382" s="84"/>
      <c r="AA382" s="84"/>
      <c r="AB382" s="84"/>
      <c r="AC382" s="84"/>
      <c r="AD382" s="84"/>
      <c r="AE382" s="84"/>
      <c r="AF382" s="84"/>
      <c r="AG382" s="84"/>
      <c r="AH382" s="84"/>
      <c r="AI382" s="84"/>
      <c r="AJ382" s="84"/>
    </row>
    <row r="383" spans="1:36" x14ac:dyDescent="0.25">
      <c r="A383" s="257"/>
      <c r="B383" s="85"/>
      <c r="C383" s="85"/>
      <c r="D383" s="85"/>
      <c r="E383" s="85"/>
      <c r="F383" s="85"/>
      <c r="G383" s="85"/>
      <c r="H383" s="85"/>
      <c r="I383" s="85"/>
      <c r="J383" s="85"/>
      <c r="K383" s="85"/>
      <c r="L383" s="85"/>
      <c r="M383" s="85"/>
      <c r="N383" s="85"/>
      <c r="O383" s="85"/>
      <c r="P383" s="85"/>
      <c r="Q383" s="85"/>
      <c r="R383" s="85"/>
      <c r="S383" s="85"/>
      <c r="T383" s="85"/>
      <c r="U383" s="85"/>
      <c r="V383" s="85"/>
      <c r="W383" s="85"/>
      <c r="X383" s="85"/>
      <c r="Y383" s="85"/>
      <c r="Z383" s="85"/>
      <c r="AA383" s="85"/>
      <c r="AB383" s="85"/>
      <c r="AC383" s="85"/>
      <c r="AD383" s="85"/>
      <c r="AE383" s="85"/>
      <c r="AF383" s="85"/>
      <c r="AG383" s="85"/>
      <c r="AH383" s="85"/>
      <c r="AI383" s="85"/>
      <c r="AJ383" s="85"/>
    </row>
    <row r="384" spans="1:36" x14ac:dyDescent="0.25">
      <c r="A384" s="256"/>
      <c r="B384" s="84"/>
      <c r="C384" s="84"/>
      <c r="D384" s="84"/>
      <c r="E384" s="84"/>
      <c r="F384" s="84"/>
      <c r="G384" s="84"/>
      <c r="H384" s="84"/>
      <c r="I384" s="84"/>
      <c r="J384" s="84"/>
      <c r="K384" s="84"/>
      <c r="L384" s="84"/>
      <c r="M384" s="84"/>
      <c r="N384" s="84"/>
      <c r="O384" s="84"/>
      <c r="P384" s="84"/>
      <c r="Q384" s="84"/>
      <c r="R384" s="84"/>
      <c r="S384" s="84"/>
      <c r="T384" s="84"/>
      <c r="U384" s="84"/>
      <c r="V384" s="84"/>
      <c r="W384" s="84"/>
      <c r="X384" s="84"/>
      <c r="Y384" s="84"/>
      <c r="Z384" s="84"/>
      <c r="AA384" s="84"/>
      <c r="AB384" s="84"/>
      <c r="AC384" s="84"/>
      <c r="AD384" s="84"/>
      <c r="AE384" s="84"/>
      <c r="AF384" s="84"/>
      <c r="AG384" s="84"/>
      <c r="AH384" s="84"/>
      <c r="AI384" s="84"/>
      <c r="AJ384" s="84"/>
    </row>
    <row r="385" spans="1:36" x14ac:dyDescent="0.25">
      <c r="A385" s="257"/>
      <c r="B385" s="85"/>
      <c r="C385" s="85"/>
      <c r="D385" s="85"/>
      <c r="E385" s="85"/>
      <c r="F385" s="85"/>
      <c r="G385" s="85"/>
      <c r="H385" s="85"/>
      <c r="I385" s="85"/>
      <c r="J385" s="85"/>
      <c r="K385" s="85"/>
      <c r="L385" s="85"/>
      <c r="M385" s="85"/>
      <c r="N385" s="85"/>
      <c r="O385" s="85"/>
      <c r="P385" s="85"/>
      <c r="Q385" s="85"/>
      <c r="R385" s="85"/>
      <c r="S385" s="85"/>
      <c r="T385" s="85"/>
      <c r="U385" s="85"/>
      <c r="V385" s="85"/>
      <c r="W385" s="85"/>
      <c r="X385" s="85"/>
      <c r="Y385" s="85"/>
      <c r="Z385" s="85"/>
      <c r="AA385" s="85"/>
      <c r="AB385" s="85"/>
      <c r="AC385" s="85"/>
      <c r="AD385" s="85"/>
      <c r="AE385" s="85"/>
      <c r="AF385" s="85"/>
      <c r="AG385" s="85"/>
      <c r="AH385" s="85"/>
      <c r="AI385" s="85"/>
      <c r="AJ385" s="85"/>
    </row>
    <row r="386" spans="1:36" x14ac:dyDescent="0.25">
      <c r="A386" s="256"/>
      <c r="B386" s="84"/>
      <c r="C386" s="84"/>
      <c r="D386" s="84"/>
      <c r="E386" s="84"/>
      <c r="F386" s="84"/>
      <c r="G386" s="84"/>
      <c r="H386" s="84"/>
      <c r="I386" s="84"/>
      <c r="J386" s="84"/>
      <c r="K386" s="84"/>
      <c r="L386" s="84"/>
      <c r="M386" s="84"/>
      <c r="N386" s="84"/>
      <c r="O386" s="84"/>
      <c r="P386" s="84"/>
      <c r="Q386" s="84"/>
      <c r="R386" s="84"/>
      <c r="S386" s="84"/>
      <c r="T386" s="84"/>
      <c r="U386" s="84"/>
      <c r="V386" s="84"/>
      <c r="W386" s="84"/>
      <c r="X386" s="84"/>
      <c r="Y386" s="84"/>
      <c r="Z386" s="84"/>
      <c r="AA386" s="84"/>
      <c r="AB386" s="84"/>
      <c r="AC386" s="84"/>
      <c r="AD386" s="84"/>
      <c r="AE386" s="84"/>
      <c r="AF386" s="84"/>
      <c r="AG386" s="84"/>
      <c r="AH386" s="84"/>
      <c r="AI386" s="84"/>
      <c r="AJ386" s="84"/>
    </row>
    <row r="387" spans="1:36" x14ac:dyDescent="0.25">
      <c r="A387" s="257"/>
      <c r="B387" s="85"/>
      <c r="C387" s="85"/>
      <c r="D387" s="85"/>
      <c r="E387" s="85"/>
      <c r="F387" s="85"/>
      <c r="G387" s="85"/>
      <c r="H387" s="85"/>
      <c r="I387" s="85"/>
      <c r="J387" s="85"/>
      <c r="K387" s="85"/>
      <c r="L387" s="85"/>
      <c r="M387" s="85"/>
      <c r="N387" s="85"/>
      <c r="O387" s="85"/>
      <c r="P387" s="85"/>
      <c r="Q387" s="85"/>
      <c r="R387" s="85"/>
      <c r="S387" s="85"/>
      <c r="T387" s="85"/>
      <c r="U387" s="85"/>
      <c r="V387" s="85"/>
      <c r="W387" s="85"/>
      <c r="X387" s="85"/>
      <c r="Y387" s="85"/>
      <c r="Z387" s="85"/>
      <c r="AA387" s="85"/>
      <c r="AB387" s="85"/>
      <c r="AC387" s="85"/>
      <c r="AD387" s="85"/>
      <c r="AE387" s="85"/>
      <c r="AF387" s="85"/>
      <c r="AG387" s="85"/>
      <c r="AH387" s="85"/>
      <c r="AI387" s="85"/>
      <c r="AJ387" s="85"/>
    </row>
    <row r="388" spans="1:36" x14ac:dyDescent="0.25">
      <c r="A388" s="256"/>
      <c r="B388" s="84"/>
      <c r="C388" s="84"/>
      <c r="D388" s="84"/>
      <c r="E388" s="84"/>
      <c r="F388" s="84"/>
      <c r="G388" s="84"/>
      <c r="H388" s="84"/>
      <c r="I388" s="84"/>
      <c r="J388" s="84"/>
      <c r="K388" s="84"/>
      <c r="L388" s="84"/>
      <c r="M388" s="84"/>
      <c r="N388" s="84"/>
      <c r="O388" s="84"/>
      <c r="P388" s="84"/>
      <c r="Q388" s="84"/>
      <c r="R388" s="84"/>
      <c r="S388" s="84"/>
      <c r="T388" s="84"/>
      <c r="U388" s="84"/>
      <c r="V388" s="84"/>
      <c r="W388" s="84"/>
      <c r="X388" s="84"/>
      <c r="Y388" s="84"/>
      <c r="Z388" s="84"/>
      <c r="AA388" s="84"/>
      <c r="AB388" s="84"/>
      <c r="AC388" s="84"/>
      <c r="AD388" s="84"/>
      <c r="AE388" s="84"/>
      <c r="AF388" s="84"/>
      <c r="AG388" s="84"/>
      <c r="AH388" s="84"/>
      <c r="AI388" s="84"/>
      <c r="AJ388" s="84"/>
    </row>
    <row r="389" spans="1:36" x14ac:dyDescent="0.25">
      <c r="A389" s="257"/>
      <c r="B389" s="85"/>
      <c r="C389" s="85"/>
      <c r="D389" s="85"/>
      <c r="E389" s="85"/>
      <c r="F389" s="85"/>
      <c r="G389" s="85"/>
      <c r="H389" s="85"/>
      <c r="I389" s="85"/>
      <c r="J389" s="85"/>
      <c r="K389" s="85"/>
      <c r="L389" s="85"/>
      <c r="M389" s="85"/>
      <c r="N389" s="85"/>
      <c r="O389" s="85"/>
      <c r="P389" s="85"/>
      <c r="Q389" s="85"/>
      <c r="R389" s="85"/>
      <c r="S389" s="85"/>
      <c r="T389" s="85"/>
      <c r="U389" s="85"/>
      <c r="V389" s="85"/>
      <c r="W389" s="85"/>
      <c r="X389" s="85"/>
      <c r="Y389" s="85"/>
      <c r="Z389" s="85"/>
      <c r="AA389" s="85"/>
      <c r="AB389" s="85"/>
      <c r="AC389" s="85"/>
      <c r="AD389" s="85"/>
      <c r="AE389" s="85"/>
      <c r="AF389" s="85"/>
      <c r="AG389" s="85"/>
      <c r="AH389" s="85"/>
      <c r="AI389" s="85"/>
      <c r="AJ389" s="85"/>
    </row>
    <row r="390" spans="1:36" x14ac:dyDescent="0.25">
      <c r="A390" s="256"/>
      <c r="B390" s="84"/>
      <c r="C390" s="84"/>
      <c r="D390" s="84"/>
      <c r="E390" s="84"/>
      <c r="F390" s="84"/>
      <c r="G390" s="84"/>
      <c r="H390" s="84"/>
      <c r="I390" s="84"/>
      <c r="J390" s="84"/>
      <c r="K390" s="84"/>
      <c r="L390" s="84"/>
      <c r="M390" s="84"/>
      <c r="N390" s="84"/>
      <c r="O390" s="84"/>
      <c r="P390" s="84"/>
      <c r="Q390" s="84"/>
      <c r="R390" s="84"/>
      <c r="S390" s="84"/>
      <c r="T390" s="84"/>
      <c r="U390" s="84"/>
      <c r="V390" s="84"/>
      <c r="W390" s="84"/>
      <c r="X390" s="84"/>
      <c r="Y390" s="84"/>
      <c r="Z390" s="84"/>
      <c r="AA390" s="84"/>
      <c r="AB390" s="84"/>
      <c r="AC390" s="84"/>
      <c r="AD390" s="84"/>
      <c r="AE390" s="84"/>
      <c r="AF390" s="84"/>
      <c r="AG390" s="84"/>
      <c r="AH390" s="84"/>
      <c r="AI390" s="84"/>
      <c r="AJ390" s="84"/>
    </row>
    <row r="391" spans="1:36" x14ac:dyDescent="0.25">
      <c r="A391" s="257"/>
      <c r="B391" s="85"/>
      <c r="C391" s="85"/>
      <c r="D391" s="85"/>
      <c r="E391" s="85"/>
      <c r="F391" s="85"/>
      <c r="G391" s="85"/>
      <c r="H391" s="85"/>
      <c r="I391" s="85"/>
      <c r="J391" s="85"/>
      <c r="K391" s="85"/>
      <c r="L391" s="85"/>
      <c r="M391" s="85"/>
      <c r="N391" s="85"/>
      <c r="O391" s="85"/>
      <c r="P391" s="85"/>
      <c r="Q391" s="85"/>
      <c r="R391" s="85"/>
      <c r="S391" s="85"/>
      <c r="T391" s="85"/>
      <c r="U391" s="85"/>
      <c r="V391" s="85"/>
      <c r="W391" s="85"/>
      <c r="X391" s="85"/>
      <c r="Y391" s="85"/>
      <c r="Z391" s="85"/>
      <c r="AA391" s="85"/>
      <c r="AB391" s="85"/>
      <c r="AC391" s="85"/>
      <c r="AD391" s="85"/>
      <c r="AE391" s="85"/>
      <c r="AF391" s="85"/>
      <c r="AG391" s="85"/>
      <c r="AH391" s="85"/>
      <c r="AI391" s="85"/>
      <c r="AJ391" s="85"/>
    </row>
    <row r="392" spans="1:36" x14ac:dyDescent="0.25">
      <c r="A392" s="256"/>
      <c r="B392" s="84"/>
      <c r="C392" s="84"/>
      <c r="D392" s="84"/>
      <c r="E392" s="84"/>
      <c r="F392" s="84"/>
      <c r="G392" s="84"/>
      <c r="H392" s="84"/>
      <c r="I392" s="84"/>
      <c r="J392" s="84"/>
      <c r="K392" s="84"/>
      <c r="L392" s="84"/>
      <c r="M392" s="84"/>
      <c r="N392" s="84"/>
      <c r="O392" s="84"/>
      <c r="P392" s="84"/>
      <c r="Q392" s="84"/>
      <c r="R392" s="84"/>
      <c r="S392" s="84"/>
      <c r="T392" s="84"/>
      <c r="U392" s="84"/>
      <c r="V392" s="84"/>
      <c r="W392" s="84"/>
      <c r="X392" s="84"/>
      <c r="Y392" s="84"/>
      <c r="Z392" s="84"/>
      <c r="AA392" s="84"/>
      <c r="AB392" s="84"/>
      <c r="AC392" s="84"/>
      <c r="AD392" s="84"/>
      <c r="AE392" s="84"/>
      <c r="AF392" s="84"/>
      <c r="AG392" s="84"/>
      <c r="AH392" s="84"/>
      <c r="AI392" s="84"/>
      <c r="AJ392" s="84"/>
    </row>
    <row r="393" spans="1:36" x14ac:dyDescent="0.25">
      <c r="A393" s="257"/>
      <c r="B393" s="85"/>
      <c r="C393" s="85"/>
      <c r="D393" s="85"/>
      <c r="E393" s="85"/>
      <c r="F393" s="85"/>
      <c r="G393" s="85"/>
      <c r="H393" s="85"/>
      <c r="I393" s="85"/>
      <c r="J393" s="85"/>
      <c r="K393" s="85"/>
      <c r="L393" s="85"/>
      <c r="M393" s="85"/>
      <c r="N393" s="85"/>
      <c r="O393" s="85"/>
      <c r="P393" s="85"/>
      <c r="Q393" s="85"/>
      <c r="R393" s="85"/>
      <c r="S393" s="85"/>
      <c r="T393" s="85"/>
      <c r="U393" s="85"/>
      <c r="V393" s="85"/>
      <c r="W393" s="85"/>
      <c r="X393" s="85"/>
      <c r="Y393" s="85"/>
      <c r="Z393" s="85"/>
      <c r="AA393" s="85"/>
      <c r="AB393" s="85"/>
      <c r="AC393" s="85"/>
      <c r="AD393" s="85"/>
      <c r="AE393" s="85"/>
      <c r="AF393" s="85"/>
      <c r="AG393" s="85"/>
      <c r="AH393" s="85"/>
      <c r="AI393" s="85"/>
      <c r="AJ393" s="85"/>
    </row>
    <row r="394" spans="1:36" x14ac:dyDescent="0.25">
      <c r="A394" s="256"/>
      <c r="B394" s="84"/>
      <c r="C394" s="84"/>
      <c r="D394" s="84"/>
      <c r="E394" s="84"/>
      <c r="F394" s="84"/>
      <c r="G394" s="84"/>
      <c r="H394" s="84"/>
      <c r="I394" s="84"/>
      <c r="J394" s="84"/>
      <c r="K394" s="84"/>
      <c r="L394" s="84"/>
      <c r="M394" s="84"/>
      <c r="N394" s="84"/>
      <c r="O394" s="84"/>
      <c r="P394" s="84"/>
      <c r="Q394" s="84"/>
      <c r="R394" s="84"/>
      <c r="S394" s="84"/>
      <c r="T394" s="84"/>
      <c r="U394" s="84"/>
      <c r="V394" s="84"/>
      <c r="W394" s="84"/>
      <c r="X394" s="84"/>
      <c r="Y394" s="84"/>
      <c r="Z394" s="84"/>
      <c r="AA394" s="84"/>
      <c r="AB394" s="84"/>
      <c r="AC394" s="84"/>
      <c r="AD394" s="84"/>
      <c r="AE394" s="84"/>
      <c r="AF394" s="84"/>
      <c r="AG394" s="84"/>
      <c r="AH394" s="84"/>
      <c r="AI394" s="84"/>
      <c r="AJ394" s="84"/>
    </row>
    <row r="395" spans="1:36" x14ac:dyDescent="0.25">
      <c r="A395" s="257"/>
      <c r="B395" s="85"/>
      <c r="C395" s="85"/>
      <c r="D395" s="85"/>
      <c r="E395" s="85"/>
      <c r="F395" s="85"/>
      <c r="G395" s="85"/>
      <c r="H395" s="85"/>
      <c r="I395" s="85"/>
      <c r="J395" s="85"/>
      <c r="K395" s="85"/>
      <c r="L395" s="85"/>
      <c r="M395" s="85"/>
      <c r="N395" s="85"/>
      <c r="O395" s="85"/>
      <c r="P395" s="85"/>
      <c r="Q395" s="85"/>
      <c r="R395" s="85"/>
      <c r="S395" s="85"/>
      <c r="T395" s="85"/>
      <c r="U395" s="85"/>
      <c r="V395" s="85"/>
      <c r="W395" s="85"/>
      <c r="X395" s="85"/>
      <c r="Y395" s="85"/>
      <c r="Z395" s="85"/>
      <c r="AA395" s="85"/>
      <c r="AB395" s="85"/>
      <c r="AC395" s="85"/>
      <c r="AD395" s="85"/>
      <c r="AE395" s="85"/>
      <c r="AF395" s="85"/>
      <c r="AG395" s="85"/>
      <c r="AH395" s="85"/>
      <c r="AI395" s="85"/>
      <c r="AJ395" s="85"/>
    </row>
    <row r="396" spans="1:36" x14ac:dyDescent="0.25">
      <c r="A396" s="256"/>
      <c r="B396" s="84"/>
      <c r="C396" s="84"/>
      <c r="D396" s="84"/>
      <c r="E396" s="84"/>
      <c r="F396" s="84"/>
      <c r="G396" s="84"/>
      <c r="H396" s="84"/>
      <c r="I396" s="84"/>
      <c r="J396" s="84"/>
      <c r="K396" s="84"/>
      <c r="L396" s="84"/>
      <c r="M396" s="84"/>
      <c r="N396" s="84"/>
      <c r="O396" s="84"/>
      <c r="P396" s="84"/>
      <c r="Q396" s="84"/>
      <c r="R396" s="84"/>
      <c r="S396" s="84"/>
      <c r="T396" s="84"/>
      <c r="U396" s="84"/>
      <c r="V396" s="84"/>
      <c r="W396" s="84"/>
      <c r="X396" s="84"/>
      <c r="Y396" s="84"/>
      <c r="Z396" s="84"/>
      <c r="AA396" s="84"/>
      <c r="AB396" s="84"/>
      <c r="AC396" s="84"/>
      <c r="AD396" s="84"/>
      <c r="AE396" s="84"/>
      <c r="AF396" s="84"/>
      <c r="AG396" s="84"/>
      <c r="AH396" s="84"/>
      <c r="AI396" s="84"/>
      <c r="AJ396" s="84"/>
    </row>
    <row r="397" spans="1:36" x14ac:dyDescent="0.25">
      <c r="A397" s="257"/>
      <c r="B397" s="85"/>
      <c r="C397" s="85"/>
      <c r="D397" s="85"/>
      <c r="E397" s="85"/>
      <c r="F397" s="85"/>
      <c r="G397" s="85"/>
      <c r="H397" s="85"/>
      <c r="I397" s="85"/>
      <c r="J397" s="85"/>
      <c r="K397" s="85"/>
      <c r="L397" s="85"/>
      <c r="M397" s="85"/>
      <c r="N397" s="85"/>
      <c r="O397" s="85"/>
      <c r="P397" s="85"/>
      <c r="Q397" s="85"/>
      <c r="R397" s="85"/>
      <c r="S397" s="85"/>
      <c r="T397" s="85"/>
      <c r="U397" s="85"/>
      <c r="V397" s="85"/>
      <c r="W397" s="85"/>
      <c r="X397" s="85"/>
      <c r="Y397" s="85"/>
      <c r="Z397" s="85"/>
      <c r="AA397" s="85"/>
      <c r="AB397" s="85"/>
      <c r="AC397" s="85"/>
      <c r="AD397" s="85"/>
      <c r="AE397" s="85"/>
      <c r="AF397" s="85"/>
      <c r="AG397" s="85"/>
      <c r="AH397" s="85"/>
      <c r="AI397" s="85"/>
      <c r="AJ397" s="85"/>
    </row>
    <row r="398" spans="1:36" x14ac:dyDescent="0.25">
      <c r="A398" s="256"/>
      <c r="B398" s="84"/>
      <c r="C398" s="84"/>
      <c r="D398" s="84"/>
      <c r="E398" s="84"/>
      <c r="F398" s="84"/>
      <c r="G398" s="84"/>
      <c r="H398" s="84"/>
      <c r="I398" s="84"/>
      <c r="J398" s="84"/>
      <c r="K398" s="84"/>
      <c r="L398" s="84"/>
      <c r="M398" s="84"/>
      <c r="N398" s="84"/>
      <c r="O398" s="84"/>
      <c r="P398" s="84"/>
      <c r="Q398" s="84"/>
      <c r="R398" s="84"/>
      <c r="S398" s="84"/>
      <c r="T398" s="84"/>
      <c r="U398" s="84"/>
      <c r="V398" s="84"/>
      <c r="W398" s="84"/>
      <c r="X398" s="84"/>
      <c r="Y398" s="84"/>
      <c r="Z398" s="84"/>
      <c r="AA398" s="84"/>
      <c r="AB398" s="84"/>
      <c r="AC398" s="84"/>
      <c r="AD398" s="84"/>
      <c r="AE398" s="84"/>
      <c r="AF398" s="84"/>
      <c r="AG398" s="84"/>
      <c r="AH398" s="84"/>
      <c r="AI398" s="84"/>
      <c r="AJ398" s="84"/>
    </row>
    <row r="399" spans="1:36" x14ac:dyDescent="0.25">
      <c r="A399" s="257"/>
      <c r="B399" s="85"/>
      <c r="C399" s="85"/>
      <c r="D399" s="85"/>
      <c r="E399" s="85"/>
      <c r="F399" s="85"/>
      <c r="G399" s="85"/>
      <c r="H399" s="85"/>
      <c r="I399" s="85"/>
      <c r="J399" s="85"/>
      <c r="K399" s="85"/>
      <c r="L399" s="85"/>
      <c r="M399" s="85"/>
      <c r="N399" s="85"/>
      <c r="O399" s="85"/>
      <c r="P399" s="85"/>
      <c r="Q399" s="85"/>
      <c r="R399" s="85"/>
      <c r="S399" s="85"/>
      <c r="T399" s="85"/>
      <c r="U399" s="85"/>
      <c r="V399" s="85"/>
      <c r="W399" s="85"/>
      <c r="X399" s="85"/>
      <c r="Y399" s="85"/>
      <c r="Z399" s="85"/>
      <c r="AA399" s="85"/>
      <c r="AB399" s="85"/>
      <c r="AC399" s="85"/>
      <c r="AD399" s="85"/>
      <c r="AE399" s="85"/>
      <c r="AF399" s="85"/>
      <c r="AG399" s="85"/>
      <c r="AH399" s="85"/>
      <c r="AI399" s="85"/>
      <c r="AJ399" s="85"/>
    </row>
    <row r="400" spans="1:36" x14ac:dyDescent="0.25">
      <c r="A400" s="256"/>
      <c r="B400" s="84"/>
      <c r="C400" s="84"/>
      <c r="D400" s="84"/>
      <c r="E400" s="84"/>
      <c r="F400" s="84"/>
      <c r="G400" s="84"/>
      <c r="H400" s="84"/>
      <c r="I400" s="84"/>
      <c r="J400" s="84"/>
      <c r="K400" s="84"/>
      <c r="L400" s="84"/>
      <c r="M400" s="84"/>
      <c r="N400" s="84"/>
      <c r="O400" s="84"/>
      <c r="P400" s="84"/>
      <c r="Q400" s="84"/>
      <c r="R400" s="84"/>
      <c r="S400" s="84"/>
      <c r="T400" s="84"/>
      <c r="U400" s="84"/>
      <c r="V400" s="84"/>
      <c r="W400" s="84"/>
      <c r="X400" s="84"/>
      <c r="Y400" s="84"/>
      <c r="Z400" s="84"/>
      <c r="AA400" s="84"/>
      <c r="AB400" s="84"/>
      <c r="AC400" s="84"/>
      <c r="AD400" s="84"/>
      <c r="AE400" s="84"/>
      <c r="AF400" s="84"/>
      <c r="AG400" s="84"/>
      <c r="AH400" s="84"/>
      <c r="AI400" s="84"/>
      <c r="AJ400" s="84"/>
    </row>
    <row r="401" spans="1:36" x14ac:dyDescent="0.25">
      <c r="A401" s="257"/>
      <c r="B401" s="85"/>
      <c r="C401" s="85"/>
      <c r="D401" s="85"/>
      <c r="E401" s="85"/>
      <c r="F401" s="85"/>
      <c r="G401" s="85"/>
      <c r="H401" s="85"/>
      <c r="I401" s="85"/>
      <c r="J401" s="85"/>
      <c r="K401" s="85"/>
      <c r="L401" s="85"/>
      <c r="M401" s="85"/>
      <c r="N401" s="85"/>
      <c r="O401" s="85"/>
      <c r="P401" s="85"/>
      <c r="Q401" s="85"/>
      <c r="R401" s="85"/>
      <c r="S401" s="85"/>
      <c r="T401" s="85"/>
      <c r="U401" s="85"/>
      <c r="V401" s="85"/>
      <c r="W401" s="85"/>
      <c r="X401" s="85"/>
      <c r="Y401" s="85"/>
      <c r="Z401" s="85"/>
      <c r="AA401" s="85"/>
      <c r="AB401" s="85"/>
      <c r="AC401" s="85"/>
      <c r="AD401" s="85"/>
      <c r="AE401" s="85"/>
      <c r="AF401" s="85"/>
      <c r="AG401" s="85"/>
      <c r="AH401" s="85"/>
      <c r="AI401" s="85"/>
      <c r="AJ401" s="85"/>
    </row>
    <row r="402" spans="1:36" x14ac:dyDescent="0.25">
      <c r="A402" s="256"/>
      <c r="B402" s="84"/>
      <c r="C402" s="84"/>
      <c r="D402" s="84"/>
      <c r="E402" s="84"/>
      <c r="F402" s="84"/>
      <c r="G402" s="84"/>
      <c r="H402" s="84"/>
      <c r="I402" s="84"/>
      <c r="J402" s="84"/>
      <c r="K402" s="84"/>
      <c r="L402" s="84"/>
      <c r="M402" s="84"/>
      <c r="N402" s="84"/>
      <c r="O402" s="84"/>
      <c r="P402" s="84"/>
      <c r="Q402" s="84"/>
      <c r="R402" s="84"/>
      <c r="S402" s="84"/>
      <c r="T402" s="84"/>
      <c r="U402" s="84"/>
      <c r="V402" s="84"/>
      <c r="W402" s="84"/>
      <c r="X402" s="84"/>
      <c r="Y402" s="84"/>
      <c r="Z402" s="84"/>
      <c r="AA402" s="84"/>
      <c r="AB402" s="84"/>
      <c r="AC402" s="84"/>
      <c r="AD402" s="84"/>
      <c r="AE402" s="84"/>
      <c r="AF402" s="84"/>
      <c r="AG402" s="84"/>
      <c r="AH402" s="84"/>
      <c r="AI402" s="84"/>
      <c r="AJ402" s="84"/>
    </row>
    <row r="403" spans="1:36" x14ac:dyDescent="0.25">
      <c r="A403" s="257"/>
      <c r="B403" s="85"/>
      <c r="C403" s="85"/>
      <c r="D403" s="85"/>
      <c r="E403" s="85"/>
      <c r="F403" s="85"/>
      <c r="G403" s="85"/>
      <c r="H403" s="85"/>
      <c r="I403" s="85"/>
      <c r="J403" s="85"/>
      <c r="K403" s="85"/>
      <c r="L403" s="85"/>
      <c r="M403" s="85"/>
      <c r="N403" s="85"/>
      <c r="O403" s="85"/>
      <c r="P403" s="85"/>
      <c r="Q403" s="85"/>
      <c r="R403" s="85"/>
      <c r="S403" s="85"/>
      <c r="T403" s="85"/>
      <c r="U403" s="85"/>
      <c r="V403" s="85"/>
      <c r="W403" s="85"/>
      <c r="X403" s="85"/>
      <c r="Y403" s="85"/>
      <c r="Z403" s="85"/>
      <c r="AA403" s="85"/>
      <c r="AB403" s="85"/>
      <c r="AC403" s="85"/>
      <c r="AD403" s="85"/>
      <c r="AE403" s="85"/>
      <c r="AF403" s="85"/>
      <c r="AG403" s="85"/>
      <c r="AH403" s="85"/>
      <c r="AI403" s="85"/>
      <c r="AJ403" s="85"/>
    </row>
    <row r="404" spans="1:36" x14ac:dyDescent="0.25">
      <c r="A404" s="256"/>
      <c r="B404" s="84"/>
      <c r="C404" s="84"/>
      <c r="D404" s="84"/>
      <c r="E404" s="84"/>
      <c r="F404" s="84"/>
      <c r="G404" s="84"/>
      <c r="H404" s="84"/>
      <c r="I404" s="84"/>
      <c r="J404" s="84"/>
      <c r="K404" s="84"/>
      <c r="L404" s="84"/>
      <c r="M404" s="84"/>
      <c r="N404" s="84"/>
      <c r="O404" s="84"/>
      <c r="P404" s="84"/>
      <c r="Q404" s="84"/>
      <c r="R404" s="84"/>
      <c r="S404" s="84"/>
      <c r="T404" s="84"/>
      <c r="U404" s="84"/>
      <c r="V404" s="84"/>
      <c r="W404" s="84"/>
      <c r="X404" s="84"/>
      <c r="Y404" s="84"/>
      <c r="Z404" s="84"/>
      <c r="AA404" s="84"/>
      <c r="AB404" s="84"/>
      <c r="AC404" s="84"/>
      <c r="AD404" s="84"/>
      <c r="AE404" s="84"/>
      <c r="AF404" s="84"/>
      <c r="AG404" s="84"/>
      <c r="AH404" s="84"/>
      <c r="AI404" s="84"/>
      <c r="AJ404" s="84"/>
    </row>
    <row r="405" spans="1:36" x14ac:dyDescent="0.25">
      <c r="A405" s="257"/>
      <c r="B405" s="85"/>
      <c r="C405" s="85"/>
      <c r="D405" s="85"/>
      <c r="E405" s="85"/>
      <c r="F405" s="85"/>
      <c r="G405" s="85"/>
      <c r="H405" s="85"/>
      <c r="I405" s="85"/>
      <c r="J405" s="85"/>
      <c r="K405" s="85"/>
      <c r="L405" s="85"/>
      <c r="M405" s="85"/>
      <c r="N405" s="85"/>
      <c r="O405" s="85"/>
      <c r="P405" s="85"/>
      <c r="Q405" s="85"/>
      <c r="R405" s="85"/>
      <c r="S405" s="85"/>
      <c r="T405" s="85"/>
      <c r="U405" s="85"/>
      <c r="V405" s="85"/>
      <c r="W405" s="85"/>
      <c r="X405" s="85"/>
      <c r="Y405" s="85"/>
      <c r="Z405" s="85"/>
      <c r="AA405" s="85"/>
      <c r="AB405" s="85"/>
      <c r="AC405" s="85"/>
      <c r="AD405" s="85"/>
      <c r="AE405" s="85"/>
      <c r="AF405" s="85"/>
      <c r="AG405" s="85"/>
      <c r="AH405" s="85"/>
      <c r="AI405" s="85"/>
      <c r="AJ405" s="85"/>
    </row>
    <row r="406" spans="1:36" x14ac:dyDescent="0.25">
      <c r="A406" s="256"/>
      <c r="B406" s="84"/>
      <c r="C406" s="84"/>
      <c r="D406" s="84"/>
      <c r="E406" s="84"/>
      <c r="F406" s="84"/>
      <c r="G406" s="84"/>
      <c r="H406" s="84"/>
      <c r="I406" s="84"/>
      <c r="J406" s="84"/>
      <c r="K406" s="84"/>
      <c r="L406" s="84"/>
      <c r="M406" s="84"/>
      <c r="N406" s="84"/>
      <c r="O406" s="84"/>
      <c r="P406" s="84"/>
      <c r="Q406" s="84"/>
      <c r="R406" s="84"/>
      <c r="S406" s="84"/>
      <c r="T406" s="84"/>
      <c r="U406" s="84"/>
      <c r="V406" s="84"/>
      <c r="W406" s="84"/>
      <c r="X406" s="84"/>
      <c r="Y406" s="84"/>
      <c r="Z406" s="84"/>
      <c r="AA406" s="84"/>
      <c r="AB406" s="84"/>
      <c r="AC406" s="84"/>
      <c r="AD406" s="84"/>
      <c r="AE406" s="84"/>
      <c r="AF406" s="84"/>
      <c r="AG406" s="84"/>
      <c r="AH406" s="84"/>
      <c r="AI406" s="84"/>
      <c r="AJ406" s="84"/>
    </row>
    <row r="407" spans="1:36" x14ac:dyDescent="0.25">
      <c r="A407" s="257"/>
      <c r="B407" s="85"/>
      <c r="C407" s="85"/>
      <c r="D407" s="85"/>
      <c r="E407" s="85"/>
      <c r="F407" s="85"/>
      <c r="G407" s="85"/>
      <c r="H407" s="85"/>
      <c r="I407" s="85"/>
      <c r="J407" s="85"/>
      <c r="K407" s="85"/>
      <c r="L407" s="85"/>
      <c r="M407" s="85"/>
      <c r="N407" s="85"/>
      <c r="O407" s="85"/>
      <c r="P407" s="85"/>
      <c r="Q407" s="85"/>
      <c r="R407" s="85"/>
      <c r="S407" s="85"/>
      <c r="T407" s="85"/>
      <c r="U407" s="85"/>
      <c r="V407" s="85"/>
      <c r="W407" s="85"/>
      <c r="X407" s="85"/>
      <c r="Y407" s="85"/>
      <c r="Z407" s="85"/>
      <c r="AA407" s="85"/>
      <c r="AB407" s="85"/>
      <c r="AC407" s="85"/>
      <c r="AD407" s="85"/>
      <c r="AE407" s="85"/>
      <c r="AF407" s="85"/>
      <c r="AG407" s="85"/>
      <c r="AH407" s="85"/>
      <c r="AI407" s="85"/>
      <c r="AJ407" s="85"/>
    </row>
    <row r="408" spans="1:36" x14ac:dyDescent="0.25">
      <c r="A408" s="256"/>
      <c r="B408" s="84"/>
      <c r="C408" s="84"/>
      <c r="D408" s="84"/>
      <c r="E408" s="84"/>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row>
    <row r="409" spans="1:36" x14ac:dyDescent="0.25">
      <c r="A409" s="257"/>
      <c r="B409" s="85"/>
      <c r="C409" s="85"/>
      <c r="D409" s="85"/>
      <c r="E409" s="85"/>
      <c r="F409" s="85"/>
      <c r="G409" s="85"/>
      <c r="H409" s="85"/>
      <c r="I409" s="85"/>
      <c r="J409" s="85"/>
      <c r="K409" s="85"/>
      <c r="L409" s="85"/>
      <c r="M409" s="85"/>
      <c r="N409" s="85"/>
      <c r="O409" s="85"/>
      <c r="P409" s="85"/>
      <c r="Q409" s="85"/>
      <c r="R409" s="85"/>
      <c r="S409" s="85"/>
      <c r="T409" s="85"/>
      <c r="U409" s="85"/>
      <c r="V409" s="85"/>
      <c r="W409" s="85"/>
      <c r="X409" s="85"/>
      <c r="Y409" s="85"/>
      <c r="Z409" s="85"/>
      <c r="AA409" s="85"/>
      <c r="AB409" s="85"/>
      <c r="AC409" s="85"/>
      <c r="AD409" s="85"/>
      <c r="AE409" s="85"/>
      <c r="AF409" s="85"/>
      <c r="AG409" s="85"/>
      <c r="AH409" s="85"/>
      <c r="AI409" s="85"/>
      <c r="AJ409" s="85"/>
    </row>
    <row r="410" spans="1:36" x14ac:dyDescent="0.25">
      <c r="A410" s="256"/>
      <c r="B410" s="84"/>
      <c r="C410" s="84"/>
      <c r="D410" s="84"/>
      <c r="E410" s="84"/>
      <c r="F410" s="84"/>
      <c r="G410" s="84"/>
      <c r="H410" s="84"/>
      <c r="I410" s="84"/>
      <c r="J410" s="84"/>
      <c r="K410" s="84"/>
      <c r="L410" s="84"/>
      <c r="M410" s="84"/>
      <c r="N410" s="84"/>
      <c r="O410" s="84"/>
      <c r="P410" s="84"/>
      <c r="Q410" s="84"/>
      <c r="R410" s="84"/>
      <c r="S410" s="84"/>
      <c r="T410" s="84"/>
      <c r="U410" s="84"/>
      <c r="V410" s="84"/>
      <c r="W410" s="84"/>
      <c r="X410" s="84"/>
      <c r="Y410" s="84"/>
      <c r="Z410" s="84"/>
      <c r="AA410" s="84"/>
      <c r="AB410" s="84"/>
      <c r="AC410" s="84"/>
      <c r="AD410" s="84"/>
      <c r="AE410" s="84"/>
      <c r="AF410" s="84"/>
      <c r="AG410" s="84"/>
      <c r="AH410" s="84"/>
      <c r="AI410" s="84"/>
      <c r="AJ410" s="84"/>
    </row>
    <row r="411" spans="1:36" x14ac:dyDescent="0.25">
      <c r="A411" s="257"/>
      <c r="B411" s="85"/>
      <c r="C411" s="85"/>
      <c r="D411" s="85"/>
      <c r="E411" s="85"/>
      <c r="F411" s="85"/>
      <c r="G411" s="85"/>
      <c r="H411" s="85"/>
      <c r="I411" s="85"/>
      <c r="J411" s="85"/>
      <c r="K411" s="85"/>
      <c r="L411" s="85"/>
      <c r="M411" s="85"/>
      <c r="N411" s="85"/>
      <c r="O411" s="85"/>
      <c r="P411" s="85"/>
      <c r="Q411" s="85"/>
      <c r="R411" s="85"/>
      <c r="S411" s="85"/>
      <c r="T411" s="85"/>
      <c r="U411" s="85"/>
      <c r="V411" s="85"/>
      <c r="W411" s="85"/>
      <c r="X411" s="85"/>
      <c r="Y411" s="85"/>
      <c r="Z411" s="85"/>
      <c r="AA411" s="85"/>
      <c r="AB411" s="85"/>
      <c r="AC411" s="85"/>
      <c r="AD411" s="85"/>
      <c r="AE411" s="85"/>
      <c r="AF411" s="85"/>
      <c r="AG411" s="85"/>
      <c r="AH411" s="85"/>
      <c r="AI411" s="85"/>
      <c r="AJ411" s="85"/>
    </row>
    <row r="412" spans="1:36" x14ac:dyDescent="0.25">
      <c r="A412" s="256"/>
      <c r="B412" s="84"/>
      <c r="C412" s="84"/>
      <c r="D412" s="84"/>
      <c r="E412" s="84"/>
      <c r="F412" s="84"/>
      <c r="G412" s="84"/>
      <c r="H412" s="84"/>
      <c r="I412" s="84"/>
      <c r="J412" s="84"/>
      <c r="K412" s="84"/>
      <c r="L412" s="84"/>
      <c r="M412" s="84"/>
      <c r="N412" s="84"/>
      <c r="O412" s="84"/>
      <c r="P412" s="84"/>
      <c r="Q412" s="84"/>
      <c r="R412" s="84"/>
      <c r="S412" s="84"/>
      <c r="T412" s="84"/>
      <c r="U412" s="84"/>
      <c r="V412" s="84"/>
      <c r="W412" s="84"/>
      <c r="X412" s="84"/>
      <c r="Y412" s="84"/>
      <c r="Z412" s="84"/>
      <c r="AA412" s="84"/>
      <c r="AB412" s="84"/>
      <c r="AC412" s="84"/>
      <c r="AD412" s="84"/>
      <c r="AE412" s="84"/>
      <c r="AF412" s="84"/>
      <c r="AG412" s="84"/>
      <c r="AH412" s="84"/>
      <c r="AI412" s="84"/>
      <c r="AJ412" s="84"/>
    </row>
    <row r="413" spans="1:36" x14ac:dyDescent="0.25">
      <c r="A413" s="257"/>
      <c r="B413" s="85"/>
      <c r="C413" s="85"/>
      <c r="D413" s="85"/>
      <c r="E413" s="85"/>
      <c r="F413" s="85"/>
      <c r="G413" s="85"/>
      <c r="H413" s="85"/>
      <c r="I413" s="85"/>
      <c r="J413" s="85"/>
      <c r="K413" s="85"/>
      <c r="L413" s="85"/>
      <c r="M413" s="85"/>
      <c r="N413" s="85"/>
      <c r="O413" s="85"/>
      <c r="P413" s="85"/>
      <c r="Q413" s="85"/>
      <c r="R413" s="85"/>
      <c r="S413" s="85"/>
      <c r="T413" s="85"/>
      <c r="U413" s="85"/>
      <c r="V413" s="85"/>
      <c r="W413" s="85"/>
      <c r="X413" s="85"/>
      <c r="Y413" s="85"/>
      <c r="Z413" s="85"/>
      <c r="AA413" s="85"/>
      <c r="AB413" s="85"/>
      <c r="AC413" s="85"/>
      <c r="AD413" s="85"/>
      <c r="AE413" s="85"/>
      <c r="AF413" s="85"/>
      <c r="AG413" s="85"/>
      <c r="AH413" s="85"/>
      <c r="AI413" s="85"/>
      <c r="AJ413" s="85"/>
    </row>
    <row r="414" spans="1:36" x14ac:dyDescent="0.25">
      <c r="A414" s="256"/>
      <c r="B414" s="84"/>
      <c r="C414" s="84"/>
      <c r="D414" s="84"/>
      <c r="E414" s="84"/>
      <c r="F414" s="84"/>
      <c r="G414" s="84"/>
      <c r="H414" s="84"/>
      <c r="I414" s="84"/>
      <c r="J414" s="84"/>
      <c r="K414" s="84"/>
      <c r="L414" s="84"/>
      <c r="M414" s="84"/>
      <c r="N414" s="84"/>
      <c r="O414" s="84"/>
      <c r="P414" s="84"/>
      <c r="Q414" s="84"/>
      <c r="R414" s="84"/>
      <c r="S414" s="84"/>
      <c r="T414" s="84"/>
      <c r="U414" s="84"/>
      <c r="V414" s="84"/>
      <c r="W414" s="84"/>
      <c r="X414" s="84"/>
      <c r="Y414" s="84"/>
      <c r="Z414" s="84"/>
      <c r="AA414" s="84"/>
      <c r="AB414" s="84"/>
      <c r="AC414" s="84"/>
      <c r="AD414" s="84"/>
      <c r="AE414" s="84"/>
      <c r="AF414" s="84"/>
      <c r="AG414" s="84"/>
      <c r="AH414" s="84"/>
      <c r="AI414" s="84"/>
      <c r="AJ414" s="84"/>
    </row>
    <row r="415" spans="1:36" x14ac:dyDescent="0.25">
      <c r="A415" s="257"/>
      <c r="B415" s="85"/>
      <c r="C415" s="85"/>
      <c r="D415" s="85"/>
      <c r="E415" s="85"/>
      <c r="F415" s="85"/>
      <c r="G415" s="85"/>
      <c r="H415" s="85"/>
      <c r="I415" s="85"/>
      <c r="J415" s="85"/>
      <c r="K415" s="85"/>
      <c r="L415" s="85"/>
      <c r="M415" s="85"/>
      <c r="N415" s="85"/>
      <c r="O415" s="85"/>
      <c r="P415" s="85"/>
      <c r="Q415" s="85"/>
      <c r="R415" s="85"/>
      <c r="S415" s="85"/>
      <c r="T415" s="85"/>
      <c r="U415" s="85"/>
      <c r="V415" s="85"/>
      <c r="W415" s="85"/>
      <c r="X415" s="85"/>
      <c r="Y415" s="85"/>
      <c r="Z415" s="85"/>
      <c r="AA415" s="85"/>
      <c r="AB415" s="85"/>
      <c r="AC415" s="85"/>
      <c r="AD415" s="85"/>
      <c r="AE415" s="85"/>
      <c r="AF415" s="85"/>
      <c r="AG415" s="85"/>
      <c r="AH415" s="85"/>
      <c r="AI415" s="85"/>
      <c r="AJ415" s="85"/>
    </row>
    <row r="416" spans="1:36" x14ac:dyDescent="0.25">
      <c r="A416" s="256"/>
      <c r="B416" s="84"/>
      <c r="C416" s="84"/>
      <c r="D416" s="84"/>
      <c r="E416" s="84"/>
      <c r="F416" s="84"/>
      <c r="G416" s="84"/>
      <c r="H416" s="84"/>
      <c r="I416" s="84"/>
      <c r="J416" s="84"/>
      <c r="K416" s="84"/>
      <c r="L416" s="84"/>
      <c r="M416" s="84"/>
      <c r="N416" s="84"/>
      <c r="O416" s="84"/>
      <c r="P416" s="84"/>
      <c r="Q416" s="84"/>
      <c r="R416" s="84"/>
      <c r="S416" s="84"/>
      <c r="T416" s="84"/>
      <c r="U416" s="84"/>
      <c r="V416" s="84"/>
      <c r="W416" s="84"/>
      <c r="X416" s="84"/>
      <c r="Y416" s="84"/>
      <c r="Z416" s="84"/>
      <c r="AA416" s="84"/>
      <c r="AB416" s="84"/>
      <c r="AC416" s="84"/>
      <c r="AD416" s="84"/>
      <c r="AE416" s="84"/>
      <c r="AF416" s="84"/>
      <c r="AG416" s="84"/>
      <c r="AH416" s="84"/>
      <c r="AI416" s="84"/>
      <c r="AJ416" s="84"/>
    </row>
    <row r="417" spans="1:36" x14ac:dyDescent="0.25">
      <c r="A417" s="257"/>
      <c r="B417" s="85"/>
      <c r="C417" s="85"/>
      <c r="D417" s="85"/>
      <c r="E417" s="85"/>
      <c r="F417" s="85"/>
      <c r="G417" s="85"/>
      <c r="H417" s="85"/>
      <c r="I417" s="85"/>
      <c r="J417" s="85"/>
      <c r="K417" s="85"/>
      <c r="L417" s="85"/>
      <c r="M417" s="85"/>
      <c r="N417" s="85"/>
      <c r="O417" s="85"/>
      <c r="P417" s="85"/>
      <c r="Q417" s="85"/>
      <c r="R417" s="85"/>
      <c r="S417" s="85"/>
      <c r="T417" s="85"/>
      <c r="U417" s="85"/>
      <c r="V417" s="85"/>
      <c r="W417" s="85"/>
      <c r="X417" s="85"/>
      <c r="Y417" s="85"/>
      <c r="Z417" s="85"/>
      <c r="AA417" s="85"/>
      <c r="AB417" s="85"/>
      <c r="AC417" s="85"/>
      <c r="AD417" s="85"/>
      <c r="AE417" s="85"/>
      <c r="AF417" s="85"/>
      <c r="AG417" s="85"/>
      <c r="AH417" s="85"/>
      <c r="AI417" s="85"/>
      <c r="AJ417" s="85"/>
    </row>
    <row r="418" spans="1:36" x14ac:dyDescent="0.25">
      <c r="A418" s="256"/>
      <c r="B418" s="84"/>
      <c r="C418" s="84"/>
      <c r="D418" s="84"/>
      <c r="E418" s="84"/>
      <c r="F418" s="84"/>
      <c r="G418" s="84"/>
      <c r="H418" s="84"/>
      <c r="I418" s="84"/>
      <c r="J418" s="84"/>
      <c r="K418" s="84"/>
      <c r="L418" s="84"/>
      <c r="M418" s="84"/>
      <c r="N418" s="84"/>
      <c r="O418" s="84"/>
      <c r="P418" s="84"/>
      <c r="Q418" s="84"/>
      <c r="R418" s="84"/>
      <c r="S418" s="84"/>
      <c r="T418" s="84"/>
      <c r="U418" s="84"/>
      <c r="V418" s="84"/>
      <c r="W418" s="84"/>
      <c r="X418" s="84"/>
      <c r="Y418" s="84"/>
      <c r="Z418" s="84"/>
      <c r="AA418" s="84"/>
      <c r="AB418" s="84"/>
      <c r="AC418" s="84"/>
      <c r="AD418" s="84"/>
      <c r="AE418" s="84"/>
      <c r="AF418" s="84"/>
      <c r="AG418" s="84"/>
      <c r="AH418" s="84"/>
      <c r="AI418" s="84"/>
      <c r="AJ418" s="84"/>
    </row>
    <row r="419" spans="1:36" x14ac:dyDescent="0.25">
      <c r="A419" s="257"/>
      <c r="B419" s="85"/>
      <c r="C419" s="85"/>
      <c r="D419" s="85"/>
      <c r="E419" s="85"/>
      <c r="F419" s="85"/>
      <c r="G419" s="85"/>
      <c r="H419" s="85"/>
      <c r="I419" s="85"/>
      <c r="J419" s="85"/>
      <c r="K419" s="85"/>
      <c r="L419" s="85"/>
      <c r="M419" s="85"/>
      <c r="N419" s="85"/>
      <c r="O419" s="85"/>
      <c r="P419" s="85"/>
      <c r="Q419" s="85"/>
      <c r="R419" s="85"/>
      <c r="S419" s="85"/>
      <c r="T419" s="85"/>
      <c r="U419" s="85"/>
      <c r="V419" s="85"/>
      <c r="W419" s="85"/>
      <c r="X419" s="85"/>
      <c r="Y419" s="85"/>
      <c r="Z419" s="85"/>
      <c r="AA419" s="85"/>
      <c r="AB419" s="85"/>
      <c r="AC419" s="85"/>
      <c r="AD419" s="85"/>
      <c r="AE419" s="85"/>
      <c r="AF419" s="85"/>
      <c r="AG419" s="85"/>
      <c r="AH419" s="85"/>
      <c r="AI419" s="85"/>
      <c r="AJ419" s="85"/>
    </row>
    <row r="420" spans="1:36" x14ac:dyDescent="0.25">
      <c r="A420" s="256"/>
      <c r="B420" s="84"/>
      <c r="C420" s="84"/>
      <c r="D420" s="84"/>
      <c r="E420" s="84"/>
      <c r="F420" s="84"/>
      <c r="G420" s="84"/>
      <c r="H420" s="84"/>
      <c r="I420" s="84"/>
      <c r="J420" s="84"/>
      <c r="K420" s="84"/>
      <c r="L420" s="84"/>
      <c r="M420" s="84"/>
      <c r="N420" s="84"/>
      <c r="O420" s="84"/>
      <c r="P420" s="84"/>
      <c r="Q420" s="84"/>
      <c r="R420" s="84"/>
      <c r="S420" s="84"/>
      <c r="T420" s="84"/>
      <c r="U420" s="84"/>
      <c r="V420" s="84"/>
      <c r="W420" s="84"/>
      <c r="X420" s="84"/>
      <c r="Y420" s="84"/>
      <c r="Z420" s="84"/>
      <c r="AA420" s="84"/>
      <c r="AB420" s="84"/>
      <c r="AC420" s="84"/>
      <c r="AD420" s="84"/>
      <c r="AE420" s="84"/>
      <c r="AF420" s="84"/>
      <c r="AG420" s="84"/>
      <c r="AH420" s="84"/>
      <c r="AI420" s="84"/>
      <c r="AJ420" s="84"/>
    </row>
    <row r="421" spans="1:36" x14ac:dyDescent="0.25">
      <c r="A421" s="257"/>
      <c r="B421" s="85"/>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5"/>
      <c r="AE421" s="85"/>
      <c r="AF421" s="85"/>
      <c r="AG421" s="85"/>
      <c r="AH421" s="85"/>
      <c r="AI421" s="85"/>
      <c r="AJ421" s="85"/>
    </row>
    <row r="422" spans="1:36" x14ac:dyDescent="0.25">
      <c r="A422" s="256"/>
      <c r="B422" s="84"/>
      <c r="C422" s="84"/>
      <c r="D422" s="84"/>
      <c r="E422" s="84"/>
      <c r="F422" s="84"/>
      <c r="G422" s="84"/>
      <c r="H422" s="84"/>
      <c r="I422" s="84"/>
      <c r="J422" s="84"/>
      <c r="K422" s="84"/>
      <c r="L422" s="84"/>
      <c r="M422" s="84"/>
      <c r="N422" s="84"/>
      <c r="O422" s="84"/>
      <c r="P422" s="84"/>
      <c r="Q422" s="84"/>
      <c r="R422" s="84"/>
      <c r="S422" s="84"/>
      <c r="T422" s="84"/>
      <c r="U422" s="84"/>
      <c r="V422" s="84"/>
      <c r="W422" s="84"/>
      <c r="X422" s="84"/>
      <c r="Y422" s="84"/>
      <c r="Z422" s="84"/>
      <c r="AA422" s="84"/>
      <c r="AB422" s="84"/>
      <c r="AC422" s="84"/>
      <c r="AD422" s="84"/>
      <c r="AE422" s="84"/>
      <c r="AF422" s="84"/>
      <c r="AG422" s="84"/>
      <c r="AH422" s="84"/>
      <c r="AI422" s="84"/>
      <c r="AJ422" s="84"/>
    </row>
    <row r="423" spans="1:36" x14ac:dyDescent="0.25">
      <c r="A423" s="257"/>
      <c r="B423" s="85"/>
      <c r="C423" s="85"/>
      <c r="D423" s="85"/>
      <c r="E423" s="85"/>
      <c r="F423" s="85"/>
      <c r="G423" s="85"/>
      <c r="H423" s="85"/>
      <c r="I423" s="85"/>
      <c r="J423" s="85"/>
      <c r="K423" s="85"/>
      <c r="L423" s="85"/>
      <c r="M423" s="85"/>
      <c r="N423" s="85"/>
      <c r="O423" s="85"/>
      <c r="P423" s="85"/>
      <c r="Q423" s="85"/>
      <c r="R423" s="85"/>
      <c r="S423" s="85"/>
      <c r="T423" s="85"/>
      <c r="U423" s="85"/>
      <c r="V423" s="85"/>
      <c r="W423" s="85"/>
      <c r="X423" s="85"/>
      <c r="Y423" s="85"/>
      <c r="Z423" s="85"/>
      <c r="AA423" s="85"/>
      <c r="AB423" s="85"/>
      <c r="AC423" s="85"/>
      <c r="AD423" s="85"/>
      <c r="AE423" s="85"/>
      <c r="AF423" s="85"/>
      <c r="AG423" s="85"/>
      <c r="AH423" s="85"/>
      <c r="AI423" s="85"/>
      <c r="AJ423" s="85"/>
    </row>
    <row r="424" spans="1:36" x14ac:dyDescent="0.25">
      <c r="A424" s="256"/>
      <c r="B424" s="84"/>
      <c r="C424" s="84"/>
      <c r="D424" s="84"/>
      <c r="E424" s="84"/>
      <c r="F424" s="84"/>
      <c r="G424" s="84"/>
      <c r="H424" s="84"/>
      <c r="I424" s="84"/>
      <c r="J424" s="84"/>
      <c r="K424" s="84"/>
      <c r="L424" s="84"/>
      <c r="M424" s="84"/>
      <c r="N424" s="84"/>
      <c r="O424" s="84"/>
      <c r="P424" s="84"/>
      <c r="Q424" s="84"/>
      <c r="R424" s="84"/>
      <c r="S424" s="84"/>
      <c r="T424" s="84"/>
      <c r="U424" s="84"/>
      <c r="V424" s="84"/>
      <c r="W424" s="84"/>
      <c r="X424" s="84"/>
      <c r="Y424" s="84"/>
      <c r="Z424" s="84"/>
      <c r="AA424" s="84"/>
      <c r="AB424" s="84"/>
      <c r="AC424" s="84"/>
      <c r="AD424" s="84"/>
      <c r="AE424" s="84"/>
      <c r="AF424" s="84"/>
      <c r="AG424" s="84"/>
      <c r="AH424" s="84"/>
      <c r="AI424" s="84"/>
      <c r="AJ424" s="84"/>
    </row>
    <row r="425" spans="1:36" x14ac:dyDescent="0.25">
      <c r="A425" s="257"/>
      <c r="B425" s="85"/>
      <c r="C425" s="85"/>
      <c r="D425" s="85"/>
      <c r="E425" s="85"/>
      <c r="F425" s="85"/>
      <c r="G425" s="85"/>
      <c r="H425" s="85"/>
      <c r="I425" s="85"/>
      <c r="J425" s="85"/>
      <c r="K425" s="85"/>
      <c r="L425" s="85"/>
      <c r="M425" s="85"/>
      <c r="N425" s="85"/>
      <c r="O425" s="85"/>
      <c r="P425" s="85"/>
      <c r="Q425" s="85"/>
      <c r="R425" s="85"/>
      <c r="S425" s="85"/>
      <c r="T425" s="85"/>
      <c r="U425" s="85"/>
      <c r="V425" s="85"/>
      <c r="W425" s="85"/>
      <c r="X425" s="85"/>
      <c r="Y425" s="85"/>
      <c r="Z425" s="85"/>
      <c r="AA425" s="85"/>
      <c r="AB425" s="85"/>
      <c r="AC425" s="85"/>
      <c r="AD425" s="85"/>
      <c r="AE425" s="85"/>
      <c r="AF425" s="85"/>
      <c r="AG425" s="85"/>
      <c r="AH425" s="85"/>
      <c r="AI425" s="85"/>
      <c r="AJ425" s="85"/>
    </row>
    <row r="426" spans="1:36" x14ac:dyDescent="0.25">
      <c r="A426" s="256"/>
      <c r="B426" s="84"/>
      <c r="C426" s="84"/>
      <c r="D426" s="84"/>
      <c r="E426" s="84"/>
      <c r="F426" s="84"/>
      <c r="G426" s="84"/>
      <c r="H426" s="84"/>
      <c r="I426" s="84"/>
      <c r="J426" s="84"/>
      <c r="K426" s="84"/>
      <c r="L426" s="84"/>
      <c r="M426" s="84"/>
      <c r="N426" s="84"/>
      <c r="O426" s="84"/>
      <c r="P426" s="84"/>
      <c r="Q426" s="84"/>
      <c r="R426" s="84"/>
      <c r="S426" s="84"/>
      <c r="T426" s="84"/>
      <c r="U426" s="84"/>
      <c r="V426" s="84"/>
      <c r="W426" s="84"/>
      <c r="X426" s="84"/>
      <c r="Y426" s="84"/>
      <c r="Z426" s="84"/>
      <c r="AA426" s="84"/>
      <c r="AB426" s="84"/>
      <c r="AC426" s="84"/>
      <c r="AD426" s="84"/>
      <c r="AE426" s="84"/>
      <c r="AF426" s="84"/>
      <c r="AG426" s="84"/>
      <c r="AH426" s="84"/>
      <c r="AI426" s="84"/>
      <c r="AJ426" s="84"/>
    </row>
    <row r="427" spans="1:36" x14ac:dyDescent="0.25">
      <c r="A427" s="257"/>
      <c r="B427" s="85"/>
      <c r="C427" s="85"/>
      <c r="D427" s="85"/>
      <c r="E427" s="85"/>
      <c r="F427" s="85"/>
      <c r="G427" s="85"/>
      <c r="H427" s="85"/>
      <c r="I427" s="85"/>
      <c r="J427" s="85"/>
      <c r="K427" s="85"/>
      <c r="L427" s="85"/>
      <c r="M427" s="85"/>
      <c r="N427" s="85"/>
      <c r="O427" s="85"/>
      <c r="P427" s="85"/>
      <c r="Q427" s="85"/>
      <c r="R427" s="85"/>
      <c r="S427" s="85"/>
      <c r="T427" s="85"/>
      <c r="U427" s="85"/>
      <c r="V427" s="85"/>
      <c r="W427" s="85"/>
      <c r="X427" s="85"/>
      <c r="Y427" s="85"/>
      <c r="Z427" s="85"/>
      <c r="AA427" s="85"/>
      <c r="AB427" s="85"/>
      <c r="AC427" s="85"/>
      <c r="AD427" s="85"/>
      <c r="AE427" s="85"/>
      <c r="AF427" s="85"/>
      <c r="AG427" s="85"/>
      <c r="AH427" s="85"/>
      <c r="AI427" s="85"/>
      <c r="AJ427" s="85"/>
    </row>
    <row r="428" spans="1:36" x14ac:dyDescent="0.25">
      <c r="A428" s="256"/>
      <c r="B428" s="84"/>
      <c r="C428" s="84"/>
      <c r="D428" s="84"/>
      <c r="E428" s="84"/>
      <c r="F428" s="84"/>
      <c r="G428" s="84"/>
      <c r="H428" s="84"/>
      <c r="I428" s="84"/>
      <c r="J428" s="84"/>
      <c r="K428" s="84"/>
      <c r="L428" s="84"/>
      <c r="M428" s="84"/>
      <c r="N428" s="84"/>
      <c r="O428" s="84"/>
      <c r="P428" s="84"/>
      <c r="Q428" s="84"/>
      <c r="R428" s="84"/>
      <c r="S428" s="84"/>
      <c r="T428" s="84"/>
      <c r="U428" s="84"/>
      <c r="V428" s="84"/>
      <c r="W428" s="84"/>
      <c r="X428" s="84"/>
      <c r="Y428" s="84"/>
      <c r="Z428" s="84"/>
      <c r="AA428" s="84"/>
      <c r="AB428" s="84"/>
      <c r="AC428" s="84"/>
      <c r="AD428" s="84"/>
      <c r="AE428" s="84"/>
      <c r="AF428" s="84"/>
      <c r="AG428" s="84"/>
      <c r="AH428" s="84"/>
      <c r="AI428" s="84"/>
      <c r="AJ428" s="84"/>
    </row>
    <row r="429" spans="1:36" x14ac:dyDescent="0.25">
      <c r="A429" s="257"/>
      <c r="B429" s="85"/>
      <c r="C429" s="85"/>
      <c r="D429" s="85"/>
      <c r="E429" s="85"/>
      <c r="F429" s="85"/>
      <c r="G429" s="85"/>
      <c r="H429" s="85"/>
      <c r="I429" s="85"/>
      <c r="J429" s="85"/>
      <c r="K429" s="85"/>
      <c r="L429" s="85"/>
      <c r="M429" s="85"/>
      <c r="N429" s="85"/>
      <c r="O429" s="85"/>
      <c r="P429" s="85"/>
      <c r="Q429" s="85"/>
      <c r="R429" s="85"/>
      <c r="S429" s="85"/>
      <c r="T429" s="85"/>
      <c r="U429" s="85"/>
      <c r="V429" s="85"/>
      <c r="W429" s="85"/>
      <c r="X429" s="85"/>
      <c r="Y429" s="85"/>
      <c r="Z429" s="85"/>
      <c r="AA429" s="85"/>
      <c r="AB429" s="85"/>
      <c r="AC429" s="85"/>
      <c r="AD429" s="85"/>
      <c r="AE429" s="85"/>
      <c r="AF429" s="85"/>
      <c r="AG429" s="85"/>
      <c r="AH429" s="85"/>
      <c r="AI429" s="85"/>
      <c r="AJ429" s="85"/>
    </row>
    <row r="430" spans="1:36" x14ac:dyDescent="0.25">
      <c r="A430" s="256"/>
      <c r="B430" s="84"/>
      <c r="C430" s="84"/>
      <c r="D430" s="84"/>
      <c r="E430" s="84"/>
      <c r="F430" s="84"/>
      <c r="G430" s="84"/>
      <c r="H430" s="84"/>
      <c r="I430" s="84"/>
      <c r="J430" s="84"/>
      <c r="K430" s="84"/>
      <c r="L430" s="84"/>
      <c r="M430" s="84"/>
      <c r="N430" s="84"/>
      <c r="O430" s="84"/>
      <c r="P430" s="84"/>
      <c r="Q430" s="84"/>
      <c r="R430" s="84"/>
      <c r="S430" s="84"/>
      <c r="T430" s="84"/>
      <c r="U430" s="84"/>
      <c r="V430" s="84"/>
      <c r="W430" s="84"/>
      <c r="X430" s="84"/>
      <c r="Y430" s="84"/>
      <c r="Z430" s="84"/>
      <c r="AA430" s="84"/>
      <c r="AB430" s="84"/>
      <c r="AC430" s="84"/>
      <c r="AD430" s="84"/>
      <c r="AE430" s="84"/>
      <c r="AF430" s="84"/>
      <c r="AG430" s="84"/>
      <c r="AH430" s="84"/>
      <c r="AI430" s="84"/>
      <c r="AJ430" s="84"/>
    </row>
    <row r="431" spans="1:36" x14ac:dyDescent="0.25">
      <c r="A431" s="257"/>
      <c r="B431" s="85"/>
      <c r="C431" s="85"/>
      <c r="D431" s="85"/>
      <c r="E431" s="85"/>
      <c r="F431" s="85"/>
      <c r="G431" s="85"/>
      <c r="H431" s="85"/>
      <c r="I431" s="85"/>
      <c r="J431" s="85"/>
      <c r="K431" s="85"/>
      <c r="L431" s="85"/>
      <c r="M431" s="85"/>
      <c r="N431" s="85"/>
      <c r="O431" s="85"/>
      <c r="P431" s="85"/>
      <c r="Q431" s="85"/>
      <c r="R431" s="85"/>
      <c r="S431" s="85"/>
      <c r="T431" s="85"/>
      <c r="U431" s="85"/>
      <c r="V431" s="85"/>
      <c r="W431" s="85"/>
      <c r="X431" s="85"/>
      <c r="Y431" s="85"/>
      <c r="Z431" s="85"/>
      <c r="AA431" s="85"/>
      <c r="AB431" s="85"/>
      <c r="AC431" s="85"/>
      <c r="AD431" s="85"/>
      <c r="AE431" s="85"/>
      <c r="AF431" s="85"/>
      <c r="AG431" s="85"/>
      <c r="AH431" s="85"/>
      <c r="AI431" s="85"/>
      <c r="AJ431" s="85"/>
    </row>
    <row r="432" spans="1:36" x14ac:dyDescent="0.25">
      <c r="A432" s="256"/>
      <c r="B432" s="84"/>
      <c r="C432" s="84"/>
      <c r="D432" s="84"/>
      <c r="E432" s="84"/>
      <c r="F432" s="84"/>
      <c r="G432" s="84"/>
      <c r="H432" s="84"/>
      <c r="I432" s="84"/>
      <c r="J432" s="84"/>
      <c r="K432" s="84"/>
      <c r="L432" s="84"/>
      <c r="M432" s="84"/>
      <c r="N432" s="84"/>
      <c r="O432" s="84"/>
      <c r="P432" s="84"/>
      <c r="Q432" s="84"/>
      <c r="R432" s="84"/>
      <c r="S432" s="84"/>
      <c r="T432" s="84"/>
      <c r="U432" s="84"/>
      <c r="V432" s="84"/>
      <c r="W432" s="84"/>
      <c r="X432" s="84"/>
      <c r="Y432" s="84"/>
      <c r="Z432" s="84"/>
      <c r="AA432" s="84"/>
      <c r="AB432" s="84"/>
      <c r="AC432" s="84"/>
      <c r="AD432" s="84"/>
      <c r="AE432" s="84"/>
      <c r="AF432" s="84"/>
      <c r="AG432" s="84"/>
      <c r="AH432" s="84"/>
      <c r="AI432" s="84"/>
      <c r="AJ432" s="84"/>
    </row>
    <row r="433" spans="1:36" x14ac:dyDescent="0.25">
      <c r="A433" s="257"/>
      <c r="B433" s="85"/>
      <c r="C433" s="85"/>
      <c r="D433" s="85"/>
      <c r="E433" s="85"/>
      <c r="F433" s="85"/>
      <c r="G433" s="85"/>
      <c r="H433" s="85"/>
      <c r="I433" s="85"/>
      <c r="J433" s="85"/>
      <c r="K433" s="85"/>
      <c r="L433" s="85"/>
      <c r="M433" s="85"/>
      <c r="N433" s="85"/>
      <c r="O433" s="85"/>
      <c r="P433" s="85"/>
      <c r="Q433" s="85"/>
      <c r="R433" s="85"/>
      <c r="S433" s="85"/>
      <c r="T433" s="85"/>
      <c r="U433" s="85"/>
      <c r="V433" s="85"/>
      <c r="W433" s="85"/>
      <c r="X433" s="85"/>
      <c r="Y433" s="85"/>
      <c r="Z433" s="85"/>
      <c r="AA433" s="85"/>
      <c r="AB433" s="85"/>
      <c r="AC433" s="85"/>
      <c r="AD433" s="85"/>
      <c r="AE433" s="85"/>
      <c r="AF433" s="85"/>
      <c r="AG433" s="85"/>
      <c r="AH433" s="85"/>
      <c r="AI433" s="85"/>
      <c r="AJ433" s="85"/>
    </row>
    <row r="434" spans="1:36" x14ac:dyDescent="0.25">
      <c r="A434" s="256"/>
      <c r="B434" s="84"/>
      <c r="C434" s="84"/>
      <c r="D434" s="84"/>
      <c r="E434" s="84"/>
      <c r="F434" s="84"/>
      <c r="G434" s="84"/>
      <c r="H434" s="84"/>
      <c r="I434" s="84"/>
      <c r="J434" s="84"/>
      <c r="K434" s="84"/>
      <c r="L434" s="84"/>
      <c r="M434" s="84"/>
      <c r="N434" s="84"/>
      <c r="O434" s="84"/>
      <c r="P434" s="84"/>
      <c r="Q434" s="84"/>
      <c r="R434" s="84"/>
      <c r="S434" s="84"/>
      <c r="T434" s="84"/>
      <c r="U434" s="84"/>
      <c r="V434" s="84"/>
      <c r="W434" s="84"/>
      <c r="X434" s="84"/>
      <c r="Y434" s="84"/>
      <c r="Z434" s="84"/>
      <c r="AA434" s="84"/>
      <c r="AB434" s="84"/>
      <c r="AC434" s="84"/>
      <c r="AD434" s="84"/>
      <c r="AE434" s="84"/>
      <c r="AF434" s="84"/>
      <c r="AG434" s="84"/>
      <c r="AH434" s="84"/>
      <c r="AI434" s="84"/>
      <c r="AJ434" s="84"/>
    </row>
    <row r="435" spans="1:36" x14ac:dyDescent="0.25">
      <c r="A435" s="257"/>
      <c r="B435" s="85"/>
      <c r="C435" s="85"/>
      <c r="D435" s="85"/>
      <c r="E435" s="85"/>
      <c r="F435" s="85"/>
      <c r="G435" s="85"/>
      <c r="H435" s="85"/>
      <c r="I435" s="85"/>
      <c r="J435" s="85"/>
      <c r="K435" s="85"/>
      <c r="L435" s="85"/>
      <c r="M435" s="85"/>
      <c r="N435" s="85"/>
      <c r="O435" s="85"/>
      <c r="P435" s="85"/>
      <c r="Q435" s="85"/>
      <c r="R435" s="85"/>
      <c r="S435" s="85"/>
      <c r="T435" s="85"/>
      <c r="U435" s="85"/>
      <c r="V435" s="85"/>
      <c r="W435" s="85"/>
      <c r="X435" s="85"/>
      <c r="Y435" s="85"/>
      <c r="Z435" s="85"/>
      <c r="AA435" s="85"/>
      <c r="AB435" s="85"/>
      <c r="AC435" s="85"/>
      <c r="AD435" s="85"/>
      <c r="AE435" s="85"/>
      <c r="AF435" s="85"/>
      <c r="AG435" s="85"/>
      <c r="AH435" s="85"/>
      <c r="AI435" s="85"/>
      <c r="AJ435" s="85"/>
    </row>
    <row r="436" spans="1:36" x14ac:dyDescent="0.25">
      <c r="A436" s="256"/>
      <c r="B436" s="84"/>
      <c r="C436" s="84"/>
      <c r="D436" s="84"/>
      <c r="E436" s="84"/>
      <c r="F436" s="84"/>
      <c r="G436" s="84"/>
      <c r="H436" s="84"/>
      <c r="I436" s="84"/>
      <c r="J436" s="84"/>
      <c r="K436" s="84"/>
      <c r="L436" s="84"/>
      <c r="M436" s="84"/>
      <c r="N436" s="84"/>
      <c r="O436" s="84"/>
      <c r="P436" s="84"/>
      <c r="Q436" s="84"/>
      <c r="R436" s="84"/>
      <c r="S436" s="84"/>
      <c r="T436" s="84"/>
      <c r="U436" s="84"/>
      <c r="V436" s="84"/>
      <c r="W436" s="84"/>
      <c r="X436" s="84"/>
      <c r="Y436" s="84"/>
      <c r="Z436" s="84"/>
      <c r="AA436" s="84"/>
      <c r="AB436" s="84"/>
      <c r="AC436" s="84"/>
      <c r="AD436" s="84"/>
      <c r="AE436" s="84"/>
      <c r="AF436" s="84"/>
      <c r="AG436" s="84"/>
      <c r="AH436" s="84"/>
      <c r="AI436" s="84"/>
      <c r="AJ436" s="84"/>
    </row>
    <row r="437" spans="1:36" x14ac:dyDescent="0.25">
      <c r="A437" s="257"/>
      <c r="B437" s="85"/>
      <c r="C437" s="85"/>
      <c r="D437" s="85"/>
      <c r="E437" s="85"/>
      <c r="F437" s="85"/>
      <c r="G437" s="85"/>
      <c r="H437" s="85"/>
      <c r="I437" s="85"/>
      <c r="J437" s="85"/>
      <c r="K437" s="85"/>
      <c r="L437" s="85"/>
      <c r="M437" s="85"/>
      <c r="N437" s="85"/>
      <c r="O437" s="85"/>
      <c r="P437" s="85"/>
      <c r="Q437" s="85"/>
      <c r="R437" s="85"/>
      <c r="S437" s="85"/>
      <c r="T437" s="85"/>
      <c r="U437" s="85"/>
      <c r="V437" s="85"/>
      <c r="W437" s="85"/>
      <c r="X437" s="85"/>
      <c r="Y437" s="85"/>
      <c r="Z437" s="85"/>
      <c r="AA437" s="85"/>
      <c r="AB437" s="85"/>
      <c r="AC437" s="85"/>
      <c r="AD437" s="85"/>
      <c r="AE437" s="85"/>
      <c r="AF437" s="85"/>
      <c r="AG437" s="85"/>
      <c r="AH437" s="85"/>
      <c r="AI437" s="85"/>
      <c r="AJ437" s="85"/>
    </row>
    <row r="438" spans="1:36" x14ac:dyDescent="0.25">
      <c r="A438" s="256"/>
      <c r="B438" s="84"/>
      <c r="C438" s="84"/>
      <c r="D438" s="84"/>
      <c r="E438" s="84"/>
      <c r="F438" s="84"/>
      <c r="G438" s="84"/>
      <c r="H438" s="84"/>
      <c r="I438" s="84"/>
      <c r="J438" s="84"/>
      <c r="K438" s="84"/>
      <c r="L438" s="84"/>
      <c r="M438" s="84"/>
      <c r="N438" s="84"/>
      <c r="O438" s="84"/>
      <c r="P438" s="84"/>
      <c r="Q438" s="84"/>
      <c r="R438" s="84"/>
      <c r="S438" s="84"/>
      <c r="T438" s="84"/>
      <c r="U438" s="84"/>
      <c r="V438" s="84"/>
      <c r="W438" s="84"/>
      <c r="X438" s="84"/>
      <c r="Y438" s="84"/>
      <c r="Z438" s="84"/>
      <c r="AA438" s="84"/>
      <c r="AB438" s="84"/>
      <c r="AC438" s="84"/>
      <c r="AD438" s="84"/>
      <c r="AE438" s="84"/>
      <c r="AF438" s="84"/>
      <c r="AG438" s="84"/>
      <c r="AH438" s="84"/>
      <c r="AI438" s="84"/>
      <c r="AJ438" s="84"/>
    </row>
    <row r="439" spans="1:36" x14ac:dyDescent="0.25">
      <c r="A439" s="257"/>
      <c r="B439" s="85"/>
      <c r="C439" s="85"/>
      <c r="D439" s="85"/>
      <c r="E439" s="85"/>
      <c r="F439" s="85"/>
      <c r="G439" s="85"/>
      <c r="H439" s="85"/>
      <c r="I439" s="85"/>
      <c r="J439" s="85"/>
      <c r="K439" s="85"/>
      <c r="L439" s="85"/>
      <c r="M439" s="85"/>
      <c r="N439" s="85"/>
      <c r="O439" s="85"/>
      <c r="P439" s="85"/>
      <c r="Q439" s="85"/>
      <c r="R439" s="85"/>
      <c r="S439" s="85"/>
      <c r="T439" s="85"/>
      <c r="U439" s="85"/>
      <c r="V439" s="85"/>
      <c r="W439" s="85"/>
      <c r="X439" s="85"/>
      <c r="Y439" s="85"/>
      <c r="Z439" s="85"/>
      <c r="AA439" s="85"/>
      <c r="AB439" s="85"/>
      <c r="AC439" s="85"/>
      <c r="AD439" s="85"/>
      <c r="AE439" s="85"/>
      <c r="AF439" s="85"/>
      <c r="AG439" s="85"/>
      <c r="AH439" s="85"/>
      <c r="AI439" s="85"/>
      <c r="AJ439" s="85"/>
    </row>
    <row r="440" spans="1:36" x14ac:dyDescent="0.25">
      <c r="A440" s="256"/>
      <c r="B440" s="84"/>
      <c r="C440" s="84"/>
      <c r="D440" s="84"/>
      <c r="E440" s="84"/>
      <c r="F440" s="84"/>
      <c r="G440" s="84"/>
      <c r="H440" s="84"/>
      <c r="I440" s="84"/>
      <c r="J440" s="84"/>
      <c r="K440" s="84"/>
      <c r="L440" s="84"/>
      <c r="M440" s="84"/>
      <c r="N440" s="84"/>
      <c r="O440" s="84"/>
      <c r="P440" s="84"/>
      <c r="Q440" s="84"/>
      <c r="R440" s="84"/>
      <c r="S440" s="84"/>
      <c r="T440" s="84"/>
      <c r="U440" s="84"/>
      <c r="V440" s="84"/>
      <c r="W440" s="84"/>
      <c r="X440" s="84"/>
      <c r="Y440" s="84"/>
      <c r="Z440" s="84"/>
      <c r="AA440" s="84"/>
      <c r="AB440" s="84"/>
      <c r="AC440" s="84"/>
      <c r="AD440" s="84"/>
      <c r="AE440" s="84"/>
      <c r="AF440" s="84"/>
      <c r="AG440" s="84"/>
      <c r="AH440" s="84"/>
      <c r="AI440" s="84"/>
      <c r="AJ440" s="84"/>
    </row>
    <row r="441" spans="1:36" x14ac:dyDescent="0.25">
      <c r="A441" s="257"/>
      <c r="B441" s="85"/>
      <c r="C441" s="85"/>
      <c r="D441" s="85"/>
      <c r="E441" s="85"/>
      <c r="F441" s="85"/>
      <c r="G441" s="85"/>
      <c r="H441" s="85"/>
      <c r="I441" s="85"/>
      <c r="J441" s="85"/>
      <c r="K441" s="85"/>
      <c r="L441" s="85"/>
      <c r="M441" s="85"/>
      <c r="N441" s="85"/>
      <c r="O441" s="85"/>
      <c r="P441" s="85"/>
      <c r="Q441" s="85"/>
      <c r="R441" s="85"/>
      <c r="S441" s="85"/>
      <c r="T441" s="85"/>
      <c r="U441" s="85"/>
      <c r="V441" s="85"/>
      <c r="W441" s="85"/>
      <c r="X441" s="85"/>
      <c r="Y441" s="85"/>
      <c r="Z441" s="85"/>
      <c r="AA441" s="85"/>
      <c r="AB441" s="85"/>
      <c r="AC441" s="85"/>
      <c r="AD441" s="85"/>
      <c r="AE441" s="85"/>
      <c r="AF441" s="85"/>
      <c r="AG441" s="85"/>
      <c r="AH441" s="85"/>
      <c r="AI441" s="85"/>
      <c r="AJ441" s="85"/>
    </row>
    <row r="442" spans="1:36" x14ac:dyDescent="0.25">
      <c r="A442" s="256"/>
      <c r="B442" s="84"/>
      <c r="C442" s="84"/>
      <c r="D442" s="84"/>
      <c r="E442" s="84"/>
      <c r="F442" s="84"/>
      <c r="G442" s="84"/>
      <c r="H442" s="84"/>
      <c r="I442" s="84"/>
      <c r="J442" s="84"/>
      <c r="K442" s="84"/>
      <c r="L442" s="84"/>
      <c r="M442" s="84"/>
      <c r="N442" s="84"/>
      <c r="O442" s="84"/>
      <c r="P442" s="84"/>
      <c r="Q442" s="84"/>
      <c r="R442" s="84"/>
      <c r="S442" s="84"/>
      <c r="T442" s="84"/>
      <c r="U442" s="84"/>
      <c r="V442" s="84"/>
      <c r="W442" s="84"/>
      <c r="X442" s="84"/>
      <c r="Y442" s="84"/>
      <c r="Z442" s="84"/>
      <c r="AA442" s="84"/>
      <c r="AB442" s="84"/>
      <c r="AC442" s="84"/>
      <c r="AD442" s="84"/>
      <c r="AE442" s="84"/>
      <c r="AF442" s="84"/>
      <c r="AG442" s="84"/>
      <c r="AH442" s="84"/>
      <c r="AI442" s="84"/>
      <c r="AJ442" s="84"/>
    </row>
    <row r="443" spans="1:36" x14ac:dyDescent="0.25">
      <c r="A443" s="257"/>
      <c r="B443" s="85"/>
      <c r="C443" s="85"/>
      <c r="D443" s="85"/>
      <c r="E443" s="85"/>
      <c r="F443" s="85"/>
      <c r="G443" s="85"/>
      <c r="H443" s="85"/>
      <c r="I443" s="85"/>
      <c r="J443" s="85"/>
      <c r="K443" s="85"/>
      <c r="L443" s="85"/>
      <c r="M443" s="85"/>
      <c r="N443" s="85"/>
      <c r="O443" s="85"/>
      <c r="P443" s="85"/>
      <c r="Q443" s="85"/>
      <c r="R443" s="85"/>
      <c r="S443" s="85"/>
      <c r="T443" s="85"/>
      <c r="U443" s="85"/>
      <c r="V443" s="85"/>
      <c r="W443" s="85"/>
      <c r="X443" s="85"/>
      <c r="Y443" s="85"/>
      <c r="Z443" s="85"/>
      <c r="AA443" s="85"/>
      <c r="AB443" s="85"/>
      <c r="AC443" s="85"/>
      <c r="AD443" s="85"/>
      <c r="AE443" s="85"/>
      <c r="AF443" s="85"/>
      <c r="AG443" s="85"/>
      <c r="AH443" s="85"/>
      <c r="AI443" s="85"/>
      <c r="AJ443" s="85"/>
    </row>
    <row r="444" spans="1:36" x14ac:dyDescent="0.25">
      <c r="A444" s="256"/>
      <c r="B444" s="84"/>
      <c r="C444" s="84"/>
      <c r="D444" s="84"/>
      <c r="E444" s="84"/>
      <c r="F444" s="84"/>
      <c r="G444" s="84"/>
      <c r="H444" s="84"/>
      <c r="I444" s="84"/>
      <c r="J444" s="84"/>
      <c r="K444" s="84"/>
      <c r="L444" s="84"/>
      <c r="M444" s="84"/>
      <c r="N444" s="84"/>
      <c r="O444" s="84"/>
      <c r="P444" s="84"/>
      <c r="Q444" s="84"/>
      <c r="R444" s="84"/>
      <c r="S444" s="84"/>
      <c r="T444" s="84"/>
      <c r="U444" s="84"/>
      <c r="V444" s="84"/>
      <c r="W444" s="84"/>
      <c r="X444" s="84"/>
      <c r="Y444" s="84"/>
      <c r="Z444" s="84"/>
      <c r="AA444" s="84"/>
      <c r="AB444" s="84"/>
      <c r="AC444" s="84"/>
      <c r="AD444" s="84"/>
      <c r="AE444" s="84"/>
      <c r="AF444" s="84"/>
      <c r="AG444" s="84"/>
      <c r="AH444" s="84"/>
      <c r="AI444" s="84"/>
      <c r="AJ444" s="84"/>
    </row>
    <row r="445" spans="1:36" x14ac:dyDescent="0.25">
      <c r="A445" s="257"/>
      <c r="B445" s="85"/>
      <c r="C445" s="85"/>
      <c r="D445" s="85"/>
      <c r="E445" s="85"/>
      <c r="F445" s="85"/>
      <c r="G445" s="85"/>
      <c r="H445" s="85"/>
      <c r="I445" s="85"/>
      <c r="J445" s="85"/>
      <c r="K445" s="85"/>
      <c r="L445" s="85"/>
      <c r="M445" s="85"/>
      <c r="N445" s="85"/>
      <c r="O445" s="85"/>
      <c r="P445" s="85"/>
      <c r="Q445" s="85"/>
      <c r="R445" s="85"/>
      <c r="S445" s="85"/>
      <c r="T445" s="85"/>
      <c r="U445" s="85"/>
      <c r="V445" s="85"/>
      <c r="W445" s="85"/>
      <c r="X445" s="85"/>
      <c r="Y445" s="85"/>
      <c r="Z445" s="85"/>
      <c r="AA445" s="85"/>
      <c r="AB445" s="85"/>
      <c r="AC445" s="85"/>
      <c r="AD445" s="85"/>
      <c r="AE445" s="85"/>
      <c r="AF445" s="85"/>
      <c r="AG445" s="85"/>
      <c r="AH445" s="85"/>
      <c r="AI445" s="85"/>
      <c r="AJ445" s="85"/>
    </row>
    <row r="446" spans="1:36" x14ac:dyDescent="0.25">
      <c r="A446" s="256"/>
      <c r="B446" s="84"/>
      <c r="C446" s="84"/>
      <c r="D446" s="84"/>
      <c r="E446" s="84"/>
      <c r="F446" s="84"/>
      <c r="G446" s="84"/>
      <c r="H446" s="84"/>
      <c r="I446" s="84"/>
      <c r="J446" s="84"/>
      <c r="K446" s="84"/>
      <c r="L446" s="84"/>
      <c r="M446" s="84"/>
      <c r="N446" s="84"/>
      <c r="O446" s="84"/>
      <c r="P446" s="84"/>
      <c r="Q446" s="84"/>
      <c r="R446" s="84"/>
      <c r="S446" s="84"/>
      <c r="T446" s="84"/>
      <c r="U446" s="84"/>
      <c r="V446" s="84"/>
      <c r="W446" s="84"/>
      <c r="X446" s="84"/>
      <c r="Y446" s="84"/>
      <c r="Z446" s="84"/>
      <c r="AA446" s="84"/>
      <c r="AB446" s="84"/>
      <c r="AC446" s="84"/>
      <c r="AD446" s="84"/>
      <c r="AE446" s="84"/>
      <c r="AF446" s="84"/>
      <c r="AG446" s="84"/>
      <c r="AH446" s="84"/>
      <c r="AI446" s="84"/>
      <c r="AJ446" s="84"/>
    </row>
    <row r="447" spans="1:36" x14ac:dyDescent="0.25">
      <c r="A447" s="257"/>
      <c r="B447" s="85"/>
      <c r="C447" s="85"/>
      <c r="D447" s="85"/>
      <c r="E447" s="85"/>
      <c r="F447" s="85"/>
      <c r="G447" s="85"/>
      <c r="H447" s="85"/>
      <c r="I447" s="85"/>
      <c r="J447" s="85"/>
      <c r="K447" s="85"/>
      <c r="L447" s="85"/>
      <c r="M447" s="85"/>
      <c r="N447" s="85"/>
      <c r="O447" s="85"/>
      <c r="P447" s="85"/>
      <c r="Q447" s="85"/>
      <c r="R447" s="85"/>
      <c r="S447" s="85"/>
      <c r="T447" s="85"/>
      <c r="U447" s="85"/>
      <c r="V447" s="85"/>
      <c r="W447" s="85"/>
      <c r="X447" s="85"/>
      <c r="Y447" s="85"/>
      <c r="Z447" s="85"/>
      <c r="AA447" s="85"/>
      <c r="AB447" s="85"/>
      <c r="AC447" s="85"/>
      <c r="AD447" s="85"/>
      <c r="AE447" s="85"/>
      <c r="AF447" s="85"/>
      <c r="AG447" s="85"/>
      <c r="AH447" s="85"/>
      <c r="AI447" s="85"/>
      <c r="AJ447" s="85"/>
    </row>
    <row r="448" spans="1:36" x14ac:dyDescent="0.25">
      <c r="A448" s="256"/>
      <c r="B448" s="84"/>
      <c r="C448" s="84"/>
      <c r="D448" s="84"/>
      <c r="E448" s="84"/>
      <c r="F448" s="84"/>
      <c r="G448" s="84"/>
      <c r="H448" s="84"/>
      <c r="I448" s="84"/>
      <c r="J448" s="84"/>
      <c r="K448" s="84"/>
      <c r="L448" s="84"/>
      <c r="M448" s="84"/>
      <c r="N448" s="84"/>
      <c r="O448" s="84"/>
      <c r="P448" s="84"/>
      <c r="Q448" s="84"/>
      <c r="R448" s="84"/>
      <c r="S448" s="84"/>
      <c r="T448" s="84"/>
      <c r="U448" s="84"/>
      <c r="V448" s="84"/>
      <c r="W448" s="84"/>
      <c r="X448" s="84"/>
      <c r="Y448" s="84"/>
      <c r="Z448" s="84"/>
      <c r="AA448" s="84"/>
      <c r="AB448" s="84"/>
      <c r="AC448" s="84"/>
      <c r="AD448" s="84"/>
      <c r="AE448" s="84"/>
      <c r="AF448" s="84"/>
      <c r="AG448" s="84"/>
      <c r="AH448" s="84"/>
      <c r="AI448" s="84"/>
      <c r="AJ448" s="84"/>
    </row>
    <row r="449" spans="1:36" x14ac:dyDescent="0.25">
      <c r="A449" s="257"/>
      <c r="B449" s="85"/>
      <c r="C449" s="85"/>
      <c r="D449" s="85"/>
      <c r="E449" s="85"/>
      <c r="F449" s="85"/>
      <c r="G449" s="85"/>
      <c r="H449" s="85"/>
      <c r="I449" s="85"/>
      <c r="J449" s="85"/>
      <c r="K449" s="85"/>
      <c r="L449" s="85"/>
      <c r="M449" s="85"/>
      <c r="N449" s="85"/>
      <c r="O449" s="85"/>
      <c r="P449" s="85"/>
      <c r="Q449" s="85"/>
      <c r="R449" s="85"/>
      <c r="S449" s="85"/>
      <c r="T449" s="85"/>
      <c r="U449" s="85"/>
      <c r="V449" s="85"/>
      <c r="W449" s="85"/>
      <c r="X449" s="85"/>
      <c r="Y449" s="85"/>
      <c r="Z449" s="85"/>
      <c r="AA449" s="85"/>
      <c r="AB449" s="85"/>
      <c r="AC449" s="85"/>
      <c r="AD449" s="85"/>
      <c r="AE449" s="85"/>
      <c r="AF449" s="85"/>
      <c r="AG449" s="85"/>
      <c r="AH449" s="85"/>
      <c r="AI449" s="85"/>
      <c r="AJ449" s="85"/>
    </row>
    <row r="450" spans="1:36" x14ac:dyDescent="0.25">
      <c r="A450" s="256"/>
      <c r="B450" s="84"/>
      <c r="C450" s="84"/>
      <c r="D450" s="84"/>
      <c r="E450" s="84"/>
      <c r="F450" s="84"/>
      <c r="G450" s="84"/>
      <c r="H450" s="84"/>
      <c r="I450" s="84"/>
      <c r="J450" s="84"/>
      <c r="K450" s="84"/>
      <c r="L450" s="84"/>
      <c r="M450" s="84"/>
      <c r="N450" s="84"/>
      <c r="O450" s="84"/>
      <c r="P450" s="84"/>
      <c r="Q450" s="84"/>
      <c r="R450" s="84"/>
      <c r="S450" s="84"/>
      <c r="T450" s="84"/>
      <c r="U450" s="84"/>
      <c r="V450" s="84"/>
      <c r="W450" s="84"/>
      <c r="X450" s="84"/>
      <c r="Y450" s="84"/>
      <c r="Z450" s="84"/>
      <c r="AA450" s="84"/>
      <c r="AB450" s="84"/>
      <c r="AC450" s="84"/>
      <c r="AD450" s="84"/>
      <c r="AE450" s="84"/>
      <c r="AF450" s="84"/>
      <c r="AG450" s="84"/>
      <c r="AH450" s="84"/>
      <c r="AI450" s="84"/>
      <c r="AJ450" s="84"/>
    </row>
    <row r="451" spans="1:36" x14ac:dyDescent="0.25">
      <c r="A451" s="257"/>
      <c r="B451" s="85"/>
      <c r="C451" s="85"/>
      <c r="D451" s="85"/>
      <c r="E451" s="85"/>
      <c r="F451" s="85"/>
      <c r="G451" s="85"/>
      <c r="H451" s="85"/>
      <c r="I451" s="85"/>
      <c r="J451" s="85"/>
      <c r="K451" s="85"/>
      <c r="L451" s="85"/>
      <c r="M451" s="85"/>
      <c r="N451" s="85"/>
      <c r="O451" s="85"/>
      <c r="P451" s="85"/>
      <c r="Q451" s="85"/>
      <c r="R451" s="85"/>
      <c r="S451" s="85"/>
      <c r="T451" s="85"/>
      <c r="U451" s="85"/>
      <c r="V451" s="85"/>
      <c r="W451" s="85"/>
      <c r="X451" s="85"/>
      <c r="Y451" s="85"/>
      <c r="Z451" s="85"/>
      <c r="AA451" s="85"/>
      <c r="AB451" s="85"/>
      <c r="AC451" s="85"/>
      <c r="AD451" s="85"/>
      <c r="AE451" s="85"/>
      <c r="AF451" s="85"/>
      <c r="AG451" s="85"/>
      <c r="AH451" s="85"/>
      <c r="AI451" s="85"/>
      <c r="AJ451" s="85"/>
    </row>
    <row r="452" spans="1:36" x14ac:dyDescent="0.25">
      <c r="A452" s="256"/>
      <c r="B452" s="84"/>
      <c r="C452" s="84"/>
      <c r="D452" s="84"/>
      <c r="E452" s="84"/>
      <c r="F452" s="84"/>
      <c r="G452" s="84"/>
      <c r="H452" s="84"/>
      <c r="I452" s="84"/>
      <c r="J452" s="84"/>
      <c r="K452" s="84"/>
      <c r="L452" s="84"/>
      <c r="M452" s="84"/>
      <c r="N452" s="84"/>
      <c r="O452" s="84"/>
      <c r="P452" s="84"/>
      <c r="Q452" s="84"/>
      <c r="R452" s="84"/>
      <c r="S452" s="84"/>
      <c r="T452" s="84"/>
      <c r="U452" s="84"/>
      <c r="V452" s="84"/>
      <c r="W452" s="84"/>
      <c r="X452" s="84"/>
      <c r="Y452" s="84"/>
      <c r="Z452" s="84"/>
      <c r="AA452" s="84"/>
      <c r="AB452" s="84"/>
      <c r="AC452" s="84"/>
      <c r="AD452" s="84"/>
      <c r="AE452" s="84"/>
      <c r="AF452" s="84"/>
      <c r="AG452" s="84"/>
      <c r="AH452" s="84"/>
      <c r="AI452" s="84"/>
      <c r="AJ452" s="84"/>
    </row>
    <row r="453" spans="1:36" x14ac:dyDescent="0.25">
      <c r="A453" s="257"/>
      <c r="B453" s="85"/>
      <c r="C453" s="85"/>
      <c r="D453" s="85"/>
      <c r="E453" s="85"/>
      <c r="F453" s="85"/>
      <c r="G453" s="85"/>
      <c r="H453" s="85"/>
      <c r="I453" s="85"/>
      <c r="J453" s="85"/>
      <c r="K453" s="85"/>
      <c r="L453" s="85"/>
      <c r="M453" s="85"/>
      <c r="N453" s="85"/>
      <c r="O453" s="85"/>
      <c r="P453" s="85"/>
      <c r="Q453" s="85"/>
      <c r="R453" s="85"/>
      <c r="S453" s="85"/>
      <c r="T453" s="85"/>
      <c r="U453" s="85"/>
      <c r="V453" s="85"/>
      <c r="W453" s="85"/>
      <c r="X453" s="85"/>
      <c r="Y453" s="85"/>
      <c r="Z453" s="85"/>
      <c r="AA453" s="85"/>
      <c r="AB453" s="85"/>
      <c r="AC453" s="85"/>
      <c r="AD453" s="85"/>
      <c r="AE453" s="85"/>
      <c r="AF453" s="85"/>
      <c r="AG453" s="85"/>
      <c r="AH453" s="85"/>
      <c r="AI453" s="85"/>
      <c r="AJ453" s="85"/>
    </row>
    <row r="454" spans="1:36" x14ac:dyDescent="0.25">
      <c r="A454" s="256"/>
      <c r="B454" s="84"/>
      <c r="C454" s="84"/>
      <c r="D454" s="84"/>
      <c r="E454" s="84"/>
      <c r="F454" s="84"/>
      <c r="G454" s="84"/>
      <c r="H454" s="84"/>
      <c r="I454" s="84"/>
      <c r="J454" s="84"/>
      <c r="K454" s="84"/>
      <c r="L454" s="84"/>
      <c r="M454" s="84"/>
      <c r="N454" s="84"/>
      <c r="O454" s="84"/>
      <c r="P454" s="84"/>
      <c r="Q454" s="84"/>
      <c r="R454" s="84"/>
      <c r="S454" s="84"/>
      <c r="T454" s="84"/>
      <c r="U454" s="84"/>
      <c r="V454" s="84"/>
      <c r="W454" s="84"/>
      <c r="X454" s="84"/>
      <c r="Y454" s="84"/>
      <c r="Z454" s="84"/>
      <c r="AA454" s="84"/>
      <c r="AB454" s="84"/>
      <c r="AC454" s="84"/>
      <c r="AD454" s="84"/>
      <c r="AE454" s="84"/>
      <c r="AF454" s="84"/>
      <c r="AG454" s="84"/>
      <c r="AH454" s="84"/>
      <c r="AI454" s="84"/>
      <c r="AJ454" s="84"/>
    </row>
    <row r="455" spans="1:36" x14ac:dyDescent="0.25">
      <c r="A455" s="257"/>
      <c r="B455" s="85"/>
      <c r="C455" s="85"/>
      <c r="D455" s="85"/>
      <c r="E455" s="85"/>
      <c r="F455" s="85"/>
      <c r="G455" s="85"/>
      <c r="H455" s="85"/>
      <c r="I455" s="85"/>
      <c r="J455" s="85"/>
      <c r="K455" s="85"/>
      <c r="L455" s="85"/>
      <c r="M455" s="85"/>
      <c r="N455" s="85"/>
      <c r="O455" s="85"/>
      <c r="P455" s="85"/>
      <c r="Q455" s="85"/>
      <c r="R455" s="85"/>
      <c r="S455" s="85"/>
      <c r="T455" s="85"/>
      <c r="U455" s="85"/>
      <c r="V455" s="85"/>
      <c r="W455" s="85"/>
      <c r="X455" s="85"/>
      <c r="Y455" s="85"/>
      <c r="Z455" s="85"/>
      <c r="AA455" s="85"/>
      <c r="AB455" s="85"/>
      <c r="AC455" s="85"/>
      <c r="AD455" s="85"/>
      <c r="AE455" s="85"/>
      <c r="AF455" s="85"/>
      <c r="AG455" s="85"/>
      <c r="AH455" s="85"/>
      <c r="AI455" s="85"/>
      <c r="AJ455" s="85"/>
    </row>
    <row r="456" spans="1:36" x14ac:dyDescent="0.25">
      <c r="A456" s="256"/>
      <c r="B456" s="84"/>
      <c r="C456" s="84"/>
      <c r="D456" s="84"/>
      <c r="E456" s="84"/>
      <c r="F456" s="84"/>
      <c r="G456" s="84"/>
      <c r="H456" s="84"/>
      <c r="I456" s="84"/>
      <c r="J456" s="84"/>
      <c r="K456" s="84"/>
      <c r="L456" s="84"/>
      <c r="M456" s="84"/>
      <c r="N456" s="84"/>
      <c r="O456" s="84"/>
      <c r="P456" s="84"/>
      <c r="Q456" s="84"/>
      <c r="R456" s="84"/>
      <c r="S456" s="84"/>
      <c r="T456" s="84"/>
      <c r="U456" s="84"/>
      <c r="V456" s="84"/>
      <c r="W456" s="84"/>
      <c r="X456" s="84"/>
      <c r="Y456" s="84"/>
      <c r="Z456" s="84"/>
      <c r="AA456" s="84"/>
      <c r="AB456" s="84"/>
      <c r="AC456" s="84"/>
      <c r="AD456" s="84"/>
      <c r="AE456" s="84"/>
      <c r="AF456" s="84"/>
      <c r="AG456" s="84"/>
      <c r="AH456" s="84"/>
      <c r="AI456" s="84"/>
      <c r="AJ456" s="84"/>
    </row>
    <row r="457" spans="1:36" x14ac:dyDescent="0.25">
      <c r="A457" s="257"/>
      <c r="B457" s="85"/>
      <c r="C457" s="85"/>
      <c r="D457" s="85"/>
      <c r="E457" s="85"/>
      <c r="F457" s="85"/>
      <c r="G457" s="85"/>
      <c r="H457" s="85"/>
      <c r="I457" s="85"/>
      <c r="J457" s="85"/>
      <c r="K457" s="85"/>
      <c r="L457" s="85"/>
      <c r="M457" s="85"/>
      <c r="N457" s="85"/>
      <c r="O457" s="85"/>
      <c r="P457" s="85"/>
      <c r="Q457" s="85"/>
      <c r="R457" s="85"/>
      <c r="S457" s="85"/>
      <c r="T457" s="85"/>
      <c r="U457" s="85"/>
      <c r="V457" s="85"/>
      <c r="W457" s="85"/>
      <c r="X457" s="85"/>
      <c r="Y457" s="85"/>
      <c r="Z457" s="85"/>
      <c r="AA457" s="85"/>
      <c r="AB457" s="85"/>
      <c r="AC457" s="85"/>
      <c r="AD457" s="85"/>
      <c r="AE457" s="85"/>
      <c r="AF457" s="85"/>
      <c r="AG457" s="85"/>
      <c r="AH457" s="85"/>
      <c r="AI457" s="85"/>
      <c r="AJ457" s="85"/>
    </row>
    <row r="458" spans="1:36" x14ac:dyDescent="0.25">
      <c r="A458" s="256"/>
      <c r="B458" s="84"/>
      <c r="C458" s="84"/>
      <c r="D458" s="84"/>
      <c r="E458" s="84"/>
      <c r="F458" s="84"/>
      <c r="G458" s="84"/>
      <c r="H458" s="84"/>
      <c r="I458" s="84"/>
      <c r="J458" s="84"/>
      <c r="K458" s="84"/>
      <c r="L458" s="84"/>
      <c r="M458" s="84"/>
      <c r="N458" s="84"/>
      <c r="O458" s="84"/>
      <c r="P458" s="84"/>
      <c r="Q458" s="84"/>
      <c r="R458" s="84"/>
      <c r="S458" s="84"/>
      <c r="T458" s="84"/>
      <c r="U458" s="84"/>
      <c r="V458" s="84"/>
      <c r="W458" s="84"/>
      <c r="X458" s="84"/>
      <c r="Y458" s="84"/>
      <c r="Z458" s="84"/>
      <c r="AA458" s="84"/>
      <c r="AB458" s="84"/>
      <c r="AC458" s="84"/>
      <c r="AD458" s="84"/>
      <c r="AE458" s="84"/>
      <c r="AF458" s="84"/>
      <c r="AG458" s="84"/>
      <c r="AH458" s="84"/>
      <c r="AI458" s="84"/>
      <c r="AJ458" s="84"/>
    </row>
    <row r="459" spans="1:36" x14ac:dyDescent="0.25">
      <c r="A459" s="257"/>
      <c r="B459" s="85"/>
      <c r="C459" s="85"/>
      <c r="D459" s="85"/>
      <c r="E459" s="85"/>
      <c r="F459" s="85"/>
      <c r="G459" s="85"/>
      <c r="H459" s="85"/>
      <c r="I459" s="85"/>
      <c r="J459" s="85"/>
      <c r="K459" s="85"/>
      <c r="L459" s="85"/>
      <c r="M459" s="85"/>
      <c r="N459" s="85"/>
      <c r="O459" s="85"/>
      <c r="P459" s="85"/>
      <c r="Q459" s="85"/>
      <c r="R459" s="85"/>
      <c r="S459" s="85"/>
      <c r="T459" s="85"/>
      <c r="U459" s="85"/>
      <c r="V459" s="85"/>
      <c r="W459" s="85"/>
      <c r="X459" s="85"/>
      <c r="Y459" s="85"/>
      <c r="Z459" s="85"/>
      <c r="AA459" s="85"/>
      <c r="AB459" s="85"/>
      <c r="AC459" s="85"/>
      <c r="AD459" s="85"/>
      <c r="AE459" s="85"/>
      <c r="AF459" s="85"/>
      <c r="AG459" s="85"/>
      <c r="AH459" s="85"/>
      <c r="AI459" s="85"/>
      <c r="AJ459" s="85"/>
    </row>
    <row r="460" spans="1:36" x14ac:dyDescent="0.25">
      <c r="A460" s="256"/>
      <c r="B460" s="84"/>
      <c r="C460" s="84"/>
      <c r="D460" s="84"/>
      <c r="E460" s="84"/>
      <c r="F460" s="84"/>
      <c r="G460" s="84"/>
      <c r="H460" s="84"/>
      <c r="I460" s="84"/>
      <c r="J460" s="84"/>
      <c r="K460" s="84"/>
      <c r="L460" s="84"/>
      <c r="M460" s="84"/>
      <c r="N460" s="84"/>
      <c r="O460" s="84"/>
      <c r="P460" s="84"/>
      <c r="Q460" s="84"/>
      <c r="R460" s="84"/>
      <c r="S460" s="84"/>
      <c r="T460" s="84"/>
      <c r="U460" s="84"/>
      <c r="V460" s="84"/>
      <c r="W460" s="84"/>
      <c r="X460" s="84"/>
      <c r="Y460" s="84"/>
      <c r="Z460" s="84"/>
      <c r="AA460" s="84"/>
      <c r="AB460" s="84"/>
      <c r="AC460" s="84"/>
      <c r="AD460" s="84"/>
      <c r="AE460" s="84"/>
      <c r="AF460" s="84"/>
      <c r="AG460" s="84"/>
      <c r="AH460" s="84"/>
      <c r="AI460" s="84"/>
      <c r="AJ460" s="84"/>
    </row>
    <row r="461" spans="1:36" x14ac:dyDescent="0.25">
      <c r="A461" s="257"/>
      <c r="B461" s="85"/>
      <c r="C461" s="85"/>
      <c r="D461" s="85"/>
      <c r="E461" s="85"/>
      <c r="F461" s="85"/>
      <c r="G461" s="85"/>
      <c r="H461" s="85"/>
      <c r="I461" s="85"/>
      <c r="J461" s="85"/>
      <c r="K461" s="85"/>
      <c r="L461" s="85"/>
      <c r="M461" s="85"/>
      <c r="N461" s="85"/>
      <c r="O461" s="85"/>
      <c r="P461" s="85"/>
      <c r="Q461" s="85"/>
      <c r="R461" s="85"/>
      <c r="S461" s="85"/>
      <c r="T461" s="85"/>
      <c r="U461" s="85"/>
      <c r="V461" s="85"/>
      <c r="W461" s="85"/>
      <c r="X461" s="85"/>
      <c r="Y461" s="85"/>
      <c r="Z461" s="85"/>
      <c r="AA461" s="85"/>
      <c r="AB461" s="85"/>
      <c r="AC461" s="85"/>
      <c r="AD461" s="85"/>
      <c r="AE461" s="85"/>
      <c r="AF461" s="85"/>
      <c r="AG461" s="85"/>
      <c r="AH461" s="85"/>
      <c r="AI461" s="85"/>
      <c r="AJ461" s="85"/>
    </row>
    <row r="462" spans="1:36" x14ac:dyDescent="0.25">
      <c r="A462" s="256"/>
      <c r="B462" s="84"/>
      <c r="C462" s="84"/>
      <c r="D462" s="84"/>
      <c r="E462" s="84"/>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row>
    <row r="463" spans="1:36" x14ac:dyDescent="0.25">
      <c r="A463" s="257"/>
      <c r="B463" s="85"/>
      <c r="C463" s="85"/>
      <c r="D463" s="85"/>
      <c r="E463" s="85"/>
      <c r="F463" s="85"/>
      <c r="G463" s="85"/>
      <c r="H463" s="85"/>
      <c r="I463" s="85"/>
      <c r="J463" s="85"/>
      <c r="K463" s="85"/>
      <c r="L463" s="85"/>
      <c r="M463" s="85"/>
      <c r="N463" s="85"/>
      <c r="O463" s="85"/>
      <c r="P463" s="85"/>
      <c r="Q463" s="85"/>
      <c r="R463" s="85"/>
      <c r="S463" s="85"/>
      <c r="T463" s="85"/>
      <c r="U463" s="85"/>
      <c r="V463" s="85"/>
      <c r="W463" s="85"/>
      <c r="X463" s="85"/>
      <c r="Y463" s="85"/>
      <c r="Z463" s="85"/>
      <c r="AA463" s="85"/>
      <c r="AB463" s="85"/>
      <c r="AC463" s="85"/>
      <c r="AD463" s="85"/>
      <c r="AE463" s="85"/>
      <c r="AF463" s="85"/>
      <c r="AG463" s="85"/>
      <c r="AH463" s="85"/>
      <c r="AI463" s="85"/>
      <c r="AJ463" s="85"/>
    </row>
    <row r="464" spans="1:36" x14ac:dyDescent="0.25">
      <c r="A464" s="256"/>
      <c r="B464" s="84"/>
      <c r="C464" s="84"/>
      <c r="D464" s="84"/>
      <c r="E464" s="84"/>
      <c r="F464" s="84"/>
      <c r="G464" s="84"/>
      <c r="H464" s="84"/>
      <c r="I464" s="84"/>
      <c r="J464" s="84"/>
      <c r="K464" s="84"/>
      <c r="L464" s="84"/>
      <c r="M464" s="84"/>
      <c r="N464" s="84"/>
      <c r="O464" s="84"/>
      <c r="P464" s="84"/>
      <c r="Q464" s="84"/>
      <c r="R464" s="84"/>
      <c r="S464" s="84"/>
      <c r="T464" s="84"/>
      <c r="U464" s="84"/>
      <c r="V464" s="84"/>
      <c r="W464" s="84"/>
      <c r="X464" s="84"/>
      <c r="Y464" s="84"/>
      <c r="Z464" s="84"/>
      <c r="AA464" s="84"/>
      <c r="AB464" s="84"/>
      <c r="AC464" s="84"/>
      <c r="AD464" s="84"/>
      <c r="AE464" s="84"/>
      <c r="AF464" s="84"/>
      <c r="AG464" s="84"/>
      <c r="AH464" s="84"/>
      <c r="AI464" s="84"/>
      <c r="AJ464" s="84"/>
    </row>
    <row r="465" spans="1:36" x14ac:dyDescent="0.25">
      <c r="A465" s="257"/>
      <c r="B465" s="85"/>
      <c r="C465" s="85"/>
      <c r="D465" s="85"/>
      <c r="E465" s="85"/>
      <c r="F465" s="85"/>
      <c r="G465" s="85"/>
      <c r="H465" s="85"/>
      <c r="I465" s="85"/>
      <c r="J465" s="85"/>
      <c r="K465" s="85"/>
      <c r="L465" s="85"/>
      <c r="M465" s="85"/>
      <c r="N465" s="85"/>
      <c r="O465" s="85"/>
      <c r="P465" s="85"/>
      <c r="Q465" s="85"/>
      <c r="R465" s="85"/>
      <c r="S465" s="85"/>
      <c r="T465" s="85"/>
      <c r="U465" s="85"/>
      <c r="V465" s="85"/>
      <c r="W465" s="85"/>
      <c r="X465" s="85"/>
      <c r="Y465" s="85"/>
      <c r="Z465" s="85"/>
      <c r="AA465" s="85"/>
      <c r="AB465" s="85"/>
      <c r="AC465" s="85"/>
      <c r="AD465" s="85"/>
      <c r="AE465" s="85"/>
      <c r="AF465" s="85"/>
      <c r="AG465" s="85"/>
      <c r="AH465" s="85"/>
      <c r="AI465" s="85"/>
      <c r="AJ465" s="85"/>
    </row>
    <row r="466" spans="1:36" x14ac:dyDescent="0.25">
      <c r="A466" s="256"/>
      <c r="B466" s="84"/>
      <c r="C466" s="84"/>
      <c r="D466" s="84"/>
      <c r="E466" s="84"/>
      <c r="F466" s="84"/>
      <c r="G466" s="84"/>
      <c r="H466" s="84"/>
      <c r="I466" s="84"/>
      <c r="J466" s="84"/>
      <c r="K466" s="84"/>
      <c r="L466" s="84"/>
      <c r="M466" s="84"/>
      <c r="N466" s="84"/>
      <c r="O466" s="84"/>
      <c r="P466" s="84"/>
      <c r="Q466" s="84"/>
      <c r="R466" s="84"/>
      <c r="S466" s="84"/>
      <c r="T466" s="84"/>
      <c r="U466" s="84"/>
      <c r="V466" s="84"/>
      <c r="W466" s="84"/>
      <c r="X466" s="84"/>
      <c r="Y466" s="84"/>
      <c r="Z466" s="84"/>
      <c r="AA466" s="84"/>
      <c r="AB466" s="84"/>
      <c r="AC466" s="84"/>
      <c r="AD466" s="84"/>
      <c r="AE466" s="84"/>
      <c r="AF466" s="84"/>
      <c r="AG466" s="84"/>
      <c r="AH466" s="84"/>
      <c r="AI466" s="84"/>
      <c r="AJ466" s="84"/>
    </row>
    <row r="467" spans="1:36" x14ac:dyDescent="0.25">
      <c r="A467" s="257"/>
      <c r="B467" s="85"/>
      <c r="C467" s="85"/>
      <c r="D467" s="85"/>
      <c r="E467" s="85"/>
      <c r="F467" s="85"/>
      <c r="G467" s="85"/>
      <c r="H467" s="85"/>
      <c r="I467" s="85"/>
      <c r="J467" s="85"/>
      <c r="K467" s="85"/>
      <c r="L467" s="85"/>
      <c r="M467" s="85"/>
      <c r="N467" s="85"/>
      <c r="O467" s="85"/>
      <c r="P467" s="85"/>
      <c r="Q467" s="85"/>
      <c r="R467" s="85"/>
      <c r="S467" s="85"/>
      <c r="T467" s="85"/>
      <c r="U467" s="85"/>
      <c r="V467" s="85"/>
      <c r="W467" s="85"/>
      <c r="X467" s="85"/>
      <c r="Y467" s="85"/>
      <c r="Z467" s="85"/>
      <c r="AA467" s="85"/>
      <c r="AB467" s="85"/>
      <c r="AC467" s="85"/>
      <c r="AD467" s="85"/>
      <c r="AE467" s="85"/>
      <c r="AF467" s="85"/>
      <c r="AG467" s="85"/>
      <c r="AH467" s="85"/>
      <c r="AI467" s="85"/>
      <c r="AJ467" s="85"/>
    </row>
    <row r="468" spans="1:36" x14ac:dyDescent="0.25">
      <c r="A468" s="256"/>
      <c r="B468" s="84"/>
      <c r="C468" s="84"/>
      <c r="D468" s="84"/>
      <c r="E468" s="84"/>
      <c r="F468" s="84"/>
      <c r="G468" s="84"/>
      <c r="H468" s="84"/>
      <c r="I468" s="84"/>
      <c r="J468" s="84"/>
      <c r="K468" s="84"/>
      <c r="L468" s="84"/>
      <c r="M468" s="84"/>
      <c r="N468" s="84"/>
      <c r="O468" s="84"/>
      <c r="P468" s="84"/>
      <c r="Q468" s="84"/>
      <c r="R468" s="84"/>
      <c r="S468" s="84"/>
      <c r="T468" s="84"/>
      <c r="U468" s="84"/>
      <c r="V468" s="84"/>
      <c r="W468" s="84"/>
      <c r="X468" s="84"/>
      <c r="Y468" s="84"/>
      <c r="Z468" s="84"/>
      <c r="AA468" s="84"/>
      <c r="AB468" s="84"/>
      <c r="AC468" s="84"/>
      <c r="AD468" s="84"/>
      <c r="AE468" s="84"/>
      <c r="AF468" s="84"/>
      <c r="AG468" s="84"/>
      <c r="AH468" s="84"/>
      <c r="AI468" s="84"/>
      <c r="AJ468" s="84"/>
    </row>
    <row r="469" spans="1:36" x14ac:dyDescent="0.25">
      <c r="A469" s="257"/>
      <c r="B469" s="85"/>
      <c r="C469" s="85"/>
      <c r="D469" s="85"/>
      <c r="E469" s="85"/>
      <c r="F469" s="85"/>
      <c r="G469" s="85"/>
      <c r="H469" s="85"/>
      <c r="I469" s="85"/>
      <c r="J469" s="85"/>
      <c r="K469" s="85"/>
      <c r="L469" s="85"/>
      <c r="M469" s="85"/>
      <c r="N469" s="85"/>
      <c r="O469" s="85"/>
      <c r="P469" s="85"/>
      <c r="Q469" s="85"/>
      <c r="R469" s="85"/>
      <c r="S469" s="85"/>
      <c r="T469" s="85"/>
      <c r="U469" s="85"/>
      <c r="V469" s="85"/>
      <c r="W469" s="85"/>
      <c r="X469" s="85"/>
      <c r="Y469" s="85"/>
      <c r="Z469" s="85"/>
      <c r="AA469" s="85"/>
      <c r="AB469" s="85"/>
      <c r="AC469" s="85"/>
      <c r="AD469" s="85"/>
      <c r="AE469" s="85"/>
      <c r="AF469" s="85"/>
      <c r="AG469" s="85"/>
      <c r="AH469" s="85"/>
      <c r="AI469" s="85"/>
      <c r="AJ469" s="85"/>
    </row>
    <row r="470" spans="1:36" x14ac:dyDescent="0.25">
      <c r="A470" s="256"/>
      <c r="B470" s="84"/>
      <c r="C470" s="84"/>
      <c r="D470" s="84"/>
      <c r="E470" s="84"/>
      <c r="F470" s="84"/>
      <c r="G470" s="84"/>
      <c r="H470" s="84"/>
      <c r="I470" s="84"/>
      <c r="J470" s="84"/>
      <c r="K470" s="84"/>
      <c r="L470" s="84"/>
      <c r="M470" s="84"/>
      <c r="N470" s="84"/>
      <c r="O470" s="84"/>
      <c r="P470" s="84"/>
      <c r="Q470" s="84"/>
      <c r="R470" s="84"/>
      <c r="S470" s="84"/>
      <c r="T470" s="84"/>
      <c r="U470" s="84"/>
      <c r="V470" s="84"/>
      <c r="W470" s="84"/>
      <c r="X470" s="84"/>
      <c r="Y470" s="84"/>
      <c r="Z470" s="84"/>
      <c r="AA470" s="84"/>
      <c r="AB470" s="84"/>
      <c r="AC470" s="84"/>
      <c r="AD470" s="84"/>
      <c r="AE470" s="84"/>
      <c r="AF470" s="84"/>
      <c r="AG470" s="84"/>
      <c r="AH470" s="84"/>
      <c r="AI470" s="84"/>
      <c r="AJ470" s="84"/>
    </row>
    <row r="471" spans="1:36" x14ac:dyDescent="0.25">
      <c r="A471" s="257"/>
      <c r="B471" s="85"/>
      <c r="C471" s="85"/>
      <c r="D471" s="85"/>
      <c r="E471" s="85"/>
      <c r="F471" s="85"/>
      <c r="G471" s="85"/>
      <c r="H471" s="85"/>
      <c r="I471" s="85"/>
      <c r="J471" s="85"/>
      <c r="K471" s="85"/>
      <c r="L471" s="85"/>
      <c r="M471" s="85"/>
      <c r="N471" s="85"/>
      <c r="O471" s="85"/>
      <c r="P471" s="85"/>
      <c r="Q471" s="85"/>
      <c r="R471" s="85"/>
      <c r="S471" s="85"/>
      <c r="T471" s="85"/>
      <c r="U471" s="85"/>
      <c r="V471" s="85"/>
      <c r="W471" s="85"/>
      <c r="X471" s="85"/>
      <c r="Y471" s="85"/>
      <c r="Z471" s="85"/>
      <c r="AA471" s="85"/>
      <c r="AB471" s="85"/>
      <c r="AC471" s="85"/>
      <c r="AD471" s="85"/>
      <c r="AE471" s="85"/>
      <c r="AF471" s="85"/>
      <c r="AG471" s="85"/>
      <c r="AH471" s="85"/>
      <c r="AI471" s="85"/>
      <c r="AJ471" s="85"/>
    </row>
    <row r="472" spans="1:36" x14ac:dyDescent="0.25">
      <c r="A472" s="256"/>
      <c r="B472" s="84"/>
      <c r="C472" s="84"/>
      <c r="D472" s="84"/>
      <c r="E472" s="84"/>
      <c r="F472" s="84"/>
      <c r="G472" s="84"/>
      <c r="H472" s="84"/>
      <c r="I472" s="84"/>
      <c r="J472" s="84"/>
      <c r="K472" s="84"/>
      <c r="L472" s="84"/>
      <c r="M472" s="84"/>
      <c r="N472" s="84"/>
      <c r="O472" s="84"/>
      <c r="P472" s="84"/>
      <c r="Q472" s="84"/>
      <c r="R472" s="84"/>
      <c r="S472" s="84"/>
      <c r="T472" s="84"/>
      <c r="U472" s="84"/>
      <c r="V472" s="84"/>
      <c r="W472" s="84"/>
      <c r="X472" s="84"/>
      <c r="Y472" s="84"/>
      <c r="Z472" s="84"/>
      <c r="AA472" s="84"/>
      <c r="AB472" s="84"/>
      <c r="AC472" s="84"/>
      <c r="AD472" s="84"/>
      <c r="AE472" s="84"/>
      <c r="AF472" s="84"/>
      <c r="AG472" s="84"/>
      <c r="AH472" s="84"/>
      <c r="AI472" s="84"/>
      <c r="AJ472" s="84"/>
    </row>
    <row r="473" spans="1:36" x14ac:dyDescent="0.25">
      <c r="A473" s="257"/>
      <c r="B473" s="85"/>
      <c r="C473" s="85"/>
      <c r="D473" s="85"/>
      <c r="E473" s="85"/>
      <c r="F473" s="85"/>
      <c r="G473" s="85"/>
      <c r="H473" s="85"/>
      <c r="I473" s="85"/>
      <c r="J473" s="85"/>
      <c r="K473" s="85"/>
      <c r="L473" s="85"/>
      <c r="M473" s="85"/>
      <c r="N473" s="85"/>
      <c r="O473" s="85"/>
      <c r="P473" s="85"/>
      <c r="Q473" s="85"/>
      <c r="R473" s="85"/>
      <c r="S473" s="85"/>
      <c r="T473" s="85"/>
      <c r="U473" s="85"/>
      <c r="V473" s="85"/>
      <c r="W473" s="85"/>
      <c r="X473" s="85"/>
      <c r="Y473" s="85"/>
      <c r="Z473" s="85"/>
      <c r="AA473" s="85"/>
      <c r="AB473" s="85"/>
      <c r="AC473" s="85"/>
      <c r="AD473" s="85"/>
      <c r="AE473" s="85"/>
      <c r="AF473" s="85"/>
      <c r="AG473" s="85"/>
      <c r="AH473" s="85"/>
      <c r="AI473" s="85"/>
      <c r="AJ473" s="85"/>
    </row>
    <row r="474" spans="1:36" x14ac:dyDescent="0.25">
      <c r="A474" s="256"/>
      <c r="B474" s="84"/>
      <c r="C474" s="84"/>
      <c r="D474" s="84"/>
      <c r="E474" s="84"/>
      <c r="F474" s="84"/>
      <c r="G474" s="84"/>
      <c r="H474" s="84"/>
      <c r="I474" s="84"/>
      <c r="J474" s="84"/>
      <c r="K474" s="84"/>
      <c r="L474" s="84"/>
      <c r="M474" s="84"/>
      <c r="N474" s="84"/>
      <c r="O474" s="84"/>
      <c r="P474" s="84"/>
      <c r="Q474" s="84"/>
      <c r="R474" s="84"/>
      <c r="S474" s="84"/>
      <c r="T474" s="84"/>
      <c r="U474" s="84"/>
      <c r="V474" s="84"/>
      <c r="W474" s="84"/>
      <c r="X474" s="84"/>
      <c r="Y474" s="84"/>
      <c r="Z474" s="84"/>
      <c r="AA474" s="84"/>
      <c r="AB474" s="84"/>
      <c r="AC474" s="84"/>
      <c r="AD474" s="84"/>
      <c r="AE474" s="84"/>
      <c r="AF474" s="84"/>
      <c r="AG474" s="84"/>
      <c r="AH474" s="84"/>
      <c r="AI474" s="84"/>
      <c r="AJ474" s="84"/>
    </row>
    <row r="475" spans="1:36" x14ac:dyDescent="0.25">
      <c r="A475" s="257"/>
      <c r="B475" s="85"/>
      <c r="C475" s="85"/>
      <c r="D475" s="85"/>
      <c r="E475" s="85"/>
      <c r="F475" s="85"/>
      <c r="G475" s="85"/>
      <c r="H475" s="85"/>
      <c r="I475" s="85"/>
      <c r="J475" s="85"/>
      <c r="K475" s="85"/>
      <c r="L475" s="85"/>
      <c r="M475" s="85"/>
      <c r="N475" s="85"/>
      <c r="O475" s="85"/>
      <c r="P475" s="85"/>
      <c r="Q475" s="85"/>
      <c r="R475" s="85"/>
      <c r="S475" s="85"/>
      <c r="T475" s="85"/>
      <c r="U475" s="85"/>
      <c r="V475" s="85"/>
      <c r="W475" s="85"/>
      <c r="X475" s="85"/>
      <c r="Y475" s="85"/>
      <c r="Z475" s="85"/>
      <c r="AA475" s="85"/>
      <c r="AB475" s="85"/>
      <c r="AC475" s="85"/>
      <c r="AD475" s="85"/>
      <c r="AE475" s="85"/>
      <c r="AF475" s="85"/>
      <c r="AG475" s="85"/>
      <c r="AH475" s="85"/>
      <c r="AI475" s="85"/>
      <c r="AJ475" s="85"/>
    </row>
    <row r="476" spans="1:36" x14ac:dyDescent="0.25">
      <c r="A476" s="256"/>
      <c r="B476" s="84"/>
      <c r="C476" s="84"/>
      <c r="D476" s="84"/>
      <c r="E476" s="84"/>
      <c r="F476" s="84"/>
      <c r="G476" s="84"/>
      <c r="H476" s="84"/>
      <c r="I476" s="84"/>
      <c r="J476" s="84"/>
      <c r="K476" s="84"/>
      <c r="L476" s="84"/>
      <c r="M476" s="84"/>
      <c r="N476" s="84"/>
      <c r="O476" s="84"/>
      <c r="P476" s="84"/>
      <c r="Q476" s="84"/>
      <c r="R476" s="84"/>
      <c r="S476" s="84"/>
      <c r="T476" s="84"/>
      <c r="U476" s="84"/>
      <c r="V476" s="84"/>
      <c r="W476" s="84"/>
      <c r="X476" s="84"/>
      <c r="Y476" s="84"/>
      <c r="Z476" s="84"/>
      <c r="AA476" s="84"/>
      <c r="AB476" s="84"/>
      <c r="AC476" s="84"/>
      <c r="AD476" s="84"/>
      <c r="AE476" s="84"/>
      <c r="AF476" s="84"/>
      <c r="AG476" s="84"/>
      <c r="AH476" s="84"/>
      <c r="AI476" s="84"/>
      <c r="AJ476" s="84"/>
    </row>
    <row r="477" spans="1:36" x14ac:dyDescent="0.25">
      <c r="A477" s="257"/>
      <c r="B477" s="85"/>
      <c r="C477" s="85"/>
      <c r="D477" s="85"/>
      <c r="E477" s="85"/>
      <c r="F477" s="85"/>
      <c r="G477" s="85"/>
      <c r="H477" s="85"/>
      <c r="I477" s="85"/>
      <c r="J477" s="85"/>
      <c r="K477" s="85"/>
      <c r="L477" s="85"/>
      <c r="M477" s="85"/>
      <c r="N477" s="85"/>
      <c r="O477" s="85"/>
      <c r="P477" s="85"/>
      <c r="Q477" s="85"/>
      <c r="R477" s="85"/>
      <c r="S477" s="85"/>
      <c r="T477" s="85"/>
      <c r="U477" s="85"/>
      <c r="V477" s="85"/>
      <c r="W477" s="85"/>
      <c r="X477" s="85"/>
      <c r="Y477" s="85"/>
      <c r="Z477" s="85"/>
      <c r="AA477" s="85"/>
      <c r="AB477" s="85"/>
      <c r="AC477" s="85"/>
      <c r="AD477" s="85"/>
      <c r="AE477" s="85"/>
      <c r="AF477" s="85"/>
      <c r="AG477" s="85"/>
      <c r="AH477" s="85"/>
      <c r="AI477" s="85"/>
      <c r="AJ477" s="85"/>
    </row>
    <row r="478" spans="1:36" x14ac:dyDescent="0.25">
      <c r="A478" s="256"/>
      <c r="B478" s="84"/>
      <c r="C478" s="84"/>
      <c r="D478" s="84"/>
      <c r="E478" s="84"/>
      <c r="F478" s="84"/>
      <c r="G478" s="84"/>
      <c r="H478" s="84"/>
      <c r="I478" s="84"/>
      <c r="J478" s="84"/>
      <c r="K478" s="84"/>
      <c r="L478" s="84"/>
      <c r="M478" s="84"/>
      <c r="N478" s="84"/>
      <c r="O478" s="84"/>
      <c r="P478" s="84"/>
      <c r="Q478" s="84"/>
      <c r="R478" s="84"/>
      <c r="S478" s="84"/>
      <c r="T478" s="84"/>
      <c r="U478" s="84"/>
      <c r="V478" s="84"/>
      <c r="W478" s="84"/>
      <c r="X478" s="84"/>
      <c r="Y478" s="84"/>
      <c r="Z478" s="84"/>
      <c r="AA478" s="84"/>
      <c r="AB478" s="84"/>
      <c r="AC478" s="84"/>
      <c r="AD478" s="84"/>
      <c r="AE478" s="84"/>
      <c r="AF478" s="84"/>
      <c r="AG478" s="84"/>
      <c r="AH478" s="84"/>
      <c r="AI478" s="84"/>
      <c r="AJ478" s="84"/>
    </row>
    <row r="479" spans="1:36" x14ac:dyDescent="0.25">
      <c r="A479" s="257"/>
      <c r="B479" s="85"/>
      <c r="C479" s="85"/>
      <c r="D479" s="85"/>
      <c r="E479" s="85"/>
      <c r="F479" s="85"/>
      <c r="G479" s="85"/>
      <c r="H479" s="85"/>
      <c r="I479" s="85"/>
      <c r="J479" s="85"/>
      <c r="K479" s="85"/>
      <c r="L479" s="85"/>
      <c r="M479" s="85"/>
      <c r="N479" s="85"/>
      <c r="O479" s="85"/>
      <c r="P479" s="85"/>
      <c r="Q479" s="85"/>
      <c r="R479" s="85"/>
      <c r="S479" s="85"/>
      <c r="T479" s="85"/>
      <c r="U479" s="85"/>
      <c r="V479" s="85"/>
      <c r="W479" s="85"/>
      <c r="X479" s="85"/>
      <c r="Y479" s="85"/>
      <c r="Z479" s="85"/>
      <c r="AA479" s="85"/>
      <c r="AB479" s="85"/>
      <c r="AC479" s="85"/>
      <c r="AD479" s="85"/>
      <c r="AE479" s="85"/>
      <c r="AF479" s="85"/>
      <c r="AG479" s="85"/>
      <c r="AH479" s="85"/>
      <c r="AI479" s="85"/>
      <c r="AJ479" s="85"/>
    </row>
    <row r="480" spans="1:36" x14ac:dyDescent="0.25">
      <c r="A480" s="256"/>
      <c r="B480" s="84"/>
      <c r="C480" s="84"/>
      <c r="D480" s="84"/>
      <c r="E480" s="84"/>
      <c r="F480" s="84"/>
      <c r="G480" s="84"/>
      <c r="H480" s="84"/>
      <c r="I480" s="84"/>
      <c r="J480" s="84"/>
      <c r="K480" s="84"/>
      <c r="L480" s="84"/>
      <c r="M480" s="84"/>
      <c r="N480" s="84"/>
      <c r="O480" s="84"/>
      <c r="P480" s="84"/>
      <c r="Q480" s="84"/>
      <c r="R480" s="84"/>
      <c r="S480" s="84"/>
      <c r="T480" s="84"/>
      <c r="U480" s="84"/>
      <c r="V480" s="84"/>
      <c r="W480" s="84"/>
      <c r="X480" s="84"/>
      <c r="Y480" s="84"/>
      <c r="Z480" s="84"/>
      <c r="AA480" s="84"/>
      <c r="AB480" s="84"/>
      <c r="AC480" s="84"/>
      <c r="AD480" s="84"/>
      <c r="AE480" s="84"/>
      <c r="AF480" s="84"/>
      <c r="AG480" s="84"/>
      <c r="AH480" s="84"/>
      <c r="AI480" s="84"/>
      <c r="AJ480" s="84"/>
    </row>
    <row r="481" spans="1:36" x14ac:dyDescent="0.25">
      <c r="A481" s="257"/>
      <c r="B481" s="85"/>
      <c r="C481" s="85"/>
      <c r="D481" s="85"/>
      <c r="E481" s="85"/>
      <c r="F481" s="85"/>
      <c r="G481" s="85"/>
      <c r="H481" s="85"/>
      <c r="I481" s="85"/>
      <c r="J481" s="85"/>
      <c r="K481" s="85"/>
      <c r="L481" s="85"/>
      <c r="M481" s="85"/>
      <c r="N481" s="85"/>
      <c r="O481" s="85"/>
      <c r="P481" s="85"/>
      <c r="Q481" s="85"/>
      <c r="R481" s="85"/>
      <c r="S481" s="85"/>
      <c r="T481" s="85"/>
      <c r="U481" s="85"/>
      <c r="V481" s="85"/>
      <c r="W481" s="85"/>
      <c r="X481" s="85"/>
      <c r="Y481" s="85"/>
      <c r="Z481" s="85"/>
      <c r="AA481" s="85"/>
      <c r="AB481" s="85"/>
      <c r="AC481" s="85"/>
      <c r="AD481" s="85"/>
      <c r="AE481" s="85"/>
      <c r="AF481" s="85"/>
      <c r="AG481" s="85"/>
      <c r="AH481" s="85"/>
      <c r="AI481" s="85"/>
      <c r="AJ481" s="85"/>
    </row>
    <row r="482" spans="1:36" x14ac:dyDescent="0.25">
      <c r="A482" s="256"/>
      <c r="B482" s="84"/>
      <c r="C482" s="84"/>
      <c r="D482" s="84"/>
      <c r="E482" s="84"/>
      <c r="F482" s="84"/>
      <c r="G482" s="84"/>
      <c r="H482" s="84"/>
      <c r="I482" s="84"/>
      <c r="J482" s="84"/>
      <c r="K482" s="84"/>
      <c r="L482" s="84"/>
      <c r="M482" s="84"/>
      <c r="N482" s="84"/>
      <c r="O482" s="84"/>
      <c r="P482" s="84"/>
      <c r="Q482" s="84"/>
      <c r="R482" s="84"/>
      <c r="S482" s="84"/>
      <c r="T482" s="84"/>
      <c r="U482" s="84"/>
      <c r="V482" s="84"/>
      <c r="W482" s="84"/>
      <c r="X482" s="84"/>
      <c r="Y482" s="84"/>
      <c r="Z482" s="84"/>
      <c r="AA482" s="84"/>
      <c r="AB482" s="84"/>
      <c r="AC482" s="84"/>
      <c r="AD482" s="84"/>
      <c r="AE482" s="84"/>
      <c r="AF482" s="84"/>
      <c r="AG482" s="84"/>
      <c r="AH482" s="84"/>
      <c r="AI482" s="84"/>
      <c r="AJ482" s="84"/>
    </row>
    <row r="483" spans="1:36" x14ac:dyDescent="0.25">
      <c r="A483" s="257"/>
      <c r="B483" s="85"/>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5"/>
      <c r="AE483" s="85"/>
      <c r="AF483" s="85"/>
      <c r="AG483" s="85"/>
      <c r="AH483" s="85"/>
      <c r="AI483" s="85"/>
      <c r="AJ483" s="85"/>
    </row>
    <row r="484" spans="1:36" x14ac:dyDescent="0.25">
      <c r="A484" s="256"/>
      <c r="B484" s="84"/>
      <c r="C484" s="84"/>
      <c r="D484" s="84"/>
      <c r="E484" s="84"/>
      <c r="F484" s="84"/>
      <c r="G484" s="84"/>
      <c r="H484" s="84"/>
      <c r="I484" s="84"/>
      <c r="J484" s="84"/>
      <c r="K484" s="84"/>
      <c r="L484" s="84"/>
      <c r="M484" s="84"/>
      <c r="N484" s="84"/>
      <c r="O484" s="84"/>
      <c r="P484" s="84"/>
      <c r="Q484" s="84"/>
      <c r="R484" s="84"/>
      <c r="S484" s="84"/>
      <c r="T484" s="84"/>
      <c r="U484" s="84"/>
      <c r="V484" s="84"/>
      <c r="W484" s="84"/>
      <c r="X484" s="84"/>
      <c r="Y484" s="84"/>
      <c r="Z484" s="84"/>
      <c r="AA484" s="84"/>
      <c r="AB484" s="84"/>
      <c r="AC484" s="84"/>
      <c r="AD484" s="84"/>
      <c r="AE484" s="84"/>
      <c r="AF484" s="84"/>
      <c r="AG484" s="84"/>
      <c r="AH484" s="84"/>
      <c r="AI484" s="84"/>
      <c r="AJ484" s="84"/>
    </row>
    <row r="485" spans="1:36" x14ac:dyDescent="0.25">
      <c r="A485" s="257"/>
      <c r="B485" s="85"/>
      <c r="C485" s="85"/>
      <c r="D485" s="85"/>
      <c r="E485" s="85"/>
      <c r="F485" s="85"/>
      <c r="G485" s="85"/>
      <c r="H485" s="85"/>
      <c r="I485" s="85"/>
      <c r="J485" s="85"/>
      <c r="K485" s="85"/>
      <c r="L485" s="85"/>
      <c r="M485" s="85"/>
      <c r="N485" s="85"/>
      <c r="O485" s="85"/>
      <c r="P485" s="85"/>
      <c r="Q485" s="85"/>
      <c r="R485" s="85"/>
      <c r="S485" s="85"/>
      <c r="T485" s="85"/>
      <c r="U485" s="85"/>
      <c r="V485" s="85"/>
      <c r="W485" s="85"/>
      <c r="X485" s="85"/>
      <c r="Y485" s="85"/>
      <c r="Z485" s="85"/>
      <c r="AA485" s="85"/>
      <c r="AB485" s="85"/>
      <c r="AC485" s="85"/>
      <c r="AD485" s="85"/>
      <c r="AE485" s="85"/>
      <c r="AF485" s="85"/>
      <c r="AG485" s="85"/>
      <c r="AH485" s="85"/>
      <c r="AI485" s="85"/>
      <c r="AJ485" s="85"/>
    </row>
    <row r="486" spans="1:36" x14ac:dyDescent="0.25">
      <c r="A486" s="256"/>
      <c r="B486" s="84"/>
      <c r="C486" s="84"/>
      <c r="D486" s="84"/>
      <c r="E486" s="84"/>
      <c r="F486" s="84"/>
      <c r="G486" s="84"/>
      <c r="H486" s="84"/>
      <c r="I486" s="84"/>
      <c r="J486" s="84"/>
      <c r="K486" s="84"/>
      <c r="L486" s="84"/>
      <c r="M486" s="84"/>
      <c r="N486" s="84"/>
      <c r="O486" s="84"/>
      <c r="P486" s="84"/>
      <c r="Q486" s="84"/>
      <c r="R486" s="84"/>
      <c r="S486" s="84"/>
      <c r="T486" s="84"/>
      <c r="U486" s="84"/>
      <c r="V486" s="84"/>
      <c r="W486" s="84"/>
      <c r="X486" s="84"/>
      <c r="Y486" s="84"/>
      <c r="Z486" s="84"/>
      <c r="AA486" s="84"/>
      <c r="AB486" s="84"/>
      <c r="AC486" s="84"/>
      <c r="AD486" s="84"/>
      <c r="AE486" s="84"/>
      <c r="AF486" s="84"/>
      <c r="AG486" s="84"/>
      <c r="AH486" s="84"/>
      <c r="AI486" s="84"/>
      <c r="AJ486" s="84"/>
    </row>
    <row r="487" spans="1:36" x14ac:dyDescent="0.25">
      <c r="A487" s="257"/>
      <c r="B487" s="85"/>
      <c r="C487" s="85"/>
      <c r="D487" s="85"/>
      <c r="E487" s="85"/>
      <c r="F487" s="85"/>
      <c r="G487" s="85"/>
      <c r="H487" s="85"/>
      <c r="I487" s="85"/>
      <c r="J487" s="85"/>
      <c r="K487" s="85"/>
      <c r="L487" s="85"/>
      <c r="M487" s="85"/>
      <c r="N487" s="85"/>
      <c r="O487" s="85"/>
      <c r="P487" s="85"/>
      <c r="Q487" s="85"/>
      <c r="R487" s="85"/>
      <c r="S487" s="85"/>
      <c r="T487" s="85"/>
      <c r="U487" s="85"/>
      <c r="V487" s="85"/>
      <c r="W487" s="85"/>
      <c r="X487" s="85"/>
      <c r="Y487" s="85"/>
      <c r="Z487" s="85"/>
      <c r="AA487" s="85"/>
      <c r="AB487" s="85"/>
      <c r="AC487" s="85"/>
      <c r="AD487" s="85"/>
      <c r="AE487" s="85"/>
      <c r="AF487" s="85"/>
      <c r="AG487" s="85"/>
      <c r="AH487" s="85"/>
      <c r="AI487" s="85"/>
      <c r="AJ487" s="85"/>
    </row>
    <row r="488" spans="1:36" x14ac:dyDescent="0.25">
      <c r="A488" s="256"/>
      <c r="B488" s="84"/>
      <c r="C488" s="84"/>
      <c r="D488" s="84"/>
      <c r="E488" s="84"/>
      <c r="F488" s="84"/>
      <c r="G488" s="84"/>
      <c r="H488" s="84"/>
      <c r="I488" s="84"/>
      <c r="J488" s="84"/>
      <c r="K488" s="84"/>
      <c r="L488" s="84"/>
      <c r="M488" s="84"/>
      <c r="N488" s="84"/>
      <c r="O488" s="84"/>
      <c r="P488" s="84"/>
      <c r="Q488" s="84"/>
      <c r="R488" s="84"/>
      <c r="S488" s="84"/>
      <c r="T488" s="84"/>
      <c r="U488" s="84"/>
      <c r="V488" s="84"/>
      <c r="W488" s="84"/>
      <c r="X488" s="84"/>
      <c r="Y488" s="84"/>
      <c r="Z488" s="84"/>
      <c r="AA488" s="84"/>
      <c r="AB488" s="84"/>
      <c r="AC488" s="84"/>
      <c r="AD488" s="84"/>
      <c r="AE488" s="84"/>
      <c r="AF488" s="84"/>
      <c r="AG488" s="84"/>
      <c r="AH488" s="84"/>
      <c r="AI488" s="84"/>
      <c r="AJ488" s="84"/>
    </row>
    <row r="489" spans="1:36" x14ac:dyDescent="0.25">
      <c r="A489" s="257"/>
      <c r="B489" s="85"/>
      <c r="C489" s="85"/>
      <c r="D489" s="85"/>
      <c r="E489" s="85"/>
      <c r="F489" s="85"/>
      <c r="G489" s="85"/>
      <c r="H489" s="85"/>
      <c r="I489" s="85"/>
      <c r="J489" s="85"/>
      <c r="K489" s="85"/>
      <c r="L489" s="85"/>
      <c r="M489" s="85"/>
      <c r="N489" s="85"/>
      <c r="O489" s="85"/>
      <c r="P489" s="85"/>
      <c r="Q489" s="85"/>
      <c r="R489" s="85"/>
      <c r="S489" s="85"/>
      <c r="T489" s="85"/>
      <c r="U489" s="85"/>
      <c r="V489" s="85"/>
      <c r="W489" s="85"/>
      <c r="X489" s="85"/>
      <c r="Y489" s="85"/>
      <c r="Z489" s="85"/>
      <c r="AA489" s="85"/>
      <c r="AB489" s="85"/>
      <c r="AC489" s="85"/>
      <c r="AD489" s="85"/>
      <c r="AE489" s="85"/>
      <c r="AF489" s="85"/>
      <c r="AG489" s="85"/>
      <c r="AH489" s="85"/>
      <c r="AI489" s="85"/>
      <c r="AJ489" s="85"/>
    </row>
    <row r="490" spans="1:36" x14ac:dyDescent="0.25">
      <c r="A490" s="256"/>
      <c r="B490" s="84"/>
      <c r="C490" s="84"/>
      <c r="D490" s="84"/>
      <c r="E490" s="84"/>
      <c r="F490" s="84"/>
      <c r="G490" s="84"/>
      <c r="H490" s="84"/>
      <c r="I490" s="84"/>
      <c r="J490" s="84"/>
      <c r="K490" s="84"/>
      <c r="L490" s="84"/>
      <c r="M490" s="84"/>
      <c r="N490" s="84"/>
      <c r="O490" s="84"/>
      <c r="P490" s="84"/>
      <c r="Q490" s="84"/>
      <c r="R490" s="84"/>
      <c r="S490" s="84"/>
      <c r="T490" s="84"/>
      <c r="U490" s="84"/>
      <c r="V490" s="84"/>
      <c r="W490" s="84"/>
      <c r="X490" s="84"/>
      <c r="Y490" s="84"/>
      <c r="Z490" s="84"/>
      <c r="AA490" s="84"/>
      <c r="AB490" s="84"/>
      <c r="AC490" s="84"/>
      <c r="AD490" s="84"/>
      <c r="AE490" s="84"/>
      <c r="AF490" s="84"/>
      <c r="AG490" s="84"/>
      <c r="AH490" s="84"/>
      <c r="AI490" s="84"/>
      <c r="AJ490" s="84"/>
    </row>
    <row r="491" spans="1:36" x14ac:dyDescent="0.25">
      <c r="A491" s="257"/>
      <c r="B491" s="85"/>
      <c r="C491" s="85"/>
      <c r="D491" s="85"/>
      <c r="E491" s="85"/>
      <c r="F491" s="85"/>
      <c r="G491" s="85"/>
      <c r="H491" s="85"/>
      <c r="I491" s="85"/>
      <c r="J491" s="85"/>
      <c r="K491" s="85"/>
      <c r="L491" s="85"/>
      <c r="M491" s="85"/>
      <c r="N491" s="85"/>
      <c r="O491" s="85"/>
      <c r="P491" s="85"/>
      <c r="Q491" s="85"/>
      <c r="R491" s="85"/>
      <c r="S491" s="85"/>
      <c r="T491" s="85"/>
      <c r="U491" s="85"/>
      <c r="V491" s="85"/>
      <c r="W491" s="85"/>
      <c r="X491" s="85"/>
      <c r="Y491" s="85"/>
      <c r="Z491" s="85"/>
      <c r="AA491" s="85"/>
      <c r="AB491" s="85"/>
      <c r="AC491" s="85"/>
      <c r="AD491" s="85"/>
      <c r="AE491" s="85"/>
      <c r="AF491" s="85"/>
      <c r="AG491" s="85"/>
      <c r="AH491" s="85"/>
      <c r="AI491" s="85"/>
      <c r="AJ491" s="85"/>
    </row>
    <row r="492" spans="1:36" x14ac:dyDescent="0.25">
      <c r="A492" s="256"/>
      <c r="B492" s="84"/>
      <c r="C492" s="84"/>
      <c r="D492" s="84"/>
      <c r="E492" s="84"/>
      <c r="F492" s="84"/>
      <c r="G492" s="84"/>
      <c r="H492" s="84"/>
      <c r="I492" s="84"/>
      <c r="J492" s="84"/>
      <c r="K492" s="84"/>
      <c r="L492" s="84"/>
      <c r="M492" s="84"/>
      <c r="N492" s="84"/>
      <c r="O492" s="84"/>
      <c r="P492" s="84"/>
      <c r="Q492" s="84"/>
      <c r="R492" s="84"/>
      <c r="S492" s="84"/>
      <c r="T492" s="84"/>
      <c r="U492" s="84"/>
      <c r="V492" s="84"/>
      <c r="W492" s="84"/>
      <c r="X492" s="84"/>
      <c r="Y492" s="84"/>
      <c r="Z492" s="84"/>
      <c r="AA492" s="84"/>
      <c r="AB492" s="84"/>
      <c r="AC492" s="84"/>
      <c r="AD492" s="84"/>
      <c r="AE492" s="84"/>
      <c r="AF492" s="84"/>
      <c r="AG492" s="84"/>
      <c r="AH492" s="84"/>
      <c r="AI492" s="84"/>
      <c r="AJ492" s="84"/>
    </row>
    <row r="493" spans="1:36" x14ac:dyDescent="0.25">
      <c r="A493" s="257"/>
      <c r="B493" s="85"/>
      <c r="C493" s="85"/>
      <c r="D493" s="85"/>
      <c r="E493" s="85"/>
      <c r="F493" s="85"/>
      <c r="G493" s="85"/>
      <c r="H493" s="85"/>
      <c r="I493" s="85"/>
      <c r="J493" s="85"/>
      <c r="K493" s="85"/>
      <c r="L493" s="85"/>
      <c r="M493" s="85"/>
      <c r="N493" s="85"/>
      <c r="O493" s="85"/>
      <c r="P493" s="85"/>
      <c r="Q493" s="85"/>
      <c r="R493" s="85"/>
      <c r="S493" s="85"/>
      <c r="T493" s="85"/>
      <c r="U493" s="85"/>
      <c r="V493" s="85"/>
      <c r="W493" s="85"/>
      <c r="X493" s="85"/>
      <c r="Y493" s="85"/>
      <c r="Z493" s="85"/>
      <c r="AA493" s="85"/>
      <c r="AB493" s="85"/>
      <c r="AC493" s="85"/>
      <c r="AD493" s="85"/>
      <c r="AE493" s="85"/>
      <c r="AF493" s="85"/>
      <c r="AG493" s="85"/>
      <c r="AH493" s="85"/>
      <c r="AI493" s="85"/>
      <c r="AJ493" s="85"/>
    </row>
    <row r="494" spans="1:36" x14ac:dyDescent="0.25">
      <c r="A494" s="256"/>
      <c r="B494" s="84"/>
      <c r="C494" s="84"/>
      <c r="D494" s="84"/>
      <c r="E494" s="84"/>
      <c r="F494" s="84"/>
      <c r="G494" s="84"/>
      <c r="H494" s="84"/>
      <c r="I494" s="84"/>
      <c r="J494" s="84"/>
      <c r="K494" s="84"/>
      <c r="L494" s="84"/>
      <c r="M494" s="84"/>
      <c r="N494" s="84"/>
      <c r="O494" s="84"/>
      <c r="P494" s="84"/>
      <c r="Q494" s="84"/>
      <c r="R494" s="84"/>
      <c r="S494" s="84"/>
      <c r="T494" s="84"/>
      <c r="U494" s="84"/>
      <c r="V494" s="84"/>
      <c r="W494" s="84"/>
      <c r="X494" s="84"/>
      <c r="Y494" s="84"/>
      <c r="Z494" s="84"/>
      <c r="AA494" s="84"/>
      <c r="AB494" s="84"/>
      <c r="AC494" s="84"/>
      <c r="AD494" s="84"/>
      <c r="AE494" s="84"/>
      <c r="AF494" s="84"/>
      <c r="AG494" s="84"/>
      <c r="AH494" s="84"/>
      <c r="AI494" s="84"/>
      <c r="AJ494" s="84"/>
    </row>
    <row r="495" spans="1:36" x14ac:dyDescent="0.25">
      <c r="A495" s="257"/>
      <c r="B495" s="85"/>
      <c r="C495" s="85"/>
      <c r="D495" s="85"/>
      <c r="E495" s="85"/>
      <c r="F495" s="85"/>
      <c r="G495" s="85"/>
      <c r="H495" s="85"/>
      <c r="I495" s="85"/>
      <c r="J495" s="85"/>
      <c r="K495" s="85"/>
      <c r="L495" s="85"/>
      <c r="M495" s="85"/>
      <c r="N495" s="85"/>
      <c r="O495" s="85"/>
      <c r="P495" s="85"/>
      <c r="Q495" s="85"/>
      <c r="R495" s="85"/>
      <c r="S495" s="85"/>
      <c r="T495" s="85"/>
      <c r="U495" s="85"/>
      <c r="V495" s="85"/>
      <c r="W495" s="85"/>
      <c r="X495" s="85"/>
      <c r="Y495" s="85"/>
      <c r="Z495" s="85"/>
      <c r="AA495" s="85"/>
      <c r="AB495" s="85"/>
      <c r="AC495" s="85"/>
      <c r="AD495" s="85"/>
      <c r="AE495" s="85"/>
      <c r="AF495" s="85"/>
      <c r="AG495" s="85"/>
      <c r="AH495" s="85"/>
      <c r="AI495" s="85"/>
      <c r="AJ495" s="85"/>
    </row>
    <row r="496" spans="1:36" x14ac:dyDescent="0.25">
      <c r="A496" s="256"/>
      <c r="B496" s="84"/>
      <c r="C496" s="84"/>
      <c r="D496" s="84"/>
      <c r="E496" s="84"/>
      <c r="F496" s="84"/>
      <c r="G496" s="84"/>
      <c r="H496" s="84"/>
      <c r="I496" s="84"/>
      <c r="J496" s="84"/>
      <c r="K496" s="84"/>
      <c r="L496" s="84"/>
      <c r="M496" s="84"/>
      <c r="N496" s="84"/>
      <c r="O496" s="84"/>
      <c r="P496" s="84"/>
      <c r="Q496" s="84"/>
      <c r="R496" s="84"/>
      <c r="S496" s="84"/>
      <c r="T496" s="84"/>
      <c r="U496" s="84"/>
      <c r="V496" s="84"/>
      <c r="W496" s="84"/>
      <c r="X496" s="84"/>
      <c r="Y496" s="84"/>
      <c r="Z496" s="84"/>
      <c r="AA496" s="84"/>
      <c r="AB496" s="84"/>
      <c r="AC496" s="84"/>
      <c r="AD496" s="84"/>
      <c r="AE496" s="84"/>
      <c r="AF496" s="84"/>
      <c r="AG496" s="84"/>
      <c r="AH496" s="84"/>
      <c r="AI496" s="84"/>
      <c r="AJ496" s="84"/>
    </row>
    <row r="497" spans="1:36" x14ac:dyDescent="0.25">
      <c r="A497" s="257"/>
      <c r="B497" s="85"/>
      <c r="C497" s="85"/>
      <c r="D497" s="85"/>
      <c r="E497" s="85"/>
      <c r="F497" s="85"/>
      <c r="G497" s="85"/>
      <c r="H497" s="85"/>
      <c r="I497" s="85"/>
      <c r="J497" s="85"/>
      <c r="K497" s="85"/>
      <c r="L497" s="85"/>
      <c r="M497" s="85"/>
      <c r="N497" s="85"/>
      <c r="O497" s="85"/>
      <c r="P497" s="85"/>
      <c r="Q497" s="85"/>
      <c r="R497" s="85"/>
      <c r="S497" s="85"/>
      <c r="T497" s="85"/>
      <c r="U497" s="85"/>
      <c r="V497" s="85"/>
      <c r="W497" s="85"/>
      <c r="X497" s="85"/>
      <c r="Y497" s="85"/>
      <c r="Z497" s="85"/>
      <c r="AA497" s="85"/>
      <c r="AB497" s="85"/>
      <c r="AC497" s="85"/>
      <c r="AD497" s="85"/>
      <c r="AE497" s="85"/>
      <c r="AF497" s="85"/>
      <c r="AG497" s="85"/>
      <c r="AH497" s="85"/>
      <c r="AI497" s="85"/>
      <c r="AJ497" s="85"/>
    </row>
    <row r="498" spans="1:36" x14ac:dyDescent="0.25">
      <c r="A498" s="256"/>
      <c r="B498" s="84"/>
      <c r="C498" s="84"/>
      <c r="D498" s="84"/>
      <c r="E498" s="84"/>
      <c r="F498" s="84"/>
      <c r="G498" s="84"/>
      <c r="H498" s="84"/>
      <c r="I498" s="84"/>
      <c r="J498" s="84"/>
      <c r="K498" s="84"/>
      <c r="L498" s="84"/>
      <c r="M498" s="84"/>
      <c r="N498" s="84"/>
      <c r="O498" s="84"/>
      <c r="P498" s="84"/>
      <c r="Q498" s="84"/>
      <c r="R498" s="84"/>
      <c r="S498" s="84"/>
      <c r="T498" s="84"/>
      <c r="U498" s="84"/>
      <c r="V498" s="84"/>
      <c r="W498" s="84"/>
      <c r="X498" s="84"/>
      <c r="Y498" s="84"/>
      <c r="Z498" s="84"/>
      <c r="AA498" s="84"/>
      <c r="AB498" s="84"/>
      <c r="AC498" s="84"/>
      <c r="AD498" s="84"/>
      <c r="AE498" s="84"/>
      <c r="AF498" s="84"/>
      <c r="AG498" s="84"/>
      <c r="AH498" s="84"/>
      <c r="AI498" s="84"/>
      <c r="AJ498" s="84"/>
    </row>
    <row r="499" spans="1:36" x14ac:dyDescent="0.25">
      <c r="A499" s="257"/>
      <c r="B499" s="85"/>
      <c r="C499" s="85"/>
      <c r="D499" s="85"/>
      <c r="E499" s="85"/>
      <c r="F499" s="85"/>
      <c r="G499" s="85"/>
      <c r="H499" s="85"/>
      <c r="I499" s="85"/>
      <c r="J499" s="85"/>
      <c r="K499" s="85"/>
      <c r="L499" s="85"/>
      <c r="M499" s="85"/>
      <c r="N499" s="85"/>
      <c r="O499" s="85"/>
      <c r="P499" s="85"/>
      <c r="Q499" s="85"/>
      <c r="R499" s="85"/>
      <c r="S499" s="85"/>
      <c r="T499" s="85"/>
      <c r="U499" s="85"/>
      <c r="V499" s="85"/>
      <c r="W499" s="85"/>
      <c r="X499" s="85"/>
      <c r="Y499" s="85"/>
      <c r="Z499" s="85"/>
      <c r="AA499" s="85"/>
      <c r="AB499" s="85"/>
      <c r="AC499" s="85"/>
      <c r="AD499" s="85"/>
      <c r="AE499" s="85"/>
      <c r="AF499" s="85"/>
      <c r="AG499" s="85"/>
      <c r="AH499" s="85"/>
      <c r="AI499" s="85"/>
      <c r="AJ499" s="85"/>
    </row>
    <row r="500" spans="1:36" x14ac:dyDescent="0.25">
      <c r="A500" s="256"/>
      <c r="B500" s="84"/>
      <c r="C500" s="84"/>
      <c r="D500" s="84"/>
      <c r="E500" s="84"/>
      <c r="F500" s="84"/>
      <c r="G500" s="84"/>
      <c r="H500" s="84"/>
      <c r="I500" s="84"/>
      <c r="J500" s="84"/>
      <c r="K500" s="84"/>
      <c r="L500" s="84"/>
      <c r="M500" s="84"/>
      <c r="N500" s="84"/>
      <c r="O500" s="84"/>
      <c r="P500" s="84"/>
      <c r="Q500" s="84"/>
      <c r="R500" s="84"/>
      <c r="S500" s="84"/>
      <c r="T500" s="84"/>
      <c r="U500" s="84"/>
      <c r="V500" s="84"/>
      <c r="W500" s="84"/>
      <c r="X500" s="84"/>
      <c r="Y500" s="84"/>
      <c r="Z500" s="84"/>
      <c r="AA500" s="84"/>
      <c r="AB500" s="84"/>
      <c r="AC500" s="84"/>
      <c r="AD500" s="84"/>
      <c r="AE500" s="84"/>
      <c r="AF500" s="84"/>
      <c r="AG500" s="84"/>
      <c r="AH500" s="84"/>
      <c r="AI500" s="84"/>
      <c r="AJ500" s="84"/>
    </row>
    <row r="501" spans="1:36" x14ac:dyDescent="0.25">
      <c r="A501" s="257"/>
      <c r="B501" s="85"/>
      <c r="C501" s="85"/>
      <c r="D501" s="85"/>
      <c r="E501" s="85"/>
      <c r="F501" s="85"/>
      <c r="G501" s="85"/>
      <c r="H501" s="85"/>
      <c r="I501" s="85"/>
      <c r="J501" s="85"/>
      <c r="K501" s="85"/>
      <c r="L501" s="85"/>
      <c r="M501" s="85"/>
      <c r="N501" s="85"/>
      <c r="O501" s="85"/>
      <c r="P501" s="85"/>
      <c r="Q501" s="85"/>
      <c r="R501" s="85"/>
      <c r="S501" s="85"/>
      <c r="T501" s="85"/>
      <c r="U501" s="85"/>
      <c r="V501" s="85"/>
      <c r="W501" s="85"/>
      <c r="X501" s="85"/>
      <c r="Y501" s="85"/>
      <c r="Z501" s="85"/>
      <c r="AA501" s="85"/>
      <c r="AB501" s="85"/>
      <c r="AC501" s="85"/>
      <c r="AD501" s="85"/>
      <c r="AE501" s="85"/>
      <c r="AF501" s="85"/>
      <c r="AG501" s="85"/>
      <c r="AH501" s="85"/>
      <c r="AI501" s="85"/>
      <c r="AJ501" s="85"/>
    </row>
    <row r="502" spans="1:36" x14ac:dyDescent="0.25">
      <c r="A502" s="256"/>
      <c r="B502" s="84"/>
      <c r="C502" s="84"/>
      <c r="D502" s="84"/>
      <c r="E502" s="84"/>
      <c r="F502" s="84"/>
      <c r="G502" s="84"/>
      <c r="H502" s="84"/>
      <c r="I502" s="84"/>
      <c r="J502" s="84"/>
      <c r="K502" s="84"/>
      <c r="L502" s="84"/>
      <c r="M502" s="84"/>
      <c r="N502" s="84"/>
      <c r="O502" s="84"/>
      <c r="P502" s="84"/>
      <c r="Q502" s="84"/>
      <c r="R502" s="84"/>
      <c r="S502" s="84"/>
      <c r="T502" s="84"/>
      <c r="U502" s="84"/>
      <c r="V502" s="84"/>
      <c r="W502" s="84"/>
      <c r="X502" s="84"/>
      <c r="Y502" s="84"/>
      <c r="Z502" s="84"/>
      <c r="AA502" s="84"/>
      <c r="AB502" s="84"/>
      <c r="AC502" s="84"/>
      <c r="AD502" s="84"/>
      <c r="AE502" s="84"/>
      <c r="AF502" s="84"/>
      <c r="AG502" s="84"/>
      <c r="AH502" s="84"/>
      <c r="AI502" s="84"/>
      <c r="AJ502" s="84"/>
    </row>
    <row r="503" spans="1:36" x14ac:dyDescent="0.25">
      <c r="A503" s="257"/>
      <c r="B503" s="85"/>
      <c r="C503" s="85"/>
      <c r="D503" s="85"/>
      <c r="E503" s="85"/>
      <c r="F503" s="85"/>
      <c r="G503" s="85"/>
      <c r="H503" s="85"/>
      <c r="I503" s="85"/>
      <c r="J503" s="85"/>
      <c r="K503" s="85"/>
      <c r="L503" s="85"/>
      <c r="M503" s="85"/>
      <c r="N503" s="85"/>
      <c r="O503" s="85"/>
      <c r="P503" s="85"/>
      <c r="Q503" s="85"/>
      <c r="R503" s="85"/>
      <c r="S503" s="85"/>
      <c r="T503" s="85"/>
      <c r="U503" s="85"/>
      <c r="V503" s="85"/>
      <c r="W503" s="85"/>
      <c r="X503" s="85"/>
      <c r="Y503" s="85"/>
      <c r="Z503" s="85"/>
      <c r="AA503" s="85"/>
      <c r="AB503" s="85"/>
      <c r="AC503" s="85"/>
      <c r="AD503" s="85"/>
      <c r="AE503" s="85"/>
      <c r="AF503" s="85"/>
      <c r="AG503" s="85"/>
      <c r="AH503" s="85"/>
      <c r="AI503" s="85"/>
      <c r="AJ503" s="85"/>
    </row>
    <row r="504" spans="1:36" x14ac:dyDescent="0.25">
      <c r="A504" s="256"/>
      <c r="B504" s="84"/>
      <c r="C504" s="84"/>
      <c r="D504" s="84"/>
      <c r="E504" s="84"/>
      <c r="F504" s="84"/>
      <c r="G504" s="84"/>
      <c r="H504" s="84"/>
      <c r="I504" s="84"/>
      <c r="J504" s="84"/>
      <c r="K504" s="84"/>
      <c r="L504" s="84"/>
      <c r="M504" s="84"/>
      <c r="N504" s="84"/>
      <c r="O504" s="84"/>
      <c r="P504" s="84"/>
      <c r="Q504" s="84"/>
      <c r="R504" s="84"/>
      <c r="S504" s="84"/>
      <c r="T504" s="84"/>
      <c r="U504" s="84"/>
      <c r="V504" s="84"/>
      <c r="W504" s="84"/>
      <c r="X504" s="84"/>
      <c r="Y504" s="84"/>
      <c r="Z504" s="84"/>
      <c r="AA504" s="84"/>
      <c r="AB504" s="84"/>
      <c r="AC504" s="84"/>
      <c r="AD504" s="84"/>
      <c r="AE504" s="84"/>
      <c r="AF504" s="84"/>
      <c r="AG504" s="84"/>
      <c r="AH504" s="84"/>
      <c r="AI504" s="84"/>
      <c r="AJ504" s="84"/>
    </row>
    <row r="505" spans="1:36" x14ac:dyDescent="0.25">
      <c r="A505" s="257"/>
      <c r="B505" s="85"/>
      <c r="C505" s="85"/>
      <c r="D505" s="85"/>
      <c r="E505" s="85"/>
      <c r="F505" s="85"/>
      <c r="G505" s="85"/>
      <c r="H505" s="85"/>
      <c r="I505" s="85"/>
      <c r="J505" s="85"/>
      <c r="K505" s="85"/>
      <c r="L505" s="85"/>
      <c r="M505" s="85"/>
      <c r="N505" s="85"/>
      <c r="O505" s="85"/>
      <c r="P505" s="85"/>
      <c r="Q505" s="85"/>
      <c r="R505" s="85"/>
      <c r="S505" s="85"/>
      <c r="T505" s="85"/>
      <c r="U505" s="85"/>
      <c r="V505" s="85"/>
      <c r="W505" s="85"/>
      <c r="X505" s="85"/>
      <c r="Y505" s="85"/>
      <c r="Z505" s="85"/>
      <c r="AA505" s="85"/>
      <c r="AB505" s="85"/>
      <c r="AC505" s="85"/>
      <c r="AD505" s="85"/>
      <c r="AE505" s="85"/>
      <c r="AF505" s="85"/>
      <c r="AG505" s="85"/>
      <c r="AH505" s="85"/>
      <c r="AI505" s="85"/>
      <c r="AJ505" s="85"/>
    </row>
    <row r="506" spans="1:36" x14ac:dyDescent="0.25">
      <c r="A506" s="256"/>
      <c r="B506" s="84"/>
      <c r="C506" s="84"/>
      <c r="D506" s="84"/>
      <c r="E506" s="84"/>
      <c r="F506" s="84"/>
      <c r="G506" s="84"/>
      <c r="H506" s="84"/>
      <c r="I506" s="84"/>
      <c r="J506" s="84"/>
      <c r="K506" s="84"/>
      <c r="L506" s="84"/>
      <c r="M506" s="84"/>
      <c r="N506" s="84"/>
      <c r="O506" s="84"/>
      <c r="P506" s="84"/>
      <c r="Q506" s="84"/>
      <c r="R506" s="84"/>
      <c r="S506" s="84"/>
      <c r="T506" s="84"/>
      <c r="U506" s="84"/>
      <c r="V506" s="84"/>
      <c r="W506" s="84"/>
      <c r="X506" s="84"/>
      <c r="Y506" s="84"/>
      <c r="Z506" s="84"/>
      <c r="AA506" s="84"/>
      <c r="AB506" s="84"/>
      <c r="AC506" s="84"/>
      <c r="AD506" s="84"/>
      <c r="AE506" s="84"/>
      <c r="AF506" s="84"/>
      <c r="AG506" s="84"/>
      <c r="AH506" s="84"/>
      <c r="AI506" s="84"/>
      <c r="AJ506" s="84"/>
    </row>
    <row r="507" spans="1:36" x14ac:dyDescent="0.25">
      <c r="A507" s="257"/>
      <c r="B507" s="85"/>
      <c r="C507" s="85"/>
      <c r="D507" s="85"/>
      <c r="E507" s="85"/>
      <c r="F507" s="85"/>
      <c r="G507" s="85"/>
      <c r="H507" s="85"/>
      <c r="I507" s="85"/>
      <c r="J507" s="85"/>
      <c r="K507" s="85"/>
      <c r="L507" s="85"/>
      <c r="M507" s="85"/>
      <c r="N507" s="85"/>
      <c r="O507" s="85"/>
      <c r="P507" s="85"/>
      <c r="Q507" s="85"/>
      <c r="R507" s="85"/>
      <c r="S507" s="85"/>
      <c r="T507" s="85"/>
      <c r="U507" s="85"/>
      <c r="V507" s="85"/>
      <c r="W507" s="85"/>
      <c r="X507" s="85"/>
      <c r="Y507" s="85"/>
      <c r="Z507" s="85"/>
      <c r="AA507" s="85"/>
      <c r="AB507" s="85"/>
      <c r="AC507" s="85"/>
      <c r="AD507" s="85"/>
      <c r="AE507" s="85"/>
      <c r="AF507" s="85"/>
      <c r="AG507" s="85"/>
      <c r="AH507" s="85"/>
      <c r="AI507" s="85"/>
      <c r="AJ507" s="85"/>
    </row>
    <row r="508" spans="1:36" x14ac:dyDescent="0.25">
      <c r="A508" s="256"/>
      <c r="B508" s="84"/>
      <c r="C508" s="84"/>
      <c r="D508" s="84"/>
      <c r="E508" s="84"/>
      <c r="F508" s="84"/>
      <c r="G508" s="84"/>
      <c r="H508" s="84"/>
      <c r="I508" s="84"/>
      <c r="J508" s="84"/>
      <c r="K508" s="84"/>
      <c r="L508" s="84"/>
      <c r="M508" s="84"/>
      <c r="N508" s="84"/>
      <c r="O508" s="84"/>
      <c r="P508" s="84"/>
      <c r="Q508" s="84"/>
      <c r="R508" s="84"/>
      <c r="S508" s="84"/>
      <c r="T508" s="84"/>
      <c r="U508" s="84"/>
      <c r="V508" s="84"/>
      <c r="W508" s="84"/>
      <c r="X508" s="84"/>
      <c r="Y508" s="84"/>
      <c r="Z508" s="84"/>
      <c r="AA508" s="84"/>
      <c r="AB508" s="84"/>
      <c r="AC508" s="84"/>
      <c r="AD508" s="84"/>
      <c r="AE508" s="84"/>
      <c r="AF508" s="84"/>
      <c r="AG508" s="84"/>
      <c r="AH508" s="84"/>
      <c r="AI508" s="84"/>
      <c r="AJ508" s="84"/>
    </row>
    <row r="509" spans="1:36" x14ac:dyDescent="0.25">
      <c r="A509" s="257"/>
      <c r="B509" s="85"/>
      <c r="C509" s="85"/>
      <c r="D509" s="85"/>
      <c r="E509" s="85"/>
      <c r="F509" s="85"/>
      <c r="G509" s="85"/>
      <c r="H509" s="85"/>
      <c r="I509" s="85"/>
      <c r="J509" s="85"/>
      <c r="K509" s="85"/>
      <c r="L509" s="85"/>
      <c r="M509" s="85"/>
      <c r="N509" s="85"/>
      <c r="O509" s="85"/>
      <c r="P509" s="85"/>
      <c r="Q509" s="85"/>
      <c r="R509" s="85"/>
      <c r="S509" s="85"/>
      <c r="T509" s="85"/>
      <c r="U509" s="85"/>
      <c r="V509" s="85"/>
      <c r="W509" s="85"/>
      <c r="X509" s="85"/>
      <c r="Y509" s="85"/>
      <c r="Z509" s="85"/>
      <c r="AA509" s="85"/>
      <c r="AB509" s="85"/>
      <c r="AC509" s="85"/>
      <c r="AD509" s="85"/>
      <c r="AE509" s="85"/>
      <c r="AF509" s="85"/>
      <c r="AG509" s="85"/>
      <c r="AH509" s="85"/>
      <c r="AI509" s="85"/>
      <c r="AJ509" s="85"/>
    </row>
    <row r="510" spans="1:36" x14ac:dyDescent="0.25">
      <c r="A510" s="256"/>
      <c r="B510" s="84"/>
      <c r="C510" s="84"/>
      <c r="D510" s="84"/>
      <c r="E510" s="84"/>
      <c r="F510" s="84"/>
      <c r="G510" s="84"/>
      <c r="H510" s="84"/>
      <c r="I510" s="84"/>
      <c r="J510" s="84"/>
      <c r="K510" s="84"/>
      <c r="L510" s="84"/>
      <c r="M510" s="84"/>
      <c r="N510" s="84"/>
      <c r="O510" s="84"/>
      <c r="P510" s="84"/>
      <c r="Q510" s="84"/>
      <c r="R510" s="84"/>
      <c r="S510" s="84"/>
      <c r="T510" s="84"/>
      <c r="U510" s="84"/>
      <c r="V510" s="84"/>
      <c r="W510" s="84"/>
      <c r="X510" s="84"/>
      <c r="Y510" s="84"/>
      <c r="Z510" s="84"/>
      <c r="AA510" s="84"/>
      <c r="AB510" s="84"/>
      <c r="AC510" s="84"/>
      <c r="AD510" s="84"/>
      <c r="AE510" s="84"/>
      <c r="AF510" s="84"/>
      <c r="AG510" s="84"/>
      <c r="AH510" s="84"/>
      <c r="AI510" s="84"/>
      <c r="AJ510" s="84"/>
    </row>
    <row r="511" spans="1:36" x14ac:dyDescent="0.25">
      <c r="A511" s="257"/>
      <c r="B511" s="85"/>
      <c r="C511" s="85"/>
      <c r="D511" s="85"/>
      <c r="E511" s="85"/>
      <c r="F511" s="85"/>
      <c r="G511" s="85"/>
      <c r="H511" s="85"/>
      <c r="I511" s="85"/>
      <c r="J511" s="85"/>
      <c r="K511" s="85"/>
      <c r="L511" s="85"/>
      <c r="M511" s="85"/>
      <c r="N511" s="85"/>
      <c r="O511" s="85"/>
      <c r="P511" s="85"/>
      <c r="Q511" s="85"/>
      <c r="R511" s="85"/>
      <c r="S511" s="85"/>
      <c r="T511" s="85"/>
      <c r="U511" s="85"/>
      <c r="V511" s="85"/>
      <c r="W511" s="85"/>
      <c r="X511" s="85"/>
      <c r="Y511" s="85"/>
      <c r="Z511" s="85"/>
      <c r="AA511" s="85"/>
      <c r="AB511" s="85"/>
      <c r="AC511" s="85"/>
      <c r="AD511" s="85"/>
      <c r="AE511" s="85"/>
      <c r="AF511" s="85"/>
      <c r="AG511" s="85"/>
      <c r="AH511" s="85"/>
      <c r="AI511" s="85"/>
      <c r="AJ511" s="85"/>
    </row>
    <row r="512" spans="1:36" x14ac:dyDescent="0.25">
      <c r="A512" s="256"/>
      <c r="B512" s="84"/>
      <c r="C512" s="84"/>
      <c r="D512" s="84"/>
      <c r="E512" s="84"/>
      <c r="F512" s="84"/>
      <c r="G512" s="84"/>
      <c r="H512" s="84"/>
      <c r="I512" s="84"/>
      <c r="J512" s="84"/>
      <c r="K512" s="84"/>
      <c r="L512" s="84"/>
      <c r="M512" s="84"/>
      <c r="N512" s="84"/>
      <c r="O512" s="84"/>
      <c r="P512" s="84"/>
      <c r="Q512" s="84"/>
      <c r="R512" s="84"/>
      <c r="S512" s="84"/>
      <c r="T512" s="84"/>
      <c r="U512" s="84"/>
      <c r="V512" s="84"/>
      <c r="W512" s="84"/>
      <c r="X512" s="84"/>
      <c r="Y512" s="84"/>
      <c r="Z512" s="84"/>
      <c r="AA512" s="84"/>
      <c r="AB512" s="84"/>
      <c r="AC512" s="84"/>
      <c r="AD512" s="84"/>
      <c r="AE512" s="84"/>
      <c r="AF512" s="84"/>
      <c r="AG512" s="84"/>
      <c r="AH512" s="84"/>
      <c r="AI512" s="84"/>
      <c r="AJ512" s="84"/>
    </row>
    <row r="513" spans="1:36" x14ac:dyDescent="0.25">
      <c r="A513" s="257"/>
      <c r="B513" s="85"/>
      <c r="C513" s="85"/>
      <c r="D513" s="85"/>
      <c r="E513" s="85"/>
      <c r="F513" s="85"/>
      <c r="G513" s="85"/>
      <c r="H513" s="85"/>
      <c r="I513" s="85"/>
      <c r="J513" s="85"/>
      <c r="K513" s="85"/>
      <c r="L513" s="85"/>
      <c r="M513" s="85"/>
      <c r="N513" s="85"/>
      <c r="O513" s="85"/>
      <c r="P513" s="85"/>
      <c r="Q513" s="85"/>
      <c r="R513" s="85"/>
      <c r="S513" s="85"/>
      <c r="T513" s="85"/>
      <c r="U513" s="85"/>
      <c r="V513" s="85"/>
      <c r="W513" s="85"/>
      <c r="X513" s="85"/>
      <c r="Y513" s="85"/>
      <c r="Z513" s="85"/>
      <c r="AA513" s="85"/>
      <c r="AB513" s="85"/>
      <c r="AC513" s="85"/>
      <c r="AD513" s="85"/>
      <c r="AE513" s="85"/>
      <c r="AF513" s="85"/>
      <c r="AG513" s="85"/>
      <c r="AH513" s="85"/>
      <c r="AI513" s="85"/>
      <c r="AJ513" s="85"/>
    </row>
    <row r="514" spans="1:36" x14ac:dyDescent="0.25">
      <c r="A514" s="256"/>
      <c r="B514" s="84"/>
      <c r="C514" s="84"/>
      <c r="D514" s="84"/>
      <c r="E514" s="84"/>
      <c r="F514" s="84"/>
      <c r="G514" s="84"/>
      <c r="H514" s="84"/>
      <c r="I514" s="84"/>
      <c r="J514" s="84"/>
      <c r="K514" s="84"/>
      <c r="L514" s="84"/>
      <c r="M514" s="84"/>
      <c r="N514" s="84"/>
      <c r="O514" s="84"/>
      <c r="P514" s="84"/>
      <c r="Q514" s="84"/>
      <c r="R514" s="84"/>
      <c r="S514" s="84"/>
      <c r="T514" s="84"/>
      <c r="U514" s="84"/>
      <c r="V514" s="84"/>
      <c r="W514" s="84"/>
      <c r="X514" s="84"/>
      <c r="Y514" s="84"/>
      <c r="Z514" s="84"/>
      <c r="AA514" s="84"/>
      <c r="AB514" s="84"/>
      <c r="AC514" s="84"/>
      <c r="AD514" s="84"/>
      <c r="AE514" s="84"/>
      <c r="AF514" s="84"/>
      <c r="AG514" s="84"/>
      <c r="AH514" s="84"/>
      <c r="AI514" s="84"/>
      <c r="AJ514" s="84"/>
    </row>
    <row r="515" spans="1:36" x14ac:dyDescent="0.25">
      <c r="A515" s="257"/>
      <c r="B515" s="85"/>
      <c r="C515" s="85"/>
      <c r="D515" s="85"/>
      <c r="E515" s="85"/>
      <c r="F515" s="85"/>
      <c r="G515" s="85"/>
      <c r="H515" s="85"/>
      <c r="I515" s="85"/>
      <c r="J515" s="85"/>
      <c r="K515" s="85"/>
      <c r="L515" s="85"/>
      <c r="M515" s="85"/>
      <c r="N515" s="85"/>
      <c r="O515" s="85"/>
      <c r="P515" s="85"/>
      <c r="Q515" s="85"/>
      <c r="R515" s="85"/>
      <c r="S515" s="85"/>
      <c r="T515" s="85"/>
      <c r="U515" s="85"/>
      <c r="V515" s="85"/>
      <c r="W515" s="85"/>
      <c r="X515" s="85"/>
      <c r="Y515" s="85"/>
      <c r="Z515" s="85"/>
      <c r="AA515" s="85"/>
      <c r="AB515" s="85"/>
      <c r="AC515" s="85"/>
      <c r="AD515" s="85"/>
      <c r="AE515" s="85"/>
      <c r="AF515" s="85"/>
      <c r="AG515" s="85"/>
      <c r="AH515" s="85"/>
      <c r="AI515" s="85"/>
      <c r="AJ515" s="85"/>
    </row>
    <row r="516" spans="1:36" x14ac:dyDescent="0.25">
      <c r="A516" s="256"/>
      <c r="B516" s="84"/>
      <c r="C516" s="84"/>
      <c r="D516" s="84"/>
      <c r="E516" s="84"/>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row>
    <row r="517" spans="1:36" x14ac:dyDescent="0.25">
      <c r="A517" s="257"/>
      <c r="B517" s="85"/>
      <c r="C517" s="85"/>
      <c r="D517" s="85"/>
      <c r="E517" s="85"/>
      <c r="F517" s="85"/>
      <c r="G517" s="85"/>
      <c r="H517" s="85"/>
      <c r="I517" s="85"/>
      <c r="J517" s="85"/>
      <c r="K517" s="85"/>
      <c r="L517" s="85"/>
      <c r="M517" s="85"/>
      <c r="N517" s="85"/>
      <c r="O517" s="85"/>
      <c r="P517" s="85"/>
      <c r="Q517" s="85"/>
      <c r="R517" s="85"/>
      <c r="S517" s="85"/>
      <c r="T517" s="85"/>
      <c r="U517" s="85"/>
      <c r="V517" s="85"/>
      <c r="W517" s="85"/>
      <c r="X517" s="85"/>
      <c r="Y517" s="85"/>
      <c r="Z517" s="85"/>
      <c r="AA517" s="85"/>
      <c r="AB517" s="85"/>
      <c r="AC517" s="85"/>
      <c r="AD517" s="85"/>
      <c r="AE517" s="85"/>
      <c r="AF517" s="85"/>
      <c r="AG517" s="85"/>
      <c r="AH517" s="85"/>
      <c r="AI517" s="85"/>
      <c r="AJ517" s="85"/>
    </row>
    <row r="518" spans="1:36" x14ac:dyDescent="0.25">
      <c r="A518" s="256"/>
      <c r="B518" s="84"/>
      <c r="C518" s="84"/>
      <c r="D518" s="84"/>
      <c r="E518" s="84"/>
      <c r="F518" s="84"/>
      <c r="G518" s="84"/>
      <c r="H518" s="84"/>
      <c r="I518" s="84"/>
      <c r="J518" s="84"/>
      <c r="K518" s="84"/>
      <c r="L518" s="84"/>
      <c r="M518" s="84"/>
      <c r="N518" s="84"/>
      <c r="O518" s="84"/>
      <c r="P518" s="84"/>
      <c r="Q518" s="84"/>
      <c r="R518" s="84"/>
      <c r="S518" s="84"/>
      <c r="T518" s="84"/>
      <c r="U518" s="84"/>
      <c r="V518" s="84"/>
      <c r="W518" s="84"/>
      <c r="X518" s="84"/>
      <c r="Y518" s="84"/>
      <c r="Z518" s="84"/>
      <c r="AA518" s="84"/>
      <c r="AB518" s="84"/>
      <c r="AC518" s="84"/>
      <c r="AD518" s="84"/>
      <c r="AE518" s="84"/>
      <c r="AF518" s="84"/>
      <c r="AG518" s="84"/>
      <c r="AH518" s="84"/>
      <c r="AI518" s="84"/>
      <c r="AJ518" s="84"/>
    </row>
    <row r="519" spans="1:36" x14ac:dyDescent="0.25">
      <c r="A519" s="257"/>
      <c r="B519" s="85"/>
      <c r="C519" s="85"/>
      <c r="D519" s="85"/>
      <c r="E519" s="85"/>
      <c r="F519" s="85"/>
      <c r="G519" s="85"/>
      <c r="H519" s="85"/>
      <c r="I519" s="85"/>
      <c r="J519" s="85"/>
      <c r="K519" s="85"/>
      <c r="L519" s="85"/>
      <c r="M519" s="85"/>
      <c r="N519" s="85"/>
      <c r="O519" s="85"/>
      <c r="P519" s="85"/>
      <c r="Q519" s="85"/>
      <c r="R519" s="85"/>
      <c r="S519" s="85"/>
      <c r="T519" s="85"/>
      <c r="U519" s="85"/>
      <c r="V519" s="85"/>
      <c r="W519" s="85"/>
      <c r="X519" s="85"/>
      <c r="Y519" s="85"/>
      <c r="Z519" s="85"/>
      <c r="AA519" s="85"/>
      <c r="AB519" s="85"/>
      <c r="AC519" s="85"/>
      <c r="AD519" s="85"/>
      <c r="AE519" s="85"/>
      <c r="AF519" s="85"/>
      <c r="AG519" s="85"/>
      <c r="AH519" s="85"/>
      <c r="AI519" s="85"/>
      <c r="AJ519" s="85"/>
    </row>
    <row r="520" spans="1:36" x14ac:dyDescent="0.25">
      <c r="A520" s="256"/>
      <c r="B520" s="84"/>
      <c r="C520" s="84"/>
      <c r="D520" s="84"/>
      <c r="E520" s="84"/>
      <c r="F520" s="84"/>
      <c r="G520" s="84"/>
      <c r="H520" s="84"/>
      <c r="I520" s="84"/>
      <c r="J520" s="84"/>
      <c r="K520" s="84"/>
      <c r="L520" s="84"/>
      <c r="M520" s="84"/>
      <c r="N520" s="84"/>
      <c r="O520" s="84"/>
      <c r="P520" s="84"/>
      <c r="Q520" s="84"/>
      <c r="R520" s="84"/>
      <c r="S520" s="84"/>
      <c r="T520" s="84"/>
      <c r="U520" s="84"/>
      <c r="V520" s="84"/>
      <c r="W520" s="84"/>
      <c r="X520" s="84"/>
      <c r="Y520" s="84"/>
      <c r="Z520" s="84"/>
      <c r="AA520" s="84"/>
      <c r="AB520" s="84"/>
      <c r="AC520" s="84"/>
      <c r="AD520" s="84"/>
      <c r="AE520" s="84"/>
      <c r="AF520" s="84"/>
      <c r="AG520" s="84"/>
      <c r="AH520" s="84"/>
      <c r="AI520" s="84"/>
      <c r="AJ520" s="84"/>
    </row>
    <row r="521" spans="1:36" x14ac:dyDescent="0.25">
      <c r="A521" s="257"/>
      <c r="B521" s="85"/>
      <c r="C521" s="85"/>
      <c r="D521" s="85"/>
      <c r="E521" s="85"/>
      <c r="F521" s="85"/>
      <c r="G521" s="85"/>
      <c r="H521" s="85"/>
      <c r="I521" s="85"/>
      <c r="J521" s="85"/>
      <c r="K521" s="85"/>
      <c r="L521" s="85"/>
      <c r="M521" s="85"/>
      <c r="N521" s="85"/>
      <c r="O521" s="85"/>
      <c r="P521" s="85"/>
      <c r="Q521" s="85"/>
      <c r="R521" s="85"/>
      <c r="S521" s="85"/>
      <c r="T521" s="85"/>
      <c r="U521" s="85"/>
      <c r="V521" s="85"/>
      <c r="W521" s="85"/>
      <c r="X521" s="85"/>
      <c r="Y521" s="85"/>
      <c r="Z521" s="85"/>
      <c r="AA521" s="85"/>
      <c r="AB521" s="85"/>
      <c r="AC521" s="85"/>
      <c r="AD521" s="85"/>
      <c r="AE521" s="85"/>
      <c r="AF521" s="85"/>
      <c r="AG521" s="85"/>
      <c r="AH521" s="85"/>
      <c r="AI521" s="85"/>
      <c r="AJ521" s="85"/>
    </row>
    <row r="522" spans="1:36" x14ac:dyDescent="0.25">
      <c r="A522" s="256"/>
      <c r="B522" s="84"/>
      <c r="C522" s="84"/>
      <c r="D522" s="84"/>
      <c r="E522" s="84"/>
      <c r="F522" s="84"/>
      <c r="G522" s="84"/>
      <c r="H522" s="84"/>
      <c r="I522" s="84"/>
      <c r="J522" s="84"/>
      <c r="K522" s="84"/>
      <c r="L522" s="84"/>
      <c r="M522" s="84"/>
      <c r="N522" s="84"/>
      <c r="O522" s="84"/>
      <c r="P522" s="84"/>
      <c r="Q522" s="84"/>
      <c r="R522" s="84"/>
      <c r="S522" s="84"/>
      <c r="T522" s="84"/>
      <c r="U522" s="84"/>
      <c r="V522" s="84"/>
      <c r="W522" s="84"/>
      <c r="X522" s="84"/>
      <c r="Y522" s="84"/>
      <c r="Z522" s="84"/>
      <c r="AA522" s="84"/>
      <c r="AB522" s="84"/>
      <c r="AC522" s="84"/>
      <c r="AD522" s="84"/>
      <c r="AE522" s="84"/>
      <c r="AF522" s="84"/>
      <c r="AG522" s="84"/>
      <c r="AH522" s="84"/>
      <c r="AI522" s="84"/>
      <c r="AJ522" s="84"/>
    </row>
    <row r="523" spans="1:36" x14ac:dyDescent="0.25">
      <c r="A523" s="257"/>
      <c r="B523" s="85"/>
      <c r="C523" s="85"/>
      <c r="D523" s="85"/>
      <c r="E523" s="85"/>
      <c r="F523" s="85"/>
      <c r="G523" s="85"/>
      <c r="H523" s="85"/>
      <c r="I523" s="85"/>
      <c r="J523" s="85"/>
      <c r="K523" s="85"/>
      <c r="L523" s="85"/>
      <c r="M523" s="85"/>
      <c r="N523" s="85"/>
      <c r="O523" s="85"/>
      <c r="P523" s="85"/>
      <c r="Q523" s="85"/>
      <c r="R523" s="85"/>
      <c r="S523" s="85"/>
      <c r="T523" s="85"/>
      <c r="U523" s="85"/>
      <c r="V523" s="85"/>
      <c r="W523" s="85"/>
      <c r="X523" s="85"/>
      <c r="Y523" s="85"/>
      <c r="Z523" s="85"/>
      <c r="AA523" s="85"/>
      <c r="AB523" s="85"/>
      <c r="AC523" s="85"/>
      <c r="AD523" s="85"/>
      <c r="AE523" s="85"/>
      <c r="AF523" s="85"/>
      <c r="AG523" s="85"/>
      <c r="AH523" s="85"/>
      <c r="AI523" s="85"/>
      <c r="AJ523" s="85"/>
    </row>
    <row r="524" spans="1:36" x14ac:dyDescent="0.25">
      <c r="A524" s="256"/>
      <c r="B524" s="84"/>
      <c r="C524" s="84"/>
      <c r="D524" s="84"/>
      <c r="E524" s="84"/>
      <c r="F524" s="84"/>
      <c r="G524" s="84"/>
      <c r="H524" s="84"/>
      <c r="I524" s="84"/>
      <c r="J524" s="84"/>
      <c r="K524" s="84"/>
      <c r="L524" s="84"/>
      <c r="M524" s="84"/>
      <c r="N524" s="84"/>
      <c r="O524" s="84"/>
      <c r="P524" s="84"/>
      <c r="Q524" s="84"/>
      <c r="R524" s="84"/>
      <c r="S524" s="84"/>
      <c r="T524" s="84"/>
      <c r="U524" s="84"/>
      <c r="V524" s="84"/>
      <c r="W524" s="84"/>
      <c r="X524" s="84"/>
      <c r="Y524" s="84"/>
      <c r="Z524" s="84"/>
      <c r="AA524" s="84"/>
      <c r="AB524" s="84"/>
      <c r="AC524" s="84"/>
      <c r="AD524" s="84"/>
      <c r="AE524" s="84"/>
      <c r="AF524" s="84"/>
      <c r="AG524" s="84"/>
      <c r="AH524" s="84"/>
      <c r="AI524" s="84"/>
      <c r="AJ524" s="84"/>
    </row>
    <row r="525" spans="1:36" x14ac:dyDescent="0.25">
      <c r="A525" s="257"/>
      <c r="B525" s="85"/>
      <c r="C525" s="85"/>
      <c r="D525" s="85"/>
      <c r="E525" s="85"/>
      <c r="F525" s="85"/>
      <c r="G525" s="85"/>
      <c r="H525" s="85"/>
      <c r="I525" s="85"/>
      <c r="J525" s="85"/>
      <c r="K525" s="85"/>
      <c r="L525" s="85"/>
      <c r="M525" s="85"/>
      <c r="N525" s="85"/>
      <c r="O525" s="85"/>
      <c r="P525" s="85"/>
      <c r="Q525" s="85"/>
      <c r="R525" s="85"/>
      <c r="S525" s="85"/>
      <c r="T525" s="85"/>
      <c r="U525" s="85"/>
      <c r="V525" s="85"/>
      <c r="W525" s="85"/>
      <c r="X525" s="85"/>
      <c r="Y525" s="85"/>
      <c r="Z525" s="85"/>
      <c r="AA525" s="85"/>
      <c r="AB525" s="85"/>
      <c r="AC525" s="85"/>
      <c r="AD525" s="85"/>
      <c r="AE525" s="85"/>
      <c r="AF525" s="85"/>
      <c r="AG525" s="85"/>
      <c r="AH525" s="85"/>
      <c r="AI525" s="85"/>
      <c r="AJ525" s="85"/>
    </row>
    <row r="526" spans="1:36" x14ac:dyDescent="0.25">
      <c r="A526" s="256"/>
      <c r="B526" s="84"/>
      <c r="C526" s="84"/>
      <c r="D526" s="84"/>
      <c r="E526" s="84"/>
      <c r="F526" s="84"/>
      <c r="G526" s="84"/>
      <c r="H526" s="84"/>
      <c r="I526" s="84"/>
      <c r="J526" s="84"/>
      <c r="K526" s="84"/>
      <c r="L526" s="84"/>
      <c r="M526" s="84"/>
      <c r="N526" s="84"/>
      <c r="O526" s="84"/>
      <c r="P526" s="84"/>
      <c r="Q526" s="84"/>
      <c r="R526" s="84"/>
      <c r="S526" s="84"/>
      <c r="T526" s="84"/>
      <c r="U526" s="84"/>
      <c r="V526" s="84"/>
      <c r="W526" s="84"/>
      <c r="X526" s="84"/>
      <c r="Y526" s="84"/>
      <c r="Z526" s="84"/>
      <c r="AA526" s="84"/>
      <c r="AB526" s="84"/>
      <c r="AC526" s="84"/>
      <c r="AD526" s="84"/>
      <c r="AE526" s="84"/>
      <c r="AF526" s="84"/>
      <c r="AG526" s="84"/>
      <c r="AH526" s="84"/>
      <c r="AI526" s="84"/>
      <c r="AJ526" s="84"/>
    </row>
    <row r="527" spans="1:36" x14ac:dyDescent="0.25">
      <c r="A527" s="257"/>
      <c r="B527" s="85"/>
      <c r="C527" s="85"/>
      <c r="D527" s="85"/>
      <c r="E527" s="85"/>
      <c r="F527" s="85"/>
      <c r="G527" s="85"/>
      <c r="H527" s="85"/>
      <c r="I527" s="85"/>
      <c r="J527" s="85"/>
      <c r="K527" s="85"/>
      <c r="L527" s="85"/>
      <c r="M527" s="85"/>
      <c r="N527" s="85"/>
      <c r="O527" s="85"/>
      <c r="P527" s="85"/>
      <c r="Q527" s="85"/>
      <c r="R527" s="85"/>
      <c r="S527" s="85"/>
      <c r="T527" s="85"/>
      <c r="U527" s="85"/>
      <c r="V527" s="85"/>
      <c r="W527" s="85"/>
      <c r="X527" s="85"/>
      <c r="Y527" s="85"/>
      <c r="Z527" s="85"/>
      <c r="AA527" s="85"/>
      <c r="AB527" s="85"/>
      <c r="AC527" s="85"/>
      <c r="AD527" s="85"/>
      <c r="AE527" s="85"/>
      <c r="AF527" s="85"/>
      <c r="AG527" s="85"/>
      <c r="AH527" s="85"/>
      <c r="AI527" s="85"/>
      <c r="AJ527" s="85"/>
    </row>
    <row r="528" spans="1:36" x14ac:dyDescent="0.25">
      <c r="A528" s="256"/>
      <c r="B528" s="84"/>
      <c r="C528" s="84"/>
      <c r="D528" s="84"/>
      <c r="E528" s="84"/>
      <c r="F528" s="84"/>
      <c r="G528" s="84"/>
      <c r="H528" s="84"/>
      <c r="I528" s="84"/>
      <c r="J528" s="84"/>
      <c r="K528" s="84"/>
      <c r="L528" s="84"/>
      <c r="M528" s="84"/>
      <c r="N528" s="84"/>
      <c r="O528" s="84"/>
      <c r="P528" s="84"/>
      <c r="Q528" s="84"/>
      <c r="R528" s="84"/>
      <c r="S528" s="84"/>
      <c r="T528" s="84"/>
      <c r="U528" s="84"/>
      <c r="V528" s="84"/>
      <c r="W528" s="84"/>
      <c r="X528" s="84"/>
      <c r="Y528" s="84"/>
      <c r="Z528" s="84"/>
      <c r="AA528" s="84"/>
      <c r="AB528" s="84"/>
      <c r="AC528" s="84"/>
      <c r="AD528" s="84"/>
      <c r="AE528" s="84"/>
      <c r="AF528" s="84"/>
      <c r="AG528" s="84"/>
      <c r="AH528" s="84"/>
      <c r="AI528" s="84"/>
      <c r="AJ528" s="84"/>
    </row>
    <row r="529" spans="1:36" x14ac:dyDescent="0.25">
      <c r="A529" s="257"/>
      <c r="B529" s="85"/>
      <c r="C529" s="85"/>
      <c r="D529" s="85"/>
      <c r="E529" s="85"/>
      <c r="F529" s="85"/>
      <c r="G529" s="85"/>
      <c r="H529" s="85"/>
      <c r="I529" s="85"/>
      <c r="J529" s="85"/>
      <c r="K529" s="85"/>
      <c r="L529" s="85"/>
      <c r="M529" s="85"/>
      <c r="N529" s="85"/>
      <c r="O529" s="85"/>
      <c r="P529" s="85"/>
      <c r="Q529" s="85"/>
      <c r="R529" s="85"/>
      <c r="S529" s="85"/>
      <c r="T529" s="85"/>
      <c r="U529" s="85"/>
      <c r="V529" s="85"/>
      <c r="W529" s="85"/>
      <c r="X529" s="85"/>
      <c r="Y529" s="85"/>
      <c r="Z529" s="85"/>
      <c r="AA529" s="85"/>
      <c r="AB529" s="85"/>
      <c r="AC529" s="85"/>
      <c r="AD529" s="85"/>
      <c r="AE529" s="85"/>
      <c r="AF529" s="85"/>
      <c r="AG529" s="85"/>
      <c r="AH529" s="85"/>
      <c r="AI529" s="85"/>
      <c r="AJ529" s="85"/>
    </row>
    <row r="530" spans="1:36" x14ac:dyDescent="0.25">
      <c r="A530" s="256"/>
      <c r="B530" s="84"/>
      <c r="C530" s="84"/>
      <c r="D530" s="84"/>
      <c r="E530" s="84"/>
      <c r="F530" s="84"/>
      <c r="G530" s="84"/>
      <c r="H530" s="84"/>
      <c r="I530" s="84"/>
      <c r="J530" s="84"/>
      <c r="K530" s="84"/>
      <c r="L530" s="84"/>
      <c r="M530" s="84"/>
      <c r="N530" s="84"/>
      <c r="O530" s="84"/>
      <c r="P530" s="84"/>
      <c r="Q530" s="84"/>
      <c r="R530" s="84"/>
      <c r="S530" s="84"/>
      <c r="T530" s="84"/>
      <c r="U530" s="84"/>
      <c r="V530" s="84"/>
      <c r="W530" s="84"/>
      <c r="X530" s="84"/>
      <c r="Y530" s="84"/>
      <c r="Z530" s="84"/>
      <c r="AA530" s="84"/>
      <c r="AB530" s="84"/>
      <c r="AC530" s="84"/>
      <c r="AD530" s="84"/>
      <c r="AE530" s="84"/>
      <c r="AF530" s="84"/>
      <c r="AG530" s="84"/>
      <c r="AH530" s="84"/>
      <c r="AI530" s="84"/>
      <c r="AJ530" s="84"/>
    </row>
    <row r="531" spans="1:36" x14ac:dyDescent="0.25">
      <c r="A531" s="257"/>
      <c r="B531" s="85"/>
      <c r="C531" s="85"/>
      <c r="D531" s="85"/>
      <c r="E531" s="85"/>
      <c r="F531" s="85"/>
      <c r="G531" s="85"/>
      <c r="H531" s="85"/>
      <c r="I531" s="85"/>
      <c r="J531" s="85"/>
      <c r="K531" s="85"/>
      <c r="L531" s="85"/>
      <c r="M531" s="85"/>
      <c r="N531" s="85"/>
      <c r="O531" s="85"/>
      <c r="P531" s="85"/>
      <c r="Q531" s="85"/>
      <c r="R531" s="85"/>
      <c r="S531" s="85"/>
      <c r="T531" s="85"/>
      <c r="U531" s="85"/>
      <c r="V531" s="85"/>
      <c r="W531" s="85"/>
      <c r="X531" s="85"/>
      <c r="Y531" s="85"/>
      <c r="Z531" s="85"/>
      <c r="AA531" s="85"/>
      <c r="AB531" s="85"/>
      <c r="AC531" s="85"/>
      <c r="AD531" s="85"/>
      <c r="AE531" s="85"/>
      <c r="AF531" s="85"/>
      <c r="AG531" s="85"/>
      <c r="AH531" s="85"/>
      <c r="AI531" s="85"/>
      <c r="AJ531" s="85"/>
    </row>
    <row r="532" spans="1:36" x14ac:dyDescent="0.25">
      <c r="A532" s="256"/>
      <c r="B532" s="84"/>
      <c r="C532" s="84"/>
      <c r="D532" s="84"/>
      <c r="E532" s="84"/>
      <c r="F532" s="84"/>
      <c r="G532" s="84"/>
      <c r="H532" s="84"/>
      <c r="I532" s="84"/>
      <c r="J532" s="84"/>
      <c r="K532" s="84"/>
      <c r="L532" s="84"/>
      <c r="M532" s="84"/>
      <c r="N532" s="84"/>
      <c r="O532" s="84"/>
      <c r="P532" s="84"/>
      <c r="Q532" s="84"/>
      <c r="R532" s="84"/>
      <c r="S532" s="84"/>
      <c r="T532" s="84"/>
      <c r="U532" s="84"/>
      <c r="V532" s="84"/>
      <c r="W532" s="84"/>
      <c r="X532" s="84"/>
      <c r="Y532" s="84"/>
      <c r="Z532" s="84"/>
      <c r="AA532" s="84"/>
      <c r="AB532" s="84"/>
      <c r="AC532" s="84"/>
      <c r="AD532" s="84"/>
      <c r="AE532" s="84"/>
      <c r="AF532" s="84"/>
      <c r="AG532" s="84"/>
      <c r="AH532" s="84"/>
      <c r="AI532" s="84"/>
      <c r="AJ532" s="84"/>
    </row>
    <row r="533" spans="1:36" x14ac:dyDescent="0.25">
      <c r="A533" s="257"/>
      <c r="B533" s="85"/>
      <c r="C533" s="85"/>
      <c r="D533" s="85"/>
      <c r="E533" s="85"/>
      <c r="F533" s="85"/>
      <c r="G533" s="85"/>
      <c r="H533" s="85"/>
      <c r="I533" s="85"/>
      <c r="J533" s="85"/>
      <c r="K533" s="85"/>
      <c r="L533" s="85"/>
      <c r="M533" s="85"/>
      <c r="N533" s="85"/>
      <c r="O533" s="85"/>
      <c r="P533" s="85"/>
      <c r="Q533" s="85"/>
      <c r="R533" s="85"/>
      <c r="S533" s="85"/>
      <c r="T533" s="85"/>
      <c r="U533" s="85"/>
      <c r="V533" s="85"/>
      <c r="W533" s="85"/>
      <c r="X533" s="85"/>
      <c r="Y533" s="85"/>
      <c r="Z533" s="85"/>
      <c r="AA533" s="85"/>
      <c r="AB533" s="85"/>
      <c r="AC533" s="85"/>
      <c r="AD533" s="85"/>
      <c r="AE533" s="85"/>
      <c r="AF533" s="85"/>
      <c r="AG533" s="85"/>
      <c r="AH533" s="85"/>
      <c r="AI533" s="85"/>
      <c r="AJ533" s="85"/>
    </row>
    <row r="534" spans="1:36" x14ac:dyDescent="0.25">
      <c r="A534" s="256"/>
      <c r="B534" s="84"/>
      <c r="C534" s="84"/>
      <c r="D534" s="84"/>
      <c r="E534" s="84"/>
      <c r="F534" s="84"/>
      <c r="G534" s="84"/>
      <c r="H534" s="84"/>
      <c r="I534" s="84"/>
      <c r="J534" s="84"/>
      <c r="K534" s="84"/>
      <c r="L534" s="84"/>
      <c r="M534" s="84"/>
      <c r="N534" s="84"/>
      <c r="O534" s="84"/>
      <c r="P534" s="84"/>
      <c r="Q534" s="84"/>
      <c r="R534" s="84"/>
      <c r="S534" s="84"/>
      <c r="T534" s="84"/>
      <c r="U534" s="84"/>
      <c r="V534" s="84"/>
      <c r="W534" s="84"/>
      <c r="X534" s="84"/>
      <c r="Y534" s="84"/>
      <c r="Z534" s="84"/>
      <c r="AA534" s="84"/>
      <c r="AB534" s="84"/>
      <c r="AC534" s="84"/>
      <c r="AD534" s="84"/>
      <c r="AE534" s="84"/>
      <c r="AF534" s="84"/>
      <c r="AG534" s="84"/>
      <c r="AH534" s="84"/>
      <c r="AI534" s="84"/>
      <c r="AJ534" s="84"/>
    </row>
    <row r="535" spans="1:36" x14ac:dyDescent="0.25">
      <c r="A535" s="257"/>
      <c r="B535" s="85"/>
      <c r="C535" s="85"/>
      <c r="D535" s="85"/>
      <c r="E535" s="85"/>
      <c r="F535" s="85"/>
      <c r="G535" s="85"/>
      <c r="H535" s="85"/>
      <c r="I535" s="85"/>
      <c r="J535" s="85"/>
      <c r="K535" s="85"/>
      <c r="L535" s="85"/>
      <c r="M535" s="85"/>
      <c r="N535" s="85"/>
      <c r="O535" s="85"/>
      <c r="P535" s="85"/>
      <c r="Q535" s="85"/>
      <c r="R535" s="85"/>
      <c r="S535" s="85"/>
      <c r="T535" s="85"/>
      <c r="U535" s="85"/>
      <c r="V535" s="85"/>
      <c r="W535" s="85"/>
      <c r="X535" s="85"/>
      <c r="Y535" s="85"/>
      <c r="Z535" s="85"/>
      <c r="AA535" s="85"/>
      <c r="AB535" s="85"/>
      <c r="AC535" s="85"/>
      <c r="AD535" s="85"/>
      <c r="AE535" s="85"/>
      <c r="AF535" s="85"/>
      <c r="AG535" s="85"/>
      <c r="AH535" s="85"/>
      <c r="AI535" s="85"/>
      <c r="AJ535" s="85"/>
    </row>
    <row r="536" spans="1:36" x14ac:dyDescent="0.25">
      <c r="A536" s="256"/>
      <c r="B536" s="84"/>
      <c r="C536" s="84"/>
      <c r="D536" s="84"/>
      <c r="E536" s="84"/>
      <c r="F536" s="84"/>
      <c r="G536" s="84"/>
      <c r="H536" s="84"/>
      <c r="I536" s="84"/>
      <c r="J536" s="84"/>
      <c r="K536" s="84"/>
      <c r="L536" s="84"/>
      <c r="M536" s="84"/>
      <c r="N536" s="84"/>
      <c r="O536" s="84"/>
      <c r="P536" s="84"/>
      <c r="Q536" s="84"/>
      <c r="R536" s="84"/>
      <c r="S536" s="84"/>
      <c r="T536" s="84"/>
      <c r="U536" s="84"/>
      <c r="V536" s="84"/>
      <c r="W536" s="84"/>
      <c r="X536" s="84"/>
      <c r="Y536" s="84"/>
      <c r="Z536" s="84"/>
      <c r="AA536" s="84"/>
      <c r="AB536" s="84"/>
      <c r="AC536" s="84"/>
      <c r="AD536" s="84"/>
      <c r="AE536" s="84"/>
      <c r="AF536" s="84"/>
      <c r="AG536" s="84"/>
      <c r="AH536" s="84"/>
      <c r="AI536" s="84"/>
      <c r="AJ536" s="84"/>
    </row>
    <row r="537" spans="1:36" x14ac:dyDescent="0.25">
      <c r="A537" s="257"/>
      <c r="B537" s="85"/>
      <c r="C537" s="85"/>
      <c r="D537" s="85"/>
      <c r="E537" s="85"/>
      <c r="F537" s="85"/>
      <c r="G537" s="85"/>
      <c r="H537" s="85"/>
      <c r="I537" s="85"/>
      <c r="J537" s="85"/>
      <c r="K537" s="85"/>
      <c r="L537" s="85"/>
      <c r="M537" s="85"/>
      <c r="N537" s="85"/>
      <c r="O537" s="85"/>
      <c r="P537" s="85"/>
      <c r="Q537" s="85"/>
      <c r="R537" s="85"/>
      <c r="S537" s="85"/>
      <c r="T537" s="85"/>
      <c r="U537" s="85"/>
      <c r="V537" s="85"/>
      <c r="W537" s="85"/>
      <c r="X537" s="85"/>
      <c r="Y537" s="85"/>
      <c r="Z537" s="85"/>
      <c r="AA537" s="85"/>
      <c r="AB537" s="85"/>
      <c r="AC537" s="85"/>
      <c r="AD537" s="85"/>
      <c r="AE537" s="85"/>
      <c r="AF537" s="85"/>
      <c r="AG537" s="85"/>
      <c r="AH537" s="85"/>
      <c r="AI537" s="85"/>
      <c r="AJ537" s="85"/>
    </row>
    <row r="538" spans="1:36" x14ac:dyDescent="0.25">
      <c r="A538" s="256"/>
      <c r="B538" s="84"/>
      <c r="C538" s="84"/>
      <c r="D538" s="84"/>
      <c r="E538" s="84"/>
      <c r="F538" s="84"/>
      <c r="G538" s="84"/>
      <c r="H538" s="84"/>
      <c r="I538" s="84"/>
      <c r="J538" s="84"/>
      <c r="K538" s="84"/>
      <c r="L538" s="84"/>
      <c r="M538" s="84"/>
      <c r="N538" s="84"/>
      <c r="O538" s="84"/>
      <c r="P538" s="84"/>
      <c r="Q538" s="84"/>
      <c r="R538" s="84"/>
      <c r="S538" s="84"/>
      <c r="T538" s="84"/>
      <c r="U538" s="84"/>
      <c r="V538" s="84"/>
      <c r="W538" s="84"/>
      <c r="X538" s="84"/>
      <c r="Y538" s="84"/>
      <c r="Z538" s="84"/>
      <c r="AA538" s="84"/>
      <c r="AB538" s="84"/>
      <c r="AC538" s="84"/>
      <c r="AD538" s="84"/>
      <c r="AE538" s="84"/>
      <c r="AF538" s="84"/>
      <c r="AG538" s="84"/>
      <c r="AH538" s="84"/>
      <c r="AI538" s="84"/>
      <c r="AJ538" s="84"/>
    </row>
    <row r="539" spans="1:36" x14ac:dyDescent="0.25">
      <c r="A539" s="257"/>
      <c r="B539" s="85"/>
      <c r="C539" s="85"/>
      <c r="D539" s="85"/>
      <c r="E539" s="85"/>
      <c r="F539" s="85"/>
      <c r="G539" s="85"/>
      <c r="H539" s="85"/>
      <c r="I539" s="85"/>
      <c r="J539" s="85"/>
      <c r="K539" s="85"/>
      <c r="L539" s="85"/>
      <c r="M539" s="85"/>
      <c r="N539" s="85"/>
      <c r="O539" s="85"/>
      <c r="P539" s="85"/>
      <c r="Q539" s="85"/>
      <c r="R539" s="85"/>
      <c r="S539" s="85"/>
      <c r="T539" s="85"/>
      <c r="U539" s="85"/>
      <c r="V539" s="85"/>
      <c r="W539" s="85"/>
      <c r="X539" s="85"/>
      <c r="Y539" s="85"/>
      <c r="Z539" s="85"/>
      <c r="AA539" s="85"/>
      <c r="AB539" s="85"/>
      <c r="AC539" s="85"/>
      <c r="AD539" s="85"/>
      <c r="AE539" s="85"/>
      <c r="AF539" s="85"/>
      <c r="AG539" s="85"/>
      <c r="AH539" s="85"/>
      <c r="AI539" s="85"/>
      <c r="AJ539" s="85"/>
    </row>
    <row r="540" spans="1:36" x14ac:dyDescent="0.25">
      <c r="A540" s="256"/>
      <c r="B540" s="84"/>
      <c r="C540" s="84"/>
      <c r="D540" s="84"/>
      <c r="E540" s="84"/>
      <c r="F540" s="84"/>
      <c r="G540" s="84"/>
      <c r="H540" s="84"/>
      <c r="I540" s="84"/>
      <c r="J540" s="84"/>
      <c r="K540" s="84"/>
      <c r="L540" s="84"/>
      <c r="M540" s="84"/>
      <c r="N540" s="84"/>
      <c r="O540" s="84"/>
      <c r="P540" s="84"/>
      <c r="Q540" s="84"/>
      <c r="R540" s="84"/>
      <c r="S540" s="84"/>
      <c r="T540" s="84"/>
      <c r="U540" s="84"/>
      <c r="V540" s="84"/>
      <c r="W540" s="84"/>
      <c r="X540" s="84"/>
      <c r="Y540" s="84"/>
      <c r="Z540" s="84"/>
      <c r="AA540" s="84"/>
      <c r="AB540" s="84"/>
      <c r="AC540" s="84"/>
      <c r="AD540" s="84"/>
      <c r="AE540" s="84"/>
      <c r="AF540" s="84"/>
      <c r="AG540" s="84"/>
      <c r="AH540" s="84"/>
      <c r="AI540" s="84"/>
      <c r="AJ540" s="84"/>
    </row>
    <row r="541" spans="1:36" x14ac:dyDescent="0.25">
      <c r="A541" s="257"/>
      <c r="B541" s="85"/>
      <c r="C541" s="85"/>
      <c r="D541" s="85"/>
      <c r="E541" s="85"/>
      <c r="F541" s="85"/>
      <c r="G541" s="85"/>
      <c r="H541" s="85"/>
      <c r="I541" s="85"/>
      <c r="J541" s="85"/>
      <c r="K541" s="85"/>
      <c r="L541" s="85"/>
      <c r="M541" s="85"/>
      <c r="N541" s="85"/>
      <c r="O541" s="85"/>
      <c r="P541" s="85"/>
      <c r="Q541" s="85"/>
      <c r="R541" s="85"/>
      <c r="S541" s="85"/>
      <c r="T541" s="85"/>
      <c r="U541" s="85"/>
      <c r="V541" s="85"/>
      <c r="W541" s="85"/>
      <c r="X541" s="85"/>
      <c r="Y541" s="85"/>
      <c r="Z541" s="85"/>
      <c r="AA541" s="85"/>
      <c r="AB541" s="85"/>
      <c r="AC541" s="85"/>
      <c r="AD541" s="85"/>
      <c r="AE541" s="85"/>
      <c r="AF541" s="85"/>
      <c r="AG541" s="85"/>
      <c r="AH541" s="85"/>
      <c r="AI541" s="85"/>
      <c r="AJ541" s="85"/>
    </row>
    <row r="542" spans="1:36" x14ac:dyDescent="0.25">
      <c r="A542" s="256"/>
      <c r="B542" s="84"/>
      <c r="C542" s="84"/>
      <c r="D542" s="84"/>
      <c r="E542" s="84"/>
      <c r="F542" s="84"/>
      <c r="G542" s="84"/>
      <c r="H542" s="84"/>
      <c r="I542" s="84"/>
      <c r="J542" s="84"/>
      <c r="K542" s="84"/>
      <c r="L542" s="84"/>
      <c r="M542" s="84"/>
      <c r="N542" s="84"/>
      <c r="O542" s="84"/>
      <c r="P542" s="84"/>
      <c r="Q542" s="84"/>
      <c r="R542" s="84"/>
      <c r="S542" s="84"/>
      <c r="T542" s="84"/>
      <c r="U542" s="84"/>
      <c r="V542" s="84"/>
      <c r="W542" s="84"/>
      <c r="X542" s="84"/>
      <c r="Y542" s="84"/>
      <c r="Z542" s="84"/>
      <c r="AA542" s="84"/>
      <c r="AB542" s="84"/>
      <c r="AC542" s="84"/>
      <c r="AD542" s="84"/>
      <c r="AE542" s="84"/>
      <c r="AF542" s="84"/>
      <c r="AG542" s="84"/>
      <c r="AH542" s="84"/>
      <c r="AI542" s="84"/>
      <c r="AJ542" s="84"/>
    </row>
    <row r="543" spans="1:36" x14ac:dyDescent="0.25">
      <c r="A543" s="257"/>
      <c r="B543" s="85"/>
      <c r="C543" s="85"/>
      <c r="D543" s="85"/>
      <c r="E543" s="85"/>
      <c r="F543" s="85"/>
      <c r="G543" s="85"/>
      <c r="H543" s="85"/>
      <c r="I543" s="85"/>
      <c r="J543" s="85"/>
      <c r="K543" s="85"/>
      <c r="L543" s="85"/>
      <c r="M543" s="85"/>
      <c r="N543" s="85"/>
      <c r="O543" s="85"/>
      <c r="P543" s="85"/>
      <c r="Q543" s="85"/>
      <c r="R543" s="85"/>
      <c r="S543" s="85"/>
      <c r="T543" s="85"/>
      <c r="U543" s="85"/>
      <c r="V543" s="85"/>
      <c r="W543" s="85"/>
      <c r="X543" s="85"/>
      <c r="Y543" s="85"/>
      <c r="Z543" s="85"/>
      <c r="AA543" s="85"/>
      <c r="AB543" s="85"/>
      <c r="AC543" s="85"/>
      <c r="AD543" s="85"/>
      <c r="AE543" s="85"/>
      <c r="AF543" s="85"/>
      <c r="AG543" s="85"/>
      <c r="AH543" s="85"/>
      <c r="AI543" s="85"/>
      <c r="AJ543" s="85"/>
    </row>
    <row r="544" spans="1:36" x14ac:dyDescent="0.25">
      <c r="A544" s="256"/>
      <c r="B544" s="84"/>
      <c r="C544" s="84"/>
      <c r="D544" s="84"/>
      <c r="E544" s="84"/>
      <c r="F544" s="84"/>
      <c r="G544" s="84"/>
      <c r="H544" s="84"/>
      <c r="I544" s="84"/>
      <c r="J544" s="84"/>
      <c r="K544" s="84"/>
      <c r="L544" s="84"/>
      <c r="M544" s="84"/>
      <c r="N544" s="84"/>
      <c r="O544" s="84"/>
      <c r="P544" s="84"/>
      <c r="Q544" s="84"/>
      <c r="R544" s="84"/>
      <c r="S544" s="84"/>
      <c r="T544" s="84"/>
      <c r="U544" s="84"/>
      <c r="V544" s="84"/>
      <c r="W544" s="84"/>
      <c r="X544" s="84"/>
      <c r="Y544" s="84"/>
      <c r="Z544" s="84"/>
      <c r="AA544" s="84"/>
      <c r="AB544" s="84"/>
      <c r="AC544" s="84"/>
      <c r="AD544" s="84"/>
      <c r="AE544" s="84"/>
      <c r="AF544" s="84"/>
      <c r="AG544" s="84"/>
      <c r="AH544" s="84"/>
      <c r="AI544" s="84"/>
      <c r="AJ544" s="84"/>
    </row>
    <row r="545" spans="1:36" x14ac:dyDescent="0.25">
      <c r="A545" s="257"/>
      <c r="B545" s="85"/>
      <c r="C545" s="85"/>
      <c r="D545" s="85"/>
      <c r="E545" s="85"/>
      <c r="F545" s="85"/>
      <c r="G545" s="85"/>
      <c r="H545" s="85"/>
      <c r="I545" s="85"/>
      <c r="J545" s="85"/>
      <c r="K545" s="85"/>
      <c r="L545" s="85"/>
      <c r="M545" s="85"/>
      <c r="N545" s="85"/>
      <c r="O545" s="85"/>
      <c r="P545" s="85"/>
      <c r="Q545" s="85"/>
      <c r="R545" s="85"/>
      <c r="S545" s="85"/>
      <c r="T545" s="85"/>
      <c r="U545" s="85"/>
      <c r="V545" s="85"/>
      <c r="W545" s="85"/>
      <c r="X545" s="85"/>
      <c r="Y545" s="85"/>
      <c r="Z545" s="85"/>
      <c r="AA545" s="85"/>
      <c r="AB545" s="85"/>
      <c r="AC545" s="85"/>
      <c r="AD545" s="85"/>
      <c r="AE545" s="85"/>
      <c r="AF545" s="85"/>
      <c r="AG545" s="85"/>
      <c r="AH545" s="85"/>
      <c r="AI545" s="85"/>
      <c r="AJ545" s="85"/>
    </row>
    <row r="546" spans="1:36" x14ac:dyDescent="0.25">
      <c r="A546" s="256"/>
      <c r="B546" s="84"/>
      <c r="C546" s="84"/>
      <c r="D546" s="84"/>
      <c r="E546" s="84"/>
      <c r="F546" s="84"/>
      <c r="G546" s="84"/>
      <c r="H546" s="84"/>
      <c r="I546" s="84"/>
      <c r="J546" s="84"/>
      <c r="K546" s="84"/>
      <c r="L546" s="84"/>
      <c r="M546" s="84"/>
      <c r="N546" s="84"/>
      <c r="O546" s="84"/>
      <c r="P546" s="84"/>
      <c r="Q546" s="84"/>
      <c r="R546" s="84"/>
      <c r="S546" s="84"/>
      <c r="T546" s="84"/>
      <c r="U546" s="84"/>
      <c r="V546" s="84"/>
      <c r="W546" s="84"/>
      <c r="X546" s="84"/>
      <c r="Y546" s="84"/>
      <c r="Z546" s="84"/>
      <c r="AA546" s="84"/>
      <c r="AB546" s="84"/>
      <c r="AC546" s="84"/>
      <c r="AD546" s="84"/>
      <c r="AE546" s="84"/>
      <c r="AF546" s="84"/>
      <c r="AG546" s="84"/>
      <c r="AH546" s="84"/>
      <c r="AI546" s="84"/>
      <c r="AJ546" s="84"/>
    </row>
    <row r="547" spans="1:36" x14ac:dyDescent="0.25">
      <c r="A547" s="257"/>
      <c r="B547" s="85"/>
      <c r="C547" s="85"/>
      <c r="D547" s="85"/>
      <c r="E547" s="85"/>
      <c r="F547" s="85"/>
      <c r="G547" s="85"/>
      <c r="H547" s="85"/>
      <c r="I547" s="85"/>
      <c r="J547" s="85"/>
      <c r="K547" s="85"/>
      <c r="L547" s="85"/>
      <c r="M547" s="85"/>
      <c r="N547" s="85"/>
      <c r="O547" s="85"/>
      <c r="P547" s="85"/>
      <c r="Q547" s="85"/>
      <c r="R547" s="85"/>
      <c r="S547" s="85"/>
      <c r="T547" s="85"/>
      <c r="U547" s="85"/>
      <c r="V547" s="85"/>
      <c r="W547" s="85"/>
      <c r="X547" s="85"/>
      <c r="Y547" s="85"/>
      <c r="Z547" s="85"/>
      <c r="AA547" s="85"/>
      <c r="AB547" s="85"/>
      <c r="AC547" s="85"/>
      <c r="AD547" s="85"/>
      <c r="AE547" s="85"/>
      <c r="AF547" s="85"/>
      <c r="AG547" s="85"/>
      <c r="AH547" s="85"/>
      <c r="AI547" s="85"/>
      <c r="AJ547" s="85"/>
    </row>
    <row r="548" spans="1:36" x14ac:dyDescent="0.25">
      <c r="A548" s="256"/>
      <c r="B548" s="84"/>
      <c r="C548" s="84"/>
      <c r="D548" s="84"/>
      <c r="E548" s="84"/>
      <c r="F548" s="84"/>
      <c r="G548" s="84"/>
      <c r="H548" s="84"/>
      <c r="I548" s="84"/>
      <c r="J548" s="84"/>
      <c r="K548" s="84"/>
      <c r="L548" s="84"/>
      <c r="M548" s="84"/>
      <c r="N548" s="84"/>
      <c r="O548" s="84"/>
      <c r="P548" s="84"/>
      <c r="Q548" s="84"/>
      <c r="R548" s="84"/>
      <c r="S548" s="84"/>
      <c r="T548" s="84"/>
      <c r="U548" s="84"/>
      <c r="V548" s="84"/>
      <c r="W548" s="84"/>
      <c r="X548" s="84"/>
      <c r="Y548" s="84"/>
      <c r="Z548" s="84"/>
      <c r="AA548" s="84"/>
      <c r="AB548" s="84"/>
      <c r="AC548" s="84"/>
      <c r="AD548" s="84"/>
      <c r="AE548" s="84"/>
      <c r="AF548" s="84"/>
      <c r="AG548" s="84"/>
      <c r="AH548" s="84"/>
      <c r="AI548" s="84"/>
      <c r="AJ548" s="84"/>
    </row>
    <row r="549" spans="1:36" x14ac:dyDescent="0.25">
      <c r="A549" s="257"/>
      <c r="B549" s="85"/>
      <c r="C549" s="85"/>
      <c r="D549" s="85"/>
      <c r="E549" s="85"/>
      <c r="F549" s="85"/>
      <c r="G549" s="85"/>
      <c r="H549" s="85"/>
      <c r="I549" s="85"/>
      <c r="J549" s="85"/>
      <c r="K549" s="85"/>
      <c r="L549" s="85"/>
      <c r="M549" s="85"/>
      <c r="N549" s="85"/>
      <c r="O549" s="85"/>
      <c r="P549" s="85"/>
      <c r="Q549" s="85"/>
      <c r="R549" s="85"/>
      <c r="S549" s="85"/>
      <c r="T549" s="85"/>
      <c r="U549" s="85"/>
      <c r="V549" s="85"/>
      <c r="W549" s="85"/>
      <c r="X549" s="85"/>
      <c r="Y549" s="85"/>
      <c r="Z549" s="85"/>
      <c r="AA549" s="85"/>
      <c r="AB549" s="85"/>
      <c r="AC549" s="85"/>
      <c r="AD549" s="85"/>
      <c r="AE549" s="85"/>
      <c r="AF549" s="85"/>
      <c r="AG549" s="85"/>
      <c r="AH549" s="85"/>
      <c r="AI549" s="85"/>
      <c r="AJ549" s="85"/>
    </row>
    <row r="550" spans="1:36" x14ac:dyDescent="0.25">
      <c r="A550" s="256"/>
      <c r="B550" s="84"/>
      <c r="C550" s="84"/>
      <c r="D550" s="84"/>
      <c r="E550" s="84"/>
      <c r="F550" s="84"/>
      <c r="G550" s="84"/>
      <c r="H550" s="84"/>
      <c r="I550" s="84"/>
      <c r="J550" s="84"/>
      <c r="K550" s="84"/>
      <c r="L550" s="84"/>
      <c r="M550" s="84"/>
      <c r="N550" s="84"/>
      <c r="O550" s="84"/>
      <c r="P550" s="84"/>
      <c r="Q550" s="84"/>
      <c r="R550" s="84"/>
      <c r="S550" s="84"/>
      <c r="T550" s="84"/>
      <c r="U550" s="84"/>
      <c r="V550" s="84"/>
      <c r="W550" s="84"/>
      <c r="X550" s="84"/>
      <c r="Y550" s="84"/>
      <c r="Z550" s="84"/>
      <c r="AA550" s="84"/>
      <c r="AB550" s="84"/>
      <c r="AC550" s="84"/>
      <c r="AD550" s="84"/>
      <c r="AE550" s="84"/>
      <c r="AF550" s="84"/>
      <c r="AG550" s="84"/>
      <c r="AH550" s="84"/>
      <c r="AI550" s="84"/>
      <c r="AJ550" s="84"/>
    </row>
    <row r="551" spans="1:36" x14ac:dyDescent="0.25">
      <c r="A551" s="257"/>
      <c r="B551" s="85"/>
      <c r="C551" s="85"/>
      <c r="D551" s="85"/>
      <c r="E551" s="85"/>
      <c r="F551" s="85"/>
      <c r="G551" s="85"/>
      <c r="H551" s="85"/>
      <c r="I551" s="85"/>
      <c r="J551" s="85"/>
      <c r="K551" s="85"/>
      <c r="L551" s="85"/>
      <c r="M551" s="85"/>
      <c r="N551" s="85"/>
      <c r="O551" s="85"/>
      <c r="P551" s="85"/>
      <c r="Q551" s="85"/>
      <c r="R551" s="85"/>
      <c r="S551" s="85"/>
      <c r="T551" s="85"/>
      <c r="U551" s="85"/>
      <c r="V551" s="85"/>
      <c r="W551" s="85"/>
      <c r="X551" s="85"/>
      <c r="Y551" s="85"/>
      <c r="Z551" s="85"/>
      <c r="AA551" s="85"/>
      <c r="AB551" s="85"/>
      <c r="AC551" s="85"/>
      <c r="AD551" s="85"/>
      <c r="AE551" s="85"/>
      <c r="AF551" s="85"/>
      <c r="AG551" s="85"/>
      <c r="AH551" s="85"/>
      <c r="AI551" s="85"/>
      <c r="AJ551" s="85"/>
    </row>
    <row r="552" spans="1:36" x14ac:dyDescent="0.25">
      <c r="A552" s="256"/>
      <c r="B552" s="84"/>
      <c r="C552" s="84"/>
      <c r="D552" s="84"/>
      <c r="E552" s="84"/>
      <c r="F552" s="84"/>
      <c r="G552" s="84"/>
      <c r="H552" s="84"/>
      <c r="I552" s="84"/>
      <c r="J552" s="84"/>
      <c r="K552" s="84"/>
      <c r="L552" s="84"/>
      <c r="M552" s="84"/>
      <c r="N552" s="84"/>
      <c r="O552" s="84"/>
      <c r="P552" s="84"/>
      <c r="Q552" s="84"/>
      <c r="R552" s="84"/>
      <c r="S552" s="84"/>
      <c r="T552" s="84"/>
      <c r="U552" s="84"/>
      <c r="V552" s="84"/>
      <c r="W552" s="84"/>
      <c r="X552" s="84"/>
      <c r="Y552" s="84"/>
      <c r="Z552" s="84"/>
      <c r="AA552" s="84"/>
      <c r="AB552" s="84"/>
      <c r="AC552" s="84"/>
      <c r="AD552" s="84"/>
      <c r="AE552" s="84"/>
      <c r="AF552" s="84"/>
      <c r="AG552" s="84"/>
      <c r="AH552" s="84"/>
      <c r="AI552" s="84"/>
      <c r="AJ552" s="84"/>
    </row>
    <row r="553" spans="1:36" x14ac:dyDescent="0.25">
      <c r="A553" s="257"/>
      <c r="B553" s="85"/>
      <c r="C553" s="85"/>
      <c r="D553" s="85"/>
      <c r="E553" s="85"/>
      <c r="F553" s="85"/>
      <c r="G553" s="85"/>
      <c r="H553" s="85"/>
      <c r="I553" s="85"/>
      <c r="J553" s="85"/>
      <c r="K553" s="85"/>
      <c r="L553" s="85"/>
      <c r="M553" s="85"/>
      <c r="N553" s="85"/>
      <c r="O553" s="85"/>
      <c r="P553" s="85"/>
      <c r="Q553" s="85"/>
      <c r="R553" s="85"/>
      <c r="S553" s="85"/>
      <c r="T553" s="85"/>
      <c r="U553" s="85"/>
      <c r="V553" s="85"/>
      <c r="W553" s="85"/>
      <c r="X553" s="85"/>
      <c r="Y553" s="85"/>
      <c r="Z553" s="85"/>
      <c r="AA553" s="85"/>
      <c r="AB553" s="85"/>
      <c r="AC553" s="85"/>
      <c r="AD553" s="85"/>
      <c r="AE553" s="85"/>
      <c r="AF553" s="85"/>
      <c r="AG553" s="85"/>
      <c r="AH553" s="85"/>
      <c r="AI553" s="85"/>
      <c r="AJ553" s="85"/>
    </row>
    <row r="554" spans="1:36" x14ac:dyDescent="0.25">
      <c r="A554" s="256"/>
      <c r="B554" s="84"/>
      <c r="C554" s="84"/>
      <c r="D554" s="84"/>
      <c r="E554" s="84"/>
      <c r="F554" s="84"/>
      <c r="G554" s="84"/>
      <c r="H554" s="84"/>
      <c r="I554" s="84"/>
      <c r="J554" s="84"/>
      <c r="K554" s="84"/>
      <c r="L554" s="84"/>
      <c r="M554" s="84"/>
      <c r="N554" s="84"/>
      <c r="O554" s="84"/>
      <c r="P554" s="84"/>
      <c r="Q554" s="84"/>
      <c r="R554" s="84"/>
      <c r="S554" s="84"/>
      <c r="T554" s="84"/>
      <c r="U554" s="84"/>
      <c r="V554" s="84"/>
      <c r="W554" s="84"/>
      <c r="X554" s="84"/>
      <c r="Y554" s="84"/>
      <c r="Z554" s="84"/>
      <c r="AA554" s="84"/>
      <c r="AB554" s="84"/>
      <c r="AC554" s="84"/>
      <c r="AD554" s="84"/>
      <c r="AE554" s="84"/>
      <c r="AF554" s="84"/>
      <c r="AG554" s="84"/>
      <c r="AH554" s="84"/>
      <c r="AI554" s="84"/>
      <c r="AJ554" s="84"/>
    </row>
    <row r="555" spans="1:36" x14ac:dyDescent="0.25">
      <c r="A555" s="257"/>
      <c r="B555" s="85"/>
      <c r="C555" s="85"/>
      <c r="D555" s="85"/>
      <c r="E555" s="85"/>
      <c r="F555" s="85"/>
      <c r="G555" s="85"/>
      <c r="H555" s="85"/>
      <c r="I555" s="85"/>
      <c r="J555" s="85"/>
      <c r="K555" s="85"/>
      <c r="L555" s="85"/>
      <c r="M555" s="85"/>
      <c r="N555" s="85"/>
      <c r="O555" s="85"/>
      <c r="P555" s="85"/>
      <c r="Q555" s="85"/>
      <c r="R555" s="85"/>
      <c r="S555" s="85"/>
      <c r="T555" s="85"/>
      <c r="U555" s="85"/>
      <c r="V555" s="85"/>
      <c r="W555" s="85"/>
      <c r="X555" s="85"/>
      <c r="Y555" s="85"/>
      <c r="Z555" s="85"/>
      <c r="AA555" s="85"/>
      <c r="AB555" s="85"/>
      <c r="AC555" s="85"/>
      <c r="AD555" s="85"/>
      <c r="AE555" s="85"/>
      <c r="AF555" s="85"/>
      <c r="AG555" s="85"/>
      <c r="AH555" s="85"/>
      <c r="AI555" s="85"/>
      <c r="AJ555" s="85"/>
    </row>
    <row r="556" spans="1:36" x14ac:dyDescent="0.25">
      <c r="A556" s="256"/>
      <c r="B556" s="84"/>
      <c r="C556" s="84"/>
      <c r="D556" s="84"/>
      <c r="E556" s="84"/>
      <c r="F556" s="84"/>
      <c r="G556" s="84"/>
      <c r="H556" s="84"/>
      <c r="I556" s="84"/>
      <c r="J556" s="84"/>
      <c r="K556" s="84"/>
      <c r="L556" s="84"/>
      <c r="M556" s="84"/>
      <c r="N556" s="84"/>
      <c r="O556" s="84"/>
      <c r="P556" s="84"/>
      <c r="Q556" s="84"/>
      <c r="R556" s="84"/>
      <c r="S556" s="84"/>
      <c r="T556" s="84"/>
      <c r="U556" s="84"/>
      <c r="V556" s="84"/>
      <c r="W556" s="84"/>
      <c r="X556" s="84"/>
      <c r="Y556" s="84"/>
      <c r="Z556" s="84"/>
      <c r="AA556" s="84"/>
      <c r="AB556" s="84"/>
      <c r="AC556" s="84"/>
      <c r="AD556" s="84"/>
      <c r="AE556" s="84"/>
      <c r="AF556" s="84"/>
      <c r="AG556" s="84"/>
      <c r="AH556" s="84"/>
      <c r="AI556" s="84"/>
      <c r="AJ556" s="84"/>
    </row>
    <row r="557" spans="1:36" x14ac:dyDescent="0.25">
      <c r="A557" s="257"/>
      <c r="B557" s="85"/>
      <c r="C557" s="85"/>
      <c r="D557" s="85"/>
      <c r="E557" s="85"/>
      <c r="F557" s="85"/>
      <c r="G557" s="85"/>
      <c r="H557" s="85"/>
      <c r="I557" s="85"/>
      <c r="J557" s="85"/>
      <c r="K557" s="85"/>
      <c r="L557" s="85"/>
      <c r="M557" s="85"/>
      <c r="N557" s="85"/>
      <c r="O557" s="85"/>
      <c r="P557" s="85"/>
      <c r="Q557" s="85"/>
      <c r="R557" s="85"/>
      <c r="S557" s="85"/>
      <c r="T557" s="85"/>
      <c r="U557" s="85"/>
      <c r="V557" s="85"/>
      <c r="W557" s="85"/>
      <c r="X557" s="85"/>
      <c r="Y557" s="85"/>
      <c r="Z557" s="85"/>
      <c r="AA557" s="85"/>
      <c r="AB557" s="85"/>
      <c r="AC557" s="85"/>
      <c r="AD557" s="85"/>
      <c r="AE557" s="85"/>
      <c r="AF557" s="85"/>
      <c r="AG557" s="85"/>
      <c r="AH557" s="85"/>
      <c r="AI557" s="85"/>
      <c r="AJ557" s="85"/>
    </row>
    <row r="558" spans="1:36" x14ac:dyDescent="0.25">
      <c r="A558" s="256"/>
      <c r="B558" s="84"/>
      <c r="C558" s="84"/>
      <c r="D558" s="84"/>
      <c r="E558" s="84"/>
      <c r="F558" s="84"/>
      <c r="G558" s="84"/>
      <c r="H558" s="84"/>
      <c r="I558" s="84"/>
      <c r="J558" s="84"/>
      <c r="K558" s="84"/>
      <c r="L558" s="84"/>
      <c r="M558" s="84"/>
      <c r="N558" s="84"/>
      <c r="O558" s="84"/>
      <c r="P558" s="84"/>
      <c r="Q558" s="84"/>
      <c r="R558" s="84"/>
      <c r="S558" s="84"/>
      <c r="T558" s="84"/>
      <c r="U558" s="84"/>
      <c r="V558" s="84"/>
      <c r="W558" s="84"/>
      <c r="X558" s="84"/>
      <c r="Y558" s="84"/>
      <c r="Z558" s="84"/>
      <c r="AA558" s="84"/>
      <c r="AB558" s="84"/>
      <c r="AC558" s="84"/>
      <c r="AD558" s="84"/>
      <c r="AE558" s="84"/>
      <c r="AF558" s="84"/>
      <c r="AG558" s="84"/>
      <c r="AH558" s="84"/>
      <c r="AI558" s="84"/>
      <c r="AJ558" s="84"/>
    </row>
    <row r="559" spans="1:36" x14ac:dyDescent="0.25">
      <c r="A559" s="257"/>
      <c r="B559" s="85"/>
      <c r="C559" s="85"/>
      <c r="D559" s="85"/>
      <c r="E559" s="85"/>
      <c r="F559" s="85"/>
      <c r="G559" s="85"/>
      <c r="H559" s="85"/>
      <c r="I559" s="85"/>
      <c r="J559" s="85"/>
      <c r="K559" s="85"/>
      <c r="L559" s="85"/>
      <c r="M559" s="85"/>
      <c r="N559" s="85"/>
      <c r="O559" s="85"/>
      <c r="P559" s="85"/>
      <c r="Q559" s="85"/>
      <c r="R559" s="85"/>
      <c r="S559" s="85"/>
      <c r="T559" s="85"/>
      <c r="U559" s="85"/>
      <c r="V559" s="85"/>
      <c r="W559" s="85"/>
      <c r="X559" s="85"/>
      <c r="Y559" s="85"/>
      <c r="Z559" s="85"/>
      <c r="AA559" s="85"/>
      <c r="AB559" s="85"/>
      <c r="AC559" s="85"/>
      <c r="AD559" s="85"/>
      <c r="AE559" s="85"/>
      <c r="AF559" s="85"/>
      <c r="AG559" s="85"/>
      <c r="AH559" s="85"/>
      <c r="AI559" s="85"/>
      <c r="AJ559" s="85"/>
    </row>
    <row r="560" spans="1:36" x14ac:dyDescent="0.25">
      <c r="A560" s="256"/>
      <c r="B560" s="84"/>
      <c r="C560" s="84"/>
      <c r="D560" s="84"/>
      <c r="E560" s="84"/>
      <c r="F560" s="84"/>
      <c r="G560" s="84"/>
      <c r="H560" s="84"/>
      <c r="I560" s="84"/>
      <c r="J560" s="84"/>
      <c r="K560" s="84"/>
      <c r="L560" s="84"/>
      <c r="M560" s="84"/>
      <c r="N560" s="84"/>
      <c r="O560" s="84"/>
      <c r="P560" s="84"/>
      <c r="Q560" s="84"/>
      <c r="R560" s="84"/>
      <c r="S560" s="84"/>
      <c r="T560" s="84"/>
      <c r="U560" s="84"/>
      <c r="V560" s="84"/>
      <c r="W560" s="84"/>
      <c r="X560" s="84"/>
      <c r="Y560" s="84"/>
      <c r="Z560" s="84"/>
      <c r="AA560" s="84"/>
      <c r="AB560" s="84"/>
      <c r="AC560" s="84"/>
      <c r="AD560" s="84"/>
      <c r="AE560" s="84"/>
      <c r="AF560" s="84"/>
      <c r="AG560" s="84"/>
      <c r="AH560" s="84"/>
      <c r="AI560" s="84"/>
      <c r="AJ560" s="84"/>
    </row>
    <row r="561" spans="1:36" x14ac:dyDescent="0.25">
      <c r="A561" s="257"/>
      <c r="B561" s="85"/>
      <c r="C561" s="85"/>
      <c r="D561" s="85"/>
      <c r="E561" s="85"/>
      <c r="F561" s="85"/>
      <c r="G561" s="85"/>
      <c r="H561" s="85"/>
      <c r="I561" s="85"/>
      <c r="J561" s="85"/>
      <c r="K561" s="85"/>
      <c r="L561" s="85"/>
      <c r="M561" s="85"/>
      <c r="N561" s="85"/>
      <c r="O561" s="85"/>
      <c r="P561" s="85"/>
      <c r="Q561" s="85"/>
      <c r="R561" s="85"/>
      <c r="S561" s="85"/>
      <c r="T561" s="85"/>
      <c r="U561" s="85"/>
      <c r="V561" s="85"/>
      <c r="W561" s="85"/>
      <c r="X561" s="85"/>
      <c r="Y561" s="85"/>
      <c r="Z561" s="85"/>
      <c r="AA561" s="85"/>
      <c r="AB561" s="85"/>
      <c r="AC561" s="85"/>
      <c r="AD561" s="85"/>
      <c r="AE561" s="85"/>
      <c r="AF561" s="85"/>
      <c r="AG561" s="85"/>
      <c r="AH561" s="85"/>
      <c r="AI561" s="85"/>
      <c r="AJ561" s="85"/>
    </row>
    <row r="562" spans="1:36" x14ac:dyDescent="0.25">
      <c r="A562" s="256"/>
      <c r="B562" s="84"/>
      <c r="C562" s="84"/>
      <c r="D562" s="84"/>
      <c r="E562" s="84"/>
      <c r="F562" s="84"/>
      <c r="G562" s="84"/>
      <c r="H562" s="84"/>
      <c r="I562" s="84"/>
      <c r="J562" s="84"/>
      <c r="K562" s="84"/>
      <c r="L562" s="84"/>
      <c r="M562" s="84"/>
      <c r="N562" s="84"/>
      <c r="O562" s="84"/>
      <c r="P562" s="84"/>
      <c r="Q562" s="84"/>
      <c r="R562" s="84"/>
      <c r="S562" s="84"/>
      <c r="T562" s="84"/>
      <c r="U562" s="84"/>
      <c r="V562" s="84"/>
      <c r="W562" s="84"/>
      <c r="X562" s="84"/>
      <c r="Y562" s="84"/>
      <c r="Z562" s="84"/>
      <c r="AA562" s="84"/>
      <c r="AB562" s="84"/>
      <c r="AC562" s="84"/>
      <c r="AD562" s="84"/>
      <c r="AE562" s="84"/>
      <c r="AF562" s="84"/>
      <c r="AG562" s="84"/>
      <c r="AH562" s="84"/>
      <c r="AI562" s="84"/>
      <c r="AJ562" s="84"/>
    </row>
    <row r="563" spans="1:36" x14ac:dyDescent="0.25">
      <c r="A563" s="257"/>
      <c r="B563" s="85"/>
      <c r="C563" s="85"/>
      <c r="D563" s="85"/>
      <c r="E563" s="85"/>
      <c r="F563" s="85"/>
      <c r="G563" s="85"/>
      <c r="H563" s="85"/>
      <c r="I563" s="85"/>
      <c r="J563" s="85"/>
      <c r="K563" s="85"/>
      <c r="L563" s="85"/>
      <c r="M563" s="85"/>
      <c r="N563" s="85"/>
      <c r="O563" s="85"/>
      <c r="P563" s="85"/>
      <c r="Q563" s="85"/>
      <c r="R563" s="85"/>
      <c r="S563" s="85"/>
      <c r="T563" s="85"/>
      <c r="U563" s="85"/>
      <c r="V563" s="85"/>
      <c r="W563" s="85"/>
      <c r="X563" s="85"/>
      <c r="Y563" s="85"/>
      <c r="Z563" s="85"/>
      <c r="AA563" s="85"/>
      <c r="AB563" s="85"/>
      <c r="AC563" s="85"/>
      <c r="AD563" s="85"/>
      <c r="AE563" s="85"/>
      <c r="AF563" s="85"/>
      <c r="AG563" s="85"/>
      <c r="AH563" s="85"/>
      <c r="AI563" s="85"/>
      <c r="AJ563" s="85"/>
    </row>
    <row r="564" spans="1:36" x14ac:dyDescent="0.25">
      <c r="A564" s="256"/>
      <c r="B564" s="84"/>
      <c r="C564" s="84"/>
      <c r="D564" s="84"/>
      <c r="E564" s="84"/>
      <c r="F564" s="84"/>
      <c r="G564" s="84"/>
      <c r="H564" s="84"/>
      <c r="I564" s="84"/>
      <c r="J564" s="84"/>
      <c r="K564" s="84"/>
      <c r="L564" s="84"/>
      <c r="M564" s="84"/>
      <c r="N564" s="84"/>
      <c r="O564" s="84"/>
      <c r="P564" s="84"/>
      <c r="Q564" s="84"/>
      <c r="R564" s="84"/>
      <c r="S564" s="84"/>
      <c r="T564" s="84"/>
      <c r="U564" s="84"/>
      <c r="V564" s="84"/>
      <c r="W564" s="84"/>
      <c r="X564" s="84"/>
      <c r="Y564" s="84"/>
      <c r="Z564" s="84"/>
      <c r="AA564" s="84"/>
      <c r="AB564" s="84"/>
      <c r="AC564" s="84"/>
      <c r="AD564" s="84"/>
      <c r="AE564" s="84"/>
      <c r="AF564" s="84"/>
      <c r="AG564" s="84"/>
      <c r="AH564" s="84"/>
      <c r="AI564" s="84"/>
      <c r="AJ564" s="84"/>
    </row>
    <row r="565" spans="1:36" x14ac:dyDescent="0.25">
      <c r="A565" s="257"/>
      <c r="B565" s="85"/>
      <c r="C565" s="85"/>
      <c r="D565" s="85"/>
      <c r="E565" s="85"/>
      <c r="F565" s="85"/>
      <c r="G565" s="85"/>
      <c r="H565" s="85"/>
      <c r="I565" s="85"/>
      <c r="J565" s="85"/>
      <c r="K565" s="85"/>
      <c r="L565" s="85"/>
      <c r="M565" s="85"/>
      <c r="N565" s="85"/>
      <c r="O565" s="85"/>
      <c r="P565" s="85"/>
      <c r="Q565" s="85"/>
      <c r="R565" s="85"/>
      <c r="S565" s="85"/>
      <c r="T565" s="85"/>
      <c r="U565" s="85"/>
      <c r="V565" s="85"/>
      <c r="W565" s="85"/>
      <c r="X565" s="85"/>
      <c r="Y565" s="85"/>
      <c r="Z565" s="85"/>
      <c r="AA565" s="85"/>
      <c r="AB565" s="85"/>
      <c r="AC565" s="85"/>
      <c r="AD565" s="85"/>
      <c r="AE565" s="85"/>
      <c r="AF565" s="85"/>
      <c r="AG565" s="85"/>
      <c r="AH565" s="85"/>
      <c r="AI565" s="85"/>
      <c r="AJ565" s="85"/>
    </row>
    <row r="566" spans="1:36" x14ac:dyDescent="0.25">
      <c r="A566" s="256"/>
      <c r="B566" s="84"/>
      <c r="C566" s="84"/>
      <c r="D566" s="84"/>
      <c r="E566" s="84"/>
      <c r="F566" s="84"/>
      <c r="G566" s="84"/>
      <c r="H566" s="84"/>
      <c r="I566" s="84"/>
      <c r="J566" s="84"/>
      <c r="K566" s="84"/>
      <c r="L566" s="84"/>
      <c r="M566" s="84"/>
      <c r="N566" s="84"/>
      <c r="O566" s="84"/>
      <c r="P566" s="84"/>
      <c r="Q566" s="84"/>
      <c r="R566" s="84"/>
      <c r="S566" s="84"/>
      <c r="T566" s="84"/>
      <c r="U566" s="84"/>
      <c r="V566" s="84"/>
      <c r="W566" s="84"/>
      <c r="X566" s="84"/>
      <c r="Y566" s="84"/>
      <c r="Z566" s="84"/>
      <c r="AA566" s="84"/>
      <c r="AB566" s="84"/>
      <c r="AC566" s="84"/>
      <c r="AD566" s="84"/>
      <c r="AE566" s="84"/>
      <c r="AF566" s="84"/>
      <c r="AG566" s="84"/>
      <c r="AH566" s="84"/>
      <c r="AI566" s="84"/>
      <c r="AJ566" s="84"/>
    </row>
    <row r="567" spans="1:36" x14ac:dyDescent="0.25">
      <c r="A567" s="257"/>
      <c r="B567" s="85"/>
      <c r="C567" s="85"/>
      <c r="D567" s="85"/>
      <c r="E567" s="85"/>
      <c r="F567" s="85"/>
      <c r="G567" s="85"/>
      <c r="H567" s="85"/>
      <c r="I567" s="85"/>
      <c r="J567" s="85"/>
      <c r="K567" s="85"/>
      <c r="L567" s="85"/>
      <c r="M567" s="85"/>
      <c r="N567" s="85"/>
      <c r="O567" s="85"/>
      <c r="P567" s="85"/>
      <c r="Q567" s="85"/>
      <c r="R567" s="85"/>
      <c r="S567" s="85"/>
      <c r="T567" s="85"/>
      <c r="U567" s="85"/>
      <c r="V567" s="85"/>
      <c r="W567" s="85"/>
      <c r="X567" s="85"/>
      <c r="Y567" s="85"/>
      <c r="Z567" s="85"/>
      <c r="AA567" s="85"/>
      <c r="AB567" s="85"/>
      <c r="AC567" s="85"/>
      <c r="AD567" s="85"/>
      <c r="AE567" s="85"/>
      <c r="AF567" s="85"/>
      <c r="AG567" s="85"/>
      <c r="AH567" s="85"/>
      <c r="AI567" s="85"/>
      <c r="AJ567" s="85"/>
    </row>
    <row r="568" spans="1:36" x14ac:dyDescent="0.25">
      <c r="A568" s="256"/>
      <c r="B568" s="84"/>
      <c r="C568" s="84"/>
      <c r="D568" s="84"/>
      <c r="E568" s="84"/>
      <c r="F568" s="84"/>
      <c r="G568" s="84"/>
      <c r="H568" s="84"/>
      <c r="I568" s="84"/>
      <c r="J568" s="84"/>
      <c r="K568" s="84"/>
      <c r="L568" s="84"/>
      <c r="M568" s="84"/>
      <c r="N568" s="84"/>
      <c r="O568" s="84"/>
      <c r="P568" s="84"/>
      <c r="Q568" s="84"/>
      <c r="R568" s="84"/>
      <c r="S568" s="84"/>
      <c r="T568" s="84"/>
      <c r="U568" s="84"/>
      <c r="V568" s="84"/>
      <c r="W568" s="84"/>
      <c r="X568" s="84"/>
      <c r="Y568" s="84"/>
      <c r="Z568" s="84"/>
      <c r="AA568" s="84"/>
      <c r="AB568" s="84"/>
      <c r="AC568" s="84"/>
      <c r="AD568" s="84"/>
      <c r="AE568" s="84"/>
      <c r="AF568" s="84"/>
      <c r="AG568" s="84"/>
      <c r="AH568" s="84"/>
      <c r="AI568" s="84"/>
      <c r="AJ568" s="84"/>
    </row>
    <row r="569" spans="1:36" x14ac:dyDescent="0.25">
      <c r="A569" s="257"/>
      <c r="B569" s="85"/>
      <c r="C569" s="85"/>
      <c r="D569" s="85"/>
      <c r="E569" s="85"/>
      <c r="F569" s="85"/>
      <c r="G569" s="85"/>
      <c r="H569" s="85"/>
      <c r="I569" s="85"/>
      <c r="J569" s="85"/>
      <c r="K569" s="85"/>
      <c r="L569" s="85"/>
      <c r="M569" s="85"/>
      <c r="N569" s="85"/>
      <c r="O569" s="85"/>
      <c r="P569" s="85"/>
      <c r="Q569" s="85"/>
      <c r="R569" s="85"/>
      <c r="S569" s="85"/>
      <c r="T569" s="85"/>
      <c r="U569" s="85"/>
      <c r="V569" s="85"/>
      <c r="W569" s="85"/>
      <c r="X569" s="85"/>
      <c r="Y569" s="85"/>
      <c r="Z569" s="85"/>
      <c r="AA569" s="85"/>
      <c r="AB569" s="85"/>
      <c r="AC569" s="85"/>
      <c r="AD569" s="85"/>
      <c r="AE569" s="85"/>
      <c r="AF569" s="85"/>
      <c r="AG569" s="85"/>
      <c r="AH569" s="85"/>
      <c r="AI569" s="85"/>
      <c r="AJ569" s="85"/>
    </row>
    <row r="570" spans="1:36" x14ac:dyDescent="0.25">
      <c r="A570" s="256"/>
      <c r="B570" s="84"/>
      <c r="C570" s="84"/>
      <c r="D570" s="84"/>
      <c r="E570" s="84"/>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row>
    <row r="571" spans="1:36" x14ac:dyDescent="0.25">
      <c r="A571" s="257"/>
      <c r="B571" s="85"/>
      <c r="C571" s="85"/>
      <c r="D571" s="85"/>
      <c r="E571" s="85"/>
      <c r="F571" s="85"/>
      <c r="G571" s="85"/>
      <c r="H571" s="85"/>
      <c r="I571" s="85"/>
      <c r="J571" s="85"/>
      <c r="K571" s="85"/>
      <c r="L571" s="85"/>
      <c r="M571" s="85"/>
      <c r="N571" s="85"/>
      <c r="O571" s="85"/>
      <c r="P571" s="85"/>
      <c r="Q571" s="85"/>
      <c r="R571" s="85"/>
      <c r="S571" s="85"/>
      <c r="T571" s="85"/>
      <c r="U571" s="85"/>
      <c r="V571" s="85"/>
      <c r="W571" s="85"/>
      <c r="X571" s="85"/>
      <c r="Y571" s="85"/>
      <c r="Z571" s="85"/>
      <c r="AA571" s="85"/>
      <c r="AB571" s="85"/>
      <c r="AC571" s="85"/>
      <c r="AD571" s="85"/>
      <c r="AE571" s="85"/>
      <c r="AF571" s="85"/>
      <c r="AG571" s="85"/>
      <c r="AH571" s="85"/>
      <c r="AI571" s="85"/>
      <c r="AJ571" s="85"/>
    </row>
    <row r="572" spans="1:36" x14ac:dyDescent="0.25">
      <c r="A572" s="256"/>
      <c r="B572" s="84"/>
      <c r="C572" s="84"/>
      <c r="D572" s="84"/>
      <c r="E572" s="84"/>
      <c r="F572" s="84"/>
      <c r="G572" s="84"/>
      <c r="H572" s="84"/>
      <c r="I572" s="84"/>
      <c r="J572" s="84"/>
      <c r="K572" s="84"/>
      <c r="L572" s="84"/>
      <c r="M572" s="84"/>
      <c r="N572" s="84"/>
      <c r="O572" s="84"/>
      <c r="P572" s="84"/>
      <c r="Q572" s="84"/>
      <c r="R572" s="84"/>
      <c r="S572" s="84"/>
      <c r="T572" s="84"/>
      <c r="U572" s="84"/>
      <c r="V572" s="84"/>
      <c r="W572" s="84"/>
      <c r="X572" s="84"/>
      <c r="Y572" s="84"/>
      <c r="Z572" s="84"/>
      <c r="AA572" s="84"/>
      <c r="AB572" s="84"/>
      <c r="AC572" s="84"/>
      <c r="AD572" s="84"/>
      <c r="AE572" s="84"/>
      <c r="AF572" s="84"/>
      <c r="AG572" s="84"/>
      <c r="AH572" s="84"/>
      <c r="AI572" s="84"/>
      <c r="AJ572" s="84"/>
    </row>
    <row r="573" spans="1:36" x14ac:dyDescent="0.25">
      <c r="A573" s="257"/>
      <c r="B573" s="85"/>
      <c r="C573" s="85"/>
      <c r="D573" s="85"/>
      <c r="E573" s="85"/>
      <c r="F573" s="85"/>
      <c r="G573" s="85"/>
      <c r="H573" s="85"/>
      <c r="I573" s="85"/>
      <c r="J573" s="85"/>
      <c r="K573" s="85"/>
      <c r="L573" s="85"/>
      <c r="M573" s="85"/>
      <c r="N573" s="85"/>
      <c r="O573" s="85"/>
      <c r="P573" s="85"/>
      <c r="Q573" s="85"/>
      <c r="R573" s="85"/>
      <c r="S573" s="85"/>
      <c r="T573" s="85"/>
      <c r="U573" s="85"/>
      <c r="V573" s="85"/>
      <c r="W573" s="85"/>
      <c r="X573" s="85"/>
      <c r="Y573" s="85"/>
      <c r="Z573" s="85"/>
      <c r="AA573" s="85"/>
      <c r="AB573" s="85"/>
      <c r="AC573" s="85"/>
      <c r="AD573" s="85"/>
      <c r="AE573" s="85"/>
      <c r="AF573" s="85"/>
      <c r="AG573" s="85"/>
      <c r="AH573" s="85"/>
      <c r="AI573" s="85"/>
      <c r="AJ573" s="85"/>
    </row>
    <row r="574" spans="1:36" x14ac:dyDescent="0.25">
      <c r="A574" s="256"/>
      <c r="B574" s="84"/>
      <c r="C574" s="84"/>
      <c r="D574" s="84"/>
      <c r="E574" s="84"/>
      <c r="F574" s="84"/>
      <c r="G574" s="84"/>
      <c r="H574" s="84"/>
      <c r="I574" s="84"/>
      <c r="J574" s="84"/>
      <c r="K574" s="84"/>
      <c r="L574" s="84"/>
      <c r="M574" s="84"/>
      <c r="N574" s="84"/>
      <c r="O574" s="84"/>
      <c r="P574" s="84"/>
      <c r="Q574" s="84"/>
      <c r="R574" s="84"/>
      <c r="S574" s="84"/>
      <c r="T574" s="84"/>
      <c r="U574" s="84"/>
      <c r="V574" s="84"/>
      <c r="W574" s="84"/>
      <c r="X574" s="84"/>
      <c r="Y574" s="84"/>
      <c r="Z574" s="84"/>
      <c r="AA574" s="84"/>
      <c r="AB574" s="84"/>
      <c r="AC574" s="84"/>
      <c r="AD574" s="84"/>
      <c r="AE574" s="84"/>
      <c r="AF574" s="84"/>
      <c r="AG574" s="84"/>
      <c r="AH574" s="84"/>
      <c r="AI574" s="84"/>
      <c r="AJ574" s="84"/>
    </row>
    <row r="575" spans="1:36" x14ac:dyDescent="0.25">
      <c r="A575" s="257"/>
      <c r="B575" s="85"/>
      <c r="C575" s="85"/>
      <c r="D575" s="85"/>
      <c r="E575" s="85"/>
      <c r="F575" s="85"/>
      <c r="G575" s="85"/>
      <c r="H575" s="85"/>
      <c r="I575" s="85"/>
      <c r="J575" s="85"/>
      <c r="K575" s="85"/>
      <c r="L575" s="85"/>
      <c r="M575" s="85"/>
      <c r="N575" s="85"/>
      <c r="O575" s="85"/>
      <c r="P575" s="85"/>
      <c r="Q575" s="85"/>
      <c r="R575" s="85"/>
      <c r="S575" s="85"/>
      <c r="T575" s="85"/>
      <c r="U575" s="85"/>
      <c r="V575" s="85"/>
      <c r="W575" s="85"/>
      <c r="X575" s="85"/>
      <c r="Y575" s="85"/>
      <c r="Z575" s="85"/>
      <c r="AA575" s="85"/>
      <c r="AB575" s="85"/>
      <c r="AC575" s="85"/>
      <c r="AD575" s="85"/>
      <c r="AE575" s="85"/>
      <c r="AF575" s="85"/>
      <c r="AG575" s="85"/>
      <c r="AH575" s="85"/>
      <c r="AI575" s="85"/>
      <c r="AJ575" s="85"/>
    </row>
    <row r="576" spans="1:36" x14ac:dyDescent="0.25">
      <c r="A576" s="256"/>
      <c r="B576" s="84"/>
      <c r="C576" s="84"/>
      <c r="D576" s="84"/>
      <c r="E576" s="84"/>
      <c r="F576" s="84"/>
      <c r="G576" s="84"/>
      <c r="H576" s="84"/>
      <c r="I576" s="84"/>
      <c r="J576" s="84"/>
      <c r="K576" s="84"/>
      <c r="L576" s="84"/>
      <c r="M576" s="84"/>
      <c r="N576" s="84"/>
      <c r="O576" s="84"/>
      <c r="P576" s="84"/>
      <c r="Q576" s="84"/>
      <c r="R576" s="84"/>
      <c r="S576" s="84"/>
      <c r="T576" s="84"/>
      <c r="U576" s="84"/>
      <c r="V576" s="84"/>
      <c r="W576" s="84"/>
      <c r="X576" s="84"/>
      <c r="Y576" s="84"/>
      <c r="Z576" s="84"/>
      <c r="AA576" s="84"/>
      <c r="AB576" s="84"/>
      <c r="AC576" s="84"/>
      <c r="AD576" s="84"/>
      <c r="AE576" s="84"/>
      <c r="AF576" s="84"/>
      <c r="AG576" s="84"/>
      <c r="AH576" s="84"/>
      <c r="AI576" s="84"/>
      <c r="AJ576" s="84"/>
    </row>
    <row r="577" spans="1:36" x14ac:dyDescent="0.25">
      <c r="A577" s="257"/>
      <c r="B577" s="85"/>
      <c r="C577" s="85"/>
      <c r="D577" s="85"/>
      <c r="E577" s="85"/>
      <c r="F577" s="85"/>
      <c r="G577" s="85"/>
      <c r="H577" s="85"/>
      <c r="I577" s="85"/>
      <c r="J577" s="85"/>
      <c r="K577" s="85"/>
      <c r="L577" s="85"/>
      <c r="M577" s="85"/>
      <c r="N577" s="85"/>
      <c r="O577" s="85"/>
      <c r="P577" s="85"/>
      <c r="Q577" s="85"/>
      <c r="R577" s="85"/>
      <c r="S577" s="85"/>
      <c r="T577" s="85"/>
      <c r="U577" s="85"/>
      <c r="V577" s="85"/>
      <c r="W577" s="85"/>
      <c r="X577" s="85"/>
      <c r="Y577" s="85"/>
      <c r="Z577" s="85"/>
      <c r="AA577" s="85"/>
      <c r="AB577" s="85"/>
      <c r="AC577" s="85"/>
      <c r="AD577" s="85"/>
      <c r="AE577" s="85"/>
      <c r="AF577" s="85"/>
      <c r="AG577" s="85"/>
      <c r="AH577" s="85"/>
      <c r="AI577" s="85"/>
      <c r="AJ577" s="85"/>
    </row>
    <row r="578" spans="1:36" x14ac:dyDescent="0.25">
      <c r="A578" s="256"/>
      <c r="B578" s="84"/>
      <c r="C578" s="84"/>
      <c r="D578" s="84"/>
      <c r="E578" s="84"/>
      <c r="F578" s="84"/>
      <c r="G578" s="84"/>
      <c r="H578" s="84"/>
      <c r="I578" s="84"/>
      <c r="J578" s="84"/>
      <c r="K578" s="84"/>
      <c r="L578" s="84"/>
      <c r="M578" s="84"/>
      <c r="N578" s="84"/>
      <c r="O578" s="84"/>
      <c r="P578" s="84"/>
      <c r="Q578" s="84"/>
      <c r="R578" s="84"/>
      <c r="S578" s="84"/>
      <c r="T578" s="84"/>
      <c r="U578" s="84"/>
      <c r="V578" s="84"/>
      <c r="W578" s="84"/>
      <c r="X578" s="84"/>
      <c r="Y578" s="84"/>
      <c r="Z578" s="84"/>
      <c r="AA578" s="84"/>
      <c r="AB578" s="84"/>
      <c r="AC578" s="84"/>
      <c r="AD578" s="84"/>
      <c r="AE578" s="84"/>
      <c r="AF578" s="84"/>
      <c r="AG578" s="84"/>
      <c r="AH578" s="84"/>
      <c r="AI578" s="84"/>
      <c r="AJ578" s="84"/>
    </row>
    <row r="579" spans="1:36" x14ac:dyDescent="0.25">
      <c r="A579" s="257"/>
      <c r="B579" s="85"/>
      <c r="C579" s="85"/>
      <c r="D579" s="85"/>
      <c r="E579" s="85"/>
      <c r="F579" s="85"/>
      <c r="G579" s="85"/>
      <c r="H579" s="85"/>
      <c r="I579" s="85"/>
      <c r="J579" s="85"/>
      <c r="K579" s="85"/>
      <c r="L579" s="85"/>
      <c r="M579" s="85"/>
      <c r="N579" s="85"/>
      <c r="O579" s="85"/>
      <c r="P579" s="85"/>
      <c r="Q579" s="85"/>
      <c r="R579" s="85"/>
      <c r="S579" s="85"/>
      <c r="T579" s="85"/>
      <c r="U579" s="85"/>
      <c r="V579" s="85"/>
      <c r="W579" s="85"/>
      <c r="X579" s="85"/>
      <c r="Y579" s="85"/>
      <c r="Z579" s="85"/>
      <c r="AA579" s="85"/>
      <c r="AB579" s="85"/>
      <c r="AC579" s="85"/>
      <c r="AD579" s="85"/>
      <c r="AE579" s="85"/>
      <c r="AF579" s="85"/>
      <c r="AG579" s="85"/>
      <c r="AH579" s="85"/>
      <c r="AI579" s="85"/>
      <c r="AJ579" s="85"/>
    </row>
    <row r="580" spans="1:36" x14ac:dyDescent="0.25">
      <c r="A580" s="256"/>
      <c r="B580" s="84"/>
      <c r="C580" s="84"/>
      <c r="D580" s="84"/>
      <c r="E580" s="84"/>
      <c r="F580" s="84"/>
      <c r="G580" s="84"/>
      <c r="H580" s="84"/>
      <c r="I580" s="84"/>
      <c r="J580" s="84"/>
      <c r="K580" s="84"/>
      <c r="L580" s="84"/>
      <c r="M580" s="84"/>
      <c r="N580" s="84"/>
      <c r="O580" s="84"/>
      <c r="P580" s="84"/>
      <c r="Q580" s="84"/>
      <c r="R580" s="84"/>
      <c r="S580" s="84"/>
      <c r="T580" s="84"/>
      <c r="U580" s="84"/>
      <c r="V580" s="84"/>
      <c r="W580" s="84"/>
      <c r="X580" s="84"/>
      <c r="Y580" s="84"/>
      <c r="Z580" s="84"/>
      <c r="AA580" s="84"/>
      <c r="AB580" s="84"/>
      <c r="AC580" s="84"/>
      <c r="AD580" s="84"/>
      <c r="AE580" s="84"/>
      <c r="AF580" s="84"/>
      <c r="AG580" s="84"/>
      <c r="AH580" s="84"/>
      <c r="AI580" s="84"/>
      <c r="AJ580" s="84"/>
    </row>
    <row r="581" spans="1:36" x14ac:dyDescent="0.25">
      <c r="A581" s="257"/>
      <c r="B581" s="85"/>
      <c r="C581" s="85"/>
      <c r="D581" s="85"/>
      <c r="E581" s="85"/>
      <c r="F581" s="85"/>
      <c r="G581" s="85"/>
      <c r="H581" s="85"/>
      <c r="I581" s="85"/>
      <c r="J581" s="85"/>
      <c r="K581" s="85"/>
      <c r="L581" s="85"/>
      <c r="M581" s="85"/>
      <c r="N581" s="85"/>
      <c r="O581" s="85"/>
      <c r="P581" s="85"/>
      <c r="Q581" s="85"/>
      <c r="R581" s="85"/>
      <c r="S581" s="85"/>
      <c r="T581" s="85"/>
      <c r="U581" s="85"/>
      <c r="V581" s="85"/>
      <c r="W581" s="85"/>
      <c r="X581" s="85"/>
      <c r="Y581" s="85"/>
      <c r="Z581" s="85"/>
      <c r="AA581" s="85"/>
      <c r="AB581" s="85"/>
      <c r="AC581" s="85"/>
      <c r="AD581" s="85"/>
      <c r="AE581" s="85"/>
      <c r="AF581" s="85"/>
      <c r="AG581" s="85"/>
      <c r="AH581" s="85"/>
      <c r="AI581" s="85"/>
      <c r="AJ581" s="85"/>
    </row>
    <row r="582" spans="1:36" x14ac:dyDescent="0.25">
      <c r="A582" s="256"/>
      <c r="B582" s="84"/>
      <c r="C582" s="84"/>
      <c r="D582" s="84"/>
      <c r="E582" s="84"/>
      <c r="F582" s="84"/>
      <c r="G582" s="84"/>
      <c r="H582" s="84"/>
      <c r="I582" s="84"/>
      <c r="J582" s="84"/>
      <c r="K582" s="84"/>
      <c r="L582" s="84"/>
      <c r="M582" s="84"/>
      <c r="N582" s="84"/>
      <c r="O582" s="84"/>
      <c r="P582" s="84"/>
      <c r="Q582" s="84"/>
      <c r="R582" s="84"/>
      <c r="S582" s="84"/>
      <c r="T582" s="84"/>
      <c r="U582" s="84"/>
      <c r="V582" s="84"/>
      <c r="W582" s="84"/>
      <c r="X582" s="84"/>
      <c r="Y582" s="84"/>
      <c r="Z582" s="84"/>
      <c r="AA582" s="84"/>
      <c r="AB582" s="84"/>
      <c r="AC582" s="84"/>
      <c r="AD582" s="84"/>
      <c r="AE582" s="84"/>
      <c r="AF582" s="84"/>
      <c r="AG582" s="84"/>
      <c r="AH582" s="84"/>
      <c r="AI582" s="84"/>
      <c r="AJ582" s="84"/>
    </row>
    <row r="583" spans="1:36" x14ac:dyDescent="0.25">
      <c r="A583" s="257"/>
      <c r="B583" s="85"/>
      <c r="C583" s="85"/>
      <c r="D583" s="85"/>
      <c r="E583" s="85"/>
      <c r="F583" s="85"/>
      <c r="G583" s="85"/>
      <c r="H583" s="85"/>
      <c r="I583" s="85"/>
      <c r="J583" s="85"/>
      <c r="K583" s="85"/>
      <c r="L583" s="85"/>
      <c r="M583" s="85"/>
      <c r="N583" s="85"/>
      <c r="O583" s="85"/>
      <c r="P583" s="85"/>
      <c r="Q583" s="85"/>
      <c r="R583" s="85"/>
      <c r="S583" s="85"/>
      <c r="T583" s="85"/>
      <c r="U583" s="85"/>
      <c r="V583" s="85"/>
      <c r="W583" s="85"/>
      <c r="X583" s="85"/>
      <c r="Y583" s="85"/>
      <c r="Z583" s="85"/>
      <c r="AA583" s="85"/>
      <c r="AB583" s="85"/>
      <c r="AC583" s="85"/>
      <c r="AD583" s="85"/>
      <c r="AE583" s="85"/>
      <c r="AF583" s="85"/>
      <c r="AG583" s="85"/>
      <c r="AH583" s="85"/>
      <c r="AI583" s="85"/>
      <c r="AJ583" s="85"/>
    </row>
    <row r="584" spans="1:36" x14ac:dyDescent="0.25">
      <c r="A584" s="256"/>
      <c r="B584" s="84"/>
      <c r="C584" s="84"/>
      <c r="D584" s="84"/>
      <c r="E584" s="84"/>
      <c r="F584" s="84"/>
      <c r="G584" s="84"/>
      <c r="H584" s="84"/>
      <c r="I584" s="84"/>
      <c r="J584" s="84"/>
      <c r="K584" s="84"/>
      <c r="L584" s="84"/>
      <c r="M584" s="84"/>
      <c r="N584" s="84"/>
      <c r="O584" s="84"/>
      <c r="P584" s="84"/>
      <c r="Q584" s="84"/>
      <c r="R584" s="84"/>
      <c r="S584" s="84"/>
      <c r="T584" s="84"/>
      <c r="U584" s="84"/>
      <c r="V584" s="84"/>
      <c r="W584" s="84"/>
      <c r="X584" s="84"/>
      <c r="Y584" s="84"/>
      <c r="Z584" s="84"/>
      <c r="AA584" s="84"/>
      <c r="AB584" s="84"/>
      <c r="AC584" s="84"/>
      <c r="AD584" s="84"/>
      <c r="AE584" s="84"/>
      <c r="AF584" s="84"/>
      <c r="AG584" s="84"/>
      <c r="AH584" s="84"/>
      <c r="AI584" s="84"/>
      <c r="AJ584" s="84"/>
    </row>
    <row r="585" spans="1:36" x14ac:dyDescent="0.25">
      <c r="A585" s="257"/>
      <c r="B585" s="85"/>
      <c r="C585" s="85"/>
      <c r="D585" s="85"/>
      <c r="E585" s="85"/>
      <c r="F585" s="85"/>
      <c r="G585" s="85"/>
      <c r="H585" s="85"/>
      <c r="I585" s="85"/>
      <c r="J585" s="85"/>
      <c r="K585" s="85"/>
      <c r="L585" s="85"/>
      <c r="M585" s="85"/>
      <c r="N585" s="85"/>
      <c r="O585" s="85"/>
      <c r="P585" s="85"/>
      <c r="Q585" s="85"/>
      <c r="R585" s="85"/>
      <c r="S585" s="85"/>
      <c r="T585" s="85"/>
      <c r="U585" s="85"/>
      <c r="V585" s="85"/>
      <c r="W585" s="85"/>
      <c r="X585" s="85"/>
      <c r="Y585" s="85"/>
      <c r="Z585" s="85"/>
      <c r="AA585" s="85"/>
      <c r="AB585" s="85"/>
      <c r="AC585" s="85"/>
      <c r="AD585" s="85"/>
      <c r="AE585" s="85"/>
      <c r="AF585" s="85"/>
      <c r="AG585" s="85"/>
      <c r="AH585" s="85"/>
      <c r="AI585" s="85"/>
      <c r="AJ585" s="85"/>
    </row>
    <row r="586" spans="1:36" x14ac:dyDescent="0.25">
      <c r="A586" s="256"/>
      <c r="B586" s="84"/>
      <c r="C586" s="84"/>
      <c r="D586" s="84"/>
      <c r="E586" s="84"/>
      <c r="F586" s="84"/>
      <c r="G586" s="84"/>
      <c r="H586" s="84"/>
      <c r="I586" s="84"/>
      <c r="J586" s="84"/>
      <c r="K586" s="84"/>
      <c r="L586" s="84"/>
      <c r="M586" s="84"/>
      <c r="N586" s="84"/>
      <c r="O586" s="84"/>
      <c r="P586" s="84"/>
      <c r="Q586" s="84"/>
      <c r="R586" s="84"/>
      <c r="S586" s="84"/>
      <c r="T586" s="84"/>
      <c r="U586" s="84"/>
      <c r="V586" s="84"/>
      <c r="W586" s="84"/>
      <c r="X586" s="84"/>
      <c r="Y586" s="84"/>
      <c r="Z586" s="84"/>
      <c r="AA586" s="84"/>
      <c r="AB586" s="84"/>
      <c r="AC586" s="84"/>
      <c r="AD586" s="84"/>
      <c r="AE586" s="84"/>
      <c r="AF586" s="84"/>
      <c r="AG586" s="84"/>
      <c r="AH586" s="84"/>
      <c r="AI586" s="84"/>
      <c r="AJ586" s="84"/>
    </row>
    <row r="587" spans="1:36" x14ac:dyDescent="0.25">
      <c r="A587" s="257"/>
      <c r="B587" s="85"/>
      <c r="C587" s="85"/>
      <c r="D587" s="85"/>
      <c r="E587" s="85"/>
      <c r="F587" s="85"/>
      <c r="G587" s="85"/>
      <c r="H587" s="85"/>
      <c r="I587" s="85"/>
      <c r="J587" s="85"/>
      <c r="K587" s="85"/>
      <c r="L587" s="85"/>
      <c r="M587" s="85"/>
      <c r="N587" s="85"/>
      <c r="O587" s="85"/>
      <c r="P587" s="85"/>
      <c r="Q587" s="85"/>
      <c r="R587" s="85"/>
      <c r="S587" s="85"/>
      <c r="T587" s="85"/>
      <c r="U587" s="85"/>
      <c r="V587" s="85"/>
      <c r="W587" s="85"/>
      <c r="X587" s="85"/>
      <c r="Y587" s="85"/>
      <c r="Z587" s="85"/>
      <c r="AA587" s="85"/>
      <c r="AB587" s="85"/>
      <c r="AC587" s="85"/>
      <c r="AD587" s="85"/>
      <c r="AE587" s="85"/>
      <c r="AF587" s="85"/>
      <c r="AG587" s="85"/>
      <c r="AH587" s="85"/>
      <c r="AI587" s="85"/>
      <c r="AJ587" s="85"/>
    </row>
    <row r="588" spans="1:36" x14ac:dyDescent="0.25">
      <c r="A588" s="256"/>
      <c r="B588" s="84"/>
      <c r="C588" s="84"/>
      <c r="D588" s="84"/>
      <c r="E588" s="84"/>
      <c r="F588" s="84"/>
      <c r="G588" s="84"/>
      <c r="H588" s="84"/>
      <c r="I588" s="84"/>
      <c r="J588" s="84"/>
      <c r="K588" s="84"/>
      <c r="L588" s="84"/>
      <c r="M588" s="84"/>
      <c r="N588" s="84"/>
      <c r="O588" s="84"/>
      <c r="P588" s="84"/>
      <c r="Q588" s="84"/>
      <c r="R588" s="84"/>
      <c r="S588" s="84"/>
      <c r="T588" s="84"/>
      <c r="U588" s="84"/>
      <c r="V588" s="84"/>
      <c r="W588" s="84"/>
      <c r="X588" s="84"/>
      <c r="Y588" s="84"/>
      <c r="Z588" s="84"/>
      <c r="AA588" s="84"/>
      <c r="AB588" s="84"/>
      <c r="AC588" s="84"/>
      <c r="AD588" s="84"/>
      <c r="AE588" s="84"/>
      <c r="AF588" s="84"/>
      <c r="AG588" s="84"/>
      <c r="AH588" s="84"/>
      <c r="AI588" s="84"/>
      <c r="AJ588" s="84"/>
    </row>
    <row r="589" spans="1:36" x14ac:dyDescent="0.25">
      <c r="A589" s="257"/>
      <c r="B589" s="85"/>
      <c r="C589" s="85"/>
      <c r="D589" s="85"/>
      <c r="E589" s="85"/>
      <c r="F589" s="85"/>
      <c r="G589" s="85"/>
      <c r="H589" s="85"/>
      <c r="I589" s="85"/>
      <c r="J589" s="85"/>
      <c r="K589" s="85"/>
      <c r="L589" s="85"/>
      <c r="M589" s="85"/>
      <c r="N589" s="85"/>
      <c r="O589" s="85"/>
      <c r="P589" s="85"/>
      <c r="Q589" s="85"/>
      <c r="R589" s="85"/>
      <c r="S589" s="85"/>
      <c r="T589" s="85"/>
      <c r="U589" s="85"/>
      <c r="V589" s="85"/>
      <c r="W589" s="85"/>
      <c r="X589" s="85"/>
      <c r="Y589" s="85"/>
      <c r="Z589" s="85"/>
      <c r="AA589" s="85"/>
      <c r="AB589" s="85"/>
      <c r="AC589" s="85"/>
      <c r="AD589" s="85"/>
      <c r="AE589" s="85"/>
      <c r="AF589" s="85"/>
      <c r="AG589" s="85"/>
      <c r="AH589" s="85"/>
      <c r="AI589" s="85"/>
      <c r="AJ589" s="85"/>
    </row>
    <row r="590" spans="1:36" x14ac:dyDescent="0.25">
      <c r="A590" s="256"/>
      <c r="B590" s="84"/>
      <c r="C590" s="84"/>
      <c r="D590" s="84"/>
      <c r="E590" s="84"/>
      <c r="F590" s="84"/>
      <c r="G590" s="84"/>
      <c r="H590" s="84"/>
      <c r="I590" s="84"/>
      <c r="J590" s="84"/>
      <c r="K590" s="84"/>
      <c r="L590" s="84"/>
      <c r="M590" s="84"/>
      <c r="N590" s="84"/>
      <c r="O590" s="84"/>
      <c r="P590" s="84"/>
      <c r="Q590" s="84"/>
      <c r="R590" s="84"/>
      <c r="S590" s="84"/>
      <c r="T590" s="84"/>
      <c r="U590" s="84"/>
      <c r="V590" s="84"/>
      <c r="W590" s="84"/>
      <c r="X590" s="84"/>
      <c r="Y590" s="84"/>
      <c r="Z590" s="84"/>
      <c r="AA590" s="84"/>
      <c r="AB590" s="84"/>
      <c r="AC590" s="84"/>
      <c r="AD590" s="84"/>
      <c r="AE590" s="84"/>
      <c r="AF590" s="84"/>
      <c r="AG590" s="84"/>
      <c r="AH590" s="84"/>
      <c r="AI590" s="84"/>
      <c r="AJ590" s="84"/>
    </row>
    <row r="591" spans="1:36" x14ac:dyDescent="0.25">
      <c r="A591" s="257"/>
      <c r="B591" s="85"/>
      <c r="C591" s="85"/>
      <c r="D591" s="85"/>
      <c r="E591" s="85"/>
      <c r="F591" s="85"/>
      <c r="G591" s="85"/>
      <c r="H591" s="85"/>
      <c r="I591" s="85"/>
      <c r="J591" s="85"/>
      <c r="K591" s="85"/>
      <c r="L591" s="85"/>
      <c r="M591" s="85"/>
      <c r="N591" s="85"/>
      <c r="O591" s="85"/>
      <c r="P591" s="85"/>
      <c r="Q591" s="85"/>
      <c r="R591" s="85"/>
      <c r="S591" s="85"/>
      <c r="T591" s="85"/>
      <c r="U591" s="85"/>
      <c r="V591" s="85"/>
      <c r="W591" s="85"/>
      <c r="X591" s="85"/>
      <c r="Y591" s="85"/>
      <c r="Z591" s="85"/>
      <c r="AA591" s="85"/>
      <c r="AB591" s="85"/>
      <c r="AC591" s="85"/>
      <c r="AD591" s="85"/>
      <c r="AE591" s="85"/>
      <c r="AF591" s="85"/>
      <c r="AG591" s="85"/>
      <c r="AH591" s="85"/>
      <c r="AI591" s="85"/>
      <c r="AJ591" s="85"/>
    </row>
    <row r="592" spans="1:36" x14ac:dyDescent="0.25">
      <c r="A592" s="256"/>
      <c r="B592" s="84"/>
      <c r="C592" s="84"/>
      <c r="D592" s="84"/>
      <c r="E592" s="84"/>
      <c r="F592" s="84"/>
      <c r="G592" s="84"/>
      <c r="H592" s="84"/>
      <c r="I592" s="84"/>
      <c r="J592" s="84"/>
      <c r="K592" s="84"/>
      <c r="L592" s="84"/>
      <c r="M592" s="84"/>
      <c r="N592" s="84"/>
      <c r="O592" s="84"/>
      <c r="P592" s="84"/>
      <c r="Q592" s="84"/>
      <c r="R592" s="84"/>
      <c r="S592" s="84"/>
      <c r="T592" s="84"/>
      <c r="U592" s="84"/>
      <c r="V592" s="84"/>
      <c r="W592" s="84"/>
      <c r="X592" s="84"/>
      <c r="Y592" s="84"/>
      <c r="Z592" s="84"/>
      <c r="AA592" s="84"/>
      <c r="AB592" s="84"/>
      <c r="AC592" s="84"/>
      <c r="AD592" s="84"/>
      <c r="AE592" s="84"/>
      <c r="AF592" s="84"/>
      <c r="AG592" s="84"/>
      <c r="AH592" s="84"/>
      <c r="AI592" s="84"/>
      <c r="AJ592" s="84"/>
    </row>
    <row r="593" spans="1:36" x14ac:dyDescent="0.25">
      <c r="A593" s="257"/>
      <c r="B593" s="85"/>
      <c r="C593" s="85"/>
      <c r="D593" s="85"/>
      <c r="E593" s="85"/>
      <c r="F593" s="85"/>
      <c r="G593" s="85"/>
      <c r="H593" s="85"/>
      <c r="I593" s="85"/>
      <c r="J593" s="85"/>
      <c r="K593" s="85"/>
      <c r="L593" s="85"/>
      <c r="M593" s="85"/>
      <c r="N593" s="85"/>
      <c r="O593" s="85"/>
      <c r="P593" s="85"/>
      <c r="Q593" s="85"/>
      <c r="R593" s="85"/>
      <c r="S593" s="85"/>
      <c r="T593" s="85"/>
      <c r="U593" s="85"/>
      <c r="V593" s="85"/>
      <c r="W593" s="85"/>
      <c r="X593" s="85"/>
      <c r="Y593" s="85"/>
      <c r="Z593" s="85"/>
      <c r="AA593" s="85"/>
      <c r="AB593" s="85"/>
      <c r="AC593" s="85"/>
      <c r="AD593" s="85"/>
      <c r="AE593" s="85"/>
      <c r="AF593" s="85"/>
      <c r="AG593" s="85"/>
      <c r="AH593" s="85"/>
      <c r="AI593" s="85"/>
      <c r="AJ593" s="85"/>
    </row>
    <row r="594" spans="1:36" x14ac:dyDescent="0.25">
      <c r="A594" s="256"/>
      <c r="B594" s="84"/>
      <c r="C594" s="84"/>
      <c r="D594" s="84"/>
      <c r="E594" s="84"/>
      <c r="F594" s="84"/>
      <c r="G594" s="84"/>
      <c r="H594" s="84"/>
      <c r="I594" s="84"/>
      <c r="J594" s="84"/>
      <c r="K594" s="84"/>
      <c r="L594" s="84"/>
      <c r="M594" s="84"/>
      <c r="N594" s="84"/>
      <c r="O594" s="84"/>
      <c r="P594" s="84"/>
      <c r="Q594" s="84"/>
      <c r="R594" s="84"/>
      <c r="S594" s="84"/>
      <c r="T594" s="84"/>
      <c r="U594" s="84"/>
      <c r="V594" s="84"/>
      <c r="W594" s="84"/>
      <c r="X594" s="84"/>
      <c r="Y594" s="84"/>
      <c r="Z594" s="84"/>
      <c r="AA594" s="84"/>
      <c r="AB594" s="84"/>
      <c r="AC594" s="84"/>
      <c r="AD594" s="84"/>
      <c r="AE594" s="84"/>
      <c r="AF594" s="84"/>
      <c r="AG594" s="84"/>
      <c r="AH594" s="84"/>
      <c r="AI594" s="84"/>
      <c r="AJ594" s="84"/>
    </row>
    <row r="595" spans="1:36" x14ac:dyDescent="0.25">
      <c r="A595" s="257"/>
      <c r="B595" s="85"/>
      <c r="C595" s="85"/>
      <c r="D595" s="85"/>
      <c r="E595" s="85"/>
      <c r="F595" s="85"/>
      <c r="G595" s="85"/>
      <c r="H595" s="85"/>
      <c r="I595" s="85"/>
      <c r="J595" s="85"/>
      <c r="K595" s="85"/>
      <c r="L595" s="85"/>
      <c r="M595" s="85"/>
      <c r="N595" s="85"/>
      <c r="O595" s="85"/>
      <c r="P595" s="85"/>
      <c r="Q595" s="85"/>
      <c r="R595" s="85"/>
      <c r="S595" s="85"/>
      <c r="T595" s="85"/>
      <c r="U595" s="85"/>
      <c r="V595" s="85"/>
      <c r="W595" s="85"/>
      <c r="X595" s="85"/>
      <c r="Y595" s="85"/>
      <c r="Z595" s="85"/>
      <c r="AA595" s="85"/>
      <c r="AB595" s="85"/>
      <c r="AC595" s="85"/>
      <c r="AD595" s="85"/>
      <c r="AE595" s="85"/>
      <c r="AF595" s="85"/>
      <c r="AG595" s="85"/>
      <c r="AH595" s="85"/>
      <c r="AI595" s="85"/>
      <c r="AJ595" s="85"/>
    </row>
    <row r="596" spans="1:36" x14ac:dyDescent="0.25">
      <c r="A596" s="256"/>
      <c r="B596" s="84"/>
      <c r="C596" s="84"/>
      <c r="D596" s="84"/>
      <c r="E596" s="84"/>
      <c r="F596" s="84"/>
      <c r="G596" s="84"/>
      <c r="H596" s="84"/>
      <c r="I596" s="84"/>
      <c r="J596" s="84"/>
      <c r="K596" s="84"/>
      <c r="L596" s="84"/>
      <c r="M596" s="84"/>
      <c r="N596" s="84"/>
      <c r="O596" s="84"/>
      <c r="P596" s="84"/>
      <c r="Q596" s="84"/>
      <c r="R596" s="84"/>
      <c r="S596" s="84"/>
      <c r="T596" s="84"/>
      <c r="U596" s="84"/>
      <c r="V596" s="84"/>
      <c r="W596" s="84"/>
      <c r="X596" s="84"/>
      <c r="Y596" s="84"/>
      <c r="Z596" s="84"/>
      <c r="AA596" s="84"/>
      <c r="AB596" s="84"/>
      <c r="AC596" s="84"/>
      <c r="AD596" s="84"/>
      <c r="AE596" s="84"/>
      <c r="AF596" s="84"/>
      <c r="AG596" s="84"/>
      <c r="AH596" s="84"/>
      <c r="AI596" s="84"/>
      <c r="AJ596" s="84"/>
    </row>
    <row r="597" spans="1:36" x14ac:dyDescent="0.25">
      <c r="A597" s="257"/>
      <c r="B597" s="85"/>
      <c r="C597" s="85"/>
      <c r="D597" s="85"/>
      <c r="E597" s="85"/>
      <c r="F597" s="85"/>
      <c r="G597" s="85"/>
      <c r="H597" s="85"/>
      <c r="I597" s="85"/>
      <c r="J597" s="85"/>
      <c r="K597" s="85"/>
      <c r="L597" s="85"/>
      <c r="M597" s="85"/>
      <c r="N597" s="85"/>
      <c r="O597" s="85"/>
      <c r="P597" s="85"/>
      <c r="Q597" s="85"/>
      <c r="R597" s="85"/>
      <c r="S597" s="85"/>
      <c r="T597" s="85"/>
      <c r="U597" s="85"/>
      <c r="V597" s="85"/>
      <c r="W597" s="85"/>
      <c r="X597" s="85"/>
      <c r="Y597" s="85"/>
      <c r="Z597" s="85"/>
      <c r="AA597" s="85"/>
      <c r="AB597" s="85"/>
      <c r="AC597" s="85"/>
      <c r="AD597" s="85"/>
      <c r="AE597" s="85"/>
      <c r="AF597" s="85"/>
      <c r="AG597" s="85"/>
      <c r="AH597" s="85"/>
      <c r="AI597" s="85"/>
      <c r="AJ597" s="85"/>
    </row>
    <row r="598" spans="1:36" x14ac:dyDescent="0.25">
      <c r="A598" s="256"/>
      <c r="B598" s="84"/>
      <c r="C598" s="84"/>
      <c r="D598" s="84"/>
      <c r="E598" s="84"/>
      <c r="F598" s="84"/>
      <c r="G598" s="84"/>
      <c r="H598" s="84"/>
      <c r="I598" s="84"/>
      <c r="J598" s="84"/>
      <c r="K598" s="84"/>
      <c r="L598" s="84"/>
      <c r="M598" s="84"/>
      <c r="N598" s="84"/>
      <c r="O598" s="84"/>
      <c r="P598" s="84"/>
      <c r="Q598" s="84"/>
      <c r="R598" s="84"/>
      <c r="S598" s="84"/>
      <c r="T598" s="84"/>
      <c r="U598" s="84"/>
      <c r="V598" s="84"/>
      <c r="W598" s="84"/>
      <c r="X598" s="84"/>
      <c r="Y598" s="84"/>
      <c r="Z598" s="84"/>
      <c r="AA598" s="84"/>
      <c r="AB598" s="84"/>
      <c r="AC598" s="84"/>
      <c r="AD598" s="84"/>
      <c r="AE598" s="84"/>
      <c r="AF598" s="84"/>
      <c r="AG598" s="84"/>
      <c r="AH598" s="84"/>
      <c r="AI598" s="84"/>
      <c r="AJ598" s="84"/>
    </row>
    <row r="599" spans="1:36" x14ac:dyDescent="0.25">
      <c r="A599" s="257"/>
      <c r="B599" s="85"/>
      <c r="C599" s="85"/>
      <c r="D599" s="85"/>
      <c r="E599" s="85"/>
      <c r="F599" s="85"/>
      <c r="G599" s="85"/>
      <c r="H599" s="85"/>
      <c r="I599" s="85"/>
      <c r="J599" s="85"/>
      <c r="K599" s="85"/>
      <c r="L599" s="85"/>
      <c r="M599" s="85"/>
      <c r="N599" s="85"/>
      <c r="O599" s="85"/>
      <c r="P599" s="85"/>
      <c r="Q599" s="85"/>
      <c r="R599" s="85"/>
      <c r="S599" s="85"/>
      <c r="T599" s="85"/>
      <c r="U599" s="85"/>
      <c r="V599" s="85"/>
      <c r="W599" s="85"/>
      <c r="X599" s="85"/>
      <c r="Y599" s="85"/>
      <c r="Z599" s="85"/>
      <c r="AA599" s="85"/>
      <c r="AB599" s="85"/>
      <c r="AC599" s="85"/>
      <c r="AD599" s="85"/>
      <c r="AE599" s="85"/>
      <c r="AF599" s="85"/>
      <c r="AG599" s="85"/>
      <c r="AH599" s="85"/>
      <c r="AI599" s="85"/>
      <c r="AJ599" s="85"/>
    </row>
    <row r="600" spans="1:36" x14ac:dyDescent="0.25">
      <c r="A600" s="256"/>
      <c r="B600" s="84"/>
      <c r="C600" s="84"/>
      <c r="D600" s="84"/>
      <c r="E600" s="84"/>
      <c r="F600" s="84"/>
      <c r="G600" s="84"/>
      <c r="H600" s="84"/>
      <c r="I600" s="84"/>
      <c r="J600" s="84"/>
      <c r="K600" s="84"/>
      <c r="L600" s="84"/>
      <c r="M600" s="84"/>
      <c r="N600" s="84"/>
      <c r="O600" s="84"/>
      <c r="P600" s="84"/>
      <c r="Q600" s="84"/>
      <c r="R600" s="84"/>
      <c r="S600" s="84"/>
      <c r="T600" s="84"/>
      <c r="U600" s="84"/>
      <c r="V600" s="84"/>
      <c r="W600" s="84"/>
      <c r="X600" s="84"/>
      <c r="Y600" s="84"/>
      <c r="Z600" s="84"/>
      <c r="AA600" s="84"/>
      <c r="AB600" s="84"/>
      <c r="AC600" s="84"/>
      <c r="AD600" s="84"/>
      <c r="AE600" s="84"/>
      <c r="AF600" s="84"/>
      <c r="AG600" s="84"/>
      <c r="AH600" s="84"/>
      <c r="AI600" s="84"/>
      <c r="AJ600" s="84"/>
    </row>
    <row r="601" spans="1:36" x14ac:dyDescent="0.25">
      <c r="A601" s="257"/>
      <c r="B601" s="85"/>
      <c r="C601" s="85"/>
      <c r="D601" s="85"/>
      <c r="E601" s="85"/>
      <c r="F601" s="85"/>
      <c r="G601" s="85"/>
      <c r="H601" s="85"/>
      <c r="I601" s="85"/>
      <c r="J601" s="85"/>
      <c r="K601" s="85"/>
      <c r="L601" s="85"/>
      <c r="M601" s="85"/>
      <c r="N601" s="85"/>
      <c r="O601" s="85"/>
      <c r="P601" s="85"/>
      <c r="Q601" s="85"/>
      <c r="R601" s="85"/>
      <c r="S601" s="85"/>
      <c r="T601" s="85"/>
      <c r="U601" s="85"/>
      <c r="V601" s="85"/>
      <c r="W601" s="85"/>
      <c r="X601" s="85"/>
      <c r="Y601" s="85"/>
      <c r="Z601" s="85"/>
      <c r="AA601" s="85"/>
      <c r="AB601" s="85"/>
      <c r="AC601" s="85"/>
      <c r="AD601" s="85"/>
      <c r="AE601" s="85"/>
      <c r="AF601" s="85"/>
      <c r="AG601" s="85"/>
      <c r="AH601" s="85"/>
      <c r="AI601" s="85"/>
      <c r="AJ601" s="85"/>
    </row>
    <row r="602" spans="1:36" x14ac:dyDescent="0.25">
      <c r="A602" s="256"/>
      <c r="B602" s="84"/>
      <c r="C602" s="84"/>
      <c r="D602" s="84"/>
      <c r="E602" s="84"/>
      <c r="F602" s="84"/>
      <c r="G602" s="84"/>
      <c r="H602" s="84"/>
      <c r="I602" s="84"/>
      <c r="J602" s="84"/>
      <c r="K602" s="84"/>
      <c r="L602" s="84"/>
      <c r="M602" s="84"/>
      <c r="N602" s="84"/>
      <c r="O602" s="84"/>
      <c r="P602" s="84"/>
      <c r="Q602" s="84"/>
      <c r="R602" s="84"/>
      <c r="S602" s="84"/>
      <c r="T602" s="84"/>
      <c r="U602" s="84"/>
      <c r="V602" s="84"/>
      <c r="W602" s="84"/>
      <c r="X602" s="84"/>
      <c r="Y602" s="84"/>
      <c r="Z602" s="84"/>
      <c r="AA602" s="84"/>
      <c r="AB602" s="84"/>
      <c r="AC602" s="84"/>
      <c r="AD602" s="84"/>
      <c r="AE602" s="84"/>
      <c r="AF602" s="84"/>
      <c r="AG602" s="84"/>
      <c r="AH602" s="84"/>
      <c r="AI602" s="84"/>
      <c r="AJ602" s="84"/>
    </row>
    <row r="603" spans="1:36" x14ac:dyDescent="0.25">
      <c r="A603" s="257"/>
      <c r="B603" s="85"/>
      <c r="C603" s="85"/>
      <c r="D603" s="85"/>
      <c r="E603" s="85"/>
      <c r="F603" s="85"/>
      <c r="G603" s="85"/>
      <c r="H603" s="85"/>
      <c r="I603" s="85"/>
      <c r="J603" s="85"/>
      <c r="K603" s="85"/>
      <c r="L603" s="85"/>
      <c r="M603" s="85"/>
      <c r="N603" s="85"/>
      <c r="O603" s="85"/>
      <c r="P603" s="85"/>
      <c r="Q603" s="85"/>
      <c r="R603" s="85"/>
      <c r="S603" s="85"/>
      <c r="T603" s="85"/>
      <c r="U603" s="85"/>
      <c r="V603" s="85"/>
      <c r="W603" s="85"/>
      <c r="X603" s="85"/>
      <c r="Y603" s="85"/>
      <c r="Z603" s="85"/>
      <c r="AA603" s="85"/>
      <c r="AB603" s="85"/>
      <c r="AC603" s="85"/>
      <c r="AD603" s="85"/>
      <c r="AE603" s="85"/>
      <c r="AF603" s="85"/>
      <c r="AG603" s="85"/>
      <c r="AH603" s="85"/>
      <c r="AI603" s="85"/>
      <c r="AJ603" s="85"/>
    </row>
    <row r="604" spans="1:36" x14ac:dyDescent="0.25">
      <c r="A604" s="256"/>
      <c r="B604" s="84"/>
      <c r="C604" s="84"/>
      <c r="D604" s="84"/>
      <c r="E604" s="84"/>
      <c r="F604" s="84"/>
      <c r="G604" s="84"/>
      <c r="H604" s="84"/>
      <c r="I604" s="84"/>
      <c r="J604" s="84"/>
      <c r="K604" s="84"/>
      <c r="L604" s="84"/>
      <c r="M604" s="84"/>
      <c r="N604" s="84"/>
      <c r="O604" s="84"/>
      <c r="P604" s="84"/>
      <c r="Q604" s="84"/>
      <c r="R604" s="84"/>
      <c r="S604" s="84"/>
      <c r="T604" s="84"/>
      <c r="U604" s="84"/>
      <c r="V604" s="84"/>
      <c r="W604" s="84"/>
      <c r="X604" s="84"/>
      <c r="Y604" s="84"/>
      <c r="Z604" s="84"/>
      <c r="AA604" s="84"/>
      <c r="AB604" s="84"/>
      <c r="AC604" s="84"/>
      <c r="AD604" s="84"/>
      <c r="AE604" s="84"/>
      <c r="AF604" s="84"/>
      <c r="AG604" s="84"/>
      <c r="AH604" s="84"/>
      <c r="AI604" s="84"/>
      <c r="AJ604" s="84"/>
    </row>
    <row r="605" spans="1:36" x14ac:dyDescent="0.25">
      <c r="A605" s="257"/>
      <c r="B605" s="85"/>
      <c r="C605" s="85"/>
      <c r="D605" s="85"/>
      <c r="E605" s="85"/>
      <c r="F605" s="85"/>
      <c r="G605" s="85"/>
      <c r="H605" s="85"/>
      <c r="I605" s="85"/>
      <c r="J605" s="85"/>
      <c r="K605" s="85"/>
      <c r="L605" s="85"/>
      <c r="M605" s="85"/>
      <c r="N605" s="85"/>
      <c r="O605" s="85"/>
      <c r="P605" s="85"/>
      <c r="Q605" s="85"/>
      <c r="R605" s="85"/>
      <c r="S605" s="85"/>
      <c r="T605" s="85"/>
      <c r="U605" s="85"/>
      <c r="V605" s="85"/>
      <c r="W605" s="85"/>
      <c r="X605" s="85"/>
      <c r="Y605" s="85"/>
      <c r="Z605" s="85"/>
      <c r="AA605" s="85"/>
      <c r="AB605" s="85"/>
      <c r="AC605" s="85"/>
      <c r="AD605" s="85"/>
      <c r="AE605" s="85"/>
      <c r="AF605" s="85"/>
      <c r="AG605" s="85"/>
      <c r="AH605" s="85"/>
      <c r="AI605" s="85"/>
      <c r="AJ605" s="85"/>
    </row>
    <row r="606" spans="1:36" x14ac:dyDescent="0.25">
      <c r="A606" s="256"/>
      <c r="B606" s="84"/>
      <c r="C606" s="84"/>
      <c r="D606" s="84"/>
      <c r="E606" s="84"/>
      <c r="F606" s="84"/>
      <c r="G606" s="84"/>
      <c r="H606" s="84"/>
      <c r="I606" s="84"/>
      <c r="J606" s="84"/>
      <c r="K606" s="84"/>
      <c r="L606" s="84"/>
      <c r="M606" s="84"/>
      <c r="N606" s="84"/>
      <c r="O606" s="84"/>
      <c r="P606" s="84"/>
      <c r="Q606" s="84"/>
      <c r="R606" s="84"/>
      <c r="S606" s="84"/>
      <c r="T606" s="84"/>
      <c r="U606" s="84"/>
      <c r="V606" s="84"/>
      <c r="W606" s="84"/>
      <c r="X606" s="84"/>
      <c r="Y606" s="84"/>
      <c r="Z606" s="84"/>
      <c r="AA606" s="84"/>
      <c r="AB606" s="84"/>
      <c r="AC606" s="84"/>
      <c r="AD606" s="84"/>
      <c r="AE606" s="84"/>
      <c r="AF606" s="84"/>
      <c r="AG606" s="84"/>
      <c r="AH606" s="84"/>
      <c r="AI606" s="84"/>
      <c r="AJ606" s="84"/>
    </row>
    <row r="607" spans="1:36" x14ac:dyDescent="0.25">
      <c r="A607" s="257"/>
      <c r="B607" s="85"/>
      <c r="C607" s="85"/>
      <c r="D607" s="85"/>
      <c r="E607" s="85"/>
      <c r="F607" s="85"/>
      <c r="G607" s="85"/>
      <c r="H607" s="85"/>
      <c r="I607" s="85"/>
      <c r="J607" s="85"/>
      <c r="K607" s="85"/>
      <c r="L607" s="85"/>
      <c r="M607" s="85"/>
      <c r="N607" s="85"/>
      <c r="O607" s="85"/>
      <c r="P607" s="85"/>
      <c r="Q607" s="85"/>
      <c r="R607" s="85"/>
      <c r="S607" s="85"/>
      <c r="T607" s="85"/>
      <c r="U607" s="85"/>
      <c r="V607" s="85"/>
      <c r="W607" s="85"/>
      <c r="X607" s="85"/>
      <c r="Y607" s="85"/>
      <c r="Z607" s="85"/>
      <c r="AA607" s="85"/>
      <c r="AB607" s="85"/>
      <c r="AC607" s="85"/>
      <c r="AD607" s="85"/>
      <c r="AE607" s="85"/>
      <c r="AF607" s="85"/>
      <c r="AG607" s="85"/>
      <c r="AH607" s="85"/>
      <c r="AI607" s="85"/>
      <c r="AJ607" s="85"/>
    </row>
    <row r="608" spans="1:36" x14ac:dyDescent="0.25">
      <c r="A608" s="256"/>
      <c r="B608" s="84"/>
      <c r="C608" s="84"/>
      <c r="D608" s="84"/>
      <c r="E608" s="84"/>
      <c r="F608" s="84"/>
      <c r="G608" s="84"/>
      <c r="H608" s="84"/>
      <c r="I608" s="84"/>
      <c r="J608" s="84"/>
      <c r="K608" s="84"/>
      <c r="L608" s="84"/>
      <c r="M608" s="84"/>
      <c r="N608" s="84"/>
      <c r="O608" s="84"/>
      <c r="P608" s="84"/>
      <c r="Q608" s="84"/>
      <c r="R608" s="84"/>
      <c r="S608" s="84"/>
      <c r="T608" s="84"/>
      <c r="U608" s="84"/>
      <c r="V608" s="84"/>
      <c r="W608" s="84"/>
      <c r="X608" s="84"/>
      <c r="Y608" s="84"/>
      <c r="Z608" s="84"/>
      <c r="AA608" s="84"/>
      <c r="AB608" s="84"/>
      <c r="AC608" s="84"/>
      <c r="AD608" s="84"/>
      <c r="AE608" s="84"/>
      <c r="AF608" s="84"/>
      <c r="AG608" s="84"/>
      <c r="AH608" s="84"/>
      <c r="AI608" s="84"/>
      <c r="AJ608" s="84"/>
    </row>
    <row r="609" spans="1:36" x14ac:dyDescent="0.25">
      <c r="A609" s="257"/>
      <c r="B609" s="85"/>
      <c r="C609" s="85"/>
      <c r="D609" s="85"/>
      <c r="E609" s="85"/>
      <c r="F609" s="85"/>
      <c r="G609" s="85"/>
      <c r="H609" s="85"/>
      <c r="I609" s="85"/>
      <c r="J609" s="85"/>
      <c r="K609" s="85"/>
      <c r="L609" s="85"/>
      <c r="M609" s="85"/>
      <c r="N609" s="85"/>
      <c r="O609" s="85"/>
      <c r="P609" s="85"/>
      <c r="Q609" s="85"/>
      <c r="R609" s="85"/>
      <c r="S609" s="85"/>
      <c r="T609" s="85"/>
      <c r="U609" s="85"/>
      <c r="V609" s="85"/>
      <c r="W609" s="85"/>
      <c r="X609" s="85"/>
      <c r="Y609" s="85"/>
      <c r="Z609" s="85"/>
      <c r="AA609" s="85"/>
      <c r="AB609" s="85"/>
      <c r="AC609" s="85"/>
      <c r="AD609" s="85"/>
      <c r="AE609" s="85"/>
      <c r="AF609" s="85"/>
      <c r="AG609" s="85"/>
      <c r="AH609" s="85"/>
      <c r="AI609" s="85"/>
      <c r="AJ609" s="85"/>
    </row>
    <row r="610" spans="1:36" x14ac:dyDescent="0.25">
      <c r="A610" s="256"/>
      <c r="B610" s="84"/>
      <c r="C610" s="84"/>
      <c r="D610" s="84"/>
      <c r="E610" s="84"/>
      <c r="F610" s="84"/>
      <c r="G610" s="84"/>
      <c r="H610" s="84"/>
      <c r="I610" s="84"/>
      <c r="J610" s="84"/>
      <c r="K610" s="84"/>
      <c r="L610" s="84"/>
      <c r="M610" s="84"/>
      <c r="N610" s="84"/>
      <c r="O610" s="84"/>
      <c r="P610" s="84"/>
      <c r="Q610" s="84"/>
      <c r="R610" s="84"/>
      <c r="S610" s="84"/>
      <c r="T610" s="84"/>
      <c r="U610" s="84"/>
      <c r="V610" s="84"/>
      <c r="W610" s="84"/>
      <c r="X610" s="84"/>
      <c r="Y610" s="84"/>
      <c r="Z610" s="84"/>
      <c r="AA610" s="84"/>
      <c r="AB610" s="84"/>
      <c r="AC610" s="84"/>
      <c r="AD610" s="84"/>
      <c r="AE610" s="84"/>
      <c r="AF610" s="84"/>
      <c r="AG610" s="84"/>
      <c r="AH610" s="84"/>
      <c r="AI610" s="84"/>
      <c r="AJ610" s="84"/>
    </row>
    <row r="611" spans="1:36" x14ac:dyDescent="0.25">
      <c r="A611" s="257"/>
      <c r="B611" s="85"/>
      <c r="C611" s="85"/>
      <c r="D611" s="85"/>
      <c r="E611" s="85"/>
      <c r="F611" s="85"/>
      <c r="G611" s="85"/>
      <c r="H611" s="85"/>
      <c r="I611" s="85"/>
      <c r="J611" s="85"/>
      <c r="K611" s="85"/>
      <c r="L611" s="85"/>
      <c r="M611" s="85"/>
      <c r="N611" s="85"/>
      <c r="O611" s="85"/>
      <c r="P611" s="85"/>
      <c r="Q611" s="85"/>
      <c r="R611" s="85"/>
      <c r="S611" s="85"/>
      <c r="T611" s="85"/>
      <c r="U611" s="85"/>
      <c r="V611" s="85"/>
      <c r="W611" s="85"/>
      <c r="X611" s="85"/>
      <c r="Y611" s="85"/>
      <c r="Z611" s="85"/>
      <c r="AA611" s="85"/>
      <c r="AB611" s="85"/>
      <c r="AC611" s="85"/>
      <c r="AD611" s="85"/>
      <c r="AE611" s="85"/>
      <c r="AF611" s="85"/>
      <c r="AG611" s="85"/>
      <c r="AH611" s="85"/>
      <c r="AI611" s="85"/>
      <c r="AJ611" s="85"/>
    </row>
    <row r="612" spans="1:36" x14ac:dyDescent="0.25">
      <c r="A612" s="256"/>
      <c r="B612" s="84"/>
      <c r="C612" s="84"/>
      <c r="D612" s="84"/>
      <c r="E612" s="84"/>
      <c r="F612" s="84"/>
      <c r="G612" s="84"/>
      <c r="H612" s="84"/>
      <c r="I612" s="84"/>
      <c r="J612" s="84"/>
      <c r="K612" s="84"/>
      <c r="L612" s="84"/>
      <c r="M612" s="84"/>
      <c r="N612" s="84"/>
      <c r="O612" s="84"/>
      <c r="P612" s="84"/>
      <c r="Q612" s="84"/>
      <c r="R612" s="84"/>
      <c r="S612" s="84"/>
      <c r="T612" s="84"/>
      <c r="U612" s="84"/>
      <c r="V612" s="84"/>
      <c r="W612" s="84"/>
      <c r="X612" s="84"/>
      <c r="Y612" s="84"/>
      <c r="Z612" s="84"/>
      <c r="AA612" s="84"/>
      <c r="AB612" s="84"/>
      <c r="AC612" s="84"/>
      <c r="AD612" s="84"/>
      <c r="AE612" s="84"/>
      <c r="AF612" s="84"/>
      <c r="AG612" s="84"/>
      <c r="AH612" s="84"/>
      <c r="AI612" s="84"/>
      <c r="AJ612" s="84"/>
    </row>
    <row r="613" spans="1:36" x14ac:dyDescent="0.25">
      <c r="A613" s="257"/>
      <c r="B613" s="85"/>
      <c r="C613" s="85"/>
      <c r="D613" s="85"/>
      <c r="E613" s="85"/>
      <c r="F613" s="85"/>
      <c r="G613" s="85"/>
      <c r="H613" s="85"/>
      <c r="I613" s="85"/>
      <c r="J613" s="85"/>
      <c r="K613" s="85"/>
      <c r="L613" s="85"/>
      <c r="M613" s="85"/>
      <c r="N613" s="85"/>
      <c r="O613" s="85"/>
      <c r="P613" s="85"/>
      <c r="Q613" s="85"/>
      <c r="R613" s="85"/>
      <c r="S613" s="85"/>
      <c r="T613" s="85"/>
      <c r="U613" s="85"/>
      <c r="V613" s="85"/>
      <c r="W613" s="85"/>
      <c r="X613" s="85"/>
      <c r="Y613" s="85"/>
      <c r="Z613" s="85"/>
      <c r="AA613" s="85"/>
      <c r="AB613" s="85"/>
      <c r="AC613" s="85"/>
      <c r="AD613" s="85"/>
      <c r="AE613" s="85"/>
      <c r="AF613" s="85"/>
      <c r="AG613" s="85"/>
      <c r="AH613" s="85"/>
      <c r="AI613" s="85"/>
      <c r="AJ613" s="85"/>
    </row>
    <row r="614" spans="1:36" x14ac:dyDescent="0.25">
      <c r="A614" s="256"/>
      <c r="B614" s="84"/>
      <c r="C614" s="84"/>
      <c r="D614" s="84"/>
      <c r="E614" s="84"/>
      <c r="F614" s="84"/>
      <c r="G614" s="84"/>
      <c r="H614" s="84"/>
      <c r="I614" s="84"/>
      <c r="J614" s="84"/>
      <c r="K614" s="84"/>
      <c r="L614" s="84"/>
      <c r="M614" s="84"/>
      <c r="N614" s="84"/>
      <c r="O614" s="84"/>
      <c r="P614" s="84"/>
      <c r="Q614" s="84"/>
      <c r="R614" s="84"/>
      <c r="S614" s="84"/>
      <c r="T614" s="84"/>
      <c r="U614" s="84"/>
      <c r="V614" s="84"/>
      <c r="W614" s="84"/>
      <c r="X614" s="84"/>
      <c r="Y614" s="84"/>
      <c r="Z614" s="84"/>
      <c r="AA614" s="84"/>
      <c r="AB614" s="84"/>
      <c r="AC614" s="84"/>
      <c r="AD614" s="84"/>
      <c r="AE614" s="84"/>
      <c r="AF614" s="84"/>
      <c r="AG614" s="84"/>
      <c r="AH614" s="84"/>
      <c r="AI614" s="84"/>
      <c r="AJ614" s="84"/>
    </row>
    <row r="615" spans="1:36" x14ac:dyDescent="0.25">
      <c r="A615" s="257"/>
      <c r="B615" s="85"/>
      <c r="C615" s="85"/>
      <c r="D615" s="85"/>
      <c r="E615" s="85"/>
      <c r="F615" s="85"/>
      <c r="G615" s="85"/>
      <c r="H615" s="85"/>
      <c r="I615" s="85"/>
      <c r="J615" s="85"/>
      <c r="K615" s="85"/>
      <c r="L615" s="85"/>
      <c r="M615" s="85"/>
      <c r="N615" s="85"/>
      <c r="O615" s="85"/>
      <c r="P615" s="85"/>
      <c r="Q615" s="85"/>
      <c r="R615" s="85"/>
      <c r="S615" s="85"/>
      <c r="T615" s="85"/>
      <c r="U615" s="85"/>
      <c r="V615" s="85"/>
      <c r="W615" s="85"/>
      <c r="X615" s="85"/>
      <c r="Y615" s="85"/>
      <c r="Z615" s="85"/>
      <c r="AA615" s="85"/>
      <c r="AB615" s="85"/>
      <c r="AC615" s="85"/>
      <c r="AD615" s="85"/>
      <c r="AE615" s="85"/>
      <c r="AF615" s="85"/>
      <c r="AG615" s="85"/>
      <c r="AH615" s="85"/>
      <c r="AI615" s="85"/>
      <c r="AJ615" s="85"/>
    </row>
    <row r="616" spans="1:36" x14ac:dyDescent="0.25">
      <c r="A616" s="256"/>
      <c r="B616" s="84"/>
      <c r="C616" s="84"/>
      <c r="D616" s="84"/>
      <c r="E616" s="84"/>
      <c r="F616" s="84"/>
      <c r="G616" s="84"/>
      <c r="H616" s="84"/>
      <c r="I616" s="84"/>
      <c r="J616" s="84"/>
      <c r="K616" s="84"/>
      <c r="L616" s="84"/>
      <c r="M616" s="84"/>
      <c r="N616" s="84"/>
      <c r="O616" s="84"/>
      <c r="P616" s="84"/>
      <c r="Q616" s="84"/>
      <c r="R616" s="84"/>
      <c r="S616" s="84"/>
      <c r="T616" s="84"/>
      <c r="U616" s="84"/>
      <c r="V616" s="84"/>
      <c r="W616" s="84"/>
      <c r="X616" s="84"/>
      <c r="Y616" s="84"/>
      <c r="Z616" s="84"/>
      <c r="AA616" s="84"/>
      <c r="AB616" s="84"/>
      <c r="AC616" s="84"/>
      <c r="AD616" s="84"/>
      <c r="AE616" s="84"/>
      <c r="AF616" s="84"/>
      <c r="AG616" s="84"/>
      <c r="AH616" s="84"/>
      <c r="AI616" s="84"/>
      <c r="AJ616" s="84"/>
    </row>
    <row r="617" spans="1:36" x14ac:dyDescent="0.25">
      <c r="A617" s="257"/>
      <c r="B617" s="85"/>
      <c r="C617" s="85"/>
      <c r="D617" s="85"/>
      <c r="E617" s="85"/>
      <c r="F617" s="85"/>
      <c r="G617" s="85"/>
      <c r="H617" s="85"/>
      <c r="I617" s="85"/>
      <c r="J617" s="85"/>
      <c r="K617" s="85"/>
      <c r="L617" s="85"/>
      <c r="M617" s="85"/>
      <c r="N617" s="85"/>
      <c r="O617" s="85"/>
      <c r="P617" s="85"/>
      <c r="Q617" s="85"/>
      <c r="R617" s="85"/>
      <c r="S617" s="85"/>
      <c r="T617" s="85"/>
      <c r="U617" s="85"/>
      <c r="V617" s="85"/>
      <c r="W617" s="85"/>
      <c r="X617" s="85"/>
      <c r="Y617" s="85"/>
      <c r="Z617" s="85"/>
      <c r="AA617" s="85"/>
      <c r="AB617" s="85"/>
      <c r="AC617" s="85"/>
      <c r="AD617" s="85"/>
      <c r="AE617" s="85"/>
      <c r="AF617" s="85"/>
      <c r="AG617" s="85"/>
      <c r="AH617" s="85"/>
      <c r="AI617" s="85"/>
      <c r="AJ617" s="85"/>
    </row>
    <row r="618" spans="1:36" x14ac:dyDescent="0.25">
      <c r="A618" s="256"/>
      <c r="B618" s="84"/>
      <c r="C618" s="84"/>
      <c r="D618" s="84"/>
      <c r="E618" s="84"/>
      <c r="F618" s="84"/>
      <c r="G618" s="84"/>
      <c r="H618" s="84"/>
      <c r="I618" s="84"/>
      <c r="J618" s="84"/>
      <c r="K618" s="84"/>
      <c r="L618" s="84"/>
      <c r="M618" s="84"/>
      <c r="N618" s="84"/>
      <c r="O618" s="84"/>
      <c r="P618" s="84"/>
      <c r="Q618" s="84"/>
      <c r="R618" s="84"/>
      <c r="S618" s="84"/>
      <c r="T618" s="84"/>
      <c r="U618" s="84"/>
      <c r="V618" s="84"/>
      <c r="W618" s="84"/>
      <c r="X618" s="84"/>
      <c r="Y618" s="84"/>
      <c r="Z618" s="84"/>
      <c r="AA618" s="84"/>
      <c r="AB618" s="84"/>
      <c r="AC618" s="84"/>
      <c r="AD618" s="84"/>
      <c r="AE618" s="84"/>
      <c r="AF618" s="84"/>
      <c r="AG618" s="84"/>
      <c r="AH618" s="84"/>
      <c r="AI618" s="84"/>
      <c r="AJ618" s="84"/>
    </row>
    <row r="619" spans="1:36" x14ac:dyDescent="0.25">
      <c r="A619" s="257"/>
      <c r="B619" s="85"/>
      <c r="C619" s="85"/>
      <c r="D619" s="85"/>
      <c r="E619" s="85"/>
      <c r="F619" s="85"/>
      <c r="G619" s="85"/>
      <c r="H619" s="85"/>
      <c r="I619" s="85"/>
      <c r="J619" s="85"/>
      <c r="K619" s="85"/>
      <c r="L619" s="85"/>
      <c r="M619" s="85"/>
      <c r="N619" s="85"/>
      <c r="O619" s="85"/>
      <c r="P619" s="85"/>
      <c r="Q619" s="85"/>
      <c r="R619" s="85"/>
      <c r="S619" s="85"/>
      <c r="T619" s="85"/>
      <c r="U619" s="85"/>
      <c r="V619" s="85"/>
      <c r="W619" s="85"/>
      <c r="X619" s="85"/>
      <c r="Y619" s="85"/>
      <c r="Z619" s="85"/>
      <c r="AA619" s="85"/>
      <c r="AB619" s="85"/>
      <c r="AC619" s="85"/>
      <c r="AD619" s="85"/>
      <c r="AE619" s="85"/>
      <c r="AF619" s="85"/>
      <c r="AG619" s="85"/>
      <c r="AH619" s="85"/>
      <c r="AI619" s="85"/>
      <c r="AJ619" s="85"/>
    </row>
    <row r="620" spans="1:36" x14ac:dyDescent="0.25">
      <c r="A620" s="256"/>
      <c r="B620" s="84"/>
      <c r="C620" s="84"/>
      <c r="D620" s="84"/>
      <c r="E620" s="84"/>
      <c r="F620" s="84"/>
      <c r="G620" s="84"/>
      <c r="H620" s="84"/>
      <c r="I620" s="84"/>
      <c r="J620" s="84"/>
      <c r="K620" s="84"/>
      <c r="L620" s="84"/>
      <c r="M620" s="84"/>
      <c r="N620" s="84"/>
      <c r="O620" s="84"/>
      <c r="P620" s="84"/>
      <c r="Q620" s="84"/>
      <c r="R620" s="84"/>
      <c r="S620" s="84"/>
      <c r="T620" s="84"/>
      <c r="U620" s="84"/>
      <c r="V620" s="84"/>
      <c r="W620" s="84"/>
      <c r="X620" s="84"/>
      <c r="Y620" s="84"/>
      <c r="Z620" s="84"/>
      <c r="AA620" s="84"/>
      <c r="AB620" s="84"/>
      <c r="AC620" s="84"/>
      <c r="AD620" s="84"/>
      <c r="AE620" s="84"/>
      <c r="AF620" s="84"/>
      <c r="AG620" s="84"/>
      <c r="AH620" s="84"/>
      <c r="AI620" s="84"/>
      <c r="AJ620" s="84"/>
    </row>
    <row r="621" spans="1:36" x14ac:dyDescent="0.25">
      <c r="A621" s="257"/>
      <c r="B621" s="85"/>
      <c r="C621" s="85"/>
      <c r="D621" s="85"/>
      <c r="E621" s="85"/>
      <c r="F621" s="85"/>
      <c r="G621" s="85"/>
      <c r="H621" s="85"/>
      <c r="I621" s="85"/>
      <c r="J621" s="85"/>
      <c r="K621" s="85"/>
      <c r="L621" s="85"/>
      <c r="M621" s="85"/>
      <c r="N621" s="85"/>
      <c r="O621" s="85"/>
      <c r="P621" s="85"/>
      <c r="Q621" s="85"/>
      <c r="R621" s="85"/>
      <c r="S621" s="85"/>
      <c r="T621" s="85"/>
      <c r="U621" s="85"/>
      <c r="V621" s="85"/>
      <c r="W621" s="85"/>
      <c r="X621" s="85"/>
      <c r="Y621" s="85"/>
      <c r="Z621" s="85"/>
      <c r="AA621" s="85"/>
      <c r="AB621" s="85"/>
      <c r="AC621" s="85"/>
      <c r="AD621" s="85"/>
      <c r="AE621" s="85"/>
      <c r="AF621" s="85"/>
      <c r="AG621" s="85"/>
      <c r="AH621" s="85"/>
      <c r="AI621" s="85"/>
      <c r="AJ621" s="85"/>
    </row>
    <row r="622" spans="1:36" x14ac:dyDescent="0.25">
      <c r="A622" s="256"/>
      <c r="B622" s="84"/>
      <c r="C622" s="84"/>
      <c r="D622" s="84"/>
      <c r="E622" s="84"/>
      <c r="F622" s="84"/>
      <c r="G622" s="84"/>
      <c r="H622" s="84"/>
      <c r="I622" s="84"/>
      <c r="J622" s="84"/>
      <c r="K622" s="84"/>
      <c r="L622" s="84"/>
      <c r="M622" s="84"/>
      <c r="N622" s="84"/>
      <c r="O622" s="84"/>
      <c r="P622" s="84"/>
      <c r="Q622" s="84"/>
      <c r="R622" s="84"/>
      <c r="S622" s="84"/>
      <c r="T622" s="84"/>
      <c r="U622" s="84"/>
      <c r="V622" s="84"/>
      <c r="W622" s="84"/>
      <c r="X622" s="84"/>
      <c r="Y622" s="84"/>
      <c r="Z622" s="84"/>
      <c r="AA622" s="84"/>
      <c r="AB622" s="84"/>
      <c r="AC622" s="84"/>
      <c r="AD622" s="84"/>
      <c r="AE622" s="84"/>
      <c r="AF622" s="84"/>
      <c r="AG622" s="84"/>
      <c r="AH622" s="84"/>
      <c r="AI622" s="84"/>
      <c r="AJ622" s="84"/>
    </row>
    <row r="623" spans="1:36" x14ac:dyDescent="0.25">
      <c r="A623" s="257"/>
      <c r="B623" s="85"/>
      <c r="C623" s="85"/>
      <c r="D623" s="85"/>
      <c r="E623" s="85"/>
      <c r="F623" s="85"/>
      <c r="G623" s="85"/>
      <c r="H623" s="85"/>
      <c r="I623" s="85"/>
      <c r="J623" s="85"/>
      <c r="K623" s="85"/>
      <c r="L623" s="85"/>
      <c r="M623" s="85"/>
      <c r="N623" s="85"/>
      <c r="O623" s="85"/>
      <c r="P623" s="85"/>
      <c r="Q623" s="85"/>
      <c r="R623" s="85"/>
      <c r="S623" s="85"/>
      <c r="T623" s="85"/>
      <c r="U623" s="85"/>
      <c r="V623" s="85"/>
      <c r="W623" s="85"/>
      <c r="X623" s="85"/>
      <c r="Y623" s="85"/>
      <c r="Z623" s="85"/>
      <c r="AA623" s="85"/>
      <c r="AB623" s="85"/>
      <c r="AC623" s="85"/>
      <c r="AD623" s="85"/>
      <c r="AE623" s="85"/>
      <c r="AF623" s="85"/>
      <c r="AG623" s="85"/>
      <c r="AH623" s="85"/>
      <c r="AI623" s="85"/>
      <c r="AJ623" s="85"/>
    </row>
    <row r="624" spans="1:36" x14ac:dyDescent="0.25">
      <c r="A624" s="256"/>
      <c r="B624" s="84"/>
      <c r="C624" s="84"/>
      <c r="D624" s="84"/>
      <c r="E624" s="84"/>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row>
    <row r="625" spans="1:36" x14ac:dyDescent="0.25">
      <c r="A625" s="257"/>
      <c r="B625" s="85"/>
      <c r="C625" s="85"/>
      <c r="D625" s="85"/>
      <c r="E625" s="85"/>
      <c r="F625" s="85"/>
      <c r="G625" s="85"/>
      <c r="H625" s="85"/>
      <c r="I625" s="85"/>
      <c r="J625" s="85"/>
      <c r="K625" s="85"/>
      <c r="L625" s="85"/>
      <c r="M625" s="85"/>
      <c r="N625" s="85"/>
      <c r="O625" s="85"/>
      <c r="P625" s="85"/>
      <c r="Q625" s="85"/>
      <c r="R625" s="85"/>
      <c r="S625" s="85"/>
      <c r="T625" s="85"/>
      <c r="U625" s="85"/>
      <c r="V625" s="85"/>
      <c r="W625" s="85"/>
      <c r="X625" s="85"/>
      <c r="Y625" s="85"/>
      <c r="Z625" s="85"/>
      <c r="AA625" s="85"/>
      <c r="AB625" s="85"/>
      <c r="AC625" s="85"/>
      <c r="AD625" s="85"/>
      <c r="AE625" s="85"/>
      <c r="AF625" s="85"/>
      <c r="AG625" s="85"/>
      <c r="AH625" s="85"/>
      <c r="AI625" s="85"/>
      <c r="AJ625" s="85"/>
    </row>
    <row r="626" spans="1:36" x14ac:dyDescent="0.25">
      <c r="A626" s="256"/>
      <c r="B626" s="84"/>
      <c r="C626" s="84"/>
      <c r="D626" s="84"/>
      <c r="E626" s="84"/>
      <c r="F626" s="84"/>
      <c r="G626" s="84"/>
      <c r="H626" s="84"/>
      <c r="I626" s="84"/>
      <c r="J626" s="84"/>
      <c r="K626" s="84"/>
      <c r="L626" s="84"/>
      <c r="M626" s="84"/>
      <c r="N626" s="84"/>
      <c r="O626" s="84"/>
      <c r="P626" s="84"/>
      <c r="Q626" s="84"/>
      <c r="R626" s="84"/>
      <c r="S626" s="84"/>
      <c r="T626" s="84"/>
      <c r="U626" s="84"/>
      <c r="V626" s="84"/>
      <c r="W626" s="84"/>
      <c r="X626" s="84"/>
      <c r="Y626" s="84"/>
      <c r="Z626" s="84"/>
      <c r="AA626" s="84"/>
      <c r="AB626" s="84"/>
      <c r="AC626" s="84"/>
      <c r="AD626" s="84"/>
      <c r="AE626" s="84"/>
      <c r="AF626" s="84"/>
      <c r="AG626" s="84"/>
      <c r="AH626" s="84"/>
      <c r="AI626" s="84"/>
      <c r="AJ626" s="84"/>
    </row>
    <row r="627" spans="1:36" x14ac:dyDescent="0.25">
      <c r="A627" s="257"/>
      <c r="B627" s="85"/>
      <c r="C627" s="85"/>
      <c r="D627" s="85"/>
      <c r="E627" s="85"/>
      <c r="F627" s="85"/>
      <c r="G627" s="85"/>
      <c r="H627" s="85"/>
      <c r="I627" s="85"/>
      <c r="J627" s="85"/>
      <c r="K627" s="85"/>
      <c r="L627" s="85"/>
      <c r="M627" s="85"/>
      <c r="N627" s="85"/>
      <c r="O627" s="85"/>
      <c r="P627" s="85"/>
      <c r="Q627" s="85"/>
      <c r="R627" s="85"/>
      <c r="S627" s="85"/>
      <c r="T627" s="85"/>
      <c r="U627" s="85"/>
      <c r="V627" s="85"/>
      <c r="W627" s="85"/>
      <c r="X627" s="85"/>
      <c r="Y627" s="85"/>
      <c r="Z627" s="85"/>
      <c r="AA627" s="85"/>
      <c r="AB627" s="85"/>
      <c r="AC627" s="85"/>
      <c r="AD627" s="85"/>
      <c r="AE627" s="85"/>
      <c r="AF627" s="85"/>
      <c r="AG627" s="85"/>
      <c r="AH627" s="85"/>
      <c r="AI627" s="85"/>
      <c r="AJ627" s="85"/>
    </row>
    <row r="628" spans="1:36" x14ac:dyDescent="0.25">
      <c r="A628" s="256"/>
      <c r="B628" s="84"/>
      <c r="C628" s="84"/>
      <c r="D628" s="84"/>
      <c r="E628" s="84"/>
      <c r="F628" s="84"/>
      <c r="G628" s="84"/>
      <c r="H628" s="84"/>
      <c r="I628" s="84"/>
      <c r="J628" s="84"/>
      <c r="K628" s="84"/>
      <c r="L628" s="84"/>
      <c r="M628" s="84"/>
      <c r="N628" s="84"/>
      <c r="O628" s="84"/>
      <c r="P628" s="84"/>
      <c r="Q628" s="84"/>
      <c r="R628" s="84"/>
      <c r="S628" s="84"/>
      <c r="T628" s="84"/>
      <c r="U628" s="84"/>
      <c r="V628" s="84"/>
      <c r="W628" s="84"/>
      <c r="X628" s="84"/>
      <c r="Y628" s="84"/>
      <c r="Z628" s="84"/>
      <c r="AA628" s="84"/>
      <c r="AB628" s="84"/>
      <c r="AC628" s="84"/>
      <c r="AD628" s="84"/>
      <c r="AE628" s="84"/>
      <c r="AF628" s="84"/>
      <c r="AG628" s="84"/>
      <c r="AH628" s="84"/>
      <c r="AI628" s="84"/>
      <c r="AJ628" s="84"/>
    </row>
    <row r="629" spans="1:36" x14ac:dyDescent="0.25">
      <c r="A629" s="257"/>
      <c r="B629" s="85"/>
      <c r="C629" s="85"/>
      <c r="D629" s="85"/>
      <c r="E629" s="85"/>
      <c r="F629" s="85"/>
      <c r="G629" s="85"/>
      <c r="H629" s="85"/>
      <c r="I629" s="85"/>
      <c r="J629" s="85"/>
      <c r="K629" s="85"/>
      <c r="L629" s="85"/>
      <c r="M629" s="85"/>
      <c r="N629" s="85"/>
      <c r="O629" s="85"/>
      <c r="P629" s="85"/>
      <c r="Q629" s="85"/>
      <c r="R629" s="85"/>
      <c r="S629" s="85"/>
      <c r="T629" s="85"/>
      <c r="U629" s="85"/>
      <c r="V629" s="85"/>
      <c r="W629" s="85"/>
      <c r="X629" s="85"/>
      <c r="Y629" s="85"/>
      <c r="Z629" s="85"/>
      <c r="AA629" s="85"/>
      <c r="AB629" s="85"/>
      <c r="AC629" s="85"/>
      <c r="AD629" s="85"/>
      <c r="AE629" s="85"/>
      <c r="AF629" s="85"/>
      <c r="AG629" s="85"/>
      <c r="AH629" s="85"/>
      <c r="AI629" s="85"/>
      <c r="AJ629" s="85"/>
    </row>
    <row r="630" spans="1:36" x14ac:dyDescent="0.25">
      <c r="A630" s="256"/>
      <c r="B630" s="84"/>
      <c r="C630" s="84"/>
      <c r="D630" s="84"/>
      <c r="E630" s="84"/>
      <c r="F630" s="84"/>
      <c r="G630" s="84"/>
      <c r="H630" s="84"/>
      <c r="I630" s="84"/>
      <c r="J630" s="84"/>
      <c r="K630" s="84"/>
      <c r="L630" s="84"/>
      <c r="M630" s="84"/>
      <c r="N630" s="84"/>
      <c r="O630" s="84"/>
      <c r="P630" s="84"/>
      <c r="Q630" s="84"/>
      <c r="R630" s="84"/>
      <c r="S630" s="84"/>
      <c r="T630" s="84"/>
      <c r="U630" s="84"/>
      <c r="V630" s="84"/>
      <c r="W630" s="84"/>
      <c r="X630" s="84"/>
      <c r="Y630" s="84"/>
      <c r="Z630" s="84"/>
      <c r="AA630" s="84"/>
      <c r="AB630" s="84"/>
      <c r="AC630" s="84"/>
      <c r="AD630" s="84"/>
      <c r="AE630" s="84"/>
      <c r="AF630" s="84"/>
      <c r="AG630" s="84"/>
      <c r="AH630" s="84"/>
      <c r="AI630" s="84"/>
      <c r="AJ630" s="84"/>
    </row>
    <row r="631" spans="1:36" x14ac:dyDescent="0.25">
      <c r="A631" s="257"/>
      <c r="B631" s="85"/>
      <c r="C631" s="85"/>
      <c r="D631" s="85"/>
      <c r="E631" s="85"/>
      <c r="F631" s="85"/>
      <c r="G631" s="85"/>
      <c r="H631" s="85"/>
      <c r="I631" s="85"/>
      <c r="J631" s="85"/>
      <c r="K631" s="85"/>
      <c r="L631" s="85"/>
      <c r="M631" s="85"/>
      <c r="N631" s="85"/>
      <c r="O631" s="85"/>
      <c r="P631" s="85"/>
      <c r="Q631" s="85"/>
      <c r="R631" s="85"/>
      <c r="S631" s="85"/>
      <c r="T631" s="85"/>
      <c r="U631" s="85"/>
      <c r="V631" s="85"/>
      <c r="W631" s="85"/>
      <c r="X631" s="85"/>
      <c r="Y631" s="85"/>
      <c r="Z631" s="85"/>
      <c r="AA631" s="85"/>
      <c r="AB631" s="85"/>
      <c r="AC631" s="85"/>
      <c r="AD631" s="85"/>
      <c r="AE631" s="85"/>
      <c r="AF631" s="85"/>
      <c r="AG631" s="85"/>
      <c r="AH631" s="85"/>
      <c r="AI631" s="85"/>
      <c r="AJ631" s="85"/>
    </row>
    <row r="632" spans="1:36" x14ac:dyDescent="0.25">
      <c r="A632" s="256"/>
      <c r="B632" s="84"/>
      <c r="C632" s="84"/>
      <c r="D632" s="84"/>
      <c r="E632" s="84"/>
      <c r="F632" s="84"/>
      <c r="G632" s="84"/>
      <c r="H632" s="84"/>
      <c r="I632" s="84"/>
      <c r="J632" s="84"/>
      <c r="K632" s="84"/>
      <c r="L632" s="84"/>
      <c r="M632" s="84"/>
      <c r="N632" s="84"/>
      <c r="O632" s="84"/>
      <c r="P632" s="84"/>
      <c r="Q632" s="84"/>
      <c r="R632" s="84"/>
      <c r="S632" s="84"/>
      <c r="T632" s="84"/>
      <c r="U632" s="84"/>
      <c r="V632" s="84"/>
      <c r="W632" s="84"/>
      <c r="X632" s="84"/>
      <c r="Y632" s="84"/>
      <c r="Z632" s="84"/>
      <c r="AA632" s="84"/>
      <c r="AB632" s="84"/>
      <c r="AC632" s="84"/>
      <c r="AD632" s="84"/>
      <c r="AE632" s="84"/>
      <c r="AF632" s="84"/>
      <c r="AG632" s="84"/>
      <c r="AH632" s="84"/>
      <c r="AI632" s="84"/>
      <c r="AJ632" s="84"/>
    </row>
    <row r="633" spans="1:36" x14ac:dyDescent="0.25">
      <c r="A633" s="257"/>
      <c r="B633" s="85"/>
      <c r="C633" s="85"/>
      <c r="D633" s="85"/>
      <c r="E633" s="85"/>
      <c r="F633" s="85"/>
      <c r="G633" s="85"/>
      <c r="H633" s="85"/>
      <c r="I633" s="85"/>
      <c r="J633" s="85"/>
      <c r="K633" s="85"/>
      <c r="L633" s="85"/>
      <c r="M633" s="85"/>
      <c r="N633" s="85"/>
      <c r="O633" s="85"/>
      <c r="P633" s="85"/>
      <c r="Q633" s="85"/>
      <c r="R633" s="85"/>
      <c r="S633" s="85"/>
      <c r="T633" s="85"/>
      <c r="U633" s="85"/>
      <c r="V633" s="85"/>
      <c r="W633" s="85"/>
      <c r="X633" s="85"/>
      <c r="Y633" s="85"/>
      <c r="Z633" s="85"/>
      <c r="AA633" s="85"/>
      <c r="AB633" s="85"/>
      <c r="AC633" s="85"/>
      <c r="AD633" s="85"/>
      <c r="AE633" s="85"/>
      <c r="AF633" s="85"/>
      <c r="AG633" s="85"/>
      <c r="AH633" s="85"/>
      <c r="AI633" s="85"/>
      <c r="AJ633" s="85"/>
    </row>
    <row r="634" spans="1:36" x14ac:dyDescent="0.25">
      <c r="A634" s="256"/>
      <c r="B634" s="84"/>
      <c r="C634" s="84"/>
      <c r="D634" s="84"/>
      <c r="E634" s="84"/>
      <c r="F634" s="84"/>
      <c r="G634" s="84"/>
      <c r="H634" s="84"/>
      <c r="I634" s="84"/>
      <c r="J634" s="84"/>
      <c r="K634" s="84"/>
      <c r="L634" s="84"/>
      <c r="M634" s="84"/>
      <c r="N634" s="84"/>
      <c r="O634" s="84"/>
      <c r="P634" s="84"/>
      <c r="Q634" s="84"/>
      <c r="R634" s="84"/>
      <c r="S634" s="84"/>
      <c r="T634" s="84"/>
      <c r="U634" s="84"/>
      <c r="V634" s="84"/>
      <c r="W634" s="84"/>
      <c r="X634" s="84"/>
      <c r="Y634" s="84"/>
      <c r="Z634" s="84"/>
      <c r="AA634" s="84"/>
      <c r="AB634" s="84"/>
      <c r="AC634" s="84"/>
      <c r="AD634" s="84"/>
      <c r="AE634" s="84"/>
      <c r="AF634" s="84"/>
      <c r="AG634" s="84"/>
      <c r="AH634" s="84"/>
      <c r="AI634" s="84"/>
      <c r="AJ634" s="84"/>
    </row>
    <row r="635" spans="1:36" x14ac:dyDescent="0.25">
      <c r="A635" s="257"/>
      <c r="B635" s="85"/>
      <c r="C635" s="85"/>
      <c r="D635" s="85"/>
      <c r="E635" s="85"/>
      <c r="F635" s="85"/>
      <c r="G635" s="85"/>
      <c r="H635" s="85"/>
      <c r="I635" s="85"/>
      <c r="J635" s="85"/>
      <c r="K635" s="85"/>
      <c r="L635" s="85"/>
      <c r="M635" s="85"/>
      <c r="N635" s="85"/>
      <c r="O635" s="85"/>
      <c r="P635" s="85"/>
      <c r="Q635" s="85"/>
      <c r="R635" s="85"/>
      <c r="S635" s="85"/>
      <c r="T635" s="85"/>
      <c r="U635" s="85"/>
      <c r="V635" s="85"/>
      <c r="W635" s="85"/>
      <c r="X635" s="85"/>
      <c r="Y635" s="85"/>
      <c r="Z635" s="85"/>
      <c r="AA635" s="85"/>
      <c r="AB635" s="85"/>
      <c r="AC635" s="85"/>
      <c r="AD635" s="85"/>
      <c r="AE635" s="85"/>
      <c r="AF635" s="85"/>
      <c r="AG635" s="85"/>
      <c r="AH635" s="85"/>
      <c r="AI635" s="85"/>
      <c r="AJ635" s="85"/>
    </row>
    <row r="636" spans="1:36" x14ac:dyDescent="0.25">
      <c r="A636" s="256"/>
      <c r="B636" s="84"/>
      <c r="C636" s="84"/>
      <c r="D636" s="84"/>
      <c r="E636" s="84"/>
      <c r="F636" s="84"/>
      <c r="G636" s="84"/>
      <c r="H636" s="84"/>
      <c r="I636" s="84"/>
      <c r="J636" s="84"/>
      <c r="K636" s="84"/>
      <c r="L636" s="84"/>
      <c r="M636" s="84"/>
      <c r="N636" s="84"/>
      <c r="O636" s="84"/>
      <c r="P636" s="84"/>
      <c r="Q636" s="84"/>
      <c r="R636" s="84"/>
      <c r="S636" s="84"/>
      <c r="T636" s="84"/>
      <c r="U636" s="84"/>
      <c r="V636" s="84"/>
      <c r="W636" s="84"/>
      <c r="X636" s="84"/>
      <c r="Y636" s="84"/>
      <c r="Z636" s="84"/>
      <c r="AA636" s="84"/>
      <c r="AB636" s="84"/>
      <c r="AC636" s="84"/>
      <c r="AD636" s="84"/>
      <c r="AE636" s="84"/>
      <c r="AF636" s="84"/>
      <c r="AG636" s="84"/>
      <c r="AH636" s="84"/>
      <c r="AI636" s="84"/>
      <c r="AJ636" s="84"/>
    </row>
    <row r="637" spans="1:36" x14ac:dyDescent="0.25">
      <c r="A637" s="257"/>
      <c r="B637" s="85"/>
      <c r="C637" s="85"/>
      <c r="D637" s="85"/>
      <c r="E637" s="85"/>
      <c r="F637" s="85"/>
      <c r="G637" s="85"/>
      <c r="H637" s="85"/>
      <c r="I637" s="85"/>
      <c r="J637" s="85"/>
      <c r="K637" s="85"/>
      <c r="L637" s="85"/>
      <c r="M637" s="85"/>
      <c r="N637" s="85"/>
      <c r="O637" s="85"/>
      <c r="P637" s="85"/>
      <c r="Q637" s="85"/>
      <c r="R637" s="85"/>
      <c r="S637" s="85"/>
      <c r="T637" s="85"/>
      <c r="U637" s="85"/>
      <c r="V637" s="85"/>
      <c r="W637" s="85"/>
      <c r="X637" s="85"/>
      <c r="Y637" s="85"/>
      <c r="Z637" s="85"/>
      <c r="AA637" s="85"/>
      <c r="AB637" s="85"/>
      <c r="AC637" s="85"/>
      <c r="AD637" s="85"/>
      <c r="AE637" s="85"/>
      <c r="AF637" s="85"/>
      <c r="AG637" s="85"/>
      <c r="AH637" s="85"/>
      <c r="AI637" s="85"/>
      <c r="AJ637" s="85"/>
    </row>
    <row r="638" spans="1:36" x14ac:dyDescent="0.25">
      <c r="A638" s="256"/>
      <c r="B638" s="84"/>
      <c r="C638" s="84"/>
      <c r="D638" s="84"/>
      <c r="E638" s="84"/>
      <c r="F638" s="84"/>
      <c r="G638" s="84"/>
      <c r="H638" s="84"/>
      <c r="I638" s="84"/>
      <c r="J638" s="84"/>
      <c r="K638" s="84"/>
      <c r="L638" s="84"/>
      <c r="M638" s="84"/>
      <c r="N638" s="84"/>
      <c r="O638" s="84"/>
      <c r="P638" s="84"/>
      <c r="Q638" s="84"/>
      <c r="R638" s="84"/>
      <c r="S638" s="84"/>
      <c r="T638" s="84"/>
      <c r="U638" s="84"/>
      <c r="V638" s="84"/>
      <c r="W638" s="84"/>
      <c r="X638" s="84"/>
      <c r="Y638" s="84"/>
      <c r="Z638" s="84"/>
      <c r="AA638" s="84"/>
      <c r="AB638" s="84"/>
      <c r="AC638" s="84"/>
      <c r="AD638" s="84"/>
      <c r="AE638" s="84"/>
      <c r="AF638" s="84"/>
      <c r="AG638" s="84"/>
      <c r="AH638" s="84"/>
      <c r="AI638" s="84"/>
      <c r="AJ638" s="84"/>
    </row>
    <row r="639" spans="1:36" x14ac:dyDescent="0.25">
      <c r="A639" s="257"/>
      <c r="B639" s="85"/>
      <c r="C639" s="85"/>
      <c r="D639" s="85"/>
      <c r="E639" s="85"/>
      <c r="F639" s="85"/>
      <c r="G639" s="85"/>
      <c r="H639" s="85"/>
      <c r="I639" s="85"/>
      <c r="J639" s="85"/>
      <c r="K639" s="85"/>
      <c r="L639" s="85"/>
      <c r="M639" s="85"/>
      <c r="N639" s="85"/>
      <c r="O639" s="85"/>
      <c r="P639" s="85"/>
      <c r="Q639" s="85"/>
      <c r="R639" s="85"/>
      <c r="S639" s="85"/>
      <c r="T639" s="85"/>
      <c r="U639" s="85"/>
      <c r="V639" s="85"/>
      <c r="W639" s="85"/>
      <c r="X639" s="85"/>
      <c r="Y639" s="85"/>
      <c r="Z639" s="85"/>
      <c r="AA639" s="85"/>
      <c r="AB639" s="85"/>
      <c r="AC639" s="85"/>
      <c r="AD639" s="85"/>
      <c r="AE639" s="85"/>
      <c r="AF639" s="85"/>
      <c r="AG639" s="85"/>
      <c r="AH639" s="85"/>
      <c r="AI639" s="85"/>
      <c r="AJ639" s="85"/>
    </row>
    <row r="640" spans="1:36" x14ac:dyDescent="0.25">
      <c r="A640" s="256"/>
      <c r="B640" s="84"/>
      <c r="C640" s="84"/>
      <c r="D640" s="84"/>
      <c r="E640" s="84"/>
      <c r="F640" s="84"/>
      <c r="G640" s="84"/>
      <c r="H640" s="84"/>
      <c r="I640" s="84"/>
      <c r="J640" s="84"/>
      <c r="K640" s="84"/>
      <c r="L640" s="84"/>
      <c r="M640" s="84"/>
      <c r="N640" s="84"/>
      <c r="O640" s="84"/>
      <c r="P640" s="84"/>
      <c r="Q640" s="84"/>
      <c r="R640" s="84"/>
      <c r="S640" s="84"/>
      <c r="T640" s="84"/>
      <c r="U640" s="84"/>
      <c r="V640" s="84"/>
      <c r="W640" s="84"/>
      <c r="X640" s="84"/>
      <c r="Y640" s="84"/>
      <c r="Z640" s="84"/>
      <c r="AA640" s="84"/>
      <c r="AB640" s="84"/>
      <c r="AC640" s="84"/>
      <c r="AD640" s="84"/>
      <c r="AE640" s="84"/>
      <c r="AF640" s="84"/>
      <c r="AG640" s="84"/>
      <c r="AH640" s="84"/>
      <c r="AI640" s="84"/>
      <c r="AJ640" s="84"/>
    </row>
    <row r="641" spans="1:36" x14ac:dyDescent="0.25">
      <c r="A641" s="257"/>
      <c r="B641" s="85"/>
      <c r="C641" s="85"/>
      <c r="D641" s="85"/>
      <c r="E641" s="85"/>
      <c r="F641" s="85"/>
      <c r="G641" s="85"/>
      <c r="H641" s="85"/>
      <c r="I641" s="85"/>
      <c r="J641" s="85"/>
      <c r="K641" s="85"/>
      <c r="L641" s="85"/>
      <c r="M641" s="85"/>
      <c r="N641" s="85"/>
      <c r="O641" s="85"/>
      <c r="P641" s="85"/>
      <c r="Q641" s="85"/>
      <c r="R641" s="85"/>
      <c r="S641" s="85"/>
      <c r="T641" s="85"/>
      <c r="U641" s="85"/>
      <c r="V641" s="85"/>
      <c r="W641" s="85"/>
      <c r="X641" s="85"/>
      <c r="Y641" s="85"/>
      <c r="Z641" s="85"/>
      <c r="AA641" s="85"/>
      <c r="AB641" s="85"/>
      <c r="AC641" s="85"/>
      <c r="AD641" s="85"/>
      <c r="AE641" s="85"/>
      <c r="AF641" s="85"/>
      <c r="AG641" s="85"/>
      <c r="AH641" s="85"/>
      <c r="AI641" s="85"/>
      <c r="AJ641" s="85"/>
    </row>
    <row r="642" spans="1:36" x14ac:dyDescent="0.25">
      <c r="A642" s="256"/>
      <c r="B642" s="84"/>
      <c r="C642" s="84"/>
      <c r="D642" s="84"/>
      <c r="E642" s="84"/>
      <c r="F642" s="84"/>
      <c r="G642" s="84"/>
      <c r="H642" s="84"/>
      <c r="I642" s="84"/>
      <c r="J642" s="84"/>
      <c r="K642" s="84"/>
      <c r="L642" s="84"/>
      <c r="M642" s="84"/>
      <c r="N642" s="84"/>
      <c r="O642" s="84"/>
      <c r="P642" s="84"/>
      <c r="Q642" s="84"/>
      <c r="R642" s="84"/>
      <c r="S642" s="84"/>
      <c r="T642" s="84"/>
      <c r="U642" s="84"/>
      <c r="V642" s="84"/>
      <c r="W642" s="84"/>
      <c r="X642" s="84"/>
      <c r="Y642" s="84"/>
      <c r="Z642" s="84"/>
      <c r="AA642" s="84"/>
      <c r="AB642" s="84"/>
      <c r="AC642" s="84"/>
      <c r="AD642" s="84"/>
      <c r="AE642" s="84"/>
      <c r="AF642" s="84"/>
      <c r="AG642" s="84"/>
      <c r="AH642" s="84"/>
      <c r="AI642" s="84"/>
      <c r="AJ642" s="84"/>
    </row>
    <row r="643" spans="1:36" x14ac:dyDescent="0.25">
      <c r="A643" s="257"/>
      <c r="B643" s="85"/>
      <c r="C643" s="85"/>
      <c r="D643" s="85"/>
      <c r="E643" s="85"/>
      <c r="F643" s="85"/>
      <c r="G643" s="85"/>
      <c r="H643" s="85"/>
      <c r="I643" s="85"/>
      <c r="J643" s="85"/>
      <c r="K643" s="85"/>
      <c r="L643" s="85"/>
      <c r="M643" s="85"/>
      <c r="N643" s="85"/>
      <c r="O643" s="85"/>
      <c r="P643" s="85"/>
      <c r="Q643" s="85"/>
      <c r="R643" s="85"/>
      <c r="S643" s="85"/>
      <c r="T643" s="85"/>
      <c r="U643" s="85"/>
      <c r="V643" s="85"/>
      <c r="W643" s="85"/>
      <c r="X643" s="85"/>
      <c r="Y643" s="85"/>
      <c r="Z643" s="85"/>
      <c r="AA643" s="85"/>
      <c r="AB643" s="85"/>
      <c r="AC643" s="85"/>
      <c r="AD643" s="85"/>
      <c r="AE643" s="85"/>
      <c r="AF643" s="85"/>
      <c r="AG643" s="85"/>
      <c r="AH643" s="85"/>
      <c r="AI643" s="85"/>
      <c r="AJ643" s="85"/>
    </row>
    <row r="644" spans="1:36" x14ac:dyDescent="0.25">
      <c r="A644" s="256"/>
      <c r="B644" s="84"/>
      <c r="C644" s="84"/>
      <c r="D644" s="84"/>
      <c r="E644" s="84"/>
      <c r="F644" s="84"/>
      <c r="G644" s="84"/>
      <c r="H644" s="84"/>
      <c r="I644" s="84"/>
      <c r="J644" s="84"/>
      <c r="K644" s="84"/>
      <c r="L644" s="84"/>
      <c r="M644" s="84"/>
      <c r="N644" s="84"/>
      <c r="O644" s="84"/>
      <c r="P644" s="84"/>
      <c r="Q644" s="84"/>
      <c r="R644" s="84"/>
      <c r="S644" s="84"/>
      <c r="T644" s="84"/>
      <c r="U644" s="84"/>
      <c r="V644" s="84"/>
      <c r="W644" s="84"/>
      <c r="X644" s="84"/>
      <c r="Y644" s="84"/>
      <c r="Z644" s="84"/>
      <c r="AA644" s="84"/>
      <c r="AB644" s="84"/>
      <c r="AC644" s="84"/>
      <c r="AD644" s="84"/>
      <c r="AE644" s="84"/>
      <c r="AF644" s="84"/>
      <c r="AG644" s="84"/>
      <c r="AH644" s="84"/>
      <c r="AI644" s="84"/>
      <c r="AJ644" s="84"/>
    </row>
    <row r="645" spans="1:36" x14ac:dyDescent="0.25">
      <c r="A645" s="257"/>
      <c r="B645" s="85"/>
      <c r="C645" s="85"/>
      <c r="D645" s="85"/>
      <c r="E645" s="85"/>
      <c r="F645" s="85"/>
      <c r="G645" s="85"/>
      <c r="H645" s="85"/>
      <c r="I645" s="85"/>
      <c r="J645" s="85"/>
      <c r="K645" s="85"/>
      <c r="L645" s="85"/>
      <c r="M645" s="85"/>
      <c r="N645" s="85"/>
      <c r="O645" s="85"/>
      <c r="P645" s="85"/>
      <c r="Q645" s="85"/>
      <c r="R645" s="85"/>
      <c r="S645" s="85"/>
      <c r="T645" s="85"/>
      <c r="U645" s="85"/>
      <c r="V645" s="85"/>
      <c r="W645" s="85"/>
      <c r="X645" s="85"/>
      <c r="Y645" s="85"/>
      <c r="Z645" s="85"/>
      <c r="AA645" s="85"/>
      <c r="AB645" s="85"/>
      <c r="AC645" s="85"/>
      <c r="AD645" s="85"/>
      <c r="AE645" s="85"/>
      <c r="AF645" s="85"/>
      <c r="AG645" s="85"/>
      <c r="AH645" s="85"/>
      <c r="AI645" s="85"/>
      <c r="AJ645" s="85"/>
    </row>
    <row r="646" spans="1:36" x14ac:dyDescent="0.25">
      <c r="A646" s="256"/>
      <c r="B646" s="84"/>
      <c r="C646" s="84"/>
      <c r="D646" s="84"/>
      <c r="E646" s="84"/>
      <c r="F646" s="84"/>
      <c r="G646" s="84"/>
      <c r="H646" s="84"/>
      <c r="I646" s="84"/>
      <c r="J646" s="84"/>
      <c r="K646" s="84"/>
      <c r="L646" s="84"/>
      <c r="M646" s="84"/>
      <c r="N646" s="84"/>
      <c r="O646" s="84"/>
      <c r="P646" s="84"/>
      <c r="Q646" s="84"/>
      <c r="R646" s="84"/>
      <c r="S646" s="84"/>
      <c r="T646" s="84"/>
      <c r="U646" s="84"/>
      <c r="V646" s="84"/>
      <c r="W646" s="84"/>
      <c r="X646" s="84"/>
      <c r="Y646" s="84"/>
      <c r="Z646" s="84"/>
      <c r="AA646" s="84"/>
      <c r="AB646" s="84"/>
      <c r="AC646" s="84"/>
      <c r="AD646" s="84"/>
      <c r="AE646" s="84"/>
      <c r="AF646" s="84"/>
      <c r="AG646" s="84"/>
      <c r="AH646" s="84"/>
      <c r="AI646" s="84"/>
      <c r="AJ646" s="84"/>
    </row>
    <row r="647" spans="1:36" x14ac:dyDescent="0.25">
      <c r="A647" s="257"/>
      <c r="B647" s="85"/>
      <c r="C647" s="85"/>
      <c r="D647" s="85"/>
      <c r="E647" s="85"/>
      <c r="F647" s="85"/>
      <c r="G647" s="85"/>
      <c r="H647" s="85"/>
      <c r="I647" s="85"/>
      <c r="J647" s="85"/>
      <c r="K647" s="85"/>
      <c r="L647" s="85"/>
      <c r="M647" s="85"/>
      <c r="N647" s="85"/>
      <c r="O647" s="85"/>
      <c r="P647" s="85"/>
      <c r="Q647" s="85"/>
      <c r="R647" s="85"/>
      <c r="S647" s="85"/>
      <c r="T647" s="85"/>
      <c r="U647" s="85"/>
      <c r="V647" s="85"/>
      <c r="W647" s="85"/>
      <c r="X647" s="85"/>
      <c r="Y647" s="85"/>
      <c r="Z647" s="85"/>
      <c r="AA647" s="85"/>
      <c r="AB647" s="85"/>
      <c r="AC647" s="85"/>
      <c r="AD647" s="85"/>
      <c r="AE647" s="85"/>
      <c r="AF647" s="85"/>
      <c r="AG647" s="85"/>
      <c r="AH647" s="85"/>
      <c r="AI647" s="85"/>
      <c r="AJ647" s="85"/>
    </row>
    <row r="648" spans="1:36" x14ac:dyDescent="0.25">
      <c r="A648" s="256"/>
      <c r="B648" s="84"/>
      <c r="C648" s="84"/>
      <c r="D648" s="84"/>
      <c r="E648" s="84"/>
      <c r="F648" s="84"/>
      <c r="G648" s="84"/>
      <c r="H648" s="84"/>
      <c r="I648" s="84"/>
      <c r="J648" s="84"/>
      <c r="K648" s="84"/>
      <c r="L648" s="84"/>
      <c r="M648" s="84"/>
      <c r="N648" s="84"/>
      <c r="O648" s="84"/>
      <c r="P648" s="84"/>
      <c r="Q648" s="84"/>
      <c r="R648" s="84"/>
      <c r="S648" s="84"/>
      <c r="T648" s="84"/>
      <c r="U648" s="84"/>
      <c r="V648" s="84"/>
      <c r="W648" s="84"/>
      <c r="X648" s="84"/>
      <c r="Y648" s="84"/>
      <c r="Z648" s="84"/>
      <c r="AA648" s="84"/>
      <c r="AB648" s="84"/>
      <c r="AC648" s="84"/>
      <c r="AD648" s="84"/>
      <c r="AE648" s="84"/>
      <c r="AF648" s="84"/>
      <c r="AG648" s="84"/>
      <c r="AH648" s="84"/>
      <c r="AI648" s="84"/>
      <c r="AJ648" s="84"/>
    </row>
    <row r="649" spans="1:36" x14ac:dyDescent="0.25">
      <c r="A649" s="257"/>
      <c r="B649" s="85"/>
      <c r="C649" s="85"/>
      <c r="D649" s="85"/>
      <c r="E649" s="85"/>
      <c r="F649" s="85"/>
      <c r="G649" s="85"/>
      <c r="H649" s="85"/>
      <c r="I649" s="85"/>
      <c r="J649" s="85"/>
      <c r="K649" s="85"/>
      <c r="L649" s="85"/>
      <c r="M649" s="85"/>
      <c r="N649" s="85"/>
      <c r="O649" s="85"/>
      <c r="P649" s="85"/>
      <c r="Q649" s="85"/>
      <c r="R649" s="85"/>
      <c r="S649" s="85"/>
      <c r="T649" s="85"/>
      <c r="U649" s="85"/>
      <c r="V649" s="85"/>
      <c r="W649" s="85"/>
      <c r="X649" s="85"/>
      <c r="Y649" s="85"/>
      <c r="Z649" s="85"/>
      <c r="AA649" s="85"/>
      <c r="AB649" s="85"/>
      <c r="AC649" s="85"/>
      <c r="AD649" s="85"/>
      <c r="AE649" s="85"/>
      <c r="AF649" s="85"/>
      <c r="AG649" s="85"/>
      <c r="AH649" s="85"/>
      <c r="AI649" s="85"/>
      <c r="AJ649" s="85"/>
    </row>
    <row r="650" spans="1:36" x14ac:dyDescent="0.25">
      <c r="A650" s="256"/>
      <c r="B650" s="84"/>
      <c r="C650" s="84"/>
      <c r="D650" s="84"/>
      <c r="E650" s="84"/>
      <c r="F650" s="84"/>
      <c r="G650" s="84"/>
      <c r="H650" s="84"/>
      <c r="I650" s="84"/>
      <c r="J650" s="84"/>
      <c r="K650" s="84"/>
      <c r="L650" s="84"/>
      <c r="M650" s="84"/>
      <c r="N650" s="84"/>
      <c r="O650" s="84"/>
      <c r="P650" s="84"/>
      <c r="Q650" s="84"/>
      <c r="R650" s="84"/>
      <c r="S650" s="84"/>
      <c r="T650" s="84"/>
      <c r="U650" s="84"/>
      <c r="V650" s="84"/>
      <c r="W650" s="84"/>
      <c r="X650" s="84"/>
      <c r="Y650" s="84"/>
      <c r="Z650" s="84"/>
      <c r="AA650" s="84"/>
      <c r="AB650" s="84"/>
      <c r="AC650" s="84"/>
      <c r="AD650" s="84"/>
      <c r="AE650" s="84"/>
      <c r="AF650" s="84"/>
      <c r="AG650" s="84"/>
      <c r="AH650" s="84"/>
      <c r="AI650" s="84"/>
      <c r="AJ650" s="84"/>
    </row>
    <row r="651" spans="1:36" x14ac:dyDescent="0.25">
      <c r="A651" s="257"/>
      <c r="B651" s="85"/>
      <c r="C651" s="85"/>
      <c r="D651" s="85"/>
      <c r="E651" s="85"/>
      <c r="F651" s="85"/>
      <c r="G651" s="85"/>
      <c r="H651" s="85"/>
      <c r="I651" s="85"/>
      <c r="J651" s="85"/>
      <c r="K651" s="85"/>
      <c r="L651" s="85"/>
      <c r="M651" s="85"/>
      <c r="N651" s="85"/>
      <c r="O651" s="85"/>
      <c r="P651" s="85"/>
      <c r="Q651" s="85"/>
      <c r="R651" s="85"/>
      <c r="S651" s="85"/>
      <c r="T651" s="85"/>
      <c r="U651" s="85"/>
      <c r="V651" s="85"/>
      <c r="W651" s="85"/>
      <c r="X651" s="85"/>
      <c r="Y651" s="85"/>
      <c r="Z651" s="85"/>
      <c r="AA651" s="85"/>
      <c r="AB651" s="85"/>
      <c r="AC651" s="85"/>
      <c r="AD651" s="85"/>
      <c r="AE651" s="85"/>
      <c r="AF651" s="85"/>
      <c r="AG651" s="85"/>
      <c r="AH651" s="85"/>
      <c r="AI651" s="85"/>
      <c r="AJ651" s="85"/>
    </row>
    <row r="652" spans="1:36" x14ac:dyDescent="0.25">
      <c r="A652" s="256"/>
      <c r="B652" s="84"/>
      <c r="C652" s="84"/>
      <c r="D652" s="84"/>
      <c r="E652" s="84"/>
      <c r="F652" s="84"/>
      <c r="G652" s="84"/>
      <c r="H652" s="84"/>
      <c r="I652" s="84"/>
      <c r="J652" s="84"/>
      <c r="K652" s="84"/>
      <c r="L652" s="84"/>
      <c r="M652" s="84"/>
      <c r="N652" s="84"/>
      <c r="O652" s="84"/>
      <c r="P652" s="84"/>
      <c r="Q652" s="84"/>
      <c r="R652" s="84"/>
      <c r="S652" s="84"/>
      <c r="T652" s="84"/>
      <c r="U652" s="84"/>
      <c r="V652" s="84"/>
      <c r="W652" s="84"/>
      <c r="X652" s="84"/>
      <c r="Y652" s="84"/>
      <c r="Z652" s="84"/>
      <c r="AA652" s="84"/>
      <c r="AB652" s="84"/>
      <c r="AC652" s="84"/>
      <c r="AD652" s="84"/>
      <c r="AE652" s="84"/>
      <c r="AF652" s="84"/>
      <c r="AG652" s="84"/>
      <c r="AH652" s="84"/>
      <c r="AI652" s="84"/>
      <c r="AJ652" s="84"/>
    </row>
    <row r="653" spans="1:36" x14ac:dyDescent="0.25">
      <c r="A653" s="257"/>
      <c r="B653" s="85"/>
      <c r="C653" s="85"/>
      <c r="D653" s="85"/>
      <c r="E653" s="85"/>
      <c r="F653" s="85"/>
      <c r="G653" s="85"/>
      <c r="H653" s="85"/>
      <c r="I653" s="85"/>
      <c r="J653" s="85"/>
      <c r="K653" s="85"/>
      <c r="L653" s="85"/>
      <c r="M653" s="85"/>
      <c r="N653" s="85"/>
      <c r="O653" s="85"/>
      <c r="P653" s="85"/>
      <c r="Q653" s="85"/>
      <c r="R653" s="85"/>
      <c r="S653" s="85"/>
      <c r="T653" s="85"/>
      <c r="U653" s="85"/>
      <c r="V653" s="85"/>
      <c r="W653" s="85"/>
      <c r="X653" s="85"/>
      <c r="Y653" s="85"/>
      <c r="Z653" s="85"/>
      <c r="AA653" s="85"/>
      <c r="AB653" s="85"/>
      <c r="AC653" s="85"/>
      <c r="AD653" s="85"/>
      <c r="AE653" s="85"/>
      <c r="AF653" s="85"/>
      <c r="AG653" s="85"/>
      <c r="AH653" s="85"/>
      <c r="AI653" s="85"/>
      <c r="AJ653" s="85"/>
    </row>
    <row r="654" spans="1:36" x14ac:dyDescent="0.25">
      <c r="A654" s="256"/>
      <c r="B654" s="84"/>
      <c r="C654" s="84"/>
      <c r="D654" s="84"/>
      <c r="E654" s="84"/>
      <c r="F654" s="84"/>
      <c r="G654" s="84"/>
      <c r="H654" s="84"/>
      <c r="I654" s="84"/>
      <c r="J654" s="84"/>
      <c r="K654" s="84"/>
      <c r="L654" s="84"/>
      <c r="M654" s="84"/>
      <c r="N654" s="84"/>
      <c r="O654" s="84"/>
      <c r="P654" s="84"/>
      <c r="Q654" s="84"/>
      <c r="R654" s="84"/>
      <c r="S654" s="84"/>
      <c r="T654" s="84"/>
      <c r="U654" s="84"/>
      <c r="V654" s="84"/>
      <c r="W654" s="84"/>
      <c r="X654" s="84"/>
      <c r="Y654" s="84"/>
      <c r="Z654" s="84"/>
      <c r="AA654" s="84"/>
      <c r="AB654" s="84"/>
      <c r="AC654" s="84"/>
      <c r="AD654" s="84"/>
      <c r="AE654" s="84"/>
      <c r="AF654" s="84"/>
      <c r="AG654" s="84"/>
      <c r="AH654" s="84"/>
      <c r="AI654" s="84"/>
      <c r="AJ654" s="84"/>
    </row>
    <row r="655" spans="1:36" x14ac:dyDescent="0.25">
      <c r="A655" s="257"/>
      <c r="B655" s="85"/>
      <c r="C655" s="85"/>
      <c r="D655" s="85"/>
      <c r="E655" s="85"/>
      <c r="F655" s="85"/>
      <c r="G655" s="85"/>
      <c r="H655" s="85"/>
      <c r="I655" s="85"/>
      <c r="J655" s="85"/>
      <c r="K655" s="85"/>
      <c r="L655" s="85"/>
      <c r="M655" s="85"/>
      <c r="N655" s="85"/>
      <c r="O655" s="85"/>
      <c r="P655" s="85"/>
      <c r="Q655" s="85"/>
      <c r="R655" s="85"/>
      <c r="S655" s="85"/>
      <c r="T655" s="85"/>
      <c r="U655" s="85"/>
      <c r="V655" s="85"/>
      <c r="W655" s="85"/>
      <c r="X655" s="85"/>
      <c r="Y655" s="85"/>
      <c r="Z655" s="85"/>
      <c r="AA655" s="85"/>
      <c r="AB655" s="85"/>
      <c r="AC655" s="85"/>
      <c r="AD655" s="85"/>
      <c r="AE655" s="85"/>
      <c r="AF655" s="85"/>
      <c r="AG655" s="85"/>
      <c r="AH655" s="85"/>
      <c r="AI655" s="85"/>
      <c r="AJ655" s="85"/>
    </row>
    <row r="656" spans="1:36" x14ac:dyDescent="0.25">
      <c r="A656" s="256"/>
      <c r="B656" s="84"/>
      <c r="C656" s="84"/>
      <c r="D656" s="84"/>
      <c r="E656" s="84"/>
      <c r="F656" s="84"/>
      <c r="G656" s="84"/>
      <c r="H656" s="84"/>
      <c r="I656" s="84"/>
      <c r="J656" s="84"/>
      <c r="K656" s="84"/>
      <c r="L656" s="84"/>
      <c r="M656" s="84"/>
      <c r="N656" s="84"/>
      <c r="O656" s="84"/>
      <c r="P656" s="84"/>
      <c r="Q656" s="84"/>
      <c r="R656" s="84"/>
      <c r="S656" s="84"/>
      <c r="T656" s="84"/>
      <c r="U656" s="84"/>
      <c r="V656" s="84"/>
      <c r="W656" s="84"/>
      <c r="X656" s="84"/>
      <c r="Y656" s="84"/>
      <c r="Z656" s="84"/>
      <c r="AA656" s="84"/>
      <c r="AB656" s="84"/>
      <c r="AC656" s="84"/>
      <c r="AD656" s="84"/>
      <c r="AE656" s="84"/>
      <c r="AF656" s="84"/>
      <c r="AG656" s="84"/>
      <c r="AH656" s="84"/>
      <c r="AI656" s="84"/>
      <c r="AJ656" s="84"/>
    </row>
    <row r="657" spans="1:36" x14ac:dyDescent="0.25">
      <c r="A657" s="257"/>
      <c r="B657" s="85"/>
      <c r="C657" s="85"/>
      <c r="D657" s="85"/>
      <c r="E657" s="85"/>
      <c r="F657" s="85"/>
      <c r="G657" s="85"/>
      <c r="H657" s="85"/>
      <c r="I657" s="85"/>
      <c r="J657" s="85"/>
      <c r="K657" s="85"/>
      <c r="L657" s="85"/>
      <c r="M657" s="85"/>
      <c r="N657" s="85"/>
      <c r="O657" s="85"/>
      <c r="P657" s="85"/>
      <c r="Q657" s="85"/>
      <c r="R657" s="85"/>
      <c r="S657" s="85"/>
      <c r="T657" s="85"/>
      <c r="U657" s="85"/>
      <c r="V657" s="85"/>
      <c r="W657" s="85"/>
      <c r="X657" s="85"/>
      <c r="Y657" s="85"/>
      <c r="Z657" s="85"/>
      <c r="AA657" s="85"/>
      <c r="AB657" s="85"/>
      <c r="AC657" s="85"/>
      <c r="AD657" s="85"/>
      <c r="AE657" s="85"/>
      <c r="AF657" s="85"/>
      <c r="AG657" s="85"/>
      <c r="AH657" s="85"/>
      <c r="AI657" s="85"/>
      <c r="AJ657" s="85"/>
    </row>
    <row r="658" spans="1:36" x14ac:dyDescent="0.25">
      <c r="A658" s="256"/>
      <c r="B658" s="84"/>
      <c r="C658" s="84"/>
      <c r="D658" s="84"/>
      <c r="E658" s="84"/>
      <c r="F658" s="84"/>
      <c r="G658" s="84"/>
      <c r="H658" s="84"/>
      <c r="I658" s="84"/>
      <c r="J658" s="84"/>
      <c r="K658" s="84"/>
      <c r="L658" s="84"/>
      <c r="M658" s="84"/>
      <c r="N658" s="84"/>
      <c r="O658" s="84"/>
      <c r="P658" s="84"/>
      <c r="Q658" s="84"/>
      <c r="R658" s="84"/>
      <c r="S658" s="84"/>
      <c r="T658" s="84"/>
      <c r="U658" s="84"/>
      <c r="V658" s="84"/>
      <c r="W658" s="84"/>
      <c r="X658" s="84"/>
      <c r="Y658" s="84"/>
      <c r="Z658" s="84"/>
      <c r="AA658" s="84"/>
      <c r="AB658" s="84"/>
      <c r="AC658" s="84"/>
      <c r="AD658" s="84"/>
      <c r="AE658" s="84"/>
      <c r="AF658" s="84"/>
      <c r="AG658" s="84"/>
      <c r="AH658" s="84"/>
      <c r="AI658" s="84"/>
      <c r="AJ658" s="84"/>
    </row>
    <row r="659" spans="1:36" x14ac:dyDescent="0.25">
      <c r="A659" s="257"/>
      <c r="B659" s="85"/>
      <c r="C659" s="85"/>
      <c r="D659" s="85"/>
      <c r="E659" s="85"/>
      <c r="F659" s="85"/>
      <c r="G659" s="85"/>
      <c r="H659" s="85"/>
      <c r="I659" s="85"/>
      <c r="J659" s="85"/>
      <c r="K659" s="85"/>
      <c r="L659" s="85"/>
      <c r="M659" s="85"/>
      <c r="N659" s="85"/>
      <c r="O659" s="85"/>
      <c r="P659" s="85"/>
      <c r="Q659" s="85"/>
      <c r="R659" s="85"/>
      <c r="S659" s="85"/>
      <c r="T659" s="85"/>
      <c r="U659" s="85"/>
      <c r="V659" s="85"/>
      <c r="W659" s="85"/>
      <c r="X659" s="85"/>
      <c r="Y659" s="85"/>
      <c r="Z659" s="85"/>
      <c r="AA659" s="85"/>
      <c r="AB659" s="85"/>
      <c r="AC659" s="85"/>
      <c r="AD659" s="85"/>
      <c r="AE659" s="85"/>
      <c r="AF659" s="85"/>
      <c r="AG659" s="85"/>
      <c r="AH659" s="85"/>
      <c r="AI659" s="85"/>
      <c r="AJ659" s="85"/>
    </row>
    <row r="660" spans="1:36" x14ac:dyDescent="0.25">
      <c r="A660" s="256"/>
      <c r="B660" s="84"/>
      <c r="C660" s="84"/>
      <c r="D660" s="84"/>
      <c r="E660" s="84"/>
      <c r="F660" s="84"/>
      <c r="G660" s="84"/>
      <c r="H660" s="84"/>
      <c r="I660" s="84"/>
      <c r="J660" s="84"/>
      <c r="K660" s="84"/>
      <c r="L660" s="84"/>
      <c r="M660" s="84"/>
      <c r="N660" s="84"/>
      <c r="O660" s="84"/>
      <c r="P660" s="84"/>
      <c r="Q660" s="84"/>
      <c r="R660" s="84"/>
      <c r="S660" s="84"/>
      <c r="T660" s="84"/>
      <c r="U660" s="84"/>
      <c r="V660" s="84"/>
      <c r="W660" s="84"/>
      <c r="X660" s="84"/>
      <c r="Y660" s="84"/>
      <c r="Z660" s="84"/>
      <c r="AA660" s="84"/>
      <c r="AB660" s="84"/>
      <c r="AC660" s="84"/>
      <c r="AD660" s="84"/>
      <c r="AE660" s="84"/>
      <c r="AF660" s="84"/>
      <c r="AG660" s="84"/>
      <c r="AH660" s="84"/>
      <c r="AI660" s="84"/>
      <c r="AJ660" s="84"/>
    </row>
    <row r="661" spans="1:36" x14ac:dyDescent="0.25">
      <c r="A661" s="257"/>
      <c r="B661" s="85"/>
      <c r="C661" s="85"/>
      <c r="D661" s="85"/>
      <c r="E661" s="85"/>
      <c r="F661" s="85"/>
      <c r="G661" s="85"/>
      <c r="H661" s="85"/>
      <c r="I661" s="85"/>
      <c r="J661" s="85"/>
      <c r="K661" s="85"/>
      <c r="L661" s="85"/>
      <c r="M661" s="85"/>
      <c r="N661" s="85"/>
      <c r="O661" s="85"/>
      <c r="P661" s="85"/>
      <c r="Q661" s="85"/>
      <c r="R661" s="85"/>
      <c r="S661" s="85"/>
      <c r="T661" s="85"/>
      <c r="U661" s="85"/>
      <c r="V661" s="85"/>
      <c r="W661" s="85"/>
      <c r="X661" s="85"/>
      <c r="Y661" s="85"/>
      <c r="Z661" s="85"/>
      <c r="AA661" s="85"/>
      <c r="AB661" s="85"/>
      <c r="AC661" s="85"/>
      <c r="AD661" s="85"/>
      <c r="AE661" s="85"/>
      <c r="AF661" s="85"/>
      <c r="AG661" s="85"/>
      <c r="AH661" s="85"/>
      <c r="AI661" s="85"/>
      <c r="AJ661" s="85"/>
    </row>
    <row r="662" spans="1:36" x14ac:dyDescent="0.25">
      <c r="A662" s="256"/>
      <c r="B662" s="84"/>
      <c r="C662" s="84"/>
      <c r="D662" s="84"/>
      <c r="E662" s="84"/>
      <c r="F662" s="84"/>
      <c r="G662" s="84"/>
      <c r="H662" s="84"/>
      <c r="I662" s="84"/>
      <c r="J662" s="84"/>
      <c r="K662" s="84"/>
      <c r="L662" s="84"/>
      <c r="M662" s="84"/>
      <c r="N662" s="84"/>
      <c r="O662" s="84"/>
      <c r="P662" s="84"/>
      <c r="Q662" s="84"/>
      <c r="R662" s="84"/>
      <c r="S662" s="84"/>
      <c r="T662" s="84"/>
      <c r="U662" s="84"/>
      <c r="V662" s="84"/>
      <c r="W662" s="84"/>
      <c r="X662" s="84"/>
      <c r="Y662" s="84"/>
      <c r="Z662" s="84"/>
      <c r="AA662" s="84"/>
      <c r="AB662" s="84"/>
      <c r="AC662" s="84"/>
      <c r="AD662" s="84"/>
      <c r="AE662" s="84"/>
      <c r="AF662" s="84"/>
      <c r="AG662" s="84"/>
      <c r="AH662" s="84"/>
      <c r="AI662" s="84"/>
      <c r="AJ662" s="84"/>
    </row>
    <row r="663" spans="1:36" x14ac:dyDescent="0.25">
      <c r="A663" s="257"/>
      <c r="B663" s="85"/>
      <c r="C663" s="85"/>
      <c r="D663" s="85"/>
      <c r="E663" s="85"/>
      <c r="F663" s="85"/>
      <c r="G663" s="85"/>
      <c r="H663" s="85"/>
      <c r="I663" s="85"/>
      <c r="J663" s="85"/>
      <c r="K663" s="85"/>
      <c r="L663" s="85"/>
      <c r="M663" s="85"/>
      <c r="N663" s="85"/>
      <c r="O663" s="85"/>
      <c r="P663" s="85"/>
      <c r="Q663" s="85"/>
      <c r="R663" s="85"/>
      <c r="S663" s="85"/>
      <c r="T663" s="85"/>
      <c r="U663" s="85"/>
      <c r="V663" s="85"/>
      <c r="W663" s="85"/>
      <c r="X663" s="85"/>
      <c r="Y663" s="85"/>
      <c r="Z663" s="85"/>
      <c r="AA663" s="85"/>
      <c r="AB663" s="85"/>
      <c r="AC663" s="85"/>
      <c r="AD663" s="85"/>
      <c r="AE663" s="85"/>
      <c r="AF663" s="85"/>
      <c r="AG663" s="85"/>
      <c r="AH663" s="85"/>
      <c r="AI663" s="85"/>
      <c r="AJ663" s="85"/>
    </row>
    <row r="664" spans="1:36" x14ac:dyDescent="0.25">
      <c r="A664" s="256"/>
      <c r="B664" s="84"/>
      <c r="C664" s="84"/>
      <c r="D664" s="84"/>
      <c r="E664" s="84"/>
      <c r="F664" s="84"/>
      <c r="G664" s="84"/>
      <c r="H664" s="84"/>
      <c r="I664" s="84"/>
      <c r="J664" s="84"/>
      <c r="K664" s="84"/>
      <c r="L664" s="84"/>
      <c r="M664" s="84"/>
      <c r="N664" s="84"/>
      <c r="O664" s="84"/>
      <c r="P664" s="84"/>
      <c r="Q664" s="84"/>
      <c r="R664" s="84"/>
      <c r="S664" s="84"/>
      <c r="T664" s="84"/>
      <c r="U664" s="84"/>
      <c r="V664" s="84"/>
      <c r="W664" s="84"/>
      <c r="X664" s="84"/>
      <c r="Y664" s="84"/>
      <c r="Z664" s="84"/>
      <c r="AA664" s="84"/>
      <c r="AB664" s="84"/>
      <c r="AC664" s="84"/>
      <c r="AD664" s="84"/>
      <c r="AE664" s="84"/>
      <c r="AF664" s="84"/>
      <c r="AG664" s="84"/>
      <c r="AH664" s="84"/>
      <c r="AI664" s="84"/>
      <c r="AJ664" s="84"/>
    </row>
    <row r="665" spans="1:36" x14ac:dyDescent="0.25">
      <c r="A665" s="257"/>
      <c r="B665" s="85"/>
      <c r="C665" s="85"/>
      <c r="D665" s="85"/>
      <c r="E665" s="85"/>
      <c r="F665" s="85"/>
      <c r="G665" s="85"/>
      <c r="H665" s="85"/>
      <c r="I665" s="85"/>
      <c r="J665" s="85"/>
      <c r="K665" s="85"/>
      <c r="L665" s="85"/>
      <c r="M665" s="85"/>
      <c r="N665" s="85"/>
      <c r="O665" s="85"/>
      <c r="P665" s="85"/>
      <c r="Q665" s="85"/>
      <c r="R665" s="85"/>
      <c r="S665" s="85"/>
      <c r="T665" s="85"/>
      <c r="U665" s="85"/>
      <c r="V665" s="85"/>
      <c r="W665" s="85"/>
      <c r="X665" s="85"/>
      <c r="Y665" s="85"/>
      <c r="Z665" s="85"/>
      <c r="AA665" s="85"/>
      <c r="AB665" s="85"/>
      <c r="AC665" s="85"/>
      <c r="AD665" s="85"/>
      <c r="AE665" s="85"/>
      <c r="AF665" s="85"/>
      <c r="AG665" s="85"/>
      <c r="AH665" s="85"/>
      <c r="AI665" s="85"/>
      <c r="AJ665" s="85"/>
    </row>
    <row r="666" spans="1:36" x14ac:dyDescent="0.25">
      <c r="A666" s="256"/>
      <c r="B666" s="84"/>
      <c r="C666" s="84"/>
      <c r="D666" s="84"/>
      <c r="E666" s="84"/>
      <c r="F666" s="84"/>
      <c r="G666" s="84"/>
      <c r="H666" s="84"/>
      <c r="I666" s="84"/>
      <c r="J666" s="84"/>
      <c r="K666" s="84"/>
      <c r="L666" s="84"/>
      <c r="M666" s="84"/>
      <c r="N666" s="84"/>
      <c r="O666" s="84"/>
      <c r="P666" s="84"/>
      <c r="Q666" s="84"/>
      <c r="R666" s="84"/>
      <c r="S666" s="84"/>
      <c r="T666" s="84"/>
      <c r="U666" s="84"/>
      <c r="V666" s="84"/>
      <c r="W666" s="84"/>
      <c r="X666" s="84"/>
      <c r="Y666" s="84"/>
      <c r="Z666" s="84"/>
      <c r="AA666" s="84"/>
      <c r="AB666" s="84"/>
      <c r="AC666" s="84"/>
      <c r="AD666" s="84"/>
      <c r="AE666" s="84"/>
      <c r="AF666" s="84"/>
      <c r="AG666" s="84"/>
      <c r="AH666" s="84"/>
      <c r="AI666" s="84"/>
      <c r="AJ666" s="84"/>
    </row>
    <row r="667" spans="1:36" x14ac:dyDescent="0.25">
      <c r="A667" s="257"/>
      <c r="B667" s="85"/>
      <c r="C667" s="85"/>
      <c r="D667" s="85"/>
      <c r="E667" s="85"/>
      <c r="F667" s="85"/>
      <c r="G667" s="85"/>
      <c r="H667" s="85"/>
      <c r="I667" s="85"/>
      <c r="J667" s="85"/>
      <c r="K667" s="85"/>
      <c r="L667" s="85"/>
      <c r="M667" s="85"/>
      <c r="N667" s="85"/>
      <c r="O667" s="85"/>
      <c r="P667" s="85"/>
      <c r="Q667" s="85"/>
      <c r="R667" s="85"/>
      <c r="S667" s="85"/>
      <c r="T667" s="85"/>
      <c r="U667" s="85"/>
      <c r="V667" s="85"/>
      <c r="W667" s="85"/>
      <c r="X667" s="85"/>
      <c r="Y667" s="85"/>
      <c r="Z667" s="85"/>
      <c r="AA667" s="85"/>
      <c r="AB667" s="85"/>
      <c r="AC667" s="85"/>
      <c r="AD667" s="85"/>
      <c r="AE667" s="85"/>
      <c r="AF667" s="85"/>
      <c r="AG667" s="85"/>
      <c r="AH667" s="85"/>
      <c r="AI667" s="85"/>
      <c r="AJ667" s="85"/>
    </row>
    <row r="668" spans="1:36" x14ac:dyDescent="0.25">
      <c r="A668" s="256"/>
      <c r="B668" s="84"/>
      <c r="C668" s="84"/>
      <c r="D668" s="84"/>
      <c r="E668" s="84"/>
      <c r="F668" s="84"/>
      <c r="G668" s="84"/>
      <c r="H668" s="84"/>
      <c r="I668" s="84"/>
      <c r="J668" s="84"/>
      <c r="K668" s="84"/>
      <c r="L668" s="84"/>
      <c r="M668" s="84"/>
      <c r="N668" s="84"/>
      <c r="O668" s="84"/>
      <c r="P668" s="84"/>
      <c r="Q668" s="84"/>
      <c r="R668" s="84"/>
      <c r="S668" s="84"/>
      <c r="T668" s="84"/>
      <c r="U668" s="84"/>
      <c r="V668" s="84"/>
      <c r="W668" s="84"/>
      <c r="X668" s="84"/>
      <c r="Y668" s="84"/>
      <c r="Z668" s="84"/>
      <c r="AA668" s="84"/>
      <c r="AB668" s="84"/>
      <c r="AC668" s="84"/>
      <c r="AD668" s="84"/>
      <c r="AE668" s="84"/>
      <c r="AF668" s="84"/>
      <c r="AG668" s="84"/>
      <c r="AH668" s="84"/>
      <c r="AI668" s="84"/>
      <c r="AJ668" s="84"/>
    </row>
    <row r="669" spans="1:36" x14ac:dyDescent="0.25">
      <c r="A669" s="257"/>
      <c r="B669" s="85"/>
      <c r="C669" s="85"/>
      <c r="D669" s="85"/>
      <c r="E669" s="85"/>
      <c r="F669" s="85"/>
      <c r="G669" s="85"/>
      <c r="H669" s="85"/>
      <c r="I669" s="85"/>
      <c r="J669" s="85"/>
      <c r="K669" s="85"/>
      <c r="L669" s="85"/>
      <c r="M669" s="85"/>
      <c r="N669" s="85"/>
      <c r="O669" s="85"/>
      <c r="P669" s="85"/>
      <c r="Q669" s="85"/>
      <c r="R669" s="85"/>
      <c r="S669" s="85"/>
      <c r="T669" s="85"/>
      <c r="U669" s="85"/>
      <c r="V669" s="85"/>
      <c r="W669" s="85"/>
      <c r="X669" s="85"/>
      <c r="Y669" s="85"/>
      <c r="Z669" s="85"/>
      <c r="AA669" s="85"/>
      <c r="AB669" s="85"/>
      <c r="AC669" s="85"/>
      <c r="AD669" s="85"/>
      <c r="AE669" s="85"/>
      <c r="AF669" s="85"/>
      <c r="AG669" s="85"/>
      <c r="AH669" s="85"/>
      <c r="AI669" s="85"/>
      <c r="AJ669" s="85"/>
    </row>
    <row r="670" spans="1:36" x14ac:dyDescent="0.25">
      <c r="A670" s="256"/>
      <c r="B670" s="84"/>
      <c r="C670" s="84"/>
      <c r="D670" s="84"/>
      <c r="E670" s="84"/>
      <c r="F670" s="84"/>
      <c r="G670" s="84"/>
      <c r="H670" s="84"/>
      <c r="I670" s="84"/>
      <c r="J670" s="84"/>
      <c r="K670" s="84"/>
      <c r="L670" s="84"/>
      <c r="M670" s="84"/>
      <c r="N670" s="84"/>
      <c r="O670" s="84"/>
      <c r="P670" s="84"/>
      <c r="Q670" s="84"/>
      <c r="R670" s="84"/>
      <c r="S670" s="84"/>
      <c r="T670" s="84"/>
      <c r="U670" s="84"/>
      <c r="V670" s="84"/>
      <c r="W670" s="84"/>
      <c r="X670" s="84"/>
      <c r="Y670" s="84"/>
      <c r="Z670" s="84"/>
      <c r="AA670" s="84"/>
      <c r="AB670" s="84"/>
      <c r="AC670" s="84"/>
      <c r="AD670" s="84"/>
      <c r="AE670" s="84"/>
      <c r="AF670" s="84"/>
      <c r="AG670" s="84"/>
      <c r="AH670" s="84"/>
      <c r="AI670" s="84"/>
      <c r="AJ670" s="84"/>
    </row>
    <row r="671" spans="1:36" x14ac:dyDescent="0.25">
      <c r="A671" s="257"/>
      <c r="B671" s="85"/>
      <c r="C671" s="85"/>
      <c r="D671" s="85"/>
      <c r="E671" s="85"/>
      <c r="F671" s="85"/>
      <c r="G671" s="85"/>
      <c r="H671" s="85"/>
      <c r="I671" s="85"/>
      <c r="J671" s="85"/>
      <c r="K671" s="85"/>
      <c r="L671" s="85"/>
      <c r="M671" s="85"/>
      <c r="N671" s="85"/>
      <c r="O671" s="85"/>
      <c r="P671" s="85"/>
      <c r="Q671" s="85"/>
      <c r="R671" s="85"/>
      <c r="S671" s="85"/>
      <c r="T671" s="85"/>
      <c r="U671" s="85"/>
      <c r="V671" s="85"/>
      <c r="W671" s="85"/>
      <c r="X671" s="85"/>
      <c r="Y671" s="85"/>
      <c r="Z671" s="85"/>
      <c r="AA671" s="85"/>
      <c r="AB671" s="85"/>
      <c r="AC671" s="85"/>
      <c r="AD671" s="85"/>
      <c r="AE671" s="85"/>
      <c r="AF671" s="85"/>
      <c r="AG671" s="85"/>
      <c r="AH671" s="85"/>
      <c r="AI671" s="85"/>
      <c r="AJ671" s="85"/>
    </row>
    <row r="672" spans="1:36" x14ac:dyDescent="0.25">
      <c r="A672" s="256"/>
      <c r="B672" s="84"/>
      <c r="C672" s="84"/>
      <c r="D672" s="84"/>
      <c r="E672" s="84"/>
      <c r="F672" s="84"/>
      <c r="G672" s="84"/>
      <c r="H672" s="84"/>
      <c r="I672" s="84"/>
      <c r="J672" s="84"/>
      <c r="K672" s="84"/>
      <c r="L672" s="84"/>
      <c r="M672" s="84"/>
      <c r="N672" s="84"/>
      <c r="O672" s="84"/>
      <c r="P672" s="84"/>
      <c r="Q672" s="84"/>
      <c r="R672" s="84"/>
      <c r="S672" s="84"/>
      <c r="T672" s="84"/>
      <c r="U672" s="84"/>
      <c r="V672" s="84"/>
      <c r="W672" s="84"/>
      <c r="X672" s="84"/>
      <c r="Y672" s="84"/>
      <c r="Z672" s="84"/>
      <c r="AA672" s="84"/>
      <c r="AB672" s="84"/>
      <c r="AC672" s="84"/>
      <c r="AD672" s="84"/>
      <c r="AE672" s="84"/>
      <c r="AF672" s="84"/>
      <c r="AG672" s="84"/>
      <c r="AH672" s="84"/>
      <c r="AI672" s="84"/>
      <c r="AJ672" s="84"/>
    </row>
    <row r="673" spans="1:36" x14ac:dyDescent="0.25">
      <c r="A673" s="257"/>
      <c r="B673" s="85"/>
      <c r="C673" s="85"/>
      <c r="D673" s="85"/>
      <c r="E673" s="85"/>
      <c r="F673" s="85"/>
      <c r="G673" s="85"/>
      <c r="H673" s="85"/>
      <c r="I673" s="85"/>
      <c r="J673" s="85"/>
      <c r="K673" s="85"/>
      <c r="L673" s="85"/>
      <c r="M673" s="85"/>
      <c r="N673" s="85"/>
      <c r="O673" s="85"/>
      <c r="P673" s="85"/>
      <c r="Q673" s="85"/>
      <c r="R673" s="85"/>
      <c r="S673" s="85"/>
      <c r="T673" s="85"/>
      <c r="U673" s="85"/>
      <c r="V673" s="85"/>
      <c r="W673" s="85"/>
      <c r="X673" s="85"/>
      <c r="Y673" s="85"/>
      <c r="Z673" s="85"/>
      <c r="AA673" s="85"/>
      <c r="AB673" s="85"/>
      <c r="AC673" s="85"/>
      <c r="AD673" s="85"/>
      <c r="AE673" s="85"/>
      <c r="AF673" s="85"/>
      <c r="AG673" s="85"/>
      <c r="AH673" s="85"/>
      <c r="AI673" s="85"/>
      <c r="AJ673" s="85"/>
    </row>
    <row r="674" spans="1:36" x14ac:dyDescent="0.25">
      <c r="A674" s="256"/>
      <c r="B674" s="84"/>
      <c r="C674" s="84"/>
      <c r="D674" s="84"/>
      <c r="E674" s="84"/>
      <c r="F674" s="84"/>
      <c r="G674" s="84"/>
      <c r="H674" s="84"/>
      <c r="I674" s="84"/>
      <c r="J674" s="84"/>
      <c r="K674" s="84"/>
      <c r="L674" s="84"/>
      <c r="M674" s="84"/>
      <c r="N674" s="84"/>
      <c r="O674" s="84"/>
      <c r="P674" s="84"/>
      <c r="Q674" s="84"/>
      <c r="R674" s="84"/>
      <c r="S674" s="84"/>
      <c r="T674" s="84"/>
      <c r="U674" s="84"/>
      <c r="V674" s="84"/>
      <c r="W674" s="84"/>
      <c r="X674" s="84"/>
      <c r="Y674" s="84"/>
      <c r="Z674" s="84"/>
      <c r="AA674" s="84"/>
      <c r="AB674" s="84"/>
      <c r="AC674" s="84"/>
      <c r="AD674" s="84"/>
      <c r="AE674" s="84"/>
      <c r="AF674" s="84"/>
      <c r="AG674" s="84"/>
      <c r="AH674" s="84"/>
      <c r="AI674" s="84"/>
      <c r="AJ674" s="84"/>
    </row>
    <row r="675" spans="1:36" x14ac:dyDescent="0.25">
      <c r="A675" s="257"/>
      <c r="B675" s="85"/>
      <c r="C675" s="85"/>
      <c r="D675" s="85"/>
      <c r="E675" s="85"/>
      <c r="F675" s="85"/>
      <c r="G675" s="85"/>
      <c r="H675" s="85"/>
      <c r="I675" s="85"/>
      <c r="J675" s="85"/>
      <c r="K675" s="85"/>
      <c r="L675" s="85"/>
      <c r="M675" s="85"/>
      <c r="N675" s="85"/>
      <c r="O675" s="85"/>
      <c r="P675" s="85"/>
      <c r="Q675" s="85"/>
      <c r="R675" s="85"/>
      <c r="S675" s="85"/>
      <c r="T675" s="85"/>
      <c r="U675" s="85"/>
      <c r="V675" s="85"/>
      <c r="W675" s="85"/>
      <c r="X675" s="85"/>
      <c r="Y675" s="85"/>
      <c r="Z675" s="85"/>
      <c r="AA675" s="85"/>
      <c r="AB675" s="85"/>
      <c r="AC675" s="85"/>
      <c r="AD675" s="85"/>
      <c r="AE675" s="85"/>
      <c r="AF675" s="85"/>
      <c r="AG675" s="85"/>
      <c r="AH675" s="85"/>
      <c r="AI675" s="85"/>
      <c r="AJ675" s="85"/>
    </row>
    <row r="676" spans="1:36" x14ac:dyDescent="0.25">
      <c r="A676" s="256"/>
      <c r="B676" s="84"/>
      <c r="C676" s="84"/>
      <c r="D676" s="84"/>
      <c r="E676" s="84"/>
      <c r="F676" s="84"/>
      <c r="G676" s="84"/>
      <c r="H676" s="84"/>
      <c r="I676" s="84"/>
      <c r="J676" s="84"/>
      <c r="K676" s="84"/>
      <c r="L676" s="84"/>
      <c r="M676" s="84"/>
      <c r="N676" s="84"/>
      <c r="O676" s="84"/>
      <c r="P676" s="84"/>
      <c r="Q676" s="84"/>
      <c r="R676" s="84"/>
      <c r="S676" s="84"/>
      <c r="T676" s="84"/>
      <c r="U676" s="84"/>
      <c r="V676" s="84"/>
      <c r="W676" s="84"/>
      <c r="X676" s="84"/>
      <c r="Y676" s="84"/>
      <c r="Z676" s="84"/>
      <c r="AA676" s="84"/>
      <c r="AB676" s="84"/>
      <c r="AC676" s="84"/>
      <c r="AD676" s="84"/>
      <c r="AE676" s="84"/>
      <c r="AF676" s="84"/>
      <c r="AG676" s="84"/>
      <c r="AH676" s="84"/>
      <c r="AI676" s="84"/>
      <c r="AJ676" s="84"/>
    </row>
    <row r="677" spans="1:36" x14ac:dyDescent="0.25">
      <c r="A677" s="257"/>
      <c r="B677" s="85"/>
      <c r="C677" s="85"/>
      <c r="D677" s="85"/>
      <c r="E677" s="85"/>
      <c r="F677" s="85"/>
      <c r="G677" s="85"/>
      <c r="H677" s="85"/>
      <c r="I677" s="85"/>
      <c r="J677" s="85"/>
      <c r="K677" s="85"/>
      <c r="L677" s="85"/>
      <c r="M677" s="85"/>
      <c r="N677" s="85"/>
      <c r="O677" s="85"/>
      <c r="P677" s="85"/>
      <c r="Q677" s="85"/>
      <c r="R677" s="85"/>
      <c r="S677" s="85"/>
      <c r="T677" s="85"/>
      <c r="U677" s="85"/>
      <c r="V677" s="85"/>
      <c r="W677" s="85"/>
      <c r="X677" s="85"/>
      <c r="Y677" s="85"/>
      <c r="Z677" s="85"/>
      <c r="AA677" s="85"/>
      <c r="AB677" s="85"/>
      <c r="AC677" s="85"/>
      <c r="AD677" s="85"/>
      <c r="AE677" s="85"/>
      <c r="AF677" s="85"/>
      <c r="AG677" s="85"/>
      <c r="AH677" s="85"/>
      <c r="AI677" s="85"/>
      <c r="AJ677" s="85"/>
    </row>
    <row r="678" spans="1:36" x14ac:dyDescent="0.25">
      <c r="A678" s="256"/>
      <c r="B678" s="84"/>
      <c r="C678" s="84"/>
      <c r="D678" s="84"/>
      <c r="E678" s="84"/>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row>
    <row r="679" spans="1:36" x14ac:dyDescent="0.25">
      <c r="A679" s="257"/>
      <c r="B679" s="85"/>
      <c r="C679" s="85"/>
      <c r="D679" s="85"/>
      <c r="E679" s="85"/>
      <c r="F679" s="85"/>
      <c r="G679" s="85"/>
      <c r="H679" s="85"/>
      <c r="I679" s="85"/>
      <c r="J679" s="85"/>
      <c r="K679" s="85"/>
      <c r="L679" s="85"/>
      <c r="M679" s="85"/>
      <c r="N679" s="85"/>
      <c r="O679" s="85"/>
      <c r="P679" s="85"/>
      <c r="Q679" s="85"/>
      <c r="R679" s="85"/>
      <c r="S679" s="85"/>
      <c r="T679" s="85"/>
      <c r="U679" s="85"/>
      <c r="V679" s="85"/>
      <c r="W679" s="85"/>
      <c r="X679" s="85"/>
      <c r="Y679" s="85"/>
      <c r="Z679" s="85"/>
      <c r="AA679" s="85"/>
      <c r="AB679" s="85"/>
      <c r="AC679" s="85"/>
      <c r="AD679" s="85"/>
      <c r="AE679" s="85"/>
      <c r="AF679" s="85"/>
      <c r="AG679" s="85"/>
      <c r="AH679" s="85"/>
      <c r="AI679" s="85"/>
      <c r="AJ679" s="85"/>
    </row>
    <row r="680" spans="1:36" x14ac:dyDescent="0.25">
      <c r="A680" s="256"/>
      <c r="B680" s="84"/>
      <c r="C680" s="84"/>
      <c r="D680" s="84"/>
      <c r="E680" s="84"/>
      <c r="F680" s="84"/>
      <c r="G680" s="84"/>
      <c r="H680" s="84"/>
      <c r="I680" s="84"/>
      <c r="J680" s="84"/>
      <c r="K680" s="84"/>
      <c r="L680" s="84"/>
      <c r="M680" s="84"/>
      <c r="N680" s="84"/>
      <c r="O680" s="84"/>
      <c r="P680" s="84"/>
      <c r="Q680" s="84"/>
      <c r="R680" s="84"/>
      <c r="S680" s="84"/>
      <c r="T680" s="84"/>
      <c r="U680" s="84"/>
      <c r="V680" s="84"/>
      <c r="W680" s="84"/>
      <c r="X680" s="84"/>
      <c r="Y680" s="84"/>
      <c r="Z680" s="84"/>
      <c r="AA680" s="84"/>
      <c r="AB680" s="84"/>
      <c r="AC680" s="84"/>
      <c r="AD680" s="84"/>
      <c r="AE680" s="84"/>
      <c r="AF680" s="84"/>
      <c r="AG680" s="84"/>
      <c r="AH680" s="84"/>
      <c r="AI680" s="84"/>
      <c r="AJ680" s="84"/>
    </row>
    <row r="681" spans="1:36" x14ac:dyDescent="0.25">
      <c r="A681" s="257"/>
      <c r="B681" s="85"/>
      <c r="C681" s="85"/>
      <c r="D681" s="85"/>
      <c r="E681" s="85"/>
      <c r="F681" s="85"/>
      <c r="G681" s="85"/>
      <c r="H681" s="85"/>
      <c r="I681" s="85"/>
      <c r="J681" s="85"/>
      <c r="K681" s="85"/>
      <c r="L681" s="85"/>
      <c r="M681" s="85"/>
      <c r="N681" s="85"/>
      <c r="O681" s="85"/>
      <c r="P681" s="85"/>
      <c r="Q681" s="85"/>
      <c r="R681" s="85"/>
      <c r="S681" s="85"/>
      <c r="T681" s="85"/>
      <c r="U681" s="85"/>
      <c r="V681" s="85"/>
      <c r="W681" s="85"/>
      <c r="X681" s="85"/>
      <c r="Y681" s="85"/>
      <c r="Z681" s="85"/>
      <c r="AA681" s="85"/>
      <c r="AB681" s="85"/>
      <c r="AC681" s="85"/>
      <c r="AD681" s="85"/>
      <c r="AE681" s="85"/>
      <c r="AF681" s="85"/>
      <c r="AG681" s="85"/>
      <c r="AH681" s="85"/>
      <c r="AI681" s="85"/>
      <c r="AJ681" s="85"/>
    </row>
    <row r="682" spans="1:36" x14ac:dyDescent="0.25">
      <c r="A682" s="256"/>
      <c r="B682" s="84"/>
      <c r="C682" s="84"/>
      <c r="D682" s="84"/>
      <c r="E682" s="84"/>
      <c r="F682" s="84"/>
      <c r="G682" s="84"/>
      <c r="H682" s="84"/>
      <c r="I682" s="84"/>
      <c r="J682" s="84"/>
      <c r="K682" s="84"/>
      <c r="L682" s="84"/>
      <c r="M682" s="84"/>
      <c r="N682" s="84"/>
      <c r="O682" s="84"/>
      <c r="P682" s="84"/>
      <c r="Q682" s="84"/>
      <c r="R682" s="84"/>
      <c r="S682" s="84"/>
      <c r="T682" s="84"/>
      <c r="U682" s="84"/>
      <c r="V682" s="84"/>
      <c r="W682" s="84"/>
      <c r="X682" s="84"/>
      <c r="Y682" s="84"/>
      <c r="Z682" s="84"/>
      <c r="AA682" s="84"/>
      <c r="AB682" s="84"/>
      <c r="AC682" s="84"/>
      <c r="AD682" s="84"/>
      <c r="AE682" s="84"/>
      <c r="AF682" s="84"/>
      <c r="AG682" s="84"/>
      <c r="AH682" s="84"/>
      <c r="AI682" s="84"/>
      <c r="AJ682" s="84"/>
    </row>
    <row r="683" spans="1:36" x14ac:dyDescent="0.25">
      <c r="A683" s="257"/>
      <c r="B683" s="85"/>
      <c r="C683" s="85"/>
      <c r="D683" s="85"/>
      <c r="E683" s="85"/>
      <c r="F683" s="85"/>
      <c r="G683" s="85"/>
      <c r="H683" s="85"/>
      <c r="I683" s="85"/>
      <c r="J683" s="85"/>
      <c r="K683" s="85"/>
      <c r="L683" s="85"/>
      <c r="M683" s="85"/>
      <c r="N683" s="85"/>
      <c r="O683" s="85"/>
      <c r="P683" s="85"/>
      <c r="Q683" s="85"/>
      <c r="R683" s="85"/>
      <c r="S683" s="85"/>
      <c r="T683" s="85"/>
      <c r="U683" s="85"/>
      <c r="V683" s="85"/>
      <c r="W683" s="85"/>
      <c r="X683" s="85"/>
      <c r="Y683" s="85"/>
      <c r="Z683" s="85"/>
      <c r="AA683" s="85"/>
      <c r="AB683" s="85"/>
      <c r="AC683" s="85"/>
      <c r="AD683" s="85"/>
      <c r="AE683" s="85"/>
      <c r="AF683" s="85"/>
      <c r="AG683" s="85"/>
      <c r="AH683" s="85"/>
      <c r="AI683" s="85"/>
      <c r="AJ683" s="85"/>
    </row>
    <row r="684" spans="1:36" x14ac:dyDescent="0.25">
      <c r="A684" s="256"/>
      <c r="B684" s="84"/>
      <c r="C684" s="84"/>
      <c r="D684" s="84"/>
      <c r="E684" s="84"/>
      <c r="F684" s="84"/>
      <c r="G684" s="84"/>
      <c r="H684" s="84"/>
      <c r="I684" s="84"/>
      <c r="J684" s="84"/>
      <c r="K684" s="84"/>
      <c r="L684" s="84"/>
      <c r="M684" s="84"/>
      <c r="N684" s="84"/>
      <c r="O684" s="84"/>
      <c r="P684" s="84"/>
      <c r="Q684" s="84"/>
      <c r="R684" s="84"/>
      <c r="S684" s="84"/>
      <c r="T684" s="84"/>
      <c r="U684" s="84"/>
      <c r="V684" s="84"/>
      <c r="W684" s="84"/>
      <c r="X684" s="84"/>
      <c r="Y684" s="84"/>
      <c r="Z684" s="84"/>
      <c r="AA684" s="84"/>
      <c r="AB684" s="84"/>
      <c r="AC684" s="84"/>
      <c r="AD684" s="84"/>
      <c r="AE684" s="84"/>
      <c r="AF684" s="84"/>
      <c r="AG684" s="84"/>
      <c r="AH684" s="84"/>
      <c r="AI684" s="84"/>
      <c r="AJ684" s="84"/>
    </row>
    <row r="685" spans="1:36" x14ac:dyDescent="0.25">
      <c r="A685" s="257"/>
      <c r="B685" s="85"/>
      <c r="C685" s="85"/>
      <c r="D685" s="85"/>
      <c r="E685" s="85"/>
      <c r="F685" s="85"/>
      <c r="G685" s="85"/>
      <c r="H685" s="85"/>
      <c r="I685" s="85"/>
      <c r="J685" s="85"/>
      <c r="K685" s="85"/>
      <c r="L685" s="85"/>
      <c r="M685" s="85"/>
      <c r="N685" s="85"/>
      <c r="O685" s="85"/>
      <c r="P685" s="85"/>
      <c r="Q685" s="85"/>
      <c r="R685" s="85"/>
      <c r="S685" s="85"/>
      <c r="T685" s="85"/>
      <c r="U685" s="85"/>
      <c r="V685" s="85"/>
      <c r="W685" s="85"/>
      <c r="X685" s="85"/>
      <c r="Y685" s="85"/>
      <c r="Z685" s="85"/>
      <c r="AA685" s="85"/>
      <c r="AB685" s="85"/>
      <c r="AC685" s="85"/>
      <c r="AD685" s="85"/>
      <c r="AE685" s="85"/>
      <c r="AF685" s="85"/>
      <c r="AG685" s="85"/>
      <c r="AH685" s="85"/>
      <c r="AI685" s="85"/>
      <c r="AJ685" s="85"/>
    </row>
    <row r="686" spans="1:36" x14ac:dyDescent="0.25">
      <c r="A686" s="256"/>
      <c r="B686" s="84"/>
      <c r="C686" s="84"/>
      <c r="D686" s="84"/>
      <c r="E686" s="84"/>
      <c r="F686" s="84"/>
      <c r="G686" s="84"/>
      <c r="H686" s="84"/>
      <c r="I686" s="84"/>
      <c r="J686" s="84"/>
      <c r="K686" s="84"/>
      <c r="L686" s="84"/>
      <c r="M686" s="84"/>
      <c r="N686" s="84"/>
      <c r="O686" s="84"/>
      <c r="P686" s="84"/>
      <c r="Q686" s="84"/>
      <c r="R686" s="84"/>
      <c r="S686" s="84"/>
      <c r="T686" s="84"/>
      <c r="U686" s="84"/>
      <c r="V686" s="84"/>
      <c r="W686" s="84"/>
      <c r="X686" s="84"/>
      <c r="Y686" s="84"/>
      <c r="Z686" s="84"/>
      <c r="AA686" s="84"/>
      <c r="AB686" s="84"/>
      <c r="AC686" s="84"/>
      <c r="AD686" s="84"/>
      <c r="AE686" s="84"/>
      <c r="AF686" s="84"/>
      <c r="AG686" s="84"/>
      <c r="AH686" s="84"/>
      <c r="AI686" s="84"/>
      <c r="AJ686" s="84"/>
    </row>
    <row r="687" spans="1:36" x14ac:dyDescent="0.25">
      <c r="A687" s="257"/>
      <c r="B687" s="85"/>
      <c r="C687" s="85"/>
      <c r="D687" s="85"/>
      <c r="E687" s="85"/>
      <c r="F687" s="85"/>
      <c r="G687" s="85"/>
      <c r="H687" s="85"/>
      <c r="I687" s="85"/>
      <c r="J687" s="85"/>
      <c r="K687" s="85"/>
      <c r="L687" s="85"/>
      <c r="M687" s="85"/>
      <c r="N687" s="85"/>
      <c r="O687" s="85"/>
      <c r="P687" s="85"/>
      <c r="Q687" s="85"/>
      <c r="R687" s="85"/>
      <c r="S687" s="85"/>
      <c r="T687" s="85"/>
      <c r="U687" s="85"/>
      <c r="V687" s="85"/>
      <c r="W687" s="85"/>
      <c r="X687" s="85"/>
      <c r="Y687" s="85"/>
      <c r="Z687" s="85"/>
      <c r="AA687" s="85"/>
      <c r="AB687" s="85"/>
      <c r="AC687" s="85"/>
      <c r="AD687" s="85"/>
      <c r="AE687" s="85"/>
      <c r="AF687" s="85"/>
      <c r="AG687" s="85"/>
      <c r="AH687" s="85"/>
      <c r="AI687" s="85"/>
      <c r="AJ687" s="85"/>
    </row>
    <row r="688" spans="1:36" x14ac:dyDescent="0.25">
      <c r="A688" s="256"/>
      <c r="B688" s="84"/>
      <c r="C688" s="84"/>
      <c r="D688" s="84"/>
      <c r="E688" s="84"/>
      <c r="F688" s="84"/>
      <c r="G688" s="84"/>
      <c r="H688" s="84"/>
      <c r="I688" s="84"/>
      <c r="J688" s="84"/>
      <c r="K688" s="84"/>
      <c r="L688" s="84"/>
      <c r="M688" s="84"/>
      <c r="N688" s="84"/>
      <c r="O688" s="84"/>
      <c r="P688" s="84"/>
      <c r="Q688" s="84"/>
      <c r="R688" s="84"/>
      <c r="S688" s="84"/>
      <c r="T688" s="84"/>
      <c r="U688" s="84"/>
      <c r="V688" s="84"/>
      <c r="W688" s="84"/>
      <c r="X688" s="84"/>
      <c r="Y688" s="84"/>
      <c r="Z688" s="84"/>
      <c r="AA688" s="84"/>
      <c r="AB688" s="84"/>
      <c r="AC688" s="84"/>
      <c r="AD688" s="84"/>
      <c r="AE688" s="84"/>
      <c r="AF688" s="84"/>
      <c r="AG688" s="84"/>
      <c r="AH688" s="84"/>
      <c r="AI688" s="84"/>
      <c r="AJ688" s="84"/>
    </row>
    <row r="689" spans="1:36" x14ac:dyDescent="0.25">
      <c r="A689" s="257"/>
      <c r="B689" s="85"/>
      <c r="C689" s="85"/>
      <c r="D689" s="85"/>
      <c r="E689" s="85"/>
      <c r="F689" s="85"/>
      <c r="G689" s="85"/>
      <c r="H689" s="85"/>
      <c r="I689" s="85"/>
      <c r="J689" s="85"/>
      <c r="K689" s="85"/>
      <c r="L689" s="85"/>
      <c r="M689" s="85"/>
      <c r="N689" s="85"/>
      <c r="O689" s="85"/>
      <c r="P689" s="85"/>
      <c r="Q689" s="85"/>
      <c r="R689" s="85"/>
      <c r="S689" s="85"/>
      <c r="T689" s="85"/>
      <c r="U689" s="85"/>
      <c r="V689" s="85"/>
      <c r="W689" s="85"/>
      <c r="X689" s="85"/>
      <c r="Y689" s="85"/>
      <c r="Z689" s="85"/>
      <c r="AA689" s="85"/>
      <c r="AB689" s="85"/>
      <c r="AC689" s="85"/>
      <c r="AD689" s="85"/>
      <c r="AE689" s="85"/>
      <c r="AF689" s="85"/>
      <c r="AG689" s="85"/>
      <c r="AH689" s="85"/>
      <c r="AI689" s="85"/>
      <c r="AJ689" s="85"/>
    </row>
    <row r="690" spans="1:36" x14ac:dyDescent="0.25">
      <c r="A690" s="256"/>
      <c r="B690" s="84"/>
      <c r="C690" s="84"/>
      <c r="D690" s="84"/>
      <c r="E690" s="84"/>
      <c r="F690" s="84"/>
      <c r="G690" s="84"/>
      <c r="H690" s="84"/>
      <c r="I690" s="84"/>
      <c r="J690" s="84"/>
      <c r="K690" s="84"/>
      <c r="L690" s="84"/>
      <c r="M690" s="84"/>
      <c r="N690" s="84"/>
      <c r="O690" s="84"/>
      <c r="P690" s="84"/>
      <c r="Q690" s="84"/>
      <c r="R690" s="84"/>
      <c r="S690" s="84"/>
      <c r="T690" s="84"/>
      <c r="U690" s="84"/>
      <c r="V690" s="84"/>
      <c r="W690" s="84"/>
      <c r="X690" s="84"/>
      <c r="Y690" s="84"/>
      <c r="Z690" s="84"/>
      <c r="AA690" s="84"/>
      <c r="AB690" s="84"/>
      <c r="AC690" s="84"/>
      <c r="AD690" s="84"/>
      <c r="AE690" s="84"/>
      <c r="AF690" s="84"/>
      <c r="AG690" s="84"/>
      <c r="AH690" s="84"/>
      <c r="AI690" s="84"/>
      <c r="AJ690" s="84"/>
    </row>
    <row r="691" spans="1:36" x14ac:dyDescent="0.25">
      <c r="A691" s="257"/>
      <c r="B691" s="85"/>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B691" s="85"/>
      <c r="AC691" s="85"/>
      <c r="AD691" s="85"/>
      <c r="AE691" s="85"/>
      <c r="AF691" s="85"/>
      <c r="AG691" s="85"/>
      <c r="AH691" s="85"/>
      <c r="AI691" s="85"/>
      <c r="AJ691" s="85"/>
    </row>
    <row r="692" spans="1:36" x14ac:dyDescent="0.25">
      <c r="A692" s="256"/>
      <c r="B692" s="84"/>
      <c r="C692" s="84"/>
      <c r="D692" s="84"/>
      <c r="E692" s="84"/>
      <c r="F692" s="84"/>
      <c r="G692" s="84"/>
      <c r="H692" s="84"/>
      <c r="I692" s="84"/>
      <c r="J692" s="84"/>
      <c r="K692" s="84"/>
      <c r="L692" s="84"/>
      <c r="M692" s="84"/>
      <c r="N692" s="84"/>
      <c r="O692" s="84"/>
      <c r="P692" s="84"/>
      <c r="Q692" s="84"/>
      <c r="R692" s="84"/>
      <c r="S692" s="84"/>
      <c r="T692" s="84"/>
      <c r="U692" s="84"/>
      <c r="V692" s="84"/>
      <c r="W692" s="84"/>
      <c r="X692" s="84"/>
      <c r="Y692" s="84"/>
      <c r="Z692" s="84"/>
      <c r="AA692" s="84"/>
      <c r="AB692" s="84"/>
      <c r="AC692" s="84"/>
      <c r="AD692" s="84"/>
      <c r="AE692" s="84"/>
      <c r="AF692" s="84"/>
      <c r="AG692" s="84"/>
      <c r="AH692" s="84"/>
      <c r="AI692" s="84"/>
      <c r="AJ692" s="84"/>
    </row>
    <row r="693" spans="1:36" x14ac:dyDescent="0.25">
      <c r="A693" s="257"/>
      <c r="B693" s="85"/>
      <c r="C693" s="85"/>
      <c r="D693" s="85"/>
      <c r="E693" s="85"/>
      <c r="F693" s="85"/>
      <c r="G693" s="85"/>
      <c r="H693" s="85"/>
      <c r="I693" s="85"/>
      <c r="J693" s="85"/>
      <c r="K693" s="85"/>
      <c r="L693" s="85"/>
      <c r="M693" s="85"/>
      <c r="N693" s="85"/>
      <c r="O693" s="85"/>
      <c r="P693" s="85"/>
      <c r="Q693" s="85"/>
      <c r="R693" s="85"/>
      <c r="S693" s="85"/>
      <c r="T693" s="85"/>
      <c r="U693" s="85"/>
      <c r="V693" s="85"/>
      <c r="W693" s="85"/>
      <c r="X693" s="85"/>
      <c r="Y693" s="85"/>
      <c r="Z693" s="85"/>
      <c r="AA693" s="85"/>
      <c r="AB693" s="85"/>
      <c r="AC693" s="85"/>
      <c r="AD693" s="85"/>
      <c r="AE693" s="85"/>
      <c r="AF693" s="85"/>
      <c r="AG693" s="85"/>
      <c r="AH693" s="85"/>
      <c r="AI693" s="85"/>
      <c r="AJ693" s="85"/>
    </row>
    <row r="694" spans="1:36" x14ac:dyDescent="0.25">
      <c r="A694" s="256"/>
      <c r="B694" s="84"/>
      <c r="C694" s="84"/>
      <c r="D694" s="84"/>
      <c r="E694" s="84"/>
      <c r="F694" s="84"/>
      <c r="G694" s="84"/>
      <c r="H694" s="84"/>
      <c r="I694" s="84"/>
      <c r="J694" s="84"/>
      <c r="K694" s="84"/>
      <c r="L694" s="84"/>
      <c r="M694" s="84"/>
      <c r="N694" s="84"/>
      <c r="O694" s="84"/>
      <c r="P694" s="84"/>
      <c r="Q694" s="84"/>
      <c r="R694" s="84"/>
      <c r="S694" s="84"/>
      <c r="T694" s="84"/>
      <c r="U694" s="84"/>
      <c r="V694" s="84"/>
      <c r="W694" s="84"/>
      <c r="X694" s="84"/>
      <c r="Y694" s="84"/>
      <c r="Z694" s="84"/>
      <c r="AA694" s="84"/>
      <c r="AB694" s="84"/>
      <c r="AC694" s="84"/>
      <c r="AD694" s="84"/>
      <c r="AE694" s="84"/>
      <c r="AF694" s="84"/>
      <c r="AG694" s="84"/>
      <c r="AH694" s="84"/>
      <c r="AI694" s="84"/>
      <c r="AJ694" s="84"/>
    </row>
    <row r="695" spans="1:36" x14ac:dyDescent="0.25">
      <c r="A695" s="257"/>
      <c r="B695" s="85"/>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B695" s="85"/>
      <c r="AC695" s="85"/>
      <c r="AD695" s="85"/>
      <c r="AE695" s="85"/>
      <c r="AF695" s="85"/>
      <c r="AG695" s="85"/>
      <c r="AH695" s="85"/>
      <c r="AI695" s="85"/>
      <c r="AJ695" s="85"/>
    </row>
    <row r="696" spans="1:36" x14ac:dyDescent="0.25">
      <c r="A696" s="256"/>
      <c r="B696" s="84"/>
      <c r="C696" s="84"/>
      <c r="D696" s="84"/>
      <c r="E696" s="84"/>
      <c r="F696" s="84"/>
      <c r="G696" s="84"/>
      <c r="H696" s="84"/>
      <c r="I696" s="84"/>
      <c r="J696" s="84"/>
      <c r="K696" s="84"/>
      <c r="L696" s="84"/>
      <c r="M696" s="84"/>
      <c r="N696" s="84"/>
      <c r="O696" s="84"/>
      <c r="P696" s="84"/>
      <c r="Q696" s="84"/>
      <c r="R696" s="84"/>
      <c r="S696" s="84"/>
      <c r="T696" s="84"/>
      <c r="U696" s="84"/>
      <c r="V696" s="84"/>
      <c r="W696" s="84"/>
      <c r="X696" s="84"/>
      <c r="Y696" s="84"/>
      <c r="Z696" s="84"/>
      <c r="AA696" s="84"/>
      <c r="AB696" s="84"/>
      <c r="AC696" s="84"/>
      <c r="AD696" s="84"/>
      <c r="AE696" s="84"/>
      <c r="AF696" s="84"/>
      <c r="AG696" s="84"/>
      <c r="AH696" s="84"/>
      <c r="AI696" s="84"/>
      <c r="AJ696" s="84"/>
    </row>
    <row r="697" spans="1:36" x14ac:dyDescent="0.25">
      <c r="A697" s="257"/>
      <c r="B697" s="85"/>
      <c r="C697" s="85"/>
      <c r="D697" s="85"/>
      <c r="E697" s="85"/>
      <c r="F697" s="85"/>
      <c r="G697" s="85"/>
      <c r="H697" s="85"/>
      <c r="I697" s="85"/>
      <c r="J697" s="85"/>
      <c r="K697" s="85"/>
      <c r="L697" s="85"/>
      <c r="M697" s="85"/>
      <c r="N697" s="85"/>
      <c r="O697" s="85"/>
      <c r="P697" s="85"/>
      <c r="Q697" s="85"/>
      <c r="R697" s="85"/>
      <c r="S697" s="85"/>
      <c r="T697" s="85"/>
      <c r="U697" s="85"/>
      <c r="V697" s="85"/>
      <c r="W697" s="85"/>
      <c r="X697" s="85"/>
      <c r="Y697" s="85"/>
      <c r="Z697" s="85"/>
      <c r="AA697" s="85"/>
      <c r="AB697" s="85"/>
      <c r="AC697" s="85"/>
      <c r="AD697" s="85"/>
      <c r="AE697" s="85"/>
      <c r="AF697" s="85"/>
      <c r="AG697" s="85"/>
      <c r="AH697" s="85"/>
      <c r="AI697" s="85"/>
      <c r="AJ697" s="85"/>
    </row>
    <row r="698" spans="1:36" x14ac:dyDescent="0.25">
      <c r="A698" s="256"/>
      <c r="B698" s="84"/>
      <c r="C698" s="84"/>
      <c r="D698" s="84"/>
      <c r="E698" s="84"/>
      <c r="F698" s="84"/>
      <c r="G698" s="84"/>
      <c r="H698" s="84"/>
      <c r="I698" s="84"/>
      <c r="J698" s="84"/>
      <c r="K698" s="84"/>
      <c r="L698" s="84"/>
      <c r="M698" s="84"/>
      <c r="N698" s="84"/>
      <c r="O698" s="84"/>
      <c r="P698" s="84"/>
      <c r="Q698" s="84"/>
      <c r="R698" s="84"/>
      <c r="S698" s="84"/>
      <c r="T698" s="84"/>
      <c r="U698" s="84"/>
      <c r="V698" s="84"/>
      <c r="W698" s="84"/>
      <c r="X698" s="84"/>
      <c r="Y698" s="84"/>
      <c r="Z698" s="84"/>
      <c r="AA698" s="84"/>
      <c r="AB698" s="84"/>
      <c r="AC698" s="84"/>
      <c r="AD698" s="84"/>
      <c r="AE698" s="84"/>
      <c r="AF698" s="84"/>
      <c r="AG698" s="84"/>
      <c r="AH698" s="84"/>
      <c r="AI698" s="84"/>
      <c r="AJ698" s="84"/>
    </row>
    <row r="699" spans="1:36" x14ac:dyDescent="0.25">
      <c r="A699" s="257"/>
      <c r="B699" s="85"/>
      <c r="C699" s="85"/>
      <c r="D699" s="85"/>
      <c r="E699" s="85"/>
      <c r="F699" s="85"/>
      <c r="G699" s="85"/>
      <c r="H699" s="85"/>
      <c r="I699" s="85"/>
      <c r="J699" s="85"/>
      <c r="K699" s="85"/>
      <c r="L699" s="85"/>
      <c r="M699" s="85"/>
      <c r="N699" s="85"/>
      <c r="O699" s="85"/>
      <c r="P699" s="85"/>
      <c r="Q699" s="85"/>
      <c r="R699" s="85"/>
      <c r="S699" s="85"/>
      <c r="T699" s="85"/>
      <c r="U699" s="85"/>
      <c r="V699" s="85"/>
      <c r="W699" s="85"/>
      <c r="X699" s="85"/>
      <c r="Y699" s="85"/>
      <c r="Z699" s="85"/>
      <c r="AA699" s="85"/>
      <c r="AB699" s="85"/>
      <c r="AC699" s="85"/>
      <c r="AD699" s="85"/>
      <c r="AE699" s="85"/>
      <c r="AF699" s="85"/>
      <c r="AG699" s="85"/>
      <c r="AH699" s="85"/>
      <c r="AI699" s="85"/>
      <c r="AJ699" s="85"/>
    </row>
    <row r="700" spans="1:36" x14ac:dyDescent="0.25">
      <c r="A700" s="256"/>
      <c r="B700" s="84"/>
      <c r="C700" s="84"/>
      <c r="D700" s="84"/>
      <c r="E700" s="84"/>
      <c r="F700" s="84"/>
      <c r="G700" s="84"/>
      <c r="H700" s="84"/>
      <c r="I700" s="84"/>
      <c r="J700" s="84"/>
      <c r="K700" s="84"/>
      <c r="L700" s="84"/>
      <c r="M700" s="84"/>
      <c r="N700" s="84"/>
      <c r="O700" s="84"/>
      <c r="P700" s="84"/>
      <c r="Q700" s="84"/>
      <c r="R700" s="84"/>
      <c r="S700" s="84"/>
      <c r="T700" s="84"/>
      <c r="U700" s="84"/>
      <c r="V700" s="84"/>
      <c r="W700" s="84"/>
      <c r="X700" s="84"/>
      <c r="Y700" s="84"/>
      <c r="Z700" s="84"/>
      <c r="AA700" s="84"/>
      <c r="AB700" s="84"/>
      <c r="AC700" s="84"/>
      <c r="AD700" s="84"/>
      <c r="AE700" s="84"/>
      <c r="AF700" s="84"/>
      <c r="AG700" s="84"/>
      <c r="AH700" s="84"/>
      <c r="AI700" s="84"/>
      <c r="AJ700" s="84"/>
    </row>
    <row r="701" spans="1:36" x14ac:dyDescent="0.25">
      <c r="A701" s="257"/>
      <c r="B701" s="85"/>
      <c r="C701" s="85"/>
      <c r="D701" s="85"/>
      <c r="E701" s="85"/>
      <c r="F701" s="85"/>
      <c r="G701" s="85"/>
      <c r="H701" s="85"/>
      <c r="I701" s="85"/>
      <c r="J701" s="85"/>
      <c r="K701" s="85"/>
      <c r="L701" s="85"/>
      <c r="M701" s="85"/>
      <c r="N701" s="85"/>
      <c r="O701" s="85"/>
      <c r="P701" s="85"/>
      <c r="Q701" s="85"/>
      <c r="R701" s="85"/>
      <c r="S701" s="85"/>
      <c r="T701" s="85"/>
      <c r="U701" s="85"/>
      <c r="V701" s="85"/>
      <c r="W701" s="85"/>
      <c r="X701" s="85"/>
      <c r="Y701" s="85"/>
      <c r="Z701" s="85"/>
      <c r="AA701" s="85"/>
      <c r="AB701" s="85"/>
      <c r="AC701" s="85"/>
      <c r="AD701" s="85"/>
      <c r="AE701" s="85"/>
      <c r="AF701" s="85"/>
      <c r="AG701" s="85"/>
      <c r="AH701" s="85"/>
      <c r="AI701" s="85"/>
      <c r="AJ701" s="85"/>
    </row>
    <row r="702" spans="1:36" x14ac:dyDescent="0.25">
      <c r="A702" s="256"/>
      <c r="B702" s="84"/>
      <c r="C702" s="84"/>
      <c r="D702" s="84"/>
      <c r="E702" s="84"/>
      <c r="F702" s="84"/>
      <c r="G702" s="84"/>
      <c r="H702" s="84"/>
      <c r="I702" s="84"/>
      <c r="J702" s="84"/>
      <c r="K702" s="84"/>
      <c r="L702" s="84"/>
      <c r="M702" s="84"/>
      <c r="N702" s="84"/>
      <c r="O702" s="84"/>
      <c r="P702" s="84"/>
      <c r="Q702" s="84"/>
      <c r="R702" s="84"/>
      <c r="S702" s="84"/>
      <c r="T702" s="84"/>
      <c r="U702" s="84"/>
      <c r="V702" s="84"/>
      <c r="W702" s="84"/>
      <c r="X702" s="84"/>
      <c r="Y702" s="84"/>
      <c r="Z702" s="84"/>
      <c r="AA702" s="84"/>
      <c r="AB702" s="84"/>
      <c r="AC702" s="84"/>
      <c r="AD702" s="84"/>
      <c r="AE702" s="84"/>
      <c r="AF702" s="84"/>
      <c r="AG702" s="84"/>
      <c r="AH702" s="84"/>
      <c r="AI702" s="84"/>
      <c r="AJ702" s="84"/>
    </row>
    <row r="703" spans="1:36" x14ac:dyDescent="0.25">
      <c r="A703" s="257"/>
      <c r="B703" s="85"/>
      <c r="C703" s="85"/>
      <c r="D703" s="85"/>
      <c r="E703" s="85"/>
      <c r="F703" s="85"/>
      <c r="G703" s="85"/>
      <c r="H703" s="85"/>
      <c r="I703" s="85"/>
      <c r="J703" s="85"/>
      <c r="K703" s="85"/>
      <c r="L703" s="85"/>
      <c r="M703" s="85"/>
      <c r="N703" s="85"/>
      <c r="O703" s="85"/>
      <c r="P703" s="85"/>
      <c r="Q703" s="85"/>
      <c r="R703" s="85"/>
      <c r="S703" s="85"/>
      <c r="T703" s="85"/>
      <c r="U703" s="85"/>
      <c r="V703" s="85"/>
      <c r="W703" s="85"/>
      <c r="X703" s="85"/>
      <c r="Y703" s="85"/>
      <c r="Z703" s="85"/>
      <c r="AA703" s="85"/>
      <c r="AB703" s="85"/>
      <c r="AC703" s="85"/>
      <c r="AD703" s="85"/>
      <c r="AE703" s="85"/>
      <c r="AF703" s="85"/>
      <c r="AG703" s="85"/>
      <c r="AH703" s="85"/>
      <c r="AI703" s="85"/>
      <c r="AJ703" s="85"/>
    </row>
    <row r="704" spans="1:36" x14ac:dyDescent="0.25">
      <c r="A704" s="256"/>
      <c r="B704" s="84"/>
      <c r="C704" s="84"/>
      <c r="D704" s="84"/>
      <c r="E704" s="84"/>
      <c r="F704" s="84"/>
      <c r="G704" s="84"/>
      <c r="H704" s="84"/>
      <c r="I704" s="84"/>
      <c r="J704" s="84"/>
      <c r="K704" s="84"/>
      <c r="L704" s="84"/>
      <c r="M704" s="84"/>
      <c r="N704" s="84"/>
      <c r="O704" s="84"/>
      <c r="P704" s="84"/>
      <c r="Q704" s="84"/>
      <c r="R704" s="84"/>
      <c r="S704" s="84"/>
      <c r="T704" s="84"/>
      <c r="U704" s="84"/>
      <c r="V704" s="84"/>
      <c r="W704" s="84"/>
      <c r="X704" s="84"/>
      <c r="Y704" s="84"/>
      <c r="Z704" s="84"/>
      <c r="AA704" s="84"/>
      <c r="AB704" s="84"/>
      <c r="AC704" s="84"/>
      <c r="AD704" s="84"/>
      <c r="AE704" s="84"/>
      <c r="AF704" s="84"/>
      <c r="AG704" s="84"/>
      <c r="AH704" s="84"/>
      <c r="AI704" s="84"/>
      <c r="AJ704" s="84"/>
    </row>
    <row r="705" spans="1:36" x14ac:dyDescent="0.25">
      <c r="A705" s="257"/>
      <c r="B705" s="85"/>
      <c r="C705" s="85"/>
      <c r="D705" s="85"/>
      <c r="E705" s="85"/>
      <c r="F705" s="85"/>
      <c r="G705" s="85"/>
      <c r="H705" s="85"/>
      <c r="I705" s="85"/>
      <c r="J705" s="85"/>
      <c r="K705" s="85"/>
      <c r="L705" s="85"/>
      <c r="M705" s="85"/>
      <c r="N705" s="85"/>
      <c r="O705" s="85"/>
      <c r="P705" s="85"/>
      <c r="Q705" s="85"/>
      <c r="R705" s="85"/>
      <c r="S705" s="85"/>
      <c r="T705" s="85"/>
      <c r="U705" s="85"/>
      <c r="V705" s="85"/>
      <c r="W705" s="85"/>
      <c r="X705" s="85"/>
      <c r="Y705" s="85"/>
      <c r="Z705" s="85"/>
      <c r="AA705" s="85"/>
      <c r="AB705" s="85"/>
      <c r="AC705" s="85"/>
      <c r="AD705" s="85"/>
      <c r="AE705" s="85"/>
      <c r="AF705" s="85"/>
      <c r="AG705" s="85"/>
      <c r="AH705" s="85"/>
      <c r="AI705" s="85"/>
      <c r="AJ705" s="85"/>
    </row>
    <row r="706" spans="1:36" x14ac:dyDescent="0.25">
      <c r="A706" s="256"/>
      <c r="B706" s="84"/>
      <c r="C706" s="84"/>
      <c r="D706" s="84"/>
      <c r="E706" s="84"/>
      <c r="F706" s="84"/>
      <c r="G706" s="84"/>
      <c r="H706" s="84"/>
      <c r="I706" s="84"/>
      <c r="J706" s="84"/>
      <c r="K706" s="84"/>
      <c r="L706" s="84"/>
      <c r="M706" s="84"/>
      <c r="N706" s="84"/>
      <c r="O706" s="84"/>
      <c r="P706" s="84"/>
      <c r="Q706" s="84"/>
      <c r="R706" s="84"/>
      <c r="S706" s="84"/>
      <c r="T706" s="84"/>
      <c r="U706" s="84"/>
      <c r="V706" s="84"/>
      <c r="W706" s="84"/>
      <c r="X706" s="84"/>
      <c r="Y706" s="84"/>
      <c r="Z706" s="84"/>
      <c r="AA706" s="84"/>
      <c r="AB706" s="84"/>
      <c r="AC706" s="84"/>
      <c r="AD706" s="84"/>
      <c r="AE706" s="84"/>
      <c r="AF706" s="84"/>
      <c r="AG706" s="84"/>
      <c r="AH706" s="84"/>
      <c r="AI706" s="84"/>
      <c r="AJ706" s="84"/>
    </row>
    <row r="707" spans="1:36" x14ac:dyDescent="0.25">
      <c r="A707" s="257"/>
      <c r="B707" s="85"/>
      <c r="C707" s="85"/>
      <c r="D707" s="85"/>
      <c r="E707" s="85"/>
      <c r="F707" s="85"/>
      <c r="G707" s="85"/>
      <c r="H707" s="85"/>
      <c r="I707" s="85"/>
      <c r="J707" s="85"/>
      <c r="K707" s="85"/>
      <c r="L707" s="85"/>
      <c r="M707" s="85"/>
      <c r="N707" s="85"/>
      <c r="O707" s="85"/>
      <c r="P707" s="85"/>
      <c r="Q707" s="85"/>
      <c r="R707" s="85"/>
      <c r="S707" s="85"/>
      <c r="T707" s="85"/>
      <c r="U707" s="85"/>
      <c r="V707" s="85"/>
      <c r="W707" s="85"/>
      <c r="X707" s="85"/>
      <c r="Y707" s="85"/>
      <c r="Z707" s="85"/>
      <c r="AA707" s="85"/>
      <c r="AB707" s="85"/>
      <c r="AC707" s="85"/>
      <c r="AD707" s="85"/>
      <c r="AE707" s="85"/>
      <c r="AF707" s="85"/>
      <c r="AG707" s="85"/>
      <c r="AH707" s="85"/>
      <c r="AI707" s="85"/>
      <c r="AJ707" s="85"/>
    </row>
    <row r="708" spans="1:36" x14ac:dyDescent="0.25">
      <c r="A708" s="256"/>
      <c r="B708" s="84"/>
      <c r="C708" s="84"/>
      <c r="D708" s="84"/>
      <c r="E708" s="84"/>
      <c r="F708" s="84"/>
      <c r="G708" s="84"/>
      <c r="H708" s="84"/>
      <c r="I708" s="84"/>
      <c r="J708" s="84"/>
      <c r="K708" s="84"/>
      <c r="L708" s="84"/>
      <c r="M708" s="84"/>
      <c r="N708" s="84"/>
      <c r="O708" s="84"/>
      <c r="P708" s="84"/>
      <c r="Q708" s="84"/>
      <c r="R708" s="84"/>
      <c r="S708" s="84"/>
      <c r="T708" s="84"/>
      <c r="U708" s="84"/>
      <c r="V708" s="84"/>
      <c r="W708" s="84"/>
      <c r="X708" s="84"/>
      <c r="Y708" s="84"/>
      <c r="Z708" s="84"/>
      <c r="AA708" s="84"/>
      <c r="AB708" s="84"/>
      <c r="AC708" s="84"/>
      <c r="AD708" s="84"/>
      <c r="AE708" s="84"/>
      <c r="AF708" s="84"/>
      <c r="AG708" s="84"/>
      <c r="AH708" s="84"/>
      <c r="AI708" s="84"/>
      <c r="AJ708" s="84"/>
    </row>
    <row r="709" spans="1:36" x14ac:dyDescent="0.25">
      <c r="A709" s="257"/>
      <c r="B709" s="85"/>
      <c r="C709" s="85"/>
      <c r="D709" s="85"/>
      <c r="E709" s="85"/>
      <c r="F709" s="85"/>
      <c r="G709" s="85"/>
      <c r="H709" s="85"/>
      <c r="I709" s="85"/>
      <c r="J709" s="85"/>
      <c r="K709" s="85"/>
      <c r="L709" s="85"/>
      <c r="M709" s="85"/>
      <c r="N709" s="85"/>
      <c r="O709" s="85"/>
      <c r="P709" s="85"/>
      <c r="Q709" s="85"/>
      <c r="R709" s="85"/>
      <c r="S709" s="85"/>
      <c r="T709" s="85"/>
      <c r="U709" s="85"/>
      <c r="V709" s="85"/>
      <c r="W709" s="85"/>
      <c r="X709" s="85"/>
      <c r="Y709" s="85"/>
      <c r="Z709" s="85"/>
      <c r="AA709" s="85"/>
      <c r="AB709" s="85"/>
      <c r="AC709" s="85"/>
      <c r="AD709" s="85"/>
      <c r="AE709" s="85"/>
      <c r="AF709" s="85"/>
      <c r="AG709" s="85"/>
      <c r="AH709" s="85"/>
      <c r="AI709" s="85"/>
      <c r="AJ709" s="85"/>
    </row>
    <row r="710" spans="1:36" x14ac:dyDescent="0.25">
      <c r="A710" s="256"/>
      <c r="B710" s="84"/>
      <c r="C710" s="84"/>
      <c r="D710" s="84"/>
      <c r="E710" s="84"/>
      <c r="F710" s="84"/>
      <c r="G710" s="84"/>
      <c r="H710" s="84"/>
      <c r="I710" s="84"/>
      <c r="J710" s="84"/>
      <c r="K710" s="84"/>
      <c r="L710" s="84"/>
      <c r="M710" s="84"/>
      <c r="N710" s="84"/>
      <c r="O710" s="84"/>
      <c r="P710" s="84"/>
      <c r="Q710" s="84"/>
      <c r="R710" s="84"/>
      <c r="S710" s="84"/>
      <c r="T710" s="84"/>
      <c r="U710" s="84"/>
      <c r="V710" s="84"/>
      <c r="W710" s="84"/>
      <c r="X710" s="84"/>
      <c r="Y710" s="84"/>
      <c r="Z710" s="84"/>
      <c r="AA710" s="84"/>
      <c r="AB710" s="84"/>
      <c r="AC710" s="84"/>
      <c r="AD710" s="84"/>
      <c r="AE710" s="84"/>
      <c r="AF710" s="84"/>
      <c r="AG710" s="84"/>
      <c r="AH710" s="84"/>
      <c r="AI710" s="84"/>
      <c r="AJ710" s="84"/>
    </row>
    <row r="711" spans="1:36" x14ac:dyDescent="0.25">
      <c r="A711" s="257"/>
      <c r="B711" s="85"/>
      <c r="C711" s="85"/>
      <c r="D711" s="85"/>
      <c r="E711" s="85"/>
      <c r="F711" s="85"/>
      <c r="G711" s="85"/>
      <c r="H711" s="85"/>
      <c r="I711" s="85"/>
      <c r="J711" s="85"/>
      <c r="K711" s="85"/>
      <c r="L711" s="85"/>
      <c r="M711" s="85"/>
      <c r="N711" s="85"/>
      <c r="O711" s="85"/>
      <c r="P711" s="85"/>
      <c r="Q711" s="85"/>
      <c r="R711" s="85"/>
      <c r="S711" s="85"/>
      <c r="T711" s="85"/>
      <c r="U711" s="85"/>
      <c r="V711" s="85"/>
      <c r="W711" s="85"/>
      <c r="X711" s="85"/>
      <c r="Y711" s="85"/>
      <c r="Z711" s="85"/>
      <c r="AA711" s="85"/>
      <c r="AB711" s="85"/>
      <c r="AC711" s="85"/>
      <c r="AD711" s="85"/>
      <c r="AE711" s="85"/>
      <c r="AF711" s="85"/>
      <c r="AG711" s="85"/>
      <c r="AH711" s="85"/>
      <c r="AI711" s="85"/>
      <c r="AJ711" s="85"/>
    </row>
    <row r="712" spans="1:36" x14ac:dyDescent="0.25">
      <c r="A712" s="256"/>
      <c r="B712" s="84"/>
      <c r="C712" s="84"/>
      <c r="D712" s="84"/>
      <c r="E712" s="84"/>
      <c r="F712" s="84"/>
      <c r="G712" s="84"/>
      <c r="H712" s="84"/>
      <c r="I712" s="84"/>
      <c r="J712" s="84"/>
      <c r="K712" s="84"/>
      <c r="L712" s="84"/>
      <c r="M712" s="84"/>
      <c r="N712" s="84"/>
      <c r="O712" s="84"/>
      <c r="P712" s="84"/>
      <c r="Q712" s="84"/>
      <c r="R712" s="84"/>
      <c r="S712" s="84"/>
      <c r="T712" s="84"/>
      <c r="U712" s="84"/>
      <c r="V712" s="84"/>
      <c r="W712" s="84"/>
      <c r="X712" s="84"/>
      <c r="Y712" s="84"/>
      <c r="Z712" s="84"/>
      <c r="AA712" s="84"/>
      <c r="AB712" s="84"/>
      <c r="AC712" s="84"/>
      <c r="AD712" s="84"/>
      <c r="AE712" s="84"/>
      <c r="AF712" s="84"/>
      <c r="AG712" s="84"/>
      <c r="AH712" s="84"/>
      <c r="AI712" s="84"/>
      <c r="AJ712" s="84"/>
    </row>
    <row r="713" spans="1:36" x14ac:dyDescent="0.25">
      <c r="A713" s="257"/>
      <c r="B713" s="85"/>
      <c r="C713" s="85"/>
      <c r="D713" s="85"/>
      <c r="E713" s="85"/>
      <c r="F713" s="85"/>
      <c r="G713" s="85"/>
      <c r="H713" s="85"/>
      <c r="I713" s="85"/>
      <c r="J713" s="85"/>
      <c r="K713" s="85"/>
      <c r="L713" s="85"/>
      <c r="M713" s="85"/>
      <c r="N713" s="85"/>
      <c r="O713" s="85"/>
      <c r="P713" s="85"/>
      <c r="Q713" s="85"/>
      <c r="R713" s="85"/>
      <c r="S713" s="85"/>
      <c r="T713" s="85"/>
      <c r="U713" s="85"/>
      <c r="V713" s="85"/>
      <c r="W713" s="85"/>
      <c r="X713" s="85"/>
      <c r="Y713" s="85"/>
      <c r="Z713" s="85"/>
      <c r="AA713" s="85"/>
      <c r="AB713" s="85"/>
      <c r="AC713" s="85"/>
      <c r="AD713" s="85"/>
      <c r="AE713" s="85"/>
      <c r="AF713" s="85"/>
      <c r="AG713" s="85"/>
      <c r="AH713" s="85"/>
      <c r="AI713" s="85"/>
      <c r="AJ713" s="85"/>
    </row>
    <row r="714" spans="1:36" x14ac:dyDescent="0.25">
      <c r="A714" s="256"/>
      <c r="B714" s="84"/>
      <c r="C714" s="84"/>
      <c r="D714" s="84"/>
      <c r="E714" s="84"/>
      <c r="F714" s="84"/>
      <c r="G714" s="84"/>
      <c r="H714" s="84"/>
      <c r="I714" s="84"/>
      <c r="J714" s="84"/>
      <c r="K714" s="84"/>
      <c r="L714" s="84"/>
      <c r="M714" s="84"/>
      <c r="N714" s="84"/>
      <c r="O714" s="84"/>
      <c r="P714" s="84"/>
      <c r="Q714" s="84"/>
      <c r="R714" s="84"/>
      <c r="S714" s="84"/>
      <c r="T714" s="84"/>
      <c r="U714" s="84"/>
      <c r="V714" s="84"/>
      <c r="W714" s="84"/>
      <c r="X714" s="84"/>
      <c r="Y714" s="84"/>
      <c r="Z714" s="84"/>
      <c r="AA714" s="84"/>
      <c r="AB714" s="84"/>
      <c r="AC714" s="84"/>
      <c r="AD714" s="84"/>
      <c r="AE714" s="84"/>
      <c r="AF714" s="84"/>
      <c r="AG714" s="84"/>
      <c r="AH714" s="84"/>
      <c r="AI714" s="84"/>
      <c r="AJ714" s="84"/>
    </row>
    <row r="715" spans="1:36" x14ac:dyDescent="0.25">
      <c r="A715" s="257"/>
      <c r="B715" s="85"/>
      <c r="C715" s="85"/>
      <c r="D715" s="85"/>
      <c r="E715" s="85"/>
      <c r="F715" s="85"/>
      <c r="G715" s="85"/>
      <c r="H715" s="85"/>
      <c r="I715" s="85"/>
      <c r="J715" s="85"/>
      <c r="K715" s="85"/>
      <c r="L715" s="85"/>
      <c r="M715" s="85"/>
      <c r="N715" s="85"/>
      <c r="O715" s="85"/>
      <c r="P715" s="85"/>
      <c r="Q715" s="85"/>
      <c r="R715" s="85"/>
      <c r="S715" s="85"/>
      <c r="T715" s="85"/>
      <c r="U715" s="85"/>
      <c r="V715" s="85"/>
      <c r="W715" s="85"/>
      <c r="X715" s="85"/>
      <c r="Y715" s="85"/>
      <c r="Z715" s="85"/>
      <c r="AA715" s="85"/>
      <c r="AB715" s="85"/>
      <c r="AC715" s="85"/>
      <c r="AD715" s="85"/>
      <c r="AE715" s="85"/>
      <c r="AF715" s="85"/>
      <c r="AG715" s="85"/>
      <c r="AH715" s="85"/>
      <c r="AI715" s="85"/>
      <c r="AJ715" s="85"/>
    </row>
    <row r="716" spans="1:36" x14ac:dyDescent="0.25">
      <c r="A716" s="256"/>
      <c r="B716" s="84"/>
      <c r="C716" s="84"/>
      <c r="D716" s="84"/>
      <c r="E716" s="84"/>
      <c r="F716" s="84"/>
      <c r="G716" s="84"/>
      <c r="H716" s="84"/>
      <c r="I716" s="84"/>
      <c r="J716" s="84"/>
      <c r="K716" s="84"/>
      <c r="L716" s="84"/>
      <c r="M716" s="84"/>
      <c r="N716" s="84"/>
      <c r="O716" s="84"/>
      <c r="P716" s="84"/>
      <c r="Q716" s="84"/>
      <c r="R716" s="84"/>
      <c r="S716" s="84"/>
      <c r="T716" s="84"/>
      <c r="U716" s="84"/>
      <c r="V716" s="84"/>
      <c r="W716" s="84"/>
      <c r="X716" s="84"/>
      <c r="Y716" s="84"/>
      <c r="Z716" s="84"/>
      <c r="AA716" s="84"/>
      <c r="AB716" s="84"/>
      <c r="AC716" s="84"/>
      <c r="AD716" s="84"/>
      <c r="AE716" s="84"/>
      <c r="AF716" s="84"/>
      <c r="AG716" s="84"/>
      <c r="AH716" s="84"/>
      <c r="AI716" s="84"/>
      <c r="AJ716" s="84"/>
    </row>
    <row r="717" spans="1:36" x14ac:dyDescent="0.25">
      <c r="A717" s="257"/>
      <c r="B717" s="85"/>
      <c r="C717" s="85"/>
      <c r="D717" s="85"/>
      <c r="E717" s="85"/>
      <c r="F717" s="85"/>
      <c r="G717" s="85"/>
      <c r="H717" s="85"/>
      <c r="I717" s="85"/>
      <c r="J717" s="85"/>
      <c r="K717" s="85"/>
      <c r="L717" s="85"/>
      <c r="M717" s="85"/>
      <c r="N717" s="85"/>
      <c r="O717" s="85"/>
      <c r="P717" s="85"/>
      <c r="Q717" s="85"/>
      <c r="R717" s="85"/>
      <c r="S717" s="85"/>
      <c r="T717" s="85"/>
      <c r="U717" s="85"/>
      <c r="V717" s="85"/>
      <c r="W717" s="85"/>
      <c r="X717" s="85"/>
      <c r="Y717" s="85"/>
      <c r="Z717" s="85"/>
      <c r="AA717" s="85"/>
      <c r="AB717" s="85"/>
      <c r="AC717" s="85"/>
      <c r="AD717" s="85"/>
      <c r="AE717" s="85"/>
      <c r="AF717" s="85"/>
      <c r="AG717" s="85"/>
      <c r="AH717" s="85"/>
      <c r="AI717" s="85"/>
      <c r="AJ717" s="85"/>
    </row>
    <row r="718" spans="1:36" x14ac:dyDescent="0.25">
      <c r="A718" s="256"/>
      <c r="B718" s="84"/>
      <c r="C718" s="84"/>
      <c r="D718" s="84"/>
      <c r="E718" s="84"/>
      <c r="F718" s="84"/>
      <c r="G718" s="84"/>
      <c r="H718" s="84"/>
      <c r="I718" s="84"/>
      <c r="J718" s="84"/>
      <c r="K718" s="84"/>
      <c r="L718" s="84"/>
      <c r="M718" s="84"/>
      <c r="N718" s="84"/>
      <c r="O718" s="84"/>
      <c r="P718" s="84"/>
      <c r="Q718" s="84"/>
      <c r="R718" s="84"/>
      <c r="S718" s="84"/>
      <c r="T718" s="84"/>
      <c r="U718" s="84"/>
      <c r="V718" s="84"/>
      <c r="W718" s="84"/>
      <c r="X718" s="84"/>
      <c r="Y718" s="84"/>
      <c r="Z718" s="84"/>
      <c r="AA718" s="84"/>
      <c r="AB718" s="84"/>
      <c r="AC718" s="84"/>
      <c r="AD718" s="84"/>
      <c r="AE718" s="84"/>
      <c r="AF718" s="84"/>
      <c r="AG718" s="84"/>
      <c r="AH718" s="84"/>
      <c r="AI718" s="84"/>
      <c r="AJ718" s="84"/>
    </row>
    <row r="719" spans="1:36" x14ac:dyDescent="0.25">
      <c r="A719" s="257"/>
      <c r="B719" s="85"/>
      <c r="C719" s="85"/>
      <c r="D719" s="85"/>
      <c r="E719" s="85"/>
      <c r="F719" s="85"/>
      <c r="G719" s="85"/>
      <c r="H719" s="85"/>
      <c r="I719" s="85"/>
      <c r="J719" s="85"/>
      <c r="K719" s="85"/>
      <c r="L719" s="85"/>
      <c r="M719" s="85"/>
      <c r="N719" s="85"/>
      <c r="O719" s="85"/>
      <c r="P719" s="85"/>
      <c r="Q719" s="85"/>
      <c r="R719" s="85"/>
      <c r="S719" s="85"/>
      <c r="T719" s="85"/>
      <c r="U719" s="85"/>
      <c r="V719" s="85"/>
      <c r="W719" s="85"/>
      <c r="X719" s="85"/>
      <c r="Y719" s="85"/>
      <c r="Z719" s="85"/>
      <c r="AA719" s="85"/>
      <c r="AB719" s="85"/>
      <c r="AC719" s="85"/>
      <c r="AD719" s="85"/>
      <c r="AE719" s="85"/>
      <c r="AF719" s="85"/>
      <c r="AG719" s="85"/>
      <c r="AH719" s="85"/>
      <c r="AI719" s="85"/>
      <c r="AJ719" s="85"/>
    </row>
    <row r="720" spans="1:36" x14ac:dyDescent="0.25">
      <c r="A720" s="256"/>
      <c r="B720" s="84"/>
      <c r="C720" s="84"/>
      <c r="D720" s="84"/>
      <c r="E720" s="84"/>
      <c r="F720" s="84"/>
      <c r="G720" s="84"/>
      <c r="H720" s="84"/>
      <c r="I720" s="84"/>
      <c r="J720" s="84"/>
      <c r="K720" s="84"/>
      <c r="L720" s="84"/>
      <c r="M720" s="84"/>
      <c r="N720" s="84"/>
      <c r="O720" s="84"/>
      <c r="P720" s="84"/>
      <c r="Q720" s="84"/>
      <c r="R720" s="84"/>
      <c r="S720" s="84"/>
      <c r="T720" s="84"/>
      <c r="U720" s="84"/>
      <c r="V720" s="84"/>
      <c r="W720" s="84"/>
      <c r="X720" s="84"/>
      <c r="Y720" s="84"/>
      <c r="Z720" s="84"/>
      <c r="AA720" s="84"/>
      <c r="AB720" s="84"/>
      <c r="AC720" s="84"/>
      <c r="AD720" s="84"/>
      <c r="AE720" s="84"/>
      <c r="AF720" s="84"/>
      <c r="AG720" s="84"/>
      <c r="AH720" s="84"/>
      <c r="AI720" s="84"/>
      <c r="AJ720" s="84"/>
    </row>
    <row r="721" spans="1:36" x14ac:dyDescent="0.25">
      <c r="A721" s="257"/>
      <c r="B721" s="85"/>
      <c r="C721" s="85"/>
      <c r="D721" s="85"/>
      <c r="E721" s="85"/>
      <c r="F721" s="85"/>
      <c r="G721" s="85"/>
      <c r="H721" s="85"/>
      <c r="I721" s="85"/>
      <c r="J721" s="85"/>
      <c r="K721" s="85"/>
      <c r="L721" s="85"/>
      <c r="M721" s="85"/>
      <c r="N721" s="85"/>
      <c r="O721" s="85"/>
      <c r="P721" s="85"/>
      <c r="Q721" s="85"/>
      <c r="R721" s="85"/>
      <c r="S721" s="85"/>
      <c r="T721" s="85"/>
      <c r="U721" s="85"/>
      <c r="V721" s="85"/>
      <c r="W721" s="85"/>
      <c r="X721" s="85"/>
      <c r="Y721" s="85"/>
      <c r="Z721" s="85"/>
      <c r="AA721" s="85"/>
      <c r="AB721" s="85"/>
      <c r="AC721" s="85"/>
      <c r="AD721" s="85"/>
      <c r="AE721" s="85"/>
      <c r="AF721" s="85"/>
      <c r="AG721" s="85"/>
      <c r="AH721" s="85"/>
      <c r="AI721" s="85"/>
      <c r="AJ721" s="85"/>
    </row>
    <row r="722" spans="1:36" x14ac:dyDescent="0.25">
      <c r="A722" s="256"/>
      <c r="B722" s="84"/>
      <c r="C722" s="84"/>
      <c r="D722" s="84"/>
      <c r="E722" s="84"/>
      <c r="F722" s="84"/>
      <c r="G722" s="84"/>
      <c r="H722" s="84"/>
      <c r="I722" s="84"/>
      <c r="J722" s="84"/>
      <c r="K722" s="84"/>
      <c r="L722" s="84"/>
      <c r="M722" s="84"/>
      <c r="N722" s="84"/>
      <c r="O722" s="84"/>
      <c r="P722" s="84"/>
      <c r="Q722" s="84"/>
      <c r="R722" s="84"/>
      <c r="S722" s="84"/>
      <c r="T722" s="84"/>
      <c r="U722" s="84"/>
      <c r="V722" s="84"/>
      <c r="W722" s="84"/>
      <c r="X722" s="84"/>
      <c r="Y722" s="84"/>
      <c r="Z722" s="84"/>
      <c r="AA722" s="84"/>
      <c r="AB722" s="84"/>
      <c r="AC722" s="84"/>
      <c r="AD722" s="84"/>
      <c r="AE722" s="84"/>
      <c r="AF722" s="84"/>
      <c r="AG722" s="84"/>
      <c r="AH722" s="84"/>
      <c r="AI722" s="84"/>
      <c r="AJ722" s="84"/>
    </row>
    <row r="723" spans="1:36" x14ac:dyDescent="0.25">
      <c r="A723" s="257"/>
      <c r="B723" s="85"/>
      <c r="C723" s="85"/>
      <c r="D723" s="85"/>
      <c r="E723" s="85"/>
      <c r="F723" s="85"/>
      <c r="G723" s="85"/>
      <c r="H723" s="85"/>
      <c r="I723" s="85"/>
      <c r="J723" s="85"/>
      <c r="K723" s="85"/>
      <c r="L723" s="85"/>
      <c r="M723" s="85"/>
      <c r="N723" s="85"/>
      <c r="O723" s="85"/>
      <c r="P723" s="85"/>
      <c r="Q723" s="85"/>
      <c r="R723" s="85"/>
      <c r="S723" s="85"/>
      <c r="T723" s="85"/>
      <c r="U723" s="85"/>
      <c r="V723" s="85"/>
      <c r="W723" s="85"/>
      <c r="X723" s="85"/>
      <c r="Y723" s="85"/>
      <c r="Z723" s="85"/>
      <c r="AA723" s="85"/>
      <c r="AB723" s="85"/>
      <c r="AC723" s="85"/>
      <c r="AD723" s="85"/>
      <c r="AE723" s="85"/>
      <c r="AF723" s="85"/>
      <c r="AG723" s="85"/>
      <c r="AH723" s="85"/>
      <c r="AI723" s="85"/>
      <c r="AJ723" s="85"/>
    </row>
    <row r="724" spans="1:36" x14ac:dyDescent="0.25">
      <c r="A724" s="256"/>
      <c r="B724" s="84"/>
      <c r="C724" s="84"/>
      <c r="D724" s="84"/>
      <c r="E724" s="84"/>
      <c r="F724" s="84"/>
      <c r="G724" s="84"/>
      <c r="H724" s="84"/>
      <c r="I724" s="84"/>
      <c r="J724" s="84"/>
      <c r="K724" s="84"/>
      <c r="L724" s="84"/>
      <c r="M724" s="84"/>
      <c r="N724" s="84"/>
      <c r="O724" s="84"/>
      <c r="P724" s="84"/>
      <c r="Q724" s="84"/>
      <c r="R724" s="84"/>
      <c r="S724" s="84"/>
      <c r="T724" s="84"/>
      <c r="U724" s="84"/>
      <c r="V724" s="84"/>
      <c r="W724" s="84"/>
      <c r="X724" s="84"/>
      <c r="Y724" s="84"/>
      <c r="Z724" s="84"/>
      <c r="AA724" s="84"/>
      <c r="AB724" s="84"/>
      <c r="AC724" s="84"/>
      <c r="AD724" s="84"/>
      <c r="AE724" s="84"/>
      <c r="AF724" s="84"/>
      <c r="AG724" s="84"/>
      <c r="AH724" s="84"/>
      <c r="AI724" s="84"/>
      <c r="AJ724" s="84"/>
    </row>
    <row r="725" spans="1:36" x14ac:dyDescent="0.25">
      <c r="A725" s="257"/>
      <c r="B725" s="85"/>
      <c r="C725" s="85"/>
      <c r="D725" s="85"/>
      <c r="E725" s="85"/>
      <c r="F725" s="85"/>
      <c r="G725" s="85"/>
      <c r="H725" s="85"/>
      <c r="I725" s="85"/>
      <c r="J725" s="85"/>
      <c r="K725" s="85"/>
      <c r="L725" s="85"/>
      <c r="M725" s="85"/>
      <c r="N725" s="85"/>
      <c r="O725" s="85"/>
      <c r="P725" s="85"/>
      <c r="Q725" s="85"/>
      <c r="R725" s="85"/>
      <c r="S725" s="85"/>
      <c r="T725" s="85"/>
      <c r="U725" s="85"/>
      <c r="V725" s="85"/>
      <c r="W725" s="85"/>
      <c r="X725" s="85"/>
      <c r="Y725" s="85"/>
      <c r="Z725" s="85"/>
      <c r="AA725" s="85"/>
      <c r="AB725" s="85"/>
      <c r="AC725" s="85"/>
      <c r="AD725" s="85"/>
      <c r="AE725" s="85"/>
      <c r="AF725" s="85"/>
      <c r="AG725" s="85"/>
      <c r="AH725" s="85"/>
      <c r="AI725" s="85"/>
      <c r="AJ725" s="85"/>
    </row>
    <row r="726" spans="1:36" x14ac:dyDescent="0.25">
      <c r="A726" s="256"/>
      <c r="B726" s="84"/>
      <c r="C726" s="84"/>
      <c r="D726" s="84"/>
      <c r="E726" s="84"/>
      <c r="F726" s="84"/>
      <c r="G726" s="84"/>
      <c r="H726" s="84"/>
      <c r="I726" s="84"/>
      <c r="J726" s="84"/>
      <c r="K726" s="84"/>
      <c r="L726" s="84"/>
      <c r="M726" s="84"/>
      <c r="N726" s="84"/>
      <c r="O726" s="84"/>
      <c r="P726" s="84"/>
      <c r="Q726" s="84"/>
      <c r="R726" s="84"/>
      <c r="S726" s="84"/>
      <c r="T726" s="84"/>
      <c r="U726" s="84"/>
      <c r="V726" s="84"/>
      <c r="W726" s="84"/>
      <c r="X726" s="84"/>
      <c r="Y726" s="84"/>
      <c r="Z726" s="84"/>
      <c r="AA726" s="84"/>
      <c r="AB726" s="84"/>
      <c r="AC726" s="84"/>
      <c r="AD726" s="84"/>
      <c r="AE726" s="84"/>
      <c r="AF726" s="84"/>
      <c r="AG726" s="84"/>
      <c r="AH726" s="84"/>
      <c r="AI726" s="84"/>
      <c r="AJ726" s="84"/>
    </row>
    <row r="727" spans="1:36" x14ac:dyDescent="0.25">
      <c r="A727" s="257"/>
      <c r="B727" s="85"/>
      <c r="C727" s="85"/>
      <c r="D727" s="85"/>
      <c r="E727" s="85"/>
      <c r="F727" s="85"/>
      <c r="G727" s="85"/>
      <c r="H727" s="85"/>
      <c r="I727" s="85"/>
      <c r="J727" s="85"/>
      <c r="K727" s="85"/>
      <c r="L727" s="85"/>
      <c r="M727" s="85"/>
      <c r="N727" s="85"/>
      <c r="O727" s="85"/>
      <c r="P727" s="85"/>
      <c r="Q727" s="85"/>
      <c r="R727" s="85"/>
      <c r="S727" s="85"/>
      <c r="T727" s="85"/>
      <c r="U727" s="85"/>
      <c r="V727" s="85"/>
      <c r="W727" s="85"/>
      <c r="X727" s="85"/>
      <c r="Y727" s="85"/>
      <c r="Z727" s="85"/>
      <c r="AA727" s="85"/>
      <c r="AB727" s="85"/>
      <c r="AC727" s="85"/>
      <c r="AD727" s="85"/>
      <c r="AE727" s="85"/>
      <c r="AF727" s="85"/>
      <c r="AG727" s="85"/>
      <c r="AH727" s="85"/>
      <c r="AI727" s="85"/>
      <c r="AJ727" s="85"/>
    </row>
    <row r="728" spans="1:36" x14ac:dyDescent="0.25">
      <c r="A728" s="256"/>
      <c r="B728" s="84"/>
      <c r="C728" s="84"/>
      <c r="D728" s="84"/>
      <c r="E728" s="84"/>
      <c r="F728" s="84"/>
      <c r="G728" s="84"/>
      <c r="H728" s="84"/>
      <c r="I728" s="84"/>
      <c r="J728" s="84"/>
      <c r="K728" s="84"/>
      <c r="L728" s="84"/>
      <c r="M728" s="84"/>
      <c r="N728" s="84"/>
      <c r="O728" s="84"/>
      <c r="P728" s="84"/>
      <c r="Q728" s="84"/>
      <c r="R728" s="84"/>
      <c r="S728" s="84"/>
      <c r="T728" s="84"/>
      <c r="U728" s="84"/>
      <c r="V728" s="84"/>
      <c r="W728" s="84"/>
      <c r="X728" s="84"/>
      <c r="Y728" s="84"/>
      <c r="Z728" s="84"/>
      <c r="AA728" s="84"/>
      <c r="AB728" s="84"/>
      <c r="AC728" s="84"/>
      <c r="AD728" s="84"/>
      <c r="AE728" s="84"/>
      <c r="AF728" s="84"/>
      <c r="AG728" s="84"/>
      <c r="AH728" s="84"/>
      <c r="AI728" s="84"/>
      <c r="AJ728" s="84"/>
    </row>
    <row r="729" spans="1:36" x14ac:dyDescent="0.25">
      <c r="A729" s="257"/>
      <c r="B729" s="85"/>
      <c r="C729" s="85"/>
      <c r="D729" s="85"/>
      <c r="E729" s="85"/>
      <c r="F729" s="85"/>
      <c r="G729" s="85"/>
      <c r="H729" s="85"/>
      <c r="I729" s="85"/>
      <c r="J729" s="85"/>
      <c r="K729" s="85"/>
      <c r="L729" s="85"/>
      <c r="M729" s="85"/>
      <c r="N729" s="85"/>
      <c r="O729" s="85"/>
      <c r="P729" s="85"/>
      <c r="Q729" s="85"/>
      <c r="R729" s="85"/>
      <c r="S729" s="85"/>
      <c r="T729" s="85"/>
      <c r="U729" s="85"/>
      <c r="V729" s="85"/>
      <c r="W729" s="85"/>
      <c r="X729" s="85"/>
      <c r="Y729" s="85"/>
      <c r="Z729" s="85"/>
      <c r="AA729" s="85"/>
      <c r="AB729" s="85"/>
      <c r="AC729" s="85"/>
      <c r="AD729" s="85"/>
      <c r="AE729" s="85"/>
      <c r="AF729" s="85"/>
      <c r="AG729" s="85"/>
      <c r="AH729" s="85"/>
      <c r="AI729" s="85"/>
      <c r="AJ729" s="85"/>
    </row>
    <row r="730" spans="1:36" x14ac:dyDescent="0.25">
      <c r="A730" s="256"/>
      <c r="B730" s="84"/>
      <c r="C730" s="84"/>
      <c r="D730" s="84"/>
      <c r="E730" s="84"/>
      <c r="F730" s="84"/>
      <c r="G730" s="84"/>
      <c r="H730" s="84"/>
      <c r="I730" s="84"/>
      <c r="J730" s="84"/>
      <c r="K730" s="84"/>
      <c r="L730" s="84"/>
      <c r="M730" s="84"/>
      <c r="N730" s="84"/>
      <c r="O730" s="84"/>
      <c r="P730" s="84"/>
      <c r="Q730" s="84"/>
      <c r="R730" s="84"/>
      <c r="S730" s="84"/>
      <c r="T730" s="84"/>
      <c r="U730" s="84"/>
      <c r="V730" s="84"/>
      <c r="W730" s="84"/>
      <c r="X730" s="84"/>
      <c r="Y730" s="84"/>
      <c r="Z730" s="84"/>
      <c r="AA730" s="84"/>
      <c r="AB730" s="84"/>
      <c r="AC730" s="84"/>
      <c r="AD730" s="84"/>
      <c r="AE730" s="84"/>
      <c r="AF730" s="84"/>
      <c r="AG730" s="84"/>
      <c r="AH730" s="84"/>
      <c r="AI730" s="84"/>
      <c r="AJ730" s="84"/>
    </row>
    <row r="731" spans="1:36" x14ac:dyDescent="0.25">
      <c r="A731" s="257"/>
      <c r="B731" s="85"/>
      <c r="C731" s="85"/>
      <c r="D731" s="85"/>
      <c r="E731" s="85"/>
      <c r="F731" s="85"/>
      <c r="G731" s="85"/>
      <c r="H731" s="85"/>
      <c r="I731" s="85"/>
      <c r="J731" s="85"/>
      <c r="K731" s="85"/>
      <c r="L731" s="85"/>
      <c r="M731" s="85"/>
      <c r="N731" s="85"/>
      <c r="O731" s="85"/>
      <c r="P731" s="85"/>
      <c r="Q731" s="85"/>
      <c r="R731" s="85"/>
      <c r="S731" s="85"/>
      <c r="T731" s="85"/>
      <c r="U731" s="85"/>
      <c r="V731" s="85"/>
      <c r="W731" s="85"/>
      <c r="X731" s="85"/>
      <c r="Y731" s="85"/>
      <c r="Z731" s="85"/>
      <c r="AA731" s="85"/>
      <c r="AB731" s="85"/>
      <c r="AC731" s="85"/>
      <c r="AD731" s="85"/>
      <c r="AE731" s="85"/>
      <c r="AF731" s="85"/>
      <c r="AG731" s="85"/>
      <c r="AH731" s="85"/>
      <c r="AI731" s="85"/>
      <c r="AJ731" s="85"/>
    </row>
    <row r="732" spans="1:36" x14ac:dyDescent="0.25">
      <c r="A732" s="256"/>
      <c r="B732" s="84"/>
      <c r="C732" s="84"/>
      <c r="D732" s="84"/>
      <c r="E732" s="84"/>
      <c r="F732" s="84"/>
      <c r="G732" s="84"/>
      <c r="H732" s="84"/>
      <c r="I732" s="84"/>
      <c r="J732" s="84"/>
      <c r="K732" s="84"/>
      <c r="L732" s="84"/>
      <c r="M732" s="84"/>
      <c r="N732" s="84"/>
      <c r="O732" s="84"/>
      <c r="P732" s="84"/>
      <c r="Q732" s="84"/>
      <c r="R732" s="84"/>
      <c r="S732" s="84"/>
      <c r="T732" s="84"/>
      <c r="U732" s="84"/>
      <c r="V732" s="84"/>
      <c r="W732" s="84"/>
      <c r="X732" s="84"/>
      <c r="Y732" s="84"/>
      <c r="Z732" s="84"/>
      <c r="AA732" s="84"/>
      <c r="AB732" s="84"/>
      <c r="AC732" s="84"/>
      <c r="AD732" s="84"/>
      <c r="AE732" s="84"/>
      <c r="AF732" s="84"/>
      <c r="AG732" s="84"/>
      <c r="AH732" s="84"/>
      <c r="AI732" s="84"/>
      <c r="AJ732" s="84"/>
    </row>
    <row r="733" spans="1:36" x14ac:dyDescent="0.25">
      <c r="A733" s="257"/>
      <c r="B733" s="85"/>
      <c r="C733" s="85"/>
      <c r="D733" s="85"/>
      <c r="E733" s="85"/>
      <c r="F733" s="85"/>
      <c r="G733" s="85"/>
      <c r="H733" s="85"/>
      <c r="I733" s="85"/>
      <c r="J733" s="85"/>
      <c r="K733" s="85"/>
      <c r="L733" s="85"/>
      <c r="M733" s="85"/>
      <c r="N733" s="85"/>
      <c r="O733" s="85"/>
      <c r="P733" s="85"/>
      <c r="Q733" s="85"/>
      <c r="R733" s="85"/>
      <c r="S733" s="85"/>
      <c r="T733" s="85"/>
      <c r="U733" s="85"/>
      <c r="V733" s="85"/>
      <c r="W733" s="85"/>
      <c r="X733" s="85"/>
      <c r="Y733" s="85"/>
      <c r="Z733" s="85"/>
      <c r="AA733" s="85"/>
      <c r="AB733" s="85"/>
      <c r="AC733" s="85"/>
      <c r="AD733" s="85"/>
      <c r="AE733" s="85"/>
      <c r="AF733" s="85"/>
      <c r="AG733" s="85"/>
      <c r="AH733" s="85"/>
      <c r="AI733" s="85"/>
      <c r="AJ733" s="85"/>
    </row>
    <row r="734" spans="1:36" x14ac:dyDescent="0.25">
      <c r="A734" s="256"/>
      <c r="B734" s="84"/>
      <c r="C734" s="84"/>
      <c r="D734" s="84"/>
      <c r="E734" s="84"/>
      <c r="F734" s="84"/>
      <c r="G734" s="84"/>
      <c r="H734" s="84"/>
      <c r="I734" s="84"/>
      <c r="J734" s="84"/>
      <c r="K734" s="84"/>
      <c r="L734" s="84"/>
      <c r="M734" s="84"/>
      <c r="N734" s="84"/>
      <c r="O734" s="84"/>
      <c r="P734" s="84"/>
      <c r="Q734" s="84"/>
      <c r="R734" s="84"/>
      <c r="S734" s="84"/>
      <c r="T734" s="84"/>
      <c r="U734" s="84"/>
      <c r="V734" s="84"/>
      <c r="W734" s="84"/>
      <c r="X734" s="84"/>
      <c r="Y734" s="84"/>
      <c r="Z734" s="84"/>
      <c r="AA734" s="84"/>
      <c r="AB734" s="84"/>
      <c r="AC734" s="84"/>
      <c r="AD734" s="84"/>
      <c r="AE734" s="84"/>
      <c r="AF734" s="84"/>
      <c r="AG734" s="84"/>
      <c r="AH734" s="84"/>
      <c r="AI734" s="84"/>
      <c r="AJ734" s="84"/>
    </row>
    <row r="735" spans="1:36" x14ac:dyDescent="0.25">
      <c r="A735" s="257"/>
      <c r="B735" s="85"/>
      <c r="C735" s="85"/>
      <c r="D735" s="85"/>
      <c r="E735" s="85"/>
      <c r="F735" s="85"/>
      <c r="G735" s="85"/>
      <c r="H735" s="85"/>
      <c r="I735" s="85"/>
      <c r="J735" s="85"/>
      <c r="K735" s="85"/>
      <c r="L735" s="85"/>
      <c r="M735" s="85"/>
      <c r="N735" s="85"/>
      <c r="O735" s="85"/>
      <c r="P735" s="85"/>
      <c r="Q735" s="85"/>
      <c r="R735" s="85"/>
      <c r="S735" s="85"/>
      <c r="T735" s="85"/>
      <c r="U735" s="85"/>
      <c r="V735" s="85"/>
      <c r="W735" s="85"/>
      <c r="X735" s="85"/>
      <c r="Y735" s="85"/>
      <c r="Z735" s="85"/>
      <c r="AA735" s="85"/>
      <c r="AB735" s="85"/>
      <c r="AC735" s="85"/>
      <c r="AD735" s="85"/>
      <c r="AE735" s="85"/>
      <c r="AF735" s="85"/>
      <c r="AG735" s="85"/>
      <c r="AH735" s="85"/>
      <c r="AI735" s="85"/>
      <c r="AJ735" s="85"/>
    </row>
    <row r="736" spans="1:36" x14ac:dyDescent="0.25">
      <c r="A736" s="256"/>
      <c r="B736" s="84"/>
      <c r="C736" s="84"/>
      <c r="D736" s="84"/>
      <c r="E736" s="84"/>
      <c r="F736" s="84"/>
      <c r="G736" s="84"/>
      <c r="H736" s="84"/>
      <c r="I736" s="84"/>
      <c r="J736" s="84"/>
      <c r="K736" s="84"/>
      <c r="L736" s="84"/>
      <c r="M736" s="84"/>
      <c r="N736" s="84"/>
      <c r="O736" s="84"/>
      <c r="P736" s="84"/>
      <c r="Q736" s="84"/>
      <c r="R736" s="84"/>
      <c r="S736" s="84"/>
      <c r="T736" s="84"/>
      <c r="U736" s="84"/>
      <c r="V736" s="84"/>
      <c r="W736" s="84"/>
      <c r="X736" s="84"/>
      <c r="Y736" s="84"/>
      <c r="Z736" s="84"/>
      <c r="AA736" s="84"/>
      <c r="AB736" s="84"/>
      <c r="AC736" s="84"/>
      <c r="AD736" s="84"/>
      <c r="AE736" s="84"/>
      <c r="AF736" s="84"/>
      <c r="AG736" s="84"/>
      <c r="AH736" s="84"/>
      <c r="AI736" s="84"/>
      <c r="AJ736" s="84"/>
    </row>
    <row r="737" spans="1:36" x14ac:dyDescent="0.25">
      <c r="A737" s="257"/>
      <c r="B737" s="85"/>
      <c r="C737" s="85"/>
      <c r="D737" s="85"/>
      <c r="E737" s="85"/>
      <c r="F737" s="85"/>
      <c r="G737" s="85"/>
      <c r="H737" s="85"/>
      <c r="I737" s="85"/>
      <c r="J737" s="85"/>
      <c r="K737" s="85"/>
      <c r="L737" s="85"/>
      <c r="M737" s="85"/>
      <c r="N737" s="85"/>
      <c r="O737" s="85"/>
      <c r="P737" s="85"/>
      <c r="Q737" s="85"/>
      <c r="R737" s="85"/>
      <c r="S737" s="85"/>
      <c r="T737" s="85"/>
      <c r="U737" s="85"/>
      <c r="V737" s="85"/>
      <c r="W737" s="85"/>
      <c r="X737" s="85"/>
      <c r="Y737" s="85"/>
      <c r="Z737" s="85"/>
      <c r="AA737" s="85"/>
      <c r="AB737" s="85"/>
      <c r="AC737" s="85"/>
      <c r="AD737" s="85"/>
      <c r="AE737" s="85"/>
      <c r="AF737" s="85"/>
      <c r="AG737" s="85"/>
      <c r="AH737" s="85"/>
      <c r="AI737" s="85"/>
      <c r="AJ737" s="85"/>
    </row>
    <row r="738" spans="1:36" x14ac:dyDescent="0.25">
      <c r="A738" s="256"/>
      <c r="B738" s="84"/>
      <c r="C738" s="84"/>
      <c r="D738" s="84"/>
      <c r="E738" s="84"/>
      <c r="F738" s="84"/>
      <c r="G738" s="84"/>
      <c r="H738" s="84"/>
      <c r="I738" s="84"/>
      <c r="J738" s="84"/>
      <c r="K738" s="84"/>
      <c r="L738" s="84"/>
      <c r="M738" s="84"/>
      <c r="N738" s="84"/>
      <c r="O738" s="84"/>
      <c r="P738" s="84"/>
      <c r="Q738" s="84"/>
      <c r="R738" s="84"/>
      <c r="S738" s="84"/>
      <c r="T738" s="84"/>
      <c r="U738" s="84"/>
      <c r="V738" s="84"/>
      <c r="W738" s="84"/>
      <c r="X738" s="84"/>
      <c r="Y738" s="84"/>
      <c r="Z738" s="84"/>
      <c r="AA738" s="84"/>
      <c r="AB738" s="84"/>
      <c r="AC738" s="84"/>
      <c r="AD738" s="84"/>
      <c r="AE738" s="84"/>
      <c r="AF738" s="84"/>
      <c r="AG738" s="84"/>
      <c r="AH738" s="84"/>
      <c r="AI738" s="84"/>
      <c r="AJ738" s="84"/>
    </row>
    <row r="739" spans="1:36" x14ac:dyDescent="0.25">
      <c r="A739" s="257"/>
      <c r="B739" s="85"/>
      <c r="C739" s="85"/>
      <c r="D739" s="85"/>
      <c r="E739" s="85"/>
      <c r="F739" s="85"/>
      <c r="G739" s="85"/>
      <c r="H739" s="85"/>
      <c r="I739" s="85"/>
      <c r="J739" s="85"/>
      <c r="K739" s="85"/>
      <c r="L739" s="85"/>
      <c r="M739" s="85"/>
      <c r="N739" s="85"/>
      <c r="O739" s="85"/>
      <c r="P739" s="85"/>
      <c r="Q739" s="85"/>
      <c r="R739" s="85"/>
      <c r="S739" s="85"/>
      <c r="T739" s="85"/>
      <c r="U739" s="85"/>
      <c r="V739" s="85"/>
      <c r="W739" s="85"/>
      <c r="X739" s="85"/>
      <c r="Y739" s="85"/>
      <c r="Z739" s="85"/>
      <c r="AA739" s="85"/>
      <c r="AB739" s="85"/>
      <c r="AC739" s="85"/>
      <c r="AD739" s="85"/>
      <c r="AE739" s="85"/>
      <c r="AF739" s="85"/>
      <c r="AG739" s="85"/>
      <c r="AH739" s="85"/>
      <c r="AI739" s="85"/>
      <c r="AJ739" s="85"/>
    </row>
    <row r="740" spans="1:36" x14ac:dyDescent="0.25">
      <c r="A740" s="256"/>
      <c r="B740" s="84"/>
      <c r="C740" s="84"/>
      <c r="D740" s="84"/>
      <c r="E740" s="84"/>
      <c r="F740" s="84"/>
      <c r="G740" s="84"/>
      <c r="H740" s="84"/>
      <c r="I740" s="84"/>
      <c r="J740" s="84"/>
      <c r="K740" s="84"/>
      <c r="L740" s="84"/>
      <c r="M740" s="84"/>
      <c r="N740" s="84"/>
      <c r="O740" s="84"/>
      <c r="P740" s="84"/>
      <c r="Q740" s="84"/>
      <c r="R740" s="84"/>
      <c r="S740" s="84"/>
      <c r="T740" s="84"/>
      <c r="U740" s="84"/>
      <c r="V740" s="84"/>
      <c r="W740" s="84"/>
      <c r="X740" s="84"/>
      <c r="Y740" s="84"/>
      <c r="Z740" s="84"/>
      <c r="AA740" s="84"/>
      <c r="AB740" s="84"/>
      <c r="AC740" s="84"/>
      <c r="AD740" s="84"/>
      <c r="AE740" s="84"/>
      <c r="AF740" s="84"/>
      <c r="AG740" s="84"/>
      <c r="AH740" s="84"/>
      <c r="AI740" s="84"/>
      <c r="AJ740" s="84"/>
    </row>
    <row r="741" spans="1:36" x14ac:dyDescent="0.25">
      <c r="A741" s="257"/>
      <c r="B741" s="85"/>
      <c r="C741" s="85"/>
      <c r="D741" s="85"/>
      <c r="E741" s="85"/>
      <c r="F741" s="85"/>
      <c r="G741" s="85"/>
      <c r="H741" s="85"/>
      <c r="I741" s="85"/>
      <c r="J741" s="85"/>
      <c r="K741" s="85"/>
      <c r="L741" s="85"/>
      <c r="M741" s="85"/>
      <c r="N741" s="85"/>
      <c r="O741" s="85"/>
      <c r="P741" s="85"/>
      <c r="Q741" s="85"/>
      <c r="R741" s="85"/>
      <c r="S741" s="85"/>
      <c r="T741" s="85"/>
      <c r="U741" s="85"/>
      <c r="V741" s="85"/>
      <c r="W741" s="85"/>
      <c r="X741" s="85"/>
      <c r="Y741" s="85"/>
      <c r="Z741" s="85"/>
      <c r="AA741" s="85"/>
      <c r="AB741" s="85"/>
      <c r="AC741" s="85"/>
      <c r="AD741" s="85"/>
      <c r="AE741" s="85"/>
      <c r="AF741" s="85"/>
      <c r="AG741" s="85"/>
      <c r="AH741" s="85"/>
      <c r="AI741" s="85"/>
      <c r="AJ741" s="85"/>
    </row>
    <row r="742" spans="1:36" x14ac:dyDescent="0.25">
      <c r="A742" s="256"/>
      <c r="B742" s="84"/>
      <c r="C742" s="84"/>
      <c r="D742" s="84"/>
      <c r="E742" s="84"/>
      <c r="F742" s="84"/>
      <c r="G742" s="84"/>
      <c r="H742" s="84"/>
      <c r="I742" s="84"/>
      <c r="J742" s="84"/>
      <c r="K742" s="84"/>
      <c r="L742" s="84"/>
      <c r="M742" s="84"/>
      <c r="N742" s="84"/>
      <c r="O742" s="84"/>
      <c r="P742" s="84"/>
      <c r="Q742" s="84"/>
      <c r="R742" s="84"/>
      <c r="S742" s="84"/>
      <c r="T742" s="84"/>
      <c r="U742" s="84"/>
      <c r="V742" s="84"/>
      <c r="W742" s="84"/>
      <c r="X742" s="84"/>
      <c r="Y742" s="84"/>
      <c r="Z742" s="84"/>
      <c r="AA742" s="84"/>
      <c r="AB742" s="84"/>
      <c r="AC742" s="84"/>
      <c r="AD742" s="84"/>
      <c r="AE742" s="84"/>
      <c r="AF742" s="84"/>
      <c r="AG742" s="84"/>
      <c r="AH742" s="84"/>
      <c r="AI742" s="84"/>
      <c r="AJ742" s="84"/>
    </row>
    <row r="743" spans="1:36" x14ac:dyDescent="0.25">
      <c r="A743" s="257"/>
      <c r="B743" s="85"/>
      <c r="C743" s="85"/>
      <c r="D743" s="85"/>
      <c r="E743" s="85"/>
      <c r="F743" s="85"/>
      <c r="G743" s="85"/>
      <c r="H743" s="85"/>
      <c r="I743" s="85"/>
      <c r="J743" s="85"/>
      <c r="K743" s="85"/>
      <c r="L743" s="85"/>
      <c r="M743" s="85"/>
      <c r="N743" s="85"/>
      <c r="O743" s="85"/>
      <c r="P743" s="85"/>
      <c r="Q743" s="85"/>
      <c r="R743" s="85"/>
      <c r="S743" s="85"/>
      <c r="T743" s="85"/>
      <c r="U743" s="85"/>
      <c r="V743" s="85"/>
      <c r="W743" s="85"/>
      <c r="X743" s="85"/>
      <c r="Y743" s="85"/>
      <c r="Z743" s="85"/>
      <c r="AA743" s="85"/>
      <c r="AB743" s="85"/>
      <c r="AC743" s="85"/>
      <c r="AD743" s="85"/>
      <c r="AE743" s="85"/>
      <c r="AF743" s="85"/>
      <c r="AG743" s="85"/>
      <c r="AH743" s="85"/>
      <c r="AI743" s="85"/>
      <c r="AJ743" s="85"/>
    </row>
    <row r="744" spans="1:36" x14ac:dyDescent="0.25">
      <c r="A744" s="256"/>
      <c r="B744" s="84"/>
      <c r="C744" s="84"/>
      <c r="D744" s="84"/>
      <c r="E744" s="84"/>
      <c r="F744" s="84"/>
      <c r="G744" s="84"/>
      <c r="H744" s="84"/>
      <c r="I744" s="84"/>
      <c r="J744" s="84"/>
      <c r="K744" s="84"/>
      <c r="L744" s="84"/>
      <c r="M744" s="84"/>
      <c r="N744" s="84"/>
      <c r="O744" s="84"/>
      <c r="P744" s="84"/>
      <c r="Q744" s="84"/>
      <c r="R744" s="84"/>
      <c r="S744" s="84"/>
      <c r="T744" s="84"/>
      <c r="U744" s="84"/>
      <c r="V744" s="84"/>
      <c r="W744" s="84"/>
      <c r="X744" s="84"/>
      <c r="Y744" s="84"/>
      <c r="Z744" s="84"/>
      <c r="AA744" s="84"/>
      <c r="AB744" s="84"/>
      <c r="AC744" s="84"/>
      <c r="AD744" s="84"/>
      <c r="AE744" s="84"/>
      <c r="AF744" s="84"/>
      <c r="AG744" s="84"/>
      <c r="AH744" s="84"/>
      <c r="AI744" s="84"/>
      <c r="AJ744" s="84"/>
    </row>
    <row r="745" spans="1:36" x14ac:dyDescent="0.25">
      <c r="A745" s="257"/>
      <c r="B745" s="85"/>
      <c r="C745" s="85"/>
      <c r="D745" s="85"/>
      <c r="E745" s="85"/>
      <c r="F745" s="85"/>
      <c r="G745" s="85"/>
      <c r="H745" s="85"/>
      <c r="I745" s="85"/>
      <c r="J745" s="85"/>
      <c r="K745" s="85"/>
      <c r="L745" s="85"/>
      <c r="M745" s="85"/>
      <c r="N745" s="85"/>
      <c r="O745" s="85"/>
      <c r="P745" s="85"/>
      <c r="Q745" s="85"/>
      <c r="R745" s="85"/>
      <c r="S745" s="85"/>
      <c r="T745" s="85"/>
      <c r="U745" s="85"/>
      <c r="V745" s="85"/>
      <c r="W745" s="85"/>
      <c r="X745" s="85"/>
      <c r="Y745" s="85"/>
      <c r="Z745" s="85"/>
      <c r="AA745" s="85"/>
      <c r="AB745" s="85"/>
      <c r="AC745" s="85"/>
      <c r="AD745" s="85"/>
      <c r="AE745" s="85"/>
      <c r="AF745" s="85"/>
      <c r="AG745" s="85"/>
      <c r="AH745" s="85"/>
      <c r="AI745" s="85"/>
      <c r="AJ745" s="85"/>
    </row>
    <row r="746" spans="1:36" x14ac:dyDescent="0.25">
      <c r="A746" s="256"/>
      <c r="B746" s="84"/>
      <c r="C746" s="84"/>
      <c r="D746" s="84"/>
      <c r="E746" s="84"/>
      <c r="F746" s="84"/>
      <c r="G746" s="84"/>
      <c r="H746" s="84"/>
      <c r="I746" s="84"/>
      <c r="J746" s="84"/>
      <c r="K746" s="84"/>
      <c r="L746" s="84"/>
      <c r="M746" s="84"/>
      <c r="N746" s="84"/>
      <c r="O746" s="84"/>
      <c r="P746" s="84"/>
      <c r="Q746" s="84"/>
      <c r="R746" s="84"/>
      <c r="S746" s="84"/>
      <c r="T746" s="84"/>
      <c r="U746" s="84"/>
      <c r="V746" s="84"/>
      <c r="W746" s="84"/>
      <c r="X746" s="84"/>
      <c r="Y746" s="84"/>
      <c r="Z746" s="84"/>
      <c r="AA746" s="84"/>
      <c r="AB746" s="84"/>
      <c r="AC746" s="84"/>
      <c r="AD746" s="84"/>
      <c r="AE746" s="84"/>
      <c r="AF746" s="84"/>
      <c r="AG746" s="84"/>
      <c r="AH746" s="84"/>
      <c r="AI746" s="84"/>
      <c r="AJ746" s="84"/>
    </row>
    <row r="747" spans="1:36" x14ac:dyDescent="0.25">
      <c r="A747" s="257"/>
      <c r="B747" s="85"/>
      <c r="C747" s="85"/>
      <c r="D747" s="85"/>
      <c r="E747" s="85"/>
      <c r="F747" s="85"/>
      <c r="G747" s="85"/>
      <c r="H747" s="85"/>
      <c r="I747" s="85"/>
      <c r="J747" s="85"/>
      <c r="K747" s="85"/>
      <c r="L747" s="85"/>
      <c r="M747" s="85"/>
      <c r="N747" s="85"/>
      <c r="O747" s="85"/>
      <c r="P747" s="85"/>
      <c r="Q747" s="85"/>
      <c r="R747" s="85"/>
      <c r="S747" s="85"/>
      <c r="T747" s="85"/>
      <c r="U747" s="85"/>
      <c r="V747" s="85"/>
      <c r="W747" s="85"/>
      <c r="X747" s="85"/>
      <c r="Y747" s="85"/>
      <c r="Z747" s="85"/>
      <c r="AA747" s="85"/>
      <c r="AB747" s="85"/>
      <c r="AC747" s="85"/>
      <c r="AD747" s="85"/>
      <c r="AE747" s="85"/>
      <c r="AF747" s="85"/>
      <c r="AG747" s="85"/>
      <c r="AH747" s="85"/>
      <c r="AI747" s="85"/>
      <c r="AJ747" s="85"/>
    </row>
    <row r="748" spans="1:36" x14ac:dyDescent="0.25">
      <c r="A748" s="256"/>
      <c r="B748" s="84"/>
      <c r="C748" s="84"/>
      <c r="D748" s="84"/>
      <c r="E748" s="84"/>
      <c r="F748" s="84"/>
      <c r="G748" s="84"/>
      <c r="H748" s="84"/>
      <c r="I748" s="84"/>
      <c r="J748" s="84"/>
      <c r="K748" s="84"/>
      <c r="L748" s="84"/>
      <c r="M748" s="84"/>
      <c r="N748" s="84"/>
      <c r="O748" s="84"/>
      <c r="P748" s="84"/>
      <c r="Q748" s="84"/>
      <c r="R748" s="84"/>
      <c r="S748" s="84"/>
      <c r="T748" s="84"/>
      <c r="U748" s="84"/>
      <c r="V748" s="84"/>
      <c r="W748" s="84"/>
      <c r="X748" s="84"/>
      <c r="Y748" s="84"/>
      <c r="Z748" s="84"/>
      <c r="AA748" s="84"/>
      <c r="AB748" s="84"/>
      <c r="AC748" s="84"/>
      <c r="AD748" s="84"/>
      <c r="AE748" s="84"/>
      <c r="AF748" s="84"/>
      <c r="AG748" s="84"/>
      <c r="AH748" s="84"/>
      <c r="AI748" s="84"/>
      <c r="AJ748" s="84"/>
    </row>
    <row r="749" spans="1:36" x14ac:dyDescent="0.25">
      <c r="A749" s="257"/>
      <c r="B749" s="85"/>
      <c r="C749" s="85"/>
      <c r="D749" s="85"/>
      <c r="E749" s="85"/>
      <c r="F749" s="85"/>
      <c r="G749" s="85"/>
      <c r="H749" s="85"/>
      <c r="I749" s="85"/>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row>
    <row r="750" spans="1:36" x14ac:dyDescent="0.25">
      <c r="A750" s="256"/>
      <c r="B750" s="84"/>
      <c r="C750" s="84"/>
      <c r="D750" s="84"/>
      <c r="E750" s="84"/>
      <c r="F750" s="84"/>
      <c r="G750" s="84"/>
      <c r="H750" s="84"/>
      <c r="I750" s="84"/>
      <c r="J750" s="84"/>
      <c r="K750" s="84"/>
      <c r="L750" s="84"/>
      <c r="M750" s="84"/>
      <c r="N750" s="84"/>
      <c r="O750" s="84"/>
      <c r="P750" s="84"/>
      <c r="Q750" s="84"/>
      <c r="R750" s="84"/>
      <c r="S750" s="84"/>
      <c r="T750" s="84"/>
      <c r="U750" s="84"/>
      <c r="V750" s="84"/>
      <c r="W750" s="84"/>
      <c r="X750" s="84"/>
      <c r="Y750" s="84"/>
      <c r="Z750" s="84"/>
      <c r="AA750" s="84"/>
      <c r="AB750" s="84"/>
      <c r="AC750" s="84"/>
      <c r="AD750" s="84"/>
      <c r="AE750" s="84"/>
      <c r="AF750" s="84"/>
      <c r="AG750" s="84"/>
      <c r="AH750" s="84"/>
      <c r="AI750" s="84"/>
      <c r="AJ750" s="84"/>
    </row>
    <row r="751" spans="1:36" x14ac:dyDescent="0.25">
      <c r="A751" s="257"/>
      <c r="B751" s="85"/>
      <c r="C751" s="85"/>
      <c r="D751" s="85"/>
      <c r="E751" s="85"/>
      <c r="F751" s="85"/>
      <c r="G751" s="85"/>
      <c r="H751" s="85"/>
      <c r="I751" s="85"/>
      <c r="J751" s="85"/>
      <c r="K751" s="85"/>
      <c r="L751" s="85"/>
      <c r="M751" s="85"/>
      <c r="N751" s="85"/>
      <c r="O751" s="85"/>
      <c r="P751" s="85"/>
      <c r="Q751" s="85"/>
      <c r="R751" s="85"/>
      <c r="S751" s="85"/>
      <c r="T751" s="85"/>
      <c r="U751" s="85"/>
      <c r="V751" s="85"/>
      <c r="W751" s="85"/>
      <c r="X751" s="85"/>
      <c r="Y751" s="85"/>
      <c r="Z751" s="85"/>
      <c r="AA751" s="85"/>
      <c r="AB751" s="85"/>
      <c r="AC751" s="85"/>
      <c r="AD751" s="85"/>
      <c r="AE751" s="85"/>
      <c r="AF751" s="85"/>
      <c r="AG751" s="85"/>
      <c r="AH751" s="85"/>
      <c r="AI751" s="85"/>
      <c r="AJ751" s="85"/>
    </row>
    <row r="752" spans="1:36" x14ac:dyDescent="0.25">
      <c r="A752" s="256"/>
      <c r="B752" s="84"/>
      <c r="C752" s="84"/>
      <c r="D752" s="84"/>
      <c r="E752" s="84"/>
      <c r="F752" s="84"/>
      <c r="G752" s="84"/>
      <c r="H752" s="84"/>
      <c r="I752" s="84"/>
      <c r="J752" s="84"/>
      <c r="K752" s="84"/>
      <c r="L752" s="84"/>
      <c r="M752" s="84"/>
      <c r="N752" s="84"/>
      <c r="O752" s="84"/>
      <c r="P752" s="84"/>
      <c r="Q752" s="84"/>
      <c r="R752" s="84"/>
      <c r="S752" s="84"/>
      <c r="T752" s="84"/>
      <c r="U752" s="84"/>
      <c r="V752" s="84"/>
      <c r="W752" s="84"/>
      <c r="X752" s="84"/>
      <c r="Y752" s="84"/>
      <c r="Z752" s="84"/>
      <c r="AA752" s="84"/>
      <c r="AB752" s="84"/>
      <c r="AC752" s="84"/>
      <c r="AD752" s="84"/>
      <c r="AE752" s="84"/>
      <c r="AF752" s="84"/>
      <c r="AG752" s="84"/>
      <c r="AH752" s="84"/>
      <c r="AI752" s="84"/>
      <c r="AJ752" s="84"/>
    </row>
    <row r="753" spans="1:36" x14ac:dyDescent="0.25">
      <c r="A753" s="257"/>
      <c r="B753" s="85"/>
      <c r="C753" s="85"/>
      <c r="D753" s="85"/>
      <c r="E753" s="85"/>
      <c r="F753" s="85"/>
      <c r="G753" s="85"/>
      <c r="H753" s="85"/>
      <c r="I753" s="85"/>
      <c r="J753" s="85"/>
      <c r="K753" s="85"/>
      <c r="L753" s="85"/>
      <c r="M753" s="85"/>
      <c r="N753" s="85"/>
      <c r="O753" s="85"/>
      <c r="P753" s="85"/>
      <c r="Q753" s="85"/>
      <c r="R753" s="85"/>
      <c r="S753" s="85"/>
      <c r="T753" s="85"/>
      <c r="U753" s="85"/>
      <c r="V753" s="85"/>
      <c r="W753" s="85"/>
      <c r="X753" s="85"/>
      <c r="Y753" s="85"/>
      <c r="Z753" s="85"/>
      <c r="AA753" s="85"/>
      <c r="AB753" s="85"/>
      <c r="AC753" s="85"/>
      <c r="AD753" s="85"/>
      <c r="AE753" s="85"/>
      <c r="AF753" s="85"/>
      <c r="AG753" s="85"/>
      <c r="AH753" s="85"/>
      <c r="AI753" s="85"/>
      <c r="AJ753" s="85"/>
    </row>
    <row r="754" spans="1:36" x14ac:dyDescent="0.25">
      <c r="A754" s="256"/>
      <c r="B754" s="84"/>
      <c r="C754" s="84"/>
      <c r="D754" s="84"/>
      <c r="E754" s="84"/>
      <c r="F754" s="84"/>
      <c r="G754" s="84"/>
      <c r="H754" s="84"/>
      <c r="I754" s="84"/>
      <c r="J754" s="84"/>
      <c r="K754" s="84"/>
      <c r="L754" s="84"/>
      <c r="M754" s="84"/>
      <c r="N754" s="84"/>
      <c r="O754" s="84"/>
      <c r="P754" s="84"/>
      <c r="Q754" s="84"/>
      <c r="R754" s="84"/>
      <c r="S754" s="84"/>
      <c r="T754" s="84"/>
      <c r="U754" s="84"/>
      <c r="V754" s="84"/>
      <c r="W754" s="84"/>
      <c r="X754" s="84"/>
      <c r="Y754" s="84"/>
      <c r="Z754" s="84"/>
      <c r="AA754" s="84"/>
      <c r="AB754" s="84"/>
      <c r="AC754" s="84"/>
      <c r="AD754" s="84"/>
      <c r="AE754" s="84"/>
      <c r="AF754" s="84"/>
      <c r="AG754" s="84"/>
      <c r="AH754" s="84"/>
      <c r="AI754" s="84"/>
      <c r="AJ754" s="84"/>
    </row>
    <row r="755" spans="1:36" x14ac:dyDescent="0.25">
      <c r="A755" s="257"/>
      <c r="B755" s="85"/>
      <c r="C755" s="85"/>
      <c r="D755" s="85"/>
      <c r="E755" s="85"/>
      <c r="F755" s="85"/>
      <c r="G755" s="85"/>
      <c r="H755" s="85"/>
      <c r="I755" s="85"/>
      <c r="J755" s="85"/>
      <c r="K755" s="85"/>
      <c r="L755" s="85"/>
      <c r="M755" s="85"/>
      <c r="N755" s="85"/>
      <c r="O755" s="85"/>
      <c r="P755" s="85"/>
      <c r="Q755" s="85"/>
      <c r="R755" s="85"/>
      <c r="S755" s="85"/>
      <c r="T755" s="85"/>
      <c r="U755" s="85"/>
      <c r="V755" s="85"/>
      <c r="W755" s="85"/>
      <c r="X755" s="85"/>
      <c r="Y755" s="85"/>
      <c r="Z755" s="85"/>
      <c r="AA755" s="85"/>
      <c r="AB755" s="85"/>
      <c r="AC755" s="85"/>
      <c r="AD755" s="85"/>
      <c r="AE755" s="85"/>
      <c r="AF755" s="85"/>
      <c r="AG755" s="85"/>
      <c r="AH755" s="85"/>
      <c r="AI755" s="85"/>
      <c r="AJ755" s="85"/>
    </row>
    <row r="756" spans="1:36" x14ac:dyDescent="0.25">
      <c r="A756" s="256"/>
      <c r="B756" s="84"/>
      <c r="C756" s="84"/>
      <c r="D756" s="84"/>
      <c r="E756" s="84"/>
      <c r="F756" s="84"/>
      <c r="G756" s="84"/>
      <c r="H756" s="84"/>
      <c r="I756" s="84"/>
      <c r="J756" s="84"/>
      <c r="K756" s="84"/>
      <c r="L756" s="84"/>
      <c r="M756" s="84"/>
      <c r="N756" s="84"/>
      <c r="O756" s="84"/>
      <c r="P756" s="84"/>
      <c r="Q756" s="84"/>
      <c r="R756" s="84"/>
      <c r="S756" s="84"/>
      <c r="T756" s="84"/>
      <c r="U756" s="84"/>
      <c r="V756" s="84"/>
      <c r="W756" s="84"/>
      <c r="X756" s="84"/>
      <c r="Y756" s="84"/>
      <c r="Z756" s="84"/>
      <c r="AA756" s="84"/>
      <c r="AB756" s="84"/>
      <c r="AC756" s="84"/>
      <c r="AD756" s="84"/>
      <c r="AE756" s="84"/>
      <c r="AF756" s="84"/>
      <c r="AG756" s="84"/>
      <c r="AH756" s="84"/>
      <c r="AI756" s="84"/>
      <c r="AJ756" s="84"/>
    </row>
    <row r="757" spans="1:36" x14ac:dyDescent="0.25">
      <c r="A757" s="257"/>
      <c r="B757" s="85"/>
      <c r="C757" s="85"/>
      <c r="D757" s="85"/>
      <c r="E757" s="85"/>
      <c r="F757" s="85"/>
      <c r="G757" s="85"/>
      <c r="H757" s="85"/>
      <c r="I757" s="85"/>
      <c r="J757" s="85"/>
      <c r="K757" s="85"/>
      <c r="L757" s="85"/>
      <c r="M757" s="85"/>
      <c r="N757" s="85"/>
      <c r="O757" s="85"/>
      <c r="P757" s="85"/>
      <c r="Q757" s="85"/>
      <c r="R757" s="85"/>
      <c r="S757" s="85"/>
      <c r="T757" s="85"/>
      <c r="U757" s="85"/>
      <c r="V757" s="85"/>
      <c r="W757" s="85"/>
      <c r="X757" s="85"/>
      <c r="Y757" s="85"/>
      <c r="Z757" s="85"/>
      <c r="AA757" s="85"/>
      <c r="AB757" s="85"/>
      <c r="AC757" s="85"/>
      <c r="AD757" s="85"/>
      <c r="AE757" s="85"/>
      <c r="AF757" s="85"/>
      <c r="AG757" s="85"/>
      <c r="AH757" s="85"/>
      <c r="AI757" s="85"/>
      <c r="AJ757" s="85"/>
    </row>
    <row r="758" spans="1:36" x14ac:dyDescent="0.25">
      <c r="A758" s="256"/>
      <c r="B758" s="84"/>
      <c r="C758" s="84"/>
      <c r="D758" s="84"/>
      <c r="E758" s="84"/>
      <c r="F758" s="84"/>
      <c r="G758" s="84"/>
      <c r="H758" s="84"/>
      <c r="I758" s="84"/>
      <c r="J758" s="84"/>
      <c r="K758" s="84"/>
      <c r="L758" s="84"/>
      <c r="M758" s="84"/>
      <c r="N758" s="84"/>
      <c r="O758" s="84"/>
      <c r="P758" s="84"/>
      <c r="Q758" s="84"/>
      <c r="R758" s="84"/>
      <c r="S758" s="84"/>
      <c r="T758" s="84"/>
      <c r="U758" s="84"/>
      <c r="V758" s="84"/>
      <c r="W758" s="84"/>
      <c r="X758" s="84"/>
      <c r="Y758" s="84"/>
      <c r="Z758" s="84"/>
      <c r="AA758" s="84"/>
      <c r="AB758" s="84"/>
      <c r="AC758" s="84"/>
      <c r="AD758" s="84"/>
      <c r="AE758" s="84"/>
      <c r="AF758" s="84"/>
      <c r="AG758" s="84"/>
      <c r="AH758" s="84"/>
      <c r="AI758" s="84"/>
      <c r="AJ758" s="84"/>
    </row>
    <row r="759" spans="1:36" x14ac:dyDescent="0.25">
      <c r="A759" s="257"/>
      <c r="B759" s="85"/>
      <c r="C759" s="85"/>
      <c r="D759" s="85"/>
      <c r="E759" s="85"/>
      <c r="F759" s="85"/>
      <c r="G759" s="85"/>
      <c r="H759" s="85"/>
      <c r="I759" s="85"/>
      <c r="J759" s="85"/>
      <c r="K759" s="85"/>
      <c r="L759" s="85"/>
      <c r="M759" s="85"/>
      <c r="N759" s="85"/>
      <c r="O759" s="85"/>
      <c r="P759" s="85"/>
      <c r="Q759" s="85"/>
      <c r="R759" s="85"/>
      <c r="S759" s="85"/>
      <c r="T759" s="85"/>
      <c r="U759" s="85"/>
      <c r="V759" s="85"/>
      <c r="W759" s="85"/>
      <c r="X759" s="85"/>
      <c r="Y759" s="85"/>
      <c r="Z759" s="85"/>
      <c r="AA759" s="85"/>
      <c r="AB759" s="85"/>
      <c r="AC759" s="85"/>
      <c r="AD759" s="85"/>
      <c r="AE759" s="85"/>
      <c r="AF759" s="85"/>
      <c r="AG759" s="85"/>
      <c r="AH759" s="85"/>
      <c r="AI759" s="85"/>
      <c r="AJ759" s="85"/>
    </row>
    <row r="760" spans="1:36" x14ac:dyDescent="0.25">
      <c r="A760" s="256"/>
      <c r="B760" s="84"/>
      <c r="C760" s="84"/>
      <c r="D760" s="84"/>
      <c r="E760" s="84"/>
      <c r="F760" s="84"/>
      <c r="G760" s="84"/>
      <c r="H760" s="84"/>
      <c r="I760" s="84"/>
      <c r="J760" s="84"/>
      <c r="K760" s="84"/>
      <c r="L760" s="84"/>
      <c r="M760" s="84"/>
      <c r="N760" s="84"/>
      <c r="O760" s="84"/>
      <c r="P760" s="84"/>
      <c r="Q760" s="84"/>
      <c r="R760" s="84"/>
      <c r="S760" s="84"/>
      <c r="T760" s="84"/>
      <c r="U760" s="84"/>
      <c r="V760" s="84"/>
      <c r="W760" s="84"/>
      <c r="X760" s="84"/>
      <c r="Y760" s="84"/>
      <c r="Z760" s="84"/>
      <c r="AA760" s="84"/>
      <c r="AB760" s="84"/>
      <c r="AC760" s="84"/>
      <c r="AD760" s="84"/>
      <c r="AE760" s="84"/>
      <c r="AF760" s="84"/>
      <c r="AG760" s="84"/>
      <c r="AH760" s="84"/>
      <c r="AI760" s="84"/>
      <c r="AJ760" s="84"/>
    </row>
    <row r="761" spans="1:36" x14ac:dyDescent="0.25">
      <c r="A761" s="257"/>
      <c r="B761" s="85"/>
      <c r="C761" s="85"/>
      <c r="D761" s="85"/>
      <c r="E761" s="85"/>
      <c r="F761" s="85"/>
      <c r="G761" s="85"/>
      <c r="H761" s="85"/>
      <c r="I761" s="85"/>
      <c r="J761" s="85"/>
      <c r="K761" s="85"/>
      <c r="L761" s="85"/>
      <c r="M761" s="85"/>
      <c r="N761" s="85"/>
      <c r="O761" s="85"/>
      <c r="P761" s="85"/>
      <c r="Q761" s="85"/>
      <c r="R761" s="85"/>
      <c r="S761" s="85"/>
      <c r="T761" s="85"/>
      <c r="U761" s="85"/>
      <c r="V761" s="85"/>
      <c r="W761" s="85"/>
      <c r="X761" s="85"/>
      <c r="Y761" s="85"/>
      <c r="Z761" s="85"/>
      <c r="AA761" s="85"/>
      <c r="AB761" s="85"/>
      <c r="AC761" s="85"/>
      <c r="AD761" s="85"/>
      <c r="AE761" s="85"/>
      <c r="AF761" s="85"/>
      <c r="AG761" s="85"/>
      <c r="AH761" s="85"/>
      <c r="AI761" s="85"/>
      <c r="AJ761" s="85"/>
    </row>
    <row r="762" spans="1:36" x14ac:dyDescent="0.25">
      <c r="A762" s="256"/>
      <c r="B762" s="84"/>
      <c r="C762" s="84"/>
      <c r="D762" s="84"/>
      <c r="E762" s="84"/>
      <c r="F762" s="84"/>
      <c r="G762" s="84"/>
      <c r="H762" s="84"/>
      <c r="I762" s="84"/>
      <c r="J762" s="84"/>
      <c r="K762" s="84"/>
      <c r="L762" s="84"/>
      <c r="M762" s="84"/>
      <c r="N762" s="84"/>
      <c r="O762" s="84"/>
      <c r="P762" s="84"/>
      <c r="Q762" s="84"/>
      <c r="R762" s="84"/>
      <c r="S762" s="84"/>
      <c r="T762" s="84"/>
      <c r="U762" s="84"/>
      <c r="V762" s="84"/>
      <c r="W762" s="84"/>
      <c r="X762" s="84"/>
      <c r="Y762" s="84"/>
      <c r="Z762" s="84"/>
      <c r="AA762" s="84"/>
      <c r="AB762" s="84"/>
      <c r="AC762" s="84"/>
      <c r="AD762" s="84"/>
      <c r="AE762" s="84"/>
      <c r="AF762" s="84"/>
      <c r="AG762" s="84"/>
      <c r="AH762" s="84"/>
      <c r="AI762" s="84"/>
      <c r="AJ762" s="84"/>
    </row>
    <row r="763" spans="1:36" x14ac:dyDescent="0.25">
      <c r="A763" s="257"/>
      <c r="B763" s="85"/>
      <c r="C763" s="85"/>
      <c r="D763" s="85"/>
      <c r="E763" s="85"/>
      <c r="F763" s="85"/>
      <c r="G763" s="85"/>
      <c r="H763" s="85"/>
      <c r="I763" s="85"/>
      <c r="J763" s="85"/>
      <c r="K763" s="85"/>
      <c r="L763" s="85"/>
      <c r="M763" s="85"/>
      <c r="N763" s="85"/>
      <c r="O763" s="85"/>
      <c r="P763" s="85"/>
      <c r="Q763" s="85"/>
      <c r="R763" s="85"/>
      <c r="S763" s="85"/>
      <c r="T763" s="85"/>
      <c r="U763" s="85"/>
      <c r="V763" s="85"/>
      <c r="W763" s="85"/>
      <c r="X763" s="85"/>
      <c r="Y763" s="85"/>
      <c r="Z763" s="85"/>
      <c r="AA763" s="85"/>
      <c r="AB763" s="85"/>
      <c r="AC763" s="85"/>
      <c r="AD763" s="85"/>
      <c r="AE763" s="85"/>
      <c r="AF763" s="85"/>
      <c r="AG763" s="85"/>
      <c r="AH763" s="85"/>
      <c r="AI763" s="85"/>
      <c r="AJ763" s="85"/>
    </row>
    <row r="764" spans="1:36" x14ac:dyDescent="0.25">
      <c r="A764" s="256"/>
      <c r="B764" s="84"/>
      <c r="C764" s="84"/>
      <c r="D764" s="84"/>
      <c r="E764" s="84"/>
      <c r="F764" s="84"/>
      <c r="G764" s="84"/>
      <c r="H764" s="84"/>
      <c r="I764" s="84"/>
      <c r="J764" s="84"/>
      <c r="K764" s="84"/>
      <c r="L764" s="84"/>
      <c r="M764" s="84"/>
      <c r="N764" s="84"/>
      <c r="O764" s="84"/>
      <c r="P764" s="84"/>
      <c r="Q764" s="84"/>
      <c r="R764" s="84"/>
      <c r="S764" s="84"/>
      <c r="T764" s="84"/>
      <c r="U764" s="84"/>
      <c r="V764" s="84"/>
      <c r="W764" s="84"/>
      <c r="X764" s="84"/>
      <c r="Y764" s="84"/>
      <c r="Z764" s="84"/>
      <c r="AA764" s="84"/>
      <c r="AB764" s="84"/>
      <c r="AC764" s="84"/>
      <c r="AD764" s="84"/>
      <c r="AE764" s="84"/>
      <c r="AF764" s="84"/>
      <c r="AG764" s="84"/>
      <c r="AH764" s="84"/>
      <c r="AI764" s="84"/>
      <c r="AJ764" s="84"/>
    </row>
    <row r="765" spans="1:36" x14ac:dyDescent="0.25">
      <c r="A765" s="257"/>
      <c r="B765" s="85"/>
      <c r="C765" s="85"/>
      <c r="D765" s="85"/>
      <c r="E765" s="85"/>
      <c r="F765" s="85"/>
      <c r="G765" s="85"/>
      <c r="H765" s="85"/>
      <c r="I765" s="85"/>
      <c r="J765" s="85"/>
      <c r="K765" s="85"/>
      <c r="L765" s="85"/>
      <c r="M765" s="85"/>
      <c r="N765" s="85"/>
      <c r="O765" s="85"/>
      <c r="P765" s="85"/>
      <c r="Q765" s="85"/>
      <c r="R765" s="85"/>
      <c r="S765" s="85"/>
      <c r="T765" s="85"/>
      <c r="U765" s="85"/>
      <c r="V765" s="85"/>
      <c r="W765" s="85"/>
      <c r="X765" s="85"/>
      <c r="Y765" s="85"/>
      <c r="Z765" s="85"/>
      <c r="AA765" s="85"/>
      <c r="AB765" s="85"/>
      <c r="AC765" s="85"/>
      <c r="AD765" s="85"/>
      <c r="AE765" s="85"/>
      <c r="AF765" s="85"/>
      <c r="AG765" s="85"/>
      <c r="AH765" s="85"/>
      <c r="AI765" s="85"/>
      <c r="AJ765" s="85"/>
    </row>
    <row r="766" spans="1:36" x14ac:dyDescent="0.25">
      <c r="A766" s="256"/>
      <c r="B766" s="84"/>
      <c r="C766" s="84"/>
      <c r="D766" s="84"/>
      <c r="E766" s="84"/>
      <c r="F766" s="84"/>
      <c r="G766" s="84"/>
      <c r="H766" s="84"/>
      <c r="I766" s="84"/>
      <c r="J766" s="84"/>
      <c r="K766" s="84"/>
      <c r="L766" s="84"/>
      <c r="M766" s="84"/>
      <c r="N766" s="84"/>
      <c r="O766" s="84"/>
      <c r="P766" s="84"/>
      <c r="Q766" s="84"/>
      <c r="R766" s="84"/>
      <c r="S766" s="84"/>
      <c r="T766" s="84"/>
      <c r="U766" s="84"/>
      <c r="V766" s="84"/>
      <c r="W766" s="84"/>
      <c r="X766" s="84"/>
      <c r="Y766" s="84"/>
      <c r="Z766" s="84"/>
      <c r="AA766" s="84"/>
      <c r="AB766" s="84"/>
      <c r="AC766" s="84"/>
      <c r="AD766" s="84"/>
      <c r="AE766" s="84"/>
      <c r="AF766" s="84"/>
      <c r="AG766" s="84"/>
      <c r="AH766" s="84"/>
      <c r="AI766" s="84"/>
      <c r="AJ766" s="84"/>
    </row>
    <row r="767" spans="1:36" x14ac:dyDescent="0.25">
      <c r="A767" s="257"/>
      <c r="B767" s="85"/>
      <c r="C767" s="85"/>
      <c r="D767" s="85"/>
      <c r="E767" s="85"/>
      <c r="F767" s="85"/>
      <c r="G767" s="85"/>
      <c r="H767" s="85"/>
      <c r="I767" s="85"/>
      <c r="J767" s="85"/>
      <c r="K767" s="85"/>
      <c r="L767" s="85"/>
      <c r="M767" s="85"/>
      <c r="N767" s="85"/>
      <c r="O767" s="85"/>
      <c r="P767" s="85"/>
      <c r="Q767" s="85"/>
      <c r="R767" s="85"/>
      <c r="S767" s="85"/>
      <c r="T767" s="85"/>
      <c r="U767" s="85"/>
      <c r="V767" s="85"/>
      <c r="W767" s="85"/>
      <c r="X767" s="85"/>
      <c r="Y767" s="85"/>
      <c r="Z767" s="85"/>
      <c r="AA767" s="85"/>
      <c r="AB767" s="85"/>
      <c r="AC767" s="85"/>
      <c r="AD767" s="85"/>
      <c r="AE767" s="85"/>
      <c r="AF767" s="85"/>
      <c r="AG767" s="85"/>
      <c r="AH767" s="85"/>
      <c r="AI767" s="85"/>
      <c r="AJ767" s="85"/>
    </row>
    <row r="768" spans="1:36" x14ac:dyDescent="0.25">
      <c r="A768" s="256"/>
      <c r="B768" s="84"/>
      <c r="C768" s="84"/>
      <c r="D768" s="84"/>
      <c r="E768" s="84"/>
      <c r="F768" s="84"/>
      <c r="G768" s="84"/>
      <c r="H768" s="84"/>
      <c r="I768" s="84"/>
      <c r="J768" s="84"/>
      <c r="K768" s="84"/>
      <c r="L768" s="84"/>
      <c r="M768" s="84"/>
      <c r="N768" s="84"/>
      <c r="O768" s="84"/>
      <c r="P768" s="84"/>
      <c r="Q768" s="84"/>
      <c r="R768" s="84"/>
      <c r="S768" s="84"/>
      <c r="T768" s="84"/>
      <c r="U768" s="84"/>
      <c r="V768" s="84"/>
      <c r="W768" s="84"/>
      <c r="X768" s="84"/>
      <c r="Y768" s="84"/>
      <c r="Z768" s="84"/>
      <c r="AA768" s="84"/>
      <c r="AB768" s="84"/>
      <c r="AC768" s="84"/>
      <c r="AD768" s="84"/>
      <c r="AE768" s="84"/>
      <c r="AF768" s="84"/>
      <c r="AG768" s="84"/>
      <c r="AH768" s="84"/>
      <c r="AI768" s="84"/>
      <c r="AJ768" s="84"/>
    </row>
    <row r="769" spans="1:36" x14ac:dyDescent="0.25">
      <c r="A769" s="257"/>
      <c r="B769" s="85"/>
      <c r="C769" s="85"/>
      <c r="D769" s="85"/>
      <c r="E769" s="85"/>
      <c r="F769" s="85"/>
      <c r="G769" s="85"/>
      <c r="H769" s="85"/>
      <c r="I769" s="85"/>
      <c r="J769" s="85"/>
      <c r="K769" s="85"/>
      <c r="L769" s="85"/>
      <c r="M769" s="85"/>
      <c r="N769" s="85"/>
      <c r="O769" s="85"/>
      <c r="P769" s="85"/>
      <c r="Q769" s="85"/>
      <c r="R769" s="85"/>
      <c r="S769" s="85"/>
      <c r="T769" s="85"/>
      <c r="U769" s="85"/>
      <c r="V769" s="85"/>
      <c r="W769" s="85"/>
      <c r="X769" s="85"/>
      <c r="Y769" s="85"/>
      <c r="Z769" s="85"/>
      <c r="AA769" s="85"/>
      <c r="AB769" s="85"/>
      <c r="AC769" s="85"/>
      <c r="AD769" s="85"/>
      <c r="AE769" s="85"/>
      <c r="AF769" s="85"/>
      <c r="AG769" s="85"/>
      <c r="AH769" s="85"/>
      <c r="AI769" s="85"/>
      <c r="AJ769" s="85"/>
    </row>
    <row r="770" spans="1:36" x14ac:dyDescent="0.25">
      <c r="A770" s="256"/>
      <c r="B770" s="84"/>
      <c r="C770" s="84"/>
      <c r="D770" s="84"/>
      <c r="E770" s="84"/>
      <c r="F770" s="84"/>
      <c r="G770" s="84"/>
      <c r="H770" s="84"/>
      <c r="I770" s="84"/>
      <c r="J770" s="84"/>
      <c r="K770" s="84"/>
      <c r="L770" s="84"/>
      <c r="M770" s="84"/>
      <c r="N770" s="84"/>
      <c r="O770" s="84"/>
      <c r="P770" s="84"/>
      <c r="Q770" s="84"/>
      <c r="R770" s="84"/>
      <c r="S770" s="84"/>
      <c r="T770" s="84"/>
      <c r="U770" s="84"/>
      <c r="V770" s="84"/>
      <c r="W770" s="84"/>
      <c r="X770" s="84"/>
      <c r="Y770" s="84"/>
      <c r="Z770" s="84"/>
      <c r="AA770" s="84"/>
      <c r="AB770" s="84"/>
      <c r="AC770" s="84"/>
      <c r="AD770" s="84"/>
      <c r="AE770" s="84"/>
      <c r="AF770" s="84"/>
      <c r="AG770" s="84"/>
      <c r="AH770" s="84"/>
      <c r="AI770" s="84"/>
      <c r="AJ770" s="84"/>
    </row>
    <row r="771" spans="1:36" x14ac:dyDescent="0.25">
      <c r="A771" s="257"/>
      <c r="B771" s="85"/>
      <c r="C771" s="85"/>
      <c r="D771" s="85"/>
      <c r="E771" s="85"/>
      <c r="F771" s="85"/>
      <c r="G771" s="85"/>
      <c r="H771" s="85"/>
      <c r="I771" s="85"/>
      <c r="J771" s="85"/>
      <c r="K771" s="85"/>
      <c r="L771" s="85"/>
      <c r="M771" s="85"/>
      <c r="N771" s="85"/>
      <c r="O771" s="85"/>
      <c r="P771" s="85"/>
      <c r="Q771" s="85"/>
      <c r="R771" s="85"/>
      <c r="S771" s="85"/>
      <c r="T771" s="85"/>
      <c r="U771" s="85"/>
      <c r="V771" s="85"/>
      <c r="W771" s="85"/>
      <c r="X771" s="85"/>
      <c r="Y771" s="85"/>
      <c r="Z771" s="85"/>
      <c r="AA771" s="85"/>
      <c r="AB771" s="85"/>
      <c r="AC771" s="85"/>
      <c r="AD771" s="85"/>
      <c r="AE771" s="85"/>
      <c r="AF771" s="85"/>
      <c r="AG771" s="85"/>
      <c r="AH771" s="85"/>
      <c r="AI771" s="85"/>
      <c r="AJ771" s="85"/>
    </row>
    <row r="772" spans="1:36" x14ac:dyDescent="0.25">
      <c r="A772" s="256"/>
      <c r="B772" s="84"/>
      <c r="C772" s="84"/>
      <c r="D772" s="84"/>
      <c r="E772" s="84"/>
      <c r="F772" s="84"/>
      <c r="G772" s="84"/>
      <c r="H772" s="84"/>
      <c r="I772" s="84"/>
      <c r="J772" s="84"/>
      <c r="K772" s="84"/>
      <c r="L772" s="84"/>
      <c r="M772" s="84"/>
      <c r="N772" s="84"/>
      <c r="O772" s="84"/>
      <c r="P772" s="84"/>
      <c r="Q772" s="84"/>
      <c r="R772" s="84"/>
      <c r="S772" s="84"/>
      <c r="T772" s="84"/>
      <c r="U772" s="84"/>
      <c r="V772" s="84"/>
      <c r="W772" s="84"/>
      <c r="X772" s="84"/>
      <c r="Y772" s="84"/>
      <c r="Z772" s="84"/>
      <c r="AA772" s="84"/>
      <c r="AB772" s="84"/>
      <c r="AC772" s="84"/>
      <c r="AD772" s="84"/>
      <c r="AE772" s="84"/>
      <c r="AF772" s="84"/>
      <c r="AG772" s="84"/>
      <c r="AH772" s="84"/>
      <c r="AI772" s="84"/>
      <c r="AJ772" s="84"/>
    </row>
    <row r="773" spans="1:36" x14ac:dyDescent="0.25">
      <c r="A773" s="257"/>
      <c r="B773" s="85"/>
      <c r="C773" s="85"/>
      <c r="D773" s="85"/>
      <c r="E773" s="85"/>
      <c r="F773" s="85"/>
      <c r="G773" s="85"/>
      <c r="H773" s="85"/>
      <c r="I773" s="85"/>
      <c r="J773" s="85"/>
      <c r="K773" s="85"/>
      <c r="L773" s="85"/>
      <c r="M773" s="85"/>
      <c r="N773" s="85"/>
      <c r="O773" s="85"/>
      <c r="P773" s="85"/>
      <c r="Q773" s="85"/>
      <c r="R773" s="85"/>
      <c r="S773" s="85"/>
      <c r="T773" s="85"/>
      <c r="U773" s="85"/>
      <c r="V773" s="85"/>
      <c r="W773" s="85"/>
      <c r="X773" s="85"/>
      <c r="Y773" s="85"/>
      <c r="Z773" s="85"/>
      <c r="AA773" s="85"/>
      <c r="AB773" s="85"/>
      <c r="AC773" s="85"/>
      <c r="AD773" s="85"/>
      <c r="AE773" s="85"/>
      <c r="AF773" s="85"/>
      <c r="AG773" s="85"/>
      <c r="AH773" s="85"/>
      <c r="AI773" s="85"/>
      <c r="AJ773" s="85"/>
    </row>
    <row r="774" spans="1:36" x14ac:dyDescent="0.25">
      <c r="A774" s="256"/>
      <c r="B774" s="84"/>
      <c r="C774" s="84"/>
      <c r="D774" s="84"/>
      <c r="E774" s="84"/>
      <c r="F774" s="84"/>
      <c r="G774" s="84"/>
      <c r="H774" s="84"/>
      <c r="I774" s="84"/>
      <c r="J774" s="84"/>
      <c r="K774" s="84"/>
      <c r="L774" s="84"/>
      <c r="M774" s="84"/>
      <c r="N774" s="84"/>
      <c r="O774" s="84"/>
      <c r="P774" s="84"/>
      <c r="Q774" s="84"/>
      <c r="R774" s="84"/>
      <c r="S774" s="84"/>
      <c r="T774" s="84"/>
      <c r="U774" s="84"/>
      <c r="V774" s="84"/>
      <c r="W774" s="84"/>
      <c r="X774" s="84"/>
      <c r="Y774" s="84"/>
      <c r="Z774" s="84"/>
      <c r="AA774" s="84"/>
      <c r="AB774" s="84"/>
      <c r="AC774" s="84"/>
      <c r="AD774" s="84"/>
      <c r="AE774" s="84"/>
      <c r="AF774" s="84"/>
      <c r="AG774" s="84"/>
      <c r="AH774" s="84"/>
      <c r="AI774" s="84"/>
      <c r="AJ774" s="84"/>
    </row>
    <row r="775" spans="1:36" x14ac:dyDescent="0.25">
      <c r="A775" s="257"/>
      <c r="B775" s="85"/>
      <c r="C775" s="85"/>
      <c r="D775" s="85"/>
      <c r="E775" s="85"/>
      <c r="F775" s="85"/>
      <c r="G775" s="85"/>
      <c r="H775" s="85"/>
      <c r="I775" s="85"/>
      <c r="J775" s="85"/>
      <c r="K775" s="85"/>
      <c r="L775" s="85"/>
      <c r="M775" s="85"/>
      <c r="N775" s="85"/>
      <c r="O775" s="85"/>
      <c r="P775" s="85"/>
      <c r="Q775" s="85"/>
      <c r="R775" s="85"/>
      <c r="S775" s="85"/>
      <c r="T775" s="85"/>
      <c r="U775" s="85"/>
      <c r="V775" s="85"/>
      <c r="W775" s="85"/>
      <c r="X775" s="85"/>
      <c r="Y775" s="85"/>
      <c r="Z775" s="85"/>
      <c r="AA775" s="85"/>
      <c r="AB775" s="85"/>
      <c r="AC775" s="85"/>
      <c r="AD775" s="85"/>
      <c r="AE775" s="85"/>
      <c r="AF775" s="85"/>
      <c r="AG775" s="85"/>
      <c r="AH775" s="85"/>
      <c r="AI775" s="85"/>
      <c r="AJ775" s="85"/>
    </row>
    <row r="776" spans="1:36" x14ac:dyDescent="0.25">
      <c r="A776" s="256"/>
      <c r="B776" s="84"/>
      <c r="C776" s="84"/>
      <c r="D776" s="84"/>
      <c r="E776" s="84"/>
      <c r="F776" s="84"/>
      <c r="G776" s="84"/>
      <c r="H776" s="84"/>
      <c r="I776" s="84"/>
      <c r="J776" s="84"/>
      <c r="K776" s="84"/>
      <c r="L776" s="84"/>
      <c r="M776" s="84"/>
      <c r="N776" s="84"/>
      <c r="O776" s="84"/>
      <c r="P776" s="84"/>
      <c r="Q776" s="84"/>
      <c r="R776" s="84"/>
      <c r="S776" s="84"/>
      <c r="T776" s="84"/>
      <c r="U776" s="84"/>
      <c r="V776" s="84"/>
      <c r="W776" s="84"/>
      <c r="X776" s="84"/>
      <c r="Y776" s="84"/>
      <c r="Z776" s="84"/>
      <c r="AA776" s="84"/>
      <c r="AB776" s="84"/>
      <c r="AC776" s="84"/>
      <c r="AD776" s="84"/>
      <c r="AE776" s="84"/>
      <c r="AF776" s="84"/>
      <c r="AG776" s="84"/>
      <c r="AH776" s="84"/>
      <c r="AI776" s="84"/>
      <c r="AJ776" s="84"/>
    </row>
    <row r="777" spans="1:36" x14ac:dyDescent="0.25">
      <c r="A777" s="257"/>
      <c r="B777" s="85"/>
      <c r="C777" s="85"/>
      <c r="D777" s="85"/>
      <c r="E777" s="85"/>
      <c r="F777" s="85"/>
      <c r="G777" s="85"/>
      <c r="H777" s="85"/>
      <c r="I777" s="85"/>
      <c r="J777" s="85"/>
      <c r="K777" s="85"/>
      <c r="L777" s="85"/>
      <c r="M777" s="85"/>
      <c r="N777" s="85"/>
      <c r="O777" s="85"/>
      <c r="P777" s="85"/>
      <c r="Q777" s="85"/>
      <c r="R777" s="85"/>
      <c r="S777" s="85"/>
      <c r="T777" s="85"/>
      <c r="U777" s="85"/>
      <c r="V777" s="85"/>
      <c r="W777" s="85"/>
      <c r="X777" s="85"/>
      <c r="Y777" s="85"/>
      <c r="Z777" s="85"/>
      <c r="AA777" s="85"/>
      <c r="AB777" s="85"/>
      <c r="AC777" s="85"/>
      <c r="AD777" s="85"/>
      <c r="AE777" s="85"/>
      <c r="AF777" s="85"/>
      <c r="AG777" s="85"/>
      <c r="AH777" s="85"/>
      <c r="AI777" s="85"/>
      <c r="AJ777" s="85"/>
    </row>
    <row r="778" spans="1:36" x14ac:dyDescent="0.25">
      <c r="A778" s="256"/>
      <c r="B778" s="84"/>
      <c r="C778" s="84"/>
      <c r="D778" s="84"/>
      <c r="E778" s="84"/>
      <c r="F778" s="84"/>
      <c r="G778" s="84"/>
      <c r="H778" s="84"/>
      <c r="I778" s="84"/>
      <c r="J778" s="84"/>
      <c r="K778" s="84"/>
      <c r="L778" s="84"/>
      <c r="M778" s="84"/>
      <c r="N778" s="84"/>
      <c r="O778" s="84"/>
      <c r="P778" s="84"/>
      <c r="Q778" s="84"/>
      <c r="R778" s="84"/>
      <c r="S778" s="84"/>
      <c r="T778" s="84"/>
      <c r="U778" s="84"/>
      <c r="V778" s="84"/>
      <c r="W778" s="84"/>
      <c r="X778" s="84"/>
      <c r="Y778" s="84"/>
      <c r="Z778" s="84"/>
      <c r="AA778" s="84"/>
      <c r="AB778" s="84"/>
      <c r="AC778" s="84"/>
      <c r="AD778" s="84"/>
      <c r="AE778" s="84"/>
      <c r="AF778" s="84"/>
      <c r="AG778" s="84"/>
      <c r="AH778" s="84"/>
      <c r="AI778" s="84"/>
      <c r="AJ778" s="84"/>
    </row>
    <row r="779" spans="1:36" x14ac:dyDescent="0.25">
      <c r="A779" s="257"/>
      <c r="B779" s="85"/>
      <c r="C779" s="85"/>
      <c r="D779" s="85"/>
      <c r="E779" s="85"/>
      <c r="F779" s="85"/>
      <c r="G779" s="85"/>
      <c r="H779" s="85"/>
      <c r="I779" s="85"/>
      <c r="J779" s="85"/>
      <c r="K779" s="85"/>
      <c r="L779" s="85"/>
      <c r="M779" s="85"/>
      <c r="N779" s="85"/>
      <c r="O779" s="85"/>
      <c r="P779" s="85"/>
      <c r="Q779" s="85"/>
      <c r="R779" s="85"/>
      <c r="S779" s="85"/>
      <c r="T779" s="85"/>
      <c r="U779" s="85"/>
      <c r="V779" s="85"/>
      <c r="W779" s="85"/>
      <c r="X779" s="85"/>
      <c r="Y779" s="85"/>
      <c r="Z779" s="85"/>
      <c r="AA779" s="85"/>
      <c r="AB779" s="85"/>
      <c r="AC779" s="85"/>
      <c r="AD779" s="85"/>
      <c r="AE779" s="85"/>
      <c r="AF779" s="85"/>
      <c r="AG779" s="85"/>
      <c r="AH779" s="85"/>
      <c r="AI779" s="85"/>
      <c r="AJ779" s="85"/>
    </row>
    <row r="780" spans="1:36" x14ac:dyDescent="0.25">
      <c r="A780" s="256"/>
      <c r="B780" s="84"/>
      <c r="C780" s="84"/>
      <c r="D780" s="84"/>
      <c r="E780" s="84"/>
      <c r="F780" s="84"/>
      <c r="G780" s="84"/>
      <c r="H780" s="84"/>
      <c r="I780" s="84"/>
      <c r="J780" s="84"/>
      <c r="K780" s="84"/>
      <c r="L780" s="84"/>
      <c r="M780" s="84"/>
      <c r="N780" s="84"/>
      <c r="O780" s="84"/>
      <c r="P780" s="84"/>
      <c r="Q780" s="84"/>
      <c r="R780" s="84"/>
      <c r="S780" s="84"/>
      <c r="T780" s="84"/>
      <c r="U780" s="84"/>
      <c r="V780" s="84"/>
      <c r="W780" s="84"/>
      <c r="X780" s="84"/>
      <c r="Y780" s="84"/>
      <c r="Z780" s="84"/>
      <c r="AA780" s="84"/>
      <c r="AB780" s="84"/>
      <c r="AC780" s="84"/>
      <c r="AD780" s="84"/>
      <c r="AE780" s="84"/>
      <c r="AF780" s="84"/>
      <c r="AG780" s="84"/>
      <c r="AH780" s="84"/>
      <c r="AI780" s="84"/>
      <c r="AJ780" s="84"/>
    </row>
    <row r="781" spans="1:36" x14ac:dyDescent="0.25">
      <c r="A781" s="257"/>
      <c r="B781" s="85"/>
      <c r="C781" s="85"/>
      <c r="D781" s="85"/>
      <c r="E781" s="85"/>
      <c r="F781" s="85"/>
      <c r="G781" s="85"/>
      <c r="H781" s="85"/>
      <c r="I781" s="85"/>
      <c r="J781" s="85"/>
      <c r="K781" s="85"/>
      <c r="L781" s="85"/>
      <c r="M781" s="85"/>
      <c r="N781" s="85"/>
      <c r="O781" s="85"/>
      <c r="P781" s="85"/>
      <c r="Q781" s="85"/>
      <c r="R781" s="85"/>
      <c r="S781" s="85"/>
      <c r="T781" s="85"/>
      <c r="U781" s="85"/>
      <c r="V781" s="85"/>
      <c r="W781" s="85"/>
      <c r="X781" s="85"/>
      <c r="Y781" s="85"/>
      <c r="Z781" s="85"/>
      <c r="AA781" s="85"/>
      <c r="AB781" s="85"/>
      <c r="AC781" s="85"/>
      <c r="AD781" s="85"/>
      <c r="AE781" s="85"/>
      <c r="AF781" s="85"/>
      <c r="AG781" s="85"/>
      <c r="AH781" s="85"/>
      <c r="AI781" s="85"/>
      <c r="AJ781" s="85"/>
    </row>
    <row r="782" spans="1:36" x14ac:dyDescent="0.25">
      <c r="A782" s="256"/>
      <c r="B782" s="84"/>
      <c r="C782" s="84"/>
      <c r="D782" s="84"/>
      <c r="E782" s="84"/>
      <c r="F782" s="84"/>
      <c r="G782" s="84"/>
      <c r="H782" s="84"/>
      <c r="I782" s="84"/>
      <c r="J782" s="84"/>
      <c r="K782" s="84"/>
      <c r="L782" s="84"/>
      <c r="M782" s="84"/>
      <c r="N782" s="84"/>
      <c r="O782" s="84"/>
      <c r="P782" s="84"/>
      <c r="Q782" s="84"/>
      <c r="R782" s="84"/>
      <c r="S782" s="84"/>
      <c r="T782" s="84"/>
      <c r="U782" s="84"/>
      <c r="V782" s="84"/>
      <c r="W782" s="84"/>
      <c r="X782" s="84"/>
      <c r="Y782" s="84"/>
      <c r="Z782" s="84"/>
      <c r="AA782" s="84"/>
      <c r="AB782" s="84"/>
      <c r="AC782" s="84"/>
      <c r="AD782" s="84"/>
      <c r="AE782" s="84"/>
      <c r="AF782" s="84"/>
      <c r="AG782" s="84"/>
      <c r="AH782" s="84"/>
      <c r="AI782" s="84"/>
      <c r="AJ782" s="84"/>
    </row>
    <row r="783" spans="1:36" x14ac:dyDescent="0.25">
      <c r="A783" s="257"/>
      <c r="B783" s="85"/>
      <c r="C783" s="85"/>
      <c r="D783" s="85"/>
      <c r="E783" s="85"/>
      <c r="F783" s="85"/>
      <c r="G783" s="85"/>
      <c r="H783" s="85"/>
      <c r="I783" s="85"/>
      <c r="J783" s="85"/>
      <c r="K783" s="85"/>
      <c r="L783" s="85"/>
      <c r="M783" s="85"/>
      <c r="N783" s="85"/>
      <c r="O783" s="85"/>
      <c r="P783" s="85"/>
      <c r="Q783" s="85"/>
      <c r="R783" s="85"/>
      <c r="S783" s="85"/>
      <c r="T783" s="85"/>
      <c r="U783" s="85"/>
      <c r="V783" s="85"/>
      <c r="W783" s="85"/>
      <c r="X783" s="85"/>
      <c r="Y783" s="85"/>
      <c r="Z783" s="85"/>
      <c r="AA783" s="85"/>
      <c r="AB783" s="85"/>
      <c r="AC783" s="85"/>
      <c r="AD783" s="85"/>
      <c r="AE783" s="85"/>
      <c r="AF783" s="85"/>
      <c r="AG783" s="85"/>
      <c r="AH783" s="85"/>
      <c r="AI783" s="85"/>
      <c r="AJ783" s="85"/>
    </row>
    <row r="784" spans="1:36" x14ac:dyDescent="0.25">
      <c r="A784" s="256"/>
      <c r="B784" s="84"/>
      <c r="C784" s="84"/>
      <c r="D784" s="84"/>
      <c r="E784" s="84"/>
      <c r="F784" s="84"/>
      <c r="G784" s="84"/>
      <c r="H784" s="84"/>
      <c r="I784" s="84"/>
      <c r="J784" s="84"/>
      <c r="K784" s="84"/>
      <c r="L784" s="84"/>
      <c r="M784" s="84"/>
      <c r="N784" s="84"/>
      <c r="O784" s="84"/>
      <c r="P784" s="84"/>
      <c r="Q784" s="84"/>
      <c r="R784" s="84"/>
      <c r="S784" s="84"/>
      <c r="T784" s="84"/>
      <c r="U784" s="84"/>
      <c r="V784" s="84"/>
      <c r="W784" s="84"/>
      <c r="X784" s="84"/>
      <c r="Y784" s="84"/>
      <c r="Z784" s="84"/>
      <c r="AA784" s="84"/>
      <c r="AB784" s="84"/>
      <c r="AC784" s="84"/>
      <c r="AD784" s="84"/>
      <c r="AE784" s="84"/>
      <c r="AF784" s="84"/>
      <c r="AG784" s="84"/>
      <c r="AH784" s="84"/>
      <c r="AI784" s="84"/>
      <c r="AJ784" s="84"/>
    </row>
    <row r="785" spans="1:36" x14ac:dyDescent="0.25">
      <c r="A785" s="257"/>
      <c r="B785" s="85"/>
      <c r="C785" s="85"/>
      <c r="D785" s="85"/>
      <c r="E785" s="85"/>
      <c r="F785" s="85"/>
      <c r="G785" s="85"/>
      <c r="H785" s="85"/>
      <c r="I785" s="85"/>
      <c r="J785" s="85"/>
      <c r="K785" s="85"/>
      <c r="L785" s="85"/>
      <c r="M785" s="85"/>
      <c r="N785" s="85"/>
      <c r="O785" s="85"/>
      <c r="P785" s="85"/>
      <c r="Q785" s="85"/>
      <c r="R785" s="85"/>
      <c r="S785" s="85"/>
      <c r="T785" s="85"/>
      <c r="U785" s="85"/>
      <c r="V785" s="85"/>
      <c r="W785" s="85"/>
      <c r="X785" s="85"/>
      <c r="Y785" s="85"/>
      <c r="Z785" s="85"/>
      <c r="AA785" s="85"/>
      <c r="AB785" s="85"/>
      <c r="AC785" s="85"/>
      <c r="AD785" s="85"/>
      <c r="AE785" s="85"/>
      <c r="AF785" s="85"/>
      <c r="AG785" s="85"/>
      <c r="AH785" s="85"/>
      <c r="AI785" s="85"/>
      <c r="AJ785" s="85"/>
    </row>
    <row r="786" spans="1:36" x14ac:dyDescent="0.25">
      <c r="A786" s="256"/>
      <c r="B786" s="84"/>
      <c r="C786" s="84"/>
      <c r="D786" s="84"/>
      <c r="E786" s="84"/>
      <c r="F786" s="84"/>
      <c r="G786" s="84"/>
      <c r="H786" s="84"/>
      <c r="I786" s="84"/>
      <c r="J786" s="84"/>
      <c r="K786" s="84"/>
      <c r="L786" s="84"/>
      <c r="M786" s="84"/>
      <c r="N786" s="84"/>
      <c r="O786" s="84"/>
      <c r="P786" s="84"/>
      <c r="Q786" s="84"/>
      <c r="R786" s="84"/>
      <c r="S786" s="84"/>
      <c r="T786" s="84"/>
      <c r="U786" s="84"/>
      <c r="V786" s="84"/>
      <c r="W786" s="84"/>
      <c r="X786" s="84"/>
      <c r="Y786" s="84"/>
      <c r="Z786" s="84"/>
      <c r="AA786" s="84"/>
      <c r="AB786" s="84"/>
      <c r="AC786" s="84"/>
      <c r="AD786" s="84"/>
      <c r="AE786" s="84"/>
      <c r="AF786" s="84"/>
      <c r="AG786" s="84"/>
      <c r="AH786" s="84"/>
      <c r="AI786" s="84"/>
      <c r="AJ786" s="84"/>
    </row>
    <row r="787" spans="1:36" x14ac:dyDescent="0.25">
      <c r="A787" s="257"/>
      <c r="B787" s="85"/>
      <c r="C787" s="85"/>
      <c r="D787" s="85"/>
      <c r="E787" s="85"/>
      <c r="F787" s="85"/>
      <c r="G787" s="85"/>
      <c r="H787" s="85"/>
      <c r="I787" s="85"/>
      <c r="J787" s="85"/>
      <c r="K787" s="85"/>
      <c r="L787" s="85"/>
      <c r="M787" s="85"/>
      <c r="N787" s="85"/>
      <c r="O787" s="85"/>
      <c r="P787" s="85"/>
      <c r="Q787" s="85"/>
      <c r="R787" s="85"/>
      <c r="S787" s="85"/>
      <c r="T787" s="85"/>
      <c r="U787" s="85"/>
      <c r="V787" s="85"/>
      <c r="W787" s="85"/>
      <c r="X787" s="85"/>
      <c r="Y787" s="85"/>
      <c r="Z787" s="85"/>
      <c r="AA787" s="85"/>
      <c r="AB787" s="85"/>
      <c r="AC787" s="85"/>
      <c r="AD787" s="85"/>
      <c r="AE787" s="85"/>
      <c r="AF787" s="85"/>
      <c r="AG787" s="85"/>
      <c r="AH787" s="85"/>
      <c r="AI787" s="85"/>
      <c r="AJ787" s="85"/>
    </row>
    <row r="788" spans="1:36" x14ac:dyDescent="0.25">
      <c r="A788" s="256"/>
      <c r="B788" s="84"/>
      <c r="C788" s="84"/>
      <c r="D788" s="84"/>
      <c r="E788" s="84"/>
      <c r="F788" s="84"/>
      <c r="G788" s="84"/>
      <c r="H788" s="84"/>
      <c r="I788" s="84"/>
      <c r="J788" s="84"/>
      <c r="K788" s="84"/>
      <c r="L788" s="84"/>
      <c r="M788" s="84"/>
      <c r="N788" s="84"/>
      <c r="O788" s="84"/>
      <c r="P788" s="84"/>
      <c r="Q788" s="84"/>
      <c r="R788" s="84"/>
      <c r="S788" s="84"/>
      <c r="T788" s="84"/>
      <c r="U788" s="84"/>
      <c r="V788" s="84"/>
      <c r="W788" s="84"/>
      <c r="X788" s="84"/>
      <c r="Y788" s="84"/>
      <c r="Z788" s="84"/>
      <c r="AA788" s="84"/>
      <c r="AB788" s="84"/>
      <c r="AC788" s="84"/>
      <c r="AD788" s="84"/>
      <c r="AE788" s="84"/>
      <c r="AF788" s="84"/>
      <c r="AG788" s="84"/>
      <c r="AH788" s="84"/>
      <c r="AI788" s="84"/>
      <c r="AJ788" s="84"/>
    </row>
    <row r="789" spans="1:36" x14ac:dyDescent="0.25">
      <c r="A789" s="257"/>
      <c r="B789" s="85"/>
      <c r="C789" s="85"/>
      <c r="D789" s="85"/>
      <c r="E789" s="85"/>
      <c r="F789" s="85"/>
      <c r="G789" s="85"/>
      <c r="H789" s="85"/>
      <c r="I789" s="85"/>
      <c r="J789" s="85"/>
      <c r="K789" s="85"/>
      <c r="L789" s="85"/>
      <c r="M789" s="85"/>
      <c r="N789" s="85"/>
      <c r="O789" s="85"/>
      <c r="P789" s="85"/>
      <c r="Q789" s="85"/>
      <c r="R789" s="85"/>
      <c r="S789" s="85"/>
      <c r="T789" s="85"/>
      <c r="U789" s="85"/>
      <c r="V789" s="85"/>
      <c r="W789" s="85"/>
      <c r="X789" s="85"/>
      <c r="Y789" s="85"/>
      <c r="Z789" s="85"/>
      <c r="AA789" s="85"/>
      <c r="AB789" s="85"/>
      <c r="AC789" s="85"/>
      <c r="AD789" s="85"/>
      <c r="AE789" s="85"/>
      <c r="AF789" s="85"/>
      <c r="AG789" s="85"/>
      <c r="AH789" s="85"/>
      <c r="AI789" s="85"/>
      <c r="AJ789" s="85"/>
    </row>
    <row r="790" spans="1:36" x14ac:dyDescent="0.25">
      <c r="A790" s="256"/>
      <c r="B790" s="84"/>
      <c r="C790" s="84"/>
      <c r="D790" s="84"/>
      <c r="E790" s="84"/>
      <c r="F790" s="84"/>
      <c r="G790" s="84"/>
      <c r="H790" s="84"/>
      <c r="I790" s="84"/>
      <c r="J790" s="84"/>
      <c r="K790" s="84"/>
      <c r="L790" s="84"/>
      <c r="M790" s="84"/>
      <c r="N790" s="84"/>
      <c r="O790" s="84"/>
      <c r="P790" s="84"/>
      <c r="Q790" s="84"/>
      <c r="R790" s="84"/>
      <c r="S790" s="84"/>
      <c r="T790" s="84"/>
      <c r="U790" s="84"/>
      <c r="V790" s="84"/>
      <c r="W790" s="84"/>
      <c r="X790" s="84"/>
      <c r="Y790" s="84"/>
      <c r="Z790" s="84"/>
      <c r="AA790" s="84"/>
      <c r="AB790" s="84"/>
      <c r="AC790" s="84"/>
      <c r="AD790" s="84"/>
      <c r="AE790" s="84"/>
      <c r="AF790" s="84"/>
      <c r="AG790" s="84"/>
      <c r="AH790" s="84"/>
      <c r="AI790" s="84"/>
      <c r="AJ790" s="84"/>
    </row>
    <row r="791" spans="1:36" x14ac:dyDescent="0.25">
      <c r="A791" s="257"/>
      <c r="B791" s="85"/>
      <c r="C791" s="85"/>
      <c r="D791" s="85"/>
      <c r="E791" s="85"/>
      <c r="F791" s="85"/>
      <c r="G791" s="85"/>
      <c r="H791" s="85"/>
      <c r="I791" s="85"/>
      <c r="J791" s="85"/>
      <c r="K791" s="85"/>
      <c r="L791" s="85"/>
      <c r="M791" s="85"/>
      <c r="N791" s="85"/>
      <c r="O791" s="85"/>
      <c r="P791" s="85"/>
      <c r="Q791" s="85"/>
      <c r="R791" s="85"/>
      <c r="S791" s="85"/>
      <c r="T791" s="85"/>
      <c r="U791" s="85"/>
      <c r="V791" s="85"/>
      <c r="W791" s="85"/>
      <c r="X791" s="85"/>
      <c r="Y791" s="85"/>
      <c r="Z791" s="85"/>
      <c r="AA791" s="85"/>
      <c r="AB791" s="85"/>
      <c r="AC791" s="85"/>
      <c r="AD791" s="85"/>
      <c r="AE791" s="85"/>
      <c r="AF791" s="85"/>
      <c r="AG791" s="85"/>
      <c r="AH791" s="85"/>
      <c r="AI791" s="85"/>
      <c r="AJ791" s="85"/>
    </row>
    <row r="792" spans="1:36" x14ac:dyDescent="0.25">
      <c r="A792" s="256"/>
      <c r="B792" s="84"/>
      <c r="C792" s="84"/>
      <c r="D792" s="84"/>
      <c r="E792" s="84"/>
      <c r="F792" s="84"/>
      <c r="G792" s="84"/>
      <c r="H792" s="84"/>
      <c r="I792" s="84"/>
      <c r="J792" s="84"/>
      <c r="K792" s="84"/>
      <c r="L792" s="84"/>
      <c r="M792" s="84"/>
      <c r="N792" s="84"/>
      <c r="O792" s="84"/>
      <c r="P792" s="84"/>
      <c r="Q792" s="84"/>
      <c r="R792" s="84"/>
      <c r="S792" s="84"/>
      <c r="T792" s="84"/>
      <c r="U792" s="84"/>
      <c r="V792" s="84"/>
      <c r="W792" s="84"/>
      <c r="X792" s="84"/>
      <c r="Y792" s="84"/>
      <c r="Z792" s="84"/>
      <c r="AA792" s="84"/>
      <c r="AB792" s="84"/>
      <c r="AC792" s="84"/>
      <c r="AD792" s="84"/>
      <c r="AE792" s="84"/>
      <c r="AF792" s="84"/>
      <c r="AG792" s="84"/>
      <c r="AH792" s="84"/>
      <c r="AI792" s="84"/>
      <c r="AJ792" s="84"/>
    </row>
    <row r="793" spans="1:36" x14ac:dyDescent="0.25">
      <c r="A793" s="257"/>
      <c r="B793" s="85"/>
      <c r="C793" s="85"/>
      <c r="D793" s="85"/>
      <c r="E793" s="85"/>
      <c r="F793" s="85"/>
      <c r="G793" s="85"/>
      <c r="H793" s="85"/>
      <c r="I793" s="85"/>
      <c r="J793" s="85"/>
      <c r="K793" s="85"/>
      <c r="L793" s="85"/>
      <c r="M793" s="85"/>
      <c r="N793" s="85"/>
      <c r="O793" s="85"/>
      <c r="P793" s="85"/>
      <c r="Q793" s="85"/>
      <c r="R793" s="85"/>
      <c r="S793" s="85"/>
      <c r="T793" s="85"/>
      <c r="U793" s="85"/>
      <c r="V793" s="85"/>
      <c r="W793" s="85"/>
      <c r="X793" s="85"/>
      <c r="Y793" s="85"/>
      <c r="Z793" s="85"/>
      <c r="AA793" s="85"/>
      <c r="AB793" s="85"/>
      <c r="AC793" s="85"/>
      <c r="AD793" s="85"/>
      <c r="AE793" s="85"/>
      <c r="AF793" s="85"/>
      <c r="AG793" s="85"/>
      <c r="AH793" s="85"/>
      <c r="AI793" s="85"/>
      <c r="AJ793" s="85"/>
    </row>
    <row r="794" spans="1:36" x14ac:dyDescent="0.25">
      <c r="A794" s="256"/>
      <c r="B794" s="84"/>
      <c r="C794" s="84"/>
      <c r="D794" s="84"/>
      <c r="E794" s="84"/>
      <c r="F794" s="84"/>
      <c r="G794" s="84"/>
      <c r="H794" s="84"/>
      <c r="I794" s="84"/>
      <c r="J794" s="84"/>
      <c r="K794" s="84"/>
      <c r="L794" s="84"/>
      <c r="M794" s="84"/>
      <c r="N794" s="84"/>
      <c r="O794" s="84"/>
      <c r="P794" s="84"/>
      <c r="Q794" s="84"/>
      <c r="R794" s="84"/>
      <c r="S794" s="84"/>
      <c r="T794" s="84"/>
      <c r="U794" s="84"/>
      <c r="V794" s="84"/>
      <c r="W794" s="84"/>
      <c r="X794" s="84"/>
      <c r="Y794" s="84"/>
      <c r="Z794" s="84"/>
      <c r="AA794" s="84"/>
      <c r="AB794" s="84"/>
      <c r="AC794" s="84"/>
      <c r="AD794" s="84"/>
      <c r="AE794" s="84"/>
      <c r="AF794" s="84"/>
      <c r="AG794" s="84"/>
      <c r="AH794" s="84"/>
      <c r="AI794" s="84"/>
      <c r="AJ794" s="84"/>
    </row>
    <row r="795" spans="1:36" x14ac:dyDescent="0.25">
      <c r="A795" s="257"/>
      <c r="B795" s="85"/>
      <c r="C795" s="85"/>
      <c r="D795" s="85"/>
      <c r="E795" s="85"/>
      <c r="F795" s="85"/>
      <c r="G795" s="85"/>
      <c r="H795" s="85"/>
      <c r="I795" s="85"/>
      <c r="J795" s="85"/>
      <c r="K795" s="85"/>
      <c r="L795" s="85"/>
      <c r="M795" s="85"/>
      <c r="N795" s="85"/>
      <c r="O795" s="85"/>
      <c r="P795" s="85"/>
      <c r="Q795" s="85"/>
      <c r="R795" s="85"/>
      <c r="S795" s="85"/>
      <c r="T795" s="85"/>
      <c r="U795" s="85"/>
      <c r="V795" s="85"/>
      <c r="W795" s="85"/>
      <c r="X795" s="85"/>
      <c r="Y795" s="85"/>
      <c r="Z795" s="85"/>
      <c r="AA795" s="85"/>
      <c r="AB795" s="85"/>
      <c r="AC795" s="85"/>
      <c r="AD795" s="85"/>
      <c r="AE795" s="85"/>
      <c r="AF795" s="85"/>
      <c r="AG795" s="85"/>
      <c r="AH795" s="85"/>
      <c r="AI795" s="85"/>
      <c r="AJ795" s="85"/>
    </row>
    <row r="796" spans="1:36" x14ac:dyDescent="0.25">
      <c r="A796" s="256"/>
      <c r="B796" s="84"/>
      <c r="C796" s="84"/>
      <c r="D796" s="84"/>
      <c r="E796" s="84"/>
      <c r="F796" s="84"/>
      <c r="G796" s="84"/>
      <c r="H796" s="84"/>
      <c r="I796" s="84"/>
      <c r="J796" s="84"/>
      <c r="K796" s="84"/>
      <c r="L796" s="84"/>
      <c r="M796" s="84"/>
      <c r="N796" s="84"/>
      <c r="O796" s="84"/>
      <c r="P796" s="84"/>
      <c r="Q796" s="84"/>
      <c r="R796" s="84"/>
      <c r="S796" s="84"/>
      <c r="T796" s="84"/>
      <c r="U796" s="84"/>
      <c r="V796" s="84"/>
      <c r="W796" s="84"/>
      <c r="X796" s="84"/>
      <c r="Y796" s="84"/>
      <c r="Z796" s="84"/>
      <c r="AA796" s="84"/>
      <c r="AB796" s="84"/>
      <c r="AC796" s="84"/>
      <c r="AD796" s="84"/>
      <c r="AE796" s="84"/>
      <c r="AF796" s="84"/>
      <c r="AG796" s="84"/>
      <c r="AH796" s="84"/>
      <c r="AI796" s="84"/>
      <c r="AJ796" s="84"/>
    </row>
    <row r="797" spans="1:36" x14ac:dyDescent="0.25">
      <c r="A797" s="257"/>
      <c r="B797" s="85"/>
      <c r="C797" s="85"/>
      <c r="D797" s="85"/>
      <c r="E797" s="85"/>
      <c r="F797" s="85"/>
      <c r="G797" s="85"/>
      <c r="H797" s="85"/>
      <c r="I797" s="85"/>
      <c r="J797" s="85"/>
      <c r="K797" s="85"/>
      <c r="L797" s="85"/>
      <c r="M797" s="85"/>
      <c r="N797" s="85"/>
      <c r="O797" s="85"/>
      <c r="P797" s="85"/>
      <c r="Q797" s="85"/>
      <c r="R797" s="85"/>
      <c r="S797" s="85"/>
      <c r="T797" s="85"/>
      <c r="U797" s="85"/>
      <c r="V797" s="85"/>
      <c r="W797" s="85"/>
      <c r="X797" s="85"/>
      <c r="Y797" s="85"/>
      <c r="Z797" s="85"/>
      <c r="AA797" s="85"/>
      <c r="AB797" s="85"/>
      <c r="AC797" s="85"/>
      <c r="AD797" s="85"/>
      <c r="AE797" s="85"/>
      <c r="AF797" s="85"/>
      <c r="AG797" s="85"/>
      <c r="AH797" s="85"/>
      <c r="AI797" s="85"/>
      <c r="AJ797" s="85"/>
    </row>
    <row r="798" spans="1:36" x14ac:dyDescent="0.25">
      <c r="A798" s="256"/>
      <c r="B798" s="84"/>
      <c r="C798" s="84"/>
      <c r="D798" s="84"/>
      <c r="E798" s="84"/>
      <c r="F798" s="84"/>
      <c r="G798" s="84"/>
      <c r="H798" s="84"/>
      <c r="I798" s="84"/>
      <c r="J798" s="84"/>
      <c r="K798" s="84"/>
      <c r="L798" s="84"/>
      <c r="M798" s="84"/>
      <c r="N798" s="84"/>
      <c r="O798" s="84"/>
      <c r="P798" s="84"/>
      <c r="Q798" s="84"/>
      <c r="R798" s="84"/>
      <c r="S798" s="84"/>
      <c r="T798" s="84"/>
      <c r="U798" s="84"/>
      <c r="V798" s="84"/>
      <c r="W798" s="84"/>
      <c r="X798" s="84"/>
      <c r="Y798" s="84"/>
      <c r="Z798" s="84"/>
      <c r="AA798" s="84"/>
      <c r="AB798" s="84"/>
      <c r="AC798" s="84"/>
      <c r="AD798" s="84"/>
      <c r="AE798" s="84"/>
      <c r="AF798" s="84"/>
      <c r="AG798" s="84"/>
      <c r="AH798" s="84"/>
      <c r="AI798" s="84"/>
      <c r="AJ798" s="84"/>
    </row>
    <row r="799" spans="1:36" x14ac:dyDescent="0.25">
      <c r="A799" s="257"/>
      <c r="B799" s="85"/>
      <c r="C799" s="85"/>
      <c r="D799" s="85"/>
      <c r="E799" s="85"/>
      <c r="F799" s="85"/>
      <c r="G799" s="85"/>
      <c r="H799" s="85"/>
      <c r="I799" s="85"/>
      <c r="J799" s="85"/>
      <c r="K799" s="85"/>
      <c r="L799" s="85"/>
      <c r="M799" s="85"/>
      <c r="N799" s="85"/>
      <c r="O799" s="85"/>
      <c r="P799" s="85"/>
      <c r="Q799" s="85"/>
      <c r="R799" s="85"/>
      <c r="S799" s="85"/>
      <c r="T799" s="85"/>
      <c r="U799" s="85"/>
      <c r="V799" s="85"/>
      <c r="W799" s="85"/>
      <c r="X799" s="85"/>
      <c r="Y799" s="85"/>
      <c r="Z799" s="85"/>
      <c r="AA799" s="85"/>
      <c r="AB799" s="85"/>
      <c r="AC799" s="85"/>
      <c r="AD799" s="85"/>
      <c r="AE799" s="85"/>
      <c r="AF799" s="85"/>
      <c r="AG799" s="85"/>
      <c r="AH799" s="85"/>
      <c r="AI799" s="85"/>
      <c r="AJ799" s="85"/>
    </row>
    <row r="800" spans="1:36" x14ac:dyDescent="0.25">
      <c r="A800" s="256"/>
      <c r="B800" s="84"/>
      <c r="C800" s="84"/>
      <c r="D800" s="84"/>
      <c r="E800" s="84"/>
      <c r="F800" s="84"/>
      <c r="G800" s="84"/>
      <c r="H800" s="84"/>
      <c r="I800" s="84"/>
      <c r="J800" s="84"/>
      <c r="K800" s="84"/>
      <c r="L800" s="84"/>
      <c r="M800" s="84"/>
      <c r="N800" s="84"/>
      <c r="O800" s="84"/>
      <c r="P800" s="84"/>
      <c r="Q800" s="84"/>
      <c r="R800" s="84"/>
      <c r="S800" s="84"/>
      <c r="T800" s="84"/>
      <c r="U800" s="84"/>
      <c r="V800" s="84"/>
      <c r="W800" s="84"/>
      <c r="X800" s="84"/>
      <c r="Y800" s="84"/>
      <c r="Z800" s="84"/>
      <c r="AA800" s="84"/>
      <c r="AB800" s="84"/>
      <c r="AC800" s="84"/>
      <c r="AD800" s="84"/>
      <c r="AE800" s="84"/>
      <c r="AF800" s="84"/>
      <c r="AG800" s="84"/>
      <c r="AH800" s="84"/>
      <c r="AI800" s="84"/>
      <c r="AJ800" s="84"/>
    </row>
    <row r="801" spans="1:36" x14ac:dyDescent="0.25">
      <c r="A801" s="257"/>
      <c r="B801" s="85"/>
      <c r="C801" s="85"/>
      <c r="D801" s="85"/>
      <c r="E801" s="85"/>
      <c r="F801" s="85"/>
      <c r="G801" s="85"/>
      <c r="H801" s="85"/>
      <c r="I801" s="85"/>
      <c r="J801" s="85"/>
      <c r="K801" s="85"/>
      <c r="L801" s="85"/>
      <c r="M801" s="85"/>
      <c r="N801" s="85"/>
      <c r="O801" s="85"/>
      <c r="P801" s="85"/>
      <c r="Q801" s="85"/>
      <c r="R801" s="85"/>
      <c r="S801" s="85"/>
      <c r="T801" s="85"/>
      <c r="U801" s="85"/>
      <c r="V801" s="85"/>
      <c r="W801" s="85"/>
      <c r="X801" s="85"/>
      <c r="Y801" s="85"/>
      <c r="Z801" s="85"/>
      <c r="AA801" s="85"/>
      <c r="AB801" s="85"/>
      <c r="AC801" s="85"/>
      <c r="AD801" s="85"/>
      <c r="AE801" s="85"/>
      <c r="AF801" s="85"/>
      <c r="AG801" s="85"/>
      <c r="AH801" s="85"/>
      <c r="AI801" s="85"/>
      <c r="AJ801" s="85"/>
    </row>
    <row r="802" spans="1:36" x14ac:dyDescent="0.25">
      <c r="A802" s="256"/>
      <c r="B802" s="84"/>
      <c r="C802" s="84"/>
      <c r="D802" s="84"/>
      <c r="E802" s="84"/>
      <c r="F802" s="84"/>
      <c r="G802" s="84"/>
      <c r="H802" s="84"/>
      <c r="I802" s="84"/>
      <c r="J802" s="84"/>
      <c r="K802" s="84"/>
      <c r="L802" s="84"/>
      <c r="M802" s="84"/>
      <c r="N802" s="84"/>
      <c r="O802" s="84"/>
      <c r="P802" s="84"/>
      <c r="Q802" s="84"/>
      <c r="R802" s="84"/>
      <c r="S802" s="84"/>
      <c r="T802" s="84"/>
      <c r="U802" s="84"/>
      <c r="V802" s="84"/>
      <c r="W802" s="84"/>
      <c r="X802" s="84"/>
      <c r="Y802" s="84"/>
      <c r="Z802" s="84"/>
      <c r="AA802" s="84"/>
      <c r="AB802" s="84"/>
      <c r="AC802" s="84"/>
      <c r="AD802" s="84"/>
      <c r="AE802" s="84"/>
      <c r="AF802" s="84"/>
      <c r="AG802" s="84"/>
      <c r="AH802" s="84"/>
      <c r="AI802" s="84"/>
      <c r="AJ802" s="84"/>
    </row>
    <row r="803" spans="1:36" x14ac:dyDescent="0.25">
      <c r="A803" s="257"/>
      <c r="B803" s="85"/>
      <c r="C803" s="85"/>
      <c r="D803" s="85"/>
      <c r="E803" s="85"/>
      <c r="F803" s="85"/>
      <c r="G803" s="85"/>
      <c r="H803" s="85"/>
      <c r="I803" s="85"/>
      <c r="J803" s="85"/>
      <c r="K803" s="85"/>
      <c r="L803" s="85"/>
      <c r="M803" s="85"/>
      <c r="N803" s="85"/>
      <c r="O803" s="85"/>
      <c r="P803" s="85"/>
      <c r="Q803" s="85"/>
      <c r="R803" s="85"/>
      <c r="S803" s="85"/>
      <c r="T803" s="85"/>
      <c r="U803" s="85"/>
      <c r="V803" s="85"/>
      <c r="W803" s="85"/>
      <c r="X803" s="85"/>
      <c r="Y803" s="85"/>
      <c r="Z803" s="85"/>
      <c r="AA803" s="85"/>
      <c r="AB803" s="85"/>
      <c r="AC803" s="85"/>
      <c r="AD803" s="85"/>
      <c r="AE803" s="85"/>
      <c r="AF803" s="85"/>
      <c r="AG803" s="85"/>
      <c r="AH803" s="85"/>
      <c r="AI803" s="85"/>
      <c r="AJ803" s="85"/>
    </row>
    <row r="804" spans="1:36" x14ac:dyDescent="0.25">
      <c r="A804" s="256"/>
      <c r="B804" s="84"/>
      <c r="C804" s="84"/>
      <c r="D804" s="84"/>
      <c r="E804" s="84"/>
      <c r="F804" s="84"/>
      <c r="G804" s="84"/>
      <c r="H804" s="84"/>
      <c r="I804" s="84"/>
      <c r="J804" s="84"/>
      <c r="K804" s="84"/>
      <c r="L804" s="84"/>
      <c r="M804" s="84"/>
      <c r="N804" s="84"/>
      <c r="O804" s="84"/>
      <c r="P804" s="84"/>
      <c r="Q804" s="84"/>
      <c r="R804" s="84"/>
      <c r="S804" s="84"/>
      <c r="T804" s="84"/>
      <c r="U804" s="84"/>
      <c r="V804" s="84"/>
      <c r="W804" s="84"/>
      <c r="X804" s="84"/>
      <c r="Y804" s="84"/>
      <c r="Z804" s="84"/>
      <c r="AA804" s="84"/>
      <c r="AB804" s="84"/>
      <c r="AC804" s="84"/>
      <c r="AD804" s="84"/>
      <c r="AE804" s="84"/>
      <c r="AF804" s="84"/>
      <c r="AG804" s="84"/>
      <c r="AH804" s="84"/>
      <c r="AI804" s="84"/>
      <c r="AJ804" s="84"/>
    </row>
    <row r="805" spans="1:36" x14ac:dyDescent="0.25">
      <c r="A805" s="257"/>
      <c r="B805" s="85"/>
      <c r="C805" s="85"/>
      <c r="D805" s="85"/>
      <c r="E805" s="85"/>
      <c r="F805" s="85"/>
      <c r="G805" s="85"/>
      <c r="H805" s="85"/>
      <c r="I805" s="85"/>
      <c r="J805" s="85"/>
      <c r="K805" s="85"/>
      <c r="L805" s="85"/>
      <c r="M805" s="85"/>
      <c r="N805" s="85"/>
      <c r="O805" s="85"/>
      <c r="P805" s="85"/>
      <c r="Q805" s="85"/>
      <c r="R805" s="85"/>
      <c r="S805" s="85"/>
      <c r="T805" s="85"/>
      <c r="U805" s="85"/>
      <c r="V805" s="85"/>
      <c r="W805" s="85"/>
      <c r="X805" s="85"/>
      <c r="Y805" s="85"/>
      <c r="Z805" s="85"/>
      <c r="AA805" s="85"/>
      <c r="AB805" s="85"/>
      <c r="AC805" s="85"/>
      <c r="AD805" s="85"/>
      <c r="AE805" s="85"/>
      <c r="AF805" s="85"/>
      <c r="AG805" s="85"/>
      <c r="AH805" s="85"/>
      <c r="AI805" s="85"/>
      <c r="AJ805" s="85"/>
    </row>
    <row r="806" spans="1:36" x14ac:dyDescent="0.25">
      <c r="A806" s="256"/>
      <c r="B806" s="84"/>
      <c r="C806" s="84"/>
      <c r="D806" s="84"/>
      <c r="E806" s="84"/>
      <c r="F806" s="84"/>
      <c r="G806" s="84"/>
      <c r="H806" s="84"/>
      <c r="I806" s="84"/>
      <c r="J806" s="84"/>
      <c r="K806" s="84"/>
      <c r="L806" s="84"/>
      <c r="M806" s="84"/>
      <c r="N806" s="84"/>
      <c r="O806" s="84"/>
      <c r="P806" s="84"/>
      <c r="Q806" s="84"/>
      <c r="R806" s="84"/>
      <c r="S806" s="84"/>
      <c r="T806" s="84"/>
      <c r="U806" s="84"/>
      <c r="V806" s="84"/>
      <c r="W806" s="84"/>
      <c r="X806" s="84"/>
      <c r="Y806" s="84"/>
      <c r="Z806" s="84"/>
      <c r="AA806" s="84"/>
      <c r="AB806" s="84"/>
      <c r="AC806" s="84"/>
      <c r="AD806" s="84"/>
      <c r="AE806" s="84"/>
      <c r="AF806" s="84"/>
      <c r="AG806" s="84"/>
      <c r="AH806" s="84"/>
      <c r="AI806" s="84"/>
      <c r="AJ806" s="84"/>
    </row>
    <row r="807" spans="1:36" x14ac:dyDescent="0.25">
      <c r="A807" s="257"/>
      <c r="B807" s="85"/>
      <c r="C807" s="85"/>
      <c r="D807" s="85"/>
      <c r="E807" s="85"/>
      <c r="F807" s="85"/>
      <c r="G807" s="85"/>
      <c r="H807" s="85"/>
      <c r="I807" s="85"/>
      <c r="J807" s="85"/>
      <c r="K807" s="85"/>
      <c r="L807" s="85"/>
      <c r="M807" s="85"/>
      <c r="N807" s="85"/>
      <c r="O807" s="85"/>
      <c r="P807" s="85"/>
      <c r="Q807" s="85"/>
      <c r="R807" s="85"/>
      <c r="S807" s="85"/>
      <c r="T807" s="85"/>
      <c r="U807" s="85"/>
      <c r="V807" s="85"/>
      <c r="W807" s="85"/>
      <c r="X807" s="85"/>
      <c r="Y807" s="85"/>
      <c r="Z807" s="85"/>
      <c r="AA807" s="85"/>
      <c r="AB807" s="85"/>
      <c r="AC807" s="85"/>
      <c r="AD807" s="85"/>
      <c r="AE807" s="85"/>
      <c r="AF807" s="85"/>
      <c r="AG807" s="85"/>
      <c r="AH807" s="85"/>
      <c r="AI807" s="85"/>
      <c r="AJ807" s="85"/>
    </row>
    <row r="808" spans="1:36" x14ac:dyDescent="0.25">
      <c r="A808" s="256"/>
      <c r="B808" s="84"/>
      <c r="C808" s="84"/>
      <c r="D808" s="84"/>
      <c r="E808" s="84"/>
      <c r="F808" s="84"/>
      <c r="G808" s="84"/>
      <c r="H808" s="84"/>
      <c r="I808" s="84"/>
      <c r="J808" s="84"/>
      <c r="K808" s="84"/>
      <c r="L808" s="84"/>
      <c r="M808" s="84"/>
      <c r="N808" s="84"/>
      <c r="O808" s="84"/>
      <c r="P808" s="84"/>
      <c r="Q808" s="84"/>
      <c r="R808" s="84"/>
      <c r="S808" s="84"/>
      <c r="T808" s="84"/>
      <c r="U808" s="84"/>
      <c r="V808" s="84"/>
      <c r="W808" s="84"/>
      <c r="X808" s="84"/>
      <c r="Y808" s="84"/>
      <c r="Z808" s="84"/>
      <c r="AA808" s="84"/>
      <c r="AB808" s="84"/>
      <c r="AC808" s="84"/>
      <c r="AD808" s="84"/>
      <c r="AE808" s="84"/>
      <c r="AF808" s="84"/>
      <c r="AG808" s="84"/>
      <c r="AH808" s="84"/>
      <c r="AI808" s="84"/>
      <c r="AJ808" s="84"/>
    </row>
    <row r="809" spans="1:36" x14ac:dyDescent="0.25">
      <c r="A809" s="257"/>
      <c r="B809" s="85"/>
      <c r="C809" s="85"/>
      <c r="D809" s="85"/>
      <c r="E809" s="85"/>
      <c r="F809" s="85"/>
      <c r="G809" s="85"/>
      <c r="H809" s="85"/>
      <c r="I809" s="85"/>
      <c r="J809" s="85"/>
      <c r="K809" s="85"/>
      <c r="L809" s="85"/>
      <c r="M809" s="85"/>
      <c r="N809" s="85"/>
      <c r="O809" s="85"/>
      <c r="P809" s="85"/>
      <c r="Q809" s="85"/>
      <c r="R809" s="85"/>
      <c r="S809" s="85"/>
      <c r="T809" s="85"/>
      <c r="U809" s="85"/>
      <c r="V809" s="85"/>
      <c r="W809" s="85"/>
      <c r="X809" s="85"/>
      <c r="Y809" s="85"/>
      <c r="Z809" s="85"/>
      <c r="AA809" s="85"/>
      <c r="AB809" s="85"/>
      <c r="AC809" s="85"/>
      <c r="AD809" s="85"/>
      <c r="AE809" s="85"/>
      <c r="AF809" s="85"/>
      <c r="AG809" s="85"/>
      <c r="AH809" s="85"/>
      <c r="AI809" s="85"/>
      <c r="AJ809" s="85"/>
    </row>
    <row r="810" spans="1:36" x14ac:dyDescent="0.25">
      <c r="A810" s="256"/>
      <c r="B810" s="84"/>
      <c r="C810" s="84"/>
      <c r="D810" s="84"/>
      <c r="E810" s="84"/>
      <c r="F810" s="84"/>
      <c r="G810" s="84"/>
      <c r="H810" s="84"/>
      <c r="I810" s="84"/>
      <c r="J810" s="84"/>
      <c r="K810" s="84"/>
      <c r="L810" s="84"/>
      <c r="M810" s="84"/>
      <c r="N810" s="84"/>
      <c r="O810" s="84"/>
      <c r="P810" s="84"/>
      <c r="Q810" s="84"/>
      <c r="R810" s="84"/>
      <c r="S810" s="84"/>
      <c r="T810" s="84"/>
      <c r="U810" s="84"/>
      <c r="V810" s="84"/>
      <c r="W810" s="84"/>
      <c r="X810" s="84"/>
      <c r="Y810" s="84"/>
      <c r="Z810" s="84"/>
      <c r="AA810" s="84"/>
      <c r="AB810" s="84"/>
      <c r="AC810" s="84"/>
      <c r="AD810" s="84"/>
      <c r="AE810" s="84"/>
      <c r="AF810" s="84"/>
      <c r="AG810" s="84"/>
      <c r="AH810" s="84"/>
      <c r="AI810" s="84"/>
      <c r="AJ810" s="84"/>
    </row>
    <row r="811" spans="1:36" x14ac:dyDescent="0.25">
      <c r="A811" s="257"/>
      <c r="B811" s="85"/>
      <c r="C811" s="85"/>
      <c r="D811" s="85"/>
      <c r="E811" s="85"/>
      <c r="F811" s="85"/>
      <c r="G811" s="85"/>
      <c r="H811" s="85"/>
      <c r="I811" s="85"/>
      <c r="J811" s="85"/>
      <c r="K811" s="85"/>
      <c r="L811" s="85"/>
      <c r="M811" s="85"/>
      <c r="N811" s="85"/>
      <c r="O811" s="85"/>
      <c r="P811" s="85"/>
      <c r="Q811" s="85"/>
      <c r="R811" s="85"/>
      <c r="S811" s="85"/>
      <c r="T811" s="85"/>
      <c r="U811" s="85"/>
      <c r="V811" s="85"/>
      <c r="W811" s="85"/>
      <c r="X811" s="85"/>
      <c r="Y811" s="85"/>
      <c r="Z811" s="85"/>
      <c r="AA811" s="85"/>
      <c r="AB811" s="85"/>
      <c r="AC811" s="85"/>
      <c r="AD811" s="85"/>
      <c r="AE811" s="85"/>
      <c r="AF811" s="85"/>
      <c r="AG811" s="85"/>
      <c r="AH811" s="85"/>
      <c r="AI811" s="85"/>
      <c r="AJ811" s="85"/>
    </row>
    <row r="812" spans="1:36" x14ac:dyDescent="0.25">
      <c r="A812" s="256"/>
      <c r="B812" s="84"/>
      <c r="C812" s="84"/>
      <c r="D812" s="84"/>
      <c r="E812" s="84"/>
      <c r="F812" s="84"/>
      <c r="G812" s="84"/>
      <c r="H812" s="84"/>
      <c r="I812" s="84"/>
      <c r="J812" s="84"/>
      <c r="K812" s="84"/>
      <c r="L812" s="84"/>
      <c r="M812" s="84"/>
      <c r="N812" s="84"/>
      <c r="O812" s="84"/>
      <c r="P812" s="84"/>
      <c r="Q812" s="84"/>
      <c r="R812" s="84"/>
      <c r="S812" s="84"/>
      <c r="T812" s="84"/>
      <c r="U812" s="84"/>
      <c r="V812" s="84"/>
      <c r="W812" s="84"/>
      <c r="X812" s="84"/>
      <c r="Y812" s="84"/>
      <c r="Z812" s="84"/>
      <c r="AA812" s="84"/>
      <c r="AB812" s="84"/>
      <c r="AC812" s="84"/>
      <c r="AD812" s="84"/>
      <c r="AE812" s="84"/>
      <c r="AF812" s="84"/>
      <c r="AG812" s="84"/>
      <c r="AH812" s="84"/>
      <c r="AI812" s="84"/>
      <c r="AJ812" s="84"/>
    </row>
    <row r="813" spans="1:36" x14ac:dyDescent="0.25">
      <c r="A813" s="257"/>
      <c r="B813" s="85"/>
      <c r="C813" s="85"/>
      <c r="D813" s="85"/>
      <c r="E813" s="85"/>
      <c r="F813" s="85"/>
      <c r="G813" s="85"/>
      <c r="H813" s="85"/>
      <c r="I813" s="85"/>
      <c r="J813" s="85"/>
      <c r="K813" s="85"/>
      <c r="L813" s="85"/>
      <c r="M813" s="85"/>
      <c r="N813" s="85"/>
      <c r="O813" s="85"/>
      <c r="P813" s="85"/>
      <c r="Q813" s="85"/>
      <c r="R813" s="85"/>
      <c r="S813" s="85"/>
      <c r="T813" s="85"/>
      <c r="U813" s="85"/>
      <c r="V813" s="85"/>
      <c r="W813" s="85"/>
      <c r="X813" s="85"/>
      <c r="Y813" s="85"/>
      <c r="Z813" s="85"/>
      <c r="AA813" s="85"/>
      <c r="AB813" s="85"/>
      <c r="AC813" s="85"/>
      <c r="AD813" s="85"/>
      <c r="AE813" s="85"/>
      <c r="AF813" s="85"/>
      <c r="AG813" s="85"/>
      <c r="AH813" s="85"/>
      <c r="AI813" s="85"/>
      <c r="AJ813" s="85"/>
    </row>
    <row r="814" spans="1:36" x14ac:dyDescent="0.25">
      <c r="A814" s="256"/>
      <c r="B814" s="84"/>
      <c r="C814" s="84"/>
      <c r="D814" s="84"/>
      <c r="E814" s="84"/>
      <c r="F814" s="84"/>
      <c r="G814" s="84"/>
      <c r="H814" s="84"/>
      <c r="I814" s="84"/>
      <c r="J814" s="84"/>
      <c r="K814" s="84"/>
      <c r="L814" s="84"/>
      <c r="M814" s="84"/>
      <c r="N814" s="84"/>
      <c r="O814" s="84"/>
      <c r="P814" s="84"/>
      <c r="Q814" s="84"/>
      <c r="R814" s="84"/>
      <c r="S814" s="84"/>
      <c r="T814" s="84"/>
      <c r="U814" s="84"/>
      <c r="V814" s="84"/>
      <c r="W814" s="84"/>
      <c r="X814" s="84"/>
      <c r="Y814" s="84"/>
      <c r="Z814" s="84"/>
      <c r="AA814" s="84"/>
      <c r="AB814" s="84"/>
      <c r="AC814" s="84"/>
      <c r="AD814" s="84"/>
      <c r="AE814" s="84"/>
      <c r="AF814" s="84"/>
      <c r="AG814" s="84"/>
      <c r="AH814" s="84"/>
      <c r="AI814" s="84"/>
      <c r="AJ814" s="84"/>
    </row>
    <row r="815" spans="1:36" x14ac:dyDescent="0.25">
      <c r="A815" s="257"/>
      <c r="B815" s="85"/>
      <c r="C815" s="85"/>
      <c r="D815" s="85"/>
      <c r="E815" s="85"/>
      <c r="F815" s="85"/>
      <c r="G815" s="85"/>
      <c r="H815" s="85"/>
      <c r="I815" s="85"/>
      <c r="J815" s="85"/>
      <c r="K815" s="85"/>
      <c r="L815" s="85"/>
      <c r="M815" s="85"/>
      <c r="N815" s="85"/>
      <c r="O815" s="85"/>
      <c r="P815" s="85"/>
      <c r="Q815" s="85"/>
      <c r="R815" s="85"/>
      <c r="S815" s="85"/>
      <c r="T815" s="85"/>
      <c r="U815" s="85"/>
      <c r="V815" s="85"/>
      <c r="W815" s="85"/>
      <c r="X815" s="85"/>
      <c r="Y815" s="85"/>
      <c r="Z815" s="85"/>
      <c r="AA815" s="85"/>
      <c r="AB815" s="85"/>
      <c r="AC815" s="85"/>
      <c r="AD815" s="85"/>
      <c r="AE815" s="85"/>
      <c r="AF815" s="85"/>
      <c r="AG815" s="85"/>
      <c r="AH815" s="85"/>
      <c r="AI815" s="85"/>
      <c r="AJ815" s="85"/>
    </row>
    <row r="816" spans="1:36" x14ac:dyDescent="0.25">
      <c r="A816" s="256"/>
      <c r="B816" s="84"/>
      <c r="C816" s="84"/>
      <c r="D816" s="84"/>
      <c r="E816" s="84"/>
      <c r="F816" s="84"/>
      <c r="G816" s="84"/>
      <c r="H816" s="84"/>
      <c r="I816" s="84"/>
      <c r="J816" s="84"/>
      <c r="K816" s="84"/>
      <c r="L816" s="84"/>
      <c r="M816" s="84"/>
      <c r="N816" s="84"/>
      <c r="O816" s="84"/>
      <c r="P816" s="84"/>
      <c r="Q816" s="84"/>
      <c r="R816" s="84"/>
      <c r="S816" s="84"/>
      <c r="T816" s="84"/>
      <c r="U816" s="84"/>
      <c r="V816" s="84"/>
      <c r="W816" s="84"/>
      <c r="X816" s="84"/>
      <c r="Y816" s="84"/>
      <c r="Z816" s="84"/>
      <c r="AA816" s="84"/>
      <c r="AB816" s="84"/>
      <c r="AC816" s="84"/>
      <c r="AD816" s="84"/>
      <c r="AE816" s="84"/>
      <c r="AF816" s="84"/>
      <c r="AG816" s="84"/>
      <c r="AH816" s="84"/>
      <c r="AI816" s="84"/>
      <c r="AJ816" s="84"/>
    </row>
    <row r="817" spans="1:36" x14ac:dyDescent="0.25">
      <c r="A817" s="257"/>
      <c r="B817" s="85"/>
      <c r="C817" s="85"/>
      <c r="D817" s="85"/>
      <c r="E817" s="85"/>
      <c r="F817" s="85"/>
      <c r="G817" s="85"/>
      <c r="H817" s="85"/>
      <c r="I817" s="85"/>
      <c r="J817" s="85"/>
      <c r="K817" s="85"/>
      <c r="L817" s="85"/>
      <c r="M817" s="85"/>
      <c r="N817" s="85"/>
      <c r="O817" s="85"/>
      <c r="P817" s="85"/>
      <c r="Q817" s="85"/>
      <c r="R817" s="85"/>
      <c r="S817" s="85"/>
      <c r="T817" s="85"/>
      <c r="U817" s="85"/>
      <c r="V817" s="85"/>
      <c r="W817" s="85"/>
      <c r="X817" s="85"/>
      <c r="Y817" s="85"/>
      <c r="Z817" s="85"/>
      <c r="AA817" s="85"/>
      <c r="AB817" s="85"/>
      <c r="AC817" s="85"/>
      <c r="AD817" s="85"/>
      <c r="AE817" s="85"/>
      <c r="AF817" s="85"/>
      <c r="AG817" s="85"/>
      <c r="AH817" s="85"/>
      <c r="AI817" s="85"/>
      <c r="AJ817" s="85"/>
    </row>
    <row r="818" spans="1:36" x14ac:dyDescent="0.25">
      <c r="A818" s="256"/>
      <c r="B818" s="84"/>
      <c r="C818" s="84"/>
      <c r="D818" s="84"/>
      <c r="E818" s="84"/>
      <c r="F818" s="84"/>
      <c r="G818" s="84"/>
      <c r="H818" s="84"/>
      <c r="I818" s="84"/>
      <c r="J818" s="84"/>
      <c r="K818" s="84"/>
      <c r="L818" s="84"/>
      <c r="M818" s="84"/>
      <c r="N818" s="84"/>
      <c r="O818" s="84"/>
      <c r="P818" s="84"/>
      <c r="Q818" s="84"/>
      <c r="R818" s="84"/>
      <c r="S818" s="84"/>
      <c r="T818" s="84"/>
      <c r="U818" s="84"/>
      <c r="V818" s="84"/>
      <c r="W818" s="84"/>
      <c r="X818" s="84"/>
      <c r="Y818" s="84"/>
      <c r="Z818" s="84"/>
      <c r="AA818" s="84"/>
      <c r="AB818" s="84"/>
      <c r="AC818" s="84"/>
      <c r="AD818" s="84"/>
      <c r="AE818" s="84"/>
      <c r="AF818" s="84"/>
      <c r="AG818" s="84"/>
      <c r="AH818" s="84"/>
      <c r="AI818" s="84"/>
      <c r="AJ818" s="84"/>
    </row>
    <row r="819" spans="1:36" x14ac:dyDescent="0.25">
      <c r="A819" s="257"/>
      <c r="B819" s="85"/>
      <c r="C819" s="85"/>
      <c r="D819" s="85"/>
      <c r="E819" s="85"/>
      <c r="F819" s="85"/>
      <c r="G819" s="85"/>
      <c r="H819" s="85"/>
      <c r="I819" s="85"/>
      <c r="J819" s="85"/>
      <c r="K819" s="85"/>
      <c r="L819" s="85"/>
      <c r="M819" s="85"/>
      <c r="N819" s="85"/>
      <c r="O819" s="85"/>
      <c r="P819" s="85"/>
      <c r="Q819" s="85"/>
      <c r="R819" s="85"/>
      <c r="S819" s="85"/>
      <c r="T819" s="85"/>
      <c r="U819" s="85"/>
      <c r="V819" s="85"/>
      <c r="W819" s="85"/>
      <c r="X819" s="85"/>
      <c r="Y819" s="85"/>
      <c r="Z819" s="85"/>
      <c r="AA819" s="85"/>
      <c r="AB819" s="85"/>
      <c r="AC819" s="85"/>
      <c r="AD819" s="85"/>
      <c r="AE819" s="85"/>
      <c r="AF819" s="85"/>
      <c r="AG819" s="85"/>
      <c r="AH819" s="85"/>
      <c r="AI819" s="85"/>
      <c r="AJ819" s="85"/>
    </row>
    <row r="820" spans="1:36" x14ac:dyDescent="0.25">
      <c r="A820" s="256"/>
      <c r="B820" s="84"/>
      <c r="C820" s="84"/>
      <c r="D820" s="84"/>
      <c r="E820" s="84"/>
      <c r="F820" s="84"/>
      <c r="G820" s="84"/>
      <c r="H820" s="84"/>
      <c r="I820" s="84"/>
      <c r="J820" s="84"/>
      <c r="K820" s="84"/>
      <c r="L820" s="84"/>
      <c r="M820" s="84"/>
      <c r="N820" s="84"/>
      <c r="O820" s="84"/>
      <c r="P820" s="84"/>
      <c r="Q820" s="84"/>
      <c r="R820" s="84"/>
      <c r="S820" s="84"/>
      <c r="T820" s="84"/>
      <c r="U820" s="84"/>
      <c r="V820" s="84"/>
      <c r="W820" s="84"/>
      <c r="X820" s="84"/>
      <c r="Y820" s="84"/>
      <c r="Z820" s="84"/>
      <c r="AA820" s="84"/>
      <c r="AB820" s="84"/>
      <c r="AC820" s="84"/>
      <c r="AD820" s="84"/>
      <c r="AE820" s="84"/>
      <c r="AF820" s="84"/>
      <c r="AG820" s="84"/>
      <c r="AH820" s="84"/>
      <c r="AI820" s="84"/>
      <c r="AJ820" s="84"/>
    </row>
    <row r="821" spans="1:36" x14ac:dyDescent="0.25">
      <c r="A821" s="257"/>
      <c r="B821" s="85"/>
      <c r="C821" s="85"/>
      <c r="D821" s="85"/>
      <c r="E821" s="85"/>
      <c r="F821" s="85"/>
      <c r="G821" s="85"/>
      <c r="H821" s="85"/>
      <c r="I821" s="85"/>
      <c r="J821" s="85"/>
      <c r="K821" s="85"/>
      <c r="L821" s="85"/>
      <c r="M821" s="85"/>
      <c r="N821" s="85"/>
      <c r="O821" s="85"/>
      <c r="P821" s="85"/>
      <c r="Q821" s="85"/>
      <c r="R821" s="85"/>
      <c r="S821" s="85"/>
      <c r="T821" s="85"/>
      <c r="U821" s="85"/>
      <c r="V821" s="85"/>
      <c r="W821" s="85"/>
      <c r="X821" s="85"/>
      <c r="Y821" s="85"/>
      <c r="Z821" s="85"/>
      <c r="AA821" s="85"/>
      <c r="AB821" s="85"/>
      <c r="AC821" s="85"/>
      <c r="AD821" s="85"/>
      <c r="AE821" s="85"/>
      <c r="AF821" s="85"/>
      <c r="AG821" s="85"/>
      <c r="AH821" s="85"/>
      <c r="AI821" s="85"/>
      <c r="AJ821" s="85"/>
    </row>
    <row r="822" spans="1:36" x14ac:dyDescent="0.25">
      <c r="A822" s="256"/>
      <c r="B822" s="84"/>
      <c r="C822" s="84"/>
      <c r="D822" s="84"/>
      <c r="E822" s="84"/>
      <c r="F822" s="84"/>
      <c r="G822" s="84"/>
      <c r="H822" s="84"/>
      <c r="I822" s="84"/>
      <c r="J822" s="84"/>
      <c r="K822" s="84"/>
      <c r="L822" s="84"/>
      <c r="M822" s="84"/>
      <c r="N822" s="84"/>
      <c r="O822" s="84"/>
      <c r="P822" s="84"/>
      <c r="Q822" s="84"/>
      <c r="R822" s="84"/>
      <c r="S822" s="84"/>
      <c r="T822" s="84"/>
      <c r="U822" s="84"/>
      <c r="V822" s="84"/>
      <c r="W822" s="84"/>
      <c r="X822" s="84"/>
      <c r="Y822" s="84"/>
      <c r="Z822" s="84"/>
      <c r="AA822" s="84"/>
      <c r="AB822" s="84"/>
      <c r="AC822" s="84"/>
      <c r="AD822" s="84"/>
      <c r="AE822" s="84"/>
      <c r="AF822" s="84"/>
      <c r="AG822" s="84"/>
      <c r="AH822" s="84"/>
      <c r="AI822" s="84"/>
      <c r="AJ822" s="84"/>
    </row>
    <row r="823" spans="1:36" x14ac:dyDescent="0.25">
      <c r="A823" s="257"/>
      <c r="B823" s="85"/>
      <c r="C823" s="85"/>
      <c r="D823" s="85"/>
      <c r="E823" s="85"/>
      <c r="F823" s="85"/>
      <c r="G823" s="85"/>
      <c r="H823" s="85"/>
      <c r="I823" s="85"/>
      <c r="J823" s="85"/>
      <c r="K823" s="85"/>
      <c r="L823" s="85"/>
      <c r="M823" s="85"/>
      <c r="N823" s="85"/>
      <c r="O823" s="85"/>
      <c r="P823" s="85"/>
      <c r="Q823" s="85"/>
      <c r="R823" s="85"/>
      <c r="S823" s="85"/>
      <c r="T823" s="85"/>
      <c r="U823" s="85"/>
      <c r="V823" s="85"/>
      <c r="W823" s="85"/>
      <c r="X823" s="85"/>
      <c r="Y823" s="85"/>
      <c r="Z823" s="85"/>
      <c r="AA823" s="85"/>
      <c r="AB823" s="85"/>
      <c r="AC823" s="85"/>
      <c r="AD823" s="85"/>
      <c r="AE823" s="85"/>
      <c r="AF823" s="85"/>
      <c r="AG823" s="85"/>
      <c r="AH823" s="85"/>
      <c r="AI823" s="85"/>
      <c r="AJ823" s="85"/>
    </row>
    <row r="824" spans="1:36" x14ac:dyDescent="0.25">
      <c r="A824" s="256"/>
      <c r="B824" s="84"/>
      <c r="C824" s="84"/>
      <c r="D824" s="84"/>
      <c r="E824" s="84"/>
      <c r="F824" s="84"/>
      <c r="G824" s="84"/>
      <c r="H824" s="84"/>
      <c r="I824" s="84"/>
      <c r="J824" s="84"/>
      <c r="K824" s="84"/>
      <c r="L824" s="84"/>
      <c r="M824" s="84"/>
      <c r="N824" s="84"/>
      <c r="O824" s="84"/>
      <c r="P824" s="84"/>
      <c r="Q824" s="84"/>
      <c r="R824" s="84"/>
      <c r="S824" s="84"/>
      <c r="T824" s="84"/>
      <c r="U824" s="84"/>
      <c r="V824" s="84"/>
      <c r="W824" s="84"/>
      <c r="X824" s="84"/>
      <c r="Y824" s="84"/>
      <c r="Z824" s="84"/>
      <c r="AA824" s="84"/>
      <c r="AB824" s="84"/>
      <c r="AC824" s="84"/>
      <c r="AD824" s="84"/>
      <c r="AE824" s="84"/>
      <c r="AF824" s="84"/>
      <c r="AG824" s="84"/>
      <c r="AH824" s="84"/>
      <c r="AI824" s="84"/>
      <c r="AJ824" s="84"/>
    </row>
    <row r="825" spans="1:36" x14ac:dyDescent="0.25">
      <c r="A825" s="257"/>
      <c r="B825" s="85"/>
      <c r="C825" s="85"/>
      <c r="D825" s="85"/>
      <c r="E825" s="85"/>
      <c r="F825" s="85"/>
      <c r="G825" s="85"/>
      <c r="H825" s="85"/>
      <c r="I825" s="85"/>
      <c r="J825" s="85"/>
      <c r="K825" s="85"/>
      <c r="L825" s="85"/>
      <c r="M825" s="85"/>
      <c r="N825" s="85"/>
      <c r="O825" s="85"/>
      <c r="P825" s="85"/>
      <c r="Q825" s="85"/>
      <c r="R825" s="85"/>
      <c r="S825" s="85"/>
      <c r="T825" s="85"/>
      <c r="U825" s="85"/>
      <c r="V825" s="85"/>
      <c r="W825" s="85"/>
      <c r="X825" s="85"/>
      <c r="Y825" s="85"/>
      <c r="Z825" s="85"/>
      <c r="AA825" s="85"/>
      <c r="AB825" s="85"/>
      <c r="AC825" s="85"/>
      <c r="AD825" s="85"/>
      <c r="AE825" s="85"/>
      <c r="AF825" s="85"/>
      <c r="AG825" s="85"/>
      <c r="AH825" s="85"/>
      <c r="AI825" s="85"/>
      <c r="AJ825" s="85"/>
    </row>
    <row r="826" spans="1:36" x14ac:dyDescent="0.25">
      <c r="A826" s="256"/>
      <c r="B826" s="84"/>
      <c r="C826" s="84"/>
      <c r="D826" s="84"/>
      <c r="E826" s="84"/>
      <c r="F826" s="84"/>
      <c r="G826" s="84"/>
      <c r="H826" s="84"/>
      <c r="I826" s="84"/>
      <c r="J826" s="84"/>
      <c r="K826" s="84"/>
      <c r="L826" s="84"/>
      <c r="M826" s="84"/>
      <c r="N826" s="84"/>
      <c r="O826" s="84"/>
      <c r="P826" s="84"/>
      <c r="Q826" s="84"/>
      <c r="R826" s="84"/>
      <c r="S826" s="84"/>
      <c r="T826" s="84"/>
      <c r="U826" s="84"/>
      <c r="V826" s="84"/>
      <c r="W826" s="84"/>
      <c r="X826" s="84"/>
      <c r="Y826" s="84"/>
      <c r="Z826" s="84"/>
      <c r="AA826" s="84"/>
      <c r="AB826" s="84"/>
      <c r="AC826" s="84"/>
      <c r="AD826" s="84"/>
      <c r="AE826" s="84"/>
      <c r="AF826" s="84"/>
      <c r="AG826" s="84"/>
      <c r="AH826" s="84"/>
      <c r="AI826" s="84"/>
      <c r="AJ826" s="84"/>
    </row>
    <row r="827" spans="1:36" x14ac:dyDescent="0.25">
      <c r="A827" s="257"/>
      <c r="B827" s="85"/>
      <c r="C827" s="85"/>
      <c r="D827" s="85"/>
      <c r="E827" s="85"/>
      <c r="F827" s="85"/>
      <c r="G827" s="85"/>
      <c r="H827" s="85"/>
      <c r="I827" s="85"/>
      <c r="J827" s="85"/>
      <c r="K827" s="85"/>
      <c r="L827" s="85"/>
      <c r="M827" s="85"/>
      <c r="N827" s="85"/>
      <c r="O827" s="85"/>
      <c r="P827" s="85"/>
      <c r="Q827" s="85"/>
      <c r="R827" s="85"/>
      <c r="S827" s="85"/>
      <c r="T827" s="85"/>
      <c r="U827" s="85"/>
      <c r="V827" s="85"/>
      <c r="W827" s="85"/>
      <c r="X827" s="85"/>
      <c r="Y827" s="85"/>
      <c r="Z827" s="85"/>
      <c r="AA827" s="85"/>
      <c r="AB827" s="85"/>
      <c r="AC827" s="85"/>
      <c r="AD827" s="85"/>
      <c r="AE827" s="85"/>
      <c r="AF827" s="85"/>
      <c r="AG827" s="85"/>
      <c r="AH827" s="85"/>
      <c r="AI827" s="85"/>
      <c r="AJ827" s="85"/>
    </row>
    <row r="828" spans="1:36" x14ac:dyDescent="0.25">
      <c r="A828" s="256"/>
      <c r="B828" s="84"/>
      <c r="C828" s="84"/>
      <c r="D828" s="84"/>
      <c r="E828" s="84"/>
      <c r="F828" s="84"/>
      <c r="G828" s="84"/>
      <c r="H828" s="84"/>
      <c r="I828" s="84"/>
      <c r="J828" s="84"/>
      <c r="K828" s="84"/>
      <c r="L828" s="84"/>
      <c r="M828" s="84"/>
      <c r="N828" s="84"/>
      <c r="O828" s="84"/>
      <c r="P828" s="84"/>
      <c r="Q828" s="84"/>
      <c r="R828" s="84"/>
      <c r="S828" s="84"/>
      <c r="T828" s="84"/>
      <c r="U828" s="84"/>
      <c r="V828" s="84"/>
      <c r="W828" s="84"/>
      <c r="X828" s="84"/>
      <c r="Y828" s="84"/>
      <c r="Z828" s="84"/>
      <c r="AA828" s="84"/>
      <c r="AB828" s="84"/>
      <c r="AC828" s="84"/>
      <c r="AD828" s="84"/>
      <c r="AE828" s="84"/>
      <c r="AF828" s="84"/>
      <c r="AG828" s="84"/>
      <c r="AH828" s="84"/>
      <c r="AI828" s="84"/>
      <c r="AJ828" s="84"/>
    </row>
    <row r="829" spans="1:36" x14ac:dyDescent="0.25">
      <c r="A829" s="257"/>
      <c r="B829" s="85"/>
      <c r="C829" s="85"/>
      <c r="D829" s="85"/>
      <c r="E829" s="85"/>
      <c r="F829" s="85"/>
      <c r="G829" s="85"/>
      <c r="H829" s="85"/>
      <c r="I829" s="85"/>
      <c r="J829" s="85"/>
      <c r="K829" s="85"/>
      <c r="L829" s="85"/>
      <c r="M829" s="85"/>
      <c r="N829" s="85"/>
      <c r="O829" s="85"/>
      <c r="P829" s="85"/>
      <c r="Q829" s="85"/>
      <c r="R829" s="85"/>
      <c r="S829" s="85"/>
      <c r="T829" s="85"/>
      <c r="U829" s="85"/>
      <c r="V829" s="85"/>
      <c r="W829" s="85"/>
      <c r="X829" s="85"/>
      <c r="Y829" s="85"/>
      <c r="Z829" s="85"/>
      <c r="AA829" s="85"/>
      <c r="AB829" s="85"/>
      <c r="AC829" s="85"/>
      <c r="AD829" s="85"/>
      <c r="AE829" s="85"/>
      <c r="AF829" s="85"/>
      <c r="AG829" s="85"/>
      <c r="AH829" s="85"/>
      <c r="AI829" s="85"/>
      <c r="AJ829" s="85"/>
    </row>
    <row r="830" spans="1:36" x14ac:dyDescent="0.25">
      <c r="A830" s="256"/>
      <c r="B830" s="84"/>
      <c r="C830" s="84"/>
      <c r="D830" s="84"/>
      <c r="E830" s="84"/>
      <c r="F830" s="84"/>
      <c r="G830" s="84"/>
      <c r="H830" s="84"/>
      <c r="I830" s="84"/>
      <c r="J830" s="84"/>
      <c r="K830" s="84"/>
      <c r="L830" s="84"/>
      <c r="M830" s="84"/>
      <c r="N830" s="84"/>
      <c r="O830" s="84"/>
      <c r="P830" s="84"/>
      <c r="Q830" s="84"/>
      <c r="R830" s="84"/>
      <c r="S830" s="84"/>
      <c r="T830" s="84"/>
      <c r="U830" s="84"/>
      <c r="V830" s="84"/>
      <c r="W830" s="84"/>
      <c r="X830" s="84"/>
      <c r="Y830" s="84"/>
      <c r="Z830" s="84"/>
      <c r="AA830" s="84"/>
      <c r="AB830" s="84"/>
      <c r="AC830" s="84"/>
      <c r="AD830" s="84"/>
      <c r="AE830" s="84"/>
      <c r="AF830" s="84"/>
      <c r="AG830" s="84"/>
      <c r="AH830" s="84"/>
      <c r="AI830" s="84"/>
      <c r="AJ830" s="84"/>
    </row>
    <row r="831" spans="1:36" x14ac:dyDescent="0.25">
      <c r="A831" s="257"/>
      <c r="B831" s="85"/>
      <c r="C831" s="85"/>
      <c r="D831" s="85"/>
      <c r="E831" s="85"/>
      <c r="F831" s="85"/>
      <c r="G831" s="85"/>
      <c r="H831" s="85"/>
      <c r="I831" s="85"/>
      <c r="J831" s="85"/>
      <c r="K831" s="85"/>
      <c r="L831" s="85"/>
      <c r="M831" s="85"/>
      <c r="N831" s="85"/>
      <c r="O831" s="85"/>
      <c r="P831" s="85"/>
      <c r="Q831" s="85"/>
      <c r="R831" s="85"/>
      <c r="S831" s="85"/>
      <c r="T831" s="85"/>
      <c r="U831" s="85"/>
      <c r="V831" s="85"/>
      <c r="W831" s="85"/>
      <c r="X831" s="85"/>
      <c r="Y831" s="85"/>
      <c r="Z831" s="85"/>
      <c r="AA831" s="85"/>
      <c r="AB831" s="85"/>
      <c r="AC831" s="85"/>
      <c r="AD831" s="85"/>
      <c r="AE831" s="85"/>
      <c r="AF831" s="85"/>
      <c r="AG831" s="85"/>
      <c r="AH831" s="85"/>
      <c r="AI831" s="85"/>
      <c r="AJ831" s="85"/>
    </row>
    <row r="832" spans="1:36" x14ac:dyDescent="0.25">
      <c r="A832" s="256"/>
      <c r="B832" s="84"/>
      <c r="C832" s="84"/>
      <c r="D832" s="84"/>
      <c r="E832" s="84"/>
      <c r="F832" s="84"/>
      <c r="G832" s="84"/>
      <c r="H832" s="84"/>
      <c r="I832" s="84"/>
      <c r="J832" s="84"/>
      <c r="K832" s="84"/>
      <c r="L832" s="84"/>
      <c r="M832" s="84"/>
      <c r="N832" s="84"/>
      <c r="O832" s="84"/>
      <c r="P832" s="84"/>
      <c r="Q832" s="84"/>
      <c r="R832" s="84"/>
      <c r="S832" s="84"/>
      <c r="T832" s="84"/>
      <c r="U832" s="84"/>
      <c r="V832" s="84"/>
      <c r="W832" s="84"/>
      <c r="X832" s="84"/>
      <c r="Y832" s="84"/>
      <c r="Z832" s="84"/>
      <c r="AA832" s="84"/>
      <c r="AB832" s="84"/>
      <c r="AC832" s="84"/>
      <c r="AD832" s="84"/>
      <c r="AE832" s="84"/>
      <c r="AF832" s="84"/>
      <c r="AG832" s="84"/>
      <c r="AH832" s="84"/>
      <c r="AI832" s="84"/>
      <c r="AJ832" s="84"/>
    </row>
    <row r="833" spans="1:36" x14ac:dyDescent="0.25">
      <c r="A833" s="257"/>
      <c r="B833" s="85"/>
      <c r="C833" s="85"/>
      <c r="D833" s="85"/>
      <c r="E833" s="85"/>
      <c r="F833" s="85"/>
      <c r="G833" s="85"/>
      <c r="H833" s="85"/>
      <c r="I833" s="85"/>
      <c r="J833" s="85"/>
      <c r="K833" s="85"/>
      <c r="L833" s="85"/>
      <c r="M833" s="85"/>
      <c r="N833" s="85"/>
      <c r="O833" s="85"/>
      <c r="P833" s="85"/>
      <c r="Q833" s="85"/>
      <c r="R833" s="85"/>
      <c r="S833" s="85"/>
      <c r="T833" s="85"/>
      <c r="U833" s="85"/>
      <c r="V833" s="85"/>
      <c r="W833" s="85"/>
      <c r="X833" s="85"/>
      <c r="Y833" s="85"/>
      <c r="Z833" s="85"/>
      <c r="AA833" s="85"/>
      <c r="AB833" s="85"/>
      <c r="AC833" s="85"/>
      <c r="AD833" s="85"/>
      <c r="AE833" s="85"/>
      <c r="AF833" s="85"/>
      <c r="AG833" s="85"/>
      <c r="AH833" s="85"/>
      <c r="AI833" s="85"/>
      <c r="AJ833" s="85"/>
    </row>
    <row r="834" spans="1:36" x14ac:dyDescent="0.25">
      <c r="A834" s="256"/>
      <c r="B834" s="84"/>
      <c r="C834" s="84"/>
      <c r="D834" s="84"/>
      <c r="E834" s="84"/>
      <c r="F834" s="84"/>
      <c r="G834" s="84"/>
      <c r="H834" s="84"/>
      <c r="I834" s="84"/>
      <c r="J834" s="84"/>
      <c r="K834" s="84"/>
      <c r="L834" s="84"/>
      <c r="M834" s="84"/>
      <c r="N834" s="84"/>
      <c r="O834" s="84"/>
      <c r="P834" s="84"/>
      <c r="Q834" s="84"/>
      <c r="R834" s="84"/>
      <c r="S834" s="84"/>
      <c r="T834" s="84"/>
      <c r="U834" s="84"/>
      <c r="V834" s="84"/>
      <c r="W834" s="84"/>
      <c r="X834" s="84"/>
      <c r="Y834" s="84"/>
      <c r="Z834" s="84"/>
      <c r="AA834" s="84"/>
      <c r="AB834" s="84"/>
      <c r="AC834" s="84"/>
      <c r="AD834" s="84"/>
      <c r="AE834" s="84"/>
      <c r="AF834" s="84"/>
      <c r="AG834" s="84"/>
      <c r="AH834" s="84"/>
      <c r="AI834" s="84"/>
      <c r="AJ834" s="84"/>
    </row>
    <row r="835" spans="1:36" x14ac:dyDescent="0.25">
      <c r="A835" s="257"/>
      <c r="B835" s="85"/>
      <c r="C835" s="85"/>
      <c r="D835" s="85"/>
      <c r="E835" s="85"/>
      <c r="F835" s="85"/>
      <c r="G835" s="85"/>
      <c r="H835" s="85"/>
      <c r="I835" s="85"/>
      <c r="J835" s="85"/>
      <c r="K835" s="85"/>
      <c r="L835" s="85"/>
      <c r="M835" s="85"/>
      <c r="N835" s="85"/>
      <c r="O835" s="85"/>
      <c r="P835" s="85"/>
      <c r="Q835" s="85"/>
      <c r="R835" s="85"/>
      <c r="S835" s="85"/>
      <c r="T835" s="85"/>
      <c r="U835" s="85"/>
      <c r="V835" s="85"/>
      <c r="W835" s="85"/>
      <c r="X835" s="85"/>
      <c r="Y835" s="85"/>
      <c r="Z835" s="85"/>
      <c r="AA835" s="85"/>
      <c r="AB835" s="85"/>
      <c r="AC835" s="85"/>
      <c r="AD835" s="85"/>
      <c r="AE835" s="85"/>
      <c r="AF835" s="85"/>
      <c r="AG835" s="85"/>
      <c r="AH835" s="85"/>
      <c r="AI835" s="85"/>
      <c r="AJ835" s="85"/>
    </row>
    <row r="836" spans="1:36" x14ac:dyDescent="0.25">
      <c r="A836" s="256"/>
      <c r="B836" s="84"/>
      <c r="C836" s="84"/>
      <c r="D836" s="84"/>
      <c r="E836" s="84"/>
      <c r="F836" s="84"/>
      <c r="G836" s="84"/>
      <c r="H836" s="84"/>
      <c r="I836" s="84"/>
      <c r="J836" s="84"/>
      <c r="K836" s="84"/>
      <c r="L836" s="84"/>
      <c r="M836" s="84"/>
      <c r="N836" s="84"/>
      <c r="O836" s="84"/>
      <c r="P836" s="84"/>
      <c r="Q836" s="84"/>
      <c r="R836" s="84"/>
      <c r="S836" s="84"/>
      <c r="T836" s="84"/>
      <c r="U836" s="84"/>
      <c r="V836" s="84"/>
      <c r="W836" s="84"/>
      <c r="X836" s="84"/>
      <c r="Y836" s="84"/>
      <c r="Z836" s="84"/>
      <c r="AA836" s="84"/>
      <c r="AB836" s="84"/>
      <c r="AC836" s="84"/>
      <c r="AD836" s="84"/>
      <c r="AE836" s="84"/>
      <c r="AF836" s="84"/>
      <c r="AG836" s="84"/>
      <c r="AH836" s="84"/>
      <c r="AI836" s="84"/>
      <c r="AJ836" s="84"/>
    </row>
    <row r="837" spans="1:36" x14ac:dyDescent="0.25">
      <c r="A837" s="257"/>
      <c r="B837" s="85"/>
      <c r="C837" s="85"/>
      <c r="D837" s="85"/>
      <c r="E837" s="85"/>
      <c r="F837" s="85"/>
      <c r="G837" s="85"/>
      <c r="H837" s="85"/>
      <c r="I837" s="85"/>
      <c r="J837" s="85"/>
      <c r="K837" s="85"/>
      <c r="L837" s="85"/>
      <c r="M837" s="85"/>
      <c r="N837" s="85"/>
      <c r="O837" s="85"/>
      <c r="P837" s="85"/>
      <c r="Q837" s="85"/>
      <c r="R837" s="85"/>
      <c r="S837" s="85"/>
      <c r="T837" s="85"/>
      <c r="U837" s="85"/>
      <c r="V837" s="85"/>
      <c r="W837" s="85"/>
      <c r="X837" s="85"/>
      <c r="Y837" s="85"/>
      <c r="Z837" s="85"/>
      <c r="AA837" s="85"/>
      <c r="AB837" s="85"/>
      <c r="AC837" s="85"/>
      <c r="AD837" s="85"/>
      <c r="AE837" s="85"/>
      <c r="AF837" s="85"/>
      <c r="AG837" s="85"/>
      <c r="AH837" s="85"/>
      <c r="AI837" s="85"/>
      <c r="AJ837" s="85"/>
    </row>
    <row r="838" spans="1:36" x14ac:dyDescent="0.25">
      <c r="A838" s="256"/>
      <c r="B838" s="84"/>
      <c r="C838" s="84"/>
      <c r="D838" s="84"/>
      <c r="E838" s="84"/>
      <c r="F838" s="84"/>
      <c r="G838" s="84"/>
      <c r="H838" s="84"/>
      <c r="I838" s="84"/>
      <c r="J838" s="84"/>
      <c r="K838" s="84"/>
      <c r="L838" s="84"/>
      <c r="M838" s="84"/>
      <c r="N838" s="84"/>
      <c r="O838" s="84"/>
      <c r="P838" s="84"/>
      <c r="Q838" s="84"/>
      <c r="R838" s="84"/>
      <c r="S838" s="84"/>
      <c r="T838" s="84"/>
      <c r="U838" s="84"/>
      <c r="V838" s="84"/>
      <c r="W838" s="84"/>
      <c r="X838" s="84"/>
      <c r="Y838" s="84"/>
      <c r="Z838" s="84"/>
      <c r="AA838" s="84"/>
      <c r="AB838" s="84"/>
      <c r="AC838" s="84"/>
      <c r="AD838" s="84"/>
      <c r="AE838" s="84"/>
      <c r="AF838" s="84"/>
      <c r="AG838" s="84"/>
      <c r="AH838" s="84"/>
      <c r="AI838" s="84"/>
      <c r="AJ838" s="84"/>
    </row>
    <row r="839" spans="1:36" x14ac:dyDescent="0.25">
      <c r="A839" s="257"/>
      <c r="B839" s="85"/>
      <c r="C839" s="85"/>
      <c r="D839" s="85"/>
      <c r="E839" s="85"/>
      <c r="F839" s="85"/>
      <c r="G839" s="85"/>
      <c r="H839" s="85"/>
      <c r="I839" s="85"/>
      <c r="J839" s="85"/>
      <c r="K839" s="85"/>
      <c r="L839" s="85"/>
      <c r="M839" s="85"/>
      <c r="N839" s="85"/>
      <c r="O839" s="85"/>
      <c r="P839" s="85"/>
      <c r="Q839" s="85"/>
      <c r="R839" s="85"/>
      <c r="S839" s="85"/>
      <c r="T839" s="85"/>
      <c r="U839" s="85"/>
      <c r="V839" s="85"/>
      <c r="W839" s="85"/>
      <c r="X839" s="85"/>
      <c r="Y839" s="85"/>
      <c r="Z839" s="85"/>
      <c r="AA839" s="85"/>
      <c r="AB839" s="85"/>
      <c r="AC839" s="85"/>
      <c r="AD839" s="85"/>
      <c r="AE839" s="85"/>
      <c r="AF839" s="85"/>
      <c r="AG839" s="85"/>
      <c r="AH839" s="85"/>
      <c r="AI839" s="85"/>
      <c r="AJ839" s="85"/>
    </row>
    <row r="840" spans="1:36" x14ac:dyDescent="0.25">
      <c r="A840" s="256"/>
      <c r="B840" s="84"/>
      <c r="C840" s="84"/>
      <c r="D840" s="84"/>
      <c r="E840" s="84"/>
      <c r="F840" s="84"/>
      <c r="G840" s="84"/>
      <c r="H840" s="84"/>
      <c r="I840" s="84"/>
      <c r="J840" s="84"/>
      <c r="K840" s="84"/>
      <c r="L840" s="84"/>
      <c r="M840" s="84"/>
      <c r="N840" s="84"/>
      <c r="O840" s="84"/>
      <c r="P840" s="84"/>
      <c r="Q840" s="84"/>
      <c r="R840" s="84"/>
      <c r="S840" s="84"/>
      <c r="T840" s="84"/>
      <c r="U840" s="84"/>
      <c r="V840" s="84"/>
      <c r="W840" s="84"/>
      <c r="X840" s="84"/>
      <c r="Y840" s="84"/>
      <c r="Z840" s="84"/>
      <c r="AA840" s="84"/>
      <c r="AB840" s="84"/>
      <c r="AC840" s="84"/>
      <c r="AD840" s="84"/>
      <c r="AE840" s="84"/>
      <c r="AF840" s="84"/>
      <c r="AG840" s="84"/>
      <c r="AH840" s="84"/>
      <c r="AI840" s="84"/>
      <c r="AJ840" s="84"/>
    </row>
    <row r="841" spans="1:36" x14ac:dyDescent="0.25">
      <c r="A841" s="257"/>
      <c r="B841" s="85"/>
      <c r="C841" s="85"/>
      <c r="D841" s="85"/>
      <c r="E841" s="85"/>
      <c r="F841" s="85"/>
      <c r="G841" s="85"/>
      <c r="H841" s="85"/>
      <c r="I841" s="85"/>
      <c r="J841" s="85"/>
      <c r="K841" s="85"/>
      <c r="L841" s="85"/>
      <c r="M841" s="85"/>
      <c r="N841" s="85"/>
      <c r="O841" s="85"/>
      <c r="P841" s="85"/>
      <c r="Q841" s="85"/>
      <c r="R841" s="85"/>
      <c r="S841" s="85"/>
      <c r="T841" s="85"/>
      <c r="U841" s="85"/>
      <c r="V841" s="85"/>
      <c r="W841" s="85"/>
      <c r="X841" s="85"/>
      <c r="Y841" s="85"/>
      <c r="Z841" s="85"/>
      <c r="AA841" s="85"/>
      <c r="AB841" s="85"/>
      <c r="AC841" s="85"/>
      <c r="AD841" s="85"/>
      <c r="AE841" s="85"/>
      <c r="AF841" s="85"/>
      <c r="AG841" s="85"/>
      <c r="AH841" s="85"/>
      <c r="AI841" s="85"/>
      <c r="AJ841" s="85"/>
    </row>
    <row r="842" spans="1:36" x14ac:dyDescent="0.25">
      <c r="A842" s="256"/>
      <c r="B842" s="84"/>
      <c r="C842" s="84"/>
      <c r="D842" s="84"/>
      <c r="E842" s="84"/>
      <c r="F842" s="84"/>
      <c r="G842" s="84"/>
      <c r="H842" s="84"/>
      <c r="I842" s="84"/>
      <c r="J842" s="84"/>
      <c r="K842" s="84"/>
      <c r="L842" s="84"/>
      <c r="M842" s="84"/>
      <c r="N842" s="84"/>
      <c r="O842" s="84"/>
      <c r="P842" s="84"/>
      <c r="Q842" s="84"/>
      <c r="R842" s="84"/>
      <c r="S842" s="84"/>
      <c r="T842" s="84"/>
      <c r="U842" s="84"/>
      <c r="V842" s="84"/>
      <c r="W842" s="84"/>
      <c r="X842" s="84"/>
      <c r="Y842" s="84"/>
      <c r="Z842" s="84"/>
      <c r="AA842" s="84"/>
      <c r="AB842" s="84"/>
      <c r="AC842" s="84"/>
      <c r="AD842" s="84"/>
      <c r="AE842" s="84"/>
      <c r="AF842" s="84"/>
      <c r="AG842" s="84"/>
      <c r="AH842" s="84"/>
      <c r="AI842" s="84"/>
      <c r="AJ842" s="84"/>
    </row>
    <row r="843" spans="1:36" x14ac:dyDescent="0.25">
      <c r="A843" s="257"/>
      <c r="B843" s="85"/>
      <c r="C843" s="85"/>
      <c r="D843" s="85"/>
      <c r="E843" s="85"/>
      <c r="F843" s="85"/>
      <c r="G843" s="85"/>
      <c r="H843" s="85"/>
      <c r="I843" s="85"/>
      <c r="J843" s="85"/>
      <c r="K843" s="85"/>
      <c r="L843" s="85"/>
      <c r="M843" s="85"/>
      <c r="N843" s="85"/>
      <c r="O843" s="85"/>
      <c r="P843" s="85"/>
      <c r="Q843" s="85"/>
      <c r="R843" s="85"/>
      <c r="S843" s="85"/>
      <c r="T843" s="85"/>
      <c r="U843" s="85"/>
      <c r="V843" s="85"/>
      <c r="W843" s="85"/>
      <c r="X843" s="85"/>
      <c r="Y843" s="85"/>
      <c r="Z843" s="85"/>
      <c r="AA843" s="85"/>
      <c r="AB843" s="85"/>
      <c r="AC843" s="85"/>
      <c r="AD843" s="85"/>
      <c r="AE843" s="85"/>
      <c r="AF843" s="85"/>
      <c r="AG843" s="85"/>
      <c r="AH843" s="85"/>
      <c r="AI843" s="85"/>
      <c r="AJ843" s="85"/>
    </row>
    <row r="844" spans="1:36" x14ac:dyDescent="0.25">
      <c r="A844" s="256"/>
      <c r="B844" s="84"/>
      <c r="C844" s="84"/>
      <c r="D844" s="84"/>
      <c r="E844" s="84"/>
      <c r="F844" s="84"/>
      <c r="G844" s="84"/>
      <c r="H844" s="84"/>
      <c r="I844" s="84"/>
      <c r="J844" s="84"/>
      <c r="K844" s="84"/>
      <c r="L844" s="84"/>
      <c r="M844" s="84"/>
      <c r="N844" s="84"/>
      <c r="O844" s="84"/>
      <c r="P844" s="84"/>
      <c r="Q844" s="84"/>
      <c r="R844" s="84"/>
      <c r="S844" s="84"/>
      <c r="T844" s="84"/>
      <c r="U844" s="84"/>
      <c r="V844" s="84"/>
      <c r="W844" s="84"/>
      <c r="X844" s="84"/>
      <c r="Y844" s="84"/>
      <c r="Z844" s="84"/>
      <c r="AA844" s="84"/>
      <c r="AB844" s="84"/>
      <c r="AC844" s="84"/>
      <c r="AD844" s="84"/>
      <c r="AE844" s="84"/>
      <c r="AF844" s="84"/>
      <c r="AG844" s="84"/>
      <c r="AH844" s="84"/>
      <c r="AI844" s="84"/>
      <c r="AJ844" s="84"/>
    </row>
    <row r="845" spans="1:36" x14ac:dyDescent="0.25">
      <c r="A845" s="257"/>
      <c r="B845" s="85"/>
      <c r="C845" s="85"/>
      <c r="D845" s="85"/>
      <c r="E845" s="85"/>
      <c r="F845" s="85"/>
      <c r="G845" s="85"/>
      <c r="H845" s="85"/>
      <c r="I845" s="85"/>
      <c r="J845" s="85"/>
      <c r="K845" s="85"/>
      <c r="L845" s="85"/>
      <c r="M845" s="85"/>
      <c r="N845" s="85"/>
      <c r="O845" s="85"/>
      <c r="P845" s="85"/>
      <c r="Q845" s="85"/>
      <c r="R845" s="85"/>
      <c r="S845" s="85"/>
      <c r="T845" s="85"/>
      <c r="U845" s="85"/>
      <c r="V845" s="85"/>
      <c r="W845" s="85"/>
      <c r="X845" s="85"/>
      <c r="Y845" s="85"/>
      <c r="Z845" s="85"/>
      <c r="AA845" s="85"/>
      <c r="AB845" s="85"/>
      <c r="AC845" s="85"/>
      <c r="AD845" s="85"/>
      <c r="AE845" s="85"/>
      <c r="AF845" s="85"/>
      <c r="AG845" s="85"/>
      <c r="AH845" s="85"/>
      <c r="AI845" s="85"/>
      <c r="AJ845" s="85"/>
    </row>
    <row r="846" spans="1:36" x14ac:dyDescent="0.25">
      <c r="A846" s="256"/>
      <c r="B846" s="84"/>
      <c r="C846" s="84"/>
      <c r="D846" s="84"/>
      <c r="E846" s="84"/>
      <c r="F846" s="84"/>
      <c r="G846" s="84"/>
      <c r="H846" s="84"/>
      <c r="I846" s="84"/>
      <c r="J846" s="84"/>
      <c r="K846" s="84"/>
      <c r="L846" s="84"/>
      <c r="M846" s="84"/>
      <c r="N846" s="84"/>
      <c r="O846" s="84"/>
      <c r="P846" s="84"/>
      <c r="Q846" s="84"/>
      <c r="R846" s="84"/>
      <c r="S846" s="84"/>
      <c r="T846" s="84"/>
      <c r="U846" s="84"/>
      <c r="V846" s="84"/>
      <c r="W846" s="84"/>
      <c r="X846" s="84"/>
      <c r="Y846" s="84"/>
      <c r="Z846" s="84"/>
      <c r="AA846" s="84"/>
      <c r="AB846" s="84"/>
      <c r="AC846" s="84"/>
      <c r="AD846" s="84"/>
      <c r="AE846" s="84"/>
      <c r="AF846" s="84"/>
      <c r="AG846" s="84"/>
      <c r="AH846" s="84"/>
      <c r="AI846" s="84"/>
      <c r="AJ846" s="84"/>
    </row>
    <row r="847" spans="1:36" x14ac:dyDescent="0.25">
      <c r="A847" s="257"/>
      <c r="B847" s="85"/>
      <c r="C847" s="85"/>
      <c r="D847" s="85"/>
      <c r="E847" s="85"/>
      <c r="F847" s="85"/>
      <c r="G847" s="85"/>
      <c r="H847" s="85"/>
      <c r="I847" s="85"/>
      <c r="J847" s="85"/>
      <c r="K847" s="85"/>
      <c r="L847" s="85"/>
      <c r="M847" s="85"/>
      <c r="N847" s="85"/>
      <c r="O847" s="85"/>
      <c r="P847" s="85"/>
      <c r="Q847" s="85"/>
      <c r="R847" s="85"/>
      <c r="S847" s="85"/>
      <c r="T847" s="85"/>
      <c r="U847" s="85"/>
      <c r="V847" s="85"/>
      <c r="W847" s="85"/>
      <c r="X847" s="85"/>
      <c r="Y847" s="85"/>
      <c r="Z847" s="85"/>
      <c r="AA847" s="85"/>
      <c r="AB847" s="85"/>
      <c r="AC847" s="85"/>
      <c r="AD847" s="85"/>
      <c r="AE847" s="85"/>
      <c r="AF847" s="85"/>
      <c r="AG847" s="85"/>
      <c r="AH847" s="85"/>
      <c r="AI847" s="85"/>
      <c r="AJ847" s="85"/>
    </row>
    <row r="848" spans="1:36" x14ac:dyDescent="0.25">
      <c r="A848" s="256"/>
      <c r="B848" s="84"/>
      <c r="C848" s="84"/>
      <c r="D848" s="84"/>
      <c r="E848" s="84"/>
      <c r="F848" s="84"/>
      <c r="G848" s="84"/>
      <c r="H848" s="84"/>
      <c r="I848" s="84"/>
      <c r="J848" s="84"/>
      <c r="K848" s="84"/>
      <c r="L848" s="84"/>
      <c r="M848" s="84"/>
      <c r="N848" s="84"/>
      <c r="O848" s="84"/>
      <c r="P848" s="84"/>
      <c r="Q848" s="84"/>
      <c r="R848" s="84"/>
      <c r="S848" s="84"/>
      <c r="T848" s="84"/>
      <c r="U848" s="84"/>
      <c r="V848" s="84"/>
      <c r="W848" s="84"/>
      <c r="X848" s="84"/>
      <c r="Y848" s="84"/>
      <c r="Z848" s="84"/>
      <c r="AA848" s="84"/>
      <c r="AB848" s="84"/>
      <c r="AC848" s="84"/>
      <c r="AD848" s="84"/>
      <c r="AE848" s="84"/>
      <c r="AF848" s="84"/>
      <c r="AG848" s="84"/>
      <c r="AH848" s="84"/>
      <c r="AI848" s="84"/>
      <c r="AJ848" s="84"/>
    </row>
    <row r="849" spans="1:36" x14ac:dyDescent="0.25">
      <c r="A849" s="257"/>
      <c r="B849" s="85"/>
      <c r="C849" s="85"/>
      <c r="D849" s="85"/>
      <c r="E849" s="85"/>
      <c r="F849" s="85"/>
      <c r="G849" s="85"/>
      <c r="H849" s="85"/>
      <c r="I849" s="85"/>
      <c r="J849" s="85"/>
      <c r="K849" s="85"/>
      <c r="L849" s="85"/>
      <c r="M849" s="85"/>
      <c r="N849" s="85"/>
      <c r="O849" s="85"/>
      <c r="P849" s="85"/>
      <c r="Q849" s="85"/>
      <c r="R849" s="85"/>
      <c r="S849" s="85"/>
      <c r="T849" s="85"/>
      <c r="U849" s="85"/>
      <c r="V849" s="85"/>
      <c r="W849" s="85"/>
      <c r="X849" s="85"/>
      <c r="Y849" s="85"/>
      <c r="Z849" s="85"/>
      <c r="AA849" s="85"/>
      <c r="AB849" s="85"/>
      <c r="AC849" s="85"/>
      <c r="AD849" s="85"/>
      <c r="AE849" s="85"/>
      <c r="AF849" s="85"/>
      <c r="AG849" s="85"/>
      <c r="AH849" s="85"/>
      <c r="AI849" s="85"/>
      <c r="AJ849" s="85"/>
    </row>
    <row r="850" spans="1:36" x14ac:dyDescent="0.25">
      <c r="A850" s="256"/>
      <c r="B850" s="84"/>
      <c r="C850" s="84"/>
      <c r="D850" s="84"/>
      <c r="E850" s="84"/>
      <c r="F850" s="84"/>
      <c r="G850" s="84"/>
      <c r="H850" s="84"/>
      <c r="I850" s="84"/>
      <c r="J850" s="84"/>
      <c r="K850" s="84"/>
      <c r="L850" s="84"/>
      <c r="M850" s="84"/>
      <c r="N850" s="84"/>
      <c r="O850" s="84"/>
      <c r="P850" s="84"/>
      <c r="Q850" s="84"/>
      <c r="R850" s="84"/>
      <c r="S850" s="84"/>
      <c r="T850" s="84"/>
      <c r="U850" s="84"/>
      <c r="V850" s="84"/>
      <c r="W850" s="84"/>
      <c r="X850" s="84"/>
      <c r="Y850" s="84"/>
      <c r="Z850" s="84"/>
      <c r="AA850" s="84"/>
      <c r="AB850" s="84"/>
      <c r="AC850" s="84"/>
      <c r="AD850" s="84"/>
      <c r="AE850" s="84"/>
      <c r="AF850" s="84"/>
      <c r="AG850" s="84"/>
      <c r="AH850" s="84"/>
      <c r="AI850" s="84"/>
      <c r="AJ850" s="84"/>
    </row>
    <row r="851" spans="1:36" x14ac:dyDescent="0.25">
      <c r="A851" s="257"/>
      <c r="B851" s="85"/>
      <c r="C851" s="85"/>
      <c r="D851" s="85"/>
      <c r="E851" s="85"/>
      <c r="F851" s="85"/>
      <c r="G851" s="85"/>
      <c r="H851" s="85"/>
      <c r="I851" s="85"/>
      <c r="J851" s="85"/>
      <c r="K851" s="85"/>
      <c r="L851" s="85"/>
      <c r="M851" s="85"/>
      <c r="N851" s="85"/>
      <c r="O851" s="85"/>
      <c r="P851" s="85"/>
      <c r="Q851" s="85"/>
      <c r="R851" s="85"/>
      <c r="S851" s="85"/>
      <c r="T851" s="85"/>
      <c r="U851" s="85"/>
      <c r="V851" s="85"/>
      <c r="W851" s="85"/>
      <c r="X851" s="85"/>
      <c r="Y851" s="85"/>
      <c r="Z851" s="85"/>
      <c r="AA851" s="85"/>
      <c r="AB851" s="85"/>
      <c r="AC851" s="85"/>
      <c r="AD851" s="85"/>
      <c r="AE851" s="85"/>
      <c r="AF851" s="85"/>
      <c r="AG851" s="85"/>
      <c r="AH851" s="85"/>
      <c r="AI851" s="85"/>
      <c r="AJ851" s="85"/>
    </row>
    <row r="852" spans="1:36" x14ac:dyDescent="0.25">
      <c r="A852" s="256"/>
      <c r="B852" s="84"/>
      <c r="C852" s="84"/>
      <c r="D852" s="84"/>
      <c r="E852" s="84"/>
      <c r="F852" s="84"/>
      <c r="G852" s="84"/>
      <c r="H852" s="84"/>
      <c r="I852" s="84"/>
      <c r="J852" s="84"/>
      <c r="K852" s="84"/>
      <c r="L852" s="84"/>
      <c r="M852" s="84"/>
      <c r="N852" s="84"/>
      <c r="O852" s="84"/>
      <c r="P852" s="84"/>
      <c r="Q852" s="84"/>
      <c r="R852" s="84"/>
      <c r="S852" s="84"/>
      <c r="T852" s="84"/>
      <c r="U852" s="84"/>
      <c r="V852" s="84"/>
      <c r="W852" s="84"/>
      <c r="X852" s="84"/>
      <c r="Y852" s="84"/>
      <c r="Z852" s="84"/>
      <c r="AA852" s="84"/>
      <c r="AB852" s="84"/>
      <c r="AC852" s="84"/>
      <c r="AD852" s="84"/>
      <c r="AE852" s="84"/>
      <c r="AF852" s="84"/>
      <c r="AG852" s="84"/>
      <c r="AH852" s="84"/>
      <c r="AI852" s="84"/>
      <c r="AJ852" s="84"/>
    </row>
    <row r="853" spans="1:36" x14ac:dyDescent="0.25">
      <c r="A853" s="257"/>
      <c r="B853" s="85"/>
      <c r="C853" s="85"/>
      <c r="D853" s="85"/>
      <c r="E853" s="85"/>
      <c r="F853" s="85"/>
      <c r="G853" s="85"/>
      <c r="H853" s="85"/>
      <c r="I853" s="85"/>
      <c r="J853" s="85"/>
      <c r="K853" s="85"/>
      <c r="L853" s="85"/>
      <c r="M853" s="85"/>
      <c r="N853" s="85"/>
      <c r="O853" s="85"/>
      <c r="P853" s="85"/>
      <c r="Q853" s="85"/>
      <c r="R853" s="85"/>
      <c r="S853" s="85"/>
      <c r="T853" s="85"/>
      <c r="U853" s="85"/>
      <c r="V853" s="85"/>
      <c r="W853" s="85"/>
      <c r="X853" s="85"/>
      <c r="Y853" s="85"/>
      <c r="Z853" s="85"/>
      <c r="AA853" s="85"/>
      <c r="AB853" s="85"/>
      <c r="AC853" s="85"/>
      <c r="AD853" s="85"/>
      <c r="AE853" s="85"/>
      <c r="AF853" s="85"/>
      <c r="AG853" s="85"/>
      <c r="AH853" s="85"/>
      <c r="AI853" s="85"/>
      <c r="AJ853" s="85"/>
    </row>
    <row r="854" spans="1:36" x14ac:dyDescent="0.25">
      <c r="A854" s="256"/>
      <c r="B854" s="84"/>
      <c r="C854" s="84"/>
      <c r="D854" s="84"/>
      <c r="E854" s="84"/>
      <c r="F854" s="84"/>
      <c r="G854" s="84"/>
      <c r="H854" s="84"/>
      <c r="I854" s="84"/>
      <c r="J854" s="84"/>
      <c r="K854" s="84"/>
      <c r="L854" s="84"/>
      <c r="M854" s="84"/>
      <c r="N854" s="84"/>
      <c r="O854" s="84"/>
      <c r="P854" s="84"/>
      <c r="Q854" s="84"/>
      <c r="R854" s="84"/>
      <c r="S854" s="84"/>
      <c r="T854" s="84"/>
      <c r="U854" s="84"/>
      <c r="V854" s="84"/>
      <c r="W854" s="84"/>
      <c r="X854" s="84"/>
      <c r="Y854" s="84"/>
      <c r="Z854" s="84"/>
      <c r="AA854" s="84"/>
      <c r="AB854" s="84"/>
      <c r="AC854" s="84"/>
      <c r="AD854" s="84"/>
      <c r="AE854" s="84"/>
      <c r="AF854" s="84"/>
      <c r="AG854" s="84"/>
      <c r="AH854" s="84"/>
      <c r="AI854" s="84"/>
      <c r="AJ854" s="84"/>
    </row>
    <row r="855" spans="1:36" x14ac:dyDescent="0.25">
      <c r="A855" s="257"/>
      <c r="B855" s="85"/>
      <c r="C855" s="85"/>
      <c r="D855" s="85"/>
      <c r="E855" s="85"/>
      <c r="F855" s="85"/>
      <c r="G855" s="85"/>
      <c r="H855" s="85"/>
      <c r="I855" s="85"/>
      <c r="J855" s="85"/>
      <c r="K855" s="85"/>
      <c r="L855" s="85"/>
      <c r="M855" s="85"/>
      <c r="N855" s="85"/>
      <c r="O855" s="85"/>
      <c r="P855" s="85"/>
      <c r="Q855" s="85"/>
      <c r="R855" s="85"/>
      <c r="S855" s="85"/>
      <c r="T855" s="85"/>
      <c r="U855" s="85"/>
      <c r="V855" s="85"/>
      <c r="W855" s="85"/>
      <c r="X855" s="85"/>
      <c r="Y855" s="85"/>
      <c r="Z855" s="85"/>
      <c r="AA855" s="85"/>
      <c r="AB855" s="85"/>
      <c r="AC855" s="85"/>
      <c r="AD855" s="85"/>
      <c r="AE855" s="85"/>
      <c r="AF855" s="85"/>
      <c r="AG855" s="85"/>
      <c r="AH855" s="85"/>
      <c r="AI855" s="85"/>
      <c r="AJ855" s="85"/>
    </row>
    <row r="856" spans="1:36" x14ac:dyDescent="0.25">
      <c r="A856" s="256"/>
      <c r="B856" s="84"/>
      <c r="C856" s="84"/>
      <c r="D856" s="84"/>
      <c r="E856" s="84"/>
      <c r="F856" s="84"/>
      <c r="G856" s="84"/>
      <c r="H856" s="84"/>
      <c r="I856" s="84"/>
      <c r="J856" s="84"/>
      <c r="K856" s="84"/>
      <c r="L856" s="84"/>
      <c r="M856" s="84"/>
      <c r="N856" s="84"/>
      <c r="O856" s="84"/>
      <c r="P856" s="84"/>
      <c r="Q856" s="84"/>
      <c r="R856" s="84"/>
      <c r="S856" s="84"/>
      <c r="T856" s="84"/>
      <c r="U856" s="84"/>
      <c r="V856" s="84"/>
      <c r="W856" s="84"/>
      <c r="X856" s="84"/>
      <c r="Y856" s="84"/>
      <c r="Z856" s="84"/>
      <c r="AA856" s="84"/>
      <c r="AB856" s="84"/>
      <c r="AC856" s="84"/>
      <c r="AD856" s="84"/>
      <c r="AE856" s="84"/>
      <c r="AF856" s="84"/>
      <c r="AG856" s="84"/>
      <c r="AH856" s="84"/>
      <c r="AI856" s="84"/>
      <c r="AJ856" s="84"/>
    </row>
    <row r="857" spans="1:36" x14ac:dyDescent="0.25">
      <c r="A857" s="257"/>
      <c r="B857" s="85"/>
      <c r="C857" s="85"/>
      <c r="D857" s="85"/>
      <c r="E857" s="85"/>
      <c r="F857" s="85"/>
      <c r="G857" s="85"/>
      <c r="H857" s="85"/>
      <c r="I857" s="85"/>
      <c r="J857" s="85"/>
      <c r="K857" s="85"/>
      <c r="L857" s="85"/>
      <c r="M857" s="85"/>
      <c r="N857" s="85"/>
      <c r="O857" s="85"/>
      <c r="P857" s="85"/>
      <c r="Q857" s="85"/>
      <c r="R857" s="85"/>
      <c r="S857" s="85"/>
      <c r="T857" s="85"/>
      <c r="U857" s="85"/>
      <c r="V857" s="85"/>
      <c r="W857" s="85"/>
      <c r="X857" s="85"/>
      <c r="Y857" s="85"/>
      <c r="Z857" s="85"/>
      <c r="AA857" s="85"/>
      <c r="AB857" s="85"/>
      <c r="AC857" s="85"/>
      <c r="AD857" s="85"/>
      <c r="AE857" s="85"/>
      <c r="AF857" s="85"/>
      <c r="AG857" s="85"/>
      <c r="AH857" s="85"/>
      <c r="AI857" s="85"/>
      <c r="AJ857" s="85"/>
    </row>
    <row r="858" spans="1:36" x14ac:dyDescent="0.25">
      <c r="A858" s="256"/>
      <c r="B858" s="84"/>
      <c r="C858" s="84"/>
      <c r="D858" s="84"/>
      <c r="E858" s="84"/>
      <c r="F858" s="84"/>
      <c r="G858" s="84"/>
      <c r="H858" s="84"/>
      <c r="I858" s="84"/>
      <c r="J858" s="84"/>
      <c r="K858" s="84"/>
      <c r="L858" s="84"/>
      <c r="M858" s="84"/>
      <c r="N858" s="84"/>
      <c r="O858" s="84"/>
      <c r="P858" s="84"/>
      <c r="Q858" s="84"/>
      <c r="R858" s="84"/>
      <c r="S858" s="84"/>
      <c r="T858" s="84"/>
      <c r="U858" s="84"/>
      <c r="V858" s="84"/>
      <c r="W858" s="84"/>
      <c r="X858" s="84"/>
      <c r="Y858" s="84"/>
      <c r="Z858" s="84"/>
      <c r="AA858" s="84"/>
      <c r="AB858" s="84"/>
      <c r="AC858" s="84"/>
      <c r="AD858" s="84"/>
      <c r="AE858" s="84"/>
      <c r="AF858" s="84"/>
      <c r="AG858" s="84"/>
      <c r="AH858" s="84"/>
      <c r="AI858" s="84"/>
      <c r="AJ858" s="84"/>
    </row>
    <row r="859" spans="1:36" x14ac:dyDescent="0.25">
      <c r="A859" s="257"/>
      <c r="B859" s="85"/>
      <c r="C859" s="85"/>
      <c r="D859" s="85"/>
      <c r="E859" s="85"/>
      <c r="F859" s="85"/>
      <c r="G859" s="85"/>
      <c r="H859" s="85"/>
      <c r="I859" s="85"/>
      <c r="J859" s="85"/>
      <c r="K859" s="85"/>
      <c r="L859" s="85"/>
      <c r="M859" s="85"/>
      <c r="N859" s="85"/>
      <c r="O859" s="85"/>
      <c r="P859" s="85"/>
      <c r="Q859" s="85"/>
      <c r="R859" s="85"/>
      <c r="S859" s="85"/>
      <c r="T859" s="85"/>
      <c r="U859" s="85"/>
      <c r="V859" s="85"/>
      <c r="W859" s="85"/>
      <c r="X859" s="85"/>
      <c r="Y859" s="85"/>
      <c r="Z859" s="85"/>
      <c r="AA859" s="85"/>
      <c r="AB859" s="85"/>
      <c r="AC859" s="85"/>
      <c r="AD859" s="85"/>
      <c r="AE859" s="85"/>
      <c r="AF859" s="85"/>
      <c r="AG859" s="85"/>
      <c r="AH859" s="85"/>
      <c r="AI859" s="85"/>
      <c r="AJ859" s="85"/>
    </row>
    <row r="860" spans="1:36" x14ac:dyDescent="0.25">
      <c r="A860" s="256"/>
      <c r="B860" s="84"/>
      <c r="C860" s="84"/>
      <c r="D860" s="84"/>
      <c r="E860" s="84"/>
      <c r="F860" s="84"/>
      <c r="G860" s="84"/>
      <c r="H860" s="84"/>
      <c r="I860" s="84"/>
      <c r="J860" s="84"/>
      <c r="K860" s="84"/>
      <c r="L860" s="84"/>
      <c r="M860" s="84"/>
      <c r="N860" s="84"/>
      <c r="O860" s="84"/>
      <c r="P860" s="84"/>
      <c r="Q860" s="84"/>
      <c r="R860" s="84"/>
      <c r="S860" s="84"/>
      <c r="T860" s="84"/>
      <c r="U860" s="84"/>
      <c r="V860" s="84"/>
      <c r="W860" s="84"/>
      <c r="X860" s="84"/>
      <c r="Y860" s="84"/>
      <c r="Z860" s="84"/>
      <c r="AA860" s="84"/>
      <c r="AB860" s="84"/>
      <c r="AC860" s="84"/>
      <c r="AD860" s="84"/>
      <c r="AE860" s="84"/>
      <c r="AF860" s="84"/>
      <c r="AG860" s="84"/>
      <c r="AH860" s="84"/>
      <c r="AI860" s="84"/>
      <c r="AJ860" s="84"/>
    </row>
    <row r="861" spans="1:36" x14ac:dyDescent="0.25">
      <c r="A861" s="257"/>
      <c r="B861" s="85"/>
      <c r="C861" s="85"/>
      <c r="D861" s="85"/>
      <c r="E861" s="85"/>
      <c r="F861" s="85"/>
      <c r="G861" s="85"/>
      <c r="H861" s="85"/>
      <c r="I861" s="85"/>
      <c r="J861" s="85"/>
      <c r="K861" s="85"/>
      <c r="L861" s="85"/>
      <c r="M861" s="85"/>
      <c r="N861" s="85"/>
      <c r="O861" s="85"/>
      <c r="P861" s="85"/>
      <c r="Q861" s="85"/>
      <c r="R861" s="85"/>
      <c r="S861" s="85"/>
      <c r="T861" s="85"/>
      <c r="U861" s="85"/>
      <c r="V861" s="85"/>
      <c r="W861" s="85"/>
      <c r="X861" s="85"/>
      <c r="Y861" s="85"/>
      <c r="Z861" s="85"/>
      <c r="AA861" s="85"/>
      <c r="AB861" s="85"/>
      <c r="AC861" s="85"/>
      <c r="AD861" s="85"/>
      <c r="AE861" s="85"/>
      <c r="AF861" s="85"/>
      <c r="AG861" s="85"/>
      <c r="AH861" s="85"/>
      <c r="AI861" s="85"/>
      <c r="AJ861" s="85"/>
    </row>
    <row r="862" spans="1:36" x14ac:dyDescent="0.25">
      <c r="A862" s="256"/>
      <c r="B862" s="84"/>
      <c r="C862" s="84"/>
      <c r="D862" s="84"/>
      <c r="E862" s="84"/>
      <c r="F862" s="84"/>
      <c r="G862" s="84"/>
      <c r="H862" s="84"/>
      <c r="I862" s="84"/>
      <c r="J862" s="84"/>
      <c r="K862" s="84"/>
      <c r="L862" s="84"/>
      <c r="M862" s="84"/>
      <c r="N862" s="84"/>
      <c r="O862" s="84"/>
      <c r="P862" s="84"/>
      <c r="Q862" s="84"/>
      <c r="R862" s="84"/>
      <c r="S862" s="84"/>
      <c r="T862" s="84"/>
      <c r="U862" s="84"/>
      <c r="V862" s="84"/>
      <c r="W862" s="84"/>
      <c r="X862" s="84"/>
      <c r="Y862" s="84"/>
      <c r="Z862" s="84"/>
      <c r="AA862" s="84"/>
      <c r="AB862" s="84"/>
      <c r="AC862" s="84"/>
      <c r="AD862" s="84"/>
      <c r="AE862" s="84"/>
      <c r="AF862" s="84"/>
      <c r="AG862" s="84"/>
      <c r="AH862" s="84"/>
      <c r="AI862" s="84"/>
      <c r="AJ862" s="84"/>
    </row>
    <row r="863" spans="1:36" x14ac:dyDescent="0.25">
      <c r="A863" s="257"/>
      <c r="B863" s="85"/>
      <c r="C863" s="85"/>
      <c r="D863" s="85"/>
      <c r="E863" s="85"/>
      <c r="F863" s="85"/>
      <c r="G863" s="85"/>
      <c r="H863" s="85"/>
      <c r="I863" s="85"/>
      <c r="J863" s="85"/>
      <c r="K863" s="85"/>
      <c r="L863" s="85"/>
      <c r="M863" s="85"/>
      <c r="N863" s="85"/>
      <c r="O863" s="85"/>
      <c r="P863" s="85"/>
      <c r="Q863" s="85"/>
      <c r="R863" s="85"/>
      <c r="S863" s="85"/>
      <c r="T863" s="85"/>
      <c r="U863" s="85"/>
      <c r="V863" s="85"/>
      <c r="W863" s="85"/>
      <c r="X863" s="85"/>
      <c r="Y863" s="85"/>
      <c r="Z863" s="85"/>
      <c r="AA863" s="85"/>
      <c r="AB863" s="85"/>
      <c r="AC863" s="85"/>
      <c r="AD863" s="85"/>
      <c r="AE863" s="85"/>
      <c r="AF863" s="85"/>
      <c r="AG863" s="85"/>
      <c r="AH863" s="85"/>
      <c r="AI863" s="85"/>
      <c r="AJ863" s="85"/>
    </row>
    <row r="864" spans="1:36" x14ac:dyDescent="0.25">
      <c r="A864" s="256"/>
      <c r="B864" s="84"/>
      <c r="C864" s="84"/>
      <c r="D864" s="84"/>
      <c r="E864" s="84"/>
      <c r="F864" s="84"/>
      <c r="G864" s="84"/>
      <c r="H864" s="84"/>
      <c r="I864" s="84"/>
      <c r="J864" s="84"/>
      <c r="K864" s="84"/>
      <c r="L864" s="84"/>
      <c r="M864" s="84"/>
      <c r="N864" s="84"/>
      <c r="O864" s="84"/>
      <c r="P864" s="84"/>
      <c r="Q864" s="84"/>
      <c r="R864" s="84"/>
      <c r="S864" s="84"/>
      <c r="T864" s="84"/>
      <c r="U864" s="84"/>
      <c r="V864" s="84"/>
      <c r="W864" s="84"/>
      <c r="X864" s="84"/>
      <c r="Y864" s="84"/>
      <c r="Z864" s="84"/>
      <c r="AA864" s="84"/>
      <c r="AB864" s="84"/>
      <c r="AC864" s="84"/>
      <c r="AD864" s="84"/>
      <c r="AE864" s="84"/>
      <c r="AF864" s="84"/>
      <c r="AG864" s="84"/>
      <c r="AH864" s="84"/>
      <c r="AI864" s="84"/>
      <c r="AJ864" s="84"/>
    </row>
    <row r="865" spans="1:36" x14ac:dyDescent="0.25">
      <c r="A865" s="257"/>
      <c r="B865" s="85"/>
      <c r="C865" s="85"/>
      <c r="D865" s="85"/>
      <c r="E865" s="85"/>
      <c r="F865" s="85"/>
      <c r="G865" s="85"/>
      <c r="H865" s="85"/>
      <c r="I865" s="85"/>
      <c r="J865" s="85"/>
      <c r="K865" s="85"/>
      <c r="L865" s="85"/>
      <c r="M865" s="85"/>
      <c r="N865" s="85"/>
      <c r="O865" s="85"/>
      <c r="P865" s="85"/>
      <c r="Q865" s="85"/>
      <c r="R865" s="85"/>
      <c r="S865" s="85"/>
      <c r="T865" s="85"/>
      <c r="U865" s="85"/>
      <c r="V865" s="85"/>
      <c r="W865" s="85"/>
      <c r="X865" s="85"/>
      <c r="Y865" s="85"/>
      <c r="Z865" s="85"/>
      <c r="AA865" s="85"/>
      <c r="AB865" s="85"/>
      <c r="AC865" s="85"/>
      <c r="AD865" s="85"/>
      <c r="AE865" s="85"/>
      <c r="AF865" s="85"/>
      <c r="AG865" s="85"/>
      <c r="AH865" s="85"/>
      <c r="AI865" s="85"/>
      <c r="AJ865" s="85"/>
    </row>
    <row r="866" spans="1:36" x14ac:dyDescent="0.25">
      <c r="A866" s="256"/>
      <c r="B866" s="84"/>
      <c r="C866" s="84"/>
      <c r="D866" s="84"/>
      <c r="E866" s="84"/>
      <c r="F866" s="84"/>
      <c r="G866" s="84"/>
      <c r="H866" s="84"/>
      <c r="I866" s="84"/>
      <c r="J866" s="84"/>
      <c r="K866" s="84"/>
      <c r="L866" s="84"/>
      <c r="M866" s="84"/>
      <c r="N866" s="84"/>
      <c r="O866" s="84"/>
      <c r="P866" s="84"/>
      <c r="Q866" s="84"/>
      <c r="R866" s="84"/>
      <c r="S866" s="84"/>
      <c r="T866" s="84"/>
      <c r="U866" s="84"/>
      <c r="V866" s="84"/>
      <c r="W866" s="84"/>
      <c r="X866" s="84"/>
      <c r="Y866" s="84"/>
      <c r="Z866" s="84"/>
      <c r="AA866" s="84"/>
      <c r="AB866" s="84"/>
      <c r="AC866" s="84"/>
      <c r="AD866" s="84"/>
      <c r="AE866" s="84"/>
      <c r="AF866" s="84"/>
      <c r="AG866" s="84"/>
      <c r="AH866" s="84"/>
      <c r="AI866" s="84"/>
      <c r="AJ866" s="84"/>
    </row>
    <row r="867" spans="1:36" x14ac:dyDescent="0.25">
      <c r="A867" s="257"/>
      <c r="B867" s="85"/>
      <c r="C867" s="85"/>
      <c r="D867" s="85"/>
      <c r="E867" s="85"/>
      <c r="F867" s="85"/>
      <c r="G867" s="85"/>
      <c r="H867" s="85"/>
      <c r="I867" s="85"/>
      <c r="J867" s="85"/>
      <c r="K867" s="85"/>
      <c r="L867" s="85"/>
      <c r="M867" s="85"/>
      <c r="N867" s="85"/>
      <c r="O867" s="85"/>
      <c r="P867" s="85"/>
      <c r="Q867" s="85"/>
      <c r="R867" s="85"/>
      <c r="S867" s="85"/>
      <c r="T867" s="85"/>
      <c r="U867" s="85"/>
      <c r="V867" s="85"/>
      <c r="W867" s="85"/>
      <c r="X867" s="85"/>
      <c r="Y867" s="85"/>
      <c r="Z867" s="85"/>
      <c r="AA867" s="85"/>
      <c r="AB867" s="85"/>
      <c r="AC867" s="85"/>
      <c r="AD867" s="85"/>
      <c r="AE867" s="85"/>
      <c r="AF867" s="85"/>
      <c r="AG867" s="85"/>
      <c r="AH867" s="85"/>
      <c r="AI867" s="85"/>
      <c r="AJ867" s="85"/>
    </row>
    <row r="868" spans="1:36" x14ac:dyDescent="0.25">
      <c r="A868" s="256"/>
      <c r="B868" s="84"/>
      <c r="C868" s="84"/>
      <c r="D868" s="84"/>
      <c r="E868" s="84"/>
      <c r="F868" s="84"/>
      <c r="G868" s="84"/>
      <c r="H868" s="84"/>
      <c r="I868" s="84"/>
      <c r="J868" s="84"/>
      <c r="K868" s="84"/>
      <c r="L868" s="84"/>
      <c r="M868" s="84"/>
      <c r="N868" s="84"/>
      <c r="O868" s="84"/>
      <c r="P868" s="84"/>
      <c r="Q868" s="84"/>
      <c r="R868" s="84"/>
      <c r="S868" s="84"/>
      <c r="T868" s="84"/>
      <c r="U868" s="84"/>
      <c r="V868" s="84"/>
      <c r="W868" s="84"/>
      <c r="X868" s="84"/>
      <c r="Y868" s="84"/>
      <c r="Z868" s="84"/>
      <c r="AA868" s="84"/>
      <c r="AB868" s="84"/>
      <c r="AC868" s="84"/>
      <c r="AD868" s="84"/>
      <c r="AE868" s="84"/>
      <c r="AF868" s="84"/>
      <c r="AG868" s="84"/>
      <c r="AH868" s="84"/>
      <c r="AI868" s="84"/>
      <c r="AJ868" s="84"/>
    </row>
    <row r="869" spans="1:36" x14ac:dyDescent="0.25">
      <c r="A869" s="257"/>
      <c r="B869" s="85"/>
      <c r="C869" s="85"/>
      <c r="D869" s="85"/>
      <c r="E869" s="85"/>
      <c r="F869" s="85"/>
      <c r="G869" s="85"/>
      <c r="H869" s="85"/>
      <c r="I869" s="85"/>
      <c r="J869" s="85"/>
      <c r="K869" s="85"/>
      <c r="L869" s="85"/>
      <c r="M869" s="85"/>
      <c r="N869" s="85"/>
      <c r="O869" s="85"/>
      <c r="P869" s="85"/>
      <c r="Q869" s="85"/>
      <c r="R869" s="85"/>
      <c r="S869" s="85"/>
      <c r="T869" s="85"/>
      <c r="U869" s="85"/>
      <c r="V869" s="85"/>
      <c r="W869" s="85"/>
      <c r="X869" s="85"/>
      <c r="Y869" s="85"/>
      <c r="Z869" s="85"/>
      <c r="AA869" s="85"/>
      <c r="AB869" s="85"/>
      <c r="AC869" s="85"/>
      <c r="AD869" s="85"/>
      <c r="AE869" s="85"/>
      <c r="AF869" s="85"/>
      <c r="AG869" s="85"/>
      <c r="AH869" s="85"/>
      <c r="AI869" s="85"/>
      <c r="AJ869" s="85"/>
    </row>
    <row r="870" spans="1:36" x14ac:dyDescent="0.25">
      <c r="A870" s="256"/>
      <c r="B870" s="84"/>
      <c r="C870" s="84"/>
      <c r="D870" s="84"/>
      <c r="E870" s="84"/>
      <c r="F870" s="84"/>
      <c r="G870" s="84"/>
      <c r="H870" s="84"/>
      <c r="I870" s="84"/>
      <c r="J870" s="84"/>
      <c r="K870" s="84"/>
      <c r="L870" s="84"/>
      <c r="M870" s="84"/>
      <c r="N870" s="84"/>
      <c r="O870" s="84"/>
      <c r="P870" s="84"/>
      <c r="Q870" s="84"/>
      <c r="R870" s="84"/>
      <c r="S870" s="84"/>
      <c r="T870" s="84"/>
      <c r="U870" s="84"/>
      <c r="V870" s="84"/>
      <c r="W870" s="84"/>
      <c r="X870" s="84"/>
      <c r="Y870" s="84"/>
      <c r="Z870" s="84"/>
      <c r="AA870" s="84"/>
      <c r="AB870" s="84"/>
      <c r="AC870" s="84"/>
      <c r="AD870" s="84"/>
      <c r="AE870" s="84"/>
      <c r="AF870" s="84"/>
      <c r="AG870" s="84"/>
      <c r="AH870" s="84"/>
      <c r="AI870" s="84"/>
      <c r="AJ870" s="84"/>
    </row>
    <row r="871" spans="1:36" x14ac:dyDescent="0.25">
      <c r="A871" s="257"/>
      <c r="B871" s="85"/>
      <c r="C871" s="85"/>
      <c r="D871" s="85"/>
      <c r="E871" s="85"/>
      <c r="F871" s="85"/>
      <c r="G871" s="85"/>
      <c r="H871" s="85"/>
      <c r="I871" s="85"/>
      <c r="J871" s="85"/>
      <c r="K871" s="85"/>
      <c r="L871" s="85"/>
      <c r="M871" s="85"/>
      <c r="N871" s="85"/>
      <c r="O871" s="85"/>
      <c r="P871" s="85"/>
      <c r="Q871" s="85"/>
      <c r="R871" s="85"/>
      <c r="S871" s="85"/>
      <c r="T871" s="85"/>
      <c r="U871" s="85"/>
      <c r="V871" s="85"/>
      <c r="W871" s="85"/>
      <c r="X871" s="85"/>
      <c r="Y871" s="85"/>
      <c r="Z871" s="85"/>
      <c r="AA871" s="85"/>
      <c r="AB871" s="85"/>
      <c r="AC871" s="85"/>
      <c r="AD871" s="85"/>
      <c r="AE871" s="85"/>
      <c r="AF871" s="85"/>
      <c r="AG871" s="85"/>
      <c r="AH871" s="85"/>
      <c r="AI871" s="85"/>
      <c r="AJ871" s="85"/>
    </row>
    <row r="872" spans="1:36" x14ac:dyDescent="0.25">
      <c r="A872" s="256"/>
      <c r="B872" s="84"/>
      <c r="C872" s="84"/>
      <c r="D872" s="84"/>
      <c r="E872" s="84"/>
      <c r="F872" s="84"/>
      <c r="G872" s="84"/>
      <c r="H872" s="84"/>
      <c r="I872" s="84"/>
      <c r="J872" s="84"/>
      <c r="K872" s="84"/>
      <c r="L872" s="84"/>
      <c r="M872" s="84"/>
      <c r="N872" s="84"/>
      <c r="O872" s="84"/>
      <c r="P872" s="84"/>
      <c r="Q872" s="84"/>
      <c r="R872" s="84"/>
      <c r="S872" s="84"/>
      <c r="T872" s="84"/>
      <c r="U872" s="84"/>
      <c r="V872" s="84"/>
      <c r="W872" s="84"/>
      <c r="X872" s="84"/>
      <c r="Y872" s="84"/>
      <c r="Z872" s="84"/>
      <c r="AA872" s="84"/>
      <c r="AB872" s="84"/>
      <c r="AC872" s="84"/>
      <c r="AD872" s="84"/>
      <c r="AE872" s="84"/>
      <c r="AF872" s="84"/>
      <c r="AG872" s="84"/>
      <c r="AH872" s="84"/>
      <c r="AI872" s="84"/>
      <c r="AJ872" s="84"/>
    </row>
    <row r="873" spans="1:36" x14ac:dyDescent="0.25">
      <c r="A873" s="257"/>
      <c r="B873" s="85"/>
      <c r="C873" s="85"/>
      <c r="D873" s="85"/>
      <c r="E873" s="85"/>
      <c r="F873" s="85"/>
      <c r="G873" s="85"/>
      <c r="H873" s="85"/>
      <c r="I873" s="85"/>
      <c r="J873" s="85"/>
      <c r="K873" s="85"/>
      <c r="L873" s="85"/>
      <c r="M873" s="85"/>
      <c r="N873" s="85"/>
      <c r="O873" s="85"/>
      <c r="P873" s="85"/>
      <c r="Q873" s="85"/>
      <c r="R873" s="85"/>
      <c r="S873" s="85"/>
      <c r="T873" s="85"/>
      <c r="U873" s="85"/>
      <c r="V873" s="85"/>
      <c r="W873" s="85"/>
      <c r="X873" s="85"/>
      <c r="Y873" s="85"/>
      <c r="Z873" s="85"/>
      <c r="AA873" s="85"/>
      <c r="AB873" s="85"/>
      <c r="AC873" s="85"/>
      <c r="AD873" s="85"/>
      <c r="AE873" s="85"/>
      <c r="AF873" s="85"/>
      <c r="AG873" s="85"/>
      <c r="AH873" s="85"/>
      <c r="AI873" s="85"/>
      <c r="AJ873" s="85"/>
    </row>
    <row r="874" spans="1:36" x14ac:dyDescent="0.25">
      <c r="A874" s="256"/>
      <c r="B874" s="84"/>
      <c r="C874" s="84"/>
      <c r="D874" s="84"/>
      <c r="E874" s="84"/>
      <c r="F874" s="84"/>
      <c r="G874" s="84"/>
      <c r="H874" s="84"/>
      <c r="I874" s="84"/>
      <c r="J874" s="84"/>
      <c r="K874" s="84"/>
      <c r="L874" s="84"/>
      <c r="M874" s="84"/>
      <c r="N874" s="84"/>
      <c r="O874" s="84"/>
      <c r="P874" s="84"/>
      <c r="Q874" s="84"/>
      <c r="R874" s="84"/>
      <c r="S874" s="84"/>
      <c r="T874" s="84"/>
      <c r="U874" s="84"/>
      <c r="V874" s="84"/>
      <c r="W874" s="84"/>
      <c r="X874" s="84"/>
      <c r="Y874" s="84"/>
      <c r="Z874" s="84"/>
      <c r="AA874" s="84"/>
      <c r="AB874" s="84"/>
      <c r="AC874" s="84"/>
      <c r="AD874" s="84"/>
      <c r="AE874" s="84"/>
      <c r="AF874" s="84"/>
      <c r="AG874" s="84"/>
      <c r="AH874" s="84"/>
      <c r="AI874" s="84"/>
      <c r="AJ874" s="84"/>
    </row>
    <row r="875" spans="1:36" x14ac:dyDescent="0.25">
      <c r="A875" s="257"/>
      <c r="B875" s="85"/>
      <c r="C875" s="85"/>
      <c r="D875" s="85"/>
      <c r="E875" s="85"/>
      <c r="F875" s="85"/>
      <c r="G875" s="85"/>
      <c r="H875" s="85"/>
      <c r="I875" s="85"/>
      <c r="J875" s="85"/>
      <c r="K875" s="85"/>
      <c r="L875" s="85"/>
      <c r="M875" s="85"/>
      <c r="N875" s="85"/>
      <c r="O875" s="85"/>
      <c r="P875" s="85"/>
      <c r="Q875" s="85"/>
      <c r="R875" s="85"/>
      <c r="S875" s="85"/>
      <c r="T875" s="85"/>
      <c r="U875" s="85"/>
      <c r="V875" s="85"/>
      <c r="W875" s="85"/>
      <c r="X875" s="85"/>
      <c r="Y875" s="85"/>
      <c r="Z875" s="85"/>
      <c r="AA875" s="85"/>
      <c r="AB875" s="85"/>
      <c r="AC875" s="85"/>
      <c r="AD875" s="85"/>
      <c r="AE875" s="85"/>
      <c r="AF875" s="85"/>
      <c r="AG875" s="85"/>
      <c r="AH875" s="85"/>
      <c r="AI875" s="85"/>
      <c r="AJ875" s="85"/>
    </row>
    <row r="876" spans="1:36" x14ac:dyDescent="0.25">
      <c r="A876" s="256"/>
      <c r="B876" s="84"/>
      <c r="C876" s="84"/>
      <c r="D876" s="84"/>
      <c r="E876" s="84"/>
      <c r="F876" s="84"/>
      <c r="G876" s="84"/>
      <c r="H876" s="84"/>
      <c r="I876" s="84"/>
      <c r="J876" s="84"/>
      <c r="K876" s="84"/>
      <c r="L876" s="84"/>
      <c r="M876" s="84"/>
      <c r="N876" s="84"/>
      <c r="O876" s="84"/>
      <c r="P876" s="84"/>
      <c r="Q876" s="84"/>
      <c r="R876" s="84"/>
      <c r="S876" s="84"/>
      <c r="T876" s="84"/>
      <c r="U876" s="84"/>
      <c r="V876" s="84"/>
      <c r="W876" s="84"/>
      <c r="X876" s="84"/>
      <c r="Y876" s="84"/>
      <c r="Z876" s="84"/>
      <c r="AA876" s="84"/>
      <c r="AB876" s="84"/>
      <c r="AC876" s="84"/>
      <c r="AD876" s="84"/>
      <c r="AE876" s="84"/>
      <c r="AF876" s="84"/>
      <c r="AG876" s="84"/>
      <c r="AH876" s="84"/>
      <c r="AI876" s="84"/>
      <c r="AJ876" s="84"/>
    </row>
    <row r="877" spans="1:36" x14ac:dyDescent="0.25">
      <c r="A877" s="257"/>
      <c r="B877" s="85"/>
      <c r="C877" s="85"/>
      <c r="D877" s="85"/>
      <c r="E877" s="85"/>
      <c r="F877" s="85"/>
      <c r="G877" s="85"/>
      <c r="H877" s="85"/>
      <c r="I877" s="85"/>
      <c r="J877" s="85"/>
      <c r="K877" s="85"/>
      <c r="L877" s="85"/>
      <c r="M877" s="85"/>
      <c r="N877" s="85"/>
      <c r="O877" s="85"/>
      <c r="P877" s="85"/>
      <c r="Q877" s="85"/>
      <c r="R877" s="85"/>
      <c r="S877" s="85"/>
      <c r="T877" s="85"/>
      <c r="U877" s="85"/>
      <c r="V877" s="85"/>
      <c r="W877" s="85"/>
      <c r="X877" s="85"/>
      <c r="Y877" s="85"/>
      <c r="Z877" s="85"/>
      <c r="AA877" s="85"/>
      <c r="AB877" s="85"/>
      <c r="AC877" s="85"/>
      <c r="AD877" s="85"/>
      <c r="AE877" s="85"/>
      <c r="AF877" s="85"/>
      <c r="AG877" s="85"/>
      <c r="AH877" s="85"/>
      <c r="AI877" s="85"/>
      <c r="AJ877" s="85"/>
    </row>
    <row r="878" spans="1:36" x14ac:dyDescent="0.25">
      <c r="A878" s="256"/>
      <c r="B878" s="84"/>
      <c r="C878" s="84"/>
      <c r="D878" s="84"/>
      <c r="E878" s="84"/>
      <c r="F878" s="84"/>
      <c r="G878" s="84"/>
      <c r="H878" s="84"/>
      <c r="I878" s="84"/>
      <c r="J878" s="84"/>
      <c r="K878" s="84"/>
      <c r="L878" s="84"/>
      <c r="M878" s="84"/>
      <c r="N878" s="84"/>
      <c r="O878" s="84"/>
      <c r="P878" s="84"/>
      <c r="Q878" s="84"/>
      <c r="R878" s="84"/>
      <c r="S878" s="84"/>
      <c r="T878" s="84"/>
      <c r="U878" s="84"/>
      <c r="V878" s="84"/>
      <c r="W878" s="84"/>
      <c r="X878" s="84"/>
      <c r="Y878" s="84"/>
      <c r="Z878" s="84"/>
      <c r="AA878" s="84"/>
      <c r="AB878" s="84"/>
      <c r="AC878" s="84"/>
      <c r="AD878" s="84"/>
      <c r="AE878" s="84"/>
      <c r="AF878" s="84"/>
      <c r="AG878" s="84"/>
      <c r="AH878" s="84"/>
      <c r="AI878" s="84"/>
      <c r="AJ878" s="84"/>
    </row>
    <row r="879" spans="1:36" x14ac:dyDescent="0.25">
      <c r="A879" s="257"/>
      <c r="B879" s="85"/>
      <c r="C879" s="85"/>
      <c r="D879" s="85"/>
      <c r="E879" s="85"/>
      <c r="F879" s="85"/>
      <c r="G879" s="85"/>
      <c r="H879" s="85"/>
      <c r="I879" s="85"/>
      <c r="J879" s="85"/>
      <c r="K879" s="85"/>
      <c r="L879" s="85"/>
      <c r="M879" s="85"/>
      <c r="N879" s="85"/>
      <c r="O879" s="85"/>
      <c r="P879" s="85"/>
      <c r="Q879" s="85"/>
      <c r="R879" s="85"/>
      <c r="S879" s="85"/>
      <c r="T879" s="85"/>
      <c r="U879" s="85"/>
      <c r="V879" s="85"/>
      <c r="W879" s="85"/>
      <c r="X879" s="85"/>
      <c r="Y879" s="85"/>
      <c r="Z879" s="85"/>
      <c r="AA879" s="85"/>
      <c r="AB879" s="85"/>
      <c r="AC879" s="85"/>
      <c r="AD879" s="85"/>
      <c r="AE879" s="85"/>
      <c r="AF879" s="85"/>
      <c r="AG879" s="85"/>
      <c r="AH879" s="85"/>
      <c r="AI879" s="85"/>
      <c r="AJ879" s="85"/>
    </row>
    <row r="880" spans="1:36" x14ac:dyDescent="0.25">
      <c r="A880" s="256"/>
      <c r="B880" s="84"/>
      <c r="C880" s="84"/>
      <c r="D880" s="84"/>
      <c r="E880" s="84"/>
      <c r="F880" s="84"/>
      <c r="G880" s="84"/>
      <c r="H880" s="84"/>
      <c r="I880" s="84"/>
      <c r="J880" s="84"/>
      <c r="K880" s="84"/>
      <c r="L880" s="84"/>
      <c r="M880" s="84"/>
      <c r="N880" s="84"/>
      <c r="O880" s="84"/>
      <c r="P880" s="84"/>
      <c r="Q880" s="84"/>
      <c r="R880" s="84"/>
      <c r="S880" s="84"/>
      <c r="T880" s="84"/>
      <c r="U880" s="84"/>
      <c r="V880" s="84"/>
      <c r="W880" s="84"/>
      <c r="X880" s="84"/>
      <c r="Y880" s="84"/>
      <c r="Z880" s="84"/>
      <c r="AA880" s="84"/>
      <c r="AB880" s="84"/>
      <c r="AC880" s="84"/>
      <c r="AD880" s="84"/>
      <c r="AE880" s="84"/>
      <c r="AF880" s="84"/>
      <c r="AG880" s="84"/>
      <c r="AH880" s="84"/>
      <c r="AI880" s="84"/>
      <c r="AJ880" s="84"/>
    </row>
    <row r="881" spans="1:36" x14ac:dyDescent="0.25">
      <c r="A881" s="257"/>
      <c r="B881" s="85"/>
      <c r="C881" s="85"/>
      <c r="D881" s="85"/>
      <c r="E881" s="85"/>
      <c r="F881" s="85"/>
      <c r="G881" s="85"/>
      <c r="H881" s="85"/>
      <c r="I881" s="85"/>
      <c r="J881" s="85"/>
      <c r="K881" s="85"/>
      <c r="L881" s="85"/>
      <c r="M881" s="85"/>
      <c r="N881" s="85"/>
      <c r="O881" s="85"/>
      <c r="P881" s="85"/>
      <c r="Q881" s="85"/>
      <c r="R881" s="85"/>
      <c r="S881" s="85"/>
      <c r="T881" s="85"/>
      <c r="U881" s="85"/>
      <c r="V881" s="85"/>
      <c r="W881" s="85"/>
      <c r="X881" s="85"/>
      <c r="Y881" s="85"/>
      <c r="Z881" s="85"/>
      <c r="AA881" s="85"/>
      <c r="AB881" s="85"/>
      <c r="AC881" s="85"/>
      <c r="AD881" s="85"/>
      <c r="AE881" s="85"/>
      <c r="AF881" s="85"/>
      <c r="AG881" s="85"/>
      <c r="AH881" s="85"/>
      <c r="AI881" s="85"/>
      <c r="AJ881" s="85"/>
    </row>
    <row r="882" spans="1:36" x14ac:dyDescent="0.25">
      <c r="A882" s="256"/>
      <c r="B882" s="84"/>
      <c r="C882" s="84"/>
      <c r="D882" s="84"/>
      <c r="E882" s="84"/>
      <c r="F882" s="84"/>
      <c r="G882" s="84"/>
      <c r="H882" s="84"/>
      <c r="I882" s="84"/>
      <c r="J882" s="84"/>
      <c r="K882" s="84"/>
      <c r="L882" s="84"/>
      <c r="M882" s="84"/>
      <c r="N882" s="84"/>
      <c r="O882" s="84"/>
      <c r="P882" s="84"/>
      <c r="Q882" s="84"/>
      <c r="R882" s="84"/>
      <c r="S882" s="84"/>
      <c r="T882" s="84"/>
      <c r="U882" s="84"/>
      <c r="V882" s="84"/>
      <c r="W882" s="84"/>
      <c r="X882" s="84"/>
      <c r="Y882" s="84"/>
      <c r="Z882" s="84"/>
      <c r="AA882" s="84"/>
      <c r="AB882" s="84"/>
      <c r="AC882" s="84"/>
      <c r="AD882" s="84"/>
      <c r="AE882" s="84"/>
      <c r="AF882" s="84"/>
      <c r="AG882" s="84"/>
      <c r="AH882" s="84"/>
      <c r="AI882" s="84"/>
      <c r="AJ882" s="84"/>
    </row>
    <row r="883" spans="1:36" x14ac:dyDescent="0.25">
      <c r="A883" s="257"/>
      <c r="B883" s="85"/>
      <c r="C883" s="85"/>
      <c r="D883" s="85"/>
      <c r="E883" s="85"/>
      <c r="F883" s="85"/>
      <c r="G883" s="85"/>
      <c r="H883" s="85"/>
      <c r="I883" s="85"/>
      <c r="J883" s="85"/>
      <c r="K883" s="85"/>
      <c r="L883" s="85"/>
      <c r="M883" s="85"/>
      <c r="N883" s="85"/>
      <c r="O883" s="85"/>
      <c r="P883" s="85"/>
      <c r="Q883" s="85"/>
      <c r="R883" s="85"/>
      <c r="S883" s="85"/>
      <c r="T883" s="85"/>
      <c r="U883" s="85"/>
      <c r="V883" s="85"/>
      <c r="W883" s="85"/>
      <c r="X883" s="85"/>
      <c r="Y883" s="85"/>
      <c r="Z883" s="85"/>
      <c r="AA883" s="85"/>
      <c r="AB883" s="85"/>
      <c r="AC883" s="85"/>
      <c r="AD883" s="85"/>
      <c r="AE883" s="85"/>
      <c r="AF883" s="85"/>
      <c r="AG883" s="85"/>
      <c r="AH883" s="85"/>
      <c r="AI883" s="85"/>
      <c r="AJ883" s="85"/>
    </row>
    <row r="884" spans="1:36" x14ac:dyDescent="0.25">
      <c r="A884" s="256"/>
      <c r="B884" s="84"/>
      <c r="C884" s="84"/>
      <c r="D884" s="84"/>
      <c r="E884" s="84"/>
      <c r="F884" s="84"/>
      <c r="G884" s="84"/>
      <c r="H884" s="84"/>
      <c r="I884" s="84"/>
      <c r="J884" s="84"/>
      <c r="K884" s="84"/>
      <c r="L884" s="84"/>
      <c r="M884" s="84"/>
      <c r="N884" s="84"/>
      <c r="O884" s="84"/>
      <c r="P884" s="84"/>
      <c r="Q884" s="84"/>
      <c r="R884" s="84"/>
      <c r="S884" s="84"/>
      <c r="T884" s="84"/>
      <c r="U884" s="84"/>
      <c r="V884" s="84"/>
      <c r="W884" s="84"/>
      <c r="X884" s="84"/>
      <c r="Y884" s="84"/>
      <c r="Z884" s="84"/>
      <c r="AA884" s="84"/>
      <c r="AB884" s="84"/>
      <c r="AC884" s="84"/>
      <c r="AD884" s="84"/>
      <c r="AE884" s="84"/>
      <c r="AF884" s="84"/>
      <c r="AG884" s="84"/>
      <c r="AH884" s="84"/>
      <c r="AI884" s="84"/>
      <c r="AJ884" s="84"/>
    </row>
    <row r="885" spans="1:36" x14ac:dyDescent="0.25">
      <c r="A885" s="257"/>
      <c r="B885" s="85"/>
      <c r="C885" s="85"/>
      <c r="D885" s="85"/>
      <c r="E885" s="85"/>
      <c r="F885" s="85"/>
      <c r="G885" s="85"/>
      <c r="H885" s="85"/>
      <c r="I885" s="85"/>
      <c r="J885" s="85"/>
      <c r="K885" s="85"/>
      <c r="L885" s="85"/>
      <c r="M885" s="85"/>
      <c r="N885" s="85"/>
      <c r="O885" s="85"/>
      <c r="P885" s="85"/>
      <c r="Q885" s="85"/>
      <c r="R885" s="85"/>
      <c r="S885" s="85"/>
      <c r="T885" s="85"/>
      <c r="U885" s="85"/>
      <c r="V885" s="85"/>
      <c r="W885" s="85"/>
      <c r="X885" s="85"/>
      <c r="Y885" s="85"/>
      <c r="Z885" s="85"/>
      <c r="AA885" s="85"/>
      <c r="AB885" s="85"/>
      <c r="AC885" s="85"/>
      <c r="AD885" s="85"/>
      <c r="AE885" s="85"/>
      <c r="AF885" s="85"/>
      <c r="AG885" s="85"/>
      <c r="AH885" s="85"/>
      <c r="AI885" s="85"/>
      <c r="AJ885" s="85"/>
    </row>
    <row r="886" spans="1:36" x14ac:dyDescent="0.25">
      <c r="A886" s="256"/>
      <c r="B886" s="84"/>
      <c r="C886" s="84"/>
      <c r="D886" s="84"/>
      <c r="E886" s="84"/>
      <c r="F886" s="84"/>
      <c r="G886" s="84"/>
      <c r="H886" s="84"/>
      <c r="I886" s="84"/>
      <c r="J886" s="84"/>
      <c r="K886" s="84"/>
      <c r="L886" s="84"/>
      <c r="M886" s="84"/>
      <c r="N886" s="84"/>
      <c r="O886" s="84"/>
      <c r="P886" s="84"/>
      <c r="Q886" s="84"/>
      <c r="R886" s="84"/>
      <c r="S886" s="84"/>
      <c r="T886" s="84"/>
      <c r="U886" s="84"/>
      <c r="V886" s="84"/>
      <c r="W886" s="84"/>
      <c r="X886" s="84"/>
      <c r="Y886" s="84"/>
      <c r="Z886" s="84"/>
      <c r="AA886" s="84"/>
      <c r="AB886" s="84"/>
      <c r="AC886" s="84"/>
      <c r="AD886" s="84"/>
      <c r="AE886" s="84"/>
      <c r="AF886" s="84"/>
      <c r="AG886" s="84"/>
      <c r="AH886" s="84"/>
      <c r="AI886" s="84"/>
      <c r="AJ886" s="84"/>
    </row>
    <row r="887" spans="1:36" x14ac:dyDescent="0.25">
      <c r="A887" s="257"/>
      <c r="B887" s="85"/>
      <c r="C887" s="85"/>
      <c r="D887" s="85"/>
      <c r="E887" s="85"/>
      <c r="F887" s="85"/>
      <c r="G887" s="85"/>
      <c r="H887" s="85"/>
      <c r="I887" s="85"/>
      <c r="J887" s="85"/>
      <c r="K887" s="85"/>
      <c r="L887" s="85"/>
      <c r="M887" s="85"/>
      <c r="N887" s="85"/>
      <c r="O887" s="85"/>
      <c r="P887" s="85"/>
      <c r="Q887" s="85"/>
      <c r="R887" s="85"/>
      <c r="S887" s="85"/>
      <c r="T887" s="85"/>
      <c r="U887" s="85"/>
      <c r="V887" s="85"/>
      <c r="W887" s="85"/>
      <c r="X887" s="85"/>
      <c r="Y887" s="85"/>
      <c r="Z887" s="85"/>
      <c r="AA887" s="85"/>
      <c r="AB887" s="85"/>
      <c r="AC887" s="85"/>
      <c r="AD887" s="85"/>
      <c r="AE887" s="85"/>
      <c r="AF887" s="85"/>
      <c r="AG887" s="85"/>
      <c r="AH887" s="85"/>
      <c r="AI887" s="85"/>
      <c r="AJ887" s="85"/>
    </row>
    <row r="888" spans="1:36" x14ac:dyDescent="0.25">
      <c r="A888" s="256"/>
      <c r="B888" s="84"/>
      <c r="C888" s="84"/>
      <c r="D888" s="84"/>
      <c r="E888" s="84"/>
      <c r="F888" s="84"/>
      <c r="G888" s="84"/>
      <c r="H888" s="84"/>
      <c r="I888" s="84"/>
      <c r="J888" s="84"/>
      <c r="K888" s="84"/>
      <c r="L888" s="84"/>
      <c r="M888" s="84"/>
      <c r="N888" s="84"/>
      <c r="O888" s="84"/>
      <c r="P888" s="84"/>
      <c r="Q888" s="84"/>
      <c r="R888" s="84"/>
      <c r="S888" s="84"/>
      <c r="T888" s="84"/>
      <c r="U888" s="84"/>
      <c r="V888" s="84"/>
      <c r="W888" s="84"/>
      <c r="X888" s="84"/>
      <c r="Y888" s="84"/>
      <c r="Z888" s="84"/>
      <c r="AA888" s="84"/>
      <c r="AB888" s="84"/>
      <c r="AC888" s="84"/>
      <c r="AD888" s="84"/>
      <c r="AE888" s="84"/>
      <c r="AF888" s="84"/>
      <c r="AG888" s="84"/>
      <c r="AH888" s="84"/>
      <c r="AI888" s="84"/>
      <c r="AJ888" s="84"/>
    </row>
    <row r="889" spans="1:36" x14ac:dyDescent="0.25">
      <c r="A889" s="257"/>
      <c r="B889" s="85"/>
      <c r="C889" s="85"/>
      <c r="D889" s="85"/>
      <c r="E889" s="85"/>
      <c r="F889" s="85"/>
      <c r="G889" s="85"/>
      <c r="H889" s="85"/>
      <c r="I889" s="85"/>
      <c r="J889" s="85"/>
      <c r="K889" s="85"/>
      <c r="L889" s="85"/>
      <c r="M889" s="85"/>
      <c r="N889" s="85"/>
      <c r="O889" s="85"/>
      <c r="P889" s="85"/>
      <c r="Q889" s="85"/>
      <c r="R889" s="85"/>
      <c r="S889" s="85"/>
      <c r="T889" s="85"/>
      <c r="U889" s="85"/>
      <c r="V889" s="85"/>
      <c r="W889" s="85"/>
      <c r="X889" s="85"/>
      <c r="Y889" s="85"/>
      <c r="Z889" s="85"/>
      <c r="AA889" s="85"/>
      <c r="AB889" s="85"/>
      <c r="AC889" s="85"/>
      <c r="AD889" s="85"/>
      <c r="AE889" s="85"/>
      <c r="AF889" s="85"/>
      <c r="AG889" s="85"/>
      <c r="AH889" s="85"/>
      <c r="AI889" s="85"/>
      <c r="AJ889" s="85"/>
    </row>
    <row r="890" spans="1:36" x14ac:dyDescent="0.25">
      <c r="A890" s="256"/>
      <c r="B890" s="84"/>
      <c r="C890" s="84"/>
      <c r="D890" s="84"/>
      <c r="E890" s="84"/>
      <c r="F890" s="84"/>
      <c r="G890" s="84"/>
      <c r="H890" s="84"/>
      <c r="I890" s="84"/>
      <c r="J890" s="84"/>
      <c r="K890" s="84"/>
      <c r="L890" s="84"/>
      <c r="M890" s="84"/>
      <c r="N890" s="84"/>
      <c r="O890" s="84"/>
      <c r="P890" s="84"/>
      <c r="Q890" s="84"/>
      <c r="R890" s="84"/>
      <c r="S890" s="84"/>
      <c r="T890" s="84"/>
      <c r="U890" s="84"/>
      <c r="V890" s="84"/>
      <c r="W890" s="84"/>
      <c r="X890" s="84"/>
      <c r="Y890" s="84"/>
      <c r="Z890" s="84"/>
      <c r="AA890" s="84"/>
      <c r="AB890" s="84"/>
      <c r="AC890" s="84"/>
      <c r="AD890" s="84"/>
      <c r="AE890" s="84"/>
      <c r="AF890" s="84"/>
      <c r="AG890" s="84"/>
      <c r="AH890" s="84"/>
      <c r="AI890" s="84"/>
      <c r="AJ890" s="84"/>
    </row>
    <row r="891" spans="1:36" x14ac:dyDescent="0.25">
      <c r="A891" s="257"/>
      <c r="B891" s="85"/>
      <c r="C891" s="85"/>
      <c r="D891" s="85"/>
      <c r="E891" s="85"/>
      <c r="F891" s="85"/>
      <c r="G891" s="85"/>
      <c r="H891" s="85"/>
      <c r="I891" s="85"/>
      <c r="J891" s="85"/>
      <c r="K891" s="85"/>
      <c r="L891" s="85"/>
      <c r="M891" s="85"/>
      <c r="N891" s="85"/>
      <c r="O891" s="85"/>
      <c r="P891" s="85"/>
      <c r="Q891" s="85"/>
      <c r="R891" s="85"/>
      <c r="S891" s="85"/>
      <c r="T891" s="85"/>
      <c r="U891" s="85"/>
      <c r="V891" s="85"/>
      <c r="W891" s="85"/>
      <c r="X891" s="85"/>
      <c r="Y891" s="85"/>
      <c r="Z891" s="85"/>
      <c r="AA891" s="85"/>
      <c r="AB891" s="85"/>
      <c r="AC891" s="85"/>
      <c r="AD891" s="85"/>
      <c r="AE891" s="85"/>
      <c r="AF891" s="85"/>
      <c r="AG891" s="85"/>
      <c r="AH891" s="85"/>
      <c r="AI891" s="85"/>
      <c r="AJ891" s="85"/>
    </row>
    <row r="892" spans="1:36" x14ac:dyDescent="0.25">
      <c r="A892" s="256"/>
      <c r="B892" s="84"/>
      <c r="C892" s="84"/>
      <c r="D892" s="84"/>
      <c r="E892" s="84"/>
      <c r="F892" s="84"/>
      <c r="G892" s="84"/>
      <c r="H892" s="84"/>
      <c r="I892" s="84"/>
      <c r="J892" s="84"/>
      <c r="K892" s="84"/>
      <c r="L892" s="84"/>
      <c r="M892" s="84"/>
      <c r="N892" s="84"/>
      <c r="O892" s="84"/>
      <c r="P892" s="84"/>
      <c r="Q892" s="84"/>
      <c r="R892" s="84"/>
      <c r="S892" s="84"/>
      <c r="T892" s="84"/>
      <c r="U892" s="84"/>
      <c r="V892" s="84"/>
      <c r="W892" s="84"/>
      <c r="X892" s="84"/>
      <c r="Y892" s="84"/>
      <c r="Z892" s="84"/>
      <c r="AA892" s="84"/>
      <c r="AB892" s="84"/>
      <c r="AC892" s="84"/>
      <c r="AD892" s="84"/>
      <c r="AE892" s="84"/>
      <c r="AF892" s="84"/>
      <c r="AG892" s="84"/>
      <c r="AH892" s="84"/>
      <c r="AI892" s="84"/>
      <c r="AJ892" s="84"/>
    </row>
    <row r="893" spans="1:36" x14ac:dyDescent="0.25">
      <c r="A893" s="257"/>
      <c r="B893" s="85"/>
      <c r="C893" s="85"/>
      <c r="D893" s="85"/>
      <c r="E893" s="85"/>
      <c r="F893" s="85"/>
      <c r="G893" s="85"/>
      <c r="H893" s="85"/>
      <c r="I893" s="85"/>
      <c r="J893" s="85"/>
      <c r="K893" s="85"/>
      <c r="L893" s="85"/>
      <c r="M893" s="85"/>
      <c r="N893" s="85"/>
      <c r="O893" s="85"/>
      <c r="P893" s="85"/>
      <c r="Q893" s="85"/>
      <c r="R893" s="85"/>
      <c r="S893" s="85"/>
      <c r="T893" s="85"/>
      <c r="U893" s="85"/>
      <c r="V893" s="85"/>
      <c r="W893" s="85"/>
      <c r="X893" s="85"/>
      <c r="Y893" s="85"/>
      <c r="Z893" s="85"/>
      <c r="AA893" s="85"/>
      <c r="AB893" s="85"/>
      <c r="AC893" s="85"/>
      <c r="AD893" s="85"/>
      <c r="AE893" s="85"/>
      <c r="AF893" s="85"/>
      <c r="AG893" s="85"/>
      <c r="AH893" s="85"/>
      <c r="AI893" s="85"/>
      <c r="AJ893" s="85"/>
    </row>
    <row r="894" spans="1:36" x14ac:dyDescent="0.25">
      <c r="A894" s="256"/>
      <c r="B894" s="84"/>
      <c r="C894" s="84"/>
      <c r="D894" s="84"/>
      <c r="E894" s="84"/>
      <c r="F894" s="84"/>
      <c r="G894" s="84"/>
      <c r="H894" s="84"/>
      <c r="I894" s="84"/>
      <c r="J894" s="84"/>
      <c r="K894" s="84"/>
      <c r="L894" s="84"/>
      <c r="M894" s="84"/>
      <c r="N894" s="84"/>
      <c r="O894" s="84"/>
      <c r="P894" s="84"/>
      <c r="Q894" s="84"/>
      <c r="R894" s="84"/>
      <c r="S894" s="84"/>
      <c r="T894" s="84"/>
      <c r="U894" s="84"/>
      <c r="V894" s="84"/>
      <c r="W894" s="84"/>
      <c r="X894" s="84"/>
      <c r="Y894" s="84"/>
      <c r="Z894" s="84"/>
      <c r="AA894" s="84"/>
      <c r="AB894" s="84"/>
      <c r="AC894" s="84"/>
      <c r="AD894" s="84"/>
      <c r="AE894" s="84"/>
      <c r="AF894" s="84"/>
      <c r="AG894" s="84"/>
      <c r="AH894" s="84"/>
      <c r="AI894" s="84"/>
      <c r="AJ894" s="84"/>
    </row>
    <row r="895" spans="1:36" x14ac:dyDescent="0.25">
      <c r="A895" s="257"/>
      <c r="B895" s="85"/>
      <c r="C895" s="85"/>
      <c r="D895" s="85"/>
      <c r="E895" s="85"/>
      <c r="F895" s="85"/>
      <c r="G895" s="85"/>
      <c r="H895" s="85"/>
      <c r="I895" s="85"/>
      <c r="J895" s="85"/>
      <c r="K895" s="85"/>
      <c r="L895" s="85"/>
      <c r="M895" s="85"/>
      <c r="N895" s="85"/>
      <c r="O895" s="85"/>
      <c r="P895" s="85"/>
      <c r="Q895" s="85"/>
      <c r="R895" s="85"/>
      <c r="S895" s="85"/>
      <c r="T895" s="85"/>
      <c r="U895" s="85"/>
      <c r="V895" s="85"/>
      <c r="W895" s="85"/>
      <c r="X895" s="85"/>
      <c r="Y895" s="85"/>
      <c r="Z895" s="85"/>
      <c r="AA895" s="85"/>
      <c r="AB895" s="85"/>
      <c r="AC895" s="85"/>
      <c r="AD895" s="85"/>
      <c r="AE895" s="85"/>
      <c r="AF895" s="85"/>
      <c r="AG895" s="85"/>
      <c r="AH895" s="85"/>
      <c r="AI895" s="85"/>
      <c r="AJ895" s="85"/>
    </row>
    <row r="896" spans="1:36" x14ac:dyDescent="0.25">
      <c r="A896" s="256"/>
      <c r="B896" s="84"/>
      <c r="C896" s="84"/>
      <c r="D896" s="84"/>
      <c r="E896" s="84"/>
      <c r="F896" s="84"/>
      <c r="G896" s="84"/>
      <c r="H896" s="84"/>
      <c r="I896" s="84"/>
      <c r="J896" s="84"/>
      <c r="K896" s="84"/>
      <c r="L896" s="84"/>
      <c r="M896" s="84"/>
      <c r="N896" s="84"/>
      <c r="O896" s="84"/>
      <c r="P896" s="84"/>
      <c r="Q896" s="84"/>
      <c r="R896" s="84"/>
      <c r="S896" s="84"/>
      <c r="T896" s="84"/>
      <c r="U896" s="84"/>
      <c r="V896" s="84"/>
      <c r="W896" s="84"/>
      <c r="X896" s="84"/>
      <c r="Y896" s="84"/>
      <c r="Z896" s="84"/>
      <c r="AA896" s="84"/>
      <c r="AB896" s="84"/>
      <c r="AC896" s="84"/>
      <c r="AD896" s="84"/>
      <c r="AE896" s="84"/>
      <c r="AF896" s="84"/>
      <c r="AG896" s="84"/>
      <c r="AH896" s="84"/>
      <c r="AI896" s="84"/>
      <c r="AJ896" s="84"/>
    </row>
    <row r="897" spans="1:36" x14ac:dyDescent="0.25">
      <c r="A897" s="257"/>
      <c r="B897" s="85"/>
      <c r="C897" s="85"/>
      <c r="D897" s="85"/>
      <c r="E897" s="85"/>
      <c r="F897" s="85"/>
      <c r="G897" s="85"/>
      <c r="H897" s="85"/>
      <c r="I897" s="85"/>
      <c r="J897" s="85"/>
      <c r="K897" s="85"/>
      <c r="L897" s="85"/>
      <c r="M897" s="85"/>
      <c r="N897" s="85"/>
      <c r="O897" s="85"/>
      <c r="P897" s="85"/>
      <c r="Q897" s="85"/>
      <c r="R897" s="85"/>
      <c r="S897" s="85"/>
      <c r="T897" s="85"/>
      <c r="U897" s="85"/>
      <c r="V897" s="85"/>
      <c r="W897" s="85"/>
      <c r="X897" s="85"/>
      <c r="Y897" s="85"/>
      <c r="Z897" s="85"/>
      <c r="AA897" s="85"/>
      <c r="AB897" s="85"/>
      <c r="AC897" s="85"/>
      <c r="AD897" s="85"/>
      <c r="AE897" s="85"/>
      <c r="AF897" s="85"/>
      <c r="AG897" s="85"/>
      <c r="AH897" s="85"/>
      <c r="AI897" s="85"/>
      <c r="AJ897" s="85"/>
    </row>
    <row r="898" spans="1:36" x14ac:dyDescent="0.25">
      <c r="A898" s="256"/>
      <c r="B898" s="84"/>
      <c r="C898" s="84"/>
      <c r="D898" s="84"/>
      <c r="E898" s="84"/>
      <c r="F898" s="84"/>
      <c r="G898" s="84"/>
      <c r="H898" s="84"/>
      <c r="I898" s="84"/>
      <c r="J898" s="84"/>
      <c r="K898" s="84"/>
      <c r="L898" s="84"/>
      <c r="M898" s="84"/>
      <c r="N898" s="84"/>
      <c r="O898" s="84"/>
      <c r="P898" s="84"/>
      <c r="Q898" s="84"/>
      <c r="R898" s="84"/>
      <c r="S898" s="84"/>
      <c r="T898" s="84"/>
      <c r="U898" s="84"/>
      <c r="V898" s="84"/>
      <c r="W898" s="84"/>
      <c r="X898" s="84"/>
      <c r="Y898" s="84"/>
      <c r="Z898" s="84"/>
      <c r="AA898" s="84"/>
      <c r="AB898" s="84"/>
      <c r="AC898" s="84"/>
      <c r="AD898" s="84"/>
      <c r="AE898" s="84"/>
      <c r="AF898" s="84"/>
      <c r="AG898" s="84"/>
      <c r="AH898" s="84"/>
      <c r="AI898" s="84"/>
      <c r="AJ898" s="84"/>
    </row>
    <row r="899" spans="1:36" x14ac:dyDescent="0.25">
      <c r="A899" s="257"/>
      <c r="B899" s="85"/>
      <c r="C899" s="85"/>
      <c r="D899" s="85"/>
      <c r="E899" s="85"/>
      <c r="F899" s="85"/>
      <c r="G899" s="85"/>
      <c r="H899" s="85"/>
      <c r="I899" s="85"/>
      <c r="J899" s="85"/>
      <c r="K899" s="85"/>
      <c r="L899" s="85"/>
      <c r="M899" s="85"/>
      <c r="N899" s="85"/>
      <c r="O899" s="85"/>
      <c r="P899" s="85"/>
      <c r="Q899" s="85"/>
      <c r="R899" s="85"/>
      <c r="S899" s="85"/>
      <c r="T899" s="85"/>
      <c r="U899" s="85"/>
      <c r="V899" s="85"/>
      <c r="W899" s="85"/>
      <c r="X899" s="85"/>
      <c r="Y899" s="85"/>
      <c r="Z899" s="85"/>
      <c r="AA899" s="85"/>
      <c r="AB899" s="85"/>
      <c r="AC899" s="85"/>
      <c r="AD899" s="85"/>
      <c r="AE899" s="85"/>
      <c r="AF899" s="85"/>
      <c r="AG899" s="85"/>
      <c r="AH899" s="85"/>
      <c r="AI899" s="85"/>
      <c r="AJ899" s="85"/>
    </row>
    <row r="900" spans="1:36" x14ac:dyDescent="0.25">
      <c r="A900" s="256"/>
      <c r="B900" s="84"/>
      <c r="C900" s="84"/>
      <c r="D900" s="84"/>
      <c r="E900" s="84"/>
      <c r="F900" s="84"/>
      <c r="G900" s="84"/>
      <c r="H900" s="84"/>
      <c r="I900" s="84"/>
      <c r="J900" s="84"/>
      <c r="K900" s="84"/>
      <c r="L900" s="84"/>
      <c r="M900" s="84"/>
      <c r="N900" s="84"/>
      <c r="O900" s="84"/>
      <c r="P900" s="84"/>
      <c r="Q900" s="84"/>
      <c r="R900" s="84"/>
      <c r="S900" s="84"/>
      <c r="T900" s="84"/>
      <c r="U900" s="84"/>
      <c r="V900" s="84"/>
      <c r="W900" s="84"/>
      <c r="X900" s="84"/>
      <c r="Y900" s="84"/>
      <c r="Z900" s="84"/>
      <c r="AA900" s="84"/>
      <c r="AB900" s="84"/>
      <c r="AC900" s="84"/>
      <c r="AD900" s="84"/>
      <c r="AE900" s="84"/>
      <c r="AF900" s="84"/>
      <c r="AG900" s="84"/>
      <c r="AH900" s="84"/>
      <c r="AI900" s="84"/>
      <c r="AJ900" s="84"/>
    </row>
    <row r="901" spans="1:36" x14ac:dyDescent="0.25">
      <c r="A901" s="257"/>
      <c r="B901" s="85"/>
      <c r="C901" s="85"/>
      <c r="D901" s="85"/>
      <c r="E901" s="85"/>
      <c r="F901" s="85"/>
      <c r="G901" s="85"/>
      <c r="H901" s="85"/>
      <c r="I901" s="85"/>
      <c r="J901" s="85"/>
      <c r="K901" s="85"/>
      <c r="L901" s="85"/>
      <c r="M901" s="85"/>
      <c r="N901" s="85"/>
      <c r="O901" s="85"/>
      <c r="P901" s="85"/>
      <c r="Q901" s="85"/>
      <c r="R901" s="85"/>
      <c r="S901" s="85"/>
      <c r="T901" s="85"/>
      <c r="U901" s="85"/>
      <c r="V901" s="85"/>
      <c r="W901" s="85"/>
      <c r="X901" s="85"/>
      <c r="Y901" s="85"/>
      <c r="Z901" s="85"/>
      <c r="AA901" s="85"/>
      <c r="AB901" s="85"/>
      <c r="AC901" s="85"/>
      <c r="AD901" s="85"/>
      <c r="AE901" s="85"/>
      <c r="AF901" s="85"/>
      <c r="AG901" s="85"/>
      <c r="AH901" s="85"/>
      <c r="AI901" s="85"/>
      <c r="AJ901" s="85"/>
    </row>
    <row r="902" spans="1:36" x14ac:dyDescent="0.25">
      <c r="A902" s="256"/>
      <c r="B902" s="84"/>
      <c r="C902" s="84"/>
      <c r="D902" s="84"/>
      <c r="E902" s="84"/>
      <c r="F902" s="84"/>
      <c r="G902" s="84"/>
      <c r="H902" s="84"/>
      <c r="I902" s="84"/>
      <c r="J902" s="84"/>
      <c r="K902" s="84"/>
      <c r="L902" s="84"/>
      <c r="M902" s="84"/>
      <c r="N902" s="84"/>
      <c r="O902" s="84"/>
      <c r="P902" s="84"/>
      <c r="Q902" s="84"/>
      <c r="R902" s="84"/>
      <c r="S902" s="84"/>
      <c r="T902" s="84"/>
      <c r="U902" s="84"/>
      <c r="V902" s="84"/>
      <c r="W902" s="84"/>
      <c r="X902" s="84"/>
      <c r="Y902" s="84"/>
      <c r="Z902" s="84"/>
      <c r="AA902" s="84"/>
      <c r="AB902" s="84"/>
      <c r="AC902" s="84"/>
      <c r="AD902" s="84"/>
      <c r="AE902" s="84"/>
      <c r="AF902" s="84"/>
      <c r="AG902" s="84"/>
      <c r="AH902" s="84"/>
      <c r="AI902" s="84"/>
      <c r="AJ902" s="84"/>
    </row>
    <row r="903" spans="1:36" x14ac:dyDescent="0.25">
      <c r="A903" s="257"/>
      <c r="B903" s="85"/>
      <c r="C903" s="85"/>
      <c r="D903" s="85"/>
      <c r="E903" s="85"/>
      <c r="F903" s="85"/>
      <c r="G903" s="85"/>
      <c r="H903" s="85"/>
      <c r="I903" s="85"/>
      <c r="J903" s="85"/>
      <c r="K903" s="85"/>
      <c r="L903" s="85"/>
      <c r="M903" s="85"/>
      <c r="N903" s="85"/>
      <c r="O903" s="85"/>
      <c r="P903" s="85"/>
      <c r="Q903" s="85"/>
      <c r="R903" s="85"/>
      <c r="S903" s="85"/>
      <c r="T903" s="85"/>
      <c r="U903" s="85"/>
      <c r="V903" s="85"/>
      <c r="W903" s="85"/>
      <c r="X903" s="85"/>
      <c r="Y903" s="85"/>
      <c r="Z903" s="85"/>
      <c r="AA903" s="85"/>
      <c r="AB903" s="85"/>
      <c r="AC903" s="85"/>
      <c r="AD903" s="85"/>
      <c r="AE903" s="85"/>
      <c r="AF903" s="85"/>
      <c r="AG903" s="85"/>
      <c r="AH903" s="85"/>
      <c r="AI903" s="85"/>
      <c r="AJ903" s="85"/>
    </row>
    <row r="904" spans="1:36" x14ac:dyDescent="0.25">
      <c r="A904" s="256"/>
      <c r="B904" s="84"/>
      <c r="C904" s="84"/>
      <c r="D904" s="84"/>
      <c r="E904" s="84"/>
      <c r="F904" s="84"/>
      <c r="G904" s="84"/>
      <c r="H904" s="84"/>
      <c r="I904" s="84"/>
      <c r="J904" s="84"/>
      <c r="K904" s="84"/>
      <c r="L904" s="84"/>
      <c r="M904" s="84"/>
      <c r="N904" s="84"/>
      <c r="O904" s="84"/>
      <c r="P904" s="84"/>
      <c r="Q904" s="84"/>
      <c r="R904" s="84"/>
      <c r="S904" s="84"/>
      <c r="T904" s="84"/>
      <c r="U904" s="84"/>
      <c r="V904" s="84"/>
      <c r="W904" s="84"/>
      <c r="X904" s="84"/>
      <c r="Y904" s="84"/>
      <c r="Z904" s="84"/>
      <c r="AA904" s="84"/>
      <c r="AB904" s="84"/>
      <c r="AC904" s="84"/>
      <c r="AD904" s="84"/>
      <c r="AE904" s="84"/>
      <c r="AF904" s="84"/>
      <c r="AG904" s="84"/>
      <c r="AH904" s="84"/>
      <c r="AI904" s="84"/>
      <c r="AJ904" s="84"/>
    </row>
    <row r="905" spans="1:36" x14ac:dyDescent="0.25">
      <c r="A905" s="257"/>
      <c r="B905" s="85"/>
      <c r="C905" s="85"/>
      <c r="D905" s="85"/>
      <c r="E905" s="85"/>
      <c r="F905" s="85"/>
      <c r="G905" s="85"/>
      <c r="H905" s="85"/>
      <c r="I905" s="85"/>
      <c r="J905" s="85"/>
      <c r="K905" s="85"/>
      <c r="L905" s="85"/>
      <c r="M905" s="85"/>
      <c r="N905" s="85"/>
      <c r="O905" s="85"/>
      <c r="P905" s="85"/>
      <c r="Q905" s="85"/>
      <c r="R905" s="85"/>
      <c r="S905" s="85"/>
      <c r="T905" s="85"/>
      <c r="U905" s="85"/>
      <c r="V905" s="85"/>
      <c r="W905" s="85"/>
      <c r="X905" s="85"/>
      <c r="Y905" s="85"/>
      <c r="Z905" s="85"/>
      <c r="AA905" s="85"/>
      <c r="AB905" s="85"/>
      <c r="AC905" s="85"/>
      <c r="AD905" s="85"/>
      <c r="AE905" s="85"/>
      <c r="AF905" s="85"/>
      <c r="AG905" s="85"/>
      <c r="AH905" s="85"/>
      <c r="AI905" s="85"/>
      <c r="AJ905" s="85"/>
    </row>
    <row r="906" spans="1:36" x14ac:dyDescent="0.25">
      <c r="A906" s="256"/>
      <c r="B906" s="84"/>
      <c r="C906" s="84"/>
      <c r="D906" s="84"/>
      <c r="E906" s="84"/>
      <c r="F906" s="84"/>
      <c r="G906" s="84"/>
      <c r="H906" s="84"/>
      <c r="I906" s="84"/>
      <c r="J906" s="84"/>
      <c r="K906" s="84"/>
      <c r="L906" s="84"/>
      <c r="M906" s="84"/>
      <c r="N906" s="84"/>
      <c r="O906" s="84"/>
      <c r="P906" s="84"/>
      <c r="Q906" s="84"/>
      <c r="R906" s="84"/>
      <c r="S906" s="84"/>
      <c r="T906" s="84"/>
      <c r="U906" s="84"/>
      <c r="V906" s="84"/>
      <c r="W906" s="84"/>
      <c r="X906" s="84"/>
      <c r="Y906" s="84"/>
      <c r="Z906" s="84"/>
      <c r="AA906" s="84"/>
      <c r="AB906" s="84"/>
      <c r="AC906" s="84"/>
      <c r="AD906" s="84"/>
      <c r="AE906" s="84"/>
      <c r="AF906" s="84"/>
      <c r="AG906" s="84"/>
      <c r="AH906" s="84"/>
      <c r="AI906" s="84"/>
      <c r="AJ906" s="84"/>
    </row>
    <row r="907" spans="1:36" x14ac:dyDescent="0.25">
      <c r="A907" s="257"/>
      <c r="B907" s="85"/>
      <c r="C907" s="85"/>
      <c r="D907" s="85"/>
      <c r="E907" s="85"/>
      <c r="F907" s="85"/>
      <c r="G907" s="85"/>
      <c r="H907" s="85"/>
      <c r="I907" s="85"/>
      <c r="J907" s="85"/>
      <c r="K907" s="85"/>
      <c r="L907" s="85"/>
      <c r="M907" s="85"/>
      <c r="N907" s="85"/>
      <c r="O907" s="85"/>
      <c r="P907" s="85"/>
      <c r="Q907" s="85"/>
      <c r="R907" s="85"/>
      <c r="S907" s="85"/>
      <c r="T907" s="85"/>
      <c r="U907" s="85"/>
      <c r="V907" s="85"/>
      <c r="W907" s="85"/>
      <c r="X907" s="85"/>
      <c r="Y907" s="85"/>
      <c r="Z907" s="85"/>
      <c r="AA907" s="85"/>
      <c r="AB907" s="85"/>
      <c r="AC907" s="85"/>
      <c r="AD907" s="85"/>
      <c r="AE907" s="85"/>
      <c r="AF907" s="85"/>
      <c r="AG907" s="85"/>
      <c r="AH907" s="85"/>
      <c r="AI907" s="85"/>
      <c r="AJ907" s="85"/>
    </row>
    <row r="908" spans="1:36" x14ac:dyDescent="0.25">
      <c r="A908" s="256"/>
      <c r="B908" s="84"/>
      <c r="C908" s="84"/>
      <c r="D908" s="84"/>
      <c r="E908" s="84"/>
      <c r="F908" s="84"/>
      <c r="G908" s="84"/>
      <c r="H908" s="84"/>
      <c r="I908" s="84"/>
      <c r="J908" s="84"/>
      <c r="K908" s="84"/>
      <c r="L908" s="84"/>
      <c r="M908" s="84"/>
      <c r="N908" s="84"/>
      <c r="O908" s="84"/>
      <c r="P908" s="84"/>
      <c r="Q908" s="84"/>
      <c r="R908" s="84"/>
      <c r="S908" s="84"/>
      <c r="T908" s="84"/>
      <c r="U908" s="84"/>
      <c r="V908" s="84"/>
      <c r="W908" s="84"/>
      <c r="X908" s="84"/>
      <c r="Y908" s="84"/>
      <c r="Z908" s="84"/>
      <c r="AA908" s="84"/>
      <c r="AB908" s="84"/>
      <c r="AC908" s="84"/>
      <c r="AD908" s="84"/>
      <c r="AE908" s="84"/>
      <c r="AF908" s="84"/>
      <c r="AG908" s="84"/>
      <c r="AH908" s="84"/>
      <c r="AI908" s="84"/>
      <c r="AJ908" s="84"/>
    </row>
    <row r="909" spans="1:36" x14ac:dyDescent="0.25">
      <c r="A909" s="257"/>
      <c r="B909" s="85"/>
      <c r="C909" s="85"/>
      <c r="D909" s="85"/>
      <c r="E909" s="85"/>
      <c r="F909" s="85"/>
      <c r="G909" s="85"/>
      <c r="H909" s="85"/>
      <c r="I909" s="85"/>
      <c r="J909" s="85"/>
      <c r="K909" s="85"/>
      <c r="L909" s="85"/>
      <c r="M909" s="85"/>
      <c r="N909" s="85"/>
      <c r="O909" s="85"/>
      <c r="P909" s="85"/>
      <c r="Q909" s="85"/>
      <c r="R909" s="85"/>
      <c r="S909" s="85"/>
      <c r="T909" s="85"/>
      <c r="U909" s="85"/>
      <c r="V909" s="85"/>
      <c r="W909" s="85"/>
      <c r="X909" s="85"/>
      <c r="Y909" s="85"/>
      <c r="Z909" s="85"/>
      <c r="AA909" s="85"/>
      <c r="AB909" s="85"/>
      <c r="AC909" s="85"/>
      <c r="AD909" s="85"/>
      <c r="AE909" s="85"/>
      <c r="AF909" s="85"/>
      <c r="AG909" s="85"/>
      <c r="AH909" s="85"/>
      <c r="AI909" s="85"/>
      <c r="AJ909" s="85"/>
    </row>
    <row r="910" spans="1:36" x14ac:dyDescent="0.25">
      <c r="A910" s="256"/>
      <c r="B910" s="84"/>
      <c r="C910" s="84"/>
      <c r="D910" s="84"/>
      <c r="E910" s="84"/>
      <c r="F910" s="84"/>
      <c r="G910" s="84"/>
      <c r="H910" s="84"/>
      <c r="I910" s="84"/>
      <c r="J910" s="84"/>
      <c r="K910" s="84"/>
      <c r="L910" s="84"/>
      <c r="M910" s="84"/>
      <c r="N910" s="84"/>
      <c r="O910" s="84"/>
      <c r="P910" s="84"/>
      <c r="Q910" s="84"/>
      <c r="R910" s="84"/>
      <c r="S910" s="84"/>
      <c r="T910" s="84"/>
      <c r="U910" s="84"/>
      <c r="V910" s="84"/>
      <c r="W910" s="84"/>
      <c r="X910" s="84"/>
      <c r="Y910" s="84"/>
      <c r="Z910" s="84"/>
      <c r="AA910" s="84"/>
      <c r="AB910" s="84"/>
      <c r="AC910" s="84"/>
      <c r="AD910" s="84"/>
      <c r="AE910" s="84"/>
      <c r="AF910" s="84"/>
      <c r="AG910" s="84"/>
      <c r="AH910" s="84"/>
      <c r="AI910" s="84"/>
      <c r="AJ910" s="84"/>
    </row>
    <row r="911" spans="1:36" x14ac:dyDescent="0.25">
      <c r="A911" s="257"/>
      <c r="B911" s="85"/>
      <c r="C911" s="85"/>
      <c r="D911" s="85"/>
      <c r="E911" s="85"/>
      <c r="F911" s="85"/>
      <c r="G911" s="85"/>
      <c r="H911" s="85"/>
      <c r="I911" s="85"/>
      <c r="J911" s="85"/>
      <c r="K911" s="85"/>
      <c r="L911" s="85"/>
      <c r="M911" s="85"/>
      <c r="N911" s="85"/>
      <c r="O911" s="85"/>
      <c r="P911" s="85"/>
      <c r="Q911" s="85"/>
      <c r="R911" s="85"/>
      <c r="S911" s="85"/>
      <c r="T911" s="85"/>
      <c r="U911" s="85"/>
      <c r="V911" s="85"/>
      <c r="W911" s="85"/>
      <c r="X911" s="85"/>
      <c r="Y911" s="85"/>
      <c r="Z911" s="85"/>
      <c r="AA911" s="85"/>
      <c r="AB911" s="85"/>
      <c r="AC911" s="85"/>
      <c r="AD911" s="85"/>
      <c r="AE911" s="85"/>
      <c r="AF911" s="85"/>
      <c r="AG911" s="85"/>
      <c r="AH911" s="85"/>
      <c r="AI911" s="85"/>
      <c r="AJ911" s="85"/>
    </row>
    <row r="912" spans="1:36" x14ac:dyDescent="0.25">
      <c r="A912" s="256"/>
      <c r="B912" s="84"/>
      <c r="C912" s="84"/>
      <c r="D912" s="84"/>
      <c r="E912" s="84"/>
      <c r="F912" s="84"/>
      <c r="G912" s="84"/>
      <c r="H912" s="84"/>
      <c r="I912" s="84"/>
      <c r="J912" s="84"/>
      <c r="K912" s="84"/>
      <c r="L912" s="84"/>
      <c r="M912" s="84"/>
      <c r="N912" s="84"/>
      <c r="O912" s="84"/>
      <c r="P912" s="84"/>
      <c r="Q912" s="84"/>
      <c r="R912" s="84"/>
      <c r="S912" s="84"/>
      <c r="T912" s="84"/>
      <c r="U912" s="84"/>
      <c r="V912" s="84"/>
      <c r="W912" s="84"/>
      <c r="X912" s="84"/>
      <c r="Y912" s="84"/>
      <c r="Z912" s="84"/>
      <c r="AA912" s="84"/>
      <c r="AB912" s="84"/>
      <c r="AC912" s="84"/>
      <c r="AD912" s="84"/>
      <c r="AE912" s="84"/>
      <c r="AF912" s="84"/>
      <c r="AG912" s="84"/>
      <c r="AH912" s="84"/>
      <c r="AI912" s="84"/>
      <c r="AJ912" s="84"/>
    </row>
    <row r="913" spans="1:36" x14ac:dyDescent="0.25">
      <c r="A913" s="257"/>
      <c r="B913" s="85"/>
      <c r="C913" s="85"/>
      <c r="D913" s="85"/>
      <c r="E913" s="85"/>
      <c r="F913" s="85"/>
      <c r="G913" s="85"/>
      <c r="H913" s="85"/>
      <c r="I913" s="85"/>
      <c r="J913" s="85"/>
      <c r="K913" s="85"/>
      <c r="L913" s="85"/>
      <c r="M913" s="85"/>
      <c r="N913" s="85"/>
      <c r="O913" s="85"/>
      <c r="P913" s="85"/>
      <c r="Q913" s="85"/>
      <c r="R913" s="85"/>
      <c r="S913" s="85"/>
      <c r="T913" s="85"/>
      <c r="U913" s="85"/>
      <c r="V913" s="85"/>
      <c r="W913" s="85"/>
      <c r="X913" s="85"/>
      <c r="Y913" s="85"/>
      <c r="Z913" s="85"/>
      <c r="AA913" s="85"/>
      <c r="AB913" s="85"/>
      <c r="AC913" s="85"/>
      <c r="AD913" s="85"/>
      <c r="AE913" s="85"/>
      <c r="AF913" s="85"/>
      <c r="AG913" s="85"/>
      <c r="AH913" s="85"/>
      <c r="AI913" s="85"/>
      <c r="AJ913" s="85"/>
    </row>
    <row r="914" spans="1:36" x14ac:dyDescent="0.25">
      <c r="A914" s="256"/>
      <c r="B914" s="84"/>
      <c r="C914" s="84"/>
      <c r="D914" s="84"/>
      <c r="E914" s="84"/>
      <c r="F914" s="84"/>
      <c r="G914" s="84"/>
      <c r="H914" s="84"/>
      <c r="I914" s="84"/>
      <c r="J914" s="84"/>
      <c r="K914" s="84"/>
      <c r="L914" s="84"/>
      <c r="M914" s="84"/>
      <c r="N914" s="84"/>
      <c r="O914" s="84"/>
      <c r="P914" s="84"/>
      <c r="Q914" s="84"/>
      <c r="R914" s="84"/>
      <c r="S914" s="84"/>
      <c r="T914" s="84"/>
      <c r="U914" s="84"/>
      <c r="V914" s="84"/>
      <c r="W914" s="84"/>
      <c r="X914" s="84"/>
      <c r="Y914" s="84"/>
      <c r="Z914" s="84"/>
      <c r="AA914" s="84"/>
      <c r="AB914" s="84"/>
      <c r="AC914" s="84"/>
      <c r="AD914" s="84"/>
      <c r="AE914" s="84"/>
      <c r="AF914" s="84"/>
      <c r="AG914" s="84"/>
      <c r="AH914" s="84"/>
      <c r="AI914" s="84"/>
      <c r="AJ914" s="84"/>
    </row>
    <row r="915" spans="1:36" x14ac:dyDescent="0.25">
      <c r="A915" s="257"/>
      <c r="B915" s="85"/>
      <c r="C915" s="85"/>
      <c r="D915" s="85"/>
      <c r="E915" s="85"/>
      <c r="F915" s="85"/>
      <c r="G915" s="85"/>
      <c r="H915" s="85"/>
      <c r="I915" s="85"/>
      <c r="J915" s="85"/>
      <c r="K915" s="85"/>
      <c r="L915" s="85"/>
      <c r="M915" s="85"/>
      <c r="N915" s="85"/>
      <c r="O915" s="85"/>
      <c r="P915" s="85"/>
      <c r="Q915" s="85"/>
      <c r="R915" s="85"/>
      <c r="S915" s="85"/>
      <c r="T915" s="85"/>
      <c r="U915" s="85"/>
      <c r="V915" s="85"/>
      <c r="W915" s="85"/>
      <c r="X915" s="85"/>
      <c r="Y915" s="85"/>
      <c r="Z915" s="85"/>
      <c r="AA915" s="85"/>
      <c r="AB915" s="85"/>
      <c r="AC915" s="85"/>
      <c r="AD915" s="85"/>
      <c r="AE915" s="85"/>
      <c r="AF915" s="85"/>
      <c r="AG915" s="85"/>
      <c r="AH915" s="85"/>
      <c r="AI915" s="85"/>
      <c r="AJ915" s="85"/>
    </row>
    <row r="916" spans="1:36" x14ac:dyDescent="0.25">
      <c r="A916" s="256"/>
      <c r="B916" s="84"/>
      <c r="C916" s="84"/>
      <c r="D916" s="84"/>
      <c r="E916" s="84"/>
      <c r="F916" s="84"/>
      <c r="G916" s="84"/>
      <c r="H916" s="84"/>
      <c r="I916" s="84"/>
      <c r="J916" s="84"/>
      <c r="K916" s="84"/>
      <c r="L916" s="84"/>
      <c r="M916" s="84"/>
      <c r="N916" s="84"/>
      <c r="O916" s="84"/>
      <c r="P916" s="84"/>
      <c r="Q916" s="84"/>
      <c r="R916" s="84"/>
      <c r="S916" s="84"/>
      <c r="T916" s="84"/>
      <c r="U916" s="84"/>
      <c r="V916" s="84"/>
      <c r="W916" s="84"/>
      <c r="X916" s="84"/>
      <c r="Y916" s="84"/>
      <c r="Z916" s="84"/>
      <c r="AA916" s="84"/>
      <c r="AB916" s="84"/>
      <c r="AC916" s="84"/>
      <c r="AD916" s="84"/>
      <c r="AE916" s="84"/>
      <c r="AF916" s="84"/>
      <c r="AG916" s="84"/>
      <c r="AH916" s="84"/>
      <c r="AI916" s="84"/>
      <c r="AJ916" s="84"/>
    </row>
    <row r="917" spans="1:36" x14ac:dyDescent="0.25">
      <c r="A917" s="257"/>
      <c r="B917" s="85"/>
      <c r="C917" s="85"/>
      <c r="D917" s="85"/>
      <c r="E917" s="85"/>
      <c r="F917" s="85"/>
      <c r="G917" s="85"/>
      <c r="H917" s="85"/>
      <c r="I917" s="85"/>
      <c r="J917" s="85"/>
      <c r="K917" s="85"/>
      <c r="L917" s="85"/>
      <c r="M917" s="85"/>
      <c r="N917" s="85"/>
      <c r="O917" s="85"/>
      <c r="P917" s="85"/>
      <c r="Q917" s="85"/>
      <c r="R917" s="85"/>
      <c r="S917" s="85"/>
      <c r="T917" s="85"/>
      <c r="U917" s="85"/>
      <c r="V917" s="85"/>
      <c r="W917" s="85"/>
      <c r="X917" s="85"/>
      <c r="Y917" s="85"/>
      <c r="Z917" s="85"/>
      <c r="AA917" s="85"/>
      <c r="AB917" s="85"/>
      <c r="AC917" s="85"/>
      <c r="AD917" s="85"/>
      <c r="AE917" s="85"/>
      <c r="AF917" s="85"/>
      <c r="AG917" s="85"/>
      <c r="AH917" s="85"/>
      <c r="AI917" s="85"/>
      <c r="AJ917" s="85"/>
    </row>
    <row r="918" spans="1:36" x14ac:dyDescent="0.25">
      <c r="A918" s="256"/>
      <c r="B918" s="84"/>
      <c r="C918" s="84"/>
      <c r="D918" s="84"/>
      <c r="E918" s="84"/>
      <c r="F918" s="84"/>
      <c r="G918" s="84"/>
      <c r="H918" s="84"/>
      <c r="I918" s="84"/>
      <c r="J918" s="84"/>
      <c r="K918" s="84"/>
      <c r="L918" s="84"/>
      <c r="M918" s="84"/>
      <c r="N918" s="84"/>
      <c r="O918" s="84"/>
      <c r="P918" s="84"/>
      <c r="Q918" s="84"/>
      <c r="R918" s="84"/>
      <c r="S918" s="84"/>
      <c r="T918" s="84"/>
      <c r="U918" s="84"/>
      <c r="V918" s="84"/>
      <c r="W918" s="84"/>
      <c r="X918" s="84"/>
      <c r="Y918" s="84"/>
      <c r="Z918" s="84"/>
      <c r="AA918" s="84"/>
      <c r="AB918" s="84"/>
      <c r="AC918" s="84"/>
      <c r="AD918" s="84"/>
      <c r="AE918" s="84"/>
      <c r="AF918" s="84"/>
      <c r="AG918" s="84"/>
      <c r="AH918" s="84"/>
      <c r="AI918" s="84"/>
      <c r="AJ918" s="84"/>
    </row>
    <row r="919" spans="1:36" x14ac:dyDescent="0.25">
      <c r="A919" s="257"/>
      <c r="B919" s="85"/>
      <c r="C919" s="85"/>
      <c r="D919" s="85"/>
      <c r="E919" s="85"/>
      <c r="F919" s="85"/>
      <c r="G919" s="85"/>
      <c r="H919" s="85"/>
      <c r="I919" s="85"/>
      <c r="J919" s="85"/>
      <c r="K919" s="85"/>
      <c r="L919" s="85"/>
      <c r="M919" s="85"/>
      <c r="N919" s="85"/>
      <c r="O919" s="85"/>
      <c r="P919" s="85"/>
      <c r="Q919" s="85"/>
      <c r="R919" s="85"/>
      <c r="S919" s="85"/>
      <c r="T919" s="85"/>
      <c r="U919" s="85"/>
      <c r="V919" s="85"/>
      <c r="W919" s="85"/>
      <c r="X919" s="85"/>
      <c r="Y919" s="85"/>
      <c r="Z919" s="85"/>
      <c r="AA919" s="85"/>
      <c r="AB919" s="85"/>
      <c r="AC919" s="85"/>
      <c r="AD919" s="85"/>
      <c r="AE919" s="85"/>
      <c r="AF919" s="85"/>
      <c r="AG919" s="85"/>
      <c r="AH919" s="85"/>
      <c r="AI919" s="85"/>
      <c r="AJ919" s="85"/>
    </row>
    <row r="920" spans="1:36" x14ac:dyDescent="0.25">
      <c r="A920" s="256"/>
      <c r="B920" s="84"/>
      <c r="C920" s="84"/>
      <c r="D920" s="84"/>
      <c r="E920" s="84"/>
      <c r="F920" s="84"/>
      <c r="G920" s="84"/>
      <c r="H920" s="84"/>
      <c r="I920" s="84"/>
      <c r="J920" s="84"/>
      <c r="K920" s="84"/>
      <c r="L920" s="84"/>
      <c r="M920" s="84"/>
      <c r="N920" s="84"/>
      <c r="O920" s="84"/>
      <c r="P920" s="84"/>
      <c r="Q920" s="84"/>
      <c r="R920" s="84"/>
      <c r="S920" s="84"/>
      <c r="T920" s="84"/>
      <c r="U920" s="84"/>
      <c r="V920" s="84"/>
      <c r="W920" s="84"/>
      <c r="X920" s="84"/>
      <c r="Y920" s="84"/>
      <c r="Z920" s="84"/>
      <c r="AA920" s="84"/>
      <c r="AB920" s="84"/>
      <c r="AC920" s="84"/>
      <c r="AD920" s="84"/>
      <c r="AE920" s="84"/>
      <c r="AF920" s="84"/>
      <c r="AG920" s="84"/>
      <c r="AH920" s="84"/>
      <c r="AI920" s="84"/>
      <c r="AJ920" s="84"/>
    </row>
    <row r="921" spans="1:36" x14ac:dyDescent="0.25">
      <c r="A921" s="257"/>
      <c r="B921" s="85"/>
      <c r="C921" s="85"/>
      <c r="D921" s="85"/>
      <c r="E921" s="85"/>
      <c r="F921" s="85"/>
      <c r="G921" s="85"/>
      <c r="H921" s="85"/>
      <c r="I921" s="85"/>
      <c r="J921" s="85"/>
      <c r="K921" s="85"/>
      <c r="L921" s="85"/>
      <c r="M921" s="85"/>
      <c r="N921" s="85"/>
      <c r="O921" s="85"/>
      <c r="P921" s="85"/>
      <c r="Q921" s="85"/>
      <c r="R921" s="85"/>
      <c r="S921" s="85"/>
      <c r="T921" s="85"/>
      <c r="U921" s="85"/>
      <c r="V921" s="85"/>
      <c r="W921" s="85"/>
      <c r="X921" s="85"/>
      <c r="Y921" s="85"/>
      <c r="Z921" s="85"/>
      <c r="AA921" s="85"/>
      <c r="AB921" s="85"/>
      <c r="AC921" s="85"/>
      <c r="AD921" s="85"/>
      <c r="AE921" s="85"/>
      <c r="AF921" s="85"/>
      <c r="AG921" s="85"/>
      <c r="AH921" s="85"/>
      <c r="AI921" s="85"/>
      <c r="AJ921" s="85"/>
    </row>
    <row r="922" spans="1:36" x14ac:dyDescent="0.25">
      <c r="A922" s="256"/>
      <c r="B922" s="84"/>
      <c r="C922" s="84"/>
      <c r="D922" s="84"/>
      <c r="E922" s="84"/>
      <c r="F922" s="84"/>
      <c r="G922" s="84"/>
      <c r="H922" s="84"/>
      <c r="I922" s="84"/>
      <c r="J922" s="84"/>
      <c r="K922" s="84"/>
      <c r="L922" s="84"/>
      <c r="M922" s="84"/>
      <c r="N922" s="84"/>
      <c r="O922" s="84"/>
      <c r="P922" s="84"/>
      <c r="Q922" s="84"/>
      <c r="R922" s="84"/>
      <c r="S922" s="84"/>
      <c r="T922" s="84"/>
      <c r="U922" s="84"/>
      <c r="V922" s="84"/>
      <c r="W922" s="84"/>
      <c r="X922" s="84"/>
      <c r="Y922" s="84"/>
      <c r="Z922" s="84"/>
      <c r="AA922" s="84"/>
      <c r="AB922" s="84"/>
      <c r="AC922" s="84"/>
      <c r="AD922" s="84"/>
      <c r="AE922" s="84"/>
      <c r="AF922" s="84"/>
      <c r="AG922" s="84"/>
      <c r="AH922" s="84"/>
      <c r="AI922" s="84"/>
      <c r="AJ922" s="84"/>
    </row>
    <row r="923" spans="1:36" x14ac:dyDescent="0.25">
      <c r="A923" s="257"/>
      <c r="B923" s="85"/>
      <c r="C923" s="85"/>
      <c r="D923" s="85"/>
      <c r="E923" s="85"/>
      <c r="F923" s="85"/>
      <c r="G923" s="85"/>
      <c r="H923" s="85"/>
      <c r="I923" s="85"/>
      <c r="J923" s="85"/>
      <c r="K923" s="85"/>
      <c r="L923" s="85"/>
      <c r="M923" s="85"/>
      <c r="N923" s="85"/>
      <c r="O923" s="85"/>
      <c r="P923" s="85"/>
      <c r="Q923" s="85"/>
      <c r="R923" s="85"/>
      <c r="S923" s="85"/>
      <c r="T923" s="85"/>
      <c r="U923" s="85"/>
      <c r="V923" s="85"/>
      <c r="W923" s="85"/>
      <c r="X923" s="85"/>
      <c r="Y923" s="85"/>
      <c r="Z923" s="85"/>
      <c r="AA923" s="85"/>
      <c r="AB923" s="85"/>
      <c r="AC923" s="85"/>
      <c r="AD923" s="85"/>
      <c r="AE923" s="85"/>
      <c r="AF923" s="85"/>
      <c r="AG923" s="85"/>
      <c r="AH923" s="85"/>
      <c r="AI923" s="85"/>
      <c r="AJ923" s="85"/>
    </row>
    <row r="924" spans="1:36" x14ac:dyDescent="0.25">
      <c r="A924" s="256"/>
      <c r="B924" s="84"/>
      <c r="C924" s="84"/>
      <c r="D924" s="84"/>
      <c r="E924" s="84"/>
      <c r="F924" s="84"/>
      <c r="G924" s="84"/>
      <c r="H924" s="84"/>
      <c r="I924" s="84"/>
      <c r="J924" s="84"/>
      <c r="K924" s="84"/>
      <c r="L924" s="84"/>
      <c r="M924" s="84"/>
      <c r="N924" s="84"/>
      <c r="O924" s="84"/>
      <c r="P924" s="84"/>
      <c r="Q924" s="84"/>
      <c r="R924" s="84"/>
      <c r="S924" s="84"/>
      <c r="T924" s="84"/>
      <c r="U924" s="84"/>
      <c r="V924" s="84"/>
      <c r="W924" s="84"/>
      <c r="X924" s="84"/>
      <c r="Y924" s="84"/>
      <c r="Z924" s="84"/>
      <c r="AA924" s="84"/>
      <c r="AB924" s="84"/>
      <c r="AC924" s="84"/>
      <c r="AD924" s="84"/>
      <c r="AE924" s="84"/>
      <c r="AF924" s="84"/>
      <c r="AG924" s="84"/>
      <c r="AH924" s="84"/>
      <c r="AI924" s="84"/>
      <c r="AJ924" s="84"/>
    </row>
    <row r="925" spans="1:36" x14ac:dyDescent="0.25">
      <c r="A925" s="257"/>
      <c r="B925" s="85"/>
      <c r="C925" s="85"/>
      <c r="D925" s="85"/>
      <c r="E925" s="85"/>
      <c r="F925" s="85"/>
      <c r="G925" s="85"/>
      <c r="H925" s="85"/>
      <c r="I925" s="85"/>
      <c r="J925" s="85"/>
      <c r="K925" s="85"/>
      <c r="L925" s="85"/>
      <c r="M925" s="85"/>
      <c r="N925" s="85"/>
      <c r="O925" s="85"/>
      <c r="P925" s="85"/>
      <c r="Q925" s="85"/>
      <c r="R925" s="85"/>
      <c r="S925" s="85"/>
      <c r="T925" s="85"/>
      <c r="U925" s="85"/>
      <c r="V925" s="85"/>
      <c r="W925" s="85"/>
      <c r="X925" s="85"/>
      <c r="Y925" s="85"/>
      <c r="Z925" s="85"/>
      <c r="AA925" s="85"/>
      <c r="AB925" s="85"/>
      <c r="AC925" s="85"/>
      <c r="AD925" s="85"/>
      <c r="AE925" s="85"/>
      <c r="AF925" s="85"/>
      <c r="AG925" s="85"/>
      <c r="AH925" s="85"/>
      <c r="AI925" s="85"/>
      <c r="AJ925" s="85"/>
    </row>
    <row r="926" spans="1:36" x14ac:dyDescent="0.25">
      <c r="A926" s="256"/>
      <c r="B926" s="84"/>
      <c r="C926" s="84"/>
      <c r="D926" s="84"/>
      <c r="E926" s="84"/>
      <c r="F926" s="84"/>
      <c r="G926" s="84"/>
      <c r="H926" s="84"/>
      <c r="I926" s="84"/>
      <c r="J926" s="84"/>
      <c r="K926" s="84"/>
      <c r="L926" s="84"/>
      <c r="M926" s="84"/>
      <c r="N926" s="84"/>
      <c r="O926" s="84"/>
      <c r="P926" s="84"/>
      <c r="Q926" s="84"/>
      <c r="R926" s="84"/>
      <c r="S926" s="84"/>
      <c r="T926" s="84"/>
      <c r="U926" s="84"/>
      <c r="V926" s="84"/>
      <c r="W926" s="84"/>
      <c r="X926" s="84"/>
      <c r="Y926" s="84"/>
      <c r="Z926" s="84"/>
      <c r="AA926" s="84"/>
      <c r="AB926" s="84"/>
      <c r="AC926" s="84"/>
      <c r="AD926" s="84"/>
      <c r="AE926" s="84"/>
      <c r="AF926" s="84"/>
      <c r="AG926" s="84"/>
      <c r="AH926" s="84"/>
      <c r="AI926" s="84"/>
      <c r="AJ926" s="84"/>
    </row>
    <row r="927" spans="1:36" x14ac:dyDescent="0.25">
      <c r="A927" s="257"/>
      <c r="B927" s="85"/>
      <c r="C927" s="85"/>
      <c r="D927" s="85"/>
      <c r="E927" s="85"/>
      <c r="F927" s="85"/>
      <c r="G927" s="85"/>
      <c r="H927" s="85"/>
      <c r="I927" s="85"/>
      <c r="J927" s="85"/>
      <c r="K927" s="85"/>
      <c r="L927" s="85"/>
      <c r="M927" s="85"/>
      <c r="N927" s="85"/>
      <c r="O927" s="85"/>
      <c r="P927" s="85"/>
      <c r="Q927" s="85"/>
      <c r="R927" s="85"/>
      <c r="S927" s="85"/>
      <c r="T927" s="85"/>
      <c r="U927" s="85"/>
      <c r="V927" s="85"/>
      <c r="W927" s="85"/>
      <c r="X927" s="85"/>
      <c r="Y927" s="85"/>
      <c r="Z927" s="85"/>
      <c r="AA927" s="85"/>
      <c r="AB927" s="85"/>
      <c r="AC927" s="85"/>
      <c r="AD927" s="85"/>
      <c r="AE927" s="85"/>
      <c r="AF927" s="85"/>
      <c r="AG927" s="85"/>
      <c r="AH927" s="85"/>
      <c r="AI927" s="85"/>
      <c r="AJ927" s="85"/>
    </row>
    <row r="928" spans="1:36" x14ac:dyDescent="0.25">
      <c r="A928" s="256"/>
      <c r="B928" s="84"/>
      <c r="C928" s="84"/>
      <c r="D928" s="84"/>
      <c r="E928" s="84"/>
      <c r="F928" s="84"/>
      <c r="G928" s="84"/>
      <c r="H928" s="84"/>
      <c r="I928" s="84"/>
      <c r="J928" s="84"/>
      <c r="K928" s="84"/>
      <c r="L928" s="84"/>
      <c r="M928" s="84"/>
      <c r="N928" s="84"/>
      <c r="O928" s="84"/>
      <c r="P928" s="84"/>
      <c r="Q928" s="84"/>
      <c r="R928" s="84"/>
      <c r="S928" s="84"/>
      <c r="T928" s="84"/>
      <c r="U928" s="84"/>
      <c r="V928" s="84"/>
      <c r="W928" s="84"/>
      <c r="X928" s="84"/>
      <c r="Y928" s="84"/>
      <c r="Z928" s="84"/>
      <c r="AA928" s="84"/>
      <c r="AB928" s="84"/>
      <c r="AC928" s="84"/>
      <c r="AD928" s="84"/>
      <c r="AE928" s="84"/>
      <c r="AF928" s="84"/>
      <c r="AG928" s="84"/>
      <c r="AH928" s="84"/>
      <c r="AI928" s="84"/>
      <c r="AJ928" s="84"/>
    </row>
    <row r="929" spans="1:36" x14ac:dyDescent="0.25">
      <c r="A929" s="257"/>
      <c r="B929" s="85"/>
      <c r="C929" s="85"/>
      <c r="D929" s="85"/>
      <c r="E929" s="85"/>
      <c r="F929" s="85"/>
      <c r="G929" s="85"/>
      <c r="H929" s="85"/>
      <c r="I929" s="85"/>
      <c r="J929" s="85"/>
      <c r="K929" s="85"/>
      <c r="L929" s="85"/>
      <c r="M929" s="85"/>
      <c r="N929" s="85"/>
      <c r="O929" s="85"/>
      <c r="P929" s="85"/>
      <c r="Q929" s="85"/>
      <c r="R929" s="85"/>
      <c r="S929" s="85"/>
      <c r="T929" s="85"/>
      <c r="U929" s="85"/>
      <c r="V929" s="85"/>
      <c r="W929" s="85"/>
      <c r="X929" s="85"/>
      <c r="Y929" s="85"/>
      <c r="Z929" s="85"/>
      <c r="AA929" s="85"/>
      <c r="AB929" s="85"/>
      <c r="AC929" s="85"/>
      <c r="AD929" s="85"/>
      <c r="AE929" s="85"/>
      <c r="AF929" s="85"/>
      <c r="AG929" s="85"/>
      <c r="AH929" s="85"/>
      <c r="AI929" s="85"/>
      <c r="AJ929" s="85"/>
    </row>
    <row r="930" spans="1:36" x14ac:dyDescent="0.25">
      <c r="A930" s="256"/>
      <c r="B930" s="84"/>
      <c r="C930" s="84"/>
      <c r="D930" s="84"/>
      <c r="E930" s="84"/>
      <c r="F930" s="84"/>
      <c r="G930" s="84"/>
      <c r="H930" s="84"/>
      <c r="I930" s="84"/>
      <c r="J930" s="84"/>
      <c r="K930" s="84"/>
      <c r="L930" s="84"/>
      <c r="M930" s="84"/>
      <c r="N930" s="84"/>
      <c r="O930" s="84"/>
      <c r="P930" s="84"/>
      <c r="Q930" s="84"/>
      <c r="R930" s="84"/>
      <c r="S930" s="84"/>
      <c r="T930" s="84"/>
      <c r="U930" s="84"/>
      <c r="V930" s="84"/>
      <c r="W930" s="84"/>
      <c r="X930" s="84"/>
      <c r="Y930" s="84"/>
      <c r="Z930" s="84"/>
      <c r="AA930" s="84"/>
      <c r="AB930" s="84"/>
      <c r="AC930" s="84"/>
      <c r="AD930" s="84"/>
      <c r="AE930" s="84"/>
      <c r="AF930" s="84"/>
      <c r="AG930" s="84"/>
      <c r="AH930" s="84"/>
      <c r="AI930" s="84"/>
      <c r="AJ930" s="84"/>
    </row>
    <row r="931" spans="1:36" x14ac:dyDescent="0.25">
      <c r="A931" s="257"/>
      <c r="B931" s="85"/>
      <c r="C931" s="85"/>
      <c r="D931" s="85"/>
      <c r="E931" s="85"/>
      <c r="F931" s="85"/>
      <c r="G931" s="85"/>
      <c r="H931" s="85"/>
      <c r="I931" s="85"/>
      <c r="J931" s="85"/>
      <c r="K931" s="85"/>
      <c r="L931" s="85"/>
      <c r="M931" s="85"/>
      <c r="N931" s="85"/>
      <c r="O931" s="85"/>
      <c r="P931" s="85"/>
      <c r="Q931" s="85"/>
      <c r="R931" s="85"/>
      <c r="S931" s="85"/>
      <c r="T931" s="85"/>
      <c r="U931" s="85"/>
      <c r="V931" s="85"/>
      <c r="W931" s="85"/>
      <c r="X931" s="85"/>
      <c r="Y931" s="85"/>
      <c r="Z931" s="85"/>
      <c r="AA931" s="85"/>
      <c r="AB931" s="85"/>
      <c r="AC931" s="85"/>
      <c r="AD931" s="85"/>
      <c r="AE931" s="85"/>
      <c r="AF931" s="85"/>
      <c r="AG931" s="85"/>
      <c r="AH931" s="85"/>
      <c r="AI931" s="85"/>
      <c r="AJ931" s="85"/>
    </row>
    <row r="932" spans="1:36" x14ac:dyDescent="0.25">
      <c r="A932" s="256"/>
      <c r="B932" s="84"/>
      <c r="C932" s="84"/>
      <c r="D932" s="84"/>
      <c r="E932" s="84"/>
      <c r="F932" s="84"/>
      <c r="G932" s="84"/>
      <c r="H932" s="84"/>
      <c r="I932" s="84"/>
      <c r="J932" s="84"/>
      <c r="K932" s="84"/>
      <c r="L932" s="84"/>
      <c r="M932" s="84"/>
      <c r="N932" s="84"/>
      <c r="O932" s="84"/>
      <c r="P932" s="84"/>
      <c r="Q932" s="84"/>
      <c r="R932" s="84"/>
      <c r="S932" s="84"/>
      <c r="T932" s="84"/>
      <c r="U932" s="84"/>
      <c r="V932" s="84"/>
      <c r="W932" s="84"/>
      <c r="X932" s="84"/>
      <c r="Y932" s="84"/>
      <c r="Z932" s="84"/>
      <c r="AA932" s="84"/>
      <c r="AB932" s="84"/>
      <c r="AC932" s="84"/>
      <c r="AD932" s="84"/>
      <c r="AE932" s="84"/>
      <c r="AF932" s="84"/>
      <c r="AG932" s="84"/>
      <c r="AH932" s="84"/>
      <c r="AI932" s="84"/>
      <c r="AJ932" s="84"/>
    </row>
    <row r="933" spans="1:36" x14ac:dyDescent="0.25">
      <c r="A933" s="257"/>
      <c r="B933" s="85"/>
      <c r="C933" s="85"/>
      <c r="D933" s="85"/>
      <c r="E933" s="85"/>
      <c r="F933" s="85"/>
      <c r="G933" s="85"/>
      <c r="H933" s="85"/>
      <c r="I933" s="85"/>
      <c r="J933" s="85"/>
      <c r="K933" s="85"/>
      <c r="L933" s="85"/>
      <c r="M933" s="85"/>
      <c r="N933" s="85"/>
      <c r="O933" s="85"/>
      <c r="P933" s="85"/>
      <c r="Q933" s="85"/>
      <c r="R933" s="85"/>
      <c r="S933" s="85"/>
      <c r="T933" s="85"/>
      <c r="U933" s="85"/>
      <c r="V933" s="85"/>
      <c r="W933" s="85"/>
      <c r="X933" s="85"/>
      <c r="Y933" s="85"/>
      <c r="Z933" s="85"/>
      <c r="AA933" s="85"/>
      <c r="AB933" s="85"/>
      <c r="AC933" s="85"/>
      <c r="AD933" s="85"/>
      <c r="AE933" s="85"/>
      <c r="AF933" s="85"/>
      <c r="AG933" s="85"/>
      <c r="AH933" s="85"/>
      <c r="AI933" s="85"/>
      <c r="AJ933" s="85"/>
    </row>
    <row r="934" spans="1:36" x14ac:dyDescent="0.25">
      <c r="A934" s="256"/>
      <c r="B934" s="84"/>
      <c r="C934" s="84"/>
      <c r="D934" s="84"/>
      <c r="E934" s="84"/>
      <c r="F934" s="84"/>
      <c r="G934" s="84"/>
      <c r="H934" s="84"/>
      <c r="I934" s="84"/>
      <c r="J934" s="84"/>
      <c r="K934" s="84"/>
      <c r="L934" s="84"/>
      <c r="M934" s="84"/>
      <c r="N934" s="84"/>
      <c r="O934" s="84"/>
      <c r="P934" s="84"/>
      <c r="Q934" s="84"/>
      <c r="R934" s="84"/>
      <c r="S934" s="84"/>
      <c r="T934" s="84"/>
      <c r="U934" s="84"/>
      <c r="V934" s="84"/>
      <c r="W934" s="84"/>
      <c r="X934" s="84"/>
      <c r="Y934" s="84"/>
      <c r="Z934" s="84"/>
      <c r="AA934" s="84"/>
      <c r="AB934" s="84"/>
      <c r="AC934" s="84"/>
      <c r="AD934" s="84"/>
      <c r="AE934" s="84"/>
      <c r="AF934" s="84"/>
      <c r="AG934" s="84"/>
      <c r="AH934" s="84"/>
      <c r="AI934" s="84"/>
      <c r="AJ934" s="84"/>
    </row>
    <row r="935" spans="1:36" x14ac:dyDescent="0.25">
      <c r="A935" s="257"/>
      <c r="B935" s="85"/>
      <c r="C935" s="85"/>
      <c r="D935" s="85"/>
      <c r="E935" s="85"/>
      <c r="F935" s="85"/>
      <c r="G935" s="85"/>
      <c r="H935" s="85"/>
      <c r="I935" s="85"/>
      <c r="J935" s="85"/>
      <c r="K935" s="85"/>
      <c r="L935" s="85"/>
      <c r="M935" s="85"/>
      <c r="N935" s="85"/>
      <c r="O935" s="85"/>
      <c r="P935" s="85"/>
      <c r="Q935" s="85"/>
      <c r="R935" s="85"/>
      <c r="S935" s="85"/>
      <c r="T935" s="85"/>
      <c r="U935" s="85"/>
      <c r="V935" s="85"/>
      <c r="W935" s="85"/>
      <c r="X935" s="85"/>
      <c r="Y935" s="85"/>
      <c r="Z935" s="85"/>
      <c r="AA935" s="85"/>
      <c r="AB935" s="85"/>
      <c r="AC935" s="85"/>
      <c r="AD935" s="85"/>
      <c r="AE935" s="85"/>
      <c r="AF935" s="85"/>
      <c r="AG935" s="85"/>
      <c r="AH935" s="85"/>
      <c r="AI935" s="85"/>
      <c r="AJ935" s="85"/>
    </row>
    <row r="936" spans="1:36" x14ac:dyDescent="0.25">
      <c r="A936" s="256"/>
      <c r="B936" s="84"/>
      <c r="C936" s="84"/>
      <c r="D936" s="84"/>
      <c r="E936" s="84"/>
      <c r="F936" s="84"/>
      <c r="G936" s="84"/>
      <c r="H936" s="84"/>
      <c r="I936" s="84"/>
      <c r="J936" s="84"/>
      <c r="K936" s="84"/>
      <c r="L936" s="84"/>
      <c r="M936" s="84"/>
      <c r="N936" s="84"/>
      <c r="O936" s="84"/>
      <c r="P936" s="84"/>
      <c r="Q936" s="84"/>
      <c r="R936" s="84"/>
      <c r="S936" s="84"/>
      <c r="T936" s="84"/>
      <c r="U936" s="84"/>
      <c r="V936" s="84"/>
      <c r="W936" s="84"/>
      <c r="X936" s="84"/>
      <c r="Y936" s="84"/>
      <c r="Z936" s="84"/>
      <c r="AA936" s="84"/>
      <c r="AB936" s="84"/>
      <c r="AC936" s="84"/>
      <c r="AD936" s="84"/>
      <c r="AE936" s="84"/>
      <c r="AF936" s="84"/>
      <c r="AG936" s="84"/>
      <c r="AH936" s="84"/>
      <c r="AI936" s="84"/>
      <c r="AJ936" s="84"/>
    </row>
    <row r="937" spans="1:36" x14ac:dyDescent="0.25">
      <c r="A937" s="257"/>
      <c r="B937" s="85"/>
      <c r="C937" s="85"/>
      <c r="D937" s="85"/>
      <c r="E937" s="85"/>
      <c r="F937" s="85"/>
      <c r="G937" s="85"/>
      <c r="H937" s="85"/>
      <c r="I937" s="85"/>
      <c r="J937" s="85"/>
      <c r="K937" s="85"/>
      <c r="L937" s="85"/>
      <c r="M937" s="85"/>
      <c r="N937" s="85"/>
      <c r="O937" s="85"/>
      <c r="P937" s="85"/>
      <c r="Q937" s="85"/>
      <c r="R937" s="85"/>
      <c r="S937" s="85"/>
      <c r="T937" s="85"/>
      <c r="U937" s="85"/>
      <c r="V937" s="85"/>
      <c r="W937" s="85"/>
      <c r="X937" s="85"/>
      <c r="Y937" s="85"/>
      <c r="Z937" s="85"/>
      <c r="AA937" s="85"/>
      <c r="AB937" s="85"/>
      <c r="AC937" s="85"/>
      <c r="AD937" s="85"/>
      <c r="AE937" s="85"/>
      <c r="AF937" s="85"/>
      <c r="AG937" s="85"/>
      <c r="AH937" s="85"/>
      <c r="AI937" s="85"/>
      <c r="AJ937" s="85"/>
    </row>
    <row r="938" spans="1:36" x14ac:dyDescent="0.25">
      <c r="A938" s="256"/>
      <c r="B938" s="84"/>
      <c r="C938" s="84"/>
      <c r="D938" s="84"/>
      <c r="E938" s="84"/>
      <c r="F938" s="84"/>
      <c r="G938" s="84"/>
      <c r="H938" s="84"/>
      <c r="I938" s="84"/>
      <c r="J938" s="84"/>
      <c r="K938" s="84"/>
      <c r="L938" s="84"/>
      <c r="M938" s="84"/>
      <c r="N938" s="84"/>
      <c r="O938" s="84"/>
      <c r="P938" s="84"/>
      <c r="Q938" s="84"/>
      <c r="R938" s="84"/>
      <c r="S938" s="84"/>
      <c r="T938" s="84"/>
      <c r="U938" s="84"/>
      <c r="V938" s="84"/>
      <c r="W938" s="84"/>
      <c r="X938" s="84"/>
      <c r="Y938" s="84"/>
      <c r="Z938" s="84"/>
      <c r="AA938" s="84"/>
      <c r="AB938" s="84"/>
      <c r="AC938" s="84"/>
      <c r="AD938" s="84"/>
      <c r="AE938" s="84"/>
      <c r="AF938" s="84"/>
      <c r="AG938" s="84"/>
      <c r="AH938" s="84"/>
      <c r="AI938" s="84"/>
      <c r="AJ938" s="84"/>
    </row>
    <row r="939" spans="1:36" x14ac:dyDescent="0.25">
      <c r="A939" s="257"/>
      <c r="B939" s="85"/>
      <c r="C939" s="85"/>
      <c r="D939" s="85"/>
      <c r="E939" s="85"/>
      <c r="F939" s="85"/>
      <c r="G939" s="85"/>
      <c r="H939" s="85"/>
      <c r="I939" s="85"/>
      <c r="J939" s="85"/>
      <c r="K939" s="85"/>
      <c r="L939" s="85"/>
      <c r="M939" s="85"/>
      <c r="N939" s="85"/>
      <c r="O939" s="85"/>
      <c r="P939" s="85"/>
      <c r="Q939" s="85"/>
      <c r="R939" s="85"/>
      <c r="S939" s="85"/>
      <c r="T939" s="85"/>
      <c r="U939" s="85"/>
      <c r="V939" s="85"/>
      <c r="W939" s="85"/>
      <c r="X939" s="85"/>
      <c r="Y939" s="85"/>
      <c r="Z939" s="85"/>
      <c r="AA939" s="85"/>
      <c r="AB939" s="85"/>
      <c r="AC939" s="85"/>
      <c r="AD939" s="85"/>
      <c r="AE939" s="85"/>
      <c r="AF939" s="85"/>
      <c r="AG939" s="85"/>
      <c r="AH939" s="85"/>
      <c r="AI939" s="85"/>
      <c r="AJ939" s="85"/>
    </row>
    <row r="940" spans="1:36" x14ac:dyDescent="0.25">
      <c r="A940" s="256"/>
      <c r="B940" s="84"/>
      <c r="C940" s="84"/>
      <c r="D940" s="84"/>
      <c r="E940" s="84"/>
      <c r="F940" s="84"/>
      <c r="G940" s="84"/>
      <c r="H940" s="84"/>
      <c r="I940" s="84"/>
      <c r="J940" s="84"/>
      <c r="K940" s="84"/>
      <c r="L940" s="84"/>
      <c r="M940" s="84"/>
      <c r="N940" s="84"/>
      <c r="O940" s="84"/>
      <c r="P940" s="84"/>
      <c r="Q940" s="84"/>
      <c r="R940" s="84"/>
      <c r="S940" s="84"/>
      <c r="T940" s="84"/>
      <c r="U940" s="84"/>
      <c r="V940" s="84"/>
      <c r="W940" s="84"/>
      <c r="X940" s="84"/>
      <c r="Y940" s="84"/>
      <c r="Z940" s="84"/>
      <c r="AA940" s="84"/>
      <c r="AB940" s="84"/>
      <c r="AC940" s="84"/>
      <c r="AD940" s="84"/>
      <c r="AE940" s="84"/>
      <c r="AF940" s="84"/>
      <c r="AG940" s="84"/>
      <c r="AH940" s="84"/>
      <c r="AI940" s="84"/>
      <c r="AJ940" s="84"/>
    </row>
    <row r="941" spans="1:36" x14ac:dyDescent="0.25">
      <c r="A941" s="257"/>
      <c r="B941" s="85"/>
      <c r="C941" s="85"/>
      <c r="D941" s="85"/>
      <c r="E941" s="85"/>
      <c r="F941" s="85"/>
      <c r="G941" s="85"/>
      <c r="H941" s="85"/>
      <c r="I941" s="85"/>
      <c r="J941" s="85"/>
      <c r="K941" s="85"/>
      <c r="L941" s="85"/>
      <c r="M941" s="85"/>
      <c r="N941" s="85"/>
      <c r="O941" s="85"/>
      <c r="P941" s="85"/>
      <c r="Q941" s="85"/>
      <c r="R941" s="85"/>
      <c r="S941" s="85"/>
      <c r="T941" s="85"/>
      <c r="U941" s="85"/>
      <c r="V941" s="85"/>
      <c r="W941" s="85"/>
      <c r="X941" s="85"/>
      <c r="Y941" s="85"/>
      <c r="Z941" s="85"/>
      <c r="AA941" s="85"/>
      <c r="AB941" s="85"/>
      <c r="AC941" s="85"/>
      <c r="AD941" s="85"/>
      <c r="AE941" s="85"/>
      <c r="AF941" s="85"/>
      <c r="AG941" s="85"/>
      <c r="AH941" s="85"/>
      <c r="AI941" s="85"/>
      <c r="AJ941" s="85"/>
    </row>
    <row r="942" spans="1:36" x14ac:dyDescent="0.25">
      <c r="A942" s="256"/>
      <c r="B942" s="84"/>
      <c r="C942" s="84"/>
      <c r="D942" s="84"/>
      <c r="E942" s="84"/>
      <c r="F942" s="84"/>
      <c r="G942" s="84"/>
      <c r="H942" s="84"/>
      <c r="I942" s="84"/>
      <c r="J942" s="84"/>
      <c r="K942" s="84"/>
      <c r="L942" s="84"/>
      <c r="M942" s="84"/>
      <c r="N942" s="84"/>
      <c r="O942" s="84"/>
      <c r="P942" s="84"/>
      <c r="Q942" s="84"/>
      <c r="R942" s="84"/>
      <c r="S942" s="84"/>
      <c r="T942" s="84"/>
      <c r="U942" s="84"/>
      <c r="V942" s="84"/>
      <c r="W942" s="84"/>
      <c r="X942" s="84"/>
      <c r="Y942" s="84"/>
      <c r="Z942" s="84"/>
      <c r="AA942" s="84"/>
      <c r="AB942" s="84"/>
      <c r="AC942" s="84"/>
      <c r="AD942" s="84"/>
      <c r="AE942" s="84"/>
      <c r="AF942" s="84"/>
      <c r="AG942" s="84"/>
      <c r="AH942" s="84"/>
      <c r="AI942" s="84"/>
      <c r="AJ942" s="84"/>
    </row>
    <row r="943" spans="1:36" x14ac:dyDescent="0.25">
      <c r="A943" s="257"/>
      <c r="B943" s="85"/>
      <c r="C943" s="85"/>
      <c r="D943" s="85"/>
      <c r="E943" s="85"/>
      <c r="F943" s="85"/>
      <c r="G943" s="85"/>
      <c r="H943" s="85"/>
      <c r="I943" s="85"/>
      <c r="J943" s="85"/>
      <c r="K943" s="85"/>
      <c r="L943" s="85"/>
      <c r="M943" s="85"/>
      <c r="N943" s="85"/>
      <c r="O943" s="85"/>
      <c r="P943" s="85"/>
      <c r="Q943" s="85"/>
      <c r="R943" s="85"/>
      <c r="S943" s="85"/>
      <c r="T943" s="85"/>
      <c r="U943" s="85"/>
      <c r="V943" s="85"/>
      <c r="W943" s="85"/>
      <c r="X943" s="85"/>
      <c r="Y943" s="85"/>
      <c r="Z943" s="85"/>
      <c r="AA943" s="85"/>
      <c r="AB943" s="85"/>
      <c r="AC943" s="85"/>
      <c r="AD943" s="85"/>
      <c r="AE943" s="85"/>
      <c r="AF943" s="85"/>
      <c r="AG943" s="85"/>
      <c r="AH943" s="85"/>
      <c r="AI943" s="85"/>
      <c r="AJ943" s="85"/>
    </row>
    <row r="944" spans="1:36" x14ac:dyDescent="0.25">
      <c r="A944" s="256"/>
      <c r="B944" s="84"/>
      <c r="C944" s="84"/>
      <c r="D944" s="84"/>
      <c r="E944" s="84"/>
      <c r="F944" s="84"/>
      <c r="G944" s="84"/>
      <c r="H944" s="84"/>
      <c r="I944" s="84"/>
      <c r="J944" s="84"/>
      <c r="K944" s="84"/>
      <c r="L944" s="84"/>
      <c r="M944" s="84"/>
      <c r="N944" s="84"/>
      <c r="O944" s="84"/>
      <c r="P944" s="84"/>
      <c r="Q944" s="84"/>
      <c r="R944" s="84"/>
      <c r="S944" s="84"/>
      <c r="T944" s="84"/>
      <c r="U944" s="84"/>
      <c r="V944" s="84"/>
      <c r="W944" s="84"/>
      <c r="X944" s="84"/>
      <c r="Y944" s="84"/>
      <c r="Z944" s="84"/>
      <c r="AA944" s="84"/>
      <c r="AB944" s="84"/>
      <c r="AC944" s="84"/>
      <c r="AD944" s="84"/>
      <c r="AE944" s="84"/>
      <c r="AF944" s="84"/>
      <c r="AG944" s="84"/>
      <c r="AH944" s="84"/>
      <c r="AI944" s="84"/>
      <c r="AJ944" s="84"/>
    </row>
    <row r="945" spans="1:36" x14ac:dyDescent="0.25">
      <c r="A945" s="257"/>
      <c r="B945" s="85"/>
      <c r="C945" s="85"/>
      <c r="D945" s="85"/>
      <c r="E945" s="85"/>
      <c r="F945" s="85"/>
      <c r="G945" s="85"/>
      <c r="H945" s="85"/>
      <c r="I945" s="85"/>
      <c r="J945" s="85"/>
      <c r="K945" s="85"/>
      <c r="L945" s="85"/>
      <c r="M945" s="85"/>
      <c r="N945" s="85"/>
      <c r="O945" s="85"/>
      <c r="P945" s="85"/>
      <c r="Q945" s="85"/>
      <c r="R945" s="85"/>
      <c r="S945" s="85"/>
      <c r="T945" s="85"/>
      <c r="U945" s="85"/>
      <c r="V945" s="85"/>
      <c r="W945" s="85"/>
      <c r="X945" s="85"/>
      <c r="Y945" s="85"/>
      <c r="Z945" s="85"/>
      <c r="AA945" s="85"/>
      <c r="AB945" s="85"/>
      <c r="AC945" s="85"/>
      <c r="AD945" s="85"/>
      <c r="AE945" s="85"/>
      <c r="AF945" s="85"/>
      <c r="AG945" s="85"/>
      <c r="AH945" s="85"/>
      <c r="AI945" s="85"/>
      <c r="AJ945" s="85"/>
    </row>
    <row r="946" spans="1:36" x14ac:dyDescent="0.25">
      <c r="A946" s="256"/>
      <c r="B946" s="84"/>
      <c r="C946" s="84"/>
      <c r="D946" s="84"/>
      <c r="E946" s="84"/>
      <c r="F946" s="84"/>
      <c r="G946" s="84"/>
      <c r="H946" s="84"/>
      <c r="I946" s="84"/>
      <c r="J946" s="84"/>
      <c r="K946" s="84"/>
      <c r="L946" s="84"/>
      <c r="M946" s="84"/>
      <c r="N946" s="84"/>
      <c r="O946" s="84"/>
      <c r="P946" s="84"/>
      <c r="Q946" s="84"/>
      <c r="R946" s="84"/>
      <c r="S946" s="84"/>
      <c r="T946" s="84"/>
      <c r="U946" s="84"/>
      <c r="V946" s="84"/>
      <c r="W946" s="84"/>
      <c r="X946" s="84"/>
      <c r="Y946" s="84"/>
      <c r="Z946" s="84"/>
      <c r="AA946" s="84"/>
      <c r="AB946" s="84"/>
      <c r="AC946" s="84"/>
      <c r="AD946" s="84"/>
      <c r="AE946" s="84"/>
      <c r="AF946" s="84"/>
      <c r="AG946" s="84"/>
      <c r="AH946" s="84"/>
      <c r="AI946" s="84"/>
      <c r="AJ946" s="84"/>
    </row>
    <row r="947" spans="1:36" x14ac:dyDescent="0.25">
      <c r="A947" s="257"/>
      <c r="B947" s="85"/>
      <c r="C947" s="85"/>
      <c r="D947" s="85"/>
      <c r="E947" s="85"/>
      <c r="F947" s="85"/>
      <c r="G947" s="85"/>
      <c r="H947" s="85"/>
      <c r="I947" s="85"/>
      <c r="J947" s="85"/>
      <c r="K947" s="85"/>
      <c r="L947" s="85"/>
      <c r="M947" s="85"/>
      <c r="N947" s="85"/>
      <c r="O947" s="85"/>
      <c r="P947" s="85"/>
      <c r="Q947" s="85"/>
      <c r="R947" s="85"/>
      <c r="S947" s="85"/>
      <c r="T947" s="85"/>
      <c r="U947" s="85"/>
      <c r="V947" s="85"/>
      <c r="W947" s="85"/>
      <c r="X947" s="85"/>
      <c r="Y947" s="85"/>
      <c r="Z947" s="85"/>
      <c r="AA947" s="85"/>
      <c r="AB947" s="85"/>
      <c r="AC947" s="85"/>
      <c r="AD947" s="85"/>
      <c r="AE947" s="85"/>
      <c r="AF947" s="85"/>
      <c r="AG947" s="85"/>
      <c r="AH947" s="85"/>
      <c r="AI947" s="85"/>
      <c r="AJ947" s="85"/>
    </row>
    <row r="948" spans="1:36" x14ac:dyDescent="0.25">
      <c r="A948" s="256"/>
      <c r="B948" s="84"/>
      <c r="C948" s="84"/>
      <c r="D948" s="84"/>
      <c r="E948" s="84"/>
      <c r="F948" s="84"/>
      <c r="G948" s="84"/>
      <c r="H948" s="84"/>
      <c r="I948" s="84"/>
      <c r="J948" s="84"/>
      <c r="K948" s="84"/>
      <c r="L948" s="84"/>
      <c r="M948" s="84"/>
      <c r="N948" s="84"/>
      <c r="O948" s="84"/>
      <c r="P948" s="84"/>
      <c r="Q948" s="84"/>
      <c r="R948" s="84"/>
      <c r="S948" s="84"/>
      <c r="T948" s="84"/>
      <c r="U948" s="84"/>
      <c r="V948" s="84"/>
      <c r="W948" s="84"/>
      <c r="X948" s="84"/>
      <c r="Y948" s="84"/>
      <c r="Z948" s="84"/>
      <c r="AA948" s="84"/>
      <c r="AB948" s="84"/>
      <c r="AC948" s="84"/>
      <c r="AD948" s="84"/>
      <c r="AE948" s="84"/>
      <c r="AF948" s="84"/>
      <c r="AG948" s="84"/>
      <c r="AH948" s="84"/>
      <c r="AI948" s="84"/>
      <c r="AJ948" s="84"/>
    </row>
    <row r="949" spans="1:36" x14ac:dyDescent="0.25">
      <c r="A949" s="257"/>
      <c r="B949" s="85"/>
      <c r="C949" s="85"/>
      <c r="D949" s="85"/>
      <c r="E949" s="85"/>
      <c r="F949" s="85"/>
      <c r="G949" s="85"/>
      <c r="H949" s="85"/>
      <c r="I949" s="85"/>
      <c r="J949" s="85"/>
      <c r="K949" s="85"/>
      <c r="L949" s="85"/>
      <c r="M949" s="85"/>
      <c r="N949" s="85"/>
      <c r="O949" s="85"/>
      <c r="P949" s="85"/>
      <c r="Q949" s="85"/>
      <c r="R949" s="85"/>
      <c r="S949" s="85"/>
      <c r="T949" s="85"/>
      <c r="U949" s="85"/>
      <c r="V949" s="85"/>
      <c r="W949" s="85"/>
      <c r="X949" s="85"/>
      <c r="Y949" s="85"/>
      <c r="Z949" s="85"/>
      <c r="AA949" s="85"/>
      <c r="AB949" s="85"/>
      <c r="AC949" s="85"/>
      <c r="AD949" s="85"/>
      <c r="AE949" s="85"/>
      <c r="AF949" s="85"/>
      <c r="AG949" s="85"/>
      <c r="AH949" s="85"/>
      <c r="AI949" s="85"/>
      <c r="AJ949" s="85"/>
    </row>
    <row r="950" spans="1:36" x14ac:dyDescent="0.25">
      <c r="A950" s="256"/>
      <c r="B950" s="84"/>
      <c r="C950" s="84"/>
      <c r="D950" s="84"/>
      <c r="E950" s="84"/>
      <c r="F950" s="84"/>
      <c r="G950" s="84"/>
      <c r="H950" s="84"/>
      <c r="I950" s="84"/>
      <c r="J950" s="84"/>
      <c r="K950" s="84"/>
      <c r="L950" s="84"/>
      <c r="M950" s="84"/>
      <c r="N950" s="84"/>
      <c r="O950" s="84"/>
      <c r="P950" s="84"/>
      <c r="Q950" s="84"/>
      <c r="R950" s="84"/>
      <c r="S950" s="84"/>
      <c r="T950" s="84"/>
      <c r="U950" s="84"/>
      <c r="V950" s="84"/>
      <c r="W950" s="84"/>
      <c r="X950" s="84"/>
      <c r="Y950" s="84"/>
      <c r="Z950" s="84"/>
      <c r="AA950" s="84"/>
      <c r="AB950" s="84"/>
      <c r="AC950" s="84"/>
      <c r="AD950" s="84"/>
      <c r="AE950" s="84"/>
      <c r="AF950" s="84"/>
      <c r="AG950" s="84"/>
      <c r="AH950" s="84"/>
      <c r="AI950" s="84"/>
      <c r="AJ950" s="84"/>
    </row>
    <row r="951" spans="1:36" x14ac:dyDescent="0.25">
      <c r="A951" s="257"/>
      <c r="B951" s="85"/>
      <c r="C951" s="85"/>
      <c r="D951" s="85"/>
      <c r="E951" s="85"/>
      <c r="F951" s="85"/>
      <c r="G951" s="85"/>
      <c r="H951" s="85"/>
      <c r="I951" s="85"/>
      <c r="J951" s="85"/>
      <c r="K951" s="85"/>
      <c r="L951" s="85"/>
      <c r="M951" s="85"/>
      <c r="N951" s="85"/>
      <c r="O951" s="85"/>
      <c r="P951" s="85"/>
      <c r="Q951" s="85"/>
      <c r="R951" s="85"/>
      <c r="S951" s="85"/>
      <c r="T951" s="85"/>
      <c r="U951" s="85"/>
      <c r="V951" s="85"/>
      <c r="W951" s="85"/>
      <c r="X951" s="85"/>
      <c r="Y951" s="85"/>
      <c r="Z951" s="85"/>
      <c r="AA951" s="85"/>
      <c r="AB951" s="85"/>
      <c r="AC951" s="85"/>
      <c r="AD951" s="85"/>
      <c r="AE951" s="85"/>
      <c r="AF951" s="85"/>
      <c r="AG951" s="85"/>
      <c r="AH951" s="85"/>
      <c r="AI951" s="85"/>
      <c r="AJ951" s="85"/>
    </row>
    <row r="952" spans="1:36" x14ac:dyDescent="0.25">
      <c r="A952" s="256"/>
      <c r="B952" s="84"/>
      <c r="C952" s="84"/>
      <c r="D952" s="84"/>
      <c r="E952" s="84"/>
      <c r="F952" s="84"/>
      <c r="G952" s="84"/>
      <c r="H952" s="84"/>
      <c r="I952" s="84"/>
      <c r="J952" s="84"/>
      <c r="K952" s="84"/>
      <c r="L952" s="84"/>
      <c r="M952" s="84"/>
      <c r="N952" s="84"/>
      <c r="O952" s="84"/>
      <c r="P952" s="84"/>
      <c r="Q952" s="84"/>
      <c r="R952" s="84"/>
      <c r="S952" s="84"/>
      <c r="T952" s="84"/>
      <c r="U952" s="84"/>
      <c r="V952" s="84"/>
      <c r="W952" s="84"/>
      <c r="X952" s="84"/>
      <c r="Y952" s="84"/>
      <c r="Z952" s="84"/>
      <c r="AA952" s="84"/>
      <c r="AB952" s="84"/>
      <c r="AC952" s="84"/>
      <c r="AD952" s="84"/>
      <c r="AE952" s="84"/>
      <c r="AF952" s="84"/>
      <c r="AG952" s="84"/>
      <c r="AH952" s="84"/>
      <c r="AI952" s="84"/>
      <c r="AJ952" s="84"/>
    </row>
    <row r="953" spans="1:36" x14ac:dyDescent="0.25">
      <c r="A953" s="257"/>
      <c r="B953" s="85"/>
      <c r="C953" s="85"/>
      <c r="D953" s="85"/>
      <c r="E953" s="85"/>
      <c r="F953" s="85"/>
      <c r="G953" s="85"/>
      <c r="H953" s="85"/>
      <c r="I953" s="85"/>
      <c r="J953" s="85"/>
      <c r="K953" s="85"/>
      <c r="L953" s="85"/>
      <c r="M953" s="85"/>
      <c r="N953" s="85"/>
      <c r="O953" s="85"/>
      <c r="P953" s="85"/>
      <c r="Q953" s="85"/>
      <c r="R953" s="85"/>
      <c r="S953" s="85"/>
      <c r="T953" s="85"/>
      <c r="U953" s="85"/>
      <c r="V953" s="85"/>
      <c r="W953" s="85"/>
      <c r="X953" s="85"/>
      <c r="Y953" s="85"/>
      <c r="Z953" s="85"/>
      <c r="AA953" s="85"/>
      <c r="AB953" s="85"/>
      <c r="AC953" s="85"/>
      <c r="AD953" s="85"/>
      <c r="AE953" s="85"/>
      <c r="AF953" s="85"/>
      <c r="AG953" s="85"/>
      <c r="AH953" s="85"/>
      <c r="AI953" s="85"/>
      <c r="AJ953" s="85"/>
    </row>
    <row r="954" spans="1:36" x14ac:dyDescent="0.25">
      <c r="A954" s="256"/>
      <c r="B954" s="84"/>
      <c r="C954" s="84"/>
      <c r="D954" s="84"/>
      <c r="E954" s="84"/>
      <c r="F954" s="84"/>
      <c r="G954" s="84"/>
      <c r="H954" s="84"/>
      <c r="I954" s="84"/>
      <c r="J954" s="84"/>
      <c r="K954" s="84"/>
      <c r="L954" s="84"/>
      <c r="M954" s="84"/>
      <c r="N954" s="84"/>
      <c r="O954" s="84"/>
      <c r="P954" s="84"/>
      <c r="Q954" s="84"/>
      <c r="R954" s="84"/>
      <c r="S954" s="84"/>
      <c r="T954" s="84"/>
      <c r="U954" s="84"/>
      <c r="V954" s="84"/>
      <c r="W954" s="84"/>
      <c r="X954" s="84"/>
      <c r="Y954" s="84"/>
      <c r="Z954" s="84"/>
      <c r="AA954" s="84"/>
      <c r="AB954" s="84"/>
      <c r="AC954" s="84"/>
      <c r="AD954" s="84"/>
      <c r="AE954" s="84"/>
      <c r="AF954" s="84"/>
      <c r="AG954" s="84"/>
      <c r="AH954" s="84"/>
      <c r="AI954" s="84"/>
      <c r="AJ954" s="84"/>
    </row>
    <row r="955" spans="1:36" x14ac:dyDescent="0.25">
      <c r="A955" s="257"/>
      <c r="B955" s="85"/>
      <c r="C955" s="85"/>
      <c r="D955" s="85"/>
      <c r="E955" s="85"/>
      <c r="F955" s="85"/>
      <c r="G955" s="85"/>
      <c r="H955" s="85"/>
      <c r="I955" s="85"/>
      <c r="J955" s="85"/>
      <c r="K955" s="85"/>
      <c r="L955" s="85"/>
      <c r="M955" s="85"/>
      <c r="N955" s="85"/>
      <c r="O955" s="85"/>
      <c r="P955" s="85"/>
      <c r="Q955" s="85"/>
      <c r="R955" s="85"/>
      <c r="S955" s="85"/>
      <c r="T955" s="85"/>
      <c r="U955" s="85"/>
      <c r="V955" s="85"/>
      <c r="W955" s="85"/>
      <c r="X955" s="85"/>
      <c r="Y955" s="85"/>
      <c r="Z955" s="85"/>
      <c r="AA955" s="85"/>
      <c r="AB955" s="85"/>
      <c r="AC955" s="85"/>
      <c r="AD955" s="85"/>
      <c r="AE955" s="85"/>
      <c r="AF955" s="85"/>
      <c r="AG955" s="85"/>
      <c r="AH955" s="85"/>
      <c r="AI955" s="85"/>
      <c r="AJ955" s="85"/>
    </row>
    <row r="956" spans="1:36" x14ac:dyDescent="0.25">
      <c r="A956" s="256"/>
      <c r="B956" s="84"/>
      <c r="C956" s="84"/>
      <c r="D956" s="84"/>
      <c r="E956" s="84"/>
      <c r="F956" s="84"/>
      <c r="G956" s="84"/>
      <c r="H956" s="84"/>
      <c r="I956" s="84"/>
      <c r="J956" s="84"/>
      <c r="K956" s="84"/>
      <c r="L956" s="84"/>
      <c r="M956" s="84"/>
      <c r="N956" s="84"/>
      <c r="O956" s="84"/>
      <c r="P956" s="84"/>
      <c r="Q956" s="84"/>
      <c r="R956" s="84"/>
      <c r="S956" s="84"/>
      <c r="T956" s="84"/>
      <c r="U956" s="84"/>
      <c r="V956" s="84"/>
      <c r="W956" s="84"/>
      <c r="X956" s="84"/>
      <c r="Y956" s="84"/>
      <c r="Z956" s="84"/>
      <c r="AA956" s="84"/>
      <c r="AB956" s="84"/>
      <c r="AC956" s="84"/>
      <c r="AD956" s="84"/>
      <c r="AE956" s="84"/>
      <c r="AF956" s="84"/>
      <c r="AG956" s="84"/>
      <c r="AH956" s="84"/>
      <c r="AI956" s="84"/>
      <c r="AJ956" s="84"/>
    </row>
    <row r="957" spans="1:36" x14ac:dyDescent="0.25">
      <c r="A957" s="257"/>
      <c r="B957" s="85"/>
      <c r="C957" s="85"/>
      <c r="D957" s="85"/>
      <c r="E957" s="85"/>
      <c r="F957" s="85"/>
      <c r="G957" s="85"/>
      <c r="H957" s="85"/>
      <c r="I957" s="85"/>
      <c r="J957" s="85"/>
      <c r="K957" s="85"/>
      <c r="L957" s="85"/>
      <c r="M957" s="85"/>
      <c r="N957" s="85"/>
      <c r="O957" s="85"/>
      <c r="P957" s="85"/>
      <c r="Q957" s="85"/>
      <c r="R957" s="85"/>
      <c r="S957" s="85"/>
      <c r="T957" s="85"/>
      <c r="U957" s="85"/>
      <c r="V957" s="85"/>
      <c r="W957" s="85"/>
      <c r="X957" s="85"/>
      <c r="Y957" s="85"/>
      <c r="Z957" s="85"/>
      <c r="AA957" s="85"/>
      <c r="AB957" s="85"/>
      <c r="AC957" s="85"/>
      <c r="AD957" s="85"/>
      <c r="AE957" s="85"/>
      <c r="AF957" s="85"/>
      <c r="AG957" s="85"/>
      <c r="AH957" s="85"/>
      <c r="AI957" s="85"/>
      <c r="AJ957" s="85"/>
    </row>
    <row r="958" spans="1:36" x14ac:dyDescent="0.25">
      <c r="A958" s="256"/>
      <c r="B958" s="84"/>
      <c r="C958" s="84"/>
      <c r="D958" s="84"/>
      <c r="E958" s="84"/>
      <c r="F958" s="84"/>
      <c r="G958" s="84"/>
      <c r="H958" s="84"/>
      <c r="I958" s="84"/>
      <c r="J958" s="84"/>
      <c r="K958" s="84"/>
      <c r="L958" s="84"/>
      <c r="M958" s="84"/>
      <c r="N958" s="84"/>
      <c r="O958" s="84"/>
      <c r="P958" s="84"/>
      <c r="Q958" s="84"/>
      <c r="R958" s="84"/>
      <c r="S958" s="84"/>
      <c r="T958" s="84"/>
      <c r="U958" s="84"/>
      <c r="V958" s="84"/>
      <c r="W958" s="84"/>
      <c r="X958" s="84"/>
      <c r="Y958" s="84"/>
      <c r="Z958" s="84"/>
      <c r="AA958" s="84"/>
      <c r="AB958" s="84"/>
      <c r="AC958" s="84"/>
      <c r="AD958" s="84"/>
      <c r="AE958" s="84"/>
      <c r="AF958" s="84"/>
      <c r="AG958" s="84"/>
      <c r="AH958" s="84"/>
      <c r="AI958" s="84"/>
      <c r="AJ958" s="84"/>
    </row>
    <row r="959" spans="1:36" x14ac:dyDescent="0.25">
      <c r="A959" s="257"/>
      <c r="B959" s="85"/>
      <c r="C959" s="85"/>
      <c r="D959" s="85"/>
      <c r="E959" s="85"/>
      <c r="F959" s="85"/>
      <c r="G959" s="85"/>
      <c r="H959" s="85"/>
      <c r="I959" s="85"/>
      <c r="J959" s="85"/>
      <c r="K959" s="85"/>
      <c r="L959" s="85"/>
      <c r="M959" s="85"/>
      <c r="N959" s="85"/>
      <c r="O959" s="85"/>
      <c r="P959" s="85"/>
      <c r="Q959" s="85"/>
      <c r="R959" s="85"/>
      <c r="S959" s="85"/>
      <c r="T959" s="85"/>
      <c r="U959" s="85"/>
      <c r="V959" s="85"/>
      <c r="W959" s="85"/>
      <c r="X959" s="85"/>
      <c r="Y959" s="85"/>
      <c r="Z959" s="85"/>
      <c r="AA959" s="85"/>
      <c r="AB959" s="85"/>
      <c r="AC959" s="85"/>
      <c r="AD959" s="85"/>
      <c r="AE959" s="85"/>
      <c r="AF959" s="85"/>
      <c r="AG959" s="85"/>
      <c r="AH959" s="85"/>
      <c r="AI959" s="85"/>
      <c r="AJ959" s="85"/>
    </row>
    <row r="960" spans="1:36" x14ac:dyDescent="0.25">
      <c r="A960" s="256"/>
      <c r="B960" s="84"/>
      <c r="C960" s="84"/>
      <c r="D960" s="84"/>
      <c r="E960" s="84"/>
      <c r="F960" s="84"/>
      <c r="G960" s="84"/>
      <c r="H960" s="84"/>
      <c r="I960" s="84"/>
      <c r="J960" s="84"/>
      <c r="K960" s="84"/>
      <c r="L960" s="84"/>
      <c r="M960" s="84"/>
      <c r="N960" s="84"/>
      <c r="O960" s="84"/>
      <c r="P960" s="84"/>
      <c r="Q960" s="84"/>
      <c r="R960" s="84"/>
      <c r="S960" s="84"/>
      <c r="T960" s="84"/>
      <c r="U960" s="84"/>
      <c r="V960" s="84"/>
      <c r="W960" s="84"/>
      <c r="X960" s="84"/>
      <c r="Y960" s="84"/>
      <c r="Z960" s="84"/>
      <c r="AA960" s="84"/>
      <c r="AB960" s="84"/>
      <c r="AC960" s="84"/>
      <c r="AD960" s="84"/>
      <c r="AE960" s="84"/>
      <c r="AF960" s="84"/>
      <c r="AG960" s="84"/>
      <c r="AH960" s="84"/>
      <c r="AI960" s="84"/>
      <c r="AJ960" s="84"/>
    </row>
    <row r="961" spans="1:36" x14ac:dyDescent="0.25">
      <c r="A961" s="257"/>
      <c r="B961" s="85"/>
      <c r="C961" s="85"/>
      <c r="D961" s="85"/>
      <c r="E961" s="85"/>
      <c r="F961" s="85"/>
      <c r="G961" s="85"/>
      <c r="H961" s="85"/>
      <c r="I961" s="85"/>
      <c r="J961" s="85"/>
      <c r="K961" s="85"/>
      <c r="L961" s="85"/>
      <c r="M961" s="85"/>
      <c r="N961" s="85"/>
      <c r="O961" s="85"/>
      <c r="P961" s="85"/>
      <c r="Q961" s="85"/>
      <c r="R961" s="85"/>
      <c r="S961" s="85"/>
      <c r="T961" s="85"/>
      <c r="U961" s="85"/>
      <c r="V961" s="85"/>
      <c r="W961" s="85"/>
      <c r="X961" s="85"/>
      <c r="Y961" s="85"/>
      <c r="Z961" s="85"/>
      <c r="AA961" s="85"/>
      <c r="AB961" s="85"/>
      <c r="AC961" s="85"/>
      <c r="AD961" s="85"/>
      <c r="AE961" s="85"/>
      <c r="AF961" s="85"/>
      <c r="AG961" s="85"/>
      <c r="AH961" s="85"/>
      <c r="AI961" s="85"/>
      <c r="AJ961" s="85"/>
    </row>
    <row r="962" spans="1:36" x14ac:dyDescent="0.25">
      <c r="A962" s="256"/>
      <c r="B962" s="84"/>
      <c r="C962" s="84"/>
      <c r="D962" s="84"/>
      <c r="E962" s="84"/>
      <c r="F962" s="84"/>
      <c r="G962" s="84"/>
      <c r="H962" s="84"/>
      <c r="I962" s="84"/>
      <c r="J962" s="84"/>
      <c r="K962" s="84"/>
      <c r="L962" s="84"/>
      <c r="M962" s="84"/>
      <c r="N962" s="84"/>
      <c r="O962" s="84"/>
      <c r="P962" s="84"/>
      <c r="Q962" s="84"/>
      <c r="R962" s="84"/>
      <c r="S962" s="84"/>
      <c r="T962" s="84"/>
      <c r="U962" s="84"/>
      <c r="V962" s="84"/>
      <c r="W962" s="84"/>
      <c r="X962" s="84"/>
      <c r="Y962" s="84"/>
      <c r="Z962" s="84"/>
      <c r="AA962" s="84"/>
      <c r="AB962" s="84"/>
      <c r="AC962" s="84"/>
      <c r="AD962" s="84"/>
      <c r="AE962" s="84"/>
      <c r="AF962" s="84"/>
      <c r="AG962" s="84"/>
      <c r="AH962" s="84"/>
      <c r="AI962" s="84"/>
      <c r="AJ962" s="84"/>
    </row>
    <row r="963" spans="1:36" x14ac:dyDescent="0.25">
      <c r="A963" s="257"/>
      <c r="B963" s="85"/>
      <c r="C963" s="85"/>
      <c r="D963" s="85"/>
      <c r="E963" s="85"/>
      <c r="F963" s="85"/>
      <c r="G963" s="85"/>
      <c r="H963" s="85"/>
      <c r="I963" s="85"/>
      <c r="J963" s="85"/>
      <c r="K963" s="85"/>
      <c r="L963" s="85"/>
      <c r="M963" s="85"/>
      <c r="N963" s="85"/>
      <c r="O963" s="85"/>
      <c r="P963" s="85"/>
      <c r="Q963" s="85"/>
      <c r="R963" s="85"/>
      <c r="S963" s="85"/>
      <c r="T963" s="85"/>
      <c r="U963" s="85"/>
      <c r="V963" s="85"/>
      <c r="W963" s="85"/>
      <c r="X963" s="85"/>
      <c r="Y963" s="85"/>
      <c r="Z963" s="85"/>
      <c r="AA963" s="85"/>
      <c r="AB963" s="85"/>
      <c r="AC963" s="85"/>
      <c r="AD963" s="85"/>
      <c r="AE963" s="85"/>
      <c r="AF963" s="85"/>
      <c r="AG963" s="85"/>
      <c r="AH963" s="85"/>
      <c r="AI963" s="85"/>
      <c r="AJ963" s="85"/>
    </row>
    <row r="964" spans="1:36" x14ac:dyDescent="0.25">
      <c r="A964" s="256"/>
      <c r="B964" s="84"/>
      <c r="C964" s="84"/>
      <c r="D964" s="84"/>
      <c r="E964" s="84"/>
      <c r="F964" s="84"/>
      <c r="G964" s="84"/>
      <c r="H964" s="84"/>
      <c r="I964" s="84"/>
      <c r="J964" s="84"/>
      <c r="K964" s="84"/>
      <c r="L964" s="84"/>
      <c r="M964" s="84"/>
      <c r="N964" s="84"/>
      <c r="O964" s="84"/>
      <c r="P964" s="84"/>
      <c r="Q964" s="84"/>
      <c r="R964" s="84"/>
      <c r="S964" s="84"/>
      <c r="T964" s="84"/>
      <c r="U964" s="84"/>
      <c r="V964" s="84"/>
      <c r="W964" s="84"/>
      <c r="X964" s="84"/>
      <c r="Y964" s="84"/>
      <c r="Z964" s="84"/>
      <c r="AA964" s="84"/>
      <c r="AB964" s="84"/>
      <c r="AC964" s="84"/>
      <c r="AD964" s="84"/>
      <c r="AE964" s="84"/>
      <c r="AF964" s="84"/>
      <c r="AG964" s="84"/>
      <c r="AH964" s="84"/>
      <c r="AI964" s="84"/>
      <c r="AJ964" s="84"/>
    </row>
    <row r="965" spans="1:36" x14ac:dyDescent="0.25">
      <c r="A965" s="257"/>
      <c r="B965" s="85"/>
      <c r="C965" s="85"/>
      <c r="D965" s="85"/>
      <c r="E965" s="85"/>
      <c r="F965" s="85"/>
      <c r="G965" s="85"/>
      <c r="H965" s="85"/>
      <c r="I965" s="85"/>
      <c r="J965" s="85"/>
      <c r="K965" s="85"/>
      <c r="L965" s="85"/>
      <c r="M965" s="85"/>
      <c r="N965" s="85"/>
      <c r="O965" s="85"/>
      <c r="P965" s="85"/>
      <c r="Q965" s="85"/>
      <c r="R965" s="85"/>
      <c r="S965" s="85"/>
      <c r="T965" s="85"/>
      <c r="U965" s="85"/>
      <c r="V965" s="85"/>
      <c r="W965" s="85"/>
      <c r="X965" s="85"/>
      <c r="Y965" s="85"/>
      <c r="Z965" s="85"/>
      <c r="AA965" s="85"/>
      <c r="AB965" s="85"/>
      <c r="AC965" s="85"/>
      <c r="AD965" s="85"/>
      <c r="AE965" s="85"/>
      <c r="AF965" s="85"/>
      <c r="AG965" s="85"/>
      <c r="AH965" s="85"/>
      <c r="AI965" s="85"/>
      <c r="AJ965" s="85"/>
    </row>
    <row r="966" spans="1:36" x14ac:dyDescent="0.25">
      <c r="A966" s="256"/>
      <c r="B966" s="84"/>
      <c r="C966" s="84"/>
      <c r="D966" s="84"/>
      <c r="E966" s="84"/>
      <c r="F966" s="84"/>
      <c r="G966" s="84"/>
      <c r="H966" s="84"/>
      <c r="I966" s="84"/>
      <c r="J966" s="84"/>
      <c r="K966" s="84"/>
      <c r="L966" s="84"/>
      <c r="M966" s="84"/>
      <c r="N966" s="84"/>
      <c r="O966" s="84"/>
      <c r="P966" s="84"/>
      <c r="Q966" s="84"/>
      <c r="R966" s="84"/>
      <c r="S966" s="84"/>
      <c r="T966" s="84"/>
      <c r="U966" s="84"/>
      <c r="V966" s="84"/>
      <c r="W966" s="84"/>
      <c r="X966" s="84"/>
      <c r="Y966" s="84"/>
      <c r="Z966" s="84"/>
      <c r="AA966" s="84"/>
      <c r="AB966" s="84"/>
      <c r="AC966" s="84"/>
      <c r="AD966" s="84"/>
      <c r="AE966" s="84"/>
      <c r="AF966" s="84"/>
      <c r="AG966" s="84"/>
      <c r="AH966" s="84"/>
      <c r="AI966" s="84"/>
      <c r="AJ966" s="84"/>
    </row>
    <row r="967" spans="1:36" x14ac:dyDescent="0.25">
      <c r="A967" s="257"/>
      <c r="B967" s="85"/>
      <c r="C967" s="85"/>
      <c r="D967" s="85"/>
      <c r="E967" s="85"/>
      <c r="F967" s="85"/>
      <c r="G967" s="85"/>
      <c r="H967" s="85"/>
      <c r="I967" s="85"/>
      <c r="J967" s="85"/>
      <c r="K967" s="85"/>
      <c r="L967" s="85"/>
      <c r="M967" s="85"/>
      <c r="N967" s="85"/>
      <c r="O967" s="85"/>
      <c r="P967" s="85"/>
      <c r="Q967" s="85"/>
      <c r="R967" s="85"/>
      <c r="S967" s="85"/>
      <c r="T967" s="85"/>
      <c r="U967" s="85"/>
      <c r="V967" s="85"/>
      <c r="W967" s="85"/>
      <c r="X967" s="85"/>
      <c r="Y967" s="85"/>
      <c r="Z967" s="85"/>
      <c r="AA967" s="85"/>
      <c r="AB967" s="85"/>
      <c r="AC967" s="85"/>
      <c r="AD967" s="85"/>
      <c r="AE967" s="85"/>
      <c r="AF967" s="85"/>
      <c r="AG967" s="85"/>
      <c r="AH967" s="85"/>
      <c r="AI967" s="85"/>
      <c r="AJ967" s="85"/>
    </row>
    <row r="968" spans="1:36" x14ac:dyDescent="0.25">
      <c r="A968" s="256"/>
      <c r="B968" s="84"/>
      <c r="C968" s="84"/>
      <c r="D968" s="84"/>
      <c r="E968" s="84"/>
      <c r="F968" s="84"/>
      <c r="G968" s="84"/>
      <c r="H968" s="84"/>
      <c r="I968" s="84"/>
      <c r="J968" s="84"/>
      <c r="K968" s="84"/>
      <c r="L968" s="84"/>
      <c r="M968" s="84"/>
      <c r="N968" s="84"/>
      <c r="O968" s="84"/>
      <c r="P968" s="84"/>
      <c r="Q968" s="84"/>
      <c r="R968" s="84"/>
      <c r="S968" s="84"/>
      <c r="T968" s="84"/>
      <c r="U968" s="84"/>
      <c r="V968" s="84"/>
      <c r="W968" s="84"/>
      <c r="X968" s="84"/>
      <c r="Y968" s="84"/>
      <c r="Z968" s="84"/>
      <c r="AA968" s="84"/>
      <c r="AB968" s="84"/>
      <c r="AC968" s="84"/>
      <c r="AD968" s="84"/>
      <c r="AE968" s="84"/>
      <c r="AF968" s="84"/>
      <c r="AG968" s="84"/>
      <c r="AH968" s="84"/>
      <c r="AI968" s="84"/>
      <c r="AJ968" s="84"/>
    </row>
    <row r="969" spans="1:36" x14ac:dyDescent="0.25">
      <c r="A969" s="257"/>
      <c r="B969" s="85"/>
      <c r="C969" s="85"/>
      <c r="D969" s="85"/>
      <c r="E969" s="85"/>
      <c r="F969" s="85"/>
      <c r="G969" s="85"/>
      <c r="H969" s="85"/>
      <c r="I969" s="85"/>
      <c r="J969" s="85"/>
      <c r="K969" s="85"/>
      <c r="L969" s="85"/>
      <c r="M969" s="85"/>
      <c r="N969" s="85"/>
      <c r="O969" s="85"/>
      <c r="P969" s="85"/>
      <c r="Q969" s="85"/>
      <c r="R969" s="85"/>
      <c r="S969" s="85"/>
      <c r="T969" s="85"/>
      <c r="U969" s="85"/>
      <c r="V969" s="85"/>
      <c r="W969" s="85"/>
      <c r="X969" s="85"/>
      <c r="Y969" s="85"/>
      <c r="Z969" s="85"/>
      <c r="AA969" s="85"/>
      <c r="AB969" s="85"/>
      <c r="AC969" s="85"/>
      <c r="AD969" s="85"/>
      <c r="AE969" s="85"/>
      <c r="AF969" s="85"/>
      <c r="AG969" s="85"/>
      <c r="AH969" s="85"/>
      <c r="AI969" s="85"/>
      <c r="AJ969" s="85"/>
    </row>
    <row r="970" spans="1:36" x14ac:dyDescent="0.25">
      <c r="A970" s="256"/>
      <c r="B970" s="84"/>
      <c r="C970" s="84"/>
      <c r="D970" s="84"/>
      <c r="E970" s="84"/>
      <c r="F970" s="84"/>
      <c r="G970" s="84"/>
      <c r="H970" s="84"/>
      <c r="I970" s="84"/>
      <c r="J970" s="84"/>
      <c r="K970" s="84"/>
      <c r="L970" s="84"/>
      <c r="M970" s="84"/>
      <c r="N970" s="84"/>
      <c r="O970" s="84"/>
      <c r="P970" s="84"/>
      <c r="Q970" s="84"/>
      <c r="R970" s="84"/>
      <c r="S970" s="84"/>
      <c r="T970" s="84"/>
      <c r="U970" s="84"/>
      <c r="V970" s="84"/>
      <c r="W970" s="84"/>
      <c r="X970" s="84"/>
      <c r="Y970" s="84"/>
      <c r="Z970" s="84"/>
      <c r="AA970" s="84"/>
      <c r="AB970" s="84"/>
      <c r="AC970" s="84"/>
      <c r="AD970" s="84"/>
      <c r="AE970" s="84"/>
      <c r="AF970" s="84"/>
      <c r="AG970" s="84"/>
      <c r="AH970" s="84"/>
      <c r="AI970" s="84"/>
      <c r="AJ970" s="84"/>
    </row>
    <row r="971" spans="1:36" x14ac:dyDescent="0.25">
      <c r="A971" s="257"/>
      <c r="B971" s="85"/>
      <c r="C971" s="85"/>
      <c r="D971" s="85"/>
      <c r="E971" s="85"/>
      <c r="F971" s="85"/>
      <c r="G971" s="85"/>
      <c r="H971" s="85"/>
      <c r="I971" s="85"/>
      <c r="J971" s="85"/>
      <c r="K971" s="85"/>
      <c r="L971" s="85"/>
      <c r="M971" s="85"/>
      <c r="N971" s="85"/>
      <c r="O971" s="85"/>
      <c r="P971" s="85"/>
      <c r="Q971" s="85"/>
      <c r="R971" s="85"/>
      <c r="S971" s="85"/>
      <c r="T971" s="85"/>
      <c r="U971" s="85"/>
      <c r="V971" s="85"/>
      <c r="W971" s="85"/>
      <c r="X971" s="85"/>
      <c r="Y971" s="85"/>
      <c r="Z971" s="85"/>
      <c r="AA971" s="85"/>
      <c r="AB971" s="85"/>
      <c r="AC971" s="85"/>
      <c r="AD971" s="85"/>
      <c r="AE971" s="85"/>
      <c r="AF971" s="85"/>
      <c r="AG971" s="85"/>
      <c r="AH971" s="85"/>
      <c r="AI971" s="85"/>
      <c r="AJ971" s="85"/>
    </row>
    <row r="972" spans="1:36" x14ac:dyDescent="0.25">
      <c r="A972" s="256"/>
      <c r="B972" s="84"/>
      <c r="C972" s="84"/>
      <c r="D972" s="84"/>
      <c r="E972" s="84"/>
      <c r="F972" s="84"/>
      <c r="G972" s="84"/>
      <c r="H972" s="84"/>
      <c r="I972" s="84"/>
      <c r="J972" s="84"/>
      <c r="K972" s="84"/>
      <c r="L972" s="84"/>
      <c r="M972" s="84"/>
      <c r="N972" s="84"/>
      <c r="O972" s="84"/>
      <c r="P972" s="84"/>
      <c r="Q972" s="84"/>
      <c r="R972" s="84"/>
      <c r="S972" s="84"/>
      <c r="T972" s="84"/>
      <c r="U972" s="84"/>
      <c r="V972" s="84"/>
      <c r="W972" s="84"/>
      <c r="X972" s="84"/>
      <c r="Y972" s="84"/>
      <c r="Z972" s="84"/>
      <c r="AA972" s="84"/>
      <c r="AB972" s="84"/>
      <c r="AC972" s="84"/>
      <c r="AD972" s="84"/>
      <c r="AE972" s="84"/>
      <c r="AF972" s="84"/>
      <c r="AG972" s="84"/>
      <c r="AH972" s="84"/>
      <c r="AI972" s="84"/>
      <c r="AJ972" s="84"/>
    </row>
    <row r="973" spans="1:36" x14ac:dyDescent="0.25">
      <c r="A973" s="257"/>
      <c r="B973" s="85"/>
      <c r="C973" s="85"/>
      <c r="D973" s="85"/>
      <c r="E973" s="85"/>
      <c r="F973" s="85"/>
      <c r="G973" s="85"/>
      <c r="H973" s="85"/>
      <c r="I973" s="85"/>
      <c r="J973" s="85"/>
      <c r="K973" s="85"/>
      <c r="L973" s="85"/>
      <c r="M973" s="85"/>
      <c r="N973" s="85"/>
      <c r="O973" s="85"/>
      <c r="P973" s="85"/>
      <c r="Q973" s="85"/>
      <c r="R973" s="85"/>
      <c r="S973" s="85"/>
      <c r="T973" s="85"/>
      <c r="U973" s="85"/>
      <c r="V973" s="85"/>
      <c r="W973" s="85"/>
      <c r="X973" s="85"/>
      <c r="Y973" s="85"/>
      <c r="Z973" s="85"/>
      <c r="AA973" s="85"/>
      <c r="AB973" s="85"/>
      <c r="AC973" s="85"/>
      <c r="AD973" s="85"/>
      <c r="AE973" s="85"/>
      <c r="AF973" s="85"/>
      <c r="AG973" s="85"/>
      <c r="AH973" s="85"/>
      <c r="AI973" s="85"/>
      <c r="AJ973" s="85"/>
    </row>
    <row r="974" spans="1:36" x14ac:dyDescent="0.25">
      <c r="A974" s="256"/>
      <c r="B974" s="84"/>
      <c r="C974" s="84"/>
      <c r="D974" s="84"/>
      <c r="E974" s="84"/>
      <c r="F974" s="84"/>
      <c r="G974" s="84"/>
      <c r="H974" s="84"/>
      <c r="I974" s="84"/>
      <c r="J974" s="84"/>
      <c r="K974" s="84"/>
      <c r="L974" s="84"/>
      <c r="M974" s="84"/>
      <c r="N974" s="84"/>
      <c r="O974" s="84"/>
      <c r="P974" s="84"/>
      <c r="Q974" s="84"/>
      <c r="R974" s="84"/>
      <c r="S974" s="84"/>
      <c r="T974" s="84"/>
      <c r="U974" s="84"/>
      <c r="V974" s="84"/>
      <c r="W974" s="84"/>
      <c r="X974" s="84"/>
      <c r="Y974" s="84"/>
      <c r="Z974" s="84"/>
      <c r="AA974" s="84"/>
      <c r="AB974" s="84"/>
      <c r="AC974" s="84"/>
      <c r="AD974" s="84"/>
      <c r="AE974" s="84"/>
      <c r="AF974" s="84"/>
      <c r="AG974" s="84"/>
      <c r="AH974" s="84"/>
      <c r="AI974" s="84"/>
      <c r="AJ974" s="84"/>
    </row>
    <row r="975" spans="1:36" x14ac:dyDescent="0.25">
      <c r="A975" s="257"/>
      <c r="B975" s="85"/>
      <c r="C975" s="85"/>
      <c r="D975" s="85"/>
      <c r="E975" s="85"/>
      <c r="F975" s="85"/>
      <c r="G975" s="85"/>
      <c r="H975" s="85"/>
      <c r="I975" s="85"/>
      <c r="J975" s="85"/>
      <c r="K975" s="85"/>
      <c r="L975" s="85"/>
      <c r="M975" s="85"/>
      <c r="N975" s="85"/>
      <c r="O975" s="85"/>
      <c r="P975" s="85"/>
      <c r="Q975" s="85"/>
      <c r="R975" s="85"/>
      <c r="S975" s="85"/>
      <c r="T975" s="85"/>
      <c r="U975" s="85"/>
      <c r="V975" s="85"/>
      <c r="W975" s="85"/>
      <c r="X975" s="85"/>
      <c r="Y975" s="85"/>
      <c r="Z975" s="85"/>
      <c r="AA975" s="85"/>
      <c r="AB975" s="85"/>
      <c r="AC975" s="85"/>
      <c r="AD975" s="85"/>
      <c r="AE975" s="85"/>
      <c r="AF975" s="85"/>
      <c r="AG975" s="85"/>
      <c r="AH975" s="85"/>
      <c r="AI975" s="85"/>
      <c r="AJ975" s="85"/>
    </row>
    <row r="976" spans="1:36" x14ac:dyDescent="0.25">
      <c r="A976" s="256"/>
      <c r="B976" s="84"/>
      <c r="C976" s="84"/>
      <c r="D976" s="84"/>
      <c r="E976" s="84"/>
      <c r="F976" s="84"/>
      <c r="G976" s="84"/>
      <c r="H976" s="84"/>
      <c r="I976" s="84"/>
      <c r="J976" s="84"/>
      <c r="K976" s="84"/>
      <c r="L976" s="84"/>
      <c r="M976" s="84"/>
      <c r="N976" s="84"/>
      <c r="O976" s="84"/>
      <c r="P976" s="84"/>
      <c r="Q976" s="84"/>
      <c r="R976" s="84"/>
      <c r="S976" s="84"/>
      <c r="T976" s="84"/>
      <c r="U976" s="84"/>
      <c r="V976" s="84"/>
      <c r="W976" s="84"/>
      <c r="X976" s="84"/>
      <c r="Y976" s="84"/>
      <c r="Z976" s="84"/>
      <c r="AA976" s="84"/>
      <c r="AB976" s="84"/>
      <c r="AC976" s="84"/>
      <c r="AD976" s="84"/>
      <c r="AE976" s="84"/>
      <c r="AF976" s="84"/>
      <c r="AG976" s="84"/>
      <c r="AH976" s="84"/>
      <c r="AI976" s="84"/>
      <c r="AJ976" s="84"/>
    </row>
    <row r="977" spans="1:36" x14ac:dyDescent="0.25">
      <c r="A977" s="257"/>
      <c r="B977" s="85"/>
      <c r="C977" s="85"/>
      <c r="D977" s="85"/>
      <c r="E977" s="85"/>
      <c r="F977" s="85"/>
      <c r="G977" s="85"/>
      <c r="H977" s="85"/>
      <c r="I977" s="85"/>
      <c r="J977" s="85"/>
      <c r="K977" s="85"/>
      <c r="L977" s="85"/>
      <c r="M977" s="85"/>
      <c r="N977" s="85"/>
      <c r="O977" s="85"/>
      <c r="P977" s="85"/>
      <c r="Q977" s="85"/>
      <c r="R977" s="85"/>
      <c r="S977" s="85"/>
      <c r="T977" s="85"/>
      <c r="U977" s="85"/>
      <c r="V977" s="85"/>
      <c r="W977" s="85"/>
      <c r="X977" s="85"/>
      <c r="Y977" s="85"/>
      <c r="Z977" s="85"/>
      <c r="AA977" s="85"/>
      <c r="AB977" s="85"/>
      <c r="AC977" s="85"/>
      <c r="AD977" s="85"/>
      <c r="AE977" s="85"/>
      <c r="AF977" s="85"/>
      <c r="AG977" s="85"/>
      <c r="AH977" s="85"/>
      <c r="AI977" s="85"/>
      <c r="AJ977" s="85"/>
    </row>
    <row r="978" spans="1:36" x14ac:dyDescent="0.25">
      <c r="A978" s="256"/>
      <c r="B978" s="84"/>
      <c r="C978" s="84"/>
      <c r="D978" s="84"/>
      <c r="E978" s="84"/>
      <c r="F978" s="84"/>
      <c r="G978" s="84"/>
      <c r="H978" s="84"/>
      <c r="I978" s="84"/>
      <c r="J978" s="84"/>
      <c r="K978" s="84"/>
      <c r="L978" s="84"/>
      <c r="M978" s="84"/>
      <c r="N978" s="84"/>
      <c r="O978" s="84"/>
      <c r="P978" s="84"/>
      <c r="Q978" s="84"/>
      <c r="R978" s="84"/>
      <c r="S978" s="84"/>
      <c r="T978" s="84"/>
      <c r="U978" s="84"/>
      <c r="V978" s="84"/>
      <c r="W978" s="84"/>
      <c r="X978" s="84"/>
      <c r="Y978" s="84"/>
      <c r="Z978" s="84"/>
      <c r="AA978" s="84"/>
      <c r="AB978" s="84"/>
      <c r="AC978" s="84"/>
      <c r="AD978" s="84"/>
      <c r="AE978" s="84"/>
      <c r="AF978" s="84"/>
      <c r="AG978" s="84"/>
      <c r="AH978" s="84"/>
      <c r="AI978" s="84"/>
      <c r="AJ978" s="84"/>
    </row>
    <row r="979" spans="1:36" x14ac:dyDescent="0.25">
      <c r="A979" s="257"/>
      <c r="B979" s="85"/>
      <c r="C979" s="85"/>
      <c r="D979" s="85"/>
      <c r="E979" s="85"/>
      <c r="F979" s="85"/>
      <c r="G979" s="85"/>
      <c r="H979" s="85"/>
      <c r="I979" s="85"/>
      <c r="J979" s="85"/>
      <c r="K979" s="85"/>
      <c r="L979" s="85"/>
      <c r="M979" s="85"/>
      <c r="N979" s="85"/>
      <c r="O979" s="85"/>
      <c r="P979" s="85"/>
      <c r="Q979" s="85"/>
      <c r="R979" s="85"/>
      <c r="S979" s="85"/>
      <c r="T979" s="85"/>
      <c r="U979" s="85"/>
      <c r="V979" s="85"/>
      <c r="W979" s="85"/>
      <c r="X979" s="85"/>
      <c r="Y979" s="85"/>
      <c r="Z979" s="85"/>
      <c r="AA979" s="85"/>
      <c r="AB979" s="85"/>
      <c r="AC979" s="85"/>
      <c r="AD979" s="85"/>
      <c r="AE979" s="85"/>
      <c r="AF979" s="85"/>
      <c r="AG979" s="85"/>
      <c r="AH979" s="85"/>
      <c r="AI979" s="85"/>
      <c r="AJ979" s="85"/>
    </row>
    <row r="980" spans="1:36" x14ac:dyDescent="0.25">
      <c r="A980" s="256"/>
      <c r="B980" s="84"/>
      <c r="C980" s="84"/>
      <c r="D980" s="84"/>
      <c r="E980" s="84"/>
      <c r="F980" s="84"/>
      <c r="G980" s="84"/>
      <c r="H980" s="84"/>
      <c r="I980" s="84"/>
      <c r="J980" s="84"/>
      <c r="K980" s="84"/>
      <c r="L980" s="84"/>
      <c r="M980" s="84"/>
      <c r="N980" s="84"/>
      <c r="O980" s="84"/>
      <c r="P980" s="84"/>
      <c r="Q980" s="84"/>
      <c r="R980" s="84"/>
      <c r="S980" s="84"/>
      <c r="T980" s="84"/>
      <c r="U980" s="84"/>
      <c r="V980" s="84"/>
      <c r="W980" s="84"/>
      <c r="X980" s="84"/>
      <c r="Y980" s="84"/>
      <c r="Z980" s="84"/>
      <c r="AA980" s="84"/>
      <c r="AB980" s="84"/>
      <c r="AC980" s="84"/>
      <c r="AD980" s="84"/>
      <c r="AE980" s="84"/>
      <c r="AF980" s="84"/>
      <c r="AG980" s="84"/>
      <c r="AH980" s="84"/>
      <c r="AI980" s="84"/>
      <c r="AJ980" s="84"/>
    </row>
    <row r="981" spans="1:36" x14ac:dyDescent="0.25">
      <c r="A981" s="257"/>
      <c r="B981" s="85"/>
      <c r="C981" s="85"/>
      <c r="D981" s="85"/>
      <c r="E981" s="85"/>
      <c r="F981" s="85"/>
      <c r="G981" s="85"/>
      <c r="H981" s="85"/>
      <c r="I981" s="85"/>
      <c r="J981" s="85"/>
      <c r="K981" s="85"/>
      <c r="L981" s="85"/>
      <c r="M981" s="85"/>
      <c r="N981" s="85"/>
      <c r="O981" s="85"/>
      <c r="P981" s="85"/>
      <c r="Q981" s="85"/>
      <c r="R981" s="85"/>
      <c r="S981" s="85"/>
      <c r="T981" s="85"/>
      <c r="U981" s="85"/>
      <c r="V981" s="85"/>
      <c r="W981" s="85"/>
      <c r="X981" s="85"/>
      <c r="Y981" s="85"/>
      <c r="Z981" s="85"/>
      <c r="AA981" s="85"/>
      <c r="AB981" s="85"/>
      <c r="AC981" s="85"/>
      <c r="AD981" s="85"/>
      <c r="AE981" s="85"/>
      <c r="AF981" s="85"/>
      <c r="AG981" s="85"/>
      <c r="AH981" s="85"/>
      <c r="AI981" s="85"/>
      <c r="AJ981" s="85"/>
    </row>
    <row r="982" spans="1:36" x14ac:dyDescent="0.25">
      <c r="A982" s="256"/>
      <c r="B982" s="84"/>
      <c r="C982" s="84"/>
      <c r="D982" s="84"/>
      <c r="E982" s="84"/>
      <c r="F982" s="84"/>
      <c r="G982" s="84"/>
      <c r="H982" s="84"/>
      <c r="I982" s="84"/>
      <c r="J982" s="84"/>
      <c r="K982" s="84"/>
      <c r="L982" s="84"/>
      <c r="M982" s="84"/>
      <c r="N982" s="84"/>
      <c r="O982" s="84"/>
      <c r="P982" s="84"/>
      <c r="Q982" s="84"/>
      <c r="R982" s="84"/>
      <c r="S982" s="84"/>
      <c r="T982" s="84"/>
      <c r="U982" s="84"/>
      <c r="V982" s="84"/>
      <c r="W982" s="84"/>
      <c r="X982" s="84"/>
      <c r="Y982" s="84"/>
      <c r="Z982" s="84"/>
      <c r="AA982" s="84"/>
      <c r="AB982" s="84"/>
      <c r="AC982" s="84"/>
      <c r="AD982" s="84"/>
      <c r="AE982" s="84"/>
      <c r="AF982" s="84"/>
      <c r="AG982" s="84"/>
      <c r="AH982" s="84"/>
      <c r="AI982" s="84"/>
      <c r="AJ982" s="84"/>
    </row>
    <row r="983" spans="1:36" x14ac:dyDescent="0.25">
      <c r="A983" s="257"/>
      <c r="B983" s="85"/>
      <c r="C983" s="85"/>
      <c r="D983" s="85"/>
      <c r="E983" s="85"/>
      <c r="F983" s="85"/>
      <c r="G983" s="85"/>
      <c r="H983" s="85"/>
      <c r="I983" s="85"/>
      <c r="J983" s="85"/>
      <c r="K983" s="85"/>
      <c r="L983" s="85"/>
      <c r="M983" s="85"/>
      <c r="N983" s="85"/>
      <c r="O983" s="85"/>
      <c r="P983" s="85"/>
      <c r="Q983" s="85"/>
      <c r="R983" s="85"/>
      <c r="S983" s="85"/>
      <c r="T983" s="85"/>
      <c r="U983" s="85"/>
      <c r="V983" s="85"/>
      <c r="W983" s="85"/>
      <c r="X983" s="85"/>
      <c r="Y983" s="85"/>
      <c r="Z983" s="85"/>
      <c r="AA983" s="85"/>
      <c r="AB983" s="85"/>
      <c r="AC983" s="85"/>
      <c r="AD983" s="85"/>
      <c r="AE983" s="85"/>
      <c r="AF983" s="85"/>
      <c r="AG983" s="85"/>
      <c r="AH983" s="85"/>
      <c r="AI983" s="85"/>
      <c r="AJ983" s="85"/>
    </row>
    <row r="984" spans="1:36" x14ac:dyDescent="0.25">
      <c r="A984" s="256"/>
      <c r="B984" s="84"/>
      <c r="C984" s="84"/>
      <c r="D984" s="84"/>
      <c r="E984" s="84"/>
      <c r="F984" s="84"/>
      <c r="G984" s="84"/>
      <c r="H984" s="84"/>
      <c r="I984" s="84"/>
      <c r="J984" s="84"/>
      <c r="K984" s="84"/>
      <c r="L984" s="84"/>
      <c r="M984" s="84"/>
      <c r="N984" s="84"/>
      <c r="O984" s="84"/>
      <c r="P984" s="84"/>
      <c r="Q984" s="84"/>
      <c r="R984" s="84"/>
      <c r="S984" s="84"/>
      <c r="T984" s="84"/>
      <c r="U984" s="84"/>
      <c r="V984" s="84"/>
      <c r="W984" s="84"/>
      <c r="X984" s="84"/>
      <c r="Y984" s="84"/>
      <c r="Z984" s="84"/>
      <c r="AA984" s="84"/>
      <c r="AB984" s="84"/>
      <c r="AC984" s="84"/>
      <c r="AD984" s="84"/>
      <c r="AE984" s="84"/>
      <c r="AF984" s="84"/>
      <c r="AG984" s="84"/>
      <c r="AH984" s="84"/>
      <c r="AI984" s="84"/>
      <c r="AJ984" s="84"/>
    </row>
    <row r="985" spans="1:36" x14ac:dyDescent="0.25">
      <c r="A985" s="257"/>
      <c r="B985" s="85"/>
      <c r="C985" s="85"/>
      <c r="D985" s="85"/>
      <c r="E985" s="85"/>
      <c r="F985" s="85"/>
      <c r="G985" s="85"/>
      <c r="H985" s="85"/>
      <c r="I985" s="85"/>
      <c r="J985" s="85"/>
      <c r="K985" s="85"/>
      <c r="L985" s="85"/>
      <c r="M985" s="85"/>
      <c r="N985" s="85"/>
      <c r="O985" s="85"/>
      <c r="P985" s="85"/>
      <c r="Q985" s="85"/>
      <c r="R985" s="85"/>
      <c r="S985" s="85"/>
      <c r="T985" s="85"/>
      <c r="U985" s="85"/>
      <c r="V985" s="85"/>
      <c r="W985" s="85"/>
      <c r="X985" s="85"/>
      <c r="Y985" s="85"/>
      <c r="Z985" s="85"/>
      <c r="AA985" s="85"/>
      <c r="AB985" s="85"/>
      <c r="AC985" s="85"/>
      <c r="AD985" s="85"/>
      <c r="AE985" s="85"/>
      <c r="AF985" s="85"/>
      <c r="AG985" s="85"/>
      <c r="AH985" s="85"/>
      <c r="AI985" s="85"/>
      <c r="AJ985" s="85"/>
    </row>
    <row r="986" spans="1:36" x14ac:dyDescent="0.25">
      <c r="A986" s="256"/>
      <c r="B986" s="84"/>
      <c r="C986" s="84"/>
      <c r="D986" s="84"/>
      <c r="E986" s="84"/>
      <c r="F986" s="84"/>
      <c r="G986" s="84"/>
      <c r="H986" s="84"/>
      <c r="I986" s="84"/>
      <c r="J986" s="84"/>
      <c r="K986" s="84"/>
      <c r="L986" s="84"/>
      <c r="M986" s="84"/>
      <c r="N986" s="84"/>
      <c r="O986" s="84"/>
      <c r="P986" s="84"/>
      <c r="Q986" s="84"/>
      <c r="R986" s="84"/>
      <c r="S986" s="84"/>
      <c r="T986" s="84"/>
      <c r="U986" s="84"/>
      <c r="V986" s="84"/>
      <c r="W986" s="84"/>
      <c r="X986" s="84"/>
      <c r="Y986" s="84"/>
      <c r="Z986" s="84"/>
      <c r="AA986" s="84"/>
      <c r="AB986" s="84"/>
      <c r="AC986" s="84"/>
      <c r="AD986" s="84"/>
      <c r="AE986" s="84"/>
      <c r="AF986" s="84"/>
      <c r="AG986" s="84"/>
      <c r="AH986" s="84"/>
      <c r="AI986" s="84"/>
      <c r="AJ986" s="84"/>
    </row>
    <row r="987" spans="1:36" x14ac:dyDescent="0.25">
      <c r="A987" s="257"/>
      <c r="B987" s="85"/>
      <c r="C987" s="85"/>
      <c r="D987" s="85"/>
      <c r="E987" s="85"/>
      <c r="F987" s="85"/>
      <c r="G987" s="85"/>
      <c r="H987" s="85"/>
      <c r="I987" s="85"/>
      <c r="J987" s="85"/>
      <c r="K987" s="85"/>
      <c r="L987" s="85"/>
      <c r="M987" s="85"/>
      <c r="N987" s="85"/>
      <c r="O987" s="85"/>
      <c r="P987" s="85"/>
      <c r="Q987" s="85"/>
      <c r="R987" s="85"/>
      <c r="S987" s="85"/>
      <c r="T987" s="85"/>
      <c r="U987" s="85"/>
      <c r="V987" s="85"/>
      <c r="W987" s="85"/>
      <c r="X987" s="85"/>
      <c r="Y987" s="85"/>
      <c r="Z987" s="85"/>
      <c r="AA987" s="85"/>
      <c r="AB987" s="85"/>
      <c r="AC987" s="85"/>
      <c r="AD987" s="85"/>
      <c r="AE987" s="85"/>
      <c r="AF987" s="85"/>
      <c r="AG987" s="85"/>
      <c r="AH987" s="85"/>
      <c r="AI987" s="85"/>
      <c r="AJ987" s="85"/>
    </row>
    <row r="988" spans="1:36" x14ac:dyDescent="0.25">
      <c r="A988" s="256"/>
      <c r="B988" s="84"/>
      <c r="C988" s="84"/>
      <c r="D988" s="84"/>
      <c r="E988" s="84"/>
      <c r="F988" s="84"/>
      <c r="G988" s="84"/>
      <c r="H988" s="84"/>
      <c r="I988" s="84"/>
      <c r="J988" s="84"/>
      <c r="K988" s="84"/>
      <c r="L988" s="84"/>
      <c r="M988" s="84"/>
      <c r="N988" s="84"/>
      <c r="O988" s="84"/>
      <c r="P988" s="84"/>
      <c r="Q988" s="84"/>
      <c r="R988" s="84"/>
      <c r="S988" s="84"/>
      <c r="T988" s="84"/>
      <c r="U988" s="84"/>
      <c r="V988" s="84"/>
      <c r="W988" s="84"/>
      <c r="X988" s="84"/>
      <c r="Y988" s="84"/>
      <c r="Z988" s="84"/>
      <c r="AA988" s="84"/>
      <c r="AB988" s="84"/>
      <c r="AC988" s="84"/>
      <c r="AD988" s="84"/>
      <c r="AE988" s="84"/>
      <c r="AF988" s="84"/>
      <c r="AG988" s="84"/>
      <c r="AH988" s="84"/>
      <c r="AI988" s="84"/>
      <c r="AJ988" s="84"/>
    </row>
    <row r="989" spans="1:36" x14ac:dyDescent="0.25">
      <c r="A989" s="257"/>
      <c r="B989" s="85"/>
      <c r="C989" s="85"/>
      <c r="D989" s="85"/>
      <c r="E989" s="85"/>
      <c r="F989" s="85"/>
      <c r="G989" s="85"/>
      <c r="H989" s="85"/>
      <c r="I989" s="85"/>
      <c r="J989" s="85"/>
      <c r="K989" s="85"/>
      <c r="L989" s="85"/>
      <c r="M989" s="85"/>
      <c r="N989" s="85"/>
      <c r="O989" s="85"/>
      <c r="P989" s="85"/>
      <c r="Q989" s="85"/>
      <c r="R989" s="85"/>
      <c r="S989" s="85"/>
      <c r="T989" s="85"/>
      <c r="U989" s="85"/>
      <c r="V989" s="85"/>
      <c r="W989" s="85"/>
      <c r="X989" s="85"/>
      <c r="Y989" s="85"/>
      <c r="Z989" s="85"/>
      <c r="AA989" s="85"/>
      <c r="AB989" s="85"/>
      <c r="AC989" s="85"/>
      <c r="AD989" s="85"/>
      <c r="AE989" s="85"/>
      <c r="AF989" s="85"/>
      <c r="AG989" s="85"/>
      <c r="AH989" s="85"/>
      <c r="AI989" s="85"/>
      <c r="AJ989" s="85"/>
    </row>
    <row r="990" spans="1:36" x14ac:dyDescent="0.25">
      <c r="A990" s="256"/>
      <c r="B990" s="84"/>
      <c r="C990" s="84"/>
      <c r="D990" s="84"/>
      <c r="E990" s="84"/>
      <c r="F990" s="84"/>
      <c r="G990" s="84"/>
      <c r="H990" s="84"/>
      <c r="I990" s="84"/>
      <c r="J990" s="84"/>
      <c r="K990" s="84"/>
      <c r="L990" s="84"/>
      <c r="M990" s="84"/>
      <c r="N990" s="84"/>
      <c r="O990" s="84"/>
      <c r="P990" s="84"/>
      <c r="Q990" s="84"/>
      <c r="R990" s="84"/>
      <c r="S990" s="84"/>
      <c r="T990" s="84"/>
      <c r="U990" s="84"/>
      <c r="V990" s="84"/>
      <c r="W990" s="84"/>
      <c r="X990" s="84"/>
      <c r="Y990" s="84"/>
      <c r="Z990" s="84"/>
      <c r="AA990" s="84"/>
      <c r="AB990" s="84"/>
      <c r="AC990" s="84"/>
      <c r="AD990" s="84"/>
      <c r="AE990" s="84"/>
      <c r="AF990" s="84"/>
      <c r="AG990" s="84"/>
      <c r="AH990" s="84"/>
      <c r="AI990" s="84"/>
      <c r="AJ990" s="84"/>
    </row>
    <row r="991" spans="1:36" x14ac:dyDescent="0.25">
      <c r="A991" s="257"/>
      <c r="B991" s="85"/>
      <c r="C991" s="85"/>
      <c r="D991" s="85"/>
      <c r="E991" s="85"/>
      <c r="F991" s="85"/>
      <c r="G991" s="85"/>
      <c r="H991" s="85"/>
      <c r="I991" s="85"/>
      <c r="J991" s="85"/>
      <c r="K991" s="85"/>
      <c r="L991" s="85"/>
      <c r="M991" s="85"/>
      <c r="N991" s="85"/>
      <c r="O991" s="85"/>
      <c r="P991" s="85"/>
      <c r="Q991" s="85"/>
      <c r="R991" s="85"/>
      <c r="S991" s="85"/>
      <c r="T991" s="85"/>
      <c r="U991" s="85"/>
      <c r="V991" s="85"/>
      <c r="W991" s="85"/>
      <c r="X991" s="85"/>
      <c r="Y991" s="85"/>
      <c r="Z991" s="85"/>
      <c r="AA991" s="85"/>
      <c r="AB991" s="85"/>
      <c r="AC991" s="85"/>
      <c r="AD991" s="85"/>
      <c r="AE991" s="85"/>
      <c r="AF991" s="85"/>
      <c r="AG991" s="85"/>
      <c r="AH991" s="85"/>
      <c r="AI991" s="85"/>
      <c r="AJ991" s="85"/>
    </row>
    <row r="992" spans="1:36" x14ac:dyDescent="0.25">
      <c r="A992" s="256"/>
      <c r="B992" s="84"/>
      <c r="C992" s="84"/>
      <c r="D992" s="84"/>
      <c r="E992" s="84"/>
      <c r="F992" s="84"/>
      <c r="G992" s="84"/>
      <c r="H992" s="84"/>
      <c r="I992" s="84"/>
      <c r="J992" s="84"/>
      <c r="K992" s="84"/>
      <c r="L992" s="84"/>
      <c r="M992" s="84"/>
      <c r="N992" s="84"/>
      <c r="O992" s="84"/>
      <c r="P992" s="84"/>
      <c r="Q992" s="84"/>
      <c r="R992" s="84"/>
      <c r="S992" s="84"/>
      <c r="T992" s="84"/>
      <c r="U992" s="84"/>
      <c r="V992" s="84"/>
      <c r="W992" s="84"/>
      <c r="X992" s="84"/>
      <c r="Y992" s="84"/>
      <c r="Z992" s="84"/>
      <c r="AA992" s="84"/>
      <c r="AB992" s="84"/>
      <c r="AC992" s="84"/>
      <c r="AD992" s="84"/>
      <c r="AE992" s="84"/>
      <c r="AF992" s="84"/>
      <c r="AG992" s="84"/>
      <c r="AH992" s="84"/>
      <c r="AI992" s="84"/>
      <c r="AJ992" s="84"/>
    </row>
    <row r="993" spans="1:36" x14ac:dyDescent="0.25">
      <c r="A993" s="257"/>
      <c r="B993" s="85"/>
      <c r="C993" s="85"/>
      <c r="D993" s="85"/>
      <c r="E993" s="85"/>
      <c r="F993" s="85"/>
      <c r="G993" s="85"/>
      <c r="H993" s="85"/>
      <c r="I993" s="85"/>
      <c r="J993" s="85"/>
      <c r="K993" s="85"/>
      <c r="L993" s="85"/>
      <c r="M993" s="85"/>
      <c r="N993" s="85"/>
      <c r="O993" s="85"/>
      <c r="P993" s="85"/>
      <c r="Q993" s="85"/>
      <c r="R993" s="85"/>
      <c r="S993" s="85"/>
      <c r="T993" s="85"/>
      <c r="U993" s="85"/>
      <c r="V993" s="85"/>
      <c r="W993" s="85"/>
      <c r="X993" s="85"/>
      <c r="Y993" s="85"/>
      <c r="Z993" s="85"/>
      <c r="AA993" s="85"/>
      <c r="AB993" s="85"/>
      <c r="AC993" s="85"/>
      <c r="AD993" s="85"/>
      <c r="AE993" s="85"/>
      <c r="AF993" s="85"/>
      <c r="AG993" s="85"/>
      <c r="AH993" s="85"/>
      <c r="AI993" s="85"/>
      <c r="AJ993" s="85"/>
    </row>
    <row r="994" spans="1:36" x14ac:dyDescent="0.25">
      <c r="A994" s="256"/>
      <c r="B994" s="84"/>
      <c r="C994" s="84"/>
      <c r="D994" s="84"/>
      <c r="E994" s="84"/>
      <c r="F994" s="84"/>
      <c r="G994" s="84"/>
      <c r="H994" s="84"/>
      <c r="I994" s="84"/>
      <c r="J994" s="84"/>
      <c r="K994" s="84"/>
      <c r="L994" s="84"/>
      <c r="M994" s="84"/>
      <c r="N994" s="84"/>
      <c r="O994" s="84"/>
      <c r="P994" s="84"/>
      <c r="Q994" s="84"/>
      <c r="R994" s="84"/>
      <c r="S994" s="84"/>
      <c r="T994" s="84"/>
      <c r="U994" s="84"/>
      <c r="V994" s="84"/>
      <c r="W994" s="84"/>
      <c r="X994" s="84"/>
      <c r="Y994" s="84"/>
      <c r="Z994" s="84"/>
      <c r="AA994" s="84"/>
      <c r="AB994" s="84"/>
      <c r="AC994" s="84"/>
      <c r="AD994" s="84"/>
      <c r="AE994" s="84"/>
      <c r="AF994" s="84"/>
      <c r="AG994" s="84"/>
      <c r="AH994" s="84"/>
      <c r="AI994" s="84"/>
      <c r="AJ994" s="84"/>
    </row>
    <row r="995" spans="1:36" x14ac:dyDescent="0.25">
      <c r="A995" s="257"/>
      <c r="B995" s="85"/>
      <c r="C995" s="85"/>
      <c r="D995" s="85"/>
      <c r="E995" s="85"/>
      <c r="F995" s="85"/>
      <c r="G995" s="85"/>
      <c r="H995" s="85"/>
      <c r="I995" s="85"/>
      <c r="J995" s="85"/>
      <c r="K995" s="85"/>
      <c r="L995" s="85"/>
      <c r="M995" s="85"/>
      <c r="N995" s="85"/>
      <c r="O995" s="85"/>
      <c r="P995" s="85"/>
      <c r="Q995" s="85"/>
      <c r="R995" s="85"/>
      <c r="S995" s="85"/>
      <c r="T995" s="85"/>
      <c r="U995" s="85"/>
      <c r="V995" s="85"/>
      <c r="W995" s="85"/>
      <c r="X995" s="85"/>
      <c r="Y995" s="85"/>
      <c r="Z995" s="85"/>
      <c r="AA995" s="85"/>
      <c r="AB995" s="85"/>
      <c r="AC995" s="85"/>
      <c r="AD995" s="85"/>
      <c r="AE995" s="85"/>
      <c r="AF995" s="85"/>
      <c r="AG995" s="85"/>
      <c r="AH995" s="85"/>
      <c r="AI995" s="85"/>
      <c r="AJ995" s="85"/>
    </row>
    <row r="996" spans="1:36" x14ac:dyDescent="0.25">
      <c r="A996" s="256"/>
      <c r="B996" s="84"/>
      <c r="C996" s="84"/>
      <c r="D996" s="84"/>
      <c r="E996" s="84"/>
      <c r="F996" s="84"/>
      <c r="G996" s="84"/>
      <c r="H996" s="84"/>
      <c r="I996" s="84"/>
      <c r="J996" s="84"/>
      <c r="K996" s="84"/>
      <c r="L996" s="84"/>
      <c r="M996" s="84"/>
      <c r="N996" s="84"/>
      <c r="O996" s="84"/>
      <c r="P996" s="84"/>
      <c r="Q996" s="84"/>
      <c r="R996" s="84"/>
      <c r="S996" s="84"/>
      <c r="T996" s="84"/>
      <c r="U996" s="84"/>
      <c r="V996" s="84"/>
      <c r="W996" s="84"/>
      <c r="X996" s="84"/>
      <c r="Y996" s="84"/>
      <c r="Z996" s="84"/>
      <c r="AA996" s="84"/>
      <c r="AB996" s="84"/>
      <c r="AC996" s="84"/>
      <c r="AD996" s="84"/>
      <c r="AE996" s="84"/>
      <c r="AF996" s="84"/>
      <c r="AG996" s="84"/>
      <c r="AH996" s="84"/>
      <c r="AI996" s="84"/>
      <c r="AJ996" s="84"/>
    </row>
    <row r="997" spans="1:36" x14ac:dyDescent="0.25">
      <c r="A997" s="257"/>
      <c r="B997" s="85"/>
      <c r="C997" s="85"/>
      <c r="D997" s="85"/>
      <c r="E997" s="85"/>
      <c r="F997" s="85"/>
      <c r="G997" s="85"/>
      <c r="H997" s="85"/>
      <c r="I997" s="85"/>
      <c r="J997" s="85"/>
      <c r="K997" s="85"/>
      <c r="L997" s="85"/>
      <c r="M997" s="85"/>
      <c r="N997" s="85"/>
      <c r="O997" s="85"/>
      <c r="P997" s="85"/>
      <c r="Q997" s="85"/>
      <c r="R997" s="85"/>
      <c r="S997" s="85"/>
      <c r="T997" s="85"/>
      <c r="U997" s="85"/>
      <c r="V997" s="85"/>
      <c r="W997" s="85"/>
      <c r="X997" s="85"/>
      <c r="Y997" s="85"/>
      <c r="Z997" s="85"/>
      <c r="AA997" s="85"/>
      <c r="AB997" s="85"/>
      <c r="AC997" s="85"/>
      <c r="AD997" s="85"/>
      <c r="AE997" s="85"/>
      <c r="AF997" s="85"/>
      <c r="AG997" s="85"/>
      <c r="AH997" s="85"/>
      <c r="AI997" s="85"/>
      <c r="AJ997" s="85"/>
    </row>
    <row r="998" spans="1:36" x14ac:dyDescent="0.25">
      <c r="A998" s="256"/>
      <c r="B998" s="84"/>
      <c r="C998" s="84"/>
      <c r="D998" s="84"/>
      <c r="E998" s="84"/>
      <c r="F998" s="84"/>
      <c r="G998" s="84"/>
      <c r="H998" s="84"/>
      <c r="I998" s="84"/>
      <c r="J998" s="84"/>
      <c r="K998" s="84"/>
      <c r="L998" s="84"/>
      <c r="M998" s="84"/>
      <c r="N998" s="84"/>
      <c r="O998" s="84"/>
      <c r="P998" s="84"/>
      <c r="Q998" s="84"/>
      <c r="R998" s="84"/>
      <c r="S998" s="84"/>
      <c r="T998" s="84"/>
      <c r="U998" s="84"/>
      <c r="V998" s="84"/>
      <c r="W998" s="84"/>
      <c r="X998" s="84"/>
      <c r="Y998" s="84"/>
      <c r="Z998" s="84"/>
      <c r="AA998" s="84"/>
      <c r="AB998" s="84"/>
      <c r="AC998" s="84"/>
      <c r="AD998" s="84"/>
      <c r="AE998" s="84"/>
      <c r="AF998" s="84"/>
      <c r="AG998" s="84"/>
      <c r="AH998" s="84"/>
      <c r="AI998" s="84"/>
      <c r="AJ998" s="84"/>
    </row>
    <row r="999" spans="1:36" x14ac:dyDescent="0.25">
      <c r="A999" s="257"/>
      <c r="B999" s="85"/>
      <c r="C999" s="85"/>
      <c r="D999" s="85"/>
      <c r="E999" s="85"/>
      <c r="F999" s="85"/>
      <c r="G999" s="85"/>
      <c r="H999" s="85"/>
      <c r="I999" s="85"/>
      <c r="J999" s="85"/>
      <c r="K999" s="85"/>
      <c r="L999" s="85"/>
      <c r="M999" s="85"/>
      <c r="N999" s="85"/>
      <c r="O999" s="85"/>
      <c r="P999" s="85"/>
      <c r="Q999" s="85"/>
      <c r="R999" s="85"/>
      <c r="S999" s="85"/>
      <c r="T999" s="85"/>
      <c r="U999" s="85"/>
      <c r="V999" s="85"/>
      <c r="W999" s="85"/>
      <c r="X999" s="85"/>
      <c r="Y999" s="85"/>
      <c r="Z999" s="85"/>
      <c r="AA999" s="85"/>
      <c r="AB999" s="85"/>
      <c r="AC999" s="85"/>
      <c r="AD999" s="85"/>
      <c r="AE999" s="85"/>
      <c r="AF999" s="85"/>
      <c r="AG999" s="85"/>
      <c r="AH999" s="85"/>
      <c r="AI999" s="85"/>
      <c r="AJ999" s="85"/>
    </row>
    <row r="1000" spans="1:36" x14ac:dyDescent="0.25">
      <c r="A1000" s="256"/>
      <c r="B1000" s="84"/>
      <c r="C1000" s="84"/>
      <c r="D1000" s="84"/>
      <c r="E1000" s="84"/>
      <c r="F1000" s="84"/>
      <c r="G1000" s="84"/>
      <c r="H1000" s="84"/>
      <c r="I1000" s="84"/>
      <c r="J1000" s="84"/>
      <c r="K1000" s="84"/>
      <c r="L1000" s="84"/>
      <c r="M1000" s="84"/>
      <c r="N1000" s="84"/>
      <c r="O1000" s="84"/>
      <c r="P1000" s="84"/>
      <c r="Q1000" s="84"/>
      <c r="R1000" s="84"/>
      <c r="S1000" s="84"/>
      <c r="T1000" s="84"/>
      <c r="U1000" s="84"/>
      <c r="V1000" s="84"/>
      <c r="W1000" s="84"/>
      <c r="X1000" s="84"/>
      <c r="Y1000" s="84"/>
      <c r="Z1000" s="84"/>
      <c r="AA1000" s="84"/>
      <c r="AB1000" s="84"/>
      <c r="AC1000" s="84"/>
      <c r="AD1000" s="84"/>
      <c r="AE1000" s="84"/>
      <c r="AF1000" s="84"/>
      <c r="AG1000" s="84"/>
      <c r="AH1000" s="84"/>
      <c r="AI1000" s="84"/>
      <c r="AJ1000" s="84"/>
    </row>
    <row r="1001" spans="1:36" x14ac:dyDescent="0.25">
      <c r="A1001" s="257"/>
      <c r="B1001" s="85"/>
      <c r="C1001" s="85"/>
      <c r="D1001" s="85"/>
      <c r="E1001" s="85"/>
      <c r="F1001" s="85"/>
      <c r="G1001" s="85"/>
      <c r="H1001" s="85"/>
      <c r="I1001" s="85"/>
      <c r="J1001" s="85"/>
      <c r="K1001" s="85"/>
      <c r="L1001" s="85"/>
      <c r="M1001" s="85"/>
      <c r="N1001" s="85"/>
      <c r="O1001" s="85"/>
      <c r="P1001" s="85"/>
      <c r="Q1001" s="85"/>
      <c r="R1001" s="85"/>
      <c r="S1001" s="85"/>
      <c r="T1001" s="85"/>
      <c r="U1001" s="85"/>
      <c r="V1001" s="85"/>
      <c r="W1001" s="85"/>
      <c r="X1001" s="85"/>
      <c r="Y1001" s="85"/>
      <c r="Z1001" s="85"/>
      <c r="AA1001" s="85"/>
      <c r="AB1001" s="85"/>
      <c r="AC1001" s="85"/>
      <c r="AD1001" s="85"/>
      <c r="AE1001" s="85"/>
      <c r="AF1001" s="85"/>
      <c r="AG1001" s="85"/>
      <c r="AH1001" s="85"/>
      <c r="AI1001" s="85"/>
      <c r="AJ1001" s="85"/>
    </row>
    <row r="1002" spans="1:36" x14ac:dyDescent="0.25">
      <c r="A1002" s="256"/>
      <c r="B1002" s="84"/>
      <c r="C1002" s="84"/>
      <c r="D1002" s="84"/>
      <c r="E1002" s="84"/>
      <c r="F1002" s="84"/>
      <c r="G1002" s="84"/>
      <c r="H1002" s="84"/>
      <c r="I1002" s="84"/>
      <c r="J1002" s="84"/>
      <c r="K1002" s="84"/>
      <c r="L1002" s="84"/>
      <c r="M1002" s="84"/>
      <c r="N1002" s="84"/>
      <c r="O1002" s="84"/>
      <c r="P1002" s="84"/>
      <c r="Q1002" s="84"/>
      <c r="R1002" s="84"/>
      <c r="S1002" s="84"/>
      <c r="T1002" s="84"/>
      <c r="U1002" s="84"/>
      <c r="V1002" s="84"/>
      <c r="W1002" s="84"/>
      <c r="X1002" s="84"/>
      <c r="Y1002" s="84"/>
      <c r="Z1002" s="84"/>
      <c r="AA1002" s="84"/>
      <c r="AB1002" s="84"/>
      <c r="AC1002" s="84"/>
      <c r="AD1002" s="84"/>
      <c r="AE1002" s="84"/>
      <c r="AF1002" s="84"/>
      <c r="AG1002" s="84"/>
      <c r="AH1002" s="84"/>
      <c r="AI1002" s="84"/>
      <c r="AJ1002" s="84"/>
    </row>
    <row r="1003" spans="1:36" x14ac:dyDescent="0.25">
      <c r="A1003" s="257"/>
      <c r="B1003" s="85"/>
      <c r="C1003" s="85"/>
      <c r="D1003" s="85"/>
      <c r="E1003" s="85"/>
      <c r="F1003" s="85"/>
      <c r="G1003" s="85"/>
      <c r="H1003" s="85"/>
      <c r="I1003" s="85"/>
      <c r="J1003" s="85"/>
      <c r="K1003" s="85"/>
      <c r="L1003" s="85"/>
      <c r="M1003" s="85"/>
      <c r="N1003" s="85"/>
      <c r="O1003" s="85"/>
      <c r="P1003" s="85"/>
      <c r="Q1003" s="85"/>
      <c r="R1003" s="85"/>
      <c r="S1003" s="85"/>
      <c r="T1003" s="85"/>
      <c r="U1003" s="85"/>
      <c r="V1003" s="85"/>
      <c r="W1003" s="85"/>
      <c r="X1003" s="85"/>
      <c r="Y1003" s="85"/>
      <c r="Z1003" s="85"/>
      <c r="AA1003" s="85"/>
      <c r="AB1003" s="85"/>
      <c r="AC1003" s="85"/>
      <c r="AD1003" s="85"/>
      <c r="AE1003" s="85"/>
      <c r="AF1003" s="85"/>
      <c r="AG1003" s="85"/>
      <c r="AH1003" s="85"/>
      <c r="AI1003" s="85"/>
      <c r="AJ1003" s="85"/>
    </row>
    <row r="1004" spans="1:36" x14ac:dyDescent="0.25">
      <c r="A1004" s="256"/>
      <c r="B1004" s="84"/>
      <c r="C1004" s="84"/>
      <c r="D1004" s="84"/>
      <c r="E1004" s="84"/>
      <c r="F1004" s="84"/>
      <c r="G1004" s="84"/>
      <c r="H1004" s="84"/>
      <c r="I1004" s="84"/>
      <c r="J1004" s="84"/>
      <c r="K1004" s="84"/>
      <c r="L1004" s="84"/>
      <c r="M1004" s="84"/>
      <c r="N1004" s="84"/>
      <c r="O1004" s="84"/>
      <c r="P1004" s="84"/>
      <c r="Q1004" s="84"/>
      <c r="R1004" s="84"/>
      <c r="S1004" s="84"/>
      <c r="T1004" s="84"/>
      <c r="U1004" s="84"/>
      <c r="V1004" s="84"/>
      <c r="W1004" s="84"/>
      <c r="X1004" s="84"/>
      <c r="Y1004" s="84"/>
      <c r="Z1004" s="84"/>
      <c r="AA1004" s="84"/>
      <c r="AB1004" s="84"/>
      <c r="AC1004" s="84"/>
      <c r="AD1004" s="84"/>
      <c r="AE1004" s="84"/>
      <c r="AF1004" s="84"/>
      <c r="AG1004" s="84"/>
      <c r="AH1004" s="84"/>
      <c r="AI1004" s="84"/>
      <c r="AJ1004" s="84"/>
    </row>
    <row r="1005" spans="1:36" x14ac:dyDescent="0.25">
      <c r="A1005" s="257"/>
      <c r="B1005" s="85"/>
      <c r="C1005" s="85"/>
      <c r="D1005" s="85"/>
      <c r="E1005" s="85"/>
      <c r="F1005" s="85"/>
      <c r="G1005" s="85"/>
      <c r="H1005" s="85"/>
      <c r="I1005" s="85"/>
      <c r="J1005" s="85"/>
      <c r="K1005" s="85"/>
      <c r="L1005" s="85"/>
      <c r="M1005" s="85"/>
      <c r="N1005" s="85"/>
      <c r="O1005" s="85"/>
      <c r="P1005" s="85"/>
      <c r="Q1005" s="85"/>
      <c r="R1005" s="85"/>
      <c r="S1005" s="85"/>
      <c r="T1005" s="85"/>
      <c r="U1005" s="85"/>
      <c r="V1005" s="85"/>
      <c r="W1005" s="85"/>
      <c r="X1005" s="85"/>
      <c r="Y1005" s="85"/>
      <c r="Z1005" s="85"/>
      <c r="AA1005" s="85"/>
      <c r="AB1005" s="85"/>
      <c r="AC1005" s="85"/>
      <c r="AD1005" s="85"/>
      <c r="AE1005" s="85"/>
      <c r="AF1005" s="85"/>
      <c r="AG1005" s="85"/>
      <c r="AH1005" s="85"/>
      <c r="AI1005" s="85"/>
      <c r="AJ1005" s="85"/>
    </row>
    <row r="1006" spans="1:36" x14ac:dyDescent="0.25">
      <c r="A1006" s="256"/>
      <c r="B1006" s="84"/>
      <c r="C1006" s="84"/>
      <c r="D1006" s="84"/>
      <c r="E1006" s="84"/>
      <c r="F1006" s="84"/>
      <c r="G1006" s="84"/>
      <c r="H1006" s="84"/>
      <c r="I1006" s="84"/>
      <c r="J1006" s="84"/>
      <c r="K1006" s="84"/>
      <c r="L1006" s="84"/>
      <c r="M1006" s="84"/>
      <c r="N1006" s="84"/>
      <c r="O1006" s="84"/>
      <c r="P1006" s="84"/>
      <c r="Q1006" s="84"/>
      <c r="R1006" s="84"/>
      <c r="S1006" s="84"/>
      <c r="T1006" s="84"/>
      <c r="U1006" s="84"/>
      <c r="V1006" s="84"/>
      <c r="W1006" s="84"/>
      <c r="X1006" s="84"/>
      <c r="Y1006" s="84"/>
      <c r="Z1006" s="84"/>
      <c r="AA1006" s="84"/>
      <c r="AB1006" s="84"/>
      <c r="AC1006" s="84"/>
      <c r="AD1006" s="84"/>
      <c r="AE1006" s="84"/>
      <c r="AF1006" s="84"/>
      <c r="AG1006" s="84"/>
      <c r="AH1006" s="84"/>
      <c r="AI1006" s="84"/>
      <c r="AJ1006" s="84"/>
    </row>
    <row r="1007" spans="1:36" x14ac:dyDescent="0.25">
      <c r="A1007" s="257"/>
      <c r="B1007" s="85"/>
      <c r="C1007" s="85"/>
      <c r="D1007" s="85"/>
      <c r="E1007" s="85"/>
      <c r="F1007" s="85"/>
      <c r="G1007" s="85"/>
      <c r="H1007" s="85"/>
      <c r="I1007" s="85"/>
      <c r="J1007" s="85"/>
      <c r="K1007" s="85"/>
      <c r="L1007" s="85"/>
      <c r="M1007" s="85"/>
      <c r="N1007" s="85"/>
      <c r="O1007" s="85"/>
      <c r="P1007" s="85"/>
      <c r="Q1007" s="85"/>
      <c r="R1007" s="85"/>
      <c r="S1007" s="85"/>
      <c r="T1007" s="85"/>
      <c r="U1007" s="85"/>
      <c r="V1007" s="85"/>
      <c r="W1007" s="85"/>
      <c r="X1007" s="85"/>
      <c r="Y1007" s="85"/>
      <c r="Z1007" s="85"/>
      <c r="AA1007" s="85"/>
      <c r="AB1007" s="85"/>
      <c r="AC1007" s="85"/>
      <c r="AD1007" s="85"/>
      <c r="AE1007" s="85"/>
      <c r="AF1007" s="85"/>
      <c r="AG1007" s="85"/>
      <c r="AH1007" s="85"/>
      <c r="AI1007" s="85"/>
      <c r="AJ1007" s="85"/>
    </row>
    <row r="1008" spans="1:36" x14ac:dyDescent="0.25">
      <c r="A1008" s="256"/>
      <c r="B1008" s="84"/>
      <c r="C1008" s="84"/>
      <c r="D1008" s="84"/>
      <c r="E1008" s="84"/>
      <c r="F1008" s="84"/>
      <c r="G1008" s="84"/>
      <c r="H1008" s="84"/>
      <c r="I1008" s="84"/>
      <c r="J1008" s="84"/>
      <c r="K1008" s="84"/>
      <c r="L1008" s="84"/>
      <c r="M1008" s="84"/>
      <c r="N1008" s="84"/>
      <c r="O1008" s="84"/>
      <c r="P1008" s="84"/>
      <c r="Q1008" s="84"/>
      <c r="R1008" s="84"/>
      <c r="S1008" s="84"/>
      <c r="T1008" s="84"/>
      <c r="U1008" s="84"/>
      <c r="V1008" s="84"/>
      <c r="W1008" s="84"/>
      <c r="X1008" s="84"/>
      <c r="Y1008" s="84"/>
      <c r="Z1008" s="84"/>
      <c r="AA1008" s="84"/>
      <c r="AB1008" s="84"/>
      <c r="AC1008" s="84"/>
      <c r="AD1008" s="84"/>
      <c r="AE1008" s="84"/>
      <c r="AF1008" s="84"/>
      <c r="AG1008" s="84"/>
      <c r="AH1008" s="84"/>
      <c r="AI1008" s="84"/>
      <c r="AJ1008" s="84"/>
    </row>
    <row r="1009" spans="1:36" x14ac:dyDescent="0.25">
      <c r="A1009" s="257"/>
      <c r="B1009" s="85"/>
      <c r="C1009" s="85"/>
      <c r="D1009" s="85"/>
      <c r="E1009" s="85"/>
      <c r="F1009" s="85"/>
      <c r="G1009" s="85"/>
      <c r="H1009" s="85"/>
      <c r="I1009" s="85"/>
      <c r="J1009" s="85"/>
      <c r="K1009" s="85"/>
      <c r="L1009" s="85"/>
      <c r="M1009" s="85"/>
      <c r="N1009" s="85"/>
      <c r="O1009" s="85"/>
      <c r="P1009" s="85"/>
      <c r="Q1009" s="85"/>
      <c r="R1009" s="85"/>
      <c r="S1009" s="85"/>
      <c r="T1009" s="85"/>
      <c r="U1009" s="85"/>
      <c r="V1009" s="85"/>
      <c r="W1009" s="85"/>
      <c r="X1009" s="85"/>
      <c r="Y1009" s="85"/>
      <c r="Z1009" s="85"/>
      <c r="AA1009" s="85"/>
      <c r="AB1009" s="85"/>
      <c r="AC1009" s="85"/>
      <c r="AD1009" s="85"/>
      <c r="AE1009" s="85"/>
      <c r="AF1009" s="85"/>
      <c r="AG1009" s="85"/>
      <c r="AH1009" s="85"/>
      <c r="AI1009" s="85"/>
      <c r="AJ1009" s="85"/>
    </row>
    <row r="1010" spans="1:36" x14ac:dyDescent="0.25">
      <c r="A1010" s="256"/>
      <c r="B1010" s="84"/>
      <c r="C1010" s="84"/>
      <c r="D1010" s="84"/>
      <c r="E1010" s="84"/>
      <c r="F1010" s="84"/>
      <c r="G1010" s="84"/>
      <c r="H1010" s="84"/>
      <c r="I1010" s="84"/>
      <c r="J1010" s="84"/>
      <c r="K1010" s="84"/>
      <c r="L1010" s="84"/>
      <c r="M1010" s="84"/>
      <c r="N1010" s="84"/>
      <c r="O1010" s="84"/>
      <c r="P1010" s="84"/>
      <c r="Q1010" s="84"/>
      <c r="R1010" s="84"/>
      <c r="S1010" s="84"/>
      <c r="T1010" s="84"/>
      <c r="U1010" s="84"/>
      <c r="V1010" s="84"/>
      <c r="W1010" s="84"/>
      <c r="X1010" s="84"/>
      <c r="Y1010" s="84"/>
      <c r="Z1010" s="84"/>
      <c r="AA1010" s="84"/>
      <c r="AB1010" s="84"/>
      <c r="AC1010" s="84"/>
      <c r="AD1010" s="84"/>
      <c r="AE1010" s="84"/>
      <c r="AF1010" s="84"/>
      <c r="AG1010" s="84"/>
      <c r="AH1010" s="84"/>
      <c r="AI1010" s="84"/>
      <c r="AJ1010" s="84"/>
    </row>
    <row r="1011" spans="1:36" x14ac:dyDescent="0.25">
      <c r="A1011" s="257"/>
      <c r="B1011" s="85"/>
      <c r="C1011" s="85"/>
      <c r="D1011" s="85"/>
      <c r="E1011" s="85"/>
      <c r="F1011" s="85"/>
      <c r="G1011" s="85"/>
      <c r="H1011" s="85"/>
      <c r="I1011" s="85"/>
      <c r="J1011" s="85"/>
      <c r="K1011" s="85"/>
      <c r="L1011" s="85"/>
      <c r="M1011" s="85"/>
      <c r="N1011" s="85"/>
      <c r="O1011" s="85"/>
      <c r="P1011" s="85"/>
      <c r="Q1011" s="85"/>
      <c r="R1011" s="85"/>
      <c r="S1011" s="85"/>
      <c r="T1011" s="85"/>
      <c r="U1011" s="85"/>
      <c r="V1011" s="85"/>
      <c r="W1011" s="85"/>
      <c r="X1011" s="85"/>
      <c r="Y1011" s="85"/>
      <c r="Z1011" s="85"/>
      <c r="AA1011" s="85"/>
      <c r="AB1011" s="85"/>
      <c r="AC1011" s="85"/>
      <c r="AD1011" s="85"/>
      <c r="AE1011" s="85"/>
      <c r="AF1011" s="85"/>
      <c r="AG1011" s="85"/>
      <c r="AH1011" s="85"/>
      <c r="AI1011" s="85"/>
      <c r="AJ1011" s="85"/>
    </row>
    <row r="1012" spans="1:36" x14ac:dyDescent="0.25">
      <c r="A1012" s="256"/>
      <c r="B1012" s="84"/>
      <c r="C1012" s="84"/>
      <c r="D1012" s="84"/>
      <c r="E1012" s="84"/>
      <c r="F1012" s="84"/>
      <c r="G1012" s="84"/>
      <c r="H1012" s="84"/>
      <c r="I1012" s="84"/>
      <c r="J1012" s="84"/>
      <c r="K1012" s="84"/>
      <c r="L1012" s="84"/>
      <c r="M1012" s="84"/>
      <c r="N1012" s="84"/>
      <c r="O1012" s="84"/>
      <c r="P1012" s="84"/>
      <c r="Q1012" s="84"/>
      <c r="R1012" s="84"/>
      <c r="S1012" s="84"/>
      <c r="T1012" s="84"/>
      <c r="U1012" s="84"/>
      <c r="V1012" s="84"/>
      <c r="W1012" s="84"/>
      <c r="X1012" s="84"/>
      <c r="Y1012" s="84"/>
      <c r="Z1012" s="84"/>
      <c r="AA1012" s="84"/>
      <c r="AB1012" s="84"/>
      <c r="AC1012" s="84"/>
      <c r="AD1012" s="84"/>
      <c r="AE1012" s="84"/>
      <c r="AF1012" s="84"/>
      <c r="AG1012" s="84"/>
      <c r="AH1012" s="84"/>
      <c r="AI1012" s="84"/>
      <c r="AJ1012" s="84"/>
    </row>
    <row r="1013" spans="1:36" x14ac:dyDescent="0.25">
      <c r="A1013" s="257"/>
      <c r="B1013" s="85"/>
      <c r="C1013" s="85"/>
      <c r="D1013" s="85"/>
      <c r="E1013" s="85"/>
      <c r="F1013" s="85"/>
      <c r="G1013" s="85"/>
      <c r="H1013" s="85"/>
      <c r="I1013" s="85"/>
      <c r="J1013" s="85"/>
      <c r="K1013" s="85"/>
      <c r="L1013" s="85"/>
      <c r="M1013" s="85"/>
      <c r="N1013" s="85"/>
      <c r="O1013" s="85"/>
      <c r="P1013" s="85"/>
      <c r="Q1013" s="85"/>
      <c r="R1013" s="85"/>
      <c r="S1013" s="85"/>
      <c r="T1013" s="85"/>
      <c r="U1013" s="85"/>
      <c r="V1013" s="85"/>
      <c r="W1013" s="85"/>
      <c r="X1013" s="85"/>
      <c r="Y1013" s="85"/>
      <c r="Z1013" s="85"/>
      <c r="AA1013" s="85"/>
      <c r="AB1013" s="85"/>
      <c r="AC1013" s="85"/>
      <c r="AD1013" s="85"/>
      <c r="AE1013" s="85"/>
      <c r="AF1013" s="85"/>
      <c r="AG1013" s="85"/>
      <c r="AH1013" s="85"/>
      <c r="AI1013" s="85"/>
      <c r="AJ1013" s="85"/>
    </row>
    <row r="1014" spans="1:36" x14ac:dyDescent="0.25">
      <c r="A1014" s="256"/>
      <c r="B1014" s="84"/>
      <c r="C1014" s="84"/>
      <c r="D1014" s="84"/>
      <c r="E1014" s="84"/>
      <c r="F1014" s="84"/>
      <c r="G1014" s="84"/>
      <c r="H1014" s="84"/>
      <c r="I1014" s="84"/>
      <c r="J1014" s="84"/>
      <c r="K1014" s="84"/>
      <c r="L1014" s="84"/>
      <c r="M1014" s="84"/>
      <c r="N1014" s="84"/>
      <c r="O1014" s="84"/>
      <c r="P1014" s="84"/>
      <c r="Q1014" s="84"/>
      <c r="R1014" s="84"/>
      <c r="S1014" s="84"/>
      <c r="T1014" s="84"/>
      <c r="U1014" s="84"/>
      <c r="V1014" s="84"/>
      <c r="W1014" s="84"/>
      <c r="X1014" s="84"/>
      <c r="Y1014" s="84"/>
      <c r="Z1014" s="84"/>
      <c r="AA1014" s="84"/>
      <c r="AB1014" s="84"/>
      <c r="AC1014" s="84"/>
      <c r="AD1014" s="84"/>
      <c r="AE1014" s="84"/>
      <c r="AF1014" s="84"/>
      <c r="AG1014" s="84"/>
      <c r="AH1014" s="84"/>
      <c r="AI1014" s="84"/>
      <c r="AJ1014" s="84"/>
    </row>
    <row r="1015" spans="1:36" x14ac:dyDescent="0.25">
      <c r="A1015" s="257"/>
      <c r="B1015" s="85"/>
      <c r="C1015" s="85"/>
      <c r="D1015" s="85"/>
      <c r="E1015" s="85"/>
      <c r="F1015" s="85"/>
      <c r="G1015" s="85"/>
      <c r="H1015" s="85"/>
      <c r="I1015" s="85"/>
      <c r="J1015" s="85"/>
      <c r="K1015" s="85"/>
      <c r="L1015" s="85"/>
      <c r="M1015" s="85"/>
      <c r="N1015" s="85"/>
      <c r="O1015" s="85"/>
      <c r="P1015" s="85"/>
      <c r="Q1015" s="85"/>
      <c r="R1015" s="85"/>
      <c r="S1015" s="85"/>
      <c r="T1015" s="85"/>
      <c r="U1015" s="85"/>
      <c r="V1015" s="85"/>
      <c r="W1015" s="85"/>
      <c r="X1015" s="85"/>
      <c r="Y1015" s="85"/>
      <c r="Z1015" s="85"/>
      <c r="AA1015" s="85"/>
      <c r="AB1015" s="85"/>
      <c r="AC1015" s="85"/>
      <c r="AD1015" s="85"/>
      <c r="AE1015" s="85"/>
      <c r="AF1015" s="85"/>
      <c r="AG1015" s="85"/>
      <c r="AH1015" s="85"/>
      <c r="AI1015" s="85"/>
      <c r="AJ1015" s="85"/>
    </row>
    <row r="1016" spans="1:36" x14ac:dyDescent="0.25">
      <c r="A1016" s="256"/>
      <c r="B1016" s="84"/>
      <c r="C1016" s="84"/>
      <c r="D1016" s="84"/>
      <c r="E1016" s="84"/>
      <c r="F1016" s="84"/>
      <c r="G1016" s="84"/>
      <c r="H1016" s="84"/>
      <c r="I1016" s="84"/>
      <c r="J1016" s="84"/>
      <c r="K1016" s="84"/>
      <c r="L1016" s="84"/>
      <c r="M1016" s="84"/>
      <c r="N1016" s="84"/>
      <c r="O1016" s="84"/>
      <c r="P1016" s="84"/>
      <c r="Q1016" s="84"/>
      <c r="R1016" s="84"/>
      <c r="S1016" s="84"/>
      <c r="T1016" s="84"/>
      <c r="U1016" s="84"/>
      <c r="V1016" s="84"/>
      <c r="W1016" s="84"/>
      <c r="X1016" s="84"/>
      <c r="Y1016" s="84"/>
      <c r="Z1016" s="84"/>
      <c r="AA1016" s="84"/>
      <c r="AB1016" s="84"/>
      <c r="AC1016" s="84"/>
      <c r="AD1016" s="84"/>
      <c r="AE1016" s="84"/>
      <c r="AF1016" s="84"/>
      <c r="AG1016" s="84"/>
      <c r="AH1016" s="84"/>
      <c r="AI1016" s="84"/>
      <c r="AJ1016" s="84"/>
    </row>
    <row r="1017" spans="1:36" x14ac:dyDescent="0.25">
      <c r="A1017" s="257"/>
      <c r="B1017" s="85"/>
      <c r="C1017" s="85"/>
      <c r="D1017" s="85"/>
      <c r="E1017" s="85"/>
      <c r="F1017" s="85"/>
      <c r="G1017" s="85"/>
      <c r="H1017" s="85"/>
      <c r="I1017" s="85"/>
      <c r="J1017" s="85"/>
      <c r="K1017" s="85"/>
      <c r="L1017" s="85"/>
      <c r="M1017" s="85"/>
      <c r="N1017" s="85"/>
      <c r="O1017" s="85"/>
      <c r="P1017" s="85"/>
      <c r="Q1017" s="85"/>
      <c r="R1017" s="85"/>
      <c r="S1017" s="85"/>
      <c r="T1017" s="85"/>
      <c r="U1017" s="85"/>
      <c r="V1017" s="85"/>
      <c r="W1017" s="85"/>
      <c r="X1017" s="85"/>
      <c r="Y1017" s="85"/>
      <c r="Z1017" s="85"/>
      <c r="AA1017" s="85"/>
      <c r="AB1017" s="85"/>
      <c r="AC1017" s="85"/>
      <c r="AD1017" s="85"/>
      <c r="AE1017" s="85"/>
      <c r="AF1017" s="85"/>
      <c r="AG1017" s="85"/>
      <c r="AH1017" s="85"/>
      <c r="AI1017" s="85"/>
      <c r="AJ1017" s="85"/>
    </row>
    <row r="1018" spans="1:36" x14ac:dyDescent="0.25">
      <c r="A1018" s="256"/>
      <c r="B1018" s="84"/>
      <c r="C1018" s="84"/>
      <c r="D1018" s="84"/>
      <c r="E1018" s="84"/>
      <c r="F1018" s="84"/>
      <c r="G1018" s="84"/>
      <c r="H1018" s="84"/>
      <c r="I1018" s="84"/>
      <c r="J1018" s="84"/>
      <c r="K1018" s="84"/>
      <c r="L1018" s="84"/>
      <c r="M1018" s="84"/>
      <c r="N1018" s="84"/>
      <c r="O1018" s="84"/>
      <c r="P1018" s="84"/>
      <c r="Q1018" s="84"/>
      <c r="R1018" s="84"/>
      <c r="S1018" s="84"/>
      <c r="T1018" s="84"/>
      <c r="U1018" s="84"/>
      <c r="V1018" s="84"/>
      <c r="W1018" s="84"/>
      <c r="X1018" s="84"/>
      <c r="Y1018" s="84"/>
      <c r="Z1018" s="84"/>
      <c r="AA1018" s="84"/>
      <c r="AB1018" s="84"/>
      <c r="AC1018" s="84"/>
      <c r="AD1018" s="84"/>
      <c r="AE1018" s="84"/>
      <c r="AF1018" s="84"/>
      <c r="AG1018" s="84"/>
      <c r="AH1018" s="84"/>
      <c r="AI1018" s="84"/>
      <c r="AJ1018" s="84"/>
    </row>
    <row r="1019" spans="1:36" x14ac:dyDescent="0.25">
      <c r="A1019" s="257"/>
      <c r="B1019" s="85"/>
      <c r="C1019" s="85"/>
      <c r="D1019" s="85"/>
      <c r="E1019" s="85"/>
      <c r="F1019" s="85"/>
      <c r="G1019" s="85"/>
      <c r="H1019" s="85"/>
      <c r="I1019" s="85"/>
      <c r="J1019" s="85"/>
      <c r="K1019" s="85"/>
      <c r="L1019" s="85"/>
      <c r="M1019" s="85"/>
      <c r="N1019" s="85"/>
      <c r="O1019" s="85"/>
      <c r="P1019" s="85"/>
      <c r="Q1019" s="85"/>
      <c r="R1019" s="85"/>
      <c r="S1019" s="85"/>
      <c r="T1019" s="85"/>
      <c r="U1019" s="85"/>
      <c r="V1019" s="85"/>
      <c r="W1019" s="85"/>
      <c r="X1019" s="85"/>
      <c r="Y1019" s="85"/>
      <c r="Z1019" s="85"/>
      <c r="AA1019" s="85"/>
      <c r="AB1019" s="85"/>
      <c r="AC1019" s="85"/>
      <c r="AD1019" s="85"/>
      <c r="AE1019" s="85"/>
      <c r="AF1019" s="85"/>
      <c r="AG1019" s="85"/>
      <c r="AH1019" s="85"/>
      <c r="AI1019" s="85"/>
      <c r="AJ1019" s="85"/>
    </row>
    <row r="1020" spans="1:36" x14ac:dyDescent="0.25">
      <c r="A1020" s="256"/>
      <c r="B1020" s="84"/>
      <c r="C1020" s="84"/>
      <c r="D1020" s="84"/>
      <c r="E1020" s="84"/>
      <c r="F1020" s="84"/>
      <c r="G1020" s="84"/>
      <c r="H1020" s="84"/>
      <c r="I1020" s="84"/>
      <c r="J1020" s="84"/>
      <c r="K1020" s="84"/>
      <c r="L1020" s="84"/>
      <c r="M1020" s="84"/>
      <c r="N1020" s="84"/>
      <c r="O1020" s="84"/>
      <c r="P1020" s="84"/>
      <c r="Q1020" s="84"/>
      <c r="R1020" s="84"/>
      <c r="S1020" s="84"/>
      <c r="T1020" s="84"/>
      <c r="U1020" s="84"/>
      <c r="V1020" s="84"/>
      <c r="W1020" s="84"/>
      <c r="X1020" s="84"/>
      <c r="Y1020" s="84"/>
      <c r="Z1020" s="84"/>
      <c r="AA1020" s="84"/>
      <c r="AB1020" s="84"/>
      <c r="AC1020" s="84"/>
      <c r="AD1020" s="84"/>
      <c r="AE1020" s="84"/>
      <c r="AF1020" s="84"/>
      <c r="AG1020" s="84"/>
      <c r="AH1020" s="84"/>
      <c r="AI1020" s="84"/>
      <c r="AJ1020" s="84"/>
    </row>
    <row r="1021" spans="1:36" x14ac:dyDescent="0.25">
      <c r="A1021" s="257"/>
      <c r="B1021" s="85"/>
      <c r="C1021" s="85"/>
      <c r="D1021" s="85"/>
      <c r="E1021" s="85"/>
      <c r="F1021" s="85"/>
      <c r="G1021" s="85"/>
      <c r="H1021" s="85"/>
      <c r="I1021" s="85"/>
      <c r="J1021" s="85"/>
      <c r="K1021" s="85"/>
      <c r="L1021" s="85"/>
      <c r="M1021" s="85"/>
      <c r="N1021" s="85"/>
      <c r="O1021" s="85"/>
      <c r="P1021" s="85"/>
      <c r="Q1021" s="85"/>
      <c r="R1021" s="85"/>
      <c r="S1021" s="85"/>
      <c r="T1021" s="85"/>
      <c r="U1021" s="85"/>
      <c r="V1021" s="85"/>
      <c r="W1021" s="85"/>
      <c r="X1021" s="85"/>
      <c r="Y1021" s="85"/>
      <c r="Z1021" s="85"/>
      <c r="AA1021" s="85"/>
      <c r="AB1021" s="85"/>
      <c r="AC1021" s="85"/>
      <c r="AD1021" s="85"/>
      <c r="AE1021" s="85"/>
      <c r="AF1021" s="85"/>
      <c r="AG1021" s="85"/>
      <c r="AH1021" s="85"/>
      <c r="AI1021" s="85"/>
      <c r="AJ1021" s="85"/>
    </row>
    <row r="1022" spans="1:36" x14ac:dyDescent="0.25">
      <c r="A1022" s="256"/>
      <c r="B1022" s="84"/>
      <c r="C1022" s="84"/>
      <c r="D1022" s="84"/>
      <c r="E1022" s="84"/>
      <c r="F1022" s="84"/>
      <c r="G1022" s="84"/>
      <c r="H1022" s="84"/>
      <c r="I1022" s="84"/>
      <c r="J1022" s="84"/>
      <c r="K1022" s="84"/>
      <c r="L1022" s="84"/>
      <c r="M1022" s="84"/>
      <c r="N1022" s="84"/>
      <c r="O1022" s="84"/>
      <c r="P1022" s="84"/>
      <c r="Q1022" s="84"/>
      <c r="R1022" s="84"/>
      <c r="S1022" s="84"/>
      <c r="T1022" s="84"/>
      <c r="U1022" s="84"/>
      <c r="V1022" s="84"/>
      <c r="W1022" s="84"/>
      <c r="X1022" s="84"/>
      <c r="Y1022" s="84"/>
      <c r="Z1022" s="84"/>
      <c r="AA1022" s="84"/>
      <c r="AB1022" s="84"/>
      <c r="AC1022" s="84"/>
      <c r="AD1022" s="84"/>
      <c r="AE1022" s="84"/>
      <c r="AF1022" s="84"/>
      <c r="AG1022" s="84"/>
      <c r="AH1022" s="84"/>
      <c r="AI1022" s="84"/>
      <c r="AJ1022" s="84"/>
    </row>
    <row r="1023" spans="1:36" x14ac:dyDescent="0.25">
      <c r="A1023" s="257"/>
      <c r="B1023" s="85"/>
      <c r="C1023" s="85"/>
      <c r="D1023" s="85"/>
      <c r="E1023" s="85"/>
      <c r="F1023" s="85"/>
      <c r="G1023" s="85"/>
      <c r="H1023" s="85"/>
      <c r="I1023" s="85"/>
      <c r="J1023" s="85"/>
      <c r="K1023" s="85"/>
      <c r="L1023" s="85"/>
      <c r="M1023" s="85"/>
      <c r="N1023" s="85"/>
      <c r="O1023" s="85"/>
      <c r="P1023" s="85"/>
      <c r="Q1023" s="85"/>
      <c r="R1023" s="85"/>
      <c r="S1023" s="85"/>
      <c r="T1023" s="85"/>
      <c r="U1023" s="85"/>
      <c r="V1023" s="85"/>
      <c r="W1023" s="85"/>
      <c r="X1023" s="85"/>
      <c r="Y1023" s="85"/>
      <c r="Z1023" s="85"/>
      <c r="AA1023" s="85"/>
      <c r="AB1023" s="85"/>
      <c r="AC1023" s="85"/>
      <c r="AD1023" s="85"/>
      <c r="AE1023" s="85"/>
      <c r="AF1023" s="85"/>
      <c r="AG1023" s="85"/>
      <c r="AH1023" s="85"/>
      <c r="AI1023" s="85"/>
      <c r="AJ1023" s="85"/>
    </row>
    <row r="1024" spans="1:36" x14ac:dyDescent="0.25">
      <c r="A1024" s="256"/>
      <c r="B1024" s="84"/>
      <c r="C1024" s="84"/>
      <c r="D1024" s="84"/>
      <c r="E1024" s="84"/>
      <c r="F1024" s="84"/>
      <c r="G1024" s="84"/>
      <c r="H1024" s="84"/>
      <c r="I1024" s="84"/>
      <c r="J1024" s="84"/>
      <c r="K1024" s="84"/>
      <c r="L1024" s="84"/>
      <c r="M1024" s="84"/>
      <c r="N1024" s="84"/>
      <c r="O1024" s="84"/>
      <c r="P1024" s="84"/>
      <c r="Q1024" s="84"/>
      <c r="R1024" s="84"/>
      <c r="S1024" s="84"/>
      <c r="T1024" s="84"/>
      <c r="U1024" s="84"/>
      <c r="V1024" s="84"/>
      <c r="W1024" s="84"/>
      <c r="X1024" s="84"/>
      <c r="Y1024" s="84"/>
      <c r="Z1024" s="84"/>
      <c r="AA1024" s="84"/>
      <c r="AB1024" s="84"/>
      <c r="AC1024" s="84"/>
      <c r="AD1024" s="84"/>
      <c r="AE1024" s="84"/>
      <c r="AF1024" s="84"/>
      <c r="AG1024" s="84"/>
      <c r="AH1024" s="84"/>
      <c r="AI1024" s="84"/>
      <c r="AJ1024" s="84"/>
    </row>
    <row r="1025" spans="1:36" x14ac:dyDescent="0.25">
      <c r="A1025" s="257"/>
      <c r="B1025" s="85"/>
      <c r="C1025" s="85"/>
      <c r="D1025" s="85"/>
      <c r="E1025" s="85"/>
      <c r="F1025" s="85"/>
      <c r="G1025" s="85"/>
      <c r="H1025" s="85"/>
      <c r="I1025" s="85"/>
      <c r="J1025" s="85"/>
      <c r="K1025" s="85"/>
      <c r="L1025" s="85"/>
      <c r="M1025" s="85"/>
      <c r="N1025" s="85"/>
      <c r="O1025" s="85"/>
      <c r="P1025" s="85"/>
      <c r="Q1025" s="85"/>
      <c r="R1025" s="85"/>
      <c r="S1025" s="85"/>
      <c r="T1025" s="85"/>
      <c r="U1025" s="85"/>
      <c r="V1025" s="85"/>
      <c r="W1025" s="85"/>
      <c r="X1025" s="85"/>
      <c r="Y1025" s="85"/>
      <c r="Z1025" s="85"/>
      <c r="AA1025" s="85"/>
      <c r="AB1025" s="85"/>
      <c r="AC1025" s="85"/>
      <c r="AD1025" s="85"/>
      <c r="AE1025" s="85"/>
      <c r="AF1025" s="85"/>
      <c r="AG1025" s="85"/>
      <c r="AH1025" s="85"/>
      <c r="AI1025" s="85"/>
      <c r="AJ1025" s="85"/>
    </row>
    <row r="1026" spans="1:36" x14ac:dyDescent="0.25">
      <c r="A1026" s="256"/>
      <c r="B1026" s="84"/>
      <c r="C1026" s="84"/>
      <c r="D1026" s="84"/>
      <c r="E1026" s="84"/>
      <c r="F1026" s="84"/>
      <c r="G1026" s="84"/>
      <c r="H1026" s="84"/>
      <c r="I1026" s="84"/>
      <c r="J1026" s="84"/>
      <c r="K1026" s="84"/>
      <c r="L1026" s="84"/>
      <c r="M1026" s="84"/>
      <c r="N1026" s="84"/>
      <c r="O1026" s="84"/>
      <c r="P1026" s="84"/>
      <c r="Q1026" s="84"/>
      <c r="R1026" s="84"/>
      <c r="S1026" s="84"/>
      <c r="T1026" s="84"/>
      <c r="U1026" s="84"/>
      <c r="V1026" s="84"/>
      <c r="W1026" s="84"/>
      <c r="X1026" s="84"/>
      <c r="Y1026" s="84"/>
      <c r="Z1026" s="84"/>
      <c r="AA1026" s="84"/>
      <c r="AB1026" s="84"/>
      <c r="AC1026" s="84"/>
      <c r="AD1026" s="84"/>
      <c r="AE1026" s="84"/>
      <c r="AF1026" s="84"/>
      <c r="AG1026" s="84"/>
      <c r="AH1026" s="84"/>
      <c r="AI1026" s="84"/>
      <c r="AJ1026" s="84"/>
    </row>
    <row r="1027" spans="1:36" x14ac:dyDescent="0.25">
      <c r="A1027" s="257"/>
      <c r="B1027" s="85"/>
      <c r="C1027" s="85"/>
      <c r="D1027" s="85"/>
      <c r="E1027" s="85"/>
      <c r="F1027" s="85"/>
      <c r="G1027" s="85"/>
      <c r="H1027" s="85"/>
      <c r="I1027" s="85"/>
      <c r="J1027" s="85"/>
      <c r="K1027" s="85"/>
      <c r="L1027" s="85"/>
      <c r="M1027" s="85"/>
      <c r="N1027" s="85"/>
      <c r="O1027" s="85"/>
      <c r="P1027" s="85"/>
      <c r="Q1027" s="85"/>
      <c r="R1027" s="85"/>
      <c r="S1027" s="85"/>
      <c r="T1027" s="85"/>
      <c r="U1027" s="85"/>
      <c r="V1027" s="85"/>
      <c r="W1027" s="85"/>
      <c r="X1027" s="85"/>
      <c r="Y1027" s="85"/>
      <c r="Z1027" s="85"/>
      <c r="AA1027" s="85"/>
      <c r="AB1027" s="85"/>
      <c r="AC1027" s="85"/>
      <c r="AD1027" s="85"/>
      <c r="AE1027" s="85"/>
      <c r="AF1027" s="85"/>
      <c r="AG1027" s="85"/>
      <c r="AH1027" s="85"/>
      <c r="AI1027" s="85"/>
      <c r="AJ1027" s="85"/>
    </row>
    <row r="1028" spans="1:36" x14ac:dyDescent="0.25">
      <c r="A1028" s="256"/>
      <c r="B1028" s="84"/>
      <c r="C1028" s="84"/>
      <c r="D1028" s="84"/>
      <c r="E1028" s="84"/>
      <c r="F1028" s="84"/>
      <c r="G1028" s="84"/>
      <c r="H1028" s="84"/>
      <c r="I1028" s="84"/>
      <c r="J1028" s="84"/>
      <c r="K1028" s="84"/>
      <c r="L1028" s="84"/>
      <c r="M1028" s="84"/>
      <c r="N1028" s="84"/>
      <c r="O1028" s="84"/>
      <c r="P1028" s="84"/>
      <c r="Q1028" s="84"/>
      <c r="R1028" s="84"/>
      <c r="S1028" s="84"/>
      <c r="T1028" s="84"/>
      <c r="U1028" s="84"/>
      <c r="V1028" s="84"/>
      <c r="W1028" s="84"/>
      <c r="X1028" s="84"/>
      <c r="Y1028" s="84"/>
      <c r="Z1028" s="84"/>
      <c r="AA1028" s="84"/>
      <c r="AB1028" s="84"/>
      <c r="AC1028" s="84"/>
      <c r="AD1028" s="84"/>
      <c r="AE1028" s="84"/>
      <c r="AF1028" s="84"/>
      <c r="AG1028" s="84"/>
      <c r="AH1028" s="84"/>
      <c r="AI1028" s="84"/>
      <c r="AJ1028" s="84"/>
    </row>
    <row r="1029" spans="1:36" x14ac:dyDescent="0.25">
      <c r="A1029" s="257"/>
      <c r="B1029" s="85"/>
      <c r="C1029" s="85"/>
      <c r="D1029" s="85"/>
      <c r="E1029" s="85"/>
      <c r="F1029" s="85"/>
      <c r="G1029" s="85"/>
      <c r="H1029" s="85"/>
      <c r="I1029" s="85"/>
      <c r="J1029" s="85"/>
      <c r="K1029" s="85"/>
      <c r="L1029" s="85"/>
      <c r="M1029" s="85"/>
      <c r="N1029" s="85"/>
      <c r="O1029" s="85"/>
      <c r="P1029" s="85"/>
      <c r="Q1029" s="85"/>
      <c r="R1029" s="85"/>
      <c r="S1029" s="85"/>
      <c r="T1029" s="85"/>
      <c r="U1029" s="85"/>
      <c r="V1029" s="85"/>
      <c r="W1029" s="85"/>
      <c r="X1029" s="85"/>
      <c r="Y1029" s="85"/>
      <c r="Z1029" s="85"/>
      <c r="AA1029" s="85"/>
      <c r="AB1029" s="85"/>
      <c r="AC1029" s="85"/>
      <c r="AD1029" s="85"/>
      <c r="AE1029" s="85"/>
      <c r="AF1029" s="85"/>
      <c r="AG1029" s="85"/>
      <c r="AH1029" s="85"/>
      <c r="AI1029" s="85"/>
      <c r="AJ1029" s="85"/>
    </row>
    <row r="1030" spans="1:36" x14ac:dyDescent="0.25">
      <c r="A1030" s="256"/>
      <c r="B1030" s="84"/>
      <c r="C1030" s="84"/>
      <c r="D1030" s="84"/>
      <c r="E1030" s="84"/>
      <c r="F1030" s="84"/>
      <c r="G1030" s="84"/>
      <c r="H1030" s="84"/>
      <c r="I1030" s="84"/>
      <c r="J1030" s="84"/>
      <c r="K1030" s="84"/>
      <c r="L1030" s="84"/>
      <c r="M1030" s="84"/>
      <c r="N1030" s="84"/>
      <c r="O1030" s="84"/>
      <c r="P1030" s="84"/>
      <c r="Q1030" s="84"/>
      <c r="R1030" s="84"/>
      <c r="S1030" s="84"/>
      <c r="T1030" s="84"/>
      <c r="U1030" s="84"/>
      <c r="V1030" s="84"/>
      <c r="W1030" s="84"/>
      <c r="X1030" s="84"/>
      <c r="Y1030" s="84"/>
      <c r="Z1030" s="84"/>
      <c r="AA1030" s="84"/>
      <c r="AB1030" s="84"/>
      <c r="AC1030" s="84"/>
      <c r="AD1030" s="84"/>
      <c r="AE1030" s="84"/>
      <c r="AF1030" s="84"/>
      <c r="AG1030" s="84"/>
      <c r="AH1030" s="84"/>
      <c r="AI1030" s="84"/>
      <c r="AJ1030" s="84"/>
    </row>
    <row r="1031" spans="1:36" x14ac:dyDescent="0.25">
      <c r="A1031" s="257"/>
      <c r="B1031" s="85"/>
      <c r="C1031" s="85"/>
      <c r="D1031" s="85"/>
      <c r="E1031" s="85"/>
      <c r="F1031" s="85"/>
      <c r="G1031" s="85"/>
      <c r="H1031" s="85"/>
      <c r="I1031" s="85"/>
      <c r="J1031" s="85"/>
      <c r="K1031" s="85"/>
      <c r="L1031" s="85"/>
      <c r="M1031" s="85"/>
      <c r="N1031" s="85"/>
      <c r="O1031" s="85"/>
      <c r="P1031" s="85"/>
      <c r="Q1031" s="85"/>
      <c r="R1031" s="85"/>
      <c r="S1031" s="85"/>
      <c r="T1031" s="85"/>
      <c r="U1031" s="85"/>
      <c r="V1031" s="85"/>
      <c r="W1031" s="85"/>
      <c r="X1031" s="85"/>
      <c r="Y1031" s="85"/>
      <c r="Z1031" s="85"/>
      <c r="AA1031" s="85"/>
      <c r="AB1031" s="85"/>
      <c r="AC1031" s="85"/>
      <c r="AD1031" s="85"/>
      <c r="AE1031" s="85"/>
      <c r="AF1031" s="85"/>
      <c r="AG1031" s="85"/>
      <c r="AH1031" s="85"/>
      <c r="AI1031" s="85"/>
      <c r="AJ1031" s="85"/>
    </row>
    <row r="1032" spans="1:36" x14ac:dyDescent="0.25">
      <c r="A1032" s="256"/>
      <c r="B1032" s="84"/>
      <c r="C1032" s="84"/>
      <c r="D1032" s="84"/>
      <c r="E1032" s="84"/>
      <c r="F1032" s="84"/>
      <c r="G1032" s="84"/>
      <c r="H1032" s="84"/>
      <c r="I1032" s="84"/>
      <c r="J1032" s="84"/>
      <c r="K1032" s="84"/>
      <c r="L1032" s="84"/>
      <c r="M1032" s="84"/>
      <c r="N1032" s="84"/>
      <c r="O1032" s="84"/>
      <c r="P1032" s="84"/>
      <c r="Q1032" s="84"/>
      <c r="R1032" s="84"/>
      <c r="S1032" s="84"/>
      <c r="T1032" s="84"/>
      <c r="U1032" s="84"/>
      <c r="V1032" s="84"/>
      <c r="W1032" s="84"/>
      <c r="X1032" s="84"/>
      <c r="Y1032" s="84"/>
      <c r="Z1032" s="84"/>
      <c r="AA1032" s="84"/>
      <c r="AB1032" s="84"/>
      <c r="AC1032" s="84"/>
      <c r="AD1032" s="84"/>
      <c r="AE1032" s="84"/>
      <c r="AF1032" s="84"/>
      <c r="AG1032" s="84"/>
      <c r="AH1032" s="84"/>
      <c r="AI1032" s="84"/>
      <c r="AJ1032" s="84"/>
    </row>
    <row r="1033" spans="1:36" x14ac:dyDescent="0.25">
      <c r="A1033" s="257"/>
      <c r="B1033" s="85"/>
      <c r="C1033" s="85"/>
      <c r="D1033" s="85"/>
      <c r="E1033" s="85"/>
      <c r="F1033" s="85"/>
      <c r="G1033" s="85"/>
      <c r="H1033" s="85"/>
      <c r="I1033" s="85"/>
      <c r="J1033" s="85"/>
      <c r="K1033" s="85"/>
      <c r="L1033" s="85"/>
      <c r="M1033" s="85"/>
      <c r="N1033" s="85"/>
      <c r="O1033" s="85"/>
      <c r="P1033" s="85"/>
      <c r="Q1033" s="85"/>
      <c r="R1033" s="85"/>
      <c r="S1033" s="85"/>
      <c r="T1033" s="85"/>
      <c r="U1033" s="85"/>
      <c r="V1033" s="85"/>
      <c r="W1033" s="85"/>
      <c r="X1033" s="85"/>
      <c r="Y1033" s="85"/>
      <c r="Z1033" s="85"/>
      <c r="AA1033" s="85"/>
      <c r="AB1033" s="85"/>
      <c r="AC1033" s="85"/>
      <c r="AD1033" s="85"/>
      <c r="AE1033" s="85"/>
      <c r="AF1033" s="85"/>
      <c r="AG1033" s="85"/>
      <c r="AH1033" s="85"/>
      <c r="AI1033" s="85"/>
      <c r="AJ1033" s="85"/>
    </row>
    <row r="1034" spans="1:36" x14ac:dyDescent="0.25">
      <c r="A1034" s="256"/>
      <c r="B1034" s="84"/>
      <c r="C1034" s="84"/>
      <c r="D1034" s="84"/>
      <c r="E1034" s="84"/>
      <c r="F1034" s="84"/>
      <c r="G1034" s="84"/>
      <c r="H1034" s="84"/>
      <c r="I1034" s="84"/>
      <c r="J1034" s="84"/>
      <c r="K1034" s="84"/>
      <c r="L1034" s="84"/>
      <c r="M1034" s="84"/>
      <c r="N1034" s="84"/>
      <c r="O1034" s="84"/>
      <c r="P1034" s="84"/>
      <c r="Q1034" s="84"/>
      <c r="R1034" s="84"/>
      <c r="S1034" s="84"/>
      <c r="T1034" s="84"/>
      <c r="U1034" s="84"/>
      <c r="V1034" s="84"/>
      <c r="W1034" s="84"/>
      <c r="X1034" s="84"/>
      <c r="Y1034" s="84"/>
      <c r="Z1034" s="84"/>
      <c r="AA1034" s="84"/>
      <c r="AB1034" s="84"/>
      <c r="AC1034" s="84"/>
      <c r="AD1034" s="84"/>
      <c r="AE1034" s="84"/>
      <c r="AF1034" s="84"/>
      <c r="AG1034" s="84"/>
      <c r="AH1034" s="84"/>
      <c r="AI1034" s="84"/>
      <c r="AJ1034" s="84"/>
    </row>
    <row r="1035" spans="1:36" x14ac:dyDescent="0.25">
      <c r="A1035" s="257"/>
      <c r="B1035" s="85"/>
      <c r="C1035" s="85"/>
      <c r="D1035" s="85"/>
      <c r="E1035" s="85"/>
      <c r="F1035" s="85"/>
      <c r="G1035" s="85"/>
      <c r="H1035" s="85"/>
      <c r="I1035" s="85"/>
      <c r="J1035" s="85"/>
      <c r="K1035" s="85"/>
      <c r="L1035" s="85"/>
      <c r="M1035" s="85"/>
      <c r="N1035" s="85"/>
      <c r="O1035" s="85"/>
      <c r="P1035" s="85"/>
      <c r="Q1035" s="85"/>
      <c r="R1035" s="85"/>
      <c r="S1035" s="85"/>
      <c r="T1035" s="85"/>
      <c r="U1035" s="85"/>
      <c r="V1035" s="85"/>
      <c r="W1035" s="85"/>
      <c r="X1035" s="85"/>
      <c r="Y1035" s="85"/>
      <c r="Z1035" s="85"/>
      <c r="AA1035" s="85"/>
      <c r="AB1035" s="85"/>
      <c r="AC1035" s="85"/>
      <c r="AD1035" s="85"/>
      <c r="AE1035" s="85"/>
      <c r="AF1035" s="85"/>
      <c r="AG1035" s="85"/>
      <c r="AH1035" s="85"/>
      <c r="AI1035" s="85"/>
      <c r="AJ1035" s="85"/>
    </row>
    <row r="1036" spans="1:36" x14ac:dyDescent="0.25">
      <c r="A1036" s="256"/>
      <c r="B1036" s="84"/>
      <c r="C1036" s="84"/>
      <c r="D1036" s="84"/>
      <c r="E1036" s="84"/>
      <c r="F1036" s="84"/>
      <c r="G1036" s="84"/>
      <c r="H1036" s="84"/>
      <c r="I1036" s="84"/>
      <c r="J1036" s="84"/>
      <c r="K1036" s="84"/>
      <c r="L1036" s="84"/>
      <c r="M1036" s="84"/>
      <c r="N1036" s="84"/>
      <c r="O1036" s="84"/>
      <c r="P1036" s="84"/>
      <c r="Q1036" s="84"/>
      <c r="R1036" s="84"/>
      <c r="S1036" s="84"/>
      <c r="T1036" s="84"/>
      <c r="U1036" s="84"/>
      <c r="V1036" s="84"/>
      <c r="W1036" s="84"/>
      <c r="X1036" s="84"/>
      <c r="Y1036" s="84"/>
      <c r="Z1036" s="84"/>
      <c r="AA1036" s="84"/>
      <c r="AB1036" s="84"/>
      <c r="AC1036" s="84"/>
      <c r="AD1036" s="84"/>
      <c r="AE1036" s="84"/>
      <c r="AF1036" s="84"/>
      <c r="AG1036" s="84"/>
      <c r="AH1036" s="84"/>
      <c r="AI1036" s="84"/>
      <c r="AJ1036" s="84"/>
    </row>
    <row r="1037" spans="1:36" x14ac:dyDescent="0.25">
      <c r="A1037" s="257"/>
      <c r="B1037" s="85"/>
      <c r="C1037" s="85"/>
      <c r="D1037" s="85"/>
      <c r="E1037" s="85"/>
      <c r="F1037" s="85"/>
      <c r="G1037" s="85"/>
      <c r="H1037" s="85"/>
      <c r="I1037" s="85"/>
      <c r="J1037" s="85"/>
      <c r="K1037" s="85"/>
      <c r="L1037" s="85"/>
      <c r="M1037" s="85"/>
      <c r="N1037" s="85"/>
      <c r="O1037" s="85"/>
      <c r="P1037" s="85"/>
      <c r="Q1037" s="85"/>
      <c r="R1037" s="85"/>
      <c r="S1037" s="85"/>
      <c r="T1037" s="85"/>
      <c r="U1037" s="85"/>
      <c r="V1037" s="85"/>
      <c r="W1037" s="85"/>
      <c r="X1037" s="85"/>
      <c r="Y1037" s="85"/>
      <c r="Z1037" s="85"/>
      <c r="AA1037" s="85"/>
      <c r="AB1037" s="85"/>
      <c r="AC1037" s="85"/>
      <c r="AD1037" s="85"/>
      <c r="AE1037" s="85"/>
      <c r="AF1037" s="85"/>
      <c r="AG1037" s="85"/>
      <c r="AH1037" s="85"/>
      <c r="AI1037" s="85"/>
      <c r="AJ1037" s="85"/>
    </row>
    <row r="1038" spans="1:36" x14ac:dyDescent="0.25">
      <c r="A1038" s="256"/>
      <c r="B1038" s="84"/>
      <c r="C1038" s="84"/>
      <c r="D1038" s="84"/>
      <c r="E1038" s="84"/>
      <c r="F1038" s="84"/>
      <c r="G1038" s="84"/>
      <c r="H1038" s="84"/>
      <c r="I1038" s="84"/>
      <c r="J1038" s="84"/>
      <c r="K1038" s="84"/>
      <c r="L1038" s="84"/>
      <c r="M1038" s="84"/>
      <c r="N1038" s="84"/>
      <c r="O1038" s="84"/>
      <c r="P1038" s="84"/>
      <c r="Q1038" s="84"/>
      <c r="R1038" s="84"/>
      <c r="S1038" s="84"/>
      <c r="T1038" s="84"/>
      <c r="U1038" s="84"/>
      <c r="V1038" s="84"/>
      <c r="W1038" s="84"/>
      <c r="X1038" s="84"/>
      <c r="Y1038" s="84"/>
      <c r="Z1038" s="84"/>
      <c r="AA1038" s="84"/>
      <c r="AB1038" s="84"/>
      <c r="AC1038" s="84"/>
      <c r="AD1038" s="84"/>
      <c r="AE1038" s="84"/>
      <c r="AF1038" s="84"/>
      <c r="AG1038" s="84"/>
      <c r="AH1038" s="84"/>
      <c r="AI1038" s="84"/>
      <c r="AJ1038" s="84"/>
    </row>
    <row r="1039" spans="1:36" x14ac:dyDescent="0.25">
      <c r="A1039" s="257"/>
      <c r="B1039" s="85"/>
      <c r="C1039" s="85"/>
      <c r="D1039" s="85"/>
      <c r="E1039" s="85"/>
      <c r="F1039" s="85"/>
      <c r="G1039" s="85"/>
      <c r="H1039" s="85"/>
      <c r="I1039" s="85"/>
      <c r="J1039" s="85"/>
      <c r="K1039" s="85"/>
      <c r="L1039" s="85"/>
      <c r="M1039" s="85"/>
      <c r="N1039" s="85"/>
      <c r="O1039" s="85"/>
      <c r="P1039" s="85"/>
      <c r="Q1039" s="85"/>
      <c r="R1039" s="85"/>
      <c r="S1039" s="85"/>
      <c r="T1039" s="85"/>
      <c r="U1039" s="85"/>
      <c r="V1039" s="85"/>
      <c r="W1039" s="85"/>
      <c r="X1039" s="85"/>
      <c r="Y1039" s="85"/>
      <c r="Z1039" s="85"/>
      <c r="AA1039" s="85"/>
      <c r="AB1039" s="85"/>
      <c r="AC1039" s="85"/>
      <c r="AD1039" s="85"/>
      <c r="AE1039" s="85"/>
      <c r="AF1039" s="85"/>
      <c r="AG1039" s="85"/>
      <c r="AH1039" s="85"/>
      <c r="AI1039" s="85"/>
      <c r="AJ1039" s="85"/>
    </row>
    <row r="1040" spans="1:36" x14ac:dyDescent="0.25">
      <c r="A1040" s="256"/>
      <c r="B1040" s="84"/>
      <c r="C1040" s="84"/>
      <c r="D1040" s="84"/>
      <c r="E1040" s="84"/>
      <c r="F1040" s="84"/>
      <c r="G1040" s="84"/>
      <c r="H1040" s="84"/>
      <c r="I1040" s="84"/>
      <c r="J1040" s="84"/>
      <c r="K1040" s="84"/>
      <c r="L1040" s="84"/>
      <c r="M1040" s="84"/>
      <c r="N1040" s="84"/>
      <c r="O1040" s="84"/>
      <c r="P1040" s="84"/>
      <c r="Q1040" s="84"/>
      <c r="R1040" s="84"/>
      <c r="S1040" s="84"/>
      <c r="T1040" s="84"/>
      <c r="U1040" s="84"/>
      <c r="V1040" s="84"/>
      <c r="W1040" s="84"/>
      <c r="X1040" s="84"/>
      <c r="Y1040" s="84"/>
      <c r="Z1040" s="84"/>
      <c r="AA1040" s="84"/>
      <c r="AB1040" s="84"/>
      <c r="AC1040" s="84"/>
      <c r="AD1040" s="84"/>
      <c r="AE1040" s="84"/>
      <c r="AF1040" s="84"/>
      <c r="AG1040" s="84"/>
      <c r="AH1040" s="84"/>
      <c r="AI1040" s="84"/>
      <c r="AJ1040" s="84"/>
    </row>
    <row r="1041" spans="1:36" x14ac:dyDescent="0.25">
      <c r="A1041" s="257"/>
      <c r="B1041" s="85"/>
      <c r="C1041" s="85"/>
      <c r="D1041" s="85"/>
      <c r="E1041" s="85"/>
      <c r="F1041" s="85"/>
      <c r="G1041" s="85"/>
      <c r="H1041" s="85"/>
      <c r="I1041" s="85"/>
      <c r="J1041" s="85"/>
      <c r="K1041" s="85"/>
      <c r="L1041" s="85"/>
      <c r="M1041" s="85"/>
      <c r="N1041" s="85"/>
      <c r="O1041" s="85"/>
      <c r="P1041" s="85"/>
      <c r="Q1041" s="85"/>
      <c r="R1041" s="85"/>
      <c r="S1041" s="85"/>
      <c r="T1041" s="85"/>
      <c r="U1041" s="85"/>
      <c r="V1041" s="85"/>
      <c r="W1041" s="85"/>
      <c r="X1041" s="85"/>
      <c r="Y1041" s="85"/>
      <c r="Z1041" s="85"/>
      <c r="AA1041" s="85"/>
      <c r="AB1041" s="85"/>
      <c r="AC1041" s="85"/>
      <c r="AD1041" s="85"/>
      <c r="AE1041" s="85"/>
      <c r="AF1041" s="85"/>
      <c r="AG1041" s="85"/>
      <c r="AH1041" s="85"/>
      <c r="AI1041" s="85"/>
      <c r="AJ1041" s="85"/>
    </row>
    <row r="1042" spans="1:36" x14ac:dyDescent="0.25">
      <c r="A1042" s="256"/>
      <c r="B1042" s="84"/>
      <c r="C1042" s="84"/>
      <c r="D1042" s="84"/>
      <c r="E1042" s="84"/>
      <c r="F1042" s="84"/>
      <c r="G1042" s="84"/>
      <c r="H1042" s="84"/>
      <c r="I1042" s="84"/>
      <c r="J1042" s="84"/>
      <c r="K1042" s="84"/>
      <c r="L1042" s="84"/>
      <c r="M1042" s="84"/>
      <c r="N1042" s="84"/>
      <c r="O1042" s="84"/>
      <c r="P1042" s="84"/>
      <c r="Q1042" s="84"/>
      <c r="R1042" s="84"/>
      <c r="S1042" s="84"/>
      <c r="T1042" s="84"/>
      <c r="U1042" s="84"/>
      <c r="V1042" s="84"/>
      <c r="W1042" s="84"/>
      <c r="X1042" s="84"/>
      <c r="Y1042" s="84"/>
      <c r="Z1042" s="84"/>
      <c r="AA1042" s="84"/>
      <c r="AB1042" s="84"/>
      <c r="AC1042" s="84"/>
      <c r="AD1042" s="84"/>
      <c r="AE1042" s="84"/>
      <c r="AF1042" s="84"/>
      <c r="AG1042" s="84"/>
      <c r="AH1042" s="84"/>
      <c r="AI1042" s="84"/>
      <c r="AJ1042" s="84"/>
    </row>
    <row r="1043" spans="1:36" x14ac:dyDescent="0.25">
      <c r="A1043" s="257"/>
      <c r="B1043" s="85"/>
      <c r="C1043" s="85"/>
      <c r="D1043" s="85"/>
      <c r="E1043" s="85"/>
      <c r="F1043" s="85"/>
      <c r="G1043" s="85"/>
      <c r="H1043" s="85"/>
      <c r="I1043" s="85"/>
      <c r="J1043" s="85"/>
      <c r="K1043" s="85"/>
      <c r="L1043" s="85"/>
      <c r="M1043" s="85"/>
      <c r="N1043" s="85"/>
      <c r="O1043" s="85"/>
      <c r="P1043" s="85"/>
      <c r="Q1043" s="85"/>
      <c r="R1043" s="85"/>
      <c r="S1043" s="85"/>
      <c r="T1043" s="85"/>
      <c r="U1043" s="85"/>
      <c r="V1043" s="85"/>
      <c r="W1043" s="85"/>
      <c r="X1043" s="85"/>
      <c r="Y1043" s="85"/>
      <c r="Z1043" s="85"/>
      <c r="AA1043" s="85"/>
      <c r="AB1043" s="85"/>
      <c r="AC1043" s="85"/>
      <c r="AD1043" s="85"/>
      <c r="AE1043" s="85"/>
      <c r="AF1043" s="85"/>
      <c r="AG1043" s="85"/>
      <c r="AH1043" s="85"/>
      <c r="AI1043" s="85"/>
      <c r="AJ1043" s="85"/>
    </row>
    <row r="1044" spans="1:36" x14ac:dyDescent="0.25">
      <c r="A1044" s="256"/>
      <c r="B1044" s="84"/>
      <c r="C1044" s="84"/>
      <c r="D1044" s="84"/>
      <c r="E1044" s="84"/>
      <c r="F1044" s="84"/>
      <c r="G1044" s="84"/>
      <c r="H1044" s="84"/>
      <c r="I1044" s="84"/>
      <c r="J1044" s="84"/>
      <c r="K1044" s="84"/>
      <c r="L1044" s="84"/>
      <c r="M1044" s="84"/>
      <c r="N1044" s="84"/>
      <c r="O1044" s="84"/>
      <c r="P1044" s="84"/>
      <c r="Q1044" s="84"/>
      <c r="R1044" s="84"/>
      <c r="S1044" s="84"/>
      <c r="T1044" s="84"/>
      <c r="U1044" s="84"/>
      <c r="V1044" s="84"/>
      <c r="W1044" s="84"/>
      <c r="X1044" s="84"/>
      <c r="Y1044" s="84"/>
      <c r="Z1044" s="84"/>
      <c r="AA1044" s="84"/>
      <c r="AB1044" s="84"/>
      <c r="AC1044" s="84"/>
      <c r="AD1044" s="84"/>
      <c r="AE1044" s="84"/>
      <c r="AF1044" s="84"/>
      <c r="AG1044" s="84"/>
      <c r="AH1044" s="84"/>
      <c r="AI1044" s="84"/>
      <c r="AJ1044" s="84"/>
    </row>
    <row r="1045" spans="1:36" x14ac:dyDescent="0.25">
      <c r="A1045" s="257"/>
      <c r="B1045" s="85"/>
      <c r="C1045" s="85"/>
      <c r="D1045" s="85"/>
      <c r="E1045" s="85"/>
      <c r="F1045" s="85"/>
      <c r="G1045" s="85"/>
      <c r="H1045" s="85"/>
      <c r="I1045" s="85"/>
      <c r="J1045" s="85"/>
      <c r="K1045" s="85"/>
      <c r="L1045" s="85"/>
      <c r="M1045" s="85"/>
      <c r="N1045" s="85"/>
      <c r="O1045" s="85"/>
      <c r="P1045" s="85"/>
      <c r="Q1045" s="85"/>
      <c r="R1045" s="85"/>
      <c r="S1045" s="85"/>
      <c r="T1045" s="85"/>
      <c r="U1045" s="85"/>
      <c r="V1045" s="85"/>
      <c r="W1045" s="85"/>
      <c r="X1045" s="85"/>
      <c r="Y1045" s="85"/>
      <c r="Z1045" s="85"/>
      <c r="AA1045" s="85"/>
      <c r="AB1045" s="85"/>
      <c r="AC1045" s="85"/>
      <c r="AD1045" s="85"/>
      <c r="AE1045" s="85"/>
      <c r="AF1045" s="85"/>
      <c r="AG1045" s="85"/>
      <c r="AH1045" s="85"/>
      <c r="AI1045" s="85"/>
      <c r="AJ1045" s="85"/>
    </row>
    <row r="1046" spans="1:36" x14ac:dyDescent="0.25">
      <c r="A1046" s="256"/>
      <c r="B1046" s="84"/>
      <c r="C1046" s="84"/>
      <c r="D1046" s="84"/>
      <c r="E1046" s="84"/>
      <c r="F1046" s="84"/>
      <c r="G1046" s="84"/>
      <c r="H1046" s="84"/>
      <c r="I1046" s="84"/>
      <c r="J1046" s="84"/>
      <c r="K1046" s="84"/>
      <c r="L1046" s="84"/>
      <c r="M1046" s="84"/>
      <c r="N1046" s="84"/>
      <c r="O1046" s="84"/>
      <c r="P1046" s="84"/>
      <c r="Q1046" s="84"/>
      <c r="R1046" s="84"/>
      <c r="S1046" s="84"/>
      <c r="T1046" s="84"/>
      <c r="U1046" s="84"/>
      <c r="V1046" s="84"/>
      <c r="W1046" s="84"/>
      <c r="X1046" s="84"/>
      <c r="Y1046" s="84"/>
      <c r="Z1046" s="84"/>
      <c r="AA1046" s="84"/>
      <c r="AB1046" s="84"/>
      <c r="AC1046" s="84"/>
      <c r="AD1046" s="84"/>
      <c r="AE1046" s="84"/>
      <c r="AF1046" s="84"/>
      <c r="AG1046" s="84"/>
      <c r="AH1046" s="84"/>
      <c r="AI1046" s="84"/>
      <c r="AJ1046" s="84"/>
    </row>
    <row r="1047" spans="1:36" x14ac:dyDescent="0.25">
      <c r="A1047" s="257"/>
      <c r="B1047" s="85"/>
      <c r="C1047" s="85"/>
      <c r="D1047" s="85"/>
      <c r="E1047" s="85"/>
      <c r="F1047" s="85"/>
      <c r="G1047" s="85"/>
      <c r="H1047" s="85"/>
      <c r="I1047" s="85"/>
      <c r="J1047" s="85"/>
      <c r="K1047" s="85"/>
      <c r="L1047" s="85"/>
      <c r="M1047" s="85"/>
      <c r="N1047" s="85"/>
      <c r="O1047" s="85"/>
      <c r="P1047" s="85"/>
      <c r="Q1047" s="85"/>
      <c r="R1047" s="85"/>
      <c r="S1047" s="85"/>
      <c r="T1047" s="85"/>
      <c r="U1047" s="85"/>
      <c r="V1047" s="85"/>
      <c r="W1047" s="85"/>
      <c r="X1047" s="85"/>
      <c r="Y1047" s="85"/>
      <c r="Z1047" s="85"/>
      <c r="AA1047" s="85"/>
      <c r="AB1047" s="85"/>
      <c r="AC1047" s="85"/>
      <c r="AD1047" s="85"/>
      <c r="AE1047" s="85"/>
      <c r="AF1047" s="85"/>
      <c r="AG1047" s="85"/>
      <c r="AH1047" s="85"/>
      <c r="AI1047" s="85"/>
      <c r="AJ1047" s="85"/>
    </row>
    <row r="1048" spans="1:36" x14ac:dyDescent="0.25">
      <c r="A1048" s="256"/>
      <c r="B1048" s="84"/>
      <c r="C1048" s="84"/>
      <c r="D1048" s="84"/>
      <c r="E1048" s="84"/>
      <c r="F1048" s="84"/>
      <c r="G1048" s="84"/>
      <c r="H1048" s="84"/>
      <c r="I1048" s="84"/>
      <c r="J1048" s="84"/>
      <c r="K1048" s="84"/>
      <c r="L1048" s="84"/>
      <c r="M1048" s="84"/>
      <c r="N1048" s="84"/>
      <c r="O1048" s="84"/>
      <c r="P1048" s="84"/>
      <c r="Q1048" s="84"/>
      <c r="R1048" s="84"/>
      <c r="S1048" s="84"/>
      <c r="T1048" s="84"/>
      <c r="U1048" s="84"/>
      <c r="V1048" s="84"/>
      <c r="W1048" s="84"/>
      <c r="X1048" s="84"/>
      <c r="Y1048" s="84"/>
      <c r="Z1048" s="84"/>
      <c r="AA1048" s="84"/>
      <c r="AB1048" s="84"/>
      <c r="AC1048" s="84"/>
      <c r="AD1048" s="84"/>
      <c r="AE1048" s="84"/>
      <c r="AF1048" s="84"/>
      <c r="AG1048" s="84"/>
      <c r="AH1048" s="84"/>
      <c r="AI1048" s="84"/>
      <c r="AJ1048" s="84"/>
    </row>
    <row r="1049" spans="1:36" x14ac:dyDescent="0.25">
      <c r="A1049" s="257"/>
      <c r="B1049" s="85"/>
      <c r="C1049" s="85"/>
      <c r="D1049" s="85"/>
      <c r="E1049" s="85"/>
      <c r="F1049" s="85"/>
      <c r="G1049" s="85"/>
      <c r="H1049" s="85"/>
      <c r="I1049" s="85"/>
      <c r="J1049" s="85"/>
      <c r="K1049" s="85"/>
      <c r="L1049" s="85"/>
      <c r="M1049" s="85"/>
      <c r="N1049" s="85"/>
      <c r="O1049" s="85"/>
      <c r="P1049" s="85"/>
      <c r="Q1049" s="85"/>
      <c r="R1049" s="85"/>
      <c r="S1049" s="85"/>
      <c r="T1049" s="85"/>
      <c r="U1049" s="85"/>
      <c r="V1049" s="85"/>
      <c r="W1049" s="85"/>
      <c r="X1049" s="85"/>
      <c r="Y1049" s="85"/>
      <c r="Z1049" s="85"/>
      <c r="AA1049" s="85"/>
      <c r="AB1049" s="85"/>
      <c r="AC1049" s="85"/>
      <c r="AD1049" s="85"/>
      <c r="AE1049" s="85"/>
      <c r="AF1049" s="85"/>
      <c r="AG1049" s="85"/>
      <c r="AH1049" s="85"/>
      <c r="AI1049" s="85"/>
      <c r="AJ1049" s="85"/>
    </row>
    <row r="1050" spans="1:36" x14ac:dyDescent="0.25">
      <c r="A1050" s="256"/>
      <c r="B1050" s="84"/>
      <c r="C1050" s="84"/>
      <c r="D1050" s="84"/>
      <c r="E1050" s="84"/>
      <c r="F1050" s="84"/>
      <c r="G1050" s="84"/>
      <c r="H1050" s="84"/>
      <c r="I1050" s="84"/>
      <c r="J1050" s="84"/>
      <c r="K1050" s="84"/>
      <c r="L1050" s="84"/>
      <c r="M1050" s="84"/>
      <c r="N1050" s="84"/>
      <c r="O1050" s="84"/>
      <c r="P1050" s="84"/>
      <c r="Q1050" s="84"/>
      <c r="R1050" s="84"/>
      <c r="S1050" s="84"/>
      <c r="T1050" s="84"/>
      <c r="U1050" s="84"/>
      <c r="V1050" s="84"/>
      <c r="W1050" s="84"/>
      <c r="X1050" s="84"/>
      <c r="Y1050" s="84"/>
      <c r="Z1050" s="84"/>
      <c r="AA1050" s="84"/>
      <c r="AB1050" s="84"/>
      <c r="AC1050" s="84"/>
      <c r="AD1050" s="84"/>
      <c r="AE1050" s="84"/>
      <c r="AF1050" s="84"/>
      <c r="AG1050" s="84"/>
      <c r="AH1050" s="84"/>
      <c r="AI1050" s="84"/>
      <c r="AJ1050" s="84"/>
    </row>
    <row r="1051" spans="1:36" x14ac:dyDescent="0.25">
      <c r="A1051" s="257"/>
      <c r="B1051" s="85"/>
      <c r="C1051" s="85"/>
      <c r="D1051" s="85"/>
      <c r="E1051" s="85"/>
      <c r="F1051" s="85"/>
      <c r="G1051" s="85"/>
      <c r="H1051" s="85"/>
      <c r="I1051" s="85"/>
      <c r="J1051" s="85"/>
      <c r="K1051" s="85"/>
      <c r="L1051" s="85"/>
      <c r="M1051" s="85"/>
      <c r="N1051" s="85"/>
      <c r="O1051" s="85"/>
      <c r="P1051" s="85"/>
      <c r="Q1051" s="85"/>
      <c r="R1051" s="85"/>
      <c r="S1051" s="85"/>
      <c r="T1051" s="85"/>
      <c r="U1051" s="85"/>
      <c r="V1051" s="85"/>
      <c r="W1051" s="85"/>
      <c r="X1051" s="85"/>
      <c r="Y1051" s="85"/>
      <c r="Z1051" s="85"/>
      <c r="AA1051" s="85"/>
      <c r="AB1051" s="85"/>
      <c r="AC1051" s="85"/>
      <c r="AD1051" s="85"/>
      <c r="AE1051" s="85"/>
      <c r="AF1051" s="85"/>
      <c r="AG1051" s="85"/>
      <c r="AH1051" s="85"/>
      <c r="AI1051" s="85"/>
      <c r="AJ1051" s="85"/>
    </row>
    <row r="1052" spans="1:36" x14ac:dyDescent="0.25">
      <c r="A1052" s="256"/>
      <c r="B1052" s="84"/>
      <c r="C1052" s="84"/>
      <c r="D1052" s="84"/>
      <c r="E1052" s="84"/>
      <c r="F1052" s="84"/>
      <c r="G1052" s="84"/>
      <c r="H1052" s="84"/>
      <c r="I1052" s="84"/>
      <c r="J1052" s="84"/>
      <c r="K1052" s="84"/>
      <c r="L1052" s="84"/>
      <c r="M1052" s="84"/>
      <c r="N1052" s="84"/>
      <c r="O1052" s="84"/>
      <c r="P1052" s="84"/>
      <c r="Q1052" s="84"/>
      <c r="R1052" s="84"/>
      <c r="S1052" s="84"/>
      <c r="T1052" s="84"/>
      <c r="U1052" s="84"/>
      <c r="V1052" s="84"/>
      <c r="W1052" s="84"/>
      <c r="X1052" s="84"/>
      <c r="Y1052" s="84"/>
      <c r="Z1052" s="84"/>
      <c r="AA1052" s="84"/>
      <c r="AB1052" s="84"/>
      <c r="AC1052" s="84"/>
      <c r="AD1052" s="84"/>
      <c r="AE1052" s="84"/>
      <c r="AF1052" s="84"/>
      <c r="AG1052" s="84"/>
      <c r="AH1052" s="84"/>
      <c r="AI1052" s="84"/>
      <c r="AJ1052" s="84"/>
    </row>
    <row r="1053" spans="1:36" x14ac:dyDescent="0.25">
      <c r="A1053" s="257"/>
      <c r="B1053" s="85"/>
      <c r="C1053" s="85"/>
      <c r="D1053" s="85"/>
      <c r="E1053" s="85"/>
      <c r="F1053" s="85"/>
      <c r="G1053" s="85"/>
      <c r="H1053" s="85"/>
      <c r="I1053" s="85"/>
      <c r="J1053" s="85"/>
      <c r="K1053" s="85"/>
      <c r="L1053" s="85"/>
      <c r="M1053" s="85"/>
      <c r="N1053" s="85"/>
      <c r="O1053" s="85"/>
      <c r="P1053" s="85"/>
      <c r="Q1053" s="85"/>
      <c r="R1053" s="85"/>
      <c r="S1053" s="85"/>
      <c r="T1053" s="85"/>
      <c r="U1053" s="85"/>
      <c r="V1053" s="85"/>
      <c r="W1053" s="85"/>
      <c r="X1053" s="85"/>
      <c r="Y1053" s="85"/>
      <c r="Z1053" s="85"/>
      <c r="AA1053" s="85"/>
      <c r="AB1053" s="85"/>
      <c r="AC1053" s="85"/>
      <c r="AD1053" s="85"/>
      <c r="AE1053" s="85"/>
      <c r="AF1053" s="85"/>
      <c r="AG1053" s="85"/>
      <c r="AH1053" s="85"/>
      <c r="AI1053" s="85"/>
      <c r="AJ1053" s="85"/>
    </row>
    <row r="1054" spans="1:36" x14ac:dyDescent="0.25">
      <c r="A1054" s="256"/>
      <c r="B1054" s="84"/>
      <c r="C1054" s="84"/>
      <c r="D1054" s="84"/>
      <c r="E1054" s="84"/>
      <c r="F1054" s="84"/>
      <c r="G1054" s="84"/>
      <c r="H1054" s="84"/>
      <c r="I1054" s="84"/>
      <c r="J1054" s="84"/>
      <c r="K1054" s="84"/>
      <c r="L1054" s="84"/>
      <c r="M1054" s="84"/>
      <c r="N1054" s="84"/>
      <c r="O1054" s="84"/>
      <c r="P1054" s="84"/>
      <c r="Q1054" s="84"/>
      <c r="R1054" s="84"/>
      <c r="S1054" s="84"/>
      <c r="T1054" s="84"/>
      <c r="U1054" s="84"/>
      <c r="V1054" s="84"/>
      <c r="W1054" s="84"/>
      <c r="X1054" s="84"/>
      <c r="Y1054" s="84"/>
      <c r="Z1054" s="84"/>
      <c r="AA1054" s="84"/>
      <c r="AB1054" s="84"/>
      <c r="AC1054" s="84"/>
      <c r="AD1054" s="84"/>
      <c r="AE1054" s="84"/>
      <c r="AF1054" s="84"/>
      <c r="AG1054" s="84"/>
      <c r="AH1054" s="84"/>
      <c r="AI1054" s="84"/>
      <c r="AJ1054" s="84"/>
    </row>
    <row r="1055" spans="1:36" x14ac:dyDescent="0.25">
      <c r="A1055" s="257"/>
      <c r="B1055" s="85"/>
      <c r="C1055" s="85"/>
      <c r="D1055" s="85"/>
      <c r="E1055" s="85"/>
      <c r="F1055" s="85"/>
      <c r="G1055" s="85"/>
      <c r="H1055" s="85"/>
      <c r="I1055" s="85"/>
      <c r="J1055" s="85"/>
      <c r="K1055" s="85"/>
      <c r="L1055" s="85"/>
      <c r="M1055" s="85"/>
      <c r="N1055" s="85"/>
      <c r="O1055" s="85"/>
      <c r="P1055" s="85"/>
      <c r="Q1055" s="85"/>
      <c r="R1055" s="85"/>
      <c r="S1055" s="85"/>
      <c r="T1055" s="85"/>
      <c r="U1055" s="85"/>
      <c r="V1055" s="85"/>
      <c r="W1055" s="85"/>
      <c r="X1055" s="85"/>
      <c r="Y1055" s="85"/>
      <c r="Z1055" s="85"/>
      <c r="AA1055" s="85"/>
      <c r="AB1055" s="85"/>
      <c r="AC1055" s="85"/>
      <c r="AD1055" s="85"/>
      <c r="AE1055" s="85"/>
      <c r="AF1055" s="85"/>
      <c r="AG1055" s="85"/>
      <c r="AH1055" s="85"/>
      <c r="AI1055" s="85"/>
      <c r="AJ1055" s="85"/>
    </row>
    <row r="1056" spans="1:36" x14ac:dyDescent="0.25">
      <c r="A1056" s="256"/>
      <c r="B1056" s="84"/>
      <c r="C1056" s="84"/>
      <c r="D1056" s="84"/>
      <c r="E1056" s="84"/>
      <c r="F1056" s="84"/>
      <c r="G1056" s="84"/>
      <c r="H1056" s="84"/>
      <c r="I1056" s="84"/>
      <c r="J1056" s="84"/>
      <c r="K1056" s="84"/>
      <c r="L1056" s="84"/>
      <c r="M1056" s="84"/>
      <c r="N1056" s="84"/>
      <c r="O1056" s="84"/>
      <c r="P1056" s="84"/>
      <c r="Q1056" s="84"/>
      <c r="R1056" s="84"/>
      <c r="S1056" s="84"/>
      <c r="T1056" s="84"/>
      <c r="U1056" s="84"/>
      <c r="V1056" s="84"/>
      <c r="W1056" s="84"/>
      <c r="X1056" s="84"/>
      <c r="Y1056" s="84"/>
      <c r="Z1056" s="84"/>
      <c r="AA1056" s="84"/>
      <c r="AB1056" s="84"/>
      <c r="AC1056" s="84"/>
      <c r="AD1056" s="84"/>
      <c r="AE1056" s="84"/>
      <c r="AF1056" s="84"/>
      <c r="AG1056" s="84"/>
      <c r="AH1056" s="84"/>
      <c r="AI1056" s="84"/>
      <c r="AJ1056" s="84"/>
    </row>
    <row r="1057" spans="1:36" x14ac:dyDescent="0.25">
      <c r="A1057" s="257"/>
      <c r="B1057" s="85"/>
      <c r="C1057" s="85"/>
      <c r="D1057" s="85"/>
      <c r="E1057" s="85"/>
      <c r="F1057" s="85"/>
      <c r="G1057" s="85"/>
      <c r="H1057" s="85"/>
      <c r="I1057" s="85"/>
      <c r="J1057" s="85"/>
      <c r="K1057" s="85"/>
      <c r="L1057" s="85"/>
      <c r="M1057" s="85"/>
      <c r="N1057" s="85"/>
      <c r="O1057" s="85"/>
      <c r="P1057" s="85"/>
      <c r="Q1057" s="85"/>
      <c r="R1057" s="85"/>
      <c r="S1057" s="85"/>
      <c r="T1057" s="85"/>
      <c r="U1057" s="85"/>
      <c r="V1057" s="85"/>
      <c r="W1057" s="85"/>
      <c r="X1057" s="85"/>
      <c r="Y1057" s="85"/>
      <c r="Z1057" s="85"/>
      <c r="AA1057" s="85"/>
      <c r="AB1057" s="85"/>
      <c r="AC1057" s="85"/>
      <c r="AD1057" s="85"/>
      <c r="AE1057" s="85"/>
      <c r="AF1057" s="85"/>
      <c r="AG1057" s="85"/>
      <c r="AH1057" s="85"/>
      <c r="AI1057" s="85"/>
      <c r="AJ1057" s="85"/>
    </row>
    <row r="1058" spans="1:36" x14ac:dyDescent="0.25">
      <c r="A1058" s="256"/>
      <c r="B1058" s="84"/>
      <c r="C1058" s="84"/>
      <c r="D1058" s="84"/>
      <c r="E1058" s="84"/>
      <c r="F1058" s="84"/>
      <c r="G1058" s="84"/>
      <c r="H1058" s="84"/>
      <c r="I1058" s="84"/>
      <c r="J1058" s="84"/>
      <c r="K1058" s="84"/>
      <c r="L1058" s="84"/>
      <c r="M1058" s="84"/>
      <c r="N1058" s="84"/>
      <c r="O1058" s="84"/>
      <c r="P1058" s="84"/>
      <c r="Q1058" s="84"/>
      <c r="R1058" s="84"/>
      <c r="S1058" s="84"/>
      <c r="T1058" s="84"/>
      <c r="U1058" s="84"/>
      <c r="V1058" s="84"/>
      <c r="W1058" s="84"/>
      <c r="X1058" s="84"/>
      <c r="Y1058" s="84"/>
      <c r="Z1058" s="84"/>
      <c r="AA1058" s="84"/>
      <c r="AB1058" s="84"/>
      <c r="AC1058" s="84"/>
      <c r="AD1058" s="84"/>
      <c r="AE1058" s="84"/>
      <c r="AF1058" s="84"/>
      <c r="AG1058" s="84"/>
      <c r="AH1058" s="84"/>
      <c r="AI1058" s="84"/>
      <c r="AJ1058" s="84"/>
    </row>
    <row r="1059" spans="1:36" x14ac:dyDescent="0.25">
      <c r="A1059" s="257"/>
      <c r="B1059" s="85"/>
      <c r="C1059" s="85"/>
      <c r="D1059" s="85"/>
      <c r="E1059" s="85"/>
      <c r="F1059" s="85"/>
      <c r="G1059" s="85"/>
      <c r="H1059" s="85"/>
      <c r="I1059" s="85"/>
      <c r="J1059" s="85"/>
      <c r="K1059" s="85"/>
      <c r="L1059" s="85"/>
      <c r="M1059" s="85"/>
      <c r="N1059" s="85"/>
      <c r="O1059" s="85"/>
      <c r="P1059" s="85"/>
      <c r="Q1059" s="85"/>
      <c r="R1059" s="85"/>
      <c r="S1059" s="85"/>
      <c r="T1059" s="85"/>
      <c r="U1059" s="85"/>
      <c r="V1059" s="85"/>
      <c r="W1059" s="85"/>
      <c r="X1059" s="85"/>
      <c r="Y1059" s="85"/>
      <c r="Z1059" s="85"/>
      <c r="AA1059" s="85"/>
      <c r="AB1059" s="85"/>
      <c r="AC1059" s="85"/>
      <c r="AD1059" s="85"/>
      <c r="AE1059" s="85"/>
      <c r="AF1059" s="85"/>
      <c r="AG1059" s="85"/>
      <c r="AH1059" s="85"/>
      <c r="AI1059" s="85"/>
      <c r="AJ1059" s="85"/>
    </row>
    <row r="1060" spans="1:36" x14ac:dyDescent="0.25">
      <c r="A1060" s="256"/>
      <c r="B1060" s="84"/>
      <c r="C1060" s="84"/>
      <c r="D1060" s="84"/>
      <c r="E1060" s="84"/>
      <c r="F1060" s="84"/>
      <c r="G1060" s="84"/>
      <c r="H1060" s="84"/>
      <c r="I1060" s="84"/>
      <c r="J1060" s="84"/>
      <c r="K1060" s="84"/>
      <c r="L1060" s="84"/>
      <c r="M1060" s="84"/>
      <c r="N1060" s="84"/>
      <c r="O1060" s="84"/>
      <c r="P1060" s="84"/>
      <c r="Q1060" s="84"/>
      <c r="R1060" s="84"/>
      <c r="S1060" s="84"/>
      <c r="T1060" s="84"/>
      <c r="U1060" s="84"/>
      <c r="V1060" s="84"/>
      <c r="W1060" s="84"/>
      <c r="X1060" s="84"/>
      <c r="Y1060" s="84"/>
      <c r="Z1060" s="84"/>
      <c r="AA1060" s="84"/>
      <c r="AB1060" s="84"/>
      <c r="AC1060" s="84"/>
      <c r="AD1060" s="84"/>
      <c r="AE1060" s="84"/>
      <c r="AF1060" s="84"/>
      <c r="AG1060" s="84"/>
      <c r="AH1060" s="84"/>
      <c r="AI1060" s="84"/>
      <c r="AJ1060" s="84"/>
    </row>
    <row r="1061" spans="1:36" x14ac:dyDescent="0.25">
      <c r="A1061" s="257"/>
      <c r="B1061" s="85"/>
      <c r="C1061" s="85"/>
      <c r="D1061" s="85"/>
      <c r="E1061" s="85"/>
      <c r="F1061" s="85"/>
      <c r="G1061" s="85"/>
      <c r="H1061" s="85"/>
      <c r="I1061" s="85"/>
      <c r="J1061" s="85"/>
      <c r="K1061" s="85"/>
      <c r="L1061" s="85"/>
      <c r="M1061" s="85"/>
      <c r="N1061" s="85"/>
      <c r="O1061" s="85"/>
      <c r="P1061" s="85"/>
      <c r="Q1061" s="85"/>
      <c r="R1061" s="85"/>
      <c r="S1061" s="85"/>
      <c r="T1061" s="85"/>
      <c r="U1061" s="85"/>
      <c r="V1061" s="85"/>
      <c r="W1061" s="85"/>
      <c r="X1061" s="85"/>
      <c r="Y1061" s="85"/>
      <c r="Z1061" s="85"/>
      <c r="AA1061" s="85"/>
      <c r="AB1061" s="85"/>
      <c r="AC1061" s="85"/>
      <c r="AD1061" s="85"/>
      <c r="AE1061" s="85"/>
      <c r="AF1061" s="85"/>
      <c r="AG1061" s="85"/>
      <c r="AH1061" s="85"/>
      <c r="AI1061" s="85"/>
      <c r="AJ1061" s="85"/>
    </row>
    <row r="1062" spans="1:36" x14ac:dyDescent="0.25">
      <c r="A1062" s="256"/>
      <c r="B1062" s="84"/>
      <c r="C1062" s="84"/>
      <c r="D1062" s="84"/>
      <c r="E1062" s="84"/>
      <c r="F1062" s="84"/>
      <c r="G1062" s="84"/>
      <c r="H1062" s="84"/>
      <c r="I1062" s="84"/>
      <c r="J1062" s="84"/>
      <c r="K1062" s="84"/>
      <c r="L1062" s="84"/>
      <c r="M1062" s="84"/>
      <c r="N1062" s="84"/>
      <c r="O1062" s="84"/>
      <c r="P1062" s="84"/>
      <c r="Q1062" s="84"/>
      <c r="R1062" s="84"/>
      <c r="S1062" s="84"/>
      <c r="T1062" s="84"/>
      <c r="U1062" s="84"/>
      <c r="V1062" s="84"/>
      <c r="W1062" s="84"/>
      <c r="X1062" s="84"/>
      <c r="Y1062" s="84"/>
      <c r="Z1062" s="84"/>
      <c r="AA1062" s="84"/>
      <c r="AB1062" s="84"/>
      <c r="AC1062" s="84"/>
      <c r="AD1062" s="84"/>
      <c r="AE1062" s="84"/>
      <c r="AF1062" s="84"/>
      <c r="AG1062" s="84"/>
      <c r="AH1062" s="84"/>
      <c r="AI1062" s="84"/>
      <c r="AJ1062" s="84"/>
    </row>
    <row r="1063" spans="1:36" x14ac:dyDescent="0.25">
      <c r="A1063" s="257"/>
      <c r="B1063" s="85"/>
      <c r="C1063" s="85"/>
      <c r="D1063" s="85"/>
      <c r="E1063" s="85"/>
      <c r="F1063" s="85"/>
      <c r="G1063" s="85"/>
      <c r="H1063" s="85"/>
      <c r="I1063" s="85"/>
      <c r="J1063" s="85"/>
      <c r="K1063" s="85"/>
      <c r="L1063" s="85"/>
      <c r="M1063" s="85"/>
      <c r="N1063" s="85"/>
      <c r="O1063" s="85"/>
      <c r="P1063" s="85"/>
      <c r="Q1063" s="85"/>
      <c r="R1063" s="85"/>
      <c r="S1063" s="85"/>
      <c r="T1063" s="85"/>
      <c r="U1063" s="85"/>
      <c r="V1063" s="85"/>
      <c r="W1063" s="85"/>
      <c r="X1063" s="85"/>
      <c r="Y1063" s="85"/>
      <c r="Z1063" s="85"/>
      <c r="AA1063" s="85"/>
      <c r="AB1063" s="85"/>
      <c r="AC1063" s="85"/>
      <c r="AD1063" s="85"/>
      <c r="AE1063" s="85"/>
      <c r="AF1063" s="85"/>
      <c r="AG1063" s="85"/>
      <c r="AH1063" s="85"/>
      <c r="AI1063" s="85"/>
      <c r="AJ1063" s="85"/>
    </row>
    <row r="1064" spans="1:36" x14ac:dyDescent="0.25">
      <c r="A1064" s="256"/>
      <c r="B1064" s="84"/>
      <c r="C1064" s="84"/>
      <c r="D1064" s="84"/>
      <c r="E1064" s="84"/>
      <c r="F1064" s="84"/>
      <c r="G1064" s="84"/>
      <c r="H1064" s="84"/>
      <c r="I1064" s="84"/>
      <c r="J1064" s="84"/>
      <c r="K1064" s="84"/>
      <c r="L1064" s="84"/>
      <c r="M1064" s="84"/>
      <c r="N1064" s="84"/>
      <c r="O1064" s="84"/>
      <c r="P1064" s="84"/>
      <c r="Q1064" s="84"/>
      <c r="R1064" s="84"/>
      <c r="S1064" s="84"/>
      <c r="T1064" s="84"/>
      <c r="U1064" s="84"/>
      <c r="V1064" s="84"/>
      <c r="W1064" s="84"/>
      <c r="X1064" s="84"/>
      <c r="Y1064" s="84"/>
      <c r="Z1064" s="84"/>
      <c r="AA1064" s="84"/>
      <c r="AB1064" s="84"/>
      <c r="AC1064" s="84"/>
      <c r="AD1064" s="84"/>
      <c r="AE1064" s="84"/>
      <c r="AF1064" s="84"/>
      <c r="AG1064" s="84"/>
      <c r="AH1064" s="84"/>
      <c r="AI1064" s="84"/>
      <c r="AJ1064" s="84"/>
    </row>
    <row r="1065" spans="1:36" x14ac:dyDescent="0.25">
      <c r="A1065" s="257"/>
      <c r="B1065" s="85"/>
      <c r="C1065" s="85"/>
      <c r="D1065" s="85"/>
      <c r="E1065" s="85"/>
      <c r="F1065" s="85"/>
      <c r="G1065" s="85"/>
      <c r="H1065" s="85"/>
      <c r="I1065" s="85"/>
      <c r="J1065" s="85"/>
      <c r="K1065" s="85"/>
      <c r="L1065" s="85"/>
      <c r="M1065" s="85"/>
      <c r="N1065" s="85"/>
      <c r="O1065" s="85"/>
      <c r="P1065" s="85"/>
      <c r="Q1065" s="85"/>
      <c r="R1065" s="85"/>
      <c r="S1065" s="85"/>
      <c r="T1065" s="85"/>
      <c r="U1065" s="85"/>
      <c r="V1065" s="85"/>
      <c r="W1065" s="85"/>
      <c r="X1065" s="85"/>
      <c r="Y1065" s="85"/>
      <c r="Z1065" s="85"/>
      <c r="AA1065" s="85"/>
      <c r="AB1065" s="85"/>
      <c r="AC1065" s="85"/>
      <c r="AD1065" s="85"/>
      <c r="AE1065" s="85"/>
      <c r="AF1065" s="85"/>
      <c r="AG1065" s="85"/>
      <c r="AH1065" s="85"/>
      <c r="AI1065" s="85"/>
      <c r="AJ1065" s="85"/>
    </row>
    <row r="1066" spans="1:36" x14ac:dyDescent="0.25">
      <c r="A1066" s="256"/>
      <c r="B1066" s="84"/>
      <c r="C1066" s="84"/>
      <c r="D1066" s="84"/>
      <c r="E1066" s="84"/>
      <c r="F1066" s="84"/>
      <c r="G1066" s="84"/>
      <c r="H1066" s="84"/>
      <c r="I1066" s="84"/>
      <c r="J1066" s="84"/>
      <c r="K1066" s="84"/>
      <c r="L1066" s="84"/>
      <c r="M1066" s="84"/>
      <c r="N1066" s="84"/>
      <c r="O1066" s="84"/>
      <c r="P1066" s="84"/>
      <c r="Q1066" s="84"/>
      <c r="R1066" s="84"/>
      <c r="S1066" s="84"/>
      <c r="T1066" s="84"/>
      <c r="U1066" s="84"/>
      <c r="V1066" s="84"/>
      <c r="W1066" s="84"/>
      <c r="X1066" s="84"/>
      <c r="Y1066" s="84"/>
      <c r="Z1066" s="84"/>
      <c r="AA1066" s="84"/>
      <c r="AB1066" s="84"/>
      <c r="AC1066" s="84"/>
      <c r="AD1066" s="84"/>
      <c r="AE1066" s="84"/>
      <c r="AF1066" s="84"/>
      <c r="AG1066" s="84"/>
      <c r="AH1066" s="84"/>
      <c r="AI1066" s="84"/>
      <c r="AJ1066" s="84"/>
    </row>
    <row r="1067" spans="1:36" x14ac:dyDescent="0.25">
      <c r="A1067" s="257"/>
      <c r="B1067" s="85"/>
      <c r="C1067" s="85"/>
      <c r="D1067" s="85"/>
      <c r="E1067" s="85"/>
      <c r="F1067" s="85"/>
      <c r="G1067" s="85"/>
      <c r="H1067" s="85"/>
      <c r="I1067" s="85"/>
      <c r="J1067" s="85"/>
      <c r="K1067" s="85"/>
      <c r="L1067" s="85"/>
      <c r="M1067" s="85"/>
      <c r="N1067" s="85"/>
      <c r="O1067" s="85"/>
      <c r="P1067" s="85"/>
      <c r="Q1067" s="85"/>
      <c r="R1067" s="85"/>
      <c r="S1067" s="85"/>
      <c r="T1067" s="85"/>
      <c r="U1067" s="85"/>
      <c r="V1067" s="85"/>
      <c r="W1067" s="85"/>
      <c r="X1067" s="85"/>
      <c r="Y1067" s="85"/>
      <c r="Z1067" s="85"/>
      <c r="AA1067" s="85"/>
      <c r="AB1067" s="85"/>
      <c r="AC1067" s="85"/>
      <c r="AD1067" s="85"/>
      <c r="AE1067" s="85"/>
      <c r="AF1067" s="85"/>
      <c r="AG1067" s="85"/>
      <c r="AH1067" s="85"/>
      <c r="AI1067" s="85"/>
      <c r="AJ1067" s="85"/>
    </row>
    <row r="1068" spans="1:36" x14ac:dyDescent="0.25">
      <c r="A1068" s="256"/>
      <c r="B1068" s="84"/>
      <c r="C1068" s="84"/>
      <c r="D1068" s="84"/>
      <c r="E1068" s="84"/>
      <c r="F1068" s="84"/>
      <c r="G1068" s="84"/>
      <c r="H1068" s="84"/>
      <c r="I1068" s="84"/>
      <c r="J1068" s="84"/>
      <c r="K1068" s="84"/>
      <c r="L1068" s="84"/>
      <c r="M1068" s="84"/>
      <c r="N1068" s="84"/>
      <c r="O1068" s="84"/>
      <c r="P1068" s="84"/>
      <c r="Q1068" s="84"/>
      <c r="R1068" s="84"/>
      <c r="S1068" s="84"/>
      <c r="T1068" s="84"/>
      <c r="U1068" s="84"/>
      <c r="V1068" s="84"/>
      <c r="W1068" s="84"/>
      <c r="X1068" s="84"/>
      <c r="Y1068" s="84"/>
      <c r="Z1068" s="84"/>
      <c r="AA1068" s="84"/>
      <c r="AB1068" s="84"/>
      <c r="AC1068" s="84"/>
      <c r="AD1068" s="84"/>
      <c r="AE1068" s="84"/>
      <c r="AF1068" s="84"/>
      <c r="AG1068" s="84"/>
      <c r="AH1068" s="84"/>
      <c r="AI1068" s="84"/>
      <c r="AJ1068" s="84"/>
    </row>
    <row r="1069" spans="1:36" x14ac:dyDescent="0.25">
      <c r="A1069" s="257"/>
      <c r="B1069" s="85"/>
      <c r="C1069" s="85"/>
      <c r="D1069" s="85"/>
      <c r="E1069" s="85"/>
      <c r="F1069" s="85"/>
      <c r="G1069" s="85"/>
      <c r="H1069" s="85"/>
      <c r="I1069" s="85"/>
      <c r="J1069" s="85"/>
      <c r="K1069" s="85"/>
      <c r="L1069" s="85"/>
      <c r="M1069" s="85"/>
      <c r="N1069" s="85"/>
      <c r="O1069" s="85"/>
      <c r="P1069" s="85"/>
      <c r="Q1069" s="85"/>
      <c r="R1069" s="85"/>
      <c r="S1069" s="85"/>
      <c r="T1069" s="85"/>
      <c r="U1069" s="85"/>
      <c r="V1069" s="85"/>
      <c r="W1069" s="85"/>
      <c r="X1069" s="85"/>
      <c r="Y1069" s="85"/>
      <c r="Z1069" s="85"/>
      <c r="AA1069" s="85"/>
      <c r="AB1069" s="85"/>
      <c r="AC1069" s="85"/>
      <c r="AD1069" s="85"/>
      <c r="AE1069" s="85"/>
      <c r="AF1069" s="85"/>
      <c r="AG1069" s="85"/>
      <c r="AH1069" s="85"/>
      <c r="AI1069" s="85"/>
      <c r="AJ1069" s="85"/>
    </row>
    <row r="1070" spans="1:36" x14ac:dyDescent="0.25">
      <c r="A1070" s="256"/>
      <c r="B1070" s="84"/>
      <c r="C1070" s="84"/>
      <c r="D1070" s="84"/>
      <c r="E1070" s="84"/>
      <c r="F1070" s="84"/>
      <c r="G1070" s="84"/>
      <c r="H1070" s="84"/>
      <c r="I1070" s="84"/>
      <c r="J1070" s="84"/>
      <c r="K1070" s="84"/>
      <c r="L1070" s="84"/>
      <c r="M1070" s="84"/>
      <c r="N1070" s="84"/>
      <c r="O1070" s="84"/>
      <c r="P1070" s="84"/>
      <c r="Q1070" s="84"/>
      <c r="R1070" s="84"/>
      <c r="S1070" s="84"/>
      <c r="T1070" s="84"/>
      <c r="U1070" s="84"/>
      <c r="V1070" s="84"/>
      <c r="W1070" s="84"/>
      <c r="X1070" s="84"/>
      <c r="Y1070" s="84"/>
      <c r="Z1070" s="84"/>
      <c r="AA1070" s="84"/>
      <c r="AB1070" s="84"/>
      <c r="AC1070" s="84"/>
      <c r="AD1070" s="84"/>
      <c r="AE1070" s="84"/>
      <c r="AF1070" s="84"/>
      <c r="AG1070" s="84"/>
      <c r="AH1070" s="84"/>
      <c r="AI1070" s="84"/>
      <c r="AJ1070" s="84"/>
    </row>
    <row r="1071" spans="1:36" x14ac:dyDescent="0.25">
      <c r="A1071" s="257"/>
      <c r="B1071" s="85"/>
      <c r="C1071" s="85"/>
      <c r="D1071" s="85"/>
      <c r="E1071" s="85"/>
      <c r="F1071" s="85"/>
      <c r="G1071" s="85"/>
      <c r="H1071" s="85"/>
      <c r="I1071" s="85"/>
      <c r="J1071" s="85"/>
      <c r="K1071" s="85"/>
      <c r="L1071" s="85"/>
      <c r="M1071" s="85"/>
      <c r="N1071" s="85"/>
      <c r="O1071" s="85"/>
      <c r="P1071" s="85"/>
      <c r="Q1071" s="85"/>
      <c r="R1071" s="85"/>
      <c r="S1071" s="85"/>
      <c r="T1071" s="85"/>
      <c r="U1071" s="85"/>
      <c r="V1071" s="85"/>
      <c r="W1071" s="85"/>
      <c r="X1071" s="85"/>
      <c r="Y1071" s="85"/>
      <c r="Z1071" s="85"/>
      <c r="AA1071" s="85"/>
      <c r="AB1071" s="85"/>
      <c r="AC1071" s="85"/>
      <c r="AD1071" s="85"/>
      <c r="AE1071" s="85"/>
      <c r="AF1071" s="85"/>
      <c r="AG1071" s="85"/>
      <c r="AH1071" s="85"/>
      <c r="AI1071" s="85"/>
      <c r="AJ1071" s="85"/>
    </row>
    <row r="1072" spans="1:36" x14ac:dyDescent="0.25">
      <c r="A1072" s="256"/>
      <c r="B1072" s="84"/>
      <c r="C1072" s="84"/>
      <c r="D1072" s="84"/>
      <c r="E1072" s="84"/>
      <c r="F1072" s="84"/>
      <c r="G1072" s="84"/>
      <c r="H1072" s="84"/>
      <c r="I1072" s="84"/>
      <c r="J1072" s="84"/>
      <c r="K1072" s="84"/>
      <c r="L1072" s="84"/>
      <c r="M1072" s="84"/>
      <c r="N1072" s="84"/>
      <c r="O1072" s="84"/>
      <c r="P1072" s="84"/>
      <c r="Q1072" s="84"/>
      <c r="R1072" s="84"/>
      <c r="S1072" s="84"/>
      <c r="T1072" s="84"/>
      <c r="U1072" s="84"/>
      <c r="V1072" s="84"/>
      <c r="W1072" s="84"/>
      <c r="X1072" s="84"/>
      <c r="Y1072" s="84"/>
      <c r="Z1072" s="84"/>
      <c r="AA1072" s="84"/>
      <c r="AB1072" s="84"/>
      <c r="AC1072" s="84"/>
      <c r="AD1072" s="84"/>
      <c r="AE1072" s="84"/>
      <c r="AF1072" s="84"/>
      <c r="AG1072" s="84"/>
      <c r="AH1072" s="84"/>
      <c r="AI1072" s="84"/>
      <c r="AJ1072" s="84"/>
    </row>
    <row r="1073" spans="1:36" x14ac:dyDescent="0.25">
      <c r="A1073" s="257"/>
      <c r="B1073" s="85"/>
      <c r="C1073" s="85"/>
      <c r="D1073" s="85"/>
      <c r="E1073" s="85"/>
      <c r="F1073" s="85"/>
      <c r="G1073" s="85"/>
      <c r="H1073" s="85"/>
      <c r="I1073" s="85"/>
      <c r="J1073" s="85"/>
      <c r="K1073" s="85"/>
      <c r="L1073" s="85"/>
      <c r="M1073" s="85"/>
      <c r="N1073" s="85"/>
      <c r="O1073" s="85"/>
      <c r="P1073" s="85"/>
      <c r="Q1073" s="85"/>
      <c r="R1073" s="85"/>
      <c r="S1073" s="85"/>
      <c r="T1073" s="85"/>
      <c r="U1073" s="85"/>
      <c r="V1073" s="85"/>
      <c r="W1073" s="85"/>
      <c r="X1073" s="85"/>
      <c r="Y1073" s="85"/>
      <c r="Z1073" s="85"/>
      <c r="AA1073" s="85"/>
      <c r="AB1073" s="85"/>
      <c r="AC1073" s="85"/>
      <c r="AD1073" s="85"/>
      <c r="AE1073" s="85"/>
      <c r="AF1073" s="85"/>
      <c r="AG1073" s="85"/>
      <c r="AH1073" s="85"/>
      <c r="AI1073" s="85"/>
      <c r="AJ1073" s="85"/>
    </row>
    <row r="1074" spans="1:36" x14ac:dyDescent="0.25">
      <c r="A1074" s="256"/>
      <c r="B1074" s="84"/>
      <c r="C1074" s="84"/>
      <c r="D1074" s="84"/>
      <c r="E1074" s="84"/>
      <c r="F1074" s="84"/>
      <c r="G1074" s="84"/>
      <c r="H1074" s="84"/>
      <c r="I1074" s="84"/>
      <c r="J1074" s="84"/>
      <c r="K1074" s="84"/>
      <c r="L1074" s="84"/>
      <c r="M1074" s="84"/>
      <c r="N1074" s="84"/>
      <c r="O1074" s="84"/>
      <c r="P1074" s="84"/>
      <c r="Q1074" s="84"/>
      <c r="R1074" s="84"/>
      <c r="S1074" s="84"/>
      <c r="T1074" s="84"/>
      <c r="U1074" s="84"/>
      <c r="V1074" s="84"/>
      <c r="W1074" s="84"/>
      <c r="X1074" s="84"/>
      <c r="Y1074" s="84"/>
      <c r="Z1074" s="84"/>
      <c r="AA1074" s="84"/>
      <c r="AB1074" s="84"/>
      <c r="AC1074" s="84"/>
      <c r="AD1074" s="84"/>
      <c r="AE1074" s="84"/>
      <c r="AF1074" s="84"/>
      <c r="AG1074" s="84"/>
      <c r="AH1074" s="84"/>
      <c r="AI1074" s="84"/>
      <c r="AJ1074" s="84"/>
    </row>
    <row r="1075" spans="1:36" x14ac:dyDescent="0.25">
      <c r="A1075" s="257"/>
      <c r="B1075" s="85"/>
      <c r="C1075" s="85"/>
      <c r="D1075" s="85"/>
      <c r="E1075" s="85"/>
      <c r="F1075" s="85"/>
      <c r="G1075" s="85"/>
      <c r="H1075" s="85"/>
      <c r="I1075" s="85"/>
      <c r="J1075" s="85"/>
      <c r="K1075" s="85"/>
      <c r="L1075" s="85"/>
      <c r="M1075" s="85"/>
      <c r="N1075" s="85"/>
      <c r="O1075" s="85"/>
      <c r="P1075" s="85"/>
      <c r="Q1075" s="85"/>
      <c r="R1075" s="85"/>
      <c r="S1075" s="85"/>
      <c r="T1075" s="85"/>
      <c r="U1075" s="85"/>
      <c r="V1075" s="85"/>
      <c r="W1075" s="85"/>
      <c r="X1075" s="85"/>
      <c r="Y1075" s="85"/>
      <c r="Z1075" s="85"/>
      <c r="AA1075" s="85"/>
      <c r="AB1075" s="85"/>
      <c r="AC1075" s="85"/>
      <c r="AD1075" s="85"/>
      <c r="AE1075" s="85"/>
      <c r="AF1075" s="85"/>
      <c r="AG1075" s="85"/>
      <c r="AH1075" s="85"/>
      <c r="AI1075" s="85"/>
      <c r="AJ1075" s="85"/>
    </row>
    <row r="1076" spans="1:36" x14ac:dyDescent="0.25">
      <c r="A1076" s="256"/>
      <c r="B1076" s="84"/>
      <c r="C1076" s="84"/>
      <c r="D1076" s="84"/>
      <c r="E1076" s="84"/>
      <c r="F1076" s="84"/>
      <c r="G1076" s="84"/>
      <c r="H1076" s="84"/>
      <c r="I1076" s="84"/>
      <c r="J1076" s="84"/>
      <c r="K1076" s="84"/>
      <c r="L1076" s="84"/>
      <c r="M1076" s="84"/>
      <c r="N1076" s="84"/>
      <c r="O1076" s="84"/>
      <c r="P1076" s="84"/>
      <c r="Q1076" s="84"/>
      <c r="R1076" s="84"/>
      <c r="S1076" s="84"/>
      <c r="T1076" s="84"/>
      <c r="U1076" s="84"/>
      <c r="V1076" s="84"/>
      <c r="W1076" s="84"/>
      <c r="X1076" s="84"/>
      <c r="Y1076" s="84"/>
      <c r="Z1076" s="84"/>
      <c r="AA1076" s="84"/>
      <c r="AB1076" s="84"/>
      <c r="AC1076" s="84"/>
      <c r="AD1076" s="84"/>
      <c r="AE1076" s="84"/>
      <c r="AF1076" s="84"/>
      <c r="AG1076" s="84"/>
      <c r="AH1076" s="84"/>
      <c r="AI1076" s="84"/>
      <c r="AJ1076" s="84"/>
    </row>
    <row r="1077" spans="1:36" x14ac:dyDescent="0.25">
      <c r="A1077" s="257"/>
      <c r="B1077" s="85"/>
      <c r="C1077" s="85"/>
      <c r="D1077" s="85"/>
      <c r="E1077" s="85"/>
      <c r="F1077" s="85"/>
      <c r="G1077" s="85"/>
      <c r="H1077" s="85"/>
      <c r="I1077" s="85"/>
      <c r="J1077" s="85"/>
      <c r="K1077" s="85"/>
      <c r="L1077" s="85"/>
      <c r="M1077" s="85"/>
      <c r="N1077" s="85"/>
      <c r="O1077" s="85"/>
      <c r="P1077" s="85"/>
      <c r="Q1077" s="85"/>
      <c r="R1077" s="85"/>
      <c r="S1077" s="85"/>
      <c r="T1077" s="85"/>
      <c r="U1077" s="85"/>
      <c r="V1077" s="85"/>
      <c r="W1077" s="85"/>
      <c r="X1077" s="85"/>
      <c r="Y1077" s="85"/>
      <c r="Z1077" s="85"/>
      <c r="AA1077" s="85"/>
      <c r="AB1077" s="85"/>
      <c r="AC1077" s="85"/>
      <c r="AD1077" s="85"/>
      <c r="AE1077" s="85"/>
      <c r="AF1077" s="85"/>
      <c r="AG1077" s="85"/>
      <c r="AH1077" s="85"/>
      <c r="AI1077" s="85"/>
      <c r="AJ1077" s="85"/>
    </row>
    <row r="1078" spans="1:36" x14ac:dyDescent="0.25">
      <c r="A1078" s="256"/>
      <c r="B1078" s="84"/>
      <c r="C1078" s="84"/>
      <c r="D1078" s="84"/>
      <c r="E1078" s="84"/>
      <c r="F1078" s="84"/>
      <c r="G1078" s="84"/>
      <c r="H1078" s="84"/>
      <c r="I1078" s="84"/>
      <c r="J1078" s="84"/>
      <c r="K1078" s="84"/>
      <c r="L1078" s="84"/>
      <c r="M1078" s="84"/>
      <c r="N1078" s="84"/>
      <c r="O1078" s="84"/>
      <c r="P1078" s="84"/>
      <c r="Q1078" s="84"/>
      <c r="R1078" s="84"/>
      <c r="S1078" s="84"/>
      <c r="T1078" s="84"/>
      <c r="U1078" s="84"/>
      <c r="V1078" s="84"/>
      <c r="W1078" s="84"/>
      <c r="X1078" s="84"/>
      <c r="Y1078" s="84"/>
      <c r="Z1078" s="84"/>
      <c r="AA1078" s="84"/>
      <c r="AB1078" s="84"/>
      <c r="AC1078" s="84"/>
      <c r="AD1078" s="84"/>
      <c r="AE1078" s="84"/>
      <c r="AF1078" s="84"/>
      <c r="AG1078" s="84"/>
      <c r="AH1078" s="84"/>
      <c r="AI1078" s="84"/>
      <c r="AJ1078" s="84"/>
    </row>
    <row r="1079" spans="1:36" x14ac:dyDescent="0.25">
      <c r="A1079" s="257"/>
      <c r="B1079" s="85"/>
      <c r="C1079" s="85"/>
      <c r="D1079" s="85"/>
      <c r="E1079" s="85"/>
      <c r="F1079" s="85"/>
      <c r="G1079" s="85"/>
      <c r="H1079" s="85"/>
      <c r="I1079" s="85"/>
      <c r="J1079" s="85"/>
      <c r="K1079" s="85"/>
      <c r="L1079" s="85"/>
      <c r="M1079" s="85"/>
      <c r="N1079" s="85"/>
      <c r="O1079" s="85"/>
      <c r="P1079" s="85"/>
      <c r="Q1079" s="85"/>
      <c r="R1079" s="85"/>
      <c r="S1079" s="85"/>
      <c r="T1079" s="85"/>
      <c r="U1079" s="85"/>
      <c r="V1079" s="85"/>
      <c r="W1079" s="85"/>
      <c r="X1079" s="85"/>
      <c r="Y1079" s="85"/>
      <c r="Z1079" s="85"/>
      <c r="AA1079" s="85"/>
      <c r="AB1079" s="85"/>
      <c r="AC1079" s="85"/>
      <c r="AD1079" s="85"/>
      <c r="AE1079" s="85"/>
      <c r="AF1079" s="85"/>
      <c r="AG1079" s="85"/>
      <c r="AH1079" s="85"/>
      <c r="AI1079" s="85"/>
      <c r="AJ1079" s="85"/>
    </row>
    <row r="1080" spans="1:36" x14ac:dyDescent="0.25">
      <c r="A1080" s="256"/>
      <c r="B1080" s="84"/>
      <c r="C1080" s="84"/>
      <c r="D1080" s="84"/>
      <c r="E1080" s="84"/>
      <c r="F1080" s="84"/>
      <c r="G1080" s="84"/>
      <c r="H1080" s="84"/>
      <c r="I1080" s="84"/>
      <c r="J1080" s="84"/>
      <c r="K1080" s="84"/>
      <c r="L1080" s="84"/>
      <c r="M1080" s="84"/>
      <c r="N1080" s="84"/>
      <c r="O1080" s="84"/>
      <c r="P1080" s="84"/>
      <c r="Q1080" s="84"/>
      <c r="R1080" s="84"/>
      <c r="S1080" s="84"/>
      <c r="T1080" s="84"/>
      <c r="U1080" s="84"/>
      <c r="V1080" s="84"/>
      <c r="W1080" s="84"/>
      <c r="X1080" s="84"/>
      <c r="Y1080" s="84"/>
      <c r="Z1080" s="84"/>
      <c r="AA1080" s="84"/>
      <c r="AB1080" s="84"/>
      <c r="AC1080" s="84"/>
      <c r="AD1080" s="84"/>
      <c r="AE1080" s="84"/>
      <c r="AF1080" s="84"/>
      <c r="AG1080" s="84"/>
      <c r="AH1080" s="84"/>
      <c r="AI1080" s="84"/>
      <c r="AJ1080" s="84"/>
    </row>
    <row r="1081" spans="1:36" x14ac:dyDescent="0.25">
      <c r="A1081" s="257"/>
      <c r="B1081" s="85"/>
      <c r="C1081" s="85"/>
      <c r="D1081" s="85"/>
      <c r="E1081" s="85"/>
      <c r="F1081" s="85"/>
      <c r="G1081" s="85"/>
      <c r="H1081" s="85"/>
      <c r="I1081" s="85"/>
      <c r="J1081" s="85"/>
      <c r="K1081" s="85"/>
      <c r="L1081" s="85"/>
      <c r="M1081" s="85"/>
      <c r="N1081" s="85"/>
      <c r="O1081" s="85"/>
      <c r="P1081" s="85"/>
      <c r="Q1081" s="85"/>
      <c r="R1081" s="85"/>
      <c r="S1081" s="85"/>
      <c r="T1081" s="85"/>
      <c r="U1081" s="85"/>
      <c r="V1081" s="85"/>
      <c r="W1081" s="85"/>
      <c r="X1081" s="85"/>
      <c r="Y1081" s="85"/>
      <c r="Z1081" s="85"/>
      <c r="AA1081" s="85"/>
      <c r="AB1081" s="85"/>
      <c r="AC1081" s="85"/>
      <c r="AD1081" s="85"/>
      <c r="AE1081" s="85"/>
      <c r="AF1081" s="85"/>
      <c r="AG1081" s="85"/>
      <c r="AH1081" s="85"/>
      <c r="AI1081" s="85"/>
      <c r="AJ1081" s="85"/>
    </row>
    <row r="1082" spans="1:36" x14ac:dyDescent="0.25">
      <c r="A1082" s="256"/>
      <c r="B1082" s="84"/>
      <c r="C1082" s="84"/>
      <c r="D1082" s="84"/>
      <c r="E1082" s="84"/>
      <c r="F1082" s="84"/>
      <c r="G1082" s="84"/>
      <c r="H1082" s="84"/>
      <c r="I1082" s="84"/>
      <c r="J1082" s="84"/>
      <c r="K1082" s="84"/>
      <c r="L1082" s="84"/>
      <c r="M1082" s="84"/>
      <c r="N1082" s="84"/>
      <c r="O1082" s="84"/>
      <c r="P1082" s="84"/>
      <c r="Q1082" s="84"/>
      <c r="R1082" s="84"/>
      <c r="S1082" s="84"/>
      <c r="T1082" s="84"/>
      <c r="U1082" s="84"/>
      <c r="V1082" s="84"/>
      <c r="W1082" s="84"/>
      <c r="X1082" s="84"/>
      <c r="Y1082" s="84"/>
      <c r="Z1082" s="84"/>
      <c r="AA1082" s="84"/>
      <c r="AB1082" s="84"/>
      <c r="AC1082" s="84"/>
      <c r="AD1082" s="84"/>
      <c r="AE1082" s="84"/>
      <c r="AF1082" s="84"/>
      <c r="AG1082" s="84"/>
      <c r="AH1082" s="84"/>
      <c r="AI1082" s="84"/>
      <c r="AJ1082" s="84"/>
    </row>
    <row r="1083" spans="1:36" x14ac:dyDescent="0.25">
      <c r="A1083" s="257"/>
      <c r="B1083" s="85"/>
      <c r="C1083" s="85"/>
      <c r="D1083" s="85"/>
      <c r="E1083" s="85"/>
      <c r="F1083" s="85"/>
      <c r="G1083" s="85"/>
      <c r="H1083" s="85"/>
      <c r="I1083" s="85"/>
      <c r="J1083" s="85"/>
      <c r="K1083" s="85"/>
      <c r="L1083" s="85"/>
      <c r="M1083" s="85"/>
      <c r="N1083" s="85"/>
      <c r="O1083" s="85"/>
      <c r="P1083" s="85"/>
      <c r="Q1083" s="85"/>
      <c r="R1083" s="85"/>
      <c r="S1083" s="85"/>
      <c r="T1083" s="85"/>
      <c r="U1083" s="85"/>
      <c r="V1083" s="85"/>
      <c r="W1083" s="85"/>
      <c r="X1083" s="85"/>
      <c r="Y1083" s="85"/>
      <c r="Z1083" s="85"/>
      <c r="AA1083" s="85"/>
      <c r="AB1083" s="85"/>
      <c r="AC1083" s="85"/>
      <c r="AD1083" s="85"/>
      <c r="AE1083" s="85"/>
      <c r="AF1083" s="85"/>
      <c r="AG1083" s="85"/>
      <c r="AH1083" s="85"/>
      <c r="AI1083" s="85"/>
      <c r="AJ1083" s="85"/>
    </row>
    <row r="1084" spans="1:36" x14ac:dyDescent="0.25">
      <c r="A1084" s="256"/>
      <c r="B1084" s="84"/>
      <c r="C1084" s="84"/>
      <c r="D1084" s="84"/>
      <c r="E1084" s="84"/>
      <c r="F1084" s="84"/>
      <c r="G1084" s="84"/>
      <c r="H1084" s="84"/>
      <c r="I1084" s="84"/>
      <c r="J1084" s="84"/>
      <c r="K1084" s="84"/>
      <c r="L1084" s="84"/>
      <c r="M1084" s="84"/>
      <c r="N1084" s="84"/>
      <c r="O1084" s="84"/>
      <c r="P1084" s="84"/>
      <c r="Q1084" s="84"/>
      <c r="R1084" s="84"/>
      <c r="S1084" s="84"/>
      <c r="T1084" s="84"/>
      <c r="U1084" s="84"/>
      <c r="V1084" s="84"/>
      <c r="W1084" s="84"/>
      <c r="X1084" s="84"/>
      <c r="Y1084" s="84"/>
      <c r="Z1084" s="84"/>
      <c r="AA1084" s="84"/>
      <c r="AB1084" s="84"/>
      <c r="AC1084" s="84"/>
      <c r="AD1084" s="84"/>
      <c r="AE1084" s="84"/>
      <c r="AF1084" s="84"/>
      <c r="AG1084" s="84"/>
      <c r="AH1084" s="84"/>
      <c r="AI1084" s="84"/>
      <c r="AJ1084" s="84"/>
    </row>
    <row r="1085" spans="1:36" x14ac:dyDescent="0.25">
      <c r="A1085" s="257"/>
      <c r="B1085" s="85"/>
      <c r="C1085" s="85"/>
      <c r="D1085" s="85"/>
      <c r="E1085" s="85"/>
      <c r="F1085" s="85"/>
      <c r="G1085" s="85"/>
      <c r="H1085" s="85"/>
      <c r="I1085" s="85"/>
      <c r="J1085" s="85"/>
      <c r="K1085" s="85"/>
      <c r="L1085" s="85"/>
      <c r="M1085" s="85"/>
      <c r="N1085" s="85"/>
      <c r="O1085" s="85"/>
      <c r="P1085" s="85"/>
      <c r="Q1085" s="85"/>
      <c r="R1085" s="85"/>
      <c r="S1085" s="85"/>
      <c r="T1085" s="85"/>
      <c r="U1085" s="85"/>
      <c r="V1085" s="85"/>
      <c r="W1085" s="85"/>
      <c r="X1085" s="85"/>
      <c r="Y1085" s="85"/>
      <c r="Z1085" s="85"/>
      <c r="AA1085" s="85"/>
      <c r="AB1085" s="85"/>
      <c r="AC1085" s="85"/>
      <c r="AD1085" s="85"/>
      <c r="AE1085" s="85"/>
      <c r="AF1085" s="85"/>
      <c r="AG1085" s="85"/>
      <c r="AH1085" s="85"/>
      <c r="AI1085" s="85"/>
      <c r="AJ1085" s="85"/>
    </row>
    <row r="1086" spans="1:36" x14ac:dyDescent="0.25">
      <c r="A1086" s="256"/>
      <c r="B1086" s="84"/>
      <c r="C1086" s="84"/>
      <c r="D1086" s="84"/>
      <c r="E1086" s="84"/>
      <c r="F1086" s="84"/>
      <c r="G1086" s="84"/>
      <c r="H1086" s="84"/>
      <c r="I1086" s="84"/>
      <c r="J1086" s="84"/>
      <c r="K1086" s="84"/>
      <c r="L1086" s="84"/>
      <c r="M1086" s="84"/>
      <c r="N1086" s="84"/>
      <c r="O1086" s="84"/>
      <c r="P1086" s="84"/>
      <c r="Q1086" s="84"/>
      <c r="R1086" s="84"/>
      <c r="S1086" s="84"/>
      <c r="T1086" s="84"/>
      <c r="U1086" s="84"/>
      <c r="V1086" s="84"/>
      <c r="W1086" s="84"/>
      <c r="X1086" s="84"/>
      <c r="Y1086" s="84"/>
      <c r="Z1086" s="84"/>
      <c r="AA1086" s="84"/>
      <c r="AB1086" s="84"/>
      <c r="AC1086" s="84"/>
      <c r="AD1086" s="84"/>
      <c r="AE1086" s="84"/>
      <c r="AF1086" s="84"/>
      <c r="AG1086" s="84"/>
      <c r="AH1086" s="84"/>
      <c r="AI1086" s="84"/>
      <c r="AJ1086" s="84"/>
    </row>
    <row r="1087" spans="1:36" x14ac:dyDescent="0.25">
      <c r="A1087" s="257"/>
      <c r="B1087" s="85"/>
      <c r="C1087" s="85"/>
      <c r="D1087" s="85"/>
      <c r="E1087" s="85"/>
      <c r="F1087" s="85"/>
      <c r="G1087" s="85"/>
      <c r="H1087" s="85"/>
      <c r="I1087" s="85"/>
      <c r="J1087" s="85"/>
      <c r="K1087" s="85"/>
      <c r="L1087" s="85"/>
      <c r="M1087" s="85"/>
      <c r="N1087" s="85"/>
      <c r="O1087" s="85"/>
      <c r="P1087" s="85"/>
      <c r="Q1087" s="85"/>
      <c r="R1087" s="85"/>
      <c r="S1087" s="85"/>
      <c r="T1087" s="85"/>
      <c r="U1087" s="85"/>
      <c r="V1087" s="85"/>
      <c r="W1087" s="85"/>
      <c r="X1087" s="85"/>
      <c r="Y1087" s="85"/>
      <c r="Z1087" s="85"/>
      <c r="AA1087" s="85"/>
      <c r="AB1087" s="85"/>
      <c r="AC1087" s="85"/>
      <c r="AD1087" s="85"/>
      <c r="AE1087" s="85"/>
      <c r="AF1087" s="85"/>
      <c r="AG1087" s="85"/>
      <c r="AH1087" s="85"/>
      <c r="AI1087" s="85"/>
      <c r="AJ1087" s="85"/>
    </row>
    <row r="1088" spans="1:36" x14ac:dyDescent="0.25">
      <c r="A1088" s="256"/>
      <c r="B1088" s="84"/>
      <c r="C1088" s="84"/>
      <c r="D1088" s="84"/>
      <c r="E1088" s="84"/>
      <c r="F1088" s="84"/>
      <c r="G1088" s="84"/>
      <c r="H1088" s="84"/>
      <c r="I1088" s="84"/>
      <c r="J1088" s="84"/>
      <c r="K1088" s="84"/>
      <c r="L1088" s="84"/>
      <c r="M1088" s="84"/>
      <c r="N1088" s="84"/>
      <c r="O1088" s="84"/>
      <c r="P1088" s="84"/>
      <c r="Q1088" s="84"/>
      <c r="R1088" s="84"/>
      <c r="S1088" s="84"/>
      <c r="T1088" s="84"/>
      <c r="U1088" s="84"/>
      <c r="V1088" s="84"/>
      <c r="W1088" s="84"/>
      <c r="X1088" s="84"/>
      <c r="Y1088" s="84"/>
      <c r="Z1088" s="84"/>
      <c r="AA1088" s="84"/>
      <c r="AB1088" s="84"/>
      <c r="AC1088" s="84"/>
      <c r="AD1088" s="84"/>
      <c r="AE1088" s="84"/>
      <c r="AF1088" s="84"/>
      <c r="AG1088" s="84"/>
      <c r="AH1088" s="84"/>
      <c r="AI1088" s="84"/>
      <c r="AJ1088" s="84"/>
    </row>
    <row r="1089" spans="1:36" x14ac:dyDescent="0.25">
      <c r="A1089" s="257"/>
      <c r="B1089" s="85"/>
      <c r="C1089" s="85"/>
      <c r="D1089" s="85"/>
      <c r="E1089" s="85"/>
      <c r="F1089" s="85"/>
      <c r="G1089" s="85"/>
      <c r="H1089" s="85"/>
      <c r="I1089" s="85"/>
      <c r="J1089" s="85"/>
      <c r="K1089" s="85"/>
      <c r="L1089" s="85"/>
      <c r="M1089" s="85"/>
      <c r="N1089" s="85"/>
      <c r="O1089" s="85"/>
      <c r="P1089" s="85"/>
      <c r="Q1089" s="85"/>
      <c r="R1089" s="85"/>
      <c r="S1089" s="85"/>
      <c r="T1089" s="85"/>
      <c r="U1089" s="85"/>
      <c r="V1089" s="85"/>
      <c r="W1089" s="85"/>
      <c r="X1089" s="85"/>
      <c r="Y1089" s="85"/>
      <c r="Z1089" s="85"/>
      <c r="AA1089" s="85"/>
      <c r="AB1089" s="85"/>
      <c r="AC1089" s="85"/>
      <c r="AD1089" s="85"/>
      <c r="AE1089" s="85"/>
      <c r="AF1089" s="85"/>
      <c r="AG1089" s="85"/>
      <c r="AH1089" s="85"/>
      <c r="AI1089" s="85"/>
      <c r="AJ1089" s="85"/>
    </row>
    <row r="1090" spans="1:36" x14ac:dyDescent="0.25">
      <c r="A1090" s="256"/>
      <c r="B1090" s="84"/>
      <c r="C1090" s="84"/>
      <c r="D1090" s="84"/>
      <c r="E1090" s="84"/>
      <c r="F1090" s="84"/>
      <c r="G1090" s="84"/>
      <c r="H1090" s="84"/>
      <c r="I1090" s="84"/>
      <c r="J1090" s="84"/>
      <c r="K1090" s="84"/>
      <c r="L1090" s="84"/>
      <c r="M1090" s="84"/>
      <c r="N1090" s="84"/>
      <c r="O1090" s="84"/>
      <c r="P1090" s="84"/>
      <c r="Q1090" s="84"/>
      <c r="R1090" s="84"/>
      <c r="S1090" s="84"/>
      <c r="T1090" s="84"/>
      <c r="U1090" s="84"/>
      <c r="V1090" s="84"/>
      <c r="W1090" s="84"/>
      <c r="X1090" s="84"/>
      <c r="Y1090" s="84"/>
      <c r="Z1090" s="84"/>
      <c r="AA1090" s="84"/>
      <c r="AB1090" s="84"/>
      <c r="AC1090" s="84"/>
      <c r="AD1090" s="84"/>
      <c r="AE1090" s="84"/>
      <c r="AF1090" s="84"/>
      <c r="AG1090" s="84"/>
      <c r="AH1090" s="84"/>
      <c r="AI1090" s="84"/>
      <c r="AJ1090" s="84"/>
    </row>
    <row r="1091" spans="1:36" x14ac:dyDescent="0.25">
      <c r="A1091" s="257"/>
      <c r="B1091" s="85"/>
      <c r="C1091" s="85"/>
      <c r="D1091" s="85"/>
      <c r="E1091" s="85"/>
      <c r="F1091" s="85"/>
      <c r="G1091" s="85"/>
      <c r="H1091" s="85"/>
      <c r="I1091" s="85"/>
      <c r="J1091" s="85"/>
      <c r="K1091" s="85"/>
      <c r="L1091" s="85"/>
      <c r="M1091" s="85"/>
      <c r="N1091" s="85"/>
      <c r="O1091" s="85"/>
      <c r="P1091" s="85"/>
      <c r="Q1091" s="85"/>
      <c r="R1091" s="85"/>
      <c r="S1091" s="85"/>
      <c r="T1091" s="85"/>
      <c r="U1091" s="85"/>
      <c r="V1091" s="85"/>
      <c r="W1091" s="85"/>
      <c r="X1091" s="85"/>
      <c r="Y1091" s="85"/>
      <c r="Z1091" s="85"/>
      <c r="AA1091" s="85"/>
      <c r="AB1091" s="85"/>
      <c r="AC1091" s="85"/>
      <c r="AD1091" s="85"/>
      <c r="AE1091" s="85"/>
      <c r="AF1091" s="85"/>
      <c r="AG1091" s="85"/>
      <c r="AH1091" s="85"/>
      <c r="AI1091" s="85"/>
      <c r="AJ1091" s="85"/>
    </row>
    <row r="1092" spans="1:36" x14ac:dyDescent="0.25">
      <c r="A1092" s="256"/>
      <c r="B1092" s="84"/>
      <c r="C1092" s="84"/>
      <c r="D1092" s="84"/>
      <c r="E1092" s="84"/>
      <c r="F1092" s="84"/>
      <c r="G1092" s="84"/>
      <c r="H1092" s="84"/>
      <c r="I1092" s="84"/>
      <c r="J1092" s="84"/>
      <c r="K1092" s="84"/>
      <c r="L1092" s="84"/>
      <c r="M1092" s="84"/>
      <c r="N1092" s="84"/>
      <c r="O1092" s="84"/>
      <c r="P1092" s="84"/>
      <c r="Q1092" s="84"/>
      <c r="R1092" s="84"/>
      <c r="S1092" s="84"/>
      <c r="T1092" s="84"/>
      <c r="U1092" s="84"/>
      <c r="V1092" s="84"/>
      <c r="W1092" s="84"/>
      <c r="X1092" s="84"/>
      <c r="Y1092" s="84"/>
      <c r="Z1092" s="84"/>
      <c r="AA1092" s="84"/>
      <c r="AB1092" s="84"/>
      <c r="AC1092" s="84"/>
      <c r="AD1092" s="84"/>
      <c r="AE1092" s="84"/>
      <c r="AF1092" s="84"/>
      <c r="AG1092" s="84"/>
      <c r="AH1092" s="84"/>
      <c r="AI1092" s="84"/>
      <c r="AJ1092" s="84"/>
    </row>
    <row r="1093" spans="1:36" x14ac:dyDescent="0.25">
      <c r="A1093" s="257"/>
      <c r="B1093" s="85"/>
      <c r="C1093" s="85"/>
      <c r="D1093" s="85"/>
      <c r="E1093" s="85"/>
      <c r="F1093" s="85"/>
      <c r="G1093" s="85"/>
      <c r="H1093" s="85"/>
      <c r="I1093" s="85"/>
      <c r="J1093" s="85"/>
      <c r="K1093" s="85"/>
      <c r="L1093" s="85"/>
      <c r="M1093" s="85"/>
      <c r="N1093" s="85"/>
      <c r="O1093" s="85"/>
      <c r="P1093" s="85"/>
      <c r="Q1093" s="85"/>
      <c r="R1093" s="85"/>
      <c r="S1093" s="85"/>
      <c r="T1093" s="85"/>
      <c r="U1093" s="85"/>
      <c r="V1093" s="85"/>
      <c r="W1093" s="85"/>
      <c r="X1093" s="85"/>
      <c r="Y1093" s="85"/>
      <c r="Z1093" s="85"/>
      <c r="AA1093" s="85"/>
      <c r="AB1093" s="85"/>
      <c r="AC1093" s="85"/>
      <c r="AD1093" s="85"/>
      <c r="AE1093" s="85"/>
      <c r="AF1093" s="85"/>
      <c r="AG1093" s="85"/>
      <c r="AH1093" s="85"/>
      <c r="AI1093" s="85"/>
      <c r="AJ1093" s="85"/>
    </row>
    <row r="1094" spans="1:36" x14ac:dyDescent="0.25">
      <c r="A1094" s="256"/>
      <c r="B1094" s="84"/>
      <c r="C1094" s="84"/>
      <c r="D1094" s="84"/>
      <c r="E1094" s="84"/>
      <c r="F1094" s="84"/>
      <c r="G1094" s="84"/>
      <c r="H1094" s="84"/>
      <c r="I1094" s="84"/>
      <c r="J1094" s="84"/>
      <c r="K1094" s="84"/>
      <c r="L1094" s="84"/>
      <c r="M1094" s="84"/>
      <c r="N1094" s="84"/>
      <c r="O1094" s="84"/>
      <c r="P1094" s="84"/>
      <c r="Q1094" s="84"/>
      <c r="R1094" s="84"/>
      <c r="S1094" s="84"/>
      <c r="T1094" s="84"/>
      <c r="U1094" s="84"/>
      <c r="V1094" s="84"/>
      <c r="W1094" s="84"/>
      <c r="X1094" s="84"/>
      <c r="Y1094" s="84"/>
      <c r="Z1094" s="84"/>
      <c r="AA1094" s="84"/>
      <c r="AB1094" s="84"/>
      <c r="AC1094" s="84"/>
      <c r="AD1094" s="84"/>
      <c r="AE1094" s="84"/>
      <c r="AF1094" s="84"/>
      <c r="AG1094" s="84"/>
      <c r="AH1094" s="84"/>
      <c r="AI1094" s="84"/>
      <c r="AJ1094" s="84"/>
    </row>
    <row r="1095" spans="1:36" x14ac:dyDescent="0.25">
      <c r="A1095" s="257"/>
      <c r="B1095" s="85"/>
      <c r="C1095" s="85"/>
      <c r="D1095" s="85"/>
      <c r="E1095" s="85"/>
      <c r="F1095" s="85"/>
      <c r="G1095" s="85"/>
      <c r="H1095" s="85"/>
      <c r="I1095" s="85"/>
      <c r="J1095" s="85"/>
      <c r="K1095" s="85"/>
      <c r="L1095" s="85"/>
      <c r="M1095" s="85"/>
      <c r="N1095" s="85"/>
      <c r="O1095" s="85"/>
      <c r="P1095" s="85"/>
      <c r="Q1095" s="85"/>
      <c r="R1095" s="85"/>
      <c r="S1095" s="85"/>
      <c r="T1095" s="85"/>
      <c r="U1095" s="85"/>
      <c r="V1095" s="85"/>
      <c r="W1095" s="85"/>
      <c r="X1095" s="85"/>
      <c r="Y1095" s="85"/>
      <c r="Z1095" s="85"/>
      <c r="AA1095" s="85"/>
      <c r="AB1095" s="85"/>
      <c r="AC1095" s="85"/>
      <c r="AD1095" s="85"/>
      <c r="AE1095" s="85"/>
      <c r="AF1095" s="85"/>
      <c r="AG1095" s="85"/>
      <c r="AH1095" s="85"/>
      <c r="AI1095" s="85"/>
      <c r="AJ1095" s="85"/>
    </row>
    <row r="1096" spans="1:36" x14ac:dyDescent="0.25">
      <c r="A1096" s="256"/>
      <c r="B1096" s="84"/>
      <c r="C1096" s="84"/>
      <c r="D1096" s="84"/>
      <c r="E1096" s="84"/>
      <c r="F1096" s="84"/>
      <c r="G1096" s="84"/>
      <c r="H1096" s="84"/>
      <c r="I1096" s="84"/>
      <c r="J1096" s="84"/>
      <c r="K1096" s="84"/>
      <c r="L1096" s="84"/>
      <c r="M1096" s="84"/>
      <c r="N1096" s="84"/>
      <c r="O1096" s="84"/>
      <c r="P1096" s="84"/>
      <c r="Q1096" s="84"/>
      <c r="R1096" s="84"/>
      <c r="S1096" s="84"/>
      <c r="T1096" s="84"/>
      <c r="U1096" s="84"/>
      <c r="V1096" s="84"/>
      <c r="W1096" s="84"/>
      <c r="X1096" s="84"/>
      <c r="Y1096" s="84"/>
      <c r="Z1096" s="84"/>
      <c r="AA1096" s="84"/>
      <c r="AB1096" s="84"/>
      <c r="AC1096" s="84"/>
      <c r="AD1096" s="84"/>
      <c r="AE1096" s="84"/>
      <c r="AF1096" s="84"/>
      <c r="AG1096" s="84"/>
      <c r="AH1096" s="84"/>
      <c r="AI1096" s="84"/>
      <c r="AJ1096" s="84"/>
    </row>
    <row r="1097" spans="1:36" x14ac:dyDescent="0.25">
      <c r="A1097" s="257"/>
      <c r="B1097" s="85"/>
      <c r="C1097" s="85"/>
      <c r="D1097" s="85"/>
      <c r="E1097" s="85"/>
      <c r="F1097" s="85"/>
      <c r="G1097" s="85"/>
      <c r="H1097" s="85"/>
      <c r="I1097" s="85"/>
      <c r="J1097" s="85"/>
      <c r="K1097" s="85"/>
      <c r="L1097" s="85"/>
      <c r="M1097" s="85"/>
      <c r="N1097" s="85"/>
      <c r="O1097" s="85"/>
      <c r="P1097" s="85"/>
      <c r="Q1097" s="85"/>
      <c r="R1097" s="85"/>
      <c r="S1097" s="85"/>
      <c r="T1097" s="85"/>
      <c r="U1097" s="85"/>
      <c r="V1097" s="85"/>
      <c r="W1097" s="85"/>
      <c r="X1097" s="85"/>
      <c r="Y1097" s="85"/>
      <c r="Z1097" s="85"/>
      <c r="AA1097" s="85"/>
      <c r="AB1097" s="85"/>
      <c r="AC1097" s="85"/>
      <c r="AD1097" s="85"/>
      <c r="AE1097" s="85"/>
      <c r="AF1097" s="85"/>
      <c r="AG1097" s="85"/>
      <c r="AH1097" s="85"/>
      <c r="AI1097" s="85"/>
      <c r="AJ1097" s="85"/>
    </row>
    <row r="1098" spans="1:36" x14ac:dyDescent="0.25">
      <c r="A1098" s="256"/>
      <c r="B1098" s="84"/>
      <c r="C1098" s="84"/>
      <c r="D1098" s="84"/>
      <c r="E1098" s="84"/>
      <c r="F1098" s="84"/>
      <c r="G1098" s="84"/>
      <c r="H1098" s="84"/>
      <c r="I1098" s="84"/>
      <c r="J1098" s="84"/>
      <c r="K1098" s="84"/>
      <c r="L1098" s="84"/>
      <c r="M1098" s="84"/>
      <c r="N1098" s="84"/>
      <c r="O1098" s="84"/>
      <c r="P1098" s="84"/>
      <c r="Q1098" s="84"/>
      <c r="R1098" s="84"/>
      <c r="S1098" s="84"/>
      <c r="T1098" s="84"/>
      <c r="U1098" s="84"/>
      <c r="V1098" s="84"/>
      <c r="W1098" s="84"/>
      <c r="X1098" s="84"/>
      <c r="Y1098" s="84"/>
      <c r="Z1098" s="84"/>
      <c r="AA1098" s="84"/>
      <c r="AB1098" s="84"/>
      <c r="AC1098" s="84"/>
      <c r="AD1098" s="84"/>
      <c r="AE1098" s="84"/>
      <c r="AF1098" s="84"/>
      <c r="AG1098" s="84"/>
      <c r="AH1098" s="84"/>
      <c r="AI1098" s="84"/>
      <c r="AJ1098" s="84"/>
    </row>
    <row r="1099" spans="1:36" x14ac:dyDescent="0.25">
      <c r="A1099" s="257"/>
      <c r="B1099" s="85"/>
      <c r="C1099" s="85"/>
      <c r="D1099" s="85"/>
      <c r="E1099" s="85"/>
      <c r="F1099" s="85"/>
      <c r="G1099" s="85"/>
      <c r="H1099" s="85"/>
      <c r="I1099" s="85"/>
      <c r="J1099" s="85"/>
      <c r="K1099" s="85"/>
      <c r="L1099" s="85"/>
      <c r="M1099" s="85"/>
      <c r="N1099" s="85"/>
      <c r="O1099" s="85"/>
      <c r="P1099" s="85"/>
      <c r="Q1099" s="85"/>
      <c r="R1099" s="85"/>
      <c r="S1099" s="85"/>
      <c r="T1099" s="85"/>
      <c r="U1099" s="85"/>
      <c r="V1099" s="85"/>
      <c r="W1099" s="85"/>
      <c r="X1099" s="85"/>
      <c r="Y1099" s="85"/>
      <c r="Z1099" s="85"/>
      <c r="AA1099" s="85"/>
      <c r="AB1099" s="85"/>
      <c r="AC1099" s="85"/>
      <c r="AD1099" s="85"/>
      <c r="AE1099" s="85"/>
      <c r="AF1099" s="85"/>
      <c r="AG1099" s="85"/>
      <c r="AH1099" s="85"/>
      <c r="AI1099" s="85"/>
      <c r="AJ1099" s="85"/>
    </row>
    <row r="1100" spans="1:36" x14ac:dyDescent="0.25">
      <c r="A1100" s="256"/>
      <c r="B1100" s="84"/>
      <c r="C1100" s="84"/>
      <c r="D1100" s="84"/>
      <c r="E1100" s="84"/>
      <c r="F1100" s="84"/>
      <c r="G1100" s="84"/>
      <c r="H1100" s="84"/>
      <c r="I1100" s="84"/>
      <c r="J1100" s="84"/>
      <c r="K1100" s="84"/>
      <c r="L1100" s="84"/>
      <c r="M1100" s="84"/>
      <c r="N1100" s="84"/>
      <c r="O1100" s="84"/>
      <c r="P1100" s="84"/>
      <c r="Q1100" s="84"/>
      <c r="R1100" s="84"/>
      <c r="S1100" s="84"/>
      <c r="T1100" s="84"/>
      <c r="U1100" s="84"/>
      <c r="V1100" s="84"/>
      <c r="W1100" s="84"/>
      <c r="X1100" s="84"/>
      <c r="Y1100" s="84"/>
      <c r="Z1100" s="84"/>
      <c r="AA1100" s="84"/>
      <c r="AB1100" s="84"/>
      <c r="AC1100" s="84"/>
      <c r="AD1100" s="84"/>
      <c r="AE1100" s="84"/>
      <c r="AF1100" s="84"/>
      <c r="AG1100" s="84"/>
      <c r="AH1100" s="84"/>
      <c r="AI1100" s="84"/>
      <c r="AJ1100" s="84"/>
    </row>
    <row r="1101" spans="1:36" x14ac:dyDescent="0.25">
      <c r="A1101" s="257"/>
      <c r="B1101" s="85"/>
      <c r="C1101" s="85"/>
      <c r="D1101" s="85"/>
      <c r="E1101" s="85"/>
      <c r="F1101" s="85"/>
      <c r="G1101" s="85"/>
      <c r="H1101" s="85"/>
      <c r="I1101" s="85"/>
      <c r="J1101" s="85"/>
      <c r="K1101" s="85"/>
      <c r="L1101" s="85"/>
      <c r="M1101" s="85"/>
      <c r="N1101" s="85"/>
      <c r="O1101" s="85"/>
      <c r="P1101" s="85"/>
      <c r="Q1101" s="85"/>
      <c r="R1101" s="85"/>
      <c r="S1101" s="85"/>
      <c r="T1101" s="85"/>
      <c r="U1101" s="85"/>
      <c r="V1101" s="85"/>
      <c r="W1101" s="85"/>
      <c r="X1101" s="85"/>
      <c r="Y1101" s="85"/>
      <c r="Z1101" s="85"/>
      <c r="AA1101" s="85"/>
      <c r="AB1101" s="85"/>
      <c r="AC1101" s="85"/>
      <c r="AD1101" s="85"/>
      <c r="AE1101" s="85"/>
      <c r="AF1101" s="85"/>
      <c r="AG1101" s="85"/>
      <c r="AH1101" s="85"/>
      <c r="AI1101" s="85"/>
      <c r="AJ1101" s="85"/>
    </row>
    <row r="1102" spans="1:36" x14ac:dyDescent="0.25">
      <c r="A1102" s="256"/>
      <c r="B1102" s="84"/>
      <c r="C1102" s="84"/>
      <c r="D1102" s="84"/>
      <c r="E1102" s="84"/>
      <c r="F1102" s="84"/>
      <c r="G1102" s="84"/>
      <c r="H1102" s="84"/>
      <c r="I1102" s="84"/>
      <c r="J1102" s="84"/>
      <c r="K1102" s="84"/>
      <c r="L1102" s="84"/>
      <c r="M1102" s="84"/>
      <c r="N1102" s="84"/>
      <c r="O1102" s="84"/>
      <c r="P1102" s="84"/>
      <c r="Q1102" s="84"/>
      <c r="R1102" s="84"/>
      <c r="S1102" s="84"/>
      <c r="T1102" s="84"/>
      <c r="U1102" s="84"/>
      <c r="V1102" s="84"/>
      <c r="W1102" s="84"/>
      <c r="X1102" s="84"/>
      <c r="Y1102" s="84"/>
      <c r="Z1102" s="84"/>
      <c r="AA1102" s="84"/>
      <c r="AB1102" s="84"/>
      <c r="AC1102" s="84"/>
      <c r="AD1102" s="84"/>
      <c r="AE1102" s="84"/>
      <c r="AF1102" s="84"/>
      <c r="AG1102" s="84"/>
      <c r="AH1102" s="84"/>
      <c r="AI1102" s="84"/>
      <c r="AJ1102" s="84"/>
    </row>
    <row r="1103" spans="1:36" x14ac:dyDescent="0.25">
      <c r="A1103" s="257"/>
      <c r="B1103" s="85"/>
      <c r="C1103" s="85"/>
      <c r="D1103" s="85"/>
      <c r="E1103" s="85"/>
      <c r="F1103" s="85"/>
      <c r="G1103" s="85"/>
      <c r="H1103" s="85"/>
      <c r="I1103" s="85"/>
      <c r="J1103" s="85"/>
      <c r="K1103" s="85"/>
      <c r="L1103" s="85"/>
      <c r="M1103" s="85"/>
      <c r="N1103" s="85"/>
      <c r="O1103" s="85"/>
      <c r="P1103" s="85"/>
      <c r="Q1103" s="85"/>
      <c r="R1103" s="85"/>
      <c r="S1103" s="85"/>
      <c r="T1103" s="85"/>
      <c r="U1103" s="85"/>
      <c r="V1103" s="85"/>
      <c r="W1103" s="85"/>
      <c r="X1103" s="85"/>
      <c r="Y1103" s="85"/>
      <c r="Z1103" s="85"/>
      <c r="AA1103" s="85"/>
      <c r="AB1103" s="85"/>
      <c r="AC1103" s="85"/>
      <c r="AD1103" s="85"/>
      <c r="AE1103" s="85"/>
      <c r="AF1103" s="85"/>
      <c r="AG1103" s="85"/>
      <c r="AH1103" s="85"/>
      <c r="AI1103" s="85"/>
      <c r="AJ1103" s="85"/>
    </row>
    <row r="1104" spans="1:36" x14ac:dyDescent="0.25">
      <c r="A1104" s="256"/>
      <c r="B1104" s="84"/>
      <c r="C1104" s="84"/>
      <c r="D1104" s="84"/>
      <c r="E1104" s="84"/>
      <c r="F1104" s="84"/>
      <c r="G1104" s="84"/>
      <c r="H1104" s="84"/>
      <c r="I1104" s="84"/>
      <c r="J1104" s="84"/>
      <c r="K1104" s="84"/>
      <c r="L1104" s="84"/>
      <c r="M1104" s="84"/>
      <c r="N1104" s="84"/>
      <c r="O1104" s="84"/>
      <c r="P1104" s="84"/>
      <c r="Q1104" s="84"/>
      <c r="R1104" s="84"/>
      <c r="S1104" s="84"/>
      <c r="T1104" s="84"/>
      <c r="U1104" s="84"/>
      <c r="V1104" s="84"/>
      <c r="W1104" s="84"/>
      <c r="X1104" s="84"/>
      <c r="Y1104" s="84"/>
      <c r="Z1104" s="84"/>
      <c r="AA1104" s="84"/>
      <c r="AB1104" s="84"/>
      <c r="AC1104" s="84"/>
      <c r="AD1104" s="84"/>
      <c r="AE1104" s="84"/>
      <c r="AF1104" s="84"/>
      <c r="AG1104" s="84"/>
      <c r="AH1104" s="84"/>
      <c r="AI1104" s="84"/>
      <c r="AJ1104" s="84"/>
    </row>
    <row r="1105" spans="1:36" x14ac:dyDescent="0.25">
      <c r="A1105" s="257"/>
      <c r="B1105" s="85"/>
      <c r="C1105" s="85"/>
      <c r="D1105" s="85"/>
      <c r="E1105" s="85"/>
      <c r="F1105" s="85"/>
      <c r="G1105" s="85"/>
      <c r="H1105" s="85"/>
      <c r="I1105" s="85"/>
      <c r="J1105" s="85"/>
      <c r="K1105" s="85"/>
      <c r="L1105" s="85"/>
      <c r="M1105" s="85"/>
      <c r="N1105" s="85"/>
      <c r="O1105" s="85"/>
      <c r="P1105" s="85"/>
      <c r="Q1105" s="85"/>
      <c r="R1105" s="85"/>
      <c r="S1105" s="85"/>
      <c r="T1105" s="85"/>
      <c r="U1105" s="85"/>
      <c r="V1105" s="85"/>
      <c r="W1105" s="85"/>
      <c r="X1105" s="85"/>
      <c r="Y1105" s="85"/>
      <c r="Z1105" s="85"/>
      <c r="AA1105" s="85"/>
      <c r="AB1105" s="85"/>
      <c r="AC1105" s="85"/>
      <c r="AD1105" s="85"/>
      <c r="AE1105" s="85"/>
      <c r="AF1105" s="85"/>
      <c r="AG1105" s="85"/>
      <c r="AH1105" s="85"/>
      <c r="AI1105" s="85"/>
      <c r="AJ1105" s="85"/>
    </row>
    <row r="1106" spans="1:36" x14ac:dyDescent="0.25">
      <c r="A1106" s="256"/>
      <c r="B1106" s="84"/>
      <c r="C1106" s="84"/>
      <c r="D1106" s="84"/>
      <c r="E1106" s="84"/>
      <c r="F1106" s="84"/>
      <c r="G1106" s="84"/>
      <c r="H1106" s="84"/>
      <c r="I1106" s="84"/>
      <c r="J1106" s="84"/>
      <c r="K1106" s="84"/>
      <c r="L1106" s="84"/>
      <c r="M1106" s="84"/>
      <c r="N1106" s="84"/>
      <c r="O1106" s="84"/>
      <c r="P1106" s="84"/>
      <c r="Q1106" s="84"/>
      <c r="R1106" s="84"/>
      <c r="S1106" s="84"/>
      <c r="T1106" s="84"/>
      <c r="U1106" s="84"/>
      <c r="V1106" s="84"/>
      <c r="W1106" s="84"/>
      <c r="X1106" s="84"/>
      <c r="Y1106" s="84"/>
      <c r="Z1106" s="84"/>
      <c r="AA1106" s="84"/>
      <c r="AB1106" s="84"/>
      <c r="AC1106" s="84"/>
      <c r="AD1106" s="84"/>
      <c r="AE1106" s="84"/>
      <c r="AF1106" s="84"/>
      <c r="AG1106" s="84"/>
      <c r="AH1106" s="84"/>
      <c r="AI1106" s="84"/>
      <c r="AJ1106" s="84"/>
    </row>
    <row r="1107" spans="1:36" x14ac:dyDescent="0.25">
      <c r="A1107" s="257"/>
      <c r="B1107" s="85"/>
      <c r="C1107" s="85"/>
      <c r="D1107" s="85"/>
      <c r="E1107" s="85"/>
      <c r="F1107" s="85"/>
      <c r="G1107" s="85"/>
      <c r="H1107" s="85"/>
      <c r="I1107" s="85"/>
      <c r="J1107" s="85"/>
      <c r="K1107" s="85"/>
      <c r="L1107" s="85"/>
      <c r="M1107" s="85"/>
      <c r="N1107" s="85"/>
      <c r="O1107" s="85"/>
      <c r="P1107" s="85"/>
      <c r="Q1107" s="85"/>
      <c r="R1107" s="85"/>
      <c r="S1107" s="85"/>
      <c r="T1107" s="85"/>
      <c r="U1107" s="85"/>
      <c r="V1107" s="85"/>
      <c r="W1107" s="85"/>
      <c r="X1107" s="85"/>
      <c r="Y1107" s="85"/>
      <c r="Z1107" s="85"/>
      <c r="AA1107" s="85"/>
      <c r="AB1107" s="85"/>
      <c r="AC1107" s="85"/>
      <c r="AD1107" s="85"/>
      <c r="AE1107" s="85"/>
      <c r="AF1107" s="85"/>
      <c r="AG1107" s="85"/>
      <c r="AH1107" s="85"/>
      <c r="AI1107" s="85"/>
      <c r="AJ1107" s="85"/>
    </row>
    <row r="1108" spans="1:36" x14ac:dyDescent="0.25">
      <c r="A1108" s="256"/>
      <c r="B1108" s="84"/>
      <c r="C1108" s="84"/>
      <c r="D1108" s="84"/>
      <c r="E1108" s="84"/>
      <c r="F1108" s="84"/>
      <c r="G1108" s="84"/>
      <c r="H1108" s="84"/>
      <c r="I1108" s="84"/>
      <c r="J1108" s="84"/>
      <c r="K1108" s="84"/>
      <c r="L1108" s="84"/>
      <c r="M1108" s="84"/>
      <c r="N1108" s="84"/>
      <c r="O1108" s="84"/>
      <c r="P1108" s="84"/>
      <c r="Q1108" s="84"/>
      <c r="R1108" s="84"/>
      <c r="S1108" s="84"/>
      <c r="T1108" s="84"/>
      <c r="U1108" s="84"/>
      <c r="V1108" s="84"/>
      <c r="W1108" s="84"/>
      <c r="X1108" s="84"/>
      <c r="Y1108" s="84"/>
      <c r="Z1108" s="84"/>
      <c r="AA1108" s="84"/>
      <c r="AB1108" s="84"/>
      <c r="AC1108" s="84"/>
      <c r="AD1108" s="84"/>
      <c r="AE1108" s="84"/>
      <c r="AF1108" s="84"/>
      <c r="AG1108" s="84"/>
      <c r="AH1108" s="84"/>
      <c r="AI1108" s="84"/>
      <c r="AJ1108" s="84"/>
    </row>
    <row r="1109" spans="1:36" x14ac:dyDescent="0.25">
      <c r="A1109" s="257"/>
      <c r="B1109" s="85"/>
      <c r="C1109" s="85"/>
      <c r="D1109" s="85"/>
      <c r="E1109" s="85"/>
      <c r="F1109" s="85"/>
      <c r="G1109" s="85"/>
      <c r="H1109" s="85"/>
      <c r="I1109" s="85"/>
      <c r="J1109" s="85"/>
      <c r="K1109" s="85"/>
      <c r="L1109" s="85"/>
      <c r="M1109" s="85"/>
      <c r="N1109" s="85"/>
      <c r="O1109" s="85"/>
      <c r="P1109" s="85"/>
      <c r="Q1109" s="85"/>
      <c r="R1109" s="85"/>
      <c r="S1109" s="85"/>
      <c r="T1109" s="85"/>
      <c r="U1109" s="85"/>
      <c r="V1109" s="85"/>
      <c r="W1109" s="85"/>
      <c r="X1109" s="85"/>
      <c r="Y1109" s="85"/>
      <c r="Z1109" s="85"/>
      <c r="AA1109" s="85"/>
      <c r="AB1109" s="85"/>
      <c r="AC1109" s="85"/>
      <c r="AD1109" s="85"/>
      <c r="AE1109" s="85"/>
      <c r="AF1109" s="85"/>
      <c r="AG1109" s="85"/>
      <c r="AH1109" s="85"/>
      <c r="AI1109" s="85"/>
      <c r="AJ1109" s="85"/>
    </row>
    <row r="1110" spans="1:36" x14ac:dyDescent="0.25">
      <c r="A1110" s="256"/>
      <c r="B1110" s="84"/>
      <c r="C1110" s="84"/>
      <c r="D1110" s="84"/>
      <c r="E1110" s="84"/>
      <c r="F1110" s="84"/>
      <c r="G1110" s="84"/>
      <c r="H1110" s="84"/>
      <c r="I1110" s="84"/>
      <c r="J1110" s="84"/>
      <c r="K1110" s="84"/>
      <c r="L1110" s="84"/>
      <c r="M1110" s="84"/>
      <c r="N1110" s="84"/>
      <c r="O1110" s="84"/>
      <c r="P1110" s="84"/>
      <c r="Q1110" s="84"/>
      <c r="R1110" s="84"/>
      <c r="S1110" s="84"/>
      <c r="T1110" s="84"/>
      <c r="U1110" s="84"/>
      <c r="V1110" s="84"/>
      <c r="W1110" s="84"/>
      <c r="X1110" s="84"/>
      <c r="Y1110" s="84"/>
      <c r="Z1110" s="84"/>
      <c r="AA1110" s="84"/>
      <c r="AB1110" s="84"/>
      <c r="AC1110" s="84"/>
      <c r="AD1110" s="84"/>
      <c r="AE1110" s="84"/>
      <c r="AF1110" s="84"/>
      <c r="AG1110" s="84"/>
      <c r="AH1110" s="84"/>
      <c r="AI1110" s="84"/>
      <c r="AJ1110" s="84"/>
    </row>
    <row r="1111" spans="1:36" x14ac:dyDescent="0.25">
      <c r="A1111" s="257"/>
      <c r="B1111" s="85"/>
      <c r="C1111" s="85"/>
      <c r="D1111" s="85"/>
      <c r="E1111" s="85"/>
      <c r="F1111" s="85"/>
      <c r="G1111" s="85"/>
      <c r="H1111" s="85"/>
      <c r="I1111" s="85"/>
      <c r="J1111" s="85"/>
      <c r="K1111" s="85"/>
      <c r="L1111" s="85"/>
      <c r="M1111" s="85"/>
      <c r="N1111" s="85"/>
      <c r="O1111" s="85"/>
      <c r="P1111" s="85"/>
      <c r="Q1111" s="85"/>
      <c r="R1111" s="85"/>
      <c r="S1111" s="85"/>
      <c r="T1111" s="85"/>
      <c r="U1111" s="85"/>
      <c r="V1111" s="85"/>
      <c r="W1111" s="85"/>
      <c r="X1111" s="85"/>
      <c r="Y1111" s="85"/>
      <c r="Z1111" s="85"/>
      <c r="AA1111" s="85"/>
      <c r="AB1111" s="85"/>
      <c r="AC1111" s="85"/>
      <c r="AD1111" s="85"/>
      <c r="AE1111" s="85"/>
      <c r="AF1111" s="85"/>
      <c r="AG1111" s="85"/>
      <c r="AH1111" s="85"/>
      <c r="AI1111" s="85"/>
      <c r="AJ1111" s="85"/>
    </row>
    <row r="1112" spans="1:36" x14ac:dyDescent="0.25">
      <c r="A1112" s="256"/>
      <c r="B1112" s="84"/>
      <c r="C1112" s="84"/>
      <c r="D1112" s="84"/>
      <c r="E1112" s="84"/>
      <c r="F1112" s="84"/>
      <c r="G1112" s="84"/>
      <c r="H1112" s="84"/>
      <c r="I1112" s="84"/>
      <c r="J1112" s="84"/>
      <c r="K1112" s="84"/>
      <c r="L1112" s="84"/>
      <c r="M1112" s="84"/>
      <c r="N1112" s="84"/>
      <c r="O1112" s="84"/>
      <c r="P1112" s="84"/>
      <c r="Q1112" s="84"/>
      <c r="R1112" s="84"/>
      <c r="S1112" s="84"/>
      <c r="T1112" s="84"/>
      <c r="U1112" s="84"/>
      <c r="V1112" s="84"/>
      <c r="W1112" s="84"/>
      <c r="X1112" s="84"/>
      <c r="Y1112" s="84"/>
      <c r="Z1112" s="84"/>
      <c r="AA1112" s="84"/>
      <c r="AB1112" s="84"/>
      <c r="AC1112" s="84"/>
      <c r="AD1112" s="84"/>
      <c r="AE1112" s="84"/>
      <c r="AF1112" s="84"/>
      <c r="AG1112" s="84"/>
      <c r="AH1112" s="84"/>
      <c r="AI1112" s="84"/>
      <c r="AJ1112" s="84"/>
    </row>
    <row r="1113" spans="1:36" x14ac:dyDescent="0.25">
      <c r="A1113" s="257"/>
      <c r="B1113" s="85"/>
      <c r="C1113" s="85"/>
      <c r="D1113" s="85"/>
      <c r="E1113" s="85"/>
      <c r="F1113" s="85"/>
      <c r="G1113" s="85"/>
      <c r="H1113" s="85"/>
      <c r="I1113" s="85"/>
      <c r="J1113" s="85"/>
      <c r="K1113" s="85"/>
      <c r="L1113" s="85"/>
      <c r="M1113" s="85"/>
      <c r="N1113" s="85"/>
      <c r="O1113" s="85"/>
      <c r="P1113" s="85"/>
      <c r="Q1113" s="85"/>
      <c r="R1113" s="85"/>
      <c r="S1113" s="85"/>
      <c r="T1113" s="85"/>
      <c r="U1113" s="85"/>
      <c r="V1113" s="85"/>
      <c r="W1113" s="85"/>
      <c r="X1113" s="85"/>
      <c r="Y1113" s="85"/>
      <c r="Z1113" s="85"/>
      <c r="AA1113" s="85"/>
      <c r="AB1113" s="85"/>
      <c r="AC1113" s="85"/>
      <c r="AD1113" s="85"/>
      <c r="AE1113" s="85"/>
      <c r="AF1113" s="85"/>
      <c r="AG1113" s="85"/>
      <c r="AH1113" s="85"/>
      <c r="AI1113" s="85"/>
      <c r="AJ1113" s="85"/>
    </row>
    <row r="1114" spans="1:36" x14ac:dyDescent="0.25">
      <c r="A1114" s="256"/>
      <c r="B1114" s="84"/>
      <c r="C1114" s="84"/>
      <c r="D1114" s="84"/>
      <c r="E1114" s="84"/>
      <c r="F1114" s="84"/>
      <c r="G1114" s="84"/>
      <c r="H1114" s="84"/>
      <c r="I1114" s="84"/>
      <c r="J1114" s="84"/>
      <c r="K1114" s="84"/>
      <c r="L1114" s="84"/>
      <c r="M1114" s="84"/>
      <c r="N1114" s="84"/>
      <c r="O1114" s="84"/>
      <c r="P1114" s="84"/>
      <c r="Q1114" s="84"/>
      <c r="R1114" s="84"/>
      <c r="S1114" s="84"/>
      <c r="T1114" s="84"/>
      <c r="U1114" s="84"/>
      <c r="V1114" s="84"/>
      <c r="W1114" s="84"/>
      <c r="X1114" s="84"/>
      <c r="Y1114" s="84"/>
      <c r="Z1114" s="84"/>
      <c r="AA1114" s="84"/>
      <c r="AB1114" s="84"/>
      <c r="AC1114" s="84"/>
      <c r="AD1114" s="84"/>
      <c r="AE1114" s="84"/>
      <c r="AF1114" s="84"/>
      <c r="AG1114" s="84"/>
      <c r="AH1114" s="84"/>
      <c r="AI1114" s="84"/>
      <c r="AJ1114" s="84"/>
    </row>
    <row r="1115" spans="1:36" x14ac:dyDescent="0.25">
      <c r="A1115" s="257"/>
      <c r="B1115" s="85"/>
      <c r="C1115" s="85"/>
      <c r="D1115" s="85"/>
      <c r="E1115" s="85"/>
      <c r="F1115" s="85"/>
      <c r="G1115" s="85"/>
      <c r="H1115" s="85"/>
      <c r="I1115" s="85"/>
      <c r="J1115" s="85"/>
      <c r="K1115" s="85"/>
      <c r="L1115" s="85"/>
      <c r="M1115" s="85"/>
      <c r="N1115" s="85"/>
      <c r="O1115" s="85"/>
      <c r="P1115" s="85"/>
      <c r="Q1115" s="85"/>
      <c r="R1115" s="85"/>
      <c r="S1115" s="85"/>
      <c r="T1115" s="85"/>
      <c r="U1115" s="85"/>
      <c r="V1115" s="85"/>
      <c r="W1115" s="85"/>
      <c r="X1115" s="85"/>
      <c r="Y1115" s="85"/>
      <c r="Z1115" s="85"/>
      <c r="AA1115" s="85"/>
      <c r="AB1115" s="85"/>
      <c r="AC1115" s="85"/>
      <c r="AD1115" s="85"/>
      <c r="AE1115" s="85"/>
      <c r="AF1115" s="85"/>
      <c r="AG1115" s="85"/>
      <c r="AH1115" s="85"/>
      <c r="AI1115" s="85"/>
      <c r="AJ1115" s="85"/>
    </row>
    <row r="1116" spans="1:36" x14ac:dyDescent="0.25">
      <c r="A1116" s="256"/>
      <c r="B1116" s="84"/>
      <c r="C1116" s="84"/>
      <c r="D1116" s="84"/>
      <c r="E1116" s="84"/>
      <c r="F1116" s="84"/>
      <c r="G1116" s="84"/>
      <c r="H1116" s="84"/>
      <c r="I1116" s="84"/>
      <c r="J1116" s="84"/>
      <c r="K1116" s="84"/>
      <c r="L1116" s="84"/>
      <c r="M1116" s="84"/>
      <c r="N1116" s="84"/>
      <c r="O1116" s="84"/>
      <c r="P1116" s="84"/>
      <c r="Q1116" s="84"/>
      <c r="R1116" s="84"/>
      <c r="S1116" s="84"/>
      <c r="T1116" s="84"/>
      <c r="U1116" s="84"/>
      <c r="V1116" s="84"/>
      <c r="W1116" s="84"/>
      <c r="X1116" s="84"/>
      <c r="Y1116" s="84"/>
      <c r="Z1116" s="84"/>
      <c r="AA1116" s="84"/>
      <c r="AB1116" s="84"/>
      <c r="AC1116" s="84"/>
      <c r="AD1116" s="84"/>
      <c r="AE1116" s="84"/>
      <c r="AF1116" s="84"/>
      <c r="AG1116" s="84"/>
      <c r="AH1116" s="84"/>
      <c r="AI1116" s="84"/>
      <c r="AJ1116" s="84"/>
    </row>
    <row r="1117" spans="1:36" x14ac:dyDescent="0.25">
      <c r="A1117" s="257"/>
      <c r="B1117" s="85"/>
      <c r="C1117" s="85"/>
      <c r="D1117" s="85"/>
      <c r="E1117" s="85"/>
      <c r="F1117" s="85"/>
      <c r="G1117" s="85"/>
      <c r="H1117" s="85"/>
      <c r="I1117" s="85"/>
      <c r="J1117" s="85"/>
      <c r="K1117" s="85"/>
      <c r="L1117" s="85"/>
      <c r="M1117" s="85"/>
      <c r="N1117" s="85"/>
      <c r="O1117" s="85"/>
      <c r="P1117" s="85"/>
      <c r="Q1117" s="85"/>
      <c r="R1117" s="85"/>
      <c r="S1117" s="85"/>
      <c r="T1117" s="85"/>
      <c r="U1117" s="85"/>
      <c r="V1117" s="85"/>
      <c r="W1117" s="85"/>
      <c r="X1117" s="85"/>
      <c r="Y1117" s="85"/>
      <c r="Z1117" s="85"/>
      <c r="AA1117" s="85"/>
      <c r="AB1117" s="85"/>
      <c r="AC1117" s="85"/>
      <c r="AD1117" s="85"/>
      <c r="AE1117" s="85"/>
      <c r="AF1117" s="85"/>
      <c r="AG1117" s="85"/>
      <c r="AH1117" s="85"/>
      <c r="AI1117" s="85"/>
      <c r="AJ1117" s="85"/>
    </row>
    <row r="1118" spans="1:36" x14ac:dyDescent="0.25">
      <c r="A1118" s="256"/>
      <c r="B1118" s="84"/>
      <c r="C1118" s="84"/>
      <c r="D1118" s="84"/>
      <c r="E1118" s="84"/>
      <c r="F1118" s="84"/>
      <c r="G1118" s="84"/>
      <c r="H1118" s="84"/>
      <c r="I1118" s="84"/>
      <c r="J1118" s="84"/>
      <c r="K1118" s="84"/>
      <c r="L1118" s="84"/>
      <c r="M1118" s="84"/>
      <c r="N1118" s="84"/>
      <c r="O1118" s="84"/>
      <c r="P1118" s="84"/>
      <c r="Q1118" s="84"/>
      <c r="R1118" s="84"/>
      <c r="S1118" s="84"/>
      <c r="T1118" s="84"/>
      <c r="U1118" s="84"/>
      <c r="V1118" s="84"/>
      <c r="W1118" s="84"/>
      <c r="X1118" s="84"/>
      <c r="Y1118" s="84"/>
      <c r="Z1118" s="84"/>
      <c r="AA1118" s="84"/>
      <c r="AB1118" s="84"/>
      <c r="AC1118" s="84"/>
      <c r="AD1118" s="84"/>
      <c r="AE1118" s="84"/>
      <c r="AF1118" s="84"/>
      <c r="AG1118" s="84"/>
      <c r="AH1118" s="84"/>
      <c r="AI1118" s="84"/>
      <c r="AJ1118" s="84"/>
    </row>
    <row r="1119" spans="1:36" x14ac:dyDescent="0.25">
      <c r="A1119" s="257"/>
      <c r="B1119" s="85"/>
      <c r="C1119" s="85"/>
      <c r="D1119" s="85"/>
      <c r="E1119" s="85"/>
      <c r="F1119" s="85"/>
      <c r="G1119" s="85"/>
      <c r="H1119" s="85"/>
      <c r="I1119" s="85"/>
      <c r="J1119" s="85"/>
      <c r="K1119" s="85"/>
      <c r="L1119" s="85"/>
      <c r="M1119" s="85"/>
      <c r="N1119" s="85"/>
      <c r="O1119" s="85"/>
      <c r="P1119" s="85"/>
      <c r="Q1119" s="85"/>
      <c r="R1119" s="85"/>
      <c r="S1119" s="85"/>
      <c r="T1119" s="85"/>
      <c r="U1119" s="85"/>
      <c r="V1119" s="85"/>
      <c r="W1119" s="85"/>
      <c r="X1119" s="85"/>
      <c r="Y1119" s="85"/>
      <c r="Z1119" s="85"/>
      <c r="AA1119" s="85"/>
      <c r="AB1119" s="85"/>
      <c r="AC1119" s="85"/>
      <c r="AD1119" s="85"/>
      <c r="AE1119" s="85"/>
      <c r="AF1119" s="85"/>
      <c r="AG1119" s="85"/>
      <c r="AH1119" s="85"/>
      <c r="AI1119" s="85"/>
      <c r="AJ1119" s="85"/>
    </row>
    <row r="1120" spans="1:36" x14ac:dyDescent="0.25">
      <c r="A1120" s="256"/>
      <c r="B1120" s="84"/>
      <c r="C1120" s="84"/>
      <c r="D1120" s="84"/>
      <c r="E1120" s="84"/>
      <c r="F1120" s="84"/>
      <c r="G1120" s="84"/>
      <c r="H1120" s="84"/>
      <c r="I1120" s="84"/>
      <c r="J1120" s="84"/>
      <c r="K1120" s="84"/>
      <c r="L1120" s="84"/>
      <c r="M1120" s="84"/>
      <c r="N1120" s="84"/>
      <c r="O1120" s="84"/>
      <c r="P1120" s="84"/>
      <c r="Q1120" s="84"/>
      <c r="R1120" s="84"/>
      <c r="S1120" s="84"/>
      <c r="T1120" s="84"/>
      <c r="U1120" s="84"/>
      <c r="V1120" s="84"/>
      <c r="W1120" s="84"/>
      <c r="X1120" s="84"/>
      <c r="Y1120" s="84"/>
      <c r="Z1120" s="84"/>
      <c r="AA1120" s="84"/>
      <c r="AB1120" s="84"/>
      <c r="AC1120" s="84"/>
      <c r="AD1120" s="84"/>
      <c r="AE1120" s="84"/>
      <c r="AF1120" s="84"/>
      <c r="AG1120" s="84"/>
      <c r="AH1120" s="84"/>
      <c r="AI1120" s="84"/>
      <c r="AJ1120" s="84"/>
    </row>
    <row r="1121" spans="1:36" x14ac:dyDescent="0.25">
      <c r="A1121" s="257"/>
      <c r="B1121" s="85"/>
      <c r="C1121" s="85"/>
      <c r="D1121" s="85"/>
      <c r="E1121" s="85"/>
      <c r="F1121" s="85"/>
      <c r="G1121" s="85"/>
      <c r="H1121" s="85"/>
      <c r="I1121" s="85"/>
      <c r="J1121" s="85"/>
      <c r="K1121" s="85"/>
      <c r="L1121" s="85"/>
      <c r="M1121" s="85"/>
      <c r="N1121" s="85"/>
      <c r="O1121" s="85"/>
      <c r="P1121" s="85"/>
      <c r="Q1121" s="85"/>
      <c r="R1121" s="85"/>
      <c r="S1121" s="85"/>
      <c r="T1121" s="85"/>
      <c r="U1121" s="85"/>
      <c r="V1121" s="85"/>
      <c r="W1121" s="85"/>
      <c r="X1121" s="85"/>
      <c r="Y1121" s="85"/>
      <c r="Z1121" s="85"/>
      <c r="AA1121" s="85"/>
      <c r="AB1121" s="85"/>
      <c r="AC1121" s="85"/>
      <c r="AD1121" s="85"/>
      <c r="AE1121" s="85"/>
      <c r="AF1121" s="85"/>
      <c r="AG1121" s="85"/>
      <c r="AH1121" s="85"/>
      <c r="AI1121" s="85"/>
      <c r="AJ1121" s="85"/>
    </row>
    <row r="1122" spans="1:36" x14ac:dyDescent="0.25">
      <c r="A1122" s="256"/>
      <c r="B1122" s="84"/>
      <c r="C1122" s="84"/>
      <c r="D1122" s="84"/>
      <c r="E1122" s="84"/>
      <c r="F1122" s="84"/>
      <c r="G1122" s="84"/>
      <c r="H1122" s="84"/>
      <c r="I1122" s="84"/>
      <c r="J1122" s="84"/>
      <c r="K1122" s="84"/>
      <c r="L1122" s="84"/>
      <c r="M1122" s="84"/>
      <c r="N1122" s="84"/>
      <c r="O1122" s="84"/>
      <c r="P1122" s="84"/>
      <c r="Q1122" s="84"/>
      <c r="R1122" s="84"/>
      <c r="S1122" s="84"/>
      <c r="T1122" s="84"/>
      <c r="U1122" s="84"/>
      <c r="V1122" s="84"/>
      <c r="W1122" s="84"/>
      <c r="X1122" s="84"/>
      <c r="Y1122" s="84"/>
      <c r="Z1122" s="84"/>
      <c r="AA1122" s="84"/>
      <c r="AB1122" s="84"/>
      <c r="AC1122" s="84"/>
      <c r="AD1122" s="84"/>
      <c r="AE1122" s="84"/>
      <c r="AF1122" s="84"/>
      <c r="AG1122" s="84"/>
      <c r="AH1122" s="84"/>
      <c r="AI1122" s="84"/>
      <c r="AJ1122" s="84"/>
    </row>
    <row r="1123" spans="1:36" x14ac:dyDescent="0.25">
      <c r="A1123" s="257"/>
      <c r="B1123" s="85"/>
      <c r="C1123" s="85"/>
      <c r="D1123" s="85"/>
      <c r="E1123" s="85"/>
      <c r="F1123" s="85"/>
      <c r="G1123" s="85"/>
      <c r="H1123" s="85"/>
      <c r="I1123" s="85"/>
      <c r="J1123" s="85"/>
      <c r="K1123" s="85"/>
      <c r="L1123" s="85"/>
      <c r="M1123" s="85"/>
      <c r="N1123" s="85"/>
      <c r="O1123" s="85"/>
      <c r="P1123" s="85"/>
      <c r="Q1123" s="85"/>
      <c r="R1123" s="85"/>
      <c r="S1123" s="85"/>
      <c r="T1123" s="85"/>
      <c r="U1123" s="85"/>
      <c r="V1123" s="85"/>
      <c r="W1123" s="85"/>
      <c r="X1123" s="85"/>
      <c r="Y1123" s="85"/>
      <c r="Z1123" s="85"/>
      <c r="AA1123" s="85"/>
      <c r="AB1123" s="85"/>
      <c r="AC1123" s="85"/>
      <c r="AD1123" s="85"/>
      <c r="AE1123" s="85"/>
      <c r="AF1123" s="85"/>
      <c r="AG1123" s="85"/>
      <c r="AH1123" s="85"/>
      <c r="AI1123" s="85"/>
      <c r="AJ1123" s="85"/>
    </row>
    <row r="1124" spans="1:36" x14ac:dyDescent="0.25">
      <c r="A1124" s="256"/>
      <c r="B1124" s="84"/>
      <c r="C1124" s="84"/>
      <c r="D1124" s="84"/>
      <c r="E1124" s="84"/>
      <c r="F1124" s="84"/>
      <c r="G1124" s="84"/>
      <c r="H1124" s="84"/>
      <c r="I1124" s="84"/>
      <c r="J1124" s="84"/>
      <c r="K1124" s="84"/>
      <c r="L1124" s="84"/>
      <c r="M1124" s="84"/>
      <c r="N1124" s="84"/>
      <c r="O1124" s="84"/>
      <c r="P1124" s="84"/>
      <c r="Q1124" s="84"/>
      <c r="R1124" s="84"/>
      <c r="S1124" s="84"/>
      <c r="T1124" s="84"/>
      <c r="U1124" s="84"/>
      <c r="V1124" s="84"/>
      <c r="W1124" s="84"/>
      <c r="X1124" s="84"/>
      <c r="Y1124" s="84"/>
      <c r="Z1124" s="84"/>
      <c r="AA1124" s="84"/>
      <c r="AB1124" s="84"/>
      <c r="AC1124" s="84"/>
      <c r="AD1124" s="84"/>
      <c r="AE1124" s="84"/>
      <c r="AF1124" s="84"/>
      <c r="AG1124" s="84"/>
      <c r="AH1124" s="84"/>
      <c r="AI1124" s="84"/>
      <c r="AJ1124" s="84"/>
    </row>
    <row r="1125" spans="1:36" x14ac:dyDescent="0.25">
      <c r="A1125" s="257"/>
      <c r="B1125" s="85"/>
      <c r="C1125" s="85"/>
      <c r="D1125" s="85"/>
      <c r="E1125" s="85"/>
      <c r="F1125" s="85"/>
      <c r="G1125" s="85"/>
      <c r="H1125" s="85"/>
      <c r="I1125" s="85"/>
      <c r="J1125" s="85"/>
      <c r="K1125" s="85"/>
      <c r="L1125" s="85"/>
      <c r="M1125" s="85"/>
      <c r="N1125" s="85"/>
      <c r="O1125" s="85"/>
      <c r="P1125" s="85"/>
      <c r="Q1125" s="85"/>
      <c r="R1125" s="85"/>
      <c r="S1125" s="85"/>
      <c r="T1125" s="85"/>
      <c r="U1125" s="85"/>
      <c r="V1125" s="85"/>
      <c r="W1125" s="85"/>
      <c r="X1125" s="85"/>
      <c r="Y1125" s="85"/>
      <c r="Z1125" s="85"/>
      <c r="AA1125" s="85"/>
      <c r="AB1125" s="85"/>
      <c r="AC1125" s="85"/>
      <c r="AD1125" s="85"/>
      <c r="AE1125" s="85"/>
      <c r="AF1125" s="85"/>
      <c r="AG1125" s="85"/>
      <c r="AH1125" s="85"/>
      <c r="AI1125" s="85"/>
      <c r="AJ1125" s="85"/>
    </row>
    <row r="1126" spans="1:36" x14ac:dyDescent="0.25">
      <c r="A1126" s="256"/>
      <c r="B1126" s="84"/>
      <c r="C1126" s="84"/>
      <c r="D1126" s="84"/>
      <c r="E1126" s="84"/>
      <c r="F1126" s="84"/>
      <c r="G1126" s="84"/>
      <c r="H1126" s="84"/>
      <c r="I1126" s="84"/>
      <c r="J1126" s="84"/>
      <c r="K1126" s="84"/>
      <c r="L1126" s="84"/>
      <c r="M1126" s="84"/>
      <c r="N1126" s="84"/>
      <c r="O1126" s="84"/>
      <c r="P1126" s="84"/>
      <c r="Q1126" s="84"/>
      <c r="R1126" s="84"/>
      <c r="S1126" s="84"/>
      <c r="T1126" s="84"/>
      <c r="U1126" s="84"/>
      <c r="V1126" s="84"/>
      <c r="W1126" s="84"/>
      <c r="X1126" s="84"/>
      <c r="Y1126" s="84"/>
      <c r="Z1126" s="84"/>
      <c r="AA1126" s="84"/>
      <c r="AB1126" s="84"/>
      <c r="AC1126" s="84"/>
      <c r="AD1126" s="84"/>
      <c r="AE1126" s="84"/>
      <c r="AF1126" s="84"/>
      <c r="AG1126" s="84"/>
      <c r="AH1126" s="84"/>
      <c r="AI1126" s="84"/>
      <c r="AJ1126" s="84"/>
    </row>
    <row r="1127" spans="1:36" x14ac:dyDescent="0.25">
      <c r="A1127" s="257"/>
      <c r="B1127" s="85"/>
      <c r="C1127" s="85"/>
      <c r="D1127" s="85"/>
      <c r="E1127" s="85"/>
      <c r="F1127" s="85"/>
      <c r="G1127" s="85"/>
      <c r="H1127" s="85"/>
      <c r="I1127" s="85"/>
      <c r="J1127" s="85"/>
      <c r="K1127" s="85"/>
      <c r="L1127" s="85"/>
      <c r="M1127" s="85"/>
      <c r="N1127" s="85"/>
      <c r="O1127" s="85"/>
      <c r="P1127" s="85"/>
      <c r="Q1127" s="85"/>
      <c r="R1127" s="85"/>
      <c r="S1127" s="85"/>
      <c r="T1127" s="85"/>
      <c r="U1127" s="85"/>
      <c r="V1127" s="85"/>
      <c r="W1127" s="85"/>
      <c r="X1127" s="85"/>
      <c r="Y1127" s="85"/>
      <c r="Z1127" s="85"/>
      <c r="AA1127" s="85"/>
      <c r="AB1127" s="85"/>
      <c r="AC1127" s="85"/>
      <c r="AD1127" s="85"/>
      <c r="AE1127" s="85"/>
      <c r="AF1127" s="85"/>
      <c r="AG1127" s="85"/>
      <c r="AH1127" s="85"/>
      <c r="AI1127" s="85"/>
      <c r="AJ1127" s="85"/>
    </row>
    <row r="1128" spans="1:36" x14ac:dyDescent="0.25">
      <c r="A1128" s="256"/>
      <c r="B1128" s="84"/>
      <c r="C1128" s="84"/>
      <c r="D1128" s="84"/>
      <c r="E1128" s="84"/>
      <c r="F1128" s="84"/>
      <c r="G1128" s="84"/>
      <c r="H1128" s="84"/>
      <c r="I1128" s="84"/>
      <c r="J1128" s="84"/>
      <c r="K1128" s="84"/>
      <c r="L1128" s="84"/>
      <c r="M1128" s="84"/>
      <c r="N1128" s="84"/>
      <c r="O1128" s="84"/>
      <c r="P1128" s="84"/>
      <c r="Q1128" s="84"/>
      <c r="R1128" s="84"/>
      <c r="S1128" s="84"/>
      <c r="T1128" s="84"/>
      <c r="U1128" s="84"/>
      <c r="V1128" s="84"/>
      <c r="W1128" s="84"/>
      <c r="X1128" s="84"/>
      <c r="Y1128" s="84"/>
      <c r="Z1128" s="84"/>
      <c r="AA1128" s="84"/>
      <c r="AB1128" s="84"/>
      <c r="AC1128" s="84"/>
      <c r="AD1128" s="84"/>
      <c r="AE1128" s="84"/>
      <c r="AF1128" s="84"/>
      <c r="AG1128" s="84"/>
      <c r="AH1128" s="84"/>
      <c r="AI1128" s="84"/>
      <c r="AJ1128" s="84"/>
    </row>
    <row r="1129" spans="1:36" x14ac:dyDescent="0.25">
      <c r="A1129" s="257"/>
      <c r="B1129" s="85"/>
      <c r="C1129" s="85"/>
      <c r="D1129" s="85"/>
      <c r="E1129" s="85"/>
      <c r="F1129" s="85"/>
      <c r="G1129" s="85"/>
      <c r="H1129" s="85"/>
      <c r="I1129" s="85"/>
      <c r="J1129" s="85"/>
      <c r="K1129" s="85"/>
      <c r="L1129" s="85"/>
      <c r="M1129" s="85"/>
      <c r="N1129" s="85"/>
      <c r="O1129" s="85"/>
      <c r="P1129" s="85"/>
      <c r="Q1129" s="85"/>
      <c r="R1129" s="85"/>
      <c r="S1129" s="85"/>
      <c r="T1129" s="85"/>
      <c r="U1129" s="85"/>
      <c r="V1129" s="85"/>
      <c r="W1129" s="85"/>
      <c r="X1129" s="85"/>
      <c r="Y1129" s="85"/>
      <c r="Z1129" s="85"/>
      <c r="AA1129" s="85"/>
      <c r="AB1129" s="85"/>
      <c r="AC1129" s="85"/>
      <c r="AD1129" s="85"/>
      <c r="AE1129" s="85"/>
      <c r="AF1129" s="85"/>
      <c r="AG1129" s="85"/>
      <c r="AH1129" s="85"/>
      <c r="AI1129" s="85"/>
      <c r="AJ1129" s="85"/>
    </row>
    <row r="1130" spans="1:36" x14ac:dyDescent="0.25">
      <c r="A1130" s="256"/>
      <c r="B1130" s="84"/>
      <c r="C1130" s="84"/>
      <c r="D1130" s="84"/>
      <c r="E1130" s="84"/>
      <c r="F1130" s="84"/>
      <c r="G1130" s="84"/>
      <c r="H1130" s="84"/>
      <c r="I1130" s="84"/>
      <c r="J1130" s="84"/>
      <c r="K1130" s="84"/>
      <c r="L1130" s="84"/>
      <c r="M1130" s="84"/>
      <c r="N1130" s="84"/>
      <c r="O1130" s="84"/>
      <c r="P1130" s="84"/>
      <c r="Q1130" s="84"/>
      <c r="R1130" s="84"/>
      <c r="S1130" s="84"/>
      <c r="T1130" s="84"/>
      <c r="U1130" s="84"/>
      <c r="V1130" s="84"/>
      <c r="W1130" s="84"/>
      <c r="X1130" s="84"/>
      <c r="Y1130" s="84"/>
      <c r="Z1130" s="84"/>
      <c r="AA1130" s="84"/>
      <c r="AB1130" s="84"/>
      <c r="AC1130" s="84"/>
      <c r="AD1130" s="84"/>
      <c r="AE1130" s="84"/>
      <c r="AF1130" s="84"/>
      <c r="AG1130" s="84"/>
      <c r="AH1130" s="84"/>
      <c r="AI1130" s="84"/>
      <c r="AJ1130" s="84"/>
    </row>
    <row r="1131" spans="1:36" x14ac:dyDescent="0.25">
      <c r="A1131" s="257"/>
      <c r="B1131" s="85"/>
      <c r="C1131" s="85"/>
      <c r="D1131" s="85"/>
      <c r="E1131" s="85"/>
      <c r="F1131" s="85"/>
      <c r="G1131" s="85"/>
      <c r="H1131" s="85"/>
      <c r="I1131" s="85"/>
      <c r="J1131" s="85"/>
      <c r="K1131" s="85"/>
      <c r="L1131" s="85"/>
      <c r="M1131" s="85"/>
      <c r="N1131" s="85"/>
      <c r="O1131" s="85"/>
      <c r="P1131" s="85"/>
      <c r="Q1131" s="85"/>
      <c r="R1131" s="85"/>
      <c r="S1131" s="85"/>
      <c r="T1131" s="85"/>
      <c r="U1131" s="85"/>
      <c r="V1131" s="85"/>
      <c r="W1131" s="85"/>
      <c r="X1131" s="85"/>
      <c r="Y1131" s="85"/>
      <c r="Z1131" s="85"/>
      <c r="AA1131" s="85"/>
      <c r="AB1131" s="85"/>
      <c r="AC1131" s="85"/>
      <c r="AD1131" s="85"/>
      <c r="AE1131" s="85"/>
      <c r="AF1131" s="85"/>
      <c r="AG1131" s="85"/>
      <c r="AH1131" s="85"/>
      <c r="AI1131" s="85"/>
      <c r="AJ1131" s="85"/>
    </row>
    <row r="1132" spans="1:36" x14ac:dyDescent="0.25">
      <c r="A1132" s="256"/>
      <c r="B1132" s="84"/>
      <c r="C1132" s="84"/>
      <c r="D1132" s="84"/>
      <c r="E1132" s="84"/>
      <c r="F1132" s="84"/>
      <c r="G1132" s="84"/>
      <c r="H1132" s="84"/>
      <c r="I1132" s="84"/>
      <c r="J1132" s="84"/>
      <c r="K1132" s="84"/>
      <c r="L1132" s="84"/>
      <c r="M1132" s="84"/>
      <c r="N1132" s="84"/>
      <c r="O1132" s="84"/>
      <c r="P1132" s="84"/>
      <c r="Q1132" s="84"/>
      <c r="R1132" s="84"/>
      <c r="S1132" s="84"/>
      <c r="T1132" s="84"/>
      <c r="U1132" s="84"/>
      <c r="V1132" s="84"/>
      <c r="W1132" s="84"/>
      <c r="X1132" s="84"/>
      <c r="Y1132" s="84"/>
      <c r="Z1132" s="84"/>
      <c r="AA1132" s="84"/>
      <c r="AB1132" s="84"/>
      <c r="AC1132" s="84"/>
      <c r="AD1132" s="84"/>
      <c r="AE1132" s="84"/>
      <c r="AF1132" s="84"/>
      <c r="AG1132" s="84"/>
      <c r="AH1132" s="84"/>
      <c r="AI1132" s="84"/>
      <c r="AJ1132" s="84"/>
    </row>
    <row r="1133" spans="1:36" x14ac:dyDescent="0.25">
      <c r="A1133" s="257"/>
      <c r="B1133" s="85"/>
      <c r="C1133" s="85"/>
      <c r="D1133" s="85"/>
      <c r="E1133" s="85"/>
      <c r="F1133" s="85"/>
      <c r="G1133" s="85"/>
      <c r="H1133" s="85"/>
      <c r="I1133" s="85"/>
      <c r="J1133" s="85"/>
      <c r="K1133" s="85"/>
      <c r="L1133" s="85"/>
      <c r="M1133" s="85"/>
      <c r="N1133" s="85"/>
      <c r="O1133" s="85"/>
      <c r="P1133" s="85"/>
      <c r="Q1133" s="85"/>
      <c r="R1133" s="85"/>
      <c r="S1133" s="85"/>
      <c r="T1133" s="85"/>
      <c r="U1133" s="85"/>
      <c r="V1133" s="85"/>
      <c r="W1133" s="85"/>
      <c r="X1133" s="85"/>
      <c r="Y1133" s="85"/>
      <c r="Z1133" s="85"/>
      <c r="AA1133" s="85"/>
      <c r="AB1133" s="85"/>
      <c r="AC1133" s="85"/>
      <c r="AD1133" s="85"/>
      <c r="AE1133" s="85"/>
      <c r="AF1133" s="85"/>
      <c r="AG1133" s="85"/>
      <c r="AH1133" s="85"/>
      <c r="AI1133" s="85"/>
      <c r="AJ1133" s="85"/>
    </row>
    <row r="1134" spans="1:36" x14ac:dyDescent="0.25">
      <c r="A1134" s="256"/>
      <c r="B1134" s="84"/>
      <c r="C1134" s="84"/>
      <c r="D1134" s="84"/>
      <c r="E1134" s="84"/>
      <c r="F1134" s="84"/>
      <c r="G1134" s="84"/>
      <c r="H1134" s="84"/>
      <c r="I1134" s="84"/>
      <c r="J1134" s="84"/>
      <c r="K1134" s="84"/>
      <c r="L1134" s="84"/>
      <c r="M1134" s="84"/>
      <c r="N1134" s="84"/>
      <c r="O1134" s="84"/>
      <c r="P1134" s="84"/>
      <c r="Q1134" s="84"/>
      <c r="R1134" s="84"/>
      <c r="S1134" s="84"/>
      <c r="T1134" s="84"/>
      <c r="U1134" s="84"/>
      <c r="V1134" s="84"/>
      <c r="W1134" s="84"/>
      <c r="X1134" s="84"/>
      <c r="Y1134" s="84"/>
      <c r="Z1134" s="84"/>
      <c r="AA1134" s="84"/>
      <c r="AB1134" s="84"/>
      <c r="AC1134" s="84"/>
      <c r="AD1134" s="84"/>
      <c r="AE1134" s="84"/>
      <c r="AF1134" s="84"/>
      <c r="AG1134" s="84"/>
      <c r="AH1134" s="84"/>
      <c r="AI1134" s="84"/>
      <c r="AJ1134" s="84"/>
    </row>
    <row r="1135" spans="1:36" x14ac:dyDescent="0.25">
      <c r="A1135" s="257"/>
      <c r="B1135" s="85"/>
      <c r="C1135" s="85"/>
      <c r="D1135" s="85"/>
      <c r="E1135" s="85"/>
      <c r="F1135" s="85"/>
      <c r="G1135" s="85"/>
      <c r="H1135" s="85"/>
      <c r="I1135" s="85"/>
      <c r="J1135" s="85"/>
      <c r="K1135" s="85"/>
      <c r="L1135" s="85"/>
      <c r="M1135" s="85"/>
      <c r="N1135" s="85"/>
      <c r="O1135" s="85"/>
      <c r="P1135" s="85"/>
      <c r="Q1135" s="85"/>
      <c r="R1135" s="85"/>
      <c r="S1135" s="85"/>
      <c r="T1135" s="85"/>
      <c r="U1135" s="85"/>
      <c r="V1135" s="85"/>
      <c r="W1135" s="85"/>
      <c r="X1135" s="85"/>
      <c r="Y1135" s="85"/>
      <c r="Z1135" s="85"/>
      <c r="AA1135" s="85"/>
      <c r="AB1135" s="85"/>
      <c r="AC1135" s="85"/>
      <c r="AD1135" s="85"/>
      <c r="AE1135" s="85"/>
      <c r="AF1135" s="85"/>
      <c r="AG1135" s="85"/>
      <c r="AH1135" s="85"/>
      <c r="AI1135" s="85"/>
      <c r="AJ1135" s="85"/>
    </row>
    <row r="1136" spans="1:36" x14ac:dyDescent="0.25">
      <c r="A1136" s="256"/>
      <c r="B1136" s="84"/>
      <c r="C1136" s="84"/>
      <c r="D1136" s="84"/>
      <c r="E1136" s="84"/>
      <c r="F1136" s="84"/>
      <c r="G1136" s="84"/>
      <c r="H1136" s="84"/>
      <c r="I1136" s="84"/>
      <c r="J1136" s="84"/>
      <c r="K1136" s="84"/>
      <c r="L1136" s="84"/>
      <c r="M1136" s="84"/>
      <c r="N1136" s="84"/>
      <c r="O1136" s="84"/>
      <c r="P1136" s="84"/>
      <c r="Q1136" s="84"/>
      <c r="R1136" s="84"/>
      <c r="S1136" s="84"/>
      <c r="T1136" s="84"/>
      <c r="U1136" s="84"/>
      <c r="V1136" s="84"/>
      <c r="W1136" s="84"/>
      <c r="X1136" s="84"/>
      <c r="Y1136" s="84"/>
      <c r="Z1136" s="84"/>
      <c r="AA1136" s="84"/>
      <c r="AB1136" s="84"/>
      <c r="AC1136" s="84"/>
      <c r="AD1136" s="84"/>
      <c r="AE1136" s="84"/>
      <c r="AF1136" s="84"/>
      <c r="AG1136" s="84"/>
      <c r="AH1136" s="84"/>
      <c r="AI1136" s="84"/>
      <c r="AJ1136" s="84"/>
    </row>
    <row r="1137" spans="1:36" x14ac:dyDescent="0.25">
      <c r="A1137" s="257"/>
      <c r="B1137" s="85"/>
      <c r="C1137" s="85"/>
      <c r="D1137" s="85"/>
      <c r="E1137" s="85"/>
      <c r="F1137" s="85"/>
      <c r="G1137" s="85"/>
      <c r="H1137" s="85"/>
      <c r="I1137" s="85"/>
      <c r="J1137" s="85"/>
      <c r="K1137" s="85"/>
      <c r="L1137" s="85"/>
      <c r="M1137" s="85"/>
      <c r="N1137" s="85"/>
      <c r="O1137" s="85"/>
      <c r="P1137" s="85"/>
      <c r="Q1137" s="85"/>
      <c r="R1137" s="85"/>
      <c r="S1137" s="85"/>
      <c r="T1137" s="85"/>
      <c r="U1137" s="85"/>
      <c r="V1137" s="85"/>
      <c r="W1137" s="85"/>
      <c r="X1137" s="85"/>
      <c r="Y1137" s="85"/>
      <c r="Z1137" s="85"/>
      <c r="AA1137" s="85"/>
      <c r="AB1137" s="85"/>
      <c r="AC1137" s="85"/>
      <c r="AD1137" s="85"/>
      <c r="AE1137" s="85"/>
      <c r="AF1137" s="85"/>
      <c r="AG1137" s="85"/>
      <c r="AH1137" s="85"/>
      <c r="AI1137" s="85"/>
      <c r="AJ1137" s="85"/>
    </row>
    <row r="1138" spans="1:36" x14ac:dyDescent="0.25">
      <c r="A1138" s="256"/>
      <c r="B1138" s="84"/>
      <c r="C1138" s="84"/>
      <c r="D1138" s="84"/>
      <c r="E1138" s="84"/>
      <c r="F1138" s="84"/>
      <c r="G1138" s="84"/>
      <c r="H1138" s="84"/>
      <c r="I1138" s="84"/>
      <c r="J1138" s="84"/>
      <c r="K1138" s="84"/>
      <c r="L1138" s="84"/>
      <c r="M1138" s="84"/>
      <c r="N1138" s="84"/>
      <c r="O1138" s="84"/>
      <c r="P1138" s="84"/>
      <c r="Q1138" s="84"/>
      <c r="R1138" s="84"/>
      <c r="S1138" s="84"/>
      <c r="T1138" s="84"/>
      <c r="U1138" s="84"/>
      <c r="V1138" s="84"/>
      <c r="W1138" s="84"/>
      <c r="X1138" s="84"/>
      <c r="Y1138" s="84"/>
      <c r="Z1138" s="84"/>
      <c r="AA1138" s="84"/>
      <c r="AB1138" s="84"/>
      <c r="AC1138" s="84"/>
      <c r="AD1138" s="84"/>
      <c r="AE1138" s="84"/>
      <c r="AF1138" s="84"/>
      <c r="AG1138" s="84"/>
      <c r="AH1138" s="84"/>
      <c r="AI1138" s="84"/>
      <c r="AJ1138" s="84"/>
    </row>
    <row r="1139" spans="1:36" x14ac:dyDescent="0.25">
      <c r="A1139" s="257"/>
      <c r="B1139" s="85"/>
      <c r="C1139" s="85"/>
      <c r="D1139" s="85"/>
      <c r="E1139" s="85"/>
      <c r="F1139" s="85"/>
      <c r="G1139" s="85"/>
      <c r="H1139" s="85"/>
      <c r="I1139" s="85"/>
      <c r="J1139" s="85"/>
      <c r="K1139" s="85"/>
      <c r="L1139" s="85"/>
      <c r="M1139" s="85"/>
      <c r="N1139" s="85"/>
      <c r="O1139" s="85"/>
      <c r="P1139" s="85"/>
      <c r="Q1139" s="85"/>
      <c r="R1139" s="85"/>
      <c r="S1139" s="85"/>
      <c r="T1139" s="85"/>
      <c r="U1139" s="85"/>
      <c r="V1139" s="85"/>
      <c r="W1139" s="85"/>
      <c r="X1139" s="85"/>
      <c r="Y1139" s="85"/>
      <c r="Z1139" s="85"/>
      <c r="AA1139" s="85"/>
      <c r="AB1139" s="85"/>
      <c r="AC1139" s="85"/>
      <c r="AD1139" s="85"/>
      <c r="AE1139" s="85"/>
      <c r="AF1139" s="85"/>
      <c r="AG1139" s="85"/>
      <c r="AH1139" s="85"/>
      <c r="AI1139" s="85"/>
      <c r="AJ1139" s="85"/>
    </row>
    <row r="1140" spans="1:36" x14ac:dyDescent="0.25">
      <c r="A1140" s="256"/>
      <c r="B1140" s="84"/>
      <c r="C1140" s="84"/>
      <c r="D1140" s="84"/>
      <c r="E1140" s="84"/>
      <c r="F1140" s="84"/>
      <c r="G1140" s="84"/>
      <c r="H1140" s="84"/>
      <c r="I1140" s="84"/>
      <c r="J1140" s="84"/>
      <c r="K1140" s="84"/>
      <c r="L1140" s="84"/>
      <c r="M1140" s="84"/>
      <c r="N1140" s="84"/>
      <c r="O1140" s="84"/>
      <c r="P1140" s="84"/>
      <c r="Q1140" s="84"/>
      <c r="R1140" s="84"/>
      <c r="S1140" s="84"/>
      <c r="T1140" s="84"/>
      <c r="U1140" s="84"/>
      <c r="V1140" s="84"/>
      <c r="W1140" s="84"/>
      <c r="X1140" s="84"/>
      <c r="Y1140" s="84"/>
      <c r="Z1140" s="84"/>
      <c r="AA1140" s="84"/>
      <c r="AB1140" s="84"/>
      <c r="AC1140" s="84"/>
      <c r="AD1140" s="84"/>
      <c r="AE1140" s="84"/>
      <c r="AF1140" s="84"/>
      <c r="AG1140" s="84"/>
      <c r="AH1140" s="84"/>
      <c r="AI1140" s="84"/>
      <c r="AJ1140" s="84"/>
    </row>
    <row r="1141" spans="1:36" x14ac:dyDescent="0.25">
      <c r="A1141" s="257"/>
      <c r="B1141" s="85"/>
      <c r="C1141" s="85"/>
      <c r="D1141" s="85"/>
      <c r="E1141" s="85"/>
      <c r="F1141" s="85"/>
      <c r="G1141" s="85"/>
      <c r="H1141" s="85"/>
      <c r="I1141" s="85"/>
      <c r="J1141" s="85"/>
      <c r="K1141" s="85"/>
      <c r="L1141" s="85"/>
      <c r="M1141" s="85"/>
      <c r="N1141" s="85"/>
      <c r="O1141" s="85"/>
      <c r="P1141" s="85"/>
      <c r="Q1141" s="85"/>
      <c r="R1141" s="85"/>
      <c r="S1141" s="85"/>
      <c r="T1141" s="85"/>
      <c r="U1141" s="85"/>
      <c r="V1141" s="85"/>
      <c r="W1141" s="85"/>
      <c r="X1141" s="85"/>
      <c r="Y1141" s="85"/>
      <c r="Z1141" s="85"/>
      <c r="AA1141" s="85"/>
      <c r="AB1141" s="85"/>
      <c r="AC1141" s="85"/>
      <c r="AD1141" s="85"/>
      <c r="AE1141" s="85"/>
      <c r="AF1141" s="85"/>
      <c r="AG1141" s="85"/>
      <c r="AH1141" s="85"/>
      <c r="AI1141" s="85"/>
      <c r="AJ1141" s="85"/>
    </row>
    <row r="1142" spans="1:36" x14ac:dyDescent="0.25">
      <c r="A1142" s="256"/>
      <c r="B1142" s="84"/>
      <c r="C1142" s="84"/>
      <c r="D1142" s="84"/>
      <c r="E1142" s="84"/>
      <c r="F1142" s="84"/>
      <c r="G1142" s="84"/>
      <c r="H1142" s="84"/>
      <c r="I1142" s="84"/>
      <c r="J1142" s="84"/>
      <c r="K1142" s="84"/>
      <c r="L1142" s="84"/>
      <c r="M1142" s="84"/>
      <c r="N1142" s="84"/>
      <c r="O1142" s="84"/>
      <c r="P1142" s="84"/>
      <c r="Q1142" s="84"/>
      <c r="R1142" s="84"/>
      <c r="S1142" s="84"/>
      <c r="T1142" s="84"/>
      <c r="U1142" s="84"/>
      <c r="V1142" s="84"/>
      <c r="W1142" s="84"/>
      <c r="X1142" s="84"/>
      <c r="Y1142" s="84"/>
      <c r="Z1142" s="84"/>
      <c r="AA1142" s="84"/>
      <c r="AB1142" s="84"/>
      <c r="AC1142" s="84"/>
      <c r="AD1142" s="84"/>
      <c r="AE1142" s="84"/>
      <c r="AF1142" s="84"/>
      <c r="AG1142" s="84"/>
      <c r="AH1142" s="84"/>
      <c r="AI1142" s="84"/>
      <c r="AJ1142" s="84"/>
    </row>
    <row r="1143" spans="1:36" x14ac:dyDescent="0.25">
      <c r="A1143" s="257"/>
      <c r="B1143" s="85"/>
      <c r="C1143" s="85"/>
      <c r="D1143" s="85"/>
      <c r="E1143" s="85"/>
      <c r="F1143" s="85"/>
      <c r="G1143" s="85"/>
      <c r="H1143" s="85"/>
      <c r="I1143" s="85"/>
      <c r="J1143" s="85"/>
      <c r="K1143" s="85"/>
      <c r="L1143" s="85"/>
      <c r="M1143" s="85"/>
      <c r="N1143" s="85"/>
      <c r="O1143" s="85"/>
      <c r="P1143" s="85"/>
      <c r="Q1143" s="85"/>
      <c r="R1143" s="85"/>
      <c r="S1143" s="85"/>
      <c r="T1143" s="85"/>
      <c r="U1143" s="85"/>
      <c r="V1143" s="85"/>
      <c r="W1143" s="85"/>
      <c r="X1143" s="85"/>
      <c r="Y1143" s="85"/>
      <c r="Z1143" s="85"/>
      <c r="AA1143" s="85"/>
      <c r="AB1143" s="85"/>
      <c r="AC1143" s="85"/>
      <c r="AD1143" s="85"/>
      <c r="AE1143" s="85"/>
      <c r="AF1143" s="85"/>
      <c r="AG1143" s="85"/>
      <c r="AH1143" s="85"/>
      <c r="AI1143" s="85"/>
      <c r="AJ1143" s="85"/>
    </row>
    <row r="1144" spans="1:36" x14ac:dyDescent="0.25">
      <c r="A1144" s="256"/>
      <c r="B1144" s="84"/>
      <c r="C1144" s="84"/>
      <c r="D1144" s="84"/>
      <c r="E1144" s="84"/>
      <c r="F1144" s="84"/>
      <c r="G1144" s="84"/>
      <c r="H1144" s="84"/>
      <c r="I1144" s="84"/>
      <c r="J1144" s="84"/>
      <c r="K1144" s="84"/>
      <c r="L1144" s="84"/>
      <c r="M1144" s="84"/>
      <c r="N1144" s="84"/>
      <c r="O1144" s="84"/>
      <c r="P1144" s="84"/>
      <c r="Q1144" s="84"/>
      <c r="R1144" s="84"/>
      <c r="S1144" s="84"/>
      <c r="T1144" s="84"/>
      <c r="U1144" s="84"/>
      <c r="V1144" s="84"/>
      <c r="W1144" s="84"/>
      <c r="X1144" s="84"/>
      <c r="Y1144" s="84"/>
      <c r="Z1144" s="84"/>
      <c r="AA1144" s="84"/>
      <c r="AB1144" s="84"/>
      <c r="AC1144" s="84"/>
      <c r="AD1144" s="84"/>
      <c r="AE1144" s="84"/>
      <c r="AF1144" s="84"/>
      <c r="AG1144" s="84"/>
      <c r="AH1144" s="84"/>
      <c r="AI1144" s="84"/>
      <c r="AJ1144" s="84"/>
    </row>
    <row r="1145" spans="1:36" x14ac:dyDescent="0.25">
      <c r="A1145" s="257"/>
      <c r="B1145" s="85"/>
      <c r="C1145" s="85"/>
      <c r="D1145" s="85"/>
      <c r="E1145" s="85"/>
      <c r="F1145" s="85"/>
      <c r="G1145" s="85"/>
      <c r="H1145" s="85"/>
      <c r="I1145" s="85"/>
      <c r="J1145" s="85"/>
      <c r="K1145" s="85"/>
      <c r="L1145" s="85"/>
      <c r="M1145" s="85"/>
      <c r="N1145" s="85"/>
      <c r="O1145" s="85"/>
      <c r="P1145" s="85"/>
      <c r="Q1145" s="85"/>
      <c r="R1145" s="85"/>
      <c r="S1145" s="85"/>
      <c r="T1145" s="85"/>
      <c r="U1145" s="85"/>
      <c r="V1145" s="85"/>
      <c r="W1145" s="85"/>
      <c r="X1145" s="85"/>
      <c r="Y1145" s="85"/>
      <c r="Z1145" s="85"/>
      <c r="AA1145" s="85"/>
      <c r="AB1145" s="85"/>
      <c r="AC1145" s="85"/>
      <c r="AD1145" s="85"/>
      <c r="AE1145" s="85"/>
      <c r="AF1145" s="85"/>
      <c r="AG1145" s="85"/>
      <c r="AH1145" s="85"/>
      <c r="AI1145" s="85"/>
      <c r="AJ1145" s="85"/>
    </row>
    <row r="1146" spans="1:36" x14ac:dyDescent="0.25">
      <c r="A1146" s="256"/>
      <c r="B1146" s="84"/>
      <c r="C1146" s="84"/>
      <c r="D1146" s="84"/>
      <c r="E1146" s="84"/>
      <c r="F1146" s="84"/>
      <c r="G1146" s="84"/>
      <c r="H1146" s="84"/>
      <c r="I1146" s="84"/>
      <c r="J1146" s="84"/>
      <c r="K1146" s="84"/>
      <c r="L1146" s="84"/>
      <c r="M1146" s="84"/>
      <c r="N1146" s="84"/>
      <c r="O1146" s="84"/>
      <c r="P1146" s="84"/>
      <c r="Q1146" s="84"/>
      <c r="R1146" s="84"/>
      <c r="S1146" s="84"/>
      <c r="T1146" s="84"/>
      <c r="U1146" s="84"/>
      <c r="V1146" s="84"/>
      <c r="W1146" s="84"/>
      <c r="X1146" s="84"/>
      <c r="Y1146" s="84"/>
      <c r="Z1146" s="84"/>
      <c r="AA1146" s="84"/>
      <c r="AB1146" s="84"/>
      <c r="AC1146" s="84"/>
      <c r="AD1146" s="84"/>
      <c r="AE1146" s="84"/>
      <c r="AF1146" s="84"/>
      <c r="AG1146" s="84"/>
      <c r="AH1146" s="84"/>
      <c r="AI1146" s="84"/>
      <c r="AJ1146" s="84"/>
    </row>
    <row r="1147" spans="1:36" x14ac:dyDescent="0.25">
      <c r="A1147" s="257"/>
      <c r="B1147" s="85"/>
      <c r="C1147" s="85"/>
      <c r="D1147" s="85"/>
      <c r="E1147" s="85"/>
      <c r="F1147" s="85"/>
      <c r="G1147" s="85"/>
      <c r="H1147" s="85"/>
      <c r="I1147" s="85"/>
      <c r="J1147" s="85"/>
      <c r="K1147" s="85"/>
      <c r="L1147" s="85"/>
      <c r="M1147" s="85"/>
      <c r="N1147" s="85"/>
      <c r="O1147" s="85"/>
      <c r="P1147" s="85"/>
      <c r="Q1147" s="85"/>
      <c r="R1147" s="85"/>
      <c r="S1147" s="85"/>
      <c r="T1147" s="85"/>
      <c r="U1147" s="85"/>
      <c r="V1147" s="85"/>
      <c r="W1147" s="85"/>
      <c r="X1147" s="85"/>
      <c r="Y1147" s="85"/>
      <c r="Z1147" s="85"/>
      <c r="AA1147" s="85"/>
      <c r="AB1147" s="85"/>
      <c r="AC1147" s="85"/>
      <c r="AD1147" s="85"/>
      <c r="AE1147" s="85"/>
      <c r="AF1147" s="85"/>
      <c r="AG1147" s="85"/>
      <c r="AH1147" s="85"/>
      <c r="AI1147" s="85"/>
      <c r="AJ1147" s="85"/>
    </row>
    <row r="1148" spans="1:36" x14ac:dyDescent="0.25">
      <c r="A1148" s="256"/>
      <c r="B1148" s="84"/>
      <c r="C1148" s="84"/>
      <c r="D1148" s="84"/>
      <c r="E1148" s="84"/>
      <c r="F1148" s="84"/>
      <c r="G1148" s="84"/>
      <c r="H1148" s="84"/>
      <c r="I1148" s="84"/>
      <c r="J1148" s="84"/>
      <c r="K1148" s="84"/>
      <c r="L1148" s="84"/>
      <c r="M1148" s="84"/>
      <c r="N1148" s="84"/>
      <c r="O1148" s="84"/>
      <c r="P1148" s="84"/>
      <c r="Q1148" s="84"/>
      <c r="R1148" s="84"/>
      <c r="S1148" s="84"/>
      <c r="T1148" s="84"/>
      <c r="U1148" s="84"/>
      <c r="V1148" s="84"/>
      <c r="W1148" s="84"/>
      <c r="X1148" s="84"/>
      <c r="Y1148" s="84"/>
      <c r="Z1148" s="84"/>
      <c r="AA1148" s="84"/>
      <c r="AB1148" s="84"/>
      <c r="AC1148" s="84"/>
      <c r="AD1148" s="84"/>
      <c r="AE1148" s="84"/>
      <c r="AF1148" s="84"/>
      <c r="AG1148" s="84"/>
      <c r="AH1148" s="84"/>
      <c r="AI1148" s="84"/>
      <c r="AJ1148" s="84"/>
    </row>
    <row r="1149" spans="1:36" x14ac:dyDescent="0.25">
      <c r="A1149" s="257"/>
      <c r="B1149" s="85"/>
      <c r="C1149" s="85"/>
      <c r="D1149" s="85"/>
      <c r="E1149" s="85"/>
      <c r="F1149" s="85"/>
      <c r="G1149" s="85"/>
      <c r="H1149" s="85"/>
      <c r="I1149" s="85"/>
      <c r="J1149" s="85"/>
      <c r="K1149" s="85"/>
      <c r="L1149" s="85"/>
      <c r="M1149" s="85"/>
      <c r="N1149" s="85"/>
      <c r="O1149" s="85"/>
      <c r="P1149" s="85"/>
      <c r="Q1149" s="85"/>
      <c r="R1149" s="85"/>
      <c r="S1149" s="85"/>
      <c r="T1149" s="85"/>
      <c r="U1149" s="85"/>
      <c r="V1149" s="85"/>
      <c r="W1149" s="85"/>
      <c r="X1149" s="85"/>
      <c r="Y1149" s="85"/>
      <c r="Z1149" s="85"/>
      <c r="AA1149" s="85"/>
      <c r="AB1149" s="85"/>
      <c r="AC1149" s="85"/>
      <c r="AD1149" s="85"/>
      <c r="AE1149" s="85"/>
      <c r="AF1149" s="85"/>
      <c r="AG1149" s="85"/>
      <c r="AH1149" s="85"/>
      <c r="AI1149" s="85"/>
      <c r="AJ1149" s="85"/>
    </row>
    <row r="1150" spans="1:36" x14ac:dyDescent="0.25">
      <c r="A1150" s="256"/>
      <c r="B1150" s="84"/>
      <c r="C1150" s="84"/>
      <c r="D1150" s="84"/>
      <c r="E1150" s="84"/>
      <c r="F1150" s="84"/>
      <c r="G1150" s="84"/>
      <c r="H1150" s="84"/>
      <c r="I1150" s="84"/>
      <c r="J1150" s="84"/>
      <c r="K1150" s="84"/>
      <c r="L1150" s="84"/>
      <c r="M1150" s="84"/>
      <c r="N1150" s="84"/>
      <c r="O1150" s="84"/>
      <c r="P1150" s="84"/>
      <c r="Q1150" s="84"/>
      <c r="R1150" s="84"/>
      <c r="S1150" s="84"/>
      <c r="T1150" s="84"/>
      <c r="U1150" s="84"/>
      <c r="V1150" s="84"/>
      <c r="W1150" s="84"/>
      <c r="X1150" s="84"/>
      <c r="Y1150" s="84"/>
      <c r="Z1150" s="84"/>
      <c r="AA1150" s="84"/>
      <c r="AB1150" s="84"/>
      <c r="AC1150" s="84"/>
      <c r="AD1150" s="84"/>
      <c r="AE1150" s="84"/>
      <c r="AF1150" s="84"/>
      <c r="AG1150" s="84"/>
      <c r="AH1150" s="84"/>
      <c r="AI1150" s="84"/>
      <c r="AJ1150" s="84"/>
    </row>
    <row r="1151" spans="1:36" x14ac:dyDescent="0.25">
      <c r="A1151" s="257"/>
      <c r="B1151" s="85"/>
      <c r="C1151" s="85"/>
      <c r="D1151" s="85"/>
      <c r="E1151" s="85"/>
      <c r="F1151" s="85"/>
      <c r="G1151" s="85"/>
      <c r="H1151" s="85"/>
      <c r="I1151" s="85"/>
      <c r="J1151" s="85"/>
      <c r="K1151" s="85"/>
      <c r="L1151" s="85"/>
      <c r="M1151" s="85"/>
      <c r="N1151" s="85"/>
      <c r="O1151" s="85"/>
      <c r="P1151" s="85"/>
      <c r="Q1151" s="85"/>
      <c r="R1151" s="85"/>
      <c r="S1151" s="85"/>
      <c r="T1151" s="85"/>
      <c r="U1151" s="85"/>
      <c r="V1151" s="85"/>
      <c r="W1151" s="85"/>
      <c r="X1151" s="85"/>
      <c r="Y1151" s="85"/>
      <c r="Z1151" s="85"/>
      <c r="AA1151" s="85"/>
      <c r="AB1151" s="85"/>
      <c r="AC1151" s="85"/>
      <c r="AD1151" s="85"/>
      <c r="AE1151" s="85"/>
      <c r="AF1151" s="85"/>
      <c r="AG1151" s="85"/>
      <c r="AH1151" s="85"/>
      <c r="AI1151" s="85"/>
      <c r="AJ1151" s="85"/>
    </row>
    <row r="1152" spans="1:36" x14ac:dyDescent="0.25">
      <c r="A1152" s="256"/>
      <c r="B1152" s="84"/>
      <c r="C1152" s="84"/>
      <c r="D1152" s="84"/>
      <c r="E1152" s="84"/>
      <c r="F1152" s="84"/>
      <c r="G1152" s="84"/>
      <c r="H1152" s="84"/>
      <c r="I1152" s="84"/>
      <c r="J1152" s="84"/>
      <c r="K1152" s="84"/>
      <c r="L1152" s="84"/>
      <c r="M1152" s="84"/>
      <c r="N1152" s="84"/>
      <c r="O1152" s="84"/>
      <c r="P1152" s="84"/>
      <c r="Q1152" s="84"/>
      <c r="R1152" s="84"/>
      <c r="S1152" s="84"/>
      <c r="T1152" s="84"/>
      <c r="U1152" s="84"/>
      <c r="V1152" s="84"/>
      <c r="W1152" s="84"/>
      <c r="X1152" s="84"/>
      <c r="Y1152" s="84"/>
      <c r="Z1152" s="84"/>
      <c r="AA1152" s="84"/>
      <c r="AB1152" s="84"/>
      <c r="AC1152" s="84"/>
      <c r="AD1152" s="84"/>
      <c r="AE1152" s="84"/>
      <c r="AF1152" s="84"/>
      <c r="AG1152" s="84"/>
      <c r="AH1152" s="84"/>
      <c r="AI1152" s="84"/>
      <c r="AJ1152" s="84"/>
    </row>
    <row r="1153" spans="1:36" x14ac:dyDescent="0.25">
      <c r="A1153" s="257"/>
      <c r="B1153" s="85"/>
      <c r="C1153" s="85"/>
      <c r="D1153" s="85"/>
      <c r="E1153" s="85"/>
      <c r="F1153" s="85"/>
      <c r="G1153" s="85"/>
      <c r="H1153" s="85"/>
      <c r="I1153" s="85"/>
      <c r="J1153" s="85"/>
      <c r="K1153" s="85"/>
      <c r="L1153" s="85"/>
      <c r="M1153" s="85"/>
      <c r="N1153" s="85"/>
      <c r="O1153" s="85"/>
      <c r="P1153" s="85"/>
      <c r="Q1153" s="85"/>
      <c r="R1153" s="85"/>
      <c r="S1153" s="85"/>
      <c r="T1153" s="85"/>
      <c r="U1153" s="85"/>
      <c r="V1153" s="85"/>
      <c r="W1153" s="85"/>
      <c r="X1153" s="85"/>
      <c r="Y1153" s="85"/>
      <c r="Z1153" s="85"/>
      <c r="AA1153" s="85"/>
      <c r="AB1153" s="85"/>
      <c r="AC1153" s="85"/>
      <c r="AD1153" s="85"/>
      <c r="AE1153" s="85"/>
      <c r="AF1153" s="85"/>
      <c r="AG1153" s="85"/>
      <c r="AH1153" s="85"/>
      <c r="AI1153" s="85"/>
      <c r="AJ1153" s="85"/>
    </row>
    <row r="1154" spans="1:36" x14ac:dyDescent="0.25">
      <c r="A1154" s="256"/>
      <c r="B1154" s="84"/>
      <c r="C1154" s="84"/>
      <c r="D1154" s="84"/>
      <c r="E1154" s="84"/>
      <c r="F1154" s="84"/>
      <c r="G1154" s="84"/>
      <c r="H1154" s="84"/>
      <c r="I1154" s="84"/>
      <c r="J1154" s="84"/>
      <c r="K1154" s="84"/>
      <c r="L1154" s="84"/>
      <c r="M1154" s="84"/>
      <c r="N1154" s="84"/>
      <c r="O1154" s="84"/>
      <c r="P1154" s="84"/>
      <c r="Q1154" s="84"/>
      <c r="R1154" s="84"/>
      <c r="S1154" s="84"/>
      <c r="T1154" s="84"/>
      <c r="U1154" s="84"/>
      <c r="V1154" s="84"/>
      <c r="W1154" s="84"/>
      <c r="X1154" s="84"/>
      <c r="Y1154" s="84"/>
      <c r="Z1154" s="84"/>
      <c r="AA1154" s="84"/>
      <c r="AB1154" s="84"/>
      <c r="AC1154" s="84"/>
      <c r="AD1154" s="84"/>
      <c r="AE1154" s="84"/>
      <c r="AF1154" s="84"/>
      <c r="AG1154" s="84"/>
      <c r="AH1154" s="84"/>
      <c r="AI1154" s="84"/>
      <c r="AJ1154" s="84"/>
    </row>
    <row r="1155" spans="1:36" x14ac:dyDescent="0.25">
      <c r="A1155" s="257"/>
      <c r="B1155" s="85"/>
      <c r="C1155" s="85"/>
      <c r="D1155" s="85"/>
      <c r="E1155" s="85"/>
      <c r="F1155" s="85"/>
      <c r="G1155" s="85"/>
      <c r="H1155" s="85"/>
      <c r="I1155" s="85"/>
      <c r="J1155" s="85"/>
      <c r="K1155" s="85"/>
      <c r="L1155" s="85"/>
      <c r="M1155" s="85"/>
      <c r="N1155" s="85"/>
      <c r="O1155" s="85"/>
      <c r="P1155" s="85"/>
      <c r="Q1155" s="85"/>
      <c r="R1155" s="85"/>
      <c r="S1155" s="85"/>
      <c r="T1155" s="85"/>
      <c r="U1155" s="85"/>
      <c r="V1155" s="85"/>
      <c r="W1155" s="85"/>
      <c r="X1155" s="85"/>
      <c r="Y1155" s="85"/>
      <c r="Z1155" s="85"/>
      <c r="AA1155" s="85"/>
      <c r="AB1155" s="85"/>
      <c r="AC1155" s="85"/>
      <c r="AD1155" s="85"/>
      <c r="AE1155" s="85"/>
      <c r="AF1155" s="85"/>
      <c r="AG1155" s="85"/>
      <c r="AH1155" s="85"/>
      <c r="AI1155" s="85"/>
      <c r="AJ1155" s="85"/>
    </row>
    <row r="1156" spans="1:36" x14ac:dyDescent="0.25">
      <c r="A1156" s="256"/>
      <c r="B1156" s="84"/>
      <c r="C1156" s="84"/>
      <c r="D1156" s="84"/>
      <c r="E1156" s="84"/>
      <c r="F1156" s="84"/>
      <c r="G1156" s="84"/>
      <c r="H1156" s="84"/>
      <c r="I1156" s="84"/>
      <c r="J1156" s="84"/>
      <c r="K1156" s="84"/>
      <c r="L1156" s="84"/>
      <c r="M1156" s="84"/>
      <c r="N1156" s="84"/>
      <c r="O1156" s="84"/>
      <c r="P1156" s="84"/>
      <c r="Q1156" s="84"/>
      <c r="R1156" s="84"/>
      <c r="S1156" s="84"/>
      <c r="T1156" s="84"/>
      <c r="U1156" s="84"/>
      <c r="V1156" s="84"/>
      <c r="W1156" s="84"/>
      <c r="X1156" s="84"/>
      <c r="Y1156" s="84"/>
      <c r="Z1156" s="84"/>
      <c r="AA1156" s="84"/>
      <c r="AB1156" s="84"/>
      <c r="AC1156" s="84"/>
      <c r="AD1156" s="84"/>
      <c r="AE1156" s="84"/>
      <c r="AF1156" s="84"/>
      <c r="AG1156" s="84"/>
      <c r="AH1156" s="84"/>
      <c r="AI1156" s="84"/>
      <c r="AJ1156" s="84"/>
    </row>
    <row r="1157" spans="1:36" x14ac:dyDescent="0.25">
      <c r="A1157" s="257"/>
      <c r="B1157" s="85"/>
      <c r="C1157" s="85"/>
      <c r="D1157" s="85"/>
      <c r="E1157" s="85"/>
      <c r="F1157" s="85"/>
      <c r="G1157" s="85"/>
      <c r="H1157" s="85"/>
      <c r="I1157" s="85"/>
      <c r="J1157" s="85"/>
      <c r="K1157" s="85"/>
      <c r="L1157" s="85"/>
      <c r="M1157" s="85"/>
      <c r="N1157" s="85"/>
      <c r="O1157" s="85"/>
      <c r="P1157" s="85"/>
      <c r="Q1157" s="85"/>
      <c r="R1157" s="85"/>
      <c r="S1157" s="85"/>
      <c r="T1157" s="85"/>
      <c r="U1157" s="85"/>
      <c r="V1157" s="85"/>
      <c r="W1157" s="85"/>
      <c r="X1157" s="85"/>
      <c r="Y1157" s="85"/>
      <c r="Z1157" s="85"/>
      <c r="AA1157" s="85"/>
      <c r="AB1157" s="85"/>
      <c r="AC1157" s="85"/>
      <c r="AD1157" s="85"/>
      <c r="AE1157" s="85"/>
      <c r="AF1157" s="85"/>
      <c r="AG1157" s="85"/>
      <c r="AH1157" s="85"/>
      <c r="AI1157" s="85"/>
      <c r="AJ1157" s="85"/>
    </row>
    <row r="1158" spans="1:36" x14ac:dyDescent="0.25">
      <c r="A1158" s="256"/>
      <c r="B1158" s="84"/>
      <c r="C1158" s="84"/>
      <c r="D1158" s="84"/>
      <c r="E1158" s="84"/>
      <c r="F1158" s="84"/>
      <c r="G1158" s="84"/>
      <c r="H1158" s="84"/>
      <c r="I1158" s="84"/>
      <c r="J1158" s="84"/>
      <c r="K1158" s="84"/>
      <c r="L1158" s="84"/>
      <c r="M1158" s="84"/>
      <c r="N1158" s="84"/>
      <c r="O1158" s="84"/>
      <c r="P1158" s="84"/>
      <c r="Q1158" s="84"/>
      <c r="R1158" s="84"/>
      <c r="S1158" s="84"/>
      <c r="T1158" s="84"/>
      <c r="U1158" s="84"/>
      <c r="V1158" s="84"/>
      <c r="W1158" s="84"/>
      <c r="X1158" s="84"/>
      <c r="Y1158" s="84"/>
      <c r="Z1158" s="84"/>
      <c r="AA1158" s="84"/>
      <c r="AB1158" s="84"/>
      <c r="AC1158" s="84"/>
      <c r="AD1158" s="84"/>
      <c r="AE1158" s="84"/>
      <c r="AF1158" s="84"/>
      <c r="AG1158" s="84"/>
      <c r="AH1158" s="84"/>
      <c r="AI1158" s="84"/>
      <c r="AJ1158" s="84"/>
    </row>
    <row r="1159" spans="1:36" x14ac:dyDescent="0.25">
      <c r="A1159" s="257"/>
      <c r="B1159" s="85"/>
      <c r="C1159" s="85"/>
      <c r="D1159" s="85"/>
      <c r="E1159" s="85"/>
      <c r="F1159" s="85"/>
      <c r="G1159" s="85"/>
      <c r="H1159" s="85"/>
      <c r="I1159" s="85"/>
      <c r="J1159" s="85"/>
      <c r="K1159" s="85"/>
      <c r="L1159" s="85"/>
      <c r="M1159" s="85"/>
      <c r="N1159" s="85"/>
      <c r="O1159" s="85"/>
      <c r="P1159" s="85"/>
      <c r="Q1159" s="85"/>
      <c r="R1159" s="85"/>
      <c r="S1159" s="85"/>
      <c r="T1159" s="85"/>
      <c r="U1159" s="85"/>
      <c r="V1159" s="85"/>
      <c r="W1159" s="85"/>
      <c r="X1159" s="85"/>
      <c r="Y1159" s="85"/>
      <c r="Z1159" s="85"/>
      <c r="AA1159" s="85"/>
      <c r="AB1159" s="85"/>
      <c r="AC1159" s="85"/>
      <c r="AD1159" s="85"/>
      <c r="AE1159" s="85"/>
      <c r="AF1159" s="85"/>
      <c r="AG1159" s="85"/>
      <c r="AH1159" s="85"/>
      <c r="AI1159" s="85"/>
      <c r="AJ1159" s="85"/>
    </row>
    <row r="1160" spans="1:36" x14ac:dyDescent="0.25">
      <c r="A1160" s="256"/>
      <c r="B1160" s="84"/>
      <c r="C1160" s="84"/>
      <c r="D1160" s="84"/>
      <c r="E1160" s="84"/>
      <c r="F1160" s="84"/>
      <c r="G1160" s="84"/>
      <c r="H1160" s="84"/>
      <c r="I1160" s="84"/>
      <c r="J1160" s="84"/>
      <c r="K1160" s="84"/>
      <c r="L1160" s="84"/>
      <c r="M1160" s="84"/>
      <c r="N1160" s="84"/>
      <c r="O1160" s="84"/>
      <c r="P1160" s="84"/>
      <c r="Q1160" s="84"/>
      <c r="R1160" s="84"/>
      <c r="S1160" s="84"/>
      <c r="T1160" s="84"/>
      <c r="U1160" s="84"/>
      <c r="V1160" s="84"/>
      <c r="W1160" s="84"/>
      <c r="X1160" s="84"/>
      <c r="Y1160" s="84"/>
      <c r="Z1160" s="84"/>
      <c r="AA1160" s="84"/>
      <c r="AB1160" s="84"/>
      <c r="AC1160" s="84"/>
      <c r="AD1160" s="84"/>
      <c r="AE1160" s="84"/>
      <c r="AF1160" s="84"/>
      <c r="AG1160" s="84"/>
      <c r="AH1160" s="84"/>
      <c r="AI1160" s="84"/>
      <c r="AJ1160" s="84"/>
    </row>
    <row r="1161" spans="1:36" x14ac:dyDescent="0.25">
      <c r="A1161" s="257"/>
      <c r="B1161" s="85"/>
      <c r="C1161" s="85"/>
      <c r="D1161" s="85"/>
      <c r="E1161" s="85"/>
      <c r="F1161" s="85"/>
      <c r="G1161" s="85"/>
      <c r="H1161" s="85"/>
      <c r="I1161" s="85"/>
      <c r="J1161" s="85"/>
      <c r="K1161" s="85"/>
      <c r="L1161" s="85"/>
      <c r="M1161" s="85"/>
      <c r="N1161" s="85"/>
      <c r="O1161" s="85"/>
      <c r="P1161" s="85"/>
      <c r="Q1161" s="85"/>
      <c r="R1161" s="85"/>
      <c r="S1161" s="85"/>
      <c r="T1161" s="85"/>
      <c r="U1161" s="85"/>
      <c r="V1161" s="85"/>
      <c r="W1161" s="85"/>
      <c r="X1161" s="85"/>
      <c r="Y1161" s="85"/>
      <c r="Z1161" s="85"/>
      <c r="AA1161" s="85"/>
      <c r="AB1161" s="85"/>
      <c r="AC1161" s="85"/>
      <c r="AD1161" s="85"/>
      <c r="AE1161" s="85"/>
      <c r="AF1161" s="85"/>
      <c r="AG1161" s="85"/>
      <c r="AH1161" s="85"/>
      <c r="AI1161" s="85"/>
      <c r="AJ1161" s="85"/>
    </row>
    <row r="1162" spans="1:36" x14ac:dyDescent="0.25">
      <c r="A1162" s="256"/>
      <c r="B1162" s="84"/>
      <c r="C1162" s="84"/>
      <c r="D1162" s="84"/>
      <c r="E1162" s="84"/>
      <c r="F1162" s="84"/>
      <c r="G1162" s="84"/>
      <c r="H1162" s="84"/>
      <c r="I1162" s="84"/>
      <c r="J1162" s="84"/>
      <c r="K1162" s="84"/>
      <c r="L1162" s="84"/>
      <c r="M1162" s="84"/>
      <c r="N1162" s="84"/>
      <c r="O1162" s="84"/>
      <c r="P1162" s="84"/>
      <c r="Q1162" s="84"/>
      <c r="R1162" s="84"/>
      <c r="S1162" s="84"/>
      <c r="T1162" s="84"/>
      <c r="U1162" s="84"/>
      <c r="V1162" s="84"/>
      <c r="W1162" s="84"/>
      <c r="X1162" s="84"/>
      <c r="Y1162" s="84"/>
      <c r="Z1162" s="84"/>
      <c r="AA1162" s="84"/>
      <c r="AB1162" s="84"/>
      <c r="AC1162" s="84"/>
      <c r="AD1162" s="84"/>
      <c r="AE1162" s="84"/>
      <c r="AF1162" s="84"/>
      <c r="AG1162" s="84"/>
      <c r="AH1162" s="84"/>
      <c r="AI1162" s="84"/>
      <c r="AJ1162" s="84"/>
    </row>
    <row r="1163" spans="1:36" x14ac:dyDescent="0.25">
      <c r="A1163" s="257"/>
      <c r="B1163" s="85"/>
      <c r="C1163" s="85"/>
      <c r="D1163" s="85"/>
      <c r="E1163" s="85"/>
      <c r="F1163" s="85"/>
      <c r="G1163" s="85"/>
      <c r="H1163" s="85"/>
      <c r="I1163" s="85"/>
      <c r="J1163" s="85"/>
      <c r="K1163" s="85"/>
      <c r="L1163" s="85"/>
      <c r="M1163" s="85"/>
      <c r="N1163" s="85"/>
      <c r="O1163" s="85"/>
      <c r="P1163" s="85"/>
      <c r="Q1163" s="85"/>
      <c r="R1163" s="85"/>
      <c r="S1163" s="85"/>
      <c r="T1163" s="85"/>
      <c r="U1163" s="85"/>
      <c r="V1163" s="85"/>
      <c r="W1163" s="85"/>
      <c r="X1163" s="85"/>
      <c r="Y1163" s="85"/>
      <c r="Z1163" s="85"/>
      <c r="AA1163" s="85"/>
      <c r="AB1163" s="85"/>
      <c r="AC1163" s="85"/>
      <c r="AD1163" s="85"/>
      <c r="AE1163" s="85"/>
      <c r="AF1163" s="85"/>
      <c r="AG1163" s="85"/>
      <c r="AH1163" s="85"/>
      <c r="AI1163" s="85"/>
      <c r="AJ1163" s="85"/>
    </row>
    <row r="1164" spans="1:36" x14ac:dyDescent="0.25">
      <c r="A1164" s="256"/>
      <c r="B1164" s="84"/>
      <c r="C1164" s="84"/>
      <c r="D1164" s="84"/>
      <c r="E1164" s="84"/>
      <c r="F1164" s="84"/>
      <c r="G1164" s="84"/>
      <c r="H1164" s="84"/>
      <c r="I1164" s="84"/>
      <c r="J1164" s="84"/>
      <c r="K1164" s="84"/>
      <c r="L1164" s="84"/>
      <c r="M1164" s="84"/>
      <c r="N1164" s="84"/>
      <c r="O1164" s="84"/>
      <c r="P1164" s="84"/>
      <c r="Q1164" s="84"/>
      <c r="R1164" s="84"/>
      <c r="S1164" s="84"/>
      <c r="T1164" s="84"/>
      <c r="U1164" s="84"/>
      <c r="V1164" s="84"/>
      <c r="W1164" s="84"/>
      <c r="X1164" s="84"/>
      <c r="Y1164" s="84"/>
      <c r="Z1164" s="84"/>
      <c r="AA1164" s="84"/>
      <c r="AB1164" s="84"/>
      <c r="AC1164" s="84"/>
      <c r="AD1164" s="84"/>
      <c r="AE1164" s="84"/>
      <c r="AF1164" s="84"/>
      <c r="AG1164" s="84"/>
      <c r="AH1164" s="84"/>
      <c r="AI1164" s="84"/>
      <c r="AJ1164" s="84"/>
    </row>
    <row r="1165" spans="1:36" x14ac:dyDescent="0.25">
      <c r="A1165" s="257"/>
      <c r="B1165" s="85"/>
      <c r="C1165" s="85"/>
      <c r="D1165" s="85"/>
      <c r="E1165" s="85"/>
      <c r="F1165" s="85"/>
      <c r="G1165" s="85"/>
      <c r="H1165" s="85"/>
      <c r="I1165" s="85"/>
      <c r="J1165" s="85"/>
      <c r="K1165" s="85"/>
      <c r="L1165" s="85"/>
      <c r="M1165" s="85"/>
      <c r="N1165" s="85"/>
      <c r="O1165" s="85"/>
      <c r="P1165" s="85"/>
      <c r="Q1165" s="85"/>
      <c r="R1165" s="85"/>
      <c r="S1165" s="85"/>
      <c r="T1165" s="85"/>
      <c r="U1165" s="85"/>
      <c r="V1165" s="85"/>
      <c r="W1165" s="85"/>
      <c r="X1165" s="85"/>
      <c r="Y1165" s="85"/>
      <c r="Z1165" s="85"/>
      <c r="AA1165" s="85"/>
      <c r="AB1165" s="85"/>
      <c r="AC1165" s="85"/>
      <c r="AD1165" s="85"/>
      <c r="AE1165" s="85"/>
      <c r="AF1165" s="85"/>
      <c r="AG1165" s="85"/>
      <c r="AH1165" s="85"/>
      <c r="AI1165" s="85"/>
      <c r="AJ1165" s="85"/>
    </row>
    <row r="1166" spans="1:36" x14ac:dyDescent="0.25">
      <c r="A1166" s="256"/>
      <c r="B1166" s="84"/>
      <c r="C1166" s="84"/>
      <c r="D1166" s="84"/>
      <c r="E1166" s="84"/>
      <c r="F1166" s="84"/>
      <c r="G1166" s="84"/>
      <c r="H1166" s="84"/>
      <c r="I1166" s="84"/>
      <c r="J1166" s="84"/>
      <c r="K1166" s="84"/>
      <c r="L1166" s="84"/>
      <c r="M1166" s="84"/>
      <c r="N1166" s="84"/>
      <c r="O1166" s="84"/>
      <c r="P1166" s="84"/>
      <c r="Q1166" s="84"/>
      <c r="R1166" s="84"/>
      <c r="S1166" s="84"/>
      <c r="T1166" s="84"/>
      <c r="U1166" s="84"/>
      <c r="V1166" s="84"/>
      <c r="W1166" s="84"/>
      <c r="X1166" s="84"/>
      <c r="Y1166" s="84"/>
      <c r="Z1166" s="84"/>
      <c r="AA1166" s="84"/>
      <c r="AB1166" s="84"/>
      <c r="AC1166" s="84"/>
      <c r="AD1166" s="84"/>
      <c r="AE1166" s="84"/>
      <c r="AF1166" s="84"/>
      <c r="AG1166" s="84"/>
      <c r="AH1166" s="84"/>
      <c r="AI1166" s="84"/>
      <c r="AJ1166" s="84"/>
    </row>
    <row r="1167" spans="1:36" x14ac:dyDescent="0.25">
      <c r="A1167" s="257"/>
      <c r="B1167" s="85"/>
      <c r="C1167" s="85"/>
      <c r="D1167" s="85"/>
      <c r="E1167" s="85"/>
      <c r="F1167" s="85"/>
      <c r="G1167" s="85"/>
      <c r="H1167" s="85"/>
      <c r="I1167" s="85"/>
      <c r="J1167" s="85"/>
      <c r="K1167" s="85"/>
      <c r="L1167" s="85"/>
      <c r="M1167" s="85"/>
      <c r="N1167" s="85"/>
      <c r="O1167" s="85"/>
      <c r="P1167" s="85"/>
      <c r="Q1167" s="85"/>
      <c r="R1167" s="85"/>
      <c r="S1167" s="85"/>
      <c r="T1167" s="85"/>
      <c r="U1167" s="85"/>
      <c r="V1167" s="85"/>
      <c r="W1167" s="85"/>
      <c r="X1167" s="85"/>
      <c r="Y1167" s="85"/>
      <c r="Z1167" s="85"/>
      <c r="AA1167" s="85"/>
      <c r="AB1167" s="85"/>
      <c r="AC1167" s="85"/>
      <c r="AD1167" s="85"/>
      <c r="AE1167" s="85"/>
      <c r="AF1167" s="85"/>
      <c r="AG1167" s="85"/>
      <c r="AH1167" s="85"/>
      <c r="AI1167" s="85"/>
      <c r="AJ1167" s="85"/>
    </row>
    <row r="1168" spans="1:36" x14ac:dyDescent="0.25">
      <c r="A1168" s="256"/>
      <c r="B1168" s="84"/>
      <c r="C1168" s="84"/>
      <c r="D1168" s="84"/>
      <c r="E1168" s="84"/>
      <c r="F1168" s="84"/>
      <c r="G1168" s="84"/>
      <c r="H1168" s="84"/>
      <c r="I1168" s="84"/>
      <c r="J1168" s="84"/>
      <c r="K1168" s="84"/>
      <c r="L1168" s="84"/>
      <c r="M1168" s="84"/>
      <c r="N1168" s="84"/>
      <c r="O1168" s="84"/>
      <c r="P1168" s="84"/>
      <c r="Q1168" s="84"/>
      <c r="R1168" s="84"/>
      <c r="S1168" s="84"/>
      <c r="T1168" s="84"/>
      <c r="U1168" s="84"/>
      <c r="V1168" s="84"/>
      <c r="W1168" s="84"/>
      <c r="X1168" s="84"/>
      <c r="Y1168" s="84"/>
      <c r="Z1168" s="84"/>
      <c r="AA1168" s="84"/>
      <c r="AB1168" s="84"/>
      <c r="AC1168" s="84"/>
      <c r="AD1168" s="84"/>
      <c r="AE1168" s="84"/>
      <c r="AF1168" s="84"/>
      <c r="AG1168" s="84"/>
      <c r="AH1168" s="84"/>
      <c r="AI1168" s="84"/>
      <c r="AJ1168" s="84"/>
    </row>
    <row r="1169" spans="1:36" x14ac:dyDescent="0.25">
      <c r="A1169" s="257"/>
      <c r="B1169" s="85"/>
      <c r="C1169" s="85"/>
      <c r="D1169" s="85"/>
      <c r="E1169" s="85"/>
      <c r="F1169" s="85"/>
      <c r="G1169" s="85"/>
      <c r="H1169" s="85"/>
      <c r="I1169" s="85"/>
      <c r="J1169" s="85"/>
      <c r="K1169" s="85"/>
      <c r="L1169" s="85"/>
      <c r="M1169" s="85"/>
      <c r="N1169" s="85"/>
      <c r="O1169" s="85"/>
      <c r="P1169" s="85"/>
      <c r="Q1169" s="85"/>
      <c r="R1169" s="85"/>
      <c r="S1169" s="85"/>
      <c r="T1169" s="85"/>
      <c r="U1169" s="85"/>
      <c r="V1169" s="85"/>
      <c r="W1169" s="85"/>
      <c r="X1169" s="85"/>
      <c r="Y1169" s="85"/>
      <c r="Z1169" s="85"/>
      <c r="AA1169" s="85"/>
      <c r="AB1169" s="85"/>
      <c r="AC1169" s="85"/>
      <c r="AD1169" s="85"/>
      <c r="AE1169" s="85"/>
      <c r="AF1169" s="85"/>
      <c r="AG1169" s="85"/>
      <c r="AH1169" s="85"/>
      <c r="AI1169" s="85"/>
      <c r="AJ1169" s="85"/>
    </row>
    <row r="1170" spans="1:36" x14ac:dyDescent="0.25">
      <c r="A1170" s="256"/>
      <c r="B1170" s="84"/>
      <c r="C1170" s="84"/>
      <c r="D1170" s="84"/>
      <c r="E1170" s="84"/>
      <c r="F1170" s="84"/>
      <c r="G1170" s="84"/>
      <c r="H1170" s="84"/>
      <c r="I1170" s="84"/>
      <c r="J1170" s="84"/>
      <c r="K1170" s="84"/>
      <c r="L1170" s="84"/>
      <c r="M1170" s="84"/>
      <c r="N1170" s="84"/>
      <c r="O1170" s="84"/>
      <c r="P1170" s="84"/>
      <c r="Q1170" s="84"/>
      <c r="R1170" s="84"/>
      <c r="S1170" s="84"/>
      <c r="T1170" s="84"/>
      <c r="U1170" s="84"/>
      <c r="V1170" s="84"/>
      <c r="W1170" s="84"/>
      <c r="X1170" s="84"/>
      <c r="Y1170" s="84"/>
      <c r="Z1170" s="84"/>
      <c r="AA1170" s="84"/>
      <c r="AB1170" s="84"/>
      <c r="AC1170" s="84"/>
      <c r="AD1170" s="84"/>
      <c r="AE1170" s="84"/>
      <c r="AF1170" s="84"/>
      <c r="AG1170" s="84"/>
      <c r="AH1170" s="84"/>
      <c r="AI1170" s="84"/>
      <c r="AJ1170" s="84"/>
    </row>
    <row r="1171" spans="1:36" x14ac:dyDescent="0.25">
      <c r="A1171" s="257"/>
      <c r="B1171" s="85"/>
      <c r="C1171" s="85"/>
      <c r="D1171" s="85"/>
      <c r="E1171" s="85"/>
      <c r="F1171" s="85"/>
      <c r="G1171" s="85"/>
      <c r="H1171" s="85"/>
      <c r="I1171" s="85"/>
      <c r="J1171" s="85"/>
      <c r="K1171" s="85"/>
      <c r="L1171" s="85"/>
      <c r="M1171" s="85"/>
      <c r="N1171" s="85"/>
      <c r="O1171" s="85"/>
      <c r="P1171" s="85"/>
      <c r="Q1171" s="85"/>
      <c r="R1171" s="85"/>
      <c r="S1171" s="85"/>
      <c r="T1171" s="85"/>
      <c r="U1171" s="85"/>
      <c r="V1171" s="85"/>
      <c r="W1171" s="85"/>
      <c r="X1171" s="85"/>
      <c r="Y1171" s="85"/>
      <c r="Z1171" s="85"/>
      <c r="AA1171" s="85"/>
      <c r="AB1171" s="85"/>
      <c r="AC1171" s="85"/>
      <c r="AD1171" s="85"/>
      <c r="AE1171" s="85"/>
      <c r="AF1171" s="85"/>
      <c r="AG1171" s="85"/>
      <c r="AH1171" s="85"/>
      <c r="AI1171" s="85"/>
      <c r="AJ1171" s="85"/>
    </row>
    <row r="1172" spans="1:36" x14ac:dyDescent="0.25">
      <c r="A1172" s="256"/>
      <c r="B1172" s="84"/>
      <c r="C1172" s="84"/>
      <c r="D1172" s="84"/>
      <c r="E1172" s="84"/>
      <c r="F1172" s="84"/>
      <c r="G1172" s="84"/>
      <c r="H1172" s="84"/>
      <c r="I1172" s="84"/>
      <c r="J1172" s="84"/>
      <c r="K1172" s="84"/>
      <c r="L1172" s="84"/>
      <c r="M1172" s="84"/>
      <c r="N1172" s="84"/>
      <c r="O1172" s="84"/>
      <c r="P1172" s="84"/>
      <c r="Q1172" s="84"/>
      <c r="R1172" s="84"/>
      <c r="S1172" s="84"/>
      <c r="T1172" s="84"/>
      <c r="U1172" s="84"/>
      <c r="V1172" s="84"/>
      <c r="W1172" s="84"/>
      <c r="X1172" s="84"/>
      <c r="Y1172" s="84"/>
      <c r="Z1172" s="84"/>
      <c r="AA1172" s="84"/>
      <c r="AB1172" s="84"/>
      <c r="AC1172" s="84"/>
      <c r="AD1172" s="84"/>
      <c r="AE1172" s="84"/>
      <c r="AF1172" s="84"/>
      <c r="AG1172" s="84"/>
      <c r="AH1172" s="84"/>
      <c r="AI1172" s="84"/>
      <c r="AJ1172" s="84"/>
    </row>
    <row r="1173" spans="1:36" x14ac:dyDescent="0.25">
      <c r="A1173" s="257"/>
      <c r="B1173" s="85"/>
      <c r="C1173" s="85"/>
      <c r="D1173" s="85"/>
      <c r="E1173" s="85"/>
      <c r="F1173" s="85"/>
      <c r="G1173" s="85"/>
      <c r="H1173" s="85"/>
      <c r="I1173" s="85"/>
      <c r="J1173" s="85"/>
      <c r="K1173" s="85"/>
      <c r="L1173" s="85"/>
      <c r="M1173" s="85"/>
      <c r="N1173" s="85"/>
      <c r="O1173" s="85"/>
      <c r="P1173" s="85"/>
      <c r="Q1173" s="85"/>
      <c r="R1173" s="85"/>
      <c r="S1173" s="85"/>
      <c r="T1173" s="85"/>
      <c r="U1173" s="85"/>
      <c r="V1173" s="85"/>
      <c r="W1173" s="85"/>
      <c r="X1173" s="85"/>
      <c r="Y1173" s="85"/>
      <c r="Z1173" s="85"/>
      <c r="AA1173" s="85"/>
      <c r="AB1173" s="85"/>
      <c r="AC1173" s="85"/>
      <c r="AD1173" s="85"/>
      <c r="AE1173" s="85"/>
      <c r="AF1173" s="85"/>
      <c r="AG1173" s="85"/>
      <c r="AH1173" s="85"/>
      <c r="AI1173" s="85"/>
      <c r="AJ1173" s="85"/>
    </row>
    <row r="1174" spans="1:36" x14ac:dyDescent="0.25">
      <c r="A1174" s="256"/>
      <c r="B1174" s="84"/>
      <c r="C1174" s="84"/>
      <c r="D1174" s="84"/>
      <c r="E1174" s="84"/>
      <c r="F1174" s="84"/>
      <c r="G1174" s="84"/>
      <c r="H1174" s="84"/>
      <c r="I1174" s="84"/>
      <c r="J1174" s="84"/>
      <c r="K1174" s="84"/>
      <c r="L1174" s="84"/>
      <c r="M1174" s="84"/>
      <c r="N1174" s="84"/>
      <c r="O1174" s="84"/>
      <c r="P1174" s="84"/>
      <c r="Q1174" s="84"/>
      <c r="R1174" s="84"/>
      <c r="S1174" s="84"/>
      <c r="T1174" s="84"/>
      <c r="U1174" s="84"/>
      <c r="V1174" s="84"/>
      <c r="W1174" s="84"/>
      <c r="X1174" s="84"/>
      <c r="Y1174" s="84"/>
      <c r="Z1174" s="84"/>
      <c r="AA1174" s="84"/>
      <c r="AB1174" s="84"/>
      <c r="AC1174" s="84"/>
      <c r="AD1174" s="84"/>
      <c r="AE1174" s="84"/>
      <c r="AF1174" s="84"/>
      <c r="AG1174" s="84"/>
      <c r="AH1174" s="84"/>
      <c r="AI1174" s="84"/>
      <c r="AJ1174" s="84"/>
    </row>
    <row r="1175" spans="1:36" x14ac:dyDescent="0.25">
      <c r="A1175" s="257"/>
      <c r="B1175" s="85"/>
      <c r="C1175" s="85"/>
      <c r="D1175" s="85"/>
      <c r="E1175" s="85"/>
      <c r="F1175" s="85"/>
      <c r="G1175" s="85"/>
      <c r="H1175" s="85"/>
      <c r="I1175" s="85"/>
      <c r="J1175" s="85"/>
      <c r="K1175" s="85"/>
      <c r="L1175" s="85"/>
      <c r="M1175" s="85"/>
      <c r="N1175" s="85"/>
      <c r="O1175" s="85"/>
      <c r="P1175" s="85"/>
      <c r="Q1175" s="85"/>
      <c r="R1175" s="85"/>
      <c r="S1175" s="85"/>
      <c r="T1175" s="85"/>
      <c r="U1175" s="85"/>
      <c r="V1175" s="85"/>
      <c r="W1175" s="85"/>
      <c r="X1175" s="85"/>
      <c r="Y1175" s="85"/>
      <c r="Z1175" s="85"/>
      <c r="AA1175" s="85"/>
      <c r="AB1175" s="85"/>
      <c r="AC1175" s="85"/>
      <c r="AD1175" s="85"/>
      <c r="AE1175" s="85"/>
      <c r="AF1175" s="85"/>
      <c r="AG1175" s="85"/>
      <c r="AH1175" s="85"/>
      <c r="AI1175" s="85"/>
      <c r="AJ1175" s="85"/>
    </row>
    <row r="1176" spans="1:36" x14ac:dyDescent="0.25">
      <c r="A1176" s="256"/>
      <c r="B1176" s="84"/>
      <c r="C1176" s="84"/>
      <c r="D1176" s="84"/>
      <c r="E1176" s="84"/>
      <c r="F1176" s="84"/>
      <c r="G1176" s="84"/>
      <c r="H1176" s="84"/>
      <c r="I1176" s="84"/>
      <c r="J1176" s="84"/>
      <c r="K1176" s="84"/>
      <c r="L1176" s="84"/>
      <c r="M1176" s="84"/>
      <c r="N1176" s="84"/>
      <c r="O1176" s="84"/>
      <c r="P1176" s="84"/>
      <c r="Q1176" s="84"/>
      <c r="R1176" s="84"/>
      <c r="S1176" s="84"/>
      <c r="T1176" s="84"/>
      <c r="U1176" s="84"/>
      <c r="V1176" s="84"/>
      <c r="W1176" s="84"/>
      <c r="X1176" s="84"/>
      <c r="Y1176" s="84"/>
      <c r="Z1176" s="84"/>
      <c r="AA1176" s="84"/>
      <c r="AB1176" s="84"/>
      <c r="AC1176" s="84"/>
      <c r="AD1176" s="84"/>
      <c r="AE1176" s="84"/>
      <c r="AF1176" s="84"/>
      <c r="AG1176" s="84"/>
      <c r="AH1176" s="84"/>
      <c r="AI1176" s="84"/>
      <c r="AJ1176" s="84"/>
    </row>
    <row r="1177" spans="1:36" x14ac:dyDescent="0.25">
      <c r="A1177" s="257"/>
      <c r="B1177" s="85"/>
      <c r="C1177" s="85"/>
      <c r="D1177" s="85"/>
      <c r="E1177" s="85"/>
      <c r="F1177" s="85"/>
      <c r="G1177" s="85"/>
      <c r="H1177" s="85"/>
      <c r="I1177" s="85"/>
      <c r="J1177" s="85"/>
      <c r="K1177" s="85"/>
      <c r="L1177" s="85"/>
      <c r="M1177" s="85"/>
      <c r="N1177" s="85"/>
      <c r="O1177" s="85"/>
      <c r="P1177" s="85"/>
      <c r="Q1177" s="85"/>
      <c r="R1177" s="85"/>
      <c r="S1177" s="85"/>
      <c r="T1177" s="85"/>
      <c r="U1177" s="85"/>
      <c r="V1177" s="85"/>
      <c r="W1177" s="85"/>
      <c r="X1177" s="85"/>
      <c r="Y1177" s="85"/>
      <c r="Z1177" s="85"/>
      <c r="AA1177" s="85"/>
      <c r="AB1177" s="85"/>
      <c r="AC1177" s="85"/>
      <c r="AD1177" s="85"/>
      <c r="AE1177" s="85"/>
      <c r="AF1177" s="85"/>
      <c r="AG1177" s="85"/>
      <c r="AH1177" s="85"/>
      <c r="AI1177" s="85"/>
      <c r="AJ1177" s="85"/>
    </row>
    <row r="1178" spans="1:36" x14ac:dyDescent="0.25">
      <c r="A1178" s="256"/>
      <c r="B1178" s="84"/>
      <c r="C1178" s="84"/>
      <c r="D1178" s="84"/>
      <c r="E1178" s="84"/>
      <c r="F1178" s="84"/>
      <c r="G1178" s="84"/>
      <c r="H1178" s="84"/>
      <c r="I1178" s="84"/>
      <c r="J1178" s="84"/>
      <c r="K1178" s="84"/>
      <c r="L1178" s="84"/>
      <c r="M1178" s="84"/>
      <c r="N1178" s="84"/>
      <c r="O1178" s="84"/>
      <c r="P1178" s="84"/>
      <c r="Q1178" s="84"/>
      <c r="R1178" s="84"/>
      <c r="S1178" s="84"/>
      <c r="T1178" s="84"/>
      <c r="U1178" s="84"/>
      <c r="V1178" s="84"/>
      <c r="W1178" s="84"/>
      <c r="X1178" s="84"/>
      <c r="Y1178" s="84"/>
      <c r="Z1178" s="84"/>
      <c r="AA1178" s="84"/>
      <c r="AB1178" s="84"/>
      <c r="AC1178" s="84"/>
      <c r="AD1178" s="84"/>
      <c r="AE1178" s="84"/>
      <c r="AF1178" s="84"/>
      <c r="AG1178" s="84"/>
      <c r="AH1178" s="84"/>
      <c r="AI1178" s="84"/>
      <c r="AJ1178" s="84"/>
    </row>
    <row r="1179" spans="1:36" x14ac:dyDescent="0.25">
      <c r="A1179" s="257"/>
      <c r="B1179" s="85"/>
      <c r="C1179" s="85"/>
      <c r="D1179" s="85"/>
      <c r="E1179" s="85"/>
      <c r="F1179" s="85"/>
      <c r="G1179" s="85"/>
      <c r="H1179" s="85"/>
      <c r="I1179" s="85"/>
      <c r="J1179" s="85"/>
      <c r="K1179" s="85"/>
      <c r="L1179" s="85"/>
      <c r="M1179" s="85"/>
      <c r="N1179" s="85"/>
      <c r="O1179" s="85"/>
      <c r="P1179" s="85"/>
      <c r="Q1179" s="85"/>
      <c r="R1179" s="85"/>
      <c r="S1179" s="85"/>
      <c r="T1179" s="85"/>
      <c r="U1179" s="85"/>
      <c r="V1179" s="85"/>
      <c r="W1179" s="85"/>
      <c r="X1179" s="85"/>
      <c r="Y1179" s="85"/>
      <c r="Z1179" s="85"/>
      <c r="AA1179" s="85"/>
      <c r="AB1179" s="85"/>
      <c r="AC1179" s="85"/>
      <c r="AD1179" s="85"/>
      <c r="AE1179" s="85"/>
      <c r="AF1179" s="85"/>
      <c r="AG1179" s="85"/>
      <c r="AH1179" s="85"/>
      <c r="AI1179" s="85"/>
      <c r="AJ1179" s="85"/>
    </row>
    <row r="1180" spans="1:36" x14ac:dyDescent="0.25">
      <c r="A1180" s="256"/>
      <c r="B1180" s="84"/>
      <c r="C1180" s="84"/>
      <c r="D1180" s="84"/>
      <c r="E1180" s="84"/>
      <c r="F1180" s="84"/>
      <c r="G1180" s="84"/>
      <c r="H1180" s="84"/>
      <c r="I1180" s="84"/>
      <c r="J1180" s="84"/>
      <c r="K1180" s="84"/>
      <c r="L1180" s="84"/>
      <c r="M1180" s="84"/>
      <c r="N1180" s="84"/>
      <c r="O1180" s="84"/>
      <c r="P1180" s="84"/>
      <c r="Q1180" s="84"/>
      <c r="R1180" s="84"/>
      <c r="S1180" s="84"/>
      <c r="T1180" s="84"/>
      <c r="U1180" s="84"/>
      <c r="V1180" s="84"/>
      <c r="W1180" s="84"/>
      <c r="X1180" s="84"/>
      <c r="Y1180" s="84"/>
      <c r="Z1180" s="84"/>
      <c r="AA1180" s="84"/>
      <c r="AB1180" s="84"/>
      <c r="AC1180" s="84"/>
      <c r="AD1180" s="84"/>
      <c r="AE1180" s="84"/>
      <c r="AF1180" s="84"/>
      <c r="AG1180" s="84"/>
      <c r="AH1180" s="84"/>
      <c r="AI1180" s="84"/>
      <c r="AJ1180" s="84"/>
    </row>
    <row r="1181" spans="1:36" x14ac:dyDescent="0.25">
      <c r="A1181" s="257"/>
      <c r="B1181" s="85"/>
      <c r="C1181" s="85"/>
      <c r="D1181" s="85"/>
      <c r="E1181" s="85"/>
      <c r="F1181" s="85"/>
      <c r="G1181" s="85"/>
      <c r="H1181" s="85"/>
      <c r="I1181" s="85"/>
      <c r="J1181" s="85"/>
      <c r="K1181" s="85"/>
      <c r="L1181" s="85"/>
      <c r="M1181" s="85"/>
      <c r="N1181" s="85"/>
      <c r="O1181" s="85"/>
      <c r="P1181" s="85"/>
      <c r="Q1181" s="85"/>
      <c r="R1181" s="85"/>
      <c r="S1181" s="85"/>
      <c r="T1181" s="85"/>
      <c r="U1181" s="85"/>
      <c r="V1181" s="85"/>
      <c r="W1181" s="85"/>
      <c r="X1181" s="85"/>
      <c r="Y1181" s="85"/>
      <c r="Z1181" s="85"/>
      <c r="AA1181" s="85"/>
      <c r="AB1181" s="85"/>
      <c r="AC1181" s="85"/>
      <c r="AD1181" s="85"/>
      <c r="AE1181" s="85"/>
      <c r="AF1181" s="85"/>
      <c r="AG1181" s="85"/>
      <c r="AH1181" s="85"/>
      <c r="AI1181" s="85"/>
      <c r="AJ1181" s="85"/>
    </row>
    <row r="1182" spans="1:36" x14ac:dyDescent="0.25">
      <c r="A1182" s="256"/>
      <c r="B1182" s="84"/>
      <c r="C1182" s="84"/>
      <c r="D1182" s="84"/>
      <c r="E1182" s="84"/>
      <c r="F1182" s="84"/>
      <c r="G1182" s="84"/>
      <c r="H1182" s="84"/>
      <c r="I1182" s="84"/>
      <c r="J1182" s="84"/>
      <c r="K1182" s="84"/>
      <c r="L1182" s="84"/>
      <c r="M1182" s="84"/>
      <c r="N1182" s="84"/>
      <c r="O1182" s="84"/>
      <c r="P1182" s="84"/>
      <c r="Q1182" s="84"/>
      <c r="R1182" s="84"/>
      <c r="S1182" s="84"/>
      <c r="T1182" s="84"/>
      <c r="U1182" s="84"/>
      <c r="V1182" s="84"/>
      <c r="W1182" s="84"/>
      <c r="X1182" s="84"/>
      <c r="Y1182" s="84"/>
      <c r="Z1182" s="84"/>
      <c r="AA1182" s="84"/>
      <c r="AB1182" s="84"/>
      <c r="AC1182" s="84"/>
      <c r="AD1182" s="84"/>
      <c r="AE1182" s="84"/>
      <c r="AF1182" s="84"/>
      <c r="AG1182" s="84"/>
      <c r="AH1182" s="84"/>
      <c r="AI1182" s="84"/>
      <c r="AJ1182" s="84"/>
    </row>
    <row r="1183" spans="1:36" x14ac:dyDescent="0.25">
      <c r="A1183" s="257"/>
      <c r="B1183" s="85"/>
      <c r="C1183" s="85"/>
      <c r="D1183" s="85"/>
      <c r="E1183" s="85"/>
      <c r="F1183" s="85"/>
      <c r="G1183" s="85"/>
      <c r="H1183" s="85"/>
      <c r="I1183" s="85"/>
      <c r="J1183" s="85"/>
      <c r="K1183" s="85"/>
      <c r="L1183" s="85"/>
      <c r="M1183" s="85"/>
      <c r="N1183" s="85"/>
      <c r="O1183" s="85"/>
      <c r="P1183" s="85"/>
      <c r="Q1183" s="85"/>
      <c r="R1183" s="85"/>
      <c r="S1183" s="85"/>
      <c r="T1183" s="85"/>
      <c r="U1183" s="85"/>
      <c r="V1183" s="85"/>
      <c r="W1183" s="85"/>
      <c r="X1183" s="85"/>
      <c r="Y1183" s="85"/>
      <c r="Z1183" s="85"/>
      <c r="AA1183" s="85"/>
      <c r="AB1183" s="85"/>
      <c r="AC1183" s="85"/>
      <c r="AD1183" s="85"/>
      <c r="AE1183" s="85"/>
      <c r="AF1183" s="85"/>
      <c r="AG1183" s="85"/>
      <c r="AH1183" s="85"/>
      <c r="AI1183" s="85"/>
      <c r="AJ1183" s="85"/>
    </row>
    <row r="1184" spans="1:36" x14ac:dyDescent="0.25">
      <c r="A1184" s="256"/>
      <c r="B1184" s="84"/>
      <c r="C1184" s="84"/>
      <c r="D1184" s="84"/>
      <c r="E1184" s="84"/>
      <c r="F1184" s="84"/>
      <c r="G1184" s="84"/>
      <c r="H1184" s="84"/>
      <c r="I1184" s="84"/>
      <c r="J1184" s="84"/>
      <c r="K1184" s="84"/>
      <c r="L1184" s="84"/>
      <c r="M1184" s="84"/>
      <c r="N1184" s="84"/>
      <c r="O1184" s="84"/>
      <c r="P1184" s="84"/>
      <c r="Q1184" s="84"/>
      <c r="R1184" s="84"/>
      <c r="S1184" s="84"/>
      <c r="T1184" s="84"/>
      <c r="U1184" s="84"/>
      <c r="V1184" s="84"/>
      <c r="W1184" s="84"/>
      <c r="X1184" s="84"/>
      <c r="Y1184" s="84"/>
      <c r="Z1184" s="84"/>
      <c r="AA1184" s="84"/>
      <c r="AB1184" s="84"/>
      <c r="AC1184" s="84"/>
      <c r="AD1184" s="84"/>
      <c r="AE1184" s="84"/>
      <c r="AF1184" s="84"/>
      <c r="AG1184" s="84"/>
      <c r="AH1184" s="84"/>
      <c r="AI1184" s="84"/>
      <c r="AJ1184" s="84"/>
    </row>
    <row r="1185" spans="1:36" x14ac:dyDescent="0.25">
      <c r="A1185" s="257"/>
      <c r="B1185" s="85"/>
      <c r="C1185" s="85"/>
      <c r="D1185" s="85"/>
      <c r="E1185" s="85"/>
      <c r="F1185" s="85"/>
      <c r="G1185" s="85"/>
      <c r="H1185" s="85"/>
      <c r="I1185" s="85"/>
      <c r="J1185" s="85"/>
      <c r="K1185" s="85"/>
      <c r="L1185" s="85"/>
      <c r="M1185" s="85"/>
      <c r="N1185" s="85"/>
      <c r="O1185" s="85"/>
      <c r="P1185" s="85"/>
      <c r="Q1185" s="85"/>
      <c r="R1185" s="85"/>
      <c r="S1185" s="85"/>
      <c r="T1185" s="85"/>
      <c r="U1185" s="85"/>
      <c r="V1185" s="85"/>
      <c r="W1185" s="85"/>
      <c r="X1185" s="85"/>
      <c r="Y1185" s="85"/>
      <c r="Z1185" s="85"/>
      <c r="AA1185" s="85"/>
      <c r="AB1185" s="85"/>
      <c r="AC1185" s="85"/>
      <c r="AD1185" s="85"/>
      <c r="AE1185" s="85"/>
      <c r="AF1185" s="85"/>
      <c r="AG1185" s="85"/>
      <c r="AH1185" s="85"/>
      <c r="AI1185" s="85"/>
      <c r="AJ1185" s="85"/>
    </row>
    <row r="1186" spans="1:36" x14ac:dyDescent="0.25">
      <c r="A1186" s="256"/>
      <c r="B1186" s="84"/>
      <c r="C1186" s="84"/>
      <c r="D1186" s="84"/>
      <c r="E1186" s="84"/>
      <c r="F1186" s="84"/>
      <c r="G1186" s="84"/>
      <c r="H1186" s="84"/>
      <c r="I1186" s="84"/>
      <c r="J1186" s="84"/>
      <c r="K1186" s="84"/>
      <c r="L1186" s="84"/>
      <c r="M1186" s="84"/>
      <c r="N1186" s="84"/>
      <c r="O1186" s="84"/>
      <c r="P1186" s="84"/>
      <c r="Q1186" s="84"/>
      <c r="R1186" s="84"/>
      <c r="S1186" s="84"/>
      <c r="T1186" s="84"/>
      <c r="U1186" s="84"/>
      <c r="V1186" s="84"/>
      <c r="W1186" s="84"/>
      <c r="X1186" s="84"/>
      <c r="Y1186" s="84"/>
      <c r="Z1186" s="84"/>
      <c r="AA1186" s="84"/>
      <c r="AB1186" s="84"/>
      <c r="AC1186" s="84"/>
      <c r="AD1186" s="84"/>
      <c r="AE1186" s="84"/>
      <c r="AF1186" s="84"/>
      <c r="AG1186" s="84"/>
      <c r="AH1186" s="84"/>
      <c r="AI1186" s="84"/>
      <c r="AJ1186" s="84"/>
    </row>
    <row r="1187" spans="1:36" x14ac:dyDescent="0.25">
      <c r="A1187" s="257"/>
      <c r="B1187" s="85"/>
      <c r="C1187" s="85"/>
      <c r="D1187" s="85"/>
      <c r="E1187" s="85"/>
      <c r="F1187" s="85"/>
      <c r="G1187" s="85"/>
      <c r="H1187" s="85"/>
      <c r="I1187" s="85"/>
      <c r="J1187" s="85"/>
      <c r="K1187" s="85"/>
      <c r="L1187" s="85"/>
      <c r="M1187" s="85"/>
      <c r="N1187" s="85"/>
      <c r="O1187" s="85"/>
      <c r="P1187" s="85"/>
      <c r="Q1187" s="85"/>
      <c r="R1187" s="85"/>
      <c r="S1187" s="85"/>
      <c r="T1187" s="85"/>
      <c r="U1187" s="85"/>
      <c r="V1187" s="85"/>
      <c r="W1187" s="85"/>
      <c r="X1187" s="85"/>
      <c r="Y1187" s="85"/>
      <c r="Z1187" s="85"/>
      <c r="AA1187" s="85"/>
      <c r="AB1187" s="85"/>
      <c r="AC1187" s="85"/>
      <c r="AD1187" s="85"/>
      <c r="AE1187" s="85"/>
      <c r="AF1187" s="85"/>
      <c r="AG1187" s="85"/>
      <c r="AH1187" s="85"/>
      <c r="AI1187" s="85"/>
      <c r="AJ1187" s="85"/>
    </row>
    <row r="1188" spans="1:36" x14ac:dyDescent="0.25">
      <c r="A1188" s="256"/>
      <c r="B1188" s="84"/>
      <c r="C1188" s="84"/>
      <c r="D1188" s="84"/>
      <c r="E1188" s="84"/>
      <c r="F1188" s="84"/>
      <c r="G1188" s="84"/>
      <c r="H1188" s="84"/>
      <c r="I1188" s="84"/>
      <c r="J1188" s="84"/>
      <c r="K1188" s="84"/>
      <c r="L1188" s="84"/>
      <c r="M1188" s="84"/>
      <c r="N1188" s="84"/>
      <c r="O1188" s="84"/>
      <c r="P1188" s="84"/>
      <c r="Q1188" s="84"/>
      <c r="R1188" s="84"/>
      <c r="S1188" s="84"/>
      <c r="T1188" s="84"/>
      <c r="U1188" s="84"/>
      <c r="V1188" s="84"/>
      <c r="W1188" s="84"/>
      <c r="X1188" s="84"/>
      <c r="Y1188" s="84"/>
      <c r="Z1188" s="84"/>
      <c r="AA1188" s="84"/>
      <c r="AB1188" s="84"/>
      <c r="AC1188" s="84"/>
      <c r="AD1188" s="84"/>
      <c r="AE1188" s="84"/>
      <c r="AF1188" s="84"/>
      <c r="AG1188" s="84"/>
      <c r="AH1188" s="84"/>
      <c r="AI1188" s="84"/>
      <c r="AJ1188" s="84"/>
    </row>
    <row r="1189" spans="1:36" x14ac:dyDescent="0.25">
      <c r="A1189" s="257"/>
      <c r="B1189" s="85"/>
      <c r="C1189" s="85"/>
      <c r="D1189" s="85"/>
      <c r="E1189" s="85"/>
      <c r="F1189" s="85"/>
      <c r="G1189" s="85"/>
      <c r="H1189" s="85"/>
      <c r="I1189" s="85"/>
      <c r="J1189" s="85"/>
      <c r="K1189" s="85"/>
      <c r="L1189" s="85"/>
      <c r="M1189" s="85"/>
      <c r="N1189" s="85"/>
      <c r="O1189" s="85"/>
      <c r="P1189" s="85"/>
      <c r="Q1189" s="85"/>
      <c r="R1189" s="85"/>
      <c r="S1189" s="85"/>
      <c r="T1189" s="85"/>
      <c r="U1189" s="85"/>
      <c r="V1189" s="85"/>
      <c r="W1189" s="85"/>
      <c r="X1189" s="85"/>
      <c r="Y1189" s="85"/>
      <c r="Z1189" s="85"/>
      <c r="AA1189" s="85"/>
      <c r="AB1189" s="85"/>
      <c r="AC1189" s="85"/>
      <c r="AD1189" s="85"/>
      <c r="AE1189" s="85"/>
      <c r="AF1189" s="85"/>
      <c r="AG1189" s="85"/>
      <c r="AH1189" s="85"/>
      <c r="AI1189" s="85"/>
      <c r="AJ1189" s="85"/>
    </row>
    <row r="1190" spans="1:36" x14ac:dyDescent="0.25">
      <c r="A1190" s="256"/>
      <c r="B1190" s="84"/>
      <c r="C1190" s="84"/>
      <c r="D1190" s="84"/>
      <c r="E1190" s="84"/>
      <c r="F1190" s="84"/>
      <c r="G1190" s="84"/>
      <c r="H1190" s="84"/>
      <c r="I1190" s="84"/>
      <c r="J1190" s="84"/>
      <c r="K1190" s="84"/>
      <c r="L1190" s="84"/>
      <c r="M1190" s="84"/>
      <c r="N1190" s="84"/>
      <c r="O1190" s="84"/>
      <c r="P1190" s="84"/>
      <c r="Q1190" s="84"/>
      <c r="R1190" s="84"/>
      <c r="S1190" s="84"/>
      <c r="T1190" s="84"/>
      <c r="U1190" s="84"/>
      <c r="V1190" s="84"/>
      <c r="W1190" s="84"/>
      <c r="X1190" s="84"/>
      <c r="Y1190" s="84"/>
      <c r="Z1190" s="84"/>
      <c r="AA1190" s="84"/>
      <c r="AB1190" s="84"/>
      <c r="AC1190" s="84"/>
      <c r="AD1190" s="84"/>
      <c r="AE1190" s="84"/>
      <c r="AF1190" s="84"/>
      <c r="AG1190" s="84"/>
      <c r="AH1190" s="84"/>
      <c r="AI1190" s="84"/>
      <c r="AJ1190" s="84"/>
    </row>
    <row r="1191" spans="1:36" x14ac:dyDescent="0.25">
      <c r="A1191" s="257"/>
      <c r="B1191" s="85"/>
      <c r="C1191" s="85"/>
      <c r="D1191" s="85"/>
      <c r="E1191" s="85"/>
      <c r="F1191" s="85"/>
      <c r="G1191" s="85"/>
      <c r="H1191" s="85"/>
      <c r="I1191" s="85"/>
      <c r="J1191" s="85"/>
      <c r="K1191" s="85"/>
      <c r="L1191" s="85"/>
      <c r="M1191" s="85"/>
      <c r="N1191" s="85"/>
      <c r="O1191" s="85"/>
      <c r="P1191" s="85"/>
      <c r="Q1191" s="85"/>
      <c r="R1191" s="85"/>
      <c r="S1191" s="85"/>
      <c r="T1191" s="85"/>
      <c r="U1191" s="85"/>
      <c r="V1191" s="85"/>
      <c r="W1191" s="85"/>
      <c r="X1191" s="85"/>
      <c r="Y1191" s="85"/>
      <c r="Z1191" s="85"/>
      <c r="AA1191" s="85"/>
      <c r="AB1191" s="85"/>
      <c r="AC1191" s="85"/>
      <c r="AD1191" s="85"/>
      <c r="AE1191" s="85"/>
      <c r="AF1191" s="85"/>
      <c r="AG1191" s="85"/>
      <c r="AH1191" s="85"/>
      <c r="AI1191" s="85"/>
      <c r="AJ1191" s="85"/>
    </row>
    <row r="1192" spans="1:36" x14ac:dyDescent="0.25">
      <c r="A1192" s="256"/>
      <c r="B1192" s="84"/>
      <c r="C1192" s="84"/>
      <c r="D1192" s="84"/>
      <c r="E1192" s="84"/>
      <c r="F1192" s="84"/>
      <c r="G1192" s="84"/>
      <c r="H1192" s="84"/>
      <c r="I1192" s="84"/>
      <c r="J1192" s="84"/>
      <c r="K1192" s="84"/>
      <c r="L1192" s="84"/>
      <c r="M1192" s="84"/>
      <c r="N1192" s="84"/>
      <c r="O1192" s="84"/>
      <c r="P1192" s="84"/>
      <c r="Q1192" s="84"/>
      <c r="R1192" s="84"/>
      <c r="S1192" s="84"/>
      <c r="T1192" s="84"/>
      <c r="U1192" s="84"/>
      <c r="V1192" s="84"/>
      <c r="W1192" s="84"/>
      <c r="X1192" s="84"/>
      <c r="Y1192" s="84"/>
      <c r="Z1192" s="84"/>
      <c r="AA1192" s="84"/>
      <c r="AB1192" s="84"/>
      <c r="AC1192" s="84"/>
      <c r="AD1192" s="84"/>
      <c r="AE1192" s="84"/>
      <c r="AF1192" s="84"/>
      <c r="AG1192" s="84"/>
      <c r="AH1192" s="84"/>
      <c r="AI1192" s="84"/>
      <c r="AJ1192" s="84"/>
    </row>
    <row r="1193" spans="1:36" x14ac:dyDescent="0.25">
      <c r="A1193" s="257"/>
      <c r="B1193" s="85"/>
      <c r="C1193" s="85"/>
      <c r="D1193" s="85"/>
      <c r="E1193" s="85"/>
      <c r="F1193" s="85"/>
      <c r="G1193" s="85"/>
      <c r="H1193" s="85"/>
      <c r="I1193" s="85"/>
      <c r="J1193" s="85"/>
      <c r="K1193" s="85"/>
      <c r="L1193" s="85"/>
      <c r="M1193" s="85"/>
      <c r="N1193" s="85"/>
      <c r="O1193" s="85"/>
      <c r="P1193" s="85"/>
      <c r="Q1193" s="85"/>
      <c r="R1193" s="85"/>
      <c r="S1193" s="85"/>
      <c r="T1193" s="85"/>
      <c r="U1193" s="85"/>
      <c r="V1193" s="85"/>
      <c r="W1193" s="85"/>
      <c r="X1193" s="85"/>
      <c r="Y1193" s="85"/>
      <c r="Z1193" s="85"/>
      <c r="AA1193" s="85"/>
      <c r="AB1193" s="85"/>
      <c r="AC1193" s="85"/>
      <c r="AD1193" s="85"/>
      <c r="AE1193" s="85"/>
      <c r="AF1193" s="85"/>
      <c r="AG1193" s="85"/>
      <c r="AH1193" s="85"/>
      <c r="AI1193" s="85"/>
      <c r="AJ1193" s="85"/>
    </row>
    <row r="1194" spans="1:36" x14ac:dyDescent="0.25">
      <c r="A1194" s="256"/>
      <c r="B1194" s="84"/>
      <c r="C1194" s="84"/>
      <c r="D1194" s="84"/>
      <c r="E1194" s="84"/>
      <c r="F1194" s="84"/>
      <c r="G1194" s="84"/>
      <c r="H1194" s="84"/>
      <c r="I1194" s="84"/>
      <c r="J1194" s="84"/>
      <c r="K1194" s="84"/>
      <c r="L1194" s="84"/>
      <c r="M1194" s="84"/>
      <c r="N1194" s="84"/>
      <c r="O1194" s="84"/>
      <c r="P1194" s="84"/>
      <c r="Q1194" s="84"/>
      <c r="R1194" s="84"/>
      <c r="S1194" s="84"/>
      <c r="T1194" s="84"/>
      <c r="U1194" s="84"/>
      <c r="V1194" s="84"/>
      <c r="W1194" s="84"/>
      <c r="X1194" s="84"/>
      <c r="Y1194" s="84"/>
      <c r="Z1194" s="84"/>
      <c r="AA1194" s="84"/>
      <c r="AB1194" s="84"/>
      <c r="AC1194" s="84"/>
      <c r="AD1194" s="84"/>
      <c r="AE1194" s="84"/>
      <c r="AF1194" s="84"/>
      <c r="AG1194" s="84"/>
      <c r="AH1194" s="84"/>
      <c r="AI1194" s="84"/>
      <c r="AJ1194" s="84"/>
    </row>
    <row r="1195" spans="1:36" x14ac:dyDescent="0.25">
      <c r="A1195" s="257"/>
      <c r="B1195" s="85"/>
      <c r="C1195" s="85"/>
      <c r="D1195" s="85"/>
      <c r="E1195" s="85"/>
      <c r="F1195" s="85"/>
      <c r="G1195" s="85"/>
      <c r="H1195" s="85"/>
      <c r="I1195" s="85"/>
      <c r="J1195" s="85"/>
      <c r="K1195" s="85"/>
      <c r="L1195" s="85"/>
      <c r="M1195" s="85"/>
      <c r="N1195" s="85"/>
      <c r="O1195" s="85"/>
      <c r="P1195" s="85"/>
      <c r="Q1195" s="85"/>
      <c r="R1195" s="85"/>
      <c r="S1195" s="85"/>
      <c r="T1195" s="85"/>
      <c r="U1195" s="85"/>
      <c r="V1195" s="85"/>
      <c r="W1195" s="85"/>
      <c r="X1195" s="85"/>
      <c r="Y1195" s="85"/>
      <c r="Z1195" s="85"/>
      <c r="AA1195" s="85"/>
      <c r="AB1195" s="85"/>
      <c r="AC1195" s="85"/>
      <c r="AD1195" s="85"/>
      <c r="AE1195" s="85"/>
      <c r="AF1195" s="85"/>
      <c r="AG1195" s="85"/>
      <c r="AH1195" s="85"/>
      <c r="AI1195" s="85"/>
      <c r="AJ1195" s="85"/>
    </row>
    <row r="1196" spans="1:36" x14ac:dyDescent="0.25">
      <c r="A1196" s="256"/>
      <c r="B1196" s="84"/>
      <c r="C1196" s="84"/>
      <c r="D1196" s="84"/>
      <c r="E1196" s="84"/>
      <c r="F1196" s="84"/>
      <c r="G1196" s="84"/>
      <c r="H1196" s="84"/>
      <c r="I1196" s="84"/>
      <c r="J1196" s="84"/>
      <c r="K1196" s="84"/>
      <c r="L1196" s="84"/>
      <c r="M1196" s="84"/>
      <c r="N1196" s="84"/>
      <c r="O1196" s="84"/>
      <c r="P1196" s="84"/>
      <c r="Q1196" s="84"/>
      <c r="R1196" s="84"/>
      <c r="S1196" s="84"/>
      <c r="T1196" s="84"/>
      <c r="U1196" s="84"/>
      <c r="V1196" s="84"/>
      <c r="W1196" s="84"/>
      <c r="X1196" s="84"/>
      <c r="Y1196" s="84"/>
      <c r="Z1196" s="84"/>
      <c r="AA1196" s="84"/>
      <c r="AB1196" s="84"/>
      <c r="AC1196" s="84"/>
      <c r="AD1196" s="84"/>
      <c r="AE1196" s="84"/>
      <c r="AF1196" s="84"/>
      <c r="AG1196" s="84"/>
      <c r="AH1196" s="84"/>
      <c r="AI1196" s="84"/>
      <c r="AJ1196" s="84"/>
    </row>
    <row r="1197" spans="1:36" x14ac:dyDescent="0.25">
      <c r="A1197" s="257"/>
      <c r="B1197" s="85"/>
      <c r="C1197" s="85"/>
      <c r="D1197" s="85"/>
      <c r="E1197" s="85"/>
      <c r="F1197" s="85"/>
      <c r="G1197" s="85"/>
      <c r="H1197" s="85"/>
      <c r="I1197" s="85"/>
      <c r="J1197" s="85"/>
      <c r="K1197" s="85"/>
      <c r="L1197" s="85"/>
      <c r="M1197" s="85"/>
      <c r="N1197" s="85"/>
      <c r="O1197" s="85"/>
      <c r="P1197" s="85"/>
      <c r="Q1197" s="85"/>
      <c r="R1197" s="85"/>
      <c r="S1197" s="85"/>
      <c r="T1197" s="85"/>
      <c r="U1197" s="85"/>
      <c r="V1197" s="85"/>
      <c r="W1197" s="85"/>
      <c r="X1197" s="85"/>
      <c r="Y1197" s="85"/>
      <c r="Z1197" s="85"/>
      <c r="AA1197" s="85"/>
      <c r="AB1197" s="85"/>
      <c r="AC1197" s="85"/>
      <c r="AD1197" s="85"/>
      <c r="AE1197" s="85"/>
      <c r="AF1197" s="85"/>
      <c r="AG1197" s="85"/>
      <c r="AH1197" s="85"/>
      <c r="AI1197" s="85"/>
      <c r="AJ1197" s="85"/>
    </row>
    <row r="1198" spans="1:36" x14ac:dyDescent="0.25">
      <c r="A1198" s="256"/>
      <c r="B1198" s="84"/>
      <c r="C1198" s="84"/>
      <c r="D1198" s="84"/>
      <c r="E1198" s="84"/>
      <c r="F1198" s="84"/>
      <c r="G1198" s="84"/>
      <c r="H1198" s="84"/>
      <c r="I1198" s="84"/>
      <c r="J1198" s="84"/>
      <c r="K1198" s="84"/>
      <c r="L1198" s="84"/>
      <c r="M1198" s="84"/>
      <c r="N1198" s="84"/>
      <c r="O1198" s="84"/>
      <c r="P1198" s="84"/>
      <c r="Q1198" s="84"/>
      <c r="R1198" s="84"/>
      <c r="S1198" s="84"/>
      <c r="T1198" s="84"/>
      <c r="U1198" s="84"/>
      <c r="V1198" s="84"/>
      <c r="W1198" s="84"/>
      <c r="X1198" s="84"/>
      <c r="Y1198" s="84"/>
      <c r="Z1198" s="84"/>
      <c r="AA1198" s="84"/>
      <c r="AB1198" s="84"/>
      <c r="AC1198" s="84"/>
      <c r="AD1198" s="84"/>
      <c r="AE1198" s="84"/>
      <c r="AF1198" s="84"/>
      <c r="AG1198" s="84"/>
      <c r="AH1198" s="84"/>
      <c r="AI1198" s="84"/>
      <c r="AJ1198" s="84"/>
    </row>
    <row r="1199" spans="1:36" x14ac:dyDescent="0.25">
      <c r="A1199" s="257"/>
      <c r="B1199" s="85"/>
      <c r="C1199" s="85"/>
      <c r="D1199" s="85"/>
      <c r="E1199" s="85"/>
      <c r="F1199" s="85"/>
      <c r="G1199" s="85"/>
      <c r="H1199" s="85"/>
      <c r="I1199" s="85"/>
      <c r="J1199" s="85"/>
      <c r="K1199" s="85"/>
      <c r="L1199" s="85"/>
      <c r="M1199" s="85"/>
      <c r="N1199" s="85"/>
      <c r="O1199" s="85"/>
      <c r="P1199" s="85"/>
      <c r="Q1199" s="85"/>
      <c r="R1199" s="85"/>
      <c r="S1199" s="85"/>
      <c r="T1199" s="85"/>
      <c r="U1199" s="85"/>
      <c r="V1199" s="85"/>
      <c r="W1199" s="85"/>
      <c r="X1199" s="85"/>
      <c r="Y1199" s="85"/>
      <c r="Z1199" s="85"/>
      <c r="AA1199" s="85"/>
      <c r="AB1199" s="85"/>
      <c r="AC1199" s="85"/>
      <c r="AD1199" s="85"/>
      <c r="AE1199" s="85"/>
      <c r="AF1199" s="85"/>
      <c r="AG1199" s="85"/>
      <c r="AH1199" s="85"/>
      <c r="AI1199" s="85"/>
      <c r="AJ1199" s="85"/>
    </row>
    <row r="1200" spans="1:36" x14ac:dyDescent="0.25">
      <c r="A1200" s="256"/>
      <c r="B1200" s="84"/>
      <c r="C1200" s="84"/>
      <c r="D1200" s="84"/>
      <c r="E1200" s="84"/>
      <c r="F1200" s="84"/>
      <c r="G1200" s="84"/>
      <c r="H1200" s="84"/>
      <c r="I1200" s="84"/>
      <c r="J1200" s="84"/>
      <c r="K1200" s="84"/>
      <c r="L1200" s="84"/>
      <c r="M1200" s="84"/>
      <c r="N1200" s="84"/>
      <c r="O1200" s="84"/>
      <c r="P1200" s="84"/>
      <c r="Q1200" s="84"/>
      <c r="R1200" s="84"/>
      <c r="S1200" s="84"/>
      <c r="T1200" s="84"/>
      <c r="U1200" s="84"/>
      <c r="V1200" s="84"/>
      <c r="W1200" s="84"/>
      <c r="X1200" s="84"/>
      <c r="Y1200" s="84"/>
      <c r="Z1200" s="84"/>
      <c r="AA1200" s="84"/>
      <c r="AB1200" s="84"/>
      <c r="AC1200" s="84"/>
      <c r="AD1200" s="84"/>
      <c r="AE1200" s="84"/>
      <c r="AF1200" s="84"/>
      <c r="AG1200" s="84"/>
      <c r="AH1200" s="84"/>
      <c r="AI1200" s="84"/>
      <c r="AJ1200" s="84"/>
    </row>
    <row r="1201" spans="1:36" x14ac:dyDescent="0.25">
      <c r="A1201" s="257"/>
      <c r="B1201" s="85"/>
      <c r="C1201" s="85"/>
      <c r="D1201" s="85"/>
      <c r="E1201" s="85"/>
      <c r="F1201" s="85"/>
      <c r="G1201" s="85"/>
      <c r="H1201" s="85"/>
      <c r="I1201" s="85"/>
      <c r="J1201" s="85"/>
      <c r="K1201" s="85"/>
      <c r="L1201" s="85"/>
      <c r="M1201" s="85"/>
      <c r="N1201" s="85"/>
      <c r="O1201" s="85"/>
      <c r="P1201" s="85"/>
      <c r="Q1201" s="85"/>
      <c r="R1201" s="85"/>
      <c r="S1201" s="85"/>
      <c r="T1201" s="85"/>
      <c r="U1201" s="85"/>
      <c r="V1201" s="85"/>
      <c r="W1201" s="85"/>
      <c r="X1201" s="85"/>
      <c r="Y1201" s="85"/>
      <c r="Z1201" s="85"/>
      <c r="AA1201" s="85"/>
      <c r="AB1201" s="85"/>
      <c r="AC1201" s="85"/>
      <c r="AD1201" s="85"/>
      <c r="AE1201" s="85"/>
      <c r="AF1201" s="85"/>
      <c r="AG1201" s="85"/>
      <c r="AH1201" s="85"/>
      <c r="AI1201" s="85"/>
      <c r="AJ1201" s="85"/>
    </row>
    <row r="1202" spans="1:36" x14ac:dyDescent="0.25">
      <c r="A1202" s="256"/>
      <c r="B1202" s="84"/>
      <c r="C1202" s="84"/>
      <c r="D1202" s="84"/>
      <c r="E1202" s="84"/>
      <c r="F1202" s="84"/>
      <c r="G1202" s="84"/>
      <c r="H1202" s="84"/>
      <c r="I1202" s="84"/>
      <c r="J1202" s="84"/>
      <c r="K1202" s="84"/>
      <c r="L1202" s="84"/>
      <c r="M1202" s="84"/>
      <c r="N1202" s="84"/>
      <c r="O1202" s="84"/>
      <c r="P1202" s="84"/>
      <c r="Q1202" s="84"/>
      <c r="R1202" s="84"/>
      <c r="S1202" s="84"/>
      <c r="T1202" s="84"/>
      <c r="U1202" s="84"/>
      <c r="V1202" s="84"/>
      <c r="W1202" s="84"/>
      <c r="X1202" s="84"/>
      <c r="Y1202" s="84"/>
      <c r="Z1202" s="84"/>
      <c r="AA1202" s="84"/>
      <c r="AB1202" s="84"/>
      <c r="AC1202" s="84"/>
      <c r="AD1202" s="84"/>
      <c r="AE1202" s="84"/>
      <c r="AF1202" s="84"/>
      <c r="AG1202" s="84"/>
      <c r="AH1202" s="84"/>
      <c r="AI1202" s="84"/>
      <c r="AJ1202" s="84"/>
    </row>
    <row r="1203" spans="1:36" x14ac:dyDescent="0.25">
      <c r="A1203" s="257"/>
      <c r="B1203" s="85"/>
      <c r="C1203" s="85"/>
      <c r="D1203" s="85"/>
      <c r="E1203" s="85"/>
      <c r="F1203" s="85"/>
      <c r="G1203" s="85"/>
      <c r="H1203" s="85"/>
      <c r="I1203" s="85"/>
      <c r="J1203" s="85"/>
      <c r="K1203" s="85"/>
      <c r="L1203" s="85"/>
      <c r="M1203" s="85"/>
      <c r="N1203" s="85"/>
      <c r="O1203" s="85"/>
      <c r="P1203" s="85"/>
      <c r="Q1203" s="85"/>
      <c r="R1203" s="85"/>
      <c r="S1203" s="85"/>
      <c r="T1203" s="85"/>
      <c r="U1203" s="85"/>
      <c r="V1203" s="85"/>
      <c r="W1203" s="85"/>
      <c r="X1203" s="85"/>
      <c r="Y1203" s="85"/>
      <c r="Z1203" s="85"/>
      <c r="AA1203" s="85"/>
      <c r="AB1203" s="85"/>
      <c r="AC1203" s="85"/>
      <c r="AD1203" s="85"/>
      <c r="AE1203" s="85"/>
      <c r="AF1203" s="85"/>
      <c r="AG1203" s="85"/>
      <c r="AH1203" s="85"/>
      <c r="AI1203" s="85"/>
      <c r="AJ1203" s="85"/>
    </row>
    <row r="1204" spans="1:36" x14ac:dyDescent="0.25">
      <c r="A1204" s="256"/>
      <c r="B1204" s="84"/>
      <c r="C1204" s="84"/>
      <c r="D1204" s="84"/>
      <c r="E1204" s="84"/>
      <c r="F1204" s="84"/>
      <c r="G1204" s="84"/>
      <c r="H1204" s="84"/>
      <c r="I1204" s="84"/>
      <c r="J1204" s="84"/>
      <c r="K1204" s="84"/>
      <c r="L1204" s="84"/>
      <c r="M1204" s="84"/>
      <c r="N1204" s="84"/>
      <c r="O1204" s="84"/>
      <c r="P1204" s="84"/>
      <c r="Q1204" s="84"/>
      <c r="R1204" s="84"/>
      <c r="S1204" s="84"/>
      <c r="T1204" s="84"/>
      <c r="U1204" s="84"/>
      <c r="V1204" s="84"/>
      <c r="W1204" s="84"/>
      <c r="X1204" s="84"/>
      <c r="Y1204" s="84"/>
      <c r="Z1204" s="84"/>
      <c r="AA1204" s="84"/>
      <c r="AB1204" s="84"/>
      <c r="AC1204" s="84"/>
      <c r="AD1204" s="84"/>
      <c r="AE1204" s="84"/>
      <c r="AF1204" s="84"/>
      <c r="AG1204" s="84"/>
      <c r="AH1204" s="84"/>
      <c r="AI1204" s="84"/>
      <c r="AJ1204" s="84"/>
    </row>
    <row r="1205" spans="1:36" x14ac:dyDescent="0.25">
      <c r="A1205" s="257"/>
      <c r="B1205" s="85"/>
      <c r="C1205" s="85"/>
      <c r="D1205" s="85"/>
      <c r="E1205" s="85"/>
      <c r="F1205" s="85"/>
      <c r="G1205" s="85"/>
      <c r="H1205" s="85"/>
      <c r="I1205" s="85"/>
      <c r="J1205" s="85"/>
      <c r="K1205" s="85"/>
      <c r="L1205" s="85"/>
      <c r="M1205" s="85"/>
      <c r="N1205" s="85"/>
      <c r="O1205" s="85"/>
      <c r="P1205" s="85"/>
      <c r="Q1205" s="85"/>
      <c r="R1205" s="85"/>
      <c r="S1205" s="85"/>
      <c r="T1205" s="85"/>
      <c r="U1205" s="85"/>
      <c r="V1205" s="85"/>
      <c r="W1205" s="85"/>
      <c r="X1205" s="85"/>
      <c r="Y1205" s="85"/>
      <c r="Z1205" s="85"/>
      <c r="AA1205" s="85"/>
      <c r="AB1205" s="85"/>
      <c r="AC1205" s="85"/>
      <c r="AD1205" s="85"/>
      <c r="AE1205" s="85"/>
      <c r="AF1205" s="85"/>
      <c r="AG1205" s="85"/>
      <c r="AH1205" s="85"/>
      <c r="AI1205" s="85"/>
      <c r="AJ1205" s="85"/>
    </row>
    <row r="1206" spans="1:36" x14ac:dyDescent="0.25">
      <c r="A1206" s="256"/>
      <c r="B1206" s="84"/>
      <c r="C1206" s="84"/>
      <c r="D1206" s="84"/>
      <c r="E1206" s="84"/>
      <c r="F1206" s="84"/>
      <c r="G1206" s="84"/>
      <c r="H1206" s="84"/>
      <c r="I1206" s="84"/>
      <c r="J1206" s="84"/>
      <c r="K1206" s="84"/>
      <c r="L1206" s="84"/>
      <c r="M1206" s="84"/>
      <c r="N1206" s="84"/>
      <c r="O1206" s="84"/>
      <c r="P1206" s="84"/>
      <c r="Q1206" s="84"/>
      <c r="R1206" s="84"/>
      <c r="S1206" s="84"/>
      <c r="T1206" s="84"/>
      <c r="U1206" s="84"/>
      <c r="V1206" s="84"/>
      <c r="W1206" s="84"/>
      <c r="X1206" s="84"/>
      <c r="Y1206" s="84"/>
      <c r="Z1206" s="84"/>
      <c r="AA1206" s="84"/>
      <c r="AB1206" s="84"/>
      <c r="AC1206" s="84"/>
      <c r="AD1206" s="84"/>
      <c r="AE1206" s="84"/>
      <c r="AF1206" s="84"/>
      <c r="AG1206" s="84"/>
      <c r="AH1206" s="84"/>
      <c r="AI1206" s="84"/>
      <c r="AJ1206" s="84"/>
    </row>
    <row r="1207" spans="1:36" x14ac:dyDescent="0.25">
      <c r="A1207" s="257"/>
      <c r="B1207" s="85"/>
      <c r="C1207" s="85"/>
      <c r="D1207" s="85"/>
      <c r="E1207" s="85"/>
      <c r="F1207" s="85"/>
      <c r="G1207" s="85"/>
      <c r="H1207" s="85"/>
      <c r="I1207" s="85"/>
      <c r="J1207" s="85"/>
      <c r="K1207" s="85"/>
      <c r="L1207" s="85"/>
      <c r="M1207" s="85"/>
      <c r="N1207" s="85"/>
      <c r="O1207" s="85"/>
      <c r="P1207" s="85"/>
      <c r="Q1207" s="85"/>
      <c r="R1207" s="85"/>
      <c r="S1207" s="85"/>
      <c r="T1207" s="85"/>
      <c r="U1207" s="85"/>
      <c r="V1207" s="85"/>
      <c r="W1207" s="85"/>
      <c r="X1207" s="85"/>
      <c r="Y1207" s="85"/>
      <c r="Z1207" s="85"/>
      <c r="AA1207" s="85"/>
      <c r="AB1207" s="85"/>
      <c r="AC1207" s="85"/>
      <c r="AD1207" s="85"/>
      <c r="AE1207" s="85"/>
      <c r="AF1207" s="85"/>
      <c r="AG1207" s="85"/>
      <c r="AH1207" s="85"/>
      <c r="AI1207" s="85"/>
      <c r="AJ1207" s="85"/>
    </row>
    <row r="1208" spans="1:36" x14ac:dyDescent="0.25">
      <c r="A1208" s="256"/>
      <c r="B1208" s="84"/>
      <c r="C1208" s="84"/>
      <c r="D1208" s="84"/>
      <c r="E1208" s="84"/>
      <c r="F1208" s="84"/>
      <c r="G1208" s="84"/>
      <c r="H1208" s="84"/>
      <c r="I1208" s="84"/>
      <c r="J1208" s="84"/>
      <c r="K1208" s="84"/>
      <c r="L1208" s="84"/>
      <c r="M1208" s="84"/>
      <c r="N1208" s="84"/>
      <c r="O1208" s="84"/>
      <c r="P1208" s="84"/>
      <c r="Q1208" s="84"/>
      <c r="R1208" s="84"/>
      <c r="S1208" s="84"/>
      <c r="T1208" s="84"/>
      <c r="U1208" s="84"/>
      <c r="V1208" s="84"/>
      <c r="W1208" s="84"/>
      <c r="X1208" s="84"/>
      <c r="Y1208" s="84"/>
      <c r="Z1208" s="84"/>
      <c r="AA1208" s="84"/>
      <c r="AB1208" s="84"/>
      <c r="AC1208" s="84"/>
      <c r="AD1208" s="84"/>
      <c r="AE1208" s="84"/>
      <c r="AF1208" s="84"/>
      <c r="AG1208" s="84"/>
      <c r="AH1208" s="84"/>
      <c r="AI1208" s="84"/>
      <c r="AJ1208" s="84"/>
    </row>
    <row r="1209" spans="1:36" x14ac:dyDescent="0.25">
      <c r="A1209" s="257"/>
      <c r="B1209" s="85"/>
      <c r="C1209" s="85"/>
      <c r="D1209" s="85"/>
      <c r="E1209" s="85"/>
      <c r="F1209" s="85"/>
      <c r="G1209" s="85"/>
      <c r="H1209" s="85"/>
      <c r="I1209" s="85"/>
      <c r="J1209" s="85"/>
      <c r="K1209" s="85"/>
      <c r="L1209" s="85"/>
      <c r="M1209" s="85"/>
      <c r="N1209" s="85"/>
      <c r="O1209" s="85"/>
      <c r="P1209" s="85"/>
      <c r="Q1209" s="85"/>
      <c r="R1209" s="85"/>
      <c r="S1209" s="85"/>
      <c r="T1209" s="85"/>
      <c r="U1209" s="85"/>
      <c r="V1209" s="85"/>
      <c r="W1209" s="85"/>
      <c r="X1209" s="85"/>
      <c r="Y1209" s="85"/>
      <c r="Z1209" s="85"/>
      <c r="AA1209" s="85"/>
      <c r="AB1209" s="85"/>
      <c r="AC1209" s="85"/>
      <c r="AD1209" s="85"/>
      <c r="AE1209" s="85"/>
      <c r="AF1209" s="85"/>
      <c r="AG1209" s="85"/>
      <c r="AH1209" s="85"/>
      <c r="AI1209" s="85"/>
      <c r="AJ1209" s="85"/>
    </row>
    <row r="1210" spans="1:36" x14ac:dyDescent="0.25">
      <c r="A1210" s="256"/>
      <c r="B1210" s="84"/>
      <c r="C1210" s="84"/>
      <c r="D1210" s="84"/>
      <c r="E1210" s="84"/>
      <c r="F1210" s="84"/>
      <c r="G1210" s="84"/>
      <c r="H1210" s="84"/>
      <c r="I1210" s="84"/>
      <c r="J1210" s="84"/>
      <c r="K1210" s="84"/>
      <c r="L1210" s="84"/>
      <c r="M1210" s="84"/>
      <c r="N1210" s="84"/>
      <c r="O1210" s="84"/>
      <c r="P1210" s="84"/>
      <c r="Q1210" s="84"/>
      <c r="R1210" s="84"/>
      <c r="S1210" s="84"/>
      <c r="T1210" s="84"/>
      <c r="U1210" s="84"/>
      <c r="V1210" s="84"/>
      <c r="W1210" s="84"/>
      <c r="X1210" s="84"/>
      <c r="Y1210" s="84"/>
      <c r="Z1210" s="84"/>
      <c r="AA1210" s="84"/>
      <c r="AB1210" s="84"/>
      <c r="AC1210" s="84"/>
      <c r="AD1210" s="84"/>
      <c r="AE1210" s="84"/>
      <c r="AF1210" s="84"/>
      <c r="AG1210" s="84"/>
      <c r="AH1210" s="84"/>
      <c r="AI1210" s="84"/>
      <c r="AJ1210" s="84"/>
    </row>
    <row r="1211" spans="1:36" x14ac:dyDescent="0.25">
      <c r="A1211" s="257"/>
      <c r="B1211" s="85"/>
      <c r="C1211" s="85"/>
      <c r="D1211" s="85"/>
      <c r="E1211" s="85"/>
      <c r="F1211" s="85"/>
      <c r="G1211" s="85"/>
      <c r="H1211" s="85"/>
      <c r="I1211" s="85"/>
      <c r="J1211" s="85"/>
      <c r="K1211" s="85"/>
      <c r="L1211" s="85"/>
      <c r="M1211" s="85"/>
      <c r="N1211" s="85"/>
      <c r="O1211" s="85"/>
      <c r="P1211" s="85"/>
      <c r="Q1211" s="85"/>
      <c r="R1211" s="85"/>
      <c r="S1211" s="85"/>
      <c r="T1211" s="85"/>
      <c r="U1211" s="85"/>
      <c r="V1211" s="85"/>
      <c r="W1211" s="85"/>
      <c r="X1211" s="85"/>
      <c r="Y1211" s="85"/>
      <c r="Z1211" s="85"/>
      <c r="AA1211" s="85"/>
      <c r="AB1211" s="85"/>
      <c r="AC1211" s="85"/>
      <c r="AD1211" s="85"/>
      <c r="AE1211" s="85"/>
      <c r="AF1211" s="85"/>
      <c r="AG1211" s="85"/>
      <c r="AH1211" s="85"/>
      <c r="AI1211" s="85"/>
      <c r="AJ1211" s="85"/>
    </row>
    <row r="1212" spans="1:36" x14ac:dyDescent="0.25">
      <c r="A1212" s="256"/>
      <c r="B1212" s="84"/>
      <c r="C1212" s="84"/>
      <c r="D1212" s="84"/>
      <c r="E1212" s="84"/>
      <c r="F1212" s="84"/>
      <c r="G1212" s="84"/>
      <c r="H1212" s="84"/>
      <c r="I1212" s="84"/>
      <c r="J1212" s="84"/>
      <c r="K1212" s="84"/>
      <c r="L1212" s="84"/>
      <c r="M1212" s="84"/>
      <c r="N1212" s="84"/>
      <c r="O1212" s="84"/>
      <c r="P1212" s="84"/>
      <c r="Q1212" s="84"/>
      <c r="R1212" s="84"/>
      <c r="S1212" s="84"/>
      <c r="T1212" s="84"/>
      <c r="U1212" s="84"/>
      <c r="V1212" s="84"/>
      <c r="W1212" s="84"/>
      <c r="X1212" s="84"/>
      <c r="Y1212" s="84"/>
      <c r="Z1212" s="84"/>
      <c r="AA1212" s="84"/>
      <c r="AB1212" s="84"/>
      <c r="AC1212" s="84"/>
      <c r="AD1212" s="84"/>
      <c r="AE1212" s="84"/>
      <c r="AF1212" s="84"/>
      <c r="AG1212" s="84"/>
      <c r="AH1212" s="84"/>
      <c r="AI1212" s="84"/>
      <c r="AJ1212" s="84"/>
    </row>
    <row r="1213" spans="1:36" x14ac:dyDescent="0.25">
      <c r="A1213" s="257"/>
      <c r="B1213" s="85"/>
      <c r="C1213" s="85"/>
      <c r="D1213" s="85"/>
      <c r="E1213" s="85"/>
      <c r="F1213" s="85"/>
      <c r="G1213" s="85"/>
      <c r="H1213" s="85"/>
      <c r="I1213" s="85"/>
      <c r="J1213" s="85"/>
      <c r="K1213" s="85"/>
      <c r="L1213" s="85"/>
      <c r="M1213" s="85"/>
      <c r="N1213" s="85"/>
      <c r="O1213" s="85"/>
      <c r="P1213" s="85"/>
      <c r="Q1213" s="85"/>
      <c r="R1213" s="85"/>
      <c r="S1213" s="85"/>
      <c r="T1213" s="85"/>
      <c r="U1213" s="85"/>
      <c r="V1213" s="85"/>
      <c r="W1213" s="85"/>
      <c r="X1213" s="85"/>
      <c r="Y1213" s="85"/>
      <c r="Z1213" s="85"/>
      <c r="AA1213" s="85"/>
      <c r="AB1213" s="85"/>
      <c r="AC1213" s="85"/>
      <c r="AD1213" s="85"/>
      <c r="AE1213" s="85"/>
      <c r="AF1213" s="85"/>
      <c r="AG1213" s="85"/>
      <c r="AH1213" s="85"/>
      <c r="AI1213" s="85"/>
      <c r="AJ1213" s="85"/>
    </row>
    <row r="1214" spans="1:36" x14ac:dyDescent="0.25">
      <c r="A1214" s="256"/>
      <c r="B1214" s="84"/>
      <c r="C1214" s="84"/>
      <c r="D1214" s="84"/>
      <c r="E1214" s="84"/>
      <c r="F1214" s="84"/>
      <c r="G1214" s="84"/>
      <c r="H1214" s="84"/>
      <c r="I1214" s="84"/>
      <c r="J1214" s="84"/>
      <c r="K1214" s="84"/>
      <c r="L1214" s="84"/>
      <c r="M1214" s="84"/>
      <c r="N1214" s="84"/>
      <c r="O1214" s="84"/>
      <c r="P1214" s="84"/>
      <c r="Q1214" s="84"/>
      <c r="R1214" s="84"/>
      <c r="S1214" s="84"/>
      <c r="T1214" s="84"/>
      <c r="U1214" s="84"/>
      <c r="V1214" s="84"/>
      <c r="W1214" s="84"/>
      <c r="X1214" s="84"/>
      <c r="Y1214" s="84"/>
      <c r="Z1214" s="84"/>
      <c r="AA1214" s="84"/>
      <c r="AB1214" s="84"/>
      <c r="AC1214" s="84"/>
      <c r="AD1214" s="84"/>
      <c r="AE1214" s="84"/>
      <c r="AF1214" s="84"/>
      <c r="AG1214" s="84"/>
      <c r="AH1214" s="84"/>
      <c r="AI1214" s="84"/>
      <c r="AJ1214" s="84"/>
    </row>
    <row r="1215" spans="1:36" x14ac:dyDescent="0.25">
      <c r="A1215" s="257"/>
      <c r="B1215" s="85"/>
      <c r="C1215" s="85"/>
      <c r="D1215" s="85"/>
      <c r="E1215" s="85"/>
      <c r="F1215" s="85"/>
      <c r="G1215" s="85"/>
      <c r="H1215" s="85"/>
      <c r="I1215" s="85"/>
      <c r="J1215" s="85"/>
      <c r="K1215" s="85"/>
      <c r="L1215" s="85"/>
      <c r="M1215" s="85"/>
      <c r="N1215" s="85"/>
      <c r="O1215" s="85"/>
      <c r="P1215" s="85"/>
      <c r="Q1215" s="85"/>
      <c r="R1215" s="85"/>
      <c r="S1215" s="85"/>
      <c r="T1215" s="85"/>
      <c r="U1215" s="85"/>
      <c r="V1215" s="85"/>
      <c r="W1215" s="85"/>
      <c r="X1215" s="85"/>
      <c r="Y1215" s="85"/>
      <c r="Z1215" s="85"/>
      <c r="AA1215" s="85"/>
      <c r="AB1215" s="85"/>
      <c r="AC1215" s="85"/>
      <c r="AD1215" s="85"/>
      <c r="AE1215" s="85"/>
      <c r="AF1215" s="85"/>
      <c r="AG1215" s="85"/>
      <c r="AH1215" s="85"/>
      <c r="AI1215" s="85"/>
      <c r="AJ1215" s="85"/>
    </row>
    <row r="1216" spans="1:36" x14ac:dyDescent="0.25">
      <c r="A1216" s="256"/>
      <c r="B1216" s="84"/>
      <c r="C1216" s="84"/>
      <c r="D1216" s="84"/>
      <c r="E1216" s="84"/>
      <c r="F1216" s="84"/>
      <c r="G1216" s="84"/>
      <c r="H1216" s="84"/>
      <c r="I1216" s="84"/>
      <c r="J1216" s="84"/>
      <c r="K1216" s="84"/>
      <c r="L1216" s="84"/>
      <c r="M1216" s="84"/>
      <c r="N1216" s="84"/>
      <c r="O1216" s="84"/>
      <c r="P1216" s="84"/>
      <c r="Q1216" s="84"/>
      <c r="R1216" s="84"/>
      <c r="S1216" s="84"/>
      <c r="T1216" s="84"/>
      <c r="U1216" s="84"/>
      <c r="V1216" s="84"/>
      <c r="W1216" s="84"/>
      <c r="X1216" s="84"/>
      <c r="Y1216" s="84"/>
      <c r="Z1216" s="84"/>
      <c r="AA1216" s="84"/>
      <c r="AB1216" s="84"/>
      <c r="AC1216" s="84"/>
      <c r="AD1216" s="84"/>
      <c r="AE1216" s="84"/>
      <c r="AF1216" s="84"/>
      <c r="AG1216" s="84"/>
      <c r="AH1216" s="84"/>
      <c r="AI1216" s="84"/>
      <c r="AJ1216" s="84"/>
    </row>
    <row r="1217" spans="1:36" x14ac:dyDescent="0.25">
      <c r="A1217" s="257"/>
      <c r="B1217" s="85"/>
      <c r="C1217" s="85"/>
      <c r="D1217" s="85"/>
      <c r="E1217" s="85"/>
      <c r="F1217" s="85"/>
      <c r="G1217" s="85"/>
      <c r="H1217" s="85"/>
      <c r="I1217" s="85"/>
      <c r="J1217" s="85"/>
      <c r="K1217" s="85"/>
      <c r="L1217" s="85"/>
      <c r="M1217" s="85"/>
      <c r="N1217" s="85"/>
      <c r="O1217" s="85"/>
      <c r="P1217" s="85"/>
      <c r="Q1217" s="85"/>
      <c r="R1217" s="85"/>
      <c r="S1217" s="85"/>
      <c r="T1217" s="85"/>
      <c r="U1217" s="85"/>
      <c r="V1217" s="85"/>
      <c r="W1217" s="85"/>
      <c r="X1217" s="85"/>
      <c r="Y1217" s="85"/>
      <c r="Z1217" s="85"/>
      <c r="AA1217" s="85"/>
      <c r="AB1217" s="85"/>
      <c r="AC1217" s="85"/>
      <c r="AD1217" s="85"/>
      <c r="AE1217" s="85"/>
      <c r="AF1217" s="85"/>
      <c r="AG1217" s="85"/>
      <c r="AH1217" s="85"/>
      <c r="AI1217" s="85"/>
      <c r="AJ1217" s="85"/>
    </row>
    <row r="1218" spans="1:36" x14ac:dyDescent="0.25">
      <c r="A1218" s="256"/>
      <c r="B1218" s="84"/>
      <c r="C1218" s="84"/>
      <c r="D1218" s="84"/>
      <c r="E1218" s="84"/>
      <c r="F1218" s="84"/>
      <c r="G1218" s="84"/>
      <c r="H1218" s="84"/>
      <c r="I1218" s="84"/>
      <c r="J1218" s="84"/>
      <c r="K1218" s="84"/>
      <c r="L1218" s="84"/>
      <c r="M1218" s="84"/>
      <c r="N1218" s="84"/>
      <c r="O1218" s="84"/>
      <c r="P1218" s="84"/>
      <c r="Q1218" s="84"/>
      <c r="R1218" s="84"/>
      <c r="S1218" s="84"/>
      <c r="T1218" s="84"/>
      <c r="U1218" s="84"/>
      <c r="V1218" s="84"/>
      <c r="W1218" s="84"/>
      <c r="X1218" s="84"/>
      <c r="Y1218" s="84"/>
      <c r="Z1218" s="84"/>
      <c r="AA1218" s="84"/>
      <c r="AB1218" s="84"/>
      <c r="AC1218" s="84"/>
      <c r="AD1218" s="84"/>
      <c r="AE1218" s="84"/>
      <c r="AF1218" s="84"/>
      <c r="AG1218" s="84"/>
      <c r="AH1218" s="84"/>
      <c r="AI1218" s="84"/>
      <c r="AJ1218" s="84"/>
    </row>
    <row r="1219" spans="1:36" x14ac:dyDescent="0.25">
      <c r="A1219" s="257"/>
      <c r="B1219" s="85"/>
      <c r="C1219" s="85"/>
      <c r="D1219" s="85"/>
      <c r="E1219" s="85"/>
      <c r="F1219" s="85"/>
      <c r="G1219" s="85"/>
      <c r="H1219" s="85"/>
      <c r="I1219" s="85"/>
      <c r="J1219" s="85"/>
      <c r="K1219" s="85"/>
      <c r="L1219" s="85"/>
      <c r="M1219" s="85"/>
      <c r="N1219" s="85"/>
      <c r="O1219" s="85"/>
      <c r="P1219" s="85"/>
      <c r="Q1219" s="85"/>
      <c r="R1219" s="85"/>
      <c r="S1219" s="85"/>
      <c r="T1219" s="85"/>
      <c r="U1219" s="85"/>
      <c r="V1219" s="85"/>
      <c r="W1219" s="85"/>
      <c r="X1219" s="85"/>
      <c r="Y1219" s="85"/>
      <c r="Z1219" s="85"/>
      <c r="AA1219" s="85"/>
      <c r="AB1219" s="85"/>
      <c r="AC1219" s="85"/>
      <c r="AD1219" s="85"/>
      <c r="AE1219" s="85"/>
      <c r="AF1219" s="85"/>
      <c r="AG1219" s="85"/>
      <c r="AH1219" s="85"/>
      <c r="AI1219" s="85"/>
      <c r="AJ1219" s="85"/>
    </row>
    <row r="1220" spans="1:36" x14ac:dyDescent="0.25">
      <c r="A1220" s="256"/>
      <c r="B1220" s="84"/>
      <c r="C1220" s="84"/>
      <c r="D1220" s="84"/>
      <c r="E1220" s="84"/>
      <c r="F1220" s="84"/>
      <c r="G1220" s="84"/>
      <c r="H1220" s="84"/>
      <c r="I1220" s="84"/>
      <c r="J1220" s="84"/>
      <c r="K1220" s="84"/>
      <c r="L1220" s="84"/>
      <c r="M1220" s="84"/>
      <c r="N1220" s="84"/>
      <c r="O1220" s="84"/>
      <c r="P1220" s="84"/>
      <c r="Q1220" s="84"/>
      <c r="R1220" s="84"/>
      <c r="S1220" s="84"/>
      <c r="T1220" s="84"/>
      <c r="U1220" s="84"/>
      <c r="V1220" s="84"/>
      <c r="W1220" s="84"/>
      <c r="X1220" s="84"/>
      <c r="Y1220" s="84"/>
      <c r="Z1220" s="84"/>
      <c r="AA1220" s="84"/>
      <c r="AB1220" s="84"/>
      <c r="AC1220" s="84"/>
      <c r="AD1220" s="84"/>
      <c r="AE1220" s="84"/>
      <c r="AF1220" s="84"/>
      <c r="AG1220" s="84"/>
      <c r="AH1220" s="84"/>
      <c r="AI1220" s="84"/>
      <c r="AJ1220" s="84"/>
    </row>
    <row r="1221" spans="1:36" x14ac:dyDescent="0.25">
      <c r="A1221" s="257"/>
      <c r="B1221" s="85"/>
      <c r="C1221" s="85"/>
      <c r="D1221" s="85"/>
      <c r="E1221" s="85"/>
      <c r="F1221" s="85"/>
      <c r="G1221" s="85"/>
      <c r="H1221" s="85"/>
      <c r="I1221" s="85"/>
      <c r="J1221" s="85"/>
      <c r="K1221" s="85"/>
      <c r="L1221" s="85"/>
      <c r="M1221" s="85"/>
      <c r="N1221" s="85"/>
      <c r="O1221" s="85"/>
      <c r="P1221" s="85"/>
      <c r="Q1221" s="85"/>
      <c r="R1221" s="85"/>
      <c r="S1221" s="85"/>
      <c r="T1221" s="85"/>
      <c r="U1221" s="85"/>
      <c r="V1221" s="85"/>
      <c r="W1221" s="85"/>
      <c r="X1221" s="85"/>
      <c r="Y1221" s="85"/>
      <c r="Z1221" s="85"/>
      <c r="AA1221" s="85"/>
      <c r="AB1221" s="85"/>
      <c r="AC1221" s="85"/>
      <c r="AD1221" s="85"/>
      <c r="AE1221" s="85"/>
      <c r="AF1221" s="85"/>
      <c r="AG1221" s="85"/>
      <c r="AH1221" s="85"/>
      <c r="AI1221" s="85"/>
      <c r="AJ1221" s="85"/>
    </row>
    <row r="1222" spans="1:36" x14ac:dyDescent="0.25">
      <c r="A1222" s="256"/>
      <c r="B1222" s="84"/>
      <c r="C1222" s="84"/>
      <c r="D1222" s="84"/>
      <c r="E1222" s="84"/>
      <c r="F1222" s="84"/>
      <c r="G1222" s="84"/>
      <c r="H1222" s="84"/>
      <c r="I1222" s="84"/>
      <c r="J1222" s="84"/>
      <c r="K1222" s="84"/>
      <c r="L1222" s="84"/>
      <c r="M1222" s="84"/>
      <c r="N1222" s="84"/>
      <c r="O1222" s="84"/>
      <c r="P1222" s="84"/>
      <c r="Q1222" s="84"/>
      <c r="R1222" s="84"/>
      <c r="S1222" s="84"/>
      <c r="T1222" s="84"/>
      <c r="U1222" s="84"/>
      <c r="V1222" s="84"/>
      <c r="W1222" s="84"/>
      <c r="X1222" s="84"/>
      <c r="Y1222" s="84"/>
      <c r="Z1222" s="84"/>
      <c r="AA1222" s="84"/>
      <c r="AB1222" s="84"/>
      <c r="AC1222" s="84"/>
      <c r="AD1222" s="84"/>
      <c r="AE1222" s="84"/>
      <c r="AF1222" s="84"/>
      <c r="AG1222" s="84"/>
      <c r="AH1222" s="84"/>
      <c r="AI1222" s="84"/>
      <c r="AJ1222" s="84"/>
    </row>
    <row r="1223" spans="1:36" x14ac:dyDescent="0.25">
      <c r="A1223" s="257"/>
      <c r="B1223" s="85"/>
      <c r="C1223" s="85"/>
      <c r="D1223" s="85"/>
      <c r="E1223" s="85"/>
      <c r="F1223" s="85"/>
      <c r="G1223" s="85"/>
      <c r="H1223" s="85"/>
      <c r="I1223" s="85"/>
      <c r="J1223" s="85"/>
      <c r="K1223" s="85"/>
      <c r="L1223" s="85"/>
      <c r="M1223" s="85"/>
      <c r="N1223" s="85"/>
      <c r="O1223" s="85"/>
      <c r="P1223" s="85"/>
      <c r="Q1223" s="85"/>
      <c r="R1223" s="85"/>
      <c r="S1223" s="85"/>
      <c r="T1223" s="85"/>
      <c r="U1223" s="85"/>
      <c r="V1223" s="85"/>
      <c r="W1223" s="85"/>
      <c r="X1223" s="85"/>
      <c r="Y1223" s="85"/>
      <c r="Z1223" s="85"/>
      <c r="AA1223" s="85"/>
      <c r="AB1223" s="85"/>
      <c r="AC1223" s="85"/>
      <c r="AD1223" s="85"/>
      <c r="AE1223" s="85"/>
      <c r="AF1223" s="85"/>
      <c r="AG1223" s="85"/>
      <c r="AH1223" s="85"/>
      <c r="AI1223" s="85"/>
      <c r="AJ1223" s="85"/>
    </row>
    <row r="1224" spans="1:36" x14ac:dyDescent="0.25">
      <c r="A1224" s="256"/>
      <c r="B1224" s="84"/>
      <c r="C1224" s="84"/>
      <c r="D1224" s="84"/>
      <c r="E1224" s="84"/>
      <c r="F1224" s="84"/>
      <c r="G1224" s="84"/>
      <c r="H1224" s="84"/>
      <c r="I1224" s="84"/>
      <c r="J1224" s="84"/>
      <c r="K1224" s="84"/>
      <c r="L1224" s="84"/>
      <c r="M1224" s="84"/>
      <c r="N1224" s="84"/>
      <c r="O1224" s="84"/>
      <c r="P1224" s="84"/>
      <c r="Q1224" s="84"/>
      <c r="R1224" s="84"/>
      <c r="S1224" s="84"/>
      <c r="T1224" s="84"/>
      <c r="U1224" s="84"/>
      <c r="V1224" s="84"/>
      <c r="W1224" s="84"/>
      <c r="X1224" s="84"/>
      <c r="Y1224" s="84"/>
      <c r="Z1224" s="84"/>
      <c r="AA1224" s="84"/>
      <c r="AB1224" s="84"/>
      <c r="AC1224" s="84"/>
      <c r="AD1224" s="84"/>
      <c r="AE1224" s="84"/>
      <c r="AF1224" s="84"/>
      <c r="AG1224" s="84"/>
      <c r="AH1224" s="84"/>
      <c r="AI1224" s="84"/>
      <c r="AJ1224" s="84"/>
    </row>
    <row r="1225" spans="1:36" x14ac:dyDescent="0.25">
      <c r="A1225" s="257"/>
      <c r="B1225" s="85"/>
      <c r="C1225" s="85"/>
      <c r="D1225" s="85"/>
      <c r="E1225" s="85"/>
      <c r="F1225" s="85"/>
      <c r="G1225" s="85"/>
      <c r="H1225" s="85"/>
      <c r="I1225" s="85"/>
      <c r="J1225" s="85"/>
      <c r="K1225" s="85"/>
      <c r="L1225" s="85"/>
      <c r="M1225" s="85"/>
      <c r="N1225" s="85"/>
      <c r="O1225" s="85"/>
      <c r="P1225" s="85"/>
      <c r="Q1225" s="85"/>
      <c r="R1225" s="85"/>
      <c r="S1225" s="85"/>
      <c r="T1225" s="85"/>
      <c r="U1225" s="85"/>
      <c r="V1225" s="85"/>
      <c r="W1225" s="85"/>
      <c r="X1225" s="85"/>
      <c r="Y1225" s="85"/>
      <c r="Z1225" s="85"/>
      <c r="AA1225" s="85"/>
      <c r="AB1225" s="85"/>
      <c r="AC1225" s="85"/>
      <c r="AD1225" s="85"/>
      <c r="AE1225" s="85"/>
      <c r="AF1225" s="85"/>
      <c r="AG1225" s="85"/>
      <c r="AH1225" s="85"/>
      <c r="AI1225" s="85"/>
      <c r="AJ1225" s="85"/>
    </row>
    <row r="1226" spans="1:36" x14ac:dyDescent="0.25">
      <c r="A1226" s="256"/>
      <c r="B1226" s="84"/>
      <c r="C1226" s="84"/>
      <c r="D1226" s="84"/>
      <c r="E1226" s="84"/>
      <c r="F1226" s="84"/>
      <c r="G1226" s="84"/>
      <c r="H1226" s="84"/>
      <c r="I1226" s="84"/>
      <c r="J1226" s="84"/>
      <c r="K1226" s="84"/>
      <c r="L1226" s="84"/>
      <c r="M1226" s="84"/>
      <c r="N1226" s="84"/>
      <c r="O1226" s="84"/>
      <c r="P1226" s="84"/>
      <c r="Q1226" s="84"/>
      <c r="R1226" s="84"/>
      <c r="S1226" s="84"/>
      <c r="T1226" s="84"/>
      <c r="U1226" s="84"/>
      <c r="V1226" s="84"/>
      <c r="W1226" s="84"/>
      <c r="X1226" s="84"/>
      <c r="Y1226" s="84"/>
      <c r="Z1226" s="84"/>
      <c r="AA1226" s="84"/>
      <c r="AB1226" s="84"/>
      <c r="AC1226" s="84"/>
      <c r="AD1226" s="84"/>
      <c r="AE1226" s="84"/>
      <c r="AF1226" s="84"/>
      <c r="AG1226" s="84"/>
      <c r="AH1226" s="84"/>
      <c r="AI1226" s="84"/>
      <c r="AJ1226" s="84"/>
    </row>
    <row r="1227" spans="1:36" x14ac:dyDescent="0.25">
      <c r="A1227" s="257"/>
      <c r="B1227" s="85"/>
      <c r="C1227" s="85"/>
      <c r="D1227" s="85"/>
      <c r="E1227" s="85"/>
      <c r="F1227" s="85"/>
      <c r="G1227" s="85"/>
      <c r="H1227" s="85"/>
      <c r="I1227" s="85"/>
      <c r="J1227" s="85"/>
      <c r="K1227" s="85"/>
      <c r="L1227" s="85"/>
      <c r="M1227" s="85"/>
      <c r="N1227" s="85"/>
      <c r="O1227" s="85"/>
      <c r="P1227" s="85"/>
      <c r="Q1227" s="85"/>
      <c r="R1227" s="85"/>
      <c r="S1227" s="85"/>
      <c r="T1227" s="85"/>
      <c r="U1227" s="85"/>
      <c r="V1227" s="85"/>
      <c r="W1227" s="85"/>
      <c r="X1227" s="85"/>
      <c r="Y1227" s="85"/>
      <c r="Z1227" s="85"/>
      <c r="AA1227" s="85"/>
      <c r="AB1227" s="85"/>
      <c r="AC1227" s="85"/>
      <c r="AD1227" s="85"/>
      <c r="AE1227" s="85"/>
      <c r="AF1227" s="85"/>
      <c r="AG1227" s="85"/>
      <c r="AH1227" s="85"/>
      <c r="AI1227" s="85"/>
      <c r="AJ1227" s="85"/>
    </row>
    <row r="1228" spans="1:36" x14ac:dyDescent="0.25">
      <c r="A1228" s="256"/>
      <c r="B1228" s="84"/>
      <c r="C1228" s="84"/>
      <c r="D1228" s="84"/>
      <c r="E1228" s="84"/>
      <c r="F1228" s="84"/>
      <c r="G1228" s="84"/>
      <c r="H1228" s="84"/>
      <c r="I1228" s="84"/>
      <c r="J1228" s="84"/>
      <c r="K1228" s="84"/>
      <c r="L1228" s="84"/>
      <c r="M1228" s="84"/>
      <c r="N1228" s="84"/>
      <c r="O1228" s="84"/>
      <c r="P1228" s="84"/>
      <c r="Q1228" s="84"/>
      <c r="R1228" s="84"/>
      <c r="S1228" s="84"/>
      <c r="T1228" s="84"/>
      <c r="U1228" s="84"/>
      <c r="V1228" s="84"/>
      <c r="W1228" s="84"/>
      <c r="X1228" s="84"/>
      <c r="Y1228" s="84"/>
      <c r="Z1228" s="84"/>
      <c r="AA1228" s="84"/>
      <c r="AB1228" s="84"/>
      <c r="AC1228" s="84"/>
      <c r="AD1228" s="84"/>
      <c r="AE1228" s="84"/>
      <c r="AF1228" s="84"/>
      <c r="AG1228" s="84"/>
      <c r="AH1228" s="84"/>
      <c r="AI1228" s="84"/>
      <c r="AJ1228" s="84"/>
    </row>
    <row r="1229" spans="1:36" x14ac:dyDescent="0.25">
      <c r="A1229" s="257"/>
      <c r="B1229" s="85"/>
      <c r="C1229" s="85"/>
      <c r="D1229" s="85"/>
      <c r="E1229" s="85"/>
      <c r="F1229" s="85"/>
      <c r="G1229" s="85"/>
      <c r="H1229" s="85"/>
      <c r="I1229" s="85"/>
      <c r="J1229" s="85"/>
      <c r="K1229" s="85"/>
      <c r="L1229" s="85"/>
      <c r="M1229" s="85"/>
      <c r="N1229" s="85"/>
      <c r="O1229" s="85"/>
      <c r="P1229" s="85"/>
      <c r="Q1229" s="85"/>
      <c r="R1229" s="85"/>
      <c r="S1229" s="85"/>
      <c r="T1229" s="85"/>
      <c r="U1229" s="85"/>
      <c r="V1229" s="85"/>
      <c r="W1229" s="85"/>
      <c r="X1229" s="85"/>
      <c r="Y1229" s="85"/>
      <c r="Z1229" s="85"/>
      <c r="AA1229" s="85"/>
      <c r="AB1229" s="85"/>
      <c r="AC1229" s="85"/>
      <c r="AD1229" s="85"/>
      <c r="AE1229" s="85"/>
      <c r="AF1229" s="85"/>
      <c r="AG1229" s="85"/>
      <c r="AH1229" s="85"/>
      <c r="AI1229" s="85"/>
      <c r="AJ1229" s="85"/>
    </row>
    <row r="1230" spans="1:36" x14ac:dyDescent="0.25">
      <c r="A1230" s="256"/>
      <c r="B1230" s="84"/>
      <c r="C1230" s="84"/>
      <c r="D1230" s="84"/>
      <c r="E1230" s="84"/>
      <c r="F1230" s="84"/>
      <c r="G1230" s="84"/>
      <c r="H1230" s="84"/>
      <c r="I1230" s="84"/>
      <c r="J1230" s="84"/>
      <c r="K1230" s="84"/>
      <c r="L1230" s="84"/>
      <c r="M1230" s="84"/>
      <c r="N1230" s="84"/>
      <c r="O1230" s="84"/>
      <c r="P1230" s="84"/>
      <c r="Q1230" s="84"/>
      <c r="R1230" s="84"/>
      <c r="S1230" s="84"/>
      <c r="T1230" s="84"/>
      <c r="U1230" s="84"/>
      <c r="V1230" s="84"/>
      <c r="W1230" s="84"/>
      <c r="X1230" s="84"/>
      <c r="Y1230" s="84"/>
      <c r="Z1230" s="84"/>
      <c r="AA1230" s="84"/>
      <c r="AB1230" s="84"/>
      <c r="AC1230" s="84"/>
      <c r="AD1230" s="84"/>
      <c r="AE1230" s="84"/>
      <c r="AF1230" s="84"/>
      <c r="AG1230" s="84"/>
      <c r="AH1230" s="84"/>
      <c r="AI1230" s="84"/>
      <c r="AJ1230" s="84"/>
    </row>
    <row r="1231" spans="1:36" x14ac:dyDescent="0.25">
      <c r="A1231" s="257"/>
      <c r="B1231" s="85"/>
      <c r="C1231" s="85"/>
      <c r="D1231" s="85"/>
      <c r="E1231" s="85"/>
      <c r="F1231" s="85"/>
      <c r="G1231" s="85"/>
      <c r="H1231" s="85"/>
      <c r="I1231" s="85"/>
      <c r="J1231" s="85"/>
      <c r="K1231" s="85"/>
      <c r="L1231" s="85"/>
      <c r="M1231" s="85"/>
      <c r="N1231" s="85"/>
      <c r="O1231" s="85"/>
      <c r="P1231" s="85"/>
      <c r="Q1231" s="85"/>
      <c r="R1231" s="85"/>
      <c r="S1231" s="85"/>
      <c r="T1231" s="85"/>
      <c r="U1231" s="85"/>
      <c r="V1231" s="85"/>
      <c r="W1231" s="85"/>
      <c r="X1231" s="85"/>
      <c r="Y1231" s="85"/>
      <c r="Z1231" s="85"/>
      <c r="AA1231" s="85"/>
      <c r="AB1231" s="85"/>
      <c r="AC1231" s="85"/>
      <c r="AD1231" s="85"/>
      <c r="AE1231" s="85"/>
      <c r="AF1231" s="85"/>
      <c r="AG1231" s="85"/>
      <c r="AH1231" s="85"/>
      <c r="AI1231" s="85"/>
      <c r="AJ1231" s="85"/>
    </row>
    <row r="1232" spans="1:36" x14ac:dyDescent="0.25">
      <c r="A1232" s="256"/>
      <c r="B1232" s="84"/>
      <c r="C1232" s="84"/>
      <c r="D1232" s="84"/>
      <c r="E1232" s="84"/>
      <c r="F1232" s="84"/>
      <c r="G1232" s="84"/>
      <c r="H1232" s="84"/>
      <c r="I1232" s="84"/>
      <c r="J1232" s="84"/>
      <c r="K1232" s="84"/>
      <c r="L1232" s="84"/>
      <c r="M1232" s="84"/>
      <c r="N1232" s="84"/>
      <c r="O1232" s="84"/>
      <c r="P1232" s="84"/>
      <c r="Q1232" s="84"/>
      <c r="R1232" s="84"/>
      <c r="S1232" s="84"/>
      <c r="T1232" s="84"/>
      <c r="U1232" s="84"/>
      <c r="V1232" s="84"/>
      <c r="W1232" s="84"/>
      <c r="X1232" s="84"/>
      <c r="Y1232" s="84"/>
      <c r="Z1232" s="84"/>
      <c r="AA1232" s="84"/>
      <c r="AB1232" s="84"/>
      <c r="AC1232" s="84"/>
      <c r="AD1232" s="84"/>
      <c r="AE1232" s="84"/>
      <c r="AF1232" s="84"/>
      <c r="AG1232" s="84"/>
      <c r="AH1232" s="84"/>
      <c r="AI1232" s="84"/>
      <c r="AJ1232" s="84"/>
    </row>
    <row r="1233" spans="1:36" x14ac:dyDescent="0.25">
      <c r="A1233" s="257"/>
      <c r="B1233" s="85"/>
      <c r="C1233" s="85"/>
      <c r="D1233" s="85"/>
      <c r="E1233" s="85"/>
      <c r="F1233" s="85"/>
      <c r="G1233" s="85"/>
      <c r="H1233" s="85"/>
      <c r="I1233" s="85"/>
      <c r="J1233" s="85"/>
      <c r="K1233" s="85"/>
      <c r="L1233" s="85"/>
      <c r="M1233" s="85"/>
      <c r="N1233" s="85"/>
      <c r="O1233" s="85"/>
      <c r="P1233" s="85"/>
      <c r="Q1233" s="85"/>
      <c r="R1233" s="85"/>
      <c r="S1233" s="85"/>
      <c r="T1233" s="85"/>
      <c r="U1233" s="85"/>
      <c r="V1233" s="85"/>
      <c r="W1233" s="85"/>
      <c r="X1233" s="85"/>
      <c r="Y1233" s="85"/>
      <c r="Z1233" s="85"/>
      <c r="AA1233" s="85"/>
      <c r="AB1233" s="85"/>
      <c r="AC1233" s="85"/>
      <c r="AD1233" s="85"/>
      <c r="AE1233" s="85"/>
      <c r="AF1233" s="85"/>
      <c r="AG1233" s="85"/>
      <c r="AH1233" s="85"/>
      <c r="AI1233" s="85"/>
      <c r="AJ1233" s="85"/>
    </row>
    <row r="1234" spans="1:36" x14ac:dyDescent="0.25">
      <c r="A1234" s="256"/>
      <c r="B1234" s="84"/>
      <c r="C1234" s="84"/>
      <c r="D1234" s="84"/>
      <c r="E1234" s="84"/>
      <c r="F1234" s="84"/>
      <c r="G1234" s="84"/>
      <c r="H1234" s="84"/>
      <c r="I1234" s="84"/>
      <c r="J1234" s="84"/>
      <c r="K1234" s="84"/>
      <c r="L1234" s="84"/>
      <c r="M1234" s="84"/>
      <c r="N1234" s="84"/>
      <c r="O1234" s="84"/>
      <c r="P1234" s="84"/>
      <c r="Q1234" s="84"/>
      <c r="R1234" s="84"/>
      <c r="S1234" s="84"/>
      <c r="T1234" s="84"/>
      <c r="U1234" s="84"/>
      <c r="V1234" s="84"/>
      <c r="W1234" s="84"/>
      <c r="X1234" s="84"/>
      <c r="Y1234" s="84"/>
      <c r="Z1234" s="84"/>
      <c r="AA1234" s="84"/>
      <c r="AB1234" s="84"/>
      <c r="AC1234" s="84"/>
      <c r="AD1234" s="84"/>
      <c r="AE1234" s="84"/>
      <c r="AF1234" s="84"/>
      <c r="AG1234" s="84"/>
      <c r="AH1234" s="84"/>
      <c r="AI1234" s="84"/>
      <c r="AJ1234" s="84"/>
    </row>
    <row r="1235" spans="1:36" x14ac:dyDescent="0.25">
      <c r="A1235" s="257"/>
      <c r="B1235" s="85"/>
      <c r="C1235" s="85"/>
      <c r="D1235" s="85"/>
      <c r="E1235" s="85"/>
      <c r="F1235" s="85"/>
      <c r="G1235" s="85"/>
      <c r="H1235" s="85"/>
      <c r="I1235" s="85"/>
      <c r="J1235" s="85"/>
      <c r="K1235" s="85"/>
      <c r="L1235" s="85"/>
      <c r="M1235" s="85"/>
      <c r="N1235" s="85"/>
      <c r="O1235" s="85"/>
      <c r="P1235" s="85"/>
      <c r="Q1235" s="85"/>
      <c r="R1235" s="85"/>
      <c r="S1235" s="85"/>
      <c r="T1235" s="85"/>
      <c r="U1235" s="85"/>
      <c r="V1235" s="85"/>
      <c r="W1235" s="85"/>
      <c r="X1235" s="85"/>
      <c r="Y1235" s="85"/>
      <c r="Z1235" s="85"/>
      <c r="AA1235" s="85"/>
      <c r="AB1235" s="85"/>
      <c r="AC1235" s="85"/>
      <c r="AD1235" s="85"/>
      <c r="AE1235" s="85"/>
      <c r="AF1235" s="85"/>
      <c r="AG1235" s="85"/>
      <c r="AH1235" s="85"/>
      <c r="AI1235" s="85"/>
      <c r="AJ1235" s="85"/>
    </row>
    <row r="1236" spans="1:36" x14ac:dyDescent="0.25">
      <c r="A1236" s="256"/>
      <c r="B1236" s="84"/>
      <c r="C1236" s="84"/>
      <c r="D1236" s="84"/>
      <c r="E1236" s="84"/>
      <c r="F1236" s="84"/>
      <c r="G1236" s="84"/>
      <c r="H1236" s="84"/>
      <c r="I1236" s="84"/>
      <c r="J1236" s="84"/>
      <c r="K1236" s="84"/>
      <c r="L1236" s="84"/>
      <c r="M1236" s="84"/>
      <c r="N1236" s="84"/>
      <c r="O1236" s="84"/>
      <c r="P1236" s="84"/>
      <c r="Q1236" s="84"/>
      <c r="R1236" s="84"/>
      <c r="S1236" s="84"/>
      <c r="T1236" s="84"/>
      <c r="U1236" s="84"/>
      <c r="V1236" s="84"/>
      <c r="W1236" s="84"/>
      <c r="X1236" s="84"/>
      <c r="Y1236" s="84"/>
      <c r="Z1236" s="84"/>
      <c r="AA1236" s="84"/>
      <c r="AB1236" s="84"/>
      <c r="AC1236" s="84"/>
      <c r="AD1236" s="84"/>
      <c r="AE1236" s="84"/>
      <c r="AF1236" s="84"/>
      <c r="AG1236" s="84"/>
      <c r="AH1236" s="84"/>
      <c r="AI1236" s="84"/>
      <c r="AJ1236" s="84"/>
    </row>
    <row r="1237" spans="1:36" x14ac:dyDescent="0.25">
      <c r="A1237" s="257"/>
      <c r="B1237" s="85"/>
      <c r="C1237" s="85"/>
      <c r="D1237" s="85"/>
      <c r="E1237" s="85"/>
      <c r="F1237" s="85"/>
      <c r="G1237" s="85"/>
      <c r="H1237" s="85"/>
      <c r="I1237" s="85"/>
      <c r="J1237" s="85"/>
      <c r="K1237" s="85"/>
      <c r="L1237" s="85"/>
      <c r="M1237" s="85"/>
      <c r="N1237" s="85"/>
      <c r="O1237" s="85"/>
      <c r="P1237" s="85"/>
      <c r="Q1237" s="85"/>
      <c r="R1237" s="85"/>
      <c r="S1237" s="85"/>
      <c r="T1237" s="85"/>
      <c r="U1237" s="85"/>
      <c r="V1237" s="85"/>
      <c r="W1237" s="85"/>
      <c r="X1237" s="85"/>
      <c r="Y1237" s="85"/>
      <c r="Z1237" s="85"/>
      <c r="AA1237" s="85"/>
      <c r="AB1237" s="85"/>
      <c r="AC1237" s="85"/>
      <c r="AD1237" s="85"/>
      <c r="AE1237" s="85"/>
      <c r="AF1237" s="85"/>
      <c r="AG1237" s="85"/>
      <c r="AH1237" s="85"/>
      <c r="AI1237" s="85"/>
      <c r="AJ1237" s="85"/>
    </row>
    <row r="1238" spans="1:36" x14ac:dyDescent="0.25">
      <c r="A1238" s="256"/>
      <c r="B1238" s="84"/>
      <c r="C1238" s="84"/>
      <c r="D1238" s="84"/>
      <c r="E1238" s="84"/>
      <c r="F1238" s="84"/>
      <c r="G1238" s="84"/>
      <c r="H1238" s="84"/>
      <c r="I1238" s="84"/>
      <c r="J1238" s="84"/>
      <c r="K1238" s="84"/>
      <c r="L1238" s="84"/>
      <c r="M1238" s="84"/>
      <c r="N1238" s="84"/>
      <c r="O1238" s="84"/>
      <c r="P1238" s="84"/>
      <c r="Q1238" s="84"/>
      <c r="R1238" s="84"/>
      <c r="S1238" s="84"/>
      <c r="T1238" s="84"/>
      <c r="U1238" s="84"/>
      <c r="V1238" s="84"/>
      <c r="W1238" s="84"/>
      <c r="X1238" s="84"/>
      <c r="Y1238" s="84"/>
      <c r="Z1238" s="84"/>
      <c r="AA1238" s="84"/>
      <c r="AB1238" s="84"/>
      <c r="AC1238" s="84"/>
      <c r="AD1238" s="84"/>
      <c r="AE1238" s="84"/>
      <c r="AF1238" s="84"/>
      <c r="AG1238" s="84"/>
      <c r="AH1238" s="84"/>
      <c r="AI1238" s="84"/>
      <c r="AJ1238" s="84"/>
    </row>
    <row r="1239" spans="1:36" x14ac:dyDescent="0.25">
      <c r="A1239" s="257"/>
      <c r="B1239" s="85"/>
      <c r="C1239" s="85"/>
      <c r="D1239" s="85"/>
      <c r="E1239" s="85"/>
      <c r="F1239" s="85"/>
      <c r="G1239" s="85"/>
      <c r="H1239" s="85"/>
      <c r="I1239" s="85"/>
      <c r="J1239" s="85"/>
      <c r="K1239" s="85"/>
      <c r="L1239" s="85"/>
      <c r="M1239" s="85"/>
      <c r="N1239" s="85"/>
      <c r="O1239" s="85"/>
      <c r="P1239" s="85"/>
      <c r="Q1239" s="85"/>
      <c r="R1239" s="85"/>
      <c r="S1239" s="85"/>
      <c r="T1239" s="85"/>
      <c r="U1239" s="85"/>
      <c r="V1239" s="85"/>
      <c r="W1239" s="85"/>
      <c r="X1239" s="85"/>
      <c r="Y1239" s="85"/>
      <c r="Z1239" s="85"/>
      <c r="AA1239" s="85"/>
      <c r="AB1239" s="85"/>
      <c r="AC1239" s="85"/>
      <c r="AD1239" s="85"/>
      <c r="AE1239" s="85"/>
      <c r="AF1239" s="85"/>
      <c r="AG1239" s="85"/>
      <c r="AH1239" s="85"/>
      <c r="AI1239" s="85"/>
      <c r="AJ1239" s="85"/>
    </row>
    <row r="1240" spans="1:36" x14ac:dyDescent="0.25">
      <c r="A1240" s="256"/>
      <c r="B1240" s="84"/>
      <c r="C1240" s="84"/>
      <c r="D1240" s="84"/>
      <c r="E1240" s="84"/>
      <c r="F1240" s="84"/>
      <c r="G1240" s="84"/>
      <c r="H1240" s="84"/>
      <c r="I1240" s="84"/>
      <c r="J1240" s="84"/>
      <c r="K1240" s="84"/>
      <c r="L1240" s="84"/>
      <c r="M1240" s="84"/>
      <c r="N1240" s="84"/>
      <c r="O1240" s="84"/>
      <c r="P1240" s="84"/>
      <c r="Q1240" s="84"/>
      <c r="R1240" s="84"/>
      <c r="S1240" s="84"/>
      <c r="T1240" s="84"/>
      <c r="U1240" s="84"/>
      <c r="V1240" s="84"/>
      <c r="W1240" s="84"/>
      <c r="X1240" s="84"/>
      <c r="Y1240" s="84"/>
      <c r="Z1240" s="84"/>
      <c r="AA1240" s="84"/>
      <c r="AB1240" s="84"/>
      <c r="AC1240" s="84"/>
      <c r="AD1240" s="84"/>
      <c r="AE1240" s="84"/>
      <c r="AF1240" s="84"/>
      <c r="AG1240" s="84"/>
      <c r="AH1240" s="84"/>
      <c r="AI1240" s="84"/>
      <c r="AJ1240" s="84"/>
    </row>
    <row r="1241" spans="1:36" x14ac:dyDescent="0.25">
      <c r="A1241" s="257"/>
      <c r="B1241" s="85"/>
      <c r="C1241" s="85"/>
      <c r="D1241" s="85"/>
      <c r="E1241" s="85"/>
      <c r="F1241" s="85"/>
      <c r="G1241" s="85"/>
      <c r="H1241" s="85"/>
      <c r="I1241" s="85"/>
      <c r="J1241" s="85"/>
      <c r="K1241" s="85"/>
      <c r="L1241" s="85"/>
      <c r="M1241" s="85"/>
      <c r="N1241" s="85"/>
      <c r="O1241" s="85"/>
      <c r="P1241" s="85"/>
      <c r="Q1241" s="85"/>
      <c r="R1241" s="85"/>
      <c r="S1241" s="85"/>
      <c r="T1241" s="85"/>
      <c r="U1241" s="85"/>
      <c r="V1241" s="85"/>
      <c r="W1241" s="85"/>
      <c r="X1241" s="85"/>
      <c r="Y1241" s="85"/>
      <c r="Z1241" s="85"/>
      <c r="AA1241" s="85"/>
      <c r="AB1241" s="85"/>
      <c r="AC1241" s="85"/>
      <c r="AD1241" s="85"/>
      <c r="AE1241" s="85"/>
      <c r="AF1241" s="85"/>
      <c r="AG1241" s="85"/>
      <c r="AH1241" s="85"/>
      <c r="AI1241" s="85"/>
      <c r="AJ1241" s="85"/>
    </row>
    <row r="1242" spans="1:36" x14ac:dyDescent="0.25">
      <c r="A1242" s="256"/>
      <c r="B1242" s="84"/>
      <c r="C1242" s="84"/>
      <c r="D1242" s="84"/>
      <c r="E1242" s="84"/>
      <c r="F1242" s="84"/>
      <c r="G1242" s="84"/>
      <c r="H1242" s="84"/>
      <c r="I1242" s="84"/>
      <c r="J1242" s="84"/>
      <c r="K1242" s="84"/>
      <c r="L1242" s="84"/>
      <c r="M1242" s="84"/>
      <c r="N1242" s="84"/>
      <c r="O1242" s="84"/>
      <c r="P1242" s="84"/>
      <c r="Q1242" s="84"/>
      <c r="R1242" s="84"/>
      <c r="S1242" s="84"/>
      <c r="T1242" s="84"/>
      <c r="U1242" s="84"/>
      <c r="V1242" s="84"/>
      <c r="W1242" s="84"/>
      <c r="X1242" s="84"/>
      <c r="Y1242" s="84"/>
      <c r="Z1242" s="84"/>
      <c r="AA1242" s="84"/>
      <c r="AB1242" s="84"/>
      <c r="AC1242" s="84"/>
      <c r="AD1242" s="84"/>
      <c r="AE1242" s="84"/>
      <c r="AF1242" s="84"/>
      <c r="AG1242" s="84"/>
      <c r="AH1242" s="84"/>
      <c r="AI1242" s="84"/>
      <c r="AJ1242" s="84"/>
    </row>
    <row r="1243" spans="1:36" x14ac:dyDescent="0.25">
      <c r="A1243" s="257"/>
      <c r="B1243" s="85"/>
      <c r="C1243" s="85"/>
      <c r="D1243" s="85"/>
      <c r="E1243" s="85"/>
      <c r="F1243" s="85"/>
      <c r="G1243" s="85"/>
      <c r="H1243" s="85"/>
      <c r="I1243" s="85"/>
      <c r="J1243" s="85"/>
      <c r="K1243" s="85"/>
      <c r="L1243" s="85"/>
      <c r="M1243" s="85"/>
      <c r="N1243" s="85"/>
      <c r="O1243" s="85"/>
      <c r="P1243" s="85"/>
      <c r="Q1243" s="85"/>
      <c r="R1243" s="85"/>
      <c r="S1243" s="85"/>
      <c r="T1243" s="85"/>
      <c r="U1243" s="85"/>
      <c r="V1243" s="85"/>
      <c r="W1243" s="85"/>
      <c r="X1243" s="85"/>
      <c r="Y1243" s="85"/>
      <c r="Z1243" s="85"/>
      <c r="AA1243" s="85"/>
      <c r="AB1243" s="85"/>
      <c r="AC1243" s="85"/>
      <c r="AD1243" s="85"/>
      <c r="AE1243" s="85"/>
      <c r="AF1243" s="85"/>
      <c r="AG1243" s="85"/>
      <c r="AH1243" s="85"/>
      <c r="AI1243" s="85"/>
      <c r="AJ1243" s="85"/>
    </row>
    <row r="1244" spans="1:36" x14ac:dyDescent="0.25">
      <c r="A1244" s="256"/>
      <c r="B1244" s="84"/>
      <c r="C1244" s="84"/>
      <c r="D1244" s="84"/>
      <c r="E1244" s="84"/>
      <c r="F1244" s="84"/>
      <c r="G1244" s="84"/>
      <c r="H1244" s="84"/>
      <c r="I1244" s="84"/>
      <c r="J1244" s="84"/>
      <c r="K1244" s="84"/>
      <c r="L1244" s="84"/>
      <c r="M1244" s="84"/>
      <c r="N1244" s="84"/>
      <c r="O1244" s="84"/>
      <c r="P1244" s="84"/>
      <c r="Q1244" s="84"/>
      <c r="R1244" s="84"/>
      <c r="S1244" s="84"/>
      <c r="T1244" s="84"/>
      <c r="U1244" s="84"/>
      <c r="V1244" s="84"/>
      <c r="W1244" s="84"/>
      <c r="X1244" s="84"/>
      <c r="Y1244" s="84"/>
      <c r="Z1244" s="84"/>
      <c r="AA1244" s="84"/>
      <c r="AB1244" s="84"/>
      <c r="AC1244" s="84"/>
      <c r="AD1244" s="84"/>
      <c r="AE1244" s="84"/>
      <c r="AF1244" s="84"/>
      <c r="AG1244" s="84"/>
      <c r="AH1244" s="84"/>
      <c r="AI1244" s="84"/>
      <c r="AJ1244" s="84"/>
    </row>
    <row r="1245" spans="1:36" x14ac:dyDescent="0.25">
      <c r="A1245" s="257"/>
      <c r="B1245" s="85"/>
      <c r="C1245" s="85"/>
      <c r="D1245" s="85"/>
      <c r="E1245" s="85"/>
      <c r="F1245" s="85"/>
      <c r="G1245" s="85"/>
      <c r="H1245" s="85"/>
      <c r="I1245" s="85"/>
      <c r="J1245" s="85"/>
      <c r="K1245" s="85"/>
      <c r="L1245" s="85"/>
      <c r="M1245" s="85"/>
      <c r="N1245" s="85"/>
      <c r="O1245" s="85"/>
      <c r="P1245" s="85"/>
      <c r="Q1245" s="85"/>
      <c r="R1245" s="85"/>
      <c r="S1245" s="85"/>
      <c r="T1245" s="85"/>
      <c r="U1245" s="85"/>
      <c r="V1245" s="85"/>
      <c r="W1245" s="85"/>
      <c r="X1245" s="85"/>
      <c r="Y1245" s="85"/>
      <c r="Z1245" s="85"/>
      <c r="AA1245" s="85"/>
      <c r="AB1245" s="85"/>
      <c r="AC1245" s="85"/>
      <c r="AD1245" s="85"/>
      <c r="AE1245" s="85"/>
      <c r="AF1245" s="85"/>
      <c r="AG1245" s="85"/>
      <c r="AH1245" s="85"/>
      <c r="AI1245" s="85"/>
      <c r="AJ1245" s="85"/>
    </row>
    <row r="1246" spans="1:36" x14ac:dyDescent="0.25">
      <c r="A1246" s="256"/>
      <c r="B1246" s="84"/>
      <c r="C1246" s="84"/>
      <c r="D1246" s="84"/>
      <c r="E1246" s="84"/>
      <c r="F1246" s="84"/>
      <c r="G1246" s="84"/>
      <c r="H1246" s="84"/>
      <c r="I1246" s="84"/>
      <c r="J1246" s="84"/>
      <c r="K1246" s="84"/>
      <c r="L1246" s="84"/>
      <c r="M1246" s="84"/>
      <c r="N1246" s="84"/>
      <c r="O1246" s="84"/>
      <c r="P1246" s="84"/>
      <c r="Q1246" s="84"/>
      <c r="R1246" s="84"/>
      <c r="S1246" s="84"/>
      <c r="T1246" s="84"/>
      <c r="U1246" s="84"/>
      <c r="V1246" s="84"/>
      <c r="W1246" s="84"/>
      <c r="X1246" s="84"/>
      <c r="Y1246" s="84"/>
      <c r="Z1246" s="84"/>
      <c r="AA1246" s="84"/>
      <c r="AB1246" s="84"/>
      <c r="AC1246" s="84"/>
      <c r="AD1246" s="84"/>
      <c r="AE1246" s="84"/>
      <c r="AF1246" s="84"/>
      <c r="AG1246" s="84"/>
      <c r="AH1246" s="84"/>
      <c r="AI1246" s="84"/>
      <c r="AJ1246" s="84"/>
    </row>
    <row r="1247" spans="1:36" x14ac:dyDescent="0.25">
      <c r="A1247" s="257"/>
      <c r="B1247" s="85"/>
      <c r="C1247" s="85"/>
      <c r="D1247" s="85"/>
      <c r="E1247" s="85"/>
      <c r="F1247" s="85"/>
      <c r="G1247" s="85"/>
      <c r="H1247" s="85"/>
      <c r="I1247" s="85"/>
      <c r="J1247" s="85"/>
      <c r="K1247" s="85"/>
      <c r="L1247" s="85"/>
      <c r="M1247" s="85"/>
      <c r="N1247" s="85"/>
      <c r="O1247" s="85"/>
      <c r="P1247" s="85"/>
      <c r="Q1247" s="85"/>
      <c r="R1247" s="85"/>
      <c r="S1247" s="85"/>
      <c r="T1247" s="85"/>
      <c r="U1247" s="85"/>
      <c r="V1247" s="85"/>
      <c r="W1247" s="85"/>
      <c r="X1247" s="85"/>
      <c r="Y1247" s="85"/>
      <c r="Z1247" s="85"/>
      <c r="AA1247" s="85"/>
      <c r="AB1247" s="85"/>
      <c r="AC1247" s="85"/>
      <c r="AD1247" s="85"/>
      <c r="AE1247" s="85"/>
      <c r="AF1247" s="85"/>
      <c r="AG1247" s="85"/>
      <c r="AH1247" s="85"/>
      <c r="AI1247" s="85"/>
      <c r="AJ1247" s="85"/>
    </row>
    <row r="1248" spans="1:36" x14ac:dyDescent="0.25">
      <c r="A1248" s="256"/>
      <c r="B1248" s="84"/>
      <c r="C1248" s="84"/>
      <c r="D1248" s="84"/>
      <c r="E1248" s="84"/>
      <c r="F1248" s="84"/>
      <c r="G1248" s="84"/>
      <c r="H1248" s="84"/>
      <c r="I1248" s="84"/>
      <c r="J1248" s="84"/>
      <c r="K1248" s="84"/>
      <c r="L1248" s="84"/>
      <c r="M1248" s="84"/>
      <c r="N1248" s="84"/>
      <c r="O1248" s="84"/>
      <c r="P1248" s="84"/>
      <c r="Q1248" s="84"/>
      <c r="R1248" s="84"/>
      <c r="S1248" s="84"/>
      <c r="T1248" s="84"/>
      <c r="U1248" s="84"/>
      <c r="V1248" s="84"/>
      <c r="W1248" s="84"/>
      <c r="X1248" s="84"/>
      <c r="Y1248" s="84"/>
      <c r="Z1248" s="84"/>
      <c r="AA1248" s="84"/>
      <c r="AB1248" s="84"/>
      <c r="AC1248" s="84"/>
      <c r="AD1248" s="84"/>
      <c r="AE1248" s="84"/>
      <c r="AF1248" s="84"/>
      <c r="AG1248" s="84"/>
      <c r="AH1248" s="84"/>
      <c r="AI1248" s="84"/>
      <c r="AJ1248" s="84"/>
    </row>
    <row r="1249" spans="1:36" x14ac:dyDescent="0.25">
      <c r="A1249" s="257"/>
      <c r="B1249" s="85"/>
      <c r="C1249" s="85"/>
      <c r="D1249" s="85"/>
      <c r="E1249" s="85"/>
      <c r="F1249" s="85"/>
      <c r="G1249" s="85"/>
      <c r="H1249" s="85"/>
      <c r="I1249" s="85"/>
      <c r="J1249" s="85"/>
      <c r="K1249" s="85"/>
      <c r="L1249" s="85"/>
      <c r="M1249" s="85"/>
      <c r="N1249" s="85"/>
      <c r="O1249" s="85"/>
      <c r="P1249" s="85"/>
      <c r="Q1249" s="85"/>
      <c r="R1249" s="85"/>
      <c r="S1249" s="85"/>
      <c r="T1249" s="85"/>
      <c r="U1249" s="85"/>
      <c r="V1249" s="85"/>
      <c r="W1249" s="85"/>
      <c r="X1249" s="85"/>
      <c r="Y1249" s="85"/>
      <c r="Z1249" s="85"/>
      <c r="AA1249" s="85"/>
      <c r="AB1249" s="85"/>
      <c r="AC1249" s="85"/>
      <c r="AD1249" s="85"/>
      <c r="AE1249" s="85"/>
      <c r="AF1249" s="85"/>
      <c r="AG1249" s="85"/>
      <c r="AH1249" s="85"/>
      <c r="AI1249" s="85"/>
      <c r="AJ1249" s="85"/>
    </row>
    <row r="1250" spans="1:36" x14ac:dyDescent="0.25">
      <c r="A1250" s="256"/>
      <c r="B1250" s="84"/>
      <c r="C1250" s="84"/>
      <c r="D1250" s="84"/>
      <c r="E1250" s="84"/>
      <c r="F1250" s="84"/>
      <c r="G1250" s="84"/>
      <c r="H1250" s="84"/>
      <c r="I1250" s="84"/>
      <c r="J1250" s="84"/>
      <c r="K1250" s="84"/>
      <c r="L1250" s="84"/>
      <c r="M1250" s="84"/>
      <c r="N1250" s="84"/>
      <c r="O1250" s="84"/>
      <c r="P1250" s="84"/>
      <c r="Q1250" s="84"/>
      <c r="R1250" s="84"/>
      <c r="S1250" s="84"/>
      <c r="T1250" s="84"/>
      <c r="U1250" s="84"/>
      <c r="V1250" s="84"/>
      <c r="W1250" s="84"/>
      <c r="X1250" s="84"/>
      <c r="Y1250" s="84"/>
      <c r="Z1250" s="84"/>
      <c r="AA1250" s="84"/>
      <c r="AB1250" s="84"/>
      <c r="AC1250" s="84"/>
      <c r="AD1250" s="84"/>
      <c r="AE1250" s="84"/>
      <c r="AF1250" s="84"/>
      <c r="AG1250" s="84"/>
      <c r="AH1250" s="84"/>
      <c r="AI1250" s="84"/>
      <c r="AJ1250" s="84"/>
    </row>
    <row r="1251" spans="1:36" x14ac:dyDescent="0.25">
      <c r="A1251" s="257"/>
      <c r="B1251" s="85"/>
      <c r="C1251" s="85"/>
      <c r="D1251" s="85"/>
      <c r="E1251" s="85"/>
      <c r="F1251" s="85"/>
      <c r="G1251" s="85"/>
      <c r="H1251" s="85"/>
      <c r="I1251" s="85"/>
      <c r="J1251" s="85"/>
      <c r="K1251" s="85"/>
      <c r="L1251" s="85"/>
      <c r="M1251" s="85"/>
      <c r="N1251" s="85"/>
      <c r="O1251" s="85"/>
      <c r="P1251" s="85"/>
      <c r="Q1251" s="85"/>
      <c r="R1251" s="85"/>
      <c r="S1251" s="85"/>
      <c r="T1251" s="85"/>
      <c r="U1251" s="85"/>
      <c r="V1251" s="85"/>
      <c r="W1251" s="85"/>
      <c r="X1251" s="85"/>
      <c r="Y1251" s="85"/>
      <c r="Z1251" s="85"/>
      <c r="AA1251" s="85"/>
      <c r="AB1251" s="85"/>
      <c r="AC1251" s="85"/>
      <c r="AD1251" s="85"/>
      <c r="AE1251" s="85"/>
      <c r="AF1251" s="85"/>
      <c r="AG1251" s="85"/>
      <c r="AH1251" s="85"/>
      <c r="AI1251" s="85"/>
      <c r="AJ1251" s="85"/>
    </row>
    <row r="1252" spans="1:36" x14ac:dyDescent="0.25">
      <c r="A1252" s="256"/>
      <c r="B1252" s="84"/>
      <c r="C1252" s="84"/>
      <c r="D1252" s="84"/>
      <c r="E1252" s="84"/>
      <c r="F1252" s="84"/>
      <c r="G1252" s="84"/>
      <c r="H1252" s="84"/>
      <c r="I1252" s="84"/>
      <c r="J1252" s="84"/>
      <c r="K1252" s="84"/>
      <c r="L1252" s="84"/>
      <c r="M1252" s="84"/>
      <c r="N1252" s="84"/>
      <c r="O1252" s="84"/>
      <c r="P1252" s="84"/>
      <c r="Q1252" s="84"/>
      <c r="R1252" s="84"/>
      <c r="S1252" s="84"/>
      <c r="T1252" s="84"/>
      <c r="U1252" s="84"/>
      <c r="V1252" s="84"/>
      <c r="W1252" s="84"/>
      <c r="X1252" s="84"/>
      <c r="Y1252" s="84"/>
      <c r="Z1252" s="84"/>
      <c r="AA1252" s="84"/>
      <c r="AB1252" s="84"/>
      <c r="AC1252" s="84"/>
      <c r="AD1252" s="84"/>
      <c r="AE1252" s="84"/>
      <c r="AF1252" s="84"/>
      <c r="AG1252" s="84"/>
      <c r="AH1252" s="84"/>
      <c r="AI1252" s="84"/>
      <c r="AJ1252" s="84"/>
    </row>
    <row r="1253" spans="1:36" x14ac:dyDescent="0.25">
      <c r="A1253" s="257"/>
      <c r="B1253" s="85"/>
      <c r="C1253" s="85"/>
      <c r="D1253" s="85"/>
      <c r="E1253" s="85"/>
      <c r="F1253" s="85"/>
      <c r="G1253" s="85"/>
      <c r="H1253" s="85"/>
      <c r="I1253" s="85"/>
      <c r="J1253" s="85"/>
      <c r="K1253" s="85"/>
      <c r="L1253" s="85"/>
      <c r="M1253" s="85"/>
      <c r="N1253" s="85"/>
      <c r="O1253" s="85"/>
      <c r="P1253" s="85"/>
      <c r="Q1253" s="85"/>
      <c r="R1253" s="85"/>
      <c r="S1253" s="85"/>
      <c r="T1253" s="85"/>
      <c r="U1253" s="85"/>
      <c r="V1253" s="85"/>
      <c r="W1253" s="85"/>
      <c r="X1253" s="85"/>
      <c r="Y1253" s="85"/>
      <c r="Z1253" s="85"/>
      <c r="AA1253" s="85"/>
      <c r="AB1253" s="85"/>
      <c r="AC1253" s="85"/>
      <c r="AD1253" s="85"/>
      <c r="AE1253" s="85"/>
      <c r="AF1253" s="85"/>
      <c r="AG1253" s="85"/>
      <c r="AH1253" s="85"/>
      <c r="AI1253" s="85"/>
      <c r="AJ1253" s="85"/>
    </row>
    <row r="1254" spans="1:36" x14ac:dyDescent="0.25">
      <c r="A1254" s="256"/>
      <c r="B1254" s="84"/>
      <c r="C1254" s="84"/>
      <c r="D1254" s="84"/>
      <c r="E1254" s="84"/>
      <c r="F1254" s="84"/>
      <c r="G1254" s="84"/>
      <c r="H1254" s="84"/>
      <c r="I1254" s="84"/>
      <c r="J1254" s="84"/>
      <c r="K1254" s="84"/>
      <c r="L1254" s="84"/>
      <c r="M1254" s="84"/>
      <c r="N1254" s="84"/>
      <c r="O1254" s="84"/>
      <c r="P1254" s="84"/>
      <c r="Q1254" s="84"/>
      <c r="R1254" s="84"/>
      <c r="S1254" s="84"/>
      <c r="T1254" s="84"/>
      <c r="U1254" s="84"/>
      <c r="V1254" s="84"/>
      <c r="W1254" s="84"/>
      <c r="X1254" s="84"/>
      <c r="Y1254" s="84"/>
      <c r="Z1254" s="84"/>
      <c r="AA1254" s="84"/>
      <c r="AB1254" s="84"/>
      <c r="AC1254" s="84"/>
      <c r="AD1254" s="84"/>
      <c r="AE1254" s="84"/>
      <c r="AF1254" s="84"/>
      <c r="AG1254" s="84"/>
      <c r="AH1254" s="84"/>
      <c r="AI1254" s="84"/>
      <c r="AJ1254" s="84"/>
    </row>
    <row r="1255" spans="1:36" x14ac:dyDescent="0.25">
      <c r="A1255" s="257"/>
      <c r="B1255" s="85"/>
      <c r="C1255" s="85"/>
      <c r="D1255" s="85"/>
      <c r="E1255" s="85"/>
      <c r="F1255" s="85"/>
      <c r="G1255" s="85"/>
      <c r="H1255" s="85"/>
      <c r="I1255" s="85"/>
      <c r="J1255" s="85"/>
      <c r="K1255" s="85"/>
      <c r="L1255" s="85"/>
      <c r="M1255" s="85"/>
      <c r="N1255" s="85"/>
      <c r="O1255" s="85"/>
      <c r="P1255" s="85"/>
      <c r="Q1255" s="85"/>
      <c r="R1255" s="85"/>
      <c r="S1255" s="85"/>
      <c r="T1255" s="85"/>
      <c r="U1255" s="85"/>
      <c r="V1255" s="85"/>
      <c r="W1255" s="85"/>
      <c r="X1255" s="85"/>
      <c r="Y1255" s="85"/>
      <c r="Z1255" s="85"/>
      <c r="AA1255" s="85"/>
      <c r="AB1255" s="85"/>
      <c r="AC1255" s="85"/>
      <c r="AD1255" s="85"/>
      <c r="AE1255" s="85"/>
      <c r="AF1255" s="85"/>
      <c r="AG1255" s="85"/>
      <c r="AH1255" s="85"/>
      <c r="AI1255" s="85"/>
      <c r="AJ1255" s="85"/>
    </row>
    <row r="1256" spans="1:36" x14ac:dyDescent="0.25">
      <c r="A1256" s="256"/>
      <c r="B1256" s="84"/>
      <c r="C1256" s="84"/>
      <c r="D1256" s="84"/>
      <c r="E1256" s="84"/>
      <c r="F1256" s="84"/>
      <c r="G1256" s="84"/>
      <c r="H1256" s="84"/>
      <c r="I1256" s="84"/>
      <c r="J1256" s="84"/>
      <c r="K1256" s="84"/>
      <c r="L1256" s="84"/>
      <c r="M1256" s="84"/>
      <c r="N1256" s="84"/>
      <c r="O1256" s="84"/>
      <c r="P1256" s="84"/>
      <c r="Q1256" s="84"/>
      <c r="R1256" s="84"/>
      <c r="S1256" s="84"/>
      <c r="T1256" s="84"/>
      <c r="U1256" s="84"/>
      <c r="V1256" s="84"/>
      <c r="W1256" s="84"/>
      <c r="X1256" s="84"/>
      <c r="Y1256" s="84"/>
      <c r="Z1256" s="84"/>
      <c r="AA1256" s="84"/>
      <c r="AB1256" s="84"/>
      <c r="AC1256" s="84"/>
      <c r="AD1256" s="84"/>
      <c r="AE1256" s="84"/>
      <c r="AF1256" s="84"/>
      <c r="AG1256" s="84"/>
      <c r="AH1256" s="84"/>
      <c r="AI1256" s="84"/>
      <c r="AJ1256" s="84"/>
    </row>
    <row r="1257" spans="1:36" x14ac:dyDescent="0.25">
      <c r="A1257" s="257"/>
      <c r="B1257" s="85"/>
      <c r="C1257" s="85"/>
      <c r="D1257" s="85"/>
      <c r="E1257" s="85"/>
      <c r="F1257" s="85"/>
      <c r="G1257" s="85"/>
      <c r="H1257" s="85"/>
      <c r="I1257" s="85"/>
      <c r="J1257" s="85"/>
      <c r="K1257" s="85"/>
      <c r="L1257" s="85"/>
      <c r="M1257" s="85"/>
      <c r="N1257" s="85"/>
      <c r="O1257" s="85"/>
      <c r="P1257" s="85"/>
      <c r="Q1257" s="85"/>
      <c r="R1257" s="85"/>
      <c r="S1257" s="85"/>
      <c r="T1257" s="85"/>
      <c r="U1257" s="85"/>
      <c r="V1257" s="85"/>
      <c r="W1257" s="85"/>
      <c r="X1257" s="85"/>
      <c r="Y1257" s="85"/>
      <c r="Z1257" s="85"/>
      <c r="AA1257" s="85"/>
      <c r="AB1257" s="85"/>
      <c r="AC1257" s="85"/>
      <c r="AD1257" s="85"/>
      <c r="AE1257" s="85"/>
      <c r="AF1257" s="85"/>
      <c r="AG1257" s="85"/>
      <c r="AH1257" s="85"/>
      <c r="AI1257" s="85"/>
      <c r="AJ1257" s="85"/>
    </row>
    <row r="1258" spans="1:36" x14ac:dyDescent="0.25">
      <c r="A1258" s="256"/>
      <c r="B1258" s="84"/>
      <c r="C1258" s="84"/>
      <c r="D1258" s="84"/>
      <c r="E1258" s="84"/>
      <c r="F1258" s="84"/>
      <c r="G1258" s="84"/>
      <c r="H1258" s="84"/>
      <c r="I1258" s="84"/>
      <c r="J1258" s="84"/>
      <c r="K1258" s="84"/>
      <c r="L1258" s="84"/>
      <c r="M1258" s="84"/>
      <c r="N1258" s="84"/>
      <c r="O1258" s="84"/>
      <c r="P1258" s="84"/>
      <c r="Q1258" s="84"/>
      <c r="R1258" s="84"/>
      <c r="S1258" s="84"/>
      <c r="T1258" s="84"/>
      <c r="U1258" s="84"/>
      <c r="V1258" s="84"/>
      <c r="W1258" s="84"/>
      <c r="X1258" s="84"/>
      <c r="Y1258" s="84"/>
      <c r="Z1258" s="84"/>
      <c r="AA1258" s="84"/>
      <c r="AB1258" s="84"/>
      <c r="AC1258" s="84"/>
      <c r="AD1258" s="84"/>
      <c r="AE1258" s="84"/>
      <c r="AF1258" s="84"/>
      <c r="AG1258" s="84"/>
      <c r="AH1258" s="84"/>
      <c r="AI1258" s="84"/>
      <c r="AJ1258" s="84"/>
    </row>
    <row r="1259" spans="1:36" x14ac:dyDescent="0.25">
      <c r="A1259" s="257"/>
      <c r="B1259" s="85"/>
      <c r="C1259" s="85"/>
      <c r="D1259" s="85"/>
      <c r="E1259" s="85"/>
      <c r="F1259" s="85"/>
      <c r="G1259" s="85"/>
      <c r="H1259" s="85"/>
      <c r="I1259" s="85"/>
      <c r="J1259" s="85"/>
      <c r="K1259" s="85"/>
      <c r="L1259" s="85"/>
      <c r="M1259" s="85"/>
      <c r="N1259" s="85"/>
      <c r="O1259" s="85"/>
      <c r="P1259" s="85"/>
      <c r="Q1259" s="85"/>
      <c r="R1259" s="85"/>
      <c r="S1259" s="85"/>
      <c r="T1259" s="85"/>
      <c r="U1259" s="85"/>
      <c r="V1259" s="85"/>
      <c r="W1259" s="85"/>
      <c r="X1259" s="85"/>
      <c r="Y1259" s="85"/>
      <c r="Z1259" s="85"/>
      <c r="AA1259" s="85"/>
      <c r="AB1259" s="85"/>
      <c r="AC1259" s="85"/>
      <c r="AD1259" s="85"/>
      <c r="AE1259" s="85"/>
      <c r="AF1259" s="85"/>
      <c r="AG1259" s="85"/>
      <c r="AH1259" s="85"/>
      <c r="AI1259" s="85"/>
      <c r="AJ1259" s="85"/>
    </row>
    <row r="1260" spans="1:36" x14ac:dyDescent="0.25">
      <c r="A1260" s="256"/>
      <c r="B1260" s="84"/>
      <c r="C1260" s="84"/>
      <c r="D1260" s="84"/>
      <c r="E1260" s="84"/>
      <c r="F1260" s="84"/>
      <c r="G1260" s="84"/>
      <c r="H1260" s="84"/>
      <c r="I1260" s="84"/>
      <c r="J1260" s="84"/>
      <c r="K1260" s="84"/>
      <c r="L1260" s="84"/>
      <c r="M1260" s="84"/>
      <c r="N1260" s="84"/>
      <c r="O1260" s="84"/>
      <c r="P1260" s="84"/>
      <c r="Q1260" s="84"/>
      <c r="R1260" s="84"/>
      <c r="S1260" s="84"/>
      <c r="T1260" s="84"/>
      <c r="U1260" s="84"/>
      <c r="V1260" s="84"/>
      <c r="W1260" s="84"/>
      <c r="X1260" s="84"/>
      <c r="Y1260" s="84"/>
      <c r="Z1260" s="84"/>
      <c r="AA1260" s="84"/>
      <c r="AB1260" s="84"/>
      <c r="AC1260" s="84"/>
      <c r="AD1260" s="84"/>
      <c r="AE1260" s="84"/>
      <c r="AF1260" s="84"/>
      <c r="AG1260" s="84"/>
      <c r="AH1260" s="84"/>
      <c r="AI1260" s="84"/>
      <c r="AJ1260" s="84"/>
    </row>
    <row r="1261" spans="1:36" x14ac:dyDescent="0.25">
      <c r="A1261" s="257"/>
      <c r="B1261" s="85"/>
      <c r="C1261" s="85"/>
      <c r="D1261" s="85"/>
      <c r="E1261" s="85"/>
      <c r="F1261" s="85"/>
      <c r="G1261" s="85"/>
      <c r="H1261" s="85"/>
      <c r="I1261" s="85"/>
      <c r="J1261" s="85"/>
      <c r="K1261" s="85"/>
      <c r="L1261" s="85"/>
      <c r="M1261" s="85"/>
      <c r="N1261" s="85"/>
      <c r="O1261" s="85"/>
      <c r="P1261" s="85"/>
      <c r="Q1261" s="85"/>
      <c r="R1261" s="85"/>
      <c r="S1261" s="85"/>
      <c r="T1261" s="85"/>
      <c r="U1261" s="85"/>
      <c r="V1261" s="85"/>
      <c r="W1261" s="85"/>
      <c r="X1261" s="85"/>
      <c r="Y1261" s="85"/>
      <c r="Z1261" s="85"/>
      <c r="AA1261" s="85"/>
      <c r="AB1261" s="85"/>
      <c r="AC1261" s="85"/>
      <c r="AD1261" s="85"/>
      <c r="AE1261" s="85"/>
      <c r="AF1261" s="85"/>
      <c r="AG1261" s="85"/>
      <c r="AH1261" s="85"/>
      <c r="AI1261" s="85"/>
      <c r="AJ1261" s="85"/>
    </row>
    <row r="1262" spans="1:36" x14ac:dyDescent="0.25">
      <c r="A1262" s="256"/>
      <c r="B1262" s="84"/>
      <c r="C1262" s="84"/>
      <c r="D1262" s="84"/>
      <c r="E1262" s="84"/>
      <c r="F1262" s="84"/>
      <c r="G1262" s="84"/>
      <c r="H1262" s="84"/>
      <c r="I1262" s="84"/>
      <c r="J1262" s="84"/>
      <c r="K1262" s="84"/>
      <c r="L1262" s="84"/>
      <c r="M1262" s="84"/>
      <c r="N1262" s="84"/>
      <c r="O1262" s="84"/>
      <c r="P1262" s="84"/>
      <c r="Q1262" s="84"/>
      <c r="R1262" s="84"/>
      <c r="S1262" s="84"/>
      <c r="T1262" s="84"/>
      <c r="U1262" s="84"/>
      <c r="V1262" s="84"/>
      <c r="W1262" s="84"/>
      <c r="X1262" s="84"/>
      <c r="Y1262" s="84"/>
      <c r="Z1262" s="84"/>
      <c r="AA1262" s="84"/>
      <c r="AB1262" s="84"/>
      <c r="AC1262" s="84"/>
      <c r="AD1262" s="84"/>
      <c r="AE1262" s="84"/>
      <c r="AF1262" s="84"/>
      <c r="AG1262" s="84"/>
      <c r="AH1262" s="84"/>
      <c r="AI1262" s="84"/>
      <c r="AJ1262" s="84"/>
    </row>
    <row r="1263" spans="1:36" x14ac:dyDescent="0.25">
      <c r="A1263" s="257"/>
      <c r="B1263" s="85"/>
      <c r="C1263" s="85"/>
      <c r="D1263" s="85"/>
      <c r="E1263" s="85"/>
      <c r="F1263" s="85"/>
      <c r="G1263" s="85"/>
      <c r="H1263" s="85"/>
      <c r="I1263" s="85"/>
      <c r="J1263" s="85"/>
      <c r="K1263" s="85"/>
      <c r="L1263" s="85"/>
      <c r="M1263" s="85"/>
      <c r="N1263" s="85"/>
      <c r="O1263" s="85"/>
      <c r="P1263" s="85"/>
      <c r="Q1263" s="85"/>
      <c r="R1263" s="85"/>
      <c r="S1263" s="85"/>
      <c r="T1263" s="85"/>
      <c r="U1263" s="85"/>
      <c r="V1263" s="85"/>
      <c r="W1263" s="85"/>
      <c r="X1263" s="85"/>
      <c r="Y1263" s="85"/>
      <c r="Z1263" s="85"/>
      <c r="AA1263" s="85"/>
      <c r="AB1263" s="85"/>
      <c r="AC1263" s="85"/>
      <c r="AD1263" s="85"/>
      <c r="AE1263" s="85"/>
      <c r="AF1263" s="85"/>
      <c r="AG1263" s="85"/>
      <c r="AH1263" s="85"/>
      <c r="AI1263" s="85"/>
      <c r="AJ1263" s="85"/>
    </row>
    <row r="1264" spans="1:36" x14ac:dyDescent="0.25">
      <c r="A1264" s="256"/>
      <c r="B1264" s="84"/>
      <c r="C1264" s="84"/>
      <c r="D1264" s="84"/>
      <c r="E1264" s="84"/>
      <c r="F1264" s="84"/>
      <c r="G1264" s="84"/>
      <c r="H1264" s="84"/>
      <c r="I1264" s="84"/>
      <c r="J1264" s="84"/>
      <c r="K1264" s="84"/>
      <c r="L1264" s="84"/>
      <c r="M1264" s="84"/>
      <c r="N1264" s="84"/>
      <c r="O1264" s="84"/>
      <c r="P1264" s="84"/>
      <c r="Q1264" s="84"/>
      <c r="R1264" s="84"/>
      <c r="S1264" s="84"/>
      <c r="T1264" s="84"/>
      <c r="U1264" s="84"/>
      <c r="V1264" s="84"/>
      <c r="W1264" s="84"/>
      <c r="X1264" s="84"/>
      <c r="Y1264" s="84"/>
      <c r="Z1264" s="84"/>
      <c r="AA1264" s="84"/>
      <c r="AB1264" s="84"/>
      <c r="AC1264" s="84"/>
      <c r="AD1264" s="84"/>
      <c r="AE1264" s="84"/>
      <c r="AF1264" s="84"/>
      <c r="AG1264" s="84"/>
      <c r="AH1264" s="84"/>
      <c r="AI1264" s="84"/>
      <c r="AJ1264" s="84"/>
    </row>
    <row r="1265" spans="1:36" x14ac:dyDescent="0.25">
      <c r="A1265" s="257"/>
      <c r="B1265" s="85"/>
      <c r="C1265" s="85"/>
      <c r="D1265" s="85"/>
      <c r="E1265" s="85"/>
      <c r="F1265" s="85"/>
      <c r="G1265" s="85"/>
      <c r="H1265" s="85"/>
      <c r="I1265" s="85"/>
      <c r="J1265" s="85"/>
      <c r="K1265" s="85"/>
      <c r="L1265" s="85"/>
      <c r="M1265" s="85"/>
      <c r="N1265" s="85"/>
      <c r="O1265" s="85"/>
      <c r="P1265" s="85"/>
      <c r="Q1265" s="85"/>
      <c r="R1265" s="85"/>
      <c r="S1265" s="85"/>
      <c r="T1265" s="85"/>
      <c r="U1265" s="85"/>
      <c r="V1265" s="85"/>
      <c r="W1265" s="85"/>
      <c r="X1265" s="85"/>
      <c r="Y1265" s="85"/>
      <c r="Z1265" s="85"/>
      <c r="AA1265" s="85"/>
      <c r="AB1265" s="85"/>
      <c r="AC1265" s="85"/>
      <c r="AD1265" s="85"/>
      <c r="AE1265" s="85"/>
      <c r="AF1265" s="85"/>
      <c r="AG1265" s="85"/>
      <c r="AH1265" s="85"/>
      <c r="AI1265" s="85"/>
      <c r="AJ1265" s="85"/>
    </row>
    <row r="1266" spans="1:36" x14ac:dyDescent="0.25">
      <c r="A1266" s="256"/>
      <c r="B1266" s="84"/>
      <c r="C1266" s="84"/>
      <c r="D1266" s="84"/>
      <c r="E1266" s="84"/>
      <c r="F1266" s="84"/>
      <c r="G1266" s="84"/>
      <c r="H1266" s="84"/>
      <c r="I1266" s="84"/>
      <c r="J1266" s="84"/>
      <c r="K1266" s="84"/>
      <c r="L1266" s="84"/>
      <c r="M1266" s="84"/>
      <c r="N1266" s="84"/>
      <c r="O1266" s="84"/>
      <c r="P1266" s="84"/>
      <c r="Q1266" s="84"/>
      <c r="R1266" s="84"/>
      <c r="S1266" s="84"/>
      <c r="T1266" s="84"/>
      <c r="U1266" s="84"/>
      <c r="V1266" s="84"/>
      <c r="W1266" s="84"/>
      <c r="X1266" s="84"/>
      <c r="Y1266" s="84"/>
      <c r="Z1266" s="84"/>
      <c r="AA1266" s="84"/>
      <c r="AB1266" s="84"/>
      <c r="AC1266" s="84"/>
      <c r="AD1266" s="84"/>
      <c r="AE1266" s="84"/>
      <c r="AF1266" s="84"/>
      <c r="AG1266" s="84"/>
      <c r="AH1266" s="84"/>
      <c r="AI1266" s="84"/>
      <c r="AJ1266" s="84"/>
    </row>
    <row r="1267" spans="1:36" x14ac:dyDescent="0.25">
      <c r="A1267" s="257"/>
      <c r="B1267" s="85"/>
      <c r="C1267" s="85"/>
      <c r="D1267" s="85"/>
      <c r="E1267" s="85"/>
      <c r="F1267" s="85"/>
      <c r="G1267" s="85"/>
      <c r="H1267" s="85"/>
      <c r="I1267" s="85"/>
      <c r="J1267" s="85"/>
      <c r="K1267" s="85"/>
      <c r="L1267" s="85"/>
      <c r="M1267" s="85"/>
      <c r="N1267" s="85"/>
      <c r="O1267" s="85"/>
      <c r="P1267" s="85"/>
      <c r="Q1267" s="85"/>
      <c r="R1267" s="85"/>
      <c r="S1267" s="85"/>
      <c r="T1267" s="85"/>
      <c r="U1267" s="85"/>
      <c r="V1267" s="85"/>
      <c r="W1267" s="85"/>
      <c r="X1267" s="85"/>
      <c r="Y1267" s="85"/>
      <c r="Z1267" s="85"/>
      <c r="AA1267" s="85"/>
      <c r="AB1267" s="85"/>
      <c r="AC1267" s="85"/>
      <c r="AD1267" s="85"/>
      <c r="AE1267" s="85"/>
      <c r="AF1267" s="85"/>
      <c r="AG1267" s="85"/>
      <c r="AH1267" s="85"/>
      <c r="AI1267" s="85"/>
      <c r="AJ1267" s="85"/>
    </row>
    <row r="1268" spans="1:36" x14ac:dyDescent="0.25">
      <c r="A1268" s="256"/>
      <c r="B1268" s="84"/>
      <c r="C1268" s="84"/>
      <c r="D1268" s="84"/>
      <c r="E1268" s="84"/>
      <c r="F1268" s="84"/>
      <c r="G1268" s="84"/>
      <c r="H1268" s="84"/>
      <c r="I1268" s="84"/>
      <c r="J1268" s="84"/>
      <c r="K1268" s="84"/>
      <c r="L1268" s="84"/>
      <c r="M1268" s="84"/>
      <c r="N1268" s="84"/>
      <c r="O1268" s="84"/>
      <c r="P1268" s="84"/>
      <c r="Q1268" s="84"/>
      <c r="R1268" s="84"/>
      <c r="S1268" s="84"/>
      <c r="T1268" s="84"/>
      <c r="U1268" s="84"/>
      <c r="V1268" s="84"/>
      <c r="W1268" s="84"/>
      <c r="X1268" s="84"/>
      <c r="Y1268" s="84"/>
      <c r="Z1268" s="84"/>
      <c r="AA1268" s="84"/>
      <c r="AB1268" s="84"/>
      <c r="AC1268" s="84"/>
      <c r="AD1268" s="84"/>
      <c r="AE1268" s="84"/>
      <c r="AF1268" s="84"/>
      <c r="AG1268" s="84"/>
      <c r="AH1268" s="84"/>
      <c r="AI1268" s="84"/>
      <c r="AJ1268" s="84"/>
    </row>
    <row r="1269" spans="1:36" x14ac:dyDescent="0.25">
      <c r="A1269" s="257"/>
      <c r="B1269" s="85"/>
      <c r="C1269" s="85"/>
      <c r="D1269" s="85"/>
      <c r="E1269" s="85"/>
      <c r="F1269" s="85"/>
      <c r="G1269" s="85"/>
      <c r="H1269" s="85"/>
      <c r="I1269" s="85"/>
      <c r="J1269" s="85"/>
      <c r="K1269" s="85"/>
      <c r="L1269" s="85"/>
      <c r="M1269" s="85"/>
      <c r="N1269" s="85"/>
      <c r="O1269" s="85"/>
      <c r="P1269" s="85"/>
      <c r="Q1269" s="85"/>
      <c r="R1269" s="85"/>
      <c r="S1269" s="85"/>
      <c r="T1269" s="85"/>
      <c r="U1269" s="85"/>
      <c r="V1269" s="85"/>
      <c r="W1269" s="85"/>
      <c r="X1269" s="85"/>
      <c r="Y1269" s="85"/>
      <c r="Z1269" s="85"/>
      <c r="AA1269" s="85"/>
      <c r="AB1269" s="85"/>
      <c r="AC1269" s="85"/>
      <c r="AD1269" s="85"/>
      <c r="AE1269" s="85"/>
      <c r="AF1269" s="85"/>
      <c r="AG1269" s="85"/>
      <c r="AH1269" s="85"/>
      <c r="AI1269" s="85"/>
      <c r="AJ1269" s="85"/>
    </row>
    <row r="1270" spans="1:36" x14ac:dyDescent="0.25">
      <c r="A1270" s="256"/>
      <c r="B1270" s="84"/>
      <c r="C1270" s="84"/>
      <c r="D1270" s="84"/>
      <c r="E1270" s="84"/>
      <c r="F1270" s="84"/>
      <c r="G1270" s="84"/>
      <c r="H1270" s="84"/>
      <c r="I1270" s="84"/>
      <c r="J1270" s="84"/>
      <c r="K1270" s="84"/>
      <c r="L1270" s="84"/>
      <c r="M1270" s="84"/>
      <c r="N1270" s="84"/>
      <c r="O1270" s="84"/>
      <c r="P1270" s="84"/>
      <c r="Q1270" s="84"/>
      <c r="R1270" s="84"/>
      <c r="S1270" s="84"/>
      <c r="T1270" s="84"/>
      <c r="U1270" s="84"/>
      <c r="V1270" s="84"/>
      <c r="W1270" s="84"/>
      <c r="X1270" s="84"/>
      <c r="Y1270" s="84"/>
      <c r="Z1270" s="84"/>
      <c r="AA1270" s="84"/>
      <c r="AB1270" s="84"/>
      <c r="AC1270" s="84"/>
      <c r="AD1270" s="84"/>
      <c r="AE1270" s="84"/>
      <c r="AF1270" s="84"/>
      <c r="AG1270" s="84"/>
      <c r="AH1270" s="84"/>
      <c r="AI1270" s="84"/>
      <c r="AJ1270" s="84"/>
    </row>
    <row r="1271" spans="1:36" x14ac:dyDescent="0.25">
      <c r="A1271" s="257"/>
      <c r="B1271" s="85"/>
      <c r="C1271" s="85"/>
      <c r="D1271" s="85"/>
      <c r="E1271" s="85"/>
      <c r="F1271" s="85"/>
      <c r="G1271" s="85"/>
      <c r="H1271" s="85"/>
      <c r="I1271" s="85"/>
      <c r="J1271" s="85"/>
      <c r="K1271" s="85"/>
      <c r="L1271" s="85"/>
      <c r="M1271" s="85"/>
      <c r="N1271" s="85"/>
      <c r="O1271" s="85"/>
      <c r="P1271" s="85"/>
      <c r="Q1271" s="85"/>
      <c r="R1271" s="85"/>
      <c r="S1271" s="85"/>
      <c r="T1271" s="85"/>
      <c r="U1271" s="85"/>
      <c r="V1271" s="85"/>
      <c r="W1271" s="85"/>
      <c r="X1271" s="85"/>
      <c r="Y1271" s="85"/>
      <c r="Z1271" s="85"/>
      <c r="AA1271" s="85"/>
      <c r="AB1271" s="85"/>
      <c r="AC1271" s="85"/>
      <c r="AD1271" s="85"/>
      <c r="AE1271" s="85"/>
      <c r="AF1271" s="85"/>
      <c r="AG1271" s="85"/>
      <c r="AH1271" s="85"/>
      <c r="AI1271" s="85"/>
      <c r="AJ1271" s="85"/>
    </row>
    <row r="1272" spans="1:36" x14ac:dyDescent="0.25">
      <c r="A1272" s="256"/>
      <c r="B1272" s="84"/>
      <c r="C1272" s="84"/>
      <c r="D1272" s="84"/>
      <c r="E1272" s="84"/>
      <c r="F1272" s="84"/>
      <c r="G1272" s="84"/>
      <c r="H1272" s="84"/>
      <c r="I1272" s="84"/>
      <c r="J1272" s="84"/>
      <c r="K1272" s="84"/>
      <c r="L1272" s="84"/>
      <c r="M1272" s="84"/>
      <c r="N1272" s="84"/>
      <c r="O1272" s="84"/>
      <c r="P1272" s="84"/>
      <c r="Q1272" s="84"/>
      <c r="R1272" s="84"/>
      <c r="S1272" s="84"/>
      <c r="T1272" s="84"/>
      <c r="U1272" s="84"/>
      <c r="V1272" s="84"/>
      <c r="W1272" s="84"/>
      <c r="X1272" s="84"/>
      <c r="Y1272" s="84"/>
      <c r="Z1272" s="84"/>
      <c r="AA1272" s="84"/>
      <c r="AB1272" s="84"/>
      <c r="AC1272" s="84"/>
      <c r="AD1272" s="84"/>
      <c r="AE1272" s="84"/>
      <c r="AF1272" s="84"/>
      <c r="AG1272" s="84"/>
      <c r="AH1272" s="84"/>
      <c r="AI1272" s="84"/>
      <c r="AJ1272" s="84"/>
    </row>
    <row r="1273" spans="1:36" x14ac:dyDescent="0.25">
      <c r="A1273" s="257"/>
      <c r="B1273" s="85"/>
      <c r="C1273" s="85"/>
      <c r="D1273" s="85"/>
      <c r="E1273" s="85"/>
      <c r="F1273" s="85"/>
      <c r="G1273" s="85"/>
      <c r="H1273" s="85"/>
      <c r="I1273" s="85"/>
      <c r="J1273" s="85"/>
      <c r="K1273" s="85"/>
      <c r="L1273" s="85"/>
      <c r="M1273" s="85"/>
      <c r="N1273" s="85"/>
      <c r="O1273" s="85"/>
      <c r="P1273" s="85"/>
      <c r="Q1273" s="85"/>
      <c r="R1273" s="85"/>
      <c r="S1273" s="85"/>
      <c r="T1273" s="85"/>
      <c r="U1273" s="85"/>
      <c r="V1273" s="85"/>
      <c r="W1273" s="85"/>
      <c r="X1273" s="85"/>
      <c r="Y1273" s="85"/>
      <c r="Z1273" s="85"/>
      <c r="AA1273" s="85"/>
      <c r="AB1273" s="85"/>
      <c r="AC1273" s="85"/>
      <c r="AD1273" s="85"/>
      <c r="AE1273" s="85"/>
      <c r="AF1273" s="85"/>
      <c r="AG1273" s="85"/>
      <c r="AH1273" s="85"/>
      <c r="AI1273" s="85"/>
      <c r="AJ1273" s="85"/>
    </row>
    <row r="1274" spans="1:36" x14ac:dyDescent="0.25">
      <c r="A1274" s="256"/>
      <c r="B1274" s="84"/>
      <c r="C1274" s="84"/>
      <c r="D1274" s="84"/>
      <c r="E1274" s="84"/>
      <c r="F1274" s="84"/>
      <c r="G1274" s="84"/>
      <c r="H1274" s="84"/>
      <c r="I1274" s="84"/>
      <c r="J1274" s="84"/>
      <c r="K1274" s="84"/>
      <c r="L1274" s="84"/>
      <c r="M1274" s="84"/>
      <c r="N1274" s="84"/>
      <c r="O1274" s="84"/>
      <c r="P1274" s="84"/>
      <c r="Q1274" s="84"/>
      <c r="R1274" s="84"/>
      <c r="S1274" s="84"/>
      <c r="T1274" s="84"/>
      <c r="U1274" s="84"/>
      <c r="V1274" s="84"/>
      <c r="W1274" s="84"/>
      <c r="X1274" s="84"/>
      <c r="Y1274" s="84"/>
      <c r="Z1274" s="84"/>
      <c r="AA1274" s="84"/>
      <c r="AB1274" s="84"/>
      <c r="AC1274" s="84"/>
      <c r="AD1274" s="84"/>
      <c r="AE1274" s="84"/>
      <c r="AF1274" s="84"/>
      <c r="AG1274" s="84"/>
      <c r="AH1274" s="84"/>
      <c r="AI1274" s="84"/>
      <c r="AJ1274" s="84"/>
    </row>
    <row r="1275" spans="1:36" x14ac:dyDescent="0.25">
      <c r="A1275" s="257"/>
      <c r="B1275" s="85"/>
      <c r="C1275" s="85"/>
      <c r="D1275" s="85"/>
      <c r="E1275" s="85"/>
      <c r="F1275" s="85"/>
      <c r="G1275" s="85"/>
      <c r="H1275" s="85"/>
      <c r="I1275" s="85"/>
      <c r="J1275" s="85"/>
      <c r="K1275" s="85"/>
      <c r="L1275" s="85"/>
      <c r="M1275" s="85"/>
      <c r="N1275" s="85"/>
      <c r="O1275" s="85"/>
      <c r="P1275" s="85"/>
      <c r="Q1275" s="85"/>
      <c r="R1275" s="85"/>
      <c r="S1275" s="85"/>
      <c r="T1275" s="85"/>
      <c r="U1275" s="85"/>
      <c r="V1275" s="85"/>
      <c r="W1275" s="85"/>
      <c r="X1275" s="85"/>
      <c r="Y1275" s="85"/>
      <c r="Z1275" s="85"/>
      <c r="AA1275" s="85"/>
      <c r="AB1275" s="85"/>
      <c r="AC1275" s="85"/>
      <c r="AD1275" s="85"/>
      <c r="AE1275" s="85"/>
      <c r="AF1275" s="85"/>
      <c r="AG1275" s="85"/>
      <c r="AH1275" s="85"/>
      <c r="AI1275" s="85"/>
      <c r="AJ1275" s="85"/>
    </row>
    <row r="1276" spans="1:36" x14ac:dyDescent="0.25">
      <c r="A1276" s="256"/>
      <c r="B1276" s="84"/>
      <c r="C1276" s="84"/>
      <c r="D1276" s="84"/>
      <c r="E1276" s="84"/>
      <c r="F1276" s="84"/>
      <c r="G1276" s="84"/>
      <c r="H1276" s="84"/>
      <c r="I1276" s="84"/>
      <c r="J1276" s="84"/>
      <c r="K1276" s="84"/>
      <c r="L1276" s="84"/>
      <c r="M1276" s="84"/>
      <c r="N1276" s="84"/>
      <c r="O1276" s="84"/>
      <c r="P1276" s="84"/>
      <c r="Q1276" s="84"/>
      <c r="R1276" s="84"/>
      <c r="S1276" s="84"/>
      <c r="T1276" s="84"/>
      <c r="U1276" s="84"/>
      <c r="V1276" s="84"/>
      <c r="W1276" s="84"/>
      <c r="X1276" s="84"/>
      <c r="Y1276" s="84"/>
      <c r="Z1276" s="84"/>
      <c r="AA1276" s="84"/>
      <c r="AB1276" s="84"/>
      <c r="AC1276" s="84"/>
      <c r="AD1276" s="84"/>
      <c r="AE1276" s="84"/>
      <c r="AF1276" s="84"/>
      <c r="AG1276" s="84"/>
      <c r="AH1276" s="84"/>
      <c r="AI1276" s="84"/>
      <c r="AJ1276" s="84"/>
    </row>
    <row r="1277" spans="1:36" x14ac:dyDescent="0.25">
      <c r="A1277" s="257"/>
      <c r="B1277" s="85"/>
      <c r="C1277" s="85"/>
      <c r="D1277" s="85"/>
      <c r="E1277" s="85"/>
      <c r="F1277" s="85"/>
      <c r="G1277" s="85"/>
      <c r="H1277" s="85"/>
      <c r="I1277" s="85"/>
      <c r="J1277" s="85"/>
      <c r="K1277" s="85"/>
      <c r="L1277" s="85"/>
      <c r="M1277" s="85"/>
      <c r="N1277" s="85"/>
      <c r="O1277" s="85"/>
      <c r="P1277" s="85"/>
      <c r="Q1277" s="85"/>
      <c r="R1277" s="85"/>
      <c r="S1277" s="85"/>
      <c r="T1277" s="85"/>
      <c r="U1277" s="85"/>
      <c r="V1277" s="85"/>
      <c r="W1277" s="85"/>
      <c r="X1277" s="85"/>
      <c r="Y1277" s="85"/>
      <c r="Z1277" s="85"/>
      <c r="AA1277" s="85"/>
      <c r="AB1277" s="85"/>
      <c r="AC1277" s="85"/>
      <c r="AD1277" s="85"/>
      <c r="AE1277" s="85"/>
      <c r="AF1277" s="85"/>
      <c r="AG1277" s="85"/>
      <c r="AH1277" s="85"/>
      <c r="AI1277" s="85"/>
      <c r="AJ1277" s="85"/>
    </row>
    <row r="1278" spans="1:36" x14ac:dyDescent="0.25">
      <c r="A1278" s="256"/>
      <c r="B1278" s="84"/>
      <c r="C1278" s="84"/>
      <c r="D1278" s="84"/>
      <c r="E1278" s="84"/>
      <c r="F1278" s="84"/>
      <c r="G1278" s="84"/>
      <c r="H1278" s="84"/>
      <c r="I1278" s="84"/>
      <c r="J1278" s="84"/>
      <c r="K1278" s="84"/>
      <c r="L1278" s="84"/>
      <c r="M1278" s="84"/>
      <c r="N1278" s="84"/>
      <c r="O1278" s="84"/>
      <c r="P1278" s="84"/>
      <c r="Q1278" s="84"/>
      <c r="R1278" s="84"/>
      <c r="S1278" s="84"/>
      <c r="T1278" s="84"/>
      <c r="U1278" s="84"/>
      <c r="V1278" s="84"/>
      <c r="W1278" s="84"/>
      <c r="X1278" s="84"/>
      <c r="Y1278" s="84"/>
      <c r="Z1278" s="84"/>
      <c r="AA1278" s="84"/>
      <c r="AB1278" s="84"/>
      <c r="AC1278" s="84"/>
      <c r="AD1278" s="84"/>
      <c r="AE1278" s="84"/>
      <c r="AF1278" s="84"/>
      <c r="AG1278" s="84"/>
      <c r="AH1278" s="84"/>
      <c r="AI1278" s="84"/>
      <c r="AJ1278" s="84"/>
    </row>
    <row r="1279" spans="1:36" x14ac:dyDescent="0.25">
      <c r="A1279" s="257"/>
      <c r="B1279" s="85"/>
      <c r="C1279" s="85"/>
      <c r="D1279" s="85"/>
      <c r="E1279" s="85"/>
      <c r="F1279" s="85"/>
      <c r="G1279" s="85"/>
      <c r="H1279" s="85"/>
      <c r="I1279" s="85"/>
      <c r="J1279" s="85"/>
      <c r="K1279" s="85"/>
      <c r="L1279" s="85"/>
      <c r="M1279" s="85"/>
      <c r="N1279" s="85"/>
      <c r="O1279" s="85"/>
      <c r="P1279" s="85"/>
      <c r="Q1279" s="85"/>
      <c r="R1279" s="85"/>
      <c r="S1279" s="85"/>
      <c r="T1279" s="85"/>
      <c r="U1279" s="85"/>
      <c r="V1279" s="85"/>
      <c r="W1279" s="85"/>
      <c r="X1279" s="85"/>
      <c r="Y1279" s="85"/>
      <c r="Z1279" s="85"/>
      <c r="AA1279" s="85"/>
      <c r="AB1279" s="85"/>
      <c r="AC1279" s="85"/>
      <c r="AD1279" s="85"/>
      <c r="AE1279" s="85"/>
      <c r="AF1279" s="85"/>
      <c r="AG1279" s="85"/>
      <c r="AH1279" s="85"/>
      <c r="AI1279" s="85"/>
      <c r="AJ1279" s="85"/>
    </row>
    <row r="1280" spans="1:36" x14ac:dyDescent="0.25">
      <c r="A1280" s="256"/>
      <c r="B1280" s="84"/>
      <c r="C1280" s="84"/>
      <c r="D1280" s="84"/>
      <c r="E1280" s="84"/>
      <c r="F1280" s="84"/>
      <c r="G1280" s="84"/>
      <c r="H1280" s="84"/>
      <c r="I1280" s="84"/>
      <c r="J1280" s="84"/>
      <c r="K1280" s="84"/>
      <c r="L1280" s="84"/>
      <c r="M1280" s="84"/>
      <c r="N1280" s="84"/>
      <c r="O1280" s="84"/>
      <c r="P1280" s="84"/>
      <c r="Q1280" s="84"/>
      <c r="R1280" s="84"/>
      <c r="S1280" s="84"/>
      <c r="T1280" s="84"/>
      <c r="U1280" s="84"/>
      <c r="V1280" s="84"/>
      <c r="W1280" s="84"/>
      <c r="X1280" s="84"/>
      <c r="Y1280" s="84"/>
      <c r="Z1280" s="84"/>
      <c r="AA1280" s="84"/>
      <c r="AB1280" s="84"/>
      <c r="AC1280" s="84"/>
      <c r="AD1280" s="84"/>
      <c r="AE1280" s="84"/>
      <c r="AF1280" s="84"/>
      <c r="AG1280" s="84"/>
      <c r="AH1280" s="84"/>
      <c r="AI1280" s="84"/>
      <c r="AJ1280" s="84"/>
    </row>
    <row r="1281" spans="1:36" x14ac:dyDescent="0.25">
      <c r="A1281" s="257"/>
      <c r="B1281" s="85"/>
      <c r="C1281" s="85"/>
      <c r="D1281" s="85"/>
      <c r="E1281" s="85"/>
      <c r="F1281" s="85"/>
      <c r="G1281" s="85"/>
      <c r="H1281" s="85"/>
      <c r="I1281" s="85"/>
      <c r="J1281" s="85"/>
      <c r="K1281" s="85"/>
      <c r="L1281" s="85"/>
      <c r="M1281" s="85"/>
      <c r="N1281" s="85"/>
      <c r="O1281" s="85"/>
      <c r="P1281" s="85"/>
      <c r="Q1281" s="85"/>
      <c r="R1281" s="85"/>
      <c r="S1281" s="85"/>
      <c r="T1281" s="85"/>
      <c r="U1281" s="85"/>
      <c r="V1281" s="85"/>
      <c r="W1281" s="85"/>
      <c r="X1281" s="85"/>
      <c r="Y1281" s="85"/>
      <c r="Z1281" s="85"/>
      <c r="AA1281" s="85"/>
      <c r="AB1281" s="85"/>
      <c r="AC1281" s="85"/>
      <c r="AD1281" s="85"/>
      <c r="AE1281" s="85"/>
      <c r="AF1281" s="85"/>
      <c r="AG1281" s="85"/>
      <c r="AH1281" s="85"/>
      <c r="AI1281" s="85"/>
      <c r="AJ1281" s="85"/>
    </row>
    <row r="1282" spans="1:36" x14ac:dyDescent="0.25">
      <c r="A1282" s="256"/>
      <c r="B1282" s="84"/>
      <c r="C1282" s="84"/>
      <c r="D1282" s="84"/>
      <c r="E1282" s="84"/>
      <c r="F1282" s="84"/>
      <c r="G1282" s="84"/>
      <c r="H1282" s="84"/>
      <c r="I1282" s="84"/>
      <c r="J1282" s="84"/>
      <c r="K1282" s="84"/>
      <c r="L1282" s="84"/>
      <c r="M1282" s="84"/>
      <c r="N1282" s="84"/>
      <c r="O1282" s="84"/>
      <c r="P1282" s="84"/>
      <c r="Q1282" s="84"/>
      <c r="R1282" s="84"/>
      <c r="S1282" s="84"/>
      <c r="T1282" s="84"/>
      <c r="U1282" s="84"/>
      <c r="V1282" s="84"/>
      <c r="W1282" s="84"/>
      <c r="X1282" s="84"/>
      <c r="Y1282" s="84"/>
      <c r="Z1282" s="84"/>
      <c r="AA1282" s="84"/>
      <c r="AB1282" s="84"/>
      <c r="AC1282" s="84"/>
      <c r="AD1282" s="84"/>
      <c r="AE1282" s="84"/>
      <c r="AF1282" s="84"/>
      <c r="AG1282" s="84"/>
      <c r="AH1282" s="84"/>
      <c r="AI1282" s="84"/>
      <c r="AJ1282" s="84"/>
    </row>
    <row r="1283" spans="1:36" x14ac:dyDescent="0.25">
      <c r="A1283" s="257"/>
      <c r="B1283" s="85"/>
      <c r="C1283" s="85"/>
      <c r="D1283" s="85"/>
      <c r="E1283" s="85"/>
      <c r="F1283" s="85"/>
      <c r="G1283" s="85"/>
      <c r="H1283" s="85"/>
      <c r="I1283" s="85"/>
      <c r="J1283" s="85"/>
      <c r="K1283" s="85"/>
      <c r="L1283" s="85"/>
      <c r="M1283" s="85"/>
      <c r="N1283" s="85"/>
      <c r="O1283" s="85"/>
      <c r="P1283" s="85"/>
      <c r="Q1283" s="85"/>
      <c r="R1283" s="85"/>
      <c r="S1283" s="85"/>
      <c r="T1283" s="85"/>
      <c r="U1283" s="85"/>
      <c r="V1283" s="85"/>
      <c r="W1283" s="85"/>
      <c r="X1283" s="85"/>
      <c r="Y1283" s="85"/>
      <c r="Z1283" s="85"/>
      <c r="AA1283" s="85"/>
      <c r="AB1283" s="85"/>
      <c r="AC1283" s="85"/>
      <c r="AD1283" s="85"/>
      <c r="AE1283" s="85"/>
      <c r="AF1283" s="85"/>
      <c r="AG1283" s="85"/>
      <c r="AH1283" s="85"/>
      <c r="AI1283" s="85"/>
      <c r="AJ1283" s="85"/>
    </row>
    <row r="1284" spans="1:36" x14ac:dyDescent="0.25">
      <c r="A1284" s="256"/>
      <c r="B1284" s="84"/>
      <c r="C1284" s="84"/>
      <c r="D1284" s="84"/>
      <c r="E1284" s="84"/>
      <c r="F1284" s="84"/>
      <c r="G1284" s="84"/>
      <c r="H1284" s="84"/>
      <c r="I1284" s="84"/>
      <c r="J1284" s="84"/>
      <c r="K1284" s="84"/>
      <c r="L1284" s="84"/>
      <c r="M1284" s="84"/>
      <c r="N1284" s="84"/>
      <c r="O1284" s="84"/>
      <c r="P1284" s="84"/>
      <c r="Q1284" s="84"/>
      <c r="R1284" s="84"/>
      <c r="S1284" s="84"/>
      <c r="T1284" s="84"/>
      <c r="U1284" s="84"/>
      <c r="V1284" s="84"/>
      <c r="W1284" s="84"/>
      <c r="X1284" s="84"/>
      <c r="Y1284" s="84"/>
      <c r="Z1284" s="84"/>
      <c r="AA1284" s="84"/>
      <c r="AB1284" s="84"/>
      <c r="AC1284" s="84"/>
      <c r="AD1284" s="84"/>
      <c r="AE1284" s="84"/>
      <c r="AF1284" s="84"/>
      <c r="AG1284" s="84"/>
      <c r="AH1284" s="84"/>
      <c r="AI1284" s="84"/>
      <c r="AJ1284" s="84"/>
    </row>
    <row r="1285" spans="1:36" x14ac:dyDescent="0.25">
      <c r="A1285" s="257"/>
      <c r="B1285" s="85"/>
      <c r="C1285" s="85"/>
      <c r="D1285" s="85"/>
      <c r="E1285" s="85"/>
      <c r="F1285" s="85"/>
      <c r="G1285" s="85"/>
      <c r="H1285" s="85"/>
      <c r="I1285" s="85"/>
      <c r="J1285" s="85"/>
      <c r="K1285" s="85"/>
      <c r="L1285" s="85"/>
      <c r="M1285" s="85"/>
      <c r="N1285" s="85"/>
      <c r="O1285" s="85"/>
      <c r="P1285" s="85"/>
      <c r="Q1285" s="85"/>
      <c r="R1285" s="85"/>
      <c r="S1285" s="85"/>
      <c r="T1285" s="85"/>
      <c r="U1285" s="85"/>
      <c r="V1285" s="85"/>
      <c r="W1285" s="85"/>
      <c r="X1285" s="85"/>
      <c r="Y1285" s="85"/>
      <c r="Z1285" s="85"/>
      <c r="AA1285" s="85"/>
      <c r="AB1285" s="85"/>
      <c r="AC1285" s="85"/>
      <c r="AD1285" s="85"/>
      <c r="AE1285" s="85"/>
      <c r="AF1285" s="85"/>
      <c r="AG1285" s="85"/>
      <c r="AH1285" s="85"/>
      <c r="AI1285" s="85"/>
      <c r="AJ1285" s="85"/>
    </row>
    <row r="1286" spans="1:36" x14ac:dyDescent="0.25">
      <c r="A1286" s="256"/>
      <c r="B1286" s="84"/>
      <c r="C1286" s="84"/>
      <c r="D1286" s="84"/>
      <c r="E1286" s="84"/>
      <c r="F1286" s="84"/>
      <c r="G1286" s="84"/>
      <c r="H1286" s="84"/>
      <c r="I1286" s="84"/>
      <c r="J1286" s="84"/>
      <c r="K1286" s="84"/>
      <c r="L1286" s="84"/>
      <c r="M1286" s="84"/>
      <c r="N1286" s="84"/>
      <c r="O1286" s="84"/>
      <c r="P1286" s="84"/>
      <c r="Q1286" s="84"/>
      <c r="R1286" s="84"/>
      <c r="S1286" s="84"/>
      <c r="T1286" s="84"/>
      <c r="U1286" s="84"/>
      <c r="V1286" s="84"/>
      <c r="W1286" s="84"/>
      <c r="X1286" s="84"/>
      <c r="Y1286" s="84"/>
      <c r="Z1286" s="84"/>
      <c r="AA1286" s="84"/>
      <c r="AB1286" s="84"/>
      <c r="AC1286" s="84"/>
      <c r="AD1286" s="84"/>
      <c r="AE1286" s="84"/>
      <c r="AF1286" s="84"/>
      <c r="AG1286" s="84"/>
      <c r="AH1286" s="84"/>
      <c r="AI1286" s="84"/>
      <c r="AJ1286" s="84"/>
    </row>
    <row r="1287" spans="1:36" x14ac:dyDescent="0.25">
      <c r="A1287" s="257"/>
      <c r="B1287" s="85"/>
      <c r="C1287" s="85"/>
      <c r="D1287" s="85"/>
      <c r="E1287" s="85"/>
      <c r="F1287" s="85"/>
      <c r="G1287" s="85"/>
      <c r="H1287" s="85"/>
      <c r="I1287" s="85"/>
      <c r="J1287" s="85"/>
      <c r="K1287" s="85"/>
      <c r="L1287" s="85"/>
      <c r="M1287" s="85"/>
      <c r="N1287" s="85"/>
      <c r="O1287" s="85"/>
      <c r="P1287" s="85"/>
      <c r="Q1287" s="85"/>
      <c r="R1287" s="85"/>
      <c r="S1287" s="85"/>
      <c r="T1287" s="85"/>
      <c r="U1287" s="85"/>
      <c r="V1287" s="85"/>
      <c r="W1287" s="85"/>
      <c r="X1287" s="85"/>
      <c r="Y1287" s="85"/>
      <c r="Z1287" s="85"/>
      <c r="AA1287" s="85"/>
      <c r="AB1287" s="85"/>
      <c r="AC1287" s="85"/>
      <c r="AD1287" s="85"/>
      <c r="AE1287" s="85"/>
      <c r="AF1287" s="85"/>
      <c r="AG1287" s="85"/>
      <c r="AH1287" s="85"/>
      <c r="AI1287" s="85"/>
      <c r="AJ1287" s="85"/>
    </row>
    <row r="1288" spans="1:36" x14ac:dyDescent="0.25">
      <c r="A1288" s="256"/>
      <c r="B1288" s="84"/>
      <c r="C1288" s="84"/>
      <c r="D1288" s="84"/>
      <c r="E1288" s="84"/>
      <c r="F1288" s="84"/>
      <c r="G1288" s="84"/>
      <c r="H1288" s="84"/>
      <c r="I1288" s="84"/>
      <c r="J1288" s="84"/>
      <c r="K1288" s="84"/>
      <c r="L1288" s="84"/>
      <c r="M1288" s="84"/>
      <c r="N1288" s="84"/>
      <c r="O1288" s="84"/>
      <c r="P1288" s="84"/>
      <c r="Q1288" s="84"/>
      <c r="R1288" s="84"/>
      <c r="S1288" s="84"/>
      <c r="T1288" s="84"/>
      <c r="U1288" s="84"/>
      <c r="V1288" s="84"/>
      <c r="W1288" s="84"/>
      <c r="X1288" s="84"/>
      <c r="Y1288" s="84"/>
      <c r="Z1288" s="84"/>
      <c r="AA1288" s="84"/>
      <c r="AB1288" s="84"/>
      <c r="AC1288" s="84"/>
      <c r="AD1288" s="84"/>
      <c r="AE1288" s="84"/>
      <c r="AF1288" s="84"/>
      <c r="AG1288" s="84"/>
      <c r="AH1288" s="84"/>
      <c r="AI1288" s="84"/>
      <c r="AJ1288" s="84"/>
    </row>
    <row r="1289" spans="1:36" x14ac:dyDescent="0.25">
      <c r="A1289" s="257"/>
      <c r="B1289" s="85"/>
      <c r="C1289" s="85"/>
      <c r="D1289" s="85"/>
      <c r="E1289" s="85"/>
      <c r="F1289" s="85"/>
      <c r="G1289" s="85"/>
      <c r="H1289" s="85"/>
      <c r="I1289" s="85"/>
      <c r="J1289" s="85"/>
      <c r="K1289" s="85"/>
      <c r="L1289" s="85"/>
      <c r="M1289" s="85"/>
      <c r="N1289" s="85"/>
      <c r="O1289" s="85"/>
      <c r="P1289" s="85"/>
      <c r="Q1289" s="85"/>
      <c r="R1289" s="85"/>
      <c r="S1289" s="85"/>
      <c r="T1289" s="85"/>
      <c r="U1289" s="85"/>
      <c r="V1289" s="85"/>
      <c r="W1289" s="85"/>
      <c r="X1289" s="85"/>
      <c r="Y1289" s="85"/>
      <c r="Z1289" s="85"/>
      <c r="AA1289" s="85"/>
      <c r="AB1289" s="85"/>
      <c r="AC1289" s="85"/>
      <c r="AD1289" s="85"/>
      <c r="AE1289" s="85"/>
      <c r="AF1289" s="85"/>
      <c r="AG1289" s="85"/>
      <c r="AH1289" s="85"/>
      <c r="AI1289" s="85"/>
      <c r="AJ1289" s="85"/>
    </row>
    <row r="1290" spans="1:36" x14ac:dyDescent="0.25">
      <c r="A1290" s="256"/>
      <c r="B1290" s="84"/>
      <c r="C1290" s="84"/>
      <c r="D1290" s="84"/>
      <c r="E1290" s="84"/>
      <c r="F1290" s="84"/>
      <c r="G1290" s="84"/>
      <c r="H1290" s="84"/>
      <c r="I1290" s="84"/>
      <c r="J1290" s="84"/>
      <c r="K1290" s="84"/>
      <c r="L1290" s="84"/>
      <c r="M1290" s="84"/>
      <c r="N1290" s="84"/>
      <c r="O1290" s="84"/>
      <c r="P1290" s="84"/>
      <c r="Q1290" s="84"/>
      <c r="R1290" s="84"/>
      <c r="S1290" s="84"/>
      <c r="T1290" s="84"/>
      <c r="U1290" s="84"/>
      <c r="V1290" s="84"/>
      <c r="W1290" s="84"/>
      <c r="X1290" s="84"/>
      <c r="Y1290" s="84"/>
      <c r="Z1290" s="84"/>
      <c r="AA1290" s="84"/>
      <c r="AB1290" s="84"/>
      <c r="AC1290" s="84"/>
      <c r="AD1290" s="84"/>
      <c r="AE1290" s="84"/>
      <c r="AF1290" s="84"/>
      <c r="AG1290" s="84"/>
      <c r="AH1290" s="84"/>
      <c r="AI1290" s="84"/>
      <c r="AJ1290" s="84"/>
    </row>
    <row r="1291" spans="1:36" x14ac:dyDescent="0.25">
      <c r="A1291" s="257"/>
      <c r="B1291" s="85"/>
      <c r="C1291" s="85"/>
      <c r="D1291" s="85"/>
      <c r="E1291" s="85"/>
      <c r="F1291" s="85"/>
      <c r="G1291" s="85"/>
      <c r="H1291" s="85"/>
      <c r="I1291" s="85"/>
      <c r="J1291" s="85"/>
      <c r="K1291" s="85"/>
      <c r="L1291" s="85"/>
      <c r="M1291" s="85"/>
      <c r="N1291" s="85"/>
      <c r="O1291" s="85"/>
      <c r="P1291" s="85"/>
      <c r="Q1291" s="85"/>
      <c r="R1291" s="85"/>
      <c r="S1291" s="85"/>
      <c r="T1291" s="85"/>
      <c r="U1291" s="85"/>
      <c r="V1291" s="85"/>
      <c r="W1291" s="85"/>
      <c r="X1291" s="85"/>
      <c r="Y1291" s="85"/>
      <c r="Z1291" s="85"/>
      <c r="AA1291" s="85"/>
      <c r="AB1291" s="85"/>
      <c r="AC1291" s="85"/>
      <c r="AD1291" s="85"/>
      <c r="AE1291" s="85"/>
      <c r="AF1291" s="85"/>
      <c r="AG1291" s="85"/>
      <c r="AH1291" s="85"/>
      <c r="AI1291" s="85"/>
      <c r="AJ1291" s="85"/>
    </row>
    <row r="1292" spans="1:36" x14ac:dyDescent="0.25">
      <c r="A1292" s="256"/>
      <c r="B1292" s="84"/>
      <c r="C1292" s="84"/>
      <c r="D1292" s="84"/>
      <c r="E1292" s="84"/>
      <c r="F1292" s="84"/>
      <c r="G1292" s="84"/>
      <c r="H1292" s="84"/>
      <c r="I1292" s="84"/>
      <c r="J1292" s="84"/>
      <c r="K1292" s="84"/>
      <c r="L1292" s="84"/>
      <c r="M1292" s="84"/>
      <c r="N1292" s="84"/>
      <c r="O1292" s="84"/>
      <c r="P1292" s="84"/>
      <c r="Q1292" s="84"/>
      <c r="R1292" s="84"/>
      <c r="S1292" s="84"/>
      <c r="T1292" s="84"/>
      <c r="U1292" s="84"/>
      <c r="V1292" s="84"/>
      <c r="W1292" s="84"/>
      <c r="X1292" s="84"/>
      <c r="Y1292" s="84"/>
      <c r="Z1292" s="84"/>
      <c r="AA1292" s="84"/>
      <c r="AB1292" s="84"/>
      <c r="AC1292" s="84"/>
      <c r="AD1292" s="84"/>
      <c r="AE1292" s="84"/>
      <c r="AF1292" s="84"/>
      <c r="AG1292" s="84"/>
      <c r="AH1292" s="84"/>
      <c r="AI1292" s="84"/>
      <c r="AJ1292" s="84"/>
    </row>
    <row r="1293" spans="1:36" x14ac:dyDescent="0.25">
      <c r="A1293" s="257"/>
      <c r="B1293" s="85"/>
      <c r="C1293" s="85"/>
      <c r="D1293" s="85"/>
      <c r="E1293" s="85"/>
      <c r="F1293" s="85"/>
      <c r="G1293" s="85"/>
      <c r="H1293" s="85"/>
      <c r="I1293" s="85"/>
      <c r="J1293" s="85"/>
      <c r="K1293" s="85"/>
      <c r="L1293" s="85"/>
      <c r="M1293" s="85"/>
      <c r="N1293" s="85"/>
      <c r="O1293" s="85"/>
      <c r="P1293" s="85"/>
      <c r="Q1293" s="85"/>
      <c r="R1293" s="85"/>
      <c r="S1293" s="85"/>
      <c r="T1293" s="85"/>
      <c r="U1293" s="85"/>
      <c r="V1293" s="85"/>
      <c r="W1293" s="85"/>
      <c r="X1293" s="85"/>
      <c r="Y1293" s="85"/>
      <c r="Z1293" s="85"/>
      <c r="AA1293" s="85"/>
      <c r="AB1293" s="85"/>
      <c r="AC1293" s="85"/>
      <c r="AD1293" s="85"/>
      <c r="AE1293" s="85"/>
      <c r="AF1293" s="85"/>
      <c r="AG1293" s="85"/>
      <c r="AH1293" s="85"/>
      <c r="AI1293" s="85"/>
      <c r="AJ1293" s="85"/>
    </row>
    <row r="1294" spans="1:36" x14ac:dyDescent="0.25">
      <c r="A1294" s="256"/>
      <c r="B1294" s="84"/>
      <c r="C1294" s="84"/>
      <c r="D1294" s="84"/>
      <c r="E1294" s="84"/>
      <c r="F1294" s="84"/>
      <c r="G1294" s="84"/>
      <c r="H1294" s="84"/>
      <c r="I1294" s="84"/>
      <c r="J1294" s="84"/>
      <c r="K1294" s="84"/>
      <c r="L1294" s="84"/>
      <c r="M1294" s="84"/>
      <c r="N1294" s="84"/>
      <c r="O1294" s="84"/>
      <c r="P1294" s="84"/>
      <c r="Q1294" s="84"/>
      <c r="R1294" s="84"/>
      <c r="S1294" s="84"/>
      <c r="T1294" s="84"/>
      <c r="U1294" s="84"/>
      <c r="V1294" s="84"/>
      <c r="W1294" s="84"/>
      <c r="X1294" s="84"/>
      <c r="Y1294" s="84"/>
      <c r="Z1294" s="84"/>
      <c r="AA1294" s="84"/>
      <c r="AB1294" s="84"/>
      <c r="AC1294" s="84"/>
      <c r="AD1294" s="84"/>
      <c r="AE1294" s="84"/>
      <c r="AF1294" s="84"/>
      <c r="AG1294" s="84"/>
      <c r="AH1294" s="84"/>
      <c r="AI1294" s="84"/>
      <c r="AJ1294" s="84"/>
    </row>
    <row r="1295" spans="1:36" x14ac:dyDescent="0.25">
      <c r="A1295" s="257"/>
      <c r="B1295" s="85"/>
      <c r="C1295" s="85"/>
      <c r="D1295" s="85"/>
      <c r="E1295" s="85"/>
      <c r="F1295" s="85"/>
      <c r="G1295" s="85"/>
      <c r="H1295" s="85"/>
      <c r="I1295" s="85"/>
      <c r="J1295" s="85"/>
      <c r="K1295" s="85"/>
      <c r="L1295" s="85"/>
      <c r="M1295" s="85"/>
      <c r="N1295" s="85"/>
      <c r="O1295" s="85"/>
      <c r="P1295" s="85"/>
      <c r="Q1295" s="85"/>
      <c r="R1295" s="85"/>
      <c r="S1295" s="85"/>
      <c r="T1295" s="85"/>
      <c r="U1295" s="85"/>
      <c r="V1295" s="85"/>
      <c r="W1295" s="85"/>
      <c r="X1295" s="85"/>
      <c r="Y1295" s="85"/>
      <c r="Z1295" s="85"/>
      <c r="AA1295" s="85"/>
      <c r="AB1295" s="85"/>
      <c r="AC1295" s="85"/>
      <c r="AD1295" s="85"/>
      <c r="AE1295" s="85"/>
      <c r="AF1295" s="85"/>
      <c r="AG1295" s="85"/>
      <c r="AH1295" s="85"/>
      <c r="AI1295" s="85"/>
      <c r="AJ1295" s="85"/>
    </row>
    <row r="1296" spans="1:36" x14ac:dyDescent="0.25">
      <c r="A1296" s="256"/>
      <c r="B1296" s="84"/>
      <c r="C1296" s="84"/>
      <c r="D1296" s="84"/>
      <c r="E1296" s="84"/>
      <c r="F1296" s="84"/>
      <c r="G1296" s="84"/>
      <c r="H1296" s="84"/>
      <c r="I1296" s="84"/>
      <c r="J1296" s="84"/>
      <c r="K1296" s="84"/>
      <c r="L1296" s="84"/>
      <c r="M1296" s="84"/>
      <c r="N1296" s="84"/>
      <c r="O1296" s="84"/>
      <c r="P1296" s="84"/>
      <c r="Q1296" s="84"/>
      <c r="R1296" s="84"/>
      <c r="S1296" s="84"/>
      <c r="T1296" s="84"/>
      <c r="U1296" s="84"/>
      <c r="V1296" s="84"/>
      <c r="W1296" s="84"/>
      <c r="X1296" s="84"/>
      <c r="Y1296" s="84"/>
      <c r="Z1296" s="84"/>
      <c r="AA1296" s="84"/>
      <c r="AB1296" s="84"/>
      <c r="AC1296" s="84"/>
      <c r="AD1296" s="84"/>
      <c r="AE1296" s="84"/>
      <c r="AF1296" s="84"/>
      <c r="AG1296" s="84"/>
      <c r="AH1296" s="84"/>
      <c r="AI1296" s="84"/>
      <c r="AJ1296" s="84"/>
    </row>
    <row r="1297" spans="1:36" x14ac:dyDescent="0.25">
      <c r="A1297" s="257"/>
      <c r="B1297" s="85"/>
      <c r="C1297" s="85"/>
      <c r="D1297" s="85"/>
      <c r="E1297" s="85"/>
      <c r="F1297" s="85"/>
      <c r="G1297" s="85"/>
      <c r="H1297" s="85"/>
      <c r="I1297" s="85"/>
      <c r="J1297" s="85"/>
      <c r="K1297" s="85"/>
      <c r="L1297" s="85"/>
      <c r="M1297" s="85"/>
      <c r="N1297" s="85"/>
      <c r="O1297" s="85"/>
      <c r="P1297" s="85"/>
      <c r="Q1297" s="85"/>
      <c r="R1297" s="85"/>
      <c r="S1297" s="85"/>
      <c r="T1297" s="85"/>
      <c r="U1297" s="85"/>
      <c r="V1297" s="85"/>
      <c r="W1297" s="85"/>
      <c r="X1297" s="85"/>
      <c r="Y1297" s="85"/>
      <c r="Z1297" s="85"/>
      <c r="AA1297" s="85"/>
      <c r="AB1297" s="85"/>
      <c r="AC1297" s="85"/>
      <c r="AD1297" s="85"/>
      <c r="AE1297" s="85"/>
      <c r="AF1297" s="85"/>
      <c r="AG1297" s="85"/>
      <c r="AH1297" s="85"/>
      <c r="AI1297" s="85"/>
      <c r="AJ1297" s="85"/>
    </row>
    <row r="1298" spans="1:36" x14ac:dyDescent="0.25">
      <c r="A1298" s="256"/>
      <c r="B1298" s="84"/>
      <c r="C1298" s="84"/>
      <c r="D1298" s="84"/>
      <c r="E1298" s="84"/>
      <c r="F1298" s="84"/>
      <c r="G1298" s="84"/>
      <c r="H1298" s="84"/>
      <c r="I1298" s="84"/>
      <c r="J1298" s="84"/>
      <c r="K1298" s="84"/>
      <c r="L1298" s="84"/>
      <c r="M1298" s="84"/>
      <c r="N1298" s="84"/>
      <c r="O1298" s="84"/>
      <c r="P1298" s="84"/>
      <c r="Q1298" s="84"/>
      <c r="R1298" s="84"/>
      <c r="S1298" s="84"/>
      <c r="T1298" s="84"/>
      <c r="U1298" s="84"/>
      <c r="V1298" s="84"/>
      <c r="W1298" s="84"/>
      <c r="X1298" s="84"/>
      <c r="Y1298" s="84"/>
      <c r="Z1298" s="84"/>
      <c r="AA1298" s="84"/>
      <c r="AB1298" s="84"/>
      <c r="AC1298" s="84"/>
      <c r="AD1298" s="84"/>
      <c r="AE1298" s="84"/>
      <c r="AF1298" s="84"/>
      <c r="AG1298" s="84"/>
      <c r="AH1298" s="84"/>
      <c r="AI1298" s="84"/>
      <c r="AJ1298" s="84"/>
    </row>
    <row r="1299" spans="1:36" x14ac:dyDescent="0.25">
      <c r="A1299" s="257"/>
      <c r="B1299" s="85"/>
      <c r="C1299" s="85"/>
      <c r="D1299" s="85"/>
      <c r="E1299" s="85"/>
      <c r="F1299" s="85"/>
      <c r="G1299" s="85"/>
      <c r="H1299" s="85"/>
      <c r="I1299" s="85"/>
      <c r="J1299" s="85"/>
      <c r="K1299" s="85"/>
      <c r="L1299" s="85"/>
      <c r="M1299" s="85"/>
      <c r="N1299" s="85"/>
      <c r="O1299" s="85"/>
      <c r="P1299" s="85"/>
      <c r="Q1299" s="85"/>
      <c r="R1299" s="85"/>
      <c r="S1299" s="85"/>
      <c r="T1299" s="85"/>
      <c r="U1299" s="85"/>
      <c r="V1299" s="85"/>
      <c r="W1299" s="85"/>
      <c r="X1299" s="85"/>
      <c r="Y1299" s="85"/>
      <c r="Z1299" s="85"/>
      <c r="AA1299" s="85"/>
      <c r="AB1299" s="85"/>
      <c r="AC1299" s="85"/>
      <c r="AD1299" s="85"/>
      <c r="AE1299" s="85"/>
      <c r="AF1299" s="85"/>
      <c r="AG1299" s="85"/>
      <c r="AH1299" s="85"/>
      <c r="AI1299" s="85"/>
      <c r="AJ1299" s="85"/>
    </row>
    <row r="1300" spans="1:36" x14ac:dyDescent="0.25">
      <c r="A1300" s="256"/>
      <c r="B1300" s="84"/>
      <c r="C1300" s="84"/>
      <c r="D1300" s="84"/>
      <c r="E1300" s="84"/>
      <c r="F1300" s="84"/>
      <c r="G1300" s="84"/>
      <c r="H1300" s="84"/>
      <c r="I1300" s="84"/>
      <c r="J1300" s="84"/>
      <c r="K1300" s="84"/>
      <c r="L1300" s="84"/>
      <c r="M1300" s="84"/>
      <c r="N1300" s="84"/>
      <c r="O1300" s="84"/>
      <c r="P1300" s="84"/>
      <c r="Q1300" s="84"/>
      <c r="R1300" s="84"/>
      <c r="S1300" s="84"/>
      <c r="T1300" s="84"/>
      <c r="U1300" s="84"/>
      <c r="V1300" s="84"/>
      <c r="W1300" s="84"/>
      <c r="X1300" s="84"/>
      <c r="Y1300" s="84"/>
      <c r="Z1300" s="84"/>
      <c r="AA1300" s="84"/>
      <c r="AB1300" s="84"/>
      <c r="AC1300" s="84"/>
      <c r="AD1300" s="84"/>
      <c r="AE1300" s="84"/>
      <c r="AF1300" s="84"/>
      <c r="AG1300" s="84"/>
      <c r="AH1300" s="84"/>
      <c r="AI1300" s="84"/>
      <c r="AJ1300" s="84"/>
    </row>
    <row r="1301" spans="1:36" x14ac:dyDescent="0.25">
      <c r="A1301" s="257"/>
      <c r="B1301" s="85"/>
      <c r="C1301" s="85"/>
      <c r="D1301" s="85"/>
      <c r="E1301" s="85"/>
      <c r="F1301" s="85"/>
      <c r="G1301" s="85"/>
      <c r="H1301" s="85"/>
      <c r="I1301" s="85"/>
      <c r="J1301" s="85"/>
      <c r="K1301" s="85"/>
      <c r="L1301" s="85"/>
      <c r="M1301" s="85"/>
      <c r="N1301" s="85"/>
      <c r="O1301" s="85"/>
      <c r="P1301" s="85"/>
      <c r="Q1301" s="85"/>
      <c r="R1301" s="85"/>
      <c r="S1301" s="85"/>
      <c r="T1301" s="85"/>
      <c r="U1301" s="85"/>
      <c r="V1301" s="85"/>
      <c r="W1301" s="85"/>
      <c r="X1301" s="85"/>
      <c r="Y1301" s="85"/>
      <c r="Z1301" s="85"/>
      <c r="AA1301" s="85"/>
      <c r="AB1301" s="85"/>
      <c r="AC1301" s="85"/>
      <c r="AD1301" s="85"/>
      <c r="AE1301" s="85"/>
      <c r="AF1301" s="85"/>
      <c r="AG1301" s="85"/>
      <c r="AH1301" s="85"/>
      <c r="AI1301" s="85"/>
      <c r="AJ1301" s="85"/>
    </row>
    <row r="1302" spans="1:36" x14ac:dyDescent="0.25">
      <c r="A1302" s="256"/>
      <c r="B1302" s="84"/>
      <c r="C1302" s="84"/>
      <c r="D1302" s="84"/>
      <c r="E1302" s="84"/>
      <c r="F1302" s="84"/>
      <c r="G1302" s="84"/>
      <c r="H1302" s="84"/>
      <c r="I1302" s="84"/>
      <c r="J1302" s="84"/>
      <c r="K1302" s="84"/>
      <c r="L1302" s="84"/>
      <c r="M1302" s="84"/>
      <c r="N1302" s="84"/>
      <c r="O1302" s="84"/>
      <c r="P1302" s="84"/>
      <c r="Q1302" s="84"/>
      <c r="R1302" s="84"/>
      <c r="S1302" s="84"/>
      <c r="T1302" s="84"/>
      <c r="U1302" s="84"/>
      <c r="V1302" s="84"/>
      <c r="W1302" s="84"/>
      <c r="X1302" s="84"/>
      <c r="Y1302" s="84"/>
      <c r="Z1302" s="84"/>
      <c r="AA1302" s="84"/>
      <c r="AB1302" s="84"/>
      <c r="AC1302" s="84"/>
      <c r="AD1302" s="84"/>
      <c r="AE1302" s="84"/>
      <c r="AF1302" s="84"/>
      <c r="AG1302" s="84"/>
      <c r="AH1302" s="84"/>
      <c r="AI1302" s="84"/>
      <c r="AJ1302" s="84"/>
    </row>
    <row r="1303" spans="1:36" x14ac:dyDescent="0.25">
      <c r="A1303" s="257"/>
      <c r="B1303" s="85"/>
      <c r="C1303" s="85"/>
      <c r="D1303" s="85"/>
      <c r="E1303" s="85"/>
      <c r="F1303" s="85"/>
      <c r="G1303" s="85"/>
      <c r="H1303" s="85"/>
      <c r="I1303" s="85"/>
      <c r="J1303" s="85"/>
      <c r="K1303" s="85"/>
      <c r="L1303" s="85"/>
      <c r="M1303" s="85"/>
      <c r="N1303" s="85"/>
      <c r="O1303" s="85"/>
      <c r="P1303" s="85"/>
      <c r="Q1303" s="85"/>
      <c r="R1303" s="85"/>
      <c r="S1303" s="85"/>
      <c r="T1303" s="85"/>
      <c r="U1303" s="85"/>
      <c r="V1303" s="85"/>
      <c r="W1303" s="85"/>
      <c r="X1303" s="85"/>
      <c r="Y1303" s="85"/>
      <c r="Z1303" s="85"/>
      <c r="AA1303" s="85"/>
      <c r="AB1303" s="85"/>
      <c r="AC1303" s="85"/>
      <c r="AD1303" s="85"/>
      <c r="AE1303" s="85"/>
      <c r="AF1303" s="85"/>
      <c r="AG1303" s="85"/>
      <c r="AH1303" s="85"/>
      <c r="AI1303" s="85"/>
      <c r="AJ1303" s="85"/>
    </row>
    <row r="1304" spans="1:36" x14ac:dyDescent="0.25">
      <c r="A1304" s="256"/>
      <c r="B1304" s="84"/>
      <c r="C1304" s="84"/>
      <c r="D1304" s="84"/>
      <c r="E1304" s="84"/>
      <c r="F1304" s="84"/>
      <c r="G1304" s="84"/>
      <c r="H1304" s="84"/>
      <c r="I1304" s="84"/>
      <c r="J1304" s="84"/>
      <c r="K1304" s="84"/>
      <c r="L1304" s="84"/>
      <c r="M1304" s="84"/>
      <c r="N1304" s="84"/>
      <c r="O1304" s="84"/>
      <c r="P1304" s="84"/>
      <c r="Q1304" s="84"/>
      <c r="R1304" s="84"/>
      <c r="S1304" s="84"/>
      <c r="T1304" s="84"/>
      <c r="U1304" s="84"/>
      <c r="V1304" s="84"/>
      <c r="W1304" s="84"/>
      <c r="X1304" s="84"/>
      <c r="Y1304" s="84"/>
      <c r="Z1304" s="84"/>
      <c r="AA1304" s="84"/>
      <c r="AB1304" s="84"/>
      <c r="AC1304" s="84"/>
      <c r="AD1304" s="84"/>
      <c r="AE1304" s="84"/>
      <c r="AF1304" s="84"/>
      <c r="AG1304" s="84"/>
      <c r="AH1304" s="84"/>
      <c r="AI1304" s="84"/>
      <c r="AJ1304" s="84"/>
    </row>
    <row r="1305" spans="1:36" x14ac:dyDescent="0.25">
      <c r="A1305" s="257"/>
      <c r="B1305" s="85"/>
      <c r="C1305" s="85"/>
      <c r="D1305" s="85"/>
      <c r="E1305" s="85"/>
      <c r="F1305" s="85"/>
      <c r="G1305" s="85"/>
      <c r="H1305" s="85"/>
      <c r="I1305" s="85"/>
      <c r="J1305" s="85"/>
      <c r="K1305" s="85"/>
      <c r="L1305" s="85"/>
      <c r="M1305" s="85"/>
      <c r="N1305" s="85"/>
      <c r="O1305" s="85"/>
      <c r="P1305" s="85"/>
      <c r="Q1305" s="85"/>
      <c r="R1305" s="85"/>
      <c r="S1305" s="85"/>
      <c r="T1305" s="85"/>
      <c r="U1305" s="85"/>
      <c r="V1305" s="85"/>
      <c r="W1305" s="85"/>
      <c r="X1305" s="85"/>
      <c r="Y1305" s="85"/>
      <c r="Z1305" s="85"/>
      <c r="AA1305" s="85"/>
      <c r="AB1305" s="85"/>
      <c r="AC1305" s="85"/>
      <c r="AD1305" s="85"/>
      <c r="AE1305" s="85"/>
      <c r="AF1305" s="85"/>
      <c r="AG1305" s="85"/>
      <c r="AH1305" s="85"/>
      <c r="AI1305" s="85"/>
      <c r="AJ1305" s="85"/>
    </row>
    <row r="1306" spans="1:36" x14ac:dyDescent="0.25">
      <c r="A1306" s="256"/>
      <c r="B1306" s="84"/>
      <c r="C1306" s="84"/>
      <c r="D1306" s="84"/>
      <c r="E1306" s="84"/>
      <c r="F1306" s="84"/>
      <c r="G1306" s="84"/>
      <c r="H1306" s="84"/>
      <c r="I1306" s="84"/>
      <c r="J1306" s="84"/>
      <c r="K1306" s="84"/>
      <c r="L1306" s="84"/>
      <c r="M1306" s="84"/>
      <c r="N1306" s="84"/>
      <c r="O1306" s="84"/>
      <c r="P1306" s="84"/>
      <c r="Q1306" s="84"/>
      <c r="R1306" s="84"/>
      <c r="S1306" s="84"/>
      <c r="T1306" s="84"/>
      <c r="U1306" s="84"/>
      <c r="V1306" s="84"/>
      <c r="W1306" s="84"/>
      <c r="X1306" s="84"/>
      <c r="Y1306" s="84"/>
      <c r="Z1306" s="84"/>
      <c r="AA1306" s="84"/>
      <c r="AB1306" s="84"/>
      <c r="AC1306" s="84"/>
      <c r="AD1306" s="84"/>
      <c r="AE1306" s="84"/>
      <c r="AF1306" s="84"/>
      <c r="AG1306" s="84"/>
      <c r="AH1306" s="84"/>
      <c r="AI1306" s="84"/>
      <c r="AJ1306" s="84"/>
    </row>
    <row r="1307" spans="1:36" x14ac:dyDescent="0.25">
      <c r="A1307" s="257"/>
      <c r="B1307" s="85"/>
      <c r="C1307" s="85"/>
      <c r="D1307" s="85"/>
      <c r="E1307" s="85"/>
      <c r="F1307" s="85"/>
      <c r="G1307" s="85"/>
      <c r="H1307" s="85"/>
      <c r="I1307" s="85"/>
      <c r="J1307" s="85"/>
      <c r="K1307" s="85"/>
      <c r="L1307" s="85"/>
      <c r="M1307" s="85"/>
      <c r="N1307" s="85"/>
      <c r="O1307" s="85"/>
      <c r="P1307" s="85"/>
      <c r="Q1307" s="85"/>
      <c r="R1307" s="85"/>
      <c r="S1307" s="85"/>
      <c r="T1307" s="85"/>
      <c r="U1307" s="85"/>
      <c r="V1307" s="85"/>
      <c r="W1307" s="85"/>
      <c r="X1307" s="85"/>
      <c r="Y1307" s="85"/>
      <c r="Z1307" s="85"/>
      <c r="AA1307" s="85"/>
      <c r="AB1307" s="85"/>
      <c r="AC1307" s="85"/>
      <c r="AD1307" s="85"/>
      <c r="AE1307" s="85"/>
      <c r="AF1307" s="85"/>
      <c r="AG1307" s="85"/>
      <c r="AH1307" s="85"/>
      <c r="AI1307" s="85"/>
      <c r="AJ1307" s="85"/>
    </row>
    <row r="1308" spans="1:36" x14ac:dyDescent="0.25">
      <c r="A1308" s="256"/>
      <c r="B1308" s="84"/>
      <c r="C1308" s="84"/>
      <c r="D1308" s="84"/>
      <c r="E1308" s="84"/>
      <c r="F1308" s="84"/>
      <c r="G1308" s="84"/>
      <c r="H1308" s="84"/>
      <c r="I1308" s="84"/>
      <c r="J1308" s="84"/>
      <c r="K1308" s="84"/>
      <c r="L1308" s="84"/>
      <c r="M1308" s="84"/>
      <c r="N1308" s="84"/>
      <c r="O1308" s="84"/>
      <c r="P1308" s="84"/>
      <c r="Q1308" s="84"/>
      <c r="R1308" s="84"/>
      <c r="S1308" s="84"/>
      <c r="T1308" s="84"/>
      <c r="U1308" s="84"/>
      <c r="V1308" s="84"/>
      <c r="W1308" s="84"/>
      <c r="X1308" s="84"/>
      <c r="Y1308" s="84"/>
      <c r="Z1308" s="84"/>
      <c r="AA1308" s="84"/>
      <c r="AB1308" s="84"/>
      <c r="AC1308" s="84"/>
      <c r="AD1308" s="84"/>
      <c r="AE1308" s="84"/>
      <c r="AF1308" s="84"/>
      <c r="AG1308" s="84"/>
      <c r="AH1308" s="84"/>
      <c r="AI1308" s="84"/>
      <c r="AJ1308" s="84"/>
    </row>
    <row r="1309" spans="1:36" x14ac:dyDescent="0.25">
      <c r="A1309" s="257"/>
      <c r="B1309" s="85"/>
      <c r="C1309" s="85"/>
      <c r="D1309" s="85"/>
      <c r="E1309" s="85"/>
      <c r="F1309" s="85"/>
      <c r="G1309" s="85"/>
      <c r="H1309" s="85"/>
      <c r="I1309" s="85"/>
      <c r="J1309" s="85"/>
      <c r="K1309" s="85"/>
      <c r="L1309" s="85"/>
      <c r="M1309" s="85"/>
      <c r="N1309" s="85"/>
      <c r="O1309" s="85"/>
      <c r="P1309" s="85"/>
      <c r="Q1309" s="85"/>
      <c r="R1309" s="85"/>
      <c r="S1309" s="85"/>
      <c r="T1309" s="85"/>
      <c r="U1309" s="85"/>
      <c r="V1309" s="85"/>
      <c r="W1309" s="85"/>
      <c r="X1309" s="85"/>
      <c r="Y1309" s="85"/>
      <c r="Z1309" s="85"/>
      <c r="AA1309" s="85"/>
      <c r="AB1309" s="85"/>
      <c r="AC1309" s="85"/>
      <c r="AD1309" s="85"/>
      <c r="AE1309" s="85"/>
      <c r="AF1309" s="85"/>
      <c r="AG1309" s="85"/>
      <c r="AH1309" s="85"/>
      <c r="AI1309" s="85"/>
      <c r="AJ1309" s="85"/>
    </row>
    <row r="1310" spans="1:36" x14ac:dyDescent="0.25">
      <c r="A1310" s="256"/>
      <c r="B1310" s="84"/>
      <c r="C1310" s="84"/>
      <c r="D1310" s="84"/>
      <c r="E1310" s="84"/>
      <c r="F1310" s="84"/>
      <c r="G1310" s="84"/>
      <c r="H1310" s="84"/>
      <c r="I1310" s="84"/>
      <c r="J1310" s="84"/>
      <c r="K1310" s="84"/>
      <c r="L1310" s="84"/>
      <c r="M1310" s="84"/>
      <c r="N1310" s="84"/>
      <c r="O1310" s="84"/>
      <c r="P1310" s="84"/>
      <c r="Q1310" s="84"/>
      <c r="R1310" s="84"/>
      <c r="S1310" s="84"/>
      <c r="T1310" s="84"/>
      <c r="U1310" s="84"/>
      <c r="V1310" s="84"/>
      <c r="W1310" s="84"/>
      <c r="X1310" s="84"/>
      <c r="Y1310" s="84"/>
      <c r="Z1310" s="84"/>
      <c r="AA1310" s="84"/>
      <c r="AB1310" s="84"/>
      <c r="AC1310" s="84"/>
      <c r="AD1310" s="84"/>
      <c r="AE1310" s="84"/>
      <c r="AF1310" s="84"/>
      <c r="AG1310" s="84"/>
      <c r="AH1310" s="84"/>
      <c r="AI1310" s="84"/>
      <c r="AJ1310" s="84"/>
    </row>
    <row r="1311" spans="1:36" x14ac:dyDescent="0.25">
      <c r="A1311" s="257"/>
      <c r="B1311" s="85"/>
      <c r="C1311" s="85"/>
      <c r="D1311" s="85"/>
      <c r="E1311" s="85"/>
      <c r="F1311" s="85"/>
      <c r="G1311" s="85"/>
      <c r="H1311" s="85"/>
      <c r="I1311" s="85"/>
      <c r="J1311" s="85"/>
      <c r="K1311" s="85"/>
      <c r="L1311" s="85"/>
      <c r="M1311" s="85"/>
      <c r="N1311" s="85"/>
      <c r="O1311" s="85"/>
      <c r="P1311" s="85"/>
      <c r="Q1311" s="85"/>
      <c r="R1311" s="85"/>
      <c r="S1311" s="85"/>
      <c r="T1311" s="85"/>
      <c r="U1311" s="85"/>
      <c r="V1311" s="85"/>
      <c r="W1311" s="85"/>
      <c r="X1311" s="85"/>
      <c r="Y1311" s="85"/>
      <c r="Z1311" s="85"/>
      <c r="AA1311" s="85"/>
      <c r="AB1311" s="85"/>
      <c r="AC1311" s="85"/>
      <c r="AD1311" s="85"/>
      <c r="AE1311" s="85"/>
      <c r="AF1311" s="85"/>
      <c r="AG1311" s="85"/>
      <c r="AH1311" s="85"/>
      <c r="AI1311" s="85"/>
      <c r="AJ1311" s="85"/>
    </row>
    <row r="1312" spans="1:36" x14ac:dyDescent="0.25">
      <c r="A1312" s="256"/>
      <c r="B1312" s="84"/>
      <c r="C1312" s="84"/>
      <c r="D1312" s="84"/>
      <c r="E1312" s="84"/>
      <c r="F1312" s="84"/>
      <c r="G1312" s="84"/>
      <c r="H1312" s="84"/>
      <c r="I1312" s="84"/>
      <c r="J1312" s="84"/>
      <c r="K1312" s="84"/>
      <c r="L1312" s="84"/>
      <c r="M1312" s="84"/>
      <c r="N1312" s="84"/>
      <c r="O1312" s="84"/>
      <c r="P1312" s="84"/>
      <c r="Q1312" s="84"/>
      <c r="R1312" s="84"/>
      <c r="S1312" s="84"/>
      <c r="T1312" s="84"/>
      <c r="U1312" s="84"/>
      <c r="V1312" s="84"/>
      <c r="W1312" s="84"/>
      <c r="X1312" s="84"/>
      <c r="Y1312" s="84"/>
      <c r="Z1312" s="84"/>
      <c r="AA1312" s="84"/>
      <c r="AB1312" s="84"/>
      <c r="AC1312" s="84"/>
      <c r="AD1312" s="84"/>
      <c r="AE1312" s="84"/>
      <c r="AF1312" s="84"/>
      <c r="AG1312" s="84"/>
      <c r="AH1312" s="84"/>
      <c r="AI1312" s="84"/>
      <c r="AJ1312" s="84"/>
    </row>
    <row r="1313" spans="1:36" x14ac:dyDescent="0.25">
      <c r="A1313" s="257"/>
      <c r="B1313" s="85"/>
      <c r="C1313" s="85"/>
      <c r="D1313" s="85"/>
      <c r="E1313" s="85"/>
      <c r="F1313" s="85"/>
      <c r="G1313" s="85"/>
      <c r="H1313" s="85"/>
      <c r="I1313" s="85"/>
      <c r="J1313" s="85"/>
      <c r="K1313" s="85"/>
      <c r="L1313" s="85"/>
      <c r="M1313" s="85"/>
      <c r="N1313" s="85"/>
      <c r="O1313" s="85"/>
      <c r="P1313" s="85"/>
      <c r="Q1313" s="85"/>
      <c r="R1313" s="85"/>
      <c r="S1313" s="85"/>
      <c r="T1313" s="85"/>
      <c r="U1313" s="85"/>
      <c r="V1313" s="85"/>
      <c r="W1313" s="85"/>
      <c r="X1313" s="85"/>
      <c r="Y1313" s="85"/>
      <c r="Z1313" s="85"/>
      <c r="AA1313" s="85"/>
      <c r="AB1313" s="85"/>
      <c r="AC1313" s="85"/>
      <c r="AD1313" s="85"/>
      <c r="AE1313" s="85"/>
      <c r="AF1313" s="85"/>
      <c r="AG1313" s="85"/>
      <c r="AH1313" s="85"/>
      <c r="AI1313" s="85"/>
      <c r="AJ1313" s="85"/>
    </row>
    <row r="1314" spans="1:36" x14ac:dyDescent="0.25">
      <c r="A1314" s="256"/>
      <c r="B1314" s="84"/>
      <c r="C1314" s="84"/>
      <c r="D1314" s="84"/>
      <c r="E1314" s="84"/>
      <c r="F1314" s="84"/>
      <c r="G1314" s="84"/>
      <c r="H1314" s="84"/>
      <c r="I1314" s="84"/>
      <c r="J1314" s="84"/>
      <c r="K1314" s="84"/>
      <c r="L1314" s="84"/>
      <c r="M1314" s="84"/>
      <c r="N1314" s="84"/>
      <c r="O1314" s="84"/>
      <c r="P1314" s="84"/>
      <c r="Q1314" s="84"/>
      <c r="R1314" s="84"/>
      <c r="S1314" s="84"/>
      <c r="T1314" s="84"/>
      <c r="U1314" s="84"/>
      <c r="V1314" s="84"/>
      <c r="W1314" s="84"/>
      <c r="X1314" s="84"/>
      <c r="Y1314" s="84"/>
      <c r="Z1314" s="84"/>
      <c r="AA1314" s="84"/>
      <c r="AB1314" s="84"/>
      <c r="AC1314" s="84"/>
      <c r="AD1314" s="84"/>
      <c r="AE1314" s="84"/>
      <c r="AF1314" s="84"/>
      <c r="AG1314" s="84"/>
      <c r="AH1314" s="84"/>
      <c r="AI1314" s="84"/>
      <c r="AJ1314" s="84"/>
    </row>
    <row r="1315" spans="1:36" x14ac:dyDescent="0.25">
      <c r="A1315" s="257"/>
      <c r="B1315" s="85"/>
      <c r="C1315" s="85"/>
      <c r="D1315" s="85"/>
      <c r="E1315" s="85"/>
      <c r="F1315" s="85"/>
      <c r="G1315" s="85"/>
      <c r="H1315" s="85"/>
      <c r="I1315" s="85"/>
      <c r="J1315" s="85"/>
      <c r="K1315" s="85"/>
      <c r="L1315" s="85"/>
      <c r="M1315" s="85"/>
      <c r="N1315" s="85"/>
      <c r="O1315" s="85"/>
      <c r="P1315" s="85"/>
      <c r="Q1315" s="85"/>
      <c r="R1315" s="85"/>
      <c r="S1315" s="85"/>
      <c r="T1315" s="85"/>
      <c r="U1315" s="85"/>
      <c r="V1315" s="85"/>
      <c r="W1315" s="85"/>
      <c r="X1315" s="85"/>
      <c r="Y1315" s="85"/>
      <c r="Z1315" s="85"/>
      <c r="AA1315" s="85"/>
      <c r="AB1315" s="85"/>
      <c r="AC1315" s="85"/>
      <c r="AD1315" s="85"/>
      <c r="AE1315" s="85"/>
      <c r="AF1315" s="85"/>
      <c r="AG1315" s="85"/>
      <c r="AH1315" s="85"/>
      <c r="AI1315" s="85"/>
      <c r="AJ1315" s="85"/>
    </row>
    <row r="1316" spans="1:36" x14ac:dyDescent="0.25">
      <c r="A1316" s="256"/>
      <c r="B1316" s="84"/>
      <c r="C1316" s="84"/>
      <c r="D1316" s="84"/>
      <c r="E1316" s="84"/>
      <c r="F1316" s="84"/>
      <c r="G1316" s="84"/>
      <c r="H1316" s="84"/>
      <c r="I1316" s="84"/>
      <c r="J1316" s="84"/>
      <c r="K1316" s="84"/>
      <c r="L1316" s="84"/>
      <c r="M1316" s="84"/>
      <c r="N1316" s="84"/>
      <c r="O1316" s="84"/>
      <c r="P1316" s="84"/>
      <c r="Q1316" s="84"/>
      <c r="R1316" s="84"/>
      <c r="S1316" s="84"/>
      <c r="T1316" s="84"/>
      <c r="U1316" s="84"/>
      <c r="V1316" s="84"/>
      <c r="W1316" s="84"/>
      <c r="X1316" s="84"/>
      <c r="Y1316" s="84"/>
      <c r="Z1316" s="84"/>
      <c r="AA1316" s="84"/>
      <c r="AB1316" s="84"/>
      <c r="AC1316" s="84"/>
      <c r="AD1316" s="84"/>
      <c r="AE1316" s="84"/>
      <c r="AF1316" s="84"/>
      <c r="AG1316" s="84"/>
      <c r="AH1316" s="84"/>
      <c r="AI1316" s="84"/>
      <c r="AJ1316" s="84"/>
    </row>
    <row r="1317" spans="1:36" x14ac:dyDescent="0.25">
      <c r="A1317" s="257"/>
      <c r="B1317" s="85"/>
      <c r="C1317" s="85"/>
      <c r="D1317" s="85"/>
      <c r="E1317" s="85"/>
      <c r="F1317" s="85"/>
      <c r="G1317" s="85"/>
      <c r="H1317" s="85"/>
      <c r="I1317" s="85"/>
      <c r="J1317" s="85"/>
      <c r="K1317" s="85"/>
      <c r="L1317" s="85"/>
      <c r="M1317" s="85"/>
      <c r="N1317" s="85"/>
      <c r="O1317" s="85"/>
      <c r="P1317" s="85"/>
      <c r="Q1317" s="85"/>
      <c r="R1317" s="85"/>
      <c r="S1317" s="85"/>
      <c r="T1317" s="85"/>
      <c r="U1317" s="85"/>
      <c r="V1317" s="85"/>
      <c r="W1317" s="85"/>
      <c r="X1317" s="85"/>
      <c r="Y1317" s="85"/>
      <c r="Z1317" s="85"/>
      <c r="AA1317" s="85"/>
      <c r="AB1317" s="85"/>
      <c r="AC1317" s="85"/>
      <c r="AD1317" s="85"/>
      <c r="AE1317" s="85"/>
      <c r="AF1317" s="85"/>
      <c r="AG1317" s="85"/>
      <c r="AH1317" s="85"/>
      <c r="AI1317" s="85"/>
      <c r="AJ1317" s="85"/>
    </row>
    <row r="1318" spans="1:36" x14ac:dyDescent="0.25">
      <c r="A1318" s="256"/>
      <c r="B1318" s="84"/>
      <c r="C1318" s="84"/>
      <c r="D1318" s="84"/>
      <c r="E1318" s="84"/>
      <c r="F1318" s="84"/>
      <c r="G1318" s="84"/>
      <c r="H1318" s="84"/>
      <c r="I1318" s="84"/>
      <c r="J1318" s="84"/>
      <c r="K1318" s="84"/>
      <c r="L1318" s="84"/>
      <c r="M1318" s="84"/>
      <c r="N1318" s="84"/>
      <c r="O1318" s="84"/>
      <c r="P1318" s="84"/>
      <c r="Q1318" s="84"/>
      <c r="R1318" s="84"/>
      <c r="S1318" s="84"/>
      <c r="T1318" s="84"/>
      <c r="U1318" s="84"/>
      <c r="V1318" s="84"/>
      <c r="W1318" s="84"/>
      <c r="X1318" s="84"/>
      <c r="Y1318" s="84"/>
      <c r="Z1318" s="84"/>
      <c r="AA1318" s="84"/>
      <c r="AB1318" s="84"/>
      <c r="AC1318" s="84"/>
      <c r="AD1318" s="84"/>
      <c r="AE1318" s="84"/>
      <c r="AF1318" s="84"/>
      <c r="AG1318" s="84"/>
      <c r="AH1318" s="84"/>
      <c r="AI1318" s="84"/>
      <c r="AJ1318" s="84"/>
    </row>
    <row r="1319" spans="1:36" x14ac:dyDescent="0.25">
      <c r="A1319" s="257"/>
      <c r="B1319" s="85"/>
      <c r="C1319" s="85"/>
      <c r="D1319" s="85"/>
      <c r="E1319" s="85"/>
      <c r="F1319" s="85"/>
      <c r="G1319" s="85"/>
      <c r="H1319" s="85"/>
      <c r="I1319" s="85"/>
      <c r="J1319" s="85"/>
      <c r="K1319" s="85"/>
      <c r="L1319" s="85"/>
      <c r="M1319" s="85"/>
      <c r="N1319" s="85"/>
      <c r="O1319" s="85"/>
      <c r="P1319" s="85"/>
      <c r="Q1319" s="85"/>
      <c r="R1319" s="85"/>
      <c r="S1319" s="85"/>
      <c r="T1319" s="85"/>
      <c r="U1319" s="85"/>
      <c r="V1319" s="85"/>
      <c r="W1319" s="85"/>
      <c r="X1319" s="85"/>
      <c r="Y1319" s="85"/>
      <c r="Z1319" s="85"/>
      <c r="AA1319" s="85"/>
      <c r="AB1319" s="85"/>
      <c r="AC1319" s="85"/>
      <c r="AD1319" s="85"/>
      <c r="AE1319" s="85"/>
      <c r="AF1319" s="85"/>
      <c r="AG1319" s="85"/>
      <c r="AH1319" s="85"/>
      <c r="AI1319" s="85"/>
      <c r="AJ1319" s="85"/>
    </row>
    <row r="1320" spans="1:36" x14ac:dyDescent="0.25">
      <c r="A1320" s="256"/>
      <c r="B1320" s="84"/>
      <c r="C1320" s="84"/>
      <c r="D1320" s="84"/>
      <c r="E1320" s="84"/>
      <c r="F1320" s="84"/>
      <c r="G1320" s="84"/>
      <c r="H1320" s="84"/>
      <c r="I1320" s="84"/>
      <c r="J1320" s="84"/>
      <c r="K1320" s="84"/>
      <c r="L1320" s="84"/>
      <c r="M1320" s="84"/>
      <c r="N1320" s="84"/>
      <c r="O1320" s="84"/>
      <c r="P1320" s="84"/>
      <c r="Q1320" s="84"/>
      <c r="R1320" s="84"/>
      <c r="S1320" s="84"/>
      <c r="T1320" s="84"/>
      <c r="U1320" s="84"/>
      <c r="V1320" s="84"/>
      <c r="W1320" s="84"/>
      <c r="X1320" s="84"/>
      <c r="Y1320" s="84"/>
      <c r="Z1320" s="84"/>
      <c r="AA1320" s="84"/>
      <c r="AB1320" s="84"/>
      <c r="AC1320" s="84"/>
      <c r="AD1320" s="84"/>
      <c r="AE1320" s="84"/>
      <c r="AF1320" s="84"/>
      <c r="AG1320" s="84"/>
      <c r="AH1320" s="84"/>
      <c r="AI1320" s="84"/>
      <c r="AJ1320" s="84"/>
    </row>
    <row r="1321" spans="1:36" x14ac:dyDescent="0.25">
      <c r="A1321" s="257"/>
      <c r="B1321" s="85"/>
      <c r="C1321" s="85"/>
      <c r="D1321" s="85"/>
      <c r="E1321" s="85"/>
      <c r="F1321" s="85"/>
      <c r="G1321" s="85"/>
      <c r="H1321" s="85"/>
      <c r="I1321" s="85"/>
      <c r="J1321" s="85"/>
      <c r="K1321" s="85"/>
      <c r="L1321" s="85"/>
      <c r="M1321" s="85"/>
      <c r="N1321" s="85"/>
      <c r="O1321" s="85"/>
      <c r="P1321" s="85"/>
      <c r="Q1321" s="85"/>
      <c r="R1321" s="85"/>
      <c r="S1321" s="85"/>
      <c r="T1321" s="85"/>
      <c r="U1321" s="85"/>
      <c r="V1321" s="85"/>
      <c r="W1321" s="85"/>
      <c r="X1321" s="85"/>
      <c r="Y1321" s="85"/>
      <c r="Z1321" s="85"/>
      <c r="AA1321" s="85"/>
      <c r="AB1321" s="85"/>
      <c r="AC1321" s="85"/>
      <c r="AD1321" s="85"/>
      <c r="AE1321" s="85"/>
      <c r="AF1321" s="85"/>
      <c r="AG1321" s="85"/>
      <c r="AH1321" s="85"/>
      <c r="AI1321" s="85"/>
      <c r="AJ1321" s="85"/>
    </row>
    <row r="1322" spans="1:36" x14ac:dyDescent="0.25">
      <c r="A1322" s="256"/>
      <c r="B1322" s="84"/>
      <c r="C1322" s="84"/>
      <c r="D1322" s="84"/>
      <c r="E1322" s="84"/>
      <c r="F1322" s="84"/>
      <c r="G1322" s="84"/>
      <c r="H1322" s="84"/>
      <c r="I1322" s="84"/>
      <c r="J1322" s="84"/>
      <c r="K1322" s="84"/>
      <c r="L1322" s="84"/>
      <c r="M1322" s="84"/>
      <c r="N1322" s="84"/>
      <c r="O1322" s="84"/>
      <c r="P1322" s="84"/>
      <c r="Q1322" s="84"/>
      <c r="R1322" s="84"/>
      <c r="S1322" s="84"/>
      <c r="T1322" s="84"/>
      <c r="U1322" s="84"/>
      <c r="V1322" s="84"/>
      <c r="W1322" s="84"/>
      <c r="X1322" s="84"/>
      <c r="Y1322" s="84"/>
      <c r="Z1322" s="84"/>
      <c r="AA1322" s="84"/>
      <c r="AB1322" s="84"/>
      <c r="AC1322" s="84"/>
      <c r="AD1322" s="84"/>
      <c r="AE1322" s="84"/>
      <c r="AF1322" s="84"/>
      <c r="AG1322" s="84"/>
      <c r="AH1322" s="84"/>
      <c r="AI1322" s="84"/>
      <c r="AJ1322" s="84"/>
    </row>
    <row r="1323" spans="1:36" x14ac:dyDescent="0.25">
      <c r="A1323" s="257"/>
      <c r="B1323" s="85"/>
      <c r="C1323" s="85"/>
      <c r="D1323" s="85"/>
      <c r="E1323" s="85"/>
      <c r="F1323" s="85"/>
      <c r="G1323" s="85"/>
      <c r="H1323" s="85"/>
      <c r="I1323" s="85"/>
      <c r="J1323" s="85"/>
      <c r="K1323" s="85"/>
      <c r="L1323" s="85"/>
      <c r="M1323" s="85"/>
      <c r="N1323" s="85"/>
      <c r="O1323" s="85"/>
      <c r="P1323" s="85"/>
      <c r="Q1323" s="85"/>
      <c r="R1323" s="85"/>
      <c r="S1323" s="85"/>
      <c r="T1323" s="85"/>
      <c r="U1323" s="85"/>
      <c r="V1323" s="85"/>
      <c r="W1323" s="85"/>
      <c r="X1323" s="85"/>
      <c r="Y1323" s="85"/>
      <c r="Z1323" s="85"/>
      <c r="AA1323" s="85"/>
      <c r="AB1323" s="85"/>
      <c r="AC1323" s="85"/>
      <c r="AD1323" s="85"/>
      <c r="AE1323" s="85"/>
      <c r="AF1323" s="85"/>
      <c r="AG1323" s="85"/>
      <c r="AH1323" s="85"/>
      <c r="AI1323" s="85"/>
      <c r="AJ1323" s="85"/>
    </row>
    <row r="1324" spans="1:36" x14ac:dyDescent="0.25">
      <c r="A1324" s="256"/>
      <c r="B1324" s="84"/>
      <c r="C1324" s="84"/>
      <c r="D1324" s="84"/>
      <c r="E1324" s="84"/>
      <c r="F1324" s="84"/>
      <c r="G1324" s="84"/>
      <c r="H1324" s="84"/>
      <c r="I1324" s="84"/>
      <c r="J1324" s="84"/>
      <c r="K1324" s="84"/>
      <c r="L1324" s="84"/>
      <c r="M1324" s="84"/>
      <c r="N1324" s="84"/>
      <c r="O1324" s="84"/>
      <c r="P1324" s="84"/>
      <c r="Q1324" s="84"/>
      <c r="R1324" s="84"/>
      <c r="S1324" s="84"/>
      <c r="T1324" s="84"/>
      <c r="U1324" s="84"/>
      <c r="V1324" s="84"/>
      <c r="W1324" s="84"/>
      <c r="X1324" s="84"/>
      <c r="Y1324" s="84"/>
      <c r="Z1324" s="84"/>
      <c r="AA1324" s="84"/>
      <c r="AB1324" s="84"/>
      <c r="AC1324" s="84"/>
      <c r="AD1324" s="84"/>
      <c r="AE1324" s="84"/>
      <c r="AF1324" s="84"/>
      <c r="AG1324" s="84"/>
      <c r="AH1324" s="84"/>
      <c r="AI1324" s="84"/>
      <c r="AJ1324" s="84"/>
    </row>
    <row r="1325" spans="1:36" x14ac:dyDescent="0.25">
      <c r="A1325" s="257"/>
      <c r="B1325" s="85"/>
      <c r="C1325" s="85"/>
      <c r="D1325" s="85"/>
      <c r="E1325" s="85"/>
      <c r="F1325" s="85"/>
      <c r="G1325" s="85"/>
      <c r="H1325" s="85"/>
      <c r="I1325" s="85"/>
      <c r="J1325" s="85"/>
      <c r="K1325" s="85"/>
      <c r="L1325" s="85"/>
      <c r="M1325" s="85"/>
      <c r="N1325" s="85"/>
      <c r="O1325" s="85"/>
      <c r="P1325" s="85"/>
      <c r="Q1325" s="85"/>
      <c r="R1325" s="85"/>
      <c r="S1325" s="85"/>
      <c r="T1325" s="85"/>
      <c r="U1325" s="85"/>
      <c r="V1325" s="85"/>
      <c r="W1325" s="85"/>
      <c r="X1325" s="85"/>
      <c r="Y1325" s="85"/>
      <c r="Z1325" s="85"/>
      <c r="AA1325" s="85"/>
      <c r="AB1325" s="85"/>
      <c r="AC1325" s="85"/>
      <c r="AD1325" s="85"/>
      <c r="AE1325" s="85"/>
      <c r="AF1325" s="85"/>
      <c r="AG1325" s="85"/>
      <c r="AH1325" s="85"/>
      <c r="AI1325" s="85"/>
      <c r="AJ1325" s="85"/>
    </row>
    <row r="1326" spans="1:36" x14ac:dyDescent="0.25">
      <c r="A1326" s="256"/>
      <c r="B1326" s="84"/>
      <c r="C1326" s="84"/>
      <c r="D1326" s="84"/>
      <c r="E1326" s="84"/>
      <c r="F1326" s="84"/>
      <c r="G1326" s="84"/>
      <c r="H1326" s="84"/>
      <c r="I1326" s="84"/>
      <c r="J1326" s="84"/>
      <c r="K1326" s="84"/>
      <c r="L1326" s="84"/>
      <c r="M1326" s="84"/>
      <c r="N1326" s="84"/>
      <c r="O1326" s="84"/>
      <c r="P1326" s="84"/>
      <c r="Q1326" s="84"/>
      <c r="R1326" s="84"/>
      <c r="S1326" s="84"/>
      <c r="T1326" s="84"/>
      <c r="U1326" s="84"/>
      <c r="V1326" s="84"/>
      <c r="W1326" s="84"/>
      <c r="X1326" s="84"/>
      <c r="Y1326" s="84"/>
      <c r="Z1326" s="84"/>
      <c r="AA1326" s="84"/>
      <c r="AB1326" s="84"/>
      <c r="AC1326" s="84"/>
      <c r="AD1326" s="84"/>
      <c r="AE1326" s="84"/>
      <c r="AF1326" s="84"/>
      <c r="AG1326" s="84"/>
      <c r="AH1326" s="84"/>
      <c r="AI1326" s="84"/>
      <c r="AJ1326" s="84"/>
    </row>
    <row r="1327" spans="1:36" x14ac:dyDescent="0.25">
      <c r="A1327" s="257"/>
      <c r="B1327" s="85"/>
      <c r="C1327" s="85"/>
      <c r="D1327" s="85"/>
      <c r="E1327" s="85"/>
      <c r="F1327" s="85"/>
      <c r="G1327" s="85"/>
      <c r="H1327" s="85"/>
      <c r="I1327" s="85"/>
      <c r="J1327" s="85"/>
      <c r="K1327" s="85"/>
      <c r="L1327" s="85"/>
      <c r="M1327" s="85"/>
      <c r="N1327" s="85"/>
      <c r="O1327" s="85"/>
      <c r="P1327" s="85"/>
      <c r="Q1327" s="85"/>
      <c r="R1327" s="85"/>
      <c r="S1327" s="85"/>
      <c r="T1327" s="85"/>
      <c r="U1327" s="85"/>
      <c r="V1327" s="85"/>
      <c r="W1327" s="85"/>
      <c r="X1327" s="85"/>
      <c r="Y1327" s="85"/>
      <c r="Z1327" s="85"/>
      <c r="AA1327" s="85"/>
      <c r="AB1327" s="85"/>
      <c r="AC1327" s="85"/>
      <c r="AD1327" s="85"/>
      <c r="AE1327" s="85"/>
      <c r="AF1327" s="85"/>
      <c r="AG1327" s="85"/>
      <c r="AH1327" s="85"/>
      <c r="AI1327" s="85"/>
      <c r="AJ1327" s="85"/>
    </row>
    <row r="1328" spans="1:36" x14ac:dyDescent="0.25">
      <c r="A1328" s="256"/>
      <c r="B1328" s="84"/>
      <c r="C1328" s="84"/>
      <c r="D1328" s="84"/>
      <c r="E1328" s="84"/>
      <c r="F1328" s="84"/>
      <c r="G1328" s="84"/>
      <c r="H1328" s="84"/>
      <c r="I1328" s="84"/>
      <c r="J1328" s="84"/>
      <c r="K1328" s="84"/>
      <c r="L1328" s="84"/>
      <c r="M1328" s="84"/>
      <c r="N1328" s="84"/>
      <c r="O1328" s="84"/>
      <c r="P1328" s="84"/>
      <c r="Q1328" s="84"/>
      <c r="R1328" s="84"/>
      <c r="S1328" s="84"/>
      <c r="T1328" s="84"/>
      <c r="U1328" s="84"/>
      <c r="V1328" s="84"/>
      <c r="W1328" s="84"/>
      <c r="X1328" s="84"/>
      <c r="Y1328" s="84"/>
      <c r="Z1328" s="84"/>
      <c r="AA1328" s="84"/>
      <c r="AB1328" s="84"/>
      <c r="AC1328" s="84"/>
      <c r="AD1328" s="84"/>
      <c r="AE1328" s="84"/>
      <c r="AF1328" s="84"/>
      <c r="AG1328" s="84"/>
      <c r="AH1328" s="84"/>
      <c r="AI1328" s="84"/>
      <c r="AJ1328" s="84"/>
    </row>
    <row r="1329" spans="1:36" x14ac:dyDescent="0.25">
      <c r="A1329" s="257"/>
      <c r="B1329" s="85"/>
      <c r="C1329" s="85"/>
      <c r="D1329" s="85"/>
      <c r="E1329" s="85"/>
      <c r="F1329" s="85"/>
      <c r="G1329" s="85"/>
      <c r="H1329" s="85"/>
      <c r="I1329" s="85"/>
      <c r="J1329" s="85"/>
      <c r="K1329" s="85"/>
      <c r="L1329" s="85"/>
      <c r="M1329" s="85"/>
      <c r="N1329" s="85"/>
      <c r="O1329" s="85"/>
      <c r="P1329" s="85"/>
      <c r="Q1329" s="85"/>
      <c r="R1329" s="85"/>
      <c r="S1329" s="85"/>
      <c r="T1329" s="85"/>
      <c r="U1329" s="85"/>
      <c r="V1329" s="85"/>
      <c r="W1329" s="85"/>
      <c r="X1329" s="85"/>
      <c r="Y1329" s="85"/>
      <c r="Z1329" s="85"/>
      <c r="AA1329" s="85"/>
      <c r="AB1329" s="85"/>
      <c r="AC1329" s="85"/>
      <c r="AD1329" s="85"/>
      <c r="AE1329" s="85"/>
      <c r="AF1329" s="85"/>
      <c r="AG1329" s="85"/>
      <c r="AH1329" s="85"/>
      <c r="AI1329" s="85"/>
      <c r="AJ1329" s="85"/>
    </row>
    <row r="1330" spans="1:36" x14ac:dyDescent="0.25">
      <c r="A1330" s="256"/>
      <c r="B1330" s="84"/>
      <c r="C1330" s="84"/>
      <c r="D1330" s="84"/>
      <c r="E1330" s="84"/>
      <c r="F1330" s="84"/>
      <c r="G1330" s="84"/>
      <c r="H1330" s="84"/>
      <c r="I1330" s="84"/>
      <c r="J1330" s="84"/>
      <c r="K1330" s="84"/>
      <c r="L1330" s="84"/>
      <c r="M1330" s="84"/>
      <c r="N1330" s="84"/>
      <c r="O1330" s="84"/>
      <c r="P1330" s="84"/>
      <c r="Q1330" s="84"/>
      <c r="R1330" s="84"/>
      <c r="S1330" s="84"/>
      <c r="T1330" s="84"/>
      <c r="U1330" s="84"/>
      <c r="V1330" s="84"/>
      <c r="W1330" s="84"/>
      <c r="X1330" s="84"/>
      <c r="Y1330" s="84"/>
      <c r="Z1330" s="84"/>
      <c r="AA1330" s="84"/>
      <c r="AB1330" s="84"/>
      <c r="AC1330" s="84"/>
      <c r="AD1330" s="84"/>
      <c r="AE1330" s="84"/>
      <c r="AF1330" s="84"/>
      <c r="AG1330" s="84"/>
      <c r="AH1330" s="84"/>
      <c r="AI1330" s="84"/>
      <c r="AJ1330" s="84"/>
    </row>
    <row r="1331" spans="1:36" x14ac:dyDescent="0.25">
      <c r="A1331" s="257"/>
      <c r="B1331" s="85"/>
      <c r="C1331" s="85"/>
      <c r="D1331" s="85"/>
      <c r="E1331" s="85"/>
      <c r="F1331" s="85"/>
      <c r="G1331" s="85"/>
      <c r="H1331" s="85"/>
      <c r="I1331" s="85"/>
      <c r="J1331" s="85"/>
      <c r="K1331" s="85"/>
      <c r="L1331" s="85"/>
      <c r="M1331" s="85"/>
      <c r="N1331" s="85"/>
      <c r="O1331" s="85"/>
      <c r="P1331" s="85"/>
      <c r="Q1331" s="85"/>
      <c r="R1331" s="85"/>
      <c r="S1331" s="85"/>
      <c r="T1331" s="85"/>
      <c r="U1331" s="85"/>
      <c r="V1331" s="85"/>
      <c r="W1331" s="85"/>
      <c r="X1331" s="85"/>
      <c r="Y1331" s="85"/>
      <c r="Z1331" s="85"/>
      <c r="AA1331" s="85"/>
      <c r="AB1331" s="85"/>
      <c r="AC1331" s="85"/>
      <c r="AD1331" s="85"/>
      <c r="AE1331" s="85"/>
      <c r="AF1331" s="85"/>
      <c r="AG1331" s="85"/>
      <c r="AH1331" s="85"/>
      <c r="AI1331" s="85"/>
      <c r="AJ1331" s="85"/>
    </row>
    <row r="1332" spans="1:36" x14ac:dyDescent="0.25">
      <c r="A1332" s="256"/>
      <c r="B1332" s="84"/>
      <c r="C1332" s="84"/>
      <c r="D1332" s="84"/>
      <c r="E1332" s="84"/>
      <c r="F1332" s="84"/>
      <c r="G1332" s="84"/>
      <c r="H1332" s="84"/>
      <c r="I1332" s="84"/>
      <c r="J1332" s="84"/>
      <c r="K1332" s="84"/>
      <c r="L1332" s="84"/>
      <c r="M1332" s="84"/>
      <c r="N1332" s="84"/>
      <c r="O1332" s="84"/>
      <c r="P1332" s="84"/>
      <c r="Q1332" s="84"/>
      <c r="R1332" s="84"/>
      <c r="S1332" s="84"/>
      <c r="T1332" s="84"/>
      <c r="U1332" s="84"/>
      <c r="V1332" s="84"/>
      <c r="W1332" s="84"/>
      <c r="X1332" s="84"/>
      <c r="Y1332" s="84"/>
      <c r="Z1332" s="84"/>
      <c r="AA1332" s="84"/>
      <c r="AB1332" s="84"/>
      <c r="AC1332" s="84"/>
      <c r="AD1332" s="84"/>
      <c r="AE1332" s="84"/>
      <c r="AF1332" s="84"/>
      <c r="AG1332" s="84"/>
      <c r="AH1332" s="84"/>
      <c r="AI1332" s="84"/>
      <c r="AJ1332" s="84"/>
    </row>
    <row r="1333" spans="1:36" x14ac:dyDescent="0.25">
      <c r="A1333" s="257"/>
      <c r="B1333" s="85"/>
      <c r="C1333" s="85"/>
      <c r="D1333" s="85"/>
      <c r="E1333" s="85"/>
      <c r="F1333" s="85"/>
      <c r="G1333" s="85"/>
      <c r="H1333" s="85"/>
      <c r="I1333" s="85"/>
      <c r="J1333" s="85"/>
      <c r="K1333" s="85"/>
      <c r="L1333" s="85"/>
      <c r="M1333" s="85"/>
      <c r="N1333" s="85"/>
      <c r="O1333" s="85"/>
      <c r="P1333" s="85"/>
      <c r="Q1333" s="85"/>
      <c r="R1333" s="85"/>
      <c r="S1333" s="85"/>
      <c r="T1333" s="85"/>
      <c r="U1333" s="85"/>
      <c r="V1333" s="85"/>
      <c r="W1333" s="85"/>
      <c r="X1333" s="85"/>
      <c r="Y1333" s="85"/>
      <c r="Z1333" s="85"/>
      <c r="AA1333" s="85"/>
      <c r="AB1333" s="85"/>
      <c r="AC1333" s="85"/>
      <c r="AD1333" s="85"/>
      <c r="AE1333" s="85"/>
      <c r="AF1333" s="85"/>
      <c r="AG1333" s="85"/>
      <c r="AH1333" s="85"/>
      <c r="AI1333" s="85"/>
      <c r="AJ1333" s="85"/>
    </row>
    <row r="1334" spans="1:36" x14ac:dyDescent="0.25">
      <c r="A1334" s="256"/>
      <c r="B1334" s="84"/>
      <c r="C1334" s="84"/>
      <c r="D1334" s="84"/>
      <c r="E1334" s="84"/>
      <c r="F1334" s="84"/>
      <c r="G1334" s="84"/>
      <c r="H1334" s="84"/>
      <c r="I1334" s="84"/>
      <c r="J1334" s="84"/>
      <c r="K1334" s="84"/>
      <c r="L1334" s="84"/>
      <c r="M1334" s="84"/>
      <c r="N1334" s="84"/>
      <c r="O1334" s="84"/>
      <c r="P1334" s="84"/>
      <c r="Q1334" s="84"/>
      <c r="R1334" s="84"/>
      <c r="S1334" s="84"/>
      <c r="T1334" s="84"/>
      <c r="U1334" s="84"/>
      <c r="V1334" s="84"/>
      <c r="W1334" s="84"/>
      <c r="X1334" s="84"/>
      <c r="Y1334" s="84"/>
      <c r="Z1334" s="84"/>
      <c r="AA1334" s="84"/>
      <c r="AB1334" s="84"/>
      <c r="AC1334" s="84"/>
      <c r="AD1334" s="84"/>
      <c r="AE1334" s="84"/>
      <c r="AF1334" s="84"/>
      <c r="AG1334" s="84"/>
      <c r="AH1334" s="84"/>
      <c r="AI1334" s="84"/>
      <c r="AJ1334" s="84"/>
    </row>
    <row r="1335" spans="1:36" x14ac:dyDescent="0.25">
      <c r="A1335" s="257"/>
      <c r="B1335" s="85"/>
      <c r="C1335" s="85"/>
      <c r="D1335" s="85"/>
      <c r="E1335" s="85"/>
      <c r="F1335" s="85"/>
      <c r="G1335" s="85"/>
      <c r="H1335" s="85"/>
      <c r="I1335" s="85"/>
      <c r="J1335" s="85"/>
      <c r="K1335" s="85"/>
      <c r="L1335" s="85"/>
      <c r="M1335" s="85"/>
      <c r="N1335" s="85"/>
      <c r="O1335" s="85"/>
      <c r="P1335" s="85"/>
      <c r="Q1335" s="85"/>
      <c r="R1335" s="85"/>
      <c r="S1335" s="85"/>
      <c r="T1335" s="85"/>
      <c r="U1335" s="85"/>
      <c r="V1335" s="85"/>
      <c r="W1335" s="85"/>
      <c r="X1335" s="85"/>
      <c r="Y1335" s="85"/>
      <c r="Z1335" s="85"/>
      <c r="AA1335" s="85"/>
      <c r="AB1335" s="85"/>
      <c r="AC1335" s="85"/>
      <c r="AD1335" s="85"/>
      <c r="AE1335" s="85"/>
      <c r="AF1335" s="85"/>
      <c r="AG1335" s="85"/>
      <c r="AH1335" s="85"/>
      <c r="AI1335" s="85"/>
      <c r="AJ1335" s="85"/>
    </row>
    <row r="1336" spans="1:36" x14ac:dyDescent="0.25">
      <c r="A1336" s="256"/>
      <c r="B1336" s="84"/>
      <c r="C1336" s="84"/>
      <c r="D1336" s="84"/>
      <c r="E1336" s="84"/>
      <c r="F1336" s="84"/>
      <c r="G1336" s="84"/>
      <c r="H1336" s="84"/>
      <c r="I1336" s="84"/>
      <c r="J1336" s="84"/>
      <c r="K1336" s="84"/>
      <c r="L1336" s="84"/>
      <c r="M1336" s="84"/>
      <c r="N1336" s="84"/>
      <c r="O1336" s="84"/>
      <c r="P1336" s="84"/>
      <c r="Q1336" s="84"/>
      <c r="R1336" s="84"/>
      <c r="S1336" s="84"/>
      <c r="T1336" s="84"/>
      <c r="U1336" s="84"/>
      <c r="V1336" s="84"/>
      <c r="W1336" s="84"/>
      <c r="X1336" s="84"/>
      <c r="Y1336" s="84"/>
      <c r="Z1336" s="84"/>
      <c r="AA1336" s="84"/>
      <c r="AB1336" s="84"/>
      <c r="AC1336" s="84"/>
      <c r="AD1336" s="84"/>
      <c r="AE1336" s="84"/>
      <c r="AF1336" s="84"/>
      <c r="AG1336" s="84"/>
      <c r="AH1336" s="84"/>
      <c r="AI1336" s="84"/>
      <c r="AJ1336" s="84"/>
    </row>
    <row r="1337" spans="1:36" x14ac:dyDescent="0.25">
      <c r="A1337" s="257"/>
      <c r="B1337" s="85"/>
      <c r="C1337" s="85"/>
      <c r="D1337" s="85"/>
      <c r="E1337" s="85"/>
      <c r="F1337" s="85"/>
      <c r="G1337" s="85"/>
      <c r="H1337" s="85"/>
      <c r="I1337" s="85"/>
      <c r="J1337" s="85"/>
      <c r="K1337" s="85"/>
      <c r="L1337" s="85"/>
      <c r="M1337" s="85"/>
      <c r="N1337" s="85"/>
      <c r="O1337" s="85"/>
      <c r="P1337" s="85"/>
      <c r="Q1337" s="85"/>
      <c r="R1337" s="85"/>
      <c r="S1337" s="85"/>
      <c r="T1337" s="85"/>
      <c r="U1337" s="85"/>
      <c r="V1337" s="85"/>
      <c r="W1337" s="85"/>
      <c r="X1337" s="85"/>
      <c r="Y1337" s="85"/>
      <c r="Z1337" s="85"/>
      <c r="AA1337" s="85"/>
      <c r="AB1337" s="85"/>
      <c r="AC1337" s="85"/>
      <c r="AD1337" s="85"/>
      <c r="AE1337" s="85"/>
      <c r="AF1337" s="85"/>
      <c r="AG1337" s="85"/>
      <c r="AH1337" s="85"/>
      <c r="AI1337" s="85"/>
      <c r="AJ1337" s="85"/>
    </row>
    <row r="1338" spans="1:36" x14ac:dyDescent="0.25">
      <c r="A1338" s="256"/>
      <c r="B1338" s="84"/>
      <c r="C1338" s="84"/>
      <c r="D1338" s="84"/>
      <c r="E1338" s="84"/>
      <c r="F1338" s="84"/>
      <c r="G1338" s="84"/>
      <c r="H1338" s="84"/>
      <c r="I1338" s="84"/>
      <c r="J1338" s="84"/>
      <c r="K1338" s="84"/>
      <c r="L1338" s="84"/>
      <c r="M1338" s="84"/>
      <c r="N1338" s="84"/>
      <c r="O1338" s="84"/>
      <c r="P1338" s="84"/>
      <c r="Q1338" s="84"/>
      <c r="R1338" s="84"/>
      <c r="S1338" s="84"/>
      <c r="T1338" s="84"/>
      <c r="U1338" s="84"/>
      <c r="V1338" s="84"/>
      <c r="W1338" s="84"/>
      <c r="X1338" s="84"/>
      <c r="Y1338" s="84"/>
      <c r="Z1338" s="84"/>
      <c r="AA1338" s="84"/>
      <c r="AB1338" s="84"/>
      <c r="AC1338" s="84"/>
      <c r="AD1338" s="84"/>
      <c r="AE1338" s="84"/>
      <c r="AF1338" s="84"/>
      <c r="AG1338" s="84"/>
      <c r="AH1338" s="84"/>
      <c r="AI1338" s="84"/>
      <c r="AJ1338" s="84"/>
    </row>
    <row r="1339" spans="1:36" x14ac:dyDescent="0.25">
      <c r="A1339" s="257"/>
      <c r="B1339" s="85"/>
      <c r="C1339" s="85"/>
      <c r="D1339" s="85"/>
      <c r="E1339" s="85"/>
      <c r="F1339" s="85"/>
      <c r="G1339" s="85"/>
      <c r="H1339" s="85"/>
      <c r="I1339" s="85"/>
      <c r="J1339" s="85"/>
      <c r="K1339" s="85"/>
      <c r="L1339" s="85"/>
      <c r="M1339" s="85"/>
      <c r="N1339" s="85"/>
      <c r="O1339" s="85"/>
      <c r="P1339" s="85"/>
      <c r="Q1339" s="85"/>
      <c r="R1339" s="85"/>
      <c r="S1339" s="85"/>
      <c r="T1339" s="85"/>
      <c r="U1339" s="85"/>
      <c r="V1339" s="85"/>
      <c r="W1339" s="85"/>
      <c r="X1339" s="85"/>
      <c r="Y1339" s="85"/>
      <c r="Z1339" s="85"/>
      <c r="AA1339" s="85"/>
      <c r="AB1339" s="85"/>
      <c r="AC1339" s="85"/>
      <c r="AD1339" s="85"/>
      <c r="AE1339" s="85"/>
      <c r="AF1339" s="85"/>
      <c r="AG1339" s="85"/>
      <c r="AH1339" s="85"/>
      <c r="AI1339" s="85"/>
      <c r="AJ1339" s="85"/>
    </row>
    <row r="1340" spans="1:36" x14ac:dyDescent="0.25">
      <c r="A1340" s="256"/>
      <c r="B1340" s="84"/>
      <c r="C1340" s="84"/>
      <c r="D1340" s="84"/>
      <c r="E1340" s="84"/>
      <c r="F1340" s="84"/>
      <c r="G1340" s="84"/>
      <c r="H1340" s="84"/>
      <c r="I1340" s="84"/>
      <c r="J1340" s="84"/>
      <c r="K1340" s="84"/>
      <c r="L1340" s="84"/>
      <c r="M1340" s="84"/>
      <c r="N1340" s="84"/>
      <c r="O1340" s="84"/>
      <c r="P1340" s="84"/>
      <c r="Q1340" s="84"/>
      <c r="R1340" s="84"/>
      <c r="S1340" s="84"/>
      <c r="T1340" s="84"/>
      <c r="U1340" s="84"/>
      <c r="V1340" s="84"/>
      <c r="W1340" s="84"/>
      <c r="X1340" s="84"/>
      <c r="Y1340" s="84"/>
      <c r="Z1340" s="84"/>
      <c r="AA1340" s="84"/>
      <c r="AB1340" s="84"/>
      <c r="AC1340" s="84"/>
      <c r="AD1340" s="84"/>
      <c r="AE1340" s="84"/>
      <c r="AF1340" s="84"/>
      <c r="AG1340" s="84"/>
      <c r="AH1340" s="84"/>
      <c r="AI1340" s="84"/>
      <c r="AJ1340" s="84"/>
    </row>
    <row r="1341" spans="1:36" x14ac:dyDescent="0.25">
      <c r="A1341" s="257"/>
      <c r="B1341" s="85"/>
      <c r="C1341" s="85"/>
      <c r="D1341" s="85"/>
      <c r="E1341" s="85"/>
      <c r="F1341" s="85"/>
      <c r="G1341" s="85"/>
      <c r="H1341" s="85"/>
      <c r="I1341" s="85"/>
      <c r="J1341" s="85"/>
      <c r="K1341" s="85"/>
      <c r="L1341" s="85"/>
      <c r="M1341" s="85"/>
      <c r="N1341" s="85"/>
      <c r="O1341" s="85"/>
      <c r="P1341" s="85"/>
      <c r="Q1341" s="85"/>
      <c r="R1341" s="85"/>
      <c r="S1341" s="85"/>
      <c r="T1341" s="85"/>
      <c r="U1341" s="85"/>
      <c r="V1341" s="85"/>
      <c r="W1341" s="85"/>
      <c r="X1341" s="85"/>
      <c r="Y1341" s="85"/>
      <c r="Z1341" s="85"/>
      <c r="AA1341" s="85"/>
      <c r="AB1341" s="85"/>
      <c r="AC1341" s="85"/>
      <c r="AD1341" s="85"/>
      <c r="AE1341" s="85"/>
      <c r="AF1341" s="85"/>
      <c r="AG1341" s="85"/>
      <c r="AH1341" s="85"/>
      <c r="AI1341" s="85"/>
      <c r="AJ1341" s="85"/>
    </row>
    <row r="1342" spans="1:36" x14ac:dyDescent="0.25">
      <c r="A1342" s="256"/>
      <c r="B1342" s="84"/>
      <c r="C1342" s="84"/>
      <c r="D1342" s="84"/>
      <c r="E1342" s="84"/>
      <c r="F1342" s="84"/>
      <c r="G1342" s="84"/>
      <c r="H1342" s="84"/>
      <c r="I1342" s="84"/>
      <c r="J1342" s="84"/>
      <c r="K1342" s="84"/>
      <c r="L1342" s="84"/>
      <c r="M1342" s="84"/>
      <c r="N1342" s="84"/>
      <c r="O1342" s="84"/>
      <c r="P1342" s="84"/>
      <c r="Q1342" s="84"/>
      <c r="R1342" s="84"/>
      <c r="S1342" s="84"/>
      <c r="T1342" s="84"/>
      <c r="U1342" s="84"/>
      <c r="V1342" s="84"/>
      <c r="W1342" s="84"/>
      <c r="X1342" s="84"/>
      <c r="Y1342" s="84"/>
      <c r="Z1342" s="84"/>
      <c r="AA1342" s="84"/>
      <c r="AB1342" s="84"/>
      <c r="AC1342" s="84"/>
      <c r="AD1342" s="84"/>
      <c r="AE1342" s="84"/>
      <c r="AF1342" s="84"/>
      <c r="AG1342" s="84"/>
      <c r="AH1342" s="84"/>
      <c r="AI1342" s="84"/>
      <c r="AJ1342" s="84"/>
    </row>
    <row r="1343" spans="1:36" x14ac:dyDescent="0.25">
      <c r="A1343" s="257"/>
      <c r="B1343" s="85"/>
      <c r="C1343" s="85"/>
      <c r="D1343" s="85"/>
      <c r="E1343" s="85"/>
      <c r="F1343" s="85"/>
      <c r="G1343" s="85"/>
      <c r="H1343" s="85"/>
      <c r="I1343" s="85"/>
      <c r="J1343" s="85"/>
      <c r="K1343" s="85"/>
      <c r="L1343" s="85"/>
      <c r="M1343" s="85"/>
      <c r="N1343" s="85"/>
      <c r="O1343" s="85"/>
      <c r="P1343" s="85"/>
      <c r="Q1343" s="85"/>
      <c r="R1343" s="85"/>
      <c r="S1343" s="85"/>
      <c r="T1343" s="85"/>
      <c r="U1343" s="85"/>
      <c r="V1343" s="85"/>
      <c r="W1343" s="85"/>
      <c r="X1343" s="85"/>
      <c r="Y1343" s="85"/>
      <c r="Z1343" s="85"/>
      <c r="AA1343" s="85"/>
      <c r="AB1343" s="85"/>
      <c r="AC1343" s="85"/>
      <c r="AD1343" s="85"/>
      <c r="AE1343" s="85"/>
      <c r="AF1343" s="85"/>
      <c r="AG1343" s="85"/>
      <c r="AH1343" s="85"/>
      <c r="AI1343" s="85"/>
      <c r="AJ1343" s="85"/>
    </row>
    <row r="1344" spans="1:36" x14ac:dyDescent="0.25">
      <c r="A1344" s="256"/>
      <c r="B1344" s="84"/>
      <c r="C1344" s="84"/>
      <c r="D1344" s="84"/>
      <c r="E1344" s="84"/>
      <c r="F1344" s="84"/>
      <c r="G1344" s="84"/>
      <c r="H1344" s="84"/>
      <c r="I1344" s="84"/>
      <c r="J1344" s="84"/>
      <c r="K1344" s="84"/>
      <c r="L1344" s="84"/>
      <c r="M1344" s="84"/>
      <c r="N1344" s="84"/>
      <c r="O1344" s="84"/>
      <c r="P1344" s="84"/>
      <c r="Q1344" s="84"/>
      <c r="R1344" s="84"/>
      <c r="S1344" s="84"/>
      <c r="T1344" s="84"/>
      <c r="U1344" s="84"/>
      <c r="V1344" s="84"/>
      <c r="W1344" s="84"/>
      <c r="X1344" s="84"/>
      <c r="Y1344" s="84"/>
      <c r="Z1344" s="84"/>
      <c r="AA1344" s="84"/>
      <c r="AB1344" s="84"/>
      <c r="AC1344" s="84"/>
      <c r="AD1344" s="84"/>
      <c r="AE1344" s="84"/>
      <c r="AF1344" s="84"/>
      <c r="AG1344" s="84"/>
      <c r="AH1344" s="84"/>
      <c r="AI1344" s="84"/>
      <c r="AJ1344" s="84"/>
    </row>
    <row r="1345" spans="1:36" x14ac:dyDescent="0.25">
      <c r="A1345" s="257"/>
      <c r="B1345" s="85"/>
      <c r="C1345" s="85"/>
      <c r="D1345" s="85"/>
      <c r="E1345" s="85"/>
      <c r="F1345" s="85"/>
      <c r="G1345" s="85"/>
      <c r="H1345" s="85"/>
      <c r="I1345" s="85"/>
      <c r="J1345" s="85"/>
      <c r="K1345" s="85"/>
      <c r="L1345" s="85"/>
      <c r="M1345" s="85"/>
      <c r="N1345" s="85"/>
      <c r="O1345" s="85"/>
      <c r="P1345" s="85"/>
      <c r="Q1345" s="85"/>
      <c r="R1345" s="85"/>
      <c r="S1345" s="85"/>
      <c r="T1345" s="85"/>
      <c r="U1345" s="85"/>
      <c r="V1345" s="85"/>
      <c r="W1345" s="85"/>
      <c r="X1345" s="85"/>
      <c r="Y1345" s="85"/>
      <c r="Z1345" s="85"/>
      <c r="AA1345" s="85"/>
      <c r="AB1345" s="85"/>
      <c r="AC1345" s="85"/>
      <c r="AD1345" s="85"/>
      <c r="AE1345" s="85"/>
      <c r="AF1345" s="85"/>
      <c r="AG1345" s="85"/>
      <c r="AH1345" s="85"/>
      <c r="AI1345" s="85"/>
      <c r="AJ1345" s="85"/>
    </row>
    <row r="1346" spans="1:36" x14ac:dyDescent="0.25">
      <c r="A1346" s="256"/>
      <c r="B1346" s="84"/>
      <c r="C1346" s="84"/>
      <c r="D1346" s="84"/>
      <c r="E1346" s="84"/>
      <c r="F1346" s="84"/>
      <c r="G1346" s="84"/>
      <c r="H1346" s="84"/>
      <c r="I1346" s="84"/>
      <c r="J1346" s="84"/>
      <c r="K1346" s="84"/>
      <c r="L1346" s="84"/>
      <c r="M1346" s="84"/>
      <c r="N1346" s="84"/>
      <c r="O1346" s="84"/>
      <c r="P1346" s="84"/>
      <c r="Q1346" s="84"/>
      <c r="R1346" s="84"/>
      <c r="S1346" s="84"/>
      <c r="T1346" s="84"/>
      <c r="U1346" s="84"/>
      <c r="V1346" s="84"/>
      <c r="W1346" s="84"/>
      <c r="X1346" s="84"/>
      <c r="Y1346" s="84"/>
      <c r="Z1346" s="84"/>
      <c r="AA1346" s="84"/>
      <c r="AB1346" s="84"/>
      <c r="AC1346" s="84"/>
      <c r="AD1346" s="84"/>
      <c r="AE1346" s="84"/>
      <c r="AF1346" s="84"/>
      <c r="AG1346" s="84"/>
      <c r="AH1346" s="84"/>
      <c r="AI1346" s="84"/>
      <c r="AJ1346" s="84"/>
    </row>
    <row r="1347" spans="1:36" x14ac:dyDescent="0.25">
      <c r="A1347" s="257"/>
      <c r="B1347" s="85"/>
      <c r="C1347" s="85"/>
      <c r="D1347" s="85"/>
      <c r="E1347" s="85"/>
      <c r="F1347" s="85"/>
      <c r="G1347" s="85"/>
      <c r="H1347" s="85"/>
      <c r="I1347" s="85"/>
      <c r="J1347" s="85"/>
      <c r="K1347" s="85"/>
      <c r="L1347" s="85"/>
      <c r="M1347" s="85"/>
      <c r="N1347" s="85"/>
      <c r="O1347" s="85"/>
      <c r="P1347" s="85"/>
      <c r="Q1347" s="85"/>
      <c r="R1347" s="85"/>
      <c r="S1347" s="85"/>
      <c r="T1347" s="85"/>
      <c r="U1347" s="85"/>
      <c r="V1347" s="85"/>
      <c r="W1347" s="85"/>
      <c r="X1347" s="85"/>
      <c r="Y1347" s="85"/>
      <c r="Z1347" s="85"/>
      <c r="AA1347" s="85"/>
      <c r="AB1347" s="85"/>
      <c r="AC1347" s="85"/>
      <c r="AD1347" s="85"/>
      <c r="AE1347" s="85"/>
      <c r="AF1347" s="85"/>
      <c r="AG1347" s="85"/>
      <c r="AH1347" s="85"/>
      <c r="AI1347" s="85"/>
      <c r="AJ1347" s="85"/>
    </row>
    <row r="1348" spans="1:36" x14ac:dyDescent="0.25">
      <c r="A1348" s="256"/>
      <c r="B1348" s="84"/>
      <c r="C1348" s="84"/>
      <c r="D1348" s="84"/>
      <c r="E1348" s="84"/>
      <c r="F1348" s="84"/>
      <c r="G1348" s="84"/>
      <c r="H1348" s="84"/>
      <c r="I1348" s="84"/>
      <c r="J1348" s="84"/>
      <c r="K1348" s="84"/>
      <c r="L1348" s="84"/>
      <c r="M1348" s="84"/>
      <c r="N1348" s="84"/>
      <c r="O1348" s="84"/>
      <c r="P1348" s="84"/>
      <c r="Q1348" s="84"/>
      <c r="R1348" s="84"/>
      <c r="S1348" s="84"/>
      <c r="T1348" s="84"/>
      <c r="U1348" s="84"/>
      <c r="V1348" s="84"/>
      <c r="W1348" s="84"/>
      <c r="X1348" s="84"/>
      <c r="Y1348" s="84"/>
      <c r="Z1348" s="84"/>
      <c r="AA1348" s="84"/>
      <c r="AB1348" s="84"/>
      <c r="AC1348" s="84"/>
      <c r="AD1348" s="84"/>
      <c r="AE1348" s="84"/>
      <c r="AF1348" s="84"/>
      <c r="AG1348" s="84"/>
      <c r="AH1348" s="84"/>
      <c r="AI1348" s="84"/>
      <c r="AJ1348" s="84"/>
    </row>
    <row r="1349" spans="1:36" x14ac:dyDescent="0.25">
      <c r="A1349" s="257"/>
      <c r="B1349" s="85"/>
      <c r="C1349" s="85"/>
      <c r="D1349" s="85"/>
      <c r="E1349" s="85"/>
      <c r="F1349" s="85"/>
      <c r="G1349" s="85"/>
      <c r="H1349" s="85"/>
      <c r="I1349" s="85"/>
      <c r="J1349" s="85"/>
      <c r="K1349" s="85"/>
      <c r="L1349" s="85"/>
      <c r="M1349" s="85"/>
      <c r="N1349" s="85"/>
      <c r="O1349" s="85"/>
      <c r="P1349" s="85"/>
      <c r="Q1349" s="85"/>
      <c r="R1349" s="85"/>
      <c r="S1349" s="85"/>
      <c r="T1349" s="85"/>
      <c r="U1349" s="85"/>
      <c r="V1349" s="85"/>
      <c r="W1349" s="85"/>
      <c r="X1349" s="85"/>
      <c r="Y1349" s="85"/>
      <c r="Z1349" s="85"/>
      <c r="AA1349" s="85"/>
      <c r="AB1349" s="85"/>
      <c r="AC1349" s="85"/>
      <c r="AD1349" s="85"/>
      <c r="AE1349" s="85"/>
      <c r="AF1349" s="85"/>
      <c r="AG1349" s="85"/>
      <c r="AH1349" s="85"/>
      <c r="AI1349" s="85"/>
      <c r="AJ1349" s="85"/>
    </row>
    <row r="1350" spans="1:36" x14ac:dyDescent="0.25">
      <c r="A1350" s="256"/>
      <c r="B1350" s="84"/>
      <c r="C1350" s="84"/>
      <c r="D1350" s="84"/>
      <c r="E1350" s="84"/>
      <c r="F1350" s="84"/>
      <c r="G1350" s="84"/>
      <c r="H1350" s="84"/>
      <c r="I1350" s="84"/>
      <c r="J1350" s="84"/>
      <c r="K1350" s="84"/>
      <c r="L1350" s="84"/>
      <c r="M1350" s="84"/>
      <c r="N1350" s="84"/>
      <c r="O1350" s="84"/>
      <c r="P1350" s="84"/>
      <c r="Q1350" s="84"/>
      <c r="R1350" s="84"/>
      <c r="S1350" s="84"/>
      <c r="T1350" s="84"/>
      <c r="U1350" s="84"/>
      <c r="V1350" s="84"/>
      <c r="W1350" s="84"/>
      <c r="X1350" s="84"/>
      <c r="Y1350" s="84"/>
      <c r="Z1350" s="84"/>
      <c r="AA1350" s="84"/>
      <c r="AB1350" s="84"/>
      <c r="AC1350" s="84"/>
      <c r="AD1350" s="84"/>
      <c r="AE1350" s="84"/>
      <c r="AF1350" s="84"/>
      <c r="AG1350" s="84"/>
      <c r="AH1350" s="84"/>
      <c r="AI1350" s="84"/>
      <c r="AJ1350" s="84"/>
    </row>
    <row r="1351" spans="1:36" x14ac:dyDescent="0.25">
      <c r="A1351" s="257"/>
      <c r="B1351" s="85"/>
      <c r="C1351" s="85"/>
      <c r="D1351" s="85"/>
      <c r="E1351" s="85"/>
      <c r="F1351" s="85"/>
      <c r="G1351" s="85"/>
      <c r="H1351" s="85"/>
      <c r="I1351" s="85"/>
      <c r="J1351" s="85"/>
      <c r="K1351" s="85"/>
      <c r="L1351" s="85"/>
      <c r="M1351" s="85"/>
      <c r="N1351" s="85"/>
      <c r="O1351" s="85"/>
      <c r="P1351" s="85"/>
      <c r="Q1351" s="85"/>
      <c r="R1351" s="85"/>
      <c r="S1351" s="85"/>
      <c r="T1351" s="85"/>
      <c r="U1351" s="85"/>
      <c r="V1351" s="85"/>
      <c r="W1351" s="85"/>
      <c r="X1351" s="85"/>
      <c r="Y1351" s="85"/>
      <c r="Z1351" s="85"/>
      <c r="AA1351" s="85"/>
      <c r="AB1351" s="85"/>
      <c r="AC1351" s="85"/>
      <c r="AD1351" s="85"/>
      <c r="AE1351" s="85"/>
      <c r="AF1351" s="85"/>
      <c r="AG1351" s="85"/>
      <c r="AH1351" s="85"/>
      <c r="AI1351" s="85"/>
      <c r="AJ1351" s="85"/>
    </row>
    <row r="1352" spans="1:36" x14ac:dyDescent="0.25">
      <c r="A1352" s="256"/>
      <c r="B1352" s="84"/>
      <c r="C1352" s="84"/>
      <c r="D1352" s="84"/>
      <c r="E1352" s="84"/>
      <c r="F1352" s="84"/>
      <c r="G1352" s="84"/>
      <c r="H1352" s="84"/>
      <c r="I1352" s="84"/>
      <c r="J1352" s="84"/>
      <c r="K1352" s="84"/>
      <c r="L1352" s="84"/>
      <c r="M1352" s="84"/>
      <c r="N1352" s="84"/>
      <c r="O1352" s="84"/>
      <c r="P1352" s="84"/>
      <c r="Q1352" s="84"/>
      <c r="R1352" s="84"/>
      <c r="S1352" s="84"/>
      <c r="T1352" s="84"/>
      <c r="U1352" s="84"/>
      <c r="V1352" s="84"/>
      <c r="W1352" s="84"/>
      <c r="X1352" s="84"/>
      <c r="Y1352" s="84"/>
      <c r="Z1352" s="84"/>
      <c r="AA1352" s="84"/>
      <c r="AB1352" s="84"/>
      <c r="AC1352" s="84"/>
      <c r="AD1352" s="84"/>
      <c r="AE1352" s="84"/>
      <c r="AF1352" s="84"/>
      <c r="AG1352" s="84"/>
      <c r="AH1352" s="84"/>
      <c r="AI1352" s="84"/>
      <c r="AJ1352" s="84"/>
    </row>
    <row r="1353" spans="1:36" x14ac:dyDescent="0.25">
      <c r="A1353" s="257"/>
      <c r="B1353" s="85"/>
      <c r="C1353" s="85"/>
      <c r="D1353" s="85"/>
      <c r="E1353" s="85"/>
      <c r="F1353" s="85"/>
      <c r="G1353" s="85"/>
      <c r="H1353" s="85"/>
      <c r="I1353" s="85"/>
      <c r="J1353" s="85"/>
      <c r="K1353" s="85"/>
      <c r="L1353" s="85"/>
      <c r="M1353" s="85"/>
      <c r="N1353" s="85"/>
      <c r="O1353" s="85"/>
      <c r="P1353" s="85"/>
      <c r="Q1353" s="85"/>
      <c r="R1353" s="85"/>
      <c r="S1353" s="85"/>
      <c r="T1353" s="85"/>
      <c r="U1353" s="85"/>
      <c r="V1353" s="85"/>
      <c r="W1353" s="85"/>
      <c r="X1353" s="85"/>
      <c r="Y1353" s="85"/>
      <c r="Z1353" s="85"/>
      <c r="AA1353" s="85"/>
      <c r="AB1353" s="85"/>
      <c r="AC1353" s="85"/>
      <c r="AD1353" s="85"/>
      <c r="AE1353" s="85"/>
      <c r="AF1353" s="85"/>
      <c r="AG1353" s="85"/>
      <c r="AH1353" s="85"/>
      <c r="AI1353" s="85"/>
      <c r="AJ1353" s="85"/>
    </row>
    <row r="1354" spans="1:36" x14ac:dyDescent="0.25">
      <c r="A1354" s="256"/>
      <c r="B1354" s="84"/>
      <c r="C1354" s="84"/>
      <c r="D1354" s="84"/>
      <c r="E1354" s="84"/>
      <c r="F1354" s="84"/>
      <c r="G1354" s="84"/>
      <c r="H1354" s="84"/>
      <c r="I1354" s="84"/>
      <c r="J1354" s="84"/>
      <c r="K1354" s="84"/>
      <c r="L1354" s="84"/>
      <c r="M1354" s="84"/>
      <c r="N1354" s="84"/>
      <c r="O1354" s="84"/>
      <c r="P1354" s="84"/>
      <c r="Q1354" s="84"/>
      <c r="R1354" s="84"/>
      <c r="S1354" s="84"/>
      <c r="T1354" s="84"/>
      <c r="U1354" s="84"/>
      <c r="V1354" s="84"/>
      <c r="W1354" s="84"/>
      <c r="X1354" s="84"/>
      <c r="Y1354" s="84"/>
      <c r="Z1354" s="84"/>
      <c r="AA1354" s="84"/>
      <c r="AB1354" s="84"/>
      <c r="AC1354" s="84"/>
      <c r="AD1354" s="84"/>
      <c r="AE1354" s="84"/>
      <c r="AF1354" s="84"/>
      <c r="AG1354" s="84"/>
      <c r="AH1354" s="84"/>
      <c r="AI1354" s="84"/>
      <c r="AJ1354" s="84"/>
    </row>
    <row r="1355" spans="1:36" x14ac:dyDescent="0.25">
      <c r="A1355" s="257"/>
      <c r="B1355" s="85"/>
      <c r="C1355" s="85"/>
      <c r="D1355" s="85"/>
      <c r="E1355" s="85"/>
      <c r="F1355" s="85"/>
      <c r="G1355" s="85"/>
      <c r="H1355" s="85"/>
      <c r="I1355" s="85"/>
      <c r="J1355" s="85"/>
      <c r="K1355" s="85"/>
      <c r="L1355" s="85"/>
      <c r="M1355" s="85"/>
      <c r="N1355" s="85"/>
      <c r="O1355" s="85"/>
      <c r="P1355" s="85"/>
      <c r="Q1355" s="85"/>
      <c r="R1355" s="85"/>
      <c r="S1355" s="85"/>
      <c r="T1355" s="85"/>
      <c r="U1355" s="85"/>
      <c r="V1355" s="85"/>
      <c r="W1355" s="85"/>
      <c r="X1355" s="85"/>
      <c r="Y1355" s="85"/>
      <c r="Z1355" s="85"/>
      <c r="AA1355" s="85"/>
      <c r="AB1355" s="85"/>
      <c r="AC1355" s="85"/>
      <c r="AD1355" s="85"/>
      <c r="AE1355" s="85"/>
      <c r="AF1355" s="85"/>
      <c r="AG1355" s="85"/>
      <c r="AH1355" s="85"/>
      <c r="AI1355" s="85"/>
      <c r="AJ1355" s="85"/>
    </row>
    <row r="1356" spans="1:36" x14ac:dyDescent="0.25">
      <c r="A1356" s="256"/>
      <c r="B1356" s="84"/>
      <c r="C1356" s="84"/>
      <c r="D1356" s="84"/>
      <c r="E1356" s="84"/>
      <c r="F1356" s="84"/>
      <c r="G1356" s="84"/>
      <c r="H1356" s="84"/>
      <c r="I1356" s="84"/>
      <c r="J1356" s="84"/>
      <c r="K1356" s="84"/>
      <c r="L1356" s="84"/>
      <c r="M1356" s="84"/>
      <c r="N1356" s="84"/>
      <c r="O1356" s="84"/>
      <c r="P1356" s="84"/>
      <c r="Q1356" s="84"/>
      <c r="R1356" s="84"/>
      <c r="S1356" s="84"/>
      <c r="T1356" s="84"/>
      <c r="U1356" s="84"/>
      <c r="V1356" s="84"/>
      <c r="W1356" s="84"/>
      <c r="X1356" s="84"/>
      <c r="Y1356" s="84"/>
      <c r="Z1356" s="84"/>
      <c r="AA1356" s="84"/>
      <c r="AB1356" s="84"/>
      <c r="AC1356" s="84"/>
      <c r="AD1356" s="84"/>
      <c r="AE1356" s="84"/>
      <c r="AF1356" s="84"/>
      <c r="AG1356" s="84"/>
      <c r="AH1356" s="84"/>
      <c r="AI1356" s="84"/>
      <c r="AJ1356" s="84"/>
    </row>
    <row r="1357" spans="1:36" x14ac:dyDescent="0.25">
      <c r="A1357" s="257"/>
      <c r="B1357" s="85"/>
      <c r="C1357" s="85"/>
      <c r="D1357" s="85"/>
      <c r="E1357" s="85"/>
      <c r="F1357" s="85"/>
      <c r="G1357" s="85"/>
      <c r="H1357" s="85"/>
      <c r="I1357" s="85"/>
      <c r="J1357" s="85"/>
      <c r="K1357" s="85"/>
      <c r="L1357" s="85"/>
      <c r="M1357" s="85"/>
      <c r="N1357" s="85"/>
      <c r="O1357" s="85"/>
      <c r="P1357" s="85"/>
      <c r="Q1357" s="85"/>
      <c r="R1357" s="85"/>
      <c r="S1357" s="85"/>
      <c r="T1357" s="85"/>
      <c r="U1357" s="85"/>
      <c r="V1357" s="85"/>
      <c r="W1357" s="85"/>
      <c r="X1357" s="85"/>
      <c r="Y1357" s="85"/>
      <c r="Z1357" s="85"/>
      <c r="AA1357" s="85"/>
      <c r="AB1357" s="85"/>
      <c r="AC1357" s="85"/>
      <c r="AD1357" s="85"/>
      <c r="AE1357" s="85"/>
      <c r="AF1357" s="85"/>
      <c r="AG1357" s="85"/>
      <c r="AH1357" s="85"/>
      <c r="AI1357" s="85"/>
      <c r="AJ1357" s="85"/>
    </row>
    <row r="1358" spans="1:36" x14ac:dyDescent="0.25">
      <c r="A1358" s="256"/>
      <c r="B1358" s="84"/>
      <c r="C1358" s="84"/>
      <c r="D1358" s="84"/>
      <c r="E1358" s="84"/>
      <c r="F1358" s="84"/>
      <c r="G1358" s="84"/>
      <c r="H1358" s="84"/>
      <c r="I1358" s="84"/>
      <c r="J1358" s="84"/>
      <c r="K1358" s="84"/>
      <c r="L1358" s="84"/>
      <c r="M1358" s="84"/>
      <c r="N1358" s="84"/>
      <c r="O1358" s="84"/>
      <c r="P1358" s="84"/>
      <c r="Q1358" s="84"/>
      <c r="R1358" s="84"/>
      <c r="S1358" s="84"/>
      <c r="T1358" s="84"/>
      <c r="U1358" s="84"/>
      <c r="V1358" s="84"/>
      <c r="W1358" s="84"/>
      <c r="X1358" s="84"/>
      <c r="Y1358" s="84"/>
      <c r="Z1358" s="84"/>
      <c r="AA1358" s="84"/>
      <c r="AB1358" s="84"/>
      <c r="AC1358" s="84"/>
      <c r="AD1358" s="84"/>
      <c r="AE1358" s="84"/>
      <c r="AF1358" s="84"/>
      <c r="AG1358" s="84"/>
      <c r="AH1358" s="84"/>
      <c r="AI1358" s="84"/>
      <c r="AJ1358" s="84"/>
    </row>
    <row r="1359" spans="1:36" x14ac:dyDescent="0.25">
      <c r="A1359" s="257"/>
      <c r="B1359" s="85"/>
      <c r="C1359" s="85"/>
      <c r="D1359" s="85"/>
      <c r="E1359" s="85"/>
      <c r="F1359" s="85"/>
      <c r="G1359" s="85"/>
      <c r="H1359" s="85"/>
      <c r="I1359" s="85"/>
      <c r="J1359" s="85"/>
      <c r="K1359" s="85"/>
      <c r="L1359" s="85"/>
      <c r="M1359" s="85"/>
      <c r="N1359" s="85"/>
      <c r="O1359" s="85"/>
      <c r="P1359" s="85"/>
      <c r="Q1359" s="85"/>
      <c r="R1359" s="85"/>
      <c r="S1359" s="85"/>
      <c r="T1359" s="85"/>
      <c r="U1359" s="85"/>
      <c r="V1359" s="85"/>
      <c r="W1359" s="85"/>
      <c r="X1359" s="85"/>
      <c r="Y1359" s="85"/>
      <c r="Z1359" s="85"/>
      <c r="AA1359" s="85"/>
      <c r="AB1359" s="85"/>
      <c r="AC1359" s="85"/>
      <c r="AD1359" s="85"/>
      <c r="AE1359" s="85"/>
      <c r="AF1359" s="85"/>
      <c r="AG1359" s="85"/>
      <c r="AH1359" s="85"/>
      <c r="AI1359" s="85"/>
      <c r="AJ1359" s="85"/>
    </row>
    <row r="1360" spans="1:36" x14ac:dyDescent="0.25">
      <c r="A1360" s="256"/>
      <c r="B1360" s="84"/>
      <c r="C1360" s="84"/>
      <c r="D1360" s="84"/>
      <c r="E1360" s="84"/>
      <c r="F1360" s="84"/>
      <c r="G1360" s="84"/>
      <c r="H1360" s="84"/>
      <c r="I1360" s="84"/>
      <c r="J1360" s="84"/>
      <c r="K1360" s="84"/>
      <c r="L1360" s="84"/>
      <c r="M1360" s="84"/>
      <c r="N1360" s="84"/>
      <c r="O1360" s="84"/>
      <c r="P1360" s="84"/>
      <c r="Q1360" s="84"/>
      <c r="R1360" s="84"/>
      <c r="S1360" s="84"/>
      <c r="T1360" s="84"/>
      <c r="U1360" s="84"/>
      <c r="V1360" s="84"/>
      <c r="W1360" s="84"/>
      <c r="X1360" s="84"/>
      <c r="Y1360" s="84"/>
      <c r="Z1360" s="84"/>
      <c r="AA1360" s="84"/>
      <c r="AB1360" s="84"/>
      <c r="AC1360" s="84"/>
      <c r="AD1360" s="84"/>
      <c r="AE1360" s="84"/>
      <c r="AF1360" s="84"/>
      <c r="AG1360" s="84"/>
      <c r="AH1360" s="84"/>
      <c r="AI1360" s="84"/>
      <c r="AJ1360" s="84"/>
    </row>
    <row r="1361" spans="1:36" x14ac:dyDescent="0.25">
      <c r="A1361" s="257"/>
      <c r="B1361" s="85"/>
      <c r="C1361" s="85"/>
      <c r="D1361" s="85"/>
      <c r="E1361" s="85"/>
      <c r="F1361" s="85"/>
      <c r="G1361" s="85"/>
      <c r="H1361" s="85"/>
      <c r="I1361" s="85"/>
      <c r="J1361" s="85"/>
      <c r="K1361" s="85"/>
      <c r="L1361" s="85"/>
      <c r="M1361" s="85"/>
      <c r="N1361" s="85"/>
      <c r="O1361" s="85"/>
      <c r="P1361" s="85"/>
      <c r="Q1361" s="85"/>
      <c r="R1361" s="85"/>
      <c r="S1361" s="85"/>
      <c r="T1361" s="85"/>
      <c r="U1361" s="85"/>
      <c r="V1361" s="85"/>
      <c r="W1361" s="85"/>
      <c r="X1361" s="85"/>
      <c r="Y1361" s="85"/>
      <c r="Z1361" s="85"/>
      <c r="AA1361" s="85"/>
      <c r="AB1361" s="85"/>
      <c r="AC1361" s="85"/>
      <c r="AD1361" s="85"/>
      <c r="AE1361" s="85"/>
      <c r="AF1361" s="85"/>
      <c r="AG1361" s="85"/>
      <c r="AH1361" s="85"/>
      <c r="AI1361" s="85"/>
      <c r="AJ1361" s="85"/>
    </row>
    <row r="1362" spans="1:36" x14ac:dyDescent="0.25">
      <c r="A1362" s="256"/>
      <c r="B1362" s="84"/>
      <c r="C1362" s="84"/>
      <c r="D1362" s="84"/>
      <c r="E1362" s="84"/>
      <c r="F1362" s="84"/>
      <c r="G1362" s="84"/>
      <c r="H1362" s="84"/>
      <c r="I1362" s="84"/>
      <c r="J1362" s="84"/>
      <c r="K1362" s="84"/>
      <c r="L1362" s="84"/>
      <c r="M1362" s="84"/>
      <c r="N1362" s="84"/>
      <c r="O1362" s="84"/>
      <c r="P1362" s="84"/>
      <c r="Q1362" s="84"/>
      <c r="R1362" s="84"/>
      <c r="S1362" s="84"/>
      <c r="T1362" s="84"/>
      <c r="U1362" s="84"/>
      <c r="V1362" s="84"/>
      <c r="W1362" s="84"/>
      <c r="X1362" s="84"/>
      <c r="Y1362" s="84"/>
      <c r="Z1362" s="84"/>
      <c r="AA1362" s="84"/>
      <c r="AB1362" s="84"/>
      <c r="AC1362" s="84"/>
      <c r="AD1362" s="84"/>
      <c r="AE1362" s="84"/>
      <c r="AF1362" s="84"/>
      <c r="AG1362" s="84"/>
      <c r="AH1362" s="84"/>
      <c r="AI1362" s="84"/>
      <c r="AJ1362" s="84"/>
    </row>
    <row r="1363" spans="1:36" x14ac:dyDescent="0.25">
      <c r="A1363" s="257"/>
      <c r="B1363" s="85"/>
      <c r="C1363" s="85"/>
      <c r="D1363" s="85"/>
      <c r="E1363" s="85"/>
      <c r="F1363" s="85"/>
      <c r="G1363" s="85"/>
      <c r="H1363" s="85"/>
      <c r="I1363" s="85"/>
      <c r="J1363" s="85"/>
      <c r="K1363" s="85"/>
      <c r="L1363" s="85"/>
      <c r="M1363" s="85"/>
      <c r="N1363" s="85"/>
      <c r="O1363" s="85"/>
      <c r="P1363" s="85"/>
      <c r="Q1363" s="85"/>
      <c r="R1363" s="85"/>
      <c r="S1363" s="85"/>
      <c r="T1363" s="85"/>
      <c r="U1363" s="85"/>
      <c r="V1363" s="85"/>
      <c r="W1363" s="85"/>
      <c r="X1363" s="85"/>
      <c r="Y1363" s="85"/>
      <c r="Z1363" s="85"/>
      <c r="AA1363" s="85"/>
      <c r="AB1363" s="85"/>
      <c r="AC1363" s="85"/>
      <c r="AD1363" s="85"/>
      <c r="AE1363" s="85"/>
      <c r="AF1363" s="85"/>
      <c r="AG1363" s="85"/>
      <c r="AH1363" s="85"/>
      <c r="AI1363" s="85"/>
      <c r="AJ1363" s="85"/>
    </row>
    <row r="1364" spans="1:36" x14ac:dyDescent="0.25">
      <c r="A1364" s="256"/>
      <c r="B1364" s="84"/>
      <c r="C1364" s="84"/>
      <c r="D1364" s="84"/>
      <c r="E1364" s="84"/>
      <c r="F1364" s="84"/>
      <c r="G1364" s="84"/>
      <c r="H1364" s="84"/>
      <c r="I1364" s="84"/>
      <c r="J1364" s="84"/>
      <c r="K1364" s="84"/>
      <c r="L1364" s="84"/>
      <c r="M1364" s="84"/>
      <c r="N1364" s="84"/>
      <c r="O1364" s="84"/>
      <c r="P1364" s="84"/>
      <c r="Q1364" s="84"/>
      <c r="R1364" s="84"/>
      <c r="S1364" s="84"/>
      <c r="T1364" s="84"/>
      <c r="U1364" s="84"/>
      <c r="V1364" s="84"/>
      <c r="W1364" s="84"/>
      <c r="X1364" s="84"/>
      <c r="Y1364" s="84"/>
      <c r="Z1364" s="84"/>
      <c r="AA1364" s="84"/>
      <c r="AB1364" s="84"/>
      <c r="AC1364" s="84"/>
      <c r="AD1364" s="84"/>
      <c r="AE1364" s="84"/>
      <c r="AF1364" s="84"/>
      <c r="AG1364" s="84"/>
      <c r="AH1364" s="84"/>
      <c r="AI1364" s="84"/>
      <c r="AJ1364" s="84"/>
    </row>
    <row r="1365" spans="1:36" x14ac:dyDescent="0.25">
      <c r="A1365" s="257"/>
      <c r="B1365" s="85"/>
      <c r="C1365" s="85"/>
      <c r="D1365" s="85"/>
      <c r="E1365" s="85"/>
      <c r="F1365" s="85"/>
      <c r="G1365" s="85"/>
      <c r="H1365" s="85"/>
      <c r="I1365" s="85"/>
      <c r="J1365" s="85"/>
      <c r="K1365" s="85"/>
      <c r="L1365" s="85"/>
      <c r="M1365" s="85"/>
      <c r="N1365" s="85"/>
      <c r="O1365" s="85"/>
      <c r="P1365" s="85"/>
      <c r="Q1365" s="85"/>
      <c r="R1365" s="85"/>
      <c r="S1365" s="85"/>
      <c r="T1365" s="85"/>
      <c r="U1365" s="85"/>
      <c r="V1365" s="85"/>
      <c r="W1365" s="85"/>
      <c r="X1365" s="85"/>
      <c r="Y1365" s="85"/>
      <c r="Z1365" s="85"/>
      <c r="AA1365" s="85"/>
      <c r="AB1365" s="85"/>
      <c r="AC1365" s="85"/>
      <c r="AD1365" s="85"/>
      <c r="AE1365" s="85"/>
      <c r="AF1365" s="85"/>
      <c r="AG1365" s="85"/>
      <c r="AH1365" s="85"/>
      <c r="AI1365" s="85"/>
      <c r="AJ1365" s="85"/>
    </row>
    <row r="1366" spans="1:36" x14ac:dyDescent="0.25">
      <c r="A1366" s="256"/>
      <c r="B1366" s="84"/>
      <c r="C1366" s="84"/>
      <c r="D1366" s="84"/>
      <c r="E1366" s="84"/>
      <c r="F1366" s="84"/>
      <c r="G1366" s="84"/>
      <c r="H1366" s="84"/>
      <c r="I1366" s="84"/>
      <c r="J1366" s="84"/>
      <c r="K1366" s="84"/>
      <c r="L1366" s="84"/>
      <c r="M1366" s="84"/>
      <c r="N1366" s="84"/>
      <c r="O1366" s="84"/>
      <c r="P1366" s="84"/>
      <c r="Q1366" s="84"/>
      <c r="R1366" s="84"/>
      <c r="S1366" s="84"/>
      <c r="T1366" s="84"/>
      <c r="U1366" s="84"/>
      <c r="V1366" s="84"/>
      <c r="W1366" s="84"/>
      <c r="X1366" s="84"/>
      <c r="Y1366" s="84"/>
      <c r="Z1366" s="84"/>
      <c r="AA1366" s="84"/>
      <c r="AB1366" s="84"/>
      <c r="AC1366" s="84"/>
      <c r="AD1366" s="84"/>
      <c r="AE1366" s="84"/>
      <c r="AF1366" s="84"/>
      <c r="AG1366" s="84"/>
      <c r="AH1366" s="84"/>
      <c r="AI1366" s="84"/>
      <c r="AJ1366" s="84"/>
    </row>
    <row r="1367" spans="1:36" x14ac:dyDescent="0.25">
      <c r="A1367" s="257"/>
      <c r="B1367" s="85"/>
      <c r="C1367" s="85"/>
      <c r="D1367" s="85"/>
      <c r="E1367" s="85"/>
      <c r="F1367" s="85"/>
      <c r="G1367" s="85"/>
      <c r="H1367" s="85"/>
      <c r="I1367" s="85"/>
      <c r="J1367" s="85"/>
      <c r="K1367" s="85"/>
      <c r="L1367" s="85"/>
      <c r="M1367" s="85"/>
      <c r="N1367" s="85"/>
      <c r="O1367" s="85"/>
      <c r="P1367" s="85"/>
      <c r="Q1367" s="85"/>
      <c r="R1367" s="85"/>
      <c r="S1367" s="85"/>
      <c r="T1367" s="85"/>
      <c r="U1367" s="85"/>
      <c r="V1367" s="85"/>
      <c r="W1367" s="85"/>
      <c r="X1367" s="85"/>
      <c r="Y1367" s="85"/>
      <c r="Z1367" s="85"/>
      <c r="AA1367" s="85"/>
      <c r="AB1367" s="85"/>
      <c r="AC1367" s="85"/>
      <c r="AD1367" s="85"/>
      <c r="AE1367" s="85"/>
      <c r="AF1367" s="85"/>
      <c r="AG1367" s="85"/>
      <c r="AH1367" s="85"/>
      <c r="AI1367" s="85"/>
      <c r="AJ1367" s="85"/>
    </row>
    <row r="1368" spans="1:36" x14ac:dyDescent="0.25">
      <c r="A1368" s="256"/>
      <c r="B1368" s="84"/>
      <c r="C1368" s="84"/>
      <c r="D1368" s="84"/>
      <c r="E1368" s="84"/>
      <c r="F1368" s="84"/>
      <c r="G1368" s="84"/>
      <c r="H1368" s="84"/>
      <c r="I1368" s="84"/>
      <c r="J1368" s="84"/>
      <c r="K1368" s="84"/>
      <c r="L1368" s="84"/>
      <c r="M1368" s="84"/>
      <c r="N1368" s="84"/>
      <c r="O1368" s="84"/>
      <c r="P1368" s="84"/>
      <c r="Q1368" s="84"/>
      <c r="R1368" s="84"/>
      <c r="S1368" s="84"/>
      <c r="T1368" s="84"/>
      <c r="U1368" s="84"/>
      <c r="V1368" s="84"/>
      <c r="W1368" s="84"/>
      <c r="X1368" s="84"/>
      <c r="Y1368" s="84"/>
      <c r="Z1368" s="84"/>
      <c r="AA1368" s="84"/>
      <c r="AB1368" s="84"/>
      <c r="AC1368" s="84"/>
      <c r="AD1368" s="84"/>
      <c r="AE1368" s="84"/>
      <c r="AF1368" s="84"/>
      <c r="AG1368" s="84"/>
      <c r="AH1368" s="84"/>
      <c r="AI1368" s="84"/>
      <c r="AJ1368" s="84"/>
    </row>
    <row r="1369" spans="1:36" x14ac:dyDescent="0.25">
      <c r="A1369" s="257"/>
      <c r="B1369" s="85"/>
      <c r="C1369" s="85"/>
      <c r="D1369" s="85"/>
      <c r="E1369" s="85"/>
      <c r="F1369" s="85"/>
      <c r="G1369" s="85"/>
      <c r="H1369" s="85"/>
      <c r="I1369" s="85"/>
      <c r="J1369" s="85"/>
      <c r="K1369" s="85"/>
      <c r="L1369" s="85"/>
      <c r="M1369" s="85"/>
      <c r="N1369" s="85"/>
      <c r="O1369" s="85"/>
      <c r="P1369" s="85"/>
      <c r="Q1369" s="85"/>
      <c r="R1369" s="85"/>
      <c r="S1369" s="85"/>
      <c r="T1369" s="85"/>
      <c r="U1369" s="85"/>
      <c r="V1369" s="85"/>
      <c r="W1369" s="85"/>
      <c r="X1369" s="85"/>
      <c r="Y1369" s="85"/>
      <c r="Z1369" s="85"/>
      <c r="AA1369" s="85"/>
      <c r="AB1369" s="85"/>
      <c r="AC1369" s="85"/>
      <c r="AD1369" s="85"/>
      <c r="AE1369" s="85"/>
      <c r="AF1369" s="85"/>
      <c r="AG1369" s="85"/>
      <c r="AH1369" s="85"/>
      <c r="AI1369" s="85"/>
      <c r="AJ1369" s="85"/>
    </row>
    <row r="1370" spans="1:36" x14ac:dyDescent="0.25">
      <c r="A1370" s="256"/>
      <c r="B1370" s="84"/>
      <c r="C1370" s="84"/>
      <c r="D1370" s="84"/>
      <c r="E1370" s="84"/>
      <c r="F1370" s="84"/>
      <c r="G1370" s="84"/>
      <c r="H1370" s="84"/>
      <c r="I1370" s="84"/>
      <c r="J1370" s="84"/>
      <c r="K1370" s="84"/>
      <c r="L1370" s="84"/>
      <c r="M1370" s="84"/>
      <c r="N1370" s="84"/>
      <c r="O1370" s="84"/>
      <c r="P1370" s="84"/>
      <c r="Q1370" s="84"/>
      <c r="R1370" s="84"/>
      <c r="S1370" s="84"/>
      <c r="T1370" s="84"/>
      <c r="U1370" s="84"/>
      <c r="V1370" s="84"/>
      <c r="W1370" s="84"/>
      <c r="X1370" s="84"/>
      <c r="Y1370" s="84"/>
      <c r="Z1370" s="84"/>
      <c r="AA1370" s="84"/>
      <c r="AB1370" s="84"/>
      <c r="AC1370" s="84"/>
      <c r="AD1370" s="84"/>
      <c r="AE1370" s="84"/>
      <c r="AF1370" s="84"/>
      <c r="AG1370" s="84"/>
      <c r="AH1370" s="84"/>
      <c r="AI1370" s="84"/>
      <c r="AJ1370" s="84"/>
    </row>
    <row r="1371" spans="1:36" x14ac:dyDescent="0.25">
      <c r="A1371" s="257"/>
      <c r="B1371" s="85"/>
      <c r="C1371" s="85"/>
      <c r="D1371" s="85"/>
      <c r="E1371" s="85"/>
      <c r="F1371" s="85"/>
      <c r="G1371" s="85"/>
      <c r="H1371" s="85"/>
      <c r="I1371" s="85"/>
      <c r="J1371" s="85"/>
      <c r="K1371" s="85"/>
      <c r="L1371" s="85"/>
      <c r="M1371" s="85"/>
      <c r="N1371" s="85"/>
      <c r="O1371" s="85"/>
      <c r="P1371" s="85"/>
      <c r="Q1371" s="85"/>
      <c r="R1371" s="85"/>
      <c r="S1371" s="85"/>
      <c r="T1371" s="85"/>
      <c r="U1371" s="85"/>
      <c r="V1371" s="85"/>
      <c r="W1371" s="85"/>
      <c r="X1371" s="85"/>
      <c r="Y1371" s="85"/>
      <c r="Z1371" s="85"/>
      <c r="AA1371" s="85"/>
      <c r="AB1371" s="85"/>
      <c r="AC1371" s="85"/>
      <c r="AD1371" s="85"/>
      <c r="AE1371" s="85"/>
      <c r="AF1371" s="85"/>
      <c r="AG1371" s="85"/>
      <c r="AH1371" s="85"/>
      <c r="AI1371" s="85"/>
      <c r="AJ1371" s="85"/>
    </row>
    <row r="1372" spans="1:36" x14ac:dyDescent="0.25">
      <c r="A1372" s="256"/>
      <c r="B1372" s="84"/>
      <c r="C1372" s="84"/>
      <c r="D1372" s="84"/>
      <c r="E1372" s="84"/>
      <c r="F1372" s="84"/>
      <c r="G1372" s="84"/>
      <c r="H1372" s="84"/>
      <c r="I1372" s="84"/>
      <c r="J1372" s="84"/>
      <c r="K1372" s="84"/>
      <c r="L1372" s="84"/>
      <c r="M1372" s="84"/>
      <c r="N1372" s="84"/>
      <c r="O1372" s="84"/>
      <c r="P1372" s="84"/>
      <c r="Q1372" s="84"/>
      <c r="R1372" s="84"/>
      <c r="S1372" s="84"/>
      <c r="T1372" s="84"/>
      <c r="U1372" s="84"/>
      <c r="V1372" s="84"/>
      <c r="W1372" s="84"/>
      <c r="X1372" s="84"/>
      <c r="Y1372" s="84"/>
      <c r="Z1372" s="84"/>
      <c r="AA1372" s="84"/>
      <c r="AB1372" s="84"/>
      <c r="AC1372" s="84"/>
      <c r="AD1372" s="84"/>
      <c r="AE1372" s="84"/>
      <c r="AF1372" s="84"/>
      <c r="AG1372" s="84"/>
      <c r="AH1372" s="84"/>
      <c r="AI1372" s="84"/>
      <c r="AJ1372" s="84"/>
    </row>
    <row r="1373" spans="1:36" x14ac:dyDescent="0.25">
      <c r="A1373" s="257"/>
      <c r="B1373" s="85"/>
      <c r="C1373" s="85"/>
      <c r="D1373" s="85"/>
      <c r="E1373" s="85"/>
      <c r="F1373" s="85"/>
      <c r="G1373" s="85"/>
      <c r="H1373" s="85"/>
      <c r="I1373" s="85"/>
      <c r="J1373" s="85"/>
      <c r="K1373" s="85"/>
      <c r="L1373" s="85"/>
      <c r="M1373" s="85"/>
      <c r="N1373" s="85"/>
      <c r="O1373" s="85"/>
      <c r="P1373" s="85"/>
      <c r="Q1373" s="85"/>
      <c r="R1373" s="85"/>
      <c r="S1373" s="85"/>
      <c r="T1373" s="85"/>
      <c r="U1373" s="85"/>
      <c r="V1373" s="85"/>
      <c r="W1373" s="85"/>
      <c r="X1373" s="85"/>
      <c r="Y1373" s="85"/>
      <c r="Z1373" s="85"/>
      <c r="AA1373" s="85"/>
      <c r="AB1373" s="85"/>
      <c r="AC1373" s="85"/>
      <c r="AD1373" s="85"/>
      <c r="AE1373" s="85"/>
      <c r="AF1373" s="85"/>
      <c r="AG1373" s="85"/>
      <c r="AH1373" s="85"/>
      <c r="AI1373" s="85"/>
      <c r="AJ1373" s="85"/>
    </row>
    <row r="1374" spans="1:36" x14ac:dyDescent="0.25">
      <c r="A1374" s="256"/>
      <c r="B1374" s="84"/>
      <c r="C1374" s="84"/>
      <c r="D1374" s="84"/>
      <c r="E1374" s="84"/>
      <c r="F1374" s="84"/>
      <c r="G1374" s="84"/>
      <c r="H1374" s="84"/>
      <c r="I1374" s="84"/>
      <c r="J1374" s="84"/>
      <c r="K1374" s="84"/>
      <c r="L1374" s="84"/>
      <c r="M1374" s="84"/>
      <c r="N1374" s="84"/>
      <c r="O1374" s="84"/>
      <c r="P1374" s="84"/>
      <c r="Q1374" s="84"/>
      <c r="R1374" s="84"/>
      <c r="S1374" s="84"/>
      <c r="T1374" s="84"/>
      <c r="U1374" s="84"/>
      <c r="V1374" s="84"/>
      <c r="W1374" s="84"/>
      <c r="X1374" s="84"/>
      <c r="Y1374" s="84"/>
      <c r="Z1374" s="84"/>
      <c r="AA1374" s="84"/>
      <c r="AB1374" s="84"/>
      <c r="AC1374" s="84"/>
      <c r="AD1374" s="84"/>
      <c r="AE1374" s="84"/>
      <c r="AF1374" s="84"/>
      <c r="AG1374" s="84"/>
      <c r="AH1374" s="84"/>
      <c r="AI1374" s="84"/>
      <c r="AJ1374" s="84"/>
    </row>
    <row r="1375" spans="1:36" x14ac:dyDescent="0.25">
      <c r="A1375" s="257"/>
      <c r="B1375" s="85"/>
      <c r="C1375" s="85"/>
      <c r="D1375" s="85"/>
      <c r="E1375" s="85"/>
      <c r="F1375" s="85"/>
      <c r="G1375" s="85"/>
      <c r="H1375" s="85"/>
      <c r="I1375" s="85"/>
      <c r="J1375" s="85"/>
      <c r="K1375" s="85"/>
      <c r="L1375" s="85"/>
      <c r="M1375" s="85"/>
      <c r="N1375" s="85"/>
      <c r="O1375" s="85"/>
      <c r="P1375" s="85"/>
      <c r="Q1375" s="85"/>
      <c r="R1375" s="85"/>
      <c r="S1375" s="85"/>
      <c r="T1375" s="85"/>
      <c r="U1375" s="85"/>
      <c r="V1375" s="85"/>
      <c r="W1375" s="85"/>
      <c r="X1375" s="85"/>
      <c r="Y1375" s="85"/>
      <c r="Z1375" s="85"/>
      <c r="AA1375" s="85"/>
      <c r="AB1375" s="85"/>
      <c r="AC1375" s="85"/>
      <c r="AD1375" s="85"/>
      <c r="AE1375" s="85"/>
      <c r="AF1375" s="85"/>
      <c r="AG1375" s="85"/>
      <c r="AH1375" s="85"/>
      <c r="AI1375" s="85"/>
      <c r="AJ1375" s="85"/>
    </row>
    <row r="1376" spans="1:36" x14ac:dyDescent="0.25">
      <c r="A1376" s="256"/>
      <c r="B1376" s="84"/>
      <c r="C1376" s="84"/>
      <c r="D1376" s="84"/>
      <c r="E1376" s="84"/>
      <c r="F1376" s="84"/>
      <c r="G1376" s="84"/>
      <c r="H1376" s="84"/>
      <c r="I1376" s="84"/>
      <c r="J1376" s="84"/>
      <c r="K1376" s="84"/>
      <c r="L1376" s="84"/>
      <c r="M1376" s="84"/>
      <c r="N1376" s="84"/>
      <c r="O1376" s="84"/>
      <c r="P1376" s="84"/>
      <c r="Q1376" s="84"/>
      <c r="R1376" s="84"/>
      <c r="S1376" s="84"/>
      <c r="T1376" s="84"/>
      <c r="U1376" s="84"/>
      <c r="V1376" s="84"/>
      <c r="W1376" s="84"/>
      <c r="X1376" s="84"/>
      <c r="Y1376" s="84"/>
      <c r="Z1376" s="84"/>
      <c r="AA1376" s="84"/>
      <c r="AB1376" s="84"/>
      <c r="AC1376" s="84"/>
      <c r="AD1376" s="84"/>
      <c r="AE1376" s="84"/>
      <c r="AF1376" s="84"/>
      <c r="AG1376" s="84"/>
      <c r="AH1376" s="84"/>
      <c r="AI1376" s="84"/>
      <c r="AJ1376" s="84"/>
    </row>
    <row r="1377" spans="1:36" x14ac:dyDescent="0.25">
      <c r="A1377" s="257"/>
      <c r="B1377" s="85"/>
      <c r="C1377" s="85"/>
      <c r="D1377" s="85"/>
      <c r="E1377" s="85"/>
      <c r="F1377" s="85"/>
      <c r="G1377" s="85"/>
      <c r="H1377" s="85"/>
      <c r="I1377" s="85"/>
      <c r="J1377" s="85"/>
      <c r="K1377" s="85"/>
      <c r="L1377" s="85"/>
      <c r="M1377" s="85"/>
      <c r="N1377" s="85"/>
      <c r="O1377" s="85"/>
      <c r="P1377" s="85"/>
      <c r="Q1377" s="85"/>
      <c r="R1377" s="85"/>
      <c r="S1377" s="85"/>
      <c r="T1377" s="85"/>
      <c r="U1377" s="85"/>
      <c r="V1377" s="85"/>
      <c r="W1377" s="85"/>
      <c r="X1377" s="85"/>
      <c r="Y1377" s="85"/>
      <c r="Z1377" s="85"/>
      <c r="AA1377" s="85"/>
      <c r="AB1377" s="85"/>
      <c r="AC1377" s="85"/>
      <c r="AD1377" s="85"/>
      <c r="AE1377" s="85"/>
      <c r="AF1377" s="85"/>
      <c r="AG1377" s="85"/>
      <c r="AH1377" s="85"/>
      <c r="AI1377" s="85"/>
      <c r="AJ1377" s="85"/>
    </row>
    <row r="1378" spans="1:36" x14ac:dyDescent="0.25">
      <c r="A1378" s="256"/>
      <c r="B1378" s="84"/>
      <c r="C1378" s="84"/>
      <c r="D1378" s="84"/>
      <c r="E1378" s="84"/>
      <c r="F1378" s="84"/>
      <c r="G1378" s="84"/>
      <c r="H1378" s="84"/>
      <c r="I1378" s="84"/>
      <c r="J1378" s="84"/>
      <c r="K1378" s="84"/>
      <c r="L1378" s="84"/>
      <c r="M1378" s="84"/>
      <c r="N1378" s="84"/>
      <c r="O1378" s="84"/>
      <c r="P1378" s="84"/>
      <c r="Q1378" s="84"/>
      <c r="R1378" s="84"/>
      <c r="S1378" s="84"/>
      <c r="T1378" s="84"/>
      <c r="U1378" s="84"/>
      <c r="V1378" s="84"/>
      <c r="W1378" s="84"/>
      <c r="X1378" s="84"/>
      <c r="Y1378" s="84"/>
      <c r="Z1378" s="84"/>
      <c r="AA1378" s="84"/>
      <c r="AB1378" s="84"/>
      <c r="AC1378" s="84"/>
      <c r="AD1378" s="84"/>
      <c r="AE1378" s="84"/>
      <c r="AF1378" s="84"/>
      <c r="AG1378" s="84"/>
      <c r="AH1378" s="84"/>
      <c r="AI1378" s="84"/>
      <c r="AJ1378" s="84"/>
    </row>
    <row r="1379" spans="1:36" x14ac:dyDescent="0.25">
      <c r="A1379" s="257"/>
      <c r="B1379" s="85"/>
      <c r="C1379" s="85"/>
      <c r="D1379" s="85"/>
      <c r="E1379" s="85"/>
      <c r="F1379" s="85"/>
      <c r="G1379" s="85"/>
      <c r="H1379" s="85"/>
      <c r="I1379" s="85"/>
      <c r="J1379" s="85"/>
      <c r="K1379" s="85"/>
      <c r="L1379" s="85"/>
      <c r="M1379" s="85"/>
      <c r="N1379" s="85"/>
      <c r="O1379" s="85"/>
      <c r="P1379" s="85"/>
      <c r="Q1379" s="85"/>
      <c r="R1379" s="85"/>
      <c r="S1379" s="85"/>
      <c r="T1379" s="85"/>
      <c r="U1379" s="85"/>
      <c r="V1379" s="85"/>
      <c r="W1379" s="85"/>
      <c r="X1379" s="85"/>
      <c r="Y1379" s="85"/>
      <c r="Z1379" s="85"/>
      <c r="AA1379" s="85"/>
      <c r="AB1379" s="85"/>
      <c r="AC1379" s="85"/>
      <c r="AD1379" s="85"/>
      <c r="AE1379" s="85"/>
      <c r="AF1379" s="85"/>
      <c r="AG1379" s="85"/>
      <c r="AH1379" s="85"/>
      <c r="AI1379" s="85"/>
      <c r="AJ1379" s="85"/>
    </row>
    <row r="1380" spans="1:36" x14ac:dyDescent="0.25">
      <c r="A1380" s="256"/>
      <c r="B1380" s="84"/>
      <c r="C1380" s="84"/>
      <c r="D1380" s="84"/>
      <c r="E1380" s="84"/>
      <c r="F1380" s="84"/>
      <c r="G1380" s="84"/>
      <c r="H1380" s="84"/>
      <c r="I1380" s="84"/>
      <c r="J1380" s="84"/>
      <c r="K1380" s="84"/>
      <c r="L1380" s="84"/>
      <c r="M1380" s="84"/>
      <c r="N1380" s="84"/>
      <c r="O1380" s="84"/>
      <c r="P1380" s="84"/>
      <c r="Q1380" s="84"/>
      <c r="R1380" s="84"/>
      <c r="S1380" s="84"/>
      <c r="T1380" s="84"/>
      <c r="U1380" s="84"/>
      <c r="V1380" s="84"/>
      <c r="W1380" s="84"/>
      <c r="X1380" s="84"/>
      <c r="Y1380" s="84"/>
      <c r="Z1380" s="84"/>
      <c r="AA1380" s="84"/>
      <c r="AB1380" s="84"/>
      <c r="AC1380" s="84"/>
      <c r="AD1380" s="84"/>
      <c r="AE1380" s="84"/>
      <c r="AF1380" s="84"/>
      <c r="AG1380" s="84"/>
      <c r="AH1380" s="84"/>
      <c r="AI1380" s="84"/>
      <c r="AJ1380" s="84"/>
    </row>
    <row r="1381" spans="1:36" x14ac:dyDescent="0.25">
      <c r="A1381" s="257"/>
      <c r="B1381" s="85"/>
      <c r="C1381" s="85"/>
      <c r="D1381" s="85"/>
      <c r="E1381" s="85"/>
      <c r="F1381" s="85"/>
      <c r="G1381" s="85"/>
      <c r="H1381" s="85"/>
      <c r="I1381" s="85"/>
      <c r="J1381" s="85"/>
      <c r="K1381" s="85"/>
      <c r="L1381" s="85"/>
      <c r="M1381" s="85"/>
      <c r="N1381" s="85"/>
      <c r="O1381" s="85"/>
      <c r="P1381" s="85"/>
      <c r="Q1381" s="85"/>
      <c r="R1381" s="85"/>
      <c r="S1381" s="85"/>
      <c r="T1381" s="85"/>
      <c r="U1381" s="85"/>
      <c r="V1381" s="85"/>
      <c r="W1381" s="85"/>
      <c r="X1381" s="85"/>
      <c r="Y1381" s="85"/>
      <c r="Z1381" s="85"/>
      <c r="AA1381" s="85"/>
      <c r="AB1381" s="85"/>
      <c r="AC1381" s="85"/>
      <c r="AD1381" s="85"/>
      <c r="AE1381" s="85"/>
      <c r="AF1381" s="85"/>
      <c r="AG1381" s="85"/>
      <c r="AH1381" s="85"/>
      <c r="AI1381" s="85"/>
      <c r="AJ1381" s="85"/>
    </row>
    <row r="1382" spans="1:36" x14ac:dyDescent="0.25">
      <c r="A1382" s="256"/>
      <c r="B1382" s="84"/>
      <c r="C1382" s="84"/>
      <c r="D1382" s="84"/>
      <c r="E1382" s="84"/>
      <c r="F1382" s="84"/>
      <c r="G1382" s="84"/>
      <c r="H1382" s="84"/>
      <c r="I1382" s="84"/>
      <c r="J1382" s="84"/>
      <c r="K1382" s="84"/>
      <c r="L1382" s="84"/>
      <c r="M1382" s="84"/>
      <c r="N1382" s="84"/>
      <c r="O1382" s="84"/>
      <c r="P1382" s="84"/>
      <c r="Q1382" s="84"/>
      <c r="R1382" s="84"/>
      <c r="S1382" s="84"/>
      <c r="T1382" s="84"/>
      <c r="U1382" s="84"/>
      <c r="V1382" s="84"/>
      <c r="W1382" s="84"/>
      <c r="X1382" s="84"/>
      <c r="Y1382" s="84"/>
      <c r="Z1382" s="84"/>
      <c r="AA1382" s="84"/>
      <c r="AB1382" s="84"/>
      <c r="AC1382" s="84"/>
      <c r="AD1382" s="84"/>
      <c r="AE1382" s="84"/>
      <c r="AF1382" s="84"/>
      <c r="AG1382" s="84"/>
      <c r="AH1382" s="84"/>
      <c r="AI1382" s="84"/>
      <c r="AJ1382" s="84"/>
    </row>
    <row r="1383" spans="1:36" x14ac:dyDescent="0.25">
      <c r="A1383" s="257"/>
      <c r="B1383" s="85"/>
      <c r="C1383" s="85"/>
      <c r="D1383" s="85"/>
      <c r="E1383" s="85"/>
      <c r="F1383" s="85"/>
      <c r="G1383" s="85"/>
      <c r="H1383" s="85"/>
      <c r="I1383" s="85"/>
      <c r="J1383" s="85"/>
      <c r="K1383" s="85"/>
      <c r="L1383" s="85"/>
      <c r="M1383" s="85"/>
      <c r="N1383" s="85"/>
      <c r="O1383" s="85"/>
      <c r="P1383" s="85"/>
      <c r="Q1383" s="85"/>
      <c r="R1383" s="85"/>
      <c r="S1383" s="85"/>
      <c r="T1383" s="85"/>
      <c r="U1383" s="85"/>
      <c r="V1383" s="85"/>
      <c r="W1383" s="85"/>
      <c r="X1383" s="85"/>
      <c r="Y1383" s="85"/>
      <c r="Z1383" s="85"/>
      <c r="AA1383" s="85"/>
      <c r="AB1383" s="85"/>
      <c r="AC1383" s="85"/>
      <c r="AD1383" s="85"/>
      <c r="AE1383" s="85"/>
      <c r="AF1383" s="85"/>
      <c r="AG1383" s="85"/>
      <c r="AH1383" s="85"/>
      <c r="AI1383" s="85"/>
      <c r="AJ1383" s="85"/>
    </row>
    <row r="1384" spans="1:36" x14ac:dyDescent="0.25">
      <c r="A1384" s="256"/>
      <c r="B1384" s="84"/>
      <c r="C1384" s="84"/>
      <c r="D1384" s="84"/>
      <c r="E1384" s="84"/>
      <c r="F1384" s="84"/>
      <c r="G1384" s="84"/>
      <c r="H1384" s="84"/>
      <c r="I1384" s="84"/>
      <c r="J1384" s="84"/>
      <c r="K1384" s="84"/>
      <c r="L1384" s="84"/>
      <c r="M1384" s="84"/>
      <c r="N1384" s="84"/>
      <c r="O1384" s="84"/>
      <c r="P1384" s="84"/>
      <c r="Q1384" s="84"/>
      <c r="R1384" s="84"/>
      <c r="S1384" s="84"/>
      <c r="T1384" s="84"/>
      <c r="U1384" s="84"/>
      <c r="V1384" s="84"/>
      <c r="W1384" s="84"/>
      <c r="X1384" s="84"/>
      <c r="Y1384" s="84"/>
      <c r="Z1384" s="84"/>
      <c r="AA1384" s="84"/>
      <c r="AB1384" s="84"/>
      <c r="AC1384" s="84"/>
      <c r="AD1384" s="84"/>
      <c r="AE1384" s="84"/>
      <c r="AF1384" s="84"/>
      <c r="AG1384" s="84"/>
      <c r="AH1384" s="84"/>
      <c r="AI1384" s="84"/>
      <c r="AJ1384" s="84"/>
    </row>
    <row r="1385" spans="1:36" x14ac:dyDescent="0.25">
      <c r="A1385" s="257"/>
      <c r="B1385" s="85"/>
      <c r="C1385" s="85"/>
      <c r="D1385" s="85"/>
      <c r="E1385" s="85"/>
      <c r="F1385" s="85"/>
      <c r="G1385" s="85"/>
      <c r="H1385" s="85"/>
      <c r="I1385" s="85"/>
      <c r="J1385" s="85"/>
      <c r="K1385" s="85"/>
      <c r="L1385" s="85"/>
      <c r="M1385" s="85"/>
      <c r="N1385" s="85"/>
      <c r="O1385" s="85"/>
      <c r="P1385" s="85"/>
      <c r="Q1385" s="85"/>
      <c r="R1385" s="85"/>
      <c r="S1385" s="85"/>
      <c r="T1385" s="85"/>
      <c r="U1385" s="85"/>
      <c r="V1385" s="85"/>
      <c r="W1385" s="85"/>
      <c r="X1385" s="85"/>
      <c r="Y1385" s="85"/>
      <c r="Z1385" s="85"/>
      <c r="AA1385" s="85"/>
      <c r="AB1385" s="85"/>
      <c r="AC1385" s="85"/>
      <c r="AD1385" s="85"/>
      <c r="AE1385" s="85"/>
      <c r="AF1385" s="85"/>
      <c r="AG1385" s="85"/>
      <c r="AH1385" s="85"/>
      <c r="AI1385" s="85"/>
      <c r="AJ1385" s="85"/>
    </row>
    <row r="1386" spans="1:36" x14ac:dyDescent="0.25">
      <c r="A1386" s="256"/>
      <c r="B1386" s="84"/>
      <c r="C1386" s="84"/>
      <c r="D1386" s="84"/>
      <c r="E1386" s="84"/>
      <c r="F1386" s="84"/>
      <c r="G1386" s="84"/>
      <c r="H1386" s="84"/>
      <c r="I1386" s="84"/>
      <c r="J1386" s="84"/>
      <c r="K1386" s="84"/>
      <c r="L1386" s="84"/>
      <c r="M1386" s="84"/>
      <c r="N1386" s="84"/>
      <c r="O1386" s="84"/>
      <c r="P1386" s="84"/>
      <c r="Q1386" s="84"/>
      <c r="R1386" s="84"/>
      <c r="S1386" s="84"/>
      <c r="T1386" s="84"/>
      <c r="U1386" s="84"/>
      <c r="V1386" s="84"/>
      <c r="W1386" s="84"/>
      <c r="X1386" s="84"/>
      <c r="Y1386" s="84"/>
      <c r="Z1386" s="84"/>
      <c r="AA1386" s="84"/>
      <c r="AB1386" s="84"/>
      <c r="AC1386" s="84"/>
      <c r="AD1386" s="84"/>
      <c r="AE1386" s="84"/>
      <c r="AF1386" s="84"/>
      <c r="AG1386" s="84"/>
      <c r="AH1386" s="84"/>
      <c r="AI1386" s="84"/>
      <c r="AJ1386" s="84"/>
    </row>
    <row r="1387" spans="1:36" x14ac:dyDescent="0.25">
      <c r="A1387" s="257"/>
      <c r="B1387" s="85"/>
      <c r="C1387" s="85"/>
      <c r="D1387" s="85"/>
      <c r="E1387" s="85"/>
      <c r="F1387" s="85"/>
      <c r="G1387" s="85"/>
      <c r="H1387" s="85"/>
      <c r="I1387" s="85"/>
      <c r="J1387" s="85"/>
      <c r="K1387" s="85"/>
      <c r="L1387" s="85"/>
      <c r="M1387" s="85"/>
      <c r="N1387" s="85"/>
      <c r="O1387" s="85"/>
      <c r="P1387" s="85"/>
      <c r="Q1387" s="85"/>
      <c r="R1387" s="85"/>
      <c r="S1387" s="85"/>
      <c r="T1387" s="85"/>
      <c r="U1387" s="85"/>
      <c r="V1387" s="85"/>
      <c r="W1387" s="85"/>
      <c r="X1387" s="85"/>
      <c r="Y1387" s="85"/>
      <c r="Z1387" s="85"/>
      <c r="AA1387" s="85"/>
      <c r="AB1387" s="85"/>
      <c r="AC1387" s="85"/>
      <c r="AD1387" s="85"/>
      <c r="AE1387" s="85"/>
      <c r="AF1387" s="85"/>
      <c r="AG1387" s="85"/>
      <c r="AH1387" s="85"/>
      <c r="AI1387" s="85"/>
      <c r="AJ1387" s="85"/>
    </row>
    <row r="1388" spans="1:36" x14ac:dyDescent="0.25">
      <c r="A1388" s="256"/>
      <c r="B1388" s="84"/>
      <c r="C1388" s="84"/>
      <c r="D1388" s="84"/>
      <c r="E1388" s="84"/>
      <c r="F1388" s="84"/>
      <c r="G1388" s="84"/>
      <c r="H1388" s="84"/>
      <c r="I1388" s="84"/>
      <c r="J1388" s="84"/>
      <c r="K1388" s="84"/>
      <c r="L1388" s="84"/>
      <c r="M1388" s="84"/>
      <c r="N1388" s="84"/>
      <c r="O1388" s="84"/>
      <c r="P1388" s="84"/>
      <c r="Q1388" s="84"/>
      <c r="R1388" s="84"/>
      <c r="S1388" s="84"/>
      <c r="T1388" s="84"/>
      <c r="U1388" s="84"/>
      <c r="V1388" s="84"/>
      <c r="W1388" s="84"/>
      <c r="X1388" s="84"/>
      <c r="Y1388" s="84"/>
      <c r="Z1388" s="84"/>
      <c r="AA1388" s="84"/>
      <c r="AB1388" s="84"/>
      <c r="AC1388" s="84"/>
      <c r="AD1388" s="84"/>
      <c r="AE1388" s="84"/>
      <c r="AF1388" s="84"/>
      <c r="AG1388" s="84"/>
      <c r="AH1388" s="84"/>
      <c r="AI1388" s="84"/>
      <c r="AJ1388" s="84"/>
    </row>
    <row r="1389" spans="1:36" x14ac:dyDescent="0.25">
      <c r="A1389" s="257"/>
      <c r="B1389" s="85"/>
      <c r="C1389" s="85"/>
      <c r="D1389" s="85"/>
      <c r="E1389" s="85"/>
      <c r="F1389" s="85"/>
      <c r="G1389" s="85"/>
      <c r="H1389" s="85"/>
      <c r="I1389" s="85"/>
      <c r="J1389" s="85"/>
      <c r="K1389" s="85"/>
      <c r="L1389" s="85"/>
      <c r="M1389" s="85"/>
      <c r="N1389" s="85"/>
      <c r="O1389" s="85"/>
      <c r="P1389" s="85"/>
      <c r="Q1389" s="85"/>
      <c r="R1389" s="85"/>
      <c r="S1389" s="85"/>
      <c r="T1389" s="85"/>
      <c r="U1389" s="85"/>
      <c r="V1389" s="85"/>
      <c r="W1389" s="85"/>
      <c r="X1389" s="85"/>
      <c r="Y1389" s="85"/>
      <c r="Z1389" s="85"/>
      <c r="AA1389" s="85"/>
      <c r="AB1389" s="85"/>
      <c r="AC1389" s="85"/>
      <c r="AD1389" s="85"/>
      <c r="AE1389" s="85"/>
      <c r="AF1389" s="85"/>
      <c r="AG1389" s="85"/>
      <c r="AH1389" s="85"/>
      <c r="AI1389" s="85"/>
      <c r="AJ1389" s="85"/>
    </row>
    <row r="1390" spans="1:36" x14ac:dyDescent="0.25">
      <c r="A1390" s="256"/>
      <c r="B1390" s="84"/>
      <c r="C1390" s="84"/>
      <c r="D1390" s="84"/>
      <c r="E1390" s="84"/>
      <c r="F1390" s="84"/>
      <c r="G1390" s="84"/>
      <c r="H1390" s="84"/>
      <c r="I1390" s="84"/>
      <c r="J1390" s="84"/>
      <c r="K1390" s="84"/>
      <c r="L1390" s="84"/>
      <c r="M1390" s="84"/>
      <c r="N1390" s="84"/>
      <c r="O1390" s="84"/>
      <c r="P1390" s="84"/>
      <c r="Q1390" s="84"/>
      <c r="R1390" s="84"/>
      <c r="S1390" s="84"/>
      <c r="T1390" s="84"/>
      <c r="U1390" s="84"/>
      <c r="V1390" s="84"/>
      <c r="W1390" s="84"/>
      <c r="X1390" s="84"/>
      <c r="Y1390" s="84"/>
      <c r="Z1390" s="84"/>
      <c r="AA1390" s="84"/>
      <c r="AB1390" s="84"/>
      <c r="AC1390" s="84"/>
      <c r="AD1390" s="84"/>
      <c r="AE1390" s="84"/>
      <c r="AF1390" s="84"/>
      <c r="AG1390" s="84"/>
      <c r="AH1390" s="84"/>
      <c r="AI1390" s="84"/>
      <c r="AJ1390" s="84"/>
    </row>
    <row r="1391" spans="1:36" x14ac:dyDescent="0.25">
      <c r="A1391" s="257"/>
      <c r="B1391" s="85"/>
      <c r="C1391" s="85"/>
      <c r="D1391" s="85"/>
      <c r="E1391" s="85"/>
      <c r="F1391" s="85"/>
      <c r="G1391" s="85"/>
      <c r="H1391" s="85"/>
      <c r="I1391" s="85"/>
      <c r="J1391" s="85"/>
      <c r="K1391" s="85"/>
      <c r="L1391" s="85"/>
      <c r="M1391" s="85"/>
      <c r="N1391" s="85"/>
      <c r="O1391" s="85"/>
      <c r="P1391" s="85"/>
      <c r="Q1391" s="85"/>
      <c r="R1391" s="85"/>
      <c r="S1391" s="85"/>
      <c r="T1391" s="85"/>
      <c r="U1391" s="85"/>
      <c r="V1391" s="85"/>
      <c r="W1391" s="85"/>
      <c r="X1391" s="85"/>
      <c r="Y1391" s="85"/>
      <c r="Z1391" s="85"/>
      <c r="AA1391" s="85"/>
      <c r="AB1391" s="85"/>
      <c r="AC1391" s="85"/>
      <c r="AD1391" s="85"/>
      <c r="AE1391" s="85"/>
      <c r="AF1391" s="85"/>
      <c r="AG1391" s="85"/>
      <c r="AH1391" s="85"/>
      <c r="AI1391" s="85"/>
      <c r="AJ1391" s="85"/>
    </row>
    <row r="1392" spans="1:36" x14ac:dyDescent="0.25">
      <c r="A1392" s="256"/>
      <c r="B1392" s="84"/>
      <c r="C1392" s="84"/>
      <c r="D1392" s="84"/>
      <c r="E1392" s="84"/>
      <c r="F1392" s="84"/>
      <c r="G1392" s="84"/>
      <c r="H1392" s="84"/>
      <c r="I1392" s="84"/>
      <c r="J1392" s="84"/>
      <c r="K1392" s="84"/>
      <c r="L1392" s="84"/>
      <c r="M1392" s="84"/>
      <c r="N1392" s="84"/>
      <c r="O1392" s="84"/>
      <c r="P1392" s="84"/>
      <c r="Q1392" s="84"/>
      <c r="R1392" s="84"/>
      <c r="S1392" s="84"/>
      <c r="T1392" s="84"/>
      <c r="U1392" s="84"/>
      <c r="V1392" s="84"/>
      <c r="W1392" s="84"/>
      <c r="X1392" s="84"/>
      <c r="Y1392" s="84"/>
      <c r="Z1392" s="84"/>
      <c r="AA1392" s="84"/>
      <c r="AB1392" s="84"/>
      <c r="AC1392" s="84"/>
      <c r="AD1392" s="84"/>
      <c r="AE1392" s="84"/>
      <c r="AF1392" s="84"/>
      <c r="AG1392" s="84"/>
      <c r="AH1392" s="84"/>
      <c r="AI1392" s="84"/>
      <c r="AJ1392" s="84"/>
    </row>
    <row r="1393" spans="1:36" x14ac:dyDescent="0.25">
      <c r="A1393" s="257"/>
      <c r="B1393" s="85"/>
      <c r="C1393" s="85"/>
      <c r="D1393" s="85"/>
      <c r="E1393" s="85"/>
      <c r="F1393" s="85"/>
      <c r="G1393" s="85"/>
      <c r="H1393" s="85"/>
      <c r="I1393" s="85"/>
      <c r="J1393" s="85"/>
      <c r="K1393" s="85"/>
      <c r="L1393" s="85"/>
      <c r="M1393" s="85"/>
      <c r="N1393" s="85"/>
      <c r="O1393" s="85"/>
      <c r="P1393" s="85"/>
      <c r="Q1393" s="85"/>
      <c r="R1393" s="85"/>
      <c r="S1393" s="85"/>
      <c r="T1393" s="85"/>
      <c r="U1393" s="85"/>
      <c r="V1393" s="85"/>
      <c r="W1393" s="85"/>
      <c r="X1393" s="85"/>
      <c r="Y1393" s="85"/>
      <c r="Z1393" s="85"/>
      <c r="AA1393" s="85"/>
      <c r="AB1393" s="85"/>
      <c r="AC1393" s="85"/>
      <c r="AD1393" s="85"/>
      <c r="AE1393" s="85"/>
      <c r="AF1393" s="85"/>
      <c r="AG1393" s="85"/>
      <c r="AH1393" s="85"/>
      <c r="AI1393" s="85"/>
      <c r="AJ1393" s="85"/>
    </row>
    <row r="1394" spans="1:36" x14ac:dyDescent="0.25">
      <c r="A1394" s="256"/>
      <c r="B1394" s="84"/>
      <c r="C1394" s="84"/>
      <c r="D1394" s="84"/>
      <c r="E1394" s="84"/>
      <c r="F1394" s="84"/>
      <c r="G1394" s="84"/>
      <c r="H1394" s="84"/>
      <c r="I1394" s="84"/>
      <c r="J1394" s="84"/>
      <c r="K1394" s="84"/>
      <c r="L1394" s="84"/>
      <c r="M1394" s="84"/>
      <c r="N1394" s="84"/>
      <c r="O1394" s="84"/>
      <c r="P1394" s="84"/>
      <c r="Q1394" s="84"/>
      <c r="R1394" s="84"/>
      <c r="S1394" s="84"/>
      <c r="T1394" s="84"/>
      <c r="U1394" s="84"/>
      <c r="V1394" s="84"/>
      <c r="W1394" s="84"/>
      <c r="X1394" s="84"/>
      <c r="Y1394" s="84"/>
      <c r="Z1394" s="84"/>
      <c r="AA1394" s="84"/>
      <c r="AB1394" s="84"/>
      <c r="AC1394" s="84"/>
      <c r="AD1394" s="84"/>
      <c r="AE1394" s="84"/>
      <c r="AF1394" s="84"/>
      <c r="AG1394" s="84"/>
      <c r="AH1394" s="84"/>
      <c r="AI1394" s="84"/>
      <c r="AJ1394" s="84"/>
    </row>
    <row r="1395" spans="1:36" x14ac:dyDescent="0.25">
      <c r="A1395" s="257"/>
      <c r="B1395" s="85"/>
      <c r="C1395" s="85"/>
      <c r="D1395" s="85"/>
      <c r="E1395" s="85"/>
      <c r="F1395" s="85"/>
      <c r="G1395" s="85"/>
      <c r="H1395" s="85"/>
      <c r="I1395" s="85"/>
      <c r="J1395" s="85"/>
      <c r="K1395" s="85"/>
      <c r="L1395" s="85"/>
      <c r="M1395" s="85"/>
      <c r="N1395" s="85"/>
      <c r="O1395" s="85"/>
      <c r="P1395" s="85"/>
      <c r="Q1395" s="85"/>
      <c r="R1395" s="85"/>
      <c r="S1395" s="85"/>
      <c r="T1395" s="85"/>
      <c r="U1395" s="85"/>
      <c r="V1395" s="85"/>
      <c r="W1395" s="85"/>
      <c r="X1395" s="85"/>
      <c r="Y1395" s="85"/>
      <c r="Z1395" s="85"/>
      <c r="AA1395" s="85"/>
      <c r="AB1395" s="85"/>
      <c r="AC1395" s="85"/>
      <c r="AD1395" s="85"/>
      <c r="AE1395" s="85"/>
      <c r="AF1395" s="85"/>
      <c r="AG1395" s="85"/>
      <c r="AH1395" s="85"/>
      <c r="AI1395" s="85"/>
      <c r="AJ1395" s="85"/>
    </row>
    <row r="1396" spans="1:36" x14ac:dyDescent="0.25">
      <c r="A1396" s="256"/>
      <c r="B1396" s="84"/>
      <c r="C1396" s="84"/>
      <c r="D1396" s="84"/>
      <c r="E1396" s="84"/>
      <c r="F1396" s="84"/>
      <c r="G1396" s="84"/>
      <c r="H1396" s="84"/>
      <c r="I1396" s="84"/>
      <c r="J1396" s="84"/>
      <c r="K1396" s="84"/>
      <c r="L1396" s="84"/>
      <c r="M1396" s="84"/>
      <c r="N1396" s="84"/>
      <c r="O1396" s="84"/>
      <c r="P1396" s="84"/>
      <c r="Q1396" s="84"/>
      <c r="R1396" s="84"/>
      <c r="S1396" s="84"/>
      <c r="T1396" s="84"/>
      <c r="U1396" s="84"/>
      <c r="V1396" s="84"/>
      <c r="W1396" s="84"/>
      <c r="X1396" s="84"/>
      <c r="Y1396" s="84"/>
      <c r="Z1396" s="84"/>
      <c r="AA1396" s="84"/>
      <c r="AB1396" s="84"/>
      <c r="AC1396" s="84"/>
      <c r="AD1396" s="84"/>
      <c r="AE1396" s="84"/>
      <c r="AF1396" s="84"/>
      <c r="AG1396" s="84"/>
      <c r="AH1396" s="84"/>
      <c r="AI1396" s="84"/>
      <c r="AJ1396" s="84"/>
    </row>
    <row r="1397" spans="1:36" x14ac:dyDescent="0.25">
      <c r="A1397" s="257"/>
      <c r="B1397" s="85"/>
      <c r="C1397" s="85"/>
      <c r="D1397" s="85"/>
      <c r="E1397" s="85"/>
      <c r="F1397" s="85"/>
      <c r="G1397" s="85"/>
      <c r="H1397" s="85"/>
      <c r="I1397" s="85"/>
      <c r="J1397" s="85"/>
      <c r="K1397" s="85"/>
      <c r="L1397" s="85"/>
      <c r="M1397" s="85"/>
      <c r="N1397" s="85"/>
      <c r="O1397" s="85"/>
      <c r="P1397" s="85"/>
      <c r="Q1397" s="85"/>
      <c r="R1397" s="85"/>
      <c r="S1397" s="85"/>
      <c r="T1397" s="85"/>
      <c r="U1397" s="85"/>
      <c r="V1397" s="85"/>
      <c r="W1397" s="85"/>
      <c r="X1397" s="85"/>
      <c r="Y1397" s="85"/>
      <c r="Z1397" s="85"/>
      <c r="AA1397" s="85"/>
      <c r="AB1397" s="85"/>
      <c r="AC1397" s="85"/>
      <c r="AD1397" s="85"/>
      <c r="AE1397" s="85"/>
      <c r="AF1397" s="85"/>
      <c r="AG1397" s="85"/>
      <c r="AH1397" s="85"/>
      <c r="AI1397" s="85"/>
      <c r="AJ1397" s="85"/>
    </row>
    <row r="1398" spans="1:36" x14ac:dyDescent="0.25">
      <c r="A1398" s="256"/>
      <c r="B1398" s="84"/>
      <c r="C1398" s="84"/>
      <c r="D1398" s="84"/>
      <c r="E1398" s="84"/>
      <c r="F1398" s="84"/>
      <c r="G1398" s="84"/>
      <c r="H1398" s="84"/>
      <c r="I1398" s="84"/>
      <c r="J1398" s="84"/>
      <c r="K1398" s="84"/>
      <c r="L1398" s="84"/>
      <c r="M1398" s="84"/>
      <c r="N1398" s="84"/>
      <c r="O1398" s="84"/>
      <c r="P1398" s="84"/>
      <c r="Q1398" s="84"/>
      <c r="R1398" s="84"/>
      <c r="S1398" s="84"/>
      <c r="T1398" s="84"/>
      <c r="U1398" s="84"/>
      <c r="V1398" s="84"/>
      <c r="W1398" s="84"/>
      <c r="X1398" s="84"/>
      <c r="Y1398" s="84"/>
      <c r="Z1398" s="84"/>
      <c r="AA1398" s="84"/>
      <c r="AB1398" s="84"/>
      <c r="AC1398" s="84"/>
      <c r="AD1398" s="84"/>
      <c r="AE1398" s="84"/>
      <c r="AF1398" s="84"/>
      <c r="AG1398" s="84"/>
      <c r="AH1398" s="84"/>
      <c r="AI1398" s="84"/>
      <c r="AJ1398" s="84"/>
    </row>
    <row r="1399" spans="1:36" x14ac:dyDescent="0.25">
      <c r="A1399" s="257"/>
      <c r="B1399" s="85"/>
      <c r="C1399" s="85"/>
      <c r="D1399" s="85"/>
      <c r="E1399" s="85"/>
      <c r="F1399" s="85"/>
      <c r="G1399" s="85"/>
      <c r="H1399" s="85"/>
      <c r="I1399" s="85"/>
      <c r="J1399" s="85"/>
      <c r="K1399" s="85"/>
      <c r="L1399" s="85"/>
      <c r="M1399" s="85"/>
      <c r="N1399" s="85"/>
      <c r="O1399" s="85"/>
      <c r="P1399" s="85"/>
      <c r="Q1399" s="85"/>
      <c r="R1399" s="85"/>
      <c r="S1399" s="85"/>
      <c r="T1399" s="85"/>
      <c r="U1399" s="85"/>
      <c r="V1399" s="85"/>
      <c r="W1399" s="85"/>
      <c r="X1399" s="85"/>
      <c r="Y1399" s="85"/>
      <c r="Z1399" s="85"/>
      <c r="AA1399" s="85"/>
      <c r="AB1399" s="85"/>
      <c r="AC1399" s="85"/>
      <c r="AD1399" s="85"/>
      <c r="AE1399" s="85"/>
      <c r="AF1399" s="85"/>
      <c r="AG1399" s="85"/>
      <c r="AH1399" s="85"/>
      <c r="AI1399" s="85"/>
      <c r="AJ1399" s="85"/>
    </row>
    <row r="1400" spans="1:36" x14ac:dyDescent="0.25">
      <c r="A1400" s="256"/>
      <c r="B1400" s="84"/>
      <c r="C1400" s="84"/>
      <c r="D1400" s="84"/>
      <c r="E1400" s="84"/>
      <c r="F1400" s="84"/>
      <c r="G1400" s="84"/>
      <c r="H1400" s="84"/>
      <c r="I1400" s="84"/>
      <c r="J1400" s="84"/>
      <c r="K1400" s="84"/>
      <c r="L1400" s="84"/>
      <c r="M1400" s="84"/>
      <c r="N1400" s="84"/>
      <c r="O1400" s="84"/>
      <c r="P1400" s="84"/>
      <c r="Q1400" s="84"/>
      <c r="R1400" s="84"/>
      <c r="S1400" s="84"/>
      <c r="T1400" s="84"/>
      <c r="U1400" s="84"/>
      <c r="V1400" s="84"/>
      <c r="W1400" s="84"/>
      <c r="X1400" s="84"/>
      <c r="Y1400" s="84"/>
      <c r="Z1400" s="84"/>
      <c r="AA1400" s="84"/>
      <c r="AB1400" s="84"/>
      <c r="AC1400" s="84"/>
      <c r="AD1400" s="84"/>
      <c r="AE1400" s="84"/>
      <c r="AF1400" s="84"/>
      <c r="AG1400" s="84"/>
      <c r="AH1400" s="84"/>
      <c r="AI1400" s="84"/>
      <c r="AJ1400" s="84"/>
    </row>
    <row r="1401" spans="1:36" x14ac:dyDescent="0.25">
      <c r="A1401" s="257"/>
      <c r="B1401" s="85"/>
      <c r="C1401" s="85"/>
      <c r="D1401" s="85"/>
      <c r="E1401" s="85"/>
      <c r="F1401" s="85"/>
      <c r="G1401" s="85"/>
      <c r="H1401" s="85"/>
      <c r="I1401" s="85"/>
      <c r="J1401" s="85"/>
      <c r="K1401" s="85"/>
      <c r="L1401" s="85"/>
      <c r="M1401" s="85"/>
      <c r="N1401" s="85"/>
      <c r="O1401" s="85"/>
      <c r="P1401" s="85"/>
      <c r="Q1401" s="85"/>
      <c r="R1401" s="85"/>
      <c r="S1401" s="85"/>
      <c r="T1401" s="85"/>
      <c r="U1401" s="85"/>
      <c r="V1401" s="85"/>
      <c r="W1401" s="85"/>
      <c r="X1401" s="85"/>
      <c r="Y1401" s="85"/>
      <c r="Z1401" s="85"/>
      <c r="AA1401" s="85"/>
      <c r="AB1401" s="85"/>
      <c r="AC1401" s="85"/>
      <c r="AD1401" s="85"/>
      <c r="AE1401" s="85"/>
      <c r="AF1401" s="85"/>
      <c r="AG1401" s="85"/>
      <c r="AH1401" s="85"/>
      <c r="AI1401" s="85"/>
      <c r="AJ1401" s="85"/>
    </row>
    <row r="1402" spans="1:36" x14ac:dyDescent="0.25">
      <c r="A1402" s="256"/>
      <c r="B1402" s="84"/>
      <c r="C1402" s="84"/>
      <c r="D1402" s="84"/>
      <c r="E1402" s="84"/>
      <c r="F1402" s="84"/>
      <c r="G1402" s="84"/>
      <c r="H1402" s="84"/>
      <c r="I1402" s="84"/>
      <c r="J1402" s="84"/>
      <c r="K1402" s="84"/>
      <c r="L1402" s="84"/>
      <c r="M1402" s="84"/>
      <c r="N1402" s="84"/>
      <c r="O1402" s="84"/>
      <c r="P1402" s="84"/>
      <c r="Q1402" s="84"/>
      <c r="R1402" s="84"/>
      <c r="S1402" s="84"/>
      <c r="T1402" s="84"/>
      <c r="U1402" s="84"/>
      <c r="V1402" s="84"/>
      <c r="W1402" s="84"/>
      <c r="X1402" s="84"/>
      <c r="Y1402" s="84"/>
      <c r="Z1402" s="84"/>
      <c r="AA1402" s="84"/>
      <c r="AB1402" s="84"/>
      <c r="AC1402" s="84"/>
      <c r="AD1402" s="84"/>
      <c r="AE1402" s="84"/>
      <c r="AF1402" s="84"/>
      <c r="AG1402" s="84"/>
      <c r="AH1402" s="84"/>
      <c r="AI1402" s="84"/>
      <c r="AJ1402" s="84"/>
    </row>
    <row r="1403" spans="1:36" x14ac:dyDescent="0.25">
      <c r="A1403" s="257"/>
      <c r="B1403" s="85"/>
      <c r="C1403" s="85"/>
      <c r="D1403" s="85"/>
      <c r="E1403" s="85"/>
      <c r="F1403" s="85"/>
      <c r="G1403" s="85"/>
      <c r="H1403" s="85"/>
      <c r="I1403" s="85"/>
      <c r="J1403" s="85"/>
      <c r="K1403" s="85"/>
      <c r="L1403" s="85"/>
      <c r="M1403" s="85"/>
      <c r="N1403" s="85"/>
      <c r="O1403" s="85"/>
      <c r="P1403" s="85"/>
      <c r="Q1403" s="85"/>
      <c r="R1403" s="85"/>
      <c r="S1403" s="85"/>
      <c r="T1403" s="85"/>
      <c r="U1403" s="85"/>
      <c r="V1403" s="85"/>
      <c r="W1403" s="85"/>
      <c r="X1403" s="85"/>
      <c r="Y1403" s="85"/>
      <c r="Z1403" s="85"/>
      <c r="AA1403" s="85"/>
      <c r="AB1403" s="85"/>
      <c r="AC1403" s="85"/>
      <c r="AD1403" s="85"/>
      <c r="AE1403" s="85"/>
      <c r="AF1403" s="85"/>
      <c r="AG1403" s="85"/>
      <c r="AH1403" s="85"/>
      <c r="AI1403" s="85"/>
      <c r="AJ1403" s="85"/>
    </row>
    <row r="1404" spans="1:36" x14ac:dyDescent="0.25">
      <c r="A1404" s="256"/>
      <c r="B1404" s="84"/>
      <c r="C1404" s="84"/>
      <c r="D1404" s="84"/>
      <c r="E1404" s="84"/>
      <c r="F1404" s="84"/>
      <c r="G1404" s="84"/>
      <c r="H1404" s="84"/>
      <c r="I1404" s="84"/>
      <c r="J1404" s="84"/>
      <c r="K1404" s="84"/>
      <c r="L1404" s="84"/>
      <c r="M1404" s="84"/>
      <c r="N1404" s="84"/>
      <c r="O1404" s="84"/>
      <c r="P1404" s="84"/>
      <c r="Q1404" s="84"/>
      <c r="R1404" s="84"/>
      <c r="S1404" s="84"/>
      <c r="T1404" s="84"/>
      <c r="U1404" s="84"/>
      <c r="V1404" s="84"/>
      <c r="W1404" s="84"/>
      <c r="X1404" s="84"/>
      <c r="Y1404" s="84"/>
      <c r="Z1404" s="84"/>
      <c r="AA1404" s="84"/>
      <c r="AB1404" s="84"/>
      <c r="AC1404" s="84"/>
      <c r="AD1404" s="84"/>
      <c r="AE1404" s="84"/>
      <c r="AF1404" s="84"/>
      <c r="AG1404" s="84"/>
      <c r="AH1404" s="84"/>
      <c r="AI1404" s="84"/>
      <c r="AJ1404" s="84"/>
    </row>
    <row r="1405" spans="1:36" x14ac:dyDescent="0.25">
      <c r="A1405" s="257"/>
      <c r="B1405" s="85"/>
      <c r="C1405" s="85"/>
      <c r="D1405" s="85"/>
      <c r="E1405" s="85"/>
      <c r="F1405" s="85"/>
      <c r="G1405" s="85"/>
      <c r="H1405" s="85"/>
      <c r="I1405" s="85"/>
      <c r="J1405" s="85"/>
      <c r="K1405" s="85"/>
      <c r="L1405" s="85"/>
      <c r="M1405" s="85"/>
      <c r="N1405" s="85"/>
      <c r="O1405" s="85"/>
      <c r="P1405" s="85"/>
      <c r="Q1405" s="85"/>
      <c r="R1405" s="85"/>
      <c r="S1405" s="85"/>
      <c r="T1405" s="85"/>
      <c r="U1405" s="85"/>
      <c r="V1405" s="85"/>
      <c r="W1405" s="85"/>
      <c r="X1405" s="85"/>
      <c r="Y1405" s="85"/>
      <c r="Z1405" s="85"/>
      <c r="AA1405" s="85"/>
      <c r="AB1405" s="85"/>
      <c r="AC1405" s="85"/>
      <c r="AD1405" s="85"/>
      <c r="AE1405" s="85"/>
      <c r="AF1405" s="85"/>
      <c r="AG1405" s="85"/>
      <c r="AH1405" s="85"/>
      <c r="AI1405" s="85"/>
      <c r="AJ1405" s="85"/>
    </row>
    <row r="1406" spans="1:36" x14ac:dyDescent="0.25">
      <c r="A1406" s="256"/>
      <c r="B1406" s="84"/>
      <c r="C1406" s="84"/>
      <c r="D1406" s="84"/>
      <c r="E1406" s="84"/>
      <c r="F1406" s="84"/>
      <c r="G1406" s="84"/>
      <c r="H1406" s="84"/>
      <c r="I1406" s="84"/>
      <c r="J1406" s="84"/>
      <c r="K1406" s="84"/>
      <c r="L1406" s="84"/>
      <c r="M1406" s="84"/>
      <c r="N1406" s="84"/>
      <c r="O1406" s="84"/>
      <c r="P1406" s="84"/>
      <c r="Q1406" s="84"/>
      <c r="R1406" s="84"/>
      <c r="S1406" s="84"/>
      <c r="T1406" s="84"/>
      <c r="U1406" s="84"/>
      <c r="V1406" s="84"/>
      <c r="W1406" s="84"/>
      <c r="X1406" s="84"/>
      <c r="Y1406" s="84"/>
      <c r="Z1406" s="84"/>
      <c r="AA1406" s="84"/>
      <c r="AB1406" s="84"/>
      <c r="AC1406" s="84"/>
      <c r="AD1406" s="84"/>
      <c r="AE1406" s="84"/>
      <c r="AF1406" s="84"/>
      <c r="AG1406" s="84"/>
      <c r="AH1406" s="84"/>
      <c r="AI1406" s="84"/>
      <c r="AJ1406" s="84"/>
    </row>
    <row r="1407" spans="1:36" x14ac:dyDescent="0.25">
      <c r="A1407" s="257"/>
      <c r="B1407" s="85"/>
      <c r="C1407" s="85"/>
      <c r="D1407" s="85"/>
      <c r="E1407" s="85"/>
      <c r="F1407" s="85"/>
      <c r="G1407" s="85"/>
      <c r="H1407" s="85"/>
      <c r="I1407" s="85"/>
      <c r="J1407" s="85"/>
      <c r="K1407" s="85"/>
      <c r="L1407" s="85"/>
      <c r="M1407" s="85"/>
      <c r="N1407" s="85"/>
      <c r="O1407" s="85"/>
      <c r="P1407" s="85"/>
      <c r="Q1407" s="85"/>
      <c r="R1407" s="85"/>
      <c r="S1407" s="85"/>
      <c r="T1407" s="85"/>
      <c r="U1407" s="85"/>
      <c r="V1407" s="85"/>
      <c r="W1407" s="85"/>
      <c r="X1407" s="85"/>
      <c r="Y1407" s="85"/>
      <c r="Z1407" s="85"/>
      <c r="AA1407" s="85"/>
      <c r="AB1407" s="85"/>
      <c r="AC1407" s="85"/>
      <c r="AD1407" s="85"/>
      <c r="AE1407" s="85"/>
      <c r="AF1407" s="85"/>
      <c r="AG1407" s="85"/>
      <c r="AH1407" s="85"/>
      <c r="AI1407" s="85"/>
      <c r="AJ1407" s="85"/>
    </row>
    <row r="1408" spans="1:36" x14ac:dyDescent="0.25">
      <c r="A1408" s="256"/>
      <c r="B1408" s="84"/>
      <c r="C1408" s="84"/>
      <c r="D1408" s="84"/>
      <c r="E1408" s="84"/>
      <c r="F1408" s="84"/>
      <c r="G1408" s="84"/>
      <c r="H1408" s="84"/>
      <c r="I1408" s="84"/>
      <c r="J1408" s="84"/>
      <c r="K1408" s="84"/>
      <c r="L1408" s="84"/>
      <c r="M1408" s="84"/>
      <c r="N1408" s="84"/>
      <c r="O1408" s="84"/>
      <c r="P1408" s="84"/>
      <c r="Q1408" s="84"/>
      <c r="R1408" s="84"/>
      <c r="S1408" s="84"/>
      <c r="T1408" s="84"/>
      <c r="U1408" s="84"/>
      <c r="V1408" s="84"/>
      <c r="W1408" s="84"/>
      <c r="X1408" s="84"/>
      <c r="Y1408" s="84"/>
      <c r="Z1408" s="84"/>
      <c r="AA1408" s="84"/>
      <c r="AB1408" s="84"/>
      <c r="AC1408" s="84"/>
      <c r="AD1408" s="84"/>
      <c r="AE1408" s="84"/>
      <c r="AF1408" s="84"/>
      <c r="AG1408" s="84"/>
      <c r="AH1408" s="84"/>
      <c r="AI1408" s="84"/>
      <c r="AJ1408" s="84"/>
    </row>
    <row r="1409" spans="1:36" x14ac:dyDescent="0.25">
      <c r="A1409" s="257"/>
      <c r="B1409" s="85"/>
      <c r="C1409" s="85"/>
      <c r="D1409" s="85"/>
      <c r="E1409" s="85"/>
      <c r="F1409" s="85"/>
      <c r="G1409" s="85"/>
      <c r="H1409" s="85"/>
      <c r="I1409" s="85"/>
      <c r="J1409" s="85"/>
      <c r="K1409" s="85"/>
      <c r="L1409" s="85"/>
      <c r="M1409" s="85"/>
      <c r="N1409" s="85"/>
      <c r="O1409" s="85"/>
      <c r="P1409" s="85"/>
      <c r="Q1409" s="85"/>
      <c r="R1409" s="85"/>
      <c r="S1409" s="85"/>
      <c r="T1409" s="85"/>
      <c r="U1409" s="85"/>
      <c r="V1409" s="85"/>
      <c r="W1409" s="85"/>
      <c r="X1409" s="85"/>
      <c r="Y1409" s="85"/>
      <c r="Z1409" s="85"/>
      <c r="AA1409" s="85"/>
      <c r="AB1409" s="85"/>
      <c r="AC1409" s="85"/>
      <c r="AD1409" s="85"/>
      <c r="AE1409" s="85"/>
      <c r="AF1409" s="85"/>
      <c r="AG1409" s="85"/>
      <c r="AH1409" s="85"/>
      <c r="AI1409" s="85"/>
      <c r="AJ1409" s="85"/>
    </row>
    <row r="1410" spans="1:36" x14ac:dyDescent="0.25">
      <c r="A1410" s="256"/>
      <c r="B1410" s="84"/>
      <c r="C1410" s="84"/>
      <c r="D1410" s="84"/>
      <c r="E1410" s="84"/>
      <c r="F1410" s="84"/>
      <c r="G1410" s="84"/>
      <c r="H1410" s="84"/>
      <c r="I1410" s="84"/>
      <c r="J1410" s="84"/>
      <c r="K1410" s="84"/>
      <c r="L1410" s="84"/>
      <c r="M1410" s="84"/>
      <c r="N1410" s="84"/>
      <c r="O1410" s="84"/>
      <c r="P1410" s="84"/>
      <c r="Q1410" s="84"/>
      <c r="R1410" s="84"/>
      <c r="S1410" s="84"/>
      <c r="T1410" s="84"/>
      <c r="U1410" s="84"/>
      <c r="V1410" s="84"/>
      <c r="W1410" s="84"/>
      <c r="X1410" s="84"/>
      <c r="Y1410" s="84"/>
      <c r="Z1410" s="84"/>
      <c r="AA1410" s="84"/>
      <c r="AB1410" s="84"/>
      <c r="AC1410" s="84"/>
      <c r="AD1410" s="84"/>
      <c r="AE1410" s="84"/>
      <c r="AF1410" s="84"/>
      <c r="AG1410" s="84"/>
      <c r="AH1410" s="84"/>
      <c r="AI1410" s="84"/>
      <c r="AJ1410" s="84"/>
    </row>
    <row r="1411" spans="1:36" x14ac:dyDescent="0.25">
      <c r="A1411" s="257"/>
      <c r="B1411" s="85"/>
      <c r="C1411" s="85"/>
      <c r="D1411" s="85"/>
      <c r="E1411" s="85"/>
      <c r="F1411" s="85"/>
      <c r="G1411" s="85"/>
      <c r="H1411" s="85"/>
      <c r="I1411" s="85"/>
      <c r="J1411" s="85"/>
      <c r="K1411" s="85"/>
      <c r="L1411" s="85"/>
      <c r="M1411" s="85"/>
      <c r="N1411" s="85"/>
      <c r="O1411" s="85"/>
      <c r="P1411" s="85"/>
      <c r="Q1411" s="85"/>
      <c r="R1411" s="85"/>
      <c r="S1411" s="85"/>
      <c r="T1411" s="85"/>
      <c r="U1411" s="85"/>
      <c r="V1411" s="85"/>
      <c r="W1411" s="85"/>
      <c r="X1411" s="85"/>
      <c r="Y1411" s="85"/>
      <c r="Z1411" s="85"/>
      <c r="AA1411" s="85"/>
      <c r="AB1411" s="85"/>
      <c r="AC1411" s="85"/>
      <c r="AD1411" s="85"/>
      <c r="AE1411" s="85"/>
      <c r="AF1411" s="85"/>
      <c r="AG1411" s="85"/>
      <c r="AH1411" s="85"/>
      <c r="AI1411" s="85"/>
      <c r="AJ1411" s="85"/>
    </row>
    <row r="1412" spans="1:36" x14ac:dyDescent="0.25">
      <c r="A1412" s="256"/>
      <c r="B1412" s="84"/>
      <c r="C1412" s="84"/>
      <c r="D1412" s="84"/>
      <c r="E1412" s="84"/>
      <c r="F1412" s="84"/>
      <c r="G1412" s="84"/>
      <c r="H1412" s="84"/>
      <c r="I1412" s="84"/>
      <c r="J1412" s="84"/>
      <c r="K1412" s="84"/>
      <c r="L1412" s="84"/>
      <c r="M1412" s="84"/>
      <c r="N1412" s="84"/>
      <c r="O1412" s="84"/>
      <c r="P1412" s="84"/>
      <c r="Q1412" s="84"/>
      <c r="R1412" s="84"/>
      <c r="S1412" s="84"/>
      <c r="T1412" s="84"/>
      <c r="U1412" s="84"/>
      <c r="V1412" s="84"/>
      <c r="W1412" s="84"/>
      <c r="X1412" s="84"/>
      <c r="Y1412" s="84"/>
      <c r="Z1412" s="84"/>
      <c r="AA1412" s="84"/>
      <c r="AB1412" s="84"/>
      <c r="AC1412" s="84"/>
      <c r="AD1412" s="84"/>
      <c r="AE1412" s="84"/>
      <c r="AF1412" s="84"/>
      <c r="AG1412" s="84"/>
      <c r="AH1412" s="84"/>
      <c r="AI1412" s="84"/>
      <c r="AJ1412" s="84"/>
    </row>
    <row r="1413" spans="1:36" x14ac:dyDescent="0.25">
      <c r="A1413" s="257"/>
      <c r="B1413" s="85"/>
      <c r="C1413" s="85"/>
      <c r="D1413" s="85"/>
      <c r="E1413" s="85"/>
      <c r="F1413" s="85"/>
      <c r="G1413" s="85"/>
      <c r="H1413" s="85"/>
      <c r="I1413" s="85"/>
      <c r="J1413" s="85"/>
      <c r="K1413" s="85"/>
      <c r="L1413" s="85"/>
      <c r="M1413" s="85"/>
      <c r="N1413" s="85"/>
      <c r="O1413" s="85"/>
      <c r="P1413" s="85"/>
      <c r="Q1413" s="85"/>
      <c r="R1413" s="85"/>
      <c r="S1413" s="85"/>
      <c r="T1413" s="85"/>
      <c r="U1413" s="85"/>
      <c r="V1413" s="85"/>
      <c r="W1413" s="85"/>
      <c r="X1413" s="85"/>
      <c r="Y1413" s="85"/>
      <c r="Z1413" s="85"/>
      <c r="AA1413" s="85"/>
      <c r="AB1413" s="85"/>
      <c r="AC1413" s="85"/>
      <c r="AD1413" s="85"/>
      <c r="AE1413" s="85"/>
      <c r="AF1413" s="85"/>
      <c r="AG1413" s="85"/>
      <c r="AH1413" s="85"/>
      <c r="AI1413" s="85"/>
      <c r="AJ1413" s="85"/>
    </row>
    <row r="1414" spans="1:36" x14ac:dyDescent="0.25">
      <c r="A1414" s="256"/>
      <c r="B1414" s="84"/>
      <c r="C1414" s="84"/>
      <c r="D1414" s="84"/>
      <c r="E1414" s="84"/>
      <c r="F1414" s="84"/>
      <c r="G1414" s="84"/>
      <c r="H1414" s="84"/>
      <c r="I1414" s="84"/>
      <c r="J1414" s="84"/>
      <c r="K1414" s="84"/>
      <c r="L1414" s="84"/>
      <c r="M1414" s="84"/>
      <c r="N1414" s="84"/>
      <c r="O1414" s="84"/>
      <c r="P1414" s="84"/>
      <c r="Q1414" s="84"/>
      <c r="R1414" s="84"/>
      <c r="S1414" s="84"/>
      <c r="T1414" s="84"/>
      <c r="U1414" s="84"/>
      <c r="V1414" s="84"/>
      <c r="W1414" s="84"/>
      <c r="X1414" s="84"/>
      <c r="Y1414" s="84"/>
      <c r="Z1414" s="84"/>
      <c r="AA1414" s="84"/>
      <c r="AB1414" s="84"/>
      <c r="AC1414" s="84"/>
      <c r="AD1414" s="84"/>
      <c r="AE1414" s="84"/>
      <c r="AF1414" s="84"/>
      <c r="AG1414" s="84"/>
      <c r="AH1414" s="84"/>
      <c r="AI1414" s="84"/>
      <c r="AJ1414" s="84"/>
    </row>
    <row r="1415" spans="1:36" x14ac:dyDescent="0.25">
      <c r="A1415" s="257"/>
      <c r="B1415" s="85"/>
      <c r="C1415" s="85"/>
      <c r="D1415" s="85"/>
      <c r="E1415" s="85"/>
      <c r="F1415" s="85"/>
      <c r="G1415" s="85"/>
      <c r="H1415" s="85"/>
      <c r="I1415" s="85"/>
      <c r="J1415" s="85"/>
      <c r="K1415" s="85"/>
      <c r="L1415" s="85"/>
      <c r="M1415" s="85"/>
      <c r="N1415" s="85"/>
      <c r="O1415" s="85"/>
      <c r="P1415" s="85"/>
      <c r="Q1415" s="85"/>
      <c r="R1415" s="85"/>
      <c r="S1415" s="85"/>
      <c r="T1415" s="85"/>
      <c r="U1415" s="85"/>
      <c r="V1415" s="85"/>
      <c r="W1415" s="85"/>
      <c r="X1415" s="85"/>
      <c r="Y1415" s="85"/>
      <c r="Z1415" s="85"/>
      <c r="AA1415" s="85"/>
      <c r="AB1415" s="85"/>
      <c r="AC1415" s="85"/>
      <c r="AD1415" s="85"/>
      <c r="AE1415" s="85"/>
      <c r="AF1415" s="85"/>
      <c r="AG1415" s="85"/>
      <c r="AH1415" s="85"/>
      <c r="AI1415" s="85"/>
      <c r="AJ1415" s="85"/>
    </row>
    <row r="1416" spans="1:36" x14ac:dyDescent="0.25">
      <c r="A1416" s="256"/>
      <c r="B1416" s="84"/>
      <c r="C1416" s="84"/>
      <c r="D1416" s="84"/>
      <c r="E1416" s="84"/>
      <c r="F1416" s="84"/>
      <c r="G1416" s="84"/>
      <c r="H1416" s="84"/>
      <c r="I1416" s="84"/>
      <c r="J1416" s="84"/>
      <c r="K1416" s="84"/>
      <c r="L1416" s="84"/>
      <c r="M1416" s="84"/>
      <c r="N1416" s="84"/>
      <c r="O1416" s="84"/>
      <c r="P1416" s="84"/>
      <c r="Q1416" s="84"/>
      <c r="R1416" s="84"/>
      <c r="S1416" s="84"/>
      <c r="T1416" s="84"/>
      <c r="U1416" s="84"/>
      <c r="V1416" s="84"/>
      <c r="W1416" s="84"/>
      <c r="X1416" s="84"/>
      <c r="Y1416" s="84"/>
      <c r="Z1416" s="84"/>
      <c r="AA1416" s="84"/>
      <c r="AB1416" s="84"/>
      <c r="AC1416" s="84"/>
      <c r="AD1416" s="84"/>
      <c r="AE1416" s="84"/>
      <c r="AF1416" s="84"/>
      <c r="AG1416" s="84"/>
      <c r="AH1416" s="84"/>
      <c r="AI1416" s="84"/>
      <c r="AJ1416" s="84"/>
    </row>
    <row r="1417" spans="1:36" x14ac:dyDescent="0.25">
      <c r="A1417" s="257"/>
      <c r="B1417" s="85"/>
      <c r="C1417" s="85"/>
      <c r="D1417" s="85"/>
      <c r="E1417" s="85"/>
      <c r="F1417" s="85"/>
      <c r="G1417" s="85"/>
      <c r="H1417" s="85"/>
      <c r="I1417" s="85"/>
      <c r="J1417" s="85"/>
      <c r="K1417" s="85"/>
      <c r="L1417" s="85"/>
      <c r="M1417" s="85"/>
      <c r="N1417" s="85"/>
      <c r="O1417" s="85"/>
      <c r="P1417" s="85"/>
      <c r="Q1417" s="85"/>
      <c r="R1417" s="85"/>
      <c r="S1417" s="85"/>
      <c r="T1417" s="85"/>
      <c r="U1417" s="85"/>
      <c r="V1417" s="85"/>
      <c r="W1417" s="85"/>
      <c r="X1417" s="85"/>
      <c r="Y1417" s="85"/>
      <c r="Z1417" s="85"/>
      <c r="AA1417" s="85"/>
      <c r="AB1417" s="85"/>
      <c r="AC1417" s="85"/>
      <c r="AD1417" s="85"/>
      <c r="AE1417" s="85"/>
      <c r="AF1417" s="85"/>
      <c r="AG1417" s="85"/>
      <c r="AH1417" s="85"/>
      <c r="AI1417" s="85"/>
      <c r="AJ1417" s="85"/>
    </row>
    <row r="1418" spans="1:36" x14ac:dyDescent="0.25">
      <c r="A1418" s="256"/>
      <c r="B1418" s="84"/>
      <c r="C1418" s="84"/>
      <c r="D1418" s="84"/>
      <c r="E1418" s="84"/>
      <c r="F1418" s="84"/>
      <c r="G1418" s="84"/>
      <c r="H1418" s="84"/>
      <c r="I1418" s="84"/>
      <c r="J1418" s="84"/>
      <c r="K1418" s="84"/>
      <c r="L1418" s="84"/>
      <c r="M1418" s="84"/>
      <c r="N1418" s="84"/>
      <c r="O1418" s="84"/>
      <c r="P1418" s="84"/>
      <c r="Q1418" s="84"/>
      <c r="R1418" s="84"/>
      <c r="S1418" s="84"/>
      <c r="T1418" s="84"/>
      <c r="U1418" s="84"/>
      <c r="V1418" s="84"/>
      <c r="W1418" s="84"/>
      <c r="X1418" s="84"/>
      <c r="Y1418" s="84"/>
      <c r="Z1418" s="84"/>
      <c r="AA1418" s="84"/>
      <c r="AB1418" s="84"/>
      <c r="AC1418" s="84"/>
      <c r="AD1418" s="84"/>
      <c r="AE1418" s="84"/>
      <c r="AF1418" s="84"/>
      <c r="AG1418" s="84"/>
      <c r="AH1418" s="84"/>
      <c r="AI1418" s="84"/>
      <c r="AJ1418" s="84"/>
    </row>
    <row r="1419" spans="1:36" x14ac:dyDescent="0.25">
      <c r="A1419" s="257"/>
      <c r="B1419" s="85"/>
      <c r="C1419" s="85"/>
      <c r="D1419" s="85"/>
      <c r="E1419" s="85"/>
      <c r="F1419" s="85"/>
      <c r="G1419" s="85"/>
      <c r="H1419" s="85"/>
      <c r="I1419" s="85"/>
      <c r="J1419" s="85"/>
      <c r="K1419" s="85"/>
      <c r="L1419" s="85"/>
      <c r="M1419" s="85"/>
      <c r="N1419" s="85"/>
      <c r="O1419" s="85"/>
      <c r="P1419" s="85"/>
      <c r="Q1419" s="85"/>
      <c r="R1419" s="85"/>
      <c r="S1419" s="85"/>
      <c r="T1419" s="85"/>
      <c r="U1419" s="85"/>
      <c r="V1419" s="85"/>
      <c r="W1419" s="85"/>
      <c r="X1419" s="85"/>
      <c r="Y1419" s="85"/>
      <c r="Z1419" s="85"/>
      <c r="AA1419" s="85"/>
      <c r="AB1419" s="85"/>
      <c r="AC1419" s="85"/>
      <c r="AD1419" s="85"/>
      <c r="AE1419" s="85"/>
      <c r="AF1419" s="85"/>
      <c r="AG1419" s="85"/>
      <c r="AH1419" s="85"/>
      <c r="AI1419" s="85"/>
      <c r="AJ1419" s="85"/>
    </row>
    <row r="1420" spans="1:36" x14ac:dyDescent="0.25">
      <c r="A1420" s="256"/>
      <c r="B1420" s="84"/>
      <c r="C1420" s="84"/>
      <c r="D1420" s="84"/>
      <c r="E1420" s="84"/>
      <c r="F1420" s="84"/>
      <c r="G1420" s="84"/>
      <c r="H1420" s="84"/>
      <c r="I1420" s="84"/>
      <c r="J1420" s="84"/>
      <c r="K1420" s="84"/>
      <c r="L1420" s="84"/>
      <c r="M1420" s="84"/>
      <c r="N1420" s="84"/>
      <c r="O1420" s="84"/>
      <c r="P1420" s="84"/>
      <c r="Q1420" s="84"/>
      <c r="R1420" s="84"/>
      <c r="S1420" s="84"/>
      <c r="T1420" s="84"/>
      <c r="U1420" s="84"/>
      <c r="V1420" s="84"/>
      <c r="W1420" s="84"/>
      <c r="X1420" s="84"/>
      <c r="Y1420" s="84"/>
      <c r="Z1420" s="84"/>
      <c r="AA1420" s="84"/>
      <c r="AB1420" s="84"/>
      <c r="AC1420" s="84"/>
      <c r="AD1420" s="84"/>
      <c r="AE1420" s="84"/>
      <c r="AF1420" s="84"/>
      <c r="AG1420" s="84"/>
      <c r="AH1420" s="84"/>
      <c r="AI1420" s="84"/>
      <c r="AJ1420" s="84"/>
    </row>
    <row r="1421" spans="1:36" x14ac:dyDescent="0.25">
      <c r="A1421" s="257"/>
      <c r="B1421" s="85"/>
      <c r="C1421" s="85"/>
      <c r="D1421" s="85"/>
      <c r="E1421" s="85"/>
      <c r="F1421" s="85"/>
      <c r="G1421" s="85"/>
      <c r="H1421" s="85"/>
      <c r="I1421" s="85"/>
      <c r="J1421" s="85"/>
      <c r="K1421" s="85"/>
      <c r="L1421" s="85"/>
      <c r="M1421" s="85"/>
      <c r="N1421" s="85"/>
      <c r="O1421" s="85"/>
      <c r="P1421" s="85"/>
      <c r="Q1421" s="85"/>
      <c r="R1421" s="85"/>
      <c r="S1421" s="85"/>
      <c r="T1421" s="85"/>
      <c r="U1421" s="85"/>
      <c r="V1421" s="85"/>
      <c r="W1421" s="85"/>
      <c r="X1421" s="85"/>
      <c r="Y1421" s="85"/>
      <c r="Z1421" s="85"/>
      <c r="AA1421" s="85"/>
      <c r="AB1421" s="85"/>
      <c r="AC1421" s="85"/>
      <c r="AD1421" s="85"/>
      <c r="AE1421" s="85"/>
      <c r="AF1421" s="85"/>
      <c r="AG1421" s="85"/>
      <c r="AH1421" s="85"/>
      <c r="AI1421" s="85"/>
      <c r="AJ1421" s="85"/>
    </row>
    <row r="1422" spans="1:36" x14ac:dyDescent="0.25">
      <c r="A1422" s="256"/>
      <c r="B1422" s="84"/>
      <c r="C1422" s="84"/>
      <c r="D1422" s="84"/>
      <c r="E1422" s="84"/>
      <c r="F1422" s="84"/>
      <c r="G1422" s="84"/>
      <c r="H1422" s="84"/>
      <c r="I1422" s="84"/>
      <c r="J1422" s="84"/>
      <c r="K1422" s="84"/>
      <c r="L1422" s="84"/>
      <c r="M1422" s="84"/>
      <c r="N1422" s="84"/>
      <c r="O1422" s="84"/>
      <c r="P1422" s="84"/>
      <c r="Q1422" s="84"/>
      <c r="R1422" s="84"/>
      <c r="S1422" s="84"/>
      <c r="T1422" s="84"/>
      <c r="U1422" s="84"/>
      <c r="V1422" s="84"/>
      <c r="W1422" s="84"/>
      <c r="X1422" s="84"/>
      <c r="Y1422" s="84"/>
      <c r="Z1422" s="84"/>
      <c r="AA1422" s="84"/>
      <c r="AB1422" s="84"/>
      <c r="AC1422" s="84"/>
      <c r="AD1422" s="84"/>
      <c r="AE1422" s="84"/>
      <c r="AF1422" s="84"/>
      <c r="AG1422" s="84"/>
      <c r="AH1422" s="84"/>
      <c r="AI1422" s="84"/>
      <c r="AJ1422" s="84"/>
    </row>
    <row r="1423" spans="1:36" x14ac:dyDescent="0.25">
      <c r="A1423" s="257"/>
      <c r="B1423" s="85"/>
      <c r="C1423" s="85"/>
      <c r="D1423" s="85"/>
      <c r="E1423" s="85"/>
      <c r="F1423" s="85"/>
      <c r="G1423" s="85"/>
      <c r="H1423" s="85"/>
      <c r="I1423" s="85"/>
      <c r="J1423" s="85"/>
      <c r="K1423" s="85"/>
      <c r="L1423" s="85"/>
      <c r="M1423" s="85"/>
      <c r="N1423" s="85"/>
      <c r="O1423" s="85"/>
      <c r="P1423" s="85"/>
      <c r="Q1423" s="85"/>
      <c r="R1423" s="85"/>
      <c r="S1423" s="85"/>
      <c r="T1423" s="85"/>
      <c r="U1423" s="85"/>
      <c r="V1423" s="85"/>
      <c r="W1423" s="85"/>
      <c r="X1423" s="85"/>
      <c r="Y1423" s="85"/>
      <c r="Z1423" s="85"/>
      <c r="AA1423" s="85"/>
      <c r="AB1423" s="85"/>
      <c r="AC1423" s="85"/>
      <c r="AD1423" s="85"/>
      <c r="AE1423" s="85"/>
      <c r="AF1423" s="85"/>
      <c r="AG1423" s="85"/>
      <c r="AH1423" s="85"/>
      <c r="AI1423" s="85"/>
      <c r="AJ1423" s="85"/>
    </row>
    <row r="1424" spans="1:36" x14ac:dyDescent="0.25">
      <c r="A1424" s="256"/>
      <c r="B1424" s="84"/>
      <c r="C1424" s="84"/>
      <c r="D1424" s="84"/>
      <c r="E1424" s="84"/>
      <c r="F1424" s="84"/>
      <c r="G1424" s="84"/>
      <c r="H1424" s="84"/>
      <c r="I1424" s="84"/>
      <c r="J1424" s="84"/>
      <c r="K1424" s="84"/>
      <c r="L1424" s="84"/>
      <c r="M1424" s="84"/>
      <c r="N1424" s="84"/>
      <c r="O1424" s="84"/>
      <c r="P1424" s="84"/>
      <c r="Q1424" s="84"/>
      <c r="R1424" s="84"/>
      <c r="S1424" s="84"/>
      <c r="T1424" s="84"/>
      <c r="U1424" s="84"/>
      <c r="V1424" s="84"/>
      <c r="W1424" s="84"/>
      <c r="X1424" s="84"/>
      <c r="Y1424" s="84"/>
      <c r="Z1424" s="84"/>
      <c r="AA1424" s="84"/>
      <c r="AB1424" s="84"/>
      <c r="AC1424" s="84"/>
      <c r="AD1424" s="84"/>
      <c r="AE1424" s="84"/>
      <c r="AF1424" s="84"/>
      <c r="AG1424" s="84"/>
      <c r="AH1424" s="84"/>
      <c r="AI1424" s="84"/>
      <c r="AJ1424" s="84"/>
    </row>
    <row r="1425" spans="1:36" x14ac:dyDescent="0.25">
      <c r="A1425" s="257"/>
      <c r="B1425" s="85"/>
      <c r="C1425" s="85"/>
      <c r="D1425" s="85"/>
      <c r="E1425" s="85"/>
      <c r="F1425" s="85"/>
      <c r="G1425" s="85"/>
      <c r="H1425" s="85"/>
      <c r="I1425" s="85"/>
      <c r="J1425" s="85"/>
      <c r="K1425" s="85"/>
      <c r="L1425" s="85"/>
      <c r="M1425" s="85"/>
      <c r="N1425" s="85"/>
      <c r="O1425" s="85"/>
      <c r="P1425" s="85"/>
      <c r="Q1425" s="85"/>
      <c r="R1425" s="85"/>
      <c r="S1425" s="85"/>
      <c r="T1425" s="85"/>
      <c r="U1425" s="85"/>
      <c r="V1425" s="85"/>
      <c r="W1425" s="85"/>
      <c r="X1425" s="85"/>
      <c r="Y1425" s="85"/>
      <c r="Z1425" s="85"/>
      <c r="AA1425" s="85"/>
      <c r="AB1425" s="85"/>
      <c r="AC1425" s="85"/>
      <c r="AD1425" s="85"/>
      <c r="AE1425" s="85"/>
      <c r="AF1425" s="85"/>
      <c r="AG1425" s="85"/>
      <c r="AH1425" s="85"/>
      <c r="AI1425" s="85"/>
      <c r="AJ1425" s="85"/>
    </row>
    <row r="1426" spans="1:36" x14ac:dyDescent="0.25">
      <c r="A1426" s="256"/>
      <c r="B1426" s="84"/>
      <c r="C1426" s="84"/>
      <c r="D1426" s="84"/>
      <c r="E1426" s="84"/>
      <c r="F1426" s="84"/>
      <c r="G1426" s="84"/>
      <c r="H1426" s="84"/>
      <c r="I1426" s="84"/>
      <c r="J1426" s="84"/>
      <c r="K1426" s="84"/>
      <c r="L1426" s="84"/>
      <c r="M1426" s="84"/>
      <c r="N1426" s="84"/>
      <c r="O1426" s="84"/>
      <c r="P1426" s="84"/>
      <c r="Q1426" s="84"/>
      <c r="R1426" s="84"/>
      <c r="S1426" s="84"/>
      <c r="T1426" s="84"/>
      <c r="U1426" s="84"/>
      <c r="V1426" s="84"/>
      <c r="W1426" s="84"/>
      <c r="X1426" s="84"/>
      <c r="Y1426" s="84"/>
      <c r="Z1426" s="84"/>
      <c r="AA1426" s="84"/>
      <c r="AB1426" s="84"/>
      <c r="AC1426" s="84"/>
      <c r="AD1426" s="84"/>
      <c r="AE1426" s="84"/>
      <c r="AF1426" s="84"/>
      <c r="AG1426" s="84"/>
      <c r="AH1426" s="84"/>
      <c r="AI1426" s="84"/>
      <c r="AJ1426" s="84"/>
    </row>
    <row r="1427" spans="1:36" x14ac:dyDescent="0.25">
      <c r="A1427" s="257"/>
      <c r="B1427" s="85"/>
      <c r="C1427" s="85"/>
      <c r="D1427" s="85"/>
      <c r="E1427" s="85"/>
      <c r="F1427" s="85"/>
      <c r="G1427" s="85"/>
      <c r="H1427" s="85"/>
      <c r="I1427" s="85"/>
      <c r="J1427" s="85"/>
      <c r="K1427" s="85"/>
      <c r="L1427" s="85"/>
      <c r="M1427" s="85"/>
      <c r="N1427" s="85"/>
      <c r="O1427" s="85"/>
      <c r="P1427" s="85"/>
      <c r="Q1427" s="85"/>
      <c r="R1427" s="85"/>
      <c r="S1427" s="85"/>
      <c r="T1427" s="85"/>
      <c r="U1427" s="85"/>
      <c r="V1427" s="85"/>
      <c r="W1427" s="85"/>
      <c r="X1427" s="85"/>
      <c r="Y1427" s="85"/>
      <c r="Z1427" s="85"/>
      <c r="AA1427" s="85"/>
      <c r="AB1427" s="85"/>
      <c r="AC1427" s="85"/>
      <c r="AD1427" s="85"/>
      <c r="AE1427" s="85"/>
      <c r="AF1427" s="85"/>
      <c r="AG1427" s="85"/>
      <c r="AH1427" s="85"/>
      <c r="AI1427" s="85"/>
      <c r="AJ1427" s="85"/>
    </row>
    <row r="1428" spans="1:36" x14ac:dyDescent="0.25">
      <c r="A1428" s="256"/>
      <c r="B1428" s="84"/>
      <c r="C1428" s="84"/>
      <c r="D1428" s="84"/>
      <c r="E1428" s="84"/>
      <c r="F1428" s="84"/>
      <c r="G1428" s="84"/>
      <c r="H1428" s="84"/>
      <c r="I1428" s="84"/>
      <c r="J1428" s="84"/>
      <c r="K1428" s="84"/>
      <c r="L1428" s="84"/>
      <c r="M1428" s="84"/>
      <c r="N1428" s="84"/>
      <c r="O1428" s="84"/>
      <c r="P1428" s="84"/>
      <c r="Q1428" s="84"/>
      <c r="R1428" s="84"/>
      <c r="S1428" s="84"/>
      <c r="T1428" s="84"/>
      <c r="U1428" s="84"/>
      <c r="V1428" s="84"/>
      <c r="W1428" s="84"/>
      <c r="X1428" s="84"/>
      <c r="Y1428" s="84"/>
      <c r="Z1428" s="84"/>
      <c r="AA1428" s="84"/>
      <c r="AB1428" s="84"/>
      <c r="AC1428" s="84"/>
      <c r="AD1428" s="84"/>
      <c r="AE1428" s="84"/>
      <c r="AF1428" s="84"/>
      <c r="AG1428" s="84"/>
      <c r="AH1428" s="84"/>
      <c r="AI1428" s="84"/>
      <c r="AJ1428" s="84"/>
    </row>
    <row r="1429" spans="1:36" x14ac:dyDescent="0.25">
      <c r="A1429" s="257"/>
      <c r="B1429" s="85"/>
      <c r="C1429" s="85"/>
      <c r="D1429" s="85"/>
      <c r="E1429" s="85"/>
      <c r="F1429" s="85"/>
      <c r="G1429" s="85"/>
      <c r="H1429" s="85"/>
      <c r="I1429" s="85"/>
      <c r="J1429" s="85"/>
      <c r="K1429" s="85"/>
      <c r="L1429" s="85"/>
      <c r="M1429" s="85"/>
      <c r="N1429" s="85"/>
      <c r="O1429" s="85"/>
      <c r="P1429" s="85"/>
      <c r="Q1429" s="85"/>
      <c r="R1429" s="85"/>
      <c r="S1429" s="85"/>
      <c r="T1429" s="85"/>
      <c r="U1429" s="85"/>
      <c r="V1429" s="85"/>
      <c r="W1429" s="85"/>
      <c r="X1429" s="85"/>
      <c r="Y1429" s="85"/>
      <c r="Z1429" s="85"/>
      <c r="AA1429" s="85"/>
      <c r="AB1429" s="85"/>
      <c r="AC1429" s="85"/>
      <c r="AD1429" s="85"/>
      <c r="AE1429" s="85"/>
      <c r="AF1429" s="85"/>
      <c r="AG1429" s="85"/>
      <c r="AH1429" s="85"/>
      <c r="AI1429" s="85"/>
      <c r="AJ1429" s="85"/>
    </row>
    <row r="1430" spans="1:36" x14ac:dyDescent="0.25">
      <c r="A1430" s="256"/>
      <c r="B1430" s="84"/>
      <c r="C1430" s="84"/>
      <c r="D1430" s="84"/>
      <c r="E1430" s="84"/>
      <c r="F1430" s="84"/>
      <c r="G1430" s="84"/>
      <c r="H1430" s="84"/>
      <c r="I1430" s="84"/>
      <c r="J1430" s="84"/>
      <c r="K1430" s="84"/>
      <c r="L1430" s="84"/>
      <c r="M1430" s="84"/>
      <c r="N1430" s="84"/>
      <c r="O1430" s="84"/>
      <c r="P1430" s="84"/>
      <c r="Q1430" s="84"/>
      <c r="R1430" s="84"/>
      <c r="S1430" s="84"/>
      <c r="T1430" s="84"/>
      <c r="U1430" s="84"/>
      <c r="V1430" s="84"/>
      <c r="W1430" s="84"/>
      <c r="X1430" s="84"/>
      <c r="Y1430" s="84"/>
      <c r="Z1430" s="84"/>
      <c r="AA1430" s="84"/>
      <c r="AB1430" s="84"/>
      <c r="AC1430" s="84"/>
      <c r="AD1430" s="84"/>
      <c r="AE1430" s="84"/>
      <c r="AF1430" s="84"/>
      <c r="AG1430" s="84"/>
      <c r="AH1430" s="84"/>
      <c r="AI1430" s="84"/>
      <c r="AJ1430" s="84"/>
    </row>
    <row r="1431" spans="1:36" x14ac:dyDescent="0.25">
      <c r="A1431" s="257"/>
      <c r="B1431" s="85"/>
      <c r="C1431" s="85"/>
      <c r="D1431" s="85"/>
      <c r="E1431" s="85"/>
      <c r="F1431" s="85"/>
      <c r="G1431" s="85"/>
      <c r="H1431" s="85"/>
      <c r="I1431" s="85"/>
      <c r="J1431" s="85"/>
      <c r="K1431" s="85"/>
      <c r="L1431" s="85"/>
      <c r="M1431" s="85"/>
      <c r="N1431" s="85"/>
      <c r="O1431" s="85"/>
      <c r="P1431" s="85"/>
      <c r="Q1431" s="85"/>
      <c r="R1431" s="85"/>
      <c r="S1431" s="85"/>
      <c r="T1431" s="85"/>
      <c r="U1431" s="85"/>
      <c r="V1431" s="85"/>
      <c r="W1431" s="85"/>
      <c r="X1431" s="85"/>
      <c r="Y1431" s="85"/>
      <c r="Z1431" s="85"/>
      <c r="AA1431" s="85"/>
      <c r="AB1431" s="85"/>
      <c r="AC1431" s="85"/>
      <c r="AD1431" s="85"/>
      <c r="AE1431" s="85"/>
      <c r="AF1431" s="85"/>
      <c r="AG1431" s="85"/>
      <c r="AH1431" s="85"/>
      <c r="AI1431" s="85"/>
      <c r="AJ1431" s="85"/>
    </row>
    <row r="1432" spans="1:36" x14ac:dyDescent="0.25">
      <c r="A1432" s="256"/>
      <c r="B1432" s="84"/>
      <c r="C1432" s="84"/>
      <c r="D1432" s="84"/>
      <c r="E1432" s="84"/>
      <c r="F1432" s="84"/>
      <c r="G1432" s="84"/>
      <c r="H1432" s="84"/>
      <c r="I1432" s="84"/>
      <c r="J1432" s="84"/>
      <c r="K1432" s="84"/>
      <c r="L1432" s="84"/>
      <c r="M1432" s="84"/>
      <c r="N1432" s="84"/>
      <c r="O1432" s="84"/>
      <c r="P1432" s="84"/>
      <c r="Q1432" s="84"/>
      <c r="R1432" s="84"/>
      <c r="S1432" s="84"/>
      <c r="T1432" s="84"/>
      <c r="U1432" s="84"/>
      <c r="V1432" s="84"/>
      <c r="W1432" s="84"/>
      <c r="X1432" s="84"/>
      <c r="Y1432" s="84"/>
      <c r="Z1432" s="84"/>
      <c r="AA1432" s="84"/>
      <c r="AB1432" s="84"/>
      <c r="AC1432" s="84"/>
      <c r="AD1432" s="84"/>
      <c r="AE1432" s="84"/>
      <c r="AF1432" s="84"/>
      <c r="AG1432" s="84"/>
      <c r="AH1432" s="84"/>
      <c r="AI1432" s="84"/>
      <c r="AJ1432" s="84"/>
    </row>
    <row r="1433" spans="1:36" x14ac:dyDescent="0.25">
      <c r="A1433" s="257"/>
      <c r="B1433" s="85"/>
      <c r="C1433" s="85"/>
      <c r="D1433" s="85"/>
      <c r="E1433" s="85"/>
      <c r="F1433" s="85"/>
      <c r="G1433" s="85"/>
      <c r="H1433" s="85"/>
      <c r="I1433" s="85"/>
      <c r="J1433" s="85"/>
      <c r="K1433" s="85"/>
      <c r="L1433" s="85"/>
      <c r="M1433" s="85"/>
      <c r="N1433" s="85"/>
      <c r="O1433" s="85"/>
      <c r="P1433" s="85"/>
      <c r="Q1433" s="85"/>
      <c r="R1433" s="85"/>
      <c r="S1433" s="85"/>
      <c r="T1433" s="85"/>
      <c r="U1433" s="85"/>
      <c r="V1433" s="85"/>
      <c r="W1433" s="85"/>
      <c r="X1433" s="85"/>
      <c r="Y1433" s="85"/>
      <c r="Z1433" s="85"/>
      <c r="AA1433" s="85"/>
      <c r="AB1433" s="85"/>
      <c r="AC1433" s="85"/>
      <c r="AD1433" s="85"/>
      <c r="AE1433" s="85"/>
      <c r="AF1433" s="85"/>
      <c r="AG1433" s="85"/>
      <c r="AH1433" s="85"/>
      <c r="AI1433" s="85"/>
      <c r="AJ1433" s="85"/>
    </row>
    <row r="1434" spans="1:36" x14ac:dyDescent="0.25">
      <c r="A1434" s="256"/>
      <c r="B1434" s="84"/>
      <c r="C1434" s="84"/>
      <c r="D1434" s="84"/>
      <c r="E1434" s="84"/>
      <c r="F1434" s="84"/>
      <c r="G1434" s="84"/>
      <c r="H1434" s="84"/>
      <c r="I1434" s="84"/>
      <c r="J1434" s="84"/>
      <c r="K1434" s="84"/>
      <c r="L1434" s="84"/>
      <c r="M1434" s="84"/>
      <c r="N1434" s="84"/>
      <c r="O1434" s="84"/>
      <c r="P1434" s="84"/>
      <c r="Q1434" s="84"/>
      <c r="R1434" s="84"/>
      <c r="S1434" s="84"/>
      <c r="T1434" s="84"/>
      <c r="U1434" s="84"/>
      <c r="V1434" s="84"/>
      <c r="W1434" s="84"/>
      <c r="X1434" s="84"/>
      <c r="Y1434" s="84"/>
      <c r="Z1434" s="84"/>
      <c r="AA1434" s="84"/>
      <c r="AB1434" s="84"/>
      <c r="AC1434" s="84"/>
      <c r="AD1434" s="84"/>
      <c r="AE1434" s="84"/>
      <c r="AF1434" s="84"/>
      <c r="AG1434" s="84"/>
      <c r="AH1434" s="84"/>
      <c r="AI1434" s="84"/>
      <c r="AJ1434" s="84"/>
    </row>
    <row r="1435" spans="1:36" x14ac:dyDescent="0.25">
      <c r="A1435" s="257"/>
      <c r="B1435" s="85"/>
      <c r="C1435" s="85"/>
      <c r="D1435" s="85"/>
      <c r="E1435" s="85"/>
      <c r="F1435" s="85"/>
      <c r="G1435" s="85"/>
      <c r="H1435" s="85"/>
      <c r="I1435" s="85"/>
      <c r="J1435" s="85"/>
      <c r="K1435" s="85"/>
      <c r="L1435" s="85"/>
      <c r="M1435" s="85"/>
      <c r="N1435" s="85"/>
      <c r="O1435" s="85"/>
      <c r="P1435" s="85"/>
      <c r="Q1435" s="85"/>
      <c r="R1435" s="85"/>
      <c r="S1435" s="85"/>
      <c r="T1435" s="85"/>
      <c r="U1435" s="85"/>
      <c r="V1435" s="85"/>
      <c r="W1435" s="85"/>
      <c r="X1435" s="85"/>
      <c r="Y1435" s="85"/>
      <c r="Z1435" s="85"/>
      <c r="AA1435" s="85"/>
      <c r="AB1435" s="85"/>
      <c r="AC1435" s="85"/>
      <c r="AD1435" s="85"/>
      <c r="AE1435" s="85"/>
      <c r="AF1435" s="85"/>
      <c r="AG1435" s="85"/>
      <c r="AH1435" s="85"/>
      <c r="AI1435" s="85"/>
      <c r="AJ1435" s="85"/>
    </row>
    <row r="1436" spans="1:36" x14ac:dyDescent="0.25">
      <c r="A1436" s="256"/>
      <c r="B1436" s="84"/>
      <c r="C1436" s="84"/>
      <c r="D1436" s="84"/>
      <c r="E1436" s="84"/>
      <c r="F1436" s="84"/>
      <c r="G1436" s="84"/>
      <c r="H1436" s="84"/>
      <c r="I1436" s="84"/>
      <c r="J1436" s="84"/>
      <c r="K1436" s="84"/>
      <c r="L1436" s="84"/>
      <c r="M1436" s="84"/>
      <c r="N1436" s="84"/>
      <c r="O1436" s="84"/>
      <c r="P1436" s="84"/>
      <c r="Q1436" s="84"/>
      <c r="R1436" s="84"/>
      <c r="S1436" s="84"/>
      <c r="T1436" s="84"/>
      <c r="U1436" s="84"/>
      <c r="V1436" s="84"/>
      <c r="W1436" s="84"/>
      <c r="X1436" s="84"/>
      <c r="Y1436" s="84"/>
      <c r="Z1436" s="84"/>
      <c r="AA1436" s="84"/>
      <c r="AB1436" s="84"/>
      <c r="AC1436" s="84"/>
      <c r="AD1436" s="84"/>
      <c r="AE1436" s="84"/>
      <c r="AF1436" s="84"/>
      <c r="AG1436" s="84"/>
      <c r="AH1436" s="84"/>
      <c r="AI1436" s="84"/>
      <c r="AJ1436" s="84"/>
    </row>
    <row r="1437" spans="1:36" x14ac:dyDescent="0.25">
      <c r="A1437" s="257"/>
      <c r="B1437" s="85"/>
      <c r="C1437" s="85"/>
      <c r="D1437" s="85"/>
      <c r="E1437" s="85"/>
      <c r="F1437" s="85"/>
      <c r="G1437" s="85"/>
      <c r="H1437" s="85"/>
      <c r="I1437" s="85"/>
      <c r="J1437" s="85"/>
      <c r="K1437" s="85"/>
      <c r="L1437" s="85"/>
      <c r="M1437" s="85"/>
      <c r="N1437" s="85"/>
      <c r="O1437" s="85"/>
      <c r="P1437" s="85"/>
      <c r="Q1437" s="85"/>
      <c r="R1437" s="85"/>
      <c r="S1437" s="85"/>
      <c r="T1437" s="85"/>
      <c r="U1437" s="85"/>
      <c r="V1437" s="85"/>
      <c r="W1437" s="85"/>
      <c r="X1437" s="85"/>
      <c r="Y1437" s="85"/>
      <c r="Z1437" s="85"/>
      <c r="AA1437" s="85"/>
      <c r="AB1437" s="85"/>
      <c r="AC1437" s="85"/>
      <c r="AD1437" s="85"/>
      <c r="AE1437" s="85"/>
      <c r="AF1437" s="85"/>
      <c r="AG1437" s="85"/>
      <c r="AH1437" s="85"/>
      <c r="AI1437" s="85"/>
      <c r="AJ1437" s="85"/>
    </row>
    <row r="1438" spans="1:36" x14ac:dyDescent="0.25">
      <c r="A1438" s="256"/>
      <c r="B1438" s="84"/>
      <c r="C1438" s="84"/>
      <c r="D1438" s="84"/>
      <c r="E1438" s="84"/>
      <c r="F1438" s="84"/>
      <c r="G1438" s="84"/>
      <c r="H1438" s="84"/>
      <c r="I1438" s="84"/>
      <c r="J1438" s="84"/>
      <c r="K1438" s="84"/>
      <c r="L1438" s="84"/>
      <c r="M1438" s="84"/>
      <c r="N1438" s="84"/>
      <c r="O1438" s="84"/>
      <c r="P1438" s="84"/>
      <c r="Q1438" s="84"/>
      <c r="R1438" s="84"/>
      <c r="S1438" s="84"/>
      <c r="T1438" s="84"/>
      <c r="U1438" s="84"/>
      <c r="V1438" s="84"/>
      <c r="W1438" s="84"/>
      <c r="X1438" s="84"/>
      <c r="Y1438" s="84"/>
      <c r="Z1438" s="84"/>
      <c r="AA1438" s="84"/>
      <c r="AB1438" s="84"/>
      <c r="AC1438" s="84"/>
      <c r="AD1438" s="84"/>
      <c r="AE1438" s="84"/>
      <c r="AF1438" s="84"/>
      <c r="AG1438" s="84"/>
      <c r="AH1438" s="84"/>
      <c r="AI1438" s="84"/>
      <c r="AJ1438" s="84"/>
    </row>
    <row r="1439" spans="1:36" x14ac:dyDescent="0.25">
      <c r="A1439" s="257"/>
      <c r="B1439" s="85"/>
      <c r="C1439" s="85"/>
      <c r="D1439" s="85"/>
      <c r="E1439" s="85"/>
      <c r="F1439" s="85"/>
      <c r="G1439" s="85"/>
      <c r="H1439" s="85"/>
      <c r="I1439" s="85"/>
      <c r="J1439" s="85"/>
      <c r="K1439" s="85"/>
      <c r="L1439" s="85"/>
      <c r="M1439" s="85"/>
      <c r="N1439" s="85"/>
      <c r="O1439" s="85"/>
      <c r="P1439" s="85"/>
      <c r="Q1439" s="85"/>
      <c r="R1439" s="85"/>
      <c r="S1439" s="85"/>
      <c r="T1439" s="85"/>
      <c r="U1439" s="85"/>
      <c r="V1439" s="85"/>
      <c r="W1439" s="85"/>
      <c r="X1439" s="85"/>
      <c r="Y1439" s="85"/>
      <c r="Z1439" s="85"/>
      <c r="AA1439" s="85"/>
      <c r="AB1439" s="85"/>
      <c r="AC1439" s="85"/>
      <c r="AD1439" s="85"/>
      <c r="AE1439" s="85"/>
      <c r="AF1439" s="85"/>
      <c r="AG1439" s="85"/>
      <c r="AH1439" s="85"/>
      <c r="AI1439" s="85"/>
      <c r="AJ1439" s="85"/>
    </row>
    <row r="1440" spans="1:36" x14ac:dyDescent="0.25">
      <c r="A1440" s="256"/>
      <c r="B1440" s="84"/>
      <c r="C1440" s="84"/>
      <c r="D1440" s="84"/>
      <c r="E1440" s="84"/>
      <c r="F1440" s="84"/>
      <c r="G1440" s="84"/>
      <c r="H1440" s="84"/>
      <c r="I1440" s="84"/>
      <c r="J1440" s="84"/>
      <c r="K1440" s="84"/>
      <c r="L1440" s="84"/>
      <c r="M1440" s="84"/>
      <c r="N1440" s="84"/>
      <c r="O1440" s="84"/>
      <c r="P1440" s="84"/>
      <c r="Q1440" s="84"/>
      <c r="R1440" s="84"/>
      <c r="S1440" s="84"/>
      <c r="T1440" s="84"/>
      <c r="U1440" s="84"/>
      <c r="V1440" s="84"/>
      <c r="W1440" s="84"/>
      <c r="X1440" s="84"/>
      <c r="Y1440" s="84"/>
      <c r="Z1440" s="84"/>
      <c r="AA1440" s="84"/>
      <c r="AB1440" s="84"/>
      <c r="AC1440" s="84"/>
      <c r="AD1440" s="84"/>
      <c r="AE1440" s="84"/>
      <c r="AF1440" s="84"/>
      <c r="AG1440" s="84"/>
      <c r="AH1440" s="84"/>
      <c r="AI1440" s="84"/>
      <c r="AJ1440" s="84"/>
    </row>
    <row r="1441" spans="1:36" x14ac:dyDescent="0.25">
      <c r="A1441" s="257"/>
      <c r="B1441" s="85"/>
      <c r="C1441" s="85"/>
      <c r="D1441" s="85"/>
      <c r="E1441" s="85"/>
      <c r="F1441" s="85"/>
      <c r="G1441" s="85"/>
      <c r="H1441" s="85"/>
      <c r="I1441" s="85"/>
      <c r="J1441" s="85"/>
      <c r="K1441" s="85"/>
      <c r="L1441" s="85"/>
      <c r="M1441" s="85"/>
      <c r="N1441" s="85"/>
      <c r="O1441" s="85"/>
      <c r="P1441" s="85"/>
      <c r="Q1441" s="85"/>
      <c r="R1441" s="85"/>
      <c r="S1441" s="85"/>
      <c r="T1441" s="85"/>
      <c r="U1441" s="85"/>
      <c r="V1441" s="85"/>
      <c r="W1441" s="85"/>
      <c r="X1441" s="85"/>
      <c r="Y1441" s="85"/>
      <c r="Z1441" s="85"/>
      <c r="AA1441" s="85"/>
      <c r="AB1441" s="85"/>
      <c r="AC1441" s="85"/>
      <c r="AD1441" s="85"/>
      <c r="AE1441" s="85"/>
      <c r="AF1441" s="85"/>
      <c r="AG1441" s="85"/>
      <c r="AH1441" s="85"/>
      <c r="AI1441" s="85"/>
      <c r="AJ1441" s="85"/>
    </row>
    <row r="1442" spans="1:36" x14ac:dyDescent="0.25">
      <c r="A1442" s="256"/>
      <c r="B1442" s="84"/>
      <c r="C1442" s="84"/>
      <c r="D1442" s="84"/>
      <c r="E1442" s="84"/>
      <c r="F1442" s="84"/>
      <c r="G1442" s="84"/>
      <c r="H1442" s="84"/>
      <c r="I1442" s="84"/>
      <c r="J1442" s="84"/>
      <c r="K1442" s="84"/>
      <c r="L1442" s="84"/>
      <c r="M1442" s="84"/>
      <c r="N1442" s="84"/>
      <c r="O1442" s="84"/>
      <c r="P1442" s="84"/>
      <c r="Q1442" s="84"/>
      <c r="R1442" s="84"/>
      <c r="S1442" s="84"/>
      <c r="T1442" s="84"/>
      <c r="U1442" s="84"/>
      <c r="V1442" s="84"/>
      <c r="W1442" s="84"/>
      <c r="X1442" s="84"/>
      <c r="Y1442" s="84"/>
      <c r="Z1442" s="84"/>
      <c r="AA1442" s="84"/>
      <c r="AB1442" s="84"/>
      <c r="AC1442" s="84"/>
      <c r="AD1442" s="84"/>
      <c r="AE1442" s="84"/>
      <c r="AF1442" s="84"/>
      <c r="AG1442" s="84"/>
      <c r="AH1442" s="84"/>
      <c r="AI1442" s="84"/>
      <c r="AJ1442" s="84"/>
    </row>
    <row r="1443" spans="1:36" x14ac:dyDescent="0.25">
      <c r="A1443" s="257"/>
      <c r="B1443" s="85"/>
      <c r="C1443" s="85"/>
      <c r="D1443" s="85"/>
      <c r="E1443" s="85"/>
      <c r="F1443" s="85"/>
      <c r="G1443" s="85"/>
      <c r="H1443" s="85"/>
      <c r="I1443" s="85"/>
      <c r="J1443" s="85"/>
      <c r="K1443" s="85"/>
      <c r="L1443" s="85"/>
      <c r="M1443" s="85"/>
      <c r="N1443" s="85"/>
      <c r="O1443" s="85"/>
      <c r="P1443" s="85"/>
      <c r="Q1443" s="85"/>
      <c r="R1443" s="85"/>
      <c r="S1443" s="85"/>
      <c r="T1443" s="85"/>
      <c r="U1443" s="85"/>
      <c r="V1443" s="85"/>
      <c r="W1443" s="85"/>
      <c r="X1443" s="85"/>
      <c r="Y1443" s="85"/>
      <c r="Z1443" s="85"/>
      <c r="AA1443" s="85"/>
      <c r="AB1443" s="85"/>
      <c r="AC1443" s="85"/>
      <c r="AD1443" s="85"/>
      <c r="AE1443" s="85"/>
      <c r="AF1443" s="85"/>
      <c r="AG1443" s="85"/>
      <c r="AH1443" s="85"/>
      <c r="AI1443" s="85"/>
      <c r="AJ1443" s="85"/>
    </row>
    <row r="1444" spans="1:36" x14ac:dyDescent="0.25">
      <c r="A1444" s="256"/>
      <c r="B1444" s="84"/>
      <c r="C1444" s="84"/>
      <c r="D1444" s="84"/>
      <c r="E1444" s="84"/>
      <c r="F1444" s="84"/>
      <c r="G1444" s="84"/>
      <c r="H1444" s="84"/>
      <c r="I1444" s="84"/>
      <c r="J1444" s="84"/>
      <c r="K1444" s="84"/>
      <c r="L1444" s="84"/>
      <c r="M1444" s="84"/>
      <c r="N1444" s="84"/>
      <c r="O1444" s="84"/>
      <c r="P1444" s="84"/>
      <c r="Q1444" s="84"/>
      <c r="R1444" s="84"/>
      <c r="S1444" s="84"/>
      <c r="T1444" s="84"/>
      <c r="U1444" s="84"/>
      <c r="V1444" s="84"/>
      <c r="W1444" s="84"/>
      <c r="X1444" s="84"/>
      <c r="Y1444" s="84"/>
      <c r="Z1444" s="84"/>
      <c r="AA1444" s="84"/>
      <c r="AB1444" s="84"/>
      <c r="AC1444" s="84"/>
      <c r="AD1444" s="84"/>
      <c r="AE1444" s="84"/>
      <c r="AF1444" s="84"/>
      <c r="AG1444" s="84"/>
      <c r="AH1444" s="84"/>
      <c r="AI1444" s="84"/>
      <c r="AJ1444" s="84"/>
    </row>
    <row r="1445" spans="1:36" x14ac:dyDescent="0.25">
      <c r="A1445" s="257"/>
      <c r="B1445" s="85"/>
      <c r="C1445" s="85"/>
      <c r="D1445" s="85"/>
      <c r="E1445" s="85"/>
      <c r="F1445" s="85"/>
      <c r="G1445" s="85"/>
      <c r="H1445" s="85"/>
      <c r="I1445" s="85"/>
      <c r="J1445" s="85"/>
      <c r="K1445" s="85"/>
      <c r="L1445" s="85"/>
      <c r="M1445" s="85"/>
      <c r="N1445" s="85"/>
      <c r="O1445" s="85"/>
      <c r="P1445" s="85"/>
      <c r="Q1445" s="85"/>
      <c r="R1445" s="85"/>
      <c r="S1445" s="85"/>
      <c r="T1445" s="85"/>
      <c r="U1445" s="85"/>
      <c r="V1445" s="85"/>
      <c r="W1445" s="85"/>
      <c r="X1445" s="85"/>
      <c r="Y1445" s="85"/>
      <c r="Z1445" s="85"/>
      <c r="AA1445" s="85"/>
      <c r="AB1445" s="85"/>
      <c r="AC1445" s="85"/>
      <c r="AD1445" s="85"/>
      <c r="AE1445" s="85"/>
      <c r="AF1445" s="85"/>
      <c r="AG1445" s="85"/>
      <c r="AH1445" s="85"/>
      <c r="AI1445" s="85"/>
      <c r="AJ1445" s="85"/>
    </row>
    <row r="1446" spans="1:36" x14ac:dyDescent="0.25">
      <c r="A1446" s="256"/>
      <c r="B1446" s="84"/>
      <c r="C1446" s="84"/>
      <c r="D1446" s="84"/>
      <c r="E1446" s="84"/>
      <c r="F1446" s="84"/>
      <c r="G1446" s="84"/>
      <c r="H1446" s="84"/>
      <c r="I1446" s="84"/>
      <c r="J1446" s="84"/>
      <c r="K1446" s="84"/>
      <c r="L1446" s="84"/>
      <c r="M1446" s="84"/>
      <c r="N1446" s="84"/>
      <c r="O1446" s="84"/>
      <c r="P1446" s="84"/>
      <c r="Q1446" s="84"/>
      <c r="R1446" s="84"/>
      <c r="S1446" s="84"/>
      <c r="T1446" s="84"/>
      <c r="U1446" s="84"/>
      <c r="V1446" s="84"/>
      <c r="W1446" s="84"/>
      <c r="X1446" s="84"/>
      <c r="Y1446" s="84"/>
      <c r="Z1446" s="84"/>
      <c r="AA1446" s="84"/>
      <c r="AB1446" s="84"/>
      <c r="AC1446" s="84"/>
      <c r="AD1446" s="84"/>
      <c r="AE1446" s="84"/>
      <c r="AF1446" s="84"/>
      <c r="AG1446" s="84"/>
      <c r="AH1446" s="84"/>
      <c r="AI1446" s="84"/>
      <c r="AJ1446" s="84"/>
    </row>
    <row r="1447" spans="1:36" x14ac:dyDescent="0.25">
      <c r="A1447" s="257"/>
      <c r="B1447" s="85"/>
      <c r="C1447" s="85"/>
      <c r="D1447" s="85"/>
      <c r="E1447" s="85"/>
      <c r="F1447" s="85"/>
      <c r="G1447" s="85"/>
      <c r="H1447" s="85"/>
      <c r="I1447" s="85"/>
      <c r="J1447" s="85"/>
      <c r="K1447" s="85"/>
      <c r="L1447" s="85"/>
      <c r="M1447" s="85"/>
      <c r="N1447" s="85"/>
      <c r="O1447" s="85"/>
      <c r="P1447" s="85"/>
      <c r="Q1447" s="85"/>
      <c r="R1447" s="85"/>
      <c r="S1447" s="85"/>
      <c r="T1447" s="85"/>
      <c r="U1447" s="85"/>
      <c r="V1447" s="85"/>
      <c r="W1447" s="85"/>
      <c r="X1447" s="85"/>
      <c r="Y1447" s="85"/>
      <c r="Z1447" s="85"/>
      <c r="AA1447" s="85"/>
      <c r="AB1447" s="85"/>
      <c r="AC1447" s="85"/>
      <c r="AD1447" s="85"/>
      <c r="AE1447" s="85"/>
      <c r="AF1447" s="85"/>
      <c r="AG1447" s="85"/>
      <c r="AH1447" s="85"/>
      <c r="AI1447" s="85"/>
      <c r="AJ1447" s="85"/>
    </row>
    <row r="1448" spans="1:36" x14ac:dyDescent="0.25">
      <c r="A1448" s="256"/>
      <c r="B1448" s="84"/>
      <c r="C1448" s="84"/>
      <c r="D1448" s="84"/>
      <c r="E1448" s="84"/>
      <c r="F1448" s="84"/>
      <c r="G1448" s="84"/>
      <c r="H1448" s="84"/>
      <c r="I1448" s="84"/>
      <c r="J1448" s="84"/>
      <c r="K1448" s="84"/>
      <c r="L1448" s="84"/>
      <c r="M1448" s="84"/>
      <c r="N1448" s="84"/>
      <c r="O1448" s="84"/>
      <c r="P1448" s="84"/>
      <c r="Q1448" s="84"/>
      <c r="R1448" s="84"/>
      <c r="S1448" s="84"/>
      <c r="T1448" s="84"/>
      <c r="U1448" s="84"/>
      <c r="V1448" s="84"/>
      <c r="W1448" s="84"/>
      <c r="X1448" s="84"/>
      <c r="Y1448" s="84"/>
      <c r="Z1448" s="84"/>
      <c r="AA1448" s="84"/>
      <c r="AB1448" s="84"/>
      <c r="AC1448" s="84"/>
      <c r="AD1448" s="84"/>
      <c r="AE1448" s="84"/>
      <c r="AF1448" s="84"/>
      <c r="AG1448" s="84"/>
      <c r="AH1448" s="84"/>
      <c r="AI1448" s="84"/>
      <c r="AJ1448" s="84"/>
    </row>
    <row r="1449" spans="1:36" x14ac:dyDescent="0.25">
      <c r="A1449" s="257"/>
      <c r="B1449" s="85"/>
      <c r="C1449" s="85"/>
      <c r="D1449" s="85"/>
      <c r="E1449" s="85"/>
      <c r="F1449" s="85"/>
      <c r="G1449" s="85"/>
      <c r="H1449" s="85"/>
      <c r="I1449" s="85"/>
      <c r="J1449" s="85"/>
      <c r="K1449" s="85"/>
      <c r="L1449" s="85"/>
      <c r="M1449" s="85"/>
      <c r="N1449" s="85"/>
      <c r="O1449" s="85"/>
      <c r="P1449" s="85"/>
      <c r="Q1449" s="85"/>
      <c r="R1449" s="85"/>
      <c r="S1449" s="85"/>
      <c r="T1449" s="85"/>
      <c r="U1449" s="85"/>
      <c r="V1449" s="85"/>
      <c r="W1449" s="85"/>
      <c r="X1449" s="85"/>
      <c r="Y1449" s="85"/>
      <c r="Z1449" s="85"/>
      <c r="AA1449" s="85"/>
      <c r="AB1449" s="85"/>
      <c r="AC1449" s="85"/>
      <c r="AD1449" s="85"/>
      <c r="AE1449" s="85"/>
      <c r="AF1449" s="85"/>
      <c r="AG1449" s="85"/>
      <c r="AH1449" s="85"/>
      <c r="AI1449" s="85"/>
      <c r="AJ1449" s="85"/>
    </row>
    <row r="1450" spans="1:36" x14ac:dyDescent="0.25">
      <c r="A1450" s="256"/>
      <c r="B1450" s="84"/>
      <c r="C1450" s="84"/>
      <c r="D1450" s="84"/>
      <c r="E1450" s="84"/>
      <c r="F1450" s="84"/>
      <c r="G1450" s="84"/>
      <c r="H1450" s="84"/>
      <c r="I1450" s="84"/>
      <c r="J1450" s="84"/>
      <c r="K1450" s="84"/>
      <c r="L1450" s="84"/>
      <c r="M1450" s="84"/>
      <c r="N1450" s="84"/>
      <c r="O1450" s="84"/>
      <c r="P1450" s="84"/>
      <c r="Q1450" s="84"/>
      <c r="R1450" s="84"/>
      <c r="S1450" s="84"/>
      <c r="T1450" s="84"/>
      <c r="U1450" s="84"/>
      <c r="V1450" s="84"/>
      <c r="W1450" s="84"/>
      <c r="X1450" s="84"/>
      <c r="Y1450" s="84"/>
      <c r="Z1450" s="84"/>
      <c r="AA1450" s="84"/>
      <c r="AB1450" s="84"/>
      <c r="AC1450" s="84"/>
      <c r="AD1450" s="84"/>
      <c r="AE1450" s="84"/>
      <c r="AF1450" s="84"/>
      <c r="AG1450" s="84"/>
      <c r="AH1450" s="84"/>
      <c r="AI1450" s="84"/>
      <c r="AJ1450" s="84"/>
    </row>
    <row r="1451" spans="1:36" x14ac:dyDescent="0.25">
      <c r="A1451" s="257"/>
      <c r="B1451" s="85"/>
      <c r="C1451" s="85"/>
      <c r="D1451" s="85"/>
      <c r="E1451" s="85"/>
      <c r="F1451" s="85"/>
      <c r="G1451" s="85"/>
      <c r="H1451" s="85"/>
      <c r="I1451" s="85"/>
      <c r="J1451" s="85"/>
      <c r="K1451" s="85"/>
      <c r="L1451" s="85"/>
      <c r="M1451" s="85"/>
      <c r="N1451" s="85"/>
      <c r="O1451" s="85"/>
      <c r="P1451" s="85"/>
      <c r="Q1451" s="85"/>
      <c r="R1451" s="85"/>
      <c r="S1451" s="85"/>
      <c r="T1451" s="85"/>
      <c r="U1451" s="85"/>
      <c r="V1451" s="85"/>
      <c r="W1451" s="85"/>
      <c r="X1451" s="85"/>
      <c r="Y1451" s="85"/>
      <c r="Z1451" s="85"/>
      <c r="AA1451" s="85"/>
      <c r="AB1451" s="85"/>
      <c r="AC1451" s="85"/>
      <c r="AD1451" s="85"/>
      <c r="AE1451" s="85"/>
      <c r="AF1451" s="85"/>
      <c r="AG1451" s="85"/>
      <c r="AH1451" s="85"/>
      <c r="AI1451" s="85"/>
      <c r="AJ1451" s="85"/>
    </row>
    <row r="1452" spans="1:36" x14ac:dyDescent="0.25">
      <c r="A1452" s="256"/>
      <c r="B1452" s="84"/>
      <c r="C1452" s="84"/>
      <c r="D1452" s="84"/>
      <c r="E1452" s="84"/>
      <c r="F1452" s="84"/>
      <c r="G1452" s="84"/>
      <c r="H1452" s="84"/>
      <c r="I1452" s="84"/>
      <c r="J1452" s="84"/>
      <c r="K1452" s="84"/>
      <c r="L1452" s="84"/>
      <c r="M1452" s="84"/>
      <c r="N1452" s="84"/>
      <c r="O1452" s="84"/>
      <c r="P1452" s="84"/>
      <c r="Q1452" s="84"/>
      <c r="R1452" s="84"/>
      <c r="S1452" s="84"/>
      <c r="T1452" s="84"/>
      <c r="U1452" s="84"/>
      <c r="V1452" s="84"/>
      <c r="W1452" s="84"/>
      <c r="X1452" s="84"/>
      <c r="Y1452" s="84"/>
      <c r="Z1452" s="84"/>
      <c r="AA1452" s="84"/>
      <c r="AB1452" s="84"/>
      <c r="AC1452" s="84"/>
      <c r="AD1452" s="84"/>
      <c r="AE1452" s="84"/>
      <c r="AF1452" s="84"/>
      <c r="AG1452" s="84"/>
      <c r="AH1452" s="84"/>
      <c r="AI1452" s="84"/>
      <c r="AJ1452" s="84"/>
    </row>
    <row r="1453" spans="1:36" x14ac:dyDescent="0.25">
      <c r="A1453" s="257"/>
      <c r="B1453" s="85"/>
      <c r="C1453" s="85"/>
      <c r="D1453" s="85"/>
      <c r="E1453" s="85"/>
      <c r="F1453" s="85"/>
      <c r="G1453" s="85"/>
      <c r="H1453" s="85"/>
      <c r="I1453" s="85"/>
      <c r="J1453" s="85"/>
      <c r="K1453" s="85"/>
      <c r="L1453" s="85"/>
      <c r="M1453" s="85"/>
      <c r="N1453" s="85"/>
      <c r="O1453" s="85"/>
      <c r="P1453" s="85"/>
      <c r="Q1453" s="85"/>
      <c r="R1453" s="85"/>
      <c r="S1453" s="85"/>
      <c r="T1453" s="85"/>
      <c r="U1453" s="85"/>
      <c r="V1453" s="85"/>
      <c r="W1453" s="85"/>
      <c r="X1453" s="85"/>
      <c r="Y1453" s="85"/>
      <c r="Z1453" s="85"/>
      <c r="AA1453" s="85"/>
      <c r="AB1453" s="85"/>
      <c r="AC1453" s="85"/>
      <c r="AD1453" s="85"/>
      <c r="AE1453" s="85"/>
      <c r="AF1453" s="85"/>
      <c r="AG1453" s="85"/>
      <c r="AH1453" s="85"/>
      <c r="AI1453" s="85"/>
      <c r="AJ1453" s="85"/>
    </row>
    <row r="1454" spans="1:36" x14ac:dyDescent="0.25">
      <c r="A1454" s="256"/>
      <c r="B1454" s="84"/>
      <c r="C1454" s="84"/>
      <c r="D1454" s="84"/>
      <c r="E1454" s="84"/>
      <c r="F1454" s="84"/>
      <c r="G1454" s="84"/>
      <c r="H1454" s="84"/>
      <c r="I1454" s="84"/>
      <c r="J1454" s="84"/>
      <c r="K1454" s="84"/>
      <c r="L1454" s="84"/>
      <c r="M1454" s="84"/>
      <c r="N1454" s="84"/>
      <c r="O1454" s="84"/>
      <c r="P1454" s="84"/>
      <c r="Q1454" s="84"/>
      <c r="R1454" s="84"/>
      <c r="S1454" s="84"/>
      <c r="T1454" s="84"/>
      <c r="U1454" s="84"/>
      <c r="V1454" s="84"/>
      <c r="W1454" s="84"/>
      <c r="X1454" s="84"/>
      <c r="Y1454" s="84"/>
      <c r="Z1454" s="84"/>
      <c r="AA1454" s="84"/>
      <c r="AB1454" s="84"/>
      <c r="AC1454" s="84"/>
      <c r="AD1454" s="84"/>
      <c r="AE1454" s="84"/>
      <c r="AF1454" s="84"/>
      <c r="AG1454" s="84"/>
      <c r="AH1454" s="84"/>
      <c r="AI1454" s="84"/>
      <c r="AJ1454" s="84"/>
    </row>
    <row r="1455" spans="1:36" x14ac:dyDescent="0.25">
      <c r="A1455" s="257"/>
      <c r="B1455" s="85"/>
      <c r="C1455" s="85"/>
      <c r="D1455" s="85"/>
      <c r="E1455" s="85"/>
      <c r="F1455" s="85"/>
      <c r="G1455" s="85"/>
      <c r="H1455" s="85"/>
      <c r="I1455" s="85"/>
      <c r="J1455" s="85"/>
      <c r="K1455" s="85"/>
      <c r="L1455" s="85"/>
      <c r="M1455" s="85"/>
      <c r="N1455" s="85"/>
      <c r="O1455" s="85"/>
      <c r="P1455" s="85"/>
      <c r="Q1455" s="85"/>
      <c r="R1455" s="85"/>
      <c r="S1455" s="85"/>
      <c r="T1455" s="85"/>
      <c r="U1455" s="85"/>
      <c r="V1455" s="85"/>
      <c r="W1455" s="85"/>
      <c r="X1455" s="85"/>
      <c r="Y1455" s="85"/>
      <c r="Z1455" s="85"/>
      <c r="AA1455" s="85"/>
      <c r="AB1455" s="85"/>
      <c r="AC1455" s="85"/>
      <c r="AD1455" s="85"/>
      <c r="AE1455" s="85"/>
      <c r="AF1455" s="85"/>
      <c r="AG1455" s="85"/>
      <c r="AH1455" s="85"/>
      <c r="AI1455" s="85"/>
      <c r="AJ1455" s="85"/>
    </row>
    <row r="1456" spans="1:36" x14ac:dyDescent="0.25">
      <c r="A1456" s="256"/>
      <c r="B1456" s="84"/>
      <c r="C1456" s="84"/>
      <c r="D1456" s="84"/>
      <c r="E1456" s="84"/>
      <c r="F1456" s="84"/>
      <c r="G1456" s="84"/>
      <c r="H1456" s="84"/>
      <c r="I1456" s="84"/>
      <c r="J1456" s="84"/>
      <c r="K1456" s="84"/>
      <c r="L1456" s="84"/>
      <c r="M1456" s="84"/>
      <c r="N1456" s="84"/>
      <c r="O1456" s="84"/>
      <c r="P1456" s="84"/>
      <c r="Q1456" s="84"/>
      <c r="R1456" s="84"/>
      <c r="S1456" s="84"/>
      <c r="T1456" s="84"/>
      <c r="U1456" s="84"/>
      <c r="V1456" s="84"/>
      <c r="W1456" s="84"/>
      <c r="X1456" s="84"/>
      <c r="Y1456" s="84"/>
      <c r="Z1456" s="84"/>
      <c r="AA1456" s="84"/>
      <c r="AB1456" s="84"/>
      <c r="AC1456" s="84"/>
      <c r="AD1456" s="84"/>
      <c r="AE1456" s="84"/>
      <c r="AF1456" s="84"/>
      <c r="AG1456" s="84"/>
      <c r="AH1456" s="84"/>
      <c r="AI1456" s="84"/>
      <c r="AJ1456" s="84"/>
    </row>
    <row r="1457" spans="1:36" x14ac:dyDescent="0.25">
      <c r="A1457" s="257"/>
      <c r="B1457" s="85"/>
      <c r="C1457" s="85"/>
      <c r="D1457" s="85"/>
      <c r="E1457" s="85"/>
      <c r="F1457" s="85"/>
      <c r="G1457" s="85"/>
      <c r="H1457" s="85"/>
      <c r="I1457" s="85"/>
      <c r="J1457" s="85"/>
      <c r="K1457" s="85"/>
      <c r="L1457" s="85"/>
      <c r="M1457" s="85"/>
      <c r="N1457" s="85"/>
      <c r="O1457" s="85"/>
      <c r="P1457" s="85"/>
      <c r="Q1457" s="85"/>
      <c r="R1457" s="85"/>
      <c r="S1457" s="85"/>
      <c r="T1457" s="85"/>
      <c r="U1457" s="85"/>
      <c r="V1457" s="85"/>
      <c r="W1457" s="85"/>
      <c r="X1457" s="85"/>
      <c r="Y1457" s="85"/>
      <c r="Z1457" s="85"/>
      <c r="AA1457" s="85"/>
      <c r="AB1457" s="85"/>
      <c r="AC1457" s="85"/>
      <c r="AD1457" s="85"/>
      <c r="AE1457" s="85"/>
      <c r="AF1457" s="85"/>
      <c r="AG1457" s="85"/>
      <c r="AH1457" s="85"/>
      <c r="AI1457" s="85"/>
      <c r="AJ1457" s="85"/>
    </row>
    <row r="1458" spans="1:36" x14ac:dyDescent="0.25">
      <c r="A1458" s="256"/>
      <c r="B1458" s="84"/>
      <c r="C1458" s="84"/>
      <c r="D1458" s="84"/>
      <c r="E1458" s="84"/>
      <c r="F1458" s="84"/>
      <c r="G1458" s="84"/>
      <c r="H1458" s="84"/>
      <c r="I1458" s="84"/>
      <c r="J1458" s="84"/>
      <c r="K1458" s="84"/>
      <c r="L1458" s="84"/>
      <c r="M1458" s="84"/>
      <c r="N1458" s="84"/>
      <c r="O1458" s="84"/>
      <c r="P1458" s="84"/>
      <c r="Q1458" s="84"/>
      <c r="R1458" s="84"/>
      <c r="S1458" s="84"/>
      <c r="T1458" s="84"/>
      <c r="U1458" s="84"/>
      <c r="V1458" s="84"/>
      <c r="W1458" s="84"/>
      <c r="X1458" s="84"/>
      <c r="Y1458" s="84"/>
      <c r="Z1458" s="84"/>
      <c r="AA1458" s="84"/>
      <c r="AB1458" s="84"/>
      <c r="AC1458" s="84"/>
      <c r="AD1458" s="84"/>
      <c r="AE1458" s="84"/>
      <c r="AF1458" s="84"/>
      <c r="AG1458" s="84"/>
      <c r="AH1458" s="84"/>
      <c r="AI1458" s="84"/>
      <c r="AJ1458" s="84"/>
    </row>
    <row r="1459" spans="1:36" x14ac:dyDescent="0.25">
      <c r="A1459" s="257"/>
      <c r="B1459" s="85"/>
      <c r="C1459" s="85"/>
      <c r="D1459" s="85"/>
      <c r="E1459" s="85"/>
      <c r="F1459" s="85"/>
      <c r="G1459" s="85"/>
      <c r="H1459" s="85"/>
      <c r="I1459" s="85"/>
      <c r="J1459" s="85"/>
      <c r="K1459" s="85"/>
      <c r="L1459" s="85"/>
      <c r="M1459" s="85"/>
      <c r="N1459" s="85"/>
      <c r="O1459" s="85"/>
      <c r="P1459" s="85"/>
      <c r="Q1459" s="85"/>
      <c r="R1459" s="85"/>
      <c r="S1459" s="85"/>
      <c r="T1459" s="85"/>
      <c r="U1459" s="85"/>
      <c r="V1459" s="85"/>
      <c r="W1459" s="85"/>
      <c r="X1459" s="85"/>
      <c r="Y1459" s="85"/>
      <c r="Z1459" s="85"/>
      <c r="AA1459" s="85"/>
      <c r="AB1459" s="85"/>
      <c r="AC1459" s="85"/>
      <c r="AD1459" s="85"/>
      <c r="AE1459" s="85"/>
      <c r="AF1459" s="85"/>
      <c r="AG1459" s="85"/>
      <c r="AH1459" s="85"/>
      <c r="AI1459" s="85"/>
      <c r="AJ1459" s="85"/>
    </row>
    <row r="1460" spans="1:36" x14ac:dyDescent="0.25">
      <c r="A1460" s="256"/>
      <c r="B1460" s="84"/>
      <c r="C1460" s="84"/>
      <c r="D1460" s="84"/>
      <c r="E1460" s="84"/>
      <c r="F1460" s="84"/>
      <c r="G1460" s="84"/>
      <c r="H1460" s="84"/>
      <c r="I1460" s="84"/>
      <c r="J1460" s="84"/>
      <c r="K1460" s="84"/>
      <c r="L1460" s="84"/>
      <c r="M1460" s="84"/>
      <c r="N1460" s="84"/>
      <c r="O1460" s="84"/>
      <c r="P1460" s="84"/>
      <c r="Q1460" s="84"/>
      <c r="R1460" s="84"/>
      <c r="S1460" s="84"/>
      <c r="T1460" s="84"/>
      <c r="U1460" s="84"/>
      <c r="V1460" s="84"/>
      <c r="W1460" s="84"/>
      <c r="X1460" s="84"/>
      <c r="Y1460" s="84"/>
      <c r="Z1460" s="84"/>
      <c r="AA1460" s="84"/>
      <c r="AB1460" s="84"/>
      <c r="AC1460" s="84"/>
      <c r="AD1460" s="84"/>
      <c r="AE1460" s="84"/>
      <c r="AF1460" s="84"/>
      <c r="AG1460" s="84"/>
      <c r="AH1460" s="84"/>
      <c r="AI1460" s="84"/>
      <c r="AJ1460" s="84"/>
    </row>
    <row r="1461" spans="1:36" x14ac:dyDescent="0.25">
      <c r="A1461" s="257"/>
      <c r="B1461" s="85"/>
      <c r="C1461" s="85"/>
      <c r="D1461" s="85"/>
      <c r="E1461" s="85"/>
      <c r="F1461" s="85"/>
      <c r="G1461" s="85"/>
      <c r="H1461" s="85"/>
      <c r="I1461" s="85"/>
      <c r="J1461" s="85"/>
      <c r="K1461" s="85"/>
      <c r="L1461" s="85"/>
      <c r="M1461" s="85"/>
      <c r="N1461" s="85"/>
      <c r="O1461" s="85"/>
      <c r="P1461" s="85"/>
      <c r="Q1461" s="85"/>
      <c r="R1461" s="85"/>
      <c r="S1461" s="85"/>
      <c r="T1461" s="85"/>
      <c r="U1461" s="85"/>
      <c r="V1461" s="85"/>
      <c r="W1461" s="85"/>
      <c r="X1461" s="85"/>
      <c r="Y1461" s="85"/>
      <c r="Z1461" s="85"/>
      <c r="AA1461" s="85"/>
      <c r="AB1461" s="85"/>
      <c r="AC1461" s="85"/>
      <c r="AD1461" s="85"/>
      <c r="AE1461" s="85"/>
      <c r="AF1461" s="85"/>
      <c r="AG1461" s="85"/>
      <c r="AH1461" s="85"/>
      <c r="AI1461" s="85"/>
      <c r="AJ1461" s="85"/>
    </row>
    <row r="1462" spans="1:36" x14ac:dyDescent="0.25">
      <c r="A1462" s="256"/>
      <c r="B1462" s="84"/>
      <c r="C1462" s="84"/>
      <c r="D1462" s="84"/>
      <c r="E1462" s="84"/>
      <c r="F1462" s="84"/>
      <c r="G1462" s="84"/>
      <c r="H1462" s="84"/>
      <c r="I1462" s="84"/>
      <c r="J1462" s="84"/>
      <c r="K1462" s="84"/>
      <c r="L1462" s="84"/>
      <c r="M1462" s="84"/>
      <c r="N1462" s="84"/>
      <c r="O1462" s="84"/>
      <c r="P1462" s="84"/>
      <c r="Q1462" s="84"/>
      <c r="R1462" s="84"/>
      <c r="S1462" s="84"/>
      <c r="T1462" s="84"/>
      <c r="U1462" s="84"/>
      <c r="V1462" s="84"/>
      <c r="W1462" s="84"/>
      <c r="X1462" s="84"/>
      <c r="Y1462" s="84"/>
      <c r="Z1462" s="84"/>
      <c r="AA1462" s="84"/>
      <c r="AB1462" s="84"/>
      <c r="AC1462" s="84"/>
      <c r="AD1462" s="84"/>
      <c r="AE1462" s="84"/>
      <c r="AF1462" s="84"/>
      <c r="AG1462" s="84"/>
      <c r="AH1462" s="84"/>
      <c r="AI1462" s="84"/>
      <c r="AJ1462" s="84"/>
    </row>
    <row r="1463" spans="1:36" x14ac:dyDescent="0.25">
      <c r="A1463" s="257"/>
      <c r="B1463" s="85"/>
      <c r="C1463" s="85"/>
      <c r="D1463" s="85"/>
      <c r="E1463" s="85"/>
      <c r="F1463" s="85"/>
      <c r="G1463" s="85"/>
      <c r="H1463" s="85"/>
      <c r="I1463" s="85"/>
      <c r="J1463" s="85"/>
      <c r="K1463" s="85"/>
      <c r="L1463" s="85"/>
      <c r="M1463" s="85"/>
      <c r="N1463" s="85"/>
      <c r="O1463" s="85"/>
      <c r="P1463" s="85"/>
      <c r="Q1463" s="85"/>
      <c r="R1463" s="85"/>
      <c r="S1463" s="85"/>
      <c r="T1463" s="85"/>
      <c r="U1463" s="85"/>
      <c r="V1463" s="85"/>
      <c r="W1463" s="85"/>
      <c r="X1463" s="85"/>
      <c r="Y1463" s="85"/>
      <c r="Z1463" s="85"/>
      <c r="AA1463" s="85"/>
      <c r="AB1463" s="85"/>
      <c r="AC1463" s="85"/>
      <c r="AD1463" s="85"/>
      <c r="AE1463" s="85"/>
      <c r="AF1463" s="85"/>
      <c r="AG1463" s="85"/>
      <c r="AH1463" s="85"/>
      <c r="AI1463" s="85"/>
      <c r="AJ1463" s="85"/>
    </row>
    <row r="1464" spans="1:36" x14ac:dyDescent="0.25">
      <c r="A1464" s="256"/>
      <c r="B1464" s="84"/>
      <c r="C1464" s="84"/>
      <c r="D1464" s="84"/>
      <c r="E1464" s="84"/>
      <c r="F1464" s="84"/>
      <c r="G1464" s="84"/>
      <c r="H1464" s="84"/>
      <c r="I1464" s="84"/>
      <c r="J1464" s="84"/>
      <c r="K1464" s="84"/>
      <c r="L1464" s="84"/>
      <c r="M1464" s="84"/>
      <c r="N1464" s="84"/>
      <c r="O1464" s="84"/>
      <c r="P1464" s="84"/>
      <c r="Q1464" s="84"/>
      <c r="R1464" s="84"/>
      <c r="S1464" s="84"/>
      <c r="T1464" s="84"/>
      <c r="U1464" s="84"/>
      <c r="V1464" s="84"/>
      <c r="W1464" s="84"/>
      <c r="X1464" s="84"/>
      <c r="Y1464" s="84"/>
      <c r="Z1464" s="84"/>
      <c r="AA1464" s="84"/>
      <c r="AB1464" s="84"/>
      <c r="AC1464" s="84"/>
      <c r="AD1464" s="84"/>
      <c r="AE1464" s="84"/>
      <c r="AF1464" s="84"/>
      <c r="AG1464" s="84"/>
      <c r="AH1464" s="84"/>
      <c r="AI1464" s="84"/>
      <c r="AJ1464" s="84"/>
    </row>
    <row r="1465" spans="1:36" x14ac:dyDescent="0.25">
      <c r="A1465" s="257"/>
      <c r="B1465" s="85"/>
      <c r="C1465" s="85"/>
      <c r="D1465" s="85"/>
      <c r="E1465" s="85"/>
      <c r="F1465" s="85"/>
      <c r="G1465" s="85"/>
      <c r="H1465" s="85"/>
      <c r="I1465" s="85"/>
      <c r="J1465" s="85"/>
      <c r="K1465" s="85"/>
      <c r="L1465" s="85"/>
      <c r="M1465" s="85"/>
      <c r="N1465" s="85"/>
      <c r="O1465" s="85"/>
      <c r="P1465" s="85"/>
      <c r="Q1465" s="85"/>
      <c r="R1465" s="85"/>
      <c r="S1465" s="85"/>
      <c r="T1465" s="85"/>
      <c r="U1465" s="85"/>
      <c r="V1465" s="85"/>
      <c r="W1465" s="85"/>
      <c r="X1465" s="85"/>
      <c r="Y1465" s="85"/>
      <c r="Z1465" s="85"/>
      <c r="AA1465" s="85"/>
      <c r="AB1465" s="85"/>
      <c r="AC1465" s="85"/>
      <c r="AD1465" s="85"/>
      <c r="AE1465" s="85"/>
      <c r="AF1465" s="85"/>
      <c r="AG1465" s="85"/>
      <c r="AH1465" s="85"/>
      <c r="AI1465" s="85"/>
      <c r="AJ1465" s="85"/>
    </row>
    <row r="1466" spans="1:36" x14ac:dyDescent="0.25">
      <c r="A1466" s="256"/>
      <c r="B1466" s="84"/>
      <c r="C1466" s="84"/>
      <c r="D1466" s="84"/>
      <c r="E1466" s="84"/>
      <c r="F1466" s="84"/>
      <c r="G1466" s="84"/>
      <c r="H1466" s="84"/>
      <c r="I1466" s="84"/>
      <c r="J1466" s="84"/>
      <c r="K1466" s="84"/>
      <c r="L1466" s="84"/>
      <c r="M1466" s="84"/>
      <c r="N1466" s="84"/>
      <c r="O1466" s="84"/>
      <c r="P1466" s="84"/>
      <c r="Q1466" s="84"/>
      <c r="R1466" s="84"/>
      <c r="S1466" s="84"/>
      <c r="T1466" s="84"/>
      <c r="U1466" s="84"/>
      <c r="V1466" s="84"/>
      <c r="W1466" s="84"/>
      <c r="X1466" s="84"/>
      <c r="Y1466" s="84"/>
      <c r="Z1466" s="84"/>
      <c r="AA1466" s="84"/>
      <c r="AB1466" s="84"/>
      <c r="AC1466" s="84"/>
      <c r="AD1466" s="84"/>
      <c r="AE1466" s="84"/>
      <c r="AF1466" s="84"/>
      <c r="AG1466" s="84"/>
      <c r="AH1466" s="84"/>
      <c r="AI1466" s="84"/>
      <c r="AJ1466" s="84"/>
    </row>
    <row r="1467" spans="1:36" x14ac:dyDescent="0.25">
      <c r="A1467" s="257"/>
      <c r="B1467" s="85"/>
      <c r="C1467" s="85"/>
      <c r="D1467" s="85"/>
      <c r="E1467" s="85"/>
      <c r="F1467" s="85"/>
      <c r="G1467" s="85"/>
      <c r="H1467" s="85"/>
      <c r="I1467" s="85"/>
      <c r="J1467" s="85"/>
      <c r="K1467" s="85"/>
      <c r="L1467" s="85"/>
      <c r="M1467" s="85"/>
      <c r="N1467" s="85"/>
      <c r="O1467" s="85"/>
      <c r="P1467" s="85"/>
      <c r="Q1467" s="85"/>
      <c r="R1467" s="85"/>
      <c r="S1467" s="85"/>
      <c r="T1467" s="85"/>
      <c r="U1467" s="85"/>
      <c r="V1467" s="85"/>
      <c r="W1467" s="85"/>
      <c r="X1467" s="85"/>
      <c r="Y1467" s="85"/>
      <c r="Z1467" s="85"/>
      <c r="AA1467" s="85"/>
      <c r="AB1467" s="85"/>
      <c r="AC1467" s="85"/>
      <c r="AD1467" s="85"/>
      <c r="AE1467" s="85"/>
      <c r="AF1467" s="85"/>
      <c r="AG1467" s="85"/>
      <c r="AH1467" s="85"/>
      <c r="AI1467" s="85"/>
      <c r="AJ1467" s="85"/>
    </row>
    <row r="1468" spans="1:36" x14ac:dyDescent="0.25">
      <c r="A1468" s="256"/>
      <c r="B1468" s="84"/>
      <c r="C1468" s="84"/>
      <c r="D1468" s="84"/>
      <c r="E1468" s="84"/>
      <c r="F1468" s="84"/>
      <c r="G1468" s="84"/>
      <c r="H1468" s="84"/>
      <c r="I1468" s="84"/>
      <c r="J1468" s="84"/>
      <c r="K1468" s="84"/>
      <c r="L1468" s="84"/>
      <c r="M1468" s="84"/>
      <c r="N1468" s="84"/>
      <c r="O1468" s="84"/>
      <c r="P1468" s="84"/>
      <c r="Q1468" s="84"/>
      <c r="R1468" s="84"/>
      <c r="S1468" s="84"/>
      <c r="T1468" s="84"/>
      <c r="U1468" s="84"/>
      <c r="V1468" s="84"/>
      <c r="W1468" s="84"/>
      <c r="X1468" s="84"/>
      <c r="Y1468" s="84"/>
      <c r="Z1468" s="84"/>
      <c r="AA1468" s="84"/>
      <c r="AB1468" s="84"/>
      <c r="AC1468" s="84"/>
      <c r="AD1468" s="84"/>
      <c r="AE1468" s="84"/>
      <c r="AF1468" s="84"/>
      <c r="AG1468" s="84"/>
      <c r="AH1468" s="84"/>
      <c r="AI1468" s="84"/>
      <c r="AJ1468" s="84"/>
    </row>
    <row r="1469" spans="1:36" x14ac:dyDescent="0.25">
      <c r="A1469" s="257"/>
      <c r="B1469" s="85"/>
      <c r="C1469" s="85"/>
      <c r="D1469" s="85"/>
      <c r="E1469" s="85"/>
      <c r="F1469" s="85"/>
      <c r="G1469" s="85"/>
      <c r="H1469" s="85"/>
      <c r="I1469" s="85"/>
      <c r="J1469" s="85"/>
      <c r="K1469" s="85"/>
      <c r="L1469" s="85"/>
      <c r="M1469" s="85"/>
      <c r="N1469" s="85"/>
      <c r="O1469" s="85"/>
      <c r="P1469" s="85"/>
      <c r="Q1469" s="85"/>
      <c r="R1469" s="85"/>
      <c r="S1469" s="85"/>
      <c r="T1469" s="85"/>
      <c r="U1469" s="85"/>
      <c r="V1469" s="85"/>
      <c r="W1469" s="85"/>
      <c r="X1469" s="85"/>
      <c r="Y1469" s="85"/>
      <c r="Z1469" s="85"/>
      <c r="AA1469" s="85"/>
      <c r="AB1469" s="85"/>
      <c r="AC1469" s="85"/>
      <c r="AD1469" s="85"/>
      <c r="AE1469" s="85"/>
      <c r="AF1469" s="85"/>
      <c r="AG1469" s="85"/>
      <c r="AH1469" s="85"/>
      <c r="AI1469" s="85"/>
      <c r="AJ1469" s="85"/>
    </row>
    <row r="1470" spans="1:36" x14ac:dyDescent="0.25">
      <c r="A1470" s="256"/>
      <c r="B1470" s="84"/>
      <c r="C1470" s="84"/>
      <c r="D1470" s="84"/>
      <c r="E1470" s="84"/>
      <c r="F1470" s="84"/>
      <c r="G1470" s="84"/>
      <c r="H1470" s="84"/>
      <c r="I1470" s="84"/>
      <c r="J1470" s="84"/>
      <c r="K1470" s="84"/>
      <c r="L1470" s="84"/>
      <c r="M1470" s="84"/>
      <c r="N1470" s="84"/>
      <c r="O1470" s="84"/>
      <c r="P1470" s="84"/>
      <c r="Q1470" s="84"/>
      <c r="R1470" s="84"/>
      <c r="S1470" s="84"/>
      <c r="T1470" s="84"/>
      <c r="U1470" s="84"/>
      <c r="V1470" s="84"/>
      <c r="W1470" s="84"/>
      <c r="X1470" s="84"/>
      <c r="Y1470" s="84"/>
      <c r="Z1470" s="84"/>
      <c r="AA1470" s="84"/>
      <c r="AB1470" s="84"/>
      <c r="AC1470" s="84"/>
      <c r="AD1470" s="84"/>
      <c r="AE1470" s="84"/>
      <c r="AF1470" s="84"/>
      <c r="AG1470" s="84"/>
      <c r="AH1470" s="84"/>
      <c r="AI1470" s="84"/>
      <c r="AJ1470" s="84"/>
    </row>
    <row r="1471" spans="1:36" x14ac:dyDescent="0.25">
      <c r="A1471" s="257"/>
      <c r="B1471" s="85"/>
      <c r="C1471" s="85"/>
      <c r="D1471" s="85"/>
      <c r="E1471" s="85"/>
      <c r="F1471" s="85"/>
      <c r="G1471" s="85"/>
      <c r="H1471" s="85"/>
      <c r="I1471" s="85"/>
      <c r="J1471" s="85"/>
      <c r="K1471" s="85"/>
      <c r="L1471" s="85"/>
      <c r="M1471" s="85"/>
      <c r="N1471" s="85"/>
      <c r="O1471" s="85"/>
      <c r="P1471" s="85"/>
      <c r="Q1471" s="85"/>
      <c r="R1471" s="85"/>
      <c r="S1471" s="85"/>
      <c r="T1471" s="85"/>
      <c r="U1471" s="85"/>
      <c r="V1471" s="85"/>
      <c r="W1471" s="85"/>
      <c r="X1471" s="85"/>
      <c r="Y1471" s="85"/>
      <c r="Z1471" s="85"/>
      <c r="AA1471" s="85"/>
      <c r="AB1471" s="85"/>
      <c r="AC1471" s="85"/>
      <c r="AD1471" s="85"/>
      <c r="AE1471" s="85"/>
      <c r="AF1471" s="85"/>
      <c r="AG1471" s="85"/>
      <c r="AH1471" s="85"/>
      <c r="AI1471" s="85"/>
      <c r="AJ1471" s="85"/>
    </row>
    <row r="1472" spans="1:36" x14ac:dyDescent="0.25">
      <c r="A1472" s="256"/>
      <c r="B1472" s="84"/>
      <c r="C1472" s="84"/>
      <c r="D1472" s="84"/>
      <c r="E1472" s="84"/>
      <c r="F1472" s="84"/>
      <c r="G1472" s="84"/>
      <c r="H1472" s="84"/>
      <c r="I1472" s="84"/>
      <c r="J1472" s="84"/>
      <c r="K1472" s="84"/>
      <c r="L1472" s="84"/>
      <c r="M1472" s="84"/>
      <c r="N1472" s="84"/>
      <c r="O1472" s="84"/>
      <c r="P1472" s="84"/>
      <c r="Q1472" s="84"/>
      <c r="R1472" s="84"/>
      <c r="S1472" s="84"/>
      <c r="T1472" s="84"/>
      <c r="U1472" s="84"/>
      <c r="V1472" s="84"/>
      <c r="W1472" s="84"/>
      <c r="X1472" s="84"/>
      <c r="Y1472" s="84"/>
      <c r="Z1472" s="84"/>
      <c r="AA1472" s="84"/>
      <c r="AB1472" s="84"/>
      <c r="AC1472" s="84"/>
      <c r="AD1472" s="84"/>
      <c r="AE1472" s="84"/>
      <c r="AF1472" s="84"/>
      <c r="AG1472" s="84"/>
      <c r="AH1472" s="84"/>
      <c r="AI1472" s="84"/>
      <c r="AJ1472" s="84"/>
    </row>
    <row r="1473" spans="1:36" x14ac:dyDescent="0.25">
      <c r="A1473" s="257"/>
      <c r="B1473" s="85"/>
      <c r="C1473" s="85"/>
      <c r="D1473" s="85"/>
      <c r="E1473" s="85"/>
      <c r="F1473" s="85"/>
      <c r="G1473" s="85"/>
      <c r="H1473" s="85"/>
      <c r="I1473" s="85"/>
      <c r="J1473" s="85"/>
      <c r="K1473" s="85"/>
      <c r="L1473" s="85"/>
      <c r="M1473" s="85"/>
      <c r="N1473" s="85"/>
      <c r="O1473" s="85"/>
      <c r="P1473" s="85"/>
      <c r="Q1473" s="85"/>
      <c r="R1473" s="85"/>
      <c r="S1473" s="85"/>
      <c r="T1473" s="85"/>
      <c r="U1473" s="85"/>
      <c r="V1473" s="85"/>
      <c r="W1473" s="85"/>
      <c r="X1473" s="85"/>
      <c r="Y1473" s="85"/>
      <c r="Z1473" s="85"/>
      <c r="AA1473" s="85"/>
      <c r="AB1473" s="85"/>
      <c r="AC1473" s="85"/>
      <c r="AD1473" s="85"/>
      <c r="AE1473" s="85"/>
      <c r="AF1473" s="85"/>
      <c r="AG1473" s="85"/>
      <c r="AH1473" s="85"/>
      <c r="AI1473" s="85"/>
      <c r="AJ1473" s="85"/>
    </row>
    <row r="1474" spans="1:36" x14ac:dyDescent="0.25">
      <c r="A1474" s="256"/>
      <c r="B1474" s="84"/>
      <c r="C1474" s="84"/>
      <c r="D1474" s="84"/>
      <c r="E1474" s="84"/>
      <c r="F1474" s="84"/>
      <c r="G1474" s="84"/>
      <c r="H1474" s="84"/>
      <c r="I1474" s="84"/>
      <c r="J1474" s="84"/>
      <c r="K1474" s="84"/>
      <c r="L1474" s="84"/>
      <c r="M1474" s="84"/>
      <c r="N1474" s="84"/>
      <c r="O1474" s="84"/>
      <c r="P1474" s="84"/>
      <c r="Q1474" s="84"/>
      <c r="R1474" s="84"/>
      <c r="S1474" s="84"/>
      <c r="T1474" s="84"/>
      <c r="U1474" s="84"/>
      <c r="V1474" s="84"/>
      <c r="W1474" s="84"/>
      <c r="X1474" s="84"/>
      <c r="Y1474" s="84"/>
      <c r="Z1474" s="84"/>
      <c r="AA1474" s="84"/>
      <c r="AB1474" s="84"/>
      <c r="AC1474" s="84"/>
      <c r="AD1474" s="84"/>
      <c r="AE1474" s="84"/>
      <c r="AF1474" s="84"/>
      <c r="AG1474" s="84"/>
      <c r="AH1474" s="84"/>
      <c r="AI1474" s="84"/>
      <c r="AJ1474" s="84"/>
    </row>
    <row r="1475" spans="1:36" x14ac:dyDescent="0.25">
      <c r="A1475" s="257"/>
      <c r="B1475" s="85"/>
      <c r="C1475" s="85"/>
      <c r="D1475" s="85"/>
      <c r="E1475" s="85"/>
      <c r="F1475" s="85"/>
      <c r="G1475" s="85"/>
      <c r="H1475" s="85"/>
      <c r="I1475" s="85"/>
      <c r="J1475" s="85"/>
      <c r="K1475" s="85"/>
      <c r="L1475" s="85"/>
      <c r="M1475" s="85"/>
      <c r="N1475" s="85"/>
      <c r="O1475" s="85"/>
      <c r="P1475" s="85"/>
      <c r="Q1475" s="85"/>
      <c r="R1475" s="85"/>
      <c r="S1475" s="85"/>
      <c r="T1475" s="85"/>
      <c r="U1475" s="85"/>
      <c r="V1475" s="85"/>
      <c r="W1475" s="85"/>
      <c r="X1475" s="85"/>
      <c r="Y1475" s="85"/>
      <c r="Z1475" s="85"/>
      <c r="AA1475" s="85"/>
      <c r="AB1475" s="85"/>
      <c r="AC1475" s="85"/>
      <c r="AD1475" s="85"/>
      <c r="AE1475" s="85"/>
      <c r="AF1475" s="85"/>
      <c r="AG1475" s="85"/>
      <c r="AH1475" s="85"/>
      <c r="AI1475" s="85"/>
      <c r="AJ1475" s="85"/>
    </row>
    <row r="1476" spans="1:36" x14ac:dyDescent="0.25">
      <c r="A1476" s="256"/>
      <c r="B1476" s="84"/>
      <c r="C1476" s="84"/>
      <c r="D1476" s="84"/>
      <c r="E1476" s="84"/>
      <c r="F1476" s="84"/>
      <c r="G1476" s="84"/>
      <c r="H1476" s="84"/>
      <c r="I1476" s="84"/>
      <c r="J1476" s="84"/>
      <c r="K1476" s="84"/>
      <c r="L1476" s="84"/>
      <c r="M1476" s="84"/>
      <c r="N1476" s="84"/>
      <c r="O1476" s="84"/>
      <c r="P1476" s="84"/>
      <c r="Q1476" s="84"/>
      <c r="R1476" s="84"/>
      <c r="S1476" s="84"/>
      <c r="T1476" s="84"/>
      <c r="U1476" s="84"/>
      <c r="V1476" s="84"/>
      <c r="W1476" s="84"/>
      <c r="X1476" s="84"/>
      <c r="Y1476" s="84"/>
      <c r="Z1476" s="84"/>
      <c r="AA1476" s="84"/>
      <c r="AB1476" s="84"/>
      <c r="AC1476" s="84"/>
      <c r="AD1476" s="84"/>
      <c r="AE1476" s="84"/>
      <c r="AF1476" s="84"/>
      <c r="AG1476" s="84"/>
      <c r="AH1476" s="84"/>
      <c r="AI1476" s="84"/>
      <c r="AJ1476" s="84"/>
    </row>
    <row r="1477" spans="1:36" x14ac:dyDescent="0.25">
      <c r="A1477" s="257"/>
      <c r="B1477" s="85"/>
      <c r="C1477" s="85"/>
      <c r="D1477" s="85"/>
      <c r="E1477" s="85"/>
      <c r="F1477" s="85"/>
      <c r="G1477" s="85"/>
      <c r="H1477" s="85"/>
      <c r="I1477" s="85"/>
      <c r="J1477" s="85"/>
      <c r="K1477" s="85"/>
      <c r="L1477" s="85"/>
      <c r="M1477" s="85"/>
      <c r="N1477" s="85"/>
      <c r="O1477" s="85"/>
      <c r="P1477" s="85"/>
      <c r="Q1477" s="85"/>
      <c r="R1477" s="85"/>
      <c r="S1477" s="85"/>
      <c r="T1477" s="85"/>
      <c r="U1477" s="85"/>
      <c r="V1477" s="85"/>
      <c r="W1477" s="85"/>
      <c r="X1477" s="85"/>
      <c r="Y1477" s="85"/>
      <c r="Z1477" s="85"/>
      <c r="AA1477" s="85"/>
      <c r="AB1477" s="85"/>
      <c r="AC1477" s="85"/>
      <c r="AD1477" s="85"/>
      <c r="AE1477" s="85"/>
      <c r="AF1477" s="85"/>
      <c r="AG1477" s="85"/>
      <c r="AH1477" s="85"/>
      <c r="AI1477" s="85"/>
      <c r="AJ1477" s="85"/>
    </row>
    <row r="1478" spans="1:36" x14ac:dyDescent="0.25">
      <c r="A1478" s="256"/>
      <c r="B1478" s="84"/>
      <c r="C1478" s="84"/>
      <c r="D1478" s="84"/>
      <c r="E1478" s="84"/>
      <c r="F1478" s="84"/>
      <c r="G1478" s="84"/>
      <c r="H1478" s="84"/>
      <c r="I1478" s="84"/>
      <c r="J1478" s="84"/>
      <c r="K1478" s="84"/>
      <c r="L1478" s="84"/>
      <c r="M1478" s="84"/>
      <c r="N1478" s="84"/>
      <c r="O1478" s="84"/>
      <c r="P1478" s="84"/>
      <c r="Q1478" s="84"/>
      <c r="R1478" s="84"/>
      <c r="S1478" s="84"/>
      <c r="T1478" s="84"/>
      <c r="U1478" s="84"/>
      <c r="V1478" s="84"/>
      <c r="W1478" s="84"/>
      <c r="X1478" s="84"/>
      <c r="Y1478" s="84"/>
      <c r="Z1478" s="84"/>
      <c r="AA1478" s="84"/>
      <c r="AB1478" s="84"/>
      <c r="AC1478" s="84"/>
      <c r="AD1478" s="84"/>
      <c r="AE1478" s="84"/>
      <c r="AF1478" s="84"/>
      <c r="AG1478" s="84"/>
      <c r="AH1478" s="84"/>
      <c r="AI1478" s="84"/>
      <c r="AJ1478" s="84"/>
    </row>
    <row r="1479" spans="1:36" x14ac:dyDescent="0.25">
      <c r="A1479" s="257"/>
      <c r="B1479" s="85"/>
      <c r="C1479" s="85"/>
      <c r="D1479" s="85"/>
      <c r="E1479" s="85"/>
      <c r="F1479" s="85"/>
      <c r="G1479" s="85"/>
      <c r="H1479" s="85"/>
      <c r="I1479" s="85"/>
      <c r="J1479" s="85"/>
      <c r="K1479" s="85"/>
      <c r="L1479" s="85"/>
      <c r="M1479" s="85"/>
      <c r="N1479" s="85"/>
      <c r="O1479" s="85"/>
      <c r="P1479" s="85"/>
      <c r="Q1479" s="85"/>
      <c r="R1479" s="85"/>
      <c r="S1479" s="85"/>
      <c r="T1479" s="85"/>
      <c r="U1479" s="85"/>
      <c r="V1479" s="85"/>
      <c r="W1479" s="85"/>
      <c r="X1479" s="85"/>
      <c r="Y1479" s="85"/>
      <c r="Z1479" s="85"/>
      <c r="AA1479" s="85"/>
      <c r="AB1479" s="85"/>
      <c r="AC1479" s="85"/>
      <c r="AD1479" s="85"/>
      <c r="AE1479" s="85"/>
      <c r="AF1479" s="85"/>
      <c r="AG1479" s="85"/>
      <c r="AH1479" s="85"/>
      <c r="AI1479" s="85"/>
      <c r="AJ1479" s="85"/>
    </row>
    <row r="1480" spans="1:36" x14ac:dyDescent="0.25">
      <c r="A1480" s="256"/>
      <c r="B1480" s="84"/>
      <c r="C1480" s="84"/>
      <c r="D1480" s="84"/>
      <c r="E1480" s="84"/>
      <c r="F1480" s="84"/>
      <c r="G1480" s="84"/>
      <c r="H1480" s="84"/>
      <c r="I1480" s="84"/>
      <c r="J1480" s="84"/>
      <c r="K1480" s="84"/>
      <c r="L1480" s="84"/>
      <c r="M1480" s="84"/>
      <c r="N1480" s="84"/>
      <c r="O1480" s="84"/>
      <c r="P1480" s="84"/>
      <c r="Q1480" s="84"/>
      <c r="R1480" s="84"/>
      <c r="S1480" s="84"/>
      <c r="T1480" s="84"/>
      <c r="U1480" s="84"/>
      <c r="V1480" s="84"/>
      <c r="W1480" s="84"/>
      <c r="X1480" s="84"/>
      <c r="Y1480" s="84"/>
      <c r="Z1480" s="84"/>
      <c r="AA1480" s="84"/>
      <c r="AB1480" s="84"/>
      <c r="AC1480" s="84"/>
      <c r="AD1480" s="84"/>
      <c r="AE1480" s="84"/>
      <c r="AF1480" s="84"/>
      <c r="AG1480" s="84"/>
      <c r="AH1480" s="84"/>
      <c r="AI1480" s="84"/>
      <c r="AJ1480" s="84"/>
    </row>
    <row r="1481" spans="1:36" x14ac:dyDescent="0.25">
      <c r="A1481" s="257"/>
      <c r="B1481" s="85"/>
      <c r="C1481" s="85"/>
      <c r="D1481" s="85"/>
      <c r="E1481" s="85"/>
      <c r="F1481" s="85"/>
      <c r="G1481" s="85"/>
      <c r="H1481" s="85"/>
      <c r="I1481" s="85"/>
      <c r="J1481" s="85"/>
      <c r="K1481" s="85"/>
      <c r="L1481" s="85"/>
      <c r="M1481" s="85"/>
      <c r="N1481" s="85"/>
      <c r="O1481" s="85"/>
      <c r="P1481" s="85"/>
      <c r="Q1481" s="85"/>
      <c r="R1481" s="85"/>
      <c r="S1481" s="85"/>
      <c r="T1481" s="85"/>
      <c r="U1481" s="85"/>
      <c r="V1481" s="85"/>
      <c r="W1481" s="85"/>
      <c r="X1481" s="85"/>
      <c r="Y1481" s="85"/>
      <c r="Z1481" s="85"/>
      <c r="AA1481" s="85"/>
      <c r="AB1481" s="85"/>
      <c r="AC1481" s="85"/>
      <c r="AD1481" s="85"/>
      <c r="AE1481" s="85"/>
      <c r="AF1481" s="85"/>
      <c r="AG1481" s="85"/>
      <c r="AH1481" s="85"/>
      <c r="AI1481" s="85"/>
      <c r="AJ1481" s="85"/>
    </row>
    <row r="1482" spans="1:36" x14ac:dyDescent="0.25">
      <c r="A1482" s="256"/>
      <c r="B1482" s="84"/>
      <c r="C1482" s="84"/>
      <c r="D1482" s="84"/>
      <c r="E1482" s="84"/>
      <c r="F1482" s="84"/>
      <c r="G1482" s="84"/>
      <c r="H1482" s="84"/>
      <c r="I1482" s="84"/>
      <c r="J1482" s="84"/>
      <c r="K1482" s="84"/>
      <c r="L1482" s="84"/>
      <c r="M1482" s="84"/>
      <c r="N1482" s="84"/>
      <c r="O1482" s="84"/>
      <c r="P1482" s="84"/>
      <c r="Q1482" s="84"/>
      <c r="R1482" s="84"/>
      <c r="S1482" s="84"/>
      <c r="T1482" s="84"/>
      <c r="U1482" s="84"/>
      <c r="V1482" s="84"/>
      <c r="W1482" s="84"/>
      <c r="X1482" s="84"/>
      <c r="Y1482" s="84"/>
      <c r="Z1482" s="84"/>
      <c r="AA1482" s="84"/>
      <c r="AB1482" s="84"/>
      <c r="AC1482" s="84"/>
      <c r="AD1482" s="84"/>
      <c r="AE1482" s="84"/>
      <c r="AF1482" s="84"/>
      <c r="AG1482" s="84"/>
      <c r="AH1482" s="84"/>
      <c r="AI1482" s="84"/>
      <c r="AJ1482" s="84"/>
    </row>
    <row r="1483" spans="1:36" x14ac:dyDescent="0.25">
      <c r="A1483" s="257"/>
      <c r="B1483" s="85"/>
      <c r="C1483" s="85"/>
      <c r="D1483" s="85"/>
      <c r="E1483" s="85"/>
      <c r="F1483" s="85"/>
      <c r="G1483" s="85"/>
      <c r="H1483" s="85"/>
      <c r="I1483" s="85"/>
      <c r="J1483" s="85"/>
      <c r="K1483" s="85"/>
      <c r="L1483" s="85"/>
      <c r="M1483" s="85"/>
      <c r="N1483" s="85"/>
      <c r="O1483" s="85"/>
      <c r="P1483" s="85"/>
      <c r="Q1483" s="85"/>
      <c r="R1483" s="85"/>
      <c r="S1483" s="85"/>
      <c r="T1483" s="85"/>
      <c r="U1483" s="85"/>
      <c r="V1483" s="85"/>
      <c r="W1483" s="85"/>
      <c r="X1483" s="85"/>
      <c r="Y1483" s="85"/>
      <c r="Z1483" s="85"/>
      <c r="AA1483" s="85"/>
      <c r="AB1483" s="85"/>
      <c r="AC1483" s="85"/>
      <c r="AD1483" s="85"/>
      <c r="AE1483" s="85"/>
      <c r="AF1483" s="85"/>
      <c r="AG1483" s="85"/>
      <c r="AH1483" s="85"/>
      <c r="AI1483" s="85"/>
      <c r="AJ1483" s="85"/>
    </row>
    <row r="1484" spans="1:36" x14ac:dyDescent="0.25">
      <c r="A1484" s="256"/>
      <c r="B1484" s="84"/>
      <c r="C1484" s="84"/>
      <c r="D1484" s="84"/>
      <c r="E1484" s="84"/>
      <c r="F1484" s="84"/>
      <c r="G1484" s="84"/>
      <c r="H1484" s="84"/>
      <c r="I1484" s="84"/>
      <c r="J1484" s="84"/>
      <c r="K1484" s="84"/>
      <c r="L1484" s="84"/>
      <c r="M1484" s="84"/>
      <c r="N1484" s="84"/>
      <c r="O1484" s="84"/>
      <c r="P1484" s="84"/>
      <c r="Q1484" s="84"/>
      <c r="R1484" s="84"/>
      <c r="S1484" s="84"/>
      <c r="T1484" s="84"/>
      <c r="U1484" s="84"/>
      <c r="V1484" s="84"/>
      <c r="W1484" s="84"/>
      <c r="X1484" s="84"/>
      <c r="Y1484" s="84"/>
      <c r="Z1484" s="84"/>
      <c r="AA1484" s="84"/>
      <c r="AB1484" s="84"/>
      <c r="AC1484" s="84"/>
      <c r="AD1484" s="84"/>
      <c r="AE1484" s="84"/>
      <c r="AF1484" s="84"/>
      <c r="AG1484" s="84"/>
      <c r="AH1484" s="84"/>
      <c r="AI1484" s="84"/>
      <c r="AJ1484" s="84"/>
    </row>
    <row r="1485" spans="1:36" x14ac:dyDescent="0.25">
      <c r="A1485" s="257"/>
      <c r="B1485" s="85"/>
      <c r="C1485" s="85"/>
      <c r="D1485" s="85"/>
      <c r="E1485" s="85"/>
      <c r="F1485" s="85"/>
      <c r="G1485" s="85"/>
      <c r="H1485" s="85"/>
      <c r="I1485" s="85"/>
      <c r="J1485" s="85"/>
      <c r="K1485" s="85"/>
      <c r="L1485" s="85"/>
      <c r="M1485" s="85"/>
      <c r="N1485" s="85"/>
      <c r="O1485" s="85"/>
      <c r="P1485" s="85"/>
      <c r="Q1485" s="85"/>
      <c r="R1485" s="85"/>
      <c r="S1485" s="85"/>
      <c r="T1485" s="85"/>
      <c r="U1485" s="85"/>
      <c r="V1485" s="85"/>
      <c r="W1485" s="85"/>
      <c r="X1485" s="85"/>
      <c r="Y1485" s="85"/>
      <c r="Z1485" s="85"/>
      <c r="AA1485" s="85"/>
      <c r="AB1485" s="85"/>
      <c r="AC1485" s="85"/>
      <c r="AD1485" s="85"/>
      <c r="AE1485" s="85"/>
      <c r="AF1485" s="85"/>
      <c r="AG1485" s="85"/>
      <c r="AH1485" s="85"/>
      <c r="AI1485" s="85"/>
      <c r="AJ1485" s="85"/>
    </row>
    <row r="1486" spans="1:36" x14ac:dyDescent="0.25">
      <c r="A1486" s="256"/>
      <c r="B1486" s="84"/>
      <c r="C1486" s="84"/>
      <c r="D1486" s="84"/>
      <c r="E1486" s="84"/>
      <c r="F1486" s="84"/>
      <c r="G1486" s="84"/>
      <c r="H1486" s="84"/>
      <c r="I1486" s="84"/>
      <c r="J1486" s="84"/>
      <c r="K1486" s="84"/>
      <c r="L1486" s="84"/>
      <c r="M1486" s="84"/>
      <c r="N1486" s="84"/>
      <c r="O1486" s="84"/>
      <c r="P1486" s="84"/>
      <c r="Q1486" s="84"/>
      <c r="R1486" s="84"/>
      <c r="S1486" s="84"/>
      <c r="T1486" s="84"/>
      <c r="U1486" s="84"/>
      <c r="V1486" s="84"/>
      <c r="W1486" s="84"/>
      <c r="X1486" s="84"/>
      <c r="Y1486" s="84"/>
      <c r="Z1486" s="84"/>
      <c r="AA1486" s="84"/>
      <c r="AB1486" s="84"/>
      <c r="AC1486" s="84"/>
      <c r="AD1486" s="84"/>
      <c r="AE1486" s="84"/>
      <c r="AF1486" s="84"/>
      <c r="AG1486" s="84"/>
      <c r="AH1486" s="84"/>
      <c r="AI1486" s="84"/>
      <c r="AJ1486" s="84"/>
    </row>
    <row r="1487" spans="1:36" x14ac:dyDescent="0.25">
      <c r="A1487" s="257"/>
      <c r="B1487" s="85"/>
      <c r="C1487" s="85"/>
      <c r="D1487" s="85"/>
      <c r="E1487" s="85"/>
      <c r="F1487" s="85"/>
      <c r="G1487" s="85"/>
      <c r="H1487" s="85"/>
      <c r="I1487" s="85"/>
      <c r="J1487" s="85"/>
      <c r="K1487" s="85"/>
      <c r="L1487" s="85"/>
      <c r="M1487" s="85"/>
      <c r="N1487" s="85"/>
      <c r="O1487" s="85"/>
      <c r="P1487" s="85"/>
      <c r="Q1487" s="85"/>
      <c r="R1487" s="85"/>
      <c r="S1487" s="85"/>
      <c r="T1487" s="85"/>
      <c r="U1487" s="85"/>
      <c r="V1487" s="85"/>
      <c r="W1487" s="85"/>
      <c r="X1487" s="85"/>
      <c r="Y1487" s="85"/>
      <c r="Z1487" s="85"/>
      <c r="AA1487" s="85"/>
      <c r="AB1487" s="85"/>
      <c r="AC1487" s="85"/>
      <c r="AD1487" s="85"/>
      <c r="AE1487" s="85"/>
      <c r="AF1487" s="85"/>
      <c r="AG1487" s="85"/>
      <c r="AH1487" s="85"/>
      <c r="AI1487" s="85"/>
      <c r="AJ1487" s="85"/>
    </row>
    <row r="1488" spans="1:36" x14ac:dyDescent="0.25">
      <c r="A1488" s="256"/>
      <c r="B1488" s="84"/>
      <c r="C1488" s="84"/>
      <c r="D1488" s="84"/>
      <c r="E1488" s="84"/>
      <c r="F1488" s="84"/>
      <c r="G1488" s="84"/>
      <c r="H1488" s="84"/>
      <c r="I1488" s="84"/>
      <c r="J1488" s="84"/>
      <c r="K1488" s="84"/>
      <c r="L1488" s="84"/>
      <c r="M1488" s="84"/>
      <c r="N1488" s="84"/>
      <c r="O1488" s="84"/>
      <c r="P1488" s="84"/>
      <c r="Q1488" s="84"/>
      <c r="R1488" s="84"/>
      <c r="S1488" s="84"/>
      <c r="T1488" s="84"/>
      <c r="U1488" s="84"/>
      <c r="V1488" s="84"/>
      <c r="W1488" s="84"/>
      <c r="X1488" s="84"/>
      <c r="Y1488" s="84"/>
      <c r="Z1488" s="84"/>
      <c r="AA1488" s="84"/>
      <c r="AB1488" s="84"/>
      <c r="AC1488" s="84"/>
      <c r="AD1488" s="84"/>
      <c r="AE1488" s="84"/>
      <c r="AF1488" s="84"/>
      <c r="AG1488" s="84"/>
      <c r="AH1488" s="84"/>
      <c r="AI1488" s="84"/>
      <c r="AJ1488" s="84"/>
    </row>
    <row r="1489" spans="1:36" x14ac:dyDescent="0.25">
      <c r="A1489" s="257"/>
      <c r="B1489" s="85"/>
      <c r="C1489" s="85"/>
      <c r="D1489" s="85"/>
      <c r="E1489" s="85"/>
      <c r="F1489" s="85"/>
      <c r="G1489" s="85"/>
      <c r="H1489" s="85"/>
      <c r="I1489" s="85"/>
      <c r="J1489" s="85"/>
      <c r="K1489" s="85"/>
      <c r="L1489" s="85"/>
      <c r="M1489" s="85"/>
      <c r="N1489" s="85"/>
      <c r="O1489" s="85"/>
      <c r="P1489" s="85"/>
      <c r="Q1489" s="85"/>
      <c r="R1489" s="85"/>
      <c r="S1489" s="85"/>
      <c r="T1489" s="85"/>
      <c r="U1489" s="85"/>
      <c r="V1489" s="85"/>
      <c r="W1489" s="85"/>
      <c r="X1489" s="85"/>
      <c r="Y1489" s="85"/>
      <c r="Z1489" s="85"/>
      <c r="AA1489" s="85"/>
      <c r="AB1489" s="85"/>
      <c r="AC1489" s="85"/>
      <c r="AD1489" s="85"/>
      <c r="AE1489" s="85"/>
      <c r="AF1489" s="85"/>
      <c r="AG1489" s="85"/>
      <c r="AH1489" s="85"/>
      <c r="AI1489" s="85"/>
      <c r="AJ1489" s="85"/>
    </row>
    <row r="1490" spans="1:36" x14ac:dyDescent="0.25">
      <c r="A1490" s="256"/>
      <c r="B1490" s="84"/>
      <c r="C1490" s="84"/>
      <c r="D1490" s="84"/>
      <c r="E1490" s="84"/>
      <c r="F1490" s="84"/>
      <c r="G1490" s="84"/>
      <c r="H1490" s="84"/>
      <c r="I1490" s="84"/>
      <c r="J1490" s="84"/>
      <c r="K1490" s="84"/>
      <c r="L1490" s="84"/>
      <c r="M1490" s="84"/>
      <c r="N1490" s="84"/>
      <c r="O1490" s="84"/>
      <c r="P1490" s="84"/>
      <c r="Q1490" s="84"/>
      <c r="R1490" s="84"/>
      <c r="S1490" s="84"/>
      <c r="T1490" s="84"/>
      <c r="U1490" s="84"/>
      <c r="V1490" s="84"/>
      <c r="W1490" s="84"/>
      <c r="X1490" s="84"/>
      <c r="Y1490" s="84"/>
      <c r="Z1490" s="84"/>
      <c r="AA1490" s="84"/>
      <c r="AB1490" s="84"/>
      <c r="AC1490" s="84"/>
      <c r="AD1490" s="84"/>
      <c r="AE1490" s="84"/>
      <c r="AF1490" s="84"/>
      <c r="AG1490" s="84"/>
      <c r="AH1490" s="84"/>
      <c r="AI1490" s="84"/>
      <c r="AJ1490" s="84"/>
    </row>
    <row r="1491" spans="1:36" x14ac:dyDescent="0.25">
      <c r="A1491" s="257"/>
      <c r="B1491" s="85"/>
      <c r="C1491" s="85"/>
      <c r="D1491" s="85"/>
      <c r="E1491" s="85"/>
      <c r="F1491" s="85"/>
      <c r="G1491" s="85"/>
      <c r="H1491" s="85"/>
      <c r="I1491" s="85"/>
      <c r="J1491" s="85"/>
      <c r="K1491" s="85"/>
      <c r="L1491" s="85"/>
      <c r="M1491" s="85"/>
      <c r="N1491" s="85"/>
      <c r="O1491" s="85"/>
      <c r="P1491" s="85"/>
      <c r="Q1491" s="85"/>
      <c r="R1491" s="85"/>
      <c r="S1491" s="85"/>
      <c r="T1491" s="85"/>
      <c r="U1491" s="85"/>
      <c r="V1491" s="85"/>
      <c r="W1491" s="85"/>
      <c r="X1491" s="85"/>
      <c r="Y1491" s="85"/>
      <c r="Z1491" s="85"/>
      <c r="AA1491" s="85"/>
      <c r="AB1491" s="85"/>
      <c r="AC1491" s="85"/>
      <c r="AD1491" s="85"/>
      <c r="AE1491" s="85"/>
      <c r="AF1491" s="85"/>
      <c r="AG1491" s="85"/>
      <c r="AH1491" s="85"/>
      <c r="AI1491" s="85"/>
      <c r="AJ1491" s="85"/>
    </row>
    <row r="1492" spans="1:36" x14ac:dyDescent="0.25">
      <c r="A1492" s="256"/>
      <c r="B1492" s="84"/>
      <c r="C1492" s="84"/>
      <c r="D1492" s="84"/>
      <c r="E1492" s="84"/>
      <c r="F1492" s="84"/>
      <c r="G1492" s="84"/>
      <c r="H1492" s="84"/>
      <c r="I1492" s="84"/>
      <c r="J1492" s="84"/>
      <c r="K1492" s="84"/>
      <c r="L1492" s="84"/>
      <c r="M1492" s="84"/>
      <c r="N1492" s="84"/>
      <c r="O1492" s="84"/>
      <c r="P1492" s="84"/>
      <c r="Q1492" s="84"/>
      <c r="R1492" s="84"/>
      <c r="S1492" s="84"/>
      <c r="T1492" s="84"/>
      <c r="U1492" s="84"/>
      <c r="V1492" s="84"/>
      <c r="W1492" s="84"/>
      <c r="X1492" s="84"/>
      <c r="Y1492" s="84"/>
      <c r="Z1492" s="84"/>
      <c r="AA1492" s="84"/>
      <c r="AB1492" s="84"/>
      <c r="AC1492" s="84"/>
      <c r="AD1492" s="84"/>
      <c r="AE1492" s="84"/>
      <c r="AF1492" s="84"/>
      <c r="AG1492" s="84"/>
      <c r="AH1492" s="84"/>
      <c r="AI1492" s="84"/>
      <c r="AJ1492" s="84"/>
    </row>
    <row r="1493" spans="1:36" x14ac:dyDescent="0.25">
      <c r="A1493" s="257"/>
      <c r="B1493" s="85"/>
      <c r="C1493" s="85"/>
      <c r="D1493" s="85"/>
      <c r="E1493" s="85"/>
      <c r="F1493" s="85"/>
      <c r="G1493" s="85"/>
      <c r="H1493" s="85"/>
      <c r="I1493" s="85"/>
      <c r="J1493" s="85"/>
      <c r="K1493" s="85"/>
      <c r="L1493" s="85"/>
      <c r="M1493" s="85"/>
      <c r="N1493" s="85"/>
      <c r="O1493" s="85"/>
      <c r="P1493" s="85"/>
      <c r="Q1493" s="85"/>
      <c r="R1493" s="85"/>
      <c r="S1493" s="85"/>
      <c r="T1493" s="85"/>
      <c r="U1493" s="85"/>
      <c r="V1493" s="85"/>
      <c r="W1493" s="85"/>
      <c r="X1493" s="85"/>
      <c r="Y1493" s="85"/>
      <c r="Z1493" s="85"/>
      <c r="AA1493" s="85"/>
      <c r="AB1493" s="85"/>
      <c r="AC1493" s="85"/>
      <c r="AD1493" s="85"/>
      <c r="AE1493" s="85"/>
      <c r="AF1493" s="85"/>
      <c r="AG1493" s="85"/>
      <c r="AH1493" s="85"/>
      <c r="AI1493" s="85"/>
      <c r="AJ1493" s="85"/>
    </row>
    <row r="1494" spans="1:36" x14ac:dyDescent="0.25">
      <c r="A1494" s="256"/>
      <c r="B1494" s="84"/>
      <c r="C1494" s="84"/>
      <c r="D1494" s="84"/>
      <c r="E1494" s="84"/>
      <c r="F1494" s="84"/>
      <c r="G1494" s="84"/>
      <c r="H1494" s="84"/>
      <c r="I1494" s="84"/>
      <c r="J1494" s="84"/>
      <c r="K1494" s="84"/>
      <c r="L1494" s="84"/>
      <c r="M1494" s="84"/>
      <c r="N1494" s="84"/>
      <c r="O1494" s="84"/>
      <c r="P1494" s="84"/>
      <c r="Q1494" s="84"/>
      <c r="R1494" s="84"/>
      <c r="S1494" s="84"/>
      <c r="T1494" s="84"/>
      <c r="U1494" s="84"/>
      <c r="V1494" s="84"/>
      <c r="W1494" s="84"/>
      <c r="X1494" s="84"/>
      <c r="Y1494" s="84"/>
      <c r="Z1494" s="84"/>
      <c r="AA1494" s="84"/>
      <c r="AB1494" s="84"/>
      <c r="AC1494" s="84"/>
      <c r="AD1494" s="84"/>
      <c r="AE1494" s="84"/>
      <c r="AF1494" s="84"/>
      <c r="AG1494" s="84"/>
      <c r="AH1494" s="84"/>
      <c r="AI1494" s="84"/>
      <c r="AJ1494" s="84"/>
    </row>
    <row r="1495" spans="1:36" x14ac:dyDescent="0.25">
      <c r="A1495" s="257"/>
      <c r="B1495" s="85"/>
      <c r="C1495" s="85"/>
      <c r="D1495" s="85"/>
      <c r="E1495" s="85"/>
      <c r="F1495" s="85"/>
      <c r="G1495" s="85"/>
      <c r="H1495" s="85"/>
      <c r="I1495" s="85"/>
      <c r="J1495" s="85"/>
      <c r="K1495" s="85"/>
      <c r="L1495" s="85"/>
      <c r="M1495" s="85"/>
      <c r="N1495" s="85"/>
      <c r="O1495" s="85"/>
      <c r="P1495" s="85"/>
      <c r="Q1495" s="85"/>
      <c r="R1495" s="85"/>
      <c r="S1495" s="85"/>
      <c r="T1495" s="85"/>
      <c r="U1495" s="85"/>
      <c r="V1495" s="85"/>
      <c r="W1495" s="85"/>
      <c r="X1495" s="85"/>
      <c r="Y1495" s="85"/>
      <c r="Z1495" s="85"/>
      <c r="AA1495" s="85"/>
      <c r="AB1495" s="85"/>
      <c r="AC1495" s="85"/>
      <c r="AD1495" s="85"/>
      <c r="AE1495" s="85"/>
      <c r="AF1495" s="85"/>
      <c r="AG1495" s="85"/>
      <c r="AH1495" s="85"/>
      <c r="AI1495" s="85"/>
      <c r="AJ1495" s="85"/>
    </row>
    <row r="1496" spans="1:36" x14ac:dyDescent="0.25">
      <c r="A1496" s="256"/>
      <c r="B1496" s="84"/>
      <c r="C1496" s="84"/>
      <c r="D1496" s="84"/>
      <c r="E1496" s="84"/>
      <c r="F1496" s="84"/>
      <c r="G1496" s="84"/>
      <c r="H1496" s="84"/>
      <c r="I1496" s="84"/>
      <c r="J1496" s="84"/>
      <c r="K1496" s="84"/>
      <c r="L1496" s="84"/>
      <c r="M1496" s="84"/>
      <c r="N1496" s="84"/>
      <c r="O1496" s="84"/>
      <c r="P1496" s="84"/>
      <c r="Q1496" s="84"/>
      <c r="R1496" s="84"/>
      <c r="S1496" s="84"/>
      <c r="T1496" s="84"/>
      <c r="U1496" s="84"/>
      <c r="V1496" s="84"/>
      <c r="W1496" s="84"/>
      <c r="X1496" s="84"/>
      <c r="Y1496" s="84"/>
      <c r="Z1496" s="84"/>
      <c r="AA1496" s="84"/>
      <c r="AB1496" s="84"/>
      <c r="AC1496" s="84"/>
      <c r="AD1496" s="84"/>
      <c r="AE1496" s="84"/>
      <c r="AF1496" s="84"/>
      <c r="AG1496" s="84"/>
      <c r="AH1496" s="84"/>
      <c r="AI1496" s="84"/>
      <c r="AJ1496" s="84"/>
    </row>
    <row r="1497" spans="1:36" x14ac:dyDescent="0.25">
      <c r="A1497" s="257"/>
      <c r="B1497" s="85"/>
      <c r="C1497" s="85"/>
      <c r="D1497" s="85"/>
      <c r="E1497" s="85"/>
      <c r="F1497" s="85"/>
      <c r="G1497" s="85"/>
      <c r="H1497" s="85"/>
      <c r="I1497" s="85"/>
      <c r="J1497" s="85"/>
      <c r="K1497" s="85"/>
      <c r="L1497" s="85"/>
      <c r="M1497" s="85"/>
      <c r="N1497" s="85"/>
      <c r="O1497" s="85"/>
      <c r="P1497" s="85"/>
      <c r="Q1497" s="85"/>
      <c r="R1497" s="85"/>
      <c r="S1497" s="85"/>
      <c r="T1497" s="85"/>
      <c r="U1497" s="85"/>
      <c r="V1497" s="85"/>
      <c r="W1497" s="85"/>
      <c r="X1497" s="85"/>
      <c r="Y1497" s="85"/>
      <c r="Z1497" s="85"/>
      <c r="AA1497" s="85"/>
      <c r="AB1497" s="85"/>
      <c r="AC1497" s="85"/>
      <c r="AD1497" s="85"/>
      <c r="AE1497" s="85"/>
      <c r="AF1497" s="85"/>
      <c r="AG1497" s="85"/>
      <c r="AH1497" s="85"/>
      <c r="AI1497" s="85"/>
      <c r="AJ1497" s="85"/>
    </row>
    <row r="1498" spans="1:36" x14ac:dyDescent="0.25">
      <c r="A1498" s="256"/>
      <c r="B1498" s="84"/>
      <c r="C1498" s="84"/>
      <c r="D1498" s="84"/>
      <c r="E1498" s="84"/>
      <c r="F1498" s="84"/>
      <c r="G1498" s="84"/>
      <c r="H1498" s="84"/>
      <c r="I1498" s="84"/>
      <c r="J1498" s="84"/>
      <c r="K1498" s="84"/>
      <c r="L1498" s="84"/>
      <c r="M1498" s="84"/>
      <c r="N1498" s="84"/>
      <c r="O1498" s="84"/>
      <c r="P1498" s="84"/>
      <c r="Q1498" s="84"/>
      <c r="R1498" s="84"/>
      <c r="S1498" s="84"/>
      <c r="T1498" s="84"/>
      <c r="U1498" s="84"/>
      <c r="V1498" s="84"/>
      <c r="W1498" s="84"/>
      <c r="X1498" s="84"/>
      <c r="Y1498" s="84"/>
      <c r="Z1498" s="84"/>
      <c r="AA1498" s="84"/>
      <c r="AB1498" s="84"/>
      <c r="AC1498" s="84"/>
      <c r="AD1498" s="84"/>
      <c r="AE1498" s="84"/>
      <c r="AF1498" s="84"/>
      <c r="AG1498" s="84"/>
      <c r="AH1498" s="84"/>
      <c r="AI1498" s="84"/>
      <c r="AJ1498" s="84"/>
    </row>
  </sheetData>
  <sheetProtection algorithmName="SHA-512" hashValue="gf95xA0FL/eH2GhVL1TMuVWYim+IA8dAwvWqFtgT8Fjxr/XSi9a3O3pBOydDOtgqwHeKp4aDRWzvkoxCUEBiYw==" saltValue="tS5rzKNYCn2VOIFM1r90M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C9612-15B6-42DC-96B2-1F4434C33CE9}">
  <sheetPr codeName="Blad25">
    <tabColor theme="4" tint="-0.249977111117893"/>
  </sheetPr>
  <dimension ref="A1:E182"/>
  <sheetViews>
    <sheetView workbookViewId="0">
      <selection activeCell="A13" sqref="A13"/>
    </sheetView>
  </sheetViews>
  <sheetFormatPr defaultRowHeight="15" x14ac:dyDescent="0.25"/>
  <cols>
    <col min="1" max="1" width="11.28515625" customWidth="1"/>
    <col min="2" max="2" width="50.85546875" bestFit="1" customWidth="1"/>
    <col min="3" max="3" width="10.5703125" bestFit="1" customWidth="1"/>
    <col min="5" max="5" width="50.85546875" bestFit="1" customWidth="1"/>
    <col min="7" max="7" width="34.28515625" customWidth="1"/>
    <col min="8" max="8" width="42.42578125" bestFit="1" customWidth="1"/>
    <col min="9" max="9" width="29.42578125" bestFit="1" customWidth="1"/>
    <col min="10" max="10" width="10.5703125" bestFit="1" customWidth="1"/>
    <col min="11" max="11" width="29.42578125" bestFit="1" customWidth="1"/>
    <col min="12" max="12" width="10.5703125" bestFit="1" customWidth="1"/>
    <col min="16" max="16" width="50.85546875" bestFit="1" customWidth="1"/>
  </cols>
  <sheetData>
    <row r="1" spans="1:5" x14ac:dyDescent="0.25">
      <c r="A1" s="237" t="s">
        <v>221</v>
      </c>
      <c r="B1" s="237" t="s">
        <v>222</v>
      </c>
      <c r="C1" s="238" t="s">
        <v>223</v>
      </c>
      <c r="E1" s="83" t="s">
        <v>224</v>
      </c>
    </row>
    <row r="2" spans="1:5" x14ac:dyDescent="0.25">
      <c r="A2" s="234">
        <v>1</v>
      </c>
      <c r="B2" s="234" t="str">
        <f>Tb_Activiteiten[[#Headers],[Arbeidskosten]]</f>
        <v>Arbeidskosten</v>
      </c>
      <c r="C2" s="233">
        <f>COUNTIFS(INDEX(Tb_Activiteiten[#All],0,MATCH($B2,Tb_Activiteiten[#Headers],0)),"&gt;0",Tb_Activiteiten[[#All],[Openstelling]],Openstelling_Keuze)</f>
        <v>0</v>
      </c>
      <c r="E2" s="239" t="str" cm="1">
        <f t="array" ref="E2">IFERROR(_xlfn._xlws.FILTER(_xlfn.SORTBY(Kosten_Posten!$B$2:$B$12,Kosten_Posten!$A$2:$A$12,1),_xlfn.SORTBY(Kosten_Posten!$C$2:$C$12,Kosten_Posten!$A$2:$A$12,1)&gt;0),"")</f>
        <v/>
      </c>
    </row>
    <row r="3" spans="1:5" x14ac:dyDescent="0.25">
      <c r="A3" s="236">
        <v>2</v>
      </c>
      <c r="B3" s="236" t="str">
        <f>Tb_Activiteiten[[#Headers],[Arbeidskosten op basis van IKS]]</f>
        <v>Arbeidskosten op basis van IKS</v>
      </c>
      <c r="C3" s="235">
        <f>COUNTIFS(INDEX(Tb_Activiteiten[#All],0,MATCH($B3,Tb_Activiteiten[#Headers],0)),"&gt;0",Tb_Activiteiten[[#All],[Openstelling]],Openstelling_Keuze)</f>
        <v>0</v>
      </c>
      <c r="E3" s="239"/>
    </row>
    <row r="4" spans="1:5" x14ac:dyDescent="0.25">
      <c r="A4" s="234">
        <v>4</v>
      </c>
      <c r="B4" s="234" t="str">
        <f>Tb_Activiteiten[[#Headers],[Kosten derden exclusief btw]]</f>
        <v>Kosten derden exclusief btw</v>
      </c>
      <c r="C4" s="233">
        <f>COUNTIFS(INDEX(Tb_Activiteiten[#All],0,MATCH($B4,Tb_Activiteiten[#Headers],0)),"&gt;0",Tb_Activiteiten[[#All],[Openstelling]],Openstelling_Keuze)</f>
        <v>0</v>
      </c>
      <c r="E4" s="239"/>
    </row>
    <row r="5" spans="1:5" x14ac:dyDescent="0.25">
      <c r="A5" s="236">
        <v>11</v>
      </c>
      <c r="B5" s="236" t="str">
        <f>Tb_Activiteiten[[#Headers],[Niet verrekenbare btw]]</f>
        <v>Niet verrekenbare btw</v>
      </c>
      <c r="C5" s="235">
        <f>COUNTIFS(INDEX(Tb_Activiteiten[#All],0,MATCH($B5,Tb_Activiteiten[#Headers],0)),"&gt;0",Tb_Activiteiten[[#All],[Openstelling]],Openstelling_Keuze)</f>
        <v>0</v>
      </c>
      <c r="E5" s="239"/>
    </row>
    <row r="6" spans="1:5" x14ac:dyDescent="0.25">
      <c r="A6" s="234">
        <v>5</v>
      </c>
      <c r="B6" s="234" t="str">
        <f>Tb_Activiteiten[[#Headers],[Grondkosten]]</f>
        <v>Grondkosten</v>
      </c>
      <c r="C6" s="233">
        <f>COUNTIFS(INDEX(Tb_Activiteiten[#All],0,MATCH($B6,Tb_Activiteiten[#Headers],0)),"&gt;0",Tb_Activiteiten[[#All],[Openstelling]],Openstelling_Keuze)</f>
        <v>0</v>
      </c>
      <c r="E6" s="239"/>
    </row>
    <row r="7" spans="1:5" x14ac:dyDescent="0.25">
      <c r="A7" s="236">
        <v>6</v>
      </c>
      <c r="B7" s="236" t="str">
        <f>Tb_Activiteiten[[#Headers],[Bijdrage in natura (overige)]]</f>
        <v>Bijdrage in natura (overige)</v>
      </c>
      <c r="C7" s="235">
        <f>COUNTIFS(INDEX(Tb_Activiteiten[#All],0,MATCH($B7,Tb_Activiteiten[#Headers],0)),"&gt;0",Tb_Activiteiten[[#All],[Openstelling]],Openstelling_Keuze)</f>
        <v>0</v>
      </c>
      <c r="E7" s="239"/>
    </row>
    <row r="8" spans="1:5" x14ac:dyDescent="0.25">
      <c r="A8" s="234">
        <v>7</v>
      </c>
      <c r="B8" s="234" t="str">
        <f>Tb_Activiteiten[[#Headers],[Bijdrage in natura (vrijwilligers)]]</f>
        <v>Bijdrage in natura (vrijwilligers)</v>
      </c>
      <c r="C8" s="233">
        <f>COUNTIFS(INDEX(Tb_Activiteiten[#All],0,MATCH($B8,Tb_Activiteiten[#Headers],0)),"&gt;0",Tb_Activiteiten[[#All],[Openstelling]],Openstelling_Keuze)</f>
        <v>0</v>
      </c>
      <c r="E8" s="239"/>
    </row>
    <row r="9" spans="1:5" x14ac:dyDescent="0.25">
      <c r="A9" s="236">
        <v>8</v>
      </c>
      <c r="B9" s="236" t="str">
        <f>Tb_Activiteiten[[#Headers],[Afschrijvingskosten]]</f>
        <v>Afschrijvingskosten</v>
      </c>
      <c r="C9" s="235">
        <f>COUNTIFS(INDEX(Tb_Activiteiten[#All],0,MATCH($B9,Tb_Activiteiten[#Headers],0)),"&gt;0",Tb_Activiteiten[[#All],[Openstelling]],Openstelling_Keuze)</f>
        <v>0</v>
      </c>
      <c r="E9" s="239"/>
    </row>
    <row r="10" spans="1:5" x14ac:dyDescent="0.25">
      <c r="A10" s="234">
        <v>9</v>
      </c>
      <c r="B10" s="234" t="str">
        <f>Tb_Activiteiten[[#Headers],[Vergoeding]]</f>
        <v>Vergoeding</v>
      </c>
      <c r="C10" s="233">
        <f>COUNTIFS(INDEX(Tb_Activiteiten[#All],0,MATCH($B10,Tb_Activiteiten[#Headers],0)),"&gt;0",Tb_Activiteiten[[#All],[Openstelling]],Openstelling_Keuze)</f>
        <v>0</v>
      </c>
      <c r="E10" s="239"/>
    </row>
    <row r="11" spans="1:5" x14ac:dyDescent="0.25">
      <c r="A11" s="236">
        <v>3</v>
      </c>
      <c r="B11" s="236" t="str">
        <f>Tb_Activiteiten[[#Headers],[Arbeidskosten - vast tarief (excl eigen arbeid)]]</f>
        <v>Arbeidskosten - vast tarief (excl eigen arbeid)</v>
      </c>
      <c r="C11" s="235">
        <f>COUNTIFS(INDEX(Tb_Activiteiten[#All],0,MATCH($B11,Tb_Activiteiten[#Headers],0)),"&gt;0",Tb_Activiteiten[[#All],[Openstelling]],Openstelling_Keuze)</f>
        <v>0</v>
      </c>
      <c r="E11" s="239"/>
    </row>
    <row r="12" spans="1:5" x14ac:dyDescent="0.25">
      <c r="A12" s="234">
        <v>10</v>
      </c>
      <c r="B12" s="234" t="str">
        <f>Tb_Activiteiten[[#Headers],[Overige kosten]]</f>
        <v>Overige kosten</v>
      </c>
      <c r="C12" s="233">
        <f>COUNTIFS(INDEX(Tb_Activiteiten[#All],0,MATCH($B12,Tb_Activiteiten[#Headers],0)),"&gt;0",Tb_Activiteiten[[#All],[Openstelling]],Openstelling_Keuze)</f>
        <v>0</v>
      </c>
      <c r="E12" s="239"/>
    </row>
    <row r="13" spans="1:5" x14ac:dyDescent="0.25">
      <c r="E13" s="239"/>
    </row>
    <row r="14" spans="1:5" x14ac:dyDescent="0.25">
      <c r="E14" s="239"/>
    </row>
    <row r="15" spans="1:5" x14ac:dyDescent="0.25">
      <c r="E15" s="239"/>
    </row>
    <row r="16" spans="1:5" x14ac:dyDescent="0.25">
      <c r="E16" s="239"/>
    </row>
    <row r="17" spans="5:5" x14ac:dyDescent="0.25">
      <c r="E17" s="239"/>
    </row>
    <row r="18" spans="5:5" x14ac:dyDescent="0.25">
      <c r="E18" s="239"/>
    </row>
    <row r="19" spans="5:5" x14ac:dyDescent="0.25">
      <c r="E19" s="239"/>
    </row>
    <row r="20" spans="5:5" x14ac:dyDescent="0.25">
      <c r="E20" s="239"/>
    </row>
    <row r="21" spans="5:5" x14ac:dyDescent="0.25">
      <c r="E21" s="239"/>
    </row>
    <row r="22" spans="5:5" x14ac:dyDescent="0.25">
      <c r="E22" s="239"/>
    </row>
    <row r="23" spans="5:5" x14ac:dyDescent="0.25">
      <c r="E23" s="239"/>
    </row>
    <row r="24" spans="5:5" x14ac:dyDescent="0.25">
      <c r="E24" s="239"/>
    </row>
    <row r="25" spans="5:5" x14ac:dyDescent="0.25">
      <c r="E25" s="239"/>
    </row>
    <row r="26" spans="5:5" x14ac:dyDescent="0.25">
      <c r="E26" s="239"/>
    </row>
    <row r="27" spans="5:5" x14ac:dyDescent="0.25">
      <c r="E27" s="239"/>
    </row>
    <row r="28" spans="5:5" x14ac:dyDescent="0.25">
      <c r="E28" s="239"/>
    </row>
    <row r="29" spans="5:5" x14ac:dyDescent="0.25">
      <c r="E29" s="239"/>
    </row>
    <row r="30" spans="5:5" x14ac:dyDescent="0.25">
      <c r="E30" s="239"/>
    </row>
    <row r="31" spans="5:5" x14ac:dyDescent="0.25">
      <c r="E31" s="239"/>
    </row>
    <row r="32" spans="5:5" x14ac:dyDescent="0.25">
      <c r="E32" s="239"/>
    </row>
    <row r="33" spans="5:5" x14ac:dyDescent="0.25">
      <c r="E33" s="239"/>
    </row>
    <row r="34" spans="5:5" x14ac:dyDescent="0.25">
      <c r="E34" s="239"/>
    </row>
    <row r="35" spans="5:5" x14ac:dyDescent="0.25">
      <c r="E35" s="239"/>
    </row>
    <row r="36" spans="5:5" x14ac:dyDescent="0.25">
      <c r="E36" s="239"/>
    </row>
    <row r="37" spans="5:5" x14ac:dyDescent="0.25">
      <c r="E37" s="239"/>
    </row>
    <row r="38" spans="5:5" x14ac:dyDescent="0.25">
      <c r="E38" s="239"/>
    </row>
    <row r="39" spans="5:5" x14ac:dyDescent="0.25">
      <c r="E39" s="239"/>
    </row>
    <row r="40" spans="5:5" x14ac:dyDescent="0.25">
      <c r="E40" s="239"/>
    </row>
    <row r="41" spans="5:5" x14ac:dyDescent="0.25">
      <c r="E41" s="239"/>
    </row>
    <row r="42" spans="5:5" x14ac:dyDescent="0.25">
      <c r="E42" s="239"/>
    </row>
    <row r="43" spans="5:5" x14ac:dyDescent="0.25">
      <c r="E43" s="239"/>
    </row>
    <row r="44" spans="5:5" x14ac:dyDescent="0.25">
      <c r="E44" s="239"/>
    </row>
    <row r="45" spans="5:5" x14ac:dyDescent="0.25">
      <c r="E45" s="239"/>
    </row>
    <row r="46" spans="5:5" x14ac:dyDescent="0.25">
      <c r="E46" s="239"/>
    </row>
    <row r="47" spans="5:5" x14ac:dyDescent="0.25">
      <c r="E47" s="239"/>
    </row>
    <row r="48" spans="5:5" x14ac:dyDescent="0.25">
      <c r="E48" s="239"/>
    </row>
    <row r="49" spans="5:5" x14ac:dyDescent="0.25">
      <c r="E49" s="239"/>
    </row>
    <row r="50" spans="5:5" x14ac:dyDescent="0.25">
      <c r="E50" s="239"/>
    </row>
    <row r="51" spans="5:5" x14ac:dyDescent="0.25">
      <c r="E51" s="239"/>
    </row>
    <row r="52" spans="5:5" x14ac:dyDescent="0.25">
      <c r="E52" s="239"/>
    </row>
    <row r="53" spans="5:5" x14ac:dyDescent="0.25">
      <c r="E53" s="239"/>
    </row>
    <row r="54" spans="5:5" x14ac:dyDescent="0.25">
      <c r="E54" s="239"/>
    </row>
    <row r="55" spans="5:5" x14ac:dyDescent="0.25">
      <c r="E55" s="239"/>
    </row>
    <row r="56" spans="5:5" x14ac:dyDescent="0.25">
      <c r="E56" s="239"/>
    </row>
    <row r="57" spans="5:5" x14ac:dyDescent="0.25">
      <c r="E57" s="239"/>
    </row>
    <row r="58" spans="5:5" x14ac:dyDescent="0.25">
      <c r="E58" s="239"/>
    </row>
    <row r="59" spans="5:5" x14ac:dyDescent="0.25">
      <c r="E59" s="239"/>
    </row>
    <row r="60" spans="5:5" x14ac:dyDescent="0.25">
      <c r="E60" s="239"/>
    </row>
    <row r="61" spans="5:5" x14ac:dyDescent="0.25">
      <c r="E61" s="239"/>
    </row>
    <row r="62" spans="5:5" x14ac:dyDescent="0.25">
      <c r="E62" s="239"/>
    </row>
    <row r="63" spans="5:5" x14ac:dyDescent="0.25">
      <c r="E63" s="239"/>
    </row>
    <row r="64" spans="5:5" x14ac:dyDescent="0.25">
      <c r="E64" s="239"/>
    </row>
    <row r="65" spans="5:5" x14ac:dyDescent="0.25">
      <c r="E65" s="239"/>
    </row>
    <row r="66" spans="5:5" x14ac:dyDescent="0.25">
      <c r="E66" s="239"/>
    </row>
    <row r="67" spans="5:5" x14ac:dyDescent="0.25">
      <c r="E67" s="239"/>
    </row>
    <row r="68" spans="5:5" x14ac:dyDescent="0.25">
      <c r="E68" s="239"/>
    </row>
    <row r="69" spans="5:5" x14ac:dyDescent="0.25">
      <c r="E69" s="239"/>
    </row>
    <row r="70" spans="5:5" x14ac:dyDescent="0.25">
      <c r="E70" s="239"/>
    </row>
    <row r="71" spans="5:5" x14ac:dyDescent="0.25">
      <c r="E71" s="239"/>
    </row>
    <row r="72" spans="5:5" x14ac:dyDescent="0.25">
      <c r="E72" s="239"/>
    </row>
    <row r="73" spans="5:5" x14ac:dyDescent="0.25">
      <c r="E73" s="239"/>
    </row>
    <row r="74" spans="5:5" x14ac:dyDescent="0.25">
      <c r="E74" s="239"/>
    </row>
    <row r="75" spans="5:5" x14ac:dyDescent="0.25">
      <c r="E75" s="239"/>
    </row>
    <row r="76" spans="5:5" x14ac:dyDescent="0.25">
      <c r="E76" s="239"/>
    </row>
    <row r="77" spans="5:5" x14ac:dyDescent="0.25">
      <c r="E77" s="239"/>
    </row>
    <row r="78" spans="5:5" x14ac:dyDescent="0.25">
      <c r="E78" s="239"/>
    </row>
    <row r="79" spans="5:5" x14ac:dyDescent="0.25">
      <c r="E79" s="239"/>
    </row>
    <row r="80" spans="5:5" x14ac:dyDescent="0.25">
      <c r="E80" s="239"/>
    </row>
    <row r="81" spans="5:5" x14ac:dyDescent="0.25">
      <c r="E81" s="239"/>
    </row>
    <row r="82" spans="5:5" x14ac:dyDescent="0.25">
      <c r="E82" s="239"/>
    </row>
    <row r="83" spans="5:5" x14ac:dyDescent="0.25">
      <c r="E83" s="239"/>
    </row>
    <row r="84" spans="5:5" x14ac:dyDescent="0.25">
      <c r="E84" s="239"/>
    </row>
    <row r="85" spans="5:5" x14ac:dyDescent="0.25">
      <c r="E85" s="239"/>
    </row>
    <row r="86" spans="5:5" x14ac:dyDescent="0.25">
      <c r="E86" s="239"/>
    </row>
    <row r="87" spans="5:5" x14ac:dyDescent="0.25">
      <c r="E87" s="239"/>
    </row>
    <row r="88" spans="5:5" x14ac:dyDescent="0.25">
      <c r="E88" s="239"/>
    </row>
    <row r="89" spans="5:5" x14ac:dyDescent="0.25">
      <c r="E89" s="239"/>
    </row>
    <row r="90" spans="5:5" x14ac:dyDescent="0.25">
      <c r="E90" s="239"/>
    </row>
    <row r="91" spans="5:5" x14ac:dyDescent="0.25">
      <c r="E91" s="239"/>
    </row>
    <row r="92" spans="5:5" x14ac:dyDescent="0.25">
      <c r="E92" s="239"/>
    </row>
    <row r="93" spans="5:5" x14ac:dyDescent="0.25">
      <c r="E93" s="239"/>
    </row>
    <row r="94" spans="5:5" x14ac:dyDescent="0.25">
      <c r="E94" s="239"/>
    </row>
    <row r="95" spans="5:5" x14ac:dyDescent="0.25">
      <c r="E95" s="239"/>
    </row>
    <row r="96" spans="5:5" x14ac:dyDescent="0.25">
      <c r="E96" s="239"/>
    </row>
    <row r="97" spans="5:5" x14ac:dyDescent="0.25">
      <c r="E97" s="239"/>
    </row>
    <row r="98" spans="5:5" x14ac:dyDescent="0.25">
      <c r="E98" s="239"/>
    </row>
    <row r="99" spans="5:5" x14ac:dyDescent="0.25">
      <c r="E99" s="239"/>
    </row>
    <row r="100" spans="5:5" x14ac:dyDescent="0.25">
      <c r="E100" s="239"/>
    </row>
    <row r="101" spans="5:5" x14ac:dyDescent="0.25">
      <c r="E101" s="239"/>
    </row>
    <row r="102" spans="5:5" x14ac:dyDescent="0.25">
      <c r="E102" s="239"/>
    </row>
    <row r="103" spans="5:5" x14ac:dyDescent="0.25">
      <c r="E103" s="239"/>
    </row>
    <row r="104" spans="5:5" x14ac:dyDescent="0.25">
      <c r="E104" s="239"/>
    </row>
    <row r="105" spans="5:5" x14ac:dyDescent="0.25">
      <c r="E105" s="239"/>
    </row>
    <row r="106" spans="5:5" x14ac:dyDescent="0.25">
      <c r="E106" s="239"/>
    </row>
    <row r="107" spans="5:5" x14ac:dyDescent="0.25">
      <c r="E107" s="239"/>
    </row>
    <row r="108" spans="5:5" x14ac:dyDescent="0.25">
      <c r="E108" s="239"/>
    </row>
    <row r="109" spans="5:5" x14ac:dyDescent="0.25">
      <c r="E109" s="239"/>
    </row>
    <row r="110" spans="5:5" x14ac:dyDescent="0.25">
      <c r="E110" s="239"/>
    </row>
    <row r="111" spans="5:5" x14ac:dyDescent="0.25">
      <c r="E111" s="239"/>
    </row>
    <row r="112" spans="5:5" x14ac:dyDescent="0.25">
      <c r="E112" s="239"/>
    </row>
    <row r="113" spans="5:5" x14ac:dyDescent="0.25">
      <c r="E113" s="239"/>
    </row>
    <row r="114" spans="5:5" x14ac:dyDescent="0.25">
      <c r="E114" s="239"/>
    </row>
    <row r="115" spans="5:5" x14ac:dyDescent="0.25">
      <c r="E115" s="239"/>
    </row>
    <row r="116" spans="5:5" x14ac:dyDescent="0.25">
      <c r="E116" s="239"/>
    </row>
    <row r="117" spans="5:5" x14ac:dyDescent="0.25">
      <c r="E117" s="239"/>
    </row>
    <row r="118" spans="5:5" x14ac:dyDescent="0.25">
      <c r="E118" s="239"/>
    </row>
    <row r="119" spans="5:5" x14ac:dyDescent="0.25">
      <c r="E119" s="239"/>
    </row>
    <row r="120" spans="5:5" x14ac:dyDescent="0.25">
      <c r="E120" s="239"/>
    </row>
    <row r="121" spans="5:5" x14ac:dyDescent="0.25">
      <c r="E121" s="239"/>
    </row>
    <row r="122" spans="5:5" x14ac:dyDescent="0.25">
      <c r="E122" s="239"/>
    </row>
    <row r="123" spans="5:5" x14ac:dyDescent="0.25">
      <c r="E123" s="239"/>
    </row>
    <row r="124" spans="5:5" x14ac:dyDescent="0.25">
      <c r="E124" s="239"/>
    </row>
    <row r="125" spans="5:5" x14ac:dyDescent="0.25">
      <c r="E125" s="239"/>
    </row>
    <row r="126" spans="5:5" x14ac:dyDescent="0.25">
      <c r="E126" s="239"/>
    </row>
    <row r="127" spans="5:5" x14ac:dyDescent="0.25">
      <c r="E127" s="239"/>
    </row>
    <row r="128" spans="5:5" x14ac:dyDescent="0.25">
      <c r="E128" s="239"/>
    </row>
    <row r="129" spans="5:5" x14ac:dyDescent="0.25">
      <c r="E129" s="239"/>
    </row>
    <row r="130" spans="5:5" x14ac:dyDescent="0.25">
      <c r="E130" s="239"/>
    </row>
    <row r="131" spans="5:5" x14ac:dyDescent="0.25">
      <c r="E131" s="239"/>
    </row>
    <row r="132" spans="5:5" x14ac:dyDescent="0.25">
      <c r="E132" s="239"/>
    </row>
    <row r="133" spans="5:5" x14ac:dyDescent="0.25">
      <c r="E133" s="239"/>
    </row>
    <row r="134" spans="5:5" x14ac:dyDescent="0.25">
      <c r="E134" s="239"/>
    </row>
    <row r="135" spans="5:5" x14ac:dyDescent="0.25">
      <c r="E135" s="239"/>
    </row>
    <row r="136" spans="5:5" x14ac:dyDescent="0.25">
      <c r="E136" s="239"/>
    </row>
    <row r="137" spans="5:5" x14ac:dyDescent="0.25">
      <c r="E137" s="239"/>
    </row>
    <row r="138" spans="5:5" x14ac:dyDescent="0.25">
      <c r="E138" s="239"/>
    </row>
    <row r="139" spans="5:5" x14ac:dyDescent="0.25">
      <c r="E139" s="239"/>
    </row>
    <row r="140" spans="5:5" x14ac:dyDescent="0.25">
      <c r="E140" s="239"/>
    </row>
    <row r="141" spans="5:5" x14ac:dyDescent="0.25">
      <c r="E141" s="239"/>
    </row>
    <row r="142" spans="5:5" x14ac:dyDescent="0.25">
      <c r="E142" s="239"/>
    </row>
    <row r="143" spans="5:5" x14ac:dyDescent="0.25">
      <c r="E143" s="239"/>
    </row>
    <row r="144" spans="5:5" x14ac:dyDescent="0.25">
      <c r="E144" s="239"/>
    </row>
    <row r="145" spans="5:5" x14ac:dyDescent="0.25">
      <c r="E145" s="239"/>
    </row>
    <row r="146" spans="5:5" x14ac:dyDescent="0.25">
      <c r="E146" s="239"/>
    </row>
    <row r="147" spans="5:5" x14ac:dyDescent="0.25">
      <c r="E147" s="239"/>
    </row>
    <row r="148" spans="5:5" x14ac:dyDescent="0.25">
      <c r="E148" s="239"/>
    </row>
    <row r="149" spans="5:5" x14ac:dyDescent="0.25">
      <c r="E149" s="239"/>
    </row>
    <row r="150" spans="5:5" x14ac:dyDescent="0.25">
      <c r="E150" s="239"/>
    </row>
    <row r="151" spans="5:5" x14ac:dyDescent="0.25">
      <c r="E151" s="239"/>
    </row>
    <row r="152" spans="5:5" x14ac:dyDescent="0.25">
      <c r="E152" s="239"/>
    </row>
    <row r="153" spans="5:5" x14ac:dyDescent="0.25">
      <c r="E153" s="239"/>
    </row>
    <row r="154" spans="5:5" x14ac:dyDescent="0.25">
      <c r="E154" s="239"/>
    </row>
    <row r="155" spans="5:5" x14ac:dyDescent="0.25">
      <c r="E155" s="239"/>
    </row>
    <row r="156" spans="5:5" x14ac:dyDescent="0.25">
      <c r="E156" s="239"/>
    </row>
    <row r="157" spans="5:5" x14ac:dyDescent="0.25">
      <c r="E157" s="239"/>
    </row>
    <row r="158" spans="5:5" x14ac:dyDescent="0.25">
      <c r="E158" s="239"/>
    </row>
    <row r="159" spans="5:5" x14ac:dyDescent="0.25">
      <c r="E159" s="239"/>
    </row>
    <row r="160" spans="5:5" x14ac:dyDescent="0.25">
      <c r="E160" s="239"/>
    </row>
    <row r="161" spans="5:5" x14ac:dyDescent="0.25">
      <c r="E161" s="239"/>
    </row>
    <row r="162" spans="5:5" x14ac:dyDescent="0.25">
      <c r="E162" s="239"/>
    </row>
    <row r="163" spans="5:5" x14ac:dyDescent="0.25">
      <c r="E163" s="239"/>
    </row>
    <row r="164" spans="5:5" x14ac:dyDescent="0.25">
      <c r="E164" s="239"/>
    </row>
    <row r="165" spans="5:5" x14ac:dyDescent="0.25">
      <c r="E165" s="239"/>
    </row>
    <row r="166" spans="5:5" x14ac:dyDescent="0.25">
      <c r="E166" s="239"/>
    </row>
    <row r="167" spans="5:5" x14ac:dyDescent="0.25">
      <c r="E167" s="239"/>
    </row>
    <row r="168" spans="5:5" x14ac:dyDescent="0.25">
      <c r="E168" s="239"/>
    </row>
    <row r="169" spans="5:5" x14ac:dyDescent="0.25">
      <c r="E169" s="239"/>
    </row>
    <row r="170" spans="5:5" x14ac:dyDescent="0.25">
      <c r="E170" s="239"/>
    </row>
    <row r="171" spans="5:5" x14ac:dyDescent="0.25">
      <c r="E171" s="239"/>
    </row>
    <row r="172" spans="5:5" x14ac:dyDescent="0.25">
      <c r="E172" s="239"/>
    </row>
    <row r="173" spans="5:5" x14ac:dyDescent="0.25">
      <c r="E173" s="239"/>
    </row>
    <row r="174" spans="5:5" x14ac:dyDescent="0.25">
      <c r="E174" s="239"/>
    </row>
    <row r="175" spans="5:5" x14ac:dyDescent="0.25">
      <c r="E175" s="239"/>
    </row>
    <row r="176" spans="5:5" x14ac:dyDescent="0.25">
      <c r="E176" s="239"/>
    </row>
    <row r="177" spans="5:5" x14ac:dyDescent="0.25">
      <c r="E177" s="239"/>
    </row>
    <row r="178" spans="5:5" x14ac:dyDescent="0.25">
      <c r="E178" s="239"/>
    </row>
    <row r="179" spans="5:5" x14ac:dyDescent="0.25">
      <c r="E179" s="239"/>
    </row>
    <row r="180" spans="5:5" x14ac:dyDescent="0.25">
      <c r="E180" s="239"/>
    </row>
    <row r="181" spans="5:5" x14ac:dyDescent="0.25">
      <c r="E181" s="239"/>
    </row>
    <row r="182" spans="5:5" x14ac:dyDescent="0.25">
      <c r="E182" s="239"/>
    </row>
  </sheetData>
  <sheetProtection algorithmName="SHA-512" hashValue="Rt09t7d+tO6MscjNhCJwpngwX3KxUBQuRjoIQuSc63erwDTm5O5otoTEPMEYPk3ur7THnaxhlE4znHyMn67bSw==" saltValue="hh2ei9TfekxCr0aWgZlk7Q=="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87F8B-98B8-46C9-BD45-A6CB68745523}">
  <sheetPr codeName="Blad14">
    <tabColor rgb="FF0070C0"/>
  </sheetPr>
  <dimension ref="A1:AN100"/>
  <sheetViews>
    <sheetView zoomScaleNormal="100" workbookViewId="0">
      <selection activeCell="A2" sqref="A2"/>
    </sheetView>
  </sheetViews>
  <sheetFormatPr defaultRowHeight="15" x14ac:dyDescent="0.25"/>
  <cols>
    <col min="1" max="1" width="31.5703125" bestFit="1" customWidth="1"/>
    <col min="2" max="2" width="26.85546875" bestFit="1" customWidth="1"/>
    <col min="3" max="3" width="26.85546875" customWidth="1"/>
    <col min="4" max="4" width="6.85546875" bestFit="1" customWidth="1"/>
    <col min="5" max="5" width="8.85546875" bestFit="1" customWidth="1"/>
    <col min="6" max="6" width="16.42578125" bestFit="1" customWidth="1"/>
    <col min="7" max="7" width="18.85546875" bestFit="1" customWidth="1"/>
    <col min="8" max="8" width="14.140625" bestFit="1" customWidth="1"/>
    <col min="9" max="9" width="26" bestFit="1" customWidth="1"/>
    <col min="10" max="10" width="21.140625" bestFit="1" customWidth="1"/>
    <col min="11" max="11" width="23.7109375" bestFit="1" customWidth="1"/>
    <col min="12" max="12" width="7.7109375" bestFit="1" customWidth="1"/>
    <col min="13" max="13" width="15.7109375" bestFit="1" customWidth="1"/>
    <col min="14" max="14" width="17" bestFit="1" customWidth="1"/>
    <col min="15" max="22" width="18.7109375" customWidth="1"/>
    <col min="23" max="23" width="18.28515625" bestFit="1" customWidth="1"/>
    <col min="24" max="24" width="18.7109375" customWidth="1"/>
    <col min="25" max="25" width="21.42578125" bestFit="1" customWidth="1"/>
    <col min="26" max="26" width="14.140625" customWidth="1"/>
    <col min="27" max="27" width="18.140625" bestFit="1" customWidth="1"/>
    <col min="28" max="28" width="18.85546875" customWidth="1"/>
    <col min="29" max="29" width="6.42578125" customWidth="1"/>
    <col min="30" max="30" width="23" customWidth="1"/>
    <col min="31" max="31" width="29.5703125" customWidth="1"/>
    <col min="32" max="32" width="9.140625" bestFit="1" customWidth="1"/>
    <col min="33" max="33" width="28.7109375" bestFit="1" customWidth="1"/>
    <col min="34" max="35" width="14.85546875" customWidth="1"/>
    <col min="36" max="36" width="25.28515625" customWidth="1"/>
    <col min="37" max="37" width="20.140625" customWidth="1"/>
    <col min="38" max="38" width="14.28515625" bestFit="1" customWidth="1"/>
  </cols>
  <sheetData>
    <row r="1" spans="1:40" x14ac:dyDescent="0.25">
      <c r="A1" s="82" t="s">
        <v>135</v>
      </c>
      <c r="B1" s="83" t="s">
        <v>83</v>
      </c>
      <c r="C1" s="83" t="s">
        <v>140</v>
      </c>
      <c r="D1" s="83" t="s">
        <v>40</v>
      </c>
      <c r="E1" s="83" t="s">
        <v>106</v>
      </c>
      <c r="F1" s="83" t="s">
        <v>84</v>
      </c>
      <c r="G1" s="83" t="s">
        <v>85</v>
      </c>
      <c r="H1" s="83" t="s">
        <v>87</v>
      </c>
      <c r="I1" s="83" t="s">
        <v>88</v>
      </c>
      <c r="J1" s="83" t="s">
        <v>147</v>
      </c>
      <c r="K1" s="83" t="s">
        <v>148</v>
      </c>
      <c r="L1" s="83" t="s">
        <v>107</v>
      </c>
      <c r="M1" s="83" t="s">
        <v>109</v>
      </c>
      <c r="N1" s="83" t="s">
        <v>108</v>
      </c>
      <c r="O1" s="83" t="s">
        <v>248</v>
      </c>
      <c r="P1" s="260" t="s">
        <v>248</v>
      </c>
      <c r="Q1" s="83" t="s">
        <v>249</v>
      </c>
      <c r="R1" s="260" t="s">
        <v>249</v>
      </c>
      <c r="S1" s="83" t="s">
        <v>252</v>
      </c>
      <c r="T1" s="260" t="s">
        <v>252</v>
      </c>
      <c r="U1" s="83" t="s">
        <v>254</v>
      </c>
      <c r="V1" s="260" t="s">
        <v>254</v>
      </c>
      <c r="W1" s="83" t="s">
        <v>323</v>
      </c>
      <c r="X1" s="260" t="s">
        <v>324</v>
      </c>
      <c r="Y1" s="237" t="s">
        <v>321</v>
      </c>
      <c r="Z1" s="332" t="s">
        <v>322</v>
      </c>
      <c r="AA1" s="237" t="s">
        <v>325</v>
      </c>
      <c r="AB1" s="332" t="s">
        <v>325</v>
      </c>
      <c r="AD1" t="s">
        <v>81</v>
      </c>
      <c r="AE1" t="s">
        <v>24</v>
      </c>
      <c r="AF1" t="s">
        <v>23</v>
      </c>
      <c r="AG1" t="s">
        <v>22</v>
      </c>
      <c r="AI1" t="s">
        <v>81</v>
      </c>
      <c r="AJ1" t="s">
        <v>24</v>
      </c>
      <c r="AK1" t="s">
        <v>23</v>
      </c>
      <c r="AL1" t="s">
        <v>22</v>
      </c>
    </row>
    <row r="2" spans="1:40" x14ac:dyDescent="0.25">
      <c r="A2" s="261" t="str" cm="1">
        <f t="array" ref="A2">IFERROR(_xlfn.UNIQUE(_xlfn._xlws.FILTER('5. Kosten uitvoering project'!$E$6:$F$250,'5. Kosten uitvoering project'!$E$6:$E$250&lt;&gt;"")),"")</f>
        <v/>
      </c>
      <c r="B2" s="261"/>
      <c r="C2" s="261" t="str">
        <f>IFERROR(VLOOKUP($B2,Tb_ProjectKosten[],4,0),"")</f>
        <v/>
      </c>
      <c r="D2" s="261" t="str" cm="1">
        <f t="array" ref="D2">IFERROR(INDEX(Tb_KostenOpties[],MATCH(B2,Tb_KostenOpties[KostenOptie],0),IFERROR(MATCH(Methode_Keuze,Tb_KostenOpties[#Headers],0),2)),"")</f>
        <v/>
      </c>
      <c r="E2" s="262">
        <f>IFERROR(VLOOKUP(B2,Tb_ProjectKosten[[#All],[KostenOmschrijving]:[Forfait_Percentage]],6,0),0)</f>
        <v>0</v>
      </c>
      <c r="F2" s="263">
        <f>SUMIFS('5. Kosten uitvoering project'!R:R,'5. Kosten uitvoering project'!E:E,SubsidieTabel!A2,'5. Kosten uitvoering project'!F:F,SubsidieTabel!B2)</f>
        <v>0</v>
      </c>
      <c r="G2" s="263">
        <f>SUMIFS('5. Kosten uitvoering project'!S:S,'5. Kosten uitvoering project'!E:E,SubsidieTabel!A2,'5. Kosten uitvoering project'!F:F,SubsidieTabel!B2)</f>
        <v>0</v>
      </c>
      <c r="H2" s="263">
        <f>SUMIFS('5. Kosten uitvoering project'!U:U,'5. Kosten uitvoering project'!E:E,SubsidieTabel!A2,'5. Kosten uitvoering project'!F:F,SubsidieTabel!B2)</f>
        <v>0</v>
      </c>
      <c r="I2" s="263">
        <f>SUMIFS('5. Kosten uitvoering project'!V:V,'5. Kosten uitvoering project'!E:E,SubsidieTabel!A2,'5. Kosten uitvoering project'!F:F,SubsidieTabel!B2)</f>
        <v>0</v>
      </c>
      <c r="J2" s="263">
        <f>IFERROR(F2+H2,"")</f>
        <v>0</v>
      </c>
      <c r="K2" s="263">
        <f>IFERROR(G2+I2,"")</f>
        <v>0</v>
      </c>
      <c r="L2" s="262" t="str">
        <f>IFERROR(VLOOKUP(A2,Lijsten!$AK:$AL,2,0),"")</f>
        <v/>
      </c>
      <c r="M2" s="263">
        <f>IFERROR($L2*(F2+H2),0)</f>
        <v>0</v>
      </c>
      <c r="N2" s="263">
        <f>IFERROR($L2*(G2+I2),0)</f>
        <v>0</v>
      </c>
      <c r="O2" s="263">
        <f>IFERROR(IF(INDEX(Tb_Activiteiten[#All],MATCH(SubsidieTabel!$A2,Tb_Activiteiten[[#All],[Subsidiabele_Activiteit]],0),MATCH(SubsidieTabel!O$1,Tb_Activiteiten[#Headers],0))=1,SubsidieTabel!$J2,0),0)</f>
        <v>0</v>
      </c>
      <c r="P2" s="263">
        <f>IFERROR(IF(INDEX(Tb_Activiteiten[#All],MATCH(SubsidieTabel!$A2,Tb_Activiteiten[[#All],[Subsidiabele_Activiteit]],0),MATCH(SubsidieTabel!P$1,Tb_Activiteiten[#Headers],0))=1,SubsidieTabel!$K2,0),0)</f>
        <v>0</v>
      </c>
      <c r="Q2" s="263">
        <f>IFERROR(IF(INDEX(Tb_Activiteiten[#All],MATCH(SubsidieTabel!$A2,Tb_Activiteiten[[#All],[Subsidiabele_Activiteit]],0),MATCH(SubsidieTabel!Q$1,Tb_Activiteiten[#Headers],0))=1,SubsidieTabel!$J2,0),0)</f>
        <v>0</v>
      </c>
      <c r="R2" s="263">
        <f>IFERROR(IF(INDEX(Tb_Activiteiten[#All],MATCH(SubsidieTabel!$A2,Tb_Activiteiten[[#All],[Subsidiabele_Activiteit]],0),MATCH(SubsidieTabel!R$1,Tb_Activiteiten[#Headers],0))=1,SubsidieTabel!$K2,0),0)</f>
        <v>0</v>
      </c>
      <c r="S2" s="263">
        <f>IFERROR(IF(INDEX(Tb_Activiteiten[#All],MATCH(SubsidieTabel!$A2,Tb_Activiteiten[[#All],[Subsidiabele_Activiteit]],0),MATCH(SubsidieTabel!S$1,Tb_Activiteiten[#Headers],0))=1,SubsidieTabel!$J2,0),0)</f>
        <v>0</v>
      </c>
      <c r="T2" s="263">
        <f>IFERROR(IF(INDEX(Tb_Activiteiten[#All],MATCH(SubsidieTabel!$A2,Tb_Activiteiten[[#All],[Subsidiabele_Activiteit]],0),MATCH(SubsidieTabel!T$1,Tb_Activiteiten[#Headers],0))=1,SubsidieTabel!$K2,0),0)</f>
        <v>0</v>
      </c>
      <c r="U2" s="263">
        <f>IFERROR(IF(INDEX(Tb_Activiteiten[#All],MATCH(SubsidieTabel!$A2,Tb_Activiteiten[[#All],[Subsidiabele_Activiteit]],0),MATCH(SubsidieTabel!U$1,Tb_Activiteiten[#Headers],0))=1,SubsidieTabel!$J2,0),0)</f>
        <v>0</v>
      </c>
      <c r="V2" s="263">
        <f>IFERROR(IF(INDEX(Tb_Activiteiten[#All],MATCH(SubsidieTabel!$A2,Tb_Activiteiten[[#All],[Subsidiabele_Activiteit]],0),MATCH(SubsidieTabel!V$1,Tb_Activiteiten[#Headers],0))=1,SubsidieTabel!$K2,0),0)</f>
        <v>0</v>
      </c>
      <c r="W2" s="333">
        <f>IFERROR(IF(INDEX(Tb_Activiteiten[#All],MATCH(SubsidieTabel!$A2,Tb_Activiteiten[[#All],[Subsidiabele_Activiteit]],0),MATCH(SubsidieTabel!Q$1,Tb_Activiteiten[#Headers],0))=1,H2,0),0)</f>
        <v>0</v>
      </c>
      <c r="X2" s="333">
        <f>IFERROR(IF(INDEX(Tb_Activiteiten[#All],MATCH(SubsidieTabel!$A2,Tb_Activiteiten[[#All],[Subsidiabele_Activiteit]],0),MATCH(SubsidieTabel!Q$1,Tb_Activiteiten[#Headers],0))=1,I2,0),0)</f>
        <v>0</v>
      </c>
      <c r="Y2" s="333">
        <f>IFERROR(IF(INDEX(Tb_Activiteiten[#All],MATCH(SubsidieTabel!$A2,Tb_Activiteiten[[#All],[Subsidiabele_Activiteit]],0),MATCH(SubsidieTabel!S$1,Tb_Activiteiten[#Headers],0))=1,H2,0),0)</f>
        <v>0</v>
      </c>
      <c r="Z2" s="333">
        <f>IFERROR(IF(INDEX(Tb_Activiteiten[#All],MATCH(SubsidieTabel!$A2,Tb_Activiteiten[[#All],[Subsidiabele_Activiteit]],0),MATCH(SubsidieTabel!S$1,Tb_Activiteiten[#Headers],0))=1,I2,0),0)</f>
        <v>0</v>
      </c>
      <c r="AA2" s="333">
        <f>IFERROR(IF(INDEX(Tb_Activiteiten[#All],MATCH(SubsidieTabel!$A2,Tb_Activiteiten[[#All],[Subsidiabele_Activiteit]],0),MATCH(SubsidieTabel!O$1,Tb_Activiteiten[#Headers],0))=1,$F2,0),0)</f>
        <v>0</v>
      </c>
      <c r="AB2" s="333">
        <f>IFERROR(IF(INDEX(Tb_Activiteiten[#All],MATCH(SubsidieTabel!$A2,Tb_Activiteiten[[#All],[Subsidiabele_Activiteit]],0),MATCH(SubsidieTabel!O$1,Tb_Activiteiten[#Headers],0))=1,$G2,0),0)</f>
        <v>0</v>
      </c>
      <c r="AD2" s="63" t="str">
        <f>Openstelling_Activiteit!P3</f>
        <v>Arbeidskosten</v>
      </c>
      <c r="AE2">
        <v>1</v>
      </c>
      <c r="AF2">
        <v>0</v>
      </c>
      <c r="AG2">
        <v>1</v>
      </c>
      <c r="AI2" t="str">
        <f>Tb_KostenOpties[[#This Row],[KostenOptie]]</f>
        <v>Arbeidskosten</v>
      </c>
      <c r="AJ2">
        <v>1</v>
      </c>
      <c r="AK2">
        <v>0</v>
      </c>
      <c r="AL2">
        <v>1</v>
      </c>
    </row>
    <row r="3" spans="1:40" x14ac:dyDescent="0.25">
      <c r="A3" s="12"/>
      <c r="B3" s="12"/>
      <c r="C3" s="12" t="str">
        <f>IFERROR(VLOOKUP($B3,Tb_ProjectKosten[],4,0),"")</f>
        <v/>
      </c>
      <c r="D3" s="12" t="str" cm="1">
        <f t="array" ref="D3">IFERROR(INDEX(Tb_KostenOpties[],MATCH(B3,Tb_KostenOpties[KostenOptie],0),IFERROR(MATCH(Methode_Keuze,Tb_KostenOpties[#Headers],0),2)),"")</f>
        <v/>
      </c>
      <c r="E3" s="264">
        <f>IFERROR(VLOOKUP(B3,Tb_ProjectKosten[[#All],[KostenOmschrijving]:[Forfait_Percentage]],6,0),0)</f>
        <v>0</v>
      </c>
      <c r="F3" s="265">
        <f>SUMIFS('5. Kosten uitvoering project'!R:R,'5. Kosten uitvoering project'!E:E,SubsidieTabel!A3,'5. Kosten uitvoering project'!F:F,SubsidieTabel!B3)</f>
        <v>0</v>
      </c>
      <c r="G3" s="265">
        <f>SUMIFS('5. Kosten uitvoering project'!S:S,'5. Kosten uitvoering project'!E:E,SubsidieTabel!A3,'5. Kosten uitvoering project'!F:F,SubsidieTabel!B3)</f>
        <v>0</v>
      </c>
      <c r="H3" s="265">
        <f>SUMIFS('5. Kosten uitvoering project'!U:U,'5. Kosten uitvoering project'!E:E,SubsidieTabel!A3,'5. Kosten uitvoering project'!F:F,SubsidieTabel!B3)</f>
        <v>0</v>
      </c>
      <c r="I3" s="265">
        <f>SUMIFS('5. Kosten uitvoering project'!V:V,'5. Kosten uitvoering project'!E:E,SubsidieTabel!A3,'5. Kosten uitvoering project'!F:F,SubsidieTabel!B3)</f>
        <v>0</v>
      </c>
      <c r="J3" s="265">
        <f t="shared" ref="J3:J66" si="0">IFERROR(F3+H3,"")</f>
        <v>0</v>
      </c>
      <c r="K3" s="265">
        <f t="shared" ref="K3:K66" si="1">IFERROR(G3+I3,"")</f>
        <v>0</v>
      </c>
      <c r="L3" s="264" t="str">
        <f>IFERROR(VLOOKUP(A3,Lijsten!$AK:$AL,2,0),"")</f>
        <v/>
      </c>
      <c r="M3" s="265">
        <f t="shared" ref="M3:M66" si="2">IFERROR($L3*(F3+H3),0)</f>
        <v>0</v>
      </c>
      <c r="N3" s="265">
        <f t="shared" ref="N3:N66" si="3">IFERROR($L3*(G3+I3),0)</f>
        <v>0</v>
      </c>
      <c r="O3" s="265">
        <f>IFERROR(IF(INDEX(Tb_Activiteiten[#All],MATCH(SubsidieTabel!$A3,Tb_Activiteiten[[#All],[Subsidiabele_Activiteit]],0),MATCH(SubsidieTabel!O$1,Tb_Activiteiten[#Headers],0))=1,SubsidieTabel!$J3,0),0)</f>
        <v>0</v>
      </c>
      <c r="P3" s="265">
        <f>IFERROR(IF(INDEX(Tb_Activiteiten[#All],MATCH(SubsidieTabel!$A3,Tb_Activiteiten[[#All],[Subsidiabele_Activiteit]],0),MATCH(SubsidieTabel!P$1,Tb_Activiteiten[#Headers],0))=1,SubsidieTabel!$K3,0),0)</f>
        <v>0</v>
      </c>
      <c r="Q3" s="265">
        <f>IFERROR(IF(INDEX(Tb_Activiteiten[#All],MATCH(SubsidieTabel!$A3,Tb_Activiteiten[[#All],[Subsidiabele_Activiteit]],0),MATCH(SubsidieTabel!Q$1,Tb_Activiteiten[#Headers],0))=1,SubsidieTabel!$J3,0),0)</f>
        <v>0</v>
      </c>
      <c r="R3" s="265">
        <f>IFERROR(IF(INDEX(Tb_Activiteiten[#All],MATCH(SubsidieTabel!$A3,Tb_Activiteiten[[#All],[Subsidiabele_Activiteit]],0),MATCH(SubsidieTabel!R$1,Tb_Activiteiten[#Headers],0))=1,SubsidieTabel!$K3,0),0)</f>
        <v>0</v>
      </c>
      <c r="S3" s="265">
        <f>IFERROR(IF(INDEX(Tb_Activiteiten[#All],MATCH(SubsidieTabel!$A3,Tb_Activiteiten[[#All],[Subsidiabele_Activiteit]],0),MATCH(SubsidieTabel!S$1,Tb_Activiteiten[#Headers],0))=1,SubsidieTabel!$J3,0),0)</f>
        <v>0</v>
      </c>
      <c r="T3" s="265">
        <f>IFERROR(IF(INDEX(Tb_Activiteiten[#All],MATCH(SubsidieTabel!$A3,Tb_Activiteiten[[#All],[Subsidiabele_Activiteit]],0),MATCH(SubsidieTabel!T$1,Tb_Activiteiten[#Headers],0))=1,SubsidieTabel!$K3,0),0)</f>
        <v>0</v>
      </c>
      <c r="U3" s="265">
        <f>IFERROR(IF(INDEX(Tb_Activiteiten[#All],MATCH(SubsidieTabel!$A3,Tb_Activiteiten[[#All],[Subsidiabele_Activiteit]],0),MATCH(SubsidieTabel!U$1,Tb_Activiteiten[#Headers],0))=1,SubsidieTabel!$J3,0),0)</f>
        <v>0</v>
      </c>
      <c r="V3" s="265">
        <f>IFERROR(IF(INDEX(Tb_Activiteiten[#All],MATCH(SubsidieTabel!$A3,Tb_Activiteiten[[#All],[Subsidiabele_Activiteit]],0),MATCH(SubsidieTabel!V$1,Tb_Activiteiten[#Headers],0))=1,SubsidieTabel!$K3,0),0)</f>
        <v>0</v>
      </c>
      <c r="W3" s="64">
        <f>IFERROR(IF(INDEX(Tb_Activiteiten[#All],MATCH(SubsidieTabel!$A3,Tb_Activiteiten[[#All],[Subsidiabele_Activiteit]],0),MATCH(SubsidieTabel!Q$1,Tb_Activiteiten[#Headers],0))=1,H3,0),0)</f>
        <v>0</v>
      </c>
      <c r="X3" s="64">
        <f>IFERROR(IF(INDEX(Tb_Activiteiten[#All],MATCH(SubsidieTabel!$A3,Tb_Activiteiten[[#All],[Subsidiabele_Activiteit]],0),MATCH(SubsidieTabel!Q$1,Tb_Activiteiten[#Headers],0))=1,I3,0),0)</f>
        <v>0</v>
      </c>
      <c r="Y3" s="64">
        <f>IFERROR(IF(INDEX(Tb_Activiteiten[#All],MATCH(SubsidieTabel!$A3,Tb_Activiteiten[[#All],[Subsidiabele_Activiteit]],0),MATCH(SubsidieTabel!S$1,Tb_Activiteiten[#Headers],0))=1,H3,0),0)</f>
        <v>0</v>
      </c>
      <c r="Z3" s="64">
        <f>IFERROR(IF(INDEX(Tb_Activiteiten[#All],MATCH(SubsidieTabel!$A3,Tb_Activiteiten[[#All],[Subsidiabele_Activiteit]],0),MATCH(SubsidieTabel!S$1,Tb_Activiteiten[#Headers],0))=1,I3,0),0)</f>
        <v>0</v>
      </c>
      <c r="AA3" s="64">
        <f>IFERROR(IF(INDEX(Tb_Activiteiten[#All],MATCH(SubsidieTabel!$A3,Tb_Activiteiten[[#All],[Subsidiabele_Activiteit]],0),MATCH(SubsidieTabel!O$1,Tb_Activiteiten[#Headers],0))=1,$F3,0),0)</f>
        <v>0</v>
      </c>
      <c r="AB3" s="64">
        <f>IFERROR(IF(INDEX(Tb_Activiteiten[#All],MATCH(SubsidieTabel!$A3,Tb_Activiteiten[[#All],[Subsidiabele_Activiteit]],0),MATCH(SubsidieTabel!O$1,Tb_Activiteiten[#Headers],0))=1,$G3,0),0)</f>
        <v>0</v>
      </c>
      <c r="AD3" s="12" t="str">
        <f>Openstelling_Activiteit!Q3</f>
        <v>Arbeidskosten op basis van IKS</v>
      </c>
      <c r="AE3">
        <v>1</v>
      </c>
      <c r="AF3">
        <v>0</v>
      </c>
      <c r="AG3">
        <v>1</v>
      </c>
      <c r="AI3" t="str">
        <f>Tb_KostenOpties[[#This Row],[KostenOptie]]</f>
        <v>Arbeidskosten op basis van IKS</v>
      </c>
      <c r="AJ3">
        <v>1</v>
      </c>
      <c r="AK3">
        <v>0</v>
      </c>
      <c r="AL3">
        <v>1</v>
      </c>
    </row>
    <row r="4" spans="1:40" x14ac:dyDescent="0.25">
      <c r="A4" s="63"/>
      <c r="B4" s="63"/>
      <c r="C4" s="63" t="str">
        <f>IFERROR(VLOOKUP($B4,Tb_ProjectKosten[],4,0),"")</f>
        <v/>
      </c>
      <c r="D4" s="63" t="str" cm="1">
        <f t="array" ref="D4">IFERROR(INDEX(Tb_KostenOpties[],MATCH(B4,Tb_KostenOpties[KostenOptie],0),IFERROR(MATCH(Methode_Keuze,Tb_KostenOpties[#Headers],0),2)),"")</f>
        <v/>
      </c>
      <c r="E4" s="266">
        <f>IFERROR(VLOOKUP(B4,Tb_ProjectKosten[[#All],[KostenOmschrijving]:[Forfait_Percentage]],6,0),0)</f>
        <v>0</v>
      </c>
      <c r="F4" s="267">
        <f>SUMIFS('5. Kosten uitvoering project'!R:R,'5. Kosten uitvoering project'!E:E,SubsidieTabel!A4,'5. Kosten uitvoering project'!F:F,SubsidieTabel!B4)</f>
        <v>0</v>
      </c>
      <c r="G4" s="267">
        <f>SUMIFS('5. Kosten uitvoering project'!S:S,'5. Kosten uitvoering project'!E:E,SubsidieTabel!A4,'5. Kosten uitvoering project'!F:F,SubsidieTabel!B4)</f>
        <v>0</v>
      </c>
      <c r="H4" s="267">
        <f>SUMIFS('5. Kosten uitvoering project'!U:U,'5. Kosten uitvoering project'!E:E,SubsidieTabel!A4,'5. Kosten uitvoering project'!F:F,SubsidieTabel!B4)</f>
        <v>0</v>
      </c>
      <c r="I4" s="267">
        <f>SUMIFS('5. Kosten uitvoering project'!V:V,'5. Kosten uitvoering project'!E:E,SubsidieTabel!A4,'5. Kosten uitvoering project'!F:F,SubsidieTabel!B4)</f>
        <v>0</v>
      </c>
      <c r="J4" s="267">
        <f t="shared" si="0"/>
        <v>0</v>
      </c>
      <c r="K4" s="267">
        <f t="shared" si="1"/>
        <v>0</v>
      </c>
      <c r="L4" s="266" t="str">
        <f>IFERROR(VLOOKUP(A4,Lijsten!$AK:$AL,2,0),"")</f>
        <v/>
      </c>
      <c r="M4" s="267">
        <f>IFERROR($L4*(F4+H4),0)</f>
        <v>0</v>
      </c>
      <c r="N4" s="267">
        <f t="shared" si="3"/>
        <v>0</v>
      </c>
      <c r="O4" s="267">
        <f>IFERROR(IF(INDEX(Tb_Activiteiten[#All],MATCH(SubsidieTabel!$A4,Tb_Activiteiten[[#All],[Subsidiabele_Activiteit]],0),MATCH(SubsidieTabel!O$1,Tb_Activiteiten[#Headers],0))=1,SubsidieTabel!$J4,0),0)</f>
        <v>0</v>
      </c>
      <c r="P4" s="267">
        <f>IFERROR(IF(INDEX(Tb_Activiteiten[#All],MATCH(SubsidieTabel!$A4,Tb_Activiteiten[[#All],[Subsidiabele_Activiteit]],0),MATCH(SubsidieTabel!P$1,Tb_Activiteiten[#Headers],0))=1,SubsidieTabel!$K4,0),0)</f>
        <v>0</v>
      </c>
      <c r="Q4" s="267">
        <f>IFERROR(IF(INDEX(Tb_Activiteiten[#All],MATCH(SubsidieTabel!$A4,Tb_Activiteiten[[#All],[Subsidiabele_Activiteit]],0),MATCH(SubsidieTabel!Q$1,Tb_Activiteiten[#Headers],0))=1,SubsidieTabel!$J4,0),0)</f>
        <v>0</v>
      </c>
      <c r="R4" s="267">
        <f>IFERROR(IF(INDEX(Tb_Activiteiten[#All],MATCH(SubsidieTabel!$A4,Tb_Activiteiten[[#All],[Subsidiabele_Activiteit]],0),MATCH(SubsidieTabel!R$1,Tb_Activiteiten[#Headers],0))=1,SubsidieTabel!$K4,0),0)</f>
        <v>0</v>
      </c>
      <c r="S4" s="267">
        <f>IFERROR(IF(INDEX(Tb_Activiteiten[#All],MATCH(SubsidieTabel!$A4,Tb_Activiteiten[[#All],[Subsidiabele_Activiteit]],0),MATCH(SubsidieTabel!S$1,Tb_Activiteiten[#Headers],0))=1,SubsidieTabel!$J4,0),0)</f>
        <v>0</v>
      </c>
      <c r="T4" s="267">
        <f>IFERROR(IF(INDEX(Tb_Activiteiten[#All],MATCH(SubsidieTabel!$A4,Tb_Activiteiten[[#All],[Subsidiabele_Activiteit]],0),MATCH(SubsidieTabel!T$1,Tb_Activiteiten[#Headers],0))=1,SubsidieTabel!$K4,0),0)</f>
        <v>0</v>
      </c>
      <c r="U4" s="267">
        <f>IFERROR(IF(INDEX(Tb_Activiteiten[#All],MATCH(SubsidieTabel!$A4,Tb_Activiteiten[[#All],[Subsidiabele_Activiteit]],0),MATCH(SubsidieTabel!U$1,Tb_Activiteiten[#Headers],0))=1,SubsidieTabel!$J4,0),0)</f>
        <v>0</v>
      </c>
      <c r="V4" s="267">
        <f>IFERROR(IF(INDEX(Tb_Activiteiten[#All],MATCH(SubsidieTabel!$A4,Tb_Activiteiten[[#All],[Subsidiabele_Activiteit]],0),MATCH(SubsidieTabel!V$1,Tb_Activiteiten[#Headers],0))=1,SubsidieTabel!$K4,0),0)</f>
        <v>0</v>
      </c>
      <c r="W4" s="333">
        <f>IFERROR(IF(INDEX(Tb_Activiteiten[#All],MATCH(SubsidieTabel!$A4,Tb_Activiteiten[[#All],[Subsidiabele_Activiteit]],0),MATCH(SubsidieTabel!Q$1,Tb_Activiteiten[#Headers],0))=1,H4,0),0)</f>
        <v>0</v>
      </c>
      <c r="X4" s="333">
        <f>IFERROR(IF(INDEX(Tb_Activiteiten[#All],MATCH(SubsidieTabel!$A4,Tb_Activiteiten[[#All],[Subsidiabele_Activiteit]],0),MATCH(SubsidieTabel!Q$1,Tb_Activiteiten[#Headers],0))=1,I4,0),0)</f>
        <v>0</v>
      </c>
      <c r="Y4" s="333">
        <f>IFERROR(IF(INDEX(Tb_Activiteiten[#All],MATCH(SubsidieTabel!$A4,Tb_Activiteiten[[#All],[Subsidiabele_Activiteit]],0),MATCH(SubsidieTabel!S$1,Tb_Activiteiten[#Headers],0))=1,H4,0),0)</f>
        <v>0</v>
      </c>
      <c r="Z4" s="333">
        <f>IFERROR(IF(INDEX(Tb_Activiteiten[#All],MATCH(SubsidieTabel!$A4,Tb_Activiteiten[[#All],[Subsidiabele_Activiteit]],0),MATCH(SubsidieTabel!S$1,Tb_Activiteiten[#Headers],0))=1,I4,0),0)</f>
        <v>0</v>
      </c>
      <c r="AA4" s="333">
        <f>IFERROR(IF(INDEX(Tb_Activiteiten[#All],MATCH(SubsidieTabel!$A4,Tb_Activiteiten[[#All],[Subsidiabele_Activiteit]],0),MATCH(SubsidieTabel!O$1,Tb_Activiteiten[#Headers],0))=1,$F4,0),0)</f>
        <v>0</v>
      </c>
      <c r="AB4" s="333">
        <f>IFERROR(IF(INDEX(Tb_Activiteiten[#All],MATCH(SubsidieTabel!$A4,Tb_Activiteiten[[#All],[Subsidiabele_Activiteit]],0),MATCH(SubsidieTabel!O$1,Tb_Activiteiten[#Headers],0))=1,$G4,0),0)</f>
        <v>0</v>
      </c>
      <c r="AD4" s="12" t="str">
        <f>Openstelling_Activiteit!R3</f>
        <v>Kosten derden exclusief btw</v>
      </c>
      <c r="AE4">
        <v>1</v>
      </c>
      <c r="AF4">
        <v>1</v>
      </c>
      <c r="AG4">
        <v>0</v>
      </c>
      <c r="AI4" t="str">
        <f>Tb_KostenOpties[[#This Row],[KostenOptie]]</f>
        <v>Kosten derden exclusief btw</v>
      </c>
      <c r="AJ4">
        <v>1</v>
      </c>
      <c r="AK4">
        <v>1</v>
      </c>
      <c r="AL4">
        <v>0</v>
      </c>
    </row>
    <row r="5" spans="1:40" x14ac:dyDescent="0.25">
      <c r="A5" s="12"/>
      <c r="B5" s="12"/>
      <c r="C5" s="12" t="str">
        <f>IFERROR(VLOOKUP($B5,Tb_ProjectKosten[],4,0),"")</f>
        <v/>
      </c>
      <c r="D5" s="12" t="str" cm="1">
        <f t="array" ref="D5">IFERROR(INDEX(Tb_KostenOpties[],MATCH(B5,Tb_KostenOpties[KostenOptie],0),IFERROR(MATCH(Methode_Keuze,Tb_KostenOpties[#Headers],0),2)),"")</f>
        <v/>
      </c>
      <c r="E5" s="264">
        <f>IFERROR(VLOOKUP(B5,Tb_ProjectKosten[[#All],[KostenOmschrijving]:[Forfait_Percentage]],6,0),0)</f>
        <v>0</v>
      </c>
      <c r="F5" s="265">
        <f>SUMIFS('5. Kosten uitvoering project'!R:R,'5. Kosten uitvoering project'!E:E,SubsidieTabel!A5,'5. Kosten uitvoering project'!F:F,SubsidieTabel!B5)</f>
        <v>0</v>
      </c>
      <c r="G5" s="265">
        <f>SUMIFS('5. Kosten uitvoering project'!S:S,'5. Kosten uitvoering project'!E:E,SubsidieTabel!A5,'5. Kosten uitvoering project'!F:F,SubsidieTabel!B5)</f>
        <v>0</v>
      </c>
      <c r="H5" s="265">
        <f>SUMIFS('5. Kosten uitvoering project'!U:U,'5. Kosten uitvoering project'!E:E,SubsidieTabel!A5,'5. Kosten uitvoering project'!F:F,SubsidieTabel!B5)</f>
        <v>0</v>
      </c>
      <c r="I5" s="265">
        <f>SUMIFS('5. Kosten uitvoering project'!V:V,'5. Kosten uitvoering project'!E:E,SubsidieTabel!A5,'5. Kosten uitvoering project'!F:F,SubsidieTabel!B5)</f>
        <v>0</v>
      </c>
      <c r="J5" s="265">
        <f t="shared" si="0"/>
        <v>0</v>
      </c>
      <c r="K5" s="265">
        <f t="shared" si="1"/>
        <v>0</v>
      </c>
      <c r="L5" s="264" t="str">
        <f>IFERROR(VLOOKUP(A5,Lijsten!$AK:$AL,2,0),"")</f>
        <v/>
      </c>
      <c r="M5" s="265">
        <f t="shared" si="2"/>
        <v>0</v>
      </c>
      <c r="N5" s="265">
        <f t="shared" si="3"/>
        <v>0</v>
      </c>
      <c r="O5" s="265">
        <f>IFERROR(IF(INDEX(Tb_Activiteiten[#All],MATCH(SubsidieTabel!$A5,Tb_Activiteiten[[#All],[Subsidiabele_Activiteit]],0),MATCH(SubsidieTabel!O$1,Tb_Activiteiten[#Headers],0))=1,SubsidieTabel!$J5,0),0)</f>
        <v>0</v>
      </c>
      <c r="P5" s="265">
        <f>IFERROR(IF(INDEX(Tb_Activiteiten[#All],MATCH(SubsidieTabel!$A5,Tb_Activiteiten[[#All],[Subsidiabele_Activiteit]],0),MATCH(SubsidieTabel!P$1,Tb_Activiteiten[#Headers],0))=1,SubsidieTabel!$K5,0),0)</f>
        <v>0</v>
      </c>
      <c r="Q5" s="265">
        <f>IFERROR(IF(INDEX(Tb_Activiteiten[#All],MATCH(SubsidieTabel!$A5,Tb_Activiteiten[[#All],[Subsidiabele_Activiteit]],0),MATCH(SubsidieTabel!Q$1,Tb_Activiteiten[#Headers],0))=1,SubsidieTabel!$J5,0),0)</f>
        <v>0</v>
      </c>
      <c r="R5" s="265">
        <f>IFERROR(IF(INDEX(Tb_Activiteiten[#All],MATCH(SubsidieTabel!$A5,Tb_Activiteiten[[#All],[Subsidiabele_Activiteit]],0),MATCH(SubsidieTabel!R$1,Tb_Activiteiten[#Headers],0))=1,SubsidieTabel!$K5,0),0)</f>
        <v>0</v>
      </c>
      <c r="S5" s="265">
        <f>IFERROR(IF(INDEX(Tb_Activiteiten[#All],MATCH(SubsidieTabel!$A5,Tb_Activiteiten[[#All],[Subsidiabele_Activiteit]],0),MATCH(SubsidieTabel!S$1,Tb_Activiteiten[#Headers],0))=1,SubsidieTabel!$J5,0),0)</f>
        <v>0</v>
      </c>
      <c r="T5" s="265">
        <f>IFERROR(IF(INDEX(Tb_Activiteiten[#All],MATCH(SubsidieTabel!$A5,Tb_Activiteiten[[#All],[Subsidiabele_Activiteit]],0),MATCH(SubsidieTabel!T$1,Tb_Activiteiten[#Headers],0))=1,SubsidieTabel!$K5,0),0)</f>
        <v>0</v>
      </c>
      <c r="U5" s="265">
        <f>IFERROR(IF(INDEX(Tb_Activiteiten[#All],MATCH(SubsidieTabel!$A5,Tb_Activiteiten[[#All],[Subsidiabele_Activiteit]],0),MATCH(SubsidieTabel!U$1,Tb_Activiteiten[#Headers],0))=1,SubsidieTabel!$J5,0),0)</f>
        <v>0</v>
      </c>
      <c r="V5" s="265">
        <f>IFERROR(IF(INDEX(Tb_Activiteiten[#All],MATCH(SubsidieTabel!$A5,Tb_Activiteiten[[#All],[Subsidiabele_Activiteit]],0),MATCH(SubsidieTabel!V$1,Tb_Activiteiten[#Headers],0))=1,SubsidieTabel!$K5,0),0)</f>
        <v>0</v>
      </c>
      <c r="W5" s="64">
        <f>IFERROR(IF(INDEX(Tb_Activiteiten[#All],MATCH(SubsidieTabel!$A5,Tb_Activiteiten[[#All],[Subsidiabele_Activiteit]],0),MATCH(SubsidieTabel!Q$1,Tb_Activiteiten[#Headers],0))=1,H5,0),0)</f>
        <v>0</v>
      </c>
      <c r="X5" s="64">
        <f>IFERROR(IF(INDEX(Tb_Activiteiten[#All],MATCH(SubsidieTabel!$A5,Tb_Activiteiten[[#All],[Subsidiabele_Activiteit]],0),MATCH(SubsidieTabel!Q$1,Tb_Activiteiten[#Headers],0))=1,I5,0),0)</f>
        <v>0</v>
      </c>
      <c r="Y5" s="64">
        <f>IFERROR(IF(INDEX(Tb_Activiteiten[#All],MATCH(SubsidieTabel!$A5,Tb_Activiteiten[[#All],[Subsidiabele_Activiteit]],0),MATCH(SubsidieTabel!S$1,Tb_Activiteiten[#Headers],0))=1,H5,0),0)</f>
        <v>0</v>
      </c>
      <c r="Z5" s="64">
        <f>IFERROR(IF(INDEX(Tb_Activiteiten[#All],MATCH(SubsidieTabel!$A5,Tb_Activiteiten[[#All],[Subsidiabele_Activiteit]],0),MATCH(SubsidieTabel!S$1,Tb_Activiteiten[#Headers],0))=1,I5,0),0)</f>
        <v>0</v>
      </c>
      <c r="AA5" s="64">
        <f>IFERROR(IF(INDEX(Tb_Activiteiten[#All],MATCH(SubsidieTabel!$A5,Tb_Activiteiten[[#All],[Subsidiabele_Activiteit]],0),MATCH(SubsidieTabel!O$1,Tb_Activiteiten[#Headers],0))=1,$F5,0),0)</f>
        <v>0</v>
      </c>
      <c r="AB5" s="64">
        <f>IFERROR(IF(INDEX(Tb_Activiteiten[#All],MATCH(SubsidieTabel!$A5,Tb_Activiteiten[[#All],[Subsidiabele_Activiteit]],0),MATCH(SubsidieTabel!O$1,Tb_Activiteiten[#Headers],0))=1,$G5,0),0)</f>
        <v>0</v>
      </c>
      <c r="AD5" s="12" t="str">
        <f>Openstelling_Activiteit!S3</f>
        <v>Niet verrekenbare btw</v>
      </c>
      <c r="AE5">
        <v>1</v>
      </c>
      <c r="AF5">
        <v>1</v>
      </c>
      <c r="AG5">
        <v>0</v>
      </c>
      <c r="AI5" t="str">
        <f>Tb_KostenOpties[[#This Row],[KostenOptie]]</f>
        <v>Niet verrekenbare btw</v>
      </c>
      <c r="AJ5">
        <v>1</v>
      </c>
      <c r="AK5">
        <v>1</v>
      </c>
      <c r="AL5">
        <v>0</v>
      </c>
    </row>
    <row r="6" spans="1:40" x14ac:dyDescent="0.25">
      <c r="A6" s="63"/>
      <c r="B6" s="63"/>
      <c r="C6" s="63" t="str">
        <f>IFERROR(VLOOKUP($B6,Tb_ProjectKosten[],4,0),"")</f>
        <v/>
      </c>
      <c r="D6" s="63" t="str" cm="1">
        <f t="array" ref="D6">IFERROR(INDEX(Tb_KostenOpties[],MATCH(B6,Tb_KostenOpties[KostenOptie],0),IFERROR(MATCH(Methode_Keuze,Tb_KostenOpties[#Headers],0),2)),"")</f>
        <v/>
      </c>
      <c r="E6" s="266">
        <f>IFERROR(VLOOKUP(B6,Tb_ProjectKosten[[#All],[KostenOmschrijving]:[Forfait_Percentage]],6,0),0)</f>
        <v>0</v>
      </c>
      <c r="F6" s="267">
        <f>SUMIFS('5. Kosten uitvoering project'!R:R,'5. Kosten uitvoering project'!E:E,SubsidieTabel!A6,'5. Kosten uitvoering project'!F:F,SubsidieTabel!B6)</f>
        <v>0</v>
      </c>
      <c r="G6" s="267">
        <f>SUMIFS('5. Kosten uitvoering project'!S:S,'5. Kosten uitvoering project'!E:E,SubsidieTabel!A6,'5. Kosten uitvoering project'!F:F,SubsidieTabel!B6)</f>
        <v>0</v>
      </c>
      <c r="H6" s="267">
        <f>SUMIFS('5. Kosten uitvoering project'!U:U,'5. Kosten uitvoering project'!E:E,SubsidieTabel!A6,'5. Kosten uitvoering project'!F:F,SubsidieTabel!B6)</f>
        <v>0</v>
      </c>
      <c r="I6" s="267">
        <f>SUMIFS('5. Kosten uitvoering project'!V:V,'5. Kosten uitvoering project'!E:E,SubsidieTabel!A6,'5. Kosten uitvoering project'!F:F,SubsidieTabel!B6)</f>
        <v>0</v>
      </c>
      <c r="J6" s="267">
        <f t="shared" si="0"/>
        <v>0</v>
      </c>
      <c r="K6" s="267">
        <f t="shared" si="1"/>
        <v>0</v>
      </c>
      <c r="L6" s="266" t="str">
        <f>IFERROR(VLOOKUP(A6,Lijsten!$AK:$AL,2,0),"")</f>
        <v/>
      </c>
      <c r="M6" s="267">
        <f t="shared" si="2"/>
        <v>0</v>
      </c>
      <c r="N6" s="267">
        <f t="shared" si="3"/>
        <v>0</v>
      </c>
      <c r="O6" s="267">
        <f>IFERROR(IF(INDEX(Tb_Activiteiten[#All],MATCH(SubsidieTabel!$A6,Tb_Activiteiten[[#All],[Subsidiabele_Activiteit]],0),MATCH(SubsidieTabel!O$1,Tb_Activiteiten[#Headers],0))=1,SubsidieTabel!$J6,0),0)</f>
        <v>0</v>
      </c>
      <c r="P6" s="267">
        <f>IFERROR(IF(INDEX(Tb_Activiteiten[#All],MATCH(SubsidieTabel!$A6,Tb_Activiteiten[[#All],[Subsidiabele_Activiteit]],0),MATCH(SubsidieTabel!P$1,Tb_Activiteiten[#Headers],0))=1,SubsidieTabel!$K6,0),0)</f>
        <v>0</v>
      </c>
      <c r="Q6" s="267">
        <f>IFERROR(IF(INDEX(Tb_Activiteiten[#All],MATCH(SubsidieTabel!$A6,Tb_Activiteiten[[#All],[Subsidiabele_Activiteit]],0),MATCH(SubsidieTabel!Q$1,Tb_Activiteiten[#Headers],0))=1,SubsidieTabel!$J6,0),0)</f>
        <v>0</v>
      </c>
      <c r="R6" s="267">
        <f>IFERROR(IF(INDEX(Tb_Activiteiten[#All],MATCH(SubsidieTabel!$A6,Tb_Activiteiten[[#All],[Subsidiabele_Activiteit]],0),MATCH(SubsidieTabel!R$1,Tb_Activiteiten[#Headers],0))=1,SubsidieTabel!$K6,0),0)</f>
        <v>0</v>
      </c>
      <c r="S6" s="267">
        <f>IFERROR(IF(INDEX(Tb_Activiteiten[#All],MATCH(SubsidieTabel!$A6,Tb_Activiteiten[[#All],[Subsidiabele_Activiteit]],0),MATCH(SubsidieTabel!S$1,Tb_Activiteiten[#Headers],0))=1,SubsidieTabel!$J6,0),0)</f>
        <v>0</v>
      </c>
      <c r="T6" s="267">
        <f>IFERROR(IF(INDEX(Tb_Activiteiten[#All],MATCH(SubsidieTabel!$A6,Tb_Activiteiten[[#All],[Subsidiabele_Activiteit]],0),MATCH(SubsidieTabel!T$1,Tb_Activiteiten[#Headers],0))=1,SubsidieTabel!$K6,0),0)</f>
        <v>0</v>
      </c>
      <c r="U6" s="267">
        <f>IFERROR(IF(INDEX(Tb_Activiteiten[#All],MATCH(SubsidieTabel!$A6,Tb_Activiteiten[[#All],[Subsidiabele_Activiteit]],0),MATCH(SubsidieTabel!U$1,Tb_Activiteiten[#Headers],0))=1,SubsidieTabel!$J6,0),0)</f>
        <v>0</v>
      </c>
      <c r="V6" s="267">
        <f>IFERROR(IF(INDEX(Tb_Activiteiten[#All],MATCH(SubsidieTabel!$A6,Tb_Activiteiten[[#All],[Subsidiabele_Activiteit]],0),MATCH(SubsidieTabel!V$1,Tb_Activiteiten[#Headers],0))=1,SubsidieTabel!$K6,0),0)</f>
        <v>0</v>
      </c>
      <c r="W6" s="333">
        <f>IFERROR(IF(INDEX(Tb_Activiteiten[#All],MATCH(SubsidieTabel!$A6,Tb_Activiteiten[[#All],[Subsidiabele_Activiteit]],0),MATCH(SubsidieTabel!Q$1,Tb_Activiteiten[#Headers],0))=1,H6,0),0)</f>
        <v>0</v>
      </c>
      <c r="X6" s="333">
        <f>IFERROR(IF(INDEX(Tb_Activiteiten[#All],MATCH(SubsidieTabel!$A6,Tb_Activiteiten[[#All],[Subsidiabele_Activiteit]],0),MATCH(SubsidieTabel!Q$1,Tb_Activiteiten[#Headers],0))=1,I6,0),0)</f>
        <v>0</v>
      </c>
      <c r="Y6" s="333">
        <f>IFERROR(IF(INDEX(Tb_Activiteiten[#All],MATCH(SubsidieTabel!$A6,Tb_Activiteiten[[#All],[Subsidiabele_Activiteit]],0),MATCH(SubsidieTabel!S$1,Tb_Activiteiten[#Headers],0))=1,H6,0),0)</f>
        <v>0</v>
      </c>
      <c r="Z6" s="333">
        <f>IFERROR(IF(INDEX(Tb_Activiteiten[#All],MATCH(SubsidieTabel!$A6,Tb_Activiteiten[[#All],[Subsidiabele_Activiteit]],0),MATCH(SubsidieTabel!S$1,Tb_Activiteiten[#Headers],0))=1,I6,0),0)</f>
        <v>0</v>
      </c>
      <c r="AA6" s="333">
        <f>IFERROR(IF(INDEX(Tb_Activiteiten[#All],MATCH(SubsidieTabel!$A6,Tb_Activiteiten[[#All],[Subsidiabele_Activiteit]],0),MATCH(SubsidieTabel!O$1,Tb_Activiteiten[#Headers],0))=1,$F6,0),0)</f>
        <v>0</v>
      </c>
      <c r="AB6" s="333">
        <f>IFERROR(IF(INDEX(Tb_Activiteiten[#All],MATCH(SubsidieTabel!$A6,Tb_Activiteiten[[#All],[Subsidiabele_Activiteit]],0),MATCH(SubsidieTabel!O$1,Tb_Activiteiten[#Headers],0))=1,$G6,0),0)</f>
        <v>0</v>
      </c>
      <c r="AD6" s="12" t="str">
        <f>Openstelling_Activiteit!T3</f>
        <v>Grondkosten</v>
      </c>
      <c r="AE6">
        <v>1</v>
      </c>
      <c r="AF6">
        <v>1</v>
      </c>
      <c r="AG6">
        <v>0</v>
      </c>
      <c r="AI6" t="str">
        <f>Tb_KostenOpties[[#This Row],[KostenOptie]]</f>
        <v>Grondkosten</v>
      </c>
      <c r="AJ6">
        <v>1</v>
      </c>
      <c r="AK6">
        <v>1</v>
      </c>
      <c r="AL6">
        <v>0</v>
      </c>
    </row>
    <row r="7" spans="1:40" x14ac:dyDescent="0.25">
      <c r="A7" s="12"/>
      <c r="B7" s="12"/>
      <c r="C7" s="12" t="str">
        <f>IFERROR(VLOOKUP($B7,Tb_ProjectKosten[],4,0),"")</f>
        <v/>
      </c>
      <c r="D7" s="12" t="str" cm="1">
        <f t="array" ref="D7">IFERROR(INDEX(Tb_KostenOpties[],MATCH(B7,Tb_KostenOpties[KostenOptie],0),IFERROR(MATCH(Methode_Keuze,Tb_KostenOpties[#Headers],0),2)),"")</f>
        <v/>
      </c>
      <c r="E7" s="264">
        <f>IFERROR(VLOOKUP(B7,Tb_ProjectKosten[[#All],[KostenOmschrijving]:[Forfait_Percentage]],6,0),0)</f>
        <v>0</v>
      </c>
      <c r="F7" s="265">
        <f>SUMIFS('5. Kosten uitvoering project'!R:R,'5. Kosten uitvoering project'!E:E,SubsidieTabel!A7,'5. Kosten uitvoering project'!F:F,SubsidieTabel!B7)</f>
        <v>0</v>
      </c>
      <c r="G7" s="265">
        <f>SUMIFS('5. Kosten uitvoering project'!S:S,'5. Kosten uitvoering project'!E:E,SubsidieTabel!A7,'5. Kosten uitvoering project'!F:F,SubsidieTabel!B7)</f>
        <v>0</v>
      </c>
      <c r="H7" s="265">
        <f>SUMIFS('5. Kosten uitvoering project'!U:U,'5. Kosten uitvoering project'!E:E,SubsidieTabel!A7,'5. Kosten uitvoering project'!F:F,SubsidieTabel!B7)</f>
        <v>0</v>
      </c>
      <c r="I7" s="265">
        <f>SUMIFS('5. Kosten uitvoering project'!V:V,'5. Kosten uitvoering project'!E:E,SubsidieTabel!A7,'5. Kosten uitvoering project'!F:F,SubsidieTabel!B7)</f>
        <v>0</v>
      </c>
      <c r="J7" s="265">
        <f t="shared" si="0"/>
        <v>0</v>
      </c>
      <c r="K7" s="265">
        <f t="shared" si="1"/>
        <v>0</v>
      </c>
      <c r="L7" s="264" t="str">
        <f>IFERROR(VLOOKUP(A7,Lijsten!$AK:$AL,2,0),"")</f>
        <v/>
      </c>
      <c r="M7" s="265">
        <f t="shared" si="2"/>
        <v>0</v>
      </c>
      <c r="N7" s="265">
        <f t="shared" si="3"/>
        <v>0</v>
      </c>
      <c r="O7" s="265">
        <f>IFERROR(IF(INDEX(Tb_Activiteiten[#All],MATCH(SubsidieTabel!$A7,Tb_Activiteiten[[#All],[Subsidiabele_Activiteit]],0),MATCH(SubsidieTabel!O$1,Tb_Activiteiten[#Headers],0))=1,SubsidieTabel!$J7,0),0)</f>
        <v>0</v>
      </c>
      <c r="P7" s="265">
        <f>IFERROR(IF(INDEX(Tb_Activiteiten[#All],MATCH(SubsidieTabel!$A7,Tb_Activiteiten[[#All],[Subsidiabele_Activiteit]],0),MATCH(SubsidieTabel!P$1,Tb_Activiteiten[#Headers],0))=1,SubsidieTabel!$K7,0),0)</f>
        <v>0</v>
      </c>
      <c r="Q7" s="265">
        <f>IFERROR(IF(INDEX(Tb_Activiteiten[#All],MATCH(SubsidieTabel!$A7,Tb_Activiteiten[[#All],[Subsidiabele_Activiteit]],0),MATCH(SubsidieTabel!Q$1,Tb_Activiteiten[#Headers],0))=1,SubsidieTabel!$J7,0),0)</f>
        <v>0</v>
      </c>
      <c r="R7" s="265">
        <f>IFERROR(IF(INDEX(Tb_Activiteiten[#All],MATCH(SubsidieTabel!$A7,Tb_Activiteiten[[#All],[Subsidiabele_Activiteit]],0),MATCH(SubsidieTabel!R$1,Tb_Activiteiten[#Headers],0))=1,SubsidieTabel!$K7,0),0)</f>
        <v>0</v>
      </c>
      <c r="S7" s="265">
        <f>IFERROR(IF(INDEX(Tb_Activiteiten[#All],MATCH(SubsidieTabel!$A7,Tb_Activiteiten[[#All],[Subsidiabele_Activiteit]],0),MATCH(SubsidieTabel!S$1,Tb_Activiteiten[#Headers],0))=1,SubsidieTabel!$J7,0),0)</f>
        <v>0</v>
      </c>
      <c r="T7" s="265">
        <f>IFERROR(IF(INDEX(Tb_Activiteiten[#All],MATCH(SubsidieTabel!$A7,Tb_Activiteiten[[#All],[Subsidiabele_Activiteit]],0),MATCH(SubsidieTabel!T$1,Tb_Activiteiten[#Headers],0))=1,SubsidieTabel!$K7,0),0)</f>
        <v>0</v>
      </c>
      <c r="U7" s="265">
        <f>IFERROR(IF(INDEX(Tb_Activiteiten[#All],MATCH(SubsidieTabel!$A7,Tb_Activiteiten[[#All],[Subsidiabele_Activiteit]],0),MATCH(SubsidieTabel!U$1,Tb_Activiteiten[#Headers],0))=1,SubsidieTabel!$J7,0),0)</f>
        <v>0</v>
      </c>
      <c r="V7" s="265">
        <f>IFERROR(IF(INDEX(Tb_Activiteiten[#All],MATCH(SubsidieTabel!$A7,Tb_Activiteiten[[#All],[Subsidiabele_Activiteit]],0),MATCH(SubsidieTabel!V$1,Tb_Activiteiten[#Headers],0))=1,SubsidieTabel!$K7,0),0)</f>
        <v>0</v>
      </c>
      <c r="W7" s="64">
        <f>IFERROR(IF(INDEX(Tb_Activiteiten[#All],MATCH(SubsidieTabel!$A7,Tb_Activiteiten[[#All],[Subsidiabele_Activiteit]],0),MATCH(SubsidieTabel!Q$1,Tb_Activiteiten[#Headers],0))=1,H7,0),0)</f>
        <v>0</v>
      </c>
      <c r="X7" s="64">
        <f>IFERROR(IF(INDEX(Tb_Activiteiten[#All],MATCH(SubsidieTabel!$A7,Tb_Activiteiten[[#All],[Subsidiabele_Activiteit]],0),MATCH(SubsidieTabel!Q$1,Tb_Activiteiten[#Headers],0))=1,I7,0),0)</f>
        <v>0</v>
      </c>
      <c r="Y7" s="64">
        <f>IFERROR(IF(INDEX(Tb_Activiteiten[#All],MATCH(SubsidieTabel!$A7,Tb_Activiteiten[[#All],[Subsidiabele_Activiteit]],0),MATCH(SubsidieTabel!S$1,Tb_Activiteiten[#Headers],0))=1,H7,0),0)</f>
        <v>0</v>
      </c>
      <c r="Z7" s="64">
        <f>IFERROR(IF(INDEX(Tb_Activiteiten[#All],MATCH(SubsidieTabel!$A7,Tb_Activiteiten[[#All],[Subsidiabele_Activiteit]],0),MATCH(SubsidieTabel!S$1,Tb_Activiteiten[#Headers],0))=1,I7,0),0)</f>
        <v>0</v>
      </c>
      <c r="AA7" s="64">
        <f>IFERROR(IF(INDEX(Tb_Activiteiten[#All],MATCH(SubsidieTabel!$A7,Tb_Activiteiten[[#All],[Subsidiabele_Activiteit]],0),MATCH(SubsidieTabel!O$1,Tb_Activiteiten[#Headers],0))=1,$F7,0),0)</f>
        <v>0</v>
      </c>
      <c r="AB7" s="64">
        <f>IFERROR(IF(INDEX(Tb_Activiteiten[#All],MATCH(SubsidieTabel!$A7,Tb_Activiteiten[[#All],[Subsidiabele_Activiteit]],0),MATCH(SubsidieTabel!O$1,Tb_Activiteiten[#Headers],0))=1,$G7,0),0)</f>
        <v>0</v>
      </c>
      <c r="AD7" s="12" t="str">
        <f>Openstelling_Activiteit!U3</f>
        <v>Bijdrage in natura (overige)</v>
      </c>
      <c r="AE7">
        <v>1</v>
      </c>
      <c r="AF7">
        <v>1</v>
      </c>
      <c r="AG7">
        <v>0</v>
      </c>
      <c r="AI7" t="str">
        <f>Tb_KostenOpties[[#This Row],[KostenOptie]]</f>
        <v>Bijdrage in natura (overige)</v>
      </c>
      <c r="AJ7">
        <v>1</v>
      </c>
      <c r="AK7">
        <v>1</v>
      </c>
      <c r="AL7">
        <v>0</v>
      </c>
    </row>
    <row r="8" spans="1:40" x14ac:dyDescent="0.25">
      <c r="A8" s="63"/>
      <c r="B8" s="63"/>
      <c r="C8" s="63" t="str">
        <f>IFERROR(VLOOKUP($B8,Tb_ProjectKosten[],4,0),"")</f>
        <v/>
      </c>
      <c r="D8" s="63" t="str" cm="1">
        <f t="array" ref="D8">IFERROR(INDEX(Tb_KostenOpties[],MATCH(B8,Tb_KostenOpties[KostenOptie],0),IFERROR(MATCH(Methode_Keuze,Tb_KostenOpties[#Headers],0),2)),"")</f>
        <v/>
      </c>
      <c r="E8" s="266">
        <f>IFERROR(VLOOKUP(B8,Tb_ProjectKosten[[#All],[KostenOmschrijving]:[Forfait_Percentage]],6,0),0)</f>
        <v>0</v>
      </c>
      <c r="F8" s="267">
        <f>SUMIFS('5. Kosten uitvoering project'!R:R,'5. Kosten uitvoering project'!E:E,SubsidieTabel!A8,'5. Kosten uitvoering project'!F:F,SubsidieTabel!B8)</f>
        <v>0</v>
      </c>
      <c r="G8" s="267">
        <f>SUMIFS('5. Kosten uitvoering project'!S:S,'5. Kosten uitvoering project'!E:E,SubsidieTabel!A8,'5. Kosten uitvoering project'!F:F,SubsidieTabel!B8)</f>
        <v>0</v>
      </c>
      <c r="H8" s="267">
        <f>SUMIFS('5. Kosten uitvoering project'!U:U,'5. Kosten uitvoering project'!E:E,SubsidieTabel!A8,'5. Kosten uitvoering project'!F:F,SubsidieTabel!B8)</f>
        <v>0</v>
      </c>
      <c r="I8" s="267">
        <f>SUMIFS('5. Kosten uitvoering project'!V:V,'5. Kosten uitvoering project'!E:E,SubsidieTabel!A8,'5. Kosten uitvoering project'!F:F,SubsidieTabel!B8)</f>
        <v>0</v>
      </c>
      <c r="J8" s="267">
        <f t="shared" si="0"/>
        <v>0</v>
      </c>
      <c r="K8" s="267">
        <f t="shared" si="1"/>
        <v>0</v>
      </c>
      <c r="L8" s="266" t="str">
        <f>IFERROR(VLOOKUP(A8,Lijsten!$AK:$AL,2,0),"")</f>
        <v/>
      </c>
      <c r="M8" s="267">
        <f t="shared" si="2"/>
        <v>0</v>
      </c>
      <c r="N8" s="267">
        <f t="shared" si="3"/>
        <v>0</v>
      </c>
      <c r="O8" s="267">
        <f>IFERROR(IF(INDEX(Tb_Activiteiten[#All],MATCH(SubsidieTabel!$A8,Tb_Activiteiten[[#All],[Subsidiabele_Activiteit]],0),MATCH(SubsidieTabel!O$1,Tb_Activiteiten[#Headers],0))=1,SubsidieTabel!$J8,0),0)</f>
        <v>0</v>
      </c>
      <c r="P8" s="267">
        <f>IFERROR(IF(INDEX(Tb_Activiteiten[#All],MATCH(SubsidieTabel!$A8,Tb_Activiteiten[[#All],[Subsidiabele_Activiteit]],0),MATCH(SubsidieTabel!P$1,Tb_Activiteiten[#Headers],0))=1,SubsidieTabel!$K8,0),0)</f>
        <v>0</v>
      </c>
      <c r="Q8" s="267">
        <f>IFERROR(IF(INDEX(Tb_Activiteiten[#All],MATCH(SubsidieTabel!$A8,Tb_Activiteiten[[#All],[Subsidiabele_Activiteit]],0),MATCH(SubsidieTabel!Q$1,Tb_Activiteiten[#Headers],0))=1,SubsidieTabel!$J8,0),0)</f>
        <v>0</v>
      </c>
      <c r="R8" s="267">
        <f>IFERROR(IF(INDEX(Tb_Activiteiten[#All],MATCH(SubsidieTabel!$A8,Tb_Activiteiten[[#All],[Subsidiabele_Activiteit]],0),MATCH(SubsidieTabel!R$1,Tb_Activiteiten[#Headers],0))=1,SubsidieTabel!$K8,0),0)</f>
        <v>0</v>
      </c>
      <c r="S8" s="267">
        <f>IFERROR(IF(INDEX(Tb_Activiteiten[#All],MATCH(SubsidieTabel!$A8,Tb_Activiteiten[[#All],[Subsidiabele_Activiteit]],0),MATCH(SubsidieTabel!S$1,Tb_Activiteiten[#Headers],0))=1,SubsidieTabel!$J8,0),0)</f>
        <v>0</v>
      </c>
      <c r="T8" s="267">
        <f>IFERROR(IF(INDEX(Tb_Activiteiten[#All],MATCH(SubsidieTabel!$A8,Tb_Activiteiten[[#All],[Subsidiabele_Activiteit]],0),MATCH(SubsidieTabel!T$1,Tb_Activiteiten[#Headers],0))=1,SubsidieTabel!$K8,0),0)</f>
        <v>0</v>
      </c>
      <c r="U8" s="267">
        <f>IFERROR(IF(INDEX(Tb_Activiteiten[#All],MATCH(SubsidieTabel!$A8,Tb_Activiteiten[[#All],[Subsidiabele_Activiteit]],0),MATCH(SubsidieTabel!U$1,Tb_Activiteiten[#Headers],0))=1,SubsidieTabel!$J8,0),0)</f>
        <v>0</v>
      </c>
      <c r="V8" s="267">
        <f>IFERROR(IF(INDEX(Tb_Activiteiten[#All],MATCH(SubsidieTabel!$A8,Tb_Activiteiten[[#All],[Subsidiabele_Activiteit]],0),MATCH(SubsidieTabel!V$1,Tb_Activiteiten[#Headers],0))=1,SubsidieTabel!$K8,0),0)</f>
        <v>0</v>
      </c>
      <c r="W8" s="333">
        <f>IFERROR(IF(INDEX(Tb_Activiteiten[#All],MATCH(SubsidieTabel!$A8,Tb_Activiteiten[[#All],[Subsidiabele_Activiteit]],0),MATCH(SubsidieTabel!Q$1,Tb_Activiteiten[#Headers],0))=1,H8,0),0)</f>
        <v>0</v>
      </c>
      <c r="X8" s="333">
        <f>IFERROR(IF(INDEX(Tb_Activiteiten[#All],MATCH(SubsidieTabel!$A8,Tb_Activiteiten[[#All],[Subsidiabele_Activiteit]],0),MATCH(SubsidieTabel!Q$1,Tb_Activiteiten[#Headers],0))=1,I8,0),0)</f>
        <v>0</v>
      </c>
      <c r="Y8" s="333">
        <f>IFERROR(IF(INDEX(Tb_Activiteiten[#All],MATCH(SubsidieTabel!$A8,Tb_Activiteiten[[#All],[Subsidiabele_Activiteit]],0),MATCH(SubsidieTabel!S$1,Tb_Activiteiten[#Headers],0))=1,H8,0),0)</f>
        <v>0</v>
      </c>
      <c r="Z8" s="333">
        <f>IFERROR(IF(INDEX(Tb_Activiteiten[#All],MATCH(SubsidieTabel!$A8,Tb_Activiteiten[[#All],[Subsidiabele_Activiteit]],0),MATCH(SubsidieTabel!S$1,Tb_Activiteiten[#Headers],0))=1,I8,0),0)</f>
        <v>0</v>
      </c>
      <c r="AA8" s="333">
        <f>IFERROR(IF(INDEX(Tb_Activiteiten[#All],MATCH(SubsidieTabel!$A8,Tb_Activiteiten[[#All],[Subsidiabele_Activiteit]],0),MATCH(SubsidieTabel!O$1,Tb_Activiteiten[#Headers],0))=1,$F8,0),0)</f>
        <v>0</v>
      </c>
      <c r="AB8" s="333">
        <f>IFERROR(IF(INDEX(Tb_Activiteiten[#All],MATCH(SubsidieTabel!$A8,Tb_Activiteiten[[#All],[Subsidiabele_Activiteit]],0),MATCH(SubsidieTabel!O$1,Tb_Activiteiten[#Headers],0))=1,$G8,0),0)</f>
        <v>0</v>
      </c>
      <c r="AD8" s="12" t="str">
        <f>Openstelling_Activiteit!V3</f>
        <v>Bijdrage in natura (vrijwilligers)</v>
      </c>
      <c r="AE8">
        <v>1</v>
      </c>
      <c r="AF8">
        <v>1</v>
      </c>
      <c r="AG8">
        <v>0</v>
      </c>
      <c r="AI8" t="str">
        <f>Tb_KostenOpties[[#This Row],[KostenOptie]]</f>
        <v>Bijdrage in natura (vrijwilligers)</v>
      </c>
      <c r="AJ8">
        <v>1</v>
      </c>
      <c r="AK8">
        <v>1</v>
      </c>
      <c r="AL8">
        <v>0</v>
      </c>
    </row>
    <row r="9" spans="1:40" x14ac:dyDescent="0.25">
      <c r="A9" s="12"/>
      <c r="B9" s="12"/>
      <c r="C9" s="12" t="str">
        <f>IFERROR(VLOOKUP($B9,Tb_ProjectKosten[],4,0),"")</f>
        <v/>
      </c>
      <c r="D9" s="12" t="str" cm="1">
        <f t="array" ref="D9">IFERROR(INDEX(Tb_KostenOpties[],MATCH(B9,Tb_KostenOpties[KostenOptie],0),IFERROR(MATCH(Methode_Keuze,Tb_KostenOpties[#Headers],0),2)),"")</f>
        <v/>
      </c>
      <c r="E9" s="264">
        <f>IFERROR(VLOOKUP(B9,Tb_ProjectKosten[[#All],[KostenOmschrijving]:[Forfait_Percentage]],6,0),0)</f>
        <v>0</v>
      </c>
      <c r="F9" s="265">
        <f>SUMIFS('5. Kosten uitvoering project'!R:R,'5. Kosten uitvoering project'!E:E,SubsidieTabel!A9,'5. Kosten uitvoering project'!F:F,SubsidieTabel!B9)</f>
        <v>0</v>
      </c>
      <c r="G9" s="265">
        <f>SUMIFS('5. Kosten uitvoering project'!S:S,'5. Kosten uitvoering project'!E:E,SubsidieTabel!A9,'5. Kosten uitvoering project'!F:F,SubsidieTabel!B9)</f>
        <v>0</v>
      </c>
      <c r="H9" s="265">
        <f>SUMIFS('5. Kosten uitvoering project'!U:U,'5. Kosten uitvoering project'!E:E,SubsidieTabel!A9,'5. Kosten uitvoering project'!F:F,SubsidieTabel!B9)</f>
        <v>0</v>
      </c>
      <c r="I9" s="265">
        <f>SUMIFS('5. Kosten uitvoering project'!V:V,'5. Kosten uitvoering project'!E:E,SubsidieTabel!A9,'5. Kosten uitvoering project'!F:F,SubsidieTabel!B9)</f>
        <v>0</v>
      </c>
      <c r="J9" s="265">
        <f t="shared" si="0"/>
        <v>0</v>
      </c>
      <c r="K9" s="265">
        <f t="shared" si="1"/>
        <v>0</v>
      </c>
      <c r="L9" s="264" t="str">
        <f>IFERROR(VLOOKUP(A9,Lijsten!$AK:$AL,2,0),"")</f>
        <v/>
      </c>
      <c r="M9" s="265">
        <f t="shared" si="2"/>
        <v>0</v>
      </c>
      <c r="N9" s="265">
        <f t="shared" si="3"/>
        <v>0</v>
      </c>
      <c r="O9" s="265">
        <f>IFERROR(IF(INDEX(Tb_Activiteiten[#All],MATCH(SubsidieTabel!$A9,Tb_Activiteiten[[#All],[Subsidiabele_Activiteit]],0),MATCH(SubsidieTabel!O$1,Tb_Activiteiten[#Headers],0))=1,SubsidieTabel!$J9,0),0)</f>
        <v>0</v>
      </c>
      <c r="P9" s="265">
        <f>IFERROR(IF(INDEX(Tb_Activiteiten[#All],MATCH(SubsidieTabel!$A9,Tb_Activiteiten[[#All],[Subsidiabele_Activiteit]],0),MATCH(SubsidieTabel!P$1,Tb_Activiteiten[#Headers],0))=1,SubsidieTabel!$K9,0),0)</f>
        <v>0</v>
      </c>
      <c r="Q9" s="265">
        <f>IFERROR(IF(INDEX(Tb_Activiteiten[#All],MATCH(SubsidieTabel!$A9,Tb_Activiteiten[[#All],[Subsidiabele_Activiteit]],0),MATCH(SubsidieTabel!Q$1,Tb_Activiteiten[#Headers],0))=1,SubsidieTabel!$J9,0),0)</f>
        <v>0</v>
      </c>
      <c r="R9" s="265">
        <f>IFERROR(IF(INDEX(Tb_Activiteiten[#All],MATCH(SubsidieTabel!$A9,Tb_Activiteiten[[#All],[Subsidiabele_Activiteit]],0),MATCH(SubsidieTabel!R$1,Tb_Activiteiten[#Headers],0))=1,SubsidieTabel!$K9,0),0)</f>
        <v>0</v>
      </c>
      <c r="S9" s="265">
        <f>IFERROR(IF(INDEX(Tb_Activiteiten[#All],MATCH(SubsidieTabel!$A9,Tb_Activiteiten[[#All],[Subsidiabele_Activiteit]],0),MATCH(SubsidieTabel!S$1,Tb_Activiteiten[#Headers],0))=1,SubsidieTabel!$J9,0),0)</f>
        <v>0</v>
      </c>
      <c r="T9" s="265">
        <f>IFERROR(IF(INDEX(Tb_Activiteiten[#All],MATCH(SubsidieTabel!$A9,Tb_Activiteiten[[#All],[Subsidiabele_Activiteit]],0),MATCH(SubsidieTabel!T$1,Tb_Activiteiten[#Headers],0))=1,SubsidieTabel!$K9,0),0)</f>
        <v>0</v>
      </c>
      <c r="U9" s="265">
        <f>IFERROR(IF(INDEX(Tb_Activiteiten[#All],MATCH(SubsidieTabel!$A9,Tb_Activiteiten[[#All],[Subsidiabele_Activiteit]],0),MATCH(SubsidieTabel!U$1,Tb_Activiteiten[#Headers],0))=1,SubsidieTabel!$J9,0),0)</f>
        <v>0</v>
      </c>
      <c r="V9" s="265">
        <f>IFERROR(IF(INDEX(Tb_Activiteiten[#All],MATCH(SubsidieTabel!$A9,Tb_Activiteiten[[#All],[Subsidiabele_Activiteit]],0),MATCH(SubsidieTabel!V$1,Tb_Activiteiten[#Headers],0))=1,SubsidieTabel!$K9,0),0)</f>
        <v>0</v>
      </c>
      <c r="W9" s="64">
        <f>IFERROR(IF(INDEX(Tb_Activiteiten[#All],MATCH(SubsidieTabel!$A9,Tb_Activiteiten[[#All],[Subsidiabele_Activiteit]],0),MATCH(SubsidieTabel!Q$1,Tb_Activiteiten[#Headers],0))=1,H9,0),0)</f>
        <v>0</v>
      </c>
      <c r="X9" s="64">
        <f>IFERROR(IF(INDEX(Tb_Activiteiten[#All],MATCH(SubsidieTabel!$A9,Tb_Activiteiten[[#All],[Subsidiabele_Activiteit]],0),MATCH(SubsidieTabel!Q$1,Tb_Activiteiten[#Headers],0))=1,I9,0),0)</f>
        <v>0</v>
      </c>
      <c r="Y9" s="64">
        <f>IFERROR(IF(INDEX(Tb_Activiteiten[#All],MATCH(SubsidieTabel!$A9,Tb_Activiteiten[[#All],[Subsidiabele_Activiteit]],0),MATCH(SubsidieTabel!S$1,Tb_Activiteiten[#Headers],0))=1,H9,0),0)</f>
        <v>0</v>
      </c>
      <c r="Z9" s="64">
        <f>IFERROR(IF(INDEX(Tb_Activiteiten[#All],MATCH(SubsidieTabel!$A9,Tb_Activiteiten[[#All],[Subsidiabele_Activiteit]],0),MATCH(SubsidieTabel!S$1,Tb_Activiteiten[#Headers],0))=1,I9,0),0)</f>
        <v>0</v>
      </c>
      <c r="AA9" s="64">
        <f>IFERROR(IF(INDEX(Tb_Activiteiten[#All],MATCH(SubsidieTabel!$A9,Tb_Activiteiten[[#All],[Subsidiabele_Activiteit]],0),MATCH(SubsidieTabel!O$1,Tb_Activiteiten[#Headers],0))=1,$F9,0),0)</f>
        <v>0</v>
      </c>
      <c r="AB9" s="64">
        <f>IFERROR(IF(INDEX(Tb_Activiteiten[#All],MATCH(SubsidieTabel!$A9,Tb_Activiteiten[[#All],[Subsidiabele_Activiteit]],0),MATCH(SubsidieTabel!O$1,Tb_Activiteiten[#Headers],0))=1,$G9,0),0)</f>
        <v>0</v>
      </c>
      <c r="AD9" s="62" t="str">
        <f>Openstelling_Activiteit!W3</f>
        <v>Afschrijvingskosten</v>
      </c>
      <c r="AE9">
        <v>1</v>
      </c>
      <c r="AF9">
        <v>1</v>
      </c>
      <c r="AG9">
        <v>0</v>
      </c>
      <c r="AI9" t="str">
        <f>Tb_KostenOpties[[#This Row],[KostenOptie]]</f>
        <v>Afschrijvingskosten</v>
      </c>
      <c r="AJ9">
        <v>1</v>
      </c>
      <c r="AK9">
        <v>1</v>
      </c>
      <c r="AL9">
        <v>0</v>
      </c>
    </row>
    <row r="10" spans="1:40" x14ac:dyDescent="0.25">
      <c r="A10" s="63"/>
      <c r="B10" s="63"/>
      <c r="C10" s="63" t="str">
        <f>IFERROR(VLOOKUP($B10,Tb_ProjectKosten[],4,0),"")</f>
        <v/>
      </c>
      <c r="D10" s="63" t="str" cm="1">
        <f t="array" ref="D10">IFERROR(INDEX(Tb_KostenOpties[],MATCH(B10,Tb_KostenOpties[KostenOptie],0),IFERROR(MATCH(Methode_Keuze,Tb_KostenOpties[#Headers],0),2)),"")</f>
        <v/>
      </c>
      <c r="E10" s="266">
        <f>IFERROR(VLOOKUP(B10,Tb_ProjectKosten[[#All],[KostenOmschrijving]:[Forfait_Percentage]],6,0),0)</f>
        <v>0</v>
      </c>
      <c r="F10" s="267">
        <f>SUMIFS('5. Kosten uitvoering project'!R:R,'5. Kosten uitvoering project'!E:E,SubsidieTabel!A10,'5. Kosten uitvoering project'!F:F,SubsidieTabel!B10)</f>
        <v>0</v>
      </c>
      <c r="G10" s="267">
        <f>SUMIFS('5. Kosten uitvoering project'!S:S,'5. Kosten uitvoering project'!E:E,SubsidieTabel!A10,'5. Kosten uitvoering project'!F:F,SubsidieTabel!B10)</f>
        <v>0</v>
      </c>
      <c r="H10" s="267">
        <f>SUMIFS('5. Kosten uitvoering project'!U:U,'5. Kosten uitvoering project'!E:E,SubsidieTabel!A10,'5. Kosten uitvoering project'!F:F,SubsidieTabel!B10)</f>
        <v>0</v>
      </c>
      <c r="I10" s="267">
        <f>SUMIFS('5. Kosten uitvoering project'!V:V,'5. Kosten uitvoering project'!E:E,SubsidieTabel!A10,'5. Kosten uitvoering project'!F:F,SubsidieTabel!B10)</f>
        <v>0</v>
      </c>
      <c r="J10" s="267">
        <f t="shared" si="0"/>
        <v>0</v>
      </c>
      <c r="K10" s="267">
        <f t="shared" si="1"/>
        <v>0</v>
      </c>
      <c r="L10" s="266" t="str">
        <f>IFERROR(VLOOKUP(A10,Lijsten!$AK:$AL,2,0),"")</f>
        <v/>
      </c>
      <c r="M10" s="267">
        <f t="shared" si="2"/>
        <v>0</v>
      </c>
      <c r="N10" s="267">
        <f t="shared" si="3"/>
        <v>0</v>
      </c>
      <c r="O10" s="267">
        <f>IFERROR(IF(INDEX(Tb_Activiteiten[#All],MATCH(SubsidieTabel!$A10,Tb_Activiteiten[[#All],[Subsidiabele_Activiteit]],0),MATCH(SubsidieTabel!O$1,Tb_Activiteiten[#Headers],0))=1,SubsidieTabel!$J10,0),0)</f>
        <v>0</v>
      </c>
      <c r="P10" s="267">
        <f>IFERROR(IF(INDEX(Tb_Activiteiten[#All],MATCH(SubsidieTabel!$A10,Tb_Activiteiten[[#All],[Subsidiabele_Activiteit]],0),MATCH(SubsidieTabel!P$1,Tb_Activiteiten[#Headers],0))=1,SubsidieTabel!$K10,0),0)</f>
        <v>0</v>
      </c>
      <c r="Q10" s="267">
        <f>IFERROR(IF(INDEX(Tb_Activiteiten[#All],MATCH(SubsidieTabel!$A10,Tb_Activiteiten[[#All],[Subsidiabele_Activiteit]],0),MATCH(SubsidieTabel!Q$1,Tb_Activiteiten[#Headers],0))=1,SubsidieTabel!$J10,0),0)</f>
        <v>0</v>
      </c>
      <c r="R10" s="267">
        <f>IFERROR(IF(INDEX(Tb_Activiteiten[#All],MATCH(SubsidieTabel!$A10,Tb_Activiteiten[[#All],[Subsidiabele_Activiteit]],0),MATCH(SubsidieTabel!R$1,Tb_Activiteiten[#Headers],0))=1,SubsidieTabel!$K10,0),0)</f>
        <v>0</v>
      </c>
      <c r="S10" s="267">
        <f>IFERROR(IF(INDEX(Tb_Activiteiten[#All],MATCH(SubsidieTabel!$A10,Tb_Activiteiten[[#All],[Subsidiabele_Activiteit]],0),MATCH(SubsidieTabel!S$1,Tb_Activiteiten[#Headers],0))=1,SubsidieTabel!$J10,0),0)</f>
        <v>0</v>
      </c>
      <c r="T10" s="267">
        <f>IFERROR(IF(INDEX(Tb_Activiteiten[#All],MATCH(SubsidieTabel!$A10,Tb_Activiteiten[[#All],[Subsidiabele_Activiteit]],0),MATCH(SubsidieTabel!T$1,Tb_Activiteiten[#Headers],0))=1,SubsidieTabel!$K10,0),0)</f>
        <v>0</v>
      </c>
      <c r="U10" s="267">
        <f>IFERROR(IF(INDEX(Tb_Activiteiten[#All],MATCH(SubsidieTabel!$A10,Tb_Activiteiten[[#All],[Subsidiabele_Activiteit]],0),MATCH(SubsidieTabel!U$1,Tb_Activiteiten[#Headers],0))=1,SubsidieTabel!$J10,0),0)</f>
        <v>0</v>
      </c>
      <c r="V10" s="267">
        <f>IFERROR(IF(INDEX(Tb_Activiteiten[#All],MATCH(SubsidieTabel!$A10,Tb_Activiteiten[[#All],[Subsidiabele_Activiteit]],0),MATCH(SubsidieTabel!V$1,Tb_Activiteiten[#Headers],0))=1,SubsidieTabel!$K10,0),0)</f>
        <v>0</v>
      </c>
      <c r="W10" s="333">
        <f>IFERROR(IF(INDEX(Tb_Activiteiten[#All],MATCH(SubsidieTabel!$A10,Tb_Activiteiten[[#All],[Subsidiabele_Activiteit]],0),MATCH(SubsidieTabel!Q$1,Tb_Activiteiten[#Headers],0))=1,H10,0),0)</f>
        <v>0</v>
      </c>
      <c r="X10" s="333">
        <f>IFERROR(IF(INDEX(Tb_Activiteiten[#All],MATCH(SubsidieTabel!$A10,Tb_Activiteiten[[#All],[Subsidiabele_Activiteit]],0),MATCH(SubsidieTabel!Q$1,Tb_Activiteiten[#Headers],0))=1,I10,0),0)</f>
        <v>0</v>
      </c>
      <c r="Y10" s="333">
        <f>IFERROR(IF(INDEX(Tb_Activiteiten[#All],MATCH(SubsidieTabel!$A10,Tb_Activiteiten[[#All],[Subsidiabele_Activiteit]],0),MATCH(SubsidieTabel!S$1,Tb_Activiteiten[#Headers],0))=1,H10,0),0)</f>
        <v>0</v>
      </c>
      <c r="Z10" s="333">
        <f>IFERROR(IF(INDEX(Tb_Activiteiten[#All],MATCH(SubsidieTabel!$A10,Tb_Activiteiten[[#All],[Subsidiabele_Activiteit]],0),MATCH(SubsidieTabel!S$1,Tb_Activiteiten[#Headers],0))=1,I10,0),0)</f>
        <v>0</v>
      </c>
      <c r="AA10" s="333">
        <f>IFERROR(IF(INDEX(Tb_Activiteiten[#All],MATCH(SubsidieTabel!$A10,Tb_Activiteiten[[#All],[Subsidiabele_Activiteit]],0),MATCH(SubsidieTabel!O$1,Tb_Activiteiten[#Headers],0))=1,$F10,0),0)</f>
        <v>0</v>
      </c>
      <c r="AB10" s="333">
        <f>IFERROR(IF(INDEX(Tb_Activiteiten[#All],MATCH(SubsidieTabel!$A10,Tb_Activiteiten[[#All],[Subsidiabele_Activiteit]],0),MATCH(SubsidieTabel!O$1,Tb_Activiteiten[#Headers],0))=1,$G10,0),0)</f>
        <v>0</v>
      </c>
      <c r="AD10" s="62" t="str">
        <f>Openstelling_Activiteit!X3</f>
        <v>Vergoeding</v>
      </c>
      <c r="AE10">
        <v>1</v>
      </c>
      <c r="AF10">
        <v>1</v>
      </c>
      <c r="AG10">
        <v>0</v>
      </c>
      <c r="AI10" t="str">
        <f>Tb_KostenOpties[[#This Row],[KostenOptie]]</f>
        <v>Vergoeding</v>
      </c>
      <c r="AJ10">
        <v>1</v>
      </c>
      <c r="AK10">
        <v>1</v>
      </c>
      <c r="AL10">
        <v>0</v>
      </c>
    </row>
    <row r="11" spans="1:40" x14ac:dyDescent="0.25">
      <c r="A11" s="12"/>
      <c r="B11" s="12"/>
      <c r="C11" s="12" t="str">
        <f>IFERROR(VLOOKUP($B11,Tb_ProjectKosten[],4,0),"")</f>
        <v/>
      </c>
      <c r="D11" s="12" t="str" cm="1">
        <f t="array" ref="D11">IFERROR(INDEX(Tb_KostenOpties[],MATCH(B11,Tb_KostenOpties[KostenOptie],0),IFERROR(MATCH(Methode_Keuze,Tb_KostenOpties[#Headers],0),2)),"")</f>
        <v/>
      </c>
      <c r="E11" s="264">
        <f>IFERROR(VLOOKUP(B11,Tb_ProjectKosten[[#All],[KostenOmschrijving]:[Forfait_Percentage]],6,0),0)</f>
        <v>0</v>
      </c>
      <c r="F11" s="265">
        <f>SUMIFS('5. Kosten uitvoering project'!R:R,'5. Kosten uitvoering project'!E:E,SubsidieTabel!A11,'5. Kosten uitvoering project'!F:F,SubsidieTabel!B11)</f>
        <v>0</v>
      </c>
      <c r="G11" s="265">
        <f>SUMIFS('5. Kosten uitvoering project'!S:S,'5. Kosten uitvoering project'!E:E,SubsidieTabel!A11,'5. Kosten uitvoering project'!F:F,SubsidieTabel!B11)</f>
        <v>0</v>
      </c>
      <c r="H11" s="265">
        <f>SUMIFS('5. Kosten uitvoering project'!U:U,'5. Kosten uitvoering project'!E:E,SubsidieTabel!A11,'5. Kosten uitvoering project'!F:F,SubsidieTabel!B11)</f>
        <v>0</v>
      </c>
      <c r="I11" s="265">
        <f>SUMIFS('5. Kosten uitvoering project'!V:V,'5. Kosten uitvoering project'!E:E,SubsidieTabel!A11,'5. Kosten uitvoering project'!F:F,SubsidieTabel!B11)</f>
        <v>0</v>
      </c>
      <c r="J11" s="265">
        <f t="shared" si="0"/>
        <v>0</v>
      </c>
      <c r="K11" s="265">
        <f t="shared" si="1"/>
        <v>0</v>
      </c>
      <c r="L11" s="264" t="str">
        <f>IFERROR(VLOOKUP(A11,Lijsten!$AK:$AL,2,0),"")</f>
        <v/>
      </c>
      <c r="M11" s="265">
        <f t="shared" si="2"/>
        <v>0</v>
      </c>
      <c r="N11" s="265">
        <f t="shared" si="3"/>
        <v>0</v>
      </c>
      <c r="O11" s="265">
        <f>IFERROR(IF(INDEX(Tb_Activiteiten[#All],MATCH(SubsidieTabel!$A11,Tb_Activiteiten[[#All],[Subsidiabele_Activiteit]],0),MATCH(SubsidieTabel!O$1,Tb_Activiteiten[#Headers],0))=1,SubsidieTabel!$J11,0),0)</f>
        <v>0</v>
      </c>
      <c r="P11" s="265">
        <f>IFERROR(IF(INDEX(Tb_Activiteiten[#All],MATCH(SubsidieTabel!$A11,Tb_Activiteiten[[#All],[Subsidiabele_Activiteit]],0),MATCH(SubsidieTabel!P$1,Tb_Activiteiten[#Headers],0))=1,SubsidieTabel!$K11,0),0)</f>
        <v>0</v>
      </c>
      <c r="Q11" s="265">
        <f>IFERROR(IF(INDEX(Tb_Activiteiten[#All],MATCH(SubsidieTabel!$A11,Tb_Activiteiten[[#All],[Subsidiabele_Activiteit]],0),MATCH(SubsidieTabel!Q$1,Tb_Activiteiten[#Headers],0))=1,SubsidieTabel!$J11,0),0)</f>
        <v>0</v>
      </c>
      <c r="R11" s="265">
        <f>IFERROR(IF(INDEX(Tb_Activiteiten[#All],MATCH(SubsidieTabel!$A11,Tb_Activiteiten[[#All],[Subsidiabele_Activiteit]],0),MATCH(SubsidieTabel!R$1,Tb_Activiteiten[#Headers],0))=1,SubsidieTabel!$K11,0),0)</f>
        <v>0</v>
      </c>
      <c r="S11" s="265">
        <f>IFERROR(IF(INDEX(Tb_Activiteiten[#All],MATCH(SubsidieTabel!$A11,Tb_Activiteiten[[#All],[Subsidiabele_Activiteit]],0),MATCH(SubsidieTabel!S$1,Tb_Activiteiten[#Headers],0))=1,SubsidieTabel!$J11,0),0)</f>
        <v>0</v>
      </c>
      <c r="T11" s="265">
        <f>IFERROR(IF(INDEX(Tb_Activiteiten[#All],MATCH(SubsidieTabel!$A11,Tb_Activiteiten[[#All],[Subsidiabele_Activiteit]],0),MATCH(SubsidieTabel!T$1,Tb_Activiteiten[#Headers],0))=1,SubsidieTabel!$K11,0),0)</f>
        <v>0</v>
      </c>
      <c r="U11" s="265">
        <f>IFERROR(IF(INDEX(Tb_Activiteiten[#All],MATCH(SubsidieTabel!$A11,Tb_Activiteiten[[#All],[Subsidiabele_Activiteit]],0),MATCH(SubsidieTabel!U$1,Tb_Activiteiten[#Headers],0))=1,SubsidieTabel!$J11,0),0)</f>
        <v>0</v>
      </c>
      <c r="V11" s="265">
        <f>IFERROR(IF(INDEX(Tb_Activiteiten[#All],MATCH(SubsidieTabel!$A11,Tb_Activiteiten[[#All],[Subsidiabele_Activiteit]],0),MATCH(SubsidieTabel!V$1,Tb_Activiteiten[#Headers],0))=1,SubsidieTabel!$K11,0),0)</f>
        <v>0</v>
      </c>
      <c r="W11" s="64">
        <f>IFERROR(IF(INDEX(Tb_Activiteiten[#All],MATCH(SubsidieTabel!$A11,Tb_Activiteiten[[#All],[Subsidiabele_Activiteit]],0),MATCH(SubsidieTabel!Q$1,Tb_Activiteiten[#Headers],0))=1,H11,0),0)</f>
        <v>0</v>
      </c>
      <c r="X11" s="64">
        <f>IFERROR(IF(INDEX(Tb_Activiteiten[#All],MATCH(SubsidieTabel!$A11,Tb_Activiteiten[[#All],[Subsidiabele_Activiteit]],0),MATCH(SubsidieTabel!Q$1,Tb_Activiteiten[#Headers],0))=1,I11,0),0)</f>
        <v>0</v>
      </c>
      <c r="Y11" s="64">
        <f>IFERROR(IF(INDEX(Tb_Activiteiten[#All],MATCH(SubsidieTabel!$A11,Tb_Activiteiten[[#All],[Subsidiabele_Activiteit]],0),MATCH(SubsidieTabel!S$1,Tb_Activiteiten[#Headers],0))=1,H11,0),0)</f>
        <v>0</v>
      </c>
      <c r="Z11" s="64">
        <f>IFERROR(IF(INDEX(Tb_Activiteiten[#All],MATCH(SubsidieTabel!$A11,Tb_Activiteiten[[#All],[Subsidiabele_Activiteit]],0),MATCH(SubsidieTabel!S$1,Tb_Activiteiten[#Headers],0))=1,I11,0),0)</f>
        <v>0</v>
      </c>
      <c r="AA11" s="64">
        <f>IFERROR(IF(INDEX(Tb_Activiteiten[#All],MATCH(SubsidieTabel!$A11,Tb_Activiteiten[[#All],[Subsidiabele_Activiteit]],0),MATCH(SubsidieTabel!O$1,Tb_Activiteiten[#Headers],0))=1,$F11,0),0)</f>
        <v>0</v>
      </c>
      <c r="AB11" s="64">
        <f>IFERROR(IF(INDEX(Tb_Activiteiten[#All],MATCH(SubsidieTabel!$A11,Tb_Activiteiten[[#All],[Subsidiabele_Activiteit]],0),MATCH(SubsidieTabel!O$1,Tb_Activiteiten[#Headers],0))=1,$G11,0),0)</f>
        <v>0</v>
      </c>
      <c r="AD11" s="62" t="str">
        <f>Openstelling_Activiteit!Y3</f>
        <v>Arbeidskosten - vast tarief (excl eigen arbeid)</v>
      </c>
      <c r="AE11">
        <v>1</v>
      </c>
      <c r="AF11">
        <v>0</v>
      </c>
      <c r="AG11">
        <v>1</v>
      </c>
      <c r="AI11" t="str">
        <f>Tb_KostenOpties[[#This Row],[KostenOptie]]</f>
        <v>Arbeidskosten - vast tarief (excl eigen arbeid)</v>
      </c>
      <c r="AJ11">
        <v>1</v>
      </c>
      <c r="AK11">
        <v>0</v>
      </c>
      <c r="AL11">
        <v>1</v>
      </c>
    </row>
    <row r="12" spans="1:40" x14ac:dyDescent="0.25">
      <c r="A12" s="63"/>
      <c r="B12" s="63"/>
      <c r="C12" s="63" t="str">
        <f>IFERROR(VLOOKUP($B12,Tb_ProjectKosten[],4,0),"")</f>
        <v/>
      </c>
      <c r="D12" s="63" t="str" cm="1">
        <f t="array" ref="D12">IFERROR(INDEX(Tb_KostenOpties[],MATCH(B12,Tb_KostenOpties[KostenOptie],0),IFERROR(MATCH(Methode_Keuze,Tb_KostenOpties[#Headers],0),2)),"")</f>
        <v/>
      </c>
      <c r="E12" s="266">
        <f>IFERROR(VLOOKUP(B12,Tb_ProjectKosten[[#All],[KostenOmschrijving]:[Forfait_Percentage]],6,0),0)</f>
        <v>0</v>
      </c>
      <c r="F12" s="267">
        <f>SUMIFS('5. Kosten uitvoering project'!R:R,'5. Kosten uitvoering project'!E:E,SubsidieTabel!A12,'5. Kosten uitvoering project'!F:F,SubsidieTabel!B12)</f>
        <v>0</v>
      </c>
      <c r="G12" s="267">
        <f>SUMIFS('5. Kosten uitvoering project'!S:S,'5. Kosten uitvoering project'!E:E,SubsidieTabel!A12,'5. Kosten uitvoering project'!F:F,SubsidieTabel!B12)</f>
        <v>0</v>
      </c>
      <c r="H12" s="267">
        <f>SUMIFS('5. Kosten uitvoering project'!U:U,'5. Kosten uitvoering project'!E:E,SubsidieTabel!A12,'5. Kosten uitvoering project'!F:F,SubsidieTabel!B12)</f>
        <v>0</v>
      </c>
      <c r="I12" s="267">
        <f>SUMIFS('5. Kosten uitvoering project'!V:V,'5. Kosten uitvoering project'!E:E,SubsidieTabel!A12,'5. Kosten uitvoering project'!F:F,SubsidieTabel!B12)</f>
        <v>0</v>
      </c>
      <c r="J12" s="267">
        <f t="shared" si="0"/>
        <v>0</v>
      </c>
      <c r="K12" s="267">
        <f t="shared" si="1"/>
        <v>0</v>
      </c>
      <c r="L12" s="266" t="str">
        <f>IFERROR(VLOOKUP(A12,Lijsten!$AK:$AL,2,0),"")</f>
        <v/>
      </c>
      <c r="M12" s="267">
        <f t="shared" si="2"/>
        <v>0</v>
      </c>
      <c r="N12" s="267">
        <f t="shared" si="3"/>
        <v>0</v>
      </c>
      <c r="O12" s="267">
        <f>IFERROR(IF(INDEX(Tb_Activiteiten[#All],MATCH(SubsidieTabel!$A12,Tb_Activiteiten[[#All],[Subsidiabele_Activiteit]],0),MATCH(SubsidieTabel!O$1,Tb_Activiteiten[#Headers],0))=1,SubsidieTabel!$J12,0),0)</f>
        <v>0</v>
      </c>
      <c r="P12" s="267">
        <f>IFERROR(IF(INDEX(Tb_Activiteiten[#All],MATCH(SubsidieTabel!$A12,Tb_Activiteiten[[#All],[Subsidiabele_Activiteit]],0),MATCH(SubsidieTabel!P$1,Tb_Activiteiten[#Headers],0))=1,SubsidieTabel!$K12,0),0)</f>
        <v>0</v>
      </c>
      <c r="Q12" s="267">
        <f>IFERROR(IF(INDEX(Tb_Activiteiten[#All],MATCH(SubsidieTabel!$A12,Tb_Activiteiten[[#All],[Subsidiabele_Activiteit]],0),MATCH(SubsidieTabel!Q$1,Tb_Activiteiten[#Headers],0))=1,SubsidieTabel!$J12,0),0)</f>
        <v>0</v>
      </c>
      <c r="R12" s="267">
        <f>IFERROR(IF(INDEX(Tb_Activiteiten[#All],MATCH(SubsidieTabel!$A12,Tb_Activiteiten[[#All],[Subsidiabele_Activiteit]],0),MATCH(SubsidieTabel!R$1,Tb_Activiteiten[#Headers],0))=1,SubsidieTabel!$K12,0),0)</f>
        <v>0</v>
      </c>
      <c r="S12" s="267">
        <f>IFERROR(IF(INDEX(Tb_Activiteiten[#All],MATCH(SubsidieTabel!$A12,Tb_Activiteiten[[#All],[Subsidiabele_Activiteit]],0),MATCH(SubsidieTabel!S$1,Tb_Activiteiten[#Headers],0))=1,SubsidieTabel!$J12,0),0)</f>
        <v>0</v>
      </c>
      <c r="T12" s="267">
        <f>IFERROR(IF(INDEX(Tb_Activiteiten[#All],MATCH(SubsidieTabel!$A12,Tb_Activiteiten[[#All],[Subsidiabele_Activiteit]],0),MATCH(SubsidieTabel!T$1,Tb_Activiteiten[#Headers],0))=1,SubsidieTabel!$K12,0),0)</f>
        <v>0</v>
      </c>
      <c r="U12" s="267">
        <f>IFERROR(IF(INDEX(Tb_Activiteiten[#All],MATCH(SubsidieTabel!$A12,Tb_Activiteiten[[#All],[Subsidiabele_Activiteit]],0),MATCH(SubsidieTabel!U$1,Tb_Activiteiten[#Headers],0))=1,SubsidieTabel!$J12,0),0)</f>
        <v>0</v>
      </c>
      <c r="V12" s="267">
        <f>IFERROR(IF(INDEX(Tb_Activiteiten[#All],MATCH(SubsidieTabel!$A12,Tb_Activiteiten[[#All],[Subsidiabele_Activiteit]],0),MATCH(SubsidieTabel!V$1,Tb_Activiteiten[#Headers],0))=1,SubsidieTabel!$K12,0),0)</f>
        <v>0</v>
      </c>
      <c r="W12" s="333">
        <f>IFERROR(IF(INDEX(Tb_Activiteiten[#All],MATCH(SubsidieTabel!$A12,Tb_Activiteiten[[#All],[Subsidiabele_Activiteit]],0),MATCH(SubsidieTabel!Q$1,Tb_Activiteiten[#Headers],0))=1,H12,0),0)</f>
        <v>0</v>
      </c>
      <c r="X12" s="333">
        <f>IFERROR(IF(INDEX(Tb_Activiteiten[#All],MATCH(SubsidieTabel!$A12,Tb_Activiteiten[[#All],[Subsidiabele_Activiteit]],0),MATCH(SubsidieTabel!Q$1,Tb_Activiteiten[#Headers],0))=1,I12,0),0)</f>
        <v>0</v>
      </c>
      <c r="Y12" s="333">
        <f>IFERROR(IF(INDEX(Tb_Activiteiten[#All],MATCH(SubsidieTabel!$A12,Tb_Activiteiten[[#All],[Subsidiabele_Activiteit]],0),MATCH(SubsidieTabel!S$1,Tb_Activiteiten[#Headers],0))=1,H12,0),0)</f>
        <v>0</v>
      </c>
      <c r="Z12" s="333">
        <f>IFERROR(IF(INDEX(Tb_Activiteiten[#All],MATCH(SubsidieTabel!$A12,Tb_Activiteiten[[#All],[Subsidiabele_Activiteit]],0),MATCH(SubsidieTabel!S$1,Tb_Activiteiten[#Headers],0))=1,I12,0),0)</f>
        <v>0</v>
      </c>
      <c r="AA12" s="333">
        <f>IFERROR(IF(INDEX(Tb_Activiteiten[#All],MATCH(SubsidieTabel!$A12,Tb_Activiteiten[[#All],[Subsidiabele_Activiteit]],0),MATCH(SubsidieTabel!O$1,Tb_Activiteiten[#Headers],0))=1,$F12,0),0)</f>
        <v>0</v>
      </c>
      <c r="AB12" s="333">
        <f>IFERROR(IF(INDEX(Tb_Activiteiten[#All],MATCH(SubsidieTabel!$A12,Tb_Activiteiten[[#All],[Subsidiabele_Activiteit]],0),MATCH(SubsidieTabel!O$1,Tb_Activiteiten[#Headers],0))=1,$G12,0),0)</f>
        <v>0</v>
      </c>
      <c r="AD12" s="62" t="str">
        <f>Openstelling_Activiteit!Z3</f>
        <v>Overige kosten</v>
      </c>
      <c r="AE12">
        <v>1</v>
      </c>
      <c r="AF12">
        <v>1</v>
      </c>
      <c r="AG12">
        <v>0</v>
      </c>
      <c r="AI12" t="str">
        <f>Tb_KostenOpties[[#This Row],[KostenOptie]]</f>
        <v>Overige kosten</v>
      </c>
      <c r="AJ12">
        <v>1</v>
      </c>
      <c r="AK12">
        <v>1</v>
      </c>
      <c r="AL12">
        <v>0</v>
      </c>
    </row>
    <row r="13" spans="1:40" x14ac:dyDescent="0.25">
      <c r="A13" s="12"/>
      <c r="B13" s="12"/>
      <c r="C13" s="12" t="str">
        <f>IFERROR(VLOOKUP($B13,Tb_ProjectKosten[],4,0),"")</f>
        <v/>
      </c>
      <c r="D13" s="12" t="str" cm="1">
        <f t="array" ref="D13">IFERROR(INDEX(Tb_KostenOpties[],MATCH(B13,Tb_KostenOpties[KostenOptie],0),IFERROR(MATCH(Methode_Keuze,Tb_KostenOpties[#Headers],0),2)),"")</f>
        <v/>
      </c>
      <c r="E13" s="264">
        <f>IFERROR(VLOOKUP(B13,Tb_ProjectKosten[[#All],[KostenOmschrijving]:[Forfait_Percentage]],6,0),0)</f>
        <v>0</v>
      </c>
      <c r="F13" s="265">
        <f>SUMIFS('5. Kosten uitvoering project'!R:R,'5. Kosten uitvoering project'!E:E,SubsidieTabel!A13,'5. Kosten uitvoering project'!F:F,SubsidieTabel!B13)</f>
        <v>0</v>
      </c>
      <c r="G13" s="265">
        <f>SUMIFS('5. Kosten uitvoering project'!S:S,'5. Kosten uitvoering project'!E:E,SubsidieTabel!A13,'5. Kosten uitvoering project'!F:F,SubsidieTabel!B13)</f>
        <v>0</v>
      </c>
      <c r="H13" s="265">
        <f>SUMIFS('5. Kosten uitvoering project'!U:U,'5. Kosten uitvoering project'!E:E,SubsidieTabel!A13,'5. Kosten uitvoering project'!F:F,SubsidieTabel!B13)</f>
        <v>0</v>
      </c>
      <c r="I13" s="265">
        <f>SUMIFS('5. Kosten uitvoering project'!V:V,'5. Kosten uitvoering project'!E:E,SubsidieTabel!A13,'5. Kosten uitvoering project'!F:F,SubsidieTabel!B13)</f>
        <v>0</v>
      </c>
      <c r="J13" s="265">
        <f t="shared" si="0"/>
        <v>0</v>
      </c>
      <c r="K13" s="265">
        <f t="shared" si="1"/>
        <v>0</v>
      </c>
      <c r="L13" s="264" t="str">
        <f>IFERROR(VLOOKUP(A13,Lijsten!$AK:$AL,2,0),"")</f>
        <v/>
      </c>
      <c r="M13" s="265">
        <f t="shared" si="2"/>
        <v>0</v>
      </c>
      <c r="N13" s="265">
        <f t="shared" si="3"/>
        <v>0</v>
      </c>
      <c r="O13" s="265">
        <f>IFERROR(IF(INDEX(Tb_Activiteiten[#All],MATCH(SubsidieTabel!$A13,Tb_Activiteiten[[#All],[Subsidiabele_Activiteit]],0),MATCH(SubsidieTabel!O$1,Tb_Activiteiten[#Headers],0))=1,SubsidieTabel!$J13,0),0)</f>
        <v>0</v>
      </c>
      <c r="P13" s="265">
        <f>IFERROR(IF(INDEX(Tb_Activiteiten[#All],MATCH(SubsidieTabel!$A13,Tb_Activiteiten[[#All],[Subsidiabele_Activiteit]],0),MATCH(SubsidieTabel!P$1,Tb_Activiteiten[#Headers],0))=1,SubsidieTabel!$K13,0),0)</f>
        <v>0</v>
      </c>
      <c r="Q13" s="265">
        <f>IFERROR(IF(INDEX(Tb_Activiteiten[#All],MATCH(SubsidieTabel!$A13,Tb_Activiteiten[[#All],[Subsidiabele_Activiteit]],0),MATCH(SubsidieTabel!Q$1,Tb_Activiteiten[#Headers],0))=1,SubsidieTabel!$J13,0),0)</f>
        <v>0</v>
      </c>
      <c r="R13" s="265">
        <f>IFERROR(IF(INDEX(Tb_Activiteiten[#All],MATCH(SubsidieTabel!$A13,Tb_Activiteiten[[#All],[Subsidiabele_Activiteit]],0),MATCH(SubsidieTabel!R$1,Tb_Activiteiten[#Headers],0))=1,SubsidieTabel!$K13,0),0)</f>
        <v>0</v>
      </c>
      <c r="S13" s="265">
        <f>IFERROR(IF(INDEX(Tb_Activiteiten[#All],MATCH(SubsidieTabel!$A13,Tb_Activiteiten[[#All],[Subsidiabele_Activiteit]],0),MATCH(SubsidieTabel!S$1,Tb_Activiteiten[#Headers],0))=1,SubsidieTabel!$J13,0),0)</f>
        <v>0</v>
      </c>
      <c r="T13" s="265">
        <f>IFERROR(IF(INDEX(Tb_Activiteiten[#All],MATCH(SubsidieTabel!$A13,Tb_Activiteiten[[#All],[Subsidiabele_Activiteit]],0),MATCH(SubsidieTabel!T$1,Tb_Activiteiten[#Headers],0))=1,SubsidieTabel!$K13,0),0)</f>
        <v>0</v>
      </c>
      <c r="U13" s="265">
        <f>IFERROR(IF(INDEX(Tb_Activiteiten[#All],MATCH(SubsidieTabel!$A13,Tb_Activiteiten[[#All],[Subsidiabele_Activiteit]],0),MATCH(SubsidieTabel!U$1,Tb_Activiteiten[#Headers],0))=1,SubsidieTabel!$J13,0),0)</f>
        <v>0</v>
      </c>
      <c r="V13" s="265">
        <f>IFERROR(IF(INDEX(Tb_Activiteiten[#All],MATCH(SubsidieTabel!$A13,Tb_Activiteiten[[#All],[Subsidiabele_Activiteit]],0),MATCH(SubsidieTabel!V$1,Tb_Activiteiten[#Headers],0))=1,SubsidieTabel!$K13,0),0)</f>
        <v>0</v>
      </c>
      <c r="W13" s="64">
        <f>IFERROR(IF(INDEX(Tb_Activiteiten[#All],MATCH(SubsidieTabel!$A13,Tb_Activiteiten[[#All],[Subsidiabele_Activiteit]],0),MATCH(SubsidieTabel!Q$1,Tb_Activiteiten[#Headers],0))=1,H13,0),0)</f>
        <v>0</v>
      </c>
      <c r="X13" s="64">
        <f>IFERROR(IF(INDEX(Tb_Activiteiten[#All],MATCH(SubsidieTabel!$A13,Tb_Activiteiten[[#All],[Subsidiabele_Activiteit]],0),MATCH(SubsidieTabel!Q$1,Tb_Activiteiten[#Headers],0))=1,I13,0),0)</f>
        <v>0</v>
      </c>
      <c r="Y13" s="64">
        <f>IFERROR(IF(INDEX(Tb_Activiteiten[#All],MATCH(SubsidieTabel!$A13,Tb_Activiteiten[[#All],[Subsidiabele_Activiteit]],0),MATCH(SubsidieTabel!S$1,Tb_Activiteiten[#Headers],0))=1,H13,0),0)</f>
        <v>0</v>
      </c>
      <c r="Z13" s="64">
        <f>IFERROR(IF(INDEX(Tb_Activiteiten[#All],MATCH(SubsidieTabel!$A13,Tb_Activiteiten[[#All],[Subsidiabele_Activiteit]],0),MATCH(SubsidieTabel!S$1,Tb_Activiteiten[#Headers],0))=1,I13,0),0)</f>
        <v>0</v>
      </c>
      <c r="AA13" s="64">
        <f>IFERROR(IF(INDEX(Tb_Activiteiten[#All],MATCH(SubsidieTabel!$A13,Tb_Activiteiten[[#All],[Subsidiabele_Activiteit]],0),MATCH(SubsidieTabel!O$1,Tb_Activiteiten[#Headers],0))=1,$F13,0),0)</f>
        <v>0</v>
      </c>
      <c r="AB13" s="64">
        <f>IFERROR(IF(INDEX(Tb_Activiteiten[#All],MATCH(SubsidieTabel!$A13,Tb_Activiteiten[[#All],[Subsidiabele_Activiteit]],0),MATCH(SubsidieTabel!O$1,Tb_Activiteiten[#Headers],0))=1,$G13,0),0)</f>
        <v>0</v>
      </c>
    </row>
    <row r="14" spans="1:40" x14ac:dyDescent="0.25">
      <c r="A14" s="63"/>
      <c r="B14" s="63"/>
      <c r="C14" s="63" t="str">
        <f>IFERROR(VLOOKUP($B14,Tb_ProjectKosten[],4,0),"")</f>
        <v/>
      </c>
      <c r="D14" s="63" t="str" cm="1">
        <f t="array" ref="D14">IFERROR(INDEX(Tb_KostenOpties[],MATCH(B14,Tb_KostenOpties[KostenOptie],0),IFERROR(MATCH(Methode_Keuze,Tb_KostenOpties[#Headers],0),2)),"")</f>
        <v/>
      </c>
      <c r="E14" s="266">
        <f>IFERROR(VLOOKUP(B14,Tb_ProjectKosten[[#All],[KostenOmschrijving]:[Forfait_Percentage]],6,0),0)</f>
        <v>0</v>
      </c>
      <c r="F14" s="267">
        <f>SUMIFS('5. Kosten uitvoering project'!R:R,'5. Kosten uitvoering project'!E:E,SubsidieTabel!A14,'5. Kosten uitvoering project'!F:F,SubsidieTabel!B14)</f>
        <v>0</v>
      </c>
      <c r="G14" s="267">
        <f>SUMIFS('5. Kosten uitvoering project'!S:S,'5. Kosten uitvoering project'!E:E,SubsidieTabel!A14,'5. Kosten uitvoering project'!F:F,SubsidieTabel!B14)</f>
        <v>0</v>
      </c>
      <c r="H14" s="267">
        <f>SUMIFS('5. Kosten uitvoering project'!U:U,'5. Kosten uitvoering project'!E:E,SubsidieTabel!A14,'5. Kosten uitvoering project'!F:F,SubsidieTabel!B14)</f>
        <v>0</v>
      </c>
      <c r="I14" s="267">
        <f>SUMIFS('5. Kosten uitvoering project'!V:V,'5. Kosten uitvoering project'!E:E,SubsidieTabel!A14,'5. Kosten uitvoering project'!F:F,SubsidieTabel!B14)</f>
        <v>0</v>
      </c>
      <c r="J14" s="267">
        <f t="shared" si="0"/>
        <v>0</v>
      </c>
      <c r="K14" s="267">
        <f t="shared" si="1"/>
        <v>0</v>
      </c>
      <c r="L14" s="266" t="str">
        <f>IFERROR(VLOOKUP(A14,Lijsten!$AK:$AL,2,0),"")</f>
        <v/>
      </c>
      <c r="M14" s="267">
        <f t="shared" si="2"/>
        <v>0</v>
      </c>
      <c r="N14" s="267">
        <f t="shared" si="3"/>
        <v>0</v>
      </c>
      <c r="O14" s="267">
        <f>IFERROR(IF(INDEX(Tb_Activiteiten[#All],MATCH(SubsidieTabel!$A14,Tb_Activiteiten[[#All],[Subsidiabele_Activiteit]],0),MATCH(SubsidieTabel!O$1,Tb_Activiteiten[#Headers],0))=1,SubsidieTabel!$J14,0),0)</f>
        <v>0</v>
      </c>
      <c r="P14" s="267">
        <f>IFERROR(IF(INDEX(Tb_Activiteiten[#All],MATCH(SubsidieTabel!$A14,Tb_Activiteiten[[#All],[Subsidiabele_Activiteit]],0),MATCH(SubsidieTabel!P$1,Tb_Activiteiten[#Headers],0))=1,SubsidieTabel!$K14,0),0)</f>
        <v>0</v>
      </c>
      <c r="Q14" s="267">
        <f>IFERROR(IF(INDEX(Tb_Activiteiten[#All],MATCH(SubsidieTabel!$A14,Tb_Activiteiten[[#All],[Subsidiabele_Activiteit]],0),MATCH(SubsidieTabel!Q$1,Tb_Activiteiten[#Headers],0))=1,SubsidieTabel!$J14,0),0)</f>
        <v>0</v>
      </c>
      <c r="R14" s="267">
        <f>IFERROR(IF(INDEX(Tb_Activiteiten[#All],MATCH(SubsidieTabel!$A14,Tb_Activiteiten[[#All],[Subsidiabele_Activiteit]],0),MATCH(SubsidieTabel!R$1,Tb_Activiteiten[#Headers],0))=1,SubsidieTabel!$K14,0),0)</f>
        <v>0</v>
      </c>
      <c r="S14" s="267">
        <f>IFERROR(IF(INDEX(Tb_Activiteiten[#All],MATCH(SubsidieTabel!$A14,Tb_Activiteiten[[#All],[Subsidiabele_Activiteit]],0),MATCH(SubsidieTabel!S$1,Tb_Activiteiten[#Headers],0))=1,SubsidieTabel!$J14,0),0)</f>
        <v>0</v>
      </c>
      <c r="T14" s="267">
        <f>IFERROR(IF(INDEX(Tb_Activiteiten[#All],MATCH(SubsidieTabel!$A14,Tb_Activiteiten[[#All],[Subsidiabele_Activiteit]],0),MATCH(SubsidieTabel!T$1,Tb_Activiteiten[#Headers],0))=1,SubsidieTabel!$K14,0),0)</f>
        <v>0</v>
      </c>
      <c r="U14" s="267">
        <f>IFERROR(IF(INDEX(Tb_Activiteiten[#All],MATCH(SubsidieTabel!$A14,Tb_Activiteiten[[#All],[Subsidiabele_Activiteit]],0),MATCH(SubsidieTabel!U$1,Tb_Activiteiten[#Headers],0))=1,SubsidieTabel!$J14,0),0)</f>
        <v>0</v>
      </c>
      <c r="V14" s="267">
        <f>IFERROR(IF(INDEX(Tb_Activiteiten[#All],MATCH(SubsidieTabel!$A14,Tb_Activiteiten[[#All],[Subsidiabele_Activiteit]],0),MATCH(SubsidieTabel!V$1,Tb_Activiteiten[#Headers],0))=1,SubsidieTabel!$K14,0),0)</f>
        <v>0</v>
      </c>
      <c r="W14" s="333">
        <f>IFERROR(IF(INDEX(Tb_Activiteiten[#All],MATCH(SubsidieTabel!$A14,Tb_Activiteiten[[#All],[Subsidiabele_Activiteit]],0),MATCH(SubsidieTabel!Q$1,Tb_Activiteiten[#Headers],0))=1,H14,0),0)</f>
        <v>0</v>
      </c>
      <c r="X14" s="333">
        <f>IFERROR(IF(INDEX(Tb_Activiteiten[#All],MATCH(SubsidieTabel!$A14,Tb_Activiteiten[[#All],[Subsidiabele_Activiteit]],0),MATCH(SubsidieTabel!Q$1,Tb_Activiteiten[#Headers],0))=1,I14,0),0)</f>
        <v>0</v>
      </c>
      <c r="Y14" s="333">
        <f>IFERROR(IF(INDEX(Tb_Activiteiten[#All],MATCH(SubsidieTabel!$A14,Tb_Activiteiten[[#All],[Subsidiabele_Activiteit]],0),MATCH(SubsidieTabel!S$1,Tb_Activiteiten[#Headers],0))=1,H14,0),0)</f>
        <v>0</v>
      </c>
      <c r="Z14" s="333">
        <f>IFERROR(IF(INDEX(Tb_Activiteiten[#All],MATCH(SubsidieTabel!$A14,Tb_Activiteiten[[#All],[Subsidiabele_Activiteit]],0),MATCH(SubsidieTabel!S$1,Tb_Activiteiten[#Headers],0))=1,I14,0),0)</f>
        <v>0</v>
      </c>
      <c r="AA14" s="333">
        <f>IFERROR(IF(INDEX(Tb_Activiteiten[#All],MATCH(SubsidieTabel!$A14,Tb_Activiteiten[[#All],[Subsidiabele_Activiteit]],0),MATCH(SubsidieTabel!O$1,Tb_Activiteiten[#Headers],0))=1,$F14,0),0)</f>
        <v>0</v>
      </c>
      <c r="AB14" s="333">
        <f>IFERROR(IF(INDEX(Tb_Activiteiten[#All],MATCH(SubsidieTabel!$A14,Tb_Activiteiten[[#All],[Subsidiabele_Activiteit]],0),MATCH(SubsidieTabel!O$1,Tb_Activiteiten[#Headers],0))=1,$G14,0),0)</f>
        <v>0</v>
      </c>
      <c r="AD14" t="s">
        <v>83</v>
      </c>
      <c r="AE14" t="s">
        <v>84</v>
      </c>
      <c r="AF14" t="s">
        <v>85</v>
      </c>
      <c r="AG14" t="s">
        <v>86</v>
      </c>
      <c r="AH14" t="s">
        <v>40</v>
      </c>
      <c r="AI14" t="s">
        <v>246</v>
      </c>
      <c r="AJ14" t="s">
        <v>87</v>
      </c>
      <c r="AK14" t="s">
        <v>88</v>
      </c>
      <c r="AL14" t="s">
        <v>159</v>
      </c>
      <c r="AM14" t="s">
        <v>160</v>
      </c>
      <c r="AN14" t="s">
        <v>56</v>
      </c>
    </row>
    <row r="15" spans="1:40" x14ac:dyDescent="0.25">
      <c r="A15" s="12"/>
      <c r="B15" s="12"/>
      <c r="C15" s="12" t="str">
        <f>IFERROR(VLOOKUP($B15,Tb_ProjectKosten[],4,0),"")</f>
        <v/>
      </c>
      <c r="D15" s="12" t="str" cm="1">
        <f t="array" ref="D15">IFERROR(INDEX(Tb_KostenOpties[],MATCH(B15,Tb_KostenOpties[KostenOptie],0),IFERROR(MATCH(Methode_Keuze,Tb_KostenOpties[#Headers],0),2)),"")</f>
        <v/>
      </c>
      <c r="E15" s="264">
        <f>IFERROR(VLOOKUP(B15,Tb_ProjectKosten[[#All],[KostenOmschrijving]:[Forfait_Percentage]],6,0),0)</f>
        <v>0</v>
      </c>
      <c r="F15" s="265">
        <f>SUMIFS('5. Kosten uitvoering project'!R:R,'5. Kosten uitvoering project'!E:E,SubsidieTabel!A15,'5. Kosten uitvoering project'!F:F,SubsidieTabel!B15)</f>
        <v>0</v>
      </c>
      <c r="G15" s="265">
        <f>SUMIFS('5. Kosten uitvoering project'!S:S,'5. Kosten uitvoering project'!E:E,SubsidieTabel!A15,'5. Kosten uitvoering project'!F:F,SubsidieTabel!B15)</f>
        <v>0</v>
      </c>
      <c r="H15" s="265">
        <f>SUMIFS('5. Kosten uitvoering project'!U:U,'5. Kosten uitvoering project'!E:E,SubsidieTabel!A15,'5. Kosten uitvoering project'!F:F,SubsidieTabel!B15)</f>
        <v>0</v>
      </c>
      <c r="I15" s="265">
        <f>SUMIFS('5. Kosten uitvoering project'!V:V,'5. Kosten uitvoering project'!E:E,SubsidieTabel!A15,'5. Kosten uitvoering project'!F:F,SubsidieTabel!B15)</f>
        <v>0</v>
      </c>
      <c r="J15" s="265">
        <f t="shared" si="0"/>
        <v>0</v>
      </c>
      <c r="K15" s="265">
        <f t="shared" si="1"/>
        <v>0</v>
      </c>
      <c r="L15" s="264" t="str">
        <f>IFERROR(VLOOKUP(A15,Lijsten!$AK:$AL,2,0),"")</f>
        <v/>
      </c>
      <c r="M15" s="265">
        <f t="shared" si="2"/>
        <v>0</v>
      </c>
      <c r="N15" s="265">
        <f t="shared" si="3"/>
        <v>0</v>
      </c>
      <c r="O15" s="265">
        <f>IFERROR(IF(INDEX(Tb_Activiteiten[#All],MATCH(SubsidieTabel!$A15,Tb_Activiteiten[[#All],[Subsidiabele_Activiteit]],0),MATCH(SubsidieTabel!O$1,Tb_Activiteiten[#Headers],0))=1,SubsidieTabel!$J15,0),0)</f>
        <v>0</v>
      </c>
      <c r="P15" s="265">
        <f>IFERROR(IF(INDEX(Tb_Activiteiten[#All],MATCH(SubsidieTabel!$A15,Tb_Activiteiten[[#All],[Subsidiabele_Activiteit]],0),MATCH(SubsidieTabel!P$1,Tb_Activiteiten[#Headers],0))=1,SubsidieTabel!$K15,0),0)</f>
        <v>0</v>
      </c>
      <c r="Q15" s="265">
        <f>IFERROR(IF(INDEX(Tb_Activiteiten[#All],MATCH(SubsidieTabel!$A15,Tb_Activiteiten[[#All],[Subsidiabele_Activiteit]],0),MATCH(SubsidieTabel!Q$1,Tb_Activiteiten[#Headers],0))=1,SubsidieTabel!$J15,0),0)</f>
        <v>0</v>
      </c>
      <c r="R15" s="265">
        <f>IFERROR(IF(INDEX(Tb_Activiteiten[#All],MATCH(SubsidieTabel!$A15,Tb_Activiteiten[[#All],[Subsidiabele_Activiteit]],0),MATCH(SubsidieTabel!R$1,Tb_Activiteiten[#Headers],0))=1,SubsidieTabel!$K15,0),0)</f>
        <v>0</v>
      </c>
      <c r="S15" s="265">
        <f>IFERROR(IF(INDEX(Tb_Activiteiten[#All],MATCH(SubsidieTabel!$A15,Tb_Activiteiten[[#All],[Subsidiabele_Activiteit]],0),MATCH(SubsidieTabel!S$1,Tb_Activiteiten[#Headers],0))=1,SubsidieTabel!$J15,0),0)</f>
        <v>0</v>
      </c>
      <c r="T15" s="265">
        <f>IFERROR(IF(INDEX(Tb_Activiteiten[#All],MATCH(SubsidieTabel!$A15,Tb_Activiteiten[[#All],[Subsidiabele_Activiteit]],0),MATCH(SubsidieTabel!T$1,Tb_Activiteiten[#Headers],0))=1,SubsidieTabel!$K15,0),0)</f>
        <v>0</v>
      </c>
      <c r="U15" s="265">
        <f>IFERROR(IF(INDEX(Tb_Activiteiten[#All],MATCH(SubsidieTabel!$A15,Tb_Activiteiten[[#All],[Subsidiabele_Activiteit]],0),MATCH(SubsidieTabel!U$1,Tb_Activiteiten[#Headers],0))=1,SubsidieTabel!$J15,0),0)</f>
        <v>0</v>
      </c>
      <c r="V15" s="265">
        <f>IFERROR(IF(INDEX(Tb_Activiteiten[#All],MATCH(SubsidieTabel!$A15,Tb_Activiteiten[[#All],[Subsidiabele_Activiteit]],0),MATCH(SubsidieTabel!V$1,Tb_Activiteiten[#Headers],0))=1,SubsidieTabel!$K15,0),0)</f>
        <v>0</v>
      </c>
      <c r="W15" s="64">
        <f>IFERROR(IF(INDEX(Tb_Activiteiten[#All],MATCH(SubsidieTabel!$A15,Tb_Activiteiten[[#All],[Subsidiabele_Activiteit]],0),MATCH(SubsidieTabel!Q$1,Tb_Activiteiten[#Headers],0))=1,H15,0),0)</f>
        <v>0</v>
      </c>
      <c r="X15" s="64">
        <f>IFERROR(IF(INDEX(Tb_Activiteiten[#All],MATCH(SubsidieTabel!$A15,Tb_Activiteiten[[#All],[Subsidiabele_Activiteit]],0),MATCH(SubsidieTabel!Q$1,Tb_Activiteiten[#Headers],0))=1,I15,0),0)</f>
        <v>0</v>
      </c>
      <c r="Y15" s="64">
        <f>IFERROR(IF(INDEX(Tb_Activiteiten[#All],MATCH(SubsidieTabel!$A15,Tb_Activiteiten[[#All],[Subsidiabele_Activiteit]],0),MATCH(SubsidieTabel!S$1,Tb_Activiteiten[#Headers],0))=1,H15,0),0)</f>
        <v>0</v>
      </c>
      <c r="Z15" s="64">
        <f>IFERROR(IF(INDEX(Tb_Activiteiten[#All],MATCH(SubsidieTabel!$A15,Tb_Activiteiten[[#All],[Subsidiabele_Activiteit]],0),MATCH(SubsidieTabel!S$1,Tb_Activiteiten[#Headers],0))=1,I15,0),0)</f>
        <v>0</v>
      </c>
      <c r="AA15" s="64">
        <f>IFERROR(IF(INDEX(Tb_Activiteiten[#All],MATCH(SubsidieTabel!$A15,Tb_Activiteiten[[#All],[Subsidiabele_Activiteit]],0),MATCH(SubsidieTabel!O$1,Tb_Activiteiten[#Headers],0))=1,$F15,0),0)</f>
        <v>0</v>
      </c>
      <c r="AB15" s="64">
        <f>IFERROR(IF(INDEX(Tb_Activiteiten[#All],MATCH(SubsidieTabel!$A15,Tb_Activiteiten[[#All],[Subsidiabele_Activiteit]],0),MATCH(SubsidieTabel!O$1,Tb_Activiteiten[#Headers],0))=1,$G15,0),0)</f>
        <v>0</v>
      </c>
      <c r="AD15" s="12" t="str">
        <f t="shared" ref="AD15:AD25" si="4">$AD2</f>
        <v>Arbeidskosten</v>
      </c>
      <c r="AE15" s="64">
        <f>IF(Tb_ProjectKosten[[#This Row],[Forfait]]=1,SUMIF('5. Kosten uitvoering project'!$F$6:$F$250,Tb_ProjectKosten[[#This Row],[KostenOmschrijving]],'5. Kosten uitvoering project'!$R$6:$R$250),0)</f>
        <v>0</v>
      </c>
      <c r="AF15" s="64">
        <f>IF(Tb_ProjectKosten[[#This Row],[Forfait]]=1,SUMIF('5. Kosten uitvoering project'!$F$6:$F$250,Tb_ProjectKosten[[#This Row],[KostenOmschrijving]],'5. Kosten uitvoering project'!$S$6:$S$250),0)</f>
        <v>0</v>
      </c>
      <c r="AG15" t="str">
        <f>Tb_ProjectKosten[[#This Row],[KostenOmschrijving]]</f>
        <v>Arbeidskosten</v>
      </c>
      <c r="AH15" cm="1">
        <f t="array" ref="AH15">INDEX(Tb_KostenOpties[],MATCH(Tb_ProjectKosten[[#This Row],[KostenOmschrijving]],Tb_KostenOpties[KostenOptie],0),IFERROR(MATCH(Methode_Keuze,Tb_KostenOpties[#Headers],0),2))</f>
        <v>1</v>
      </c>
      <c r="AI15" s="65">
        <v>0.4</v>
      </c>
      <c r="AJ15" s="64">
        <f>SUMIF('5. Kosten uitvoering project'!$F:$F,Tb_ProjectKosten[[#This Row],[Begroting]],'5. Kosten uitvoering project'!U:U)</f>
        <v>0</v>
      </c>
      <c r="AK15" s="64">
        <f>SUMIF('5. Kosten uitvoering project'!$F:$F,Tb_ProjectKosten[[#This Row],[Begroting]],'5. Kosten uitvoering project'!V:V)</f>
        <v>0</v>
      </c>
      <c r="AL15" s="64">
        <f>Tb_ProjectKosten[[#This Row],[Kosten_Aanvraag]]+Tb_ProjectKosten[[#This Row],[Forfait_Bedrag]]</f>
        <v>0</v>
      </c>
      <c r="AM15" s="64">
        <f>Tb_ProjectKosten[[#This Row],[Kosten_Beoordeeld]]+Tb_ProjectKosten[[#This Row],[Forfait_Bedrag_Beoordeeld]]</f>
        <v>0</v>
      </c>
      <c r="AN15" t="str">
        <f>IF(Tb_ProjectKosten[[#This Row],[Forfait]]=0,"Dit kostentype hoeft u niet op te geven. Hiervoor wordt een forfait berekend.","")</f>
        <v/>
      </c>
    </row>
    <row r="16" spans="1:40" x14ac:dyDescent="0.25">
      <c r="A16" s="63"/>
      <c r="B16" s="63"/>
      <c r="C16" s="63" t="str">
        <f>IFERROR(VLOOKUP($B16,Tb_ProjectKosten[],4,0),"")</f>
        <v/>
      </c>
      <c r="D16" s="63" t="str" cm="1">
        <f t="array" ref="D16">IFERROR(INDEX(Tb_KostenOpties[],MATCH(B16,Tb_KostenOpties[KostenOptie],0),IFERROR(MATCH(Methode_Keuze,Tb_KostenOpties[#Headers],0),2)),"")</f>
        <v/>
      </c>
      <c r="E16" s="266">
        <f>IFERROR(VLOOKUP(B16,Tb_ProjectKosten[[#All],[KostenOmschrijving]:[Forfait_Percentage]],6,0),0)</f>
        <v>0</v>
      </c>
      <c r="F16" s="267">
        <f>SUMIFS('5. Kosten uitvoering project'!R:R,'5. Kosten uitvoering project'!E:E,SubsidieTabel!A16,'5. Kosten uitvoering project'!F:F,SubsidieTabel!B16)</f>
        <v>0</v>
      </c>
      <c r="G16" s="267">
        <f>SUMIFS('5. Kosten uitvoering project'!S:S,'5. Kosten uitvoering project'!E:E,SubsidieTabel!A16,'5. Kosten uitvoering project'!F:F,SubsidieTabel!B16)</f>
        <v>0</v>
      </c>
      <c r="H16" s="267">
        <f>SUMIFS('5. Kosten uitvoering project'!U:U,'5. Kosten uitvoering project'!E:E,SubsidieTabel!A16,'5. Kosten uitvoering project'!F:F,SubsidieTabel!B16)</f>
        <v>0</v>
      </c>
      <c r="I16" s="267">
        <f>SUMIFS('5. Kosten uitvoering project'!V:V,'5. Kosten uitvoering project'!E:E,SubsidieTabel!A16,'5. Kosten uitvoering project'!F:F,SubsidieTabel!B16)</f>
        <v>0</v>
      </c>
      <c r="J16" s="267">
        <f t="shared" si="0"/>
        <v>0</v>
      </c>
      <c r="K16" s="267">
        <f t="shared" si="1"/>
        <v>0</v>
      </c>
      <c r="L16" s="266" t="str">
        <f>IFERROR(VLOOKUP(A16,Lijsten!$AK:$AL,2,0),"")</f>
        <v/>
      </c>
      <c r="M16" s="267">
        <f t="shared" si="2"/>
        <v>0</v>
      </c>
      <c r="N16" s="267">
        <f t="shared" si="3"/>
        <v>0</v>
      </c>
      <c r="O16" s="267">
        <f>IFERROR(IF(INDEX(Tb_Activiteiten[#All],MATCH(SubsidieTabel!$A16,Tb_Activiteiten[[#All],[Subsidiabele_Activiteit]],0),MATCH(SubsidieTabel!O$1,Tb_Activiteiten[#Headers],0))=1,SubsidieTabel!$J16,0),0)</f>
        <v>0</v>
      </c>
      <c r="P16" s="267">
        <f>IFERROR(IF(INDEX(Tb_Activiteiten[#All],MATCH(SubsidieTabel!$A16,Tb_Activiteiten[[#All],[Subsidiabele_Activiteit]],0),MATCH(SubsidieTabel!P$1,Tb_Activiteiten[#Headers],0))=1,SubsidieTabel!$K16,0),0)</f>
        <v>0</v>
      </c>
      <c r="Q16" s="267">
        <f>IFERROR(IF(INDEX(Tb_Activiteiten[#All],MATCH(SubsidieTabel!$A16,Tb_Activiteiten[[#All],[Subsidiabele_Activiteit]],0),MATCH(SubsidieTabel!Q$1,Tb_Activiteiten[#Headers],0))=1,SubsidieTabel!$J16,0),0)</f>
        <v>0</v>
      </c>
      <c r="R16" s="267">
        <f>IFERROR(IF(INDEX(Tb_Activiteiten[#All],MATCH(SubsidieTabel!$A16,Tb_Activiteiten[[#All],[Subsidiabele_Activiteit]],0),MATCH(SubsidieTabel!R$1,Tb_Activiteiten[#Headers],0))=1,SubsidieTabel!$K16,0),0)</f>
        <v>0</v>
      </c>
      <c r="S16" s="267">
        <f>IFERROR(IF(INDEX(Tb_Activiteiten[#All],MATCH(SubsidieTabel!$A16,Tb_Activiteiten[[#All],[Subsidiabele_Activiteit]],0),MATCH(SubsidieTabel!S$1,Tb_Activiteiten[#Headers],0))=1,SubsidieTabel!$J16,0),0)</f>
        <v>0</v>
      </c>
      <c r="T16" s="267">
        <f>IFERROR(IF(INDEX(Tb_Activiteiten[#All],MATCH(SubsidieTabel!$A16,Tb_Activiteiten[[#All],[Subsidiabele_Activiteit]],0),MATCH(SubsidieTabel!T$1,Tb_Activiteiten[#Headers],0))=1,SubsidieTabel!$K16,0),0)</f>
        <v>0</v>
      </c>
      <c r="U16" s="267">
        <f>IFERROR(IF(INDEX(Tb_Activiteiten[#All],MATCH(SubsidieTabel!$A16,Tb_Activiteiten[[#All],[Subsidiabele_Activiteit]],0),MATCH(SubsidieTabel!U$1,Tb_Activiteiten[#Headers],0))=1,SubsidieTabel!$J16,0),0)</f>
        <v>0</v>
      </c>
      <c r="V16" s="267">
        <f>IFERROR(IF(INDEX(Tb_Activiteiten[#All],MATCH(SubsidieTabel!$A16,Tb_Activiteiten[[#All],[Subsidiabele_Activiteit]],0),MATCH(SubsidieTabel!V$1,Tb_Activiteiten[#Headers],0))=1,SubsidieTabel!$K16,0),0)</f>
        <v>0</v>
      </c>
      <c r="W16" s="333">
        <f>IFERROR(IF(INDEX(Tb_Activiteiten[#All],MATCH(SubsidieTabel!$A16,Tb_Activiteiten[[#All],[Subsidiabele_Activiteit]],0),MATCH(SubsidieTabel!Q$1,Tb_Activiteiten[#Headers],0))=1,H16,0),0)</f>
        <v>0</v>
      </c>
      <c r="X16" s="333">
        <f>IFERROR(IF(INDEX(Tb_Activiteiten[#All],MATCH(SubsidieTabel!$A16,Tb_Activiteiten[[#All],[Subsidiabele_Activiteit]],0),MATCH(SubsidieTabel!Q$1,Tb_Activiteiten[#Headers],0))=1,I16,0),0)</f>
        <v>0</v>
      </c>
      <c r="Y16" s="333">
        <f>IFERROR(IF(INDEX(Tb_Activiteiten[#All],MATCH(SubsidieTabel!$A16,Tb_Activiteiten[[#All],[Subsidiabele_Activiteit]],0),MATCH(SubsidieTabel!S$1,Tb_Activiteiten[#Headers],0))=1,H16,0),0)</f>
        <v>0</v>
      </c>
      <c r="Z16" s="333">
        <f>IFERROR(IF(INDEX(Tb_Activiteiten[#All],MATCH(SubsidieTabel!$A16,Tb_Activiteiten[[#All],[Subsidiabele_Activiteit]],0),MATCH(SubsidieTabel!S$1,Tb_Activiteiten[#Headers],0))=1,I16,0),0)</f>
        <v>0</v>
      </c>
      <c r="AA16" s="333">
        <f>IFERROR(IF(INDEX(Tb_Activiteiten[#All],MATCH(SubsidieTabel!$A16,Tb_Activiteiten[[#All],[Subsidiabele_Activiteit]],0),MATCH(SubsidieTabel!O$1,Tb_Activiteiten[#Headers],0))=1,$F16,0),0)</f>
        <v>0</v>
      </c>
      <c r="AB16" s="333">
        <f>IFERROR(IF(INDEX(Tb_Activiteiten[#All],MATCH(SubsidieTabel!$A16,Tb_Activiteiten[[#All],[Subsidiabele_Activiteit]],0),MATCH(SubsidieTabel!O$1,Tb_Activiteiten[#Headers],0))=1,$G16,0),0)</f>
        <v>0</v>
      </c>
      <c r="AD16" s="12" t="str">
        <f t="shared" si="4"/>
        <v>Arbeidskosten op basis van IKS</v>
      </c>
      <c r="AE16" s="64">
        <f>IF(Tb_ProjectKosten[[#This Row],[Forfait]]=1,SUMIF('5. Kosten uitvoering project'!$F$6:$F$250,Tb_ProjectKosten[[#This Row],[KostenOmschrijving]],'5. Kosten uitvoering project'!$R$6:$R$250),0)</f>
        <v>0</v>
      </c>
      <c r="AF16" s="64">
        <f>IF(Tb_ProjectKosten[[#This Row],[Forfait]]=1,SUMIF('5. Kosten uitvoering project'!$F$6:$F$250,Tb_ProjectKosten[[#This Row],[KostenOmschrijving]],'5. Kosten uitvoering project'!$S$6:$S$250),0)</f>
        <v>0</v>
      </c>
      <c r="AG16" t="str">
        <f>Tb_ProjectKosten[[#This Row],[KostenOmschrijving]]</f>
        <v>Arbeidskosten op basis van IKS</v>
      </c>
      <c r="AH16" cm="1">
        <f t="array" ref="AH16">INDEX(Tb_KostenOpties[],MATCH(Tb_ProjectKosten[[#This Row],[KostenOmschrijving]],Tb_KostenOpties[KostenOptie],0),IFERROR(MATCH(Methode_Keuze,Tb_KostenOpties[#Headers],0),2))</f>
        <v>1</v>
      </c>
      <c r="AI16" s="65">
        <v>0</v>
      </c>
      <c r="AJ16" s="64">
        <f>SUMIF('5. Kosten uitvoering project'!$F:$F,Tb_ProjectKosten[[#This Row],[Begroting]],'5. Kosten uitvoering project'!U:U)</f>
        <v>0</v>
      </c>
      <c r="AK16" s="64">
        <f>SUMIF('5. Kosten uitvoering project'!$F:$F,Tb_ProjectKosten[[#This Row],[Begroting]],'5. Kosten uitvoering project'!V:V)</f>
        <v>0</v>
      </c>
      <c r="AL16" s="64">
        <f>Tb_ProjectKosten[[#This Row],[Kosten_Aanvraag]]+Tb_ProjectKosten[[#This Row],[Forfait_Bedrag]]</f>
        <v>0</v>
      </c>
      <c r="AM16" s="64">
        <f>Tb_ProjectKosten[[#This Row],[Kosten_Beoordeeld]]+Tb_ProjectKosten[[#This Row],[Forfait_Bedrag_Beoordeeld]]</f>
        <v>0</v>
      </c>
      <c r="AN16" t="str">
        <f>IF(Tb_ProjectKosten[[#This Row],[Forfait]]=0,"Dit kostentype hoeft u niet op te geven. Hiervoor wordt een forfait berekend.","")</f>
        <v/>
      </c>
    </row>
    <row r="17" spans="1:40" x14ac:dyDescent="0.25">
      <c r="A17" s="12"/>
      <c r="B17" s="12"/>
      <c r="C17" s="12" t="str">
        <f>IFERROR(VLOOKUP($B17,Tb_ProjectKosten[],4,0),"")</f>
        <v/>
      </c>
      <c r="D17" s="12" t="str" cm="1">
        <f t="array" ref="D17">IFERROR(INDEX(Tb_KostenOpties[],MATCH(B17,Tb_KostenOpties[KostenOptie],0),IFERROR(MATCH(Methode_Keuze,Tb_KostenOpties[#Headers],0),2)),"")</f>
        <v/>
      </c>
      <c r="E17" s="264">
        <f>IFERROR(VLOOKUP(B17,Tb_ProjectKosten[[#All],[KostenOmschrijving]:[Forfait_Percentage]],6,0),0)</f>
        <v>0</v>
      </c>
      <c r="F17" s="265">
        <f>SUMIFS('5. Kosten uitvoering project'!R:R,'5. Kosten uitvoering project'!E:E,SubsidieTabel!A17,'5. Kosten uitvoering project'!F:F,SubsidieTabel!B17)</f>
        <v>0</v>
      </c>
      <c r="G17" s="265">
        <f>SUMIFS('5. Kosten uitvoering project'!S:S,'5. Kosten uitvoering project'!E:E,SubsidieTabel!A17,'5. Kosten uitvoering project'!F:F,SubsidieTabel!B17)</f>
        <v>0</v>
      </c>
      <c r="H17" s="265">
        <f>SUMIFS('5. Kosten uitvoering project'!U:U,'5. Kosten uitvoering project'!E:E,SubsidieTabel!A17,'5. Kosten uitvoering project'!F:F,SubsidieTabel!B17)</f>
        <v>0</v>
      </c>
      <c r="I17" s="265">
        <f>SUMIFS('5. Kosten uitvoering project'!V:V,'5. Kosten uitvoering project'!E:E,SubsidieTabel!A17,'5. Kosten uitvoering project'!F:F,SubsidieTabel!B17)</f>
        <v>0</v>
      </c>
      <c r="J17" s="265">
        <f t="shared" si="0"/>
        <v>0</v>
      </c>
      <c r="K17" s="265">
        <f t="shared" si="1"/>
        <v>0</v>
      </c>
      <c r="L17" s="264" t="str">
        <f>IFERROR(VLOOKUP(A17,Lijsten!$AK:$AL,2,0),"")</f>
        <v/>
      </c>
      <c r="M17" s="265">
        <f t="shared" si="2"/>
        <v>0</v>
      </c>
      <c r="N17" s="265">
        <f t="shared" si="3"/>
        <v>0</v>
      </c>
      <c r="O17" s="265">
        <f>IFERROR(IF(INDEX(Tb_Activiteiten[#All],MATCH(SubsidieTabel!$A17,Tb_Activiteiten[[#All],[Subsidiabele_Activiteit]],0),MATCH(SubsidieTabel!O$1,Tb_Activiteiten[#Headers],0))=1,SubsidieTabel!$J17,0),0)</f>
        <v>0</v>
      </c>
      <c r="P17" s="265">
        <f>IFERROR(IF(INDEX(Tb_Activiteiten[#All],MATCH(SubsidieTabel!$A17,Tb_Activiteiten[[#All],[Subsidiabele_Activiteit]],0),MATCH(SubsidieTabel!P$1,Tb_Activiteiten[#Headers],0))=1,SubsidieTabel!$K17,0),0)</f>
        <v>0</v>
      </c>
      <c r="Q17" s="265">
        <f>IFERROR(IF(INDEX(Tb_Activiteiten[#All],MATCH(SubsidieTabel!$A17,Tb_Activiteiten[[#All],[Subsidiabele_Activiteit]],0),MATCH(SubsidieTabel!Q$1,Tb_Activiteiten[#Headers],0))=1,SubsidieTabel!$J17,0),0)</f>
        <v>0</v>
      </c>
      <c r="R17" s="265">
        <f>IFERROR(IF(INDEX(Tb_Activiteiten[#All],MATCH(SubsidieTabel!$A17,Tb_Activiteiten[[#All],[Subsidiabele_Activiteit]],0),MATCH(SubsidieTabel!R$1,Tb_Activiteiten[#Headers],0))=1,SubsidieTabel!$K17,0),0)</f>
        <v>0</v>
      </c>
      <c r="S17" s="265">
        <f>IFERROR(IF(INDEX(Tb_Activiteiten[#All],MATCH(SubsidieTabel!$A17,Tb_Activiteiten[[#All],[Subsidiabele_Activiteit]],0),MATCH(SubsidieTabel!S$1,Tb_Activiteiten[#Headers],0))=1,SubsidieTabel!$J17,0),0)</f>
        <v>0</v>
      </c>
      <c r="T17" s="265">
        <f>IFERROR(IF(INDEX(Tb_Activiteiten[#All],MATCH(SubsidieTabel!$A17,Tb_Activiteiten[[#All],[Subsidiabele_Activiteit]],0),MATCH(SubsidieTabel!T$1,Tb_Activiteiten[#Headers],0))=1,SubsidieTabel!$K17,0),0)</f>
        <v>0</v>
      </c>
      <c r="U17" s="265">
        <f>IFERROR(IF(INDEX(Tb_Activiteiten[#All],MATCH(SubsidieTabel!$A17,Tb_Activiteiten[[#All],[Subsidiabele_Activiteit]],0),MATCH(SubsidieTabel!U$1,Tb_Activiteiten[#Headers],0))=1,SubsidieTabel!$J17,0),0)</f>
        <v>0</v>
      </c>
      <c r="V17" s="265">
        <f>IFERROR(IF(INDEX(Tb_Activiteiten[#All],MATCH(SubsidieTabel!$A17,Tb_Activiteiten[[#All],[Subsidiabele_Activiteit]],0),MATCH(SubsidieTabel!V$1,Tb_Activiteiten[#Headers],0))=1,SubsidieTabel!$K17,0),0)</f>
        <v>0</v>
      </c>
      <c r="W17" s="64">
        <f>IFERROR(IF(INDEX(Tb_Activiteiten[#All],MATCH(SubsidieTabel!$A17,Tb_Activiteiten[[#All],[Subsidiabele_Activiteit]],0),MATCH(SubsidieTabel!Q$1,Tb_Activiteiten[#Headers],0))=1,H17,0),0)</f>
        <v>0</v>
      </c>
      <c r="X17" s="64">
        <f>IFERROR(IF(INDEX(Tb_Activiteiten[#All],MATCH(SubsidieTabel!$A17,Tb_Activiteiten[[#All],[Subsidiabele_Activiteit]],0),MATCH(SubsidieTabel!Q$1,Tb_Activiteiten[#Headers],0))=1,I17,0),0)</f>
        <v>0</v>
      </c>
      <c r="Y17" s="64">
        <f>IFERROR(IF(INDEX(Tb_Activiteiten[#All],MATCH(SubsidieTabel!$A17,Tb_Activiteiten[[#All],[Subsidiabele_Activiteit]],0),MATCH(SubsidieTabel!S$1,Tb_Activiteiten[#Headers],0))=1,H17,0),0)</f>
        <v>0</v>
      </c>
      <c r="Z17" s="64">
        <f>IFERROR(IF(INDEX(Tb_Activiteiten[#All],MATCH(SubsidieTabel!$A17,Tb_Activiteiten[[#All],[Subsidiabele_Activiteit]],0),MATCH(SubsidieTabel!S$1,Tb_Activiteiten[#Headers],0))=1,I17,0),0)</f>
        <v>0</v>
      </c>
      <c r="AA17" s="64">
        <f>IFERROR(IF(INDEX(Tb_Activiteiten[#All],MATCH(SubsidieTabel!$A17,Tb_Activiteiten[[#All],[Subsidiabele_Activiteit]],0),MATCH(SubsidieTabel!O$1,Tb_Activiteiten[#Headers],0))=1,$F17,0),0)</f>
        <v>0</v>
      </c>
      <c r="AB17" s="64">
        <f>IFERROR(IF(INDEX(Tb_Activiteiten[#All],MATCH(SubsidieTabel!$A17,Tb_Activiteiten[[#All],[Subsidiabele_Activiteit]],0),MATCH(SubsidieTabel!O$1,Tb_Activiteiten[#Headers],0))=1,$G17,0),0)</f>
        <v>0</v>
      </c>
      <c r="AD17" s="12" t="str">
        <f t="shared" si="4"/>
        <v>Kosten derden exclusief btw</v>
      </c>
      <c r="AE17" s="64">
        <f>IF(Tb_ProjectKosten[[#This Row],[Forfait]]=1,SUMIF('5. Kosten uitvoering project'!$F$6:$F$250,Tb_ProjectKosten[[#This Row],[KostenOmschrijving]],'5. Kosten uitvoering project'!$R$6:$R$250),0)</f>
        <v>0</v>
      </c>
      <c r="AF17" s="64">
        <f>IF(Tb_ProjectKosten[[#This Row],[Forfait]]=1,SUMIF('5. Kosten uitvoering project'!$F$6:$F$250,Tb_ProjectKosten[[#This Row],[KostenOmschrijving]],'5. Kosten uitvoering project'!$S$6:$S$250),0)</f>
        <v>0</v>
      </c>
      <c r="AG17" t="str">
        <f>Tb_ProjectKosten[[#This Row],[KostenOmschrijving]]</f>
        <v>Kosten derden exclusief btw</v>
      </c>
      <c r="AH17" cm="1">
        <f t="array" ref="AH17">INDEX(Tb_KostenOpties[],MATCH(Tb_ProjectKosten[[#This Row],[KostenOmschrijving]],Tb_KostenOpties[KostenOptie],0),IFERROR(MATCH(Methode_Keuze,Tb_KostenOpties[#Headers],0),2))</f>
        <v>1</v>
      </c>
      <c r="AI17" s="65">
        <v>0.23</v>
      </c>
      <c r="AJ17" s="64">
        <f>SUMIF('5. Kosten uitvoering project'!$F:$F,Tb_ProjectKosten[[#This Row],[Begroting]],'5. Kosten uitvoering project'!U:U)</f>
        <v>0</v>
      </c>
      <c r="AK17" s="64">
        <f>SUMIF('5. Kosten uitvoering project'!$F:$F,Tb_ProjectKosten[[#This Row],[Begroting]],'5. Kosten uitvoering project'!V:V)</f>
        <v>0</v>
      </c>
      <c r="AL17" s="64">
        <f>Tb_ProjectKosten[[#This Row],[Kosten_Aanvraag]]+Tb_ProjectKosten[[#This Row],[Forfait_Bedrag]]</f>
        <v>0</v>
      </c>
      <c r="AM17" s="64">
        <f>Tb_ProjectKosten[[#This Row],[Kosten_Beoordeeld]]+Tb_ProjectKosten[[#This Row],[Forfait_Bedrag_Beoordeeld]]</f>
        <v>0</v>
      </c>
      <c r="AN17" t="str">
        <f>IF(Tb_ProjectKosten[[#This Row],[Forfait]]=0,"Dit kostentype hoeft u niet op te geven. Hiervoor wordt een forfait berekend.","")</f>
        <v/>
      </c>
    </row>
    <row r="18" spans="1:40" x14ac:dyDescent="0.25">
      <c r="A18" s="63"/>
      <c r="B18" s="63"/>
      <c r="C18" s="63" t="str">
        <f>IFERROR(VLOOKUP($B18,Tb_ProjectKosten[],4,0),"")</f>
        <v/>
      </c>
      <c r="D18" s="63" t="str" cm="1">
        <f t="array" ref="D18">IFERROR(INDEX(Tb_KostenOpties[],MATCH(B18,Tb_KostenOpties[KostenOptie],0),IFERROR(MATCH(Methode_Keuze,Tb_KostenOpties[#Headers],0),2)),"")</f>
        <v/>
      </c>
      <c r="E18" s="266">
        <f>IFERROR(VLOOKUP(B18,Tb_ProjectKosten[[#All],[KostenOmschrijving]:[Forfait_Percentage]],6,0),0)</f>
        <v>0</v>
      </c>
      <c r="F18" s="267">
        <f>SUMIFS('5. Kosten uitvoering project'!R:R,'5. Kosten uitvoering project'!E:E,SubsidieTabel!A18,'5. Kosten uitvoering project'!F:F,SubsidieTabel!B18)</f>
        <v>0</v>
      </c>
      <c r="G18" s="267">
        <f>SUMIFS('5. Kosten uitvoering project'!S:S,'5. Kosten uitvoering project'!E:E,SubsidieTabel!A18,'5. Kosten uitvoering project'!F:F,SubsidieTabel!B18)</f>
        <v>0</v>
      </c>
      <c r="H18" s="267">
        <f>SUMIFS('5. Kosten uitvoering project'!U:U,'5. Kosten uitvoering project'!E:E,SubsidieTabel!A18,'5. Kosten uitvoering project'!F:F,SubsidieTabel!B18)</f>
        <v>0</v>
      </c>
      <c r="I18" s="267">
        <f>SUMIFS('5. Kosten uitvoering project'!V:V,'5. Kosten uitvoering project'!E:E,SubsidieTabel!A18,'5. Kosten uitvoering project'!F:F,SubsidieTabel!B18)</f>
        <v>0</v>
      </c>
      <c r="J18" s="267">
        <f t="shared" si="0"/>
        <v>0</v>
      </c>
      <c r="K18" s="267">
        <f t="shared" si="1"/>
        <v>0</v>
      </c>
      <c r="L18" s="266" t="str">
        <f>IFERROR(VLOOKUP(A18,Lijsten!$AK:$AL,2,0),"")</f>
        <v/>
      </c>
      <c r="M18" s="267">
        <f t="shared" si="2"/>
        <v>0</v>
      </c>
      <c r="N18" s="267">
        <f t="shared" si="3"/>
        <v>0</v>
      </c>
      <c r="O18" s="267">
        <f>IFERROR(IF(INDEX(Tb_Activiteiten[#All],MATCH(SubsidieTabel!$A18,Tb_Activiteiten[[#All],[Subsidiabele_Activiteit]],0),MATCH(SubsidieTabel!O$1,Tb_Activiteiten[#Headers],0))=1,SubsidieTabel!$J18,0),0)</f>
        <v>0</v>
      </c>
      <c r="P18" s="267">
        <f>IFERROR(IF(INDEX(Tb_Activiteiten[#All],MATCH(SubsidieTabel!$A18,Tb_Activiteiten[[#All],[Subsidiabele_Activiteit]],0),MATCH(SubsidieTabel!P$1,Tb_Activiteiten[#Headers],0))=1,SubsidieTabel!$K18,0),0)</f>
        <v>0</v>
      </c>
      <c r="Q18" s="267">
        <f>IFERROR(IF(INDEX(Tb_Activiteiten[#All],MATCH(SubsidieTabel!$A18,Tb_Activiteiten[[#All],[Subsidiabele_Activiteit]],0),MATCH(SubsidieTabel!Q$1,Tb_Activiteiten[#Headers],0))=1,SubsidieTabel!$J18,0),0)</f>
        <v>0</v>
      </c>
      <c r="R18" s="267">
        <f>IFERROR(IF(INDEX(Tb_Activiteiten[#All],MATCH(SubsidieTabel!$A18,Tb_Activiteiten[[#All],[Subsidiabele_Activiteit]],0),MATCH(SubsidieTabel!R$1,Tb_Activiteiten[#Headers],0))=1,SubsidieTabel!$K18,0),0)</f>
        <v>0</v>
      </c>
      <c r="S18" s="267">
        <f>IFERROR(IF(INDEX(Tb_Activiteiten[#All],MATCH(SubsidieTabel!$A18,Tb_Activiteiten[[#All],[Subsidiabele_Activiteit]],0),MATCH(SubsidieTabel!S$1,Tb_Activiteiten[#Headers],0))=1,SubsidieTabel!$J18,0),0)</f>
        <v>0</v>
      </c>
      <c r="T18" s="267">
        <f>IFERROR(IF(INDEX(Tb_Activiteiten[#All],MATCH(SubsidieTabel!$A18,Tb_Activiteiten[[#All],[Subsidiabele_Activiteit]],0),MATCH(SubsidieTabel!T$1,Tb_Activiteiten[#Headers],0))=1,SubsidieTabel!$K18,0),0)</f>
        <v>0</v>
      </c>
      <c r="U18" s="267">
        <f>IFERROR(IF(INDEX(Tb_Activiteiten[#All],MATCH(SubsidieTabel!$A18,Tb_Activiteiten[[#All],[Subsidiabele_Activiteit]],0),MATCH(SubsidieTabel!U$1,Tb_Activiteiten[#Headers],0))=1,SubsidieTabel!$J18,0),0)</f>
        <v>0</v>
      </c>
      <c r="V18" s="267">
        <f>IFERROR(IF(INDEX(Tb_Activiteiten[#All],MATCH(SubsidieTabel!$A18,Tb_Activiteiten[[#All],[Subsidiabele_Activiteit]],0),MATCH(SubsidieTabel!V$1,Tb_Activiteiten[#Headers],0))=1,SubsidieTabel!$K18,0),0)</f>
        <v>0</v>
      </c>
      <c r="W18" s="333">
        <f>IFERROR(IF(INDEX(Tb_Activiteiten[#All],MATCH(SubsidieTabel!$A18,Tb_Activiteiten[[#All],[Subsidiabele_Activiteit]],0),MATCH(SubsidieTabel!Q$1,Tb_Activiteiten[#Headers],0))=1,H18,0),0)</f>
        <v>0</v>
      </c>
      <c r="X18" s="333">
        <f>IFERROR(IF(INDEX(Tb_Activiteiten[#All],MATCH(SubsidieTabel!$A18,Tb_Activiteiten[[#All],[Subsidiabele_Activiteit]],0),MATCH(SubsidieTabel!Q$1,Tb_Activiteiten[#Headers],0))=1,I18,0),0)</f>
        <v>0</v>
      </c>
      <c r="Y18" s="333">
        <f>IFERROR(IF(INDEX(Tb_Activiteiten[#All],MATCH(SubsidieTabel!$A18,Tb_Activiteiten[[#All],[Subsidiabele_Activiteit]],0),MATCH(SubsidieTabel!S$1,Tb_Activiteiten[#Headers],0))=1,H18,0),0)</f>
        <v>0</v>
      </c>
      <c r="Z18" s="333">
        <f>IFERROR(IF(INDEX(Tb_Activiteiten[#All],MATCH(SubsidieTabel!$A18,Tb_Activiteiten[[#All],[Subsidiabele_Activiteit]],0),MATCH(SubsidieTabel!S$1,Tb_Activiteiten[#Headers],0))=1,I18,0),0)</f>
        <v>0</v>
      </c>
      <c r="AA18" s="333">
        <f>IFERROR(IF(INDEX(Tb_Activiteiten[#All],MATCH(SubsidieTabel!$A18,Tb_Activiteiten[[#All],[Subsidiabele_Activiteit]],0),MATCH(SubsidieTabel!O$1,Tb_Activiteiten[#Headers],0))=1,$F18,0),0)</f>
        <v>0</v>
      </c>
      <c r="AB18" s="333">
        <f>IFERROR(IF(INDEX(Tb_Activiteiten[#All],MATCH(SubsidieTabel!$A18,Tb_Activiteiten[[#All],[Subsidiabele_Activiteit]],0),MATCH(SubsidieTabel!O$1,Tb_Activiteiten[#Headers],0))=1,$G18,0),0)</f>
        <v>0</v>
      </c>
      <c r="AD18" s="12" t="str">
        <f t="shared" si="4"/>
        <v>Niet verrekenbare btw</v>
      </c>
      <c r="AE18" s="64">
        <f>IF(Tb_ProjectKosten[[#This Row],[Forfait]]=1,SUMIF('5. Kosten uitvoering project'!$F$6:$F$250,Tb_ProjectKosten[[#This Row],[KostenOmschrijving]],'5. Kosten uitvoering project'!$R$6:$R$250),0)</f>
        <v>0</v>
      </c>
      <c r="AF18" s="64">
        <f>IF(Tb_ProjectKosten[[#This Row],[Forfait]]=1,SUMIF('5. Kosten uitvoering project'!$F$6:$F$250,Tb_ProjectKosten[[#This Row],[KostenOmschrijving]],'5. Kosten uitvoering project'!$S$6:$S$250),0)</f>
        <v>0</v>
      </c>
      <c r="AG18" t="str">
        <f>Tb_ProjectKosten[[#This Row],[KostenOmschrijving]]</f>
        <v>Niet verrekenbare btw</v>
      </c>
      <c r="AH18" cm="1">
        <f t="array" ref="AH18">INDEX(Tb_KostenOpties[],MATCH(Tb_ProjectKosten[[#This Row],[KostenOmschrijving]],Tb_KostenOpties[KostenOptie],0),IFERROR(MATCH(Methode_Keuze,Tb_KostenOpties[#Headers],0),2))</f>
        <v>1</v>
      </c>
      <c r="AI18" s="65">
        <v>0.23</v>
      </c>
      <c r="AJ18" s="64">
        <f>SUMIF('5. Kosten uitvoering project'!$F:$F,Tb_ProjectKosten[[#This Row],[Begroting]],'5. Kosten uitvoering project'!U:U)</f>
        <v>0</v>
      </c>
      <c r="AK18" s="64">
        <f>SUMIF('5. Kosten uitvoering project'!$F:$F,Tb_ProjectKosten[[#This Row],[Begroting]],'5. Kosten uitvoering project'!V:V)</f>
        <v>0</v>
      </c>
      <c r="AL18" s="64">
        <f>Tb_ProjectKosten[[#This Row],[Kosten_Aanvraag]]+Tb_ProjectKosten[[#This Row],[Forfait_Bedrag]]</f>
        <v>0</v>
      </c>
      <c r="AM18" s="64">
        <f>Tb_ProjectKosten[[#This Row],[Kosten_Beoordeeld]]+Tb_ProjectKosten[[#This Row],[Forfait_Bedrag_Beoordeeld]]</f>
        <v>0</v>
      </c>
      <c r="AN18" t="str">
        <f>IF(Tb_ProjectKosten[[#This Row],[Forfait]]=0,"Dit kostentype hoeft u niet op te geven. Hiervoor wordt een forfait berekend.","")</f>
        <v/>
      </c>
    </row>
    <row r="19" spans="1:40" x14ac:dyDescent="0.25">
      <c r="A19" s="12"/>
      <c r="B19" s="12"/>
      <c r="C19" s="12" t="str">
        <f>IFERROR(VLOOKUP($B19,Tb_ProjectKosten[],4,0),"")</f>
        <v/>
      </c>
      <c r="D19" s="12" t="str" cm="1">
        <f t="array" ref="D19">IFERROR(INDEX(Tb_KostenOpties[],MATCH(B19,Tb_KostenOpties[KostenOptie],0),IFERROR(MATCH(Methode_Keuze,Tb_KostenOpties[#Headers],0),2)),"")</f>
        <v/>
      </c>
      <c r="E19" s="264">
        <f>IFERROR(VLOOKUP(B19,Tb_ProjectKosten[[#All],[KostenOmschrijving]:[Forfait_Percentage]],6,0),0)</f>
        <v>0</v>
      </c>
      <c r="F19" s="265">
        <f>SUMIFS('5. Kosten uitvoering project'!R:R,'5. Kosten uitvoering project'!E:E,SubsidieTabel!A19,'5. Kosten uitvoering project'!F:F,SubsidieTabel!B19)</f>
        <v>0</v>
      </c>
      <c r="G19" s="265">
        <f>SUMIFS('5. Kosten uitvoering project'!S:S,'5. Kosten uitvoering project'!E:E,SubsidieTabel!A19,'5. Kosten uitvoering project'!F:F,SubsidieTabel!B19)</f>
        <v>0</v>
      </c>
      <c r="H19" s="265">
        <f>SUMIFS('5. Kosten uitvoering project'!U:U,'5. Kosten uitvoering project'!E:E,SubsidieTabel!A19,'5. Kosten uitvoering project'!F:F,SubsidieTabel!B19)</f>
        <v>0</v>
      </c>
      <c r="I19" s="265">
        <f>SUMIFS('5. Kosten uitvoering project'!V:V,'5. Kosten uitvoering project'!E:E,SubsidieTabel!A19,'5. Kosten uitvoering project'!F:F,SubsidieTabel!B19)</f>
        <v>0</v>
      </c>
      <c r="J19" s="265">
        <f t="shared" si="0"/>
        <v>0</v>
      </c>
      <c r="K19" s="265">
        <f t="shared" si="1"/>
        <v>0</v>
      </c>
      <c r="L19" s="264" t="str">
        <f>IFERROR(VLOOKUP(A19,Lijsten!$AK:$AL,2,0),"")</f>
        <v/>
      </c>
      <c r="M19" s="265">
        <f t="shared" si="2"/>
        <v>0</v>
      </c>
      <c r="N19" s="265">
        <f t="shared" si="3"/>
        <v>0</v>
      </c>
      <c r="O19" s="265">
        <f>IFERROR(IF(INDEX(Tb_Activiteiten[#All],MATCH(SubsidieTabel!$A19,Tb_Activiteiten[[#All],[Subsidiabele_Activiteit]],0),MATCH(SubsidieTabel!O$1,Tb_Activiteiten[#Headers],0))=1,SubsidieTabel!$J19,0),0)</f>
        <v>0</v>
      </c>
      <c r="P19" s="265">
        <f>IFERROR(IF(INDEX(Tb_Activiteiten[#All],MATCH(SubsidieTabel!$A19,Tb_Activiteiten[[#All],[Subsidiabele_Activiteit]],0),MATCH(SubsidieTabel!P$1,Tb_Activiteiten[#Headers],0))=1,SubsidieTabel!$K19,0),0)</f>
        <v>0</v>
      </c>
      <c r="Q19" s="265">
        <f>IFERROR(IF(INDEX(Tb_Activiteiten[#All],MATCH(SubsidieTabel!$A19,Tb_Activiteiten[[#All],[Subsidiabele_Activiteit]],0),MATCH(SubsidieTabel!Q$1,Tb_Activiteiten[#Headers],0))=1,SubsidieTabel!$J19,0),0)</f>
        <v>0</v>
      </c>
      <c r="R19" s="265">
        <f>IFERROR(IF(INDEX(Tb_Activiteiten[#All],MATCH(SubsidieTabel!$A19,Tb_Activiteiten[[#All],[Subsidiabele_Activiteit]],0),MATCH(SubsidieTabel!R$1,Tb_Activiteiten[#Headers],0))=1,SubsidieTabel!$K19,0),0)</f>
        <v>0</v>
      </c>
      <c r="S19" s="265">
        <f>IFERROR(IF(INDEX(Tb_Activiteiten[#All],MATCH(SubsidieTabel!$A19,Tb_Activiteiten[[#All],[Subsidiabele_Activiteit]],0),MATCH(SubsidieTabel!S$1,Tb_Activiteiten[#Headers],0))=1,SubsidieTabel!$J19,0),0)</f>
        <v>0</v>
      </c>
      <c r="T19" s="265">
        <f>IFERROR(IF(INDEX(Tb_Activiteiten[#All],MATCH(SubsidieTabel!$A19,Tb_Activiteiten[[#All],[Subsidiabele_Activiteit]],0),MATCH(SubsidieTabel!T$1,Tb_Activiteiten[#Headers],0))=1,SubsidieTabel!$K19,0),0)</f>
        <v>0</v>
      </c>
      <c r="U19" s="265">
        <f>IFERROR(IF(INDEX(Tb_Activiteiten[#All],MATCH(SubsidieTabel!$A19,Tb_Activiteiten[[#All],[Subsidiabele_Activiteit]],0),MATCH(SubsidieTabel!U$1,Tb_Activiteiten[#Headers],0))=1,SubsidieTabel!$J19,0),0)</f>
        <v>0</v>
      </c>
      <c r="V19" s="265">
        <f>IFERROR(IF(INDEX(Tb_Activiteiten[#All],MATCH(SubsidieTabel!$A19,Tb_Activiteiten[[#All],[Subsidiabele_Activiteit]],0),MATCH(SubsidieTabel!V$1,Tb_Activiteiten[#Headers],0))=1,SubsidieTabel!$K19,0),0)</f>
        <v>0</v>
      </c>
      <c r="W19" s="64">
        <f>IFERROR(IF(INDEX(Tb_Activiteiten[#All],MATCH(SubsidieTabel!$A19,Tb_Activiteiten[[#All],[Subsidiabele_Activiteit]],0),MATCH(SubsidieTabel!Q$1,Tb_Activiteiten[#Headers],0))=1,H19,0),0)</f>
        <v>0</v>
      </c>
      <c r="X19" s="64">
        <f>IFERROR(IF(INDEX(Tb_Activiteiten[#All],MATCH(SubsidieTabel!$A19,Tb_Activiteiten[[#All],[Subsidiabele_Activiteit]],0),MATCH(SubsidieTabel!Q$1,Tb_Activiteiten[#Headers],0))=1,I19,0),0)</f>
        <v>0</v>
      </c>
      <c r="Y19" s="64">
        <f>IFERROR(IF(INDEX(Tb_Activiteiten[#All],MATCH(SubsidieTabel!$A19,Tb_Activiteiten[[#All],[Subsidiabele_Activiteit]],0),MATCH(SubsidieTabel!S$1,Tb_Activiteiten[#Headers],0))=1,H19,0),0)</f>
        <v>0</v>
      </c>
      <c r="Z19" s="64">
        <f>IFERROR(IF(INDEX(Tb_Activiteiten[#All],MATCH(SubsidieTabel!$A19,Tb_Activiteiten[[#All],[Subsidiabele_Activiteit]],0),MATCH(SubsidieTabel!S$1,Tb_Activiteiten[#Headers],0))=1,I19,0),0)</f>
        <v>0</v>
      </c>
      <c r="AA19" s="64">
        <f>IFERROR(IF(INDEX(Tb_Activiteiten[#All],MATCH(SubsidieTabel!$A19,Tb_Activiteiten[[#All],[Subsidiabele_Activiteit]],0),MATCH(SubsidieTabel!O$1,Tb_Activiteiten[#Headers],0))=1,$F19,0),0)</f>
        <v>0</v>
      </c>
      <c r="AB19" s="64">
        <f>IFERROR(IF(INDEX(Tb_Activiteiten[#All],MATCH(SubsidieTabel!$A19,Tb_Activiteiten[[#All],[Subsidiabele_Activiteit]],0),MATCH(SubsidieTabel!O$1,Tb_Activiteiten[#Headers],0))=1,$G19,0),0)</f>
        <v>0</v>
      </c>
      <c r="AD19" s="12" t="str">
        <f t="shared" si="4"/>
        <v>Grondkosten</v>
      </c>
      <c r="AE19" s="64">
        <f>IF(Tb_ProjectKosten[[#This Row],[Forfait]]=1,SUMIF('5. Kosten uitvoering project'!$F$6:$F$250,Tb_ProjectKosten[[#This Row],[KostenOmschrijving]],'5. Kosten uitvoering project'!$R$6:$R$250),0)</f>
        <v>0</v>
      </c>
      <c r="AF19" s="64">
        <f>IF(Tb_ProjectKosten[[#This Row],[Forfait]]=1,SUMIF('5. Kosten uitvoering project'!$F$6:$F$250,Tb_ProjectKosten[[#This Row],[KostenOmschrijving]],'5. Kosten uitvoering project'!$S$6:$S$250),0)</f>
        <v>0</v>
      </c>
      <c r="AG19" t="str">
        <f>Tb_ProjectKosten[[#This Row],[KostenOmschrijving]]</f>
        <v>Grondkosten</v>
      </c>
      <c r="AH19" cm="1">
        <f t="array" ref="AH19">INDEX(Tb_KostenOpties[],MATCH(Tb_ProjectKosten[[#This Row],[KostenOmschrijving]],Tb_KostenOpties[KostenOptie],0),IFERROR(MATCH(Methode_Keuze,Tb_KostenOpties[#Headers],0),2))</f>
        <v>1</v>
      </c>
      <c r="AI19" s="65">
        <v>0.23</v>
      </c>
      <c r="AJ19" s="64">
        <f>SUMIF('5. Kosten uitvoering project'!$F:$F,Tb_ProjectKosten[[#This Row],[Begroting]],'5. Kosten uitvoering project'!U:U)</f>
        <v>0</v>
      </c>
      <c r="AK19" s="64">
        <f>SUMIF('5. Kosten uitvoering project'!$F:$F,Tb_ProjectKosten[[#This Row],[Begroting]],'5. Kosten uitvoering project'!V:V)</f>
        <v>0</v>
      </c>
      <c r="AL19" s="64">
        <f>Tb_ProjectKosten[[#This Row],[Kosten_Aanvraag]]+Tb_ProjectKosten[[#This Row],[Forfait_Bedrag]]</f>
        <v>0</v>
      </c>
      <c r="AM19" s="64">
        <f>Tb_ProjectKosten[[#This Row],[Kosten_Beoordeeld]]+Tb_ProjectKosten[[#This Row],[Forfait_Bedrag_Beoordeeld]]</f>
        <v>0</v>
      </c>
      <c r="AN19" t="str">
        <f>IF(Tb_ProjectKosten[[#This Row],[Forfait]]=0,"Dit kostentype hoeft u niet op te geven. Hiervoor wordt een forfait berekend.","")</f>
        <v/>
      </c>
    </row>
    <row r="20" spans="1:40" x14ac:dyDescent="0.25">
      <c r="A20" s="63"/>
      <c r="B20" s="63"/>
      <c r="C20" s="63" t="str">
        <f>IFERROR(VLOOKUP($B20,Tb_ProjectKosten[],4,0),"")</f>
        <v/>
      </c>
      <c r="D20" s="63" t="str" cm="1">
        <f t="array" ref="D20">IFERROR(INDEX(Tb_KostenOpties[],MATCH(B20,Tb_KostenOpties[KostenOptie],0),IFERROR(MATCH(Methode_Keuze,Tb_KostenOpties[#Headers],0),2)),"")</f>
        <v/>
      </c>
      <c r="E20" s="266">
        <f>IFERROR(VLOOKUP(B20,Tb_ProjectKosten[[#All],[KostenOmschrijving]:[Forfait_Percentage]],6,0),0)</f>
        <v>0</v>
      </c>
      <c r="F20" s="267">
        <f>SUMIFS('5. Kosten uitvoering project'!R:R,'5. Kosten uitvoering project'!E:E,SubsidieTabel!A20,'5. Kosten uitvoering project'!F:F,SubsidieTabel!B20)</f>
        <v>0</v>
      </c>
      <c r="G20" s="267">
        <f>SUMIFS('5. Kosten uitvoering project'!S:S,'5. Kosten uitvoering project'!E:E,SubsidieTabel!A20,'5. Kosten uitvoering project'!F:F,SubsidieTabel!B20)</f>
        <v>0</v>
      </c>
      <c r="H20" s="267">
        <f>SUMIFS('5. Kosten uitvoering project'!U:U,'5. Kosten uitvoering project'!E:E,SubsidieTabel!A20,'5. Kosten uitvoering project'!F:F,SubsidieTabel!B20)</f>
        <v>0</v>
      </c>
      <c r="I20" s="267">
        <f>SUMIFS('5. Kosten uitvoering project'!V:V,'5. Kosten uitvoering project'!E:E,SubsidieTabel!A20,'5. Kosten uitvoering project'!F:F,SubsidieTabel!B20)</f>
        <v>0</v>
      </c>
      <c r="J20" s="267">
        <f t="shared" si="0"/>
        <v>0</v>
      </c>
      <c r="K20" s="267">
        <f t="shared" si="1"/>
        <v>0</v>
      </c>
      <c r="L20" s="266" t="str">
        <f>IFERROR(VLOOKUP(A20,Lijsten!$AK:$AL,2,0),"")</f>
        <v/>
      </c>
      <c r="M20" s="267">
        <f t="shared" si="2"/>
        <v>0</v>
      </c>
      <c r="N20" s="267">
        <f t="shared" si="3"/>
        <v>0</v>
      </c>
      <c r="O20" s="267">
        <f>IFERROR(IF(INDEX(Tb_Activiteiten[#All],MATCH(SubsidieTabel!$A20,Tb_Activiteiten[[#All],[Subsidiabele_Activiteit]],0),MATCH(SubsidieTabel!O$1,Tb_Activiteiten[#Headers],0))=1,SubsidieTabel!$J20,0),0)</f>
        <v>0</v>
      </c>
      <c r="P20" s="267">
        <f>IFERROR(IF(INDEX(Tb_Activiteiten[#All],MATCH(SubsidieTabel!$A20,Tb_Activiteiten[[#All],[Subsidiabele_Activiteit]],0),MATCH(SubsidieTabel!P$1,Tb_Activiteiten[#Headers],0))=1,SubsidieTabel!$K20,0),0)</f>
        <v>0</v>
      </c>
      <c r="Q20" s="267">
        <f>IFERROR(IF(INDEX(Tb_Activiteiten[#All],MATCH(SubsidieTabel!$A20,Tb_Activiteiten[[#All],[Subsidiabele_Activiteit]],0),MATCH(SubsidieTabel!Q$1,Tb_Activiteiten[#Headers],0))=1,SubsidieTabel!$J20,0),0)</f>
        <v>0</v>
      </c>
      <c r="R20" s="267">
        <f>IFERROR(IF(INDEX(Tb_Activiteiten[#All],MATCH(SubsidieTabel!$A20,Tb_Activiteiten[[#All],[Subsidiabele_Activiteit]],0),MATCH(SubsidieTabel!R$1,Tb_Activiteiten[#Headers],0))=1,SubsidieTabel!$K20,0),0)</f>
        <v>0</v>
      </c>
      <c r="S20" s="267">
        <f>IFERROR(IF(INDEX(Tb_Activiteiten[#All],MATCH(SubsidieTabel!$A20,Tb_Activiteiten[[#All],[Subsidiabele_Activiteit]],0),MATCH(SubsidieTabel!S$1,Tb_Activiteiten[#Headers],0))=1,SubsidieTabel!$J20,0),0)</f>
        <v>0</v>
      </c>
      <c r="T20" s="267">
        <f>IFERROR(IF(INDEX(Tb_Activiteiten[#All],MATCH(SubsidieTabel!$A20,Tb_Activiteiten[[#All],[Subsidiabele_Activiteit]],0),MATCH(SubsidieTabel!T$1,Tb_Activiteiten[#Headers],0))=1,SubsidieTabel!$K20,0),0)</f>
        <v>0</v>
      </c>
      <c r="U20" s="267">
        <f>IFERROR(IF(INDEX(Tb_Activiteiten[#All],MATCH(SubsidieTabel!$A20,Tb_Activiteiten[[#All],[Subsidiabele_Activiteit]],0),MATCH(SubsidieTabel!U$1,Tb_Activiteiten[#Headers],0))=1,SubsidieTabel!$J20,0),0)</f>
        <v>0</v>
      </c>
      <c r="V20" s="267">
        <f>IFERROR(IF(INDEX(Tb_Activiteiten[#All],MATCH(SubsidieTabel!$A20,Tb_Activiteiten[[#All],[Subsidiabele_Activiteit]],0),MATCH(SubsidieTabel!V$1,Tb_Activiteiten[#Headers],0))=1,SubsidieTabel!$K20,0),0)</f>
        <v>0</v>
      </c>
      <c r="W20" s="333">
        <f>IFERROR(IF(INDEX(Tb_Activiteiten[#All],MATCH(SubsidieTabel!$A20,Tb_Activiteiten[[#All],[Subsidiabele_Activiteit]],0),MATCH(SubsidieTabel!Q$1,Tb_Activiteiten[#Headers],0))=1,H20,0),0)</f>
        <v>0</v>
      </c>
      <c r="X20" s="333">
        <f>IFERROR(IF(INDEX(Tb_Activiteiten[#All],MATCH(SubsidieTabel!$A20,Tb_Activiteiten[[#All],[Subsidiabele_Activiteit]],0),MATCH(SubsidieTabel!Q$1,Tb_Activiteiten[#Headers],0))=1,I20,0),0)</f>
        <v>0</v>
      </c>
      <c r="Y20" s="333">
        <f>IFERROR(IF(INDEX(Tb_Activiteiten[#All],MATCH(SubsidieTabel!$A20,Tb_Activiteiten[[#All],[Subsidiabele_Activiteit]],0),MATCH(SubsidieTabel!S$1,Tb_Activiteiten[#Headers],0))=1,H20,0),0)</f>
        <v>0</v>
      </c>
      <c r="Z20" s="333">
        <f>IFERROR(IF(INDEX(Tb_Activiteiten[#All],MATCH(SubsidieTabel!$A20,Tb_Activiteiten[[#All],[Subsidiabele_Activiteit]],0),MATCH(SubsidieTabel!S$1,Tb_Activiteiten[#Headers],0))=1,I20,0),0)</f>
        <v>0</v>
      </c>
      <c r="AA20" s="333">
        <f>IFERROR(IF(INDEX(Tb_Activiteiten[#All],MATCH(SubsidieTabel!$A20,Tb_Activiteiten[[#All],[Subsidiabele_Activiteit]],0),MATCH(SubsidieTabel!O$1,Tb_Activiteiten[#Headers],0))=1,$F20,0),0)</f>
        <v>0</v>
      </c>
      <c r="AB20" s="333">
        <f>IFERROR(IF(INDEX(Tb_Activiteiten[#All],MATCH(SubsidieTabel!$A20,Tb_Activiteiten[[#All],[Subsidiabele_Activiteit]],0),MATCH(SubsidieTabel!O$1,Tb_Activiteiten[#Headers],0))=1,$G20,0),0)</f>
        <v>0</v>
      </c>
      <c r="AD20" s="12" t="str">
        <f t="shared" si="4"/>
        <v>Bijdrage in natura (overige)</v>
      </c>
      <c r="AE20" s="64">
        <f>IF(Tb_ProjectKosten[[#This Row],[Forfait]]=1,SUMIF('5. Kosten uitvoering project'!$F$6:$F$250,Tb_ProjectKosten[[#This Row],[KostenOmschrijving]],'5. Kosten uitvoering project'!$R$6:$R$250),0)</f>
        <v>0</v>
      </c>
      <c r="AF20" s="64">
        <f>IF(Tb_ProjectKosten[[#This Row],[Forfait]]=1,SUMIF('5. Kosten uitvoering project'!$F$6:$F$250,Tb_ProjectKosten[[#This Row],[KostenOmschrijving]],'5. Kosten uitvoering project'!$S$6:$S$250),0)</f>
        <v>0</v>
      </c>
      <c r="AG20" t="str">
        <f>Tb_ProjectKosten[[#This Row],[KostenOmschrijving]]</f>
        <v>Bijdrage in natura (overige)</v>
      </c>
      <c r="AH20" cm="1">
        <f t="array" ref="AH20">INDEX(Tb_KostenOpties[],MATCH(Tb_ProjectKosten[[#This Row],[KostenOmschrijving]],Tb_KostenOpties[KostenOptie],0),IFERROR(MATCH(Methode_Keuze,Tb_KostenOpties[#Headers],0),2))</f>
        <v>1</v>
      </c>
      <c r="AI20" s="65">
        <v>0.23</v>
      </c>
      <c r="AJ20" s="64">
        <f>SUMIF('5. Kosten uitvoering project'!$F:$F,Tb_ProjectKosten[[#This Row],[Begroting]],'5. Kosten uitvoering project'!U:U)</f>
        <v>0</v>
      </c>
      <c r="AK20" s="64">
        <f>SUMIF('5. Kosten uitvoering project'!$F:$F,Tb_ProjectKosten[[#This Row],[Begroting]],'5. Kosten uitvoering project'!V:V)</f>
        <v>0</v>
      </c>
      <c r="AL20" s="64">
        <f>Tb_ProjectKosten[[#This Row],[Kosten_Aanvraag]]+Tb_ProjectKosten[[#This Row],[Forfait_Bedrag]]</f>
        <v>0</v>
      </c>
      <c r="AM20" s="64">
        <f>Tb_ProjectKosten[[#This Row],[Kosten_Beoordeeld]]+Tb_ProjectKosten[[#This Row],[Forfait_Bedrag_Beoordeeld]]</f>
        <v>0</v>
      </c>
      <c r="AN20" t="str">
        <f>IF(Tb_ProjectKosten[[#This Row],[Forfait]]=0,"Dit kostentype hoeft u niet op te geven. Hiervoor wordt een forfait berekend.","")</f>
        <v/>
      </c>
    </row>
    <row r="21" spans="1:40" x14ac:dyDescent="0.25">
      <c r="A21" s="12"/>
      <c r="B21" s="12"/>
      <c r="C21" s="12" t="str">
        <f>IFERROR(VLOOKUP($B21,Tb_ProjectKosten[],4,0),"")</f>
        <v/>
      </c>
      <c r="D21" s="12" t="str" cm="1">
        <f t="array" ref="D21">IFERROR(INDEX(Tb_KostenOpties[],MATCH(B21,Tb_KostenOpties[KostenOptie],0),IFERROR(MATCH(Methode_Keuze,Tb_KostenOpties[#Headers],0),2)),"")</f>
        <v/>
      </c>
      <c r="E21" s="264">
        <f>IFERROR(VLOOKUP(B21,Tb_ProjectKosten[[#All],[KostenOmschrijving]:[Forfait_Percentage]],6,0),0)</f>
        <v>0</v>
      </c>
      <c r="F21" s="265">
        <f>SUMIFS('5. Kosten uitvoering project'!R:R,'5. Kosten uitvoering project'!E:E,SubsidieTabel!A21,'5. Kosten uitvoering project'!F:F,SubsidieTabel!B21)</f>
        <v>0</v>
      </c>
      <c r="G21" s="265">
        <f>SUMIFS('5. Kosten uitvoering project'!S:S,'5. Kosten uitvoering project'!E:E,SubsidieTabel!A21,'5. Kosten uitvoering project'!F:F,SubsidieTabel!B21)</f>
        <v>0</v>
      </c>
      <c r="H21" s="265">
        <f>SUMIFS('5. Kosten uitvoering project'!U:U,'5. Kosten uitvoering project'!E:E,SubsidieTabel!A21,'5. Kosten uitvoering project'!F:F,SubsidieTabel!B21)</f>
        <v>0</v>
      </c>
      <c r="I21" s="265">
        <f>SUMIFS('5. Kosten uitvoering project'!V:V,'5. Kosten uitvoering project'!E:E,SubsidieTabel!A21,'5. Kosten uitvoering project'!F:F,SubsidieTabel!B21)</f>
        <v>0</v>
      </c>
      <c r="J21" s="265">
        <f t="shared" si="0"/>
        <v>0</v>
      </c>
      <c r="K21" s="265">
        <f t="shared" si="1"/>
        <v>0</v>
      </c>
      <c r="L21" s="264" t="str">
        <f>IFERROR(VLOOKUP(A21,Lijsten!$AK:$AL,2,0),"")</f>
        <v/>
      </c>
      <c r="M21" s="265">
        <f t="shared" si="2"/>
        <v>0</v>
      </c>
      <c r="N21" s="265">
        <f t="shared" si="3"/>
        <v>0</v>
      </c>
      <c r="O21" s="265">
        <f>IFERROR(IF(INDEX(Tb_Activiteiten[#All],MATCH(SubsidieTabel!$A21,Tb_Activiteiten[[#All],[Subsidiabele_Activiteit]],0),MATCH(SubsidieTabel!O$1,Tb_Activiteiten[#Headers],0))=1,SubsidieTabel!$J21,0),0)</f>
        <v>0</v>
      </c>
      <c r="P21" s="265">
        <f>IFERROR(IF(INDEX(Tb_Activiteiten[#All],MATCH(SubsidieTabel!$A21,Tb_Activiteiten[[#All],[Subsidiabele_Activiteit]],0),MATCH(SubsidieTabel!P$1,Tb_Activiteiten[#Headers],0))=1,SubsidieTabel!$K21,0),0)</f>
        <v>0</v>
      </c>
      <c r="Q21" s="265">
        <f>IFERROR(IF(INDEX(Tb_Activiteiten[#All],MATCH(SubsidieTabel!$A21,Tb_Activiteiten[[#All],[Subsidiabele_Activiteit]],0),MATCH(SubsidieTabel!Q$1,Tb_Activiteiten[#Headers],0))=1,SubsidieTabel!$J21,0),0)</f>
        <v>0</v>
      </c>
      <c r="R21" s="265">
        <f>IFERROR(IF(INDEX(Tb_Activiteiten[#All],MATCH(SubsidieTabel!$A21,Tb_Activiteiten[[#All],[Subsidiabele_Activiteit]],0),MATCH(SubsidieTabel!R$1,Tb_Activiteiten[#Headers],0))=1,SubsidieTabel!$K21,0),0)</f>
        <v>0</v>
      </c>
      <c r="S21" s="265">
        <f>IFERROR(IF(INDEX(Tb_Activiteiten[#All],MATCH(SubsidieTabel!$A21,Tb_Activiteiten[[#All],[Subsidiabele_Activiteit]],0),MATCH(SubsidieTabel!S$1,Tb_Activiteiten[#Headers],0))=1,SubsidieTabel!$J21,0),0)</f>
        <v>0</v>
      </c>
      <c r="T21" s="265">
        <f>IFERROR(IF(INDEX(Tb_Activiteiten[#All],MATCH(SubsidieTabel!$A21,Tb_Activiteiten[[#All],[Subsidiabele_Activiteit]],0),MATCH(SubsidieTabel!T$1,Tb_Activiteiten[#Headers],0))=1,SubsidieTabel!$K21,0),0)</f>
        <v>0</v>
      </c>
      <c r="U21" s="265">
        <f>IFERROR(IF(INDEX(Tb_Activiteiten[#All],MATCH(SubsidieTabel!$A21,Tb_Activiteiten[[#All],[Subsidiabele_Activiteit]],0),MATCH(SubsidieTabel!U$1,Tb_Activiteiten[#Headers],0))=1,SubsidieTabel!$J21,0),0)</f>
        <v>0</v>
      </c>
      <c r="V21" s="265">
        <f>IFERROR(IF(INDEX(Tb_Activiteiten[#All],MATCH(SubsidieTabel!$A21,Tb_Activiteiten[[#All],[Subsidiabele_Activiteit]],0),MATCH(SubsidieTabel!V$1,Tb_Activiteiten[#Headers],0))=1,SubsidieTabel!$K21,0),0)</f>
        <v>0</v>
      </c>
      <c r="W21" s="64">
        <f>IFERROR(IF(INDEX(Tb_Activiteiten[#All],MATCH(SubsidieTabel!$A21,Tb_Activiteiten[[#All],[Subsidiabele_Activiteit]],0),MATCH(SubsidieTabel!Q$1,Tb_Activiteiten[#Headers],0))=1,H21,0),0)</f>
        <v>0</v>
      </c>
      <c r="X21" s="64">
        <f>IFERROR(IF(INDEX(Tb_Activiteiten[#All],MATCH(SubsidieTabel!$A21,Tb_Activiteiten[[#All],[Subsidiabele_Activiteit]],0),MATCH(SubsidieTabel!Q$1,Tb_Activiteiten[#Headers],0))=1,I21,0),0)</f>
        <v>0</v>
      </c>
      <c r="Y21" s="64">
        <f>IFERROR(IF(INDEX(Tb_Activiteiten[#All],MATCH(SubsidieTabel!$A21,Tb_Activiteiten[[#All],[Subsidiabele_Activiteit]],0),MATCH(SubsidieTabel!S$1,Tb_Activiteiten[#Headers],0))=1,H21,0),0)</f>
        <v>0</v>
      </c>
      <c r="Z21" s="64">
        <f>IFERROR(IF(INDEX(Tb_Activiteiten[#All],MATCH(SubsidieTabel!$A21,Tb_Activiteiten[[#All],[Subsidiabele_Activiteit]],0),MATCH(SubsidieTabel!S$1,Tb_Activiteiten[#Headers],0))=1,I21,0),0)</f>
        <v>0</v>
      </c>
      <c r="AA21" s="64">
        <f>IFERROR(IF(INDEX(Tb_Activiteiten[#All],MATCH(SubsidieTabel!$A21,Tb_Activiteiten[[#All],[Subsidiabele_Activiteit]],0),MATCH(SubsidieTabel!O$1,Tb_Activiteiten[#Headers],0))=1,$F21,0),0)</f>
        <v>0</v>
      </c>
      <c r="AB21" s="64">
        <f>IFERROR(IF(INDEX(Tb_Activiteiten[#All],MATCH(SubsidieTabel!$A21,Tb_Activiteiten[[#All],[Subsidiabele_Activiteit]],0),MATCH(SubsidieTabel!O$1,Tb_Activiteiten[#Headers],0))=1,$G21,0),0)</f>
        <v>0</v>
      </c>
      <c r="AD21" s="12" t="str">
        <f t="shared" si="4"/>
        <v>Bijdrage in natura (vrijwilligers)</v>
      </c>
      <c r="AE21" s="64">
        <f>IF(Tb_ProjectKosten[[#This Row],[Forfait]]=1,SUMIF('5. Kosten uitvoering project'!$F$6:$F$250,Tb_ProjectKosten[[#This Row],[KostenOmschrijving]],'5. Kosten uitvoering project'!$R$6:$R$250),0)</f>
        <v>0</v>
      </c>
      <c r="AF21" s="64">
        <f>IF(Tb_ProjectKosten[[#This Row],[Forfait]]=1,SUMIF('5. Kosten uitvoering project'!$F$6:$F$250,Tb_ProjectKosten[[#This Row],[KostenOmschrijving]],'5. Kosten uitvoering project'!$S$6:$S$250),0)</f>
        <v>0</v>
      </c>
      <c r="AG21" t="str">
        <f>Tb_ProjectKosten[[#This Row],[KostenOmschrijving]]</f>
        <v>Bijdrage in natura (vrijwilligers)</v>
      </c>
      <c r="AH21" cm="1">
        <f t="array" ref="AH21">INDEX(Tb_KostenOpties[],MATCH(Tb_ProjectKosten[[#This Row],[KostenOmschrijving]],Tb_KostenOpties[KostenOptie],0),IFERROR(MATCH(Methode_Keuze,Tb_KostenOpties[#Headers],0),2))</f>
        <v>1</v>
      </c>
      <c r="AI21" s="65">
        <v>0.23</v>
      </c>
      <c r="AJ21" s="64">
        <f>SUMIF('5. Kosten uitvoering project'!$F:$F,Tb_ProjectKosten[[#This Row],[Begroting]],'5. Kosten uitvoering project'!U:U)</f>
        <v>0</v>
      </c>
      <c r="AK21" s="64">
        <f>SUMIF('5. Kosten uitvoering project'!$F:$F,Tb_ProjectKosten[[#This Row],[Begroting]],'5. Kosten uitvoering project'!V:V)</f>
        <v>0</v>
      </c>
      <c r="AL21" s="64">
        <f>Tb_ProjectKosten[[#This Row],[Kosten_Aanvraag]]+Tb_ProjectKosten[[#This Row],[Forfait_Bedrag]]</f>
        <v>0</v>
      </c>
      <c r="AM21" s="64">
        <f>Tb_ProjectKosten[[#This Row],[Kosten_Beoordeeld]]+Tb_ProjectKosten[[#This Row],[Forfait_Bedrag_Beoordeeld]]</f>
        <v>0</v>
      </c>
      <c r="AN21" t="str">
        <f>IF(Tb_ProjectKosten[[#This Row],[Forfait]]=0,"Dit kostentype hoeft u niet op te geven. Hiervoor wordt een forfait berekend.","")</f>
        <v/>
      </c>
    </row>
    <row r="22" spans="1:40" x14ac:dyDescent="0.25">
      <c r="A22" s="63"/>
      <c r="B22" s="63"/>
      <c r="C22" s="63" t="str">
        <f>IFERROR(VLOOKUP($B22,Tb_ProjectKosten[],4,0),"")</f>
        <v/>
      </c>
      <c r="D22" s="63" t="str" cm="1">
        <f t="array" ref="D22">IFERROR(INDEX(Tb_KostenOpties[],MATCH(B22,Tb_KostenOpties[KostenOptie],0),IFERROR(MATCH(Methode_Keuze,Tb_KostenOpties[#Headers],0),2)),"")</f>
        <v/>
      </c>
      <c r="E22" s="266">
        <f>IFERROR(VLOOKUP(B22,Tb_ProjectKosten[[#All],[KostenOmschrijving]:[Forfait_Percentage]],6,0),0)</f>
        <v>0</v>
      </c>
      <c r="F22" s="267">
        <f>SUMIFS('5. Kosten uitvoering project'!R:R,'5. Kosten uitvoering project'!E:E,SubsidieTabel!A22,'5. Kosten uitvoering project'!F:F,SubsidieTabel!B22)</f>
        <v>0</v>
      </c>
      <c r="G22" s="267">
        <f>SUMIFS('5. Kosten uitvoering project'!S:S,'5. Kosten uitvoering project'!E:E,SubsidieTabel!A22,'5. Kosten uitvoering project'!F:F,SubsidieTabel!B22)</f>
        <v>0</v>
      </c>
      <c r="H22" s="267">
        <f>SUMIFS('5. Kosten uitvoering project'!U:U,'5. Kosten uitvoering project'!E:E,SubsidieTabel!A22,'5. Kosten uitvoering project'!F:F,SubsidieTabel!B22)</f>
        <v>0</v>
      </c>
      <c r="I22" s="267">
        <f>SUMIFS('5. Kosten uitvoering project'!V:V,'5. Kosten uitvoering project'!E:E,SubsidieTabel!A22,'5. Kosten uitvoering project'!F:F,SubsidieTabel!B22)</f>
        <v>0</v>
      </c>
      <c r="J22" s="267">
        <f t="shared" si="0"/>
        <v>0</v>
      </c>
      <c r="K22" s="267">
        <f t="shared" si="1"/>
        <v>0</v>
      </c>
      <c r="L22" s="266" t="str">
        <f>IFERROR(VLOOKUP(A22,Lijsten!$AK:$AL,2,0),"")</f>
        <v/>
      </c>
      <c r="M22" s="267">
        <f t="shared" si="2"/>
        <v>0</v>
      </c>
      <c r="N22" s="267">
        <f t="shared" si="3"/>
        <v>0</v>
      </c>
      <c r="O22" s="267">
        <f>IFERROR(IF(INDEX(Tb_Activiteiten[#All],MATCH(SubsidieTabel!$A22,Tb_Activiteiten[[#All],[Subsidiabele_Activiteit]],0),MATCH(SubsidieTabel!O$1,Tb_Activiteiten[#Headers],0))=1,SubsidieTabel!$J22,0),0)</f>
        <v>0</v>
      </c>
      <c r="P22" s="267">
        <f>IFERROR(IF(INDEX(Tb_Activiteiten[#All],MATCH(SubsidieTabel!$A22,Tb_Activiteiten[[#All],[Subsidiabele_Activiteit]],0),MATCH(SubsidieTabel!P$1,Tb_Activiteiten[#Headers],0))=1,SubsidieTabel!$K22,0),0)</f>
        <v>0</v>
      </c>
      <c r="Q22" s="267">
        <f>IFERROR(IF(INDEX(Tb_Activiteiten[#All],MATCH(SubsidieTabel!$A22,Tb_Activiteiten[[#All],[Subsidiabele_Activiteit]],0),MATCH(SubsidieTabel!Q$1,Tb_Activiteiten[#Headers],0))=1,SubsidieTabel!$J22,0),0)</f>
        <v>0</v>
      </c>
      <c r="R22" s="267">
        <f>IFERROR(IF(INDEX(Tb_Activiteiten[#All],MATCH(SubsidieTabel!$A22,Tb_Activiteiten[[#All],[Subsidiabele_Activiteit]],0),MATCH(SubsidieTabel!R$1,Tb_Activiteiten[#Headers],0))=1,SubsidieTabel!$K22,0),0)</f>
        <v>0</v>
      </c>
      <c r="S22" s="267">
        <f>IFERROR(IF(INDEX(Tb_Activiteiten[#All],MATCH(SubsidieTabel!$A22,Tb_Activiteiten[[#All],[Subsidiabele_Activiteit]],0),MATCH(SubsidieTabel!S$1,Tb_Activiteiten[#Headers],0))=1,SubsidieTabel!$J22,0),0)</f>
        <v>0</v>
      </c>
      <c r="T22" s="267">
        <f>IFERROR(IF(INDEX(Tb_Activiteiten[#All],MATCH(SubsidieTabel!$A22,Tb_Activiteiten[[#All],[Subsidiabele_Activiteit]],0),MATCH(SubsidieTabel!T$1,Tb_Activiteiten[#Headers],0))=1,SubsidieTabel!$K22,0),0)</f>
        <v>0</v>
      </c>
      <c r="U22" s="267">
        <f>IFERROR(IF(INDEX(Tb_Activiteiten[#All],MATCH(SubsidieTabel!$A22,Tb_Activiteiten[[#All],[Subsidiabele_Activiteit]],0),MATCH(SubsidieTabel!U$1,Tb_Activiteiten[#Headers],0))=1,SubsidieTabel!$J22,0),0)</f>
        <v>0</v>
      </c>
      <c r="V22" s="267">
        <f>IFERROR(IF(INDEX(Tb_Activiteiten[#All],MATCH(SubsidieTabel!$A22,Tb_Activiteiten[[#All],[Subsidiabele_Activiteit]],0),MATCH(SubsidieTabel!V$1,Tb_Activiteiten[#Headers],0))=1,SubsidieTabel!$K22,0),0)</f>
        <v>0</v>
      </c>
      <c r="W22" s="333">
        <f>IFERROR(IF(INDEX(Tb_Activiteiten[#All],MATCH(SubsidieTabel!$A22,Tb_Activiteiten[[#All],[Subsidiabele_Activiteit]],0),MATCH(SubsidieTabel!Q$1,Tb_Activiteiten[#Headers],0))=1,H22,0),0)</f>
        <v>0</v>
      </c>
      <c r="X22" s="333">
        <f>IFERROR(IF(INDEX(Tb_Activiteiten[#All],MATCH(SubsidieTabel!$A22,Tb_Activiteiten[[#All],[Subsidiabele_Activiteit]],0),MATCH(SubsidieTabel!Q$1,Tb_Activiteiten[#Headers],0))=1,I22,0),0)</f>
        <v>0</v>
      </c>
      <c r="Y22" s="333">
        <f>IFERROR(IF(INDEX(Tb_Activiteiten[#All],MATCH(SubsidieTabel!$A22,Tb_Activiteiten[[#All],[Subsidiabele_Activiteit]],0),MATCH(SubsidieTabel!S$1,Tb_Activiteiten[#Headers],0))=1,H22,0),0)</f>
        <v>0</v>
      </c>
      <c r="Z22" s="333">
        <f>IFERROR(IF(INDEX(Tb_Activiteiten[#All],MATCH(SubsidieTabel!$A22,Tb_Activiteiten[[#All],[Subsidiabele_Activiteit]],0),MATCH(SubsidieTabel!S$1,Tb_Activiteiten[#Headers],0))=1,I22,0),0)</f>
        <v>0</v>
      </c>
      <c r="AA22" s="333">
        <f>IFERROR(IF(INDEX(Tb_Activiteiten[#All],MATCH(SubsidieTabel!$A22,Tb_Activiteiten[[#All],[Subsidiabele_Activiteit]],0),MATCH(SubsidieTabel!O$1,Tb_Activiteiten[#Headers],0))=1,$F22,0),0)</f>
        <v>0</v>
      </c>
      <c r="AB22" s="333">
        <f>IFERROR(IF(INDEX(Tb_Activiteiten[#All],MATCH(SubsidieTabel!$A22,Tb_Activiteiten[[#All],[Subsidiabele_Activiteit]],0),MATCH(SubsidieTabel!O$1,Tb_Activiteiten[#Headers],0))=1,$G22,0),0)</f>
        <v>0</v>
      </c>
      <c r="AD22" s="160" t="str">
        <f t="shared" si="4"/>
        <v>Afschrijvingskosten</v>
      </c>
      <c r="AE22" s="64">
        <f>IF(Tb_ProjectKosten[[#This Row],[Forfait]]=1,SUMIF('5. Kosten uitvoering project'!$F$6:$F$250,Tb_ProjectKosten[[#This Row],[KostenOmschrijving]],'5. Kosten uitvoering project'!$R$6:$R$250),0)</f>
        <v>0</v>
      </c>
      <c r="AF22" s="64">
        <f>IF(Tb_ProjectKosten[[#This Row],[Forfait]]=1,SUMIF('5. Kosten uitvoering project'!$F$6:$F$250,Tb_ProjectKosten[[#This Row],[KostenOmschrijving]],'5. Kosten uitvoering project'!$S$6:$S$250),0)</f>
        <v>0</v>
      </c>
      <c r="AG22" t="str">
        <f>Tb_ProjectKosten[[#This Row],[KostenOmschrijving]]</f>
        <v>Afschrijvingskosten</v>
      </c>
      <c r="AH22" cm="1">
        <f t="array" ref="AH22">INDEX(Tb_KostenOpties[],MATCH(Tb_ProjectKosten[[#This Row],[KostenOmschrijving]],Tb_KostenOpties[KostenOptie],0),IFERROR(MATCH(Methode_Keuze,Tb_KostenOpties[#Headers],0),2))</f>
        <v>1</v>
      </c>
      <c r="AI22" s="65">
        <v>0.23</v>
      </c>
      <c r="AJ22" s="64">
        <f>SUMIF('5. Kosten uitvoering project'!$F:$F,Tb_ProjectKosten[[#This Row],[Begroting]],'5. Kosten uitvoering project'!U:U)</f>
        <v>0</v>
      </c>
      <c r="AK22" s="64">
        <f>SUMIF('5. Kosten uitvoering project'!$F:$F,Tb_ProjectKosten[[#This Row],[Begroting]],'5. Kosten uitvoering project'!V:V)</f>
        <v>0</v>
      </c>
      <c r="AL22" s="64">
        <f>Tb_ProjectKosten[[#This Row],[Kosten_Aanvraag]]+Tb_ProjectKosten[[#This Row],[Forfait_Bedrag]]</f>
        <v>0</v>
      </c>
      <c r="AM22" s="64">
        <f>Tb_ProjectKosten[[#This Row],[Kosten_Beoordeeld]]+Tb_ProjectKosten[[#This Row],[Forfait_Bedrag_Beoordeeld]]</f>
        <v>0</v>
      </c>
      <c r="AN22" t="str">
        <f>IF(Tb_ProjectKosten[[#This Row],[Forfait]]=0,"Dit kostentype hoeft u niet op te geven. Hiervoor wordt een forfait berekend.","")</f>
        <v/>
      </c>
    </row>
    <row r="23" spans="1:40" x14ac:dyDescent="0.25">
      <c r="A23" s="12"/>
      <c r="B23" s="12"/>
      <c r="C23" s="12" t="str">
        <f>IFERROR(VLOOKUP($B23,Tb_ProjectKosten[],4,0),"")</f>
        <v/>
      </c>
      <c r="D23" s="12" t="str" cm="1">
        <f t="array" ref="D23">IFERROR(INDEX(Tb_KostenOpties[],MATCH(B23,Tb_KostenOpties[KostenOptie],0),IFERROR(MATCH(Methode_Keuze,Tb_KostenOpties[#Headers],0),2)),"")</f>
        <v/>
      </c>
      <c r="E23" s="264">
        <f>IFERROR(VLOOKUP(B23,Tb_ProjectKosten[[#All],[KostenOmschrijving]:[Forfait_Percentage]],6,0),0)</f>
        <v>0</v>
      </c>
      <c r="F23" s="265">
        <f>SUMIFS('5. Kosten uitvoering project'!R:R,'5. Kosten uitvoering project'!E:E,SubsidieTabel!A23,'5. Kosten uitvoering project'!F:F,SubsidieTabel!B23)</f>
        <v>0</v>
      </c>
      <c r="G23" s="265">
        <f>SUMIFS('5. Kosten uitvoering project'!S:S,'5. Kosten uitvoering project'!E:E,SubsidieTabel!A23,'5. Kosten uitvoering project'!F:F,SubsidieTabel!B23)</f>
        <v>0</v>
      </c>
      <c r="H23" s="265">
        <f>SUMIFS('5. Kosten uitvoering project'!U:U,'5. Kosten uitvoering project'!E:E,SubsidieTabel!A23,'5. Kosten uitvoering project'!F:F,SubsidieTabel!B23)</f>
        <v>0</v>
      </c>
      <c r="I23" s="265">
        <f>SUMIFS('5. Kosten uitvoering project'!V:V,'5. Kosten uitvoering project'!E:E,SubsidieTabel!A23,'5. Kosten uitvoering project'!F:F,SubsidieTabel!B23)</f>
        <v>0</v>
      </c>
      <c r="J23" s="265">
        <f t="shared" si="0"/>
        <v>0</v>
      </c>
      <c r="K23" s="265">
        <f t="shared" si="1"/>
        <v>0</v>
      </c>
      <c r="L23" s="264" t="str">
        <f>IFERROR(VLOOKUP(A23,Lijsten!$AK:$AL,2,0),"")</f>
        <v/>
      </c>
      <c r="M23" s="265">
        <f t="shared" si="2"/>
        <v>0</v>
      </c>
      <c r="N23" s="265">
        <f t="shared" si="3"/>
        <v>0</v>
      </c>
      <c r="O23" s="265">
        <f>IFERROR(IF(INDEX(Tb_Activiteiten[#All],MATCH(SubsidieTabel!$A23,Tb_Activiteiten[[#All],[Subsidiabele_Activiteit]],0),MATCH(SubsidieTabel!O$1,Tb_Activiteiten[#Headers],0))=1,SubsidieTabel!$J23,0),0)</f>
        <v>0</v>
      </c>
      <c r="P23" s="265">
        <f>IFERROR(IF(INDEX(Tb_Activiteiten[#All],MATCH(SubsidieTabel!$A23,Tb_Activiteiten[[#All],[Subsidiabele_Activiteit]],0),MATCH(SubsidieTabel!P$1,Tb_Activiteiten[#Headers],0))=1,SubsidieTabel!$K23,0),0)</f>
        <v>0</v>
      </c>
      <c r="Q23" s="265">
        <f>IFERROR(IF(INDEX(Tb_Activiteiten[#All],MATCH(SubsidieTabel!$A23,Tb_Activiteiten[[#All],[Subsidiabele_Activiteit]],0),MATCH(SubsidieTabel!Q$1,Tb_Activiteiten[#Headers],0))=1,SubsidieTabel!$J23,0),0)</f>
        <v>0</v>
      </c>
      <c r="R23" s="265">
        <f>IFERROR(IF(INDEX(Tb_Activiteiten[#All],MATCH(SubsidieTabel!$A23,Tb_Activiteiten[[#All],[Subsidiabele_Activiteit]],0),MATCH(SubsidieTabel!R$1,Tb_Activiteiten[#Headers],0))=1,SubsidieTabel!$K23,0),0)</f>
        <v>0</v>
      </c>
      <c r="S23" s="265">
        <f>IFERROR(IF(INDEX(Tb_Activiteiten[#All],MATCH(SubsidieTabel!$A23,Tb_Activiteiten[[#All],[Subsidiabele_Activiteit]],0),MATCH(SubsidieTabel!S$1,Tb_Activiteiten[#Headers],0))=1,SubsidieTabel!$J23,0),0)</f>
        <v>0</v>
      </c>
      <c r="T23" s="265">
        <f>IFERROR(IF(INDEX(Tb_Activiteiten[#All],MATCH(SubsidieTabel!$A23,Tb_Activiteiten[[#All],[Subsidiabele_Activiteit]],0),MATCH(SubsidieTabel!T$1,Tb_Activiteiten[#Headers],0))=1,SubsidieTabel!$K23,0),0)</f>
        <v>0</v>
      </c>
      <c r="U23" s="265">
        <f>IFERROR(IF(INDEX(Tb_Activiteiten[#All],MATCH(SubsidieTabel!$A23,Tb_Activiteiten[[#All],[Subsidiabele_Activiteit]],0),MATCH(SubsidieTabel!U$1,Tb_Activiteiten[#Headers],0))=1,SubsidieTabel!$J23,0),0)</f>
        <v>0</v>
      </c>
      <c r="V23" s="265">
        <f>IFERROR(IF(INDEX(Tb_Activiteiten[#All],MATCH(SubsidieTabel!$A23,Tb_Activiteiten[[#All],[Subsidiabele_Activiteit]],0),MATCH(SubsidieTabel!V$1,Tb_Activiteiten[#Headers],0))=1,SubsidieTabel!$K23,0),0)</f>
        <v>0</v>
      </c>
      <c r="W23" s="64">
        <f>IFERROR(IF(INDEX(Tb_Activiteiten[#All],MATCH(SubsidieTabel!$A23,Tb_Activiteiten[[#All],[Subsidiabele_Activiteit]],0),MATCH(SubsidieTabel!Q$1,Tb_Activiteiten[#Headers],0))=1,H23,0),0)</f>
        <v>0</v>
      </c>
      <c r="X23" s="64">
        <f>IFERROR(IF(INDEX(Tb_Activiteiten[#All],MATCH(SubsidieTabel!$A23,Tb_Activiteiten[[#All],[Subsidiabele_Activiteit]],0),MATCH(SubsidieTabel!Q$1,Tb_Activiteiten[#Headers],0))=1,I23,0),0)</f>
        <v>0</v>
      </c>
      <c r="Y23" s="64">
        <f>IFERROR(IF(INDEX(Tb_Activiteiten[#All],MATCH(SubsidieTabel!$A23,Tb_Activiteiten[[#All],[Subsidiabele_Activiteit]],0),MATCH(SubsidieTabel!S$1,Tb_Activiteiten[#Headers],0))=1,H23,0),0)</f>
        <v>0</v>
      </c>
      <c r="Z23" s="64">
        <f>IFERROR(IF(INDEX(Tb_Activiteiten[#All],MATCH(SubsidieTabel!$A23,Tb_Activiteiten[[#All],[Subsidiabele_Activiteit]],0),MATCH(SubsidieTabel!S$1,Tb_Activiteiten[#Headers],0))=1,I23,0),0)</f>
        <v>0</v>
      </c>
      <c r="AA23" s="64">
        <f>IFERROR(IF(INDEX(Tb_Activiteiten[#All],MATCH(SubsidieTabel!$A23,Tb_Activiteiten[[#All],[Subsidiabele_Activiteit]],0),MATCH(SubsidieTabel!O$1,Tb_Activiteiten[#Headers],0))=1,$F23,0),0)</f>
        <v>0</v>
      </c>
      <c r="AB23" s="64">
        <f>IFERROR(IF(INDEX(Tb_Activiteiten[#All],MATCH(SubsidieTabel!$A23,Tb_Activiteiten[[#All],[Subsidiabele_Activiteit]],0),MATCH(SubsidieTabel!O$1,Tb_Activiteiten[#Headers],0))=1,$G23,0),0)</f>
        <v>0</v>
      </c>
      <c r="AD23" s="160" t="str">
        <f t="shared" si="4"/>
        <v>Vergoeding</v>
      </c>
      <c r="AE23" s="64">
        <f>IF(Tb_ProjectKosten[[#This Row],[Forfait]]=1,SUMIF('5. Kosten uitvoering project'!$F$6:$F$250,Tb_ProjectKosten[[#This Row],[KostenOmschrijving]],'5. Kosten uitvoering project'!$R$6:$R$250),0)</f>
        <v>0</v>
      </c>
      <c r="AF23" s="64">
        <f>IF(Tb_ProjectKosten[[#This Row],[Forfait]]=1,SUMIF('5. Kosten uitvoering project'!$F$6:$F$250,Tb_ProjectKosten[[#This Row],[KostenOmschrijving]],'5. Kosten uitvoering project'!$S$6:$S$250),0)</f>
        <v>0</v>
      </c>
      <c r="AG23" t="str">
        <f>Tb_ProjectKosten[[#This Row],[KostenOmschrijving]]</f>
        <v>Vergoeding</v>
      </c>
      <c r="AH23" cm="1">
        <f t="array" ref="AH23">INDEX(Tb_KostenOpties[],MATCH(Tb_ProjectKosten[[#This Row],[KostenOmschrijving]],Tb_KostenOpties[KostenOptie],0),IFERROR(MATCH(Methode_Keuze,Tb_KostenOpties[#Headers],0),2))</f>
        <v>1</v>
      </c>
      <c r="AI23" s="65">
        <v>0</v>
      </c>
      <c r="AJ23" s="64">
        <f>SUMIF('5. Kosten uitvoering project'!$F:$F,Tb_ProjectKosten[[#This Row],[Begroting]],'5. Kosten uitvoering project'!U:U)</f>
        <v>0</v>
      </c>
      <c r="AK23" s="64">
        <f>SUMIF('5. Kosten uitvoering project'!$F:$F,Tb_ProjectKosten[[#This Row],[Begroting]],'5. Kosten uitvoering project'!V:V)</f>
        <v>0</v>
      </c>
      <c r="AL23" s="64">
        <f>Tb_ProjectKosten[[#This Row],[Kosten_Aanvraag]]+Tb_ProjectKosten[[#This Row],[Forfait_Bedrag]]</f>
        <v>0</v>
      </c>
      <c r="AM23" s="64">
        <f>Tb_ProjectKosten[[#This Row],[Kosten_Beoordeeld]]+Tb_ProjectKosten[[#This Row],[Forfait_Bedrag_Beoordeeld]]</f>
        <v>0</v>
      </c>
      <c r="AN23" t="str">
        <f>IF(Tb_ProjectKosten[[#This Row],[Forfait]]=0,"Dit kostentype hoeft u niet op te geven. Hiervoor wordt een forfait berekend.","")</f>
        <v/>
      </c>
    </row>
    <row r="24" spans="1:40" x14ac:dyDescent="0.25">
      <c r="A24" s="63"/>
      <c r="B24" s="63"/>
      <c r="C24" s="63" t="str">
        <f>IFERROR(VLOOKUP($B24,Tb_ProjectKosten[],4,0),"")</f>
        <v/>
      </c>
      <c r="D24" s="63" t="str" cm="1">
        <f t="array" ref="D24">IFERROR(INDEX(Tb_KostenOpties[],MATCH(B24,Tb_KostenOpties[KostenOptie],0),IFERROR(MATCH(Methode_Keuze,Tb_KostenOpties[#Headers],0),2)),"")</f>
        <v/>
      </c>
      <c r="E24" s="266">
        <f>IFERROR(VLOOKUP(B24,Tb_ProjectKosten[[#All],[KostenOmschrijving]:[Forfait_Percentage]],6,0),0)</f>
        <v>0</v>
      </c>
      <c r="F24" s="267">
        <f>SUMIFS('5. Kosten uitvoering project'!R:R,'5. Kosten uitvoering project'!E:E,SubsidieTabel!A24,'5. Kosten uitvoering project'!F:F,SubsidieTabel!B24)</f>
        <v>0</v>
      </c>
      <c r="G24" s="267">
        <f>SUMIFS('5. Kosten uitvoering project'!S:S,'5. Kosten uitvoering project'!E:E,SubsidieTabel!A24,'5. Kosten uitvoering project'!F:F,SubsidieTabel!B24)</f>
        <v>0</v>
      </c>
      <c r="H24" s="267">
        <f>SUMIFS('5. Kosten uitvoering project'!U:U,'5. Kosten uitvoering project'!E:E,SubsidieTabel!A24,'5. Kosten uitvoering project'!F:F,SubsidieTabel!B24)</f>
        <v>0</v>
      </c>
      <c r="I24" s="267">
        <f>SUMIFS('5. Kosten uitvoering project'!V:V,'5. Kosten uitvoering project'!E:E,SubsidieTabel!A24,'5. Kosten uitvoering project'!F:F,SubsidieTabel!B24)</f>
        <v>0</v>
      </c>
      <c r="J24" s="267">
        <f t="shared" si="0"/>
        <v>0</v>
      </c>
      <c r="K24" s="267">
        <f t="shared" si="1"/>
        <v>0</v>
      </c>
      <c r="L24" s="266" t="str">
        <f>IFERROR(VLOOKUP(A24,Lijsten!$AK:$AL,2,0),"")</f>
        <v/>
      </c>
      <c r="M24" s="267">
        <f t="shared" si="2"/>
        <v>0</v>
      </c>
      <c r="N24" s="267">
        <f t="shared" si="3"/>
        <v>0</v>
      </c>
      <c r="O24" s="267">
        <f>IFERROR(IF(INDEX(Tb_Activiteiten[#All],MATCH(SubsidieTabel!$A24,Tb_Activiteiten[[#All],[Subsidiabele_Activiteit]],0),MATCH(SubsidieTabel!O$1,Tb_Activiteiten[#Headers],0))=1,SubsidieTabel!$J24,0),0)</f>
        <v>0</v>
      </c>
      <c r="P24" s="267">
        <f>IFERROR(IF(INDEX(Tb_Activiteiten[#All],MATCH(SubsidieTabel!$A24,Tb_Activiteiten[[#All],[Subsidiabele_Activiteit]],0),MATCH(SubsidieTabel!P$1,Tb_Activiteiten[#Headers],0))=1,SubsidieTabel!$K24,0),0)</f>
        <v>0</v>
      </c>
      <c r="Q24" s="267">
        <f>IFERROR(IF(INDEX(Tb_Activiteiten[#All],MATCH(SubsidieTabel!$A24,Tb_Activiteiten[[#All],[Subsidiabele_Activiteit]],0),MATCH(SubsidieTabel!Q$1,Tb_Activiteiten[#Headers],0))=1,SubsidieTabel!$J24,0),0)</f>
        <v>0</v>
      </c>
      <c r="R24" s="267">
        <f>IFERROR(IF(INDEX(Tb_Activiteiten[#All],MATCH(SubsidieTabel!$A24,Tb_Activiteiten[[#All],[Subsidiabele_Activiteit]],0),MATCH(SubsidieTabel!R$1,Tb_Activiteiten[#Headers],0))=1,SubsidieTabel!$K24,0),0)</f>
        <v>0</v>
      </c>
      <c r="S24" s="267">
        <f>IFERROR(IF(INDEX(Tb_Activiteiten[#All],MATCH(SubsidieTabel!$A24,Tb_Activiteiten[[#All],[Subsidiabele_Activiteit]],0),MATCH(SubsidieTabel!S$1,Tb_Activiteiten[#Headers],0))=1,SubsidieTabel!$J24,0),0)</f>
        <v>0</v>
      </c>
      <c r="T24" s="267">
        <f>IFERROR(IF(INDEX(Tb_Activiteiten[#All],MATCH(SubsidieTabel!$A24,Tb_Activiteiten[[#All],[Subsidiabele_Activiteit]],0),MATCH(SubsidieTabel!T$1,Tb_Activiteiten[#Headers],0))=1,SubsidieTabel!$K24,0),0)</f>
        <v>0</v>
      </c>
      <c r="U24" s="267">
        <f>IFERROR(IF(INDEX(Tb_Activiteiten[#All],MATCH(SubsidieTabel!$A24,Tb_Activiteiten[[#All],[Subsidiabele_Activiteit]],0),MATCH(SubsidieTabel!U$1,Tb_Activiteiten[#Headers],0))=1,SubsidieTabel!$J24,0),0)</f>
        <v>0</v>
      </c>
      <c r="V24" s="267">
        <f>IFERROR(IF(INDEX(Tb_Activiteiten[#All],MATCH(SubsidieTabel!$A24,Tb_Activiteiten[[#All],[Subsidiabele_Activiteit]],0),MATCH(SubsidieTabel!V$1,Tb_Activiteiten[#Headers],0))=1,SubsidieTabel!$K24,0),0)</f>
        <v>0</v>
      </c>
      <c r="W24" s="333">
        <f>IFERROR(IF(INDEX(Tb_Activiteiten[#All],MATCH(SubsidieTabel!$A24,Tb_Activiteiten[[#All],[Subsidiabele_Activiteit]],0),MATCH(SubsidieTabel!Q$1,Tb_Activiteiten[#Headers],0))=1,H24,0),0)</f>
        <v>0</v>
      </c>
      <c r="X24" s="333">
        <f>IFERROR(IF(INDEX(Tb_Activiteiten[#All],MATCH(SubsidieTabel!$A24,Tb_Activiteiten[[#All],[Subsidiabele_Activiteit]],0),MATCH(SubsidieTabel!Q$1,Tb_Activiteiten[#Headers],0))=1,I24,0),0)</f>
        <v>0</v>
      </c>
      <c r="Y24" s="333">
        <f>IFERROR(IF(INDEX(Tb_Activiteiten[#All],MATCH(SubsidieTabel!$A24,Tb_Activiteiten[[#All],[Subsidiabele_Activiteit]],0),MATCH(SubsidieTabel!S$1,Tb_Activiteiten[#Headers],0))=1,H24,0),0)</f>
        <v>0</v>
      </c>
      <c r="Z24" s="333">
        <f>IFERROR(IF(INDEX(Tb_Activiteiten[#All],MATCH(SubsidieTabel!$A24,Tb_Activiteiten[[#All],[Subsidiabele_Activiteit]],0),MATCH(SubsidieTabel!S$1,Tb_Activiteiten[#Headers],0))=1,I24,0),0)</f>
        <v>0</v>
      </c>
      <c r="AA24" s="333">
        <f>IFERROR(IF(INDEX(Tb_Activiteiten[#All],MATCH(SubsidieTabel!$A24,Tb_Activiteiten[[#All],[Subsidiabele_Activiteit]],0),MATCH(SubsidieTabel!O$1,Tb_Activiteiten[#Headers],0))=1,$F24,0),0)</f>
        <v>0</v>
      </c>
      <c r="AB24" s="333">
        <f>IFERROR(IF(INDEX(Tb_Activiteiten[#All],MATCH(SubsidieTabel!$A24,Tb_Activiteiten[[#All],[Subsidiabele_Activiteit]],0),MATCH(SubsidieTabel!O$1,Tb_Activiteiten[#Headers],0))=1,$G24,0),0)</f>
        <v>0</v>
      </c>
      <c r="AD24" s="160" t="str">
        <f t="shared" si="4"/>
        <v>Arbeidskosten - vast tarief (excl eigen arbeid)</v>
      </c>
      <c r="AE24" s="64">
        <f>IF(Tb_ProjectKosten[[#This Row],[Forfait]]=1,SUMIF('5. Kosten uitvoering project'!$F$6:$F$250,Tb_ProjectKosten[[#This Row],[KostenOmschrijving]],'5. Kosten uitvoering project'!$R$6:$R$250),0)</f>
        <v>0</v>
      </c>
      <c r="AF24" s="64">
        <f>IF(Tb_ProjectKosten[[#This Row],[Forfait]]=1,SUMIF('5. Kosten uitvoering project'!$F$6:$F$250,Tb_ProjectKosten[[#This Row],[KostenOmschrijving]],'5. Kosten uitvoering project'!$S$6:$S$250),0)</f>
        <v>0</v>
      </c>
      <c r="AG24" t="str">
        <f>Tb_ProjectKosten[[#This Row],[KostenOmschrijving]]</f>
        <v>Arbeidskosten - vast tarief (excl eigen arbeid)</v>
      </c>
      <c r="AH24" cm="1">
        <f t="array" ref="AH24">INDEX(Tb_KostenOpties[],MATCH(Tb_ProjectKosten[[#This Row],[KostenOmschrijving]],Tb_KostenOpties[KostenOptie],0),IFERROR(MATCH(Methode_Keuze,Tb_KostenOpties[#Headers],0),2))</f>
        <v>1</v>
      </c>
      <c r="AI24" s="65">
        <v>0</v>
      </c>
      <c r="AJ24" s="64">
        <f>SUMIF('5. Kosten uitvoering project'!$F:$F,Tb_ProjectKosten[[#This Row],[Begroting]],'5. Kosten uitvoering project'!U:U)</f>
        <v>0</v>
      </c>
      <c r="AK24" s="64">
        <f>SUMIF('5. Kosten uitvoering project'!$F:$F,Tb_ProjectKosten[[#This Row],[Begroting]],'5. Kosten uitvoering project'!V:V)</f>
        <v>0</v>
      </c>
      <c r="AL24" s="64">
        <f>Tb_ProjectKosten[[#This Row],[Kosten_Aanvraag]]+Tb_ProjectKosten[[#This Row],[Forfait_Bedrag]]</f>
        <v>0</v>
      </c>
      <c r="AM24" s="64">
        <f>Tb_ProjectKosten[[#This Row],[Kosten_Beoordeeld]]+Tb_ProjectKosten[[#This Row],[Forfait_Bedrag_Beoordeeld]]</f>
        <v>0</v>
      </c>
      <c r="AN24" t="str">
        <f>IF(Tb_ProjectKosten[[#This Row],[Forfait]]=0,"Dit kostentype hoeft u niet op te geven. Hiervoor wordt een forfait berekend.","")</f>
        <v/>
      </c>
    </row>
    <row r="25" spans="1:40" x14ac:dyDescent="0.25">
      <c r="A25" s="12"/>
      <c r="B25" s="12"/>
      <c r="C25" s="12" t="str">
        <f>IFERROR(VLOOKUP($B25,Tb_ProjectKosten[],4,0),"")</f>
        <v/>
      </c>
      <c r="D25" s="12" t="str" cm="1">
        <f t="array" ref="D25">IFERROR(INDEX(Tb_KostenOpties[],MATCH(B25,Tb_KostenOpties[KostenOptie],0),IFERROR(MATCH(Methode_Keuze,Tb_KostenOpties[#Headers],0),2)),"")</f>
        <v/>
      </c>
      <c r="E25" s="264">
        <f>IFERROR(VLOOKUP(B25,Tb_ProjectKosten[[#All],[KostenOmschrijving]:[Forfait_Percentage]],6,0),0)</f>
        <v>0</v>
      </c>
      <c r="F25" s="265">
        <f>SUMIFS('5. Kosten uitvoering project'!R:R,'5. Kosten uitvoering project'!E:E,SubsidieTabel!A25,'5. Kosten uitvoering project'!F:F,SubsidieTabel!B25)</f>
        <v>0</v>
      </c>
      <c r="G25" s="265">
        <f>SUMIFS('5. Kosten uitvoering project'!S:S,'5. Kosten uitvoering project'!E:E,SubsidieTabel!A25,'5. Kosten uitvoering project'!F:F,SubsidieTabel!B25)</f>
        <v>0</v>
      </c>
      <c r="H25" s="265">
        <f>SUMIFS('5. Kosten uitvoering project'!U:U,'5. Kosten uitvoering project'!E:E,SubsidieTabel!A25,'5. Kosten uitvoering project'!F:F,SubsidieTabel!B25)</f>
        <v>0</v>
      </c>
      <c r="I25" s="265">
        <f>SUMIFS('5. Kosten uitvoering project'!V:V,'5. Kosten uitvoering project'!E:E,SubsidieTabel!A25,'5. Kosten uitvoering project'!F:F,SubsidieTabel!B25)</f>
        <v>0</v>
      </c>
      <c r="J25" s="265">
        <f t="shared" si="0"/>
        <v>0</v>
      </c>
      <c r="K25" s="265">
        <f t="shared" si="1"/>
        <v>0</v>
      </c>
      <c r="L25" s="264" t="str">
        <f>IFERROR(VLOOKUP(A25,Lijsten!$AK:$AL,2,0),"")</f>
        <v/>
      </c>
      <c r="M25" s="265">
        <f t="shared" si="2"/>
        <v>0</v>
      </c>
      <c r="N25" s="265">
        <f t="shared" si="3"/>
        <v>0</v>
      </c>
      <c r="O25" s="265">
        <f>IFERROR(IF(INDEX(Tb_Activiteiten[#All],MATCH(SubsidieTabel!$A25,Tb_Activiteiten[[#All],[Subsidiabele_Activiteit]],0),MATCH(SubsidieTabel!O$1,Tb_Activiteiten[#Headers],0))=1,SubsidieTabel!$J25,0),0)</f>
        <v>0</v>
      </c>
      <c r="P25" s="265">
        <f>IFERROR(IF(INDEX(Tb_Activiteiten[#All],MATCH(SubsidieTabel!$A25,Tb_Activiteiten[[#All],[Subsidiabele_Activiteit]],0),MATCH(SubsidieTabel!P$1,Tb_Activiteiten[#Headers],0))=1,SubsidieTabel!$K25,0),0)</f>
        <v>0</v>
      </c>
      <c r="Q25" s="265">
        <f>IFERROR(IF(INDEX(Tb_Activiteiten[#All],MATCH(SubsidieTabel!$A25,Tb_Activiteiten[[#All],[Subsidiabele_Activiteit]],0),MATCH(SubsidieTabel!Q$1,Tb_Activiteiten[#Headers],0))=1,SubsidieTabel!$J25,0),0)</f>
        <v>0</v>
      </c>
      <c r="R25" s="265">
        <f>IFERROR(IF(INDEX(Tb_Activiteiten[#All],MATCH(SubsidieTabel!$A25,Tb_Activiteiten[[#All],[Subsidiabele_Activiteit]],0),MATCH(SubsidieTabel!R$1,Tb_Activiteiten[#Headers],0))=1,SubsidieTabel!$K25,0),0)</f>
        <v>0</v>
      </c>
      <c r="S25" s="265">
        <f>IFERROR(IF(INDEX(Tb_Activiteiten[#All],MATCH(SubsidieTabel!$A25,Tb_Activiteiten[[#All],[Subsidiabele_Activiteit]],0),MATCH(SubsidieTabel!S$1,Tb_Activiteiten[#Headers],0))=1,SubsidieTabel!$J25,0),0)</f>
        <v>0</v>
      </c>
      <c r="T25" s="265">
        <f>IFERROR(IF(INDEX(Tb_Activiteiten[#All],MATCH(SubsidieTabel!$A25,Tb_Activiteiten[[#All],[Subsidiabele_Activiteit]],0),MATCH(SubsidieTabel!T$1,Tb_Activiteiten[#Headers],0))=1,SubsidieTabel!$K25,0),0)</f>
        <v>0</v>
      </c>
      <c r="U25" s="265">
        <f>IFERROR(IF(INDEX(Tb_Activiteiten[#All],MATCH(SubsidieTabel!$A25,Tb_Activiteiten[[#All],[Subsidiabele_Activiteit]],0),MATCH(SubsidieTabel!U$1,Tb_Activiteiten[#Headers],0))=1,SubsidieTabel!$J25,0),0)</f>
        <v>0</v>
      </c>
      <c r="V25" s="265">
        <f>IFERROR(IF(INDEX(Tb_Activiteiten[#All],MATCH(SubsidieTabel!$A25,Tb_Activiteiten[[#All],[Subsidiabele_Activiteit]],0),MATCH(SubsidieTabel!V$1,Tb_Activiteiten[#Headers],0))=1,SubsidieTabel!$K25,0),0)</f>
        <v>0</v>
      </c>
      <c r="W25" s="64">
        <f>IFERROR(IF(INDEX(Tb_Activiteiten[#All],MATCH(SubsidieTabel!$A25,Tb_Activiteiten[[#All],[Subsidiabele_Activiteit]],0),MATCH(SubsidieTabel!Q$1,Tb_Activiteiten[#Headers],0))=1,H25,0),0)</f>
        <v>0</v>
      </c>
      <c r="X25" s="64">
        <f>IFERROR(IF(INDEX(Tb_Activiteiten[#All],MATCH(SubsidieTabel!$A25,Tb_Activiteiten[[#All],[Subsidiabele_Activiteit]],0),MATCH(SubsidieTabel!Q$1,Tb_Activiteiten[#Headers],0))=1,I25,0),0)</f>
        <v>0</v>
      </c>
      <c r="Y25" s="64">
        <f>IFERROR(IF(INDEX(Tb_Activiteiten[#All],MATCH(SubsidieTabel!$A25,Tb_Activiteiten[[#All],[Subsidiabele_Activiteit]],0),MATCH(SubsidieTabel!S$1,Tb_Activiteiten[#Headers],0))=1,H25,0),0)</f>
        <v>0</v>
      </c>
      <c r="Z25" s="64">
        <f>IFERROR(IF(INDEX(Tb_Activiteiten[#All],MATCH(SubsidieTabel!$A25,Tb_Activiteiten[[#All],[Subsidiabele_Activiteit]],0),MATCH(SubsidieTabel!S$1,Tb_Activiteiten[#Headers],0))=1,I25,0),0)</f>
        <v>0</v>
      </c>
      <c r="AA25" s="64">
        <f>IFERROR(IF(INDEX(Tb_Activiteiten[#All],MATCH(SubsidieTabel!$A25,Tb_Activiteiten[[#All],[Subsidiabele_Activiteit]],0),MATCH(SubsidieTabel!O$1,Tb_Activiteiten[#Headers],0))=1,$F25,0),0)</f>
        <v>0</v>
      </c>
      <c r="AB25" s="64">
        <f>IFERROR(IF(INDEX(Tb_Activiteiten[#All],MATCH(SubsidieTabel!$A25,Tb_Activiteiten[[#All],[Subsidiabele_Activiteit]],0),MATCH(SubsidieTabel!O$1,Tb_Activiteiten[#Headers],0))=1,$G25,0),0)</f>
        <v>0</v>
      </c>
      <c r="AD25" s="160" t="str">
        <f t="shared" si="4"/>
        <v>Overige kosten</v>
      </c>
      <c r="AE25" s="64">
        <f>IF(Tb_ProjectKosten[[#This Row],[Forfait]]=1,SUMIF('5. Kosten uitvoering project'!$F$6:$F$250,Tb_ProjectKosten[[#This Row],[KostenOmschrijving]],'5. Kosten uitvoering project'!$R$6:$R$250),0)</f>
        <v>0</v>
      </c>
      <c r="AF25" s="64">
        <f>IF(Tb_ProjectKosten[[#This Row],[Forfait]]=1,SUMIF('5. Kosten uitvoering project'!$F$6:$F$250,Tb_ProjectKosten[[#This Row],[KostenOmschrijving]],'5. Kosten uitvoering project'!$S$6:$S$250),0)</f>
        <v>0</v>
      </c>
      <c r="AG25" t="str">
        <f>Tb_ProjectKosten[[#This Row],[KostenOmschrijving]]</f>
        <v>Overige kosten</v>
      </c>
      <c r="AH25" cm="1">
        <f t="array" ref="AH25">INDEX(Tb_KostenOpties[],MATCH(Tb_ProjectKosten[[#This Row],[KostenOmschrijving]],Tb_KostenOpties[KostenOptie],0),IFERROR(MATCH(Methode_Keuze,Tb_KostenOpties[#Headers],0),2))</f>
        <v>1</v>
      </c>
      <c r="AI25" s="65">
        <v>0.23</v>
      </c>
      <c r="AJ25" s="64">
        <f>SUMIF('5. Kosten uitvoering project'!$F:$F,Tb_ProjectKosten[[#This Row],[Begroting]],'5. Kosten uitvoering project'!U:U)</f>
        <v>0</v>
      </c>
      <c r="AK25" s="64">
        <f>SUMIF('5. Kosten uitvoering project'!$F:$F,Tb_ProjectKosten[[#This Row],[Begroting]],'5. Kosten uitvoering project'!V:V)</f>
        <v>0</v>
      </c>
      <c r="AL25" s="64">
        <f>Tb_ProjectKosten[[#This Row],[Kosten_Aanvraag]]+Tb_ProjectKosten[[#This Row],[Forfait_Bedrag]]</f>
        <v>0</v>
      </c>
      <c r="AM25" s="64">
        <f>Tb_ProjectKosten[[#This Row],[Kosten_Beoordeeld]]+Tb_ProjectKosten[[#This Row],[Forfait_Bedrag_Beoordeeld]]</f>
        <v>0</v>
      </c>
      <c r="AN25" t="str">
        <f>IF(Tb_ProjectKosten[[#This Row],[Forfait]]=0,"Dit kostentype hoeft u niet op te geven. Hiervoor wordt een forfait berekend.","")</f>
        <v/>
      </c>
    </row>
    <row r="26" spans="1:40" x14ac:dyDescent="0.25">
      <c r="A26" s="63"/>
      <c r="B26" s="63"/>
      <c r="C26" s="63" t="str">
        <f>IFERROR(VLOOKUP($B26,Tb_ProjectKosten[],4,0),"")</f>
        <v/>
      </c>
      <c r="D26" s="63" t="str" cm="1">
        <f t="array" ref="D26">IFERROR(INDEX(Tb_KostenOpties[],MATCH(B26,Tb_KostenOpties[KostenOptie],0),IFERROR(MATCH(Methode_Keuze,Tb_KostenOpties[#Headers],0),2)),"")</f>
        <v/>
      </c>
      <c r="E26" s="266">
        <f>IFERROR(VLOOKUP(B26,Tb_ProjectKosten[[#All],[KostenOmschrijving]:[Forfait_Percentage]],6,0),0)</f>
        <v>0</v>
      </c>
      <c r="F26" s="267">
        <f>SUMIFS('5. Kosten uitvoering project'!R:R,'5. Kosten uitvoering project'!E:E,SubsidieTabel!A26,'5. Kosten uitvoering project'!F:F,SubsidieTabel!B26)</f>
        <v>0</v>
      </c>
      <c r="G26" s="267">
        <f>SUMIFS('5. Kosten uitvoering project'!S:S,'5. Kosten uitvoering project'!E:E,SubsidieTabel!A26,'5. Kosten uitvoering project'!F:F,SubsidieTabel!B26)</f>
        <v>0</v>
      </c>
      <c r="H26" s="267">
        <f>SUMIFS('5. Kosten uitvoering project'!U:U,'5. Kosten uitvoering project'!E:E,SubsidieTabel!A26,'5. Kosten uitvoering project'!F:F,SubsidieTabel!B26)</f>
        <v>0</v>
      </c>
      <c r="I26" s="267">
        <f>SUMIFS('5. Kosten uitvoering project'!V:V,'5. Kosten uitvoering project'!E:E,SubsidieTabel!A26,'5. Kosten uitvoering project'!F:F,SubsidieTabel!B26)</f>
        <v>0</v>
      </c>
      <c r="J26" s="267">
        <f t="shared" si="0"/>
        <v>0</v>
      </c>
      <c r="K26" s="267">
        <f t="shared" si="1"/>
        <v>0</v>
      </c>
      <c r="L26" s="266" t="str">
        <f>IFERROR(VLOOKUP(A26,Lijsten!$AK:$AL,2,0),"")</f>
        <v/>
      </c>
      <c r="M26" s="267">
        <f t="shared" si="2"/>
        <v>0</v>
      </c>
      <c r="N26" s="267">
        <f t="shared" si="3"/>
        <v>0</v>
      </c>
      <c r="O26" s="267">
        <f>IFERROR(IF(INDEX(Tb_Activiteiten[#All],MATCH(SubsidieTabel!$A26,Tb_Activiteiten[[#All],[Subsidiabele_Activiteit]],0),MATCH(SubsidieTabel!O$1,Tb_Activiteiten[#Headers],0))=1,SubsidieTabel!$J26,0),0)</f>
        <v>0</v>
      </c>
      <c r="P26" s="267">
        <f>IFERROR(IF(INDEX(Tb_Activiteiten[#All],MATCH(SubsidieTabel!$A26,Tb_Activiteiten[[#All],[Subsidiabele_Activiteit]],0),MATCH(SubsidieTabel!P$1,Tb_Activiteiten[#Headers],0))=1,SubsidieTabel!$K26,0),0)</f>
        <v>0</v>
      </c>
      <c r="Q26" s="267">
        <f>IFERROR(IF(INDEX(Tb_Activiteiten[#All],MATCH(SubsidieTabel!$A26,Tb_Activiteiten[[#All],[Subsidiabele_Activiteit]],0),MATCH(SubsidieTabel!Q$1,Tb_Activiteiten[#Headers],0))=1,SubsidieTabel!$J26,0),0)</f>
        <v>0</v>
      </c>
      <c r="R26" s="267">
        <f>IFERROR(IF(INDEX(Tb_Activiteiten[#All],MATCH(SubsidieTabel!$A26,Tb_Activiteiten[[#All],[Subsidiabele_Activiteit]],0),MATCH(SubsidieTabel!R$1,Tb_Activiteiten[#Headers],0))=1,SubsidieTabel!$K26,0),0)</f>
        <v>0</v>
      </c>
      <c r="S26" s="267">
        <f>IFERROR(IF(INDEX(Tb_Activiteiten[#All],MATCH(SubsidieTabel!$A26,Tb_Activiteiten[[#All],[Subsidiabele_Activiteit]],0),MATCH(SubsidieTabel!S$1,Tb_Activiteiten[#Headers],0))=1,SubsidieTabel!$J26,0),0)</f>
        <v>0</v>
      </c>
      <c r="T26" s="267">
        <f>IFERROR(IF(INDEX(Tb_Activiteiten[#All],MATCH(SubsidieTabel!$A26,Tb_Activiteiten[[#All],[Subsidiabele_Activiteit]],0),MATCH(SubsidieTabel!T$1,Tb_Activiteiten[#Headers],0))=1,SubsidieTabel!$K26,0),0)</f>
        <v>0</v>
      </c>
      <c r="U26" s="267">
        <f>IFERROR(IF(INDEX(Tb_Activiteiten[#All],MATCH(SubsidieTabel!$A26,Tb_Activiteiten[[#All],[Subsidiabele_Activiteit]],0),MATCH(SubsidieTabel!U$1,Tb_Activiteiten[#Headers],0))=1,SubsidieTabel!$J26,0),0)</f>
        <v>0</v>
      </c>
      <c r="V26" s="267">
        <f>IFERROR(IF(INDEX(Tb_Activiteiten[#All],MATCH(SubsidieTabel!$A26,Tb_Activiteiten[[#All],[Subsidiabele_Activiteit]],0),MATCH(SubsidieTabel!V$1,Tb_Activiteiten[#Headers],0))=1,SubsidieTabel!$K26,0),0)</f>
        <v>0</v>
      </c>
      <c r="W26" s="333">
        <f>IFERROR(IF(INDEX(Tb_Activiteiten[#All],MATCH(SubsidieTabel!$A26,Tb_Activiteiten[[#All],[Subsidiabele_Activiteit]],0),MATCH(SubsidieTabel!Q$1,Tb_Activiteiten[#Headers],0))=1,H26,0),0)</f>
        <v>0</v>
      </c>
      <c r="X26" s="333">
        <f>IFERROR(IF(INDEX(Tb_Activiteiten[#All],MATCH(SubsidieTabel!$A26,Tb_Activiteiten[[#All],[Subsidiabele_Activiteit]],0),MATCH(SubsidieTabel!Q$1,Tb_Activiteiten[#Headers],0))=1,I26,0),0)</f>
        <v>0</v>
      </c>
      <c r="Y26" s="333">
        <f>IFERROR(IF(INDEX(Tb_Activiteiten[#All],MATCH(SubsidieTabel!$A26,Tb_Activiteiten[[#All],[Subsidiabele_Activiteit]],0),MATCH(SubsidieTabel!S$1,Tb_Activiteiten[#Headers],0))=1,H26,0),0)</f>
        <v>0</v>
      </c>
      <c r="Z26" s="333">
        <f>IFERROR(IF(INDEX(Tb_Activiteiten[#All],MATCH(SubsidieTabel!$A26,Tb_Activiteiten[[#All],[Subsidiabele_Activiteit]],0),MATCH(SubsidieTabel!S$1,Tb_Activiteiten[#Headers],0))=1,I26,0),0)</f>
        <v>0</v>
      </c>
      <c r="AA26" s="333">
        <f>IFERROR(IF(INDEX(Tb_Activiteiten[#All],MATCH(SubsidieTabel!$A26,Tb_Activiteiten[[#All],[Subsidiabele_Activiteit]],0),MATCH(SubsidieTabel!O$1,Tb_Activiteiten[#Headers],0))=1,$F26,0),0)</f>
        <v>0</v>
      </c>
      <c r="AB26" s="333">
        <f>IFERROR(IF(INDEX(Tb_Activiteiten[#All],MATCH(SubsidieTabel!$A26,Tb_Activiteiten[[#All],[Subsidiabele_Activiteit]],0),MATCH(SubsidieTabel!O$1,Tb_Activiteiten[#Headers],0))=1,$G26,0),0)</f>
        <v>0</v>
      </c>
    </row>
    <row r="27" spans="1:40" x14ac:dyDescent="0.25">
      <c r="A27" s="12"/>
      <c r="B27" s="12"/>
      <c r="C27" s="12" t="str">
        <f>IFERROR(VLOOKUP($B27,Tb_ProjectKosten[],4,0),"")</f>
        <v/>
      </c>
      <c r="D27" s="12" t="str" cm="1">
        <f t="array" ref="D27">IFERROR(INDEX(Tb_KostenOpties[],MATCH(B27,Tb_KostenOpties[KostenOptie],0),IFERROR(MATCH(Methode_Keuze,Tb_KostenOpties[#Headers],0),2)),"")</f>
        <v/>
      </c>
      <c r="E27" s="264">
        <f>IFERROR(VLOOKUP(B27,Tb_ProjectKosten[[#All],[KostenOmschrijving]:[Forfait_Percentage]],6,0),0)</f>
        <v>0</v>
      </c>
      <c r="F27" s="265">
        <f>SUMIFS('5. Kosten uitvoering project'!R:R,'5. Kosten uitvoering project'!E:E,SubsidieTabel!A27,'5. Kosten uitvoering project'!F:F,SubsidieTabel!B27)</f>
        <v>0</v>
      </c>
      <c r="G27" s="265">
        <f>SUMIFS('5. Kosten uitvoering project'!S:S,'5. Kosten uitvoering project'!E:E,SubsidieTabel!A27,'5. Kosten uitvoering project'!F:F,SubsidieTabel!B27)</f>
        <v>0</v>
      </c>
      <c r="H27" s="265">
        <f>SUMIFS('5. Kosten uitvoering project'!U:U,'5. Kosten uitvoering project'!E:E,SubsidieTabel!A27,'5. Kosten uitvoering project'!F:F,SubsidieTabel!B27)</f>
        <v>0</v>
      </c>
      <c r="I27" s="265">
        <f>SUMIFS('5. Kosten uitvoering project'!V:V,'5. Kosten uitvoering project'!E:E,SubsidieTabel!A27,'5. Kosten uitvoering project'!F:F,SubsidieTabel!B27)</f>
        <v>0</v>
      </c>
      <c r="J27" s="265">
        <f t="shared" si="0"/>
        <v>0</v>
      </c>
      <c r="K27" s="265">
        <f t="shared" si="1"/>
        <v>0</v>
      </c>
      <c r="L27" s="264" t="str">
        <f>IFERROR(VLOOKUP(A27,Lijsten!$AK:$AL,2,0),"")</f>
        <v/>
      </c>
      <c r="M27" s="265">
        <f t="shared" si="2"/>
        <v>0</v>
      </c>
      <c r="N27" s="265">
        <f t="shared" si="3"/>
        <v>0</v>
      </c>
      <c r="O27" s="265">
        <f>IFERROR(IF(INDEX(Tb_Activiteiten[#All],MATCH(SubsidieTabel!$A27,Tb_Activiteiten[[#All],[Subsidiabele_Activiteit]],0),MATCH(SubsidieTabel!O$1,Tb_Activiteiten[#Headers],0))=1,SubsidieTabel!$J27,0),0)</f>
        <v>0</v>
      </c>
      <c r="P27" s="265">
        <f>IFERROR(IF(INDEX(Tb_Activiteiten[#All],MATCH(SubsidieTabel!$A27,Tb_Activiteiten[[#All],[Subsidiabele_Activiteit]],0),MATCH(SubsidieTabel!P$1,Tb_Activiteiten[#Headers],0))=1,SubsidieTabel!$K27,0),0)</f>
        <v>0</v>
      </c>
      <c r="Q27" s="265">
        <f>IFERROR(IF(INDEX(Tb_Activiteiten[#All],MATCH(SubsidieTabel!$A27,Tb_Activiteiten[[#All],[Subsidiabele_Activiteit]],0),MATCH(SubsidieTabel!Q$1,Tb_Activiteiten[#Headers],0))=1,SubsidieTabel!$J27,0),0)</f>
        <v>0</v>
      </c>
      <c r="R27" s="265">
        <f>IFERROR(IF(INDEX(Tb_Activiteiten[#All],MATCH(SubsidieTabel!$A27,Tb_Activiteiten[[#All],[Subsidiabele_Activiteit]],0),MATCH(SubsidieTabel!R$1,Tb_Activiteiten[#Headers],0))=1,SubsidieTabel!$K27,0),0)</f>
        <v>0</v>
      </c>
      <c r="S27" s="265">
        <f>IFERROR(IF(INDEX(Tb_Activiteiten[#All],MATCH(SubsidieTabel!$A27,Tb_Activiteiten[[#All],[Subsidiabele_Activiteit]],0),MATCH(SubsidieTabel!S$1,Tb_Activiteiten[#Headers],0))=1,SubsidieTabel!$J27,0),0)</f>
        <v>0</v>
      </c>
      <c r="T27" s="265">
        <f>IFERROR(IF(INDEX(Tb_Activiteiten[#All],MATCH(SubsidieTabel!$A27,Tb_Activiteiten[[#All],[Subsidiabele_Activiteit]],0),MATCH(SubsidieTabel!T$1,Tb_Activiteiten[#Headers],0))=1,SubsidieTabel!$K27,0),0)</f>
        <v>0</v>
      </c>
      <c r="U27" s="265">
        <f>IFERROR(IF(INDEX(Tb_Activiteiten[#All],MATCH(SubsidieTabel!$A27,Tb_Activiteiten[[#All],[Subsidiabele_Activiteit]],0),MATCH(SubsidieTabel!U$1,Tb_Activiteiten[#Headers],0))=1,SubsidieTabel!$J27,0),0)</f>
        <v>0</v>
      </c>
      <c r="V27" s="265">
        <f>IFERROR(IF(INDEX(Tb_Activiteiten[#All],MATCH(SubsidieTabel!$A27,Tb_Activiteiten[[#All],[Subsidiabele_Activiteit]],0),MATCH(SubsidieTabel!V$1,Tb_Activiteiten[#Headers],0))=1,SubsidieTabel!$K27,0),0)</f>
        <v>0</v>
      </c>
      <c r="W27" s="64">
        <f>IFERROR(IF(INDEX(Tb_Activiteiten[#All],MATCH(SubsidieTabel!$A27,Tb_Activiteiten[[#All],[Subsidiabele_Activiteit]],0),MATCH(SubsidieTabel!Q$1,Tb_Activiteiten[#Headers],0))=1,H27,0),0)</f>
        <v>0</v>
      </c>
      <c r="X27" s="64">
        <f>IFERROR(IF(INDEX(Tb_Activiteiten[#All],MATCH(SubsidieTabel!$A27,Tb_Activiteiten[[#All],[Subsidiabele_Activiteit]],0),MATCH(SubsidieTabel!Q$1,Tb_Activiteiten[#Headers],0))=1,I27,0),0)</f>
        <v>0</v>
      </c>
      <c r="Y27" s="64">
        <f>IFERROR(IF(INDEX(Tb_Activiteiten[#All],MATCH(SubsidieTabel!$A27,Tb_Activiteiten[[#All],[Subsidiabele_Activiteit]],0),MATCH(SubsidieTabel!S$1,Tb_Activiteiten[#Headers],0))=1,H27,0),0)</f>
        <v>0</v>
      </c>
      <c r="Z27" s="64">
        <f>IFERROR(IF(INDEX(Tb_Activiteiten[#All],MATCH(SubsidieTabel!$A27,Tb_Activiteiten[[#All],[Subsidiabele_Activiteit]],0),MATCH(SubsidieTabel!S$1,Tb_Activiteiten[#Headers],0))=1,I27,0),0)</f>
        <v>0</v>
      </c>
      <c r="AA27" s="64">
        <f>IFERROR(IF(INDEX(Tb_Activiteiten[#All],MATCH(SubsidieTabel!$A27,Tb_Activiteiten[[#All],[Subsidiabele_Activiteit]],0),MATCH(SubsidieTabel!O$1,Tb_Activiteiten[#Headers],0))=1,$F27,0),0)</f>
        <v>0</v>
      </c>
      <c r="AB27" s="64">
        <f>IFERROR(IF(INDEX(Tb_Activiteiten[#All],MATCH(SubsidieTabel!$A27,Tb_Activiteiten[[#All],[Subsidiabele_Activiteit]],0),MATCH(SubsidieTabel!O$1,Tb_Activiteiten[#Headers],0))=1,$G27,0),0)</f>
        <v>0</v>
      </c>
      <c r="AD27" t="s">
        <v>83</v>
      </c>
      <c r="AE27" t="s">
        <v>96</v>
      </c>
      <c r="AF27" t="s">
        <v>98</v>
      </c>
      <c r="AG27" t="s">
        <v>99</v>
      </c>
      <c r="AH27" t="s">
        <v>40</v>
      </c>
      <c r="AI27" t="s">
        <v>246</v>
      </c>
      <c r="AJ27" t="s">
        <v>87</v>
      </c>
      <c r="AK27" t="s">
        <v>88</v>
      </c>
      <c r="AL27" t="s">
        <v>164</v>
      </c>
      <c r="AM27" t="s">
        <v>165</v>
      </c>
      <c r="AN27" t="s">
        <v>56</v>
      </c>
    </row>
    <row r="28" spans="1:40" x14ac:dyDescent="0.25">
      <c r="A28" s="63"/>
      <c r="B28" s="63"/>
      <c r="C28" s="63" t="str">
        <f>IFERROR(VLOOKUP($B28,Tb_ProjectKosten[],4,0),"")</f>
        <v/>
      </c>
      <c r="D28" s="63" t="str" cm="1">
        <f t="array" ref="D28">IFERROR(INDEX(Tb_KostenOpties[],MATCH(B28,Tb_KostenOpties[KostenOptie],0),IFERROR(MATCH(Methode_Keuze,Tb_KostenOpties[#Headers],0),2)),"")</f>
        <v/>
      </c>
      <c r="E28" s="266">
        <f>IFERROR(VLOOKUP(B28,Tb_ProjectKosten[[#All],[KostenOmschrijving]:[Forfait_Percentage]],6,0),0)</f>
        <v>0</v>
      </c>
      <c r="F28" s="267">
        <f>SUMIFS('5. Kosten uitvoering project'!R:R,'5. Kosten uitvoering project'!E:E,SubsidieTabel!A28,'5. Kosten uitvoering project'!F:F,SubsidieTabel!B28)</f>
        <v>0</v>
      </c>
      <c r="G28" s="267">
        <f>SUMIFS('5. Kosten uitvoering project'!S:S,'5. Kosten uitvoering project'!E:E,SubsidieTabel!A28,'5. Kosten uitvoering project'!F:F,SubsidieTabel!B28)</f>
        <v>0</v>
      </c>
      <c r="H28" s="267">
        <f>SUMIFS('5. Kosten uitvoering project'!U:U,'5. Kosten uitvoering project'!E:E,SubsidieTabel!A28,'5. Kosten uitvoering project'!F:F,SubsidieTabel!B28)</f>
        <v>0</v>
      </c>
      <c r="I28" s="267">
        <f>SUMIFS('5. Kosten uitvoering project'!V:V,'5. Kosten uitvoering project'!E:E,SubsidieTabel!A28,'5. Kosten uitvoering project'!F:F,SubsidieTabel!B28)</f>
        <v>0</v>
      </c>
      <c r="J28" s="267">
        <f t="shared" si="0"/>
        <v>0</v>
      </c>
      <c r="K28" s="267">
        <f t="shared" si="1"/>
        <v>0</v>
      </c>
      <c r="L28" s="266" t="str">
        <f>IFERROR(VLOOKUP(A28,Lijsten!$AK:$AL,2,0),"")</f>
        <v/>
      </c>
      <c r="M28" s="267">
        <f t="shared" si="2"/>
        <v>0</v>
      </c>
      <c r="N28" s="267">
        <f t="shared" si="3"/>
        <v>0</v>
      </c>
      <c r="O28" s="267">
        <f>IFERROR(IF(INDEX(Tb_Activiteiten[#All],MATCH(SubsidieTabel!$A28,Tb_Activiteiten[[#All],[Subsidiabele_Activiteit]],0),MATCH(SubsidieTabel!O$1,Tb_Activiteiten[#Headers],0))=1,SubsidieTabel!$J28,0),0)</f>
        <v>0</v>
      </c>
      <c r="P28" s="267">
        <f>IFERROR(IF(INDEX(Tb_Activiteiten[#All],MATCH(SubsidieTabel!$A28,Tb_Activiteiten[[#All],[Subsidiabele_Activiteit]],0),MATCH(SubsidieTabel!P$1,Tb_Activiteiten[#Headers],0))=1,SubsidieTabel!$K28,0),0)</f>
        <v>0</v>
      </c>
      <c r="Q28" s="267">
        <f>IFERROR(IF(INDEX(Tb_Activiteiten[#All],MATCH(SubsidieTabel!$A28,Tb_Activiteiten[[#All],[Subsidiabele_Activiteit]],0),MATCH(SubsidieTabel!Q$1,Tb_Activiteiten[#Headers],0))=1,SubsidieTabel!$J28,0),0)</f>
        <v>0</v>
      </c>
      <c r="R28" s="267">
        <f>IFERROR(IF(INDEX(Tb_Activiteiten[#All],MATCH(SubsidieTabel!$A28,Tb_Activiteiten[[#All],[Subsidiabele_Activiteit]],0),MATCH(SubsidieTabel!R$1,Tb_Activiteiten[#Headers],0))=1,SubsidieTabel!$K28,0),0)</f>
        <v>0</v>
      </c>
      <c r="S28" s="267">
        <f>IFERROR(IF(INDEX(Tb_Activiteiten[#All],MATCH(SubsidieTabel!$A28,Tb_Activiteiten[[#All],[Subsidiabele_Activiteit]],0),MATCH(SubsidieTabel!S$1,Tb_Activiteiten[#Headers],0))=1,SubsidieTabel!$J28,0),0)</f>
        <v>0</v>
      </c>
      <c r="T28" s="267">
        <f>IFERROR(IF(INDEX(Tb_Activiteiten[#All],MATCH(SubsidieTabel!$A28,Tb_Activiteiten[[#All],[Subsidiabele_Activiteit]],0),MATCH(SubsidieTabel!T$1,Tb_Activiteiten[#Headers],0))=1,SubsidieTabel!$K28,0),0)</f>
        <v>0</v>
      </c>
      <c r="U28" s="267">
        <f>IFERROR(IF(INDEX(Tb_Activiteiten[#All],MATCH(SubsidieTabel!$A28,Tb_Activiteiten[[#All],[Subsidiabele_Activiteit]],0),MATCH(SubsidieTabel!U$1,Tb_Activiteiten[#Headers],0))=1,SubsidieTabel!$J28,0),0)</f>
        <v>0</v>
      </c>
      <c r="V28" s="267">
        <f>IFERROR(IF(INDEX(Tb_Activiteiten[#All],MATCH(SubsidieTabel!$A28,Tb_Activiteiten[[#All],[Subsidiabele_Activiteit]],0),MATCH(SubsidieTabel!V$1,Tb_Activiteiten[#Headers],0))=1,SubsidieTabel!$K28,0),0)</f>
        <v>0</v>
      </c>
      <c r="W28" s="333">
        <f>IFERROR(IF(INDEX(Tb_Activiteiten[#All],MATCH(SubsidieTabel!$A28,Tb_Activiteiten[[#All],[Subsidiabele_Activiteit]],0),MATCH(SubsidieTabel!Q$1,Tb_Activiteiten[#Headers],0))=1,H28,0),0)</f>
        <v>0</v>
      </c>
      <c r="X28" s="333">
        <f>IFERROR(IF(INDEX(Tb_Activiteiten[#All],MATCH(SubsidieTabel!$A28,Tb_Activiteiten[[#All],[Subsidiabele_Activiteit]],0),MATCH(SubsidieTabel!Q$1,Tb_Activiteiten[#Headers],0))=1,I28,0),0)</f>
        <v>0</v>
      </c>
      <c r="Y28" s="333">
        <f>IFERROR(IF(INDEX(Tb_Activiteiten[#All],MATCH(SubsidieTabel!$A28,Tb_Activiteiten[[#All],[Subsidiabele_Activiteit]],0),MATCH(SubsidieTabel!S$1,Tb_Activiteiten[#Headers],0))=1,H28,0),0)</f>
        <v>0</v>
      </c>
      <c r="Z28" s="333">
        <f>IFERROR(IF(INDEX(Tb_Activiteiten[#All],MATCH(SubsidieTabel!$A28,Tb_Activiteiten[[#All],[Subsidiabele_Activiteit]],0),MATCH(SubsidieTabel!S$1,Tb_Activiteiten[#Headers],0))=1,I28,0),0)</f>
        <v>0</v>
      </c>
      <c r="AA28" s="333">
        <f>IFERROR(IF(INDEX(Tb_Activiteiten[#All],MATCH(SubsidieTabel!$A28,Tb_Activiteiten[[#All],[Subsidiabele_Activiteit]],0),MATCH(SubsidieTabel!O$1,Tb_Activiteiten[#Headers],0))=1,$F28,0),0)</f>
        <v>0</v>
      </c>
      <c r="AB28" s="333">
        <f>IFERROR(IF(INDEX(Tb_Activiteiten[#All],MATCH(SubsidieTabel!$A28,Tb_Activiteiten[[#All],[Subsidiabele_Activiteit]],0),MATCH(SubsidieTabel!O$1,Tb_Activiteiten[#Headers],0))=1,$G28,0),0)</f>
        <v>0</v>
      </c>
      <c r="AD28" s="12" t="str">
        <f t="shared" ref="AD28:AD38" si="5">$AD15</f>
        <v>Arbeidskosten</v>
      </c>
      <c r="AE28" s="68" t="e">
        <f t="shared" ref="AE28:AE37" si="6">IF(Keuze_DB_Nr&lt;&gt;"",Keuze_DB_Nr,"")</f>
        <v>#REF!</v>
      </c>
      <c r="AF28" s="64" t="e">
        <f>IF(Tb_DBKosten[[#This Row],[Forfait]]=1,SUMIFS(#REF!,#REF!,Tb_DBKosten[[#This Row],[KostenOmschrijving]],#REF!,Tb_DBKosten[[#This Row],[Deelbetaling]]),0)</f>
        <v>#REF!</v>
      </c>
      <c r="AG28" s="64" t="e">
        <f>IF(Tb_DBKosten[[#This Row],[Forfait]]=1,SUMIFS(#REF!,#REF!,Tb_DBKosten[[#This Row],[KostenOmschrijving]],#REF!,Tb_DBKosten[[#This Row],[Deelbetaling]]),0)</f>
        <v>#REF!</v>
      </c>
      <c r="AH28" cm="1">
        <f t="array" ref="AH28">INDEX(Tb_KostenOptiesDB[],MATCH(Tb_DBKosten[[#This Row],[KostenOmschrijving]],Tb_KostenOptiesDB[KostenOptie],0),IFERROR(MATCH(Methode_Keuze,Tb_KostenOptiesDB[#Headers],0),2))</f>
        <v>1</v>
      </c>
      <c r="AI28" s="65">
        <v>0.4</v>
      </c>
      <c r="AJ28" s="64" t="e">
        <f>IF(Tb_DBKosten[[#This Row],[Forfait]]=1,SUMIFS(#REF!,#REF!,Tb_DBKosten[[#This Row],[KostenOmschrijving]],#REF!,Tb_DBKosten[[#This Row],[Deelbetaling]]),0)</f>
        <v>#REF!</v>
      </c>
      <c r="AK28" s="64" t="e">
        <f>IF(Tb_DBKosten[[#This Row],[Forfait]]=1,SUMIFS(#REF!,#REF!,Tb_DBKosten[[#This Row],[KostenOmschrijving]],#REF!,Tb_DBKosten[[#This Row],[Deelbetaling]]),0)</f>
        <v>#REF!</v>
      </c>
      <c r="AL28" s="64" t="e">
        <f>Tb_DBKosten[[#This Row],[Deelbetaling_Aanvraag]]+Tb_DBKosten[[#This Row],[Forfait_Bedrag]]</f>
        <v>#REF!</v>
      </c>
      <c r="AM28" s="64" t="e">
        <f>Tb_DBKosten[[#This Row],[Deelbetaling_Beoordeeld]]+Tb_DBKosten[[#This Row],[Forfait_Bedrag_Beoordeeld]]</f>
        <v>#REF!</v>
      </c>
      <c r="AN28" t="str">
        <f>IF(Tb_DBKosten[[#This Row],[Forfait]]=0,"Dit kostentype hoeft u niet op te geven. Hiervoor wordt een forfait berekend.","")</f>
        <v/>
      </c>
    </row>
    <row r="29" spans="1:40" x14ac:dyDescent="0.25">
      <c r="A29" s="12"/>
      <c r="B29" s="12"/>
      <c r="C29" s="12" t="str">
        <f>IFERROR(VLOOKUP($B29,Tb_ProjectKosten[],4,0),"")</f>
        <v/>
      </c>
      <c r="D29" s="12" t="str" cm="1">
        <f t="array" ref="D29">IFERROR(INDEX(Tb_KostenOpties[],MATCH(B29,Tb_KostenOpties[KostenOptie],0),IFERROR(MATCH(Methode_Keuze,Tb_KostenOpties[#Headers],0),2)),"")</f>
        <v/>
      </c>
      <c r="E29" s="264">
        <f>IFERROR(VLOOKUP(B29,Tb_ProjectKosten[[#All],[KostenOmschrijving]:[Forfait_Percentage]],6,0),0)</f>
        <v>0</v>
      </c>
      <c r="F29" s="265">
        <f>SUMIFS('5. Kosten uitvoering project'!R:R,'5. Kosten uitvoering project'!E:E,SubsidieTabel!A29,'5. Kosten uitvoering project'!F:F,SubsidieTabel!B29)</f>
        <v>0</v>
      </c>
      <c r="G29" s="265">
        <f>SUMIFS('5. Kosten uitvoering project'!S:S,'5. Kosten uitvoering project'!E:E,SubsidieTabel!A29,'5. Kosten uitvoering project'!F:F,SubsidieTabel!B29)</f>
        <v>0</v>
      </c>
      <c r="H29" s="265">
        <f>SUMIFS('5. Kosten uitvoering project'!U:U,'5. Kosten uitvoering project'!E:E,SubsidieTabel!A29,'5. Kosten uitvoering project'!F:F,SubsidieTabel!B29)</f>
        <v>0</v>
      </c>
      <c r="I29" s="265">
        <f>SUMIFS('5. Kosten uitvoering project'!V:V,'5. Kosten uitvoering project'!E:E,SubsidieTabel!A29,'5. Kosten uitvoering project'!F:F,SubsidieTabel!B29)</f>
        <v>0</v>
      </c>
      <c r="J29" s="265">
        <f t="shared" si="0"/>
        <v>0</v>
      </c>
      <c r="K29" s="265">
        <f t="shared" si="1"/>
        <v>0</v>
      </c>
      <c r="L29" s="264" t="str">
        <f>IFERROR(VLOOKUP(A29,Lijsten!$AK:$AL,2,0),"")</f>
        <v/>
      </c>
      <c r="M29" s="265">
        <f t="shared" si="2"/>
        <v>0</v>
      </c>
      <c r="N29" s="265">
        <f t="shared" si="3"/>
        <v>0</v>
      </c>
      <c r="O29" s="265">
        <f>IFERROR(IF(INDEX(Tb_Activiteiten[#All],MATCH(SubsidieTabel!$A29,Tb_Activiteiten[[#All],[Subsidiabele_Activiteit]],0),MATCH(SubsidieTabel!O$1,Tb_Activiteiten[#Headers],0))=1,SubsidieTabel!$J29,0),0)</f>
        <v>0</v>
      </c>
      <c r="P29" s="265">
        <f>IFERROR(IF(INDEX(Tb_Activiteiten[#All],MATCH(SubsidieTabel!$A29,Tb_Activiteiten[[#All],[Subsidiabele_Activiteit]],0),MATCH(SubsidieTabel!P$1,Tb_Activiteiten[#Headers],0))=1,SubsidieTabel!$K29,0),0)</f>
        <v>0</v>
      </c>
      <c r="Q29" s="265">
        <f>IFERROR(IF(INDEX(Tb_Activiteiten[#All],MATCH(SubsidieTabel!$A29,Tb_Activiteiten[[#All],[Subsidiabele_Activiteit]],0),MATCH(SubsidieTabel!Q$1,Tb_Activiteiten[#Headers],0))=1,SubsidieTabel!$J29,0),0)</f>
        <v>0</v>
      </c>
      <c r="R29" s="265">
        <f>IFERROR(IF(INDEX(Tb_Activiteiten[#All],MATCH(SubsidieTabel!$A29,Tb_Activiteiten[[#All],[Subsidiabele_Activiteit]],0),MATCH(SubsidieTabel!R$1,Tb_Activiteiten[#Headers],0))=1,SubsidieTabel!$K29,0),0)</f>
        <v>0</v>
      </c>
      <c r="S29" s="265">
        <f>IFERROR(IF(INDEX(Tb_Activiteiten[#All],MATCH(SubsidieTabel!$A29,Tb_Activiteiten[[#All],[Subsidiabele_Activiteit]],0),MATCH(SubsidieTabel!S$1,Tb_Activiteiten[#Headers],0))=1,SubsidieTabel!$J29,0),0)</f>
        <v>0</v>
      </c>
      <c r="T29" s="265">
        <f>IFERROR(IF(INDEX(Tb_Activiteiten[#All],MATCH(SubsidieTabel!$A29,Tb_Activiteiten[[#All],[Subsidiabele_Activiteit]],0),MATCH(SubsidieTabel!T$1,Tb_Activiteiten[#Headers],0))=1,SubsidieTabel!$K29,0),0)</f>
        <v>0</v>
      </c>
      <c r="U29" s="265">
        <f>IFERROR(IF(INDEX(Tb_Activiteiten[#All],MATCH(SubsidieTabel!$A29,Tb_Activiteiten[[#All],[Subsidiabele_Activiteit]],0),MATCH(SubsidieTabel!U$1,Tb_Activiteiten[#Headers],0))=1,SubsidieTabel!$J29,0),0)</f>
        <v>0</v>
      </c>
      <c r="V29" s="265">
        <f>IFERROR(IF(INDEX(Tb_Activiteiten[#All],MATCH(SubsidieTabel!$A29,Tb_Activiteiten[[#All],[Subsidiabele_Activiteit]],0),MATCH(SubsidieTabel!V$1,Tb_Activiteiten[#Headers],0))=1,SubsidieTabel!$K29,0),0)</f>
        <v>0</v>
      </c>
      <c r="W29" s="64">
        <f>IFERROR(IF(INDEX(Tb_Activiteiten[#All],MATCH(SubsidieTabel!$A29,Tb_Activiteiten[[#All],[Subsidiabele_Activiteit]],0),MATCH(SubsidieTabel!Q$1,Tb_Activiteiten[#Headers],0))=1,H29,0),0)</f>
        <v>0</v>
      </c>
      <c r="X29" s="64">
        <f>IFERROR(IF(INDEX(Tb_Activiteiten[#All],MATCH(SubsidieTabel!$A29,Tb_Activiteiten[[#All],[Subsidiabele_Activiteit]],0),MATCH(SubsidieTabel!Q$1,Tb_Activiteiten[#Headers],0))=1,I29,0),0)</f>
        <v>0</v>
      </c>
      <c r="Y29" s="64">
        <f>IFERROR(IF(INDEX(Tb_Activiteiten[#All],MATCH(SubsidieTabel!$A29,Tb_Activiteiten[[#All],[Subsidiabele_Activiteit]],0),MATCH(SubsidieTabel!S$1,Tb_Activiteiten[#Headers],0))=1,H29,0),0)</f>
        <v>0</v>
      </c>
      <c r="Z29" s="64">
        <f>IFERROR(IF(INDEX(Tb_Activiteiten[#All],MATCH(SubsidieTabel!$A29,Tb_Activiteiten[[#All],[Subsidiabele_Activiteit]],0),MATCH(SubsidieTabel!S$1,Tb_Activiteiten[#Headers],0))=1,I29,0),0)</f>
        <v>0</v>
      </c>
      <c r="AA29" s="64">
        <f>IFERROR(IF(INDEX(Tb_Activiteiten[#All],MATCH(SubsidieTabel!$A29,Tb_Activiteiten[[#All],[Subsidiabele_Activiteit]],0),MATCH(SubsidieTabel!O$1,Tb_Activiteiten[#Headers],0))=1,$F29,0),0)</f>
        <v>0</v>
      </c>
      <c r="AB29" s="64">
        <f>IFERROR(IF(INDEX(Tb_Activiteiten[#All],MATCH(SubsidieTabel!$A29,Tb_Activiteiten[[#All],[Subsidiabele_Activiteit]],0),MATCH(SubsidieTabel!O$1,Tb_Activiteiten[#Headers],0))=1,$G29,0),0)</f>
        <v>0</v>
      </c>
      <c r="AD29" s="12" t="str">
        <f t="shared" si="5"/>
        <v>Arbeidskosten op basis van IKS</v>
      </c>
      <c r="AE29" t="e">
        <f t="shared" si="6"/>
        <v>#REF!</v>
      </c>
      <c r="AF29" s="64" t="e">
        <f>IF(Tb_DBKosten[[#This Row],[Forfait]]=1,SUMIFS(#REF!,#REF!,Tb_DBKosten[[#This Row],[KostenOmschrijving]],#REF!,Tb_DBKosten[[#This Row],[Deelbetaling]]),0)</f>
        <v>#REF!</v>
      </c>
      <c r="AG29" s="64" t="e">
        <f>IF(Tb_DBKosten[[#This Row],[Forfait]]=1,SUMIFS(#REF!,#REF!,Tb_DBKosten[[#This Row],[KostenOmschrijving]],#REF!,Tb_DBKosten[[#This Row],[Deelbetaling]]),0)</f>
        <v>#REF!</v>
      </c>
      <c r="AH29" cm="1">
        <f t="array" ref="AH29">INDEX(Tb_KostenOptiesDB[],MATCH(Tb_DBKosten[[#This Row],[KostenOmschrijving]],Tb_KostenOptiesDB[KostenOptie],0),IFERROR(MATCH(Methode_Keuze,Tb_KostenOptiesDB[#Headers],0),2))</f>
        <v>1</v>
      </c>
      <c r="AI29" s="65">
        <v>0</v>
      </c>
      <c r="AJ29" s="64" t="e">
        <f>IF(Tb_DBKosten[[#This Row],[Forfait]]=1,SUMIFS(#REF!,#REF!,Tb_DBKosten[[#This Row],[KostenOmschrijving]],#REF!,Tb_DBKosten[[#This Row],[Deelbetaling]]),0)</f>
        <v>#REF!</v>
      </c>
      <c r="AK29" s="64" t="e">
        <f>IF(Tb_DBKosten[[#This Row],[Forfait]]=1,SUMIFS(#REF!,#REF!,Tb_DBKosten[[#This Row],[KostenOmschrijving]],#REF!,Tb_DBKosten[[#This Row],[Deelbetaling]]),0)</f>
        <v>#REF!</v>
      </c>
      <c r="AL29" s="64" t="e">
        <f>Tb_DBKosten[[#This Row],[Deelbetaling_Aanvraag]]+Tb_DBKosten[[#This Row],[Forfait_Bedrag]]</f>
        <v>#REF!</v>
      </c>
      <c r="AM29" s="64" t="e">
        <f>Tb_DBKosten[[#This Row],[Deelbetaling_Beoordeeld]]+Tb_DBKosten[[#This Row],[Forfait_Bedrag_Beoordeeld]]</f>
        <v>#REF!</v>
      </c>
      <c r="AN29" t="str">
        <f>IF(Tb_DBKosten[[#This Row],[Forfait]]=0,"Dit kostentype hoeft u niet op te geven. Hiervoor wordt een forfait berekend.","")</f>
        <v/>
      </c>
    </row>
    <row r="30" spans="1:40" x14ac:dyDescent="0.25">
      <c r="A30" s="63"/>
      <c r="B30" s="63"/>
      <c r="C30" s="63" t="str">
        <f>IFERROR(VLOOKUP($B30,Tb_ProjectKosten[],4,0),"")</f>
        <v/>
      </c>
      <c r="D30" s="63" t="str" cm="1">
        <f t="array" ref="D30">IFERROR(INDEX(Tb_KostenOpties[],MATCH(B30,Tb_KostenOpties[KostenOptie],0),IFERROR(MATCH(Methode_Keuze,Tb_KostenOpties[#Headers],0),2)),"")</f>
        <v/>
      </c>
      <c r="E30" s="266">
        <f>IFERROR(VLOOKUP(B30,Tb_ProjectKosten[[#All],[KostenOmschrijving]:[Forfait_Percentage]],6,0),0)</f>
        <v>0</v>
      </c>
      <c r="F30" s="267">
        <f>SUMIFS('5. Kosten uitvoering project'!R:R,'5. Kosten uitvoering project'!E:E,SubsidieTabel!A30,'5. Kosten uitvoering project'!F:F,SubsidieTabel!B30)</f>
        <v>0</v>
      </c>
      <c r="G30" s="267">
        <f>SUMIFS('5. Kosten uitvoering project'!S:S,'5. Kosten uitvoering project'!E:E,SubsidieTabel!A30,'5. Kosten uitvoering project'!F:F,SubsidieTabel!B30)</f>
        <v>0</v>
      </c>
      <c r="H30" s="267">
        <f>SUMIFS('5. Kosten uitvoering project'!U:U,'5. Kosten uitvoering project'!E:E,SubsidieTabel!A30,'5. Kosten uitvoering project'!F:F,SubsidieTabel!B30)</f>
        <v>0</v>
      </c>
      <c r="I30" s="267">
        <f>SUMIFS('5. Kosten uitvoering project'!V:V,'5. Kosten uitvoering project'!E:E,SubsidieTabel!A30,'5. Kosten uitvoering project'!F:F,SubsidieTabel!B30)</f>
        <v>0</v>
      </c>
      <c r="J30" s="267">
        <f t="shared" si="0"/>
        <v>0</v>
      </c>
      <c r="K30" s="267">
        <f t="shared" si="1"/>
        <v>0</v>
      </c>
      <c r="L30" s="266" t="str">
        <f>IFERROR(VLOOKUP(A30,Lijsten!$AK:$AL,2,0),"")</f>
        <v/>
      </c>
      <c r="M30" s="267">
        <f t="shared" si="2"/>
        <v>0</v>
      </c>
      <c r="N30" s="267">
        <f t="shared" si="3"/>
        <v>0</v>
      </c>
      <c r="O30" s="267">
        <f>IFERROR(IF(INDEX(Tb_Activiteiten[#All],MATCH(SubsidieTabel!$A30,Tb_Activiteiten[[#All],[Subsidiabele_Activiteit]],0),MATCH(SubsidieTabel!O$1,Tb_Activiteiten[#Headers],0))=1,SubsidieTabel!$J30,0),0)</f>
        <v>0</v>
      </c>
      <c r="P30" s="267">
        <f>IFERROR(IF(INDEX(Tb_Activiteiten[#All],MATCH(SubsidieTabel!$A30,Tb_Activiteiten[[#All],[Subsidiabele_Activiteit]],0),MATCH(SubsidieTabel!P$1,Tb_Activiteiten[#Headers],0))=1,SubsidieTabel!$K30,0),0)</f>
        <v>0</v>
      </c>
      <c r="Q30" s="267">
        <f>IFERROR(IF(INDEX(Tb_Activiteiten[#All],MATCH(SubsidieTabel!$A30,Tb_Activiteiten[[#All],[Subsidiabele_Activiteit]],0),MATCH(SubsidieTabel!Q$1,Tb_Activiteiten[#Headers],0))=1,SubsidieTabel!$J30,0),0)</f>
        <v>0</v>
      </c>
      <c r="R30" s="267">
        <f>IFERROR(IF(INDEX(Tb_Activiteiten[#All],MATCH(SubsidieTabel!$A30,Tb_Activiteiten[[#All],[Subsidiabele_Activiteit]],0),MATCH(SubsidieTabel!R$1,Tb_Activiteiten[#Headers],0))=1,SubsidieTabel!$K30,0),0)</f>
        <v>0</v>
      </c>
      <c r="S30" s="267">
        <f>IFERROR(IF(INDEX(Tb_Activiteiten[#All],MATCH(SubsidieTabel!$A30,Tb_Activiteiten[[#All],[Subsidiabele_Activiteit]],0),MATCH(SubsidieTabel!S$1,Tb_Activiteiten[#Headers],0))=1,SubsidieTabel!$J30,0),0)</f>
        <v>0</v>
      </c>
      <c r="T30" s="267">
        <f>IFERROR(IF(INDEX(Tb_Activiteiten[#All],MATCH(SubsidieTabel!$A30,Tb_Activiteiten[[#All],[Subsidiabele_Activiteit]],0),MATCH(SubsidieTabel!T$1,Tb_Activiteiten[#Headers],0))=1,SubsidieTabel!$K30,0),0)</f>
        <v>0</v>
      </c>
      <c r="U30" s="267">
        <f>IFERROR(IF(INDEX(Tb_Activiteiten[#All],MATCH(SubsidieTabel!$A30,Tb_Activiteiten[[#All],[Subsidiabele_Activiteit]],0),MATCH(SubsidieTabel!U$1,Tb_Activiteiten[#Headers],0))=1,SubsidieTabel!$J30,0),0)</f>
        <v>0</v>
      </c>
      <c r="V30" s="267">
        <f>IFERROR(IF(INDEX(Tb_Activiteiten[#All],MATCH(SubsidieTabel!$A30,Tb_Activiteiten[[#All],[Subsidiabele_Activiteit]],0),MATCH(SubsidieTabel!V$1,Tb_Activiteiten[#Headers],0))=1,SubsidieTabel!$K30,0),0)</f>
        <v>0</v>
      </c>
      <c r="W30" s="333">
        <f>IFERROR(IF(INDEX(Tb_Activiteiten[#All],MATCH(SubsidieTabel!$A30,Tb_Activiteiten[[#All],[Subsidiabele_Activiteit]],0),MATCH(SubsidieTabel!Q$1,Tb_Activiteiten[#Headers],0))=1,H30,0),0)</f>
        <v>0</v>
      </c>
      <c r="X30" s="333">
        <f>IFERROR(IF(INDEX(Tb_Activiteiten[#All],MATCH(SubsidieTabel!$A30,Tb_Activiteiten[[#All],[Subsidiabele_Activiteit]],0),MATCH(SubsidieTabel!Q$1,Tb_Activiteiten[#Headers],0))=1,I30,0),0)</f>
        <v>0</v>
      </c>
      <c r="Y30" s="333">
        <f>IFERROR(IF(INDEX(Tb_Activiteiten[#All],MATCH(SubsidieTabel!$A30,Tb_Activiteiten[[#All],[Subsidiabele_Activiteit]],0),MATCH(SubsidieTabel!S$1,Tb_Activiteiten[#Headers],0))=1,H30,0),0)</f>
        <v>0</v>
      </c>
      <c r="Z30" s="333">
        <f>IFERROR(IF(INDEX(Tb_Activiteiten[#All],MATCH(SubsidieTabel!$A30,Tb_Activiteiten[[#All],[Subsidiabele_Activiteit]],0),MATCH(SubsidieTabel!S$1,Tb_Activiteiten[#Headers],0))=1,I30,0),0)</f>
        <v>0</v>
      </c>
      <c r="AA30" s="333">
        <f>IFERROR(IF(INDEX(Tb_Activiteiten[#All],MATCH(SubsidieTabel!$A30,Tb_Activiteiten[[#All],[Subsidiabele_Activiteit]],0),MATCH(SubsidieTabel!O$1,Tb_Activiteiten[#Headers],0))=1,$F30,0),0)</f>
        <v>0</v>
      </c>
      <c r="AB30" s="333">
        <f>IFERROR(IF(INDEX(Tb_Activiteiten[#All],MATCH(SubsidieTabel!$A30,Tb_Activiteiten[[#All],[Subsidiabele_Activiteit]],0),MATCH(SubsidieTabel!O$1,Tb_Activiteiten[#Headers],0))=1,$G30,0),0)</f>
        <v>0</v>
      </c>
      <c r="AD30" s="12" t="str">
        <f t="shared" si="5"/>
        <v>Kosten derden exclusief btw</v>
      </c>
      <c r="AE30" s="68" t="e">
        <f t="shared" si="6"/>
        <v>#REF!</v>
      </c>
      <c r="AF30" s="64" t="e">
        <f>IF(Tb_DBKosten[[#This Row],[Forfait]]=1,SUMIFS(#REF!,#REF!,Tb_DBKosten[[#This Row],[KostenOmschrijving]],#REF!,Tb_DBKosten[[#This Row],[Deelbetaling]]),0)</f>
        <v>#REF!</v>
      </c>
      <c r="AG30" s="64" t="e">
        <f>IF(Tb_DBKosten[[#This Row],[Forfait]]=1,SUMIFS(#REF!,#REF!,Tb_DBKosten[[#This Row],[KostenOmschrijving]],#REF!,Tb_DBKosten[[#This Row],[Deelbetaling]]),0)</f>
        <v>#REF!</v>
      </c>
      <c r="AH30" cm="1">
        <f t="array" ref="AH30">INDEX(Tb_KostenOptiesDB[],MATCH(Tb_DBKosten[[#This Row],[KostenOmschrijving]],Tb_KostenOptiesDB[KostenOptie],0),IFERROR(MATCH(Methode_Keuze,Tb_KostenOptiesDB[#Headers],0),2))</f>
        <v>1</v>
      </c>
      <c r="AI30" s="65">
        <v>0.23</v>
      </c>
      <c r="AJ30" s="64" t="e">
        <f>IF(Tb_DBKosten[[#This Row],[Forfait]]=1,SUMIFS(#REF!,#REF!,Tb_DBKosten[[#This Row],[KostenOmschrijving]],#REF!,Tb_DBKosten[[#This Row],[Deelbetaling]]),0)</f>
        <v>#REF!</v>
      </c>
      <c r="AK30" s="64" t="e">
        <f>IF(Tb_DBKosten[[#This Row],[Forfait]]=1,SUMIFS(#REF!,#REF!,Tb_DBKosten[[#This Row],[KostenOmschrijving]],#REF!,Tb_DBKosten[[#This Row],[Deelbetaling]]),0)</f>
        <v>#REF!</v>
      </c>
      <c r="AL30" s="64" t="e">
        <f>Tb_DBKosten[[#This Row],[Deelbetaling_Aanvraag]]+Tb_DBKosten[[#This Row],[Forfait_Bedrag]]</f>
        <v>#REF!</v>
      </c>
      <c r="AM30" s="64" t="e">
        <f>Tb_DBKosten[[#This Row],[Deelbetaling_Beoordeeld]]+Tb_DBKosten[[#This Row],[Forfait_Bedrag_Beoordeeld]]</f>
        <v>#REF!</v>
      </c>
      <c r="AN30" t="str">
        <f>IF(Tb_DBKosten[[#This Row],[Forfait]]=0,"Dit kostentype hoeft u niet op te geven. Hiervoor wordt een forfait berekend.","")</f>
        <v/>
      </c>
    </row>
    <row r="31" spans="1:40" x14ac:dyDescent="0.25">
      <c r="A31" s="12"/>
      <c r="B31" s="12"/>
      <c r="C31" s="12" t="str">
        <f>IFERROR(VLOOKUP($B31,Tb_ProjectKosten[],4,0),"")</f>
        <v/>
      </c>
      <c r="D31" s="12" t="str" cm="1">
        <f t="array" ref="D31">IFERROR(INDEX(Tb_KostenOpties[],MATCH(B31,Tb_KostenOpties[KostenOptie],0),IFERROR(MATCH(Methode_Keuze,Tb_KostenOpties[#Headers],0),2)),"")</f>
        <v/>
      </c>
      <c r="E31" s="264">
        <f>IFERROR(VLOOKUP(B31,Tb_ProjectKosten[[#All],[KostenOmschrijving]:[Forfait_Percentage]],6,0),0)</f>
        <v>0</v>
      </c>
      <c r="F31" s="265">
        <f>SUMIFS('5. Kosten uitvoering project'!R:R,'5. Kosten uitvoering project'!E:E,SubsidieTabel!A31,'5. Kosten uitvoering project'!F:F,SubsidieTabel!B31)</f>
        <v>0</v>
      </c>
      <c r="G31" s="265">
        <f>SUMIFS('5. Kosten uitvoering project'!S:S,'5. Kosten uitvoering project'!E:E,SubsidieTabel!A31,'5. Kosten uitvoering project'!F:F,SubsidieTabel!B31)</f>
        <v>0</v>
      </c>
      <c r="H31" s="265">
        <f>SUMIFS('5. Kosten uitvoering project'!U:U,'5. Kosten uitvoering project'!E:E,SubsidieTabel!A31,'5. Kosten uitvoering project'!F:F,SubsidieTabel!B31)</f>
        <v>0</v>
      </c>
      <c r="I31" s="265">
        <f>SUMIFS('5. Kosten uitvoering project'!V:V,'5. Kosten uitvoering project'!E:E,SubsidieTabel!A31,'5. Kosten uitvoering project'!F:F,SubsidieTabel!B31)</f>
        <v>0</v>
      </c>
      <c r="J31" s="265">
        <f t="shared" si="0"/>
        <v>0</v>
      </c>
      <c r="K31" s="265">
        <f t="shared" si="1"/>
        <v>0</v>
      </c>
      <c r="L31" s="264" t="str">
        <f>IFERROR(VLOOKUP(A31,Lijsten!$AK:$AL,2,0),"")</f>
        <v/>
      </c>
      <c r="M31" s="265">
        <f t="shared" si="2"/>
        <v>0</v>
      </c>
      <c r="N31" s="265">
        <f t="shared" si="3"/>
        <v>0</v>
      </c>
      <c r="O31" s="265">
        <f>IFERROR(IF(INDEX(Tb_Activiteiten[#All],MATCH(SubsidieTabel!$A31,Tb_Activiteiten[[#All],[Subsidiabele_Activiteit]],0),MATCH(SubsidieTabel!O$1,Tb_Activiteiten[#Headers],0))=1,SubsidieTabel!$J31,0),0)</f>
        <v>0</v>
      </c>
      <c r="P31" s="265">
        <f>IFERROR(IF(INDEX(Tb_Activiteiten[#All],MATCH(SubsidieTabel!$A31,Tb_Activiteiten[[#All],[Subsidiabele_Activiteit]],0),MATCH(SubsidieTabel!P$1,Tb_Activiteiten[#Headers],0))=1,SubsidieTabel!$K31,0),0)</f>
        <v>0</v>
      </c>
      <c r="Q31" s="265">
        <f>IFERROR(IF(INDEX(Tb_Activiteiten[#All],MATCH(SubsidieTabel!$A31,Tb_Activiteiten[[#All],[Subsidiabele_Activiteit]],0),MATCH(SubsidieTabel!Q$1,Tb_Activiteiten[#Headers],0))=1,SubsidieTabel!$J31,0),0)</f>
        <v>0</v>
      </c>
      <c r="R31" s="265">
        <f>IFERROR(IF(INDEX(Tb_Activiteiten[#All],MATCH(SubsidieTabel!$A31,Tb_Activiteiten[[#All],[Subsidiabele_Activiteit]],0),MATCH(SubsidieTabel!R$1,Tb_Activiteiten[#Headers],0))=1,SubsidieTabel!$K31,0),0)</f>
        <v>0</v>
      </c>
      <c r="S31" s="265">
        <f>IFERROR(IF(INDEX(Tb_Activiteiten[#All],MATCH(SubsidieTabel!$A31,Tb_Activiteiten[[#All],[Subsidiabele_Activiteit]],0),MATCH(SubsidieTabel!S$1,Tb_Activiteiten[#Headers],0))=1,SubsidieTabel!$J31,0),0)</f>
        <v>0</v>
      </c>
      <c r="T31" s="265">
        <f>IFERROR(IF(INDEX(Tb_Activiteiten[#All],MATCH(SubsidieTabel!$A31,Tb_Activiteiten[[#All],[Subsidiabele_Activiteit]],0),MATCH(SubsidieTabel!T$1,Tb_Activiteiten[#Headers],0))=1,SubsidieTabel!$K31,0),0)</f>
        <v>0</v>
      </c>
      <c r="U31" s="265">
        <f>IFERROR(IF(INDEX(Tb_Activiteiten[#All],MATCH(SubsidieTabel!$A31,Tb_Activiteiten[[#All],[Subsidiabele_Activiteit]],0),MATCH(SubsidieTabel!U$1,Tb_Activiteiten[#Headers],0))=1,SubsidieTabel!$J31,0),0)</f>
        <v>0</v>
      </c>
      <c r="V31" s="265">
        <f>IFERROR(IF(INDEX(Tb_Activiteiten[#All],MATCH(SubsidieTabel!$A31,Tb_Activiteiten[[#All],[Subsidiabele_Activiteit]],0),MATCH(SubsidieTabel!V$1,Tb_Activiteiten[#Headers],0))=1,SubsidieTabel!$K31,0),0)</f>
        <v>0</v>
      </c>
      <c r="W31" s="64">
        <f>IFERROR(IF(INDEX(Tb_Activiteiten[#All],MATCH(SubsidieTabel!$A31,Tb_Activiteiten[[#All],[Subsidiabele_Activiteit]],0),MATCH(SubsidieTabel!Q$1,Tb_Activiteiten[#Headers],0))=1,H31,0),0)</f>
        <v>0</v>
      </c>
      <c r="X31" s="64">
        <f>IFERROR(IF(INDEX(Tb_Activiteiten[#All],MATCH(SubsidieTabel!$A31,Tb_Activiteiten[[#All],[Subsidiabele_Activiteit]],0),MATCH(SubsidieTabel!Q$1,Tb_Activiteiten[#Headers],0))=1,I31,0),0)</f>
        <v>0</v>
      </c>
      <c r="Y31" s="64">
        <f>IFERROR(IF(INDEX(Tb_Activiteiten[#All],MATCH(SubsidieTabel!$A31,Tb_Activiteiten[[#All],[Subsidiabele_Activiteit]],0),MATCH(SubsidieTabel!S$1,Tb_Activiteiten[#Headers],0))=1,H31,0),0)</f>
        <v>0</v>
      </c>
      <c r="Z31" s="64">
        <f>IFERROR(IF(INDEX(Tb_Activiteiten[#All],MATCH(SubsidieTabel!$A31,Tb_Activiteiten[[#All],[Subsidiabele_Activiteit]],0),MATCH(SubsidieTabel!S$1,Tb_Activiteiten[#Headers],0))=1,I31,0),0)</f>
        <v>0</v>
      </c>
      <c r="AA31" s="64">
        <f>IFERROR(IF(INDEX(Tb_Activiteiten[#All],MATCH(SubsidieTabel!$A31,Tb_Activiteiten[[#All],[Subsidiabele_Activiteit]],0),MATCH(SubsidieTabel!O$1,Tb_Activiteiten[#Headers],0))=1,$F31,0),0)</f>
        <v>0</v>
      </c>
      <c r="AB31" s="64">
        <f>IFERROR(IF(INDEX(Tb_Activiteiten[#All],MATCH(SubsidieTabel!$A31,Tb_Activiteiten[[#All],[Subsidiabele_Activiteit]],0),MATCH(SubsidieTabel!O$1,Tb_Activiteiten[#Headers],0))=1,$G31,0),0)</f>
        <v>0</v>
      </c>
      <c r="AD31" s="12" t="str">
        <f t="shared" si="5"/>
        <v>Niet verrekenbare btw</v>
      </c>
      <c r="AE31" t="e">
        <f t="shared" si="6"/>
        <v>#REF!</v>
      </c>
      <c r="AF31" s="64" t="e">
        <f>IF(Tb_DBKosten[[#This Row],[Forfait]]=1,SUMIFS(#REF!,#REF!,Tb_DBKosten[[#This Row],[KostenOmschrijving]],#REF!,Tb_DBKosten[[#This Row],[Deelbetaling]]),0)</f>
        <v>#REF!</v>
      </c>
      <c r="AG31" s="64" t="e">
        <f>IF(Tb_DBKosten[[#This Row],[Forfait]]=1,SUMIFS(#REF!,#REF!,Tb_DBKosten[[#This Row],[KostenOmschrijving]],#REF!,Tb_DBKosten[[#This Row],[Deelbetaling]]),0)</f>
        <v>#REF!</v>
      </c>
      <c r="AH31" cm="1">
        <f t="array" ref="AH31">INDEX(Tb_KostenOptiesDB[],MATCH(Tb_DBKosten[[#This Row],[KostenOmschrijving]],Tb_KostenOptiesDB[KostenOptie],0),IFERROR(MATCH(Methode_Keuze,Tb_KostenOptiesDB[#Headers],0),2))</f>
        <v>1</v>
      </c>
      <c r="AI31" s="65">
        <v>0.23</v>
      </c>
      <c r="AJ31" s="64" t="e">
        <f>IF(Tb_DBKosten[[#This Row],[Forfait]]=1,SUMIFS(#REF!,#REF!,Tb_DBKosten[[#This Row],[KostenOmschrijving]],#REF!,Tb_DBKosten[[#This Row],[Deelbetaling]]),0)</f>
        <v>#REF!</v>
      </c>
      <c r="AK31" s="64" t="e">
        <f>IF(Tb_DBKosten[[#This Row],[Forfait]]=1,SUMIFS(#REF!,#REF!,Tb_DBKosten[[#This Row],[KostenOmschrijving]],#REF!,Tb_DBKosten[[#This Row],[Deelbetaling]]),0)</f>
        <v>#REF!</v>
      </c>
      <c r="AL31" s="64" t="e">
        <f>Tb_DBKosten[[#This Row],[Deelbetaling_Aanvraag]]+Tb_DBKosten[[#This Row],[Forfait_Bedrag]]</f>
        <v>#REF!</v>
      </c>
      <c r="AM31" s="64" t="e">
        <f>Tb_DBKosten[[#This Row],[Deelbetaling_Beoordeeld]]+Tb_DBKosten[[#This Row],[Forfait_Bedrag_Beoordeeld]]</f>
        <v>#REF!</v>
      </c>
      <c r="AN31" t="str">
        <f>IF(Tb_DBKosten[[#This Row],[Forfait]]=0,"Dit kostentype hoeft u niet op te geven. Hiervoor wordt een forfait berekend.","")</f>
        <v/>
      </c>
    </row>
    <row r="32" spans="1:40" x14ac:dyDescent="0.25">
      <c r="A32" s="63"/>
      <c r="B32" s="63"/>
      <c r="C32" s="63" t="str">
        <f>IFERROR(VLOOKUP($B32,Tb_ProjectKosten[],4,0),"")</f>
        <v/>
      </c>
      <c r="D32" s="63" t="str" cm="1">
        <f t="array" ref="D32">IFERROR(INDEX(Tb_KostenOpties[],MATCH(B32,Tb_KostenOpties[KostenOptie],0),IFERROR(MATCH(Methode_Keuze,Tb_KostenOpties[#Headers],0),2)),"")</f>
        <v/>
      </c>
      <c r="E32" s="266">
        <f>IFERROR(VLOOKUP(B32,Tb_ProjectKosten[[#All],[KostenOmschrijving]:[Forfait_Percentage]],6,0),0)</f>
        <v>0</v>
      </c>
      <c r="F32" s="267">
        <f>SUMIFS('5. Kosten uitvoering project'!R:R,'5. Kosten uitvoering project'!E:E,SubsidieTabel!A32,'5. Kosten uitvoering project'!F:F,SubsidieTabel!B32)</f>
        <v>0</v>
      </c>
      <c r="G32" s="267">
        <f>SUMIFS('5. Kosten uitvoering project'!S:S,'5. Kosten uitvoering project'!E:E,SubsidieTabel!A32,'5. Kosten uitvoering project'!F:F,SubsidieTabel!B32)</f>
        <v>0</v>
      </c>
      <c r="H32" s="267">
        <f>SUMIFS('5. Kosten uitvoering project'!U:U,'5. Kosten uitvoering project'!E:E,SubsidieTabel!A32,'5. Kosten uitvoering project'!F:F,SubsidieTabel!B32)</f>
        <v>0</v>
      </c>
      <c r="I32" s="267">
        <f>SUMIFS('5. Kosten uitvoering project'!V:V,'5. Kosten uitvoering project'!E:E,SubsidieTabel!A32,'5. Kosten uitvoering project'!F:F,SubsidieTabel!B32)</f>
        <v>0</v>
      </c>
      <c r="J32" s="267">
        <f t="shared" si="0"/>
        <v>0</v>
      </c>
      <c r="K32" s="267">
        <f t="shared" si="1"/>
        <v>0</v>
      </c>
      <c r="L32" s="266" t="str">
        <f>IFERROR(VLOOKUP(A32,Lijsten!$AK:$AL,2,0),"")</f>
        <v/>
      </c>
      <c r="M32" s="267">
        <f t="shared" si="2"/>
        <v>0</v>
      </c>
      <c r="N32" s="267">
        <f t="shared" si="3"/>
        <v>0</v>
      </c>
      <c r="O32" s="267">
        <f>IFERROR(IF(INDEX(Tb_Activiteiten[#All],MATCH(SubsidieTabel!$A32,Tb_Activiteiten[[#All],[Subsidiabele_Activiteit]],0),MATCH(SubsidieTabel!O$1,Tb_Activiteiten[#Headers],0))=1,SubsidieTabel!$J32,0),0)</f>
        <v>0</v>
      </c>
      <c r="P32" s="267">
        <f>IFERROR(IF(INDEX(Tb_Activiteiten[#All],MATCH(SubsidieTabel!$A32,Tb_Activiteiten[[#All],[Subsidiabele_Activiteit]],0),MATCH(SubsidieTabel!P$1,Tb_Activiteiten[#Headers],0))=1,SubsidieTabel!$K32,0),0)</f>
        <v>0</v>
      </c>
      <c r="Q32" s="267">
        <f>IFERROR(IF(INDEX(Tb_Activiteiten[#All],MATCH(SubsidieTabel!$A32,Tb_Activiteiten[[#All],[Subsidiabele_Activiteit]],0),MATCH(SubsidieTabel!Q$1,Tb_Activiteiten[#Headers],0))=1,SubsidieTabel!$J32,0),0)</f>
        <v>0</v>
      </c>
      <c r="R32" s="267">
        <f>IFERROR(IF(INDEX(Tb_Activiteiten[#All],MATCH(SubsidieTabel!$A32,Tb_Activiteiten[[#All],[Subsidiabele_Activiteit]],0),MATCH(SubsidieTabel!R$1,Tb_Activiteiten[#Headers],0))=1,SubsidieTabel!$K32,0),0)</f>
        <v>0</v>
      </c>
      <c r="S32" s="267">
        <f>IFERROR(IF(INDEX(Tb_Activiteiten[#All],MATCH(SubsidieTabel!$A32,Tb_Activiteiten[[#All],[Subsidiabele_Activiteit]],0),MATCH(SubsidieTabel!S$1,Tb_Activiteiten[#Headers],0))=1,SubsidieTabel!$J32,0),0)</f>
        <v>0</v>
      </c>
      <c r="T32" s="267">
        <f>IFERROR(IF(INDEX(Tb_Activiteiten[#All],MATCH(SubsidieTabel!$A32,Tb_Activiteiten[[#All],[Subsidiabele_Activiteit]],0),MATCH(SubsidieTabel!T$1,Tb_Activiteiten[#Headers],0))=1,SubsidieTabel!$K32,0),0)</f>
        <v>0</v>
      </c>
      <c r="U32" s="267">
        <f>IFERROR(IF(INDEX(Tb_Activiteiten[#All],MATCH(SubsidieTabel!$A32,Tb_Activiteiten[[#All],[Subsidiabele_Activiteit]],0),MATCH(SubsidieTabel!U$1,Tb_Activiteiten[#Headers],0))=1,SubsidieTabel!$J32,0),0)</f>
        <v>0</v>
      </c>
      <c r="V32" s="267">
        <f>IFERROR(IF(INDEX(Tb_Activiteiten[#All],MATCH(SubsidieTabel!$A32,Tb_Activiteiten[[#All],[Subsidiabele_Activiteit]],0),MATCH(SubsidieTabel!V$1,Tb_Activiteiten[#Headers],0))=1,SubsidieTabel!$K32,0),0)</f>
        <v>0</v>
      </c>
      <c r="W32" s="333">
        <f>IFERROR(IF(INDEX(Tb_Activiteiten[#All],MATCH(SubsidieTabel!$A32,Tb_Activiteiten[[#All],[Subsidiabele_Activiteit]],0),MATCH(SubsidieTabel!Q$1,Tb_Activiteiten[#Headers],0))=1,H32,0),0)</f>
        <v>0</v>
      </c>
      <c r="X32" s="333">
        <f>IFERROR(IF(INDEX(Tb_Activiteiten[#All],MATCH(SubsidieTabel!$A32,Tb_Activiteiten[[#All],[Subsidiabele_Activiteit]],0),MATCH(SubsidieTabel!Q$1,Tb_Activiteiten[#Headers],0))=1,I32,0),0)</f>
        <v>0</v>
      </c>
      <c r="Y32" s="333">
        <f>IFERROR(IF(INDEX(Tb_Activiteiten[#All],MATCH(SubsidieTabel!$A32,Tb_Activiteiten[[#All],[Subsidiabele_Activiteit]],0),MATCH(SubsidieTabel!S$1,Tb_Activiteiten[#Headers],0))=1,H32,0),0)</f>
        <v>0</v>
      </c>
      <c r="Z32" s="333">
        <f>IFERROR(IF(INDEX(Tb_Activiteiten[#All],MATCH(SubsidieTabel!$A32,Tb_Activiteiten[[#All],[Subsidiabele_Activiteit]],0),MATCH(SubsidieTabel!S$1,Tb_Activiteiten[#Headers],0))=1,I32,0),0)</f>
        <v>0</v>
      </c>
      <c r="AA32" s="333">
        <f>IFERROR(IF(INDEX(Tb_Activiteiten[#All],MATCH(SubsidieTabel!$A32,Tb_Activiteiten[[#All],[Subsidiabele_Activiteit]],0),MATCH(SubsidieTabel!O$1,Tb_Activiteiten[#Headers],0))=1,$F32,0),0)</f>
        <v>0</v>
      </c>
      <c r="AB32" s="333">
        <f>IFERROR(IF(INDEX(Tb_Activiteiten[#All],MATCH(SubsidieTabel!$A32,Tb_Activiteiten[[#All],[Subsidiabele_Activiteit]],0),MATCH(SubsidieTabel!O$1,Tb_Activiteiten[#Headers],0))=1,$G32,0),0)</f>
        <v>0</v>
      </c>
      <c r="AD32" s="12" t="str">
        <f t="shared" si="5"/>
        <v>Grondkosten</v>
      </c>
      <c r="AE32" s="68" t="e">
        <f t="shared" si="6"/>
        <v>#REF!</v>
      </c>
      <c r="AF32" s="64" t="e">
        <f>IF(Tb_DBKosten[[#This Row],[Forfait]]=1,SUMIFS(#REF!,#REF!,Tb_DBKosten[[#This Row],[KostenOmschrijving]],#REF!,Tb_DBKosten[[#This Row],[Deelbetaling]]),0)</f>
        <v>#REF!</v>
      </c>
      <c r="AG32" s="64" t="e">
        <f>IF(Tb_DBKosten[[#This Row],[Forfait]]=1,SUMIFS(#REF!,#REF!,Tb_DBKosten[[#This Row],[KostenOmschrijving]],#REF!,Tb_DBKosten[[#This Row],[Deelbetaling]]),0)</f>
        <v>#REF!</v>
      </c>
      <c r="AH32" cm="1">
        <f t="array" ref="AH32">INDEX(Tb_KostenOptiesDB[],MATCH(Tb_DBKosten[[#This Row],[KostenOmschrijving]],Tb_KostenOptiesDB[KostenOptie],0),IFERROR(MATCH(Methode_Keuze,Tb_KostenOptiesDB[#Headers],0),2))</f>
        <v>1</v>
      </c>
      <c r="AI32" s="65">
        <v>0.23</v>
      </c>
      <c r="AJ32" s="64" t="e">
        <f>IF(Tb_DBKosten[[#This Row],[Forfait]]=1,SUMIFS(#REF!,#REF!,Tb_DBKosten[[#This Row],[KostenOmschrijving]],#REF!,Tb_DBKosten[[#This Row],[Deelbetaling]]),0)</f>
        <v>#REF!</v>
      </c>
      <c r="AK32" s="64" t="e">
        <f>IF(Tb_DBKosten[[#This Row],[Forfait]]=1,SUMIFS(#REF!,#REF!,Tb_DBKosten[[#This Row],[KostenOmschrijving]],#REF!,Tb_DBKosten[[#This Row],[Deelbetaling]]),0)</f>
        <v>#REF!</v>
      </c>
      <c r="AL32" s="64" t="e">
        <f>Tb_DBKosten[[#This Row],[Deelbetaling_Aanvraag]]+Tb_DBKosten[[#This Row],[Forfait_Bedrag]]</f>
        <v>#REF!</v>
      </c>
      <c r="AM32" s="64" t="e">
        <f>Tb_DBKosten[[#This Row],[Deelbetaling_Beoordeeld]]+Tb_DBKosten[[#This Row],[Forfait_Bedrag_Beoordeeld]]</f>
        <v>#REF!</v>
      </c>
      <c r="AN32" t="str">
        <f>IF(Tb_DBKosten[[#This Row],[Forfait]]=0,"Dit kostentype hoeft u niet op te geven. Hiervoor wordt een forfait berekend.","")</f>
        <v/>
      </c>
    </row>
    <row r="33" spans="1:40" x14ac:dyDescent="0.25">
      <c r="A33" s="12"/>
      <c r="B33" s="12"/>
      <c r="C33" s="12" t="str">
        <f>IFERROR(VLOOKUP($B33,Tb_ProjectKosten[],4,0),"")</f>
        <v/>
      </c>
      <c r="D33" s="12" t="str" cm="1">
        <f t="array" ref="D33">IFERROR(INDEX(Tb_KostenOpties[],MATCH(B33,Tb_KostenOpties[KostenOptie],0),IFERROR(MATCH(Methode_Keuze,Tb_KostenOpties[#Headers],0),2)),"")</f>
        <v/>
      </c>
      <c r="E33" s="264">
        <f>IFERROR(VLOOKUP(B33,Tb_ProjectKosten[[#All],[KostenOmschrijving]:[Forfait_Percentage]],6,0),0)</f>
        <v>0</v>
      </c>
      <c r="F33" s="265">
        <f>SUMIFS('5. Kosten uitvoering project'!R:R,'5. Kosten uitvoering project'!E:E,SubsidieTabel!A33,'5. Kosten uitvoering project'!F:F,SubsidieTabel!B33)</f>
        <v>0</v>
      </c>
      <c r="G33" s="265">
        <f>SUMIFS('5. Kosten uitvoering project'!S:S,'5. Kosten uitvoering project'!E:E,SubsidieTabel!A33,'5. Kosten uitvoering project'!F:F,SubsidieTabel!B33)</f>
        <v>0</v>
      </c>
      <c r="H33" s="265">
        <f>SUMIFS('5. Kosten uitvoering project'!U:U,'5. Kosten uitvoering project'!E:E,SubsidieTabel!A33,'5. Kosten uitvoering project'!F:F,SubsidieTabel!B33)</f>
        <v>0</v>
      </c>
      <c r="I33" s="265">
        <f>SUMIFS('5. Kosten uitvoering project'!V:V,'5. Kosten uitvoering project'!E:E,SubsidieTabel!A33,'5. Kosten uitvoering project'!F:F,SubsidieTabel!B33)</f>
        <v>0</v>
      </c>
      <c r="J33" s="265">
        <f t="shared" si="0"/>
        <v>0</v>
      </c>
      <c r="K33" s="265">
        <f t="shared" si="1"/>
        <v>0</v>
      </c>
      <c r="L33" s="264" t="str">
        <f>IFERROR(VLOOKUP(A33,Lijsten!$AK:$AL,2,0),"")</f>
        <v/>
      </c>
      <c r="M33" s="265">
        <f t="shared" si="2"/>
        <v>0</v>
      </c>
      <c r="N33" s="265">
        <f t="shared" si="3"/>
        <v>0</v>
      </c>
      <c r="O33" s="265">
        <f>IFERROR(IF(INDEX(Tb_Activiteiten[#All],MATCH(SubsidieTabel!$A33,Tb_Activiteiten[[#All],[Subsidiabele_Activiteit]],0),MATCH(SubsidieTabel!O$1,Tb_Activiteiten[#Headers],0))=1,SubsidieTabel!$J33,0),0)</f>
        <v>0</v>
      </c>
      <c r="P33" s="265">
        <f>IFERROR(IF(INDEX(Tb_Activiteiten[#All],MATCH(SubsidieTabel!$A33,Tb_Activiteiten[[#All],[Subsidiabele_Activiteit]],0),MATCH(SubsidieTabel!P$1,Tb_Activiteiten[#Headers],0))=1,SubsidieTabel!$K33,0),0)</f>
        <v>0</v>
      </c>
      <c r="Q33" s="265">
        <f>IFERROR(IF(INDEX(Tb_Activiteiten[#All],MATCH(SubsidieTabel!$A33,Tb_Activiteiten[[#All],[Subsidiabele_Activiteit]],0),MATCH(SubsidieTabel!Q$1,Tb_Activiteiten[#Headers],0))=1,SubsidieTabel!$J33,0),0)</f>
        <v>0</v>
      </c>
      <c r="R33" s="265">
        <f>IFERROR(IF(INDEX(Tb_Activiteiten[#All],MATCH(SubsidieTabel!$A33,Tb_Activiteiten[[#All],[Subsidiabele_Activiteit]],0),MATCH(SubsidieTabel!R$1,Tb_Activiteiten[#Headers],0))=1,SubsidieTabel!$K33,0),0)</f>
        <v>0</v>
      </c>
      <c r="S33" s="265">
        <f>IFERROR(IF(INDEX(Tb_Activiteiten[#All],MATCH(SubsidieTabel!$A33,Tb_Activiteiten[[#All],[Subsidiabele_Activiteit]],0),MATCH(SubsidieTabel!S$1,Tb_Activiteiten[#Headers],0))=1,SubsidieTabel!$J33,0),0)</f>
        <v>0</v>
      </c>
      <c r="T33" s="265">
        <f>IFERROR(IF(INDEX(Tb_Activiteiten[#All],MATCH(SubsidieTabel!$A33,Tb_Activiteiten[[#All],[Subsidiabele_Activiteit]],0),MATCH(SubsidieTabel!T$1,Tb_Activiteiten[#Headers],0))=1,SubsidieTabel!$K33,0),0)</f>
        <v>0</v>
      </c>
      <c r="U33" s="265">
        <f>IFERROR(IF(INDEX(Tb_Activiteiten[#All],MATCH(SubsidieTabel!$A33,Tb_Activiteiten[[#All],[Subsidiabele_Activiteit]],0),MATCH(SubsidieTabel!U$1,Tb_Activiteiten[#Headers],0))=1,SubsidieTabel!$J33,0),0)</f>
        <v>0</v>
      </c>
      <c r="V33" s="265">
        <f>IFERROR(IF(INDEX(Tb_Activiteiten[#All],MATCH(SubsidieTabel!$A33,Tb_Activiteiten[[#All],[Subsidiabele_Activiteit]],0),MATCH(SubsidieTabel!V$1,Tb_Activiteiten[#Headers],0))=1,SubsidieTabel!$K33,0),0)</f>
        <v>0</v>
      </c>
      <c r="W33" s="64">
        <f>IFERROR(IF(INDEX(Tb_Activiteiten[#All],MATCH(SubsidieTabel!$A33,Tb_Activiteiten[[#All],[Subsidiabele_Activiteit]],0),MATCH(SubsidieTabel!Q$1,Tb_Activiteiten[#Headers],0))=1,H33,0),0)</f>
        <v>0</v>
      </c>
      <c r="X33" s="64">
        <f>IFERROR(IF(INDEX(Tb_Activiteiten[#All],MATCH(SubsidieTabel!$A33,Tb_Activiteiten[[#All],[Subsidiabele_Activiteit]],0),MATCH(SubsidieTabel!Q$1,Tb_Activiteiten[#Headers],0))=1,I33,0),0)</f>
        <v>0</v>
      </c>
      <c r="Y33" s="64">
        <f>IFERROR(IF(INDEX(Tb_Activiteiten[#All],MATCH(SubsidieTabel!$A33,Tb_Activiteiten[[#All],[Subsidiabele_Activiteit]],0),MATCH(SubsidieTabel!S$1,Tb_Activiteiten[#Headers],0))=1,H33,0),0)</f>
        <v>0</v>
      </c>
      <c r="Z33" s="64">
        <f>IFERROR(IF(INDEX(Tb_Activiteiten[#All],MATCH(SubsidieTabel!$A33,Tb_Activiteiten[[#All],[Subsidiabele_Activiteit]],0),MATCH(SubsidieTabel!S$1,Tb_Activiteiten[#Headers],0))=1,I33,0),0)</f>
        <v>0</v>
      </c>
      <c r="AA33" s="64">
        <f>IFERROR(IF(INDEX(Tb_Activiteiten[#All],MATCH(SubsidieTabel!$A33,Tb_Activiteiten[[#All],[Subsidiabele_Activiteit]],0),MATCH(SubsidieTabel!O$1,Tb_Activiteiten[#Headers],0))=1,$F33,0),0)</f>
        <v>0</v>
      </c>
      <c r="AB33" s="64">
        <f>IFERROR(IF(INDEX(Tb_Activiteiten[#All],MATCH(SubsidieTabel!$A33,Tb_Activiteiten[[#All],[Subsidiabele_Activiteit]],0),MATCH(SubsidieTabel!O$1,Tb_Activiteiten[#Headers],0))=1,$G33,0),0)</f>
        <v>0</v>
      </c>
      <c r="AD33" s="12" t="str">
        <f t="shared" si="5"/>
        <v>Bijdrage in natura (overige)</v>
      </c>
      <c r="AE33" t="e">
        <f t="shared" si="6"/>
        <v>#REF!</v>
      </c>
      <c r="AF33" s="64" t="e">
        <f>IF(Tb_DBKosten[[#This Row],[Forfait]]=1,SUMIFS(#REF!,#REF!,Tb_DBKosten[[#This Row],[KostenOmschrijving]],#REF!,Tb_DBKosten[[#This Row],[Deelbetaling]]),0)</f>
        <v>#REF!</v>
      </c>
      <c r="AG33" s="64" t="e">
        <f>IF(Tb_DBKosten[[#This Row],[Forfait]]=1,SUMIFS(#REF!,#REF!,Tb_DBKosten[[#This Row],[KostenOmschrijving]],#REF!,Tb_DBKosten[[#This Row],[Deelbetaling]]),0)</f>
        <v>#REF!</v>
      </c>
      <c r="AH33" cm="1">
        <f t="array" ref="AH33">INDEX(Tb_KostenOptiesDB[],MATCH(Tb_DBKosten[[#This Row],[KostenOmschrijving]],Tb_KostenOptiesDB[KostenOptie],0),IFERROR(MATCH(Methode_Keuze,Tb_KostenOptiesDB[#Headers],0),2))</f>
        <v>1</v>
      </c>
      <c r="AI33" s="65">
        <v>0.23</v>
      </c>
      <c r="AJ33" s="64" t="e">
        <f>IF(Tb_DBKosten[[#This Row],[Forfait]]=1,SUMIFS(#REF!,#REF!,Tb_DBKosten[[#This Row],[KostenOmschrijving]],#REF!,Tb_DBKosten[[#This Row],[Deelbetaling]]),0)</f>
        <v>#REF!</v>
      </c>
      <c r="AK33" s="64" t="e">
        <f>IF(Tb_DBKosten[[#This Row],[Forfait]]=1,SUMIFS(#REF!,#REF!,Tb_DBKosten[[#This Row],[KostenOmschrijving]],#REF!,Tb_DBKosten[[#This Row],[Deelbetaling]]),0)</f>
        <v>#REF!</v>
      </c>
      <c r="AL33" s="64" t="e">
        <f>Tb_DBKosten[[#This Row],[Deelbetaling_Aanvraag]]+Tb_DBKosten[[#This Row],[Forfait_Bedrag]]</f>
        <v>#REF!</v>
      </c>
      <c r="AM33" s="64" t="e">
        <f>Tb_DBKosten[[#This Row],[Deelbetaling_Beoordeeld]]+Tb_DBKosten[[#This Row],[Forfait_Bedrag_Beoordeeld]]</f>
        <v>#REF!</v>
      </c>
      <c r="AN33" t="str">
        <f>IF(Tb_DBKosten[[#This Row],[Forfait]]=0,"Dit kostentype hoeft u niet op te geven. Hiervoor wordt een forfait berekend.","")</f>
        <v/>
      </c>
    </row>
    <row r="34" spans="1:40" x14ac:dyDescent="0.25">
      <c r="A34" s="63"/>
      <c r="B34" s="63"/>
      <c r="C34" s="63" t="str">
        <f>IFERROR(VLOOKUP($B34,Tb_ProjectKosten[],4,0),"")</f>
        <v/>
      </c>
      <c r="D34" s="63" t="str" cm="1">
        <f t="array" ref="D34">IFERROR(INDEX(Tb_KostenOpties[],MATCH(B34,Tb_KostenOpties[KostenOptie],0),IFERROR(MATCH(Methode_Keuze,Tb_KostenOpties[#Headers],0),2)),"")</f>
        <v/>
      </c>
      <c r="E34" s="266">
        <f>IFERROR(VLOOKUP(B34,Tb_ProjectKosten[[#All],[KostenOmschrijving]:[Forfait_Percentage]],6,0),0)</f>
        <v>0</v>
      </c>
      <c r="F34" s="267">
        <f>SUMIFS('5. Kosten uitvoering project'!R:R,'5. Kosten uitvoering project'!E:E,SubsidieTabel!A34,'5. Kosten uitvoering project'!F:F,SubsidieTabel!B34)</f>
        <v>0</v>
      </c>
      <c r="G34" s="267">
        <f>SUMIFS('5. Kosten uitvoering project'!S:S,'5. Kosten uitvoering project'!E:E,SubsidieTabel!A34,'5. Kosten uitvoering project'!F:F,SubsidieTabel!B34)</f>
        <v>0</v>
      </c>
      <c r="H34" s="267">
        <f>SUMIFS('5. Kosten uitvoering project'!U:U,'5. Kosten uitvoering project'!E:E,SubsidieTabel!A34,'5. Kosten uitvoering project'!F:F,SubsidieTabel!B34)</f>
        <v>0</v>
      </c>
      <c r="I34" s="267">
        <f>SUMIFS('5. Kosten uitvoering project'!V:V,'5. Kosten uitvoering project'!E:E,SubsidieTabel!A34,'5. Kosten uitvoering project'!F:F,SubsidieTabel!B34)</f>
        <v>0</v>
      </c>
      <c r="J34" s="267">
        <f t="shared" si="0"/>
        <v>0</v>
      </c>
      <c r="K34" s="267">
        <f t="shared" si="1"/>
        <v>0</v>
      </c>
      <c r="L34" s="266" t="str">
        <f>IFERROR(VLOOKUP(A34,Lijsten!$AK:$AL,2,0),"")</f>
        <v/>
      </c>
      <c r="M34" s="267">
        <f t="shared" si="2"/>
        <v>0</v>
      </c>
      <c r="N34" s="267">
        <f t="shared" si="3"/>
        <v>0</v>
      </c>
      <c r="O34" s="267">
        <f>IFERROR(IF(INDEX(Tb_Activiteiten[#All],MATCH(SubsidieTabel!$A34,Tb_Activiteiten[[#All],[Subsidiabele_Activiteit]],0),MATCH(SubsidieTabel!O$1,Tb_Activiteiten[#Headers],0))=1,SubsidieTabel!$J34,0),0)</f>
        <v>0</v>
      </c>
      <c r="P34" s="267">
        <f>IFERROR(IF(INDEX(Tb_Activiteiten[#All],MATCH(SubsidieTabel!$A34,Tb_Activiteiten[[#All],[Subsidiabele_Activiteit]],0),MATCH(SubsidieTabel!P$1,Tb_Activiteiten[#Headers],0))=1,SubsidieTabel!$K34,0),0)</f>
        <v>0</v>
      </c>
      <c r="Q34" s="267">
        <f>IFERROR(IF(INDEX(Tb_Activiteiten[#All],MATCH(SubsidieTabel!$A34,Tb_Activiteiten[[#All],[Subsidiabele_Activiteit]],0),MATCH(SubsidieTabel!Q$1,Tb_Activiteiten[#Headers],0))=1,SubsidieTabel!$J34,0),0)</f>
        <v>0</v>
      </c>
      <c r="R34" s="267">
        <f>IFERROR(IF(INDEX(Tb_Activiteiten[#All],MATCH(SubsidieTabel!$A34,Tb_Activiteiten[[#All],[Subsidiabele_Activiteit]],0),MATCH(SubsidieTabel!R$1,Tb_Activiteiten[#Headers],0))=1,SubsidieTabel!$K34,0),0)</f>
        <v>0</v>
      </c>
      <c r="S34" s="267">
        <f>IFERROR(IF(INDEX(Tb_Activiteiten[#All],MATCH(SubsidieTabel!$A34,Tb_Activiteiten[[#All],[Subsidiabele_Activiteit]],0),MATCH(SubsidieTabel!S$1,Tb_Activiteiten[#Headers],0))=1,SubsidieTabel!$J34,0),0)</f>
        <v>0</v>
      </c>
      <c r="T34" s="267">
        <f>IFERROR(IF(INDEX(Tb_Activiteiten[#All],MATCH(SubsidieTabel!$A34,Tb_Activiteiten[[#All],[Subsidiabele_Activiteit]],0),MATCH(SubsidieTabel!T$1,Tb_Activiteiten[#Headers],0))=1,SubsidieTabel!$K34,0),0)</f>
        <v>0</v>
      </c>
      <c r="U34" s="267">
        <f>IFERROR(IF(INDEX(Tb_Activiteiten[#All],MATCH(SubsidieTabel!$A34,Tb_Activiteiten[[#All],[Subsidiabele_Activiteit]],0),MATCH(SubsidieTabel!U$1,Tb_Activiteiten[#Headers],0))=1,SubsidieTabel!$J34,0),0)</f>
        <v>0</v>
      </c>
      <c r="V34" s="267">
        <f>IFERROR(IF(INDEX(Tb_Activiteiten[#All],MATCH(SubsidieTabel!$A34,Tb_Activiteiten[[#All],[Subsidiabele_Activiteit]],0),MATCH(SubsidieTabel!V$1,Tb_Activiteiten[#Headers],0))=1,SubsidieTabel!$K34,0),0)</f>
        <v>0</v>
      </c>
      <c r="W34" s="333">
        <f>IFERROR(IF(INDEX(Tb_Activiteiten[#All],MATCH(SubsidieTabel!$A34,Tb_Activiteiten[[#All],[Subsidiabele_Activiteit]],0),MATCH(SubsidieTabel!Q$1,Tb_Activiteiten[#Headers],0))=1,H34,0),0)</f>
        <v>0</v>
      </c>
      <c r="X34" s="333">
        <f>IFERROR(IF(INDEX(Tb_Activiteiten[#All],MATCH(SubsidieTabel!$A34,Tb_Activiteiten[[#All],[Subsidiabele_Activiteit]],0),MATCH(SubsidieTabel!Q$1,Tb_Activiteiten[#Headers],0))=1,I34,0),0)</f>
        <v>0</v>
      </c>
      <c r="Y34" s="333">
        <f>IFERROR(IF(INDEX(Tb_Activiteiten[#All],MATCH(SubsidieTabel!$A34,Tb_Activiteiten[[#All],[Subsidiabele_Activiteit]],0),MATCH(SubsidieTabel!S$1,Tb_Activiteiten[#Headers],0))=1,H34,0),0)</f>
        <v>0</v>
      </c>
      <c r="Z34" s="333">
        <f>IFERROR(IF(INDEX(Tb_Activiteiten[#All],MATCH(SubsidieTabel!$A34,Tb_Activiteiten[[#All],[Subsidiabele_Activiteit]],0),MATCH(SubsidieTabel!S$1,Tb_Activiteiten[#Headers],0))=1,I34,0),0)</f>
        <v>0</v>
      </c>
      <c r="AA34" s="333">
        <f>IFERROR(IF(INDEX(Tb_Activiteiten[#All],MATCH(SubsidieTabel!$A34,Tb_Activiteiten[[#All],[Subsidiabele_Activiteit]],0),MATCH(SubsidieTabel!O$1,Tb_Activiteiten[#Headers],0))=1,$F34,0),0)</f>
        <v>0</v>
      </c>
      <c r="AB34" s="333">
        <f>IFERROR(IF(INDEX(Tb_Activiteiten[#All],MATCH(SubsidieTabel!$A34,Tb_Activiteiten[[#All],[Subsidiabele_Activiteit]],0),MATCH(SubsidieTabel!O$1,Tb_Activiteiten[#Headers],0))=1,$G34,0),0)</f>
        <v>0</v>
      </c>
      <c r="AD34" s="12" t="str">
        <f t="shared" si="5"/>
        <v>Bijdrage in natura (vrijwilligers)</v>
      </c>
      <c r="AE34" s="68" t="e">
        <f t="shared" si="6"/>
        <v>#REF!</v>
      </c>
      <c r="AF34" s="64" t="e">
        <f>IF(Tb_DBKosten[[#This Row],[Forfait]]=1,SUMIFS(#REF!,#REF!,Tb_DBKosten[[#This Row],[KostenOmschrijving]],#REF!,Tb_DBKosten[[#This Row],[Deelbetaling]]),0)</f>
        <v>#REF!</v>
      </c>
      <c r="AG34" s="64" t="e">
        <f>IF(Tb_DBKosten[[#This Row],[Forfait]]=1,SUMIFS(#REF!,#REF!,Tb_DBKosten[[#This Row],[KostenOmschrijving]],#REF!,Tb_DBKosten[[#This Row],[Deelbetaling]]),0)</f>
        <v>#REF!</v>
      </c>
      <c r="AH34" cm="1">
        <f t="array" ref="AH34">INDEX(Tb_KostenOptiesDB[],MATCH(Tb_DBKosten[[#This Row],[KostenOmschrijving]],Tb_KostenOptiesDB[KostenOptie],0),IFERROR(MATCH(Methode_Keuze,Tb_KostenOptiesDB[#Headers],0),2))</f>
        <v>1</v>
      </c>
      <c r="AI34" s="65">
        <v>0.23</v>
      </c>
      <c r="AJ34" s="64" t="e">
        <f>IF(Tb_DBKosten[[#This Row],[Forfait]]=1,SUMIFS(#REF!,#REF!,Tb_DBKosten[[#This Row],[KostenOmschrijving]],#REF!,Tb_DBKosten[[#This Row],[Deelbetaling]]),0)</f>
        <v>#REF!</v>
      </c>
      <c r="AK34" s="64" t="e">
        <f>IF(Tb_DBKosten[[#This Row],[Forfait]]=1,SUMIFS(#REF!,#REF!,Tb_DBKosten[[#This Row],[KostenOmschrijving]],#REF!,Tb_DBKosten[[#This Row],[Deelbetaling]]),0)</f>
        <v>#REF!</v>
      </c>
      <c r="AL34" s="64" t="e">
        <f>Tb_DBKosten[[#This Row],[Deelbetaling_Aanvraag]]+Tb_DBKosten[[#This Row],[Forfait_Bedrag]]</f>
        <v>#REF!</v>
      </c>
      <c r="AM34" s="64" t="e">
        <f>Tb_DBKosten[[#This Row],[Deelbetaling_Beoordeeld]]+Tb_DBKosten[[#This Row],[Forfait_Bedrag_Beoordeeld]]</f>
        <v>#REF!</v>
      </c>
      <c r="AN34" t="str">
        <f>IF(Tb_DBKosten[[#This Row],[Forfait]]=0,"Dit kostentype hoeft u niet op te geven. Hiervoor wordt een forfait berekend.","")</f>
        <v/>
      </c>
    </row>
    <row r="35" spans="1:40" x14ac:dyDescent="0.25">
      <c r="A35" s="12"/>
      <c r="B35" s="12"/>
      <c r="C35" s="12" t="str">
        <f>IFERROR(VLOOKUP($B35,Tb_ProjectKosten[],4,0),"")</f>
        <v/>
      </c>
      <c r="D35" s="12" t="str" cm="1">
        <f t="array" ref="D35">IFERROR(INDEX(Tb_KostenOpties[],MATCH(B35,Tb_KostenOpties[KostenOptie],0),IFERROR(MATCH(Methode_Keuze,Tb_KostenOpties[#Headers],0),2)),"")</f>
        <v/>
      </c>
      <c r="E35" s="264">
        <f>IFERROR(VLOOKUP(B35,Tb_ProjectKosten[[#All],[KostenOmschrijving]:[Forfait_Percentage]],6,0),0)</f>
        <v>0</v>
      </c>
      <c r="F35" s="265">
        <f>SUMIFS('5. Kosten uitvoering project'!R:R,'5. Kosten uitvoering project'!E:E,SubsidieTabel!A35,'5. Kosten uitvoering project'!F:F,SubsidieTabel!B35)</f>
        <v>0</v>
      </c>
      <c r="G35" s="265">
        <f>SUMIFS('5. Kosten uitvoering project'!S:S,'5. Kosten uitvoering project'!E:E,SubsidieTabel!A35,'5. Kosten uitvoering project'!F:F,SubsidieTabel!B35)</f>
        <v>0</v>
      </c>
      <c r="H35" s="265">
        <f>SUMIFS('5. Kosten uitvoering project'!U:U,'5. Kosten uitvoering project'!E:E,SubsidieTabel!A35,'5. Kosten uitvoering project'!F:F,SubsidieTabel!B35)</f>
        <v>0</v>
      </c>
      <c r="I35" s="265">
        <f>SUMIFS('5. Kosten uitvoering project'!V:V,'5. Kosten uitvoering project'!E:E,SubsidieTabel!A35,'5. Kosten uitvoering project'!F:F,SubsidieTabel!B35)</f>
        <v>0</v>
      </c>
      <c r="J35" s="265">
        <f t="shared" si="0"/>
        <v>0</v>
      </c>
      <c r="K35" s="265">
        <f t="shared" si="1"/>
        <v>0</v>
      </c>
      <c r="L35" s="264" t="str">
        <f>IFERROR(VLOOKUP(A35,Lijsten!$AK:$AL,2,0),"")</f>
        <v/>
      </c>
      <c r="M35" s="265">
        <f t="shared" si="2"/>
        <v>0</v>
      </c>
      <c r="N35" s="265">
        <f t="shared" si="3"/>
        <v>0</v>
      </c>
      <c r="O35" s="265">
        <f>IFERROR(IF(INDEX(Tb_Activiteiten[#All],MATCH(SubsidieTabel!$A35,Tb_Activiteiten[[#All],[Subsidiabele_Activiteit]],0),MATCH(SubsidieTabel!O$1,Tb_Activiteiten[#Headers],0))=1,SubsidieTabel!$J35,0),0)</f>
        <v>0</v>
      </c>
      <c r="P35" s="265">
        <f>IFERROR(IF(INDEX(Tb_Activiteiten[#All],MATCH(SubsidieTabel!$A35,Tb_Activiteiten[[#All],[Subsidiabele_Activiteit]],0),MATCH(SubsidieTabel!P$1,Tb_Activiteiten[#Headers],0))=1,SubsidieTabel!$K35,0),0)</f>
        <v>0</v>
      </c>
      <c r="Q35" s="265">
        <f>IFERROR(IF(INDEX(Tb_Activiteiten[#All],MATCH(SubsidieTabel!$A35,Tb_Activiteiten[[#All],[Subsidiabele_Activiteit]],0),MATCH(SubsidieTabel!Q$1,Tb_Activiteiten[#Headers],0))=1,SubsidieTabel!$J35,0),0)</f>
        <v>0</v>
      </c>
      <c r="R35" s="265">
        <f>IFERROR(IF(INDEX(Tb_Activiteiten[#All],MATCH(SubsidieTabel!$A35,Tb_Activiteiten[[#All],[Subsidiabele_Activiteit]],0),MATCH(SubsidieTabel!R$1,Tb_Activiteiten[#Headers],0))=1,SubsidieTabel!$K35,0),0)</f>
        <v>0</v>
      </c>
      <c r="S35" s="265">
        <f>IFERROR(IF(INDEX(Tb_Activiteiten[#All],MATCH(SubsidieTabel!$A35,Tb_Activiteiten[[#All],[Subsidiabele_Activiteit]],0),MATCH(SubsidieTabel!S$1,Tb_Activiteiten[#Headers],0))=1,SubsidieTabel!$J35,0),0)</f>
        <v>0</v>
      </c>
      <c r="T35" s="265">
        <f>IFERROR(IF(INDEX(Tb_Activiteiten[#All],MATCH(SubsidieTabel!$A35,Tb_Activiteiten[[#All],[Subsidiabele_Activiteit]],0),MATCH(SubsidieTabel!T$1,Tb_Activiteiten[#Headers],0))=1,SubsidieTabel!$K35,0),0)</f>
        <v>0</v>
      </c>
      <c r="U35" s="265">
        <f>IFERROR(IF(INDEX(Tb_Activiteiten[#All],MATCH(SubsidieTabel!$A35,Tb_Activiteiten[[#All],[Subsidiabele_Activiteit]],0),MATCH(SubsidieTabel!U$1,Tb_Activiteiten[#Headers],0))=1,SubsidieTabel!$J35,0),0)</f>
        <v>0</v>
      </c>
      <c r="V35" s="265">
        <f>IFERROR(IF(INDEX(Tb_Activiteiten[#All],MATCH(SubsidieTabel!$A35,Tb_Activiteiten[[#All],[Subsidiabele_Activiteit]],0),MATCH(SubsidieTabel!V$1,Tb_Activiteiten[#Headers],0))=1,SubsidieTabel!$K35,0),0)</f>
        <v>0</v>
      </c>
      <c r="W35" s="64">
        <f>IFERROR(IF(INDEX(Tb_Activiteiten[#All],MATCH(SubsidieTabel!$A35,Tb_Activiteiten[[#All],[Subsidiabele_Activiteit]],0),MATCH(SubsidieTabel!Q$1,Tb_Activiteiten[#Headers],0))=1,H35,0),0)</f>
        <v>0</v>
      </c>
      <c r="X35" s="64">
        <f>IFERROR(IF(INDEX(Tb_Activiteiten[#All],MATCH(SubsidieTabel!$A35,Tb_Activiteiten[[#All],[Subsidiabele_Activiteit]],0),MATCH(SubsidieTabel!Q$1,Tb_Activiteiten[#Headers],0))=1,I35,0),0)</f>
        <v>0</v>
      </c>
      <c r="Y35" s="64">
        <f>IFERROR(IF(INDEX(Tb_Activiteiten[#All],MATCH(SubsidieTabel!$A35,Tb_Activiteiten[[#All],[Subsidiabele_Activiteit]],0),MATCH(SubsidieTabel!S$1,Tb_Activiteiten[#Headers],0))=1,H35,0),0)</f>
        <v>0</v>
      </c>
      <c r="Z35" s="64">
        <f>IFERROR(IF(INDEX(Tb_Activiteiten[#All],MATCH(SubsidieTabel!$A35,Tb_Activiteiten[[#All],[Subsidiabele_Activiteit]],0),MATCH(SubsidieTabel!S$1,Tb_Activiteiten[#Headers],0))=1,I35,0),0)</f>
        <v>0</v>
      </c>
      <c r="AA35" s="64">
        <f>IFERROR(IF(INDEX(Tb_Activiteiten[#All],MATCH(SubsidieTabel!$A35,Tb_Activiteiten[[#All],[Subsidiabele_Activiteit]],0),MATCH(SubsidieTabel!O$1,Tb_Activiteiten[#Headers],0))=1,$F35,0),0)</f>
        <v>0</v>
      </c>
      <c r="AB35" s="64">
        <f>IFERROR(IF(INDEX(Tb_Activiteiten[#All],MATCH(SubsidieTabel!$A35,Tb_Activiteiten[[#All],[Subsidiabele_Activiteit]],0),MATCH(SubsidieTabel!O$1,Tb_Activiteiten[#Headers],0))=1,$G35,0),0)</f>
        <v>0</v>
      </c>
      <c r="AD35" s="160" t="str">
        <f t="shared" si="5"/>
        <v>Afschrijvingskosten</v>
      </c>
      <c r="AE35" t="e">
        <f t="shared" si="6"/>
        <v>#REF!</v>
      </c>
      <c r="AF35" s="64" t="e">
        <f>IF(Tb_DBKosten[[#This Row],[Forfait]]=1,SUMIFS(#REF!,#REF!,Tb_DBKosten[[#This Row],[KostenOmschrijving]],#REF!,Tb_DBKosten[[#This Row],[Deelbetaling]]),0)</f>
        <v>#REF!</v>
      </c>
      <c r="AG35" s="64" t="e">
        <f>IF(Tb_DBKosten[[#This Row],[Forfait]]=1,SUMIFS(#REF!,#REF!,Tb_DBKosten[[#This Row],[KostenOmschrijving]],#REF!,Tb_DBKosten[[#This Row],[Deelbetaling]]),0)</f>
        <v>#REF!</v>
      </c>
      <c r="AH35" cm="1">
        <f t="array" ref="AH35">INDEX(Tb_KostenOptiesDB[],MATCH(Tb_DBKosten[[#This Row],[KostenOmschrijving]],Tb_KostenOptiesDB[KostenOptie],0),IFERROR(MATCH(Methode_Keuze,Tb_KostenOptiesDB[#Headers],0),2))</f>
        <v>1</v>
      </c>
      <c r="AI35" s="65">
        <v>0.23</v>
      </c>
      <c r="AJ35" s="64" t="e">
        <f>IF(Tb_DBKosten[[#This Row],[Forfait]]=1,SUMIFS(#REF!,#REF!,Tb_DBKosten[[#This Row],[KostenOmschrijving]],#REF!,Tb_DBKosten[[#This Row],[Deelbetaling]]),0)</f>
        <v>#REF!</v>
      </c>
      <c r="AK35" s="64" t="e">
        <f>IF(Tb_DBKosten[[#This Row],[Forfait]]=1,SUMIFS(#REF!,#REF!,Tb_DBKosten[[#This Row],[KostenOmschrijving]],#REF!,Tb_DBKosten[[#This Row],[Deelbetaling]]),0)</f>
        <v>#REF!</v>
      </c>
      <c r="AL35" s="64" t="e">
        <f>Tb_DBKosten[[#This Row],[Deelbetaling_Aanvraag]]+Tb_DBKosten[[#This Row],[Forfait_Bedrag]]</f>
        <v>#REF!</v>
      </c>
      <c r="AM35" s="64" t="e">
        <f>Tb_DBKosten[[#This Row],[Deelbetaling_Beoordeeld]]+Tb_DBKosten[[#This Row],[Forfait_Bedrag_Beoordeeld]]</f>
        <v>#REF!</v>
      </c>
      <c r="AN35" t="str">
        <f>IF(Tb_DBKosten[[#This Row],[Forfait]]=0,"Dit kostentype hoeft u niet op te geven. Hiervoor wordt een forfait berekend.","")</f>
        <v/>
      </c>
    </row>
    <row r="36" spans="1:40" x14ac:dyDescent="0.25">
      <c r="A36" s="63"/>
      <c r="B36" s="63"/>
      <c r="C36" s="63" t="str">
        <f>IFERROR(VLOOKUP($B36,Tb_ProjectKosten[],4,0),"")</f>
        <v/>
      </c>
      <c r="D36" s="63" t="str" cm="1">
        <f t="array" ref="D36">IFERROR(INDEX(Tb_KostenOpties[],MATCH(B36,Tb_KostenOpties[KostenOptie],0),IFERROR(MATCH(Methode_Keuze,Tb_KostenOpties[#Headers],0),2)),"")</f>
        <v/>
      </c>
      <c r="E36" s="266">
        <f>IFERROR(VLOOKUP(B36,Tb_ProjectKosten[[#All],[KostenOmschrijving]:[Forfait_Percentage]],6,0),0)</f>
        <v>0</v>
      </c>
      <c r="F36" s="267">
        <f>SUMIFS('5. Kosten uitvoering project'!R:R,'5. Kosten uitvoering project'!E:E,SubsidieTabel!A36,'5. Kosten uitvoering project'!F:F,SubsidieTabel!B36)</f>
        <v>0</v>
      </c>
      <c r="G36" s="267">
        <f>SUMIFS('5. Kosten uitvoering project'!S:S,'5. Kosten uitvoering project'!E:E,SubsidieTabel!A36,'5. Kosten uitvoering project'!F:F,SubsidieTabel!B36)</f>
        <v>0</v>
      </c>
      <c r="H36" s="267">
        <f>SUMIFS('5. Kosten uitvoering project'!U:U,'5. Kosten uitvoering project'!E:E,SubsidieTabel!A36,'5. Kosten uitvoering project'!F:F,SubsidieTabel!B36)</f>
        <v>0</v>
      </c>
      <c r="I36" s="267">
        <f>SUMIFS('5. Kosten uitvoering project'!V:V,'5. Kosten uitvoering project'!E:E,SubsidieTabel!A36,'5. Kosten uitvoering project'!F:F,SubsidieTabel!B36)</f>
        <v>0</v>
      </c>
      <c r="J36" s="267">
        <f t="shared" si="0"/>
        <v>0</v>
      </c>
      <c r="K36" s="267">
        <f t="shared" si="1"/>
        <v>0</v>
      </c>
      <c r="L36" s="266" t="str">
        <f>IFERROR(VLOOKUP(A36,Lijsten!$AK:$AL,2,0),"")</f>
        <v/>
      </c>
      <c r="M36" s="267">
        <f t="shared" si="2"/>
        <v>0</v>
      </c>
      <c r="N36" s="267">
        <f t="shared" si="3"/>
        <v>0</v>
      </c>
      <c r="O36" s="267">
        <f>IFERROR(IF(INDEX(Tb_Activiteiten[#All],MATCH(SubsidieTabel!$A36,Tb_Activiteiten[[#All],[Subsidiabele_Activiteit]],0),MATCH(SubsidieTabel!O$1,Tb_Activiteiten[#Headers],0))=1,SubsidieTabel!$J36,0),0)</f>
        <v>0</v>
      </c>
      <c r="P36" s="267">
        <f>IFERROR(IF(INDEX(Tb_Activiteiten[#All],MATCH(SubsidieTabel!$A36,Tb_Activiteiten[[#All],[Subsidiabele_Activiteit]],0),MATCH(SubsidieTabel!P$1,Tb_Activiteiten[#Headers],0))=1,SubsidieTabel!$K36,0),0)</f>
        <v>0</v>
      </c>
      <c r="Q36" s="267">
        <f>IFERROR(IF(INDEX(Tb_Activiteiten[#All],MATCH(SubsidieTabel!$A36,Tb_Activiteiten[[#All],[Subsidiabele_Activiteit]],0),MATCH(SubsidieTabel!Q$1,Tb_Activiteiten[#Headers],0))=1,SubsidieTabel!$J36,0),0)</f>
        <v>0</v>
      </c>
      <c r="R36" s="267">
        <f>IFERROR(IF(INDEX(Tb_Activiteiten[#All],MATCH(SubsidieTabel!$A36,Tb_Activiteiten[[#All],[Subsidiabele_Activiteit]],0),MATCH(SubsidieTabel!R$1,Tb_Activiteiten[#Headers],0))=1,SubsidieTabel!$K36,0),0)</f>
        <v>0</v>
      </c>
      <c r="S36" s="267">
        <f>IFERROR(IF(INDEX(Tb_Activiteiten[#All],MATCH(SubsidieTabel!$A36,Tb_Activiteiten[[#All],[Subsidiabele_Activiteit]],0),MATCH(SubsidieTabel!S$1,Tb_Activiteiten[#Headers],0))=1,SubsidieTabel!$J36,0),0)</f>
        <v>0</v>
      </c>
      <c r="T36" s="267">
        <f>IFERROR(IF(INDEX(Tb_Activiteiten[#All],MATCH(SubsidieTabel!$A36,Tb_Activiteiten[[#All],[Subsidiabele_Activiteit]],0),MATCH(SubsidieTabel!T$1,Tb_Activiteiten[#Headers],0))=1,SubsidieTabel!$K36,0),0)</f>
        <v>0</v>
      </c>
      <c r="U36" s="267">
        <f>IFERROR(IF(INDEX(Tb_Activiteiten[#All],MATCH(SubsidieTabel!$A36,Tb_Activiteiten[[#All],[Subsidiabele_Activiteit]],0),MATCH(SubsidieTabel!U$1,Tb_Activiteiten[#Headers],0))=1,SubsidieTabel!$J36,0),0)</f>
        <v>0</v>
      </c>
      <c r="V36" s="267">
        <f>IFERROR(IF(INDEX(Tb_Activiteiten[#All],MATCH(SubsidieTabel!$A36,Tb_Activiteiten[[#All],[Subsidiabele_Activiteit]],0),MATCH(SubsidieTabel!V$1,Tb_Activiteiten[#Headers],0))=1,SubsidieTabel!$K36,0),0)</f>
        <v>0</v>
      </c>
      <c r="W36" s="333">
        <f>IFERROR(IF(INDEX(Tb_Activiteiten[#All],MATCH(SubsidieTabel!$A36,Tb_Activiteiten[[#All],[Subsidiabele_Activiteit]],0),MATCH(SubsidieTabel!Q$1,Tb_Activiteiten[#Headers],0))=1,H36,0),0)</f>
        <v>0</v>
      </c>
      <c r="X36" s="333">
        <f>IFERROR(IF(INDEX(Tb_Activiteiten[#All],MATCH(SubsidieTabel!$A36,Tb_Activiteiten[[#All],[Subsidiabele_Activiteit]],0),MATCH(SubsidieTabel!Q$1,Tb_Activiteiten[#Headers],0))=1,I36,0),0)</f>
        <v>0</v>
      </c>
      <c r="Y36" s="333">
        <f>IFERROR(IF(INDEX(Tb_Activiteiten[#All],MATCH(SubsidieTabel!$A36,Tb_Activiteiten[[#All],[Subsidiabele_Activiteit]],0),MATCH(SubsidieTabel!S$1,Tb_Activiteiten[#Headers],0))=1,H36,0),0)</f>
        <v>0</v>
      </c>
      <c r="Z36" s="333">
        <f>IFERROR(IF(INDEX(Tb_Activiteiten[#All],MATCH(SubsidieTabel!$A36,Tb_Activiteiten[[#All],[Subsidiabele_Activiteit]],0),MATCH(SubsidieTabel!S$1,Tb_Activiteiten[#Headers],0))=1,I36,0),0)</f>
        <v>0</v>
      </c>
      <c r="AA36" s="333">
        <f>IFERROR(IF(INDEX(Tb_Activiteiten[#All],MATCH(SubsidieTabel!$A36,Tb_Activiteiten[[#All],[Subsidiabele_Activiteit]],0),MATCH(SubsidieTabel!O$1,Tb_Activiteiten[#Headers],0))=1,$F36,0),0)</f>
        <v>0</v>
      </c>
      <c r="AB36" s="333">
        <f>IFERROR(IF(INDEX(Tb_Activiteiten[#All],MATCH(SubsidieTabel!$A36,Tb_Activiteiten[[#All],[Subsidiabele_Activiteit]],0),MATCH(SubsidieTabel!O$1,Tb_Activiteiten[#Headers],0))=1,$G36,0),0)</f>
        <v>0</v>
      </c>
      <c r="AD36" s="160" t="str">
        <f t="shared" si="5"/>
        <v>Vergoeding</v>
      </c>
      <c r="AE36" s="68" t="e">
        <f>IF(Keuze_DB_Nr&lt;&gt;"",Keuze_DB_Nr,"")</f>
        <v>#REF!</v>
      </c>
      <c r="AF36" s="64" t="e">
        <f>IF(Tb_DBKosten[[#This Row],[Forfait]]=1,SUMIFS(#REF!,#REF!,Tb_DBKosten[[#This Row],[KostenOmschrijving]],#REF!,Tb_DBKosten[[#This Row],[Deelbetaling]]),0)</f>
        <v>#REF!</v>
      </c>
      <c r="AG36" s="64" t="e">
        <f>IF(Tb_DBKosten[[#This Row],[Forfait]]=1,SUMIFS(#REF!,#REF!,Tb_DBKosten[[#This Row],[KostenOmschrijving]],#REF!,Tb_DBKosten[[#This Row],[Deelbetaling]]),0)</f>
        <v>#REF!</v>
      </c>
      <c r="AH36" cm="1">
        <f t="array" ref="AH36">INDEX(Tb_KostenOptiesDB[],MATCH(Tb_DBKosten[[#This Row],[KostenOmschrijving]],Tb_KostenOptiesDB[KostenOptie],0),IFERROR(MATCH(Methode_Keuze,Tb_KostenOptiesDB[#Headers],0),2))</f>
        <v>1</v>
      </c>
      <c r="AI36" s="65">
        <v>0</v>
      </c>
      <c r="AJ36" s="64" t="e">
        <f>IF(Tb_DBKosten[[#This Row],[Forfait]]=1,SUMIFS(#REF!,#REF!,Tb_DBKosten[[#This Row],[KostenOmschrijving]],#REF!,Tb_DBKosten[[#This Row],[Deelbetaling]]),0)</f>
        <v>#REF!</v>
      </c>
      <c r="AK36" s="64" t="e">
        <f>IF(Tb_DBKosten[[#This Row],[Forfait]]=1,SUMIFS(#REF!,#REF!,Tb_DBKosten[[#This Row],[KostenOmschrijving]],#REF!,Tb_DBKosten[[#This Row],[Deelbetaling]]),0)</f>
        <v>#REF!</v>
      </c>
      <c r="AL36" s="64" t="e">
        <f>Tb_DBKosten[[#This Row],[Deelbetaling_Aanvraag]]+Tb_DBKosten[[#This Row],[Forfait_Bedrag]]</f>
        <v>#REF!</v>
      </c>
      <c r="AM36" s="64" t="e">
        <f>Tb_DBKosten[[#This Row],[Deelbetaling_Beoordeeld]]+Tb_DBKosten[[#This Row],[Forfait_Bedrag_Beoordeeld]]</f>
        <v>#REF!</v>
      </c>
      <c r="AN36" t="str">
        <f>IF(Tb_DBKosten[[#This Row],[Forfait]]=0,"Dit kostentype hoeft u niet op te geven. Hiervoor wordt een forfait berekend.","")</f>
        <v/>
      </c>
    </row>
    <row r="37" spans="1:40" x14ac:dyDescent="0.25">
      <c r="A37" s="12"/>
      <c r="B37" s="12"/>
      <c r="C37" s="12" t="str">
        <f>IFERROR(VLOOKUP($B37,Tb_ProjectKosten[],4,0),"")</f>
        <v/>
      </c>
      <c r="D37" s="12" t="str" cm="1">
        <f t="array" ref="D37">IFERROR(INDEX(Tb_KostenOpties[],MATCH(B37,Tb_KostenOpties[KostenOptie],0),IFERROR(MATCH(Methode_Keuze,Tb_KostenOpties[#Headers],0),2)),"")</f>
        <v/>
      </c>
      <c r="E37" s="264">
        <f>IFERROR(VLOOKUP(B37,Tb_ProjectKosten[[#All],[KostenOmschrijving]:[Forfait_Percentage]],6,0),0)</f>
        <v>0</v>
      </c>
      <c r="F37" s="265">
        <f>SUMIFS('5. Kosten uitvoering project'!R:R,'5. Kosten uitvoering project'!E:E,SubsidieTabel!A37,'5. Kosten uitvoering project'!F:F,SubsidieTabel!B37)</f>
        <v>0</v>
      </c>
      <c r="G37" s="265">
        <f>SUMIFS('5. Kosten uitvoering project'!S:S,'5. Kosten uitvoering project'!E:E,SubsidieTabel!A37,'5. Kosten uitvoering project'!F:F,SubsidieTabel!B37)</f>
        <v>0</v>
      </c>
      <c r="H37" s="265">
        <f>SUMIFS('5. Kosten uitvoering project'!U:U,'5. Kosten uitvoering project'!E:E,SubsidieTabel!A37,'5. Kosten uitvoering project'!F:F,SubsidieTabel!B37)</f>
        <v>0</v>
      </c>
      <c r="I37" s="265">
        <f>SUMIFS('5. Kosten uitvoering project'!V:V,'5. Kosten uitvoering project'!E:E,SubsidieTabel!A37,'5. Kosten uitvoering project'!F:F,SubsidieTabel!B37)</f>
        <v>0</v>
      </c>
      <c r="J37" s="265">
        <f t="shared" si="0"/>
        <v>0</v>
      </c>
      <c r="K37" s="265">
        <f t="shared" si="1"/>
        <v>0</v>
      </c>
      <c r="L37" s="264" t="str">
        <f>IFERROR(VLOOKUP(A37,Lijsten!$AK:$AL,2,0),"")</f>
        <v/>
      </c>
      <c r="M37" s="265">
        <f t="shared" si="2"/>
        <v>0</v>
      </c>
      <c r="N37" s="265">
        <f t="shared" si="3"/>
        <v>0</v>
      </c>
      <c r="O37" s="265">
        <f>IFERROR(IF(INDEX(Tb_Activiteiten[#All],MATCH(SubsidieTabel!$A37,Tb_Activiteiten[[#All],[Subsidiabele_Activiteit]],0),MATCH(SubsidieTabel!O$1,Tb_Activiteiten[#Headers],0))=1,SubsidieTabel!$J37,0),0)</f>
        <v>0</v>
      </c>
      <c r="P37" s="265">
        <f>IFERROR(IF(INDEX(Tb_Activiteiten[#All],MATCH(SubsidieTabel!$A37,Tb_Activiteiten[[#All],[Subsidiabele_Activiteit]],0),MATCH(SubsidieTabel!P$1,Tb_Activiteiten[#Headers],0))=1,SubsidieTabel!$K37,0),0)</f>
        <v>0</v>
      </c>
      <c r="Q37" s="265">
        <f>IFERROR(IF(INDEX(Tb_Activiteiten[#All],MATCH(SubsidieTabel!$A37,Tb_Activiteiten[[#All],[Subsidiabele_Activiteit]],0),MATCH(SubsidieTabel!Q$1,Tb_Activiteiten[#Headers],0))=1,SubsidieTabel!$J37,0),0)</f>
        <v>0</v>
      </c>
      <c r="R37" s="265">
        <f>IFERROR(IF(INDEX(Tb_Activiteiten[#All],MATCH(SubsidieTabel!$A37,Tb_Activiteiten[[#All],[Subsidiabele_Activiteit]],0),MATCH(SubsidieTabel!R$1,Tb_Activiteiten[#Headers],0))=1,SubsidieTabel!$K37,0),0)</f>
        <v>0</v>
      </c>
      <c r="S37" s="265">
        <f>IFERROR(IF(INDEX(Tb_Activiteiten[#All],MATCH(SubsidieTabel!$A37,Tb_Activiteiten[[#All],[Subsidiabele_Activiteit]],0),MATCH(SubsidieTabel!S$1,Tb_Activiteiten[#Headers],0))=1,SubsidieTabel!$J37,0),0)</f>
        <v>0</v>
      </c>
      <c r="T37" s="265">
        <f>IFERROR(IF(INDEX(Tb_Activiteiten[#All],MATCH(SubsidieTabel!$A37,Tb_Activiteiten[[#All],[Subsidiabele_Activiteit]],0),MATCH(SubsidieTabel!T$1,Tb_Activiteiten[#Headers],0))=1,SubsidieTabel!$K37,0),0)</f>
        <v>0</v>
      </c>
      <c r="U37" s="265">
        <f>IFERROR(IF(INDEX(Tb_Activiteiten[#All],MATCH(SubsidieTabel!$A37,Tb_Activiteiten[[#All],[Subsidiabele_Activiteit]],0),MATCH(SubsidieTabel!U$1,Tb_Activiteiten[#Headers],0))=1,SubsidieTabel!$J37,0),0)</f>
        <v>0</v>
      </c>
      <c r="V37" s="265">
        <f>IFERROR(IF(INDEX(Tb_Activiteiten[#All],MATCH(SubsidieTabel!$A37,Tb_Activiteiten[[#All],[Subsidiabele_Activiteit]],0),MATCH(SubsidieTabel!V$1,Tb_Activiteiten[#Headers],0))=1,SubsidieTabel!$K37,0),0)</f>
        <v>0</v>
      </c>
      <c r="W37" s="64">
        <f>IFERROR(IF(INDEX(Tb_Activiteiten[#All],MATCH(SubsidieTabel!$A37,Tb_Activiteiten[[#All],[Subsidiabele_Activiteit]],0),MATCH(SubsidieTabel!Q$1,Tb_Activiteiten[#Headers],0))=1,H37,0),0)</f>
        <v>0</v>
      </c>
      <c r="X37" s="64">
        <f>IFERROR(IF(INDEX(Tb_Activiteiten[#All],MATCH(SubsidieTabel!$A37,Tb_Activiteiten[[#All],[Subsidiabele_Activiteit]],0),MATCH(SubsidieTabel!Q$1,Tb_Activiteiten[#Headers],0))=1,I37,0),0)</f>
        <v>0</v>
      </c>
      <c r="Y37" s="64">
        <f>IFERROR(IF(INDEX(Tb_Activiteiten[#All],MATCH(SubsidieTabel!$A37,Tb_Activiteiten[[#All],[Subsidiabele_Activiteit]],0),MATCH(SubsidieTabel!S$1,Tb_Activiteiten[#Headers],0))=1,H37,0),0)</f>
        <v>0</v>
      </c>
      <c r="Z37" s="64">
        <f>IFERROR(IF(INDEX(Tb_Activiteiten[#All],MATCH(SubsidieTabel!$A37,Tb_Activiteiten[[#All],[Subsidiabele_Activiteit]],0),MATCH(SubsidieTabel!S$1,Tb_Activiteiten[#Headers],0))=1,I37,0),0)</f>
        <v>0</v>
      </c>
      <c r="AA37" s="64">
        <f>IFERROR(IF(INDEX(Tb_Activiteiten[#All],MATCH(SubsidieTabel!$A37,Tb_Activiteiten[[#All],[Subsidiabele_Activiteit]],0),MATCH(SubsidieTabel!O$1,Tb_Activiteiten[#Headers],0))=1,$F37,0),0)</f>
        <v>0</v>
      </c>
      <c r="AB37" s="64">
        <f>IFERROR(IF(INDEX(Tb_Activiteiten[#All],MATCH(SubsidieTabel!$A37,Tb_Activiteiten[[#All],[Subsidiabele_Activiteit]],0),MATCH(SubsidieTabel!O$1,Tb_Activiteiten[#Headers],0))=1,$G37,0),0)</f>
        <v>0</v>
      </c>
      <c r="AD37" s="160" t="str">
        <f t="shared" si="5"/>
        <v>Arbeidskosten - vast tarief (excl eigen arbeid)</v>
      </c>
      <c r="AE37" t="e">
        <f t="shared" si="6"/>
        <v>#REF!</v>
      </c>
      <c r="AF37" s="64" t="e">
        <f>IF(Tb_DBKosten[[#This Row],[Forfait]]=1,SUMIFS(#REF!,#REF!,Tb_DBKosten[[#This Row],[KostenOmschrijving]],#REF!,Tb_DBKosten[[#This Row],[Deelbetaling]]),0)</f>
        <v>#REF!</v>
      </c>
      <c r="AG37" s="64" t="e">
        <f>IF(Tb_DBKosten[[#This Row],[Forfait]]=1,SUMIFS(#REF!,#REF!,Tb_DBKosten[[#This Row],[KostenOmschrijving]],#REF!,Tb_DBKosten[[#This Row],[Deelbetaling]]),0)</f>
        <v>#REF!</v>
      </c>
      <c r="AH37" cm="1">
        <f t="array" ref="AH37">INDEX(Tb_KostenOptiesDB[],MATCH(Tb_DBKosten[[#This Row],[KostenOmschrijving]],Tb_KostenOptiesDB[KostenOptie],0),IFERROR(MATCH(Methode_Keuze,Tb_KostenOptiesDB[#Headers],0),2))</f>
        <v>1</v>
      </c>
      <c r="AI37" s="65">
        <v>0</v>
      </c>
      <c r="AJ37" s="64" t="e">
        <f>IF(Tb_DBKosten[[#This Row],[Forfait]]=1,SUMIFS(#REF!,#REF!,Tb_DBKosten[[#This Row],[KostenOmschrijving]],#REF!,Tb_DBKosten[[#This Row],[Deelbetaling]]),0)</f>
        <v>#REF!</v>
      </c>
      <c r="AK37" s="64" t="e">
        <f>IF(Tb_DBKosten[[#This Row],[Forfait]]=1,SUMIFS(#REF!,#REF!,Tb_DBKosten[[#This Row],[KostenOmschrijving]],#REF!,Tb_DBKosten[[#This Row],[Deelbetaling]]),0)</f>
        <v>#REF!</v>
      </c>
      <c r="AL37" s="64" t="e">
        <f>Tb_DBKosten[[#This Row],[Deelbetaling_Aanvraag]]+Tb_DBKosten[[#This Row],[Forfait_Bedrag]]</f>
        <v>#REF!</v>
      </c>
      <c r="AM37" s="64" t="e">
        <f>Tb_DBKosten[[#This Row],[Deelbetaling_Beoordeeld]]+Tb_DBKosten[[#This Row],[Forfait_Bedrag_Beoordeeld]]</f>
        <v>#REF!</v>
      </c>
      <c r="AN37" t="str">
        <f>IF(Tb_DBKosten[[#This Row],[Forfait]]=0,"Dit kostentype hoeft u niet op te geven. Hiervoor wordt een forfait berekend.","")</f>
        <v/>
      </c>
    </row>
    <row r="38" spans="1:40" x14ac:dyDescent="0.25">
      <c r="A38" s="63"/>
      <c r="B38" s="63"/>
      <c r="C38" s="63" t="str">
        <f>IFERROR(VLOOKUP($B38,Tb_ProjectKosten[],4,0),"")</f>
        <v/>
      </c>
      <c r="D38" s="63" t="str" cm="1">
        <f t="array" ref="D38">IFERROR(INDEX(Tb_KostenOpties[],MATCH(B38,Tb_KostenOpties[KostenOptie],0),IFERROR(MATCH(Methode_Keuze,Tb_KostenOpties[#Headers],0),2)),"")</f>
        <v/>
      </c>
      <c r="E38" s="266">
        <f>IFERROR(VLOOKUP(B38,Tb_ProjectKosten[[#All],[KostenOmschrijving]:[Forfait_Percentage]],6,0),0)</f>
        <v>0</v>
      </c>
      <c r="F38" s="267">
        <f>SUMIFS('5. Kosten uitvoering project'!R:R,'5. Kosten uitvoering project'!E:E,SubsidieTabel!A38,'5. Kosten uitvoering project'!F:F,SubsidieTabel!B38)</f>
        <v>0</v>
      </c>
      <c r="G38" s="267">
        <f>SUMIFS('5. Kosten uitvoering project'!S:S,'5. Kosten uitvoering project'!E:E,SubsidieTabel!A38,'5. Kosten uitvoering project'!F:F,SubsidieTabel!B38)</f>
        <v>0</v>
      </c>
      <c r="H38" s="267">
        <f>SUMIFS('5. Kosten uitvoering project'!U:U,'5. Kosten uitvoering project'!E:E,SubsidieTabel!A38,'5. Kosten uitvoering project'!F:F,SubsidieTabel!B38)</f>
        <v>0</v>
      </c>
      <c r="I38" s="267">
        <f>SUMIFS('5. Kosten uitvoering project'!V:V,'5. Kosten uitvoering project'!E:E,SubsidieTabel!A38,'5. Kosten uitvoering project'!F:F,SubsidieTabel!B38)</f>
        <v>0</v>
      </c>
      <c r="J38" s="267">
        <f t="shared" si="0"/>
        <v>0</v>
      </c>
      <c r="K38" s="267">
        <f t="shared" si="1"/>
        <v>0</v>
      </c>
      <c r="L38" s="266" t="str">
        <f>IFERROR(VLOOKUP(A38,Lijsten!$AK:$AL,2,0),"")</f>
        <v/>
      </c>
      <c r="M38" s="267">
        <f t="shared" si="2"/>
        <v>0</v>
      </c>
      <c r="N38" s="267">
        <f t="shared" si="3"/>
        <v>0</v>
      </c>
      <c r="O38" s="267">
        <f>IFERROR(IF(INDEX(Tb_Activiteiten[#All],MATCH(SubsidieTabel!$A38,Tb_Activiteiten[[#All],[Subsidiabele_Activiteit]],0),MATCH(SubsidieTabel!O$1,Tb_Activiteiten[#Headers],0))=1,SubsidieTabel!$J38,0),0)</f>
        <v>0</v>
      </c>
      <c r="P38" s="267">
        <f>IFERROR(IF(INDEX(Tb_Activiteiten[#All],MATCH(SubsidieTabel!$A38,Tb_Activiteiten[[#All],[Subsidiabele_Activiteit]],0),MATCH(SubsidieTabel!P$1,Tb_Activiteiten[#Headers],0))=1,SubsidieTabel!$K38,0),0)</f>
        <v>0</v>
      </c>
      <c r="Q38" s="267">
        <f>IFERROR(IF(INDEX(Tb_Activiteiten[#All],MATCH(SubsidieTabel!$A38,Tb_Activiteiten[[#All],[Subsidiabele_Activiteit]],0),MATCH(SubsidieTabel!Q$1,Tb_Activiteiten[#Headers],0))=1,SubsidieTabel!$J38,0),0)</f>
        <v>0</v>
      </c>
      <c r="R38" s="267">
        <f>IFERROR(IF(INDEX(Tb_Activiteiten[#All],MATCH(SubsidieTabel!$A38,Tb_Activiteiten[[#All],[Subsidiabele_Activiteit]],0),MATCH(SubsidieTabel!R$1,Tb_Activiteiten[#Headers],0))=1,SubsidieTabel!$K38,0),0)</f>
        <v>0</v>
      </c>
      <c r="S38" s="267">
        <f>IFERROR(IF(INDEX(Tb_Activiteiten[#All],MATCH(SubsidieTabel!$A38,Tb_Activiteiten[[#All],[Subsidiabele_Activiteit]],0),MATCH(SubsidieTabel!S$1,Tb_Activiteiten[#Headers],0))=1,SubsidieTabel!$J38,0),0)</f>
        <v>0</v>
      </c>
      <c r="T38" s="267">
        <f>IFERROR(IF(INDEX(Tb_Activiteiten[#All],MATCH(SubsidieTabel!$A38,Tb_Activiteiten[[#All],[Subsidiabele_Activiteit]],0),MATCH(SubsidieTabel!T$1,Tb_Activiteiten[#Headers],0))=1,SubsidieTabel!$K38,0),0)</f>
        <v>0</v>
      </c>
      <c r="U38" s="267">
        <f>IFERROR(IF(INDEX(Tb_Activiteiten[#All],MATCH(SubsidieTabel!$A38,Tb_Activiteiten[[#All],[Subsidiabele_Activiteit]],0),MATCH(SubsidieTabel!U$1,Tb_Activiteiten[#Headers],0))=1,SubsidieTabel!$J38,0),0)</f>
        <v>0</v>
      </c>
      <c r="V38" s="267">
        <f>IFERROR(IF(INDEX(Tb_Activiteiten[#All],MATCH(SubsidieTabel!$A38,Tb_Activiteiten[[#All],[Subsidiabele_Activiteit]],0),MATCH(SubsidieTabel!V$1,Tb_Activiteiten[#Headers],0))=1,SubsidieTabel!$K38,0),0)</f>
        <v>0</v>
      </c>
      <c r="W38" s="333">
        <f>IFERROR(IF(INDEX(Tb_Activiteiten[#All],MATCH(SubsidieTabel!$A38,Tb_Activiteiten[[#All],[Subsidiabele_Activiteit]],0),MATCH(SubsidieTabel!Q$1,Tb_Activiteiten[#Headers],0))=1,H38,0),0)</f>
        <v>0</v>
      </c>
      <c r="X38" s="333">
        <f>IFERROR(IF(INDEX(Tb_Activiteiten[#All],MATCH(SubsidieTabel!$A38,Tb_Activiteiten[[#All],[Subsidiabele_Activiteit]],0),MATCH(SubsidieTabel!Q$1,Tb_Activiteiten[#Headers],0))=1,I38,0),0)</f>
        <v>0</v>
      </c>
      <c r="Y38" s="333">
        <f>IFERROR(IF(INDEX(Tb_Activiteiten[#All],MATCH(SubsidieTabel!$A38,Tb_Activiteiten[[#All],[Subsidiabele_Activiteit]],0),MATCH(SubsidieTabel!S$1,Tb_Activiteiten[#Headers],0))=1,H38,0),0)</f>
        <v>0</v>
      </c>
      <c r="Z38" s="333">
        <f>IFERROR(IF(INDEX(Tb_Activiteiten[#All],MATCH(SubsidieTabel!$A38,Tb_Activiteiten[[#All],[Subsidiabele_Activiteit]],0),MATCH(SubsidieTabel!S$1,Tb_Activiteiten[#Headers],0))=1,I38,0),0)</f>
        <v>0</v>
      </c>
      <c r="AA38" s="333">
        <f>IFERROR(IF(INDEX(Tb_Activiteiten[#All],MATCH(SubsidieTabel!$A38,Tb_Activiteiten[[#All],[Subsidiabele_Activiteit]],0),MATCH(SubsidieTabel!O$1,Tb_Activiteiten[#Headers],0))=1,$F38,0),0)</f>
        <v>0</v>
      </c>
      <c r="AB38" s="333">
        <f>IFERROR(IF(INDEX(Tb_Activiteiten[#All],MATCH(SubsidieTabel!$A38,Tb_Activiteiten[[#All],[Subsidiabele_Activiteit]],0),MATCH(SubsidieTabel!O$1,Tb_Activiteiten[#Headers],0))=1,$G38,0),0)</f>
        <v>0</v>
      </c>
      <c r="AD38" s="160" t="str">
        <f t="shared" si="5"/>
        <v>Overige kosten</v>
      </c>
      <c r="AE38" s="68" t="e">
        <f>IF(Keuze_DB_Nr&lt;&gt;"",Keuze_DB_Nr,"")</f>
        <v>#REF!</v>
      </c>
      <c r="AF38" s="64" t="e">
        <f>IF(Tb_DBKosten[[#This Row],[Forfait]]=1,SUMIFS(#REF!,#REF!,Tb_DBKosten[[#This Row],[KostenOmschrijving]],#REF!,Tb_DBKosten[[#This Row],[Deelbetaling]]),0)</f>
        <v>#REF!</v>
      </c>
      <c r="AG38" s="64" t="e">
        <f>IF(Tb_DBKosten[[#This Row],[Forfait]]=1,SUMIFS(#REF!,#REF!,Tb_DBKosten[[#This Row],[KostenOmschrijving]],#REF!,Tb_DBKosten[[#This Row],[Deelbetaling]]),0)</f>
        <v>#REF!</v>
      </c>
      <c r="AH38" cm="1">
        <f t="array" ref="AH38">INDEX(Tb_KostenOptiesDB[],MATCH(Tb_DBKosten[[#This Row],[KostenOmschrijving]],Tb_KostenOptiesDB[KostenOptie],0),IFERROR(MATCH(Methode_Keuze,Tb_KostenOptiesDB[#Headers],0),2))</f>
        <v>1</v>
      </c>
      <c r="AI38" s="65">
        <v>0.23</v>
      </c>
      <c r="AJ38" s="64" t="e">
        <f>IF(Tb_DBKosten[[#This Row],[Forfait]]=1,SUMIFS(#REF!,#REF!,Tb_DBKosten[[#This Row],[KostenOmschrijving]],#REF!,Tb_DBKosten[[#This Row],[Deelbetaling]]),0)</f>
        <v>#REF!</v>
      </c>
      <c r="AK38" s="64" t="e">
        <f>IF(Tb_DBKosten[[#This Row],[Forfait]]=1,SUMIFS(#REF!,#REF!,Tb_DBKosten[[#This Row],[KostenOmschrijving]],#REF!,Tb_DBKosten[[#This Row],[Deelbetaling]]),0)</f>
        <v>#REF!</v>
      </c>
      <c r="AL38" s="64" t="e">
        <f>Tb_DBKosten[[#This Row],[Deelbetaling_Aanvraag]]+Tb_DBKosten[[#This Row],[Forfait_Bedrag]]</f>
        <v>#REF!</v>
      </c>
      <c r="AM38" s="64" t="e">
        <f>Tb_DBKosten[[#This Row],[Deelbetaling_Beoordeeld]]+Tb_DBKosten[[#This Row],[Forfait_Bedrag_Beoordeeld]]</f>
        <v>#REF!</v>
      </c>
      <c r="AN38" t="str">
        <f>IF(Tb_DBKosten[[#This Row],[Forfait]]=0,"Dit kostentype hoeft u niet op te geven. Hiervoor wordt een forfait berekend.","")</f>
        <v/>
      </c>
    </row>
    <row r="39" spans="1:40" x14ac:dyDescent="0.25">
      <c r="A39" s="12"/>
      <c r="B39" s="12"/>
      <c r="C39" s="12" t="str">
        <f>IFERROR(VLOOKUP($B39,Tb_ProjectKosten[],4,0),"")</f>
        <v/>
      </c>
      <c r="D39" s="12" t="str" cm="1">
        <f t="array" ref="D39">IFERROR(INDEX(Tb_KostenOpties[],MATCH(B39,Tb_KostenOpties[KostenOptie],0),IFERROR(MATCH(Methode_Keuze,Tb_KostenOpties[#Headers],0),2)),"")</f>
        <v/>
      </c>
      <c r="E39" s="264">
        <f>IFERROR(VLOOKUP(B39,Tb_ProjectKosten[[#All],[KostenOmschrijving]:[Forfait_Percentage]],6,0),0)</f>
        <v>0</v>
      </c>
      <c r="F39" s="265">
        <f>SUMIFS('5. Kosten uitvoering project'!R:R,'5. Kosten uitvoering project'!E:E,SubsidieTabel!A39,'5. Kosten uitvoering project'!F:F,SubsidieTabel!B39)</f>
        <v>0</v>
      </c>
      <c r="G39" s="265">
        <f>SUMIFS('5. Kosten uitvoering project'!S:S,'5. Kosten uitvoering project'!E:E,SubsidieTabel!A39,'5. Kosten uitvoering project'!F:F,SubsidieTabel!B39)</f>
        <v>0</v>
      </c>
      <c r="H39" s="265">
        <f>SUMIFS('5. Kosten uitvoering project'!U:U,'5. Kosten uitvoering project'!E:E,SubsidieTabel!A39,'5. Kosten uitvoering project'!F:F,SubsidieTabel!B39)</f>
        <v>0</v>
      </c>
      <c r="I39" s="265">
        <f>SUMIFS('5. Kosten uitvoering project'!V:V,'5. Kosten uitvoering project'!E:E,SubsidieTabel!A39,'5. Kosten uitvoering project'!F:F,SubsidieTabel!B39)</f>
        <v>0</v>
      </c>
      <c r="J39" s="265">
        <f t="shared" si="0"/>
        <v>0</v>
      </c>
      <c r="K39" s="265">
        <f t="shared" si="1"/>
        <v>0</v>
      </c>
      <c r="L39" s="264" t="str">
        <f>IFERROR(VLOOKUP(A39,Lijsten!$AK:$AL,2,0),"")</f>
        <v/>
      </c>
      <c r="M39" s="265">
        <f t="shared" si="2"/>
        <v>0</v>
      </c>
      <c r="N39" s="265">
        <f t="shared" si="3"/>
        <v>0</v>
      </c>
      <c r="O39" s="265">
        <f>IFERROR(IF(INDEX(Tb_Activiteiten[#All],MATCH(SubsidieTabel!$A39,Tb_Activiteiten[[#All],[Subsidiabele_Activiteit]],0),MATCH(SubsidieTabel!O$1,Tb_Activiteiten[#Headers],0))=1,SubsidieTabel!$J39,0),0)</f>
        <v>0</v>
      </c>
      <c r="P39" s="265">
        <f>IFERROR(IF(INDEX(Tb_Activiteiten[#All],MATCH(SubsidieTabel!$A39,Tb_Activiteiten[[#All],[Subsidiabele_Activiteit]],0),MATCH(SubsidieTabel!P$1,Tb_Activiteiten[#Headers],0))=1,SubsidieTabel!$K39,0),0)</f>
        <v>0</v>
      </c>
      <c r="Q39" s="265">
        <f>IFERROR(IF(INDEX(Tb_Activiteiten[#All],MATCH(SubsidieTabel!$A39,Tb_Activiteiten[[#All],[Subsidiabele_Activiteit]],0),MATCH(SubsidieTabel!Q$1,Tb_Activiteiten[#Headers],0))=1,SubsidieTabel!$J39,0),0)</f>
        <v>0</v>
      </c>
      <c r="R39" s="265">
        <f>IFERROR(IF(INDEX(Tb_Activiteiten[#All],MATCH(SubsidieTabel!$A39,Tb_Activiteiten[[#All],[Subsidiabele_Activiteit]],0),MATCH(SubsidieTabel!R$1,Tb_Activiteiten[#Headers],0))=1,SubsidieTabel!$K39,0),0)</f>
        <v>0</v>
      </c>
      <c r="S39" s="265">
        <f>IFERROR(IF(INDEX(Tb_Activiteiten[#All],MATCH(SubsidieTabel!$A39,Tb_Activiteiten[[#All],[Subsidiabele_Activiteit]],0),MATCH(SubsidieTabel!S$1,Tb_Activiteiten[#Headers],0))=1,SubsidieTabel!$J39,0),0)</f>
        <v>0</v>
      </c>
      <c r="T39" s="265">
        <f>IFERROR(IF(INDEX(Tb_Activiteiten[#All],MATCH(SubsidieTabel!$A39,Tb_Activiteiten[[#All],[Subsidiabele_Activiteit]],0),MATCH(SubsidieTabel!T$1,Tb_Activiteiten[#Headers],0))=1,SubsidieTabel!$K39,0),0)</f>
        <v>0</v>
      </c>
      <c r="U39" s="265">
        <f>IFERROR(IF(INDEX(Tb_Activiteiten[#All],MATCH(SubsidieTabel!$A39,Tb_Activiteiten[[#All],[Subsidiabele_Activiteit]],0),MATCH(SubsidieTabel!U$1,Tb_Activiteiten[#Headers],0))=1,SubsidieTabel!$J39,0),0)</f>
        <v>0</v>
      </c>
      <c r="V39" s="265">
        <f>IFERROR(IF(INDEX(Tb_Activiteiten[#All],MATCH(SubsidieTabel!$A39,Tb_Activiteiten[[#All],[Subsidiabele_Activiteit]],0),MATCH(SubsidieTabel!V$1,Tb_Activiteiten[#Headers],0))=1,SubsidieTabel!$K39,0),0)</f>
        <v>0</v>
      </c>
      <c r="W39" s="64">
        <f>IFERROR(IF(INDEX(Tb_Activiteiten[#All],MATCH(SubsidieTabel!$A39,Tb_Activiteiten[[#All],[Subsidiabele_Activiteit]],0),MATCH(SubsidieTabel!Q$1,Tb_Activiteiten[#Headers],0))=1,H39,0),0)</f>
        <v>0</v>
      </c>
      <c r="X39" s="64">
        <f>IFERROR(IF(INDEX(Tb_Activiteiten[#All],MATCH(SubsidieTabel!$A39,Tb_Activiteiten[[#All],[Subsidiabele_Activiteit]],0),MATCH(SubsidieTabel!Q$1,Tb_Activiteiten[#Headers],0))=1,I39,0),0)</f>
        <v>0</v>
      </c>
      <c r="Y39" s="64">
        <f>IFERROR(IF(INDEX(Tb_Activiteiten[#All],MATCH(SubsidieTabel!$A39,Tb_Activiteiten[[#All],[Subsidiabele_Activiteit]],0),MATCH(SubsidieTabel!S$1,Tb_Activiteiten[#Headers],0))=1,H39,0),0)</f>
        <v>0</v>
      </c>
      <c r="Z39" s="64">
        <f>IFERROR(IF(INDEX(Tb_Activiteiten[#All],MATCH(SubsidieTabel!$A39,Tb_Activiteiten[[#All],[Subsidiabele_Activiteit]],0),MATCH(SubsidieTabel!S$1,Tb_Activiteiten[#Headers],0))=1,I39,0),0)</f>
        <v>0</v>
      </c>
      <c r="AA39" s="64">
        <f>IFERROR(IF(INDEX(Tb_Activiteiten[#All],MATCH(SubsidieTabel!$A39,Tb_Activiteiten[[#All],[Subsidiabele_Activiteit]],0),MATCH(SubsidieTabel!O$1,Tb_Activiteiten[#Headers],0))=1,$F39,0),0)</f>
        <v>0</v>
      </c>
      <c r="AB39" s="64">
        <f>IFERROR(IF(INDEX(Tb_Activiteiten[#All],MATCH(SubsidieTabel!$A39,Tb_Activiteiten[[#All],[Subsidiabele_Activiteit]],0),MATCH(SubsidieTabel!O$1,Tb_Activiteiten[#Headers],0))=1,$G39,0),0)</f>
        <v>0</v>
      </c>
    </row>
    <row r="40" spans="1:40" x14ac:dyDescent="0.25">
      <c r="A40" s="63"/>
      <c r="B40" s="63"/>
      <c r="C40" s="63" t="str">
        <f>IFERROR(VLOOKUP($B40,Tb_ProjectKosten[],4,0),"")</f>
        <v/>
      </c>
      <c r="D40" s="63" t="str" cm="1">
        <f t="array" ref="D40">IFERROR(INDEX(Tb_KostenOpties[],MATCH(B40,Tb_KostenOpties[KostenOptie],0),IFERROR(MATCH(Methode_Keuze,Tb_KostenOpties[#Headers],0),2)),"")</f>
        <v/>
      </c>
      <c r="E40" s="266">
        <f>IFERROR(VLOOKUP(B40,Tb_ProjectKosten[[#All],[KostenOmschrijving]:[Forfait_Percentage]],6,0),0)</f>
        <v>0</v>
      </c>
      <c r="F40" s="267">
        <f>SUMIFS('5. Kosten uitvoering project'!R:R,'5. Kosten uitvoering project'!E:E,SubsidieTabel!A40,'5. Kosten uitvoering project'!F:F,SubsidieTabel!B40)</f>
        <v>0</v>
      </c>
      <c r="G40" s="267">
        <f>SUMIFS('5. Kosten uitvoering project'!S:S,'5. Kosten uitvoering project'!E:E,SubsidieTabel!A40,'5. Kosten uitvoering project'!F:F,SubsidieTabel!B40)</f>
        <v>0</v>
      </c>
      <c r="H40" s="267">
        <f>SUMIFS('5. Kosten uitvoering project'!U:U,'5. Kosten uitvoering project'!E:E,SubsidieTabel!A40,'5. Kosten uitvoering project'!F:F,SubsidieTabel!B40)</f>
        <v>0</v>
      </c>
      <c r="I40" s="267">
        <f>SUMIFS('5. Kosten uitvoering project'!V:V,'5. Kosten uitvoering project'!E:E,SubsidieTabel!A40,'5. Kosten uitvoering project'!F:F,SubsidieTabel!B40)</f>
        <v>0</v>
      </c>
      <c r="J40" s="267">
        <f t="shared" si="0"/>
        <v>0</v>
      </c>
      <c r="K40" s="267">
        <f t="shared" si="1"/>
        <v>0</v>
      </c>
      <c r="L40" s="266" t="str">
        <f>IFERROR(VLOOKUP(A40,Lijsten!$AK:$AL,2,0),"")</f>
        <v/>
      </c>
      <c r="M40" s="267">
        <f t="shared" si="2"/>
        <v>0</v>
      </c>
      <c r="N40" s="267">
        <f t="shared" si="3"/>
        <v>0</v>
      </c>
      <c r="O40" s="267">
        <f>IFERROR(IF(INDEX(Tb_Activiteiten[#All],MATCH(SubsidieTabel!$A40,Tb_Activiteiten[[#All],[Subsidiabele_Activiteit]],0),MATCH(SubsidieTabel!O$1,Tb_Activiteiten[#Headers],0))=1,SubsidieTabel!$J40,0),0)</f>
        <v>0</v>
      </c>
      <c r="P40" s="267">
        <f>IFERROR(IF(INDEX(Tb_Activiteiten[#All],MATCH(SubsidieTabel!$A40,Tb_Activiteiten[[#All],[Subsidiabele_Activiteit]],0),MATCH(SubsidieTabel!P$1,Tb_Activiteiten[#Headers],0))=1,SubsidieTabel!$K40,0),0)</f>
        <v>0</v>
      </c>
      <c r="Q40" s="267">
        <f>IFERROR(IF(INDEX(Tb_Activiteiten[#All],MATCH(SubsidieTabel!$A40,Tb_Activiteiten[[#All],[Subsidiabele_Activiteit]],0),MATCH(SubsidieTabel!Q$1,Tb_Activiteiten[#Headers],0))=1,SubsidieTabel!$J40,0),0)</f>
        <v>0</v>
      </c>
      <c r="R40" s="267">
        <f>IFERROR(IF(INDEX(Tb_Activiteiten[#All],MATCH(SubsidieTabel!$A40,Tb_Activiteiten[[#All],[Subsidiabele_Activiteit]],0),MATCH(SubsidieTabel!R$1,Tb_Activiteiten[#Headers],0))=1,SubsidieTabel!$K40,0),0)</f>
        <v>0</v>
      </c>
      <c r="S40" s="267">
        <f>IFERROR(IF(INDEX(Tb_Activiteiten[#All],MATCH(SubsidieTabel!$A40,Tb_Activiteiten[[#All],[Subsidiabele_Activiteit]],0),MATCH(SubsidieTabel!S$1,Tb_Activiteiten[#Headers],0))=1,SubsidieTabel!$J40,0),0)</f>
        <v>0</v>
      </c>
      <c r="T40" s="267">
        <f>IFERROR(IF(INDEX(Tb_Activiteiten[#All],MATCH(SubsidieTabel!$A40,Tb_Activiteiten[[#All],[Subsidiabele_Activiteit]],0),MATCH(SubsidieTabel!T$1,Tb_Activiteiten[#Headers],0))=1,SubsidieTabel!$K40,0),0)</f>
        <v>0</v>
      </c>
      <c r="U40" s="267">
        <f>IFERROR(IF(INDEX(Tb_Activiteiten[#All],MATCH(SubsidieTabel!$A40,Tb_Activiteiten[[#All],[Subsidiabele_Activiteit]],0),MATCH(SubsidieTabel!U$1,Tb_Activiteiten[#Headers],0))=1,SubsidieTabel!$J40,0),0)</f>
        <v>0</v>
      </c>
      <c r="V40" s="267">
        <f>IFERROR(IF(INDEX(Tb_Activiteiten[#All],MATCH(SubsidieTabel!$A40,Tb_Activiteiten[[#All],[Subsidiabele_Activiteit]],0),MATCH(SubsidieTabel!V$1,Tb_Activiteiten[#Headers],0))=1,SubsidieTabel!$K40,0),0)</f>
        <v>0</v>
      </c>
      <c r="W40" s="333">
        <f>IFERROR(IF(INDEX(Tb_Activiteiten[#All],MATCH(SubsidieTabel!$A40,Tb_Activiteiten[[#All],[Subsidiabele_Activiteit]],0),MATCH(SubsidieTabel!Q$1,Tb_Activiteiten[#Headers],0))=1,H40,0),0)</f>
        <v>0</v>
      </c>
      <c r="X40" s="333">
        <f>IFERROR(IF(INDEX(Tb_Activiteiten[#All],MATCH(SubsidieTabel!$A40,Tb_Activiteiten[[#All],[Subsidiabele_Activiteit]],0),MATCH(SubsidieTabel!Q$1,Tb_Activiteiten[#Headers],0))=1,I40,0),0)</f>
        <v>0</v>
      </c>
      <c r="Y40" s="333">
        <f>IFERROR(IF(INDEX(Tb_Activiteiten[#All],MATCH(SubsidieTabel!$A40,Tb_Activiteiten[[#All],[Subsidiabele_Activiteit]],0),MATCH(SubsidieTabel!S$1,Tb_Activiteiten[#Headers],0))=1,H40,0),0)</f>
        <v>0</v>
      </c>
      <c r="Z40" s="333">
        <f>IFERROR(IF(INDEX(Tb_Activiteiten[#All],MATCH(SubsidieTabel!$A40,Tb_Activiteiten[[#All],[Subsidiabele_Activiteit]],0),MATCH(SubsidieTabel!S$1,Tb_Activiteiten[#Headers],0))=1,I40,0),0)</f>
        <v>0</v>
      </c>
      <c r="AA40" s="333">
        <f>IFERROR(IF(INDEX(Tb_Activiteiten[#All],MATCH(SubsidieTabel!$A40,Tb_Activiteiten[[#All],[Subsidiabele_Activiteit]],0),MATCH(SubsidieTabel!O$1,Tb_Activiteiten[#Headers],0))=1,$F40,0),0)</f>
        <v>0</v>
      </c>
      <c r="AB40" s="333">
        <f>IFERROR(IF(INDEX(Tb_Activiteiten[#All],MATCH(SubsidieTabel!$A40,Tb_Activiteiten[[#All],[Subsidiabele_Activiteit]],0),MATCH(SubsidieTabel!O$1,Tb_Activiteiten[#Headers],0))=1,$G40,0),0)</f>
        <v>0</v>
      </c>
      <c r="AD40" t="s">
        <v>83</v>
      </c>
      <c r="AE40" t="s">
        <v>96</v>
      </c>
      <c r="AF40" t="s">
        <v>98</v>
      </c>
      <c r="AG40" t="s">
        <v>99</v>
      </c>
      <c r="AH40" t="s">
        <v>40</v>
      </c>
      <c r="AI40" t="s">
        <v>246</v>
      </c>
      <c r="AJ40" t="s">
        <v>87</v>
      </c>
      <c r="AK40" t="s">
        <v>88</v>
      </c>
      <c r="AL40" t="s">
        <v>164</v>
      </c>
      <c r="AM40" t="s">
        <v>165</v>
      </c>
      <c r="AN40" t="s">
        <v>56</v>
      </c>
    </row>
    <row r="41" spans="1:40" x14ac:dyDescent="0.25">
      <c r="A41" s="12"/>
      <c r="B41" s="12"/>
      <c r="C41" s="12" t="str">
        <f>IFERROR(VLOOKUP($B41,Tb_ProjectKosten[],4,0),"")</f>
        <v/>
      </c>
      <c r="D41" s="12" t="str" cm="1">
        <f t="array" ref="D41">IFERROR(INDEX(Tb_KostenOpties[],MATCH(B41,Tb_KostenOpties[KostenOptie],0),IFERROR(MATCH(Methode_Keuze,Tb_KostenOpties[#Headers],0),2)),"")</f>
        <v/>
      </c>
      <c r="E41" s="264">
        <f>IFERROR(VLOOKUP(B41,Tb_ProjectKosten[[#All],[KostenOmschrijving]:[Forfait_Percentage]],6,0),0)</f>
        <v>0</v>
      </c>
      <c r="F41" s="265">
        <f>SUMIFS('5. Kosten uitvoering project'!R:R,'5. Kosten uitvoering project'!E:E,SubsidieTabel!A41,'5. Kosten uitvoering project'!F:F,SubsidieTabel!B41)</f>
        <v>0</v>
      </c>
      <c r="G41" s="265">
        <f>SUMIFS('5. Kosten uitvoering project'!S:S,'5. Kosten uitvoering project'!E:E,SubsidieTabel!A41,'5. Kosten uitvoering project'!F:F,SubsidieTabel!B41)</f>
        <v>0</v>
      </c>
      <c r="H41" s="265">
        <f>SUMIFS('5. Kosten uitvoering project'!U:U,'5. Kosten uitvoering project'!E:E,SubsidieTabel!A41,'5. Kosten uitvoering project'!F:F,SubsidieTabel!B41)</f>
        <v>0</v>
      </c>
      <c r="I41" s="265">
        <f>SUMIFS('5. Kosten uitvoering project'!V:V,'5. Kosten uitvoering project'!E:E,SubsidieTabel!A41,'5. Kosten uitvoering project'!F:F,SubsidieTabel!B41)</f>
        <v>0</v>
      </c>
      <c r="J41" s="265">
        <f t="shared" si="0"/>
        <v>0</v>
      </c>
      <c r="K41" s="265">
        <f t="shared" si="1"/>
        <v>0</v>
      </c>
      <c r="L41" s="264" t="str">
        <f>IFERROR(VLOOKUP(A41,Lijsten!$AK:$AL,2,0),"")</f>
        <v/>
      </c>
      <c r="M41" s="265">
        <f t="shared" si="2"/>
        <v>0</v>
      </c>
      <c r="N41" s="265">
        <f t="shared" si="3"/>
        <v>0</v>
      </c>
      <c r="O41" s="265">
        <f>IFERROR(IF(INDEX(Tb_Activiteiten[#All],MATCH(SubsidieTabel!$A41,Tb_Activiteiten[[#All],[Subsidiabele_Activiteit]],0),MATCH(SubsidieTabel!O$1,Tb_Activiteiten[#Headers],0))=1,SubsidieTabel!$J41,0),0)</f>
        <v>0</v>
      </c>
      <c r="P41" s="265">
        <f>IFERROR(IF(INDEX(Tb_Activiteiten[#All],MATCH(SubsidieTabel!$A41,Tb_Activiteiten[[#All],[Subsidiabele_Activiteit]],0),MATCH(SubsidieTabel!P$1,Tb_Activiteiten[#Headers],0))=1,SubsidieTabel!$K41,0),0)</f>
        <v>0</v>
      </c>
      <c r="Q41" s="265">
        <f>IFERROR(IF(INDEX(Tb_Activiteiten[#All],MATCH(SubsidieTabel!$A41,Tb_Activiteiten[[#All],[Subsidiabele_Activiteit]],0),MATCH(SubsidieTabel!Q$1,Tb_Activiteiten[#Headers],0))=1,SubsidieTabel!$J41,0),0)</f>
        <v>0</v>
      </c>
      <c r="R41" s="265">
        <f>IFERROR(IF(INDEX(Tb_Activiteiten[#All],MATCH(SubsidieTabel!$A41,Tb_Activiteiten[[#All],[Subsidiabele_Activiteit]],0),MATCH(SubsidieTabel!R$1,Tb_Activiteiten[#Headers],0))=1,SubsidieTabel!$K41,0),0)</f>
        <v>0</v>
      </c>
      <c r="S41" s="265">
        <f>IFERROR(IF(INDEX(Tb_Activiteiten[#All],MATCH(SubsidieTabel!$A41,Tb_Activiteiten[[#All],[Subsidiabele_Activiteit]],0),MATCH(SubsidieTabel!S$1,Tb_Activiteiten[#Headers],0))=1,SubsidieTabel!$J41,0),0)</f>
        <v>0</v>
      </c>
      <c r="T41" s="265">
        <f>IFERROR(IF(INDEX(Tb_Activiteiten[#All],MATCH(SubsidieTabel!$A41,Tb_Activiteiten[[#All],[Subsidiabele_Activiteit]],0),MATCH(SubsidieTabel!T$1,Tb_Activiteiten[#Headers],0))=1,SubsidieTabel!$K41,0),0)</f>
        <v>0</v>
      </c>
      <c r="U41" s="265">
        <f>IFERROR(IF(INDEX(Tb_Activiteiten[#All],MATCH(SubsidieTabel!$A41,Tb_Activiteiten[[#All],[Subsidiabele_Activiteit]],0),MATCH(SubsidieTabel!U$1,Tb_Activiteiten[#Headers],0))=1,SubsidieTabel!$J41,0),0)</f>
        <v>0</v>
      </c>
      <c r="V41" s="265">
        <f>IFERROR(IF(INDEX(Tb_Activiteiten[#All],MATCH(SubsidieTabel!$A41,Tb_Activiteiten[[#All],[Subsidiabele_Activiteit]],0),MATCH(SubsidieTabel!V$1,Tb_Activiteiten[#Headers],0))=1,SubsidieTabel!$K41,0),0)</f>
        <v>0</v>
      </c>
      <c r="W41" s="64">
        <f>IFERROR(IF(INDEX(Tb_Activiteiten[#All],MATCH(SubsidieTabel!$A41,Tb_Activiteiten[[#All],[Subsidiabele_Activiteit]],0),MATCH(SubsidieTabel!Q$1,Tb_Activiteiten[#Headers],0))=1,H41,0),0)</f>
        <v>0</v>
      </c>
      <c r="X41" s="64">
        <f>IFERROR(IF(INDEX(Tb_Activiteiten[#All],MATCH(SubsidieTabel!$A41,Tb_Activiteiten[[#All],[Subsidiabele_Activiteit]],0),MATCH(SubsidieTabel!Q$1,Tb_Activiteiten[#Headers],0))=1,I41,0),0)</f>
        <v>0</v>
      </c>
      <c r="Y41" s="64">
        <f>IFERROR(IF(INDEX(Tb_Activiteiten[#All],MATCH(SubsidieTabel!$A41,Tb_Activiteiten[[#All],[Subsidiabele_Activiteit]],0),MATCH(SubsidieTabel!S$1,Tb_Activiteiten[#Headers],0))=1,H41,0),0)</f>
        <v>0</v>
      </c>
      <c r="Z41" s="64">
        <f>IFERROR(IF(INDEX(Tb_Activiteiten[#All],MATCH(SubsidieTabel!$A41,Tb_Activiteiten[[#All],[Subsidiabele_Activiteit]],0),MATCH(SubsidieTabel!S$1,Tb_Activiteiten[#Headers],0))=1,I41,0),0)</f>
        <v>0</v>
      </c>
      <c r="AA41" s="64">
        <f>IFERROR(IF(INDEX(Tb_Activiteiten[#All],MATCH(SubsidieTabel!$A41,Tb_Activiteiten[[#All],[Subsidiabele_Activiteit]],0),MATCH(SubsidieTabel!O$1,Tb_Activiteiten[#Headers],0))=1,$F41,0),0)</f>
        <v>0</v>
      </c>
      <c r="AB41" s="64">
        <f>IFERROR(IF(INDEX(Tb_Activiteiten[#All],MATCH(SubsidieTabel!$A41,Tb_Activiteiten[[#All],[Subsidiabele_Activiteit]],0),MATCH(SubsidieTabel!O$1,Tb_Activiteiten[#Headers],0))=1,$G41,0),0)</f>
        <v>0</v>
      </c>
      <c r="AD41" s="12" t="str">
        <f t="shared" ref="AD41:AD51" si="7">$AD28</f>
        <v>Arbeidskosten</v>
      </c>
      <c r="AE41" s="68" t="e">
        <f t="shared" ref="AE41:AE50" si="8">IF(Keuze_DB_Nr_BEO&lt;&gt;"",Keuze_DB_Nr_BEO,"")</f>
        <v>#REF!</v>
      </c>
      <c r="AF41" s="64" t="e">
        <f>IF(Tb_DBKostenBEO[[#This Row],[Forfait]]=1,SUMIFS(#REF!,#REF!,Tb_DBKostenBEO[[#This Row],[KostenOmschrijving]],#REF!,Tb_DBKostenBEO[[#This Row],[Deelbetaling]]),0)</f>
        <v>#REF!</v>
      </c>
      <c r="AG41" s="64" t="e">
        <f>IF(Tb_DBKostenBEO[[#This Row],[Forfait]]=1,SUMIFS(#REF!,#REF!,Tb_DBKostenBEO[[#This Row],[KostenOmschrijving]],#REF!,Tb_DBKostenBEO[[#This Row],[Deelbetaling]]),0)</f>
        <v>#REF!</v>
      </c>
      <c r="AH41" cm="1">
        <f t="array" ref="AH41">INDEX(Tb_KostenOptiesDB[],MATCH(Tb_DBKostenBEO[[#This Row],[KostenOmschrijving]],Tb_KostenOptiesDB[KostenOptie],0),IFERROR(MATCH(Methode_Keuze,Tb_KostenOptiesDB[#Headers],0),2))</f>
        <v>1</v>
      </c>
      <c r="AI41" s="65">
        <v>0.4</v>
      </c>
      <c r="AJ41" s="64" t="e">
        <f>IF(Tb_DBKostenBEO[[#This Row],[Forfait]]=1,SUMIFS(#REF!,#REF!,Tb_DBKostenBEO[[#This Row],[KostenOmschrijving]],#REF!,Tb_DBKostenBEO[[#This Row],[Deelbetaling]]),0)</f>
        <v>#REF!</v>
      </c>
      <c r="AK41" s="64" t="e">
        <f>IF(Tb_DBKostenBEO[[#This Row],[Forfait]]=1,SUMIFS(#REF!,#REF!,Tb_DBKostenBEO[[#This Row],[KostenOmschrijving]],#REF!,Tb_DBKostenBEO[[#This Row],[Deelbetaling]]),0)</f>
        <v>#REF!</v>
      </c>
      <c r="AL41" s="64" t="e">
        <f>Tb_DBKostenBEO[[#This Row],[Deelbetaling_Aanvraag]]+Tb_DBKostenBEO[[#This Row],[Forfait_Bedrag]]</f>
        <v>#REF!</v>
      </c>
      <c r="AM41" s="64" t="e">
        <f>Tb_DBKostenBEO[[#This Row],[Deelbetaling_Beoordeeld]]+Tb_DBKostenBEO[[#This Row],[Forfait_Bedrag_Beoordeeld]]</f>
        <v>#REF!</v>
      </c>
      <c r="AN41" t="str">
        <f>IF(Tb_DBKostenBEO[[#This Row],[Forfait]]=0,"Dit kostentype hoeft u niet op te geven. Hiervoor wordt een forfait berekend.","")</f>
        <v/>
      </c>
    </row>
    <row r="42" spans="1:40" x14ac:dyDescent="0.25">
      <c r="A42" s="63"/>
      <c r="B42" s="63"/>
      <c r="C42" s="63" t="str">
        <f>IFERROR(VLOOKUP($B42,Tb_ProjectKosten[],4,0),"")</f>
        <v/>
      </c>
      <c r="D42" s="63" t="str" cm="1">
        <f t="array" ref="D42">IFERROR(INDEX(Tb_KostenOpties[],MATCH(B42,Tb_KostenOpties[KostenOptie],0),IFERROR(MATCH(Methode_Keuze,Tb_KostenOpties[#Headers],0),2)),"")</f>
        <v/>
      </c>
      <c r="E42" s="266">
        <f>IFERROR(VLOOKUP(B42,Tb_ProjectKosten[[#All],[KostenOmschrijving]:[Forfait_Percentage]],6,0),0)</f>
        <v>0</v>
      </c>
      <c r="F42" s="267">
        <f>SUMIFS('5. Kosten uitvoering project'!R:R,'5. Kosten uitvoering project'!E:E,SubsidieTabel!A42,'5. Kosten uitvoering project'!F:F,SubsidieTabel!B42)</f>
        <v>0</v>
      </c>
      <c r="G42" s="267">
        <f>SUMIFS('5. Kosten uitvoering project'!S:S,'5. Kosten uitvoering project'!E:E,SubsidieTabel!A42,'5. Kosten uitvoering project'!F:F,SubsidieTabel!B42)</f>
        <v>0</v>
      </c>
      <c r="H42" s="267">
        <f>SUMIFS('5. Kosten uitvoering project'!U:U,'5. Kosten uitvoering project'!E:E,SubsidieTabel!A42,'5. Kosten uitvoering project'!F:F,SubsidieTabel!B42)</f>
        <v>0</v>
      </c>
      <c r="I42" s="267">
        <f>SUMIFS('5. Kosten uitvoering project'!V:V,'5. Kosten uitvoering project'!E:E,SubsidieTabel!A42,'5. Kosten uitvoering project'!F:F,SubsidieTabel!B42)</f>
        <v>0</v>
      </c>
      <c r="J42" s="267">
        <f t="shared" si="0"/>
        <v>0</v>
      </c>
      <c r="K42" s="267">
        <f t="shared" si="1"/>
        <v>0</v>
      </c>
      <c r="L42" s="266" t="str">
        <f>IFERROR(VLOOKUP(A42,Lijsten!$AK:$AL,2,0),"")</f>
        <v/>
      </c>
      <c r="M42" s="267">
        <f t="shared" si="2"/>
        <v>0</v>
      </c>
      <c r="N42" s="267">
        <f t="shared" si="3"/>
        <v>0</v>
      </c>
      <c r="O42" s="267">
        <f>IFERROR(IF(INDEX(Tb_Activiteiten[#All],MATCH(SubsidieTabel!$A42,Tb_Activiteiten[[#All],[Subsidiabele_Activiteit]],0),MATCH(SubsidieTabel!O$1,Tb_Activiteiten[#Headers],0))=1,SubsidieTabel!$J42,0),0)</f>
        <v>0</v>
      </c>
      <c r="P42" s="267">
        <f>IFERROR(IF(INDEX(Tb_Activiteiten[#All],MATCH(SubsidieTabel!$A42,Tb_Activiteiten[[#All],[Subsidiabele_Activiteit]],0),MATCH(SubsidieTabel!P$1,Tb_Activiteiten[#Headers],0))=1,SubsidieTabel!$K42,0),0)</f>
        <v>0</v>
      </c>
      <c r="Q42" s="267">
        <f>IFERROR(IF(INDEX(Tb_Activiteiten[#All],MATCH(SubsidieTabel!$A42,Tb_Activiteiten[[#All],[Subsidiabele_Activiteit]],0),MATCH(SubsidieTabel!Q$1,Tb_Activiteiten[#Headers],0))=1,SubsidieTabel!$J42,0),0)</f>
        <v>0</v>
      </c>
      <c r="R42" s="267">
        <f>IFERROR(IF(INDEX(Tb_Activiteiten[#All],MATCH(SubsidieTabel!$A42,Tb_Activiteiten[[#All],[Subsidiabele_Activiteit]],0),MATCH(SubsidieTabel!R$1,Tb_Activiteiten[#Headers],0))=1,SubsidieTabel!$K42,0),0)</f>
        <v>0</v>
      </c>
      <c r="S42" s="267">
        <f>IFERROR(IF(INDEX(Tb_Activiteiten[#All],MATCH(SubsidieTabel!$A42,Tb_Activiteiten[[#All],[Subsidiabele_Activiteit]],0),MATCH(SubsidieTabel!S$1,Tb_Activiteiten[#Headers],0))=1,SubsidieTabel!$J42,0),0)</f>
        <v>0</v>
      </c>
      <c r="T42" s="267">
        <f>IFERROR(IF(INDEX(Tb_Activiteiten[#All],MATCH(SubsidieTabel!$A42,Tb_Activiteiten[[#All],[Subsidiabele_Activiteit]],0),MATCH(SubsidieTabel!T$1,Tb_Activiteiten[#Headers],0))=1,SubsidieTabel!$K42,0),0)</f>
        <v>0</v>
      </c>
      <c r="U42" s="267">
        <f>IFERROR(IF(INDEX(Tb_Activiteiten[#All],MATCH(SubsidieTabel!$A42,Tb_Activiteiten[[#All],[Subsidiabele_Activiteit]],0),MATCH(SubsidieTabel!U$1,Tb_Activiteiten[#Headers],0))=1,SubsidieTabel!$J42,0),0)</f>
        <v>0</v>
      </c>
      <c r="V42" s="267">
        <f>IFERROR(IF(INDEX(Tb_Activiteiten[#All],MATCH(SubsidieTabel!$A42,Tb_Activiteiten[[#All],[Subsidiabele_Activiteit]],0),MATCH(SubsidieTabel!V$1,Tb_Activiteiten[#Headers],0))=1,SubsidieTabel!$K42,0),0)</f>
        <v>0</v>
      </c>
      <c r="W42" s="333">
        <f>IFERROR(IF(INDEX(Tb_Activiteiten[#All],MATCH(SubsidieTabel!$A42,Tb_Activiteiten[[#All],[Subsidiabele_Activiteit]],0),MATCH(SubsidieTabel!Q$1,Tb_Activiteiten[#Headers],0))=1,H42,0),0)</f>
        <v>0</v>
      </c>
      <c r="X42" s="333">
        <f>IFERROR(IF(INDEX(Tb_Activiteiten[#All],MATCH(SubsidieTabel!$A42,Tb_Activiteiten[[#All],[Subsidiabele_Activiteit]],0),MATCH(SubsidieTabel!Q$1,Tb_Activiteiten[#Headers],0))=1,I42,0),0)</f>
        <v>0</v>
      </c>
      <c r="Y42" s="333">
        <f>IFERROR(IF(INDEX(Tb_Activiteiten[#All],MATCH(SubsidieTabel!$A42,Tb_Activiteiten[[#All],[Subsidiabele_Activiteit]],0),MATCH(SubsidieTabel!S$1,Tb_Activiteiten[#Headers],0))=1,H42,0),0)</f>
        <v>0</v>
      </c>
      <c r="Z42" s="333">
        <f>IFERROR(IF(INDEX(Tb_Activiteiten[#All],MATCH(SubsidieTabel!$A42,Tb_Activiteiten[[#All],[Subsidiabele_Activiteit]],0),MATCH(SubsidieTabel!S$1,Tb_Activiteiten[#Headers],0))=1,I42,0),0)</f>
        <v>0</v>
      </c>
      <c r="AA42" s="333">
        <f>IFERROR(IF(INDEX(Tb_Activiteiten[#All],MATCH(SubsidieTabel!$A42,Tb_Activiteiten[[#All],[Subsidiabele_Activiteit]],0),MATCH(SubsidieTabel!O$1,Tb_Activiteiten[#Headers],0))=1,$F42,0),0)</f>
        <v>0</v>
      </c>
      <c r="AB42" s="333">
        <f>IFERROR(IF(INDEX(Tb_Activiteiten[#All],MATCH(SubsidieTabel!$A42,Tb_Activiteiten[[#All],[Subsidiabele_Activiteit]],0),MATCH(SubsidieTabel!O$1,Tb_Activiteiten[#Headers],0))=1,$G42,0),0)</f>
        <v>0</v>
      </c>
      <c r="AD42" s="12" t="str">
        <f t="shared" si="7"/>
        <v>Arbeidskosten op basis van IKS</v>
      </c>
      <c r="AE42" t="e">
        <f t="shared" si="8"/>
        <v>#REF!</v>
      </c>
      <c r="AF42" s="64" t="e">
        <f>IF(Tb_DBKostenBEO[[#This Row],[Forfait]]=1,SUMIFS(#REF!,#REF!,Tb_DBKostenBEO[[#This Row],[KostenOmschrijving]],#REF!,Tb_DBKostenBEO[[#This Row],[Deelbetaling]]),0)</f>
        <v>#REF!</v>
      </c>
      <c r="AG42" s="64" t="e">
        <f>IF(Tb_DBKostenBEO[[#This Row],[Forfait]]=1,SUMIFS(#REF!,#REF!,Tb_DBKostenBEO[[#This Row],[KostenOmschrijving]],#REF!,Tb_DBKostenBEO[[#This Row],[Deelbetaling]]),0)</f>
        <v>#REF!</v>
      </c>
      <c r="AH42" cm="1">
        <f t="array" ref="AH42">INDEX(Tb_KostenOptiesDB[],MATCH(Tb_DBKostenBEO[[#This Row],[KostenOmschrijving]],Tb_KostenOptiesDB[KostenOptie],0),IFERROR(MATCH(Methode_Keuze,Tb_KostenOptiesDB[#Headers],0),2))</f>
        <v>1</v>
      </c>
      <c r="AI42" s="65">
        <v>0</v>
      </c>
      <c r="AJ42" s="64" t="e">
        <f>IF(Tb_DBKostenBEO[[#This Row],[Forfait]]=1,SUMIFS(#REF!,#REF!,Tb_DBKostenBEO[[#This Row],[KostenOmschrijving]],#REF!,Tb_DBKostenBEO[[#This Row],[Deelbetaling]]),0)</f>
        <v>#REF!</v>
      </c>
      <c r="AK42" s="64" t="e">
        <f>IF(Tb_DBKostenBEO[[#This Row],[Forfait]]=1,SUMIFS(#REF!,#REF!,Tb_DBKostenBEO[[#This Row],[KostenOmschrijving]],#REF!,Tb_DBKostenBEO[[#This Row],[Deelbetaling]]),0)</f>
        <v>#REF!</v>
      </c>
      <c r="AL42" s="64" t="e">
        <f>Tb_DBKostenBEO[[#This Row],[Deelbetaling_Aanvraag]]+Tb_DBKostenBEO[[#This Row],[Forfait_Bedrag]]</f>
        <v>#REF!</v>
      </c>
      <c r="AM42" s="64" t="e">
        <f>Tb_DBKostenBEO[[#This Row],[Deelbetaling_Beoordeeld]]+Tb_DBKostenBEO[[#This Row],[Forfait_Bedrag_Beoordeeld]]</f>
        <v>#REF!</v>
      </c>
      <c r="AN42" t="str">
        <f>IF(Tb_DBKostenBEO[[#This Row],[Forfait]]=0,"Dit kostentype hoeft u niet op te geven. Hiervoor wordt een forfait berekend.","")</f>
        <v/>
      </c>
    </row>
    <row r="43" spans="1:40" x14ac:dyDescent="0.25">
      <c r="A43" s="12"/>
      <c r="B43" s="12"/>
      <c r="C43" s="12" t="str">
        <f>IFERROR(VLOOKUP($B43,Tb_ProjectKosten[],4,0),"")</f>
        <v/>
      </c>
      <c r="D43" s="12" t="str" cm="1">
        <f t="array" ref="D43">IFERROR(INDEX(Tb_KostenOpties[],MATCH(B43,Tb_KostenOpties[KostenOptie],0),IFERROR(MATCH(Methode_Keuze,Tb_KostenOpties[#Headers],0),2)),"")</f>
        <v/>
      </c>
      <c r="E43" s="264">
        <f>IFERROR(VLOOKUP(B43,Tb_ProjectKosten[[#All],[KostenOmschrijving]:[Forfait_Percentage]],6,0),0)</f>
        <v>0</v>
      </c>
      <c r="F43" s="265">
        <f>SUMIFS('5. Kosten uitvoering project'!R:R,'5. Kosten uitvoering project'!E:E,SubsidieTabel!A43,'5. Kosten uitvoering project'!F:F,SubsidieTabel!B43)</f>
        <v>0</v>
      </c>
      <c r="G43" s="265">
        <f>SUMIFS('5. Kosten uitvoering project'!S:S,'5. Kosten uitvoering project'!E:E,SubsidieTabel!A43,'5. Kosten uitvoering project'!F:F,SubsidieTabel!B43)</f>
        <v>0</v>
      </c>
      <c r="H43" s="265">
        <f>SUMIFS('5. Kosten uitvoering project'!U:U,'5. Kosten uitvoering project'!E:E,SubsidieTabel!A43,'5. Kosten uitvoering project'!F:F,SubsidieTabel!B43)</f>
        <v>0</v>
      </c>
      <c r="I43" s="265">
        <f>SUMIFS('5. Kosten uitvoering project'!V:V,'5. Kosten uitvoering project'!E:E,SubsidieTabel!A43,'5. Kosten uitvoering project'!F:F,SubsidieTabel!B43)</f>
        <v>0</v>
      </c>
      <c r="J43" s="265">
        <f t="shared" si="0"/>
        <v>0</v>
      </c>
      <c r="K43" s="265">
        <f t="shared" si="1"/>
        <v>0</v>
      </c>
      <c r="L43" s="264" t="str">
        <f>IFERROR(VLOOKUP(A43,Lijsten!$AK:$AL,2,0),"")</f>
        <v/>
      </c>
      <c r="M43" s="265">
        <f t="shared" si="2"/>
        <v>0</v>
      </c>
      <c r="N43" s="265">
        <f t="shared" si="3"/>
        <v>0</v>
      </c>
      <c r="O43" s="265">
        <f>IFERROR(IF(INDEX(Tb_Activiteiten[#All],MATCH(SubsidieTabel!$A43,Tb_Activiteiten[[#All],[Subsidiabele_Activiteit]],0),MATCH(SubsidieTabel!O$1,Tb_Activiteiten[#Headers],0))=1,SubsidieTabel!$J43,0),0)</f>
        <v>0</v>
      </c>
      <c r="P43" s="265">
        <f>IFERROR(IF(INDEX(Tb_Activiteiten[#All],MATCH(SubsidieTabel!$A43,Tb_Activiteiten[[#All],[Subsidiabele_Activiteit]],0),MATCH(SubsidieTabel!P$1,Tb_Activiteiten[#Headers],0))=1,SubsidieTabel!$K43,0),0)</f>
        <v>0</v>
      </c>
      <c r="Q43" s="265">
        <f>IFERROR(IF(INDEX(Tb_Activiteiten[#All],MATCH(SubsidieTabel!$A43,Tb_Activiteiten[[#All],[Subsidiabele_Activiteit]],0),MATCH(SubsidieTabel!Q$1,Tb_Activiteiten[#Headers],0))=1,SubsidieTabel!$J43,0),0)</f>
        <v>0</v>
      </c>
      <c r="R43" s="265">
        <f>IFERROR(IF(INDEX(Tb_Activiteiten[#All],MATCH(SubsidieTabel!$A43,Tb_Activiteiten[[#All],[Subsidiabele_Activiteit]],0),MATCH(SubsidieTabel!R$1,Tb_Activiteiten[#Headers],0))=1,SubsidieTabel!$K43,0),0)</f>
        <v>0</v>
      </c>
      <c r="S43" s="265">
        <f>IFERROR(IF(INDEX(Tb_Activiteiten[#All],MATCH(SubsidieTabel!$A43,Tb_Activiteiten[[#All],[Subsidiabele_Activiteit]],0),MATCH(SubsidieTabel!S$1,Tb_Activiteiten[#Headers],0))=1,SubsidieTabel!$J43,0),0)</f>
        <v>0</v>
      </c>
      <c r="T43" s="265">
        <f>IFERROR(IF(INDEX(Tb_Activiteiten[#All],MATCH(SubsidieTabel!$A43,Tb_Activiteiten[[#All],[Subsidiabele_Activiteit]],0),MATCH(SubsidieTabel!T$1,Tb_Activiteiten[#Headers],0))=1,SubsidieTabel!$K43,0),0)</f>
        <v>0</v>
      </c>
      <c r="U43" s="265">
        <f>IFERROR(IF(INDEX(Tb_Activiteiten[#All],MATCH(SubsidieTabel!$A43,Tb_Activiteiten[[#All],[Subsidiabele_Activiteit]],0),MATCH(SubsidieTabel!U$1,Tb_Activiteiten[#Headers],0))=1,SubsidieTabel!$J43,0),0)</f>
        <v>0</v>
      </c>
      <c r="V43" s="265">
        <f>IFERROR(IF(INDEX(Tb_Activiteiten[#All],MATCH(SubsidieTabel!$A43,Tb_Activiteiten[[#All],[Subsidiabele_Activiteit]],0),MATCH(SubsidieTabel!V$1,Tb_Activiteiten[#Headers],0))=1,SubsidieTabel!$K43,0),0)</f>
        <v>0</v>
      </c>
      <c r="W43" s="64">
        <f>IFERROR(IF(INDEX(Tb_Activiteiten[#All],MATCH(SubsidieTabel!$A43,Tb_Activiteiten[[#All],[Subsidiabele_Activiteit]],0),MATCH(SubsidieTabel!Q$1,Tb_Activiteiten[#Headers],0))=1,H43,0),0)</f>
        <v>0</v>
      </c>
      <c r="X43" s="64">
        <f>IFERROR(IF(INDEX(Tb_Activiteiten[#All],MATCH(SubsidieTabel!$A43,Tb_Activiteiten[[#All],[Subsidiabele_Activiteit]],0),MATCH(SubsidieTabel!Q$1,Tb_Activiteiten[#Headers],0))=1,I43,0),0)</f>
        <v>0</v>
      </c>
      <c r="Y43" s="64">
        <f>IFERROR(IF(INDEX(Tb_Activiteiten[#All],MATCH(SubsidieTabel!$A43,Tb_Activiteiten[[#All],[Subsidiabele_Activiteit]],0),MATCH(SubsidieTabel!S$1,Tb_Activiteiten[#Headers],0))=1,H43,0),0)</f>
        <v>0</v>
      </c>
      <c r="Z43" s="64">
        <f>IFERROR(IF(INDEX(Tb_Activiteiten[#All],MATCH(SubsidieTabel!$A43,Tb_Activiteiten[[#All],[Subsidiabele_Activiteit]],0),MATCH(SubsidieTabel!S$1,Tb_Activiteiten[#Headers],0))=1,I43,0),0)</f>
        <v>0</v>
      </c>
      <c r="AA43" s="64">
        <f>IFERROR(IF(INDEX(Tb_Activiteiten[#All],MATCH(SubsidieTabel!$A43,Tb_Activiteiten[[#All],[Subsidiabele_Activiteit]],0),MATCH(SubsidieTabel!O$1,Tb_Activiteiten[#Headers],0))=1,$F43,0),0)</f>
        <v>0</v>
      </c>
      <c r="AB43" s="64">
        <f>IFERROR(IF(INDEX(Tb_Activiteiten[#All],MATCH(SubsidieTabel!$A43,Tb_Activiteiten[[#All],[Subsidiabele_Activiteit]],0),MATCH(SubsidieTabel!O$1,Tb_Activiteiten[#Headers],0))=1,$G43,0),0)</f>
        <v>0</v>
      </c>
      <c r="AD43" s="12" t="str">
        <f t="shared" si="7"/>
        <v>Kosten derden exclusief btw</v>
      </c>
      <c r="AE43" s="68" t="e">
        <f t="shared" si="8"/>
        <v>#REF!</v>
      </c>
      <c r="AF43" s="64" t="e">
        <f>IF(Tb_DBKostenBEO[[#This Row],[Forfait]]=1,SUMIFS(#REF!,#REF!,Tb_DBKostenBEO[[#This Row],[KostenOmschrijving]],#REF!,Tb_DBKostenBEO[[#This Row],[Deelbetaling]]),0)</f>
        <v>#REF!</v>
      </c>
      <c r="AG43" s="64" t="e">
        <f>IF(Tb_DBKostenBEO[[#This Row],[Forfait]]=1,SUMIFS(#REF!,#REF!,Tb_DBKostenBEO[[#This Row],[KostenOmschrijving]],#REF!,Tb_DBKostenBEO[[#This Row],[Deelbetaling]]),0)</f>
        <v>#REF!</v>
      </c>
      <c r="AH43" cm="1">
        <f t="array" ref="AH43">INDEX(Tb_KostenOptiesDB[],MATCH(Tb_DBKostenBEO[[#This Row],[KostenOmschrijving]],Tb_KostenOptiesDB[KostenOptie],0),IFERROR(MATCH(Methode_Keuze,Tb_KostenOptiesDB[#Headers],0),2))</f>
        <v>1</v>
      </c>
      <c r="AI43" s="65">
        <v>0.23</v>
      </c>
      <c r="AJ43" s="64" t="e">
        <f>IF(Tb_DBKostenBEO[[#This Row],[Forfait]]=1,SUMIFS(#REF!,#REF!,Tb_DBKostenBEO[[#This Row],[KostenOmschrijving]],#REF!,Tb_DBKostenBEO[[#This Row],[Deelbetaling]]),0)</f>
        <v>#REF!</v>
      </c>
      <c r="AK43" s="64" t="e">
        <f>IF(Tb_DBKostenBEO[[#This Row],[Forfait]]=1,SUMIFS(#REF!,#REF!,Tb_DBKostenBEO[[#This Row],[KostenOmschrijving]],#REF!,Tb_DBKostenBEO[[#This Row],[Deelbetaling]]),0)</f>
        <v>#REF!</v>
      </c>
      <c r="AL43" s="64" t="e">
        <f>Tb_DBKostenBEO[[#This Row],[Deelbetaling_Aanvraag]]+Tb_DBKostenBEO[[#This Row],[Forfait_Bedrag]]</f>
        <v>#REF!</v>
      </c>
      <c r="AM43" s="64" t="e">
        <f>Tb_DBKostenBEO[[#This Row],[Deelbetaling_Beoordeeld]]+Tb_DBKostenBEO[[#This Row],[Forfait_Bedrag_Beoordeeld]]</f>
        <v>#REF!</v>
      </c>
      <c r="AN43" t="str">
        <f>IF(Tb_DBKostenBEO[[#This Row],[Forfait]]=0,"Dit kostentype hoeft u niet op te geven. Hiervoor wordt een forfait berekend.","")</f>
        <v/>
      </c>
    </row>
    <row r="44" spans="1:40" x14ac:dyDescent="0.25">
      <c r="A44" s="63"/>
      <c r="B44" s="63"/>
      <c r="C44" s="63" t="str">
        <f>IFERROR(VLOOKUP($B44,Tb_ProjectKosten[],4,0),"")</f>
        <v/>
      </c>
      <c r="D44" s="63" t="str" cm="1">
        <f t="array" ref="D44">IFERROR(INDEX(Tb_KostenOpties[],MATCH(B44,Tb_KostenOpties[KostenOptie],0),IFERROR(MATCH(Methode_Keuze,Tb_KostenOpties[#Headers],0),2)),"")</f>
        <v/>
      </c>
      <c r="E44" s="266">
        <f>IFERROR(VLOOKUP(B44,Tb_ProjectKosten[[#All],[KostenOmschrijving]:[Forfait_Percentage]],6,0),0)</f>
        <v>0</v>
      </c>
      <c r="F44" s="267">
        <f>SUMIFS('5. Kosten uitvoering project'!R:R,'5. Kosten uitvoering project'!E:E,SubsidieTabel!A44,'5. Kosten uitvoering project'!F:F,SubsidieTabel!B44)</f>
        <v>0</v>
      </c>
      <c r="G44" s="267">
        <f>SUMIFS('5. Kosten uitvoering project'!S:S,'5. Kosten uitvoering project'!E:E,SubsidieTabel!A44,'5. Kosten uitvoering project'!F:F,SubsidieTabel!B44)</f>
        <v>0</v>
      </c>
      <c r="H44" s="267">
        <f>SUMIFS('5. Kosten uitvoering project'!U:U,'5. Kosten uitvoering project'!E:E,SubsidieTabel!A44,'5. Kosten uitvoering project'!F:F,SubsidieTabel!B44)</f>
        <v>0</v>
      </c>
      <c r="I44" s="267">
        <f>SUMIFS('5. Kosten uitvoering project'!V:V,'5. Kosten uitvoering project'!E:E,SubsidieTabel!A44,'5. Kosten uitvoering project'!F:F,SubsidieTabel!B44)</f>
        <v>0</v>
      </c>
      <c r="J44" s="267">
        <f t="shared" si="0"/>
        <v>0</v>
      </c>
      <c r="K44" s="267">
        <f t="shared" si="1"/>
        <v>0</v>
      </c>
      <c r="L44" s="266" t="str">
        <f>IFERROR(VLOOKUP(A44,Lijsten!$AK:$AL,2,0),"")</f>
        <v/>
      </c>
      <c r="M44" s="267">
        <f t="shared" si="2"/>
        <v>0</v>
      </c>
      <c r="N44" s="267">
        <f t="shared" si="3"/>
        <v>0</v>
      </c>
      <c r="O44" s="267">
        <f>IFERROR(IF(INDEX(Tb_Activiteiten[#All],MATCH(SubsidieTabel!$A44,Tb_Activiteiten[[#All],[Subsidiabele_Activiteit]],0),MATCH(SubsidieTabel!O$1,Tb_Activiteiten[#Headers],0))=1,SubsidieTabel!$J44,0),0)</f>
        <v>0</v>
      </c>
      <c r="P44" s="267">
        <f>IFERROR(IF(INDEX(Tb_Activiteiten[#All],MATCH(SubsidieTabel!$A44,Tb_Activiteiten[[#All],[Subsidiabele_Activiteit]],0),MATCH(SubsidieTabel!P$1,Tb_Activiteiten[#Headers],0))=1,SubsidieTabel!$K44,0),0)</f>
        <v>0</v>
      </c>
      <c r="Q44" s="267">
        <f>IFERROR(IF(INDEX(Tb_Activiteiten[#All],MATCH(SubsidieTabel!$A44,Tb_Activiteiten[[#All],[Subsidiabele_Activiteit]],0),MATCH(SubsidieTabel!Q$1,Tb_Activiteiten[#Headers],0))=1,SubsidieTabel!$J44,0),0)</f>
        <v>0</v>
      </c>
      <c r="R44" s="267">
        <f>IFERROR(IF(INDEX(Tb_Activiteiten[#All],MATCH(SubsidieTabel!$A44,Tb_Activiteiten[[#All],[Subsidiabele_Activiteit]],0),MATCH(SubsidieTabel!R$1,Tb_Activiteiten[#Headers],0))=1,SubsidieTabel!$K44,0),0)</f>
        <v>0</v>
      </c>
      <c r="S44" s="267">
        <f>IFERROR(IF(INDEX(Tb_Activiteiten[#All],MATCH(SubsidieTabel!$A44,Tb_Activiteiten[[#All],[Subsidiabele_Activiteit]],0),MATCH(SubsidieTabel!S$1,Tb_Activiteiten[#Headers],0))=1,SubsidieTabel!$J44,0),0)</f>
        <v>0</v>
      </c>
      <c r="T44" s="267">
        <f>IFERROR(IF(INDEX(Tb_Activiteiten[#All],MATCH(SubsidieTabel!$A44,Tb_Activiteiten[[#All],[Subsidiabele_Activiteit]],0),MATCH(SubsidieTabel!T$1,Tb_Activiteiten[#Headers],0))=1,SubsidieTabel!$K44,0),0)</f>
        <v>0</v>
      </c>
      <c r="U44" s="267">
        <f>IFERROR(IF(INDEX(Tb_Activiteiten[#All],MATCH(SubsidieTabel!$A44,Tb_Activiteiten[[#All],[Subsidiabele_Activiteit]],0),MATCH(SubsidieTabel!U$1,Tb_Activiteiten[#Headers],0))=1,SubsidieTabel!$J44,0),0)</f>
        <v>0</v>
      </c>
      <c r="V44" s="267">
        <f>IFERROR(IF(INDEX(Tb_Activiteiten[#All],MATCH(SubsidieTabel!$A44,Tb_Activiteiten[[#All],[Subsidiabele_Activiteit]],0),MATCH(SubsidieTabel!V$1,Tb_Activiteiten[#Headers],0))=1,SubsidieTabel!$K44,0),0)</f>
        <v>0</v>
      </c>
      <c r="W44" s="333">
        <f>IFERROR(IF(INDEX(Tb_Activiteiten[#All],MATCH(SubsidieTabel!$A44,Tb_Activiteiten[[#All],[Subsidiabele_Activiteit]],0),MATCH(SubsidieTabel!Q$1,Tb_Activiteiten[#Headers],0))=1,H44,0),0)</f>
        <v>0</v>
      </c>
      <c r="X44" s="333">
        <f>IFERROR(IF(INDEX(Tb_Activiteiten[#All],MATCH(SubsidieTabel!$A44,Tb_Activiteiten[[#All],[Subsidiabele_Activiteit]],0),MATCH(SubsidieTabel!Q$1,Tb_Activiteiten[#Headers],0))=1,I44,0),0)</f>
        <v>0</v>
      </c>
      <c r="Y44" s="333">
        <f>IFERROR(IF(INDEX(Tb_Activiteiten[#All],MATCH(SubsidieTabel!$A44,Tb_Activiteiten[[#All],[Subsidiabele_Activiteit]],0),MATCH(SubsidieTabel!S$1,Tb_Activiteiten[#Headers],0))=1,H44,0),0)</f>
        <v>0</v>
      </c>
      <c r="Z44" s="333">
        <f>IFERROR(IF(INDEX(Tb_Activiteiten[#All],MATCH(SubsidieTabel!$A44,Tb_Activiteiten[[#All],[Subsidiabele_Activiteit]],0),MATCH(SubsidieTabel!S$1,Tb_Activiteiten[#Headers],0))=1,I44,0),0)</f>
        <v>0</v>
      </c>
      <c r="AA44" s="333">
        <f>IFERROR(IF(INDEX(Tb_Activiteiten[#All],MATCH(SubsidieTabel!$A44,Tb_Activiteiten[[#All],[Subsidiabele_Activiteit]],0),MATCH(SubsidieTabel!O$1,Tb_Activiteiten[#Headers],0))=1,$F44,0),0)</f>
        <v>0</v>
      </c>
      <c r="AB44" s="333">
        <f>IFERROR(IF(INDEX(Tb_Activiteiten[#All],MATCH(SubsidieTabel!$A44,Tb_Activiteiten[[#All],[Subsidiabele_Activiteit]],0),MATCH(SubsidieTabel!O$1,Tb_Activiteiten[#Headers],0))=1,$G44,0),0)</f>
        <v>0</v>
      </c>
      <c r="AD44" s="12" t="str">
        <f t="shared" si="7"/>
        <v>Niet verrekenbare btw</v>
      </c>
      <c r="AE44" t="e">
        <f t="shared" si="8"/>
        <v>#REF!</v>
      </c>
      <c r="AF44" s="64" t="e">
        <f>IF(Tb_DBKostenBEO[[#This Row],[Forfait]]=1,SUMIFS(#REF!,#REF!,Tb_DBKostenBEO[[#This Row],[KostenOmschrijving]],#REF!,Tb_DBKostenBEO[[#This Row],[Deelbetaling]]),0)</f>
        <v>#REF!</v>
      </c>
      <c r="AG44" s="64" t="e">
        <f>IF(Tb_DBKostenBEO[[#This Row],[Forfait]]=1,SUMIFS(#REF!,#REF!,Tb_DBKostenBEO[[#This Row],[KostenOmschrijving]],#REF!,Tb_DBKostenBEO[[#This Row],[Deelbetaling]]),0)</f>
        <v>#REF!</v>
      </c>
      <c r="AH44" cm="1">
        <f t="array" ref="AH44">INDEX(Tb_KostenOptiesDB[],MATCH(Tb_DBKostenBEO[[#This Row],[KostenOmschrijving]],Tb_KostenOptiesDB[KostenOptie],0),IFERROR(MATCH(Methode_Keuze,Tb_KostenOptiesDB[#Headers],0),2))</f>
        <v>1</v>
      </c>
      <c r="AI44" s="65">
        <v>0.23</v>
      </c>
      <c r="AJ44" s="64" t="e">
        <f>IF(Tb_DBKostenBEO[[#This Row],[Forfait]]=1,SUMIFS(#REF!,#REF!,Tb_DBKostenBEO[[#This Row],[KostenOmschrijving]],#REF!,Tb_DBKostenBEO[[#This Row],[Deelbetaling]]),0)</f>
        <v>#REF!</v>
      </c>
      <c r="AK44" s="64" t="e">
        <f>IF(Tb_DBKostenBEO[[#This Row],[Forfait]]=1,SUMIFS(#REF!,#REF!,Tb_DBKostenBEO[[#This Row],[KostenOmschrijving]],#REF!,Tb_DBKostenBEO[[#This Row],[Deelbetaling]]),0)</f>
        <v>#REF!</v>
      </c>
      <c r="AL44" s="64" t="e">
        <f>Tb_DBKostenBEO[[#This Row],[Deelbetaling_Aanvraag]]+Tb_DBKostenBEO[[#This Row],[Forfait_Bedrag]]</f>
        <v>#REF!</v>
      </c>
      <c r="AM44" s="64" t="e">
        <f>Tb_DBKostenBEO[[#This Row],[Deelbetaling_Beoordeeld]]+Tb_DBKostenBEO[[#This Row],[Forfait_Bedrag_Beoordeeld]]</f>
        <v>#REF!</v>
      </c>
      <c r="AN44" t="str">
        <f>IF(Tb_DBKostenBEO[[#This Row],[Forfait]]=0,"Dit kostentype hoeft u niet op te geven. Hiervoor wordt een forfait berekend.","")</f>
        <v/>
      </c>
    </row>
    <row r="45" spans="1:40" x14ac:dyDescent="0.25">
      <c r="A45" s="12"/>
      <c r="B45" s="12"/>
      <c r="C45" s="12" t="str">
        <f>IFERROR(VLOOKUP($B45,Tb_ProjectKosten[],4,0),"")</f>
        <v/>
      </c>
      <c r="D45" s="12" t="str" cm="1">
        <f t="array" ref="D45">IFERROR(INDEX(Tb_KostenOpties[],MATCH(B45,Tb_KostenOpties[KostenOptie],0),IFERROR(MATCH(Methode_Keuze,Tb_KostenOpties[#Headers],0),2)),"")</f>
        <v/>
      </c>
      <c r="E45" s="264">
        <f>IFERROR(VLOOKUP(B45,Tb_ProjectKosten[[#All],[KostenOmschrijving]:[Forfait_Percentage]],6,0),0)</f>
        <v>0</v>
      </c>
      <c r="F45" s="265">
        <f>SUMIFS('5. Kosten uitvoering project'!R:R,'5. Kosten uitvoering project'!E:E,SubsidieTabel!A45,'5. Kosten uitvoering project'!F:F,SubsidieTabel!B45)</f>
        <v>0</v>
      </c>
      <c r="G45" s="265">
        <f>SUMIFS('5. Kosten uitvoering project'!S:S,'5. Kosten uitvoering project'!E:E,SubsidieTabel!A45,'5. Kosten uitvoering project'!F:F,SubsidieTabel!B45)</f>
        <v>0</v>
      </c>
      <c r="H45" s="265">
        <f>SUMIFS('5. Kosten uitvoering project'!U:U,'5. Kosten uitvoering project'!E:E,SubsidieTabel!A45,'5. Kosten uitvoering project'!F:F,SubsidieTabel!B45)</f>
        <v>0</v>
      </c>
      <c r="I45" s="265">
        <f>SUMIFS('5. Kosten uitvoering project'!V:V,'5. Kosten uitvoering project'!E:E,SubsidieTabel!A45,'5. Kosten uitvoering project'!F:F,SubsidieTabel!B45)</f>
        <v>0</v>
      </c>
      <c r="J45" s="265">
        <f t="shared" si="0"/>
        <v>0</v>
      </c>
      <c r="K45" s="265">
        <f t="shared" si="1"/>
        <v>0</v>
      </c>
      <c r="L45" s="264" t="str">
        <f>IFERROR(VLOOKUP(A45,Lijsten!$AK:$AL,2,0),"")</f>
        <v/>
      </c>
      <c r="M45" s="265">
        <f t="shared" si="2"/>
        <v>0</v>
      </c>
      <c r="N45" s="265">
        <f t="shared" si="3"/>
        <v>0</v>
      </c>
      <c r="O45" s="265">
        <f>IFERROR(IF(INDEX(Tb_Activiteiten[#All],MATCH(SubsidieTabel!$A45,Tb_Activiteiten[[#All],[Subsidiabele_Activiteit]],0),MATCH(SubsidieTabel!O$1,Tb_Activiteiten[#Headers],0))=1,SubsidieTabel!$J45,0),0)</f>
        <v>0</v>
      </c>
      <c r="P45" s="265">
        <f>IFERROR(IF(INDEX(Tb_Activiteiten[#All],MATCH(SubsidieTabel!$A45,Tb_Activiteiten[[#All],[Subsidiabele_Activiteit]],0),MATCH(SubsidieTabel!P$1,Tb_Activiteiten[#Headers],0))=1,SubsidieTabel!$K45,0),0)</f>
        <v>0</v>
      </c>
      <c r="Q45" s="265">
        <f>IFERROR(IF(INDEX(Tb_Activiteiten[#All],MATCH(SubsidieTabel!$A45,Tb_Activiteiten[[#All],[Subsidiabele_Activiteit]],0),MATCH(SubsidieTabel!Q$1,Tb_Activiteiten[#Headers],0))=1,SubsidieTabel!$J45,0),0)</f>
        <v>0</v>
      </c>
      <c r="R45" s="265">
        <f>IFERROR(IF(INDEX(Tb_Activiteiten[#All],MATCH(SubsidieTabel!$A45,Tb_Activiteiten[[#All],[Subsidiabele_Activiteit]],0),MATCH(SubsidieTabel!R$1,Tb_Activiteiten[#Headers],0))=1,SubsidieTabel!$K45,0),0)</f>
        <v>0</v>
      </c>
      <c r="S45" s="265">
        <f>IFERROR(IF(INDEX(Tb_Activiteiten[#All],MATCH(SubsidieTabel!$A45,Tb_Activiteiten[[#All],[Subsidiabele_Activiteit]],0),MATCH(SubsidieTabel!S$1,Tb_Activiteiten[#Headers],0))=1,SubsidieTabel!$J45,0),0)</f>
        <v>0</v>
      </c>
      <c r="T45" s="265">
        <f>IFERROR(IF(INDEX(Tb_Activiteiten[#All],MATCH(SubsidieTabel!$A45,Tb_Activiteiten[[#All],[Subsidiabele_Activiteit]],0),MATCH(SubsidieTabel!T$1,Tb_Activiteiten[#Headers],0))=1,SubsidieTabel!$K45,0),0)</f>
        <v>0</v>
      </c>
      <c r="U45" s="265">
        <f>IFERROR(IF(INDEX(Tb_Activiteiten[#All],MATCH(SubsidieTabel!$A45,Tb_Activiteiten[[#All],[Subsidiabele_Activiteit]],0),MATCH(SubsidieTabel!U$1,Tb_Activiteiten[#Headers],0))=1,SubsidieTabel!$J45,0),0)</f>
        <v>0</v>
      </c>
      <c r="V45" s="265">
        <f>IFERROR(IF(INDEX(Tb_Activiteiten[#All],MATCH(SubsidieTabel!$A45,Tb_Activiteiten[[#All],[Subsidiabele_Activiteit]],0),MATCH(SubsidieTabel!V$1,Tb_Activiteiten[#Headers],0))=1,SubsidieTabel!$K45,0),0)</f>
        <v>0</v>
      </c>
      <c r="W45" s="64">
        <f>IFERROR(IF(INDEX(Tb_Activiteiten[#All],MATCH(SubsidieTabel!$A45,Tb_Activiteiten[[#All],[Subsidiabele_Activiteit]],0),MATCH(SubsidieTabel!Q$1,Tb_Activiteiten[#Headers],0))=1,H45,0),0)</f>
        <v>0</v>
      </c>
      <c r="X45" s="64">
        <f>IFERROR(IF(INDEX(Tb_Activiteiten[#All],MATCH(SubsidieTabel!$A45,Tb_Activiteiten[[#All],[Subsidiabele_Activiteit]],0),MATCH(SubsidieTabel!Q$1,Tb_Activiteiten[#Headers],0))=1,I45,0),0)</f>
        <v>0</v>
      </c>
      <c r="Y45" s="64">
        <f>IFERROR(IF(INDEX(Tb_Activiteiten[#All],MATCH(SubsidieTabel!$A45,Tb_Activiteiten[[#All],[Subsidiabele_Activiteit]],0),MATCH(SubsidieTabel!S$1,Tb_Activiteiten[#Headers],0))=1,H45,0),0)</f>
        <v>0</v>
      </c>
      <c r="Z45" s="64">
        <f>IFERROR(IF(INDEX(Tb_Activiteiten[#All],MATCH(SubsidieTabel!$A45,Tb_Activiteiten[[#All],[Subsidiabele_Activiteit]],0),MATCH(SubsidieTabel!S$1,Tb_Activiteiten[#Headers],0))=1,I45,0),0)</f>
        <v>0</v>
      </c>
      <c r="AA45" s="64">
        <f>IFERROR(IF(INDEX(Tb_Activiteiten[#All],MATCH(SubsidieTabel!$A45,Tb_Activiteiten[[#All],[Subsidiabele_Activiteit]],0),MATCH(SubsidieTabel!O$1,Tb_Activiteiten[#Headers],0))=1,$F45,0),0)</f>
        <v>0</v>
      </c>
      <c r="AB45" s="64">
        <f>IFERROR(IF(INDEX(Tb_Activiteiten[#All],MATCH(SubsidieTabel!$A45,Tb_Activiteiten[[#All],[Subsidiabele_Activiteit]],0),MATCH(SubsidieTabel!O$1,Tb_Activiteiten[#Headers],0))=1,$G45,0),0)</f>
        <v>0</v>
      </c>
      <c r="AD45" s="12" t="str">
        <f t="shared" si="7"/>
        <v>Grondkosten</v>
      </c>
      <c r="AE45" s="68" t="e">
        <f t="shared" si="8"/>
        <v>#REF!</v>
      </c>
      <c r="AF45" s="64" t="e">
        <f>IF(Tb_DBKostenBEO[[#This Row],[Forfait]]=1,SUMIFS(#REF!,#REF!,Tb_DBKostenBEO[[#This Row],[KostenOmschrijving]],#REF!,Tb_DBKostenBEO[[#This Row],[Deelbetaling]]),0)</f>
        <v>#REF!</v>
      </c>
      <c r="AG45" s="64" t="e">
        <f>IF(Tb_DBKostenBEO[[#This Row],[Forfait]]=1,SUMIFS(#REF!,#REF!,Tb_DBKostenBEO[[#This Row],[KostenOmschrijving]],#REF!,Tb_DBKostenBEO[[#This Row],[Deelbetaling]]),0)</f>
        <v>#REF!</v>
      </c>
      <c r="AH45" cm="1">
        <f t="array" ref="AH45">INDEX(Tb_KostenOptiesDB[],MATCH(Tb_DBKostenBEO[[#This Row],[KostenOmschrijving]],Tb_KostenOptiesDB[KostenOptie],0),IFERROR(MATCH(Methode_Keuze,Tb_KostenOptiesDB[#Headers],0),2))</f>
        <v>1</v>
      </c>
      <c r="AI45" s="65">
        <v>0.23</v>
      </c>
      <c r="AJ45" s="64" t="e">
        <f>IF(Tb_DBKostenBEO[[#This Row],[Forfait]]=1,SUMIFS(#REF!,#REF!,Tb_DBKostenBEO[[#This Row],[KostenOmschrijving]],#REF!,Tb_DBKostenBEO[[#This Row],[Deelbetaling]]),0)</f>
        <v>#REF!</v>
      </c>
      <c r="AK45" s="64" t="e">
        <f>IF(Tb_DBKostenBEO[[#This Row],[Forfait]]=1,SUMIFS(#REF!,#REF!,Tb_DBKostenBEO[[#This Row],[KostenOmschrijving]],#REF!,Tb_DBKostenBEO[[#This Row],[Deelbetaling]]),0)</f>
        <v>#REF!</v>
      </c>
      <c r="AL45" s="64" t="e">
        <f>Tb_DBKostenBEO[[#This Row],[Deelbetaling_Aanvraag]]+Tb_DBKostenBEO[[#This Row],[Forfait_Bedrag]]</f>
        <v>#REF!</v>
      </c>
      <c r="AM45" s="64" t="e">
        <f>Tb_DBKostenBEO[[#This Row],[Deelbetaling_Beoordeeld]]+Tb_DBKostenBEO[[#This Row],[Forfait_Bedrag_Beoordeeld]]</f>
        <v>#REF!</v>
      </c>
      <c r="AN45" t="str">
        <f>IF(Tb_DBKostenBEO[[#This Row],[Forfait]]=0,"Dit kostentype hoeft u niet op te geven. Hiervoor wordt een forfait berekend.","")</f>
        <v/>
      </c>
    </row>
    <row r="46" spans="1:40" x14ac:dyDescent="0.25">
      <c r="A46" s="63"/>
      <c r="B46" s="63"/>
      <c r="C46" s="63" t="str">
        <f>IFERROR(VLOOKUP($B46,Tb_ProjectKosten[],4,0),"")</f>
        <v/>
      </c>
      <c r="D46" s="63" t="str" cm="1">
        <f t="array" ref="D46">IFERROR(INDEX(Tb_KostenOpties[],MATCH(B46,Tb_KostenOpties[KostenOptie],0),IFERROR(MATCH(Methode_Keuze,Tb_KostenOpties[#Headers],0),2)),"")</f>
        <v/>
      </c>
      <c r="E46" s="266">
        <f>IFERROR(VLOOKUP(B46,Tb_ProjectKosten[[#All],[KostenOmschrijving]:[Forfait_Percentage]],6,0),0)</f>
        <v>0</v>
      </c>
      <c r="F46" s="267">
        <f>SUMIFS('5. Kosten uitvoering project'!R:R,'5. Kosten uitvoering project'!E:E,SubsidieTabel!A46,'5. Kosten uitvoering project'!F:F,SubsidieTabel!B46)</f>
        <v>0</v>
      </c>
      <c r="G46" s="267">
        <f>SUMIFS('5. Kosten uitvoering project'!S:S,'5. Kosten uitvoering project'!E:E,SubsidieTabel!A46,'5. Kosten uitvoering project'!F:F,SubsidieTabel!B46)</f>
        <v>0</v>
      </c>
      <c r="H46" s="267">
        <f>SUMIFS('5. Kosten uitvoering project'!U:U,'5. Kosten uitvoering project'!E:E,SubsidieTabel!A46,'5. Kosten uitvoering project'!F:F,SubsidieTabel!B46)</f>
        <v>0</v>
      </c>
      <c r="I46" s="267">
        <f>SUMIFS('5. Kosten uitvoering project'!V:V,'5. Kosten uitvoering project'!E:E,SubsidieTabel!A46,'5. Kosten uitvoering project'!F:F,SubsidieTabel!B46)</f>
        <v>0</v>
      </c>
      <c r="J46" s="267">
        <f t="shared" si="0"/>
        <v>0</v>
      </c>
      <c r="K46" s="267">
        <f t="shared" si="1"/>
        <v>0</v>
      </c>
      <c r="L46" s="266" t="str">
        <f>IFERROR(VLOOKUP(A46,Lijsten!$AK:$AL,2,0),"")</f>
        <v/>
      </c>
      <c r="M46" s="267">
        <f t="shared" si="2"/>
        <v>0</v>
      </c>
      <c r="N46" s="267">
        <f t="shared" si="3"/>
        <v>0</v>
      </c>
      <c r="O46" s="267">
        <f>IFERROR(IF(INDEX(Tb_Activiteiten[#All],MATCH(SubsidieTabel!$A46,Tb_Activiteiten[[#All],[Subsidiabele_Activiteit]],0),MATCH(SubsidieTabel!O$1,Tb_Activiteiten[#Headers],0))=1,SubsidieTabel!$J46,0),0)</f>
        <v>0</v>
      </c>
      <c r="P46" s="267">
        <f>IFERROR(IF(INDEX(Tb_Activiteiten[#All],MATCH(SubsidieTabel!$A46,Tb_Activiteiten[[#All],[Subsidiabele_Activiteit]],0),MATCH(SubsidieTabel!P$1,Tb_Activiteiten[#Headers],0))=1,SubsidieTabel!$K46,0),0)</f>
        <v>0</v>
      </c>
      <c r="Q46" s="267">
        <f>IFERROR(IF(INDEX(Tb_Activiteiten[#All],MATCH(SubsidieTabel!$A46,Tb_Activiteiten[[#All],[Subsidiabele_Activiteit]],0),MATCH(SubsidieTabel!Q$1,Tb_Activiteiten[#Headers],0))=1,SubsidieTabel!$J46,0),0)</f>
        <v>0</v>
      </c>
      <c r="R46" s="267">
        <f>IFERROR(IF(INDEX(Tb_Activiteiten[#All],MATCH(SubsidieTabel!$A46,Tb_Activiteiten[[#All],[Subsidiabele_Activiteit]],0),MATCH(SubsidieTabel!R$1,Tb_Activiteiten[#Headers],0))=1,SubsidieTabel!$K46,0),0)</f>
        <v>0</v>
      </c>
      <c r="S46" s="267">
        <f>IFERROR(IF(INDEX(Tb_Activiteiten[#All],MATCH(SubsidieTabel!$A46,Tb_Activiteiten[[#All],[Subsidiabele_Activiteit]],0),MATCH(SubsidieTabel!S$1,Tb_Activiteiten[#Headers],0))=1,SubsidieTabel!$J46,0),0)</f>
        <v>0</v>
      </c>
      <c r="T46" s="267">
        <f>IFERROR(IF(INDEX(Tb_Activiteiten[#All],MATCH(SubsidieTabel!$A46,Tb_Activiteiten[[#All],[Subsidiabele_Activiteit]],0),MATCH(SubsidieTabel!T$1,Tb_Activiteiten[#Headers],0))=1,SubsidieTabel!$K46,0),0)</f>
        <v>0</v>
      </c>
      <c r="U46" s="267">
        <f>IFERROR(IF(INDEX(Tb_Activiteiten[#All],MATCH(SubsidieTabel!$A46,Tb_Activiteiten[[#All],[Subsidiabele_Activiteit]],0),MATCH(SubsidieTabel!U$1,Tb_Activiteiten[#Headers],0))=1,SubsidieTabel!$J46,0),0)</f>
        <v>0</v>
      </c>
      <c r="V46" s="267">
        <f>IFERROR(IF(INDEX(Tb_Activiteiten[#All],MATCH(SubsidieTabel!$A46,Tb_Activiteiten[[#All],[Subsidiabele_Activiteit]],0),MATCH(SubsidieTabel!V$1,Tb_Activiteiten[#Headers],0))=1,SubsidieTabel!$K46,0),0)</f>
        <v>0</v>
      </c>
      <c r="W46" s="333">
        <f>IFERROR(IF(INDEX(Tb_Activiteiten[#All],MATCH(SubsidieTabel!$A46,Tb_Activiteiten[[#All],[Subsidiabele_Activiteit]],0),MATCH(SubsidieTabel!Q$1,Tb_Activiteiten[#Headers],0))=1,H46,0),0)</f>
        <v>0</v>
      </c>
      <c r="X46" s="333">
        <f>IFERROR(IF(INDEX(Tb_Activiteiten[#All],MATCH(SubsidieTabel!$A46,Tb_Activiteiten[[#All],[Subsidiabele_Activiteit]],0),MATCH(SubsidieTabel!Q$1,Tb_Activiteiten[#Headers],0))=1,I46,0),0)</f>
        <v>0</v>
      </c>
      <c r="Y46" s="333">
        <f>IFERROR(IF(INDEX(Tb_Activiteiten[#All],MATCH(SubsidieTabel!$A46,Tb_Activiteiten[[#All],[Subsidiabele_Activiteit]],0),MATCH(SubsidieTabel!S$1,Tb_Activiteiten[#Headers],0))=1,H46,0),0)</f>
        <v>0</v>
      </c>
      <c r="Z46" s="333">
        <f>IFERROR(IF(INDEX(Tb_Activiteiten[#All],MATCH(SubsidieTabel!$A46,Tb_Activiteiten[[#All],[Subsidiabele_Activiteit]],0),MATCH(SubsidieTabel!S$1,Tb_Activiteiten[#Headers],0))=1,I46,0),0)</f>
        <v>0</v>
      </c>
      <c r="AA46" s="333">
        <f>IFERROR(IF(INDEX(Tb_Activiteiten[#All],MATCH(SubsidieTabel!$A46,Tb_Activiteiten[[#All],[Subsidiabele_Activiteit]],0),MATCH(SubsidieTabel!O$1,Tb_Activiteiten[#Headers],0))=1,$F46,0),0)</f>
        <v>0</v>
      </c>
      <c r="AB46" s="333">
        <f>IFERROR(IF(INDEX(Tb_Activiteiten[#All],MATCH(SubsidieTabel!$A46,Tb_Activiteiten[[#All],[Subsidiabele_Activiteit]],0),MATCH(SubsidieTabel!O$1,Tb_Activiteiten[#Headers],0))=1,$G46,0),0)</f>
        <v>0</v>
      </c>
      <c r="AD46" s="12" t="str">
        <f t="shared" si="7"/>
        <v>Bijdrage in natura (overige)</v>
      </c>
      <c r="AE46" t="e">
        <f t="shared" si="8"/>
        <v>#REF!</v>
      </c>
      <c r="AF46" s="64" t="e">
        <f>IF(Tb_DBKostenBEO[[#This Row],[Forfait]]=1,SUMIFS(#REF!,#REF!,Tb_DBKostenBEO[[#This Row],[KostenOmschrijving]],#REF!,Tb_DBKostenBEO[[#This Row],[Deelbetaling]]),0)</f>
        <v>#REF!</v>
      </c>
      <c r="AG46" s="64" t="e">
        <f>IF(Tb_DBKostenBEO[[#This Row],[Forfait]]=1,SUMIFS(#REF!,#REF!,Tb_DBKostenBEO[[#This Row],[KostenOmschrijving]],#REF!,Tb_DBKostenBEO[[#This Row],[Deelbetaling]]),0)</f>
        <v>#REF!</v>
      </c>
      <c r="AH46" cm="1">
        <f t="array" ref="AH46">INDEX(Tb_KostenOptiesDB[],MATCH(Tb_DBKostenBEO[[#This Row],[KostenOmschrijving]],Tb_KostenOptiesDB[KostenOptie],0),IFERROR(MATCH(Methode_Keuze,Tb_KostenOptiesDB[#Headers],0),2))</f>
        <v>1</v>
      </c>
      <c r="AI46" s="65">
        <v>0.23</v>
      </c>
      <c r="AJ46" s="64" t="e">
        <f>IF(Tb_DBKostenBEO[[#This Row],[Forfait]]=1,SUMIFS(#REF!,#REF!,Tb_DBKostenBEO[[#This Row],[KostenOmschrijving]],#REF!,Tb_DBKostenBEO[[#This Row],[Deelbetaling]]),0)</f>
        <v>#REF!</v>
      </c>
      <c r="AK46" s="64" t="e">
        <f>IF(Tb_DBKostenBEO[[#This Row],[Forfait]]=1,SUMIFS(#REF!,#REF!,Tb_DBKostenBEO[[#This Row],[KostenOmschrijving]],#REF!,Tb_DBKostenBEO[[#This Row],[Deelbetaling]]),0)</f>
        <v>#REF!</v>
      </c>
      <c r="AL46" s="64" t="e">
        <f>Tb_DBKostenBEO[[#This Row],[Deelbetaling_Aanvraag]]+Tb_DBKostenBEO[[#This Row],[Forfait_Bedrag]]</f>
        <v>#REF!</v>
      </c>
      <c r="AM46" s="64" t="e">
        <f>Tb_DBKostenBEO[[#This Row],[Deelbetaling_Beoordeeld]]+Tb_DBKostenBEO[[#This Row],[Forfait_Bedrag_Beoordeeld]]</f>
        <v>#REF!</v>
      </c>
      <c r="AN46" t="str">
        <f>IF(Tb_DBKostenBEO[[#This Row],[Forfait]]=0,"Dit kostentype hoeft u niet op te geven. Hiervoor wordt een forfait berekend.","")</f>
        <v/>
      </c>
    </row>
    <row r="47" spans="1:40" x14ac:dyDescent="0.25">
      <c r="A47" s="12"/>
      <c r="B47" s="12"/>
      <c r="C47" s="12" t="str">
        <f>IFERROR(VLOOKUP($B47,Tb_ProjectKosten[],4,0),"")</f>
        <v/>
      </c>
      <c r="D47" s="12" t="str" cm="1">
        <f t="array" ref="D47">IFERROR(INDEX(Tb_KostenOpties[],MATCH(B47,Tb_KostenOpties[KostenOptie],0),IFERROR(MATCH(Methode_Keuze,Tb_KostenOpties[#Headers],0),2)),"")</f>
        <v/>
      </c>
      <c r="E47" s="264">
        <f>IFERROR(VLOOKUP(B47,Tb_ProjectKosten[[#All],[KostenOmschrijving]:[Forfait_Percentage]],6,0),0)</f>
        <v>0</v>
      </c>
      <c r="F47" s="265">
        <f>SUMIFS('5. Kosten uitvoering project'!R:R,'5. Kosten uitvoering project'!E:E,SubsidieTabel!A47,'5. Kosten uitvoering project'!F:F,SubsidieTabel!B47)</f>
        <v>0</v>
      </c>
      <c r="G47" s="265">
        <f>SUMIFS('5. Kosten uitvoering project'!S:S,'5. Kosten uitvoering project'!E:E,SubsidieTabel!A47,'5. Kosten uitvoering project'!F:F,SubsidieTabel!B47)</f>
        <v>0</v>
      </c>
      <c r="H47" s="265">
        <f>SUMIFS('5. Kosten uitvoering project'!U:U,'5. Kosten uitvoering project'!E:E,SubsidieTabel!A47,'5. Kosten uitvoering project'!F:F,SubsidieTabel!B47)</f>
        <v>0</v>
      </c>
      <c r="I47" s="265">
        <f>SUMIFS('5. Kosten uitvoering project'!V:V,'5. Kosten uitvoering project'!E:E,SubsidieTabel!A47,'5. Kosten uitvoering project'!F:F,SubsidieTabel!B47)</f>
        <v>0</v>
      </c>
      <c r="J47" s="265">
        <f t="shared" si="0"/>
        <v>0</v>
      </c>
      <c r="K47" s="265">
        <f t="shared" si="1"/>
        <v>0</v>
      </c>
      <c r="L47" s="264" t="str">
        <f>IFERROR(VLOOKUP(A47,Lijsten!$AK:$AL,2,0),"")</f>
        <v/>
      </c>
      <c r="M47" s="265">
        <f t="shared" si="2"/>
        <v>0</v>
      </c>
      <c r="N47" s="265">
        <f t="shared" si="3"/>
        <v>0</v>
      </c>
      <c r="O47" s="265">
        <f>IFERROR(IF(INDEX(Tb_Activiteiten[#All],MATCH(SubsidieTabel!$A47,Tb_Activiteiten[[#All],[Subsidiabele_Activiteit]],0),MATCH(SubsidieTabel!O$1,Tb_Activiteiten[#Headers],0))=1,SubsidieTabel!$J47,0),0)</f>
        <v>0</v>
      </c>
      <c r="P47" s="265">
        <f>IFERROR(IF(INDEX(Tb_Activiteiten[#All],MATCH(SubsidieTabel!$A47,Tb_Activiteiten[[#All],[Subsidiabele_Activiteit]],0),MATCH(SubsidieTabel!P$1,Tb_Activiteiten[#Headers],0))=1,SubsidieTabel!$K47,0),0)</f>
        <v>0</v>
      </c>
      <c r="Q47" s="265">
        <f>IFERROR(IF(INDEX(Tb_Activiteiten[#All],MATCH(SubsidieTabel!$A47,Tb_Activiteiten[[#All],[Subsidiabele_Activiteit]],0),MATCH(SubsidieTabel!Q$1,Tb_Activiteiten[#Headers],0))=1,SubsidieTabel!$J47,0),0)</f>
        <v>0</v>
      </c>
      <c r="R47" s="265">
        <f>IFERROR(IF(INDEX(Tb_Activiteiten[#All],MATCH(SubsidieTabel!$A47,Tb_Activiteiten[[#All],[Subsidiabele_Activiteit]],0),MATCH(SubsidieTabel!R$1,Tb_Activiteiten[#Headers],0))=1,SubsidieTabel!$K47,0),0)</f>
        <v>0</v>
      </c>
      <c r="S47" s="265">
        <f>IFERROR(IF(INDEX(Tb_Activiteiten[#All],MATCH(SubsidieTabel!$A47,Tb_Activiteiten[[#All],[Subsidiabele_Activiteit]],0),MATCH(SubsidieTabel!S$1,Tb_Activiteiten[#Headers],0))=1,SubsidieTabel!$J47,0),0)</f>
        <v>0</v>
      </c>
      <c r="T47" s="265">
        <f>IFERROR(IF(INDEX(Tb_Activiteiten[#All],MATCH(SubsidieTabel!$A47,Tb_Activiteiten[[#All],[Subsidiabele_Activiteit]],0),MATCH(SubsidieTabel!T$1,Tb_Activiteiten[#Headers],0))=1,SubsidieTabel!$K47,0),0)</f>
        <v>0</v>
      </c>
      <c r="U47" s="265">
        <f>IFERROR(IF(INDEX(Tb_Activiteiten[#All],MATCH(SubsidieTabel!$A47,Tb_Activiteiten[[#All],[Subsidiabele_Activiteit]],0),MATCH(SubsidieTabel!U$1,Tb_Activiteiten[#Headers],0))=1,SubsidieTabel!$J47,0),0)</f>
        <v>0</v>
      </c>
      <c r="V47" s="265">
        <f>IFERROR(IF(INDEX(Tb_Activiteiten[#All],MATCH(SubsidieTabel!$A47,Tb_Activiteiten[[#All],[Subsidiabele_Activiteit]],0),MATCH(SubsidieTabel!V$1,Tb_Activiteiten[#Headers],0))=1,SubsidieTabel!$K47,0),0)</f>
        <v>0</v>
      </c>
      <c r="W47" s="64">
        <f>IFERROR(IF(INDEX(Tb_Activiteiten[#All],MATCH(SubsidieTabel!$A47,Tb_Activiteiten[[#All],[Subsidiabele_Activiteit]],0),MATCH(SubsidieTabel!Q$1,Tb_Activiteiten[#Headers],0))=1,H47,0),0)</f>
        <v>0</v>
      </c>
      <c r="X47" s="64">
        <f>IFERROR(IF(INDEX(Tb_Activiteiten[#All],MATCH(SubsidieTabel!$A47,Tb_Activiteiten[[#All],[Subsidiabele_Activiteit]],0),MATCH(SubsidieTabel!Q$1,Tb_Activiteiten[#Headers],0))=1,I47,0),0)</f>
        <v>0</v>
      </c>
      <c r="Y47" s="64">
        <f>IFERROR(IF(INDEX(Tb_Activiteiten[#All],MATCH(SubsidieTabel!$A47,Tb_Activiteiten[[#All],[Subsidiabele_Activiteit]],0),MATCH(SubsidieTabel!S$1,Tb_Activiteiten[#Headers],0))=1,H47,0),0)</f>
        <v>0</v>
      </c>
      <c r="Z47" s="64">
        <f>IFERROR(IF(INDEX(Tb_Activiteiten[#All],MATCH(SubsidieTabel!$A47,Tb_Activiteiten[[#All],[Subsidiabele_Activiteit]],0),MATCH(SubsidieTabel!S$1,Tb_Activiteiten[#Headers],0))=1,I47,0),0)</f>
        <v>0</v>
      </c>
      <c r="AA47" s="64">
        <f>IFERROR(IF(INDEX(Tb_Activiteiten[#All],MATCH(SubsidieTabel!$A47,Tb_Activiteiten[[#All],[Subsidiabele_Activiteit]],0),MATCH(SubsidieTabel!O$1,Tb_Activiteiten[#Headers],0))=1,$F47,0),0)</f>
        <v>0</v>
      </c>
      <c r="AB47" s="64">
        <f>IFERROR(IF(INDEX(Tb_Activiteiten[#All],MATCH(SubsidieTabel!$A47,Tb_Activiteiten[[#All],[Subsidiabele_Activiteit]],0),MATCH(SubsidieTabel!O$1,Tb_Activiteiten[#Headers],0))=1,$G47,0),0)</f>
        <v>0</v>
      </c>
      <c r="AD47" s="12" t="str">
        <f t="shared" si="7"/>
        <v>Bijdrage in natura (vrijwilligers)</v>
      </c>
      <c r="AE47" s="68" t="e">
        <f t="shared" si="8"/>
        <v>#REF!</v>
      </c>
      <c r="AF47" s="64" t="e">
        <f>IF(Tb_DBKostenBEO[[#This Row],[Forfait]]=1,SUMIFS(#REF!,#REF!,Tb_DBKostenBEO[[#This Row],[KostenOmschrijving]],#REF!,Tb_DBKostenBEO[[#This Row],[Deelbetaling]]),0)</f>
        <v>#REF!</v>
      </c>
      <c r="AG47" s="64" t="e">
        <f>IF(Tb_DBKostenBEO[[#This Row],[Forfait]]=1,SUMIFS(#REF!,#REF!,Tb_DBKostenBEO[[#This Row],[KostenOmschrijving]],#REF!,Tb_DBKostenBEO[[#This Row],[Deelbetaling]]),0)</f>
        <v>#REF!</v>
      </c>
      <c r="AH47" cm="1">
        <f t="array" ref="AH47">INDEX(Tb_KostenOptiesDB[],MATCH(Tb_DBKostenBEO[[#This Row],[KostenOmschrijving]],Tb_KostenOptiesDB[KostenOptie],0),IFERROR(MATCH(Methode_Keuze,Tb_KostenOptiesDB[#Headers],0),2))</f>
        <v>1</v>
      </c>
      <c r="AI47" s="65">
        <v>0.23</v>
      </c>
      <c r="AJ47" s="64" t="e">
        <f>IF(Tb_DBKostenBEO[[#This Row],[Forfait]]=1,SUMIFS(#REF!,#REF!,Tb_DBKostenBEO[[#This Row],[KostenOmschrijving]],#REF!,Tb_DBKostenBEO[[#This Row],[Deelbetaling]]),0)</f>
        <v>#REF!</v>
      </c>
      <c r="AK47" s="64" t="e">
        <f>IF(Tb_DBKostenBEO[[#This Row],[Forfait]]=1,SUMIFS(#REF!,#REF!,Tb_DBKostenBEO[[#This Row],[KostenOmschrijving]],#REF!,Tb_DBKostenBEO[[#This Row],[Deelbetaling]]),0)</f>
        <v>#REF!</v>
      </c>
      <c r="AL47" s="64" t="e">
        <f>Tb_DBKostenBEO[[#This Row],[Deelbetaling_Aanvraag]]+Tb_DBKostenBEO[[#This Row],[Forfait_Bedrag]]</f>
        <v>#REF!</v>
      </c>
      <c r="AM47" s="64" t="e">
        <f>Tb_DBKostenBEO[[#This Row],[Deelbetaling_Beoordeeld]]+Tb_DBKostenBEO[[#This Row],[Forfait_Bedrag_Beoordeeld]]</f>
        <v>#REF!</v>
      </c>
      <c r="AN47" t="str">
        <f>IF(Tb_DBKostenBEO[[#This Row],[Forfait]]=0,"Dit kostentype hoeft u niet op te geven. Hiervoor wordt een forfait berekend.","")</f>
        <v/>
      </c>
    </row>
    <row r="48" spans="1:40" x14ac:dyDescent="0.25">
      <c r="A48" s="63"/>
      <c r="B48" s="63"/>
      <c r="C48" s="63" t="str">
        <f>IFERROR(VLOOKUP($B48,Tb_ProjectKosten[],4,0),"")</f>
        <v/>
      </c>
      <c r="D48" s="63" t="str" cm="1">
        <f t="array" ref="D48">IFERROR(INDEX(Tb_KostenOpties[],MATCH(B48,Tb_KostenOpties[KostenOptie],0),IFERROR(MATCH(Methode_Keuze,Tb_KostenOpties[#Headers],0),2)),"")</f>
        <v/>
      </c>
      <c r="E48" s="266">
        <f>IFERROR(VLOOKUP(B48,Tb_ProjectKosten[[#All],[KostenOmschrijving]:[Forfait_Percentage]],6,0),0)</f>
        <v>0</v>
      </c>
      <c r="F48" s="267">
        <f>SUMIFS('5. Kosten uitvoering project'!R:R,'5. Kosten uitvoering project'!E:E,SubsidieTabel!A48,'5. Kosten uitvoering project'!F:F,SubsidieTabel!B48)</f>
        <v>0</v>
      </c>
      <c r="G48" s="267">
        <f>SUMIFS('5. Kosten uitvoering project'!S:S,'5. Kosten uitvoering project'!E:E,SubsidieTabel!A48,'5. Kosten uitvoering project'!F:F,SubsidieTabel!B48)</f>
        <v>0</v>
      </c>
      <c r="H48" s="267">
        <f>SUMIFS('5. Kosten uitvoering project'!U:U,'5. Kosten uitvoering project'!E:E,SubsidieTabel!A48,'5. Kosten uitvoering project'!F:F,SubsidieTabel!B48)</f>
        <v>0</v>
      </c>
      <c r="I48" s="267">
        <f>SUMIFS('5. Kosten uitvoering project'!V:V,'5. Kosten uitvoering project'!E:E,SubsidieTabel!A48,'5. Kosten uitvoering project'!F:F,SubsidieTabel!B48)</f>
        <v>0</v>
      </c>
      <c r="J48" s="267">
        <f t="shared" si="0"/>
        <v>0</v>
      </c>
      <c r="K48" s="267">
        <f t="shared" si="1"/>
        <v>0</v>
      </c>
      <c r="L48" s="266" t="str">
        <f>IFERROR(VLOOKUP(A48,Lijsten!$AK:$AL,2,0),"")</f>
        <v/>
      </c>
      <c r="M48" s="267">
        <f t="shared" si="2"/>
        <v>0</v>
      </c>
      <c r="N48" s="267">
        <f t="shared" si="3"/>
        <v>0</v>
      </c>
      <c r="O48" s="267">
        <f>IFERROR(IF(INDEX(Tb_Activiteiten[#All],MATCH(SubsidieTabel!$A48,Tb_Activiteiten[[#All],[Subsidiabele_Activiteit]],0),MATCH(SubsidieTabel!O$1,Tb_Activiteiten[#Headers],0))=1,SubsidieTabel!$J48,0),0)</f>
        <v>0</v>
      </c>
      <c r="P48" s="267">
        <f>IFERROR(IF(INDEX(Tb_Activiteiten[#All],MATCH(SubsidieTabel!$A48,Tb_Activiteiten[[#All],[Subsidiabele_Activiteit]],0),MATCH(SubsidieTabel!P$1,Tb_Activiteiten[#Headers],0))=1,SubsidieTabel!$K48,0),0)</f>
        <v>0</v>
      </c>
      <c r="Q48" s="267">
        <f>IFERROR(IF(INDEX(Tb_Activiteiten[#All],MATCH(SubsidieTabel!$A48,Tb_Activiteiten[[#All],[Subsidiabele_Activiteit]],0),MATCH(SubsidieTabel!Q$1,Tb_Activiteiten[#Headers],0))=1,SubsidieTabel!$J48,0),0)</f>
        <v>0</v>
      </c>
      <c r="R48" s="267">
        <f>IFERROR(IF(INDEX(Tb_Activiteiten[#All],MATCH(SubsidieTabel!$A48,Tb_Activiteiten[[#All],[Subsidiabele_Activiteit]],0),MATCH(SubsidieTabel!R$1,Tb_Activiteiten[#Headers],0))=1,SubsidieTabel!$K48,0),0)</f>
        <v>0</v>
      </c>
      <c r="S48" s="267">
        <f>IFERROR(IF(INDEX(Tb_Activiteiten[#All],MATCH(SubsidieTabel!$A48,Tb_Activiteiten[[#All],[Subsidiabele_Activiteit]],0),MATCH(SubsidieTabel!S$1,Tb_Activiteiten[#Headers],0))=1,SubsidieTabel!$J48,0),0)</f>
        <v>0</v>
      </c>
      <c r="T48" s="267">
        <f>IFERROR(IF(INDEX(Tb_Activiteiten[#All],MATCH(SubsidieTabel!$A48,Tb_Activiteiten[[#All],[Subsidiabele_Activiteit]],0),MATCH(SubsidieTabel!T$1,Tb_Activiteiten[#Headers],0))=1,SubsidieTabel!$K48,0),0)</f>
        <v>0</v>
      </c>
      <c r="U48" s="267">
        <f>IFERROR(IF(INDEX(Tb_Activiteiten[#All],MATCH(SubsidieTabel!$A48,Tb_Activiteiten[[#All],[Subsidiabele_Activiteit]],0),MATCH(SubsidieTabel!U$1,Tb_Activiteiten[#Headers],0))=1,SubsidieTabel!$J48,0),0)</f>
        <v>0</v>
      </c>
      <c r="V48" s="267">
        <f>IFERROR(IF(INDEX(Tb_Activiteiten[#All],MATCH(SubsidieTabel!$A48,Tb_Activiteiten[[#All],[Subsidiabele_Activiteit]],0),MATCH(SubsidieTabel!V$1,Tb_Activiteiten[#Headers],0))=1,SubsidieTabel!$K48,0),0)</f>
        <v>0</v>
      </c>
      <c r="W48" s="333">
        <f>IFERROR(IF(INDEX(Tb_Activiteiten[#All],MATCH(SubsidieTabel!$A48,Tb_Activiteiten[[#All],[Subsidiabele_Activiteit]],0),MATCH(SubsidieTabel!Q$1,Tb_Activiteiten[#Headers],0))=1,H48,0),0)</f>
        <v>0</v>
      </c>
      <c r="X48" s="333">
        <f>IFERROR(IF(INDEX(Tb_Activiteiten[#All],MATCH(SubsidieTabel!$A48,Tb_Activiteiten[[#All],[Subsidiabele_Activiteit]],0),MATCH(SubsidieTabel!Q$1,Tb_Activiteiten[#Headers],0))=1,I48,0),0)</f>
        <v>0</v>
      </c>
      <c r="Y48" s="333">
        <f>IFERROR(IF(INDEX(Tb_Activiteiten[#All],MATCH(SubsidieTabel!$A48,Tb_Activiteiten[[#All],[Subsidiabele_Activiteit]],0),MATCH(SubsidieTabel!S$1,Tb_Activiteiten[#Headers],0))=1,H48,0),0)</f>
        <v>0</v>
      </c>
      <c r="Z48" s="333">
        <f>IFERROR(IF(INDEX(Tb_Activiteiten[#All],MATCH(SubsidieTabel!$A48,Tb_Activiteiten[[#All],[Subsidiabele_Activiteit]],0),MATCH(SubsidieTabel!S$1,Tb_Activiteiten[#Headers],0))=1,I48,0),0)</f>
        <v>0</v>
      </c>
      <c r="AA48" s="333">
        <f>IFERROR(IF(INDEX(Tb_Activiteiten[#All],MATCH(SubsidieTabel!$A48,Tb_Activiteiten[[#All],[Subsidiabele_Activiteit]],0),MATCH(SubsidieTabel!O$1,Tb_Activiteiten[#Headers],0))=1,$F48,0),0)</f>
        <v>0</v>
      </c>
      <c r="AB48" s="333">
        <f>IFERROR(IF(INDEX(Tb_Activiteiten[#All],MATCH(SubsidieTabel!$A48,Tb_Activiteiten[[#All],[Subsidiabele_Activiteit]],0),MATCH(SubsidieTabel!O$1,Tb_Activiteiten[#Headers],0))=1,$G48,0),0)</f>
        <v>0</v>
      </c>
      <c r="AD48" s="160" t="str">
        <f t="shared" si="7"/>
        <v>Afschrijvingskosten</v>
      </c>
      <c r="AE48" t="e">
        <f t="shared" si="8"/>
        <v>#REF!</v>
      </c>
      <c r="AF48" s="64" t="e">
        <f>IF(Tb_DBKostenBEO[[#This Row],[Forfait]]=1,SUMIFS(#REF!,#REF!,Tb_DBKostenBEO[[#This Row],[KostenOmschrijving]],#REF!,Tb_DBKostenBEO[[#This Row],[Deelbetaling]]),0)</f>
        <v>#REF!</v>
      </c>
      <c r="AG48" s="64" t="e">
        <f>IF(Tb_DBKostenBEO[[#This Row],[Forfait]]=1,SUMIFS(#REF!,#REF!,Tb_DBKostenBEO[[#This Row],[KostenOmschrijving]],#REF!,Tb_DBKostenBEO[[#This Row],[Deelbetaling]]),0)</f>
        <v>#REF!</v>
      </c>
      <c r="AH48" cm="1">
        <f t="array" ref="AH48">INDEX(Tb_KostenOptiesDB[],MATCH(Tb_DBKostenBEO[[#This Row],[KostenOmschrijving]],Tb_KostenOptiesDB[KostenOptie],0),IFERROR(MATCH(Methode_Keuze,Tb_KostenOptiesDB[#Headers],0),2))</f>
        <v>1</v>
      </c>
      <c r="AI48" s="65">
        <v>0.23</v>
      </c>
      <c r="AJ48" s="64" t="e">
        <f>IF(Tb_DBKostenBEO[[#This Row],[Forfait]]=1,SUMIFS(#REF!,#REF!,Tb_DBKostenBEO[[#This Row],[KostenOmschrijving]],#REF!,Tb_DBKostenBEO[[#This Row],[Deelbetaling]]),0)</f>
        <v>#REF!</v>
      </c>
      <c r="AK48" s="64" t="e">
        <f>IF(Tb_DBKostenBEO[[#This Row],[Forfait]]=1,SUMIFS(#REF!,#REF!,Tb_DBKostenBEO[[#This Row],[KostenOmschrijving]],#REF!,Tb_DBKostenBEO[[#This Row],[Deelbetaling]]),0)</f>
        <v>#REF!</v>
      </c>
      <c r="AL48" s="64" t="e">
        <f>Tb_DBKostenBEO[[#This Row],[Deelbetaling_Aanvraag]]+Tb_DBKostenBEO[[#This Row],[Forfait_Bedrag]]</f>
        <v>#REF!</v>
      </c>
      <c r="AM48" s="64" t="e">
        <f>Tb_DBKostenBEO[[#This Row],[Deelbetaling_Beoordeeld]]+Tb_DBKostenBEO[[#This Row],[Forfait_Bedrag_Beoordeeld]]</f>
        <v>#REF!</v>
      </c>
      <c r="AN48" t="str">
        <f>IF(Tb_DBKostenBEO[[#This Row],[Forfait]]=0,"Dit kostentype hoeft u niet op te geven. Hiervoor wordt een forfait berekend.","")</f>
        <v/>
      </c>
    </row>
    <row r="49" spans="1:40" x14ac:dyDescent="0.25">
      <c r="A49" s="12"/>
      <c r="B49" s="12"/>
      <c r="C49" s="12" t="str">
        <f>IFERROR(VLOOKUP($B49,Tb_ProjectKosten[],4,0),"")</f>
        <v/>
      </c>
      <c r="D49" s="12" t="str" cm="1">
        <f t="array" ref="D49">IFERROR(INDEX(Tb_KostenOpties[],MATCH(B49,Tb_KostenOpties[KostenOptie],0),IFERROR(MATCH(Methode_Keuze,Tb_KostenOpties[#Headers],0),2)),"")</f>
        <v/>
      </c>
      <c r="E49" s="264">
        <f>IFERROR(VLOOKUP(B49,Tb_ProjectKosten[[#All],[KostenOmschrijving]:[Forfait_Percentage]],6,0),0)</f>
        <v>0</v>
      </c>
      <c r="F49" s="265">
        <f>SUMIFS('5. Kosten uitvoering project'!R:R,'5. Kosten uitvoering project'!E:E,SubsidieTabel!A49,'5. Kosten uitvoering project'!F:F,SubsidieTabel!B49)</f>
        <v>0</v>
      </c>
      <c r="G49" s="265">
        <f>SUMIFS('5. Kosten uitvoering project'!S:S,'5. Kosten uitvoering project'!E:E,SubsidieTabel!A49,'5. Kosten uitvoering project'!F:F,SubsidieTabel!B49)</f>
        <v>0</v>
      </c>
      <c r="H49" s="265">
        <f>SUMIFS('5. Kosten uitvoering project'!U:U,'5. Kosten uitvoering project'!E:E,SubsidieTabel!A49,'5. Kosten uitvoering project'!F:F,SubsidieTabel!B49)</f>
        <v>0</v>
      </c>
      <c r="I49" s="265">
        <f>SUMIFS('5. Kosten uitvoering project'!V:V,'5. Kosten uitvoering project'!E:E,SubsidieTabel!A49,'5. Kosten uitvoering project'!F:F,SubsidieTabel!B49)</f>
        <v>0</v>
      </c>
      <c r="J49" s="265">
        <f t="shared" si="0"/>
        <v>0</v>
      </c>
      <c r="K49" s="265">
        <f t="shared" si="1"/>
        <v>0</v>
      </c>
      <c r="L49" s="264" t="str">
        <f>IFERROR(VLOOKUP(A49,Lijsten!$AK:$AL,2,0),"")</f>
        <v/>
      </c>
      <c r="M49" s="265">
        <f t="shared" si="2"/>
        <v>0</v>
      </c>
      <c r="N49" s="265">
        <f t="shared" si="3"/>
        <v>0</v>
      </c>
      <c r="O49" s="265">
        <f>IFERROR(IF(INDEX(Tb_Activiteiten[#All],MATCH(SubsidieTabel!$A49,Tb_Activiteiten[[#All],[Subsidiabele_Activiteit]],0),MATCH(SubsidieTabel!O$1,Tb_Activiteiten[#Headers],0))=1,SubsidieTabel!$J49,0),0)</f>
        <v>0</v>
      </c>
      <c r="P49" s="265">
        <f>IFERROR(IF(INDEX(Tb_Activiteiten[#All],MATCH(SubsidieTabel!$A49,Tb_Activiteiten[[#All],[Subsidiabele_Activiteit]],0),MATCH(SubsidieTabel!P$1,Tb_Activiteiten[#Headers],0))=1,SubsidieTabel!$K49,0),0)</f>
        <v>0</v>
      </c>
      <c r="Q49" s="265">
        <f>IFERROR(IF(INDEX(Tb_Activiteiten[#All],MATCH(SubsidieTabel!$A49,Tb_Activiteiten[[#All],[Subsidiabele_Activiteit]],0),MATCH(SubsidieTabel!Q$1,Tb_Activiteiten[#Headers],0))=1,SubsidieTabel!$J49,0),0)</f>
        <v>0</v>
      </c>
      <c r="R49" s="265">
        <f>IFERROR(IF(INDEX(Tb_Activiteiten[#All],MATCH(SubsidieTabel!$A49,Tb_Activiteiten[[#All],[Subsidiabele_Activiteit]],0),MATCH(SubsidieTabel!R$1,Tb_Activiteiten[#Headers],0))=1,SubsidieTabel!$K49,0),0)</f>
        <v>0</v>
      </c>
      <c r="S49" s="265">
        <f>IFERROR(IF(INDEX(Tb_Activiteiten[#All],MATCH(SubsidieTabel!$A49,Tb_Activiteiten[[#All],[Subsidiabele_Activiteit]],0),MATCH(SubsidieTabel!S$1,Tb_Activiteiten[#Headers],0))=1,SubsidieTabel!$J49,0),0)</f>
        <v>0</v>
      </c>
      <c r="T49" s="265">
        <f>IFERROR(IF(INDEX(Tb_Activiteiten[#All],MATCH(SubsidieTabel!$A49,Tb_Activiteiten[[#All],[Subsidiabele_Activiteit]],0),MATCH(SubsidieTabel!T$1,Tb_Activiteiten[#Headers],0))=1,SubsidieTabel!$K49,0),0)</f>
        <v>0</v>
      </c>
      <c r="U49" s="265">
        <f>IFERROR(IF(INDEX(Tb_Activiteiten[#All],MATCH(SubsidieTabel!$A49,Tb_Activiteiten[[#All],[Subsidiabele_Activiteit]],0),MATCH(SubsidieTabel!U$1,Tb_Activiteiten[#Headers],0))=1,SubsidieTabel!$J49,0),0)</f>
        <v>0</v>
      </c>
      <c r="V49" s="265">
        <f>IFERROR(IF(INDEX(Tb_Activiteiten[#All],MATCH(SubsidieTabel!$A49,Tb_Activiteiten[[#All],[Subsidiabele_Activiteit]],0),MATCH(SubsidieTabel!V$1,Tb_Activiteiten[#Headers],0))=1,SubsidieTabel!$K49,0),0)</f>
        <v>0</v>
      </c>
      <c r="W49" s="64">
        <f>IFERROR(IF(INDEX(Tb_Activiteiten[#All],MATCH(SubsidieTabel!$A49,Tb_Activiteiten[[#All],[Subsidiabele_Activiteit]],0),MATCH(SubsidieTabel!Q$1,Tb_Activiteiten[#Headers],0))=1,H49,0),0)</f>
        <v>0</v>
      </c>
      <c r="X49" s="64">
        <f>IFERROR(IF(INDEX(Tb_Activiteiten[#All],MATCH(SubsidieTabel!$A49,Tb_Activiteiten[[#All],[Subsidiabele_Activiteit]],0),MATCH(SubsidieTabel!Q$1,Tb_Activiteiten[#Headers],0))=1,I49,0),0)</f>
        <v>0</v>
      </c>
      <c r="Y49" s="64">
        <f>IFERROR(IF(INDEX(Tb_Activiteiten[#All],MATCH(SubsidieTabel!$A49,Tb_Activiteiten[[#All],[Subsidiabele_Activiteit]],0),MATCH(SubsidieTabel!S$1,Tb_Activiteiten[#Headers],0))=1,H49,0),0)</f>
        <v>0</v>
      </c>
      <c r="Z49" s="64">
        <f>IFERROR(IF(INDEX(Tb_Activiteiten[#All],MATCH(SubsidieTabel!$A49,Tb_Activiteiten[[#All],[Subsidiabele_Activiteit]],0),MATCH(SubsidieTabel!S$1,Tb_Activiteiten[#Headers],0))=1,I49,0),0)</f>
        <v>0</v>
      </c>
      <c r="AA49" s="64">
        <f>IFERROR(IF(INDEX(Tb_Activiteiten[#All],MATCH(SubsidieTabel!$A49,Tb_Activiteiten[[#All],[Subsidiabele_Activiteit]],0),MATCH(SubsidieTabel!O$1,Tb_Activiteiten[#Headers],0))=1,$F49,0),0)</f>
        <v>0</v>
      </c>
      <c r="AB49" s="64">
        <f>IFERROR(IF(INDEX(Tb_Activiteiten[#All],MATCH(SubsidieTabel!$A49,Tb_Activiteiten[[#All],[Subsidiabele_Activiteit]],0),MATCH(SubsidieTabel!O$1,Tb_Activiteiten[#Headers],0))=1,$G49,0),0)</f>
        <v>0</v>
      </c>
      <c r="AD49" s="160" t="str">
        <f t="shared" si="7"/>
        <v>Vergoeding</v>
      </c>
      <c r="AE49" s="68" t="e">
        <f>IF(Keuze_DB_Nr_BEO&lt;&gt;"",Keuze_DB_Nr_BEO,"")</f>
        <v>#REF!</v>
      </c>
      <c r="AF49" s="64" t="e">
        <f>IF(Tb_DBKostenBEO[[#This Row],[Forfait]]=1,SUMIFS(#REF!,#REF!,Tb_DBKostenBEO[[#This Row],[KostenOmschrijving]],#REF!,Tb_DBKostenBEO[[#This Row],[Deelbetaling]]),0)</f>
        <v>#REF!</v>
      </c>
      <c r="AG49" s="64" t="e">
        <f>IF(Tb_DBKostenBEO[[#This Row],[Forfait]]=1,SUMIFS(#REF!,#REF!,Tb_DBKostenBEO[[#This Row],[KostenOmschrijving]],#REF!,Tb_DBKostenBEO[[#This Row],[Deelbetaling]]),0)</f>
        <v>#REF!</v>
      </c>
      <c r="AH49" cm="1">
        <f t="array" ref="AH49">INDEX(Tb_KostenOptiesDB[],MATCH(Tb_DBKostenBEO[[#This Row],[KostenOmschrijving]],Tb_KostenOptiesDB[KostenOptie],0),IFERROR(MATCH(Methode_Keuze,Tb_KostenOptiesDB[#Headers],0),2))</f>
        <v>1</v>
      </c>
      <c r="AI49" s="65">
        <v>0</v>
      </c>
      <c r="AJ49" s="64" t="e">
        <f>IF(Tb_DBKostenBEO[[#This Row],[Forfait]]=1,SUMIFS(#REF!,#REF!,Tb_DBKostenBEO[[#This Row],[KostenOmschrijving]],#REF!,Tb_DBKostenBEO[[#This Row],[Deelbetaling]]),0)</f>
        <v>#REF!</v>
      </c>
      <c r="AK49" s="64" t="e">
        <f>IF(Tb_DBKostenBEO[[#This Row],[Forfait]]=1,SUMIFS(#REF!,#REF!,Tb_DBKostenBEO[[#This Row],[KostenOmschrijving]],#REF!,Tb_DBKostenBEO[[#This Row],[Deelbetaling]]),0)</f>
        <v>#REF!</v>
      </c>
      <c r="AL49" s="64" t="e">
        <f>Tb_DBKostenBEO[[#This Row],[Deelbetaling_Aanvraag]]+Tb_DBKostenBEO[[#This Row],[Forfait_Bedrag]]</f>
        <v>#REF!</v>
      </c>
      <c r="AM49" s="64" t="e">
        <f>Tb_DBKostenBEO[[#This Row],[Deelbetaling_Beoordeeld]]+Tb_DBKostenBEO[[#This Row],[Forfait_Bedrag_Beoordeeld]]</f>
        <v>#REF!</v>
      </c>
      <c r="AN49" t="str">
        <f>IF(Tb_DBKostenBEO[[#This Row],[Forfait]]=0,"Dit kostentype hoeft u niet op te geven. Hiervoor wordt een forfait berekend.","")</f>
        <v/>
      </c>
    </row>
    <row r="50" spans="1:40" x14ac:dyDescent="0.25">
      <c r="A50" s="63"/>
      <c r="B50" s="63"/>
      <c r="C50" s="63" t="str">
        <f>IFERROR(VLOOKUP($B50,Tb_ProjectKosten[],4,0),"")</f>
        <v/>
      </c>
      <c r="D50" s="63" t="str" cm="1">
        <f t="array" ref="D50">IFERROR(INDEX(Tb_KostenOpties[],MATCH(B50,Tb_KostenOpties[KostenOptie],0),IFERROR(MATCH(Methode_Keuze,Tb_KostenOpties[#Headers],0),2)),"")</f>
        <v/>
      </c>
      <c r="E50" s="266">
        <f>IFERROR(VLOOKUP(B50,Tb_ProjectKosten[[#All],[KostenOmschrijving]:[Forfait_Percentage]],6,0),0)</f>
        <v>0</v>
      </c>
      <c r="F50" s="267">
        <f>SUMIFS('5. Kosten uitvoering project'!R:R,'5. Kosten uitvoering project'!E:E,SubsidieTabel!A50,'5. Kosten uitvoering project'!F:F,SubsidieTabel!B50)</f>
        <v>0</v>
      </c>
      <c r="G50" s="267">
        <f>SUMIFS('5. Kosten uitvoering project'!S:S,'5. Kosten uitvoering project'!E:E,SubsidieTabel!A50,'5. Kosten uitvoering project'!F:F,SubsidieTabel!B50)</f>
        <v>0</v>
      </c>
      <c r="H50" s="267">
        <f>SUMIFS('5. Kosten uitvoering project'!U:U,'5. Kosten uitvoering project'!E:E,SubsidieTabel!A50,'5. Kosten uitvoering project'!F:F,SubsidieTabel!B50)</f>
        <v>0</v>
      </c>
      <c r="I50" s="267">
        <f>SUMIFS('5. Kosten uitvoering project'!V:V,'5. Kosten uitvoering project'!E:E,SubsidieTabel!A50,'5. Kosten uitvoering project'!F:F,SubsidieTabel!B50)</f>
        <v>0</v>
      </c>
      <c r="J50" s="267">
        <f t="shared" si="0"/>
        <v>0</v>
      </c>
      <c r="K50" s="267">
        <f t="shared" si="1"/>
        <v>0</v>
      </c>
      <c r="L50" s="266" t="str">
        <f>IFERROR(VLOOKUP(A50,Lijsten!$AK:$AL,2,0),"")</f>
        <v/>
      </c>
      <c r="M50" s="267">
        <f t="shared" si="2"/>
        <v>0</v>
      </c>
      <c r="N50" s="267">
        <f t="shared" si="3"/>
        <v>0</v>
      </c>
      <c r="O50" s="267">
        <f>IFERROR(IF(INDEX(Tb_Activiteiten[#All],MATCH(SubsidieTabel!$A50,Tb_Activiteiten[[#All],[Subsidiabele_Activiteit]],0),MATCH(SubsidieTabel!O$1,Tb_Activiteiten[#Headers],0))=1,SubsidieTabel!$J50,0),0)</f>
        <v>0</v>
      </c>
      <c r="P50" s="267">
        <f>IFERROR(IF(INDEX(Tb_Activiteiten[#All],MATCH(SubsidieTabel!$A50,Tb_Activiteiten[[#All],[Subsidiabele_Activiteit]],0),MATCH(SubsidieTabel!P$1,Tb_Activiteiten[#Headers],0))=1,SubsidieTabel!$K50,0),0)</f>
        <v>0</v>
      </c>
      <c r="Q50" s="267">
        <f>IFERROR(IF(INDEX(Tb_Activiteiten[#All],MATCH(SubsidieTabel!$A50,Tb_Activiteiten[[#All],[Subsidiabele_Activiteit]],0),MATCH(SubsidieTabel!Q$1,Tb_Activiteiten[#Headers],0))=1,SubsidieTabel!$J50,0),0)</f>
        <v>0</v>
      </c>
      <c r="R50" s="267">
        <f>IFERROR(IF(INDEX(Tb_Activiteiten[#All],MATCH(SubsidieTabel!$A50,Tb_Activiteiten[[#All],[Subsidiabele_Activiteit]],0),MATCH(SubsidieTabel!R$1,Tb_Activiteiten[#Headers],0))=1,SubsidieTabel!$K50,0),0)</f>
        <v>0</v>
      </c>
      <c r="S50" s="267">
        <f>IFERROR(IF(INDEX(Tb_Activiteiten[#All],MATCH(SubsidieTabel!$A50,Tb_Activiteiten[[#All],[Subsidiabele_Activiteit]],0),MATCH(SubsidieTabel!S$1,Tb_Activiteiten[#Headers],0))=1,SubsidieTabel!$J50,0),0)</f>
        <v>0</v>
      </c>
      <c r="T50" s="267">
        <f>IFERROR(IF(INDEX(Tb_Activiteiten[#All],MATCH(SubsidieTabel!$A50,Tb_Activiteiten[[#All],[Subsidiabele_Activiteit]],0),MATCH(SubsidieTabel!T$1,Tb_Activiteiten[#Headers],0))=1,SubsidieTabel!$K50,0),0)</f>
        <v>0</v>
      </c>
      <c r="U50" s="267">
        <f>IFERROR(IF(INDEX(Tb_Activiteiten[#All],MATCH(SubsidieTabel!$A50,Tb_Activiteiten[[#All],[Subsidiabele_Activiteit]],0),MATCH(SubsidieTabel!U$1,Tb_Activiteiten[#Headers],0))=1,SubsidieTabel!$J50,0),0)</f>
        <v>0</v>
      </c>
      <c r="V50" s="267">
        <f>IFERROR(IF(INDEX(Tb_Activiteiten[#All],MATCH(SubsidieTabel!$A50,Tb_Activiteiten[[#All],[Subsidiabele_Activiteit]],0),MATCH(SubsidieTabel!V$1,Tb_Activiteiten[#Headers],0))=1,SubsidieTabel!$K50,0),0)</f>
        <v>0</v>
      </c>
      <c r="W50" s="333">
        <f>IFERROR(IF(INDEX(Tb_Activiteiten[#All],MATCH(SubsidieTabel!$A50,Tb_Activiteiten[[#All],[Subsidiabele_Activiteit]],0),MATCH(SubsidieTabel!Q$1,Tb_Activiteiten[#Headers],0))=1,H50,0),0)</f>
        <v>0</v>
      </c>
      <c r="X50" s="333">
        <f>IFERROR(IF(INDEX(Tb_Activiteiten[#All],MATCH(SubsidieTabel!$A50,Tb_Activiteiten[[#All],[Subsidiabele_Activiteit]],0),MATCH(SubsidieTabel!Q$1,Tb_Activiteiten[#Headers],0))=1,I50,0),0)</f>
        <v>0</v>
      </c>
      <c r="Y50" s="333">
        <f>IFERROR(IF(INDEX(Tb_Activiteiten[#All],MATCH(SubsidieTabel!$A50,Tb_Activiteiten[[#All],[Subsidiabele_Activiteit]],0),MATCH(SubsidieTabel!S$1,Tb_Activiteiten[#Headers],0))=1,H50,0),0)</f>
        <v>0</v>
      </c>
      <c r="Z50" s="333">
        <f>IFERROR(IF(INDEX(Tb_Activiteiten[#All],MATCH(SubsidieTabel!$A50,Tb_Activiteiten[[#All],[Subsidiabele_Activiteit]],0),MATCH(SubsidieTabel!S$1,Tb_Activiteiten[#Headers],0))=1,I50,0),0)</f>
        <v>0</v>
      </c>
      <c r="AA50" s="333">
        <f>IFERROR(IF(INDEX(Tb_Activiteiten[#All],MATCH(SubsidieTabel!$A50,Tb_Activiteiten[[#All],[Subsidiabele_Activiteit]],0),MATCH(SubsidieTabel!O$1,Tb_Activiteiten[#Headers],0))=1,$F50,0),0)</f>
        <v>0</v>
      </c>
      <c r="AB50" s="333">
        <f>IFERROR(IF(INDEX(Tb_Activiteiten[#All],MATCH(SubsidieTabel!$A50,Tb_Activiteiten[[#All],[Subsidiabele_Activiteit]],0),MATCH(SubsidieTabel!O$1,Tb_Activiteiten[#Headers],0))=1,$G50,0),0)</f>
        <v>0</v>
      </c>
      <c r="AD50" s="160" t="str">
        <f t="shared" si="7"/>
        <v>Arbeidskosten - vast tarief (excl eigen arbeid)</v>
      </c>
      <c r="AE50" t="e">
        <f t="shared" si="8"/>
        <v>#REF!</v>
      </c>
      <c r="AF50" s="64" t="e">
        <f>IF(Tb_DBKostenBEO[[#This Row],[Forfait]]=1,SUMIFS(#REF!,#REF!,Tb_DBKostenBEO[[#This Row],[KostenOmschrijving]],#REF!,Tb_DBKostenBEO[[#This Row],[Deelbetaling]]),0)</f>
        <v>#REF!</v>
      </c>
      <c r="AG50" s="64" t="e">
        <f>IF(Tb_DBKostenBEO[[#This Row],[Forfait]]=1,SUMIFS(#REF!,#REF!,Tb_DBKostenBEO[[#This Row],[KostenOmschrijving]],#REF!,Tb_DBKostenBEO[[#This Row],[Deelbetaling]]),0)</f>
        <v>#REF!</v>
      </c>
      <c r="AH50" cm="1">
        <f t="array" ref="AH50">INDEX(Tb_KostenOptiesDB[],MATCH(Tb_DBKostenBEO[[#This Row],[KostenOmschrijving]],Tb_KostenOptiesDB[KostenOptie],0),IFERROR(MATCH(Methode_Keuze,Tb_KostenOptiesDB[#Headers],0),2))</f>
        <v>1</v>
      </c>
      <c r="AI50" s="65">
        <v>0</v>
      </c>
      <c r="AJ50" s="64" t="e">
        <f>IF(Tb_DBKostenBEO[[#This Row],[Forfait]]=1,SUMIFS(#REF!,#REF!,Tb_DBKostenBEO[[#This Row],[KostenOmschrijving]],#REF!,Tb_DBKostenBEO[[#This Row],[Deelbetaling]]),0)</f>
        <v>#REF!</v>
      </c>
      <c r="AK50" s="64" t="e">
        <f>IF(Tb_DBKostenBEO[[#This Row],[Forfait]]=1,SUMIFS(#REF!,#REF!,Tb_DBKostenBEO[[#This Row],[KostenOmschrijving]],#REF!,Tb_DBKostenBEO[[#This Row],[Deelbetaling]]),0)</f>
        <v>#REF!</v>
      </c>
      <c r="AL50" s="64" t="e">
        <f>Tb_DBKostenBEO[[#This Row],[Deelbetaling_Aanvraag]]+Tb_DBKostenBEO[[#This Row],[Forfait_Bedrag]]</f>
        <v>#REF!</v>
      </c>
      <c r="AM50" s="64" t="e">
        <f>Tb_DBKostenBEO[[#This Row],[Deelbetaling_Beoordeeld]]+Tb_DBKostenBEO[[#This Row],[Forfait_Bedrag_Beoordeeld]]</f>
        <v>#REF!</v>
      </c>
      <c r="AN50" t="str">
        <f>IF(Tb_DBKostenBEO[[#This Row],[Forfait]]=0,"Dit kostentype hoeft u niet op te geven. Hiervoor wordt een forfait berekend.","")</f>
        <v/>
      </c>
    </row>
    <row r="51" spans="1:40" x14ac:dyDescent="0.25">
      <c r="A51" s="12"/>
      <c r="B51" s="12"/>
      <c r="C51" s="12" t="str">
        <f>IFERROR(VLOOKUP($B51,Tb_ProjectKosten[],4,0),"")</f>
        <v/>
      </c>
      <c r="D51" s="12" t="str" cm="1">
        <f t="array" ref="D51">IFERROR(INDEX(Tb_KostenOpties[],MATCH(B51,Tb_KostenOpties[KostenOptie],0),IFERROR(MATCH(Methode_Keuze,Tb_KostenOpties[#Headers],0),2)),"")</f>
        <v/>
      </c>
      <c r="E51" s="264">
        <f>IFERROR(VLOOKUP(B51,Tb_ProjectKosten[[#All],[KostenOmschrijving]:[Forfait_Percentage]],6,0),0)</f>
        <v>0</v>
      </c>
      <c r="F51" s="265">
        <f>SUMIFS('5. Kosten uitvoering project'!R:R,'5. Kosten uitvoering project'!E:E,SubsidieTabel!A51,'5. Kosten uitvoering project'!F:F,SubsidieTabel!B51)</f>
        <v>0</v>
      </c>
      <c r="G51" s="265">
        <f>SUMIFS('5. Kosten uitvoering project'!S:S,'5. Kosten uitvoering project'!E:E,SubsidieTabel!A51,'5. Kosten uitvoering project'!F:F,SubsidieTabel!B51)</f>
        <v>0</v>
      </c>
      <c r="H51" s="265">
        <f>SUMIFS('5. Kosten uitvoering project'!U:U,'5. Kosten uitvoering project'!E:E,SubsidieTabel!A51,'5. Kosten uitvoering project'!F:F,SubsidieTabel!B51)</f>
        <v>0</v>
      </c>
      <c r="I51" s="265">
        <f>SUMIFS('5. Kosten uitvoering project'!V:V,'5. Kosten uitvoering project'!E:E,SubsidieTabel!A51,'5. Kosten uitvoering project'!F:F,SubsidieTabel!B51)</f>
        <v>0</v>
      </c>
      <c r="J51" s="265">
        <f t="shared" si="0"/>
        <v>0</v>
      </c>
      <c r="K51" s="265">
        <f t="shared" si="1"/>
        <v>0</v>
      </c>
      <c r="L51" s="264" t="str">
        <f>IFERROR(VLOOKUP(A51,Lijsten!$AK:$AL,2,0),"")</f>
        <v/>
      </c>
      <c r="M51" s="265">
        <f t="shared" si="2"/>
        <v>0</v>
      </c>
      <c r="N51" s="265">
        <f t="shared" si="3"/>
        <v>0</v>
      </c>
      <c r="O51" s="265">
        <f>IFERROR(IF(INDEX(Tb_Activiteiten[#All],MATCH(SubsidieTabel!$A51,Tb_Activiteiten[[#All],[Subsidiabele_Activiteit]],0),MATCH(SubsidieTabel!O$1,Tb_Activiteiten[#Headers],0))=1,SubsidieTabel!$J51,0),0)</f>
        <v>0</v>
      </c>
      <c r="P51" s="265">
        <f>IFERROR(IF(INDEX(Tb_Activiteiten[#All],MATCH(SubsidieTabel!$A51,Tb_Activiteiten[[#All],[Subsidiabele_Activiteit]],0),MATCH(SubsidieTabel!P$1,Tb_Activiteiten[#Headers],0))=1,SubsidieTabel!$K51,0),0)</f>
        <v>0</v>
      </c>
      <c r="Q51" s="265">
        <f>IFERROR(IF(INDEX(Tb_Activiteiten[#All],MATCH(SubsidieTabel!$A51,Tb_Activiteiten[[#All],[Subsidiabele_Activiteit]],0),MATCH(SubsidieTabel!Q$1,Tb_Activiteiten[#Headers],0))=1,SubsidieTabel!$J51,0),0)</f>
        <v>0</v>
      </c>
      <c r="R51" s="265">
        <f>IFERROR(IF(INDEX(Tb_Activiteiten[#All],MATCH(SubsidieTabel!$A51,Tb_Activiteiten[[#All],[Subsidiabele_Activiteit]],0),MATCH(SubsidieTabel!R$1,Tb_Activiteiten[#Headers],0))=1,SubsidieTabel!$K51,0),0)</f>
        <v>0</v>
      </c>
      <c r="S51" s="265">
        <f>IFERROR(IF(INDEX(Tb_Activiteiten[#All],MATCH(SubsidieTabel!$A51,Tb_Activiteiten[[#All],[Subsidiabele_Activiteit]],0),MATCH(SubsidieTabel!S$1,Tb_Activiteiten[#Headers],0))=1,SubsidieTabel!$J51,0),0)</f>
        <v>0</v>
      </c>
      <c r="T51" s="265">
        <f>IFERROR(IF(INDEX(Tb_Activiteiten[#All],MATCH(SubsidieTabel!$A51,Tb_Activiteiten[[#All],[Subsidiabele_Activiteit]],0),MATCH(SubsidieTabel!T$1,Tb_Activiteiten[#Headers],0))=1,SubsidieTabel!$K51,0),0)</f>
        <v>0</v>
      </c>
      <c r="U51" s="265">
        <f>IFERROR(IF(INDEX(Tb_Activiteiten[#All],MATCH(SubsidieTabel!$A51,Tb_Activiteiten[[#All],[Subsidiabele_Activiteit]],0),MATCH(SubsidieTabel!U$1,Tb_Activiteiten[#Headers],0))=1,SubsidieTabel!$J51,0),0)</f>
        <v>0</v>
      </c>
      <c r="V51" s="265">
        <f>IFERROR(IF(INDEX(Tb_Activiteiten[#All],MATCH(SubsidieTabel!$A51,Tb_Activiteiten[[#All],[Subsidiabele_Activiteit]],0),MATCH(SubsidieTabel!V$1,Tb_Activiteiten[#Headers],0))=1,SubsidieTabel!$K51,0),0)</f>
        <v>0</v>
      </c>
      <c r="W51" s="64">
        <f>IFERROR(IF(INDEX(Tb_Activiteiten[#All],MATCH(SubsidieTabel!$A51,Tb_Activiteiten[[#All],[Subsidiabele_Activiteit]],0),MATCH(SubsidieTabel!Q$1,Tb_Activiteiten[#Headers],0))=1,H51,0),0)</f>
        <v>0</v>
      </c>
      <c r="X51" s="64">
        <f>IFERROR(IF(INDEX(Tb_Activiteiten[#All],MATCH(SubsidieTabel!$A51,Tb_Activiteiten[[#All],[Subsidiabele_Activiteit]],0),MATCH(SubsidieTabel!Q$1,Tb_Activiteiten[#Headers],0))=1,I51,0),0)</f>
        <v>0</v>
      </c>
      <c r="Y51" s="64">
        <f>IFERROR(IF(INDEX(Tb_Activiteiten[#All],MATCH(SubsidieTabel!$A51,Tb_Activiteiten[[#All],[Subsidiabele_Activiteit]],0),MATCH(SubsidieTabel!S$1,Tb_Activiteiten[#Headers],0))=1,H51,0),0)</f>
        <v>0</v>
      </c>
      <c r="Z51" s="64">
        <f>IFERROR(IF(INDEX(Tb_Activiteiten[#All],MATCH(SubsidieTabel!$A51,Tb_Activiteiten[[#All],[Subsidiabele_Activiteit]],0),MATCH(SubsidieTabel!S$1,Tb_Activiteiten[#Headers],0))=1,I51,0),0)</f>
        <v>0</v>
      </c>
      <c r="AA51" s="64">
        <f>IFERROR(IF(INDEX(Tb_Activiteiten[#All],MATCH(SubsidieTabel!$A51,Tb_Activiteiten[[#All],[Subsidiabele_Activiteit]],0),MATCH(SubsidieTabel!O$1,Tb_Activiteiten[#Headers],0))=1,$F51,0),0)</f>
        <v>0</v>
      </c>
      <c r="AB51" s="64">
        <f>IFERROR(IF(INDEX(Tb_Activiteiten[#All],MATCH(SubsidieTabel!$A51,Tb_Activiteiten[[#All],[Subsidiabele_Activiteit]],0),MATCH(SubsidieTabel!O$1,Tb_Activiteiten[#Headers],0))=1,$G51,0),0)</f>
        <v>0</v>
      </c>
      <c r="AD51" s="160" t="str">
        <f t="shared" si="7"/>
        <v>Overige kosten</v>
      </c>
      <c r="AE51" s="68" t="e">
        <f>IF(Keuze_DB_Nr_BEO&lt;&gt;"",Keuze_DB_Nr_BEO,"")</f>
        <v>#REF!</v>
      </c>
      <c r="AF51" s="64" t="e">
        <f>IF(Tb_DBKostenBEO[[#This Row],[Forfait]]=1,SUMIFS(#REF!,#REF!,Tb_DBKostenBEO[[#This Row],[KostenOmschrijving]],#REF!,Tb_DBKostenBEO[[#This Row],[Deelbetaling]]),0)</f>
        <v>#REF!</v>
      </c>
      <c r="AG51" s="64" t="e">
        <f>IF(Tb_DBKostenBEO[[#This Row],[Forfait]]=1,SUMIFS(#REF!,#REF!,Tb_DBKostenBEO[[#This Row],[KostenOmschrijving]],#REF!,Tb_DBKostenBEO[[#This Row],[Deelbetaling]]),0)</f>
        <v>#REF!</v>
      </c>
      <c r="AH51" cm="1">
        <f t="array" ref="AH51">INDEX(Tb_KostenOptiesDB[],MATCH(Tb_DBKostenBEO[[#This Row],[KostenOmschrijving]],Tb_KostenOptiesDB[KostenOptie],0),IFERROR(MATCH(Methode_Keuze,Tb_KostenOptiesDB[#Headers],0),2))</f>
        <v>1</v>
      </c>
      <c r="AI51" s="65">
        <v>0.23</v>
      </c>
      <c r="AJ51" s="64" t="e">
        <f>IF(Tb_DBKostenBEO[[#This Row],[Forfait]]=1,SUMIFS(#REF!,#REF!,Tb_DBKostenBEO[[#This Row],[KostenOmschrijving]],#REF!,Tb_DBKostenBEO[[#This Row],[Deelbetaling]]),0)</f>
        <v>#REF!</v>
      </c>
      <c r="AK51" s="64" t="e">
        <f>IF(Tb_DBKostenBEO[[#This Row],[Forfait]]=1,SUMIFS(#REF!,#REF!,Tb_DBKostenBEO[[#This Row],[KostenOmschrijving]],#REF!,Tb_DBKostenBEO[[#This Row],[Deelbetaling]]),0)</f>
        <v>#REF!</v>
      </c>
      <c r="AL51" s="64" t="e">
        <f>Tb_DBKostenBEO[[#This Row],[Deelbetaling_Aanvraag]]+Tb_DBKostenBEO[[#This Row],[Forfait_Bedrag]]</f>
        <v>#REF!</v>
      </c>
      <c r="AM51" s="64" t="e">
        <f>Tb_DBKostenBEO[[#This Row],[Deelbetaling_Beoordeeld]]+Tb_DBKostenBEO[[#This Row],[Forfait_Bedrag_Beoordeeld]]</f>
        <v>#REF!</v>
      </c>
      <c r="AN51" t="str">
        <f>IF(Tb_DBKostenBEO[[#This Row],[Forfait]]=0,"Dit kostentype hoeft u niet op te geven. Hiervoor wordt een forfait berekend.","")</f>
        <v/>
      </c>
    </row>
    <row r="52" spans="1:40" x14ac:dyDescent="0.25">
      <c r="A52" s="63"/>
      <c r="B52" s="63"/>
      <c r="C52" s="63" t="str">
        <f>IFERROR(VLOOKUP($B52,Tb_ProjectKosten[],4,0),"")</f>
        <v/>
      </c>
      <c r="D52" s="63" t="str" cm="1">
        <f t="array" ref="D52">IFERROR(INDEX(Tb_KostenOpties[],MATCH(B52,Tb_KostenOpties[KostenOptie],0),IFERROR(MATCH(Methode_Keuze,Tb_KostenOpties[#Headers],0),2)),"")</f>
        <v/>
      </c>
      <c r="E52" s="266">
        <f>IFERROR(VLOOKUP(B52,Tb_ProjectKosten[[#All],[KostenOmschrijving]:[Forfait_Percentage]],6,0),0)</f>
        <v>0</v>
      </c>
      <c r="F52" s="267">
        <f>SUMIFS('5. Kosten uitvoering project'!R:R,'5. Kosten uitvoering project'!E:E,SubsidieTabel!A52,'5. Kosten uitvoering project'!F:F,SubsidieTabel!B52)</f>
        <v>0</v>
      </c>
      <c r="G52" s="267">
        <f>SUMIFS('5. Kosten uitvoering project'!S:S,'5. Kosten uitvoering project'!E:E,SubsidieTabel!A52,'5. Kosten uitvoering project'!F:F,SubsidieTabel!B52)</f>
        <v>0</v>
      </c>
      <c r="H52" s="267">
        <f>SUMIFS('5. Kosten uitvoering project'!U:U,'5. Kosten uitvoering project'!E:E,SubsidieTabel!A52,'5. Kosten uitvoering project'!F:F,SubsidieTabel!B52)</f>
        <v>0</v>
      </c>
      <c r="I52" s="267">
        <f>SUMIFS('5. Kosten uitvoering project'!V:V,'5. Kosten uitvoering project'!E:E,SubsidieTabel!A52,'5. Kosten uitvoering project'!F:F,SubsidieTabel!B52)</f>
        <v>0</v>
      </c>
      <c r="J52" s="267">
        <f t="shared" si="0"/>
        <v>0</v>
      </c>
      <c r="K52" s="267">
        <f t="shared" si="1"/>
        <v>0</v>
      </c>
      <c r="L52" s="266" t="str">
        <f>IFERROR(VLOOKUP(A52,Lijsten!$AK:$AL,2,0),"")</f>
        <v/>
      </c>
      <c r="M52" s="267">
        <f t="shared" si="2"/>
        <v>0</v>
      </c>
      <c r="N52" s="267">
        <f t="shared" si="3"/>
        <v>0</v>
      </c>
      <c r="O52" s="267">
        <f>IFERROR(IF(INDEX(Tb_Activiteiten[#All],MATCH(SubsidieTabel!$A52,Tb_Activiteiten[[#All],[Subsidiabele_Activiteit]],0),MATCH(SubsidieTabel!O$1,Tb_Activiteiten[#Headers],0))=1,SubsidieTabel!$J52,0),0)</f>
        <v>0</v>
      </c>
      <c r="P52" s="267">
        <f>IFERROR(IF(INDEX(Tb_Activiteiten[#All],MATCH(SubsidieTabel!$A52,Tb_Activiteiten[[#All],[Subsidiabele_Activiteit]],0),MATCH(SubsidieTabel!P$1,Tb_Activiteiten[#Headers],0))=1,SubsidieTabel!$K52,0),0)</f>
        <v>0</v>
      </c>
      <c r="Q52" s="267">
        <f>IFERROR(IF(INDEX(Tb_Activiteiten[#All],MATCH(SubsidieTabel!$A52,Tb_Activiteiten[[#All],[Subsidiabele_Activiteit]],0),MATCH(SubsidieTabel!Q$1,Tb_Activiteiten[#Headers],0))=1,SubsidieTabel!$J52,0),0)</f>
        <v>0</v>
      </c>
      <c r="R52" s="267">
        <f>IFERROR(IF(INDEX(Tb_Activiteiten[#All],MATCH(SubsidieTabel!$A52,Tb_Activiteiten[[#All],[Subsidiabele_Activiteit]],0),MATCH(SubsidieTabel!R$1,Tb_Activiteiten[#Headers],0))=1,SubsidieTabel!$K52,0),0)</f>
        <v>0</v>
      </c>
      <c r="S52" s="267">
        <f>IFERROR(IF(INDEX(Tb_Activiteiten[#All],MATCH(SubsidieTabel!$A52,Tb_Activiteiten[[#All],[Subsidiabele_Activiteit]],0),MATCH(SubsidieTabel!S$1,Tb_Activiteiten[#Headers],0))=1,SubsidieTabel!$J52,0),0)</f>
        <v>0</v>
      </c>
      <c r="T52" s="267">
        <f>IFERROR(IF(INDEX(Tb_Activiteiten[#All],MATCH(SubsidieTabel!$A52,Tb_Activiteiten[[#All],[Subsidiabele_Activiteit]],0),MATCH(SubsidieTabel!T$1,Tb_Activiteiten[#Headers],0))=1,SubsidieTabel!$K52,0),0)</f>
        <v>0</v>
      </c>
      <c r="U52" s="267">
        <f>IFERROR(IF(INDEX(Tb_Activiteiten[#All],MATCH(SubsidieTabel!$A52,Tb_Activiteiten[[#All],[Subsidiabele_Activiteit]],0),MATCH(SubsidieTabel!U$1,Tb_Activiteiten[#Headers],0))=1,SubsidieTabel!$J52,0),0)</f>
        <v>0</v>
      </c>
      <c r="V52" s="267">
        <f>IFERROR(IF(INDEX(Tb_Activiteiten[#All],MATCH(SubsidieTabel!$A52,Tb_Activiteiten[[#All],[Subsidiabele_Activiteit]],0),MATCH(SubsidieTabel!V$1,Tb_Activiteiten[#Headers],0))=1,SubsidieTabel!$K52,0),0)</f>
        <v>0</v>
      </c>
      <c r="W52" s="333">
        <f>IFERROR(IF(INDEX(Tb_Activiteiten[#All],MATCH(SubsidieTabel!$A52,Tb_Activiteiten[[#All],[Subsidiabele_Activiteit]],0),MATCH(SubsidieTabel!Q$1,Tb_Activiteiten[#Headers],0))=1,H52,0),0)</f>
        <v>0</v>
      </c>
      <c r="X52" s="333">
        <f>IFERROR(IF(INDEX(Tb_Activiteiten[#All],MATCH(SubsidieTabel!$A52,Tb_Activiteiten[[#All],[Subsidiabele_Activiteit]],0),MATCH(SubsidieTabel!Q$1,Tb_Activiteiten[#Headers],0))=1,I52,0),0)</f>
        <v>0</v>
      </c>
      <c r="Y52" s="333">
        <f>IFERROR(IF(INDEX(Tb_Activiteiten[#All],MATCH(SubsidieTabel!$A52,Tb_Activiteiten[[#All],[Subsidiabele_Activiteit]],0),MATCH(SubsidieTabel!S$1,Tb_Activiteiten[#Headers],0))=1,H52,0),0)</f>
        <v>0</v>
      </c>
      <c r="Z52" s="333">
        <f>IFERROR(IF(INDEX(Tb_Activiteiten[#All],MATCH(SubsidieTabel!$A52,Tb_Activiteiten[[#All],[Subsidiabele_Activiteit]],0),MATCH(SubsidieTabel!S$1,Tb_Activiteiten[#Headers],0))=1,I52,0),0)</f>
        <v>0</v>
      </c>
      <c r="AA52" s="333">
        <f>IFERROR(IF(INDEX(Tb_Activiteiten[#All],MATCH(SubsidieTabel!$A52,Tb_Activiteiten[[#All],[Subsidiabele_Activiteit]],0),MATCH(SubsidieTabel!O$1,Tb_Activiteiten[#Headers],0))=1,$F52,0),0)</f>
        <v>0</v>
      </c>
      <c r="AB52" s="333">
        <f>IFERROR(IF(INDEX(Tb_Activiteiten[#All],MATCH(SubsidieTabel!$A52,Tb_Activiteiten[[#All],[Subsidiabele_Activiteit]],0),MATCH(SubsidieTabel!O$1,Tb_Activiteiten[#Headers],0))=1,$G52,0),0)</f>
        <v>0</v>
      </c>
    </row>
    <row r="53" spans="1:40" x14ac:dyDescent="0.25">
      <c r="A53" s="12"/>
      <c r="B53" s="12"/>
      <c r="C53" s="12" t="str">
        <f>IFERROR(VLOOKUP($B53,Tb_ProjectKosten[],4,0),"")</f>
        <v/>
      </c>
      <c r="D53" s="12" t="str" cm="1">
        <f t="array" ref="D53">IFERROR(INDEX(Tb_KostenOpties[],MATCH(B53,Tb_KostenOpties[KostenOptie],0),IFERROR(MATCH(Methode_Keuze,Tb_KostenOpties[#Headers],0),2)),"")</f>
        <v/>
      </c>
      <c r="E53" s="264">
        <f>IFERROR(VLOOKUP(B53,Tb_ProjectKosten[[#All],[KostenOmschrijving]:[Forfait_Percentage]],6,0),0)</f>
        <v>0</v>
      </c>
      <c r="F53" s="265">
        <f>SUMIFS('5. Kosten uitvoering project'!R:R,'5. Kosten uitvoering project'!E:E,SubsidieTabel!A53,'5. Kosten uitvoering project'!F:F,SubsidieTabel!B53)</f>
        <v>0</v>
      </c>
      <c r="G53" s="265">
        <f>SUMIFS('5. Kosten uitvoering project'!S:S,'5. Kosten uitvoering project'!E:E,SubsidieTabel!A53,'5. Kosten uitvoering project'!F:F,SubsidieTabel!B53)</f>
        <v>0</v>
      </c>
      <c r="H53" s="265">
        <f>SUMIFS('5. Kosten uitvoering project'!U:U,'5. Kosten uitvoering project'!E:E,SubsidieTabel!A53,'5. Kosten uitvoering project'!F:F,SubsidieTabel!B53)</f>
        <v>0</v>
      </c>
      <c r="I53" s="265">
        <f>SUMIFS('5. Kosten uitvoering project'!V:V,'5. Kosten uitvoering project'!E:E,SubsidieTabel!A53,'5. Kosten uitvoering project'!F:F,SubsidieTabel!B53)</f>
        <v>0</v>
      </c>
      <c r="J53" s="265">
        <f t="shared" si="0"/>
        <v>0</v>
      </c>
      <c r="K53" s="265">
        <f t="shared" si="1"/>
        <v>0</v>
      </c>
      <c r="L53" s="264" t="str">
        <f>IFERROR(VLOOKUP(A53,Lijsten!$AK:$AL,2,0),"")</f>
        <v/>
      </c>
      <c r="M53" s="265">
        <f t="shared" si="2"/>
        <v>0</v>
      </c>
      <c r="N53" s="265">
        <f t="shared" si="3"/>
        <v>0</v>
      </c>
      <c r="O53" s="265">
        <f>IFERROR(IF(INDEX(Tb_Activiteiten[#All],MATCH(SubsidieTabel!$A53,Tb_Activiteiten[[#All],[Subsidiabele_Activiteit]],0),MATCH(SubsidieTabel!O$1,Tb_Activiteiten[#Headers],0))=1,SubsidieTabel!$J53,0),0)</f>
        <v>0</v>
      </c>
      <c r="P53" s="265">
        <f>IFERROR(IF(INDEX(Tb_Activiteiten[#All],MATCH(SubsidieTabel!$A53,Tb_Activiteiten[[#All],[Subsidiabele_Activiteit]],0),MATCH(SubsidieTabel!P$1,Tb_Activiteiten[#Headers],0))=1,SubsidieTabel!$K53,0),0)</f>
        <v>0</v>
      </c>
      <c r="Q53" s="265">
        <f>IFERROR(IF(INDEX(Tb_Activiteiten[#All],MATCH(SubsidieTabel!$A53,Tb_Activiteiten[[#All],[Subsidiabele_Activiteit]],0),MATCH(SubsidieTabel!Q$1,Tb_Activiteiten[#Headers],0))=1,SubsidieTabel!$J53,0),0)</f>
        <v>0</v>
      </c>
      <c r="R53" s="265">
        <f>IFERROR(IF(INDEX(Tb_Activiteiten[#All],MATCH(SubsidieTabel!$A53,Tb_Activiteiten[[#All],[Subsidiabele_Activiteit]],0),MATCH(SubsidieTabel!R$1,Tb_Activiteiten[#Headers],0))=1,SubsidieTabel!$K53,0),0)</f>
        <v>0</v>
      </c>
      <c r="S53" s="265">
        <f>IFERROR(IF(INDEX(Tb_Activiteiten[#All],MATCH(SubsidieTabel!$A53,Tb_Activiteiten[[#All],[Subsidiabele_Activiteit]],0),MATCH(SubsidieTabel!S$1,Tb_Activiteiten[#Headers],0))=1,SubsidieTabel!$J53,0),0)</f>
        <v>0</v>
      </c>
      <c r="T53" s="265">
        <f>IFERROR(IF(INDEX(Tb_Activiteiten[#All],MATCH(SubsidieTabel!$A53,Tb_Activiteiten[[#All],[Subsidiabele_Activiteit]],0),MATCH(SubsidieTabel!T$1,Tb_Activiteiten[#Headers],0))=1,SubsidieTabel!$K53,0),0)</f>
        <v>0</v>
      </c>
      <c r="U53" s="265">
        <f>IFERROR(IF(INDEX(Tb_Activiteiten[#All],MATCH(SubsidieTabel!$A53,Tb_Activiteiten[[#All],[Subsidiabele_Activiteit]],0),MATCH(SubsidieTabel!U$1,Tb_Activiteiten[#Headers],0))=1,SubsidieTabel!$J53,0),0)</f>
        <v>0</v>
      </c>
      <c r="V53" s="265">
        <f>IFERROR(IF(INDEX(Tb_Activiteiten[#All],MATCH(SubsidieTabel!$A53,Tb_Activiteiten[[#All],[Subsidiabele_Activiteit]],0),MATCH(SubsidieTabel!V$1,Tb_Activiteiten[#Headers],0))=1,SubsidieTabel!$K53,0),0)</f>
        <v>0</v>
      </c>
      <c r="W53" s="64">
        <f>IFERROR(IF(INDEX(Tb_Activiteiten[#All],MATCH(SubsidieTabel!$A53,Tb_Activiteiten[[#All],[Subsidiabele_Activiteit]],0),MATCH(SubsidieTabel!Q$1,Tb_Activiteiten[#Headers],0))=1,H53,0),0)</f>
        <v>0</v>
      </c>
      <c r="X53" s="64">
        <f>IFERROR(IF(INDEX(Tb_Activiteiten[#All],MATCH(SubsidieTabel!$A53,Tb_Activiteiten[[#All],[Subsidiabele_Activiteit]],0),MATCH(SubsidieTabel!Q$1,Tb_Activiteiten[#Headers],0))=1,I53,0),0)</f>
        <v>0</v>
      </c>
      <c r="Y53" s="64">
        <f>IFERROR(IF(INDEX(Tb_Activiteiten[#All],MATCH(SubsidieTabel!$A53,Tb_Activiteiten[[#All],[Subsidiabele_Activiteit]],0),MATCH(SubsidieTabel!S$1,Tb_Activiteiten[#Headers],0))=1,H53,0),0)</f>
        <v>0</v>
      </c>
      <c r="Z53" s="64">
        <f>IFERROR(IF(INDEX(Tb_Activiteiten[#All],MATCH(SubsidieTabel!$A53,Tb_Activiteiten[[#All],[Subsidiabele_Activiteit]],0),MATCH(SubsidieTabel!S$1,Tb_Activiteiten[#Headers],0))=1,I53,0),0)</f>
        <v>0</v>
      </c>
      <c r="AA53" s="64">
        <f>IFERROR(IF(INDEX(Tb_Activiteiten[#All],MATCH(SubsidieTabel!$A53,Tb_Activiteiten[[#All],[Subsidiabele_Activiteit]],0),MATCH(SubsidieTabel!O$1,Tb_Activiteiten[#Headers],0))=1,$F53,0),0)</f>
        <v>0</v>
      </c>
      <c r="AB53" s="64">
        <f>IFERROR(IF(INDEX(Tb_Activiteiten[#All],MATCH(SubsidieTabel!$A53,Tb_Activiteiten[[#All],[Subsidiabele_Activiteit]],0),MATCH(SubsidieTabel!O$1,Tb_Activiteiten[#Headers],0))=1,$G53,0),0)</f>
        <v>0</v>
      </c>
    </row>
    <row r="54" spans="1:40" x14ac:dyDescent="0.25">
      <c r="A54" s="63"/>
      <c r="B54" s="63"/>
      <c r="C54" s="63" t="str">
        <f>IFERROR(VLOOKUP($B54,Tb_ProjectKosten[],4,0),"")</f>
        <v/>
      </c>
      <c r="D54" s="63" t="str" cm="1">
        <f t="array" ref="D54">IFERROR(INDEX(Tb_KostenOpties[],MATCH(B54,Tb_KostenOpties[KostenOptie],0),IFERROR(MATCH(Methode_Keuze,Tb_KostenOpties[#Headers],0),2)),"")</f>
        <v/>
      </c>
      <c r="E54" s="266">
        <f>IFERROR(VLOOKUP(B54,Tb_ProjectKosten[[#All],[KostenOmschrijving]:[Forfait_Percentage]],6,0),0)</f>
        <v>0</v>
      </c>
      <c r="F54" s="267">
        <f>SUMIFS('5. Kosten uitvoering project'!R:R,'5. Kosten uitvoering project'!E:E,SubsidieTabel!A54,'5. Kosten uitvoering project'!F:F,SubsidieTabel!B54)</f>
        <v>0</v>
      </c>
      <c r="G54" s="267">
        <f>SUMIFS('5. Kosten uitvoering project'!S:S,'5. Kosten uitvoering project'!E:E,SubsidieTabel!A54,'5. Kosten uitvoering project'!F:F,SubsidieTabel!B54)</f>
        <v>0</v>
      </c>
      <c r="H54" s="267">
        <f>SUMIFS('5. Kosten uitvoering project'!U:U,'5. Kosten uitvoering project'!E:E,SubsidieTabel!A54,'5. Kosten uitvoering project'!F:F,SubsidieTabel!B54)</f>
        <v>0</v>
      </c>
      <c r="I54" s="267">
        <f>SUMIFS('5. Kosten uitvoering project'!V:V,'5. Kosten uitvoering project'!E:E,SubsidieTabel!A54,'5. Kosten uitvoering project'!F:F,SubsidieTabel!B54)</f>
        <v>0</v>
      </c>
      <c r="J54" s="267">
        <f t="shared" si="0"/>
        <v>0</v>
      </c>
      <c r="K54" s="267">
        <f t="shared" si="1"/>
        <v>0</v>
      </c>
      <c r="L54" s="266" t="str">
        <f>IFERROR(VLOOKUP(A54,Lijsten!$AK:$AL,2,0),"")</f>
        <v/>
      </c>
      <c r="M54" s="267">
        <f t="shared" si="2"/>
        <v>0</v>
      </c>
      <c r="N54" s="267">
        <f t="shared" si="3"/>
        <v>0</v>
      </c>
      <c r="O54" s="267">
        <f>IFERROR(IF(INDEX(Tb_Activiteiten[#All],MATCH(SubsidieTabel!$A54,Tb_Activiteiten[[#All],[Subsidiabele_Activiteit]],0),MATCH(SubsidieTabel!O$1,Tb_Activiteiten[#Headers],0))=1,SubsidieTabel!$J54,0),0)</f>
        <v>0</v>
      </c>
      <c r="P54" s="267">
        <f>IFERROR(IF(INDEX(Tb_Activiteiten[#All],MATCH(SubsidieTabel!$A54,Tb_Activiteiten[[#All],[Subsidiabele_Activiteit]],0),MATCH(SubsidieTabel!P$1,Tb_Activiteiten[#Headers],0))=1,SubsidieTabel!$K54,0),0)</f>
        <v>0</v>
      </c>
      <c r="Q54" s="267">
        <f>IFERROR(IF(INDEX(Tb_Activiteiten[#All],MATCH(SubsidieTabel!$A54,Tb_Activiteiten[[#All],[Subsidiabele_Activiteit]],0),MATCH(SubsidieTabel!Q$1,Tb_Activiteiten[#Headers],0))=1,SubsidieTabel!$J54,0),0)</f>
        <v>0</v>
      </c>
      <c r="R54" s="267">
        <f>IFERROR(IF(INDEX(Tb_Activiteiten[#All],MATCH(SubsidieTabel!$A54,Tb_Activiteiten[[#All],[Subsidiabele_Activiteit]],0),MATCH(SubsidieTabel!R$1,Tb_Activiteiten[#Headers],0))=1,SubsidieTabel!$K54,0),0)</f>
        <v>0</v>
      </c>
      <c r="S54" s="267">
        <f>IFERROR(IF(INDEX(Tb_Activiteiten[#All],MATCH(SubsidieTabel!$A54,Tb_Activiteiten[[#All],[Subsidiabele_Activiteit]],0),MATCH(SubsidieTabel!S$1,Tb_Activiteiten[#Headers],0))=1,SubsidieTabel!$J54,0),0)</f>
        <v>0</v>
      </c>
      <c r="T54" s="267">
        <f>IFERROR(IF(INDEX(Tb_Activiteiten[#All],MATCH(SubsidieTabel!$A54,Tb_Activiteiten[[#All],[Subsidiabele_Activiteit]],0),MATCH(SubsidieTabel!T$1,Tb_Activiteiten[#Headers],0))=1,SubsidieTabel!$K54,0),0)</f>
        <v>0</v>
      </c>
      <c r="U54" s="267">
        <f>IFERROR(IF(INDEX(Tb_Activiteiten[#All],MATCH(SubsidieTabel!$A54,Tb_Activiteiten[[#All],[Subsidiabele_Activiteit]],0),MATCH(SubsidieTabel!U$1,Tb_Activiteiten[#Headers],0))=1,SubsidieTabel!$J54,0),0)</f>
        <v>0</v>
      </c>
      <c r="V54" s="267">
        <f>IFERROR(IF(INDEX(Tb_Activiteiten[#All],MATCH(SubsidieTabel!$A54,Tb_Activiteiten[[#All],[Subsidiabele_Activiteit]],0),MATCH(SubsidieTabel!V$1,Tb_Activiteiten[#Headers],0))=1,SubsidieTabel!$K54,0),0)</f>
        <v>0</v>
      </c>
      <c r="W54" s="333">
        <f>IFERROR(IF(INDEX(Tb_Activiteiten[#All],MATCH(SubsidieTabel!$A54,Tb_Activiteiten[[#All],[Subsidiabele_Activiteit]],0),MATCH(SubsidieTabel!Q$1,Tb_Activiteiten[#Headers],0))=1,H54,0),0)</f>
        <v>0</v>
      </c>
      <c r="X54" s="333">
        <f>IFERROR(IF(INDEX(Tb_Activiteiten[#All],MATCH(SubsidieTabel!$A54,Tb_Activiteiten[[#All],[Subsidiabele_Activiteit]],0),MATCH(SubsidieTabel!Q$1,Tb_Activiteiten[#Headers],0))=1,I54,0),0)</f>
        <v>0</v>
      </c>
      <c r="Y54" s="333">
        <f>IFERROR(IF(INDEX(Tb_Activiteiten[#All],MATCH(SubsidieTabel!$A54,Tb_Activiteiten[[#All],[Subsidiabele_Activiteit]],0),MATCH(SubsidieTabel!S$1,Tb_Activiteiten[#Headers],0))=1,H54,0),0)</f>
        <v>0</v>
      </c>
      <c r="Z54" s="333">
        <f>IFERROR(IF(INDEX(Tb_Activiteiten[#All],MATCH(SubsidieTabel!$A54,Tb_Activiteiten[[#All],[Subsidiabele_Activiteit]],0),MATCH(SubsidieTabel!S$1,Tb_Activiteiten[#Headers],0))=1,I54,0),0)</f>
        <v>0</v>
      </c>
      <c r="AA54" s="333">
        <f>IFERROR(IF(INDEX(Tb_Activiteiten[#All],MATCH(SubsidieTabel!$A54,Tb_Activiteiten[[#All],[Subsidiabele_Activiteit]],0),MATCH(SubsidieTabel!O$1,Tb_Activiteiten[#Headers],0))=1,$F54,0),0)</f>
        <v>0</v>
      </c>
      <c r="AB54" s="333">
        <f>IFERROR(IF(INDEX(Tb_Activiteiten[#All],MATCH(SubsidieTabel!$A54,Tb_Activiteiten[[#All],[Subsidiabele_Activiteit]],0),MATCH(SubsidieTabel!O$1,Tb_Activiteiten[#Headers],0))=1,$G54,0),0)</f>
        <v>0</v>
      </c>
    </row>
    <row r="55" spans="1:40" x14ac:dyDescent="0.25">
      <c r="A55" s="12"/>
      <c r="B55" s="12"/>
      <c r="C55" s="12" t="str">
        <f>IFERROR(VLOOKUP($B55,Tb_ProjectKosten[],4,0),"")</f>
        <v/>
      </c>
      <c r="D55" s="12" t="str" cm="1">
        <f t="array" ref="D55">IFERROR(INDEX(Tb_KostenOpties[],MATCH(B55,Tb_KostenOpties[KostenOptie],0),IFERROR(MATCH(Methode_Keuze,Tb_KostenOpties[#Headers],0),2)),"")</f>
        <v/>
      </c>
      <c r="E55" s="264">
        <f>IFERROR(VLOOKUP(B55,Tb_ProjectKosten[[#All],[KostenOmschrijving]:[Forfait_Percentage]],6,0),0)</f>
        <v>0</v>
      </c>
      <c r="F55" s="265">
        <f>SUMIFS('5. Kosten uitvoering project'!R:R,'5. Kosten uitvoering project'!E:E,SubsidieTabel!A55,'5. Kosten uitvoering project'!F:F,SubsidieTabel!B55)</f>
        <v>0</v>
      </c>
      <c r="G55" s="265">
        <f>SUMIFS('5. Kosten uitvoering project'!S:S,'5. Kosten uitvoering project'!E:E,SubsidieTabel!A55,'5. Kosten uitvoering project'!F:F,SubsidieTabel!B55)</f>
        <v>0</v>
      </c>
      <c r="H55" s="265">
        <f>SUMIFS('5. Kosten uitvoering project'!U:U,'5. Kosten uitvoering project'!E:E,SubsidieTabel!A55,'5. Kosten uitvoering project'!F:F,SubsidieTabel!B55)</f>
        <v>0</v>
      </c>
      <c r="I55" s="265">
        <f>SUMIFS('5. Kosten uitvoering project'!V:V,'5. Kosten uitvoering project'!E:E,SubsidieTabel!A55,'5. Kosten uitvoering project'!F:F,SubsidieTabel!B55)</f>
        <v>0</v>
      </c>
      <c r="J55" s="265">
        <f t="shared" si="0"/>
        <v>0</v>
      </c>
      <c r="K55" s="265">
        <f t="shared" si="1"/>
        <v>0</v>
      </c>
      <c r="L55" s="264" t="str">
        <f>IFERROR(VLOOKUP(A55,Lijsten!$AK:$AL,2,0),"")</f>
        <v/>
      </c>
      <c r="M55" s="265">
        <f t="shared" si="2"/>
        <v>0</v>
      </c>
      <c r="N55" s="265">
        <f t="shared" si="3"/>
        <v>0</v>
      </c>
      <c r="O55" s="265">
        <f>IFERROR(IF(INDEX(Tb_Activiteiten[#All],MATCH(SubsidieTabel!$A55,Tb_Activiteiten[[#All],[Subsidiabele_Activiteit]],0),MATCH(SubsidieTabel!O$1,Tb_Activiteiten[#Headers],0))=1,SubsidieTabel!$J55,0),0)</f>
        <v>0</v>
      </c>
      <c r="P55" s="265">
        <f>IFERROR(IF(INDEX(Tb_Activiteiten[#All],MATCH(SubsidieTabel!$A55,Tb_Activiteiten[[#All],[Subsidiabele_Activiteit]],0),MATCH(SubsidieTabel!P$1,Tb_Activiteiten[#Headers],0))=1,SubsidieTabel!$K55,0),0)</f>
        <v>0</v>
      </c>
      <c r="Q55" s="265">
        <f>IFERROR(IF(INDEX(Tb_Activiteiten[#All],MATCH(SubsidieTabel!$A55,Tb_Activiteiten[[#All],[Subsidiabele_Activiteit]],0),MATCH(SubsidieTabel!Q$1,Tb_Activiteiten[#Headers],0))=1,SubsidieTabel!$J55,0),0)</f>
        <v>0</v>
      </c>
      <c r="R55" s="265">
        <f>IFERROR(IF(INDEX(Tb_Activiteiten[#All],MATCH(SubsidieTabel!$A55,Tb_Activiteiten[[#All],[Subsidiabele_Activiteit]],0),MATCH(SubsidieTabel!R$1,Tb_Activiteiten[#Headers],0))=1,SubsidieTabel!$K55,0),0)</f>
        <v>0</v>
      </c>
      <c r="S55" s="265">
        <f>IFERROR(IF(INDEX(Tb_Activiteiten[#All],MATCH(SubsidieTabel!$A55,Tb_Activiteiten[[#All],[Subsidiabele_Activiteit]],0),MATCH(SubsidieTabel!S$1,Tb_Activiteiten[#Headers],0))=1,SubsidieTabel!$J55,0),0)</f>
        <v>0</v>
      </c>
      <c r="T55" s="265">
        <f>IFERROR(IF(INDEX(Tb_Activiteiten[#All],MATCH(SubsidieTabel!$A55,Tb_Activiteiten[[#All],[Subsidiabele_Activiteit]],0),MATCH(SubsidieTabel!T$1,Tb_Activiteiten[#Headers],0))=1,SubsidieTabel!$K55,0),0)</f>
        <v>0</v>
      </c>
      <c r="U55" s="265">
        <f>IFERROR(IF(INDEX(Tb_Activiteiten[#All],MATCH(SubsidieTabel!$A55,Tb_Activiteiten[[#All],[Subsidiabele_Activiteit]],0),MATCH(SubsidieTabel!U$1,Tb_Activiteiten[#Headers],0))=1,SubsidieTabel!$J55,0),0)</f>
        <v>0</v>
      </c>
      <c r="V55" s="265">
        <f>IFERROR(IF(INDEX(Tb_Activiteiten[#All],MATCH(SubsidieTabel!$A55,Tb_Activiteiten[[#All],[Subsidiabele_Activiteit]],0),MATCH(SubsidieTabel!V$1,Tb_Activiteiten[#Headers],0))=1,SubsidieTabel!$K55,0),0)</f>
        <v>0</v>
      </c>
      <c r="W55" s="64">
        <f>IFERROR(IF(INDEX(Tb_Activiteiten[#All],MATCH(SubsidieTabel!$A55,Tb_Activiteiten[[#All],[Subsidiabele_Activiteit]],0),MATCH(SubsidieTabel!Q$1,Tb_Activiteiten[#Headers],0))=1,H55,0),0)</f>
        <v>0</v>
      </c>
      <c r="X55" s="64">
        <f>IFERROR(IF(INDEX(Tb_Activiteiten[#All],MATCH(SubsidieTabel!$A55,Tb_Activiteiten[[#All],[Subsidiabele_Activiteit]],0),MATCH(SubsidieTabel!Q$1,Tb_Activiteiten[#Headers],0))=1,I55,0),0)</f>
        <v>0</v>
      </c>
      <c r="Y55" s="64">
        <f>IFERROR(IF(INDEX(Tb_Activiteiten[#All],MATCH(SubsidieTabel!$A55,Tb_Activiteiten[[#All],[Subsidiabele_Activiteit]],0),MATCH(SubsidieTabel!S$1,Tb_Activiteiten[#Headers],0))=1,H55,0),0)</f>
        <v>0</v>
      </c>
      <c r="Z55" s="64">
        <f>IFERROR(IF(INDEX(Tb_Activiteiten[#All],MATCH(SubsidieTabel!$A55,Tb_Activiteiten[[#All],[Subsidiabele_Activiteit]],0),MATCH(SubsidieTabel!S$1,Tb_Activiteiten[#Headers],0))=1,I55,0),0)</f>
        <v>0</v>
      </c>
      <c r="AA55" s="64">
        <f>IFERROR(IF(INDEX(Tb_Activiteiten[#All],MATCH(SubsidieTabel!$A55,Tb_Activiteiten[[#All],[Subsidiabele_Activiteit]],0),MATCH(SubsidieTabel!O$1,Tb_Activiteiten[#Headers],0))=1,$F55,0),0)</f>
        <v>0</v>
      </c>
      <c r="AB55" s="64">
        <f>IFERROR(IF(INDEX(Tb_Activiteiten[#All],MATCH(SubsidieTabel!$A55,Tb_Activiteiten[[#All],[Subsidiabele_Activiteit]],0),MATCH(SubsidieTabel!O$1,Tb_Activiteiten[#Headers],0))=1,$G55,0),0)</f>
        <v>0</v>
      </c>
    </row>
    <row r="56" spans="1:40" x14ac:dyDescent="0.25">
      <c r="A56" s="63"/>
      <c r="B56" s="63"/>
      <c r="C56" s="63" t="str">
        <f>IFERROR(VLOOKUP($B56,Tb_ProjectKosten[],4,0),"")</f>
        <v/>
      </c>
      <c r="D56" s="63" t="str" cm="1">
        <f t="array" ref="D56">IFERROR(INDEX(Tb_KostenOpties[],MATCH(B56,Tb_KostenOpties[KostenOptie],0),IFERROR(MATCH(Methode_Keuze,Tb_KostenOpties[#Headers],0),2)),"")</f>
        <v/>
      </c>
      <c r="E56" s="266">
        <f>IFERROR(VLOOKUP(B56,Tb_ProjectKosten[[#All],[KostenOmschrijving]:[Forfait_Percentage]],6,0),0)</f>
        <v>0</v>
      </c>
      <c r="F56" s="267">
        <f>SUMIFS('5. Kosten uitvoering project'!R:R,'5. Kosten uitvoering project'!E:E,SubsidieTabel!A56,'5. Kosten uitvoering project'!F:F,SubsidieTabel!B56)</f>
        <v>0</v>
      </c>
      <c r="G56" s="267">
        <f>SUMIFS('5. Kosten uitvoering project'!S:S,'5. Kosten uitvoering project'!E:E,SubsidieTabel!A56,'5. Kosten uitvoering project'!F:F,SubsidieTabel!B56)</f>
        <v>0</v>
      </c>
      <c r="H56" s="267">
        <f>SUMIFS('5. Kosten uitvoering project'!U:U,'5. Kosten uitvoering project'!E:E,SubsidieTabel!A56,'5. Kosten uitvoering project'!F:F,SubsidieTabel!B56)</f>
        <v>0</v>
      </c>
      <c r="I56" s="267">
        <f>SUMIFS('5. Kosten uitvoering project'!V:V,'5. Kosten uitvoering project'!E:E,SubsidieTabel!A56,'5. Kosten uitvoering project'!F:F,SubsidieTabel!B56)</f>
        <v>0</v>
      </c>
      <c r="J56" s="267">
        <f t="shared" si="0"/>
        <v>0</v>
      </c>
      <c r="K56" s="267">
        <f t="shared" si="1"/>
        <v>0</v>
      </c>
      <c r="L56" s="266" t="str">
        <f>IFERROR(VLOOKUP(A56,Lijsten!$AK:$AL,2,0),"")</f>
        <v/>
      </c>
      <c r="M56" s="267">
        <f t="shared" si="2"/>
        <v>0</v>
      </c>
      <c r="N56" s="267">
        <f t="shared" si="3"/>
        <v>0</v>
      </c>
      <c r="O56" s="267">
        <f>IFERROR(IF(INDEX(Tb_Activiteiten[#All],MATCH(SubsidieTabel!$A56,Tb_Activiteiten[[#All],[Subsidiabele_Activiteit]],0),MATCH(SubsidieTabel!O$1,Tb_Activiteiten[#Headers],0))=1,SubsidieTabel!$J56,0),0)</f>
        <v>0</v>
      </c>
      <c r="P56" s="267">
        <f>IFERROR(IF(INDEX(Tb_Activiteiten[#All],MATCH(SubsidieTabel!$A56,Tb_Activiteiten[[#All],[Subsidiabele_Activiteit]],0),MATCH(SubsidieTabel!P$1,Tb_Activiteiten[#Headers],0))=1,SubsidieTabel!$K56,0),0)</f>
        <v>0</v>
      </c>
      <c r="Q56" s="267">
        <f>IFERROR(IF(INDEX(Tb_Activiteiten[#All],MATCH(SubsidieTabel!$A56,Tb_Activiteiten[[#All],[Subsidiabele_Activiteit]],0),MATCH(SubsidieTabel!Q$1,Tb_Activiteiten[#Headers],0))=1,SubsidieTabel!$J56,0),0)</f>
        <v>0</v>
      </c>
      <c r="R56" s="267">
        <f>IFERROR(IF(INDEX(Tb_Activiteiten[#All],MATCH(SubsidieTabel!$A56,Tb_Activiteiten[[#All],[Subsidiabele_Activiteit]],0),MATCH(SubsidieTabel!R$1,Tb_Activiteiten[#Headers],0))=1,SubsidieTabel!$K56,0),0)</f>
        <v>0</v>
      </c>
      <c r="S56" s="267">
        <f>IFERROR(IF(INDEX(Tb_Activiteiten[#All],MATCH(SubsidieTabel!$A56,Tb_Activiteiten[[#All],[Subsidiabele_Activiteit]],0),MATCH(SubsidieTabel!S$1,Tb_Activiteiten[#Headers],0))=1,SubsidieTabel!$J56,0),0)</f>
        <v>0</v>
      </c>
      <c r="T56" s="267">
        <f>IFERROR(IF(INDEX(Tb_Activiteiten[#All],MATCH(SubsidieTabel!$A56,Tb_Activiteiten[[#All],[Subsidiabele_Activiteit]],0),MATCH(SubsidieTabel!T$1,Tb_Activiteiten[#Headers],0))=1,SubsidieTabel!$K56,0),0)</f>
        <v>0</v>
      </c>
      <c r="U56" s="267">
        <f>IFERROR(IF(INDEX(Tb_Activiteiten[#All],MATCH(SubsidieTabel!$A56,Tb_Activiteiten[[#All],[Subsidiabele_Activiteit]],0),MATCH(SubsidieTabel!U$1,Tb_Activiteiten[#Headers],0))=1,SubsidieTabel!$J56,0),0)</f>
        <v>0</v>
      </c>
      <c r="V56" s="267">
        <f>IFERROR(IF(INDEX(Tb_Activiteiten[#All],MATCH(SubsidieTabel!$A56,Tb_Activiteiten[[#All],[Subsidiabele_Activiteit]],0),MATCH(SubsidieTabel!V$1,Tb_Activiteiten[#Headers],0))=1,SubsidieTabel!$K56,0),0)</f>
        <v>0</v>
      </c>
      <c r="W56" s="333">
        <f>IFERROR(IF(INDEX(Tb_Activiteiten[#All],MATCH(SubsidieTabel!$A56,Tb_Activiteiten[[#All],[Subsidiabele_Activiteit]],0),MATCH(SubsidieTabel!Q$1,Tb_Activiteiten[#Headers],0))=1,H56,0),0)</f>
        <v>0</v>
      </c>
      <c r="X56" s="333">
        <f>IFERROR(IF(INDEX(Tb_Activiteiten[#All],MATCH(SubsidieTabel!$A56,Tb_Activiteiten[[#All],[Subsidiabele_Activiteit]],0),MATCH(SubsidieTabel!Q$1,Tb_Activiteiten[#Headers],0))=1,I56,0),0)</f>
        <v>0</v>
      </c>
      <c r="Y56" s="333">
        <f>IFERROR(IF(INDEX(Tb_Activiteiten[#All],MATCH(SubsidieTabel!$A56,Tb_Activiteiten[[#All],[Subsidiabele_Activiteit]],0),MATCH(SubsidieTabel!S$1,Tb_Activiteiten[#Headers],0))=1,H56,0),0)</f>
        <v>0</v>
      </c>
      <c r="Z56" s="333">
        <f>IFERROR(IF(INDEX(Tb_Activiteiten[#All],MATCH(SubsidieTabel!$A56,Tb_Activiteiten[[#All],[Subsidiabele_Activiteit]],0),MATCH(SubsidieTabel!S$1,Tb_Activiteiten[#Headers],0))=1,I56,0),0)</f>
        <v>0</v>
      </c>
      <c r="AA56" s="333">
        <f>IFERROR(IF(INDEX(Tb_Activiteiten[#All],MATCH(SubsidieTabel!$A56,Tb_Activiteiten[[#All],[Subsidiabele_Activiteit]],0),MATCH(SubsidieTabel!O$1,Tb_Activiteiten[#Headers],0))=1,$F56,0),0)</f>
        <v>0</v>
      </c>
      <c r="AB56" s="333">
        <f>IFERROR(IF(INDEX(Tb_Activiteiten[#All],MATCH(SubsidieTabel!$A56,Tb_Activiteiten[[#All],[Subsidiabele_Activiteit]],0),MATCH(SubsidieTabel!O$1,Tb_Activiteiten[#Headers],0))=1,$G56,0),0)</f>
        <v>0</v>
      </c>
    </row>
    <row r="57" spans="1:40" x14ac:dyDescent="0.25">
      <c r="A57" s="12"/>
      <c r="B57" s="12"/>
      <c r="C57" s="12" t="str">
        <f>IFERROR(VLOOKUP($B57,Tb_ProjectKosten[],4,0),"")</f>
        <v/>
      </c>
      <c r="D57" s="12" t="str" cm="1">
        <f t="array" ref="D57">IFERROR(INDEX(Tb_KostenOpties[],MATCH(B57,Tb_KostenOpties[KostenOptie],0),IFERROR(MATCH(Methode_Keuze,Tb_KostenOpties[#Headers],0),2)),"")</f>
        <v/>
      </c>
      <c r="E57" s="264">
        <f>IFERROR(VLOOKUP(B57,Tb_ProjectKosten[[#All],[KostenOmschrijving]:[Forfait_Percentage]],6,0),0)</f>
        <v>0</v>
      </c>
      <c r="F57" s="265">
        <f>SUMIFS('5. Kosten uitvoering project'!R:R,'5. Kosten uitvoering project'!E:E,SubsidieTabel!A57,'5. Kosten uitvoering project'!F:F,SubsidieTabel!B57)</f>
        <v>0</v>
      </c>
      <c r="G57" s="265">
        <f>SUMIFS('5. Kosten uitvoering project'!S:S,'5. Kosten uitvoering project'!E:E,SubsidieTabel!A57,'5. Kosten uitvoering project'!F:F,SubsidieTabel!B57)</f>
        <v>0</v>
      </c>
      <c r="H57" s="265">
        <f>SUMIFS('5. Kosten uitvoering project'!U:U,'5. Kosten uitvoering project'!E:E,SubsidieTabel!A57,'5. Kosten uitvoering project'!F:F,SubsidieTabel!B57)</f>
        <v>0</v>
      </c>
      <c r="I57" s="265">
        <f>SUMIFS('5. Kosten uitvoering project'!V:V,'5. Kosten uitvoering project'!E:E,SubsidieTabel!A57,'5. Kosten uitvoering project'!F:F,SubsidieTabel!B57)</f>
        <v>0</v>
      </c>
      <c r="J57" s="265">
        <f t="shared" si="0"/>
        <v>0</v>
      </c>
      <c r="K57" s="265">
        <f t="shared" si="1"/>
        <v>0</v>
      </c>
      <c r="L57" s="264" t="str">
        <f>IFERROR(VLOOKUP(A57,Lijsten!$AK:$AL,2,0),"")</f>
        <v/>
      </c>
      <c r="M57" s="265">
        <f t="shared" si="2"/>
        <v>0</v>
      </c>
      <c r="N57" s="265">
        <f t="shared" si="3"/>
        <v>0</v>
      </c>
      <c r="O57" s="265">
        <f>IFERROR(IF(INDEX(Tb_Activiteiten[#All],MATCH(SubsidieTabel!$A57,Tb_Activiteiten[[#All],[Subsidiabele_Activiteit]],0),MATCH(SubsidieTabel!O$1,Tb_Activiteiten[#Headers],0))=1,SubsidieTabel!$J57,0),0)</f>
        <v>0</v>
      </c>
      <c r="P57" s="265">
        <f>IFERROR(IF(INDEX(Tb_Activiteiten[#All],MATCH(SubsidieTabel!$A57,Tb_Activiteiten[[#All],[Subsidiabele_Activiteit]],0),MATCH(SubsidieTabel!P$1,Tb_Activiteiten[#Headers],0))=1,SubsidieTabel!$K57,0),0)</f>
        <v>0</v>
      </c>
      <c r="Q57" s="265">
        <f>IFERROR(IF(INDEX(Tb_Activiteiten[#All],MATCH(SubsidieTabel!$A57,Tb_Activiteiten[[#All],[Subsidiabele_Activiteit]],0),MATCH(SubsidieTabel!Q$1,Tb_Activiteiten[#Headers],0))=1,SubsidieTabel!$J57,0),0)</f>
        <v>0</v>
      </c>
      <c r="R57" s="265">
        <f>IFERROR(IF(INDEX(Tb_Activiteiten[#All],MATCH(SubsidieTabel!$A57,Tb_Activiteiten[[#All],[Subsidiabele_Activiteit]],0),MATCH(SubsidieTabel!R$1,Tb_Activiteiten[#Headers],0))=1,SubsidieTabel!$K57,0),0)</f>
        <v>0</v>
      </c>
      <c r="S57" s="265">
        <f>IFERROR(IF(INDEX(Tb_Activiteiten[#All],MATCH(SubsidieTabel!$A57,Tb_Activiteiten[[#All],[Subsidiabele_Activiteit]],0),MATCH(SubsidieTabel!S$1,Tb_Activiteiten[#Headers],0))=1,SubsidieTabel!$J57,0),0)</f>
        <v>0</v>
      </c>
      <c r="T57" s="265">
        <f>IFERROR(IF(INDEX(Tb_Activiteiten[#All],MATCH(SubsidieTabel!$A57,Tb_Activiteiten[[#All],[Subsidiabele_Activiteit]],0),MATCH(SubsidieTabel!T$1,Tb_Activiteiten[#Headers],0))=1,SubsidieTabel!$K57,0),0)</f>
        <v>0</v>
      </c>
      <c r="U57" s="265">
        <f>IFERROR(IF(INDEX(Tb_Activiteiten[#All],MATCH(SubsidieTabel!$A57,Tb_Activiteiten[[#All],[Subsidiabele_Activiteit]],0),MATCH(SubsidieTabel!U$1,Tb_Activiteiten[#Headers],0))=1,SubsidieTabel!$J57,0),0)</f>
        <v>0</v>
      </c>
      <c r="V57" s="265">
        <f>IFERROR(IF(INDEX(Tb_Activiteiten[#All],MATCH(SubsidieTabel!$A57,Tb_Activiteiten[[#All],[Subsidiabele_Activiteit]],0),MATCH(SubsidieTabel!V$1,Tb_Activiteiten[#Headers],0))=1,SubsidieTabel!$K57,0),0)</f>
        <v>0</v>
      </c>
      <c r="W57" s="64">
        <f>IFERROR(IF(INDEX(Tb_Activiteiten[#All],MATCH(SubsidieTabel!$A57,Tb_Activiteiten[[#All],[Subsidiabele_Activiteit]],0),MATCH(SubsidieTabel!Q$1,Tb_Activiteiten[#Headers],0))=1,H57,0),0)</f>
        <v>0</v>
      </c>
      <c r="X57" s="64">
        <f>IFERROR(IF(INDEX(Tb_Activiteiten[#All],MATCH(SubsidieTabel!$A57,Tb_Activiteiten[[#All],[Subsidiabele_Activiteit]],0),MATCH(SubsidieTabel!Q$1,Tb_Activiteiten[#Headers],0))=1,I57,0),0)</f>
        <v>0</v>
      </c>
      <c r="Y57" s="64">
        <f>IFERROR(IF(INDEX(Tb_Activiteiten[#All],MATCH(SubsidieTabel!$A57,Tb_Activiteiten[[#All],[Subsidiabele_Activiteit]],0),MATCH(SubsidieTabel!S$1,Tb_Activiteiten[#Headers],0))=1,H57,0),0)</f>
        <v>0</v>
      </c>
      <c r="Z57" s="64">
        <f>IFERROR(IF(INDEX(Tb_Activiteiten[#All],MATCH(SubsidieTabel!$A57,Tb_Activiteiten[[#All],[Subsidiabele_Activiteit]],0),MATCH(SubsidieTabel!S$1,Tb_Activiteiten[#Headers],0))=1,I57,0),0)</f>
        <v>0</v>
      </c>
      <c r="AA57" s="64">
        <f>IFERROR(IF(INDEX(Tb_Activiteiten[#All],MATCH(SubsidieTabel!$A57,Tb_Activiteiten[[#All],[Subsidiabele_Activiteit]],0),MATCH(SubsidieTabel!O$1,Tb_Activiteiten[#Headers],0))=1,$F57,0),0)</f>
        <v>0</v>
      </c>
      <c r="AB57" s="64">
        <f>IFERROR(IF(INDEX(Tb_Activiteiten[#All],MATCH(SubsidieTabel!$A57,Tb_Activiteiten[[#All],[Subsidiabele_Activiteit]],0),MATCH(SubsidieTabel!O$1,Tb_Activiteiten[#Headers],0))=1,$G57,0),0)</f>
        <v>0</v>
      </c>
    </row>
    <row r="58" spans="1:40" x14ac:dyDescent="0.25">
      <c r="A58" s="63"/>
      <c r="B58" s="63"/>
      <c r="C58" s="63" t="str">
        <f>IFERROR(VLOOKUP($B58,Tb_ProjectKosten[],4,0),"")</f>
        <v/>
      </c>
      <c r="D58" s="63" t="str" cm="1">
        <f t="array" ref="D58">IFERROR(INDEX(Tb_KostenOpties[],MATCH(B58,Tb_KostenOpties[KostenOptie],0),IFERROR(MATCH(Methode_Keuze,Tb_KostenOpties[#Headers],0),2)),"")</f>
        <v/>
      </c>
      <c r="E58" s="266">
        <f>IFERROR(VLOOKUP(B58,Tb_ProjectKosten[[#All],[KostenOmschrijving]:[Forfait_Percentage]],6,0),0)</f>
        <v>0</v>
      </c>
      <c r="F58" s="267">
        <f>SUMIFS('5. Kosten uitvoering project'!R:R,'5. Kosten uitvoering project'!E:E,SubsidieTabel!A58,'5. Kosten uitvoering project'!F:F,SubsidieTabel!B58)</f>
        <v>0</v>
      </c>
      <c r="G58" s="267">
        <f>SUMIFS('5. Kosten uitvoering project'!S:S,'5. Kosten uitvoering project'!E:E,SubsidieTabel!A58,'5. Kosten uitvoering project'!F:F,SubsidieTabel!B58)</f>
        <v>0</v>
      </c>
      <c r="H58" s="267">
        <f>SUMIFS('5. Kosten uitvoering project'!U:U,'5. Kosten uitvoering project'!E:E,SubsidieTabel!A58,'5. Kosten uitvoering project'!F:F,SubsidieTabel!B58)</f>
        <v>0</v>
      </c>
      <c r="I58" s="267">
        <f>SUMIFS('5. Kosten uitvoering project'!V:V,'5. Kosten uitvoering project'!E:E,SubsidieTabel!A58,'5. Kosten uitvoering project'!F:F,SubsidieTabel!B58)</f>
        <v>0</v>
      </c>
      <c r="J58" s="267">
        <f t="shared" si="0"/>
        <v>0</v>
      </c>
      <c r="K58" s="267">
        <f t="shared" si="1"/>
        <v>0</v>
      </c>
      <c r="L58" s="266" t="str">
        <f>IFERROR(VLOOKUP(A58,Lijsten!$AK:$AL,2,0),"")</f>
        <v/>
      </c>
      <c r="M58" s="267">
        <f t="shared" si="2"/>
        <v>0</v>
      </c>
      <c r="N58" s="267">
        <f t="shared" si="3"/>
        <v>0</v>
      </c>
      <c r="O58" s="267">
        <f>IFERROR(IF(INDEX(Tb_Activiteiten[#All],MATCH(SubsidieTabel!$A58,Tb_Activiteiten[[#All],[Subsidiabele_Activiteit]],0),MATCH(SubsidieTabel!O$1,Tb_Activiteiten[#Headers],0))=1,SubsidieTabel!$J58,0),0)</f>
        <v>0</v>
      </c>
      <c r="P58" s="267">
        <f>IFERROR(IF(INDEX(Tb_Activiteiten[#All],MATCH(SubsidieTabel!$A58,Tb_Activiteiten[[#All],[Subsidiabele_Activiteit]],0),MATCH(SubsidieTabel!P$1,Tb_Activiteiten[#Headers],0))=1,SubsidieTabel!$K58,0),0)</f>
        <v>0</v>
      </c>
      <c r="Q58" s="267">
        <f>IFERROR(IF(INDEX(Tb_Activiteiten[#All],MATCH(SubsidieTabel!$A58,Tb_Activiteiten[[#All],[Subsidiabele_Activiteit]],0),MATCH(SubsidieTabel!Q$1,Tb_Activiteiten[#Headers],0))=1,SubsidieTabel!$J58,0),0)</f>
        <v>0</v>
      </c>
      <c r="R58" s="267">
        <f>IFERROR(IF(INDEX(Tb_Activiteiten[#All],MATCH(SubsidieTabel!$A58,Tb_Activiteiten[[#All],[Subsidiabele_Activiteit]],0),MATCH(SubsidieTabel!R$1,Tb_Activiteiten[#Headers],0))=1,SubsidieTabel!$K58,0),0)</f>
        <v>0</v>
      </c>
      <c r="S58" s="267">
        <f>IFERROR(IF(INDEX(Tb_Activiteiten[#All],MATCH(SubsidieTabel!$A58,Tb_Activiteiten[[#All],[Subsidiabele_Activiteit]],0),MATCH(SubsidieTabel!S$1,Tb_Activiteiten[#Headers],0))=1,SubsidieTabel!$J58,0),0)</f>
        <v>0</v>
      </c>
      <c r="T58" s="267">
        <f>IFERROR(IF(INDEX(Tb_Activiteiten[#All],MATCH(SubsidieTabel!$A58,Tb_Activiteiten[[#All],[Subsidiabele_Activiteit]],0),MATCH(SubsidieTabel!T$1,Tb_Activiteiten[#Headers],0))=1,SubsidieTabel!$K58,0),0)</f>
        <v>0</v>
      </c>
      <c r="U58" s="267">
        <f>IFERROR(IF(INDEX(Tb_Activiteiten[#All],MATCH(SubsidieTabel!$A58,Tb_Activiteiten[[#All],[Subsidiabele_Activiteit]],0),MATCH(SubsidieTabel!U$1,Tb_Activiteiten[#Headers],0))=1,SubsidieTabel!$J58,0),0)</f>
        <v>0</v>
      </c>
      <c r="V58" s="267">
        <f>IFERROR(IF(INDEX(Tb_Activiteiten[#All],MATCH(SubsidieTabel!$A58,Tb_Activiteiten[[#All],[Subsidiabele_Activiteit]],0),MATCH(SubsidieTabel!V$1,Tb_Activiteiten[#Headers],0))=1,SubsidieTabel!$K58,0),0)</f>
        <v>0</v>
      </c>
      <c r="W58" s="333">
        <f>IFERROR(IF(INDEX(Tb_Activiteiten[#All],MATCH(SubsidieTabel!$A58,Tb_Activiteiten[[#All],[Subsidiabele_Activiteit]],0),MATCH(SubsidieTabel!Q$1,Tb_Activiteiten[#Headers],0))=1,H58,0),0)</f>
        <v>0</v>
      </c>
      <c r="X58" s="333">
        <f>IFERROR(IF(INDEX(Tb_Activiteiten[#All],MATCH(SubsidieTabel!$A58,Tb_Activiteiten[[#All],[Subsidiabele_Activiteit]],0),MATCH(SubsidieTabel!Q$1,Tb_Activiteiten[#Headers],0))=1,I58,0),0)</f>
        <v>0</v>
      </c>
      <c r="Y58" s="333">
        <f>IFERROR(IF(INDEX(Tb_Activiteiten[#All],MATCH(SubsidieTabel!$A58,Tb_Activiteiten[[#All],[Subsidiabele_Activiteit]],0),MATCH(SubsidieTabel!S$1,Tb_Activiteiten[#Headers],0))=1,H58,0),0)</f>
        <v>0</v>
      </c>
      <c r="Z58" s="333">
        <f>IFERROR(IF(INDEX(Tb_Activiteiten[#All],MATCH(SubsidieTabel!$A58,Tb_Activiteiten[[#All],[Subsidiabele_Activiteit]],0),MATCH(SubsidieTabel!S$1,Tb_Activiteiten[#Headers],0))=1,I58,0),0)</f>
        <v>0</v>
      </c>
      <c r="AA58" s="333">
        <f>IFERROR(IF(INDEX(Tb_Activiteiten[#All],MATCH(SubsidieTabel!$A58,Tb_Activiteiten[[#All],[Subsidiabele_Activiteit]],0),MATCH(SubsidieTabel!O$1,Tb_Activiteiten[#Headers],0))=1,$F58,0),0)</f>
        <v>0</v>
      </c>
      <c r="AB58" s="333">
        <f>IFERROR(IF(INDEX(Tb_Activiteiten[#All],MATCH(SubsidieTabel!$A58,Tb_Activiteiten[[#All],[Subsidiabele_Activiteit]],0),MATCH(SubsidieTabel!O$1,Tb_Activiteiten[#Headers],0))=1,$G58,0),0)</f>
        <v>0</v>
      </c>
    </row>
    <row r="59" spans="1:40" x14ac:dyDescent="0.25">
      <c r="A59" s="12"/>
      <c r="B59" s="12"/>
      <c r="C59" s="12" t="str">
        <f>IFERROR(VLOOKUP($B59,Tb_ProjectKosten[],4,0),"")</f>
        <v/>
      </c>
      <c r="D59" s="12" t="str" cm="1">
        <f t="array" ref="D59">IFERROR(INDEX(Tb_KostenOpties[],MATCH(B59,Tb_KostenOpties[KostenOptie],0),IFERROR(MATCH(Methode_Keuze,Tb_KostenOpties[#Headers],0),2)),"")</f>
        <v/>
      </c>
      <c r="E59" s="264">
        <f>IFERROR(VLOOKUP(B59,Tb_ProjectKosten[[#All],[KostenOmschrijving]:[Forfait_Percentage]],6,0),0)</f>
        <v>0</v>
      </c>
      <c r="F59" s="265">
        <f>SUMIFS('5. Kosten uitvoering project'!R:R,'5. Kosten uitvoering project'!E:E,SubsidieTabel!A59,'5. Kosten uitvoering project'!F:F,SubsidieTabel!B59)</f>
        <v>0</v>
      </c>
      <c r="G59" s="265">
        <f>SUMIFS('5. Kosten uitvoering project'!S:S,'5. Kosten uitvoering project'!E:E,SubsidieTabel!A59,'5. Kosten uitvoering project'!F:F,SubsidieTabel!B59)</f>
        <v>0</v>
      </c>
      <c r="H59" s="265">
        <f>SUMIFS('5. Kosten uitvoering project'!U:U,'5. Kosten uitvoering project'!E:E,SubsidieTabel!A59,'5. Kosten uitvoering project'!F:F,SubsidieTabel!B59)</f>
        <v>0</v>
      </c>
      <c r="I59" s="265">
        <f>SUMIFS('5. Kosten uitvoering project'!V:V,'5. Kosten uitvoering project'!E:E,SubsidieTabel!A59,'5. Kosten uitvoering project'!F:F,SubsidieTabel!B59)</f>
        <v>0</v>
      </c>
      <c r="J59" s="265">
        <f t="shared" si="0"/>
        <v>0</v>
      </c>
      <c r="K59" s="265">
        <f t="shared" si="1"/>
        <v>0</v>
      </c>
      <c r="L59" s="264" t="str">
        <f>IFERROR(VLOOKUP(A59,Lijsten!$AK:$AL,2,0),"")</f>
        <v/>
      </c>
      <c r="M59" s="265">
        <f t="shared" si="2"/>
        <v>0</v>
      </c>
      <c r="N59" s="265">
        <f t="shared" si="3"/>
        <v>0</v>
      </c>
      <c r="O59" s="265">
        <f>IFERROR(IF(INDEX(Tb_Activiteiten[#All],MATCH(SubsidieTabel!$A59,Tb_Activiteiten[[#All],[Subsidiabele_Activiteit]],0),MATCH(SubsidieTabel!O$1,Tb_Activiteiten[#Headers],0))=1,SubsidieTabel!$J59,0),0)</f>
        <v>0</v>
      </c>
      <c r="P59" s="265">
        <f>IFERROR(IF(INDEX(Tb_Activiteiten[#All],MATCH(SubsidieTabel!$A59,Tb_Activiteiten[[#All],[Subsidiabele_Activiteit]],0),MATCH(SubsidieTabel!P$1,Tb_Activiteiten[#Headers],0))=1,SubsidieTabel!$K59,0),0)</f>
        <v>0</v>
      </c>
      <c r="Q59" s="265">
        <f>IFERROR(IF(INDEX(Tb_Activiteiten[#All],MATCH(SubsidieTabel!$A59,Tb_Activiteiten[[#All],[Subsidiabele_Activiteit]],0),MATCH(SubsidieTabel!Q$1,Tb_Activiteiten[#Headers],0))=1,SubsidieTabel!$J59,0),0)</f>
        <v>0</v>
      </c>
      <c r="R59" s="265">
        <f>IFERROR(IF(INDEX(Tb_Activiteiten[#All],MATCH(SubsidieTabel!$A59,Tb_Activiteiten[[#All],[Subsidiabele_Activiteit]],0),MATCH(SubsidieTabel!R$1,Tb_Activiteiten[#Headers],0))=1,SubsidieTabel!$K59,0),0)</f>
        <v>0</v>
      </c>
      <c r="S59" s="265">
        <f>IFERROR(IF(INDEX(Tb_Activiteiten[#All],MATCH(SubsidieTabel!$A59,Tb_Activiteiten[[#All],[Subsidiabele_Activiteit]],0),MATCH(SubsidieTabel!S$1,Tb_Activiteiten[#Headers],0))=1,SubsidieTabel!$J59,0),0)</f>
        <v>0</v>
      </c>
      <c r="T59" s="265">
        <f>IFERROR(IF(INDEX(Tb_Activiteiten[#All],MATCH(SubsidieTabel!$A59,Tb_Activiteiten[[#All],[Subsidiabele_Activiteit]],0),MATCH(SubsidieTabel!T$1,Tb_Activiteiten[#Headers],0))=1,SubsidieTabel!$K59,0),0)</f>
        <v>0</v>
      </c>
      <c r="U59" s="265">
        <f>IFERROR(IF(INDEX(Tb_Activiteiten[#All],MATCH(SubsidieTabel!$A59,Tb_Activiteiten[[#All],[Subsidiabele_Activiteit]],0),MATCH(SubsidieTabel!U$1,Tb_Activiteiten[#Headers],0))=1,SubsidieTabel!$J59,0),0)</f>
        <v>0</v>
      </c>
      <c r="V59" s="265">
        <f>IFERROR(IF(INDEX(Tb_Activiteiten[#All],MATCH(SubsidieTabel!$A59,Tb_Activiteiten[[#All],[Subsidiabele_Activiteit]],0),MATCH(SubsidieTabel!V$1,Tb_Activiteiten[#Headers],0))=1,SubsidieTabel!$K59,0),0)</f>
        <v>0</v>
      </c>
      <c r="W59" s="64">
        <f>IFERROR(IF(INDEX(Tb_Activiteiten[#All],MATCH(SubsidieTabel!$A59,Tb_Activiteiten[[#All],[Subsidiabele_Activiteit]],0),MATCH(SubsidieTabel!Q$1,Tb_Activiteiten[#Headers],0))=1,H59,0),0)</f>
        <v>0</v>
      </c>
      <c r="X59" s="64">
        <f>IFERROR(IF(INDEX(Tb_Activiteiten[#All],MATCH(SubsidieTabel!$A59,Tb_Activiteiten[[#All],[Subsidiabele_Activiteit]],0),MATCH(SubsidieTabel!Q$1,Tb_Activiteiten[#Headers],0))=1,I59,0),0)</f>
        <v>0</v>
      </c>
      <c r="Y59" s="64">
        <f>IFERROR(IF(INDEX(Tb_Activiteiten[#All],MATCH(SubsidieTabel!$A59,Tb_Activiteiten[[#All],[Subsidiabele_Activiteit]],0),MATCH(SubsidieTabel!S$1,Tb_Activiteiten[#Headers],0))=1,H59,0),0)</f>
        <v>0</v>
      </c>
      <c r="Z59" s="64">
        <f>IFERROR(IF(INDEX(Tb_Activiteiten[#All],MATCH(SubsidieTabel!$A59,Tb_Activiteiten[[#All],[Subsidiabele_Activiteit]],0),MATCH(SubsidieTabel!S$1,Tb_Activiteiten[#Headers],0))=1,I59,0),0)</f>
        <v>0</v>
      </c>
      <c r="AA59" s="64">
        <f>IFERROR(IF(INDEX(Tb_Activiteiten[#All],MATCH(SubsidieTabel!$A59,Tb_Activiteiten[[#All],[Subsidiabele_Activiteit]],0),MATCH(SubsidieTabel!O$1,Tb_Activiteiten[#Headers],0))=1,$F59,0),0)</f>
        <v>0</v>
      </c>
      <c r="AB59" s="64">
        <f>IFERROR(IF(INDEX(Tb_Activiteiten[#All],MATCH(SubsidieTabel!$A59,Tb_Activiteiten[[#All],[Subsidiabele_Activiteit]],0),MATCH(SubsidieTabel!O$1,Tb_Activiteiten[#Headers],0))=1,$G59,0),0)</f>
        <v>0</v>
      </c>
    </row>
    <row r="60" spans="1:40" x14ac:dyDescent="0.25">
      <c r="A60" s="63"/>
      <c r="B60" s="63"/>
      <c r="C60" s="63" t="str">
        <f>IFERROR(VLOOKUP($B60,Tb_ProjectKosten[],4,0),"")</f>
        <v/>
      </c>
      <c r="D60" s="63" t="str" cm="1">
        <f t="array" ref="D60">IFERROR(INDEX(Tb_KostenOpties[],MATCH(B60,Tb_KostenOpties[KostenOptie],0),IFERROR(MATCH(Methode_Keuze,Tb_KostenOpties[#Headers],0),2)),"")</f>
        <v/>
      </c>
      <c r="E60" s="266">
        <f>IFERROR(VLOOKUP(B60,Tb_ProjectKosten[[#All],[KostenOmschrijving]:[Forfait_Percentage]],6,0),0)</f>
        <v>0</v>
      </c>
      <c r="F60" s="267">
        <f>SUMIFS('5. Kosten uitvoering project'!R:R,'5. Kosten uitvoering project'!E:E,SubsidieTabel!A60,'5. Kosten uitvoering project'!F:F,SubsidieTabel!B60)</f>
        <v>0</v>
      </c>
      <c r="G60" s="267">
        <f>SUMIFS('5. Kosten uitvoering project'!S:S,'5. Kosten uitvoering project'!E:E,SubsidieTabel!A60,'5. Kosten uitvoering project'!F:F,SubsidieTabel!B60)</f>
        <v>0</v>
      </c>
      <c r="H60" s="267">
        <f>SUMIFS('5. Kosten uitvoering project'!U:U,'5. Kosten uitvoering project'!E:E,SubsidieTabel!A60,'5. Kosten uitvoering project'!F:F,SubsidieTabel!B60)</f>
        <v>0</v>
      </c>
      <c r="I60" s="267">
        <f>SUMIFS('5. Kosten uitvoering project'!V:V,'5. Kosten uitvoering project'!E:E,SubsidieTabel!A60,'5. Kosten uitvoering project'!F:F,SubsidieTabel!B60)</f>
        <v>0</v>
      </c>
      <c r="J60" s="267">
        <f t="shared" si="0"/>
        <v>0</v>
      </c>
      <c r="K60" s="267">
        <f t="shared" si="1"/>
        <v>0</v>
      </c>
      <c r="L60" s="266" t="str">
        <f>IFERROR(VLOOKUP(A60,Lijsten!$AK:$AL,2,0),"")</f>
        <v/>
      </c>
      <c r="M60" s="267">
        <f t="shared" si="2"/>
        <v>0</v>
      </c>
      <c r="N60" s="267">
        <f t="shared" si="3"/>
        <v>0</v>
      </c>
      <c r="O60" s="267">
        <f>IFERROR(IF(INDEX(Tb_Activiteiten[#All],MATCH(SubsidieTabel!$A60,Tb_Activiteiten[[#All],[Subsidiabele_Activiteit]],0),MATCH(SubsidieTabel!O$1,Tb_Activiteiten[#Headers],0))=1,SubsidieTabel!$J60,0),0)</f>
        <v>0</v>
      </c>
      <c r="P60" s="267">
        <f>IFERROR(IF(INDEX(Tb_Activiteiten[#All],MATCH(SubsidieTabel!$A60,Tb_Activiteiten[[#All],[Subsidiabele_Activiteit]],0),MATCH(SubsidieTabel!P$1,Tb_Activiteiten[#Headers],0))=1,SubsidieTabel!$K60,0),0)</f>
        <v>0</v>
      </c>
      <c r="Q60" s="267">
        <f>IFERROR(IF(INDEX(Tb_Activiteiten[#All],MATCH(SubsidieTabel!$A60,Tb_Activiteiten[[#All],[Subsidiabele_Activiteit]],0),MATCH(SubsidieTabel!Q$1,Tb_Activiteiten[#Headers],0))=1,SubsidieTabel!$J60,0),0)</f>
        <v>0</v>
      </c>
      <c r="R60" s="267">
        <f>IFERROR(IF(INDEX(Tb_Activiteiten[#All],MATCH(SubsidieTabel!$A60,Tb_Activiteiten[[#All],[Subsidiabele_Activiteit]],0),MATCH(SubsidieTabel!R$1,Tb_Activiteiten[#Headers],0))=1,SubsidieTabel!$K60,0),0)</f>
        <v>0</v>
      </c>
      <c r="S60" s="267">
        <f>IFERROR(IF(INDEX(Tb_Activiteiten[#All],MATCH(SubsidieTabel!$A60,Tb_Activiteiten[[#All],[Subsidiabele_Activiteit]],0),MATCH(SubsidieTabel!S$1,Tb_Activiteiten[#Headers],0))=1,SubsidieTabel!$J60,0),0)</f>
        <v>0</v>
      </c>
      <c r="T60" s="267">
        <f>IFERROR(IF(INDEX(Tb_Activiteiten[#All],MATCH(SubsidieTabel!$A60,Tb_Activiteiten[[#All],[Subsidiabele_Activiteit]],0),MATCH(SubsidieTabel!T$1,Tb_Activiteiten[#Headers],0))=1,SubsidieTabel!$K60,0),0)</f>
        <v>0</v>
      </c>
      <c r="U60" s="267">
        <f>IFERROR(IF(INDEX(Tb_Activiteiten[#All],MATCH(SubsidieTabel!$A60,Tb_Activiteiten[[#All],[Subsidiabele_Activiteit]],0),MATCH(SubsidieTabel!U$1,Tb_Activiteiten[#Headers],0))=1,SubsidieTabel!$J60,0),0)</f>
        <v>0</v>
      </c>
      <c r="V60" s="267">
        <f>IFERROR(IF(INDEX(Tb_Activiteiten[#All],MATCH(SubsidieTabel!$A60,Tb_Activiteiten[[#All],[Subsidiabele_Activiteit]],0),MATCH(SubsidieTabel!V$1,Tb_Activiteiten[#Headers],0))=1,SubsidieTabel!$K60,0),0)</f>
        <v>0</v>
      </c>
      <c r="W60" s="333">
        <f>IFERROR(IF(INDEX(Tb_Activiteiten[#All],MATCH(SubsidieTabel!$A60,Tb_Activiteiten[[#All],[Subsidiabele_Activiteit]],0),MATCH(SubsidieTabel!Q$1,Tb_Activiteiten[#Headers],0))=1,H60,0),0)</f>
        <v>0</v>
      </c>
      <c r="X60" s="333">
        <f>IFERROR(IF(INDEX(Tb_Activiteiten[#All],MATCH(SubsidieTabel!$A60,Tb_Activiteiten[[#All],[Subsidiabele_Activiteit]],0),MATCH(SubsidieTabel!Q$1,Tb_Activiteiten[#Headers],0))=1,I60,0),0)</f>
        <v>0</v>
      </c>
      <c r="Y60" s="333">
        <f>IFERROR(IF(INDEX(Tb_Activiteiten[#All],MATCH(SubsidieTabel!$A60,Tb_Activiteiten[[#All],[Subsidiabele_Activiteit]],0),MATCH(SubsidieTabel!S$1,Tb_Activiteiten[#Headers],0))=1,H60,0),0)</f>
        <v>0</v>
      </c>
      <c r="Z60" s="333">
        <f>IFERROR(IF(INDEX(Tb_Activiteiten[#All],MATCH(SubsidieTabel!$A60,Tb_Activiteiten[[#All],[Subsidiabele_Activiteit]],0),MATCH(SubsidieTabel!S$1,Tb_Activiteiten[#Headers],0))=1,I60,0),0)</f>
        <v>0</v>
      </c>
      <c r="AA60" s="333">
        <f>IFERROR(IF(INDEX(Tb_Activiteiten[#All],MATCH(SubsidieTabel!$A60,Tb_Activiteiten[[#All],[Subsidiabele_Activiteit]],0),MATCH(SubsidieTabel!O$1,Tb_Activiteiten[#Headers],0))=1,$F60,0),0)</f>
        <v>0</v>
      </c>
      <c r="AB60" s="333">
        <f>IFERROR(IF(INDEX(Tb_Activiteiten[#All],MATCH(SubsidieTabel!$A60,Tb_Activiteiten[[#All],[Subsidiabele_Activiteit]],0),MATCH(SubsidieTabel!O$1,Tb_Activiteiten[#Headers],0))=1,$G60,0),0)</f>
        <v>0</v>
      </c>
    </row>
    <row r="61" spans="1:40" x14ac:dyDescent="0.25">
      <c r="A61" s="12"/>
      <c r="B61" s="12"/>
      <c r="C61" s="12" t="str">
        <f>IFERROR(VLOOKUP($B61,Tb_ProjectKosten[],4,0),"")</f>
        <v/>
      </c>
      <c r="D61" s="12" t="str" cm="1">
        <f t="array" ref="D61">IFERROR(INDEX(Tb_KostenOpties[],MATCH(B61,Tb_KostenOpties[KostenOptie],0),IFERROR(MATCH(Methode_Keuze,Tb_KostenOpties[#Headers],0),2)),"")</f>
        <v/>
      </c>
      <c r="E61" s="264">
        <f>IFERROR(VLOOKUP(B61,Tb_ProjectKosten[[#All],[KostenOmschrijving]:[Forfait_Percentage]],6,0),0)</f>
        <v>0</v>
      </c>
      <c r="F61" s="265">
        <f>SUMIFS('5. Kosten uitvoering project'!R:R,'5. Kosten uitvoering project'!E:E,SubsidieTabel!A61,'5. Kosten uitvoering project'!F:F,SubsidieTabel!B61)</f>
        <v>0</v>
      </c>
      <c r="G61" s="265">
        <f>SUMIFS('5. Kosten uitvoering project'!S:S,'5. Kosten uitvoering project'!E:E,SubsidieTabel!A61,'5. Kosten uitvoering project'!F:F,SubsidieTabel!B61)</f>
        <v>0</v>
      </c>
      <c r="H61" s="265">
        <f>SUMIFS('5. Kosten uitvoering project'!U:U,'5. Kosten uitvoering project'!E:E,SubsidieTabel!A61,'5. Kosten uitvoering project'!F:F,SubsidieTabel!B61)</f>
        <v>0</v>
      </c>
      <c r="I61" s="265">
        <f>SUMIFS('5. Kosten uitvoering project'!V:V,'5. Kosten uitvoering project'!E:E,SubsidieTabel!A61,'5. Kosten uitvoering project'!F:F,SubsidieTabel!B61)</f>
        <v>0</v>
      </c>
      <c r="J61" s="265">
        <f t="shared" si="0"/>
        <v>0</v>
      </c>
      <c r="K61" s="265">
        <f t="shared" si="1"/>
        <v>0</v>
      </c>
      <c r="L61" s="264" t="str">
        <f>IFERROR(VLOOKUP(A61,Lijsten!$AK:$AL,2,0),"")</f>
        <v/>
      </c>
      <c r="M61" s="265">
        <f t="shared" si="2"/>
        <v>0</v>
      </c>
      <c r="N61" s="265">
        <f t="shared" si="3"/>
        <v>0</v>
      </c>
      <c r="O61" s="265">
        <f>IFERROR(IF(INDEX(Tb_Activiteiten[#All],MATCH(SubsidieTabel!$A61,Tb_Activiteiten[[#All],[Subsidiabele_Activiteit]],0),MATCH(SubsidieTabel!O$1,Tb_Activiteiten[#Headers],0))=1,SubsidieTabel!$J61,0),0)</f>
        <v>0</v>
      </c>
      <c r="P61" s="265">
        <f>IFERROR(IF(INDEX(Tb_Activiteiten[#All],MATCH(SubsidieTabel!$A61,Tb_Activiteiten[[#All],[Subsidiabele_Activiteit]],0),MATCH(SubsidieTabel!P$1,Tb_Activiteiten[#Headers],0))=1,SubsidieTabel!$K61,0),0)</f>
        <v>0</v>
      </c>
      <c r="Q61" s="265">
        <f>IFERROR(IF(INDEX(Tb_Activiteiten[#All],MATCH(SubsidieTabel!$A61,Tb_Activiteiten[[#All],[Subsidiabele_Activiteit]],0),MATCH(SubsidieTabel!Q$1,Tb_Activiteiten[#Headers],0))=1,SubsidieTabel!$J61,0),0)</f>
        <v>0</v>
      </c>
      <c r="R61" s="265">
        <f>IFERROR(IF(INDEX(Tb_Activiteiten[#All],MATCH(SubsidieTabel!$A61,Tb_Activiteiten[[#All],[Subsidiabele_Activiteit]],0),MATCH(SubsidieTabel!R$1,Tb_Activiteiten[#Headers],0))=1,SubsidieTabel!$K61,0),0)</f>
        <v>0</v>
      </c>
      <c r="S61" s="265">
        <f>IFERROR(IF(INDEX(Tb_Activiteiten[#All],MATCH(SubsidieTabel!$A61,Tb_Activiteiten[[#All],[Subsidiabele_Activiteit]],0),MATCH(SubsidieTabel!S$1,Tb_Activiteiten[#Headers],0))=1,SubsidieTabel!$J61,0),0)</f>
        <v>0</v>
      </c>
      <c r="T61" s="265">
        <f>IFERROR(IF(INDEX(Tb_Activiteiten[#All],MATCH(SubsidieTabel!$A61,Tb_Activiteiten[[#All],[Subsidiabele_Activiteit]],0),MATCH(SubsidieTabel!T$1,Tb_Activiteiten[#Headers],0))=1,SubsidieTabel!$K61,0),0)</f>
        <v>0</v>
      </c>
      <c r="U61" s="265">
        <f>IFERROR(IF(INDEX(Tb_Activiteiten[#All],MATCH(SubsidieTabel!$A61,Tb_Activiteiten[[#All],[Subsidiabele_Activiteit]],0),MATCH(SubsidieTabel!U$1,Tb_Activiteiten[#Headers],0))=1,SubsidieTabel!$J61,0),0)</f>
        <v>0</v>
      </c>
      <c r="V61" s="265">
        <f>IFERROR(IF(INDEX(Tb_Activiteiten[#All],MATCH(SubsidieTabel!$A61,Tb_Activiteiten[[#All],[Subsidiabele_Activiteit]],0),MATCH(SubsidieTabel!V$1,Tb_Activiteiten[#Headers],0))=1,SubsidieTabel!$K61,0),0)</f>
        <v>0</v>
      </c>
      <c r="W61" s="64">
        <f>IFERROR(IF(INDEX(Tb_Activiteiten[#All],MATCH(SubsidieTabel!$A61,Tb_Activiteiten[[#All],[Subsidiabele_Activiteit]],0),MATCH(SubsidieTabel!Q$1,Tb_Activiteiten[#Headers],0))=1,H61,0),0)</f>
        <v>0</v>
      </c>
      <c r="X61" s="64">
        <f>IFERROR(IF(INDEX(Tb_Activiteiten[#All],MATCH(SubsidieTabel!$A61,Tb_Activiteiten[[#All],[Subsidiabele_Activiteit]],0),MATCH(SubsidieTabel!Q$1,Tb_Activiteiten[#Headers],0))=1,I61,0),0)</f>
        <v>0</v>
      </c>
      <c r="Y61" s="64">
        <f>IFERROR(IF(INDEX(Tb_Activiteiten[#All],MATCH(SubsidieTabel!$A61,Tb_Activiteiten[[#All],[Subsidiabele_Activiteit]],0),MATCH(SubsidieTabel!S$1,Tb_Activiteiten[#Headers],0))=1,H61,0),0)</f>
        <v>0</v>
      </c>
      <c r="Z61" s="64">
        <f>IFERROR(IF(INDEX(Tb_Activiteiten[#All],MATCH(SubsidieTabel!$A61,Tb_Activiteiten[[#All],[Subsidiabele_Activiteit]],0),MATCH(SubsidieTabel!S$1,Tb_Activiteiten[#Headers],0))=1,I61,0),0)</f>
        <v>0</v>
      </c>
      <c r="AA61" s="64">
        <f>IFERROR(IF(INDEX(Tb_Activiteiten[#All],MATCH(SubsidieTabel!$A61,Tb_Activiteiten[[#All],[Subsidiabele_Activiteit]],0),MATCH(SubsidieTabel!O$1,Tb_Activiteiten[#Headers],0))=1,$F61,0),0)</f>
        <v>0</v>
      </c>
      <c r="AB61" s="64">
        <f>IFERROR(IF(INDEX(Tb_Activiteiten[#All],MATCH(SubsidieTabel!$A61,Tb_Activiteiten[[#All],[Subsidiabele_Activiteit]],0),MATCH(SubsidieTabel!O$1,Tb_Activiteiten[#Headers],0))=1,$G61,0),0)</f>
        <v>0</v>
      </c>
    </row>
    <row r="62" spans="1:40" x14ac:dyDescent="0.25">
      <c r="A62" s="63"/>
      <c r="B62" s="63"/>
      <c r="C62" s="63" t="str">
        <f>IFERROR(VLOOKUP($B62,Tb_ProjectKosten[],4,0),"")</f>
        <v/>
      </c>
      <c r="D62" s="63" t="str" cm="1">
        <f t="array" ref="D62">IFERROR(INDEX(Tb_KostenOpties[],MATCH(B62,Tb_KostenOpties[KostenOptie],0),IFERROR(MATCH(Methode_Keuze,Tb_KostenOpties[#Headers],0),2)),"")</f>
        <v/>
      </c>
      <c r="E62" s="266">
        <f>IFERROR(VLOOKUP(B62,Tb_ProjectKosten[[#All],[KostenOmschrijving]:[Forfait_Percentage]],6,0),0)</f>
        <v>0</v>
      </c>
      <c r="F62" s="267">
        <f>SUMIFS('5. Kosten uitvoering project'!R:R,'5. Kosten uitvoering project'!E:E,SubsidieTabel!A62,'5. Kosten uitvoering project'!F:F,SubsidieTabel!B62)</f>
        <v>0</v>
      </c>
      <c r="G62" s="267">
        <f>SUMIFS('5. Kosten uitvoering project'!S:S,'5. Kosten uitvoering project'!E:E,SubsidieTabel!A62,'5. Kosten uitvoering project'!F:F,SubsidieTabel!B62)</f>
        <v>0</v>
      </c>
      <c r="H62" s="267">
        <f>SUMIFS('5. Kosten uitvoering project'!U:U,'5. Kosten uitvoering project'!E:E,SubsidieTabel!A62,'5. Kosten uitvoering project'!F:F,SubsidieTabel!B62)</f>
        <v>0</v>
      </c>
      <c r="I62" s="267">
        <f>SUMIFS('5. Kosten uitvoering project'!V:V,'5. Kosten uitvoering project'!E:E,SubsidieTabel!A62,'5. Kosten uitvoering project'!F:F,SubsidieTabel!B62)</f>
        <v>0</v>
      </c>
      <c r="J62" s="267">
        <f t="shared" si="0"/>
        <v>0</v>
      </c>
      <c r="K62" s="267">
        <f t="shared" si="1"/>
        <v>0</v>
      </c>
      <c r="L62" s="266" t="str">
        <f>IFERROR(VLOOKUP(A62,Lijsten!$AK:$AL,2,0),"")</f>
        <v/>
      </c>
      <c r="M62" s="267">
        <f t="shared" si="2"/>
        <v>0</v>
      </c>
      <c r="N62" s="267">
        <f t="shared" si="3"/>
        <v>0</v>
      </c>
      <c r="O62" s="267">
        <f>IFERROR(IF(INDEX(Tb_Activiteiten[#All],MATCH(SubsidieTabel!$A62,Tb_Activiteiten[[#All],[Subsidiabele_Activiteit]],0),MATCH(SubsidieTabel!O$1,Tb_Activiteiten[#Headers],0))=1,SubsidieTabel!$J62,0),0)</f>
        <v>0</v>
      </c>
      <c r="P62" s="267">
        <f>IFERROR(IF(INDEX(Tb_Activiteiten[#All],MATCH(SubsidieTabel!$A62,Tb_Activiteiten[[#All],[Subsidiabele_Activiteit]],0),MATCH(SubsidieTabel!P$1,Tb_Activiteiten[#Headers],0))=1,SubsidieTabel!$K62,0),0)</f>
        <v>0</v>
      </c>
      <c r="Q62" s="267">
        <f>IFERROR(IF(INDEX(Tb_Activiteiten[#All],MATCH(SubsidieTabel!$A62,Tb_Activiteiten[[#All],[Subsidiabele_Activiteit]],0),MATCH(SubsidieTabel!Q$1,Tb_Activiteiten[#Headers],0))=1,SubsidieTabel!$J62,0),0)</f>
        <v>0</v>
      </c>
      <c r="R62" s="267">
        <f>IFERROR(IF(INDEX(Tb_Activiteiten[#All],MATCH(SubsidieTabel!$A62,Tb_Activiteiten[[#All],[Subsidiabele_Activiteit]],0),MATCH(SubsidieTabel!R$1,Tb_Activiteiten[#Headers],0))=1,SubsidieTabel!$K62,0),0)</f>
        <v>0</v>
      </c>
      <c r="S62" s="267">
        <f>IFERROR(IF(INDEX(Tb_Activiteiten[#All],MATCH(SubsidieTabel!$A62,Tb_Activiteiten[[#All],[Subsidiabele_Activiteit]],0),MATCH(SubsidieTabel!S$1,Tb_Activiteiten[#Headers],0))=1,SubsidieTabel!$J62,0),0)</f>
        <v>0</v>
      </c>
      <c r="T62" s="267">
        <f>IFERROR(IF(INDEX(Tb_Activiteiten[#All],MATCH(SubsidieTabel!$A62,Tb_Activiteiten[[#All],[Subsidiabele_Activiteit]],0),MATCH(SubsidieTabel!T$1,Tb_Activiteiten[#Headers],0))=1,SubsidieTabel!$K62,0),0)</f>
        <v>0</v>
      </c>
      <c r="U62" s="267">
        <f>IFERROR(IF(INDEX(Tb_Activiteiten[#All],MATCH(SubsidieTabel!$A62,Tb_Activiteiten[[#All],[Subsidiabele_Activiteit]],0),MATCH(SubsidieTabel!U$1,Tb_Activiteiten[#Headers],0))=1,SubsidieTabel!$J62,0),0)</f>
        <v>0</v>
      </c>
      <c r="V62" s="267">
        <f>IFERROR(IF(INDEX(Tb_Activiteiten[#All],MATCH(SubsidieTabel!$A62,Tb_Activiteiten[[#All],[Subsidiabele_Activiteit]],0),MATCH(SubsidieTabel!V$1,Tb_Activiteiten[#Headers],0))=1,SubsidieTabel!$K62,0),0)</f>
        <v>0</v>
      </c>
      <c r="W62" s="333">
        <f>IFERROR(IF(INDEX(Tb_Activiteiten[#All],MATCH(SubsidieTabel!$A62,Tb_Activiteiten[[#All],[Subsidiabele_Activiteit]],0),MATCH(SubsidieTabel!Q$1,Tb_Activiteiten[#Headers],0))=1,H62,0),0)</f>
        <v>0</v>
      </c>
      <c r="X62" s="333">
        <f>IFERROR(IF(INDEX(Tb_Activiteiten[#All],MATCH(SubsidieTabel!$A62,Tb_Activiteiten[[#All],[Subsidiabele_Activiteit]],0),MATCH(SubsidieTabel!Q$1,Tb_Activiteiten[#Headers],0))=1,I62,0),0)</f>
        <v>0</v>
      </c>
      <c r="Y62" s="333">
        <f>IFERROR(IF(INDEX(Tb_Activiteiten[#All],MATCH(SubsidieTabel!$A62,Tb_Activiteiten[[#All],[Subsidiabele_Activiteit]],0),MATCH(SubsidieTabel!S$1,Tb_Activiteiten[#Headers],0))=1,H62,0),0)</f>
        <v>0</v>
      </c>
      <c r="Z62" s="333">
        <f>IFERROR(IF(INDEX(Tb_Activiteiten[#All],MATCH(SubsidieTabel!$A62,Tb_Activiteiten[[#All],[Subsidiabele_Activiteit]],0),MATCH(SubsidieTabel!S$1,Tb_Activiteiten[#Headers],0))=1,I62,0),0)</f>
        <v>0</v>
      </c>
      <c r="AA62" s="333">
        <f>IFERROR(IF(INDEX(Tb_Activiteiten[#All],MATCH(SubsidieTabel!$A62,Tb_Activiteiten[[#All],[Subsidiabele_Activiteit]],0),MATCH(SubsidieTabel!O$1,Tb_Activiteiten[#Headers],0))=1,$F62,0),0)</f>
        <v>0</v>
      </c>
      <c r="AB62" s="333">
        <f>IFERROR(IF(INDEX(Tb_Activiteiten[#All],MATCH(SubsidieTabel!$A62,Tb_Activiteiten[[#All],[Subsidiabele_Activiteit]],0),MATCH(SubsidieTabel!O$1,Tb_Activiteiten[#Headers],0))=1,$G62,0),0)</f>
        <v>0</v>
      </c>
    </row>
    <row r="63" spans="1:40" x14ac:dyDescent="0.25">
      <c r="A63" s="12"/>
      <c r="B63" s="12"/>
      <c r="C63" s="12" t="str">
        <f>IFERROR(VLOOKUP($B63,Tb_ProjectKosten[],4,0),"")</f>
        <v/>
      </c>
      <c r="D63" s="12" t="str" cm="1">
        <f t="array" ref="D63">IFERROR(INDEX(Tb_KostenOpties[],MATCH(B63,Tb_KostenOpties[KostenOptie],0),IFERROR(MATCH(Methode_Keuze,Tb_KostenOpties[#Headers],0),2)),"")</f>
        <v/>
      </c>
      <c r="E63" s="264">
        <f>IFERROR(VLOOKUP(B63,Tb_ProjectKosten[[#All],[KostenOmschrijving]:[Forfait_Percentage]],6,0),0)</f>
        <v>0</v>
      </c>
      <c r="F63" s="265">
        <f>SUMIFS('5. Kosten uitvoering project'!R:R,'5. Kosten uitvoering project'!E:E,SubsidieTabel!A63,'5. Kosten uitvoering project'!F:F,SubsidieTabel!B63)</f>
        <v>0</v>
      </c>
      <c r="G63" s="265">
        <f>SUMIFS('5. Kosten uitvoering project'!S:S,'5. Kosten uitvoering project'!E:E,SubsidieTabel!A63,'5. Kosten uitvoering project'!F:F,SubsidieTabel!B63)</f>
        <v>0</v>
      </c>
      <c r="H63" s="265">
        <f>SUMIFS('5. Kosten uitvoering project'!U:U,'5. Kosten uitvoering project'!E:E,SubsidieTabel!A63,'5. Kosten uitvoering project'!F:F,SubsidieTabel!B63)</f>
        <v>0</v>
      </c>
      <c r="I63" s="265">
        <f>SUMIFS('5. Kosten uitvoering project'!V:V,'5. Kosten uitvoering project'!E:E,SubsidieTabel!A63,'5. Kosten uitvoering project'!F:F,SubsidieTabel!B63)</f>
        <v>0</v>
      </c>
      <c r="J63" s="265">
        <f t="shared" si="0"/>
        <v>0</v>
      </c>
      <c r="K63" s="265">
        <f t="shared" si="1"/>
        <v>0</v>
      </c>
      <c r="L63" s="264" t="str">
        <f>IFERROR(VLOOKUP(A63,Lijsten!$AK:$AL,2,0),"")</f>
        <v/>
      </c>
      <c r="M63" s="265">
        <f t="shared" si="2"/>
        <v>0</v>
      </c>
      <c r="N63" s="265">
        <f t="shared" si="3"/>
        <v>0</v>
      </c>
      <c r="O63" s="265">
        <f>IFERROR(IF(INDEX(Tb_Activiteiten[#All],MATCH(SubsidieTabel!$A63,Tb_Activiteiten[[#All],[Subsidiabele_Activiteit]],0),MATCH(SubsidieTabel!O$1,Tb_Activiteiten[#Headers],0))=1,SubsidieTabel!$J63,0),0)</f>
        <v>0</v>
      </c>
      <c r="P63" s="265">
        <f>IFERROR(IF(INDEX(Tb_Activiteiten[#All],MATCH(SubsidieTabel!$A63,Tb_Activiteiten[[#All],[Subsidiabele_Activiteit]],0),MATCH(SubsidieTabel!P$1,Tb_Activiteiten[#Headers],0))=1,SubsidieTabel!$K63,0),0)</f>
        <v>0</v>
      </c>
      <c r="Q63" s="265">
        <f>IFERROR(IF(INDEX(Tb_Activiteiten[#All],MATCH(SubsidieTabel!$A63,Tb_Activiteiten[[#All],[Subsidiabele_Activiteit]],0),MATCH(SubsidieTabel!Q$1,Tb_Activiteiten[#Headers],0))=1,SubsidieTabel!$J63,0),0)</f>
        <v>0</v>
      </c>
      <c r="R63" s="265">
        <f>IFERROR(IF(INDEX(Tb_Activiteiten[#All],MATCH(SubsidieTabel!$A63,Tb_Activiteiten[[#All],[Subsidiabele_Activiteit]],0),MATCH(SubsidieTabel!R$1,Tb_Activiteiten[#Headers],0))=1,SubsidieTabel!$K63,0),0)</f>
        <v>0</v>
      </c>
      <c r="S63" s="265">
        <f>IFERROR(IF(INDEX(Tb_Activiteiten[#All],MATCH(SubsidieTabel!$A63,Tb_Activiteiten[[#All],[Subsidiabele_Activiteit]],0),MATCH(SubsidieTabel!S$1,Tb_Activiteiten[#Headers],0))=1,SubsidieTabel!$J63,0),0)</f>
        <v>0</v>
      </c>
      <c r="T63" s="265">
        <f>IFERROR(IF(INDEX(Tb_Activiteiten[#All],MATCH(SubsidieTabel!$A63,Tb_Activiteiten[[#All],[Subsidiabele_Activiteit]],0),MATCH(SubsidieTabel!T$1,Tb_Activiteiten[#Headers],0))=1,SubsidieTabel!$K63,0),0)</f>
        <v>0</v>
      </c>
      <c r="U63" s="265">
        <f>IFERROR(IF(INDEX(Tb_Activiteiten[#All],MATCH(SubsidieTabel!$A63,Tb_Activiteiten[[#All],[Subsidiabele_Activiteit]],0),MATCH(SubsidieTabel!U$1,Tb_Activiteiten[#Headers],0))=1,SubsidieTabel!$J63,0),0)</f>
        <v>0</v>
      </c>
      <c r="V63" s="265">
        <f>IFERROR(IF(INDEX(Tb_Activiteiten[#All],MATCH(SubsidieTabel!$A63,Tb_Activiteiten[[#All],[Subsidiabele_Activiteit]],0),MATCH(SubsidieTabel!V$1,Tb_Activiteiten[#Headers],0))=1,SubsidieTabel!$K63,0),0)</f>
        <v>0</v>
      </c>
      <c r="W63" s="64">
        <f>IFERROR(IF(INDEX(Tb_Activiteiten[#All],MATCH(SubsidieTabel!$A63,Tb_Activiteiten[[#All],[Subsidiabele_Activiteit]],0),MATCH(SubsidieTabel!Q$1,Tb_Activiteiten[#Headers],0))=1,H63,0),0)</f>
        <v>0</v>
      </c>
      <c r="X63" s="64">
        <f>IFERROR(IF(INDEX(Tb_Activiteiten[#All],MATCH(SubsidieTabel!$A63,Tb_Activiteiten[[#All],[Subsidiabele_Activiteit]],0),MATCH(SubsidieTabel!Q$1,Tb_Activiteiten[#Headers],0))=1,I63,0),0)</f>
        <v>0</v>
      </c>
      <c r="Y63" s="64">
        <f>IFERROR(IF(INDEX(Tb_Activiteiten[#All],MATCH(SubsidieTabel!$A63,Tb_Activiteiten[[#All],[Subsidiabele_Activiteit]],0),MATCH(SubsidieTabel!S$1,Tb_Activiteiten[#Headers],0))=1,H63,0),0)</f>
        <v>0</v>
      </c>
      <c r="Z63" s="64">
        <f>IFERROR(IF(INDEX(Tb_Activiteiten[#All],MATCH(SubsidieTabel!$A63,Tb_Activiteiten[[#All],[Subsidiabele_Activiteit]],0),MATCH(SubsidieTabel!S$1,Tb_Activiteiten[#Headers],0))=1,I63,0),0)</f>
        <v>0</v>
      </c>
      <c r="AA63" s="64">
        <f>IFERROR(IF(INDEX(Tb_Activiteiten[#All],MATCH(SubsidieTabel!$A63,Tb_Activiteiten[[#All],[Subsidiabele_Activiteit]],0),MATCH(SubsidieTabel!O$1,Tb_Activiteiten[#Headers],0))=1,$F63,0),0)</f>
        <v>0</v>
      </c>
      <c r="AB63" s="64">
        <f>IFERROR(IF(INDEX(Tb_Activiteiten[#All],MATCH(SubsidieTabel!$A63,Tb_Activiteiten[[#All],[Subsidiabele_Activiteit]],0),MATCH(SubsidieTabel!O$1,Tb_Activiteiten[#Headers],0))=1,$G63,0),0)</f>
        <v>0</v>
      </c>
    </row>
    <row r="64" spans="1:40" x14ac:dyDescent="0.25">
      <c r="A64" s="63"/>
      <c r="B64" s="63"/>
      <c r="C64" s="63" t="str">
        <f>IFERROR(VLOOKUP($B64,Tb_ProjectKosten[],4,0),"")</f>
        <v/>
      </c>
      <c r="D64" s="63" t="str" cm="1">
        <f t="array" ref="D64">IFERROR(INDEX(Tb_KostenOpties[],MATCH(B64,Tb_KostenOpties[KostenOptie],0),IFERROR(MATCH(Methode_Keuze,Tb_KostenOpties[#Headers],0),2)),"")</f>
        <v/>
      </c>
      <c r="E64" s="266">
        <f>IFERROR(VLOOKUP(B64,Tb_ProjectKosten[[#All],[KostenOmschrijving]:[Forfait_Percentage]],6,0),0)</f>
        <v>0</v>
      </c>
      <c r="F64" s="267">
        <f>SUMIFS('5. Kosten uitvoering project'!R:R,'5. Kosten uitvoering project'!E:E,SubsidieTabel!A64,'5. Kosten uitvoering project'!F:F,SubsidieTabel!B64)</f>
        <v>0</v>
      </c>
      <c r="G64" s="267">
        <f>SUMIFS('5. Kosten uitvoering project'!S:S,'5. Kosten uitvoering project'!E:E,SubsidieTabel!A64,'5. Kosten uitvoering project'!F:F,SubsidieTabel!B64)</f>
        <v>0</v>
      </c>
      <c r="H64" s="267">
        <f>SUMIFS('5. Kosten uitvoering project'!U:U,'5. Kosten uitvoering project'!E:E,SubsidieTabel!A64,'5. Kosten uitvoering project'!F:F,SubsidieTabel!B64)</f>
        <v>0</v>
      </c>
      <c r="I64" s="267">
        <f>SUMIFS('5. Kosten uitvoering project'!V:V,'5. Kosten uitvoering project'!E:E,SubsidieTabel!A64,'5. Kosten uitvoering project'!F:F,SubsidieTabel!B64)</f>
        <v>0</v>
      </c>
      <c r="J64" s="267">
        <f t="shared" si="0"/>
        <v>0</v>
      </c>
      <c r="K64" s="267">
        <f t="shared" si="1"/>
        <v>0</v>
      </c>
      <c r="L64" s="266" t="str">
        <f>IFERROR(VLOOKUP(A64,Lijsten!$AK:$AL,2,0),"")</f>
        <v/>
      </c>
      <c r="M64" s="267">
        <f t="shared" si="2"/>
        <v>0</v>
      </c>
      <c r="N64" s="267">
        <f t="shared" si="3"/>
        <v>0</v>
      </c>
      <c r="O64" s="267">
        <f>IFERROR(IF(INDEX(Tb_Activiteiten[#All],MATCH(SubsidieTabel!$A64,Tb_Activiteiten[[#All],[Subsidiabele_Activiteit]],0),MATCH(SubsidieTabel!O$1,Tb_Activiteiten[#Headers],0))=1,SubsidieTabel!$J64,0),0)</f>
        <v>0</v>
      </c>
      <c r="P64" s="267">
        <f>IFERROR(IF(INDEX(Tb_Activiteiten[#All],MATCH(SubsidieTabel!$A64,Tb_Activiteiten[[#All],[Subsidiabele_Activiteit]],0),MATCH(SubsidieTabel!P$1,Tb_Activiteiten[#Headers],0))=1,SubsidieTabel!$K64,0),0)</f>
        <v>0</v>
      </c>
      <c r="Q64" s="267">
        <f>IFERROR(IF(INDEX(Tb_Activiteiten[#All],MATCH(SubsidieTabel!$A64,Tb_Activiteiten[[#All],[Subsidiabele_Activiteit]],0),MATCH(SubsidieTabel!Q$1,Tb_Activiteiten[#Headers],0))=1,SubsidieTabel!$J64,0),0)</f>
        <v>0</v>
      </c>
      <c r="R64" s="267">
        <f>IFERROR(IF(INDEX(Tb_Activiteiten[#All],MATCH(SubsidieTabel!$A64,Tb_Activiteiten[[#All],[Subsidiabele_Activiteit]],0),MATCH(SubsidieTabel!R$1,Tb_Activiteiten[#Headers],0))=1,SubsidieTabel!$K64,0),0)</f>
        <v>0</v>
      </c>
      <c r="S64" s="267">
        <f>IFERROR(IF(INDEX(Tb_Activiteiten[#All],MATCH(SubsidieTabel!$A64,Tb_Activiteiten[[#All],[Subsidiabele_Activiteit]],0),MATCH(SubsidieTabel!S$1,Tb_Activiteiten[#Headers],0))=1,SubsidieTabel!$J64,0),0)</f>
        <v>0</v>
      </c>
      <c r="T64" s="267">
        <f>IFERROR(IF(INDEX(Tb_Activiteiten[#All],MATCH(SubsidieTabel!$A64,Tb_Activiteiten[[#All],[Subsidiabele_Activiteit]],0),MATCH(SubsidieTabel!T$1,Tb_Activiteiten[#Headers],0))=1,SubsidieTabel!$K64,0),0)</f>
        <v>0</v>
      </c>
      <c r="U64" s="267">
        <f>IFERROR(IF(INDEX(Tb_Activiteiten[#All],MATCH(SubsidieTabel!$A64,Tb_Activiteiten[[#All],[Subsidiabele_Activiteit]],0),MATCH(SubsidieTabel!U$1,Tb_Activiteiten[#Headers],0))=1,SubsidieTabel!$J64,0),0)</f>
        <v>0</v>
      </c>
      <c r="V64" s="267">
        <f>IFERROR(IF(INDEX(Tb_Activiteiten[#All],MATCH(SubsidieTabel!$A64,Tb_Activiteiten[[#All],[Subsidiabele_Activiteit]],0),MATCH(SubsidieTabel!V$1,Tb_Activiteiten[#Headers],0))=1,SubsidieTabel!$K64,0),0)</f>
        <v>0</v>
      </c>
      <c r="W64" s="333">
        <f>IFERROR(IF(INDEX(Tb_Activiteiten[#All],MATCH(SubsidieTabel!$A64,Tb_Activiteiten[[#All],[Subsidiabele_Activiteit]],0),MATCH(SubsidieTabel!Q$1,Tb_Activiteiten[#Headers],0))=1,H64,0),0)</f>
        <v>0</v>
      </c>
      <c r="X64" s="333">
        <f>IFERROR(IF(INDEX(Tb_Activiteiten[#All],MATCH(SubsidieTabel!$A64,Tb_Activiteiten[[#All],[Subsidiabele_Activiteit]],0),MATCH(SubsidieTabel!Q$1,Tb_Activiteiten[#Headers],0))=1,I64,0),0)</f>
        <v>0</v>
      </c>
      <c r="Y64" s="333">
        <f>IFERROR(IF(INDEX(Tb_Activiteiten[#All],MATCH(SubsidieTabel!$A64,Tb_Activiteiten[[#All],[Subsidiabele_Activiteit]],0),MATCH(SubsidieTabel!S$1,Tb_Activiteiten[#Headers],0))=1,H64,0),0)</f>
        <v>0</v>
      </c>
      <c r="Z64" s="333">
        <f>IFERROR(IF(INDEX(Tb_Activiteiten[#All],MATCH(SubsidieTabel!$A64,Tb_Activiteiten[[#All],[Subsidiabele_Activiteit]],0),MATCH(SubsidieTabel!S$1,Tb_Activiteiten[#Headers],0))=1,I64,0),0)</f>
        <v>0</v>
      </c>
      <c r="AA64" s="333">
        <f>IFERROR(IF(INDEX(Tb_Activiteiten[#All],MATCH(SubsidieTabel!$A64,Tb_Activiteiten[[#All],[Subsidiabele_Activiteit]],0),MATCH(SubsidieTabel!O$1,Tb_Activiteiten[#Headers],0))=1,$F64,0),0)</f>
        <v>0</v>
      </c>
      <c r="AB64" s="333">
        <f>IFERROR(IF(INDEX(Tb_Activiteiten[#All],MATCH(SubsidieTabel!$A64,Tb_Activiteiten[[#All],[Subsidiabele_Activiteit]],0),MATCH(SubsidieTabel!O$1,Tb_Activiteiten[#Headers],0))=1,$G64,0),0)</f>
        <v>0</v>
      </c>
    </row>
    <row r="65" spans="1:28" x14ac:dyDescent="0.25">
      <c r="A65" s="12"/>
      <c r="B65" s="12"/>
      <c r="C65" s="12" t="str">
        <f>IFERROR(VLOOKUP($B65,Tb_ProjectKosten[],4,0),"")</f>
        <v/>
      </c>
      <c r="D65" s="12" t="str" cm="1">
        <f t="array" ref="D65">IFERROR(INDEX(Tb_KostenOpties[],MATCH(B65,Tb_KostenOpties[KostenOptie],0),IFERROR(MATCH(Methode_Keuze,Tb_KostenOpties[#Headers],0),2)),"")</f>
        <v/>
      </c>
      <c r="E65" s="264">
        <f>IFERROR(VLOOKUP(B65,Tb_ProjectKosten[[#All],[KostenOmschrijving]:[Forfait_Percentage]],6,0),0)</f>
        <v>0</v>
      </c>
      <c r="F65" s="265">
        <f>SUMIFS('5. Kosten uitvoering project'!R:R,'5. Kosten uitvoering project'!E:E,SubsidieTabel!A65,'5. Kosten uitvoering project'!F:F,SubsidieTabel!B65)</f>
        <v>0</v>
      </c>
      <c r="G65" s="265">
        <f>SUMIFS('5. Kosten uitvoering project'!S:S,'5. Kosten uitvoering project'!E:E,SubsidieTabel!A65,'5. Kosten uitvoering project'!F:F,SubsidieTabel!B65)</f>
        <v>0</v>
      </c>
      <c r="H65" s="265">
        <f>SUMIFS('5. Kosten uitvoering project'!U:U,'5. Kosten uitvoering project'!E:E,SubsidieTabel!A65,'5. Kosten uitvoering project'!F:F,SubsidieTabel!B65)</f>
        <v>0</v>
      </c>
      <c r="I65" s="265">
        <f>SUMIFS('5. Kosten uitvoering project'!V:V,'5. Kosten uitvoering project'!E:E,SubsidieTabel!A65,'5. Kosten uitvoering project'!F:F,SubsidieTabel!B65)</f>
        <v>0</v>
      </c>
      <c r="J65" s="265">
        <f t="shared" si="0"/>
        <v>0</v>
      </c>
      <c r="K65" s="265">
        <f t="shared" si="1"/>
        <v>0</v>
      </c>
      <c r="L65" s="264" t="str">
        <f>IFERROR(VLOOKUP(A65,Lijsten!$AK:$AL,2,0),"")</f>
        <v/>
      </c>
      <c r="M65" s="265">
        <f t="shared" si="2"/>
        <v>0</v>
      </c>
      <c r="N65" s="265">
        <f t="shared" si="3"/>
        <v>0</v>
      </c>
      <c r="O65" s="265">
        <f>IFERROR(IF(INDEX(Tb_Activiteiten[#All],MATCH(SubsidieTabel!$A65,Tb_Activiteiten[[#All],[Subsidiabele_Activiteit]],0),MATCH(SubsidieTabel!O$1,Tb_Activiteiten[#Headers],0))=1,SubsidieTabel!$J65,0),0)</f>
        <v>0</v>
      </c>
      <c r="P65" s="265">
        <f>IFERROR(IF(INDEX(Tb_Activiteiten[#All],MATCH(SubsidieTabel!$A65,Tb_Activiteiten[[#All],[Subsidiabele_Activiteit]],0),MATCH(SubsidieTabel!P$1,Tb_Activiteiten[#Headers],0))=1,SubsidieTabel!$K65,0),0)</f>
        <v>0</v>
      </c>
      <c r="Q65" s="265">
        <f>IFERROR(IF(INDEX(Tb_Activiteiten[#All],MATCH(SubsidieTabel!$A65,Tb_Activiteiten[[#All],[Subsidiabele_Activiteit]],0),MATCH(SubsidieTabel!Q$1,Tb_Activiteiten[#Headers],0))=1,SubsidieTabel!$J65,0),0)</f>
        <v>0</v>
      </c>
      <c r="R65" s="265">
        <f>IFERROR(IF(INDEX(Tb_Activiteiten[#All],MATCH(SubsidieTabel!$A65,Tb_Activiteiten[[#All],[Subsidiabele_Activiteit]],0),MATCH(SubsidieTabel!R$1,Tb_Activiteiten[#Headers],0))=1,SubsidieTabel!$K65,0),0)</f>
        <v>0</v>
      </c>
      <c r="S65" s="265">
        <f>IFERROR(IF(INDEX(Tb_Activiteiten[#All],MATCH(SubsidieTabel!$A65,Tb_Activiteiten[[#All],[Subsidiabele_Activiteit]],0),MATCH(SubsidieTabel!S$1,Tb_Activiteiten[#Headers],0))=1,SubsidieTabel!$J65,0),0)</f>
        <v>0</v>
      </c>
      <c r="T65" s="265">
        <f>IFERROR(IF(INDEX(Tb_Activiteiten[#All],MATCH(SubsidieTabel!$A65,Tb_Activiteiten[[#All],[Subsidiabele_Activiteit]],0),MATCH(SubsidieTabel!T$1,Tb_Activiteiten[#Headers],0))=1,SubsidieTabel!$K65,0),0)</f>
        <v>0</v>
      </c>
      <c r="U65" s="265">
        <f>IFERROR(IF(INDEX(Tb_Activiteiten[#All],MATCH(SubsidieTabel!$A65,Tb_Activiteiten[[#All],[Subsidiabele_Activiteit]],0),MATCH(SubsidieTabel!U$1,Tb_Activiteiten[#Headers],0))=1,SubsidieTabel!$J65,0),0)</f>
        <v>0</v>
      </c>
      <c r="V65" s="265">
        <f>IFERROR(IF(INDEX(Tb_Activiteiten[#All],MATCH(SubsidieTabel!$A65,Tb_Activiteiten[[#All],[Subsidiabele_Activiteit]],0),MATCH(SubsidieTabel!V$1,Tb_Activiteiten[#Headers],0))=1,SubsidieTabel!$K65,0),0)</f>
        <v>0</v>
      </c>
      <c r="W65" s="64">
        <f>IFERROR(IF(INDEX(Tb_Activiteiten[#All],MATCH(SubsidieTabel!$A65,Tb_Activiteiten[[#All],[Subsidiabele_Activiteit]],0),MATCH(SubsidieTabel!Q$1,Tb_Activiteiten[#Headers],0))=1,H65,0),0)</f>
        <v>0</v>
      </c>
      <c r="X65" s="64">
        <f>IFERROR(IF(INDEX(Tb_Activiteiten[#All],MATCH(SubsidieTabel!$A65,Tb_Activiteiten[[#All],[Subsidiabele_Activiteit]],0),MATCH(SubsidieTabel!Q$1,Tb_Activiteiten[#Headers],0))=1,I65,0),0)</f>
        <v>0</v>
      </c>
      <c r="Y65" s="64">
        <f>IFERROR(IF(INDEX(Tb_Activiteiten[#All],MATCH(SubsidieTabel!$A65,Tb_Activiteiten[[#All],[Subsidiabele_Activiteit]],0),MATCH(SubsidieTabel!S$1,Tb_Activiteiten[#Headers],0))=1,H65,0),0)</f>
        <v>0</v>
      </c>
      <c r="Z65" s="64">
        <f>IFERROR(IF(INDEX(Tb_Activiteiten[#All],MATCH(SubsidieTabel!$A65,Tb_Activiteiten[[#All],[Subsidiabele_Activiteit]],0),MATCH(SubsidieTabel!S$1,Tb_Activiteiten[#Headers],0))=1,I65,0),0)</f>
        <v>0</v>
      </c>
      <c r="AA65" s="64">
        <f>IFERROR(IF(INDEX(Tb_Activiteiten[#All],MATCH(SubsidieTabel!$A65,Tb_Activiteiten[[#All],[Subsidiabele_Activiteit]],0),MATCH(SubsidieTabel!O$1,Tb_Activiteiten[#Headers],0))=1,$F65,0),0)</f>
        <v>0</v>
      </c>
      <c r="AB65" s="64">
        <f>IFERROR(IF(INDEX(Tb_Activiteiten[#All],MATCH(SubsidieTabel!$A65,Tb_Activiteiten[[#All],[Subsidiabele_Activiteit]],0),MATCH(SubsidieTabel!O$1,Tb_Activiteiten[#Headers],0))=1,$G65,0),0)</f>
        <v>0</v>
      </c>
    </row>
    <row r="66" spans="1:28" x14ac:dyDescent="0.25">
      <c r="A66" s="63"/>
      <c r="B66" s="63"/>
      <c r="C66" s="63" t="str">
        <f>IFERROR(VLOOKUP($B66,Tb_ProjectKosten[],4,0),"")</f>
        <v/>
      </c>
      <c r="D66" s="63" t="str" cm="1">
        <f t="array" ref="D66">IFERROR(INDEX(Tb_KostenOpties[],MATCH(B66,Tb_KostenOpties[KostenOptie],0),IFERROR(MATCH(Methode_Keuze,Tb_KostenOpties[#Headers],0),2)),"")</f>
        <v/>
      </c>
      <c r="E66" s="266">
        <f>IFERROR(VLOOKUP(B66,Tb_ProjectKosten[[#All],[KostenOmschrijving]:[Forfait_Percentage]],6,0),0)</f>
        <v>0</v>
      </c>
      <c r="F66" s="267">
        <f>SUMIFS('5. Kosten uitvoering project'!R:R,'5. Kosten uitvoering project'!E:E,SubsidieTabel!A66,'5. Kosten uitvoering project'!F:F,SubsidieTabel!B66)</f>
        <v>0</v>
      </c>
      <c r="G66" s="267">
        <f>SUMIFS('5. Kosten uitvoering project'!S:S,'5. Kosten uitvoering project'!E:E,SubsidieTabel!A66,'5. Kosten uitvoering project'!F:F,SubsidieTabel!B66)</f>
        <v>0</v>
      </c>
      <c r="H66" s="267">
        <f>SUMIFS('5. Kosten uitvoering project'!U:U,'5. Kosten uitvoering project'!E:E,SubsidieTabel!A66,'5. Kosten uitvoering project'!F:F,SubsidieTabel!B66)</f>
        <v>0</v>
      </c>
      <c r="I66" s="267">
        <f>SUMIFS('5. Kosten uitvoering project'!V:V,'5. Kosten uitvoering project'!E:E,SubsidieTabel!A66,'5. Kosten uitvoering project'!F:F,SubsidieTabel!B66)</f>
        <v>0</v>
      </c>
      <c r="J66" s="267">
        <f t="shared" si="0"/>
        <v>0</v>
      </c>
      <c r="K66" s="267">
        <f t="shared" si="1"/>
        <v>0</v>
      </c>
      <c r="L66" s="266" t="str">
        <f>IFERROR(VLOOKUP(A66,Lijsten!$AK:$AL,2,0),"")</f>
        <v/>
      </c>
      <c r="M66" s="267">
        <f t="shared" si="2"/>
        <v>0</v>
      </c>
      <c r="N66" s="267">
        <f t="shared" si="3"/>
        <v>0</v>
      </c>
      <c r="O66" s="267">
        <f>IFERROR(IF(INDEX(Tb_Activiteiten[#All],MATCH(SubsidieTabel!$A66,Tb_Activiteiten[[#All],[Subsidiabele_Activiteit]],0),MATCH(SubsidieTabel!O$1,Tb_Activiteiten[#Headers],0))=1,SubsidieTabel!$J66,0),0)</f>
        <v>0</v>
      </c>
      <c r="P66" s="267">
        <f>IFERROR(IF(INDEX(Tb_Activiteiten[#All],MATCH(SubsidieTabel!$A66,Tb_Activiteiten[[#All],[Subsidiabele_Activiteit]],0),MATCH(SubsidieTabel!P$1,Tb_Activiteiten[#Headers],0))=1,SubsidieTabel!$K66,0),0)</f>
        <v>0</v>
      </c>
      <c r="Q66" s="267">
        <f>IFERROR(IF(INDEX(Tb_Activiteiten[#All],MATCH(SubsidieTabel!$A66,Tb_Activiteiten[[#All],[Subsidiabele_Activiteit]],0),MATCH(SubsidieTabel!Q$1,Tb_Activiteiten[#Headers],0))=1,SubsidieTabel!$J66,0),0)</f>
        <v>0</v>
      </c>
      <c r="R66" s="267">
        <f>IFERROR(IF(INDEX(Tb_Activiteiten[#All],MATCH(SubsidieTabel!$A66,Tb_Activiteiten[[#All],[Subsidiabele_Activiteit]],0),MATCH(SubsidieTabel!R$1,Tb_Activiteiten[#Headers],0))=1,SubsidieTabel!$K66,0),0)</f>
        <v>0</v>
      </c>
      <c r="S66" s="267">
        <f>IFERROR(IF(INDEX(Tb_Activiteiten[#All],MATCH(SubsidieTabel!$A66,Tb_Activiteiten[[#All],[Subsidiabele_Activiteit]],0),MATCH(SubsidieTabel!S$1,Tb_Activiteiten[#Headers],0))=1,SubsidieTabel!$J66,0),0)</f>
        <v>0</v>
      </c>
      <c r="T66" s="267">
        <f>IFERROR(IF(INDEX(Tb_Activiteiten[#All],MATCH(SubsidieTabel!$A66,Tb_Activiteiten[[#All],[Subsidiabele_Activiteit]],0),MATCH(SubsidieTabel!T$1,Tb_Activiteiten[#Headers],0))=1,SubsidieTabel!$K66,0),0)</f>
        <v>0</v>
      </c>
      <c r="U66" s="267">
        <f>IFERROR(IF(INDEX(Tb_Activiteiten[#All],MATCH(SubsidieTabel!$A66,Tb_Activiteiten[[#All],[Subsidiabele_Activiteit]],0),MATCH(SubsidieTabel!U$1,Tb_Activiteiten[#Headers],0))=1,SubsidieTabel!$J66,0),0)</f>
        <v>0</v>
      </c>
      <c r="V66" s="267">
        <f>IFERROR(IF(INDEX(Tb_Activiteiten[#All],MATCH(SubsidieTabel!$A66,Tb_Activiteiten[[#All],[Subsidiabele_Activiteit]],0),MATCH(SubsidieTabel!V$1,Tb_Activiteiten[#Headers],0))=1,SubsidieTabel!$K66,0),0)</f>
        <v>0</v>
      </c>
      <c r="W66" s="333">
        <f>IFERROR(IF(INDEX(Tb_Activiteiten[#All],MATCH(SubsidieTabel!$A66,Tb_Activiteiten[[#All],[Subsidiabele_Activiteit]],0),MATCH(SubsidieTabel!Q$1,Tb_Activiteiten[#Headers],0))=1,H66,0),0)</f>
        <v>0</v>
      </c>
      <c r="X66" s="333">
        <f>IFERROR(IF(INDEX(Tb_Activiteiten[#All],MATCH(SubsidieTabel!$A66,Tb_Activiteiten[[#All],[Subsidiabele_Activiteit]],0),MATCH(SubsidieTabel!Q$1,Tb_Activiteiten[#Headers],0))=1,I66,0),0)</f>
        <v>0</v>
      </c>
      <c r="Y66" s="333">
        <f>IFERROR(IF(INDEX(Tb_Activiteiten[#All],MATCH(SubsidieTabel!$A66,Tb_Activiteiten[[#All],[Subsidiabele_Activiteit]],0),MATCH(SubsidieTabel!S$1,Tb_Activiteiten[#Headers],0))=1,H66,0),0)</f>
        <v>0</v>
      </c>
      <c r="Z66" s="333">
        <f>IFERROR(IF(INDEX(Tb_Activiteiten[#All],MATCH(SubsidieTabel!$A66,Tb_Activiteiten[[#All],[Subsidiabele_Activiteit]],0),MATCH(SubsidieTabel!S$1,Tb_Activiteiten[#Headers],0))=1,I66,0),0)</f>
        <v>0</v>
      </c>
      <c r="AA66" s="333">
        <f>IFERROR(IF(INDEX(Tb_Activiteiten[#All],MATCH(SubsidieTabel!$A66,Tb_Activiteiten[[#All],[Subsidiabele_Activiteit]],0),MATCH(SubsidieTabel!O$1,Tb_Activiteiten[#Headers],0))=1,$F66,0),0)</f>
        <v>0</v>
      </c>
      <c r="AB66" s="333">
        <f>IFERROR(IF(INDEX(Tb_Activiteiten[#All],MATCH(SubsidieTabel!$A66,Tb_Activiteiten[[#All],[Subsidiabele_Activiteit]],0),MATCH(SubsidieTabel!O$1,Tb_Activiteiten[#Headers],0))=1,$G66,0),0)</f>
        <v>0</v>
      </c>
    </row>
    <row r="67" spans="1:28" x14ac:dyDescent="0.25">
      <c r="A67" s="12"/>
      <c r="B67" s="12"/>
      <c r="C67" s="12" t="str">
        <f>IFERROR(VLOOKUP($B67,Tb_ProjectKosten[],4,0),"")</f>
        <v/>
      </c>
      <c r="D67" s="12" t="str" cm="1">
        <f t="array" ref="D67">IFERROR(INDEX(Tb_KostenOpties[],MATCH(B67,Tb_KostenOpties[KostenOptie],0),IFERROR(MATCH(Methode_Keuze,Tb_KostenOpties[#Headers],0),2)),"")</f>
        <v/>
      </c>
      <c r="E67" s="264">
        <f>IFERROR(VLOOKUP(B67,Tb_ProjectKosten[[#All],[KostenOmschrijving]:[Forfait_Percentage]],6,0),0)</f>
        <v>0</v>
      </c>
      <c r="F67" s="265">
        <f>SUMIFS('5. Kosten uitvoering project'!R:R,'5. Kosten uitvoering project'!E:E,SubsidieTabel!A67,'5. Kosten uitvoering project'!F:F,SubsidieTabel!B67)</f>
        <v>0</v>
      </c>
      <c r="G67" s="265">
        <f>SUMIFS('5. Kosten uitvoering project'!S:S,'5. Kosten uitvoering project'!E:E,SubsidieTabel!A67,'5. Kosten uitvoering project'!F:F,SubsidieTabel!B67)</f>
        <v>0</v>
      </c>
      <c r="H67" s="265">
        <f>SUMIFS('5. Kosten uitvoering project'!U:U,'5. Kosten uitvoering project'!E:E,SubsidieTabel!A67,'5. Kosten uitvoering project'!F:F,SubsidieTabel!B67)</f>
        <v>0</v>
      </c>
      <c r="I67" s="265">
        <f>SUMIFS('5. Kosten uitvoering project'!V:V,'5. Kosten uitvoering project'!E:E,SubsidieTabel!A67,'5. Kosten uitvoering project'!F:F,SubsidieTabel!B67)</f>
        <v>0</v>
      </c>
      <c r="J67" s="265">
        <f t="shared" ref="J67:J100" si="9">IFERROR(F67+H67,"")</f>
        <v>0</v>
      </c>
      <c r="K67" s="265">
        <f t="shared" ref="K67:K100" si="10">IFERROR(G67+I67,"")</f>
        <v>0</v>
      </c>
      <c r="L67" s="264" t="str">
        <f>IFERROR(VLOOKUP(A67,Lijsten!$AK:$AL,2,0),"")</f>
        <v/>
      </c>
      <c r="M67" s="265">
        <f t="shared" ref="M67:M100" si="11">IFERROR($L67*(F67+H67),0)</f>
        <v>0</v>
      </c>
      <c r="N67" s="265">
        <f t="shared" ref="N67:N100" si="12">IFERROR($L67*(G67+I67),0)</f>
        <v>0</v>
      </c>
      <c r="O67" s="265">
        <f>IFERROR(IF(INDEX(Tb_Activiteiten[#All],MATCH(SubsidieTabel!$A67,Tb_Activiteiten[[#All],[Subsidiabele_Activiteit]],0),MATCH(SubsidieTabel!O$1,Tb_Activiteiten[#Headers],0))=1,SubsidieTabel!$J67,0),0)</f>
        <v>0</v>
      </c>
      <c r="P67" s="265">
        <f>IFERROR(IF(INDEX(Tb_Activiteiten[#All],MATCH(SubsidieTabel!$A67,Tb_Activiteiten[[#All],[Subsidiabele_Activiteit]],0),MATCH(SubsidieTabel!P$1,Tb_Activiteiten[#Headers],0))=1,SubsidieTabel!$K67,0),0)</f>
        <v>0</v>
      </c>
      <c r="Q67" s="265">
        <f>IFERROR(IF(INDEX(Tb_Activiteiten[#All],MATCH(SubsidieTabel!$A67,Tb_Activiteiten[[#All],[Subsidiabele_Activiteit]],0),MATCH(SubsidieTabel!Q$1,Tb_Activiteiten[#Headers],0))=1,SubsidieTabel!$J67,0),0)</f>
        <v>0</v>
      </c>
      <c r="R67" s="265">
        <f>IFERROR(IF(INDEX(Tb_Activiteiten[#All],MATCH(SubsidieTabel!$A67,Tb_Activiteiten[[#All],[Subsidiabele_Activiteit]],0),MATCH(SubsidieTabel!R$1,Tb_Activiteiten[#Headers],0))=1,SubsidieTabel!$K67,0),0)</f>
        <v>0</v>
      </c>
      <c r="S67" s="265">
        <f>IFERROR(IF(INDEX(Tb_Activiteiten[#All],MATCH(SubsidieTabel!$A67,Tb_Activiteiten[[#All],[Subsidiabele_Activiteit]],0),MATCH(SubsidieTabel!S$1,Tb_Activiteiten[#Headers],0))=1,SubsidieTabel!$J67,0),0)</f>
        <v>0</v>
      </c>
      <c r="T67" s="265">
        <f>IFERROR(IF(INDEX(Tb_Activiteiten[#All],MATCH(SubsidieTabel!$A67,Tb_Activiteiten[[#All],[Subsidiabele_Activiteit]],0),MATCH(SubsidieTabel!T$1,Tb_Activiteiten[#Headers],0))=1,SubsidieTabel!$K67,0),0)</f>
        <v>0</v>
      </c>
      <c r="U67" s="265">
        <f>IFERROR(IF(INDEX(Tb_Activiteiten[#All],MATCH(SubsidieTabel!$A67,Tb_Activiteiten[[#All],[Subsidiabele_Activiteit]],0),MATCH(SubsidieTabel!U$1,Tb_Activiteiten[#Headers],0))=1,SubsidieTabel!$J67,0),0)</f>
        <v>0</v>
      </c>
      <c r="V67" s="265">
        <f>IFERROR(IF(INDEX(Tb_Activiteiten[#All],MATCH(SubsidieTabel!$A67,Tb_Activiteiten[[#All],[Subsidiabele_Activiteit]],0),MATCH(SubsidieTabel!V$1,Tb_Activiteiten[#Headers],0))=1,SubsidieTabel!$K67,0),0)</f>
        <v>0</v>
      </c>
      <c r="W67" s="64">
        <f>IFERROR(IF(INDEX(Tb_Activiteiten[#All],MATCH(SubsidieTabel!$A67,Tb_Activiteiten[[#All],[Subsidiabele_Activiteit]],0),MATCH(SubsidieTabel!Q$1,Tb_Activiteiten[#Headers],0))=1,H67,0),0)</f>
        <v>0</v>
      </c>
      <c r="X67" s="64">
        <f>IFERROR(IF(INDEX(Tb_Activiteiten[#All],MATCH(SubsidieTabel!$A67,Tb_Activiteiten[[#All],[Subsidiabele_Activiteit]],0),MATCH(SubsidieTabel!Q$1,Tb_Activiteiten[#Headers],0))=1,I67,0),0)</f>
        <v>0</v>
      </c>
      <c r="Y67" s="64">
        <f>IFERROR(IF(INDEX(Tb_Activiteiten[#All],MATCH(SubsidieTabel!$A67,Tb_Activiteiten[[#All],[Subsidiabele_Activiteit]],0),MATCH(SubsidieTabel!S$1,Tb_Activiteiten[#Headers],0))=1,H67,0),0)</f>
        <v>0</v>
      </c>
      <c r="Z67" s="64">
        <f>IFERROR(IF(INDEX(Tb_Activiteiten[#All],MATCH(SubsidieTabel!$A67,Tb_Activiteiten[[#All],[Subsidiabele_Activiteit]],0),MATCH(SubsidieTabel!S$1,Tb_Activiteiten[#Headers],0))=1,I67,0),0)</f>
        <v>0</v>
      </c>
      <c r="AA67" s="64">
        <f>IFERROR(IF(INDEX(Tb_Activiteiten[#All],MATCH(SubsidieTabel!$A67,Tb_Activiteiten[[#All],[Subsidiabele_Activiteit]],0),MATCH(SubsidieTabel!O$1,Tb_Activiteiten[#Headers],0))=1,$F67,0),0)</f>
        <v>0</v>
      </c>
      <c r="AB67" s="64">
        <f>IFERROR(IF(INDEX(Tb_Activiteiten[#All],MATCH(SubsidieTabel!$A67,Tb_Activiteiten[[#All],[Subsidiabele_Activiteit]],0),MATCH(SubsidieTabel!O$1,Tb_Activiteiten[#Headers],0))=1,$G67,0),0)</f>
        <v>0</v>
      </c>
    </row>
    <row r="68" spans="1:28" x14ac:dyDescent="0.25">
      <c r="A68" s="63"/>
      <c r="B68" s="63"/>
      <c r="C68" s="63" t="str">
        <f>IFERROR(VLOOKUP($B68,Tb_ProjectKosten[],4,0),"")</f>
        <v/>
      </c>
      <c r="D68" s="63" t="str" cm="1">
        <f t="array" ref="D68">IFERROR(INDEX(Tb_KostenOpties[],MATCH(B68,Tb_KostenOpties[KostenOptie],0),IFERROR(MATCH(Methode_Keuze,Tb_KostenOpties[#Headers],0),2)),"")</f>
        <v/>
      </c>
      <c r="E68" s="266">
        <f>IFERROR(VLOOKUP(B68,Tb_ProjectKosten[[#All],[KostenOmschrijving]:[Forfait_Percentage]],6,0),0)</f>
        <v>0</v>
      </c>
      <c r="F68" s="267">
        <f>SUMIFS('5. Kosten uitvoering project'!R:R,'5. Kosten uitvoering project'!E:E,SubsidieTabel!A68,'5. Kosten uitvoering project'!F:F,SubsidieTabel!B68)</f>
        <v>0</v>
      </c>
      <c r="G68" s="267">
        <f>SUMIFS('5. Kosten uitvoering project'!S:S,'5. Kosten uitvoering project'!E:E,SubsidieTabel!A68,'5. Kosten uitvoering project'!F:F,SubsidieTabel!B68)</f>
        <v>0</v>
      </c>
      <c r="H68" s="267">
        <f>SUMIFS('5. Kosten uitvoering project'!U:U,'5. Kosten uitvoering project'!E:E,SubsidieTabel!A68,'5. Kosten uitvoering project'!F:F,SubsidieTabel!B68)</f>
        <v>0</v>
      </c>
      <c r="I68" s="267">
        <f>SUMIFS('5. Kosten uitvoering project'!V:V,'5. Kosten uitvoering project'!E:E,SubsidieTabel!A68,'5. Kosten uitvoering project'!F:F,SubsidieTabel!B68)</f>
        <v>0</v>
      </c>
      <c r="J68" s="267">
        <f t="shared" si="9"/>
        <v>0</v>
      </c>
      <c r="K68" s="267">
        <f t="shared" si="10"/>
        <v>0</v>
      </c>
      <c r="L68" s="266" t="str">
        <f>IFERROR(VLOOKUP(A68,Lijsten!$AK:$AL,2,0),"")</f>
        <v/>
      </c>
      <c r="M68" s="267">
        <f t="shared" si="11"/>
        <v>0</v>
      </c>
      <c r="N68" s="267">
        <f t="shared" si="12"/>
        <v>0</v>
      </c>
      <c r="O68" s="267">
        <f>IFERROR(IF(INDEX(Tb_Activiteiten[#All],MATCH(SubsidieTabel!$A68,Tb_Activiteiten[[#All],[Subsidiabele_Activiteit]],0),MATCH(SubsidieTabel!O$1,Tb_Activiteiten[#Headers],0))=1,SubsidieTabel!$J68,0),0)</f>
        <v>0</v>
      </c>
      <c r="P68" s="267">
        <f>IFERROR(IF(INDEX(Tb_Activiteiten[#All],MATCH(SubsidieTabel!$A68,Tb_Activiteiten[[#All],[Subsidiabele_Activiteit]],0),MATCH(SubsidieTabel!P$1,Tb_Activiteiten[#Headers],0))=1,SubsidieTabel!$K68,0),0)</f>
        <v>0</v>
      </c>
      <c r="Q68" s="267">
        <f>IFERROR(IF(INDEX(Tb_Activiteiten[#All],MATCH(SubsidieTabel!$A68,Tb_Activiteiten[[#All],[Subsidiabele_Activiteit]],0),MATCH(SubsidieTabel!Q$1,Tb_Activiteiten[#Headers],0))=1,SubsidieTabel!$J68,0),0)</f>
        <v>0</v>
      </c>
      <c r="R68" s="267">
        <f>IFERROR(IF(INDEX(Tb_Activiteiten[#All],MATCH(SubsidieTabel!$A68,Tb_Activiteiten[[#All],[Subsidiabele_Activiteit]],0),MATCH(SubsidieTabel!R$1,Tb_Activiteiten[#Headers],0))=1,SubsidieTabel!$K68,0),0)</f>
        <v>0</v>
      </c>
      <c r="S68" s="267">
        <f>IFERROR(IF(INDEX(Tb_Activiteiten[#All],MATCH(SubsidieTabel!$A68,Tb_Activiteiten[[#All],[Subsidiabele_Activiteit]],0),MATCH(SubsidieTabel!S$1,Tb_Activiteiten[#Headers],0))=1,SubsidieTabel!$J68,0),0)</f>
        <v>0</v>
      </c>
      <c r="T68" s="267">
        <f>IFERROR(IF(INDEX(Tb_Activiteiten[#All],MATCH(SubsidieTabel!$A68,Tb_Activiteiten[[#All],[Subsidiabele_Activiteit]],0),MATCH(SubsidieTabel!T$1,Tb_Activiteiten[#Headers],0))=1,SubsidieTabel!$K68,0),0)</f>
        <v>0</v>
      </c>
      <c r="U68" s="267">
        <f>IFERROR(IF(INDEX(Tb_Activiteiten[#All],MATCH(SubsidieTabel!$A68,Tb_Activiteiten[[#All],[Subsidiabele_Activiteit]],0),MATCH(SubsidieTabel!U$1,Tb_Activiteiten[#Headers],0))=1,SubsidieTabel!$J68,0),0)</f>
        <v>0</v>
      </c>
      <c r="V68" s="267">
        <f>IFERROR(IF(INDEX(Tb_Activiteiten[#All],MATCH(SubsidieTabel!$A68,Tb_Activiteiten[[#All],[Subsidiabele_Activiteit]],0),MATCH(SubsidieTabel!V$1,Tb_Activiteiten[#Headers],0))=1,SubsidieTabel!$K68,0),0)</f>
        <v>0</v>
      </c>
      <c r="W68" s="333">
        <f>IFERROR(IF(INDEX(Tb_Activiteiten[#All],MATCH(SubsidieTabel!$A68,Tb_Activiteiten[[#All],[Subsidiabele_Activiteit]],0),MATCH(SubsidieTabel!Q$1,Tb_Activiteiten[#Headers],0))=1,H68,0),0)</f>
        <v>0</v>
      </c>
      <c r="X68" s="333">
        <f>IFERROR(IF(INDEX(Tb_Activiteiten[#All],MATCH(SubsidieTabel!$A68,Tb_Activiteiten[[#All],[Subsidiabele_Activiteit]],0),MATCH(SubsidieTabel!Q$1,Tb_Activiteiten[#Headers],0))=1,I68,0),0)</f>
        <v>0</v>
      </c>
      <c r="Y68" s="333">
        <f>IFERROR(IF(INDEX(Tb_Activiteiten[#All],MATCH(SubsidieTabel!$A68,Tb_Activiteiten[[#All],[Subsidiabele_Activiteit]],0),MATCH(SubsidieTabel!S$1,Tb_Activiteiten[#Headers],0))=1,H68,0),0)</f>
        <v>0</v>
      </c>
      <c r="Z68" s="333">
        <f>IFERROR(IF(INDEX(Tb_Activiteiten[#All],MATCH(SubsidieTabel!$A68,Tb_Activiteiten[[#All],[Subsidiabele_Activiteit]],0),MATCH(SubsidieTabel!S$1,Tb_Activiteiten[#Headers],0))=1,I68,0),0)</f>
        <v>0</v>
      </c>
      <c r="AA68" s="333">
        <f>IFERROR(IF(INDEX(Tb_Activiteiten[#All],MATCH(SubsidieTabel!$A68,Tb_Activiteiten[[#All],[Subsidiabele_Activiteit]],0),MATCH(SubsidieTabel!O$1,Tb_Activiteiten[#Headers],0))=1,$F68,0),0)</f>
        <v>0</v>
      </c>
      <c r="AB68" s="333">
        <f>IFERROR(IF(INDEX(Tb_Activiteiten[#All],MATCH(SubsidieTabel!$A68,Tb_Activiteiten[[#All],[Subsidiabele_Activiteit]],0),MATCH(SubsidieTabel!O$1,Tb_Activiteiten[#Headers],0))=1,$G68,0),0)</f>
        <v>0</v>
      </c>
    </row>
    <row r="69" spans="1:28" x14ac:dyDescent="0.25">
      <c r="A69" s="12"/>
      <c r="B69" s="12"/>
      <c r="C69" s="12" t="str">
        <f>IFERROR(VLOOKUP($B69,Tb_ProjectKosten[],4,0),"")</f>
        <v/>
      </c>
      <c r="D69" s="12" t="str" cm="1">
        <f t="array" ref="D69">IFERROR(INDEX(Tb_KostenOpties[],MATCH(B69,Tb_KostenOpties[KostenOptie],0),IFERROR(MATCH(Methode_Keuze,Tb_KostenOpties[#Headers],0),2)),"")</f>
        <v/>
      </c>
      <c r="E69" s="264">
        <f>IFERROR(VLOOKUP(B69,Tb_ProjectKosten[[#All],[KostenOmschrijving]:[Forfait_Percentage]],6,0),0)</f>
        <v>0</v>
      </c>
      <c r="F69" s="265">
        <f>SUMIFS('5. Kosten uitvoering project'!R:R,'5. Kosten uitvoering project'!E:E,SubsidieTabel!A69,'5. Kosten uitvoering project'!F:F,SubsidieTabel!B69)</f>
        <v>0</v>
      </c>
      <c r="G69" s="265">
        <f>SUMIFS('5. Kosten uitvoering project'!S:S,'5. Kosten uitvoering project'!E:E,SubsidieTabel!A69,'5. Kosten uitvoering project'!F:F,SubsidieTabel!B69)</f>
        <v>0</v>
      </c>
      <c r="H69" s="265">
        <f>SUMIFS('5. Kosten uitvoering project'!U:U,'5. Kosten uitvoering project'!E:E,SubsidieTabel!A69,'5. Kosten uitvoering project'!F:F,SubsidieTabel!B69)</f>
        <v>0</v>
      </c>
      <c r="I69" s="265">
        <f>SUMIFS('5. Kosten uitvoering project'!V:V,'5. Kosten uitvoering project'!E:E,SubsidieTabel!A69,'5. Kosten uitvoering project'!F:F,SubsidieTabel!B69)</f>
        <v>0</v>
      </c>
      <c r="J69" s="265">
        <f t="shared" si="9"/>
        <v>0</v>
      </c>
      <c r="K69" s="265">
        <f t="shared" si="10"/>
        <v>0</v>
      </c>
      <c r="L69" s="264" t="str">
        <f>IFERROR(VLOOKUP(A69,Lijsten!$AK:$AL,2,0),"")</f>
        <v/>
      </c>
      <c r="M69" s="265">
        <f t="shared" si="11"/>
        <v>0</v>
      </c>
      <c r="N69" s="265">
        <f t="shared" si="12"/>
        <v>0</v>
      </c>
      <c r="O69" s="265">
        <f>IFERROR(IF(INDEX(Tb_Activiteiten[#All],MATCH(SubsidieTabel!$A69,Tb_Activiteiten[[#All],[Subsidiabele_Activiteit]],0),MATCH(SubsidieTabel!O$1,Tb_Activiteiten[#Headers],0))=1,SubsidieTabel!$J69,0),0)</f>
        <v>0</v>
      </c>
      <c r="P69" s="265">
        <f>IFERROR(IF(INDEX(Tb_Activiteiten[#All],MATCH(SubsidieTabel!$A69,Tb_Activiteiten[[#All],[Subsidiabele_Activiteit]],0),MATCH(SubsidieTabel!P$1,Tb_Activiteiten[#Headers],0))=1,SubsidieTabel!$K69,0),0)</f>
        <v>0</v>
      </c>
      <c r="Q69" s="265">
        <f>IFERROR(IF(INDEX(Tb_Activiteiten[#All],MATCH(SubsidieTabel!$A69,Tb_Activiteiten[[#All],[Subsidiabele_Activiteit]],0),MATCH(SubsidieTabel!Q$1,Tb_Activiteiten[#Headers],0))=1,SubsidieTabel!$J69,0),0)</f>
        <v>0</v>
      </c>
      <c r="R69" s="265">
        <f>IFERROR(IF(INDEX(Tb_Activiteiten[#All],MATCH(SubsidieTabel!$A69,Tb_Activiteiten[[#All],[Subsidiabele_Activiteit]],0),MATCH(SubsidieTabel!R$1,Tb_Activiteiten[#Headers],0))=1,SubsidieTabel!$K69,0),0)</f>
        <v>0</v>
      </c>
      <c r="S69" s="265">
        <f>IFERROR(IF(INDEX(Tb_Activiteiten[#All],MATCH(SubsidieTabel!$A69,Tb_Activiteiten[[#All],[Subsidiabele_Activiteit]],0),MATCH(SubsidieTabel!S$1,Tb_Activiteiten[#Headers],0))=1,SubsidieTabel!$J69,0),0)</f>
        <v>0</v>
      </c>
      <c r="T69" s="265">
        <f>IFERROR(IF(INDEX(Tb_Activiteiten[#All],MATCH(SubsidieTabel!$A69,Tb_Activiteiten[[#All],[Subsidiabele_Activiteit]],0),MATCH(SubsidieTabel!T$1,Tb_Activiteiten[#Headers],0))=1,SubsidieTabel!$K69,0),0)</f>
        <v>0</v>
      </c>
      <c r="U69" s="265">
        <f>IFERROR(IF(INDEX(Tb_Activiteiten[#All],MATCH(SubsidieTabel!$A69,Tb_Activiteiten[[#All],[Subsidiabele_Activiteit]],0),MATCH(SubsidieTabel!U$1,Tb_Activiteiten[#Headers],0))=1,SubsidieTabel!$J69,0),0)</f>
        <v>0</v>
      </c>
      <c r="V69" s="265">
        <f>IFERROR(IF(INDEX(Tb_Activiteiten[#All],MATCH(SubsidieTabel!$A69,Tb_Activiteiten[[#All],[Subsidiabele_Activiteit]],0),MATCH(SubsidieTabel!V$1,Tb_Activiteiten[#Headers],0))=1,SubsidieTabel!$K69,0),0)</f>
        <v>0</v>
      </c>
      <c r="W69" s="64">
        <f>IFERROR(IF(INDEX(Tb_Activiteiten[#All],MATCH(SubsidieTabel!$A69,Tb_Activiteiten[[#All],[Subsidiabele_Activiteit]],0),MATCH(SubsidieTabel!Q$1,Tb_Activiteiten[#Headers],0))=1,H69,0),0)</f>
        <v>0</v>
      </c>
      <c r="X69" s="64">
        <f>IFERROR(IF(INDEX(Tb_Activiteiten[#All],MATCH(SubsidieTabel!$A69,Tb_Activiteiten[[#All],[Subsidiabele_Activiteit]],0),MATCH(SubsidieTabel!Q$1,Tb_Activiteiten[#Headers],0))=1,I69,0),0)</f>
        <v>0</v>
      </c>
      <c r="Y69" s="64">
        <f>IFERROR(IF(INDEX(Tb_Activiteiten[#All],MATCH(SubsidieTabel!$A69,Tb_Activiteiten[[#All],[Subsidiabele_Activiteit]],0),MATCH(SubsidieTabel!S$1,Tb_Activiteiten[#Headers],0))=1,H69,0),0)</f>
        <v>0</v>
      </c>
      <c r="Z69" s="64">
        <f>IFERROR(IF(INDEX(Tb_Activiteiten[#All],MATCH(SubsidieTabel!$A69,Tb_Activiteiten[[#All],[Subsidiabele_Activiteit]],0),MATCH(SubsidieTabel!S$1,Tb_Activiteiten[#Headers],0))=1,I69,0),0)</f>
        <v>0</v>
      </c>
      <c r="AA69" s="64">
        <f>IFERROR(IF(INDEX(Tb_Activiteiten[#All],MATCH(SubsidieTabel!$A69,Tb_Activiteiten[[#All],[Subsidiabele_Activiteit]],0),MATCH(SubsidieTabel!O$1,Tb_Activiteiten[#Headers],0))=1,$F69,0),0)</f>
        <v>0</v>
      </c>
      <c r="AB69" s="64">
        <f>IFERROR(IF(INDEX(Tb_Activiteiten[#All],MATCH(SubsidieTabel!$A69,Tb_Activiteiten[[#All],[Subsidiabele_Activiteit]],0),MATCH(SubsidieTabel!O$1,Tb_Activiteiten[#Headers],0))=1,$G69,0),0)</f>
        <v>0</v>
      </c>
    </row>
    <row r="70" spans="1:28" x14ac:dyDescent="0.25">
      <c r="A70" s="63"/>
      <c r="B70" s="63"/>
      <c r="C70" s="63" t="str">
        <f>IFERROR(VLOOKUP($B70,Tb_ProjectKosten[],4,0),"")</f>
        <v/>
      </c>
      <c r="D70" s="63" t="str" cm="1">
        <f t="array" ref="D70">IFERROR(INDEX(Tb_KostenOpties[],MATCH(B70,Tb_KostenOpties[KostenOptie],0),IFERROR(MATCH(Methode_Keuze,Tb_KostenOpties[#Headers],0),2)),"")</f>
        <v/>
      </c>
      <c r="E70" s="266">
        <f>IFERROR(VLOOKUP(B70,Tb_ProjectKosten[[#All],[KostenOmschrijving]:[Forfait_Percentage]],6,0),0)</f>
        <v>0</v>
      </c>
      <c r="F70" s="267">
        <f>SUMIFS('5. Kosten uitvoering project'!R:R,'5. Kosten uitvoering project'!E:E,SubsidieTabel!A70,'5. Kosten uitvoering project'!F:F,SubsidieTabel!B70)</f>
        <v>0</v>
      </c>
      <c r="G70" s="267">
        <f>SUMIFS('5. Kosten uitvoering project'!S:S,'5. Kosten uitvoering project'!E:E,SubsidieTabel!A70,'5. Kosten uitvoering project'!F:F,SubsidieTabel!B70)</f>
        <v>0</v>
      </c>
      <c r="H70" s="267">
        <f>SUMIFS('5. Kosten uitvoering project'!U:U,'5. Kosten uitvoering project'!E:E,SubsidieTabel!A70,'5. Kosten uitvoering project'!F:F,SubsidieTabel!B70)</f>
        <v>0</v>
      </c>
      <c r="I70" s="267">
        <f>SUMIFS('5. Kosten uitvoering project'!V:V,'5. Kosten uitvoering project'!E:E,SubsidieTabel!A70,'5. Kosten uitvoering project'!F:F,SubsidieTabel!B70)</f>
        <v>0</v>
      </c>
      <c r="J70" s="267">
        <f t="shared" si="9"/>
        <v>0</v>
      </c>
      <c r="K70" s="267">
        <f t="shared" si="10"/>
        <v>0</v>
      </c>
      <c r="L70" s="266" t="str">
        <f>IFERROR(VLOOKUP(A70,Lijsten!$AK:$AL,2,0),"")</f>
        <v/>
      </c>
      <c r="M70" s="267">
        <f t="shared" si="11"/>
        <v>0</v>
      </c>
      <c r="N70" s="267">
        <f t="shared" si="12"/>
        <v>0</v>
      </c>
      <c r="O70" s="267">
        <f>IFERROR(IF(INDEX(Tb_Activiteiten[#All],MATCH(SubsidieTabel!$A70,Tb_Activiteiten[[#All],[Subsidiabele_Activiteit]],0),MATCH(SubsidieTabel!O$1,Tb_Activiteiten[#Headers],0))=1,SubsidieTabel!$J70,0),0)</f>
        <v>0</v>
      </c>
      <c r="P70" s="267">
        <f>IFERROR(IF(INDEX(Tb_Activiteiten[#All],MATCH(SubsidieTabel!$A70,Tb_Activiteiten[[#All],[Subsidiabele_Activiteit]],0),MATCH(SubsidieTabel!P$1,Tb_Activiteiten[#Headers],0))=1,SubsidieTabel!$K70,0),0)</f>
        <v>0</v>
      </c>
      <c r="Q70" s="267">
        <f>IFERROR(IF(INDEX(Tb_Activiteiten[#All],MATCH(SubsidieTabel!$A70,Tb_Activiteiten[[#All],[Subsidiabele_Activiteit]],0),MATCH(SubsidieTabel!Q$1,Tb_Activiteiten[#Headers],0))=1,SubsidieTabel!$J70,0),0)</f>
        <v>0</v>
      </c>
      <c r="R70" s="267">
        <f>IFERROR(IF(INDEX(Tb_Activiteiten[#All],MATCH(SubsidieTabel!$A70,Tb_Activiteiten[[#All],[Subsidiabele_Activiteit]],0),MATCH(SubsidieTabel!R$1,Tb_Activiteiten[#Headers],0))=1,SubsidieTabel!$K70,0),0)</f>
        <v>0</v>
      </c>
      <c r="S70" s="267">
        <f>IFERROR(IF(INDEX(Tb_Activiteiten[#All],MATCH(SubsidieTabel!$A70,Tb_Activiteiten[[#All],[Subsidiabele_Activiteit]],0),MATCH(SubsidieTabel!S$1,Tb_Activiteiten[#Headers],0))=1,SubsidieTabel!$J70,0),0)</f>
        <v>0</v>
      </c>
      <c r="T70" s="267">
        <f>IFERROR(IF(INDEX(Tb_Activiteiten[#All],MATCH(SubsidieTabel!$A70,Tb_Activiteiten[[#All],[Subsidiabele_Activiteit]],0),MATCH(SubsidieTabel!T$1,Tb_Activiteiten[#Headers],0))=1,SubsidieTabel!$K70,0),0)</f>
        <v>0</v>
      </c>
      <c r="U70" s="267">
        <f>IFERROR(IF(INDEX(Tb_Activiteiten[#All],MATCH(SubsidieTabel!$A70,Tb_Activiteiten[[#All],[Subsidiabele_Activiteit]],0),MATCH(SubsidieTabel!U$1,Tb_Activiteiten[#Headers],0))=1,SubsidieTabel!$J70,0),0)</f>
        <v>0</v>
      </c>
      <c r="V70" s="267">
        <f>IFERROR(IF(INDEX(Tb_Activiteiten[#All],MATCH(SubsidieTabel!$A70,Tb_Activiteiten[[#All],[Subsidiabele_Activiteit]],0),MATCH(SubsidieTabel!V$1,Tb_Activiteiten[#Headers],0))=1,SubsidieTabel!$K70,0),0)</f>
        <v>0</v>
      </c>
      <c r="W70" s="333">
        <f>IFERROR(IF(INDEX(Tb_Activiteiten[#All],MATCH(SubsidieTabel!$A70,Tb_Activiteiten[[#All],[Subsidiabele_Activiteit]],0),MATCH(SubsidieTabel!Q$1,Tb_Activiteiten[#Headers],0))=1,H70,0),0)</f>
        <v>0</v>
      </c>
      <c r="X70" s="333">
        <f>IFERROR(IF(INDEX(Tb_Activiteiten[#All],MATCH(SubsidieTabel!$A70,Tb_Activiteiten[[#All],[Subsidiabele_Activiteit]],0),MATCH(SubsidieTabel!Q$1,Tb_Activiteiten[#Headers],0))=1,I70,0),0)</f>
        <v>0</v>
      </c>
      <c r="Y70" s="333">
        <f>IFERROR(IF(INDEX(Tb_Activiteiten[#All],MATCH(SubsidieTabel!$A70,Tb_Activiteiten[[#All],[Subsidiabele_Activiteit]],0),MATCH(SubsidieTabel!S$1,Tb_Activiteiten[#Headers],0))=1,H70,0),0)</f>
        <v>0</v>
      </c>
      <c r="Z70" s="333">
        <f>IFERROR(IF(INDEX(Tb_Activiteiten[#All],MATCH(SubsidieTabel!$A70,Tb_Activiteiten[[#All],[Subsidiabele_Activiteit]],0),MATCH(SubsidieTabel!S$1,Tb_Activiteiten[#Headers],0))=1,I70,0),0)</f>
        <v>0</v>
      </c>
      <c r="AA70" s="333">
        <f>IFERROR(IF(INDEX(Tb_Activiteiten[#All],MATCH(SubsidieTabel!$A70,Tb_Activiteiten[[#All],[Subsidiabele_Activiteit]],0),MATCH(SubsidieTabel!O$1,Tb_Activiteiten[#Headers],0))=1,$F70,0),0)</f>
        <v>0</v>
      </c>
      <c r="AB70" s="333">
        <f>IFERROR(IF(INDEX(Tb_Activiteiten[#All],MATCH(SubsidieTabel!$A70,Tb_Activiteiten[[#All],[Subsidiabele_Activiteit]],0),MATCH(SubsidieTabel!O$1,Tb_Activiteiten[#Headers],0))=1,$G70,0),0)</f>
        <v>0</v>
      </c>
    </row>
    <row r="71" spans="1:28" x14ac:dyDescent="0.25">
      <c r="A71" s="12"/>
      <c r="B71" s="12"/>
      <c r="C71" s="12" t="str">
        <f>IFERROR(VLOOKUP($B71,Tb_ProjectKosten[],4,0),"")</f>
        <v/>
      </c>
      <c r="D71" s="12" t="str" cm="1">
        <f t="array" ref="D71">IFERROR(INDEX(Tb_KostenOpties[],MATCH(B71,Tb_KostenOpties[KostenOptie],0),IFERROR(MATCH(Methode_Keuze,Tb_KostenOpties[#Headers],0),2)),"")</f>
        <v/>
      </c>
      <c r="E71" s="264">
        <f>IFERROR(VLOOKUP(B71,Tb_ProjectKosten[[#All],[KostenOmschrijving]:[Forfait_Percentage]],6,0),0)</f>
        <v>0</v>
      </c>
      <c r="F71" s="265">
        <f>SUMIFS('5. Kosten uitvoering project'!R:R,'5. Kosten uitvoering project'!E:E,SubsidieTabel!A71,'5. Kosten uitvoering project'!F:F,SubsidieTabel!B71)</f>
        <v>0</v>
      </c>
      <c r="G71" s="265">
        <f>SUMIFS('5. Kosten uitvoering project'!S:S,'5. Kosten uitvoering project'!E:E,SubsidieTabel!A71,'5. Kosten uitvoering project'!F:F,SubsidieTabel!B71)</f>
        <v>0</v>
      </c>
      <c r="H71" s="265">
        <f>SUMIFS('5. Kosten uitvoering project'!U:U,'5. Kosten uitvoering project'!E:E,SubsidieTabel!A71,'5. Kosten uitvoering project'!F:F,SubsidieTabel!B71)</f>
        <v>0</v>
      </c>
      <c r="I71" s="265">
        <f>SUMIFS('5. Kosten uitvoering project'!V:V,'5. Kosten uitvoering project'!E:E,SubsidieTabel!A71,'5. Kosten uitvoering project'!F:F,SubsidieTabel!B71)</f>
        <v>0</v>
      </c>
      <c r="J71" s="265">
        <f t="shared" si="9"/>
        <v>0</v>
      </c>
      <c r="K71" s="265">
        <f t="shared" si="10"/>
        <v>0</v>
      </c>
      <c r="L71" s="264" t="str">
        <f>IFERROR(VLOOKUP(A71,Lijsten!$AK:$AL,2,0),"")</f>
        <v/>
      </c>
      <c r="M71" s="265">
        <f t="shared" si="11"/>
        <v>0</v>
      </c>
      <c r="N71" s="265">
        <f t="shared" si="12"/>
        <v>0</v>
      </c>
      <c r="O71" s="265">
        <f>IFERROR(IF(INDEX(Tb_Activiteiten[#All],MATCH(SubsidieTabel!$A71,Tb_Activiteiten[[#All],[Subsidiabele_Activiteit]],0),MATCH(SubsidieTabel!O$1,Tb_Activiteiten[#Headers],0))=1,SubsidieTabel!$J71,0),0)</f>
        <v>0</v>
      </c>
      <c r="P71" s="265">
        <f>IFERROR(IF(INDEX(Tb_Activiteiten[#All],MATCH(SubsidieTabel!$A71,Tb_Activiteiten[[#All],[Subsidiabele_Activiteit]],0),MATCH(SubsidieTabel!P$1,Tb_Activiteiten[#Headers],0))=1,SubsidieTabel!$K71,0),0)</f>
        <v>0</v>
      </c>
      <c r="Q71" s="265">
        <f>IFERROR(IF(INDEX(Tb_Activiteiten[#All],MATCH(SubsidieTabel!$A71,Tb_Activiteiten[[#All],[Subsidiabele_Activiteit]],0),MATCH(SubsidieTabel!Q$1,Tb_Activiteiten[#Headers],0))=1,SubsidieTabel!$J71,0),0)</f>
        <v>0</v>
      </c>
      <c r="R71" s="265">
        <f>IFERROR(IF(INDEX(Tb_Activiteiten[#All],MATCH(SubsidieTabel!$A71,Tb_Activiteiten[[#All],[Subsidiabele_Activiteit]],0),MATCH(SubsidieTabel!R$1,Tb_Activiteiten[#Headers],0))=1,SubsidieTabel!$K71,0),0)</f>
        <v>0</v>
      </c>
      <c r="S71" s="265">
        <f>IFERROR(IF(INDEX(Tb_Activiteiten[#All],MATCH(SubsidieTabel!$A71,Tb_Activiteiten[[#All],[Subsidiabele_Activiteit]],0),MATCH(SubsidieTabel!S$1,Tb_Activiteiten[#Headers],0))=1,SubsidieTabel!$J71,0),0)</f>
        <v>0</v>
      </c>
      <c r="T71" s="265">
        <f>IFERROR(IF(INDEX(Tb_Activiteiten[#All],MATCH(SubsidieTabel!$A71,Tb_Activiteiten[[#All],[Subsidiabele_Activiteit]],0),MATCH(SubsidieTabel!T$1,Tb_Activiteiten[#Headers],0))=1,SubsidieTabel!$K71,0),0)</f>
        <v>0</v>
      </c>
      <c r="U71" s="265">
        <f>IFERROR(IF(INDEX(Tb_Activiteiten[#All],MATCH(SubsidieTabel!$A71,Tb_Activiteiten[[#All],[Subsidiabele_Activiteit]],0),MATCH(SubsidieTabel!U$1,Tb_Activiteiten[#Headers],0))=1,SubsidieTabel!$J71,0),0)</f>
        <v>0</v>
      </c>
      <c r="V71" s="265">
        <f>IFERROR(IF(INDEX(Tb_Activiteiten[#All],MATCH(SubsidieTabel!$A71,Tb_Activiteiten[[#All],[Subsidiabele_Activiteit]],0),MATCH(SubsidieTabel!V$1,Tb_Activiteiten[#Headers],0))=1,SubsidieTabel!$K71,0),0)</f>
        <v>0</v>
      </c>
      <c r="W71" s="64">
        <f>IFERROR(IF(INDEX(Tb_Activiteiten[#All],MATCH(SubsidieTabel!$A71,Tb_Activiteiten[[#All],[Subsidiabele_Activiteit]],0),MATCH(SubsidieTabel!Q$1,Tb_Activiteiten[#Headers],0))=1,H71,0),0)</f>
        <v>0</v>
      </c>
      <c r="X71" s="64">
        <f>IFERROR(IF(INDEX(Tb_Activiteiten[#All],MATCH(SubsidieTabel!$A71,Tb_Activiteiten[[#All],[Subsidiabele_Activiteit]],0),MATCH(SubsidieTabel!Q$1,Tb_Activiteiten[#Headers],0))=1,I71,0),0)</f>
        <v>0</v>
      </c>
      <c r="Y71" s="64">
        <f>IFERROR(IF(INDEX(Tb_Activiteiten[#All],MATCH(SubsidieTabel!$A71,Tb_Activiteiten[[#All],[Subsidiabele_Activiteit]],0),MATCH(SubsidieTabel!S$1,Tb_Activiteiten[#Headers],0))=1,H71,0),0)</f>
        <v>0</v>
      </c>
      <c r="Z71" s="64">
        <f>IFERROR(IF(INDEX(Tb_Activiteiten[#All],MATCH(SubsidieTabel!$A71,Tb_Activiteiten[[#All],[Subsidiabele_Activiteit]],0),MATCH(SubsidieTabel!S$1,Tb_Activiteiten[#Headers],0))=1,I71,0),0)</f>
        <v>0</v>
      </c>
      <c r="AA71" s="64">
        <f>IFERROR(IF(INDEX(Tb_Activiteiten[#All],MATCH(SubsidieTabel!$A71,Tb_Activiteiten[[#All],[Subsidiabele_Activiteit]],0),MATCH(SubsidieTabel!O$1,Tb_Activiteiten[#Headers],0))=1,$F71,0),0)</f>
        <v>0</v>
      </c>
      <c r="AB71" s="64">
        <f>IFERROR(IF(INDEX(Tb_Activiteiten[#All],MATCH(SubsidieTabel!$A71,Tb_Activiteiten[[#All],[Subsidiabele_Activiteit]],0),MATCH(SubsidieTabel!O$1,Tb_Activiteiten[#Headers],0))=1,$G71,0),0)</f>
        <v>0</v>
      </c>
    </row>
    <row r="72" spans="1:28" x14ac:dyDescent="0.25">
      <c r="A72" s="63"/>
      <c r="B72" s="63"/>
      <c r="C72" s="63" t="str">
        <f>IFERROR(VLOOKUP($B72,Tb_ProjectKosten[],4,0),"")</f>
        <v/>
      </c>
      <c r="D72" s="63" t="str" cm="1">
        <f t="array" ref="D72">IFERROR(INDEX(Tb_KostenOpties[],MATCH(B72,Tb_KostenOpties[KostenOptie],0),IFERROR(MATCH(Methode_Keuze,Tb_KostenOpties[#Headers],0),2)),"")</f>
        <v/>
      </c>
      <c r="E72" s="266">
        <f>IFERROR(VLOOKUP(B72,Tb_ProjectKosten[[#All],[KostenOmschrijving]:[Forfait_Percentage]],6,0),0)</f>
        <v>0</v>
      </c>
      <c r="F72" s="267">
        <f>SUMIFS('5. Kosten uitvoering project'!R:R,'5. Kosten uitvoering project'!E:E,SubsidieTabel!A72,'5. Kosten uitvoering project'!F:F,SubsidieTabel!B72)</f>
        <v>0</v>
      </c>
      <c r="G72" s="267">
        <f>SUMIFS('5. Kosten uitvoering project'!S:S,'5. Kosten uitvoering project'!E:E,SubsidieTabel!A72,'5. Kosten uitvoering project'!F:F,SubsidieTabel!B72)</f>
        <v>0</v>
      </c>
      <c r="H72" s="267">
        <f>SUMIFS('5. Kosten uitvoering project'!U:U,'5. Kosten uitvoering project'!E:E,SubsidieTabel!A72,'5. Kosten uitvoering project'!F:F,SubsidieTabel!B72)</f>
        <v>0</v>
      </c>
      <c r="I72" s="267">
        <f>SUMIFS('5. Kosten uitvoering project'!V:V,'5. Kosten uitvoering project'!E:E,SubsidieTabel!A72,'5. Kosten uitvoering project'!F:F,SubsidieTabel!B72)</f>
        <v>0</v>
      </c>
      <c r="J72" s="267">
        <f t="shared" si="9"/>
        <v>0</v>
      </c>
      <c r="K72" s="267">
        <f t="shared" si="10"/>
        <v>0</v>
      </c>
      <c r="L72" s="266" t="str">
        <f>IFERROR(VLOOKUP(A72,Lijsten!$AK:$AL,2,0),"")</f>
        <v/>
      </c>
      <c r="M72" s="267">
        <f t="shared" si="11"/>
        <v>0</v>
      </c>
      <c r="N72" s="267">
        <f t="shared" si="12"/>
        <v>0</v>
      </c>
      <c r="O72" s="267">
        <f>IFERROR(IF(INDEX(Tb_Activiteiten[#All],MATCH(SubsidieTabel!$A72,Tb_Activiteiten[[#All],[Subsidiabele_Activiteit]],0),MATCH(SubsidieTabel!O$1,Tb_Activiteiten[#Headers],0))=1,SubsidieTabel!$J72,0),0)</f>
        <v>0</v>
      </c>
      <c r="P72" s="267">
        <f>IFERROR(IF(INDEX(Tb_Activiteiten[#All],MATCH(SubsidieTabel!$A72,Tb_Activiteiten[[#All],[Subsidiabele_Activiteit]],0),MATCH(SubsidieTabel!P$1,Tb_Activiteiten[#Headers],0))=1,SubsidieTabel!$K72,0),0)</f>
        <v>0</v>
      </c>
      <c r="Q72" s="267">
        <f>IFERROR(IF(INDEX(Tb_Activiteiten[#All],MATCH(SubsidieTabel!$A72,Tb_Activiteiten[[#All],[Subsidiabele_Activiteit]],0),MATCH(SubsidieTabel!Q$1,Tb_Activiteiten[#Headers],0))=1,SubsidieTabel!$J72,0),0)</f>
        <v>0</v>
      </c>
      <c r="R72" s="267">
        <f>IFERROR(IF(INDEX(Tb_Activiteiten[#All],MATCH(SubsidieTabel!$A72,Tb_Activiteiten[[#All],[Subsidiabele_Activiteit]],0),MATCH(SubsidieTabel!R$1,Tb_Activiteiten[#Headers],0))=1,SubsidieTabel!$K72,0),0)</f>
        <v>0</v>
      </c>
      <c r="S72" s="267">
        <f>IFERROR(IF(INDEX(Tb_Activiteiten[#All],MATCH(SubsidieTabel!$A72,Tb_Activiteiten[[#All],[Subsidiabele_Activiteit]],0),MATCH(SubsidieTabel!S$1,Tb_Activiteiten[#Headers],0))=1,SubsidieTabel!$J72,0),0)</f>
        <v>0</v>
      </c>
      <c r="T72" s="267">
        <f>IFERROR(IF(INDEX(Tb_Activiteiten[#All],MATCH(SubsidieTabel!$A72,Tb_Activiteiten[[#All],[Subsidiabele_Activiteit]],0),MATCH(SubsidieTabel!T$1,Tb_Activiteiten[#Headers],0))=1,SubsidieTabel!$K72,0),0)</f>
        <v>0</v>
      </c>
      <c r="U72" s="267">
        <f>IFERROR(IF(INDEX(Tb_Activiteiten[#All],MATCH(SubsidieTabel!$A72,Tb_Activiteiten[[#All],[Subsidiabele_Activiteit]],0),MATCH(SubsidieTabel!U$1,Tb_Activiteiten[#Headers],0))=1,SubsidieTabel!$J72,0),0)</f>
        <v>0</v>
      </c>
      <c r="V72" s="267">
        <f>IFERROR(IF(INDEX(Tb_Activiteiten[#All],MATCH(SubsidieTabel!$A72,Tb_Activiteiten[[#All],[Subsidiabele_Activiteit]],0),MATCH(SubsidieTabel!V$1,Tb_Activiteiten[#Headers],0))=1,SubsidieTabel!$K72,0),0)</f>
        <v>0</v>
      </c>
      <c r="W72" s="333">
        <f>IFERROR(IF(INDEX(Tb_Activiteiten[#All],MATCH(SubsidieTabel!$A72,Tb_Activiteiten[[#All],[Subsidiabele_Activiteit]],0),MATCH(SubsidieTabel!Q$1,Tb_Activiteiten[#Headers],0))=1,H72,0),0)</f>
        <v>0</v>
      </c>
      <c r="X72" s="333">
        <f>IFERROR(IF(INDEX(Tb_Activiteiten[#All],MATCH(SubsidieTabel!$A72,Tb_Activiteiten[[#All],[Subsidiabele_Activiteit]],0),MATCH(SubsidieTabel!Q$1,Tb_Activiteiten[#Headers],0))=1,I72,0),0)</f>
        <v>0</v>
      </c>
      <c r="Y72" s="333">
        <f>IFERROR(IF(INDEX(Tb_Activiteiten[#All],MATCH(SubsidieTabel!$A72,Tb_Activiteiten[[#All],[Subsidiabele_Activiteit]],0),MATCH(SubsidieTabel!S$1,Tb_Activiteiten[#Headers],0))=1,H72,0),0)</f>
        <v>0</v>
      </c>
      <c r="Z72" s="333">
        <f>IFERROR(IF(INDEX(Tb_Activiteiten[#All],MATCH(SubsidieTabel!$A72,Tb_Activiteiten[[#All],[Subsidiabele_Activiteit]],0),MATCH(SubsidieTabel!S$1,Tb_Activiteiten[#Headers],0))=1,I72,0),0)</f>
        <v>0</v>
      </c>
      <c r="AA72" s="333">
        <f>IFERROR(IF(INDEX(Tb_Activiteiten[#All],MATCH(SubsidieTabel!$A72,Tb_Activiteiten[[#All],[Subsidiabele_Activiteit]],0),MATCH(SubsidieTabel!O$1,Tb_Activiteiten[#Headers],0))=1,$F72,0),0)</f>
        <v>0</v>
      </c>
      <c r="AB72" s="333">
        <f>IFERROR(IF(INDEX(Tb_Activiteiten[#All],MATCH(SubsidieTabel!$A72,Tb_Activiteiten[[#All],[Subsidiabele_Activiteit]],0),MATCH(SubsidieTabel!O$1,Tb_Activiteiten[#Headers],0))=1,$G72,0),0)</f>
        <v>0</v>
      </c>
    </row>
    <row r="73" spans="1:28" x14ac:dyDescent="0.25">
      <c r="A73" s="12"/>
      <c r="B73" s="12"/>
      <c r="C73" s="12" t="str">
        <f>IFERROR(VLOOKUP($B73,Tb_ProjectKosten[],4,0),"")</f>
        <v/>
      </c>
      <c r="D73" s="12" t="str" cm="1">
        <f t="array" ref="D73">IFERROR(INDEX(Tb_KostenOpties[],MATCH(B73,Tb_KostenOpties[KostenOptie],0),IFERROR(MATCH(Methode_Keuze,Tb_KostenOpties[#Headers],0),2)),"")</f>
        <v/>
      </c>
      <c r="E73" s="264">
        <f>IFERROR(VLOOKUP(B73,Tb_ProjectKosten[[#All],[KostenOmschrijving]:[Forfait_Percentage]],6,0),0)</f>
        <v>0</v>
      </c>
      <c r="F73" s="265">
        <f>SUMIFS('5. Kosten uitvoering project'!R:R,'5. Kosten uitvoering project'!E:E,SubsidieTabel!A73,'5. Kosten uitvoering project'!F:F,SubsidieTabel!B73)</f>
        <v>0</v>
      </c>
      <c r="G73" s="265">
        <f>SUMIFS('5. Kosten uitvoering project'!S:S,'5. Kosten uitvoering project'!E:E,SubsidieTabel!A73,'5. Kosten uitvoering project'!F:F,SubsidieTabel!B73)</f>
        <v>0</v>
      </c>
      <c r="H73" s="265">
        <f>SUMIFS('5. Kosten uitvoering project'!U:U,'5. Kosten uitvoering project'!E:E,SubsidieTabel!A73,'5. Kosten uitvoering project'!F:F,SubsidieTabel!B73)</f>
        <v>0</v>
      </c>
      <c r="I73" s="265">
        <f>SUMIFS('5. Kosten uitvoering project'!V:V,'5. Kosten uitvoering project'!E:E,SubsidieTabel!A73,'5. Kosten uitvoering project'!F:F,SubsidieTabel!B73)</f>
        <v>0</v>
      </c>
      <c r="J73" s="265">
        <f t="shared" si="9"/>
        <v>0</v>
      </c>
      <c r="K73" s="265">
        <f t="shared" si="10"/>
        <v>0</v>
      </c>
      <c r="L73" s="264" t="str">
        <f>IFERROR(VLOOKUP(A73,Lijsten!$AK:$AL,2,0),"")</f>
        <v/>
      </c>
      <c r="M73" s="265">
        <f t="shared" si="11"/>
        <v>0</v>
      </c>
      <c r="N73" s="265">
        <f t="shared" si="12"/>
        <v>0</v>
      </c>
      <c r="O73" s="265">
        <f>IFERROR(IF(INDEX(Tb_Activiteiten[#All],MATCH(SubsidieTabel!$A73,Tb_Activiteiten[[#All],[Subsidiabele_Activiteit]],0),MATCH(SubsidieTabel!O$1,Tb_Activiteiten[#Headers],0))=1,SubsidieTabel!$J73,0),0)</f>
        <v>0</v>
      </c>
      <c r="P73" s="265">
        <f>IFERROR(IF(INDEX(Tb_Activiteiten[#All],MATCH(SubsidieTabel!$A73,Tb_Activiteiten[[#All],[Subsidiabele_Activiteit]],0),MATCH(SubsidieTabel!P$1,Tb_Activiteiten[#Headers],0))=1,SubsidieTabel!$K73,0),0)</f>
        <v>0</v>
      </c>
      <c r="Q73" s="265">
        <f>IFERROR(IF(INDEX(Tb_Activiteiten[#All],MATCH(SubsidieTabel!$A73,Tb_Activiteiten[[#All],[Subsidiabele_Activiteit]],0),MATCH(SubsidieTabel!Q$1,Tb_Activiteiten[#Headers],0))=1,SubsidieTabel!$J73,0),0)</f>
        <v>0</v>
      </c>
      <c r="R73" s="265">
        <f>IFERROR(IF(INDEX(Tb_Activiteiten[#All],MATCH(SubsidieTabel!$A73,Tb_Activiteiten[[#All],[Subsidiabele_Activiteit]],0),MATCH(SubsidieTabel!R$1,Tb_Activiteiten[#Headers],0))=1,SubsidieTabel!$K73,0),0)</f>
        <v>0</v>
      </c>
      <c r="S73" s="265">
        <f>IFERROR(IF(INDEX(Tb_Activiteiten[#All],MATCH(SubsidieTabel!$A73,Tb_Activiteiten[[#All],[Subsidiabele_Activiteit]],0),MATCH(SubsidieTabel!S$1,Tb_Activiteiten[#Headers],0))=1,SubsidieTabel!$J73,0),0)</f>
        <v>0</v>
      </c>
      <c r="T73" s="265">
        <f>IFERROR(IF(INDEX(Tb_Activiteiten[#All],MATCH(SubsidieTabel!$A73,Tb_Activiteiten[[#All],[Subsidiabele_Activiteit]],0),MATCH(SubsidieTabel!T$1,Tb_Activiteiten[#Headers],0))=1,SubsidieTabel!$K73,0),0)</f>
        <v>0</v>
      </c>
      <c r="U73" s="265">
        <f>IFERROR(IF(INDEX(Tb_Activiteiten[#All],MATCH(SubsidieTabel!$A73,Tb_Activiteiten[[#All],[Subsidiabele_Activiteit]],0),MATCH(SubsidieTabel!U$1,Tb_Activiteiten[#Headers],0))=1,SubsidieTabel!$J73,0),0)</f>
        <v>0</v>
      </c>
      <c r="V73" s="265">
        <f>IFERROR(IF(INDEX(Tb_Activiteiten[#All],MATCH(SubsidieTabel!$A73,Tb_Activiteiten[[#All],[Subsidiabele_Activiteit]],0),MATCH(SubsidieTabel!V$1,Tb_Activiteiten[#Headers],0))=1,SubsidieTabel!$K73,0),0)</f>
        <v>0</v>
      </c>
      <c r="W73" s="64">
        <f>IFERROR(IF(INDEX(Tb_Activiteiten[#All],MATCH(SubsidieTabel!$A73,Tb_Activiteiten[[#All],[Subsidiabele_Activiteit]],0),MATCH(SubsidieTabel!Q$1,Tb_Activiteiten[#Headers],0))=1,H73,0),0)</f>
        <v>0</v>
      </c>
      <c r="X73" s="64">
        <f>IFERROR(IF(INDEX(Tb_Activiteiten[#All],MATCH(SubsidieTabel!$A73,Tb_Activiteiten[[#All],[Subsidiabele_Activiteit]],0),MATCH(SubsidieTabel!Q$1,Tb_Activiteiten[#Headers],0))=1,I73,0),0)</f>
        <v>0</v>
      </c>
      <c r="Y73" s="64">
        <f>IFERROR(IF(INDEX(Tb_Activiteiten[#All],MATCH(SubsidieTabel!$A73,Tb_Activiteiten[[#All],[Subsidiabele_Activiteit]],0),MATCH(SubsidieTabel!S$1,Tb_Activiteiten[#Headers],0))=1,H73,0),0)</f>
        <v>0</v>
      </c>
      <c r="Z73" s="64">
        <f>IFERROR(IF(INDEX(Tb_Activiteiten[#All],MATCH(SubsidieTabel!$A73,Tb_Activiteiten[[#All],[Subsidiabele_Activiteit]],0),MATCH(SubsidieTabel!S$1,Tb_Activiteiten[#Headers],0))=1,I73,0),0)</f>
        <v>0</v>
      </c>
      <c r="AA73" s="64">
        <f>IFERROR(IF(INDEX(Tb_Activiteiten[#All],MATCH(SubsidieTabel!$A73,Tb_Activiteiten[[#All],[Subsidiabele_Activiteit]],0),MATCH(SubsidieTabel!O$1,Tb_Activiteiten[#Headers],0))=1,$F73,0),0)</f>
        <v>0</v>
      </c>
      <c r="AB73" s="64">
        <f>IFERROR(IF(INDEX(Tb_Activiteiten[#All],MATCH(SubsidieTabel!$A73,Tb_Activiteiten[[#All],[Subsidiabele_Activiteit]],0),MATCH(SubsidieTabel!O$1,Tb_Activiteiten[#Headers],0))=1,$G73,0),0)</f>
        <v>0</v>
      </c>
    </row>
    <row r="74" spans="1:28" x14ac:dyDescent="0.25">
      <c r="A74" s="63"/>
      <c r="B74" s="63"/>
      <c r="C74" s="63" t="str">
        <f>IFERROR(VLOOKUP($B74,Tb_ProjectKosten[],4,0),"")</f>
        <v/>
      </c>
      <c r="D74" s="63" t="str" cm="1">
        <f t="array" ref="D74">IFERROR(INDEX(Tb_KostenOpties[],MATCH(B74,Tb_KostenOpties[KostenOptie],0),IFERROR(MATCH(Methode_Keuze,Tb_KostenOpties[#Headers],0),2)),"")</f>
        <v/>
      </c>
      <c r="E74" s="266">
        <f>IFERROR(VLOOKUP(B74,Tb_ProjectKosten[[#All],[KostenOmschrijving]:[Forfait_Percentage]],6,0),0)</f>
        <v>0</v>
      </c>
      <c r="F74" s="267">
        <f>SUMIFS('5. Kosten uitvoering project'!R:R,'5. Kosten uitvoering project'!E:E,SubsidieTabel!A74,'5. Kosten uitvoering project'!F:F,SubsidieTabel!B74)</f>
        <v>0</v>
      </c>
      <c r="G74" s="267">
        <f>SUMIFS('5. Kosten uitvoering project'!S:S,'5. Kosten uitvoering project'!E:E,SubsidieTabel!A74,'5. Kosten uitvoering project'!F:F,SubsidieTabel!B74)</f>
        <v>0</v>
      </c>
      <c r="H74" s="267">
        <f>SUMIFS('5. Kosten uitvoering project'!U:U,'5. Kosten uitvoering project'!E:E,SubsidieTabel!A74,'5. Kosten uitvoering project'!F:F,SubsidieTabel!B74)</f>
        <v>0</v>
      </c>
      <c r="I74" s="267">
        <f>SUMIFS('5. Kosten uitvoering project'!V:V,'5. Kosten uitvoering project'!E:E,SubsidieTabel!A74,'5. Kosten uitvoering project'!F:F,SubsidieTabel!B74)</f>
        <v>0</v>
      </c>
      <c r="J74" s="267">
        <f t="shared" si="9"/>
        <v>0</v>
      </c>
      <c r="K74" s="267">
        <f t="shared" si="10"/>
        <v>0</v>
      </c>
      <c r="L74" s="266" t="str">
        <f>IFERROR(VLOOKUP(A74,Lijsten!$AK:$AL,2,0),"")</f>
        <v/>
      </c>
      <c r="M74" s="267">
        <f t="shared" si="11"/>
        <v>0</v>
      </c>
      <c r="N74" s="267">
        <f t="shared" si="12"/>
        <v>0</v>
      </c>
      <c r="O74" s="267">
        <f>IFERROR(IF(INDEX(Tb_Activiteiten[#All],MATCH(SubsidieTabel!$A74,Tb_Activiteiten[[#All],[Subsidiabele_Activiteit]],0),MATCH(SubsidieTabel!O$1,Tb_Activiteiten[#Headers],0))=1,SubsidieTabel!$J74,0),0)</f>
        <v>0</v>
      </c>
      <c r="P74" s="267">
        <f>IFERROR(IF(INDEX(Tb_Activiteiten[#All],MATCH(SubsidieTabel!$A74,Tb_Activiteiten[[#All],[Subsidiabele_Activiteit]],0),MATCH(SubsidieTabel!P$1,Tb_Activiteiten[#Headers],0))=1,SubsidieTabel!$K74,0),0)</f>
        <v>0</v>
      </c>
      <c r="Q74" s="267">
        <f>IFERROR(IF(INDEX(Tb_Activiteiten[#All],MATCH(SubsidieTabel!$A74,Tb_Activiteiten[[#All],[Subsidiabele_Activiteit]],0),MATCH(SubsidieTabel!Q$1,Tb_Activiteiten[#Headers],0))=1,SubsidieTabel!$J74,0),0)</f>
        <v>0</v>
      </c>
      <c r="R74" s="267">
        <f>IFERROR(IF(INDEX(Tb_Activiteiten[#All],MATCH(SubsidieTabel!$A74,Tb_Activiteiten[[#All],[Subsidiabele_Activiteit]],0),MATCH(SubsidieTabel!R$1,Tb_Activiteiten[#Headers],0))=1,SubsidieTabel!$K74,0),0)</f>
        <v>0</v>
      </c>
      <c r="S74" s="267">
        <f>IFERROR(IF(INDEX(Tb_Activiteiten[#All],MATCH(SubsidieTabel!$A74,Tb_Activiteiten[[#All],[Subsidiabele_Activiteit]],0),MATCH(SubsidieTabel!S$1,Tb_Activiteiten[#Headers],0))=1,SubsidieTabel!$J74,0),0)</f>
        <v>0</v>
      </c>
      <c r="T74" s="267">
        <f>IFERROR(IF(INDEX(Tb_Activiteiten[#All],MATCH(SubsidieTabel!$A74,Tb_Activiteiten[[#All],[Subsidiabele_Activiteit]],0),MATCH(SubsidieTabel!T$1,Tb_Activiteiten[#Headers],0))=1,SubsidieTabel!$K74,0),0)</f>
        <v>0</v>
      </c>
      <c r="U74" s="267">
        <f>IFERROR(IF(INDEX(Tb_Activiteiten[#All],MATCH(SubsidieTabel!$A74,Tb_Activiteiten[[#All],[Subsidiabele_Activiteit]],0),MATCH(SubsidieTabel!U$1,Tb_Activiteiten[#Headers],0))=1,SubsidieTabel!$J74,0),0)</f>
        <v>0</v>
      </c>
      <c r="V74" s="267">
        <f>IFERROR(IF(INDEX(Tb_Activiteiten[#All],MATCH(SubsidieTabel!$A74,Tb_Activiteiten[[#All],[Subsidiabele_Activiteit]],0),MATCH(SubsidieTabel!V$1,Tb_Activiteiten[#Headers],0))=1,SubsidieTabel!$K74,0),0)</f>
        <v>0</v>
      </c>
      <c r="W74" s="333">
        <f>IFERROR(IF(INDEX(Tb_Activiteiten[#All],MATCH(SubsidieTabel!$A74,Tb_Activiteiten[[#All],[Subsidiabele_Activiteit]],0),MATCH(SubsidieTabel!Q$1,Tb_Activiteiten[#Headers],0))=1,H74,0),0)</f>
        <v>0</v>
      </c>
      <c r="X74" s="333">
        <f>IFERROR(IF(INDEX(Tb_Activiteiten[#All],MATCH(SubsidieTabel!$A74,Tb_Activiteiten[[#All],[Subsidiabele_Activiteit]],0),MATCH(SubsidieTabel!Q$1,Tb_Activiteiten[#Headers],0))=1,I74,0),0)</f>
        <v>0</v>
      </c>
      <c r="Y74" s="333">
        <f>IFERROR(IF(INDEX(Tb_Activiteiten[#All],MATCH(SubsidieTabel!$A74,Tb_Activiteiten[[#All],[Subsidiabele_Activiteit]],0),MATCH(SubsidieTabel!S$1,Tb_Activiteiten[#Headers],0))=1,H74,0),0)</f>
        <v>0</v>
      </c>
      <c r="Z74" s="333">
        <f>IFERROR(IF(INDEX(Tb_Activiteiten[#All],MATCH(SubsidieTabel!$A74,Tb_Activiteiten[[#All],[Subsidiabele_Activiteit]],0),MATCH(SubsidieTabel!S$1,Tb_Activiteiten[#Headers],0))=1,I74,0),0)</f>
        <v>0</v>
      </c>
      <c r="AA74" s="333">
        <f>IFERROR(IF(INDEX(Tb_Activiteiten[#All],MATCH(SubsidieTabel!$A74,Tb_Activiteiten[[#All],[Subsidiabele_Activiteit]],0),MATCH(SubsidieTabel!O$1,Tb_Activiteiten[#Headers],0))=1,$F74,0),0)</f>
        <v>0</v>
      </c>
      <c r="AB74" s="333">
        <f>IFERROR(IF(INDEX(Tb_Activiteiten[#All],MATCH(SubsidieTabel!$A74,Tb_Activiteiten[[#All],[Subsidiabele_Activiteit]],0),MATCH(SubsidieTabel!O$1,Tb_Activiteiten[#Headers],0))=1,$G74,0),0)</f>
        <v>0</v>
      </c>
    </row>
    <row r="75" spans="1:28" x14ac:dyDescent="0.25">
      <c r="A75" s="12"/>
      <c r="B75" s="12"/>
      <c r="C75" s="12" t="str">
        <f>IFERROR(VLOOKUP($B75,Tb_ProjectKosten[],4,0),"")</f>
        <v/>
      </c>
      <c r="D75" s="12" t="str" cm="1">
        <f t="array" ref="D75">IFERROR(INDEX(Tb_KostenOpties[],MATCH(B75,Tb_KostenOpties[KostenOptie],0),IFERROR(MATCH(Methode_Keuze,Tb_KostenOpties[#Headers],0),2)),"")</f>
        <v/>
      </c>
      <c r="E75" s="264">
        <f>IFERROR(VLOOKUP(B75,Tb_ProjectKosten[[#All],[KostenOmschrijving]:[Forfait_Percentage]],6,0),0)</f>
        <v>0</v>
      </c>
      <c r="F75" s="265">
        <f>SUMIFS('5. Kosten uitvoering project'!R:R,'5. Kosten uitvoering project'!E:E,SubsidieTabel!A75,'5. Kosten uitvoering project'!F:F,SubsidieTabel!B75)</f>
        <v>0</v>
      </c>
      <c r="G75" s="265">
        <f>SUMIFS('5. Kosten uitvoering project'!S:S,'5. Kosten uitvoering project'!E:E,SubsidieTabel!A75,'5. Kosten uitvoering project'!F:F,SubsidieTabel!B75)</f>
        <v>0</v>
      </c>
      <c r="H75" s="265">
        <f>SUMIFS('5. Kosten uitvoering project'!U:U,'5. Kosten uitvoering project'!E:E,SubsidieTabel!A75,'5. Kosten uitvoering project'!F:F,SubsidieTabel!B75)</f>
        <v>0</v>
      </c>
      <c r="I75" s="265">
        <f>SUMIFS('5. Kosten uitvoering project'!V:V,'5. Kosten uitvoering project'!E:E,SubsidieTabel!A75,'5. Kosten uitvoering project'!F:F,SubsidieTabel!B75)</f>
        <v>0</v>
      </c>
      <c r="J75" s="265">
        <f t="shared" si="9"/>
        <v>0</v>
      </c>
      <c r="K75" s="265">
        <f t="shared" si="10"/>
        <v>0</v>
      </c>
      <c r="L75" s="264" t="str">
        <f>IFERROR(VLOOKUP(A75,Lijsten!$AK:$AL,2,0),"")</f>
        <v/>
      </c>
      <c r="M75" s="265">
        <f t="shared" si="11"/>
        <v>0</v>
      </c>
      <c r="N75" s="265">
        <f t="shared" si="12"/>
        <v>0</v>
      </c>
      <c r="O75" s="265">
        <f>IFERROR(IF(INDEX(Tb_Activiteiten[#All],MATCH(SubsidieTabel!$A75,Tb_Activiteiten[[#All],[Subsidiabele_Activiteit]],0),MATCH(SubsidieTabel!O$1,Tb_Activiteiten[#Headers],0))=1,SubsidieTabel!$J75,0),0)</f>
        <v>0</v>
      </c>
      <c r="P75" s="265">
        <f>IFERROR(IF(INDEX(Tb_Activiteiten[#All],MATCH(SubsidieTabel!$A75,Tb_Activiteiten[[#All],[Subsidiabele_Activiteit]],0),MATCH(SubsidieTabel!P$1,Tb_Activiteiten[#Headers],0))=1,SubsidieTabel!$K75,0),0)</f>
        <v>0</v>
      </c>
      <c r="Q75" s="265">
        <f>IFERROR(IF(INDEX(Tb_Activiteiten[#All],MATCH(SubsidieTabel!$A75,Tb_Activiteiten[[#All],[Subsidiabele_Activiteit]],0),MATCH(SubsidieTabel!Q$1,Tb_Activiteiten[#Headers],0))=1,SubsidieTabel!$J75,0),0)</f>
        <v>0</v>
      </c>
      <c r="R75" s="265">
        <f>IFERROR(IF(INDEX(Tb_Activiteiten[#All],MATCH(SubsidieTabel!$A75,Tb_Activiteiten[[#All],[Subsidiabele_Activiteit]],0),MATCH(SubsidieTabel!R$1,Tb_Activiteiten[#Headers],0))=1,SubsidieTabel!$K75,0),0)</f>
        <v>0</v>
      </c>
      <c r="S75" s="265">
        <f>IFERROR(IF(INDEX(Tb_Activiteiten[#All],MATCH(SubsidieTabel!$A75,Tb_Activiteiten[[#All],[Subsidiabele_Activiteit]],0),MATCH(SubsidieTabel!S$1,Tb_Activiteiten[#Headers],0))=1,SubsidieTabel!$J75,0),0)</f>
        <v>0</v>
      </c>
      <c r="T75" s="265">
        <f>IFERROR(IF(INDEX(Tb_Activiteiten[#All],MATCH(SubsidieTabel!$A75,Tb_Activiteiten[[#All],[Subsidiabele_Activiteit]],0),MATCH(SubsidieTabel!T$1,Tb_Activiteiten[#Headers],0))=1,SubsidieTabel!$K75,0),0)</f>
        <v>0</v>
      </c>
      <c r="U75" s="265">
        <f>IFERROR(IF(INDEX(Tb_Activiteiten[#All],MATCH(SubsidieTabel!$A75,Tb_Activiteiten[[#All],[Subsidiabele_Activiteit]],0),MATCH(SubsidieTabel!U$1,Tb_Activiteiten[#Headers],0))=1,SubsidieTabel!$J75,0),0)</f>
        <v>0</v>
      </c>
      <c r="V75" s="265">
        <f>IFERROR(IF(INDEX(Tb_Activiteiten[#All],MATCH(SubsidieTabel!$A75,Tb_Activiteiten[[#All],[Subsidiabele_Activiteit]],0),MATCH(SubsidieTabel!V$1,Tb_Activiteiten[#Headers],0))=1,SubsidieTabel!$K75,0),0)</f>
        <v>0</v>
      </c>
      <c r="W75" s="64">
        <f>IFERROR(IF(INDEX(Tb_Activiteiten[#All],MATCH(SubsidieTabel!$A75,Tb_Activiteiten[[#All],[Subsidiabele_Activiteit]],0),MATCH(SubsidieTabel!Q$1,Tb_Activiteiten[#Headers],0))=1,H75,0),0)</f>
        <v>0</v>
      </c>
      <c r="X75" s="64">
        <f>IFERROR(IF(INDEX(Tb_Activiteiten[#All],MATCH(SubsidieTabel!$A75,Tb_Activiteiten[[#All],[Subsidiabele_Activiteit]],0),MATCH(SubsidieTabel!Q$1,Tb_Activiteiten[#Headers],0))=1,I75,0),0)</f>
        <v>0</v>
      </c>
      <c r="Y75" s="64">
        <f>IFERROR(IF(INDEX(Tb_Activiteiten[#All],MATCH(SubsidieTabel!$A75,Tb_Activiteiten[[#All],[Subsidiabele_Activiteit]],0),MATCH(SubsidieTabel!S$1,Tb_Activiteiten[#Headers],0))=1,H75,0),0)</f>
        <v>0</v>
      </c>
      <c r="Z75" s="64">
        <f>IFERROR(IF(INDEX(Tb_Activiteiten[#All],MATCH(SubsidieTabel!$A75,Tb_Activiteiten[[#All],[Subsidiabele_Activiteit]],0),MATCH(SubsidieTabel!S$1,Tb_Activiteiten[#Headers],0))=1,I75,0),0)</f>
        <v>0</v>
      </c>
      <c r="AA75" s="64">
        <f>IFERROR(IF(INDEX(Tb_Activiteiten[#All],MATCH(SubsidieTabel!$A75,Tb_Activiteiten[[#All],[Subsidiabele_Activiteit]],0),MATCH(SubsidieTabel!O$1,Tb_Activiteiten[#Headers],0))=1,$F75,0),0)</f>
        <v>0</v>
      </c>
      <c r="AB75" s="64">
        <f>IFERROR(IF(INDEX(Tb_Activiteiten[#All],MATCH(SubsidieTabel!$A75,Tb_Activiteiten[[#All],[Subsidiabele_Activiteit]],0),MATCH(SubsidieTabel!O$1,Tb_Activiteiten[#Headers],0))=1,$G75,0),0)</f>
        <v>0</v>
      </c>
    </row>
    <row r="76" spans="1:28" x14ac:dyDescent="0.25">
      <c r="A76" s="63"/>
      <c r="B76" s="63"/>
      <c r="C76" s="63" t="str">
        <f>IFERROR(VLOOKUP($B76,Tb_ProjectKosten[],4,0),"")</f>
        <v/>
      </c>
      <c r="D76" s="63" t="str" cm="1">
        <f t="array" ref="D76">IFERROR(INDEX(Tb_KostenOpties[],MATCH(B76,Tb_KostenOpties[KostenOptie],0),IFERROR(MATCH(Methode_Keuze,Tb_KostenOpties[#Headers],0),2)),"")</f>
        <v/>
      </c>
      <c r="E76" s="266">
        <f>IFERROR(VLOOKUP(B76,Tb_ProjectKosten[[#All],[KostenOmschrijving]:[Forfait_Percentage]],6,0),0)</f>
        <v>0</v>
      </c>
      <c r="F76" s="267">
        <f>SUMIFS('5. Kosten uitvoering project'!R:R,'5. Kosten uitvoering project'!E:E,SubsidieTabel!A76,'5. Kosten uitvoering project'!F:F,SubsidieTabel!B76)</f>
        <v>0</v>
      </c>
      <c r="G76" s="267">
        <f>SUMIFS('5. Kosten uitvoering project'!S:S,'5. Kosten uitvoering project'!E:E,SubsidieTabel!A76,'5. Kosten uitvoering project'!F:F,SubsidieTabel!B76)</f>
        <v>0</v>
      </c>
      <c r="H76" s="267">
        <f>SUMIFS('5. Kosten uitvoering project'!U:U,'5. Kosten uitvoering project'!E:E,SubsidieTabel!A76,'5. Kosten uitvoering project'!F:F,SubsidieTabel!B76)</f>
        <v>0</v>
      </c>
      <c r="I76" s="267">
        <f>SUMIFS('5. Kosten uitvoering project'!V:V,'5. Kosten uitvoering project'!E:E,SubsidieTabel!A76,'5. Kosten uitvoering project'!F:F,SubsidieTabel!B76)</f>
        <v>0</v>
      </c>
      <c r="J76" s="267">
        <f t="shared" si="9"/>
        <v>0</v>
      </c>
      <c r="K76" s="267">
        <f t="shared" si="10"/>
        <v>0</v>
      </c>
      <c r="L76" s="266" t="str">
        <f>IFERROR(VLOOKUP(A76,Lijsten!$AK:$AL,2,0),"")</f>
        <v/>
      </c>
      <c r="M76" s="267">
        <f t="shared" si="11"/>
        <v>0</v>
      </c>
      <c r="N76" s="267">
        <f t="shared" si="12"/>
        <v>0</v>
      </c>
      <c r="O76" s="267">
        <f>IFERROR(IF(INDEX(Tb_Activiteiten[#All],MATCH(SubsidieTabel!$A76,Tb_Activiteiten[[#All],[Subsidiabele_Activiteit]],0),MATCH(SubsidieTabel!O$1,Tb_Activiteiten[#Headers],0))=1,SubsidieTabel!$J76,0),0)</f>
        <v>0</v>
      </c>
      <c r="P76" s="267">
        <f>IFERROR(IF(INDEX(Tb_Activiteiten[#All],MATCH(SubsidieTabel!$A76,Tb_Activiteiten[[#All],[Subsidiabele_Activiteit]],0),MATCH(SubsidieTabel!P$1,Tb_Activiteiten[#Headers],0))=1,SubsidieTabel!$K76,0),0)</f>
        <v>0</v>
      </c>
      <c r="Q76" s="267">
        <f>IFERROR(IF(INDEX(Tb_Activiteiten[#All],MATCH(SubsidieTabel!$A76,Tb_Activiteiten[[#All],[Subsidiabele_Activiteit]],0),MATCH(SubsidieTabel!Q$1,Tb_Activiteiten[#Headers],0))=1,SubsidieTabel!$J76,0),0)</f>
        <v>0</v>
      </c>
      <c r="R76" s="267">
        <f>IFERROR(IF(INDEX(Tb_Activiteiten[#All],MATCH(SubsidieTabel!$A76,Tb_Activiteiten[[#All],[Subsidiabele_Activiteit]],0),MATCH(SubsidieTabel!R$1,Tb_Activiteiten[#Headers],0))=1,SubsidieTabel!$K76,0),0)</f>
        <v>0</v>
      </c>
      <c r="S76" s="267">
        <f>IFERROR(IF(INDEX(Tb_Activiteiten[#All],MATCH(SubsidieTabel!$A76,Tb_Activiteiten[[#All],[Subsidiabele_Activiteit]],0),MATCH(SubsidieTabel!S$1,Tb_Activiteiten[#Headers],0))=1,SubsidieTabel!$J76,0),0)</f>
        <v>0</v>
      </c>
      <c r="T76" s="267">
        <f>IFERROR(IF(INDEX(Tb_Activiteiten[#All],MATCH(SubsidieTabel!$A76,Tb_Activiteiten[[#All],[Subsidiabele_Activiteit]],0),MATCH(SubsidieTabel!T$1,Tb_Activiteiten[#Headers],0))=1,SubsidieTabel!$K76,0),0)</f>
        <v>0</v>
      </c>
      <c r="U76" s="267">
        <f>IFERROR(IF(INDEX(Tb_Activiteiten[#All],MATCH(SubsidieTabel!$A76,Tb_Activiteiten[[#All],[Subsidiabele_Activiteit]],0),MATCH(SubsidieTabel!U$1,Tb_Activiteiten[#Headers],0))=1,SubsidieTabel!$J76,0),0)</f>
        <v>0</v>
      </c>
      <c r="V76" s="267">
        <f>IFERROR(IF(INDEX(Tb_Activiteiten[#All],MATCH(SubsidieTabel!$A76,Tb_Activiteiten[[#All],[Subsidiabele_Activiteit]],0),MATCH(SubsidieTabel!V$1,Tb_Activiteiten[#Headers],0))=1,SubsidieTabel!$K76,0),0)</f>
        <v>0</v>
      </c>
      <c r="W76" s="333">
        <f>IFERROR(IF(INDEX(Tb_Activiteiten[#All],MATCH(SubsidieTabel!$A76,Tb_Activiteiten[[#All],[Subsidiabele_Activiteit]],0),MATCH(SubsidieTabel!Q$1,Tb_Activiteiten[#Headers],0))=1,H76,0),0)</f>
        <v>0</v>
      </c>
      <c r="X76" s="333">
        <f>IFERROR(IF(INDEX(Tb_Activiteiten[#All],MATCH(SubsidieTabel!$A76,Tb_Activiteiten[[#All],[Subsidiabele_Activiteit]],0),MATCH(SubsidieTabel!Q$1,Tb_Activiteiten[#Headers],0))=1,I76,0),0)</f>
        <v>0</v>
      </c>
      <c r="Y76" s="333">
        <f>IFERROR(IF(INDEX(Tb_Activiteiten[#All],MATCH(SubsidieTabel!$A76,Tb_Activiteiten[[#All],[Subsidiabele_Activiteit]],0),MATCH(SubsidieTabel!S$1,Tb_Activiteiten[#Headers],0))=1,H76,0),0)</f>
        <v>0</v>
      </c>
      <c r="Z76" s="333">
        <f>IFERROR(IF(INDEX(Tb_Activiteiten[#All],MATCH(SubsidieTabel!$A76,Tb_Activiteiten[[#All],[Subsidiabele_Activiteit]],0),MATCH(SubsidieTabel!S$1,Tb_Activiteiten[#Headers],0))=1,I76,0),0)</f>
        <v>0</v>
      </c>
      <c r="AA76" s="333">
        <f>IFERROR(IF(INDEX(Tb_Activiteiten[#All],MATCH(SubsidieTabel!$A76,Tb_Activiteiten[[#All],[Subsidiabele_Activiteit]],0),MATCH(SubsidieTabel!O$1,Tb_Activiteiten[#Headers],0))=1,$F76,0),0)</f>
        <v>0</v>
      </c>
      <c r="AB76" s="333">
        <f>IFERROR(IF(INDEX(Tb_Activiteiten[#All],MATCH(SubsidieTabel!$A76,Tb_Activiteiten[[#All],[Subsidiabele_Activiteit]],0),MATCH(SubsidieTabel!O$1,Tb_Activiteiten[#Headers],0))=1,$G76,0),0)</f>
        <v>0</v>
      </c>
    </row>
    <row r="77" spans="1:28" x14ac:dyDescent="0.25">
      <c r="A77" s="12"/>
      <c r="B77" s="12"/>
      <c r="C77" s="12" t="str">
        <f>IFERROR(VLOOKUP($B77,Tb_ProjectKosten[],4,0),"")</f>
        <v/>
      </c>
      <c r="D77" s="12" t="str" cm="1">
        <f t="array" ref="D77">IFERROR(INDEX(Tb_KostenOpties[],MATCH(B77,Tb_KostenOpties[KostenOptie],0),IFERROR(MATCH(Methode_Keuze,Tb_KostenOpties[#Headers],0),2)),"")</f>
        <v/>
      </c>
      <c r="E77" s="264">
        <f>IFERROR(VLOOKUP(B77,Tb_ProjectKosten[[#All],[KostenOmschrijving]:[Forfait_Percentage]],6,0),0)</f>
        <v>0</v>
      </c>
      <c r="F77" s="265">
        <f>SUMIFS('5. Kosten uitvoering project'!R:R,'5. Kosten uitvoering project'!E:E,SubsidieTabel!A77,'5. Kosten uitvoering project'!F:F,SubsidieTabel!B77)</f>
        <v>0</v>
      </c>
      <c r="G77" s="265">
        <f>SUMIFS('5. Kosten uitvoering project'!S:S,'5. Kosten uitvoering project'!E:E,SubsidieTabel!A77,'5. Kosten uitvoering project'!F:F,SubsidieTabel!B77)</f>
        <v>0</v>
      </c>
      <c r="H77" s="265">
        <f>SUMIFS('5. Kosten uitvoering project'!U:U,'5. Kosten uitvoering project'!E:E,SubsidieTabel!A77,'5. Kosten uitvoering project'!F:F,SubsidieTabel!B77)</f>
        <v>0</v>
      </c>
      <c r="I77" s="265">
        <f>SUMIFS('5. Kosten uitvoering project'!V:V,'5. Kosten uitvoering project'!E:E,SubsidieTabel!A77,'5. Kosten uitvoering project'!F:F,SubsidieTabel!B77)</f>
        <v>0</v>
      </c>
      <c r="J77" s="265">
        <f t="shared" si="9"/>
        <v>0</v>
      </c>
      <c r="K77" s="265">
        <f t="shared" si="10"/>
        <v>0</v>
      </c>
      <c r="L77" s="264" t="str">
        <f>IFERROR(VLOOKUP(A77,Lijsten!$AK:$AL,2,0),"")</f>
        <v/>
      </c>
      <c r="M77" s="265">
        <f t="shared" si="11"/>
        <v>0</v>
      </c>
      <c r="N77" s="265">
        <f t="shared" si="12"/>
        <v>0</v>
      </c>
      <c r="O77" s="265">
        <f>IFERROR(IF(INDEX(Tb_Activiteiten[#All],MATCH(SubsidieTabel!$A77,Tb_Activiteiten[[#All],[Subsidiabele_Activiteit]],0),MATCH(SubsidieTabel!O$1,Tb_Activiteiten[#Headers],0))=1,SubsidieTabel!$J77,0),0)</f>
        <v>0</v>
      </c>
      <c r="P77" s="265">
        <f>IFERROR(IF(INDEX(Tb_Activiteiten[#All],MATCH(SubsidieTabel!$A77,Tb_Activiteiten[[#All],[Subsidiabele_Activiteit]],0),MATCH(SubsidieTabel!P$1,Tb_Activiteiten[#Headers],0))=1,SubsidieTabel!$K77,0),0)</f>
        <v>0</v>
      </c>
      <c r="Q77" s="265">
        <f>IFERROR(IF(INDEX(Tb_Activiteiten[#All],MATCH(SubsidieTabel!$A77,Tb_Activiteiten[[#All],[Subsidiabele_Activiteit]],0),MATCH(SubsidieTabel!Q$1,Tb_Activiteiten[#Headers],0))=1,SubsidieTabel!$J77,0),0)</f>
        <v>0</v>
      </c>
      <c r="R77" s="265">
        <f>IFERROR(IF(INDEX(Tb_Activiteiten[#All],MATCH(SubsidieTabel!$A77,Tb_Activiteiten[[#All],[Subsidiabele_Activiteit]],0),MATCH(SubsidieTabel!R$1,Tb_Activiteiten[#Headers],0))=1,SubsidieTabel!$K77,0),0)</f>
        <v>0</v>
      </c>
      <c r="S77" s="265">
        <f>IFERROR(IF(INDEX(Tb_Activiteiten[#All],MATCH(SubsidieTabel!$A77,Tb_Activiteiten[[#All],[Subsidiabele_Activiteit]],0),MATCH(SubsidieTabel!S$1,Tb_Activiteiten[#Headers],0))=1,SubsidieTabel!$J77,0),0)</f>
        <v>0</v>
      </c>
      <c r="T77" s="265">
        <f>IFERROR(IF(INDEX(Tb_Activiteiten[#All],MATCH(SubsidieTabel!$A77,Tb_Activiteiten[[#All],[Subsidiabele_Activiteit]],0),MATCH(SubsidieTabel!T$1,Tb_Activiteiten[#Headers],0))=1,SubsidieTabel!$K77,0),0)</f>
        <v>0</v>
      </c>
      <c r="U77" s="265">
        <f>IFERROR(IF(INDEX(Tb_Activiteiten[#All],MATCH(SubsidieTabel!$A77,Tb_Activiteiten[[#All],[Subsidiabele_Activiteit]],0),MATCH(SubsidieTabel!U$1,Tb_Activiteiten[#Headers],0))=1,SubsidieTabel!$J77,0),0)</f>
        <v>0</v>
      </c>
      <c r="V77" s="265">
        <f>IFERROR(IF(INDEX(Tb_Activiteiten[#All],MATCH(SubsidieTabel!$A77,Tb_Activiteiten[[#All],[Subsidiabele_Activiteit]],0),MATCH(SubsidieTabel!V$1,Tb_Activiteiten[#Headers],0))=1,SubsidieTabel!$K77,0),0)</f>
        <v>0</v>
      </c>
      <c r="W77" s="64">
        <f>IFERROR(IF(INDEX(Tb_Activiteiten[#All],MATCH(SubsidieTabel!$A77,Tb_Activiteiten[[#All],[Subsidiabele_Activiteit]],0),MATCH(SubsidieTabel!Q$1,Tb_Activiteiten[#Headers],0))=1,H77,0),0)</f>
        <v>0</v>
      </c>
      <c r="X77" s="64">
        <f>IFERROR(IF(INDEX(Tb_Activiteiten[#All],MATCH(SubsidieTabel!$A77,Tb_Activiteiten[[#All],[Subsidiabele_Activiteit]],0),MATCH(SubsidieTabel!Q$1,Tb_Activiteiten[#Headers],0))=1,I77,0),0)</f>
        <v>0</v>
      </c>
      <c r="Y77" s="64">
        <f>IFERROR(IF(INDEX(Tb_Activiteiten[#All],MATCH(SubsidieTabel!$A77,Tb_Activiteiten[[#All],[Subsidiabele_Activiteit]],0),MATCH(SubsidieTabel!S$1,Tb_Activiteiten[#Headers],0))=1,H77,0),0)</f>
        <v>0</v>
      </c>
      <c r="Z77" s="64">
        <f>IFERROR(IF(INDEX(Tb_Activiteiten[#All],MATCH(SubsidieTabel!$A77,Tb_Activiteiten[[#All],[Subsidiabele_Activiteit]],0),MATCH(SubsidieTabel!S$1,Tb_Activiteiten[#Headers],0))=1,I77,0),0)</f>
        <v>0</v>
      </c>
      <c r="AA77" s="64">
        <f>IFERROR(IF(INDEX(Tb_Activiteiten[#All],MATCH(SubsidieTabel!$A77,Tb_Activiteiten[[#All],[Subsidiabele_Activiteit]],0),MATCH(SubsidieTabel!O$1,Tb_Activiteiten[#Headers],0))=1,$F77,0),0)</f>
        <v>0</v>
      </c>
      <c r="AB77" s="64">
        <f>IFERROR(IF(INDEX(Tb_Activiteiten[#All],MATCH(SubsidieTabel!$A77,Tb_Activiteiten[[#All],[Subsidiabele_Activiteit]],0),MATCH(SubsidieTabel!O$1,Tb_Activiteiten[#Headers],0))=1,$G77,0),0)</f>
        <v>0</v>
      </c>
    </row>
    <row r="78" spans="1:28" x14ac:dyDescent="0.25">
      <c r="A78" s="63"/>
      <c r="B78" s="63"/>
      <c r="C78" s="63" t="str">
        <f>IFERROR(VLOOKUP($B78,Tb_ProjectKosten[],4,0),"")</f>
        <v/>
      </c>
      <c r="D78" s="63" t="str" cm="1">
        <f t="array" ref="D78">IFERROR(INDEX(Tb_KostenOpties[],MATCH(B78,Tb_KostenOpties[KostenOptie],0),IFERROR(MATCH(Methode_Keuze,Tb_KostenOpties[#Headers],0),2)),"")</f>
        <v/>
      </c>
      <c r="E78" s="266">
        <f>IFERROR(VLOOKUP(B78,Tb_ProjectKosten[[#All],[KostenOmschrijving]:[Forfait_Percentage]],6,0),0)</f>
        <v>0</v>
      </c>
      <c r="F78" s="267">
        <f>SUMIFS('5. Kosten uitvoering project'!R:R,'5. Kosten uitvoering project'!E:E,SubsidieTabel!A78,'5. Kosten uitvoering project'!F:F,SubsidieTabel!B78)</f>
        <v>0</v>
      </c>
      <c r="G78" s="267">
        <f>SUMIFS('5. Kosten uitvoering project'!S:S,'5. Kosten uitvoering project'!E:E,SubsidieTabel!A78,'5. Kosten uitvoering project'!F:F,SubsidieTabel!B78)</f>
        <v>0</v>
      </c>
      <c r="H78" s="267">
        <f>SUMIFS('5. Kosten uitvoering project'!U:U,'5. Kosten uitvoering project'!E:E,SubsidieTabel!A78,'5. Kosten uitvoering project'!F:F,SubsidieTabel!B78)</f>
        <v>0</v>
      </c>
      <c r="I78" s="267">
        <f>SUMIFS('5. Kosten uitvoering project'!V:V,'5. Kosten uitvoering project'!E:E,SubsidieTabel!A78,'5. Kosten uitvoering project'!F:F,SubsidieTabel!B78)</f>
        <v>0</v>
      </c>
      <c r="J78" s="267">
        <f t="shared" si="9"/>
        <v>0</v>
      </c>
      <c r="K78" s="267">
        <f t="shared" si="10"/>
        <v>0</v>
      </c>
      <c r="L78" s="266" t="str">
        <f>IFERROR(VLOOKUP(A78,Lijsten!$AK:$AL,2,0),"")</f>
        <v/>
      </c>
      <c r="M78" s="267">
        <f t="shared" si="11"/>
        <v>0</v>
      </c>
      <c r="N78" s="267">
        <f t="shared" si="12"/>
        <v>0</v>
      </c>
      <c r="O78" s="267">
        <f>IFERROR(IF(INDEX(Tb_Activiteiten[#All],MATCH(SubsidieTabel!$A78,Tb_Activiteiten[[#All],[Subsidiabele_Activiteit]],0),MATCH(SubsidieTabel!O$1,Tb_Activiteiten[#Headers],0))=1,SubsidieTabel!$J78,0),0)</f>
        <v>0</v>
      </c>
      <c r="P78" s="267">
        <f>IFERROR(IF(INDEX(Tb_Activiteiten[#All],MATCH(SubsidieTabel!$A78,Tb_Activiteiten[[#All],[Subsidiabele_Activiteit]],0),MATCH(SubsidieTabel!P$1,Tb_Activiteiten[#Headers],0))=1,SubsidieTabel!$K78,0),0)</f>
        <v>0</v>
      </c>
      <c r="Q78" s="267">
        <f>IFERROR(IF(INDEX(Tb_Activiteiten[#All],MATCH(SubsidieTabel!$A78,Tb_Activiteiten[[#All],[Subsidiabele_Activiteit]],0),MATCH(SubsidieTabel!Q$1,Tb_Activiteiten[#Headers],0))=1,SubsidieTabel!$J78,0),0)</f>
        <v>0</v>
      </c>
      <c r="R78" s="267">
        <f>IFERROR(IF(INDEX(Tb_Activiteiten[#All],MATCH(SubsidieTabel!$A78,Tb_Activiteiten[[#All],[Subsidiabele_Activiteit]],0),MATCH(SubsidieTabel!R$1,Tb_Activiteiten[#Headers],0))=1,SubsidieTabel!$K78,0),0)</f>
        <v>0</v>
      </c>
      <c r="S78" s="267">
        <f>IFERROR(IF(INDEX(Tb_Activiteiten[#All],MATCH(SubsidieTabel!$A78,Tb_Activiteiten[[#All],[Subsidiabele_Activiteit]],0),MATCH(SubsidieTabel!S$1,Tb_Activiteiten[#Headers],0))=1,SubsidieTabel!$J78,0),0)</f>
        <v>0</v>
      </c>
      <c r="T78" s="267">
        <f>IFERROR(IF(INDEX(Tb_Activiteiten[#All],MATCH(SubsidieTabel!$A78,Tb_Activiteiten[[#All],[Subsidiabele_Activiteit]],0),MATCH(SubsidieTabel!T$1,Tb_Activiteiten[#Headers],0))=1,SubsidieTabel!$K78,0),0)</f>
        <v>0</v>
      </c>
      <c r="U78" s="267">
        <f>IFERROR(IF(INDEX(Tb_Activiteiten[#All],MATCH(SubsidieTabel!$A78,Tb_Activiteiten[[#All],[Subsidiabele_Activiteit]],0),MATCH(SubsidieTabel!U$1,Tb_Activiteiten[#Headers],0))=1,SubsidieTabel!$J78,0),0)</f>
        <v>0</v>
      </c>
      <c r="V78" s="267">
        <f>IFERROR(IF(INDEX(Tb_Activiteiten[#All],MATCH(SubsidieTabel!$A78,Tb_Activiteiten[[#All],[Subsidiabele_Activiteit]],0),MATCH(SubsidieTabel!V$1,Tb_Activiteiten[#Headers],0))=1,SubsidieTabel!$K78,0),0)</f>
        <v>0</v>
      </c>
      <c r="W78" s="333">
        <f>IFERROR(IF(INDEX(Tb_Activiteiten[#All],MATCH(SubsidieTabel!$A78,Tb_Activiteiten[[#All],[Subsidiabele_Activiteit]],0),MATCH(SubsidieTabel!Q$1,Tb_Activiteiten[#Headers],0))=1,H78,0),0)</f>
        <v>0</v>
      </c>
      <c r="X78" s="333">
        <f>IFERROR(IF(INDEX(Tb_Activiteiten[#All],MATCH(SubsidieTabel!$A78,Tb_Activiteiten[[#All],[Subsidiabele_Activiteit]],0),MATCH(SubsidieTabel!Q$1,Tb_Activiteiten[#Headers],0))=1,I78,0),0)</f>
        <v>0</v>
      </c>
      <c r="Y78" s="333">
        <f>IFERROR(IF(INDEX(Tb_Activiteiten[#All],MATCH(SubsidieTabel!$A78,Tb_Activiteiten[[#All],[Subsidiabele_Activiteit]],0),MATCH(SubsidieTabel!S$1,Tb_Activiteiten[#Headers],0))=1,H78,0),0)</f>
        <v>0</v>
      </c>
      <c r="Z78" s="333">
        <f>IFERROR(IF(INDEX(Tb_Activiteiten[#All],MATCH(SubsidieTabel!$A78,Tb_Activiteiten[[#All],[Subsidiabele_Activiteit]],0),MATCH(SubsidieTabel!S$1,Tb_Activiteiten[#Headers],0))=1,I78,0),0)</f>
        <v>0</v>
      </c>
      <c r="AA78" s="333">
        <f>IFERROR(IF(INDEX(Tb_Activiteiten[#All],MATCH(SubsidieTabel!$A78,Tb_Activiteiten[[#All],[Subsidiabele_Activiteit]],0),MATCH(SubsidieTabel!O$1,Tb_Activiteiten[#Headers],0))=1,$F78,0),0)</f>
        <v>0</v>
      </c>
      <c r="AB78" s="333">
        <f>IFERROR(IF(INDEX(Tb_Activiteiten[#All],MATCH(SubsidieTabel!$A78,Tb_Activiteiten[[#All],[Subsidiabele_Activiteit]],0),MATCH(SubsidieTabel!O$1,Tb_Activiteiten[#Headers],0))=1,$G78,0),0)</f>
        <v>0</v>
      </c>
    </row>
    <row r="79" spans="1:28" x14ac:dyDescent="0.25">
      <c r="A79" s="12"/>
      <c r="B79" s="12"/>
      <c r="C79" s="12" t="str">
        <f>IFERROR(VLOOKUP($B79,Tb_ProjectKosten[],4,0),"")</f>
        <v/>
      </c>
      <c r="D79" s="12" t="str" cm="1">
        <f t="array" ref="D79">IFERROR(INDEX(Tb_KostenOpties[],MATCH(B79,Tb_KostenOpties[KostenOptie],0),IFERROR(MATCH(Methode_Keuze,Tb_KostenOpties[#Headers],0),2)),"")</f>
        <v/>
      </c>
      <c r="E79" s="264">
        <f>IFERROR(VLOOKUP(B79,Tb_ProjectKosten[[#All],[KostenOmschrijving]:[Forfait_Percentage]],6,0),0)</f>
        <v>0</v>
      </c>
      <c r="F79" s="265">
        <f>SUMIFS('5. Kosten uitvoering project'!R:R,'5. Kosten uitvoering project'!E:E,SubsidieTabel!A79,'5. Kosten uitvoering project'!F:F,SubsidieTabel!B79)</f>
        <v>0</v>
      </c>
      <c r="G79" s="265">
        <f>SUMIFS('5. Kosten uitvoering project'!S:S,'5. Kosten uitvoering project'!E:E,SubsidieTabel!A79,'5. Kosten uitvoering project'!F:F,SubsidieTabel!B79)</f>
        <v>0</v>
      </c>
      <c r="H79" s="265">
        <f>SUMIFS('5. Kosten uitvoering project'!U:U,'5. Kosten uitvoering project'!E:E,SubsidieTabel!A79,'5. Kosten uitvoering project'!F:F,SubsidieTabel!B79)</f>
        <v>0</v>
      </c>
      <c r="I79" s="265">
        <f>SUMIFS('5. Kosten uitvoering project'!V:V,'5. Kosten uitvoering project'!E:E,SubsidieTabel!A79,'5. Kosten uitvoering project'!F:F,SubsidieTabel!B79)</f>
        <v>0</v>
      </c>
      <c r="J79" s="265">
        <f t="shared" si="9"/>
        <v>0</v>
      </c>
      <c r="K79" s="265">
        <f t="shared" si="10"/>
        <v>0</v>
      </c>
      <c r="L79" s="264" t="str">
        <f>IFERROR(VLOOKUP(A79,Lijsten!$AK:$AL,2,0),"")</f>
        <v/>
      </c>
      <c r="M79" s="265">
        <f t="shared" si="11"/>
        <v>0</v>
      </c>
      <c r="N79" s="265">
        <f t="shared" si="12"/>
        <v>0</v>
      </c>
      <c r="O79" s="265">
        <f>IFERROR(IF(INDEX(Tb_Activiteiten[#All],MATCH(SubsidieTabel!$A79,Tb_Activiteiten[[#All],[Subsidiabele_Activiteit]],0),MATCH(SubsidieTabel!O$1,Tb_Activiteiten[#Headers],0))=1,SubsidieTabel!$J79,0),0)</f>
        <v>0</v>
      </c>
      <c r="P79" s="265">
        <f>IFERROR(IF(INDEX(Tb_Activiteiten[#All],MATCH(SubsidieTabel!$A79,Tb_Activiteiten[[#All],[Subsidiabele_Activiteit]],0),MATCH(SubsidieTabel!P$1,Tb_Activiteiten[#Headers],0))=1,SubsidieTabel!$K79,0),0)</f>
        <v>0</v>
      </c>
      <c r="Q79" s="265">
        <f>IFERROR(IF(INDEX(Tb_Activiteiten[#All],MATCH(SubsidieTabel!$A79,Tb_Activiteiten[[#All],[Subsidiabele_Activiteit]],0),MATCH(SubsidieTabel!Q$1,Tb_Activiteiten[#Headers],0))=1,SubsidieTabel!$J79,0),0)</f>
        <v>0</v>
      </c>
      <c r="R79" s="265">
        <f>IFERROR(IF(INDEX(Tb_Activiteiten[#All],MATCH(SubsidieTabel!$A79,Tb_Activiteiten[[#All],[Subsidiabele_Activiteit]],0),MATCH(SubsidieTabel!R$1,Tb_Activiteiten[#Headers],0))=1,SubsidieTabel!$K79,0),0)</f>
        <v>0</v>
      </c>
      <c r="S79" s="265">
        <f>IFERROR(IF(INDEX(Tb_Activiteiten[#All],MATCH(SubsidieTabel!$A79,Tb_Activiteiten[[#All],[Subsidiabele_Activiteit]],0),MATCH(SubsidieTabel!S$1,Tb_Activiteiten[#Headers],0))=1,SubsidieTabel!$J79,0),0)</f>
        <v>0</v>
      </c>
      <c r="T79" s="265">
        <f>IFERROR(IF(INDEX(Tb_Activiteiten[#All],MATCH(SubsidieTabel!$A79,Tb_Activiteiten[[#All],[Subsidiabele_Activiteit]],0),MATCH(SubsidieTabel!T$1,Tb_Activiteiten[#Headers],0))=1,SubsidieTabel!$K79,0),0)</f>
        <v>0</v>
      </c>
      <c r="U79" s="265">
        <f>IFERROR(IF(INDEX(Tb_Activiteiten[#All],MATCH(SubsidieTabel!$A79,Tb_Activiteiten[[#All],[Subsidiabele_Activiteit]],0),MATCH(SubsidieTabel!U$1,Tb_Activiteiten[#Headers],0))=1,SubsidieTabel!$J79,0),0)</f>
        <v>0</v>
      </c>
      <c r="V79" s="265">
        <f>IFERROR(IF(INDEX(Tb_Activiteiten[#All],MATCH(SubsidieTabel!$A79,Tb_Activiteiten[[#All],[Subsidiabele_Activiteit]],0),MATCH(SubsidieTabel!V$1,Tb_Activiteiten[#Headers],0))=1,SubsidieTabel!$K79,0),0)</f>
        <v>0</v>
      </c>
      <c r="W79" s="64">
        <f>IFERROR(IF(INDEX(Tb_Activiteiten[#All],MATCH(SubsidieTabel!$A79,Tb_Activiteiten[[#All],[Subsidiabele_Activiteit]],0),MATCH(SubsidieTabel!Q$1,Tb_Activiteiten[#Headers],0))=1,H79,0),0)</f>
        <v>0</v>
      </c>
      <c r="X79" s="64">
        <f>IFERROR(IF(INDEX(Tb_Activiteiten[#All],MATCH(SubsidieTabel!$A79,Tb_Activiteiten[[#All],[Subsidiabele_Activiteit]],0),MATCH(SubsidieTabel!Q$1,Tb_Activiteiten[#Headers],0))=1,I79,0),0)</f>
        <v>0</v>
      </c>
      <c r="Y79" s="64">
        <f>IFERROR(IF(INDEX(Tb_Activiteiten[#All],MATCH(SubsidieTabel!$A79,Tb_Activiteiten[[#All],[Subsidiabele_Activiteit]],0),MATCH(SubsidieTabel!S$1,Tb_Activiteiten[#Headers],0))=1,H79,0),0)</f>
        <v>0</v>
      </c>
      <c r="Z79" s="64">
        <f>IFERROR(IF(INDEX(Tb_Activiteiten[#All],MATCH(SubsidieTabel!$A79,Tb_Activiteiten[[#All],[Subsidiabele_Activiteit]],0),MATCH(SubsidieTabel!S$1,Tb_Activiteiten[#Headers],0))=1,I79,0),0)</f>
        <v>0</v>
      </c>
      <c r="AA79" s="64">
        <f>IFERROR(IF(INDEX(Tb_Activiteiten[#All],MATCH(SubsidieTabel!$A79,Tb_Activiteiten[[#All],[Subsidiabele_Activiteit]],0),MATCH(SubsidieTabel!O$1,Tb_Activiteiten[#Headers],0))=1,$F79,0),0)</f>
        <v>0</v>
      </c>
      <c r="AB79" s="64">
        <f>IFERROR(IF(INDEX(Tb_Activiteiten[#All],MATCH(SubsidieTabel!$A79,Tb_Activiteiten[[#All],[Subsidiabele_Activiteit]],0),MATCH(SubsidieTabel!O$1,Tb_Activiteiten[#Headers],0))=1,$G79,0),0)</f>
        <v>0</v>
      </c>
    </row>
    <row r="80" spans="1:28" x14ac:dyDescent="0.25">
      <c r="A80" s="63"/>
      <c r="B80" s="63"/>
      <c r="C80" s="63" t="str">
        <f>IFERROR(VLOOKUP($B80,Tb_ProjectKosten[],4,0),"")</f>
        <v/>
      </c>
      <c r="D80" s="63" t="str" cm="1">
        <f t="array" ref="D80">IFERROR(INDEX(Tb_KostenOpties[],MATCH(B80,Tb_KostenOpties[KostenOptie],0),IFERROR(MATCH(Methode_Keuze,Tb_KostenOpties[#Headers],0),2)),"")</f>
        <v/>
      </c>
      <c r="E80" s="266">
        <f>IFERROR(VLOOKUP(B80,Tb_ProjectKosten[[#All],[KostenOmschrijving]:[Forfait_Percentage]],6,0),0)</f>
        <v>0</v>
      </c>
      <c r="F80" s="267">
        <f>SUMIFS('5. Kosten uitvoering project'!R:R,'5. Kosten uitvoering project'!E:E,SubsidieTabel!A80,'5. Kosten uitvoering project'!F:F,SubsidieTabel!B80)</f>
        <v>0</v>
      </c>
      <c r="G80" s="267">
        <f>SUMIFS('5. Kosten uitvoering project'!S:S,'5. Kosten uitvoering project'!E:E,SubsidieTabel!A80,'5. Kosten uitvoering project'!F:F,SubsidieTabel!B80)</f>
        <v>0</v>
      </c>
      <c r="H80" s="267">
        <f>SUMIFS('5. Kosten uitvoering project'!U:U,'5. Kosten uitvoering project'!E:E,SubsidieTabel!A80,'5. Kosten uitvoering project'!F:F,SubsidieTabel!B80)</f>
        <v>0</v>
      </c>
      <c r="I80" s="267">
        <f>SUMIFS('5. Kosten uitvoering project'!V:V,'5. Kosten uitvoering project'!E:E,SubsidieTabel!A80,'5. Kosten uitvoering project'!F:F,SubsidieTabel!B80)</f>
        <v>0</v>
      </c>
      <c r="J80" s="267">
        <f t="shared" si="9"/>
        <v>0</v>
      </c>
      <c r="K80" s="267">
        <f t="shared" si="10"/>
        <v>0</v>
      </c>
      <c r="L80" s="266" t="str">
        <f>IFERROR(VLOOKUP(A80,Lijsten!$AK:$AL,2,0),"")</f>
        <v/>
      </c>
      <c r="M80" s="267">
        <f t="shared" si="11"/>
        <v>0</v>
      </c>
      <c r="N80" s="267">
        <f t="shared" si="12"/>
        <v>0</v>
      </c>
      <c r="O80" s="267">
        <f>IFERROR(IF(INDEX(Tb_Activiteiten[#All],MATCH(SubsidieTabel!$A80,Tb_Activiteiten[[#All],[Subsidiabele_Activiteit]],0),MATCH(SubsidieTabel!O$1,Tb_Activiteiten[#Headers],0))=1,SubsidieTabel!$J80,0),0)</f>
        <v>0</v>
      </c>
      <c r="P80" s="267">
        <f>IFERROR(IF(INDEX(Tb_Activiteiten[#All],MATCH(SubsidieTabel!$A80,Tb_Activiteiten[[#All],[Subsidiabele_Activiteit]],0),MATCH(SubsidieTabel!P$1,Tb_Activiteiten[#Headers],0))=1,SubsidieTabel!$K80,0),0)</f>
        <v>0</v>
      </c>
      <c r="Q80" s="267">
        <f>IFERROR(IF(INDEX(Tb_Activiteiten[#All],MATCH(SubsidieTabel!$A80,Tb_Activiteiten[[#All],[Subsidiabele_Activiteit]],0),MATCH(SubsidieTabel!Q$1,Tb_Activiteiten[#Headers],0))=1,SubsidieTabel!$J80,0),0)</f>
        <v>0</v>
      </c>
      <c r="R80" s="267">
        <f>IFERROR(IF(INDEX(Tb_Activiteiten[#All],MATCH(SubsidieTabel!$A80,Tb_Activiteiten[[#All],[Subsidiabele_Activiteit]],0),MATCH(SubsidieTabel!R$1,Tb_Activiteiten[#Headers],0))=1,SubsidieTabel!$K80,0),0)</f>
        <v>0</v>
      </c>
      <c r="S80" s="267">
        <f>IFERROR(IF(INDEX(Tb_Activiteiten[#All],MATCH(SubsidieTabel!$A80,Tb_Activiteiten[[#All],[Subsidiabele_Activiteit]],0),MATCH(SubsidieTabel!S$1,Tb_Activiteiten[#Headers],0))=1,SubsidieTabel!$J80,0),0)</f>
        <v>0</v>
      </c>
      <c r="T80" s="267">
        <f>IFERROR(IF(INDEX(Tb_Activiteiten[#All],MATCH(SubsidieTabel!$A80,Tb_Activiteiten[[#All],[Subsidiabele_Activiteit]],0),MATCH(SubsidieTabel!T$1,Tb_Activiteiten[#Headers],0))=1,SubsidieTabel!$K80,0),0)</f>
        <v>0</v>
      </c>
      <c r="U80" s="267">
        <f>IFERROR(IF(INDEX(Tb_Activiteiten[#All],MATCH(SubsidieTabel!$A80,Tb_Activiteiten[[#All],[Subsidiabele_Activiteit]],0),MATCH(SubsidieTabel!U$1,Tb_Activiteiten[#Headers],0))=1,SubsidieTabel!$J80,0),0)</f>
        <v>0</v>
      </c>
      <c r="V80" s="267">
        <f>IFERROR(IF(INDEX(Tb_Activiteiten[#All],MATCH(SubsidieTabel!$A80,Tb_Activiteiten[[#All],[Subsidiabele_Activiteit]],0),MATCH(SubsidieTabel!V$1,Tb_Activiteiten[#Headers],0))=1,SubsidieTabel!$K80,0),0)</f>
        <v>0</v>
      </c>
      <c r="W80" s="333">
        <f>IFERROR(IF(INDEX(Tb_Activiteiten[#All],MATCH(SubsidieTabel!$A80,Tb_Activiteiten[[#All],[Subsidiabele_Activiteit]],0),MATCH(SubsidieTabel!Q$1,Tb_Activiteiten[#Headers],0))=1,H80,0),0)</f>
        <v>0</v>
      </c>
      <c r="X80" s="333">
        <f>IFERROR(IF(INDEX(Tb_Activiteiten[#All],MATCH(SubsidieTabel!$A80,Tb_Activiteiten[[#All],[Subsidiabele_Activiteit]],0),MATCH(SubsidieTabel!Q$1,Tb_Activiteiten[#Headers],0))=1,I80,0),0)</f>
        <v>0</v>
      </c>
      <c r="Y80" s="333">
        <f>IFERROR(IF(INDEX(Tb_Activiteiten[#All],MATCH(SubsidieTabel!$A80,Tb_Activiteiten[[#All],[Subsidiabele_Activiteit]],0),MATCH(SubsidieTabel!S$1,Tb_Activiteiten[#Headers],0))=1,H80,0),0)</f>
        <v>0</v>
      </c>
      <c r="Z80" s="333">
        <f>IFERROR(IF(INDEX(Tb_Activiteiten[#All],MATCH(SubsidieTabel!$A80,Tb_Activiteiten[[#All],[Subsidiabele_Activiteit]],0),MATCH(SubsidieTabel!S$1,Tb_Activiteiten[#Headers],0))=1,I80,0),0)</f>
        <v>0</v>
      </c>
      <c r="AA80" s="333">
        <f>IFERROR(IF(INDEX(Tb_Activiteiten[#All],MATCH(SubsidieTabel!$A80,Tb_Activiteiten[[#All],[Subsidiabele_Activiteit]],0),MATCH(SubsidieTabel!O$1,Tb_Activiteiten[#Headers],0))=1,$F80,0),0)</f>
        <v>0</v>
      </c>
      <c r="AB80" s="333">
        <f>IFERROR(IF(INDEX(Tb_Activiteiten[#All],MATCH(SubsidieTabel!$A80,Tb_Activiteiten[[#All],[Subsidiabele_Activiteit]],0),MATCH(SubsidieTabel!O$1,Tb_Activiteiten[#Headers],0))=1,$G80,0),0)</f>
        <v>0</v>
      </c>
    </row>
    <row r="81" spans="1:28" x14ac:dyDescent="0.25">
      <c r="A81" s="12"/>
      <c r="B81" s="12"/>
      <c r="C81" s="12" t="str">
        <f>IFERROR(VLOOKUP($B81,Tb_ProjectKosten[],4,0),"")</f>
        <v/>
      </c>
      <c r="D81" s="12" t="str" cm="1">
        <f t="array" ref="D81">IFERROR(INDEX(Tb_KostenOpties[],MATCH(B81,Tb_KostenOpties[KostenOptie],0),IFERROR(MATCH(Methode_Keuze,Tb_KostenOpties[#Headers],0),2)),"")</f>
        <v/>
      </c>
      <c r="E81" s="264">
        <f>IFERROR(VLOOKUP(B81,Tb_ProjectKosten[[#All],[KostenOmschrijving]:[Forfait_Percentage]],6,0),0)</f>
        <v>0</v>
      </c>
      <c r="F81" s="265">
        <f>SUMIFS('5. Kosten uitvoering project'!R:R,'5. Kosten uitvoering project'!E:E,SubsidieTabel!A81,'5. Kosten uitvoering project'!F:F,SubsidieTabel!B81)</f>
        <v>0</v>
      </c>
      <c r="G81" s="265">
        <f>SUMIFS('5. Kosten uitvoering project'!S:S,'5. Kosten uitvoering project'!E:E,SubsidieTabel!A81,'5. Kosten uitvoering project'!F:F,SubsidieTabel!B81)</f>
        <v>0</v>
      </c>
      <c r="H81" s="265">
        <f>SUMIFS('5. Kosten uitvoering project'!U:U,'5. Kosten uitvoering project'!E:E,SubsidieTabel!A81,'5. Kosten uitvoering project'!F:F,SubsidieTabel!B81)</f>
        <v>0</v>
      </c>
      <c r="I81" s="265">
        <f>SUMIFS('5. Kosten uitvoering project'!V:V,'5. Kosten uitvoering project'!E:E,SubsidieTabel!A81,'5. Kosten uitvoering project'!F:F,SubsidieTabel!B81)</f>
        <v>0</v>
      </c>
      <c r="J81" s="265">
        <f t="shared" si="9"/>
        <v>0</v>
      </c>
      <c r="K81" s="265">
        <f t="shared" si="10"/>
        <v>0</v>
      </c>
      <c r="L81" s="264" t="str">
        <f>IFERROR(VLOOKUP(A81,Lijsten!$AK:$AL,2,0),"")</f>
        <v/>
      </c>
      <c r="M81" s="265">
        <f t="shared" si="11"/>
        <v>0</v>
      </c>
      <c r="N81" s="265">
        <f t="shared" si="12"/>
        <v>0</v>
      </c>
      <c r="O81" s="265">
        <f>IFERROR(IF(INDEX(Tb_Activiteiten[#All],MATCH(SubsidieTabel!$A81,Tb_Activiteiten[[#All],[Subsidiabele_Activiteit]],0),MATCH(SubsidieTabel!O$1,Tb_Activiteiten[#Headers],0))=1,SubsidieTabel!$J81,0),0)</f>
        <v>0</v>
      </c>
      <c r="P81" s="265">
        <f>IFERROR(IF(INDEX(Tb_Activiteiten[#All],MATCH(SubsidieTabel!$A81,Tb_Activiteiten[[#All],[Subsidiabele_Activiteit]],0),MATCH(SubsidieTabel!P$1,Tb_Activiteiten[#Headers],0))=1,SubsidieTabel!$K81,0),0)</f>
        <v>0</v>
      </c>
      <c r="Q81" s="265">
        <f>IFERROR(IF(INDEX(Tb_Activiteiten[#All],MATCH(SubsidieTabel!$A81,Tb_Activiteiten[[#All],[Subsidiabele_Activiteit]],0),MATCH(SubsidieTabel!Q$1,Tb_Activiteiten[#Headers],0))=1,SubsidieTabel!$J81,0),0)</f>
        <v>0</v>
      </c>
      <c r="R81" s="265">
        <f>IFERROR(IF(INDEX(Tb_Activiteiten[#All],MATCH(SubsidieTabel!$A81,Tb_Activiteiten[[#All],[Subsidiabele_Activiteit]],0),MATCH(SubsidieTabel!R$1,Tb_Activiteiten[#Headers],0))=1,SubsidieTabel!$K81,0),0)</f>
        <v>0</v>
      </c>
      <c r="S81" s="265">
        <f>IFERROR(IF(INDEX(Tb_Activiteiten[#All],MATCH(SubsidieTabel!$A81,Tb_Activiteiten[[#All],[Subsidiabele_Activiteit]],0),MATCH(SubsidieTabel!S$1,Tb_Activiteiten[#Headers],0))=1,SubsidieTabel!$J81,0),0)</f>
        <v>0</v>
      </c>
      <c r="T81" s="265">
        <f>IFERROR(IF(INDEX(Tb_Activiteiten[#All],MATCH(SubsidieTabel!$A81,Tb_Activiteiten[[#All],[Subsidiabele_Activiteit]],0),MATCH(SubsidieTabel!T$1,Tb_Activiteiten[#Headers],0))=1,SubsidieTabel!$K81,0),0)</f>
        <v>0</v>
      </c>
      <c r="U81" s="265">
        <f>IFERROR(IF(INDEX(Tb_Activiteiten[#All],MATCH(SubsidieTabel!$A81,Tb_Activiteiten[[#All],[Subsidiabele_Activiteit]],0),MATCH(SubsidieTabel!U$1,Tb_Activiteiten[#Headers],0))=1,SubsidieTabel!$J81,0),0)</f>
        <v>0</v>
      </c>
      <c r="V81" s="265">
        <f>IFERROR(IF(INDEX(Tb_Activiteiten[#All],MATCH(SubsidieTabel!$A81,Tb_Activiteiten[[#All],[Subsidiabele_Activiteit]],0),MATCH(SubsidieTabel!V$1,Tb_Activiteiten[#Headers],0))=1,SubsidieTabel!$K81,0),0)</f>
        <v>0</v>
      </c>
      <c r="W81" s="64">
        <f>IFERROR(IF(INDEX(Tb_Activiteiten[#All],MATCH(SubsidieTabel!$A81,Tb_Activiteiten[[#All],[Subsidiabele_Activiteit]],0),MATCH(SubsidieTabel!Q$1,Tb_Activiteiten[#Headers],0))=1,H81,0),0)</f>
        <v>0</v>
      </c>
      <c r="X81" s="64">
        <f>IFERROR(IF(INDEX(Tb_Activiteiten[#All],MATCH(SubsidieTabel!$A81,Tb_Activiteiten[[#All],[Subsidiabele_Activiteit]],0),MATCH(SubsidieTabel!Q$1,Tb_Activiteiten[#Headers],0))=1,I81,0),0)</f>
        <v>0</v>
      </c>
      <c r="Y81" s="64">
        <f>IFERROR(IF(INDEX(Tb_Activiteiten[#All],MATCH(SubsidieTabel!$A81,Tb_Activiteiten[[#All],[Subsidiabele_Activiteit]],0),MATCH(SubsidieTabel!S$1,Tb_Activiteiten[#Headers],0))=1,H81,0),0)</f>
        <v>0</v>
      </c>
      <c r="Z81" s="64">
        <f>IFERROR(IF(INDEX(Tb_Activiteiten[#All],MATCH(SubsidieTabel!$A81,Tb_Activiteiten[[#All],[Subsidiabele_Activiteit]],0),MATCH(SubsidieTabel!S$1,Tb_Activiteiten[#Headers],0))=1,I81,0),0)</f>
        <v>0</v>
      </c>
      <c r="AA81" s="64">
        <f>IFERROR(IF(INDEX(Tb_Activiteiten[#All],MATCH(SubsidieTabel!$A81,Tb_Activiteiten[[#All],[Subsidiabele_Activiteit]],0),MATCH(SubsidieTabel!O$1,Tb_Activiteiten[#Headers],0))=1,$F81,0),0)</f>
        <v>0</v>
      </c>
      <c r="AB81" s="64">
        <f>IFERROR(IF(INDEX(Tb_Activiteiten[#All],MATCH(SubsidieTabel!$A81,Tb_Activiteiten[[#All],[Subsidiabele_Activiteit]],0),MATCH(SubsidieTabel!O$1,Tb_Activiteiten[#Headers],0))=1,$G81,0),0)</f>
        <v>0</v>
      </c>
    </row>
    <row r="82" spans="1:28" x14ac:dyDescent="0.25">
      <c r="A82" s="63"/>
      <c r="B82" s="63"/>
      <c r="C82" s="63" t="str">
        <f>IFERROR(VLOOKUP($B82,Tb_ProjectKosten[],4,0),"")</f>
        <v/>
      </c>
      <c r="D82" s="63" t="str" cm="1">
        <f t="array" ref="D82">IFERROR(INDEX(Tb_KostenOpties[],MATCH(B82,Tb_KostenOpties[KostenOptie],0),IFERROR(MATCH(Methode_Keuze,Tb_KostenOpties[#Headers],0),2)),"")</f>
        <v/>
      </c>
      <c r="E82" s="266">
        <f>IFERROR(VLOOKUP(B82,Tb_ProjectKosten[[#All],[KostenOmschrijving]:[Forfait_Percentage]],6,0),0)</f>
        <v>0</v>
      </c>
      <c r="F82" s="267">
        <f>SUMIFS('5. Kosten uitvoering project'!R:R,'5. Kosten uitvoering project'!E:E,SubsidieTabel!A82,'5. Kosten uitvoering project'!F:F,SubsidieTabel!B82)</f>
        <v>0</v>
      </c>
      <c r="G82" s="267">
        <f>SUMIFS('5. Kosten uitvoering project'!S:S,'5. Kosten uitvoering project'!E:E,SubsidieTabel!A82,'5. Kosten uitvoering project'!F:F,SubsidieTabel!B82)</f>
        <v>0</v>
      </c>
      <c r="H82" s="267">
        <f>SUMIFS('5. Kosten uitvoering project'!U:U,'5. Kosten uitvoering project'!E:E,SubsidieTabel!A82,'5. Kosten uitvoering project'!F:F,SubsidieTabel!B82)</f>
        <v>0</v>
      </c>
      <c r="I82" s="267">
        <f>SUMIFS('5. Kosten uitvoering project'!V:V,'5. Kosten uitvoering project'!E:E,SubsidieTabel!A82,'5. Kosten uitvoering project'!F:F,SubsidieTabel!B82)</f>
        <v>0</v>
      </c>
      <c r="J82" s="267">
        <f t="shared" si="9"/>
        <v>0</v>
      </c>
      <c r="K82" s="267">
        <f t="shared" si="10"/>
        <v>0</v>
      </c>
      <c r="L82" s="266" t="str">
        <f>IFERROR(VLOOKUP(A82,Lijsten!$AK:$AL,2,0),"")</f>
        <v/>
      </c>
      <c r="M82" s="267">
        <f t="shared" si="11"/>
        <v>0</v>
      </c>
      <c r="N82" s="267">
        <f t="shared" si="12"/>
        <v>0</v>
      </c>
      <c r="O82" s="267">
        <f>IFERROR(IF(INDEX(Tb_Activiteiten[#All],MATCH(SubsidieTabel!$A82,Tb_Activiteiten[[#All],[Subsidiabele_Activiteit]],0),MATCH(SubsidieTabel!O$1,Tb_Activiteiten[#Headers],0))=1,SubsidieTabel!$J82,0),0)</f>
        <v>0</v>
      </c>
      <c r="P82" s="267">
        <f>IFERROR(IF(INDEX(Tb_Activiteiten[#All],MATCH(SubsidieTabel!$A82,Tb_Activiteiten[[#All],[Subsidiabele_Activiteit]],0),MATCH(SubsidieTabel!P$1,Tb_Activiteiten[#Headers],0))=1,SubsidieTabel!$K82,0),0)</f>
        <v>0</v>
      </c>
      <c r="Q82" s="267">
        <f>IFERROR(IF(INDEX(Tb_Activiteiten[#All],MATCH(SubsidieTabel!$A82,Tb_Activiteiten[[#All],[Subsidiabele_Activiteit]],0),MATCH(SubsidieTabel!Q$1,Tb_Activiteiten[#Headers],0))=1,SubsidieTabel!$J82,0),0)</f>
        <v>0</v>
      </c>
      <c r="R82" s="267">
        <f>IFERROR(IF(INDEX(Tb_Activiteiten[#All],MATCH(SubsidieTabel!$A82,Tb_Activiteiten[[#All],[Subsidiabele_Activiteit]],0),MATCH(SubsidieTabel!R$1,Tb_Activiteiten[#Headers],0))=1,SubsidieTabel!$K82,0),0)</f>
        <v>0</v>
      </c>
      <c r="S82" s="267">
        <f>IFERROR(IF(INDEX(Tb_Activiteiten[#All],MATCH(SubsidieTabel!$A82,Tb_Activiteiten[[#All],[Subsidiabele_Activiteit]],0),MATCH(SubsidieTabel!S$1,Tb_Activiteiten[#Headers],0))=1,SubsidieTabel!$J82,0),0)</f>
        <v>0</v>
      </c>
      <c r="T82" s="267">
        <f>IFERROR(IF(INDEX(Tb_Activiteiten[#All],MATCH(SubsidieTabel!$A82,Tb_Activiteiten[[#All],[Subsidiabele_Activiteit]],0),MATCH(SubsidieTabel!T$1,Tb_Activiteiten[#Headers],0))=1,SubsidieTabel!$K82,0),0)</f>
        <v>0</v>
      </c>
      <c r="U82" s="267">
        <f>IFERROR(IF(INDEX(Tb_Activiteiten[#All],MATCH(SubsidieTabel!$A82,Tb_Activiteiten[[#All],[Subsidiabele_Activiteit]],0),MATCH(SubsidieTabel!U$1,Tb_Activiteiten[#Headers],0))=1,SubsidieTabel!$J82,0),0)</f>
        <v>0</v>
      </c>
      <c r="V82" s="267">
        <f>IFERROR(IF(INDEX(Tb_Activiteiten[#All],MATCH(SubsidieTabel!$A82,Tb_Activiteiten[[#All],[Subsidiabele_Activiteit]],0),MATCH(SubsidieTabel!V$1,Tb_Activiteiten[#Headers],0))=1,SubsidieTabel!$K82,0),0)</f>
        <v>0</v>
      </c>
      <c r="W82" s="333">
        <f>IFERROR(IF(INDEX(Tb_Activiteiten[#All],MATCH(SubsidieTabel!$A82,Tb_Activiteiten[[#All],[Subsidiabele_Activiteit]],0),MATCH(SubsidieTabel!Q$1,Tb_Activiteiten[#Headers],0))=1,H82,0),0)</f>
        <v>0</v>
      </c>
      <c r="X82" s="333">
        <f>IFERROR(IF(INDEX(Tb_Activiteiten[#All],MATCH(SubsidieTabel!$A82,Tb_Activiteiten[[#All],[Subsidiabele_Activiteit]],0),MATCH(SubsidieTabel!Q$1,Tb_Activiteiten[#Headers],0))=1,I82,0),0)</f>
        <v>0</v>
      </c>
      <c r="Y82" s="333">
        <f>IFERROR(IF(INDEX(Tb_Activiteiten[#All],MATCH(SubsidieTabel!$A82,Tb_Activiteiten[[#All],[Subsidiabele_Activiteit]],0),MATCH(SubsidieTabel!S$1,Tb_Activiteiten[#Headers],0))=1,H82,0),0)</f>
        <v>0</v>
      </c>
      <c r="Z82" s="333">
        <f>IFERROR(IF(INDEX(Tb_Activiteiten[#All],MATCH(SubsidieTabel!$A82,Tb_Activiteiten[[#All],[Subsidiabele_Activiteit]],0),MATCH(SubsidieTabel!S$1,Tb_Activiteiten[#Headers],0))=1,I82,0),0)</f>
        <v>0</v>
      </c>
      <c r="AA82" s="333">
        <f>IFERROR(IF(INDEX(Tb_Activiteiten[#All],MATCH(SubsidieTabel!$A82,Tb_Activiteiten[[#All],[Subsidiabele_Activiteit]],0),MATCH(SubsidieTabel!O$1,Tb_Activiteiten[#Headers],0))=1,$F82,0),0)</f>
        <v>0</v>
      </c>
      <c r="AB82" s="333">
        <f>IFERROR(IF(INDEX(Tb_Activiteiten[#All],MATCH(SubsidieTabel!$A82,Tb_Activiteiten[[#All],[Subsidiabele_Activiteit]],0),MATCH(SubsidieTabel!O$1,Tb_Activiteiten[#Headers],0))=1,$G82,0),0)</f>
        <v>0</v>
      </c>
    </row>
    <row r="83" spans="1:28" x14ac:dyDescent="0.25">
      <c r="A83" s="12"/>
      <c r="B83" s="12"/>
      <c r="C83" s="12" t="str">
        <f>IFERROR(VLOOKUP($B83,Tb_ProjectKosten[],4,0),"")</f>
        <v/>
      </c>
      <c r="D83" s="12" t="str" cm="1">
        <f t="array" ref="D83">IFERROR(INDEX(Tb_KostenOpties[],MATCH(B83,Tb_KostenOpties[KostenOptie],0),IFERROR(MATCH(Methode_Keuze,Tb_KostenOpties[#Headers],0),2)),"")</f>
        <v/>
      </c>
      <c r="E83" s="264">
        <f>IFERROR(VLOOKUP(B83,Tb_ProjectKosten[[#All],[KostenOmschrijving]:[Forfait_Percentage]],6,0),0)</f>
        <v>0</v>
      </c>
      <c r="F83" s="265">
        <f>SUMIFS('5. Kosten uitvoering project'!R:R,'5. Kosten uitvoering project'!E:E,SubsidieTabel!A83,'5. Kosten uitvoering project'!F:F,SubsidieTabel!B83)</f>
        <v>0</v>
      </c>
      <c r="G83" s="265">
        <f>SUMIFS('5. Kosten uitvoering project'!S:S,'5. Kosten uitvoering project'!E:E,SubsidieTabel!A83,'5. Kosten uitvoering project'!F:F,SubsidieTabel!B83)</f>
        <v>0</v>
      </c>
      <c r="H83" s="265">
        <f>SUMIFS('5. Kosten uitvoering project'!U:U,'5. Kosten uitvoering project'!E:E,SubsidieTabel!A83,'5. Kosten uitvoering project'!F:F,SubsidieTabel!B83)</f>
        <v>0</v>
      </c>
      <c r="I83" s="265">
        <f>SUMIFS('5. Kosten uitvoering project'!V:V,'5. Kosten uitvoering project'!E:E,SubsidieTabel!A83,'5. Kosten uitvoering project'!F:F,SubsidieTabel!B83)</f>
        <v>0</v>
      </c>
      <c r="J83" s="265">
        <f t="shared" si="9"/>
        <v>0</v>
      </c>
      <c r="K83" s="265">
        <f t="shared" si="10"/>
        <v>0</v>
      </c>
      <c r="L83" s="264" t="str">
        <f>IFERROR(VLOOKUP(A83,Lijsten!$AK:$AL,2,0),"")</f>
        <v/>
      </c>
      <c r="M83" s="265">
        <f t="shared" si="11"/>
        <v>0</v>
      </c>
      <c r="N83" s="265">
        <f t="shared" si="12"/>
        <v>0</v>
      </c>
      <c r="O83" s="265">
        <f>IFERROR(IF(INDEX(Tb_Activiteiten[#All],MATCH(SubsidieTabel!$A83,Tb_Activiteiten[[#All],[Subsidiabele_Activiteit]],0),MATCH(SubsidieTabel!O$1,Tb_Activiteiten[#Headers],0))=1,SubsidieTabel!$J83,0),0)</f>
        <v>0</v>
      </c>
      <c r="P83" s="265">
        <f>IFERROR(IF(INDEX(Tb_Activiteiten[#All],MATCH(SubsidieTabel!$A83,Tb_Activiteiten[[#All],[Subsidiabele_Activiteit]],0),MATCH(SubsidieTabel!P$1,Tb_Activiteiten[#Headers],0))=1,SubsidieTabel!$K83,0),0)</f>
        <v>0</v>
      </c>
      <c r="Q83" s="265">
        <f>IFERROR(IF(INDEX(Tb_Activiteiten[#All],MATCH(SubsidieTabel!$A83,Tb_Activiteiten[[#All],[Subsidiabele_Activiteit]],0),MATCH(SubsidieTabel!Q$1,Tb_Activiteiten[#Headers],0))=1,SubsidieTabel!$J83,0),0)</f>
        <v>0</v>
      </c>
      <c r="R83" s="265">
        <f>IFERROR(IF(INDEX(Tb_Activiteiten[#All],MATCH(SubsidieTabel!$A83,Tb_Activiteiten[[#All],[Subsidiabele_Activiteit]],0),MATCH(SubsidieTabel!R$1,Tb_Activiteiten[#Headers],0))=1,SubsidieTabel!$K83,0),0)</f>
        <v>0</v>
      </c>
      <c r="S83" s="265">
        <f>IFERROR(IF(INDEX(Tb_Activiteiten[#All],MATCH(SubsidieTabel!$A83,Tb_Activiteiten[[#All],[Subsidiabele_Activiteit]],0),MATCH(SubsidieTabel!S$1,Tb_Activiteiten[#Headers],0))=1,SubsidieTabel!$J83,0),0)</f>
        <v>0</v>
      </c>
      <c r="T83" s="265">
        <f>IFERROR(IF(INDEX(Tb_Activiteiten[#All],MATCH(SubsidieTabel!$A83,Tb_Activiteiten[[#All],[Subsidiabele_Activiteit]],0),MATCH(SubsidieTabel!T$1,Tb_Activiteiten[#Headers],0))=1,SubsidieTabel!$K83,0),0)</f>
        <v>0</v>
      </c>
      <c r="U83" s="265">
        <f>IFERROR(IF(INDEX(Tb_Activiteiten[#All],MATCH(SubsidieTabel!$A83,Tb_Activiteiten[[#All],[Subsidiabele_Activiteit]],0),MATCH(SubsidieTabel!U$1,Tb_Activiteiten[#Headers],0))=1,SubsidieTabel!$J83,0),0)</f>
        <v>0</v>
      </c>
      <c r="V83" s="265">
        <f>IFERROR(IF(INDEX(Tb_Activiteiten[#All],MATCH(SubsidieTabel!$A83,Tb_Activiteiten[[#All],[Subsidiabele_Activiteit]],0),MATCH(SubsidieTabel!V$1,Tb_Activiteiten[#Headers],0))=1,SubsidieTabel!$K83,0),0)</f>
        <v>0</v>
      </c>
      <c r="W83" s="64">
        <f>IFERROR(IF(INDEX(Tb_Activiteiten[#All],MATCH(SubsidieTabel!$A83,Tb_Activiteiten[[#All],[Subsidiabele_Activiteit]],0),MATCH(SubsidieTabel!Q$1,Tb_Activiteiten[#Headers],0))=1,H83,0),0)</f>
        <v>0</v>
      </c>
      <c r="X83" s="64">
        <f>IFERROR(IF(INDEX(Tb_Activiteiten[#All],MATCH(SubsidieTabel!$A83,Tb_Activiteiten[[#All],[Subsidiabele_Activiteit]],0),MATCH(SubsidieTabel!Q$1,Tb_Activiteiten[#Headers],0))=1,I83,0),0)</f>
        <v>0</v>
      </c>
      <c r="Y83" s="64">
        <f>IFERROR(IF(INDEX(Tb_Activiteiten[#All],MATCH(SubsidieTabel!$A83,Tb_Activiteiten[[#All],[Subsidiabele_Activiteit]],0),MATCH(SubsidieTabel!S$1,Tb_Activiteiten[#Headers],0))=1,H83,0),0)</f>
        <v>0</v>
      </c>
      <c r="Z83" s="64">
        <f>IFERROR(IF(INDEX(Tb_Activiteiten[#All],MATCH(SubsidieTabel!$A83,Tb_Activiteiten[[#All],[Subsidiabele_Activiteit]],0),MATCH(SubsidieTabel!S$1,Tb_Activiteiten[#Headers],0))=1,I83,0),0)</f>
        <v>0</v>
      </c>
      <c r="AA83" s="64">
        <f>IFERROR(IF(INDEX(Tb_Activiteiten[#All],MATCH(SubsidieTabel!$A83,Tb_Activiteiten[[#All],[Subsidiabele_Activiteit]],0),MATCH(SubsidieTabel!O$1,Tb_Activiteiten[#Headers],0))=1,$F83,0),0)</f>
        <v>0</v>
      </c>
      <c r="AB83" s="64">
        <f>IFERROR(IF(INDEX(Tb_Activiteiten[#All],MATCH(SubsidieTabel!$A83,Tb_Activiteiten[[#All],[Subsidiabele_Activiteit]],0),MATCH(SubsidieTabel!O$1,Tb_Activiteiten[#Headers],0))=1,$G83,0),0)</f>
        <v>0</v>
      </c>
    </row>
    <row r="84" spans="1:28" x14ac:dyDescent="0.25">
      <c r="A84" s="63"/>
      <c r="B84" s="63"/>
      <c r="C84" s="63" t="str">
        <f>IFERROR(VLOOKUP($B84,Tb_ProjectKosten[],4,0),"")</f>
        <v/>
      </c>
      <c r="D84" s="63" t="str" cm="1">
        <f t="array" ref="D84">IFERROR(INDEX(Tb_KostenOpties[],MATCH(B84,Tb_KostenOpties[KostenOptie],0),IFERROR(MATCH(Methode_Keuze,Tb_KostenOpties[#Headers],0),2)),"")</f>
        <v/>
      </c>
      <c r="E84" s="266">
        <f>IFERROR(VLOOKUP(B84,Tb_ProjectKosten[[#All],[KostenOmschrijving]:[Forfait_Percentage]],6,0),0)</f>
        <v>0</v>
      </c>
      <c r="F84" s="267">
        <f>SUMIFS('5. Kosten uitvoering project'!R:R,'5. Kosten uitvoering project'!E:E,SubsidieTabel!A84,'5. Kosten uitvoering project'!F:F,SubsidieTabel!B84)</f>
        <v>0</v>
      </c>
      <c r="G84" s="267">
        <f>SUMIFS('5. Kosten uitvoering project'!S:S,'5. Kosten uitvoering project'!E:E,SubsidieTabel!A84,'5. Kosten uitvoering project'!F:F,SubsidieTabel!B84)</f>
        <v>0</v>
      </c>
      <c r="H84" s="267">
        <f>SUMIFS('5. Kosten uitvoering project'!U:U,'5. Kosten uitvoering project'!E:E,SubsidieTabel!A84,'5. Kosten uitvoering project'!F:F,SubsidieTabel!B84)</f>
        <v>0</v>
      </c>
      <c r="I84" s="267">
        <f>SUMIFS('5. Kosten uitvoering project'!V:V,'5. Kosten uitvoering project'!E:E,SubsidieTabel!A84,'5. Kosten uitvoering project'!F:F,SubsidieTabel!B84)</f>
        <v>0</v>
      </c>
      <c r="J84" s="267">
        <f t="shared" si="9"/>
        <v>0</v>
      </c>
      <c r="K84" s="267">
        <f t="shared" si="10"/>
        <v>0</v>
      </c>
      <c r="L84" s="266" t="str">
        <f>IFERROR(VLOOKUP(A84,Lijsten!$AK:$AL,2,0),"")</f>
        <v/>
      </c>
      <c r="M84" s="267">
        <f t="shared" si="11"/>
        <v>0</v>
      </c>
      <c r="N84" s="267">
        <f t="shared" si="12"/>
        <v>0</v>
      </c>
      <c r="O84" s="267">
        <f>IFERROR(IF(INDEX(Tb_Activiteiten[#All],MATCH(SubsidieTabel!$A84,Tb_Activiteiten[[#All],[Subsidiabele_Activiteit]],0),MATCH(SubsidieTabel!O$1,Tb_Activiteiten[#Headers],0))=1,SubsidieTabel!$J84,0),0)</f>
        <v>0</v>
      </c>
      <c r="P84" s="267">
        <f>IFERROR(IF(INDEX(Tb_Activiteiten[#All],MATCH(SubsidieTabel!$A84,Tb_Activiteiten[[#All],[Subsidiabele_Activiteit]],0),MATCH(SubsidieTabel!P$1,Tb_Activiteiten[#Headers],0))=1,SubsidieTabel!$K84,0),0)</f>
        <v>0</v>
      </c>
      <c r="Q84" s="267">
        <f>IFERROR(IF(INDEX(Tb_Activiteiten[#All],MATCH(SubsidieTabel!$A84,Tb_Activiteiten[[#All],[Subsidiabele_Activiteit]],0),MATCH(SubsidieTabel!Q$1,Tb_Activiteiten[#Headers],0))=1,SubsidieTabel!$J84,0),0)</f>
        <v>0</v>
      </c>
      <c r="R84" s="267">
        <f>IFERROR(IF(INDEX(Tb_Activiteiten[#All],MATCH(SubsidieTabel!$A84,Tb_Activiteiten[[#All],[Subsidiabele_Activiteit]],0),MATCH(SubsidieTabel!R$1,Tb_Activiteiten[#Headers],0))=1,SubsidieTabel!$K84,0),0)</f>
        <v>0</v>
      </c>
      <c r="S84" s="267">
        <f>IFERROR(IF(INDEX(Tb_Activiteiten[#All],MATCH(SubsidieTabel!$A84,Tb_Activiteiten[[#All],[Subsidiabele_Activiteit]],0),MATCH(SubsidieTabel!S$1,Tb_Activiteiten[#Headers],0))=1,SubsidieTabel!$J84,0),0)</f>
        <v>0</v>
      </c>
      <c r="T84" s="267">
        <f>IFERROR(IF(INDEX(Tb_Activiteiten[#All],MATCH(SubsidieTabel!$A84,Tb_Activiteiten[[#All],[Subsidiabele_Activiteit]],0),MATCH(SubsidieTabel!T$1,Tb_Activiteiten[#Headers],0))=1,SubsidieTabel!$K84,0),0)</f>
        <v>0</v>
      </c>
      <c r="U84" s="267">
        <f>IFERROR(IF(INDEX(Tb_Activiteiten[#All],MATCH(SubsidieTabel!$A84,Tb_Activiteiten[[#All],[Subsidiabele_Activiteit]],0),MATCH(SubsidieTabel!U$1,Tb_Activiteiten[#Headers],0))=1,SubsidieTabel!$J84,0),0)</f>
        <v>0</v>
      </c>
      <c r="V84" s="267">
        <f>IFERROR(IF(INDEX(Tb_Activiteiten[#All],MATCH(SubsidieTabel!$A84,Tb_Activiteiten[[#All],[Subsidiabele_Activiteit]],0),MATCH(SubsidieTabel!V$1,Tb_Activiteiten[#Headers],0))=1,SubsidieTabel!$K84,0),0)</f>
        <v>0</v>
      </c>
      <c r="W84" s="333">
        <f>IFERROR(IF(INDEX(Tb_Activiteiten[#All],MATCH(SubsidieTabel!$A84,Tb_Activiteiten[[#All],[Subsidiabele_Activiteit]],0),MATCH(SubsidieTabel!Q$1,Tb_Activiteiten[#Headers],0))=1,H84,0),0)</f>
        <v>0</v>
      </c>
      <c r="X84" s="333">
        <f>IFERROR(IF(INDEX(Tb_Activiteiten[#All],MATCH(SubsidieTabel!$A84,Tb_Activiteiten[[#All],[Subsidiabele_Activiteit]],0),MATCH(SubsidieTabel!Q$1,Tb_Activiteiten[#Headers],0))=1,I84,0),0)</f>
        <v>0</v>
      </c>
      <c r="Y84" s="333">
        <f>IFERROR(IF(INDEX(Tb_Activiteiten[#All],MATCH(SubsidieTabel!$A84,Tb_Activiteiten[[#All],[Subsidiabele_Activiteit]],0),MATCH(SubsidieTabel!S$1,Tb_Activiteiten[#Headers],0))=1,H84,0),0)</f>
        <v>0</v>
      </c>
      <c r="Z84" s="333">
        <f>IFERROR(IF(INDEX(Tb_Activiteiten[#All],MATCH(SubsidieTabel!$A84,Tb_Activiteiten[[#All],[Subsidiabele_Activiteit]],0),MATCH(SubsidieTabel!S$1,Tb_Activiteiten[#Headers],0))=1,I84,0),0)</f>
        <v>0</v>
      </c>
      <c r="AA84" s="333">
        <f>IFERROR(IF(INDEX(Tb_Activiteiten[#All],MATCH(SubsidieTabel!$A84,Tb_Activiteiten[[#All],[Subsidiabele_Activiteit]],0),MATCH(SubsidieTabel!O$1,Tb_Activiteiten[#Headers],0))=1,$F84,0),0)</f>
        <v>0</v>
      </c>
      <c r="AB84" s="333">
        <f>IFERROR(IF(INDEX(Tb_Activiteiten[#All],MATCH(SubsidieTabel!$A84,Tb_Activiteiten[[#All],[Subsidiabele_Activiteit]],0),MATCH(SubsidieTabel!O$1,Tb_Activiteiten[#Headers],0))=1,$G84,0),0)</f>
        <v>0</v>
      </c>
    </row>
    <row r="85" spans="1:28" x14ac:dyDescent="0.25">
      <c r="A85" s="12"/>
      <c r="B85" s="12"/>
      <c r="C85" s="12" t="str">
        <f>IFERROR(VLOOKUP($B85,Tb_ProjectKosten[],4,0),"")</f>
        <v/>
      </c>
      <c r="D85" s="12" t="str" cm="1">
        <f t="array" ref="D85">IFERROR(INDEX(Tb_KostenOpties[],MATCH(B85,Tb_KostenOpties[KostenOptie],0),IFERROR(MATCH(Methode_Keuze,Tb_KostenOpties[#Headers],0),2)),"")</f>
        <v/>
      </c>
      <c r="E85" s="264">
        <f>IFERROR(VLOOKUP(B85,Tb_ProjectKosten[[#All],[KostenOmschrijving]:[Forfait_Percentage]],6,0),0)</f>
        <v>0</v>
      </c>
      <c r="F85" s="265">
        <f>SUMIFS('5. Kosten uitvoering project'!R:R,'5. Kosten uitvoering project'!E:E,SubsidieTabel!A85,'5. Kosten uitvoering project'!F:F,SubsidieTabel!B85)</f>
        <v>0</v>
      </c>
      <c r="G85" s="265">
        <f>SUMIFS('5. Kosten uitvoering project'!S:S,'5. Kosten uitvoering project'!E:E,SubsidieTabel!A85,'5. Kosten uitvoering project'!F:F,SubsidieTabel!B85)</f>
        <v>0</v>
      </c>
      <c r="H85" s="265">
        <f>SUMIFS('5. Kosten uitvoering project'!U:U,'5. Kosten uitvoering project'!E:E,SubsidieTabel!A85,'5. Kosten uitvoering project'!F:F,SubsidieTabel!B85)</f>
        <v>0</v>
      </c>
      <c r="I85" s="265">
        <f>SUMIFS('5. Kosten uitvoering project'!V:V,'5. Kosten uitvoering project'!E:E,SubsidieTabel!A85,'5. Kosten uitvoering project'!F:F,SubsidieTabel!B85)</f>
        <v>0</v>
      </c>
      <c r="J85" s="265">
        <f t="shared" si="9"/>
        <v>0</v>
      </c>
      <c r="K85" s="265">
        <f t="shared" si="10"/>
        <v>0</v>
      </c>
      <c r="L85" s="264" t="str">
        <f>IFERROR(VLOOKUP(A85,Lijsten!$AK:$AL,2,0),"")</f>
        <v/>
      </c>
      <c r="M85" s="265">
        <f t="shared" si="11"/>
        <v>0</v>
      </c>
      <c r="N85" s="265">
        <f t="shared" si="12"/>
        <v>0</v>
      </c>
      <c r="O85" s="265">
        <f>IFERROR(IF(INDEX(Tb_Activiteiten[#All],MATCH(SubsidieTabel!$A85,Tb_Activiteiten[[#All],[Subsidiabele_Activiteit]],0),MATCH(SubsidieTabel!O$1,Tb_Activiteiten[#Headers],0))=1,SubsidieTabel!$J85,0),0)</f>
        <v>0</v>
      </c>
      <c r="P85" s="265">
        <f>IFERROR(IF(INDEX(Tb_Activiteiten[#All],MATCH(SubsidieTabel!$A85,Tb_Activiteiten[[#All],[Subsidiabele_Activiteit]],0),MATCH(SubsidieTabel!P$1,Tb_Activiteiten[#Headers],0))=1,SubsidieTabel!$K85,0),0)</f>
        <v>0</v>
      </c>
      <c r="Q85" s="265">
        <f>IFERROR(IF(INDEX(Tb_Activiteiten[#All],MATCH(SubsidieTabel!$A85,Tb_Activiteiten[[#All],[Subsidiabele_Activiteit]],0),MATCH(SubsidieTabel!Q$1,Tb_Activiteiten[#Headers],0))=1,SubsidieTabel!$J85,0),0)</f>
        <v>0</v>
      </c>
      <c r="R85" s="265">
        <f>IFERROR(IF(INDEX(Tb_Activiteiten[#All],MATCH(SubsidieTabel!$A85,Tb_Activiteiten[[#All],[Subsidiabele_Activiteit]],0),MATCH(SubsidieTabel!R$1,Tb_Activiteiten[#Headers],0))=1,SubsidieTabel!$K85,0),0)</f>
        <v>0</v>
      </c>
      <c r="S85" s="265">
        <f>IFERROR(IF(INDEX(Tb_Activiteiten[#All],MATCH(SubsidieTabel!$A85,Tb_Activiteiten[[#All],[Subsidiabele_Activiteit]],0),MATCH(SubsidieTabel!S$1,Tb_Activiteiten[#Headers],0))=1,SubsidieTabel!$J85,0),0)</f>
        <v>0</v>
      </c>
      <c r="T85" s="265">
        <f>IFERROR(IF(INDEX(Tb_Activiteiten[#All],MATCH(SubsidieTabel!$A85,Tb_Activiteiten[[#All],[Subsidiabele_Activiteit]],0),MATCH(SubsidieTabel!T$1,Tb_Activiteiten[#Headers],0))=1,SubsidieTabel!$K85,0),0)</f>
        <v>0</v>
      </c>
      <c r="U85" s="265">
        <f>IFERROR(IF(INDEX(Tb_Activiteiten[#All],MATCH(SubsidieTabel!$A85,Tb_Activiteiten[[#All],[Subsidiabele_Activiteit]],0),MATCH(SubsidieTabel!U$1,Tb_Activiteiten[#Headers],0))=1,SubsidieTabel!$J85,0),0)</f>
        <v>0</v>
      </c>
      <c r="V85" s="265">
        <f>IFERROR(IF(INDEX(Tb_Activiteiten[#All],MATCH(SubsidieTabel!$A85,Tb_Activiteiten[[#All],[Subsidiabele_Activiteit]],0),MATCH(SubsidieTabel!V$1,Tb_Activiteiten[#Headers],0))=1,SubsidieTabel!$K85,0),0)</f>
        <v>0</v>
      </c>
      <c r="W85" s="64">
        <f>IFERROR(IF(INDEX(Tb_Activiteiten[#All],MATCH(SubsidieTabel!$A85,Tb_Activiteiten[[#All],[Subsidiabele_Activiteit]],0),MATCH(SubsidieTabel!Q$1,Tb_Activiteiten[#Headers],0))=1,H85,0),0)</f>
        <v>0</v>
      </c>
      <c r="X85" s="64">
        <f>IFERROR(IF(INDEX(Tb_Activiteiten[#All],MATCH(SubsidieTabel!$A85,Tb_Activiteiten[[#All],[Subsidiabele_Activiteit]],0),MATCH(SubsidieTabel!Q$1,Tb_Activiteiten[#Headers],0))=1,I85,0),0)</f>
        <v>0</v>
      </c>
      <c r="Y85" s="64">
        <f>IFERROR(IF(INDEX(Tb_Activiteiten[#All],MATCH(SubsidieTabel!$A85,Tb_Activiteiten[[#All],[Subsidiabele_Activiteit]],0),MATCH(SubsidieTabel!S$1,Tb_Activiteiten[#Headers],0))=1,H85,0),0)</f>
        <v>0</v>
      </c>
      <c r="Z85" s="64">
        <f>IFERROR(IF(INDEX(Tb_Activiteiten[#All],MATCH(SubsidieTabel!$A85,Tb_Activiteiten[[#All],[Subsidiabele_Activiteit]],0),MATCH(SubsidieTabel!S$1,Tb_Activiteiten[#Headers],0))=1,I85,0),0)</f>
        <v>0</v>
      </c>
      <c r="AA85" s="64">
        <f>IFERROR(IF(INDEX(Tb_Activiteiten[#All],MATCH(SubsidieTabel!$A85,Tb_Activiteiten[[#All],[Subsidiabele_Activiteit]],0),MATCH(SubsidieTabel!O$1,Tb_Activiteiten[#Headers],0))=1,$F85,0),0)</f>
        <v>0</v>
      </c>
      <c r="AB85" s="64">
        <f>IFERROR(IF(INDEX(Tb_Activiteiten[#All],MATCH(SubsidieTabel!$A85,Tb_Activiteiten[[#All],[Subsidiabele_Activiteit]],0),MATCH(SubsidieTabel!O$1,Tb_Activiteiten[#Headers],0))=1,$G85,0),0)</f>
        <v>0</v>
      </c>
    </row>
    <row r="86" spans="1:28" x14ac:dyDescent="0.25">
      <c r="A86" s="63"/>
      <c r="B86" s="63"/>
      <c r="C86" s="63" t="str">
        <f>IFERROR(VLOOKUP($B86,Tb_ProjectKosten[],4,0),"")</f>
        <v/>
      </c>
      <c r="D86" s="63" t="str" cm="1">
        <f t="array" ref="D86">IFERROR(INDEX(Tb_KostenOpties[],MATCH(B86,Tb_KostenOpties[KostenOptie],0),IFERROR(MATCH(Methode_Keuze,Tb_KostenOpties[#Headers],0),2)),"")</f>
        <v/>
      </c>
      <c r="E86" s="266">
        <f>IFERROR(VLOOKUP(B86,Tb_ProjectKosten[[#All],[KostenOmschrijving]:[Forfait_Percentage]],6,0),0)</f>
        <v>0</v>
      </c>
      <c r="F86" s="267">
        <f>SUMIFS('5. Kosten uitvoering project'!R:R,'5. Kosten uitvoering project'!E:E,SubsidieTabel!A86,'5. Kosten uitvoering project'!F:F,SubsidieTabel!B86)</f>
        <v>0</v>
      </c>
      <c r="G86" s="267">
        <f>SUMIFS('5. Kosten uitvoering project'!S:S,'5. Kosten uitvoering project'!E:E,SubsidieTabel!A86,'5. Kosten uitvoering project'!F:F,SubsidieTabel!B86)</f>
        <v>0</v>
      </c>
      <c r="H86" s="267">
        <f>SUMIFS('5. Kosten uitvoering project'!U:U,'5. Kosten uitvoering project'!E:E,SubsidieTabel!A86,'5. Kosten uitvoering project'!F:F,SubsidieTabel!B86)</f>
        <v>0</v>
      </c>
      <c r="I86" s="267">
        <f>SUMIFS('5. Kosten uitvoering project'!V:V,'5. Kosten uitvoering project'!E:E,SubsidieTabel!A86,'5. Kosten uitvoering project'!F:F,SubsidieTabel!B86)</f>
        <v>0</v>
      </c>
      <c r="J86" s="267">
        <f t="shared" si="9"/>
        <v>0</v>
      </c>
      <c r="K86" s="267">
        <f t="shared" si="10"/>
        <v>0</v>
      </c>
      <c r="L86" s="266" t="str">
        <f>IFERROR(VLOOKUP(A86,Lijsten!$AK:$AL,2,0),"")</f>
        <v/>
      </c>
      <c r="M86" s="267">
        <f t="shared" si="11"/>
        <v>0</v>
      </c>
      <c r="N86" s="267">
        <f t="shared" si="12"/>
        <v>0</v>
      </c>
      <c r="O86" s="267">
        <f>IFERROR(IF(INDEX(Tb_Activiteiten[#All],MATCH(SubsidieTabel!$A86,Tb_Activiteiten[[#All],[Subsidiabele_Activiteit]],0),MATCH(SubsidieTabel!O$1,Tb_Activiteiten[#Headers],0))=1,SubsidieTabel!$J86,0),0)</f>
        <v>0</v>
      </c>
      <c r="P86" s="267">
        <f>IFERROR(IF(INDEX(Tb_Activiteiten[#All],MATCH(SubsidieTabel!$A86,Tb_Activiteiten[[#All],[Subsidiabele_Activiteit]],0),MATCH(SubsidieTabel!P$1,Tb_Activiteiten[#Headers],0))=1,SubsidieTabel!$K86,0),0)</f>
        <v>0</v>
      </c>
      <c r="Q86" s="267">
        <f>IFERROR(IF(INDEX(Tb_Activiteiten[#All],MATCH(SubsidieTabel!$A86,Tb_Activiteiten[[#All],[Subsidiabele_Activiteit]],0),MATCH(SubsidieTabel!Q$1,Tb_Activiteiten[#Headers],0))=1,SubsidieTabel!$J86,0),0)</f>
        <v>0</v>
      </c>
      <c r="R86" s="267">
        <f>IFERROR(IF(INDEX(Tb_Activiteiten[#All],MATCH(SubsidieTabel!$A86,Tb_Activiteiten[[#All],[Subsidiabele_Activiteit]],0),MATCH(SubsidieTabel!R$1,Tb_Activiteiten[#Headers],0))=1,SubsidieTabel!$K86,0),0)</f>
        <v>0</v>
      </c>
      <c r="S86" s="267">
        <f>IFERROR(IF(INDEX(Tb_Activiteiten[#All],MATCH(SubsidieTabel!$A86,Tb_Activiteiten[[#All],[Subsidiabele_Activiteit]],0),MATCH(SubsidieTabel!S$1,Tb_Activiteiten[#Headers],0))=1,SubsidieTabel!$J86,0),0)</f>
        <v>0</v>
      </c>
      <c r="T86" s="267">
        <f>IFERROR(IF(INDEX(Tb_Activiteiten[#All],MATCH(SubsidieTabel!$A86,Tb_Activiteiten[[#All],[Subsidiabele_Activiteit]],0),MATCH(SubsidieTabel!T$1,Tb_Activiteiten[#Headers],0))=1,SubsidieTabel!$K86,0),0)</f>
        <v>0</v>
      </c>
      <c r="U86" s="267">
        <f>IFERROR(IF(INDEX(Tb_Activiteiten[#All],MATCH(SubsidieTabel!$A86,Tb_Activiteiten[[#All],[Subsidiabele_Activiteit]],0),MATCH(SubsidieTabel!U$1,Tb_Activiteiten[#Headers],0))=1,SubsidieTabel!$J86,0),0)</f>
        <v>0</v>
      </c>
      <c r="V86" s="267">
        <f>IFERROR(IF(INDEX(Tb_Activiteiten[#All],MATCH(SubsidieTabel!$A86,Tb_Activiteiten[[#All],[Subsidiabele_Activiteit]],0),MATCH(SubsidieTabel!V$1,Tb_Activiteiten[#Headers],0))=1,SubsidieTabel!$K86,0),0)</f>
        <v>0</v>
      </c>
      <c r="W86" s="333">
        <f>IFERROR(IF(INDEX(Tb_Activiteiten[#All],MATCH(SubsidieTabel!$A86,Tb_Activiteiten[[#All],[Subsidiabele_Activiteit]],0),MATCH(SubsidieTabel!Q$1,Tb_Activiteiten[#Headers],0))=1,H86,0),0)</f>
        <v>0</v>
      </c>
      <c r="X86" s="333">
        <f>IFERROR(IF(INDEX(Tb_Activiteiten[#All],MATCH(SubsidieTabel!$A86,Tb_Activiteiten[[#All],[Subsidiabele_Activiteit]],0),MATCH(SubsidieTabel!Q$1,Tb_Activiteiten[#Headers],0))=1,I86,0),0)</f>
        <v>0</v>
      </c>
      <c r="Y86" s="333">
        <f>IFERROR(IF(INDEX(Tb_Activiteiten[#All],MATCH(SubsidieTabel!$A86,Tb_Activiteiten[[#All],[Subsidiabele_Activiteit]],0),MATCH(SubsidieTabel!S$1,Tb_Activiteiten[#Headers],0))=1,H86,0),0)</f>
        <v>0</v>
      </c>
      <c r="Z86" s="333">
        <f>IFERROR(IF(INDEX(Tb_Activiteiten[#All],MATCH(SubsidieTabel!$A86,Tb_Activiteiten[[#All],[Subsidiabele_Activiteit]],0),MATCH(SubsidieTabel!S$1,Tb_Activiteiten[#Headers],0))=1,I86,0),0)</f>
        <v>0</v>
      </c>
      <c r="AA86" s="333">
        <f>IFERROR(IF(INDEX(Tb_Activiteiten[#All],MATCH(SubsidieTabel!$A86,Tb_Activiteiten[[#All],[Subsidiabele_Activiteit]],0),MATCH(SubsidieTabel!O$1,Tb_Activiteiten[#Headers],0))=1,$F86,0),0)</f>
        <v>0</v>
      </c>
      <c r="AB86" s="333">
        <f>IFERROR(IF(INDEX(Tb_Activiteiten[#All],MATCH(SubsidieTabel!$A86,Tb_Activiteiten[[#All],[Subsidiabele_Activiteit]],0),MATCH(SubsidieTabel!O$1,Tb_Activiteiten[#Headers],0))=1,$G86,0),0)</f>
        <v>0</v>
      </c>
    </row>
    <row r="87" spans="1:28" x14ac:dyDescent="0.25">
      <c r="A87" s="12"/>
      <c r="B87" s="12"/>
      <c r="C87" s="12" t="str">
        <f>IFERROR(VLOOKUP($B87,Tb_ProjectKosten[],4,0),"")</f>
        <v/>
      </c>
      <c r="D87" s="12" t="str" cm="1">
        <f t="array" ref="D87">IFERROR(INDEX(Tb_KostenOpties[],MATCH(B87,Tb_KostenOpties[KostenOptie],0),IFERROR(MATCH(Methode_Keuze,Tb_KostenOpties[#Headers],0),2)),"")</f>
        <v/>
      </c>
      <c r="E87" s="264">
        <f>IFERROR(VLOOKUP(B87,Tb_ProjectKosten[[#All],[KostenOmschrijving]:[Forfait_Percentage]],6,0),0)</f>
        <v>0</v>
      </c>
      <c r="F87" s="265">
        <f>SUMIFS('5. Kosten uitvoering project'!R:R,'5. Kosten uitvoering project'!E:E,SubsidieTabel!A87,'5. Kosten uitvoering project'!F:F,SubsidieTabel!B87)</f>
        <v>0</v>
      </c>
      <c r="G87" s="265">
        <f>SUMIFS('5. Kosten uitvoering project'!S:S,'5. Kosten uitvoering project'!E:E,SubsidieTabel!A87,'5. Kosten uitvoering project'!F:F,SubsidieTabel!B87)</f>
        <v>0</v>
      </c>
      <c r="H87" s="265">
        <f>SUMIFS('5. Kosten uitvoering project'!U:U,'5. Kosten uitvoering project'!E:E,SubsidieTabel!A87,'5. Kosten uitvoering project'!F:F,SubsidieTabel!B87)</f>
        <v>0</v>
      </c>
      <c r="I87" s="265">
        <f>SUMIFS('5. Kosten uitvoering project'!V:V,'5. Kosten uitvoering project'!E:E,SubsidieTabel!A87,'5. Kosten uitvoering project'!F:F,SubsidieTabel!B87)</f>
        <v>0</v>
      </c>
      <c r="J87" s="265">
        <f t="shared" si="9"/>
        <v>0</v>
      </c>
      <c r="K87" s="265">
        <f t="shared" si="10"/>
        <v>0</v>
      </c>
      <c r="L87" s="264" t="str">
        <f>IFERROR(VLOOKUP(A87,Lijsten!$AK:$AL,2,0),"")</f>
        <v/>
      </c>
      <c r="M87" s="265">
        <f t="shared" si="11"/>
        <v>0</v>
      </c>
      <c r="N87" s="265">
        <f t="shared" si="12"/>
        <v>0</v>
      </c>
      <c r="O87" s="265">
        <f>IFERROR(IF(INDEX(Tb_Activiteiten[#All],MATCH(SubsidieTabel!$A87,Tb_Activiteiten[[#All],[Subsidiabele_Activiteit]],0),MATCH(SubsidieTabel!O$1,Tb_Activiteiten[#Headers],0))=1,SubsidieTabel!$J87,0),0)</f>
        <v>0</v>
      </c>
      <c r="P87" s="265">
        <f>IFERROR(IF(INDEX(Tb_Activiteiten[#All],MATCH(SubsidieTabel!$A87,Tb_Activiteiten[[#All],[Subsidiabele_Activiteit]],0),MATCH(SubsidieTabel!P$1,Tb_Activiteiten[#Headers],0))=1,SubsidieTabel!$K87,0),0)</f>
        <v>0</v>
      </c>
      <c r="Q87" s="265">
        <f>IFERROR(IF(INDEX(Tb_Activiteiten[#All],MATCH(SubsidieTabel!$A87,Tb_Activiteiten[[#All],[Subsidiabele_Activiteit]],0),MATCH(SubsidieTabel!Q$1,Tb_Activiteiten[#Headers],0))=1,SubsidieTabel!$J87,0),0)</f>
        <v>0</v>
      </c>
      <c r="R87" s="265">
        <f>IFERROR(IF(INDEX(Tb_Activiteiten[#All],MATCH(SubsidieTabel!$A87,Tb_Activiteiten[[#All],[Subsidiabele_Activiteit]],0),MATCH(SubsidieTabel!R$1,Tb_Activiteiten[#Headers],0))=1,SubsidieTabel!$K87,0),0)</f>
        <v>0</v>
      </c>
      <c r="S87" s="265">
        <f>IFERROR(IF(INDEX(Tb_Activiteiten[#All],MATCH(SubsidieTabel!$A87,Tb_Activiteiten[[#All],[Subsidiabele_Activiteit]],0),MATCH(SubsidieTabel!S$1,Tb_Activiteiten[#Headers],0))=1,SubsidieTabel!$J87,0),0)</f>
        <v>0</v>
      </c>
      <c r="T87" s="265">
        <f>IFERROR(IF(INDEX(Tb_Activiteiten[#All],MATCH(SubsidieTabel!$A87,Tb_Activiteiten[[#All],[Subsidiabele_Activiteit]],0),MATCH(SubsidieTabel!T$1,Tb_Activiteiten[#Headers],0))=1,SubsidieTabel!$K87,0),0)</f>
        <v>0</v>
      </c>
      <c r="U87" s="265">
        <f>IFERROR(IF(INDEX(Tb_Activiteiten[#All],MATCH(SubsidieTabel!$A87,Tb_Activiteiten[[#All],[Subsidiabele_Activiteit]],0),MATCH(SubsidieTabel!U$1,Tb_Activiteiten[#Headers],0))=1,SubsidieTabel!$J87,0),0)</f>
        <v>0</v>
      </c>
      <c r="V87" s="265">
        <f>IFERROR(IF(INDEX(Tb_Activiteiten[#All],MATCH(SubsidieTabel!$A87,Tb_Activiteiten[[#All],[Subsidiabele_Activiteit]],0),MATCH(SubsidieTabel!V$1,Tb_Activiteiten[#Headers],0))=1,SubsidieTabel!$K87,0),0)</f>
        <v>0</v>
      </c>
      <c r="W87" s="64">
        <f>IFERROR(IF(INDEX(Tb_Activiteiten[#All],MATCH(SubsidieTabel!$A87,Tb_Activiteiten[[#All],[Subsidiabele_Activiteit]],0),MATCH(SubsidieTabel!Q$1,Tb_Activiteiten[#Headers],0))=1,H87,0),0)</f>
        <v>0</v>
      </c>
      <c r="X87" s="64">
        <f>IFERROR(IF(INDEX(Tb_Activiteiten[#All],MATCH(SubsidieTabel!$A87,Tb_Activiteiten[[#All],[Subsidiabele_Activiteit]],0),MATCH(SubsidieTabel!Q$1,Tb_Activiteiten[#Headers],0))=1,I87,0),0)</f>
        <v>0</v>
      </c>
      <c r="Y87" s="64">
        <f>IFERROR(IF(INDEX(Tb_Activiteiten[#All],MATCH(SubsidieTabel!$A87,Tb_Activiteiten[[#All],[Subsidiabele_Activiteit]],0),MATCH(SubsidieTabel!S$1,Tb_Activiteiten[#Headers],0))=1,H87,0),0)</f>
        <v>0</v>
      </c>
      <c r="Z87" s="64">
        <f>IFERROR(IF(INDEX(Tb_Activiteiten[#All],MATCH(SubsidieTabel!$A87,Tb_Activiteiten[[#All],[Subsidiabele_Activiteit]],0),MATCH(SubsidieTabel!S$1,Tb_Activiteiten[#Headers],0))=1,I87,0),0)</f>
        <v>0</v>
      </c>
      <c r="AA87" s="64">
        <f>IFERROR(IF(INDEX(Tb_Activiteiten[#All],MATCH(SubsidieTabel!$A87,Tb_Activiteiten[[#All],[Subsidiabele_Activiteit]],0),MATCH(SubsidieTabel!O$1,Tb_Activiteiten[#Headers],0))=1,$F87,0),0)</f>
        <v>0</v>
      </c>
      <c r="AB87" s="64">
        <f>IFERROR(IF(INDEX(Tb_Activiteiten[#All],MATCH(SubsidieTabel!$A87,Tb_Activiteiten[[#All],[Subsidiabele_Activiteit]],0),MATCH(SubsidieTabel!O$1,Tb_Activiteiten[#Headers],0))=1,$G87,0),0)</f>
        <v>0</v>
      </c>
    </row>
    <row r="88" spans="1:28" x14ac:dyDescent="0.25">
      <c r="A88" s="63"/>
      <c r="B88" s="63"/>
      <c r="C88" s="63" t="str">
        <f>IFERROR(VLOOKUP($B88,Tb_ProjectKosten[],4,0),"")</f>
        <v/>
      </c>
      <c r="D88" s="63" t="str" cm="1">
        <f t="array" ref="D88">IFERROR(INDEX(Tb_KostenOpties[],MATCH(B88,Tb_KostenOpties[KostenOptie],0),IFERROR(MATCH(Methode_Keuze,Tb_KostenOpties[#Headers],0),2)),"")</f>
        <v/>
      </c>
      <c r="E88" s="266">
        <f>IFERROR(VLOOKUP(B88,Tb_ProjectKosten[[#All],[KostenOmschrijving]:[Forfait_Percentage]],6,0),0)</f>
        <v>0</v>
      </c>
      <c r="F88" s="267">
        <f>SUMIFS('5. Kosten uitvoering project'!R:R,'5. Kosten uitvoering project'!E:E,SubsidieTabel!A88,'5. Kosten uitvoering project'!F:F,SubsidieTabel!B88)</f>
        <v>0</v>
      </c>
      <c r="G88" s="267">
        <f>SUMIFS('5. Kosten uitvoering project'!S:S,'5. Kosten uitvoering project'!E:E,SubsidieTabel!A88,'5. Kosten uitvoering project'!F:F,SubsidieTabel!B88)</f>
        <v>0</v>
      </c>
      <c r="H88" s="267">
        <f>SUMIFS('5. Kosten uitvoering project'!U:U,'5. Kosten uitvoering project'!E:E,SubsidieTabel!A88,'5. Kosten uitvoering project'!F:F,SubsidieTabel!B88)</f>
        <v>0</v>
      </c>
      <c r="I88" s="267">
        <f>SUMIFS('5. Kosten uitvoering project'!V:V,'5. Kosten uitvoering project'!E:E,SubsidieTabel!A88,'5. Kosten uitvoering project'!F:F,SubsidieTabel!B88)</f>
        <v>0</v>
      </c>
      <c r="J88" s="267">
        <f t="shared" si="9"/>
        <v>0</v>
      </c>
      <c r="K88" s="267">
        <f t="shared" si="10"/>
        <v>0</v>
      </c>
      <c r="L88" s="266" t="str">
        <f>IFERROR(VLOOKUP(A88,Lijsten!$AK:$AL,2,0),"")</f>
        <v/>
      </c>
      <c r="M88" s="267">
        <f t="shared" si="11"/>
        <v>0</v>
      </c>
      <c r="N88" s="267">
        <f t="shared" si="12"/>
        <v>0</v>
      </c>
      <c r="O88" s="267">
        <f>IFERROR(IF(INDEX(Tb_Activiteiten[#All],MATCH(SubsidieTabel!$A88,Tb_Activiteiten[[#All],[Subsidiabele_Activiteit]],0),MATCH(SubsidieTabel!O$1,Tb_Activiteiten[#Headers],0))=1,SubsidieTabel!$J88,0),0)</f>
        <v>0</v>
      </c>
      <c r="P88" s="267">
        <f>IFERROR(IF(INDEX(Tb_Activiteiten[#All],MATCH(SubsidieTabel!$A88,Tb_Activiteiten[[#All],[Subsidiabele_Activiteit]],0),MATCH(SubsidieTabel!P$1,Tb_Activiteiten[#Headers],0))=1,SubsidieTabel!$K88,0),0)</f>
        <v>0</v>
      </c>
      <c r="Q88" s="267">
        <f>IFERROR(IF(INDEX(Tb_Activiteiten[#All],MATCH(SubsidieTabel!$A88,Tb_Activiteiten[[#All],[Subsidiabele_Activiteit]],0),MATCH(SubsidieTabel!Q$1,Tb_Activiteiten[#Headers],0))=1,SubsidieTabel!$J88,0),0)</f>
        <v>0</v>
      </c>
      <c r="R88" s="267">
        <f>IFERROR(IF(INDEX(Tb_Activiteiten[#All],MATCH(SubsidieTabel!$A88,Tb_Activiteiten[[#All],[Subsidiabele_Activiteit]],0),MATCH(SubsidieTabel!R$1,Tb_Activiteiten[#Headers],0))=1,SubsidieTabel!$K88,0),0)</f>
        <v>0</v>
      </c>
      <c r="S88" s="267">
        <f>IFERROR(IF(INDEX(Tb_Activiteiten[#All],MATCH(SubsidieTabel!$A88,Tb_Activiteiten[[#All],[Subsidiabele_Activiteit]],0),MATCH(SubsidieTabel!S$1,Tb_Activiteiten[#Headers],0))=1,SubsidieTabel!$J88,0),0)</f>
        <v>0</v>
      </c>
      <c r="T88" s="267">
        <f>IFERROR(IF(INDEX(Tb_Activiteiten[#All],MATCH(SubsidieTabel!$A88,Tb_Activiteiten[[#All],[Subsidiabele_Activiteit]],0),MATCH(SubsidieTabel!T$1,Tb_Activiteiten[#Headers],0))=1,SubsidieTabel!$K88,0),0)</f>
        <v>0</v>
      </c>
      <c r="U88" s="267">
        <f>IFERROR(IF(INDEX(Tb_Activiteiten[#All],MATCH(SubsidieTabel!$A88,Tb_Activiteiten[[#All],[Subsidiabele_Activiteit]],0),MATCH(SubsidieTabel!U$1,Tb_Activiteiten[#Headers],0))=1,SubsidieTabel!$J88,0),0)</f>
        <v>0</v>
      </c>
      <c r="V88" s="267">
        <f>IFERROR(IF(INDEX(Tb_Activiteiten[#All],MATCH(SubsidieTabel!$A88,Tb_Activiteiten[[#All],[Subsidiabele_Activiteit]],0),MATCH(SubsidieTabel!V$1,Tb_Activiteiten[#Headers],0))=1,SubsidieTabel!$K88,0),0)</f>
        <v>0</v>
      </c>
      <c r="W88" s="333">
        <f>IFERROR(IF(INDEX(Tb_Activiteiten[#All],MATCH(SubsidieTabel!$A88,Tb_Activiteiten[[#All],[Subsidiabele_Activiteit]],0),MATCH(SubsidieTabel!Q$1,Tb_Activiteiten[#Headers],0))=1,H88,0),0)</f>
        <v>0</v>
      </c>
      <c r="X88" s="333">
        <f>IFERROR(IF(INDEX(Tb_Activiteiten[#All],MATCH(SubsidieTabel!$A88,Tb_Activiteiten[[#All],[Subsidiabele_Activiteit]],0),MATCH(SubsidieTabel!Q$1,Tb_Activiteiten[#Headers],0))=1,I88,0),0)</f>
        <v>0</v>
      </c>
      <c r="Y88" s="333">
        <f>IFERROR(IF(INDEX(Tb_Activiteiten[#All],MATCH(SubsidieTabel!$A88,Tb_Activiteiten[[#All],[Subsidiabele_Activiteit]],0),MATCH(SubsidieTabel!S$1,Tb_Activiteiten[#Headers],0))=1,H88,0),0)</f>
        <v>0</v>
      </c>
      <c r="Z88" s="333">
        <f>IFERROR(IF(INDEX(Tb_Activiteiten[#All],MATCH(SubsidieTabel!$A88,Tb_Activiteiten[[#All],[Subsidiabele_Activiteit]],0),MATCH(SubsidieTabel!S$1,Tb_Activiteiten[#Headers],0))=1,I88,0),0)</f>
        <v>0</v>
      </c>
      <c r="AA88" s="333">
        <f>IFERROR(IF(INDEX(Tb_Activiteiten[#All],MATCH(SubsidieTabel!$A88,Tb_Activiteiten[[#All],[Subsidiabele_Activiteit]],0),MATCH(SubsidieTabel!O$1,Tb_Activiteiten[#Headers],0))=1,$F88,0),0)</f>
        <v>0</v>
      </c>
      <c r="AB88" s="333">
        <f>IFERROR(IF(INDEX(Tb_Activiteiten[#All],MATCH(SubsidieTabel!$A88,Tb_Activiteiten[[#All],[Subsidiabele_Activiteit]],0),MATCH(SubsidieTabel!O$1,Tb_Activiteiten[#Headers],0))=1,$G88,0),0)</f>
        <v>0</v>
      </c>
    </row>
    <row r="89" spans="1:28" x14ac:dyDescent="0.25">
      <c r="A89" s="12"/>
      <c r="B89" s="12"/>
      <c r="C89" s="12" t="str">
        <f>IFERROR(VLOOKUP($B89,Tb_ProjectKosten[],4,0),"")</f>
        <v/>
      </c>
      <c r="D89" s="12" t="str" cm="1">
        <f t="array" ref="D89">IFERROR(INDEX(Tb_KostenOpties[],MATCH(B89,Tb_KostenOpties[KostenOptie],0),IFERROR(MATCH(Methode_Keuze,Tb_KostenOpties[#Headers],0),2)),"")</f>
        <v/>
      </c>
      <c r="E89" s="264">
        <f>IFERROR(VLOOKUP(B89,Tb_ProjectKosten[[#All],[KostenOmschrijving]:[Forfait_Percentage]],6,0),0)</f>
        <v>0</v>
      </c>
      <c r="F89" s="265">
        <f>SUMIFS('5. Kosten uitvoering project'!R:R,'5. Kosten uitvoering project'!E:E,SubsidieTabel!A89,'5. Kosten uitvoering project'!F:F,SubsidieTabel!B89)</f>
        <v>0</v>
      </c>
      <c r="G89" s="265">
        <f>SUMIFS('5. Kosten uitvoering project'!S:S,'5. Kosten uitvoering project'!E:E,SubsidieTabel!A89,'5. Kosten uitvoering project'!F:F,SubsidieTabel!B89)</f>
        <v>0</v>
      </c>
      <c r="H89" s="265">
        <f>SUMIFS('5. Kosten uitvoering project'!U:U,'5. Kosten uitvoering project'!E:E,SubsidieTabel!A89,'5. Kosten uitvoering project'!F:F,SubsidieTabel!B89)</f>
        <v>0</v>
      </c>
      <c r="I89" s="265">
        <f>SUMIFS('5. Kosten uitvoering project'!V:V,'5. Kosten uitvoering project'!E:E,SubsidieTabel!A89,'5. Kosten uitvoering project'!F:F,SubsidieTabel!B89)</f>
        <v>0</v>
      </c>
      <c r="J89" s="265">
        <f t="shared" si="9"/>
        <v>0</v>
      </c>
      <c r="K89" s="265">
        <f t="shared" si="10"/>
        <v>0</v>
      </c>
      <c r="L89" s="264" t="str">
        <f>IFERROR(VLOOKUP(A89,Lijsten!$AK:$AL,2,0),"")</f>
        <v/>
      </c>
      <c r="M89" s="265">
        <f t="shared" si="11"/>
        <v>0</v>
      </c>
      <c r="N89" s="265">
        <f t="shared" si="12"/>
        <v>0</v>
      </c>
      <c r="O89" s="265">
        <f>IFERROR(IF(INDEX(Tb_Activiteiten[#All],MATCH(SubsidieTabel!$A89,Tb_Activiteiten[[#All],[Subsidiabele_Activiteit]],0),MATCH(SubsidieTabel!O$1,Tb_Activiteiten[#Headers],0))=1,SubsidieTabel!$J89,0),0)</f>
        <v>0</v>
      </c>
      <c r="P89" s="265">
        <f>IFERROR(IF(INDEX(Tb_Activiteiten[#All],MATCH(SubsidieTabel!$A89,Tb_Activiteiten[[#All],[Subsidiabele_Activiteit]],0),MATCH(SubsidieTabel!P$1,Tb_Activiteiten[#Headers],0))=1,SubsidieTabel!$K89,0),0)</f>
        <v>0</v>
      </c>
      <c r="Q89" s="265">
        <f>IFERROR(IF(INDEX(Tb_Activiteiten[#All],MATCH(SubsidieTabel!$A89,Tb_Activiteiten[[#All],[Subsidiabele_Activiteit]],0),MATCH(SubsidieTabel!Q$1,Tb_Activiteiten[#Headers],0))=1,SubsidieTabel!$J89,0),0)</f>
        <v>0</v>
      </c>
      <c r="R89" s="265">
        <f>IFERROR(IF(INDEX(Tb_Activiteiten[#All],MATCH(SubsidieTabel!$A89,Tb_Activiteiten[[#All],[Subsidiabele_Activiteit]],0),MATCH(SubsidieTabel!R$1,Tb_Activiteiten[#Headers],0))=1,SubsidieTabel!$K89,0),0)</f>
        <v>0</v>
      </c>
      <c r="S89" s="265">
        <f>IFERROR(IF(INDEX(Tb_Activiteiten[#All],MATCH(SubsidieTabel!$A89,Tb_Activiteiten[[#All],[Subsidiabele_Activiteit]],0),MATCH(SubsidieTabel!S$1,Tb_Activiteiten[#Headers],0))=1,SubsidieTabel!$J89,0),0)</f>
        <v>0</v>
      </c>
      <c r="T89" s="265">
        <f>IFERROR(IF(INDEX(Tb_Activiteiten[#All],MATCH(SubsidieTabel!$A89,Tb_Activiteiten[[#All],[Subsidiabele_Activiteit]],0),MATCH(SubsidieTabel!T$1,Tb_Activiteiten[#Headers],0))=1,SubsidieTabel!$K89,0),0)</f>
        <v>0</v>
      </c>
      <c r="U89" s="265">
        <f>IFERROR(IF(INDEX(Tb_Activiteiten[#All],MATCH(SubsidieTabel!$A89,Tb_Activiteiten[[#All],[Subsidiabele_Activiteit]],0),MATCH(SubsidieTabel!U$1,Tb_Activiteiten[#Headers],0))=1,SubsidieTabel!$J89,0),0)</f>
        <v>0</v>
      </c>
      <c r="V89" s="265">
        <f>IFERROR(IF(INDEX(Tb_Activiteiten[#All],MATCH(SubsidieTabel!$A89,Tb_Activiteiten[[#All],[Subsidiabele_Activiteit]],0),MATCH(SubsidieTabel!V$1,Tb_Activiteiten[#Headers],0))=1,SubsidieTabel!$K89,0),0)</f>
        <v>0</v>
      </c>
      <c r="W89" s="64">
        <f>IFERROR(IF(INDEX(Tb_Activiteiten[#All],MATCH(SubsidieTabel!$A89,Tb_Activiteiten[[#All],[Subsidiabele_Activiteit]],0),MATCH(SubsidieTabel!Q$1,Tb_Activiteiten[#Headers],0))=1,H89,0),0)</f>
        <v>0</v>
      </c>
      <c r="X89" s="64">
        <f>IFERROR(IF(INDEX(Tb_Activiteiten[#All],MATCH(SubsidieTabel!$A89,Tb_Activiteiten[[#All],[Subsidiabele_Activiteit]],0),MATCH(SubsidieTabel!Q$1,Tb_Activiteiten[#Headers],0))=1,I89,0),0)</f>
        <v>0</v>
      </c>
      <c r="Y89" s="64">
        <f>IFERROR(IF(INDEX(Tb_Activiteiten[#All],MATCH(SubsidieTabel!$A89,Tb_Activiteiten[[#All],[Subsidiabele_Activiteit]],0),MATCH(SubsidieTabel!S$1,Tb_Activiteiten[#Headers],0))=1,H89,0),0)</f>
        <v>0</v>
      </c>
      <c r="Z89" s="64">
        <f>IFERROR(IF(INDEX(Tb_Activiteiten[#All],MATCH(SubsidieTabel!$A89,Tb_Activiteiten[[#All],[Subsidiabele_Activiteit]],0),MATCH(SubsidieTabel!S$1,Tb_Activiteiten[#Headers],0))=1,I89,0),0)</f>
        <v>0</v>
      </c>
      <c r="AA89" s="64">
        <f>IFERROR(IF(INDEX(Tb_Activiteiten[#All],MATCH(SubsidieTabel!$A89,Tb_Activiteiten[[#All],[Subsidiabele_Activiteit]],0),MATCH(SubsidieTabel!O$1,Tb_Activiteiten[#Headers],0))=1,$F89,0),0)</f>
        <v>0</v>
      </c>
      <c r="AB89" s="64">
        <f>IFERROR(IF(INDEX(Tb_Activiteiten[#All],MATCH(SubsidieTabel!$A89,Tb_Activiteiten[[#All],[Subsidiabele_Activiteit]],0),MATCH(SubsidieTabel!O$1,Tb_Activiteiten[#Headers],0))=1,$G89,0),0)</f>
        <v>0</v>
      </c>
    </row>
    <row r="90" spans="1:28" x14ac:dyDescent="0.25">
      <c r="A90" s="63"/>
      <c r="B90" s="63"/>
      <c r="C90" s="63" t="str">
        <f>IFERROR(VLOOKUP($B90,Tb_ProjectKosten[],4,0),"")</f>
        <v/>
      </c>
      <c r="D90" s="63" t="str" cm="1">
        <f t="array" ref="D90">IFERROR(INDEX(Tb_KostenOpties[],MATCH(B90,Tb_KostenOpties[KostenOptie],0),IFERROR(MATCH(Methode_Keuze,Tb_KostenOpties[#Headers],0),2)),"")</f>
        <v/>
      </c>
      <c r="E90" s="266">
        <f>IFERROR(VLOOKUP(B90,Tb_ProjectKosten[[#All],[KostenOmschrijving]:[Forfait_Percentage]],6,0),0)</f>
        <v>0</v>
      </c>
      <c r="F90" s="267">
        <f>SUMIFS('5. Kosten uitvoering project'!R:R,'5. Kosten uitvoering project'!E:E,SubsidieTabel!A90,'5. Kosten uitvoering project'!F:F,SubsidieTabel!B90)</f>
        <v>0</v>
      </c>
      <c r="G90" s="267">
        <f>SUMIFS('5. Kosten uitvoering project'!S:S,'5. Kosten uitvoering project'!E:E,SubsidieTabel!A90,'5. Kosten uitvoering project'!F:F,SubsidieTabel!B90)</f>
        <v>0</v>
      </c>
      <c r="H90" s="267">
        <f>SUMIFS('5. Kosten uitvoering project'!U:U,'5. Kosten uitvoering project'!E:E,SubsidieTabel!A90,'5. Kosten uitvoering project'!F:F,SubsidieTabel!B90)</f>
        <v>0</v>
      </c>
      <c r="I90" s="267">
        <f>SUMIFS('5. Kosten uitvoering project'!V:V,'5. Kosten uitvoering project'!E:E,SubsidieTabel!A90,'5. Kosten uitvoering project'!F:F,SubsidieTabel!B90)</f>
        <v>0</v>
      </c>
      <c r="J90" s="267">
        <f t="shared" si="9"/>
        <v>0</v>
      </c>
      <c r="K90" s="267">
        <f t="shared" si="10"/>
        <v>0</v>
      </c>
      <c r="L90" s="266" t="str">
        <f>IFERROR(VLOOKUP(A90,Lijsten!$AK:$AL,2,0),"")</f>
        <v/>
      </c>
      <c r="M90" s="267">
        <f t="shared" si="11"/>
        <v>0</v>
      </c>
      <c r="N90" s="267">
        <f t="shared" si="12"/>
        <v>0</v>
      </c>
      <c r="O90" s="267">
        <f>IFERROR(IF(INDEX(Tb_Activiteiten[#All],MATCH(SubsidieTabel!$A90,Tb_Activiteiten[[#All],[Subsidiabele_Activiteit]],0),MATCH(SubsidieTabel!O$1,Tb_Activiteiten[#Headers],0))=1,SubsidieTabel!$J90,0),0)</f>
        <v>0</v>
      </c>
      <c r="P90" s="267">
        <f>IFERROR(IF(INDEX(Tb_Activiteiten[#All],MATCH(SubsidieTabel!$A90,Tb_Activiteiten[[#All],[Subsidiabele_Activiteit]],0),MATCH(SubsidieTabel!P$1,Tb_Activiteiten[#Headers],0))=1,SubsidieTabel!$K90,0),0)</f>
        <v>0</v>
      </c>
      <c r="Q90" s="267">
        <f>IFERROR(IF(INDEX(Tb_Activiteiten[#All],MATCH(SubsidieTabel!$A90,Tb_Activiteiten[[#All],[Subsidiabele_Activiteit]],0),MATCH(SubsidieTabel!Q$1,Tb_Activiteiten[#Headers],0))=1,SubsidieTabel!$J90,0),0)</f>
        <v>0</v>
      </c>
      <c r="R90" s="267">
        <f>IFERROR(IF(INDEX(Tb_Activiteiten[#All],MATCH(SubsidieTabel!$A90,Tb_Activiteiten[[#All],[Subsidiabele_Activiteit]],0),MATCH(SubsidieTabel!R$1,Tb_Activiteiten[#Headers],0))=1,SubsidieTabel!$K90,0),0)</f>
        <v>0</v>
      </c>
      <c r="S90" s="267">
        <f>IFERROR(IF(INDEX(Tb_Activiteiten[#All],MATCH(SubsidieTabel!$A90,Tb_Activiteiten[[#All],[Subsidiabele_Activiteit]],0),MATCH(SubsidieTabel!S$1,Tb_Activiteiten[#Headers],0))=1,SubsidieTabel!$J90,0),0)</f>
        <v>0</v>
      </c>
      <c r="T90" s="267">
        <f>IFERROR(IF(INDEX(Tb_Activiteiten[#All],MATCH(SubsidieTabel!$A90,Tb_Activiteiten[[#All],[Subsidiabele_Activiteit]],0),MATCH(SubsidieTabel!T$1,Tb_Activiteiten[#Headers],0))=1,SubsidieTabel!$K90,0),0)</f>
        <v>0</v>
      </c>
      <c r="U90" s="267">
        <f>IFERROR(IF(INDEX(Tb_Activiteiten[#All],MATCH(SubsidieTabel!$A90,Tb_Activiteiten[[#All],[Subsidiabele_Activiteit]],0),MATCH(SubsidieTabel!U$1,Tb_Activiteiten[#Headers],0))=1,SubsidieTabel!$J90,0),0)</f>
        <v>0</v>
      </c>
      <c r="V90" s="267">
        <f>IFERROR(IF(INDEX(Tb_Activiteiten[#All],MATCH(SubsidieTabel!$A90,Tb_Activiteiten[[#All],[Subsidiabele_Activiteit]],0),MATCH(SubsidieTabel!V$1,Tb_Activiteiten[#Headers],0))=1,SubsidieTabel!$K90,0),0)</f>
        <v>0</v>
      </c>
      <c r="W90" s="333">
        <f>IFERROR(IF(INDEX(Tb_Activiteiten[#All],MATCH(SubsidieTabel!$A90,Tb_Activiteiten[[#All],[Subsidiabele_Activiteit]],0),MATCH(SubsidieTabel!Q$1,Tb_Activiteiten[#Headers],0))=1,H90,0),0)</f>
        <v>0</v>
      </c>
      <c r="X90" s="333">
        <f>IFERROR(IF(INDEX(Tb_Activiteiten[#All],MATCH(SubsidieTabel!$A90,Tb_Activiteiten[[#All],[Subsidiabele_Activiteit]],0),MATCH(SubsidieTabel!Q$1,Tb_Activiteiten[#Headers],0))=1,I90,0),0)</f>
        <v>0</v>
      </c>
      <c r="Y90" s="333">
        <f>IFERROR(IF(INDEX(Tb_Activiteiten[#All],MATCH(SubsidieTabel!$A90,Tb_Activiteiten[[#All],[Subsidiabele_Activiteit]],0),MATCH(SubsidieTabel!S$1,Tb_Activiteiten[#Headers],0))=1,H90,0),0)</f>
        <v>0</v>
      </c>
      <c r="Z90" s="333">
        <f>IFERROR(IF(INDEX(Tb_Activiteiten[#All],MATCH(SubsidieTabel!$A90,Tb_Activiteiten[[#All],[Subsidiabele_Activiteit]],0),MATCH(SubsidieTabel!S$1,Tb_Activiteiten[#Headers],0))=1,I90,0),0)</f>
        <v>0</v>
      </c>
      <c r="AA90" s="333">
        <f>IFERROR(IF(INDEX(Tb_Activiteiten[#All],MATCH(SubsidieTabel!$A90,Tb_Activiteiten[[#All],[Subsidiabele_Activiteit]],0),MATCH(SubsidieTabel!O$1,Tb_Activiteiten[#Headers],0))=1,$F90,0),0)</f>
        <v>0</v>
      </c>
      <c r="AB90" s="333">
        <f>IFERROR(IF(INDEX(Tb_Activiteiten[#All],MATCH(SubsidieTabel!$A90,Tb_Activiteiten[[#All],[Subsidiabele_Activiteit]],0),MATCH(SubsidieTabel!O$1,Tb_Activiteiten[#Headers],0))=1,$G90,0),0)</f>
        <v>0</v>
      </c>
    </row>
    <row r="91" spans="1:28" x14ac:dyDescent="0.25">
      <c r="A91" s="12"/>
      <c r="B91" s="12"/>
      <c r="C91" s="12" t="str">
        <f>IFERROR(VLOOKUP($B91,Tb_ProjectKosten[],4,0),"")</f>
        <v/>
      </c>
      <c r="D91" s="12" t="str" cm="1">
        <f t="array" ref="D91">IFERROR(INDEX(Tb_KostenOpties[],MATCH(B91,Tb_KostenOpties[KostenOptie],0),IFERROR(MATCH(Methode_Keuze,Tb_KostenOpties[#Headers],0),2)),"")</f>
        <v/>
      </c>
      <c r="E91" s="264">
        <f>IFERROR(VLOOKUP(B91,Tb_ProjectKosten[[#All],[KostenOmschrijving]:[Forfait_Percentage]],6,0),0)</f>
        <v>0</v>
      </c>
      <c r="F91" s="265">
        <f>SUMIFS('5. Kosten uitvoering project'!R:R,'5. Kosten uitvoering project'!E:E,SubsidieTabel!A91,'5. Kosten uitvoering project'!F:F,SubsidieTabel!B91)</f>
        <v>0</v>
      </c>
      <c r="G91" s="265">
        <f>SUMIFS('5. Kosten uitvoering project'!S:S,'5. Kosten uitvoering project'!E:E,SubsidieTabel!A91,'5. Kosten uitvoering project'!F:F,SubsidieTabel!B91)</f>
        <v>0</v>
      </c>
      <c r="H91" s="265">
        <f>SUMIFS('5. Kosten uitvoering project'!U:U,'5. Kosten uitvoering project'!E:E,SubsidieTabel!A91,'5. Kosten uitvoering project'!F:F,SubsidieTabel!B91)</f>
        <v>0</v>
      </c>
      <c r="I91" s="265">
        <f>SUMIFS('5. Kosten uitvoering project'!V:V,'5. Kosten uitvoering project'!E:E,SubsidieTabel!A91,'5. Kosten uitvoering project'!F:F,SubsidieTabel!B91)</f>
        <v>0</v>
      </c>
      <c r="J91" s="265">
        <f t="shared" si="9"/>
        <v>0</v>
      </c>
      <c r="K91" s="265">
        <f t="shared" si="10"/>
        <v>0</v>
      </c>
      <c r="L91" s="264" t="str">
        <f>IFERROR(VLOOKUP(A91,Lijsten!$AK:$AL,2,0),"")</f>
        <v/>
      </c>
      <c r="M91" s="265">
        <f t="shared" si="11"/>
        <v>0</v>
      </c>
      <c r="N91" s="265">
        <f t="shared" si="12"/>
        <v>0</v>
      </c>
      <c r="O91" s="265">
        <f>IFERROR(IF(INDEX(Tb_Activiteiten[#All],MATCH(SubsidieTabel!$A91,Tb_Activiteiten[[#All],[Subsidiabele_Activiteit]],0),MATCH(SubsidieTabel!O$1,Tb_Activiteiten[#Headers],0))=1,SubsidieTabel!$J91,0),0)</f>
        <v>0</v>
      </c>
      <c r="P91" s="265">
        <f>IFERROR(IF(INDEX(Tb_Activiteiten[#All],MATCH(SubsidieTabel!$A91,Tb_Activiteiten[[#All],[Subsidiabele_Activiteit]],0),MATCH(SubsidieTabel!P$1,Tb_Activiteiten[#Headers],0))=1,SubsidieTabel!$K91,0),0)</f>
        <v>0</v>
      </c>
      <c r="Q91" s="265">
        <f>IFERROR(IF(INDEX(Tb_Activiteiten[#All],MATCH(SubsidieTabel!$A91,Tb_Activiteiten[[#All],[Subsidiabele_Activiteit]],0),MATCH(SubsidieTabel!Q$1,Tb_Activiteiten[#Headers],0))=1,SubsidieTabel!$J91,0),0)</f>
        <v>0</v>
      </c>
      <c r="R91" s="265">
        <f>IFERROR(IF(INDEX(Tb_Activiteiten[#All],MATCH(SubsidieTabel!$A91,Tb_Activiteiten[[#All],[Subsidiabele_Activiteit]],0),MATCH(SubsidieTabel!R$1,Tb_Activiteiten[#Headers],0))=1,SubsidieTabel!$K91,0),0)</f>
        <v>0</v>
      </c>
      <c r="S91" s="265">
        <f>IFERROR(IF(INDEX(Tb_Activiteiten[#All],MATCH(SubsidieTabel!$A91,Tb_Activiteiten[[#All],[Subsidiabele_Activiteit]],0),MATCH(SubsidieTabel!S$1,Tb_Activiteiten[#Headers],0))=1,SubsidieTabel!$J91,0),0)</f>
        <v>0</v>
      </c>
      <c r="T91" s="265">
        <f>IFERROR(IF(INDEX(Tb_Activiteiten[#All],MATCH(SubsidieTabel!$A91,Tb_Activiteiten[[#All],[Subsidiabele_Activiteit]],0),MATCH(SubsidieTabel!T$1,Tb_Activiteiten[#Headers],0))=1,SubsidieTabel!$K91,0),0)</f>
        <v>0</v>
      </c>
      <c r="U91" s="265">
        <f>IFERROR(IF(INDEX(Tb_Activiteiten[#All],MATCH(SubsidieTabel!$A91,Tb_Activiteiten[[#All],[Subsidiabele_Activiteit]],0),MATCH(SubsidieTabel!U$1,Tb_Activiteiten[#Headers],0))=1,SubsidieTabel!$J91,0),0)</f>
        <v>0</v>
      </c>
      <c r="V91" s="265">
        <f>IFERROR(IF(INDEX(Tb_Activiteiten[#All],MATCH(SubsidieTabel!$A91,Tb_Activiteiten[[#All],[Subsidiabele_Activiteit]],0),MATCH(SubsidieTabel!V$1,Tb_Activiteiten[#Headers],0))=1,SubsidieTabel!$K91,0),0)</f>
        <v>0</v>
      </c>
      <c r="W91" s="64">
        <f>IFERROR(IF(INDEX(Tb_Activiteiten[#All],MATCH(SubsidieTabel!$A91,Tb_Activiteiten[[#All],[Subsidiabele_Activiteit]],0),MATCH(SubsidieTabel!Q$1,Tb_Activiteiten[#Headers],0))=1,H91,0),0)</f>
        <v>0</v>
      </c>
      <c r="X91" s="64">
        <f>IFERROR(IF(INDEX(Tb_Activiteiten[#All],MATCH(SubsidieTabel!$A91,Tb_Activiteiten[[#All],[Subsidiabele_Activiteit]],0),MATCH(SubsidieTabel!Q$1,Tb_Activiteiten[#Headers],0))=1,I91,0),0)</f>
        <v>0</v>
      </c>
      <c r="Y91" s="64">
        <f>IFERROR(IF(INDEX(Tb_Activiteiten[#All],MATCH(SubsidieTabel!$A91,Tb_Activiteiten[[#All],[Subsidiabele_Activiteit]],0),MATCH(SubsidieTabel!S$1,Tb_Activiteiten[#Headers],0))=1,H91,0),0)</f>
        <v>0</v>
      </c>
      <c r="Z91" s="64">
        <f>IFERROR(IF(INDEX(Tb_Activiteiten[#All],MATCH(SubsidieTabel!$A91,Tb_Activiteiten[[#All],[Subsidiabele_Activiteit]],0),MATCH(SubsidieTabel!S$1,Tb_Activiteiten[#Headers],0))=1,I91,0),0)</f>
        <v>0</v>
      </c>
      <c r="AA91" s="64">
        <f>IFERROR(IF(INDEX(Tb_Activiteiten[#All],MATCH(SubsidieTabel!$A91,Tb_Activiteiten[[#All],[Subsidiabele_Activiteit]],0),MATCH(SubsidieTabel!O$1,Tb_Activiteiten[#Headers],0))=1,$F91,0),0)</f>
        <v>0</v>
      </c>
      <c r="AB91" s="64">
        <f>IFERROR(IF(INDEX(Tb_Activiteiten[#All],MATCH(SubsidieTabel!$A91,Tb_Activiteiten[[#All],[Subsidiabele_Activiteit]],0),MATCH(SubsidieTabel!O$1,Tb_Activiteiten[#Headers],0))=1,$G91,0),0)</f>
        <v>0</v>
      </c>
    </row>
    <row r="92" spans="1:28" x14ac:dyDescent="0.25">
      <c r="A92" s="63"/>
      <c r="B92" s="63"/>
      <c r="C92" s="63" t="str">
        <f>IFERROR(VLOOKUP($B92,Tb_ProjectKosten[],4,0),"")</f>
        <v/>
      </c>
      <c r="D92" s="63" t="str" cm="1">
        <f t="array" ref="D92">IFERROR(INDEX(Tb_KostenOpties[],MATCH(B92,Tb_KostenOpties[KostenOptie],0),IFERROR(MATCH(Methode_Keuze,Tb_KostenOpties[#Headers],0),2)),"")</f>
        <v/>
      </c>
      <c r="E92" s="266">
        <f>IFERROR(VLOOKUP(B92,Tb_ProjectKosten[[#All],[KostenOmschrijving]:[Forfait_Percentage]],6,0),0)</f>
        <v>0</v>
      </c>
      <c r="F92" s="267">
        <f>SUMIFS('5. Kosten uitvoering project'!R:R,'5. Kosten uitvoering project'!E:E,SubsidieTabel!A92,'5. Kosten uitvoering project'!F:F,SubsidieTabel!B92)</f>
        <v>0</v>
      </c>
      <c r="G92" s="267">
        <f>SUMIFS('5. Kosten uitvoering project'!S:S,'5. Kosten uitvoering project'!E:E,SubsidieTabel!A92,'5. Kosten uitvoering project'!F:F,SubsidieTabel!B92)</f>
        <v>0</v>
      </c>
      <c r="H92" s="267">
        <f>SUMIFS('5. Kosten uitvoering project'!U:U,'5. Kosten uitvoering project'!E:E,SubsidieTabel!A92,'5. Kosten uitvoering project'!F:F,SubsidieTabel!B92)</f>
        <v>0</v>
      </c>
      <c r="I92" s="267">
        <f>SUMIFS('5. Kosten uitvoering project'!V:V,'5. Kosten uitvoering project'!E:E,SubsidieTabel!A92,'5. Kosten uitvoering project'!F:F,SubsidieTabel!B92)</f>
        <v>0</v>
      </c>
      <c r="J92" s="267">
        <f t="shared" si="9"/>
        <v>0</v>
      </c>
      <c r="K92" s="267">
        <f t="shared" si="10"/>
        <v>0</v>
      </c>
      <c r="L92" s="266" t="str">
        <f>IFERROR(VLOOKUP(A92,Lijsten!$AK:$AL,2,0),"")</f>
        <v/>
      </c>
      <c r="M92" s="267">
        <f t="shared" si="11"/>
        <v>0</v>
      </c>
      <c r="N92" s="267">
        <f t="shared" si="12"/>
        <v>0</v>
      </c>
      <c r="O92" s="267">
        <f>IFERROR(IF(INDEX(Tb_Activiteiten[#All],MATCH(SubsidieTabel!$A92,Tb_Activiteiten[[#All],[Subsidiabele_Activiteit]],0),MATCH(SubsidieTabel!O$1,Tb_Activiteiten[#Headers],0))=1,SubsidieTabel!$J92,0),0)</f>
        <v>0</v>
      </c>
      <c r="P92" s="267">
        <f>IFERROR(IF(INDEX(Tb_Activiteiten[#All],MATCH(SubsidieTabel!$A92,Tb_Activiteiten[[#All],[Subsidiabele_Activiteit]],0),MATCH(SubsidieTabel!P$1,Tb_Activiteiten[#Headers],0))=1,SubsidieTabel!$K92,0),0)</f>
        <v>0</v>
      </c>
      <c r="Q92" s="267">
        <f>IFERROR(IF(INDEX(Tb_Activiteiten[#All],MATCH(SubsidieTabel!$A92,Tb_Activiteiten[[#All],[Subsidiabele_Activiteit]],0),MATCH(SubsidieTabel!Q$1,Tb_Activiteiten[#Headers],0))=1,SubsidieTabel!$J92,0),0)</f>
        <v>0</v>
      </c>
      <c r="R92" s="267">
        <f>IFERROR(IF(INDEX(Tb_Activiteiten[#All],MATCH(SubsidieTabel!$A92,Tb_Activiteiten[[#All],[Subsidiabele_Activiteit]],0),MATCH(SubsidieTabel!R$1,Tb_Activiteiten[#Headers],0))=1,SubsidieTabel!$K92,0),0)</f>
        <v>0</v>
      </c>
      <c r="S92" s="267">
        <f>IFERROR(IF(INDEX(Tb_Activiteiten[#All],MATCH(SubsidieTabel!$A92,Tb_Activiteiten[[#All],[Subsidiabele_Activiteit]],0),MATCH(SubsidieTabel!S$1,Tb_Activiteiten[#Headers],0))=1,SubsidieTabel!$J92,0),0)</f>
        <v>0</v>
      </c>
      <c r="T92" s="267">
        <f>IFERROR(IF(INDEX(Tb_Activiteiten[#All],MATCH(SubsidieTabel!$A92,Tb_Activiteiten[[#All],[Subsidiabele_Activiteit]],0),MATCH(SubsidieTabel!T$1,Tb_Activiteiten[#Headers],0))=1,SubsidieTabel!$K92,0),0)</f>
        <v>0</v>
      </c>
      <c r="U92" s="267">
        <f>IFERROR(IF(INDEX(Tb_Activiteiten[#All],MATCH(SubsidieTabel!$A92,Tb_Activiteiten[[#All],[Subsidiabele_Activiteit]],0),MATCH(SubsidieTabel!U$1,Tb_Activiteiten[#Headers],0))=1,SubsidieTabel!$J92,0),0)</f>
        <v>0</v>
      </c>
      <c r="V92" s="267">
        <f>IFERROR(IF(INDEX(Tb_Activiteiten[#All],MATCH(SubsidieTabel!$A92,Tb_Activiteiten[[#All],[Subsidiabele_Activiteit]],0),MATCH(SubsidieTabel!V$1,Tb_Activiteiten[#Headers],0))=1,SubsidieTabel!$K92,0),0)</f>
        <v>0</v>
      </c>
      <c r="W92" s="333">
        <f>IFERROR(IF(INDEX(Tb_Activiteiten[#All],MATCH(SubsidieTabel!$A92,Tb_Activiteiten[[#All],[Subsidiabele_Activiteit]],0),MATCH(SubsidieTabel!Q$1,Tb_Activiteiten[#Headers],0))=1,H92,0),0)</f>
        <v>0</v>
      </c>
      <c r="X92" s="333">
        <f>IFERROR(IF(INDEX(Tb_Activiteiten[#All],MATCH(SubsidieTabel!$A92,Tb_Activiteiten[[#All],[Subsidiabele_Activiteit]],0),MATCH(SubsidieTabel!Q$1,Tb_Activiteiten[#Headers],0))=1,I92,0),0)</f>
        <v>0</v>
      </c>
      <c r="Y92" s="333">
        <f>IFERROR(IF(INDEX(Tb_Activiteiten[#All],MATCH(SubsidieTabel!$A92,Tb_Activiteiten[[#All],[Subsidiabele_Activiteit]],0),MATCH(SubsidieTabel!S$1,Tb_Activiteiten[#Headers],0))=1,H92,0),0)</f>
        <v>0</v>
      </c>
      <c r="Z92" s="333">
        <f>IFERROR(IF(INDEX(Tb_Activiteiten[#All],MATCH(SubsidieTabel!$A92,Tb_Activiteiten[[#All],[Subsidiabele_Activiteit]],0),MATCH(SubsidieTabel!S$1,Tb_Activiteiten[#Headers],0))=1,I92,0),0)</f>
        <v>0</v>
      </c>
      <c r="AA92" s="333">
        <f>IFERROR(IF(INDEX(Tb_Activiteiten[#All],MATCH(SubsidieTabel!$A92,Tb_Activiteiten[[#All],[Subsidiabele_Activiteit]],0),MATCH(SubsidieTabel!O$1,Tb_Activiteiten[#Headers],0))=1,$F92,0),0)</f>
        <v>0</v>
      </c>
      <c r="AB92" s="333">
        <f>IFERROR(IF(INDEX(Tb_Activiteiten[#All],MATCH(SubsidieTabel!$A92,Tb_Activiteiten[[#All],[Subsidiabele_Activiteit]],0),MATCH(SubsidieTabel!O$1,Tb_Activiteiten[#Headers],0))=1,$G92,0),0)</f>
        <v>0</v>
      </c>
    </row>
    <row r="93" spans="1:28" x14ac:dyDescent="0.25">
      <c r="A93" s="12"/>
      <c r="B93" s="12"/>
      <c r="C93" s="12" t="str">
        <f>IFERROR(VLOOKUP($B93,Tb_ProjectKosten[],4,0),"")</f>
        <v/>
      </c>
      <c r="D93" s="12" t="str" cm="1">
        <f t="array" ref="D93">IFERROR(INDEX(Tb_KostenOpties[],MATCH(B93,Tb_KostenOpties[KostenOptie],0),IFERROR(MATCH(Methode_Keuze,Tb_KostenOpties[#Headers],0),2)),"")</f>
        <v/>
      </c>
      <c r="E93" s="264">
        <f>IFERROR(VLOOKUP(B93,Tb_ProjectKosten[[#All],[KostenOmschrijving]:[Forfait_Percentage]],6,0),0)</f>
        <v>0</v>
      </c>
      <c r="F93" s="265">
        <f>SUMIFS('5. Kosten uitvoering project'!R:R,'5. Kosten uitvoering project'!E:E,SubsidieTabel!A93,'5. Kosten uitvoering project'!F:F,SubsidieTabel!B93)</f>
        <v>0</v>
      </c>
      <c r="G93" s="265">
        <f>SUMIFS('5. Kosten uitvoering project'!S:S,'5. Kosten uitvoering project'!E:E,SubsidieTabel!A93,'5. Kosten uitvoering project'!F:F,SubsidieTabel!B93)</f>
        <v>0</v>
      </c>
      <c r="H93" s="265">
        <f>SUMIFS('5. Kosten uitvoering project'!U:U,'5. Kosten uitvoering project'!E:E,SubsidieTabel!A93,'5. Kosten uitvoering project'!F:F,SubsidieTabel!B93)</f>
        <v>0</v>
      </c>
      <c r="I93" s="265">
        <f>SUMIFS('5. Kosten uitvoering project'!V:V,'5. Kosten uitvoering project'!E:E,SubsidieTabel!A93,'5. Kosten uitvoering project'!F:F,SubsidieTabel!B93)</f>
        <v>0</v>
      </c>
      <c r="J93" s="265">
        <f t="shared" si="9"/>
        <v>0</v>
      </c>
      <c r="K93" s="265">
        <f t="shared" si="10"/>
        <v>0</v>
      </c>
      <c r="L93" s="264" t="str">
        <f>IFERROR(VLOOKUP(A93,Lijsten!$AK:$AL,2,0),"")</f>
        <v/>
      </c>
      <c r="M93" s="265">
        <f t="shared" si="11"/>
        <v>0</v>
      </c>
      <c r="N93" s="265">
        <f t="shared" si="12"/>
        <v>0</v>
      </c>
      <c r="O93" s="265">
        <f>IFERROR(IF(INDEX(Tb_Activiteiten[#All],MATCH(SubsidieTabel!$A93,Tb_Activiteiten[[#All],[Subsidiabele_Activiteit]],0),MATCH(SubsidieTabel!O$1,Tb_Activiteiten[#Headers],0))=1,SubsidieTabel!$J93,0),0)</f>
        <v>0</v>
      </c>
      <c r="P93" s="265">
        <f>IFERROR(IF(INDEX(Tb_Activiteiten[#All],MATCH(SubsidieTabel!$A93,Tb_Activiteiten[[#All],[Subsidiabele_Activiteit]],0),MATCH(SubsidieTabel!P$1,Tb_Activiteiten[#Headers],0))=1,SubsidieTabel!$K93,0),0)</f>
        <v>0</v>
      </c>
      <c r="Q93" s="265">
        <f>IFERROR(IF(INDEX(Tb_Activiteiten[#All],MATCH(SubsidieTabel!$A93,Tb_Activiteiten[[#All],[Subsidiabele_Activiteit]],0),MATCH(SubsidieTabel!Q$1,Tb_Activiteiten[#Headers],0))=1,SubsidieTabel!$J93,0),0)</f>
        <v>0</v>
      </c>
      <c r="R93" s="265">
        <f>IFERROR(IF(INDEX(Tb_Activiteiten[#All],MATCH(SubsidieTabel!$A93,Tb_Activiteiten[[#All],[Subsidiabele_Activiteit]],0),MATCH(SubsidieTabel!R$1,Tb_Activiteiten[#Headers],0))=1,SubsidieTabel!$K93,0),0)</f>
        <v>0</v>
      </c>
      <c r="S93" s="265">
        <f>IFERROR(IF(INDEX(Tb_Activiteiten[#All],MATCH(SubsidieTabel!$A93,Tb_Activiteiten[[#All],[Subsidiabele_Activiteit]],0),MATCH(SubsidieTabel!S$1,Tb_Activiteiten[#Headers],0))=1,SubsidieTabel!$J93,0),0)</f>
        <v>0</v>
      </c>
      <c r="T93" s="265">
        <f>IFERROR(IF(INDEX(Tb_Activiteiten[#All],MATCH(SubsidieTabel!$A93,Tb_Activiteiten[[#All],[Subsidiabele_Activiteit]],0),MATCH(SubsidieTabel!T$1,Tb_Activiteiten[#Headers],0))=1,SubsidieTabel!$K93,0),0)</f>
        <v>0</v>
      </c>
      <c r="U93" s="265">
        <f>IFERROR(IF(INDEX(Tb_Activiteiten[#All],MATCH(SubsidieTabel!$A93,Tb_Activiteiten[[#All],[Subsidiabele_Activiteit]],0),MATCH(SubsidieTabel!U$1,Tb_Activiteiten[#Headers],0))=1,SubsidieTabel!$J93,0),0)</f>
        <v>0</v>
      </c>
      <c r="V93" s="265">
        <f>IFERROR(IF(INDEX(Tb_Activiteiten[#All],MATCH(SubsidieTabel!$A93,Tb_Activiteiten[[#All],[Subsidiabele_Activiteit]],0),MATCH(SubsidieTabel!V$1,Tb_Activiteiten[#Headers],0))=1,SubsidieTabel!$K93,0),0)</f>
        <v>0</v>
      </c>
      <c r="W93" s="64">
        <f>IFERROR(IF(INDEX(Tb_Activiteiten[#All],MATCH(SubsidieTabel!$A93,Tb_Activiteiten[[#All],[Subsidiabele_Activiteit]],0),MATCH(SubsidieTabel!Q$1,Tb_Activiteiten[#Headers],0))=1,H93,0),0)</f>
        <v>0</v>
      </c>
      <c r="X93" s="64">
        <f>IFERROR(IF(INDEX(Tb_Activiteiten[#All],MATCH(SubsidieTabel!$A93,Tb_Activiteiten[[#All],[Subsidiabele_Activiteit]],0),MATCH(SubsidieTabel!Q$1,Tb_Activiteiten[#Headers],0))=1,I93,0),0)</f>
        <v>0</v>
      </c>
      <c r="Y93" s="64">
        <f>IFERROR(IF(INDEX(Tb_Activiteiten[#All],MATCH(SubsidieTabel!$A93,Tb_Activiteiten[[#All],[Subsidiabele_Activiteit]],0),MATCH(SubsidieTabel!S$1,Tb_Activiteiten[#Headers],0))=1,H93,0),0)</f>
        <v>0</v>
      </c>
      <c r="Z93" s="64">
        <f>IFERROR(IF(INDEX(Tb_Activiteiten[#All],MATCH(SubsidieTabel!$A93,Tb_Activiteiten[[#All],[Subsidiabele_Activiteit]],0),MATCH(SubsidieTabel!S$1,Tb_Activiteiten[#Headers],0))=1,I93,0),0)</f>
        <v>0</v>
      </c>
      <c r="AA93" s="64">
        <f>IFERROR(IF(INDEX(Tb_Activiteiten[#All],MATCH(SubsidieTabel!$A93,Tb_Activiteiten[[#All],[Subsidiabele_Activiteit]],0),MATCH(SubsidieTabel!O$1,Tb_Activiteiten[#Headers],0))=1,$F93,0),0)</f>
        <v>0</v>
      </c>
      <c r="AB93" s="64">
        <f>IFERROR(IF(INDEX(Tb_Activiteiten[#All],MATCH(SubsidieTabel!$A93,Tb_Activiteiten[[#All],[Subsidiabele_Activiteit]],0),MATCH(SubsidieTabel!O$1,Tb_Activiteiten[#Headers],0))=1,$G93,0),0)</f>
        <v>0</v>
      </c>
    </row>
    <row r="94" spans="1:28" x14ac:dyDescent="0.25">
      <c r="A94" s="63"/>
      <c r="B94" s="63"/>
      <c r="C94" s="63" t="str">
        <f>IFERROR(VLOOKUP($B94,Tb_ProjectKosten[],4,0),"")</f>
        <v/>
      </c>
      <c r="D94" s="63" t="str" cm="1">
        <f t="array" ref="D94">IFERROR(INDEX(Tb_KostenOpties[],MATCH(B94,Tb_KostenOpties[KostenOptie],0),IFERROR(MATCH(Methode_Keuze,Tb_KostenOpties[#Headers],0),2)),"")</f>
        <v/>
      </c>
      <c r="E94" s="266">
        <f>IFERROR(VLOOKUP(B94,Tb_ProjectKosten[[#All],[KostenOmschrijving]:[Forfait_Percentage]],6,0),0)</f>
        <v>0</v>
      </c>
      <c r="F94" s="267">
        <f>SUMIFS('5. Kosten uitvoering project'!R:R,'5. Kosten uitvoering project'!E:E,SubsidieTabel!A94,'5. Kosten uitvoering project'!F:F,SubsidieTabel!B94)</f>
        <v>0</v>
      </c>
      <c r="G94" s="267">
        <f>SUMIFS('5. Kosten uitvoering project'!S:S,'5. Kosten uitvoering project'!E:E,SubsidieTabel!A94,'5. Kosten uitvoering project'!F:F,SubsidieTabel!B94)</f>
        <v>0</v>
      </c>
      <c r="H94" s="267">
        <f>SUMIFS('5. Kosten uitvoering project'!U:U,'5. Kosten uitvoering project'!E:E,SubsidieTabel!A94,'5. Kosten uitvoering project'!F:F,SubsidieTabel!B94)</f>
        <v>0</v>
      </c>
      <c r="I94" s="267">
        <f>SUMIFS('5. Kosten uitvoering project'!V:V,'5. Kosten uitvoering project'!E:E,SubsidieTabel!A94,'5. Kosten uitvoering project'!F:F,SubsidieTabel!B94)</f>
        <v>0</v>
      </c>
      <c r="J94" s="267">
        <f t="shared" si="9"/>
        <v>0</v>
      </c>
      <c r="K94" s="267">
        <f t="shared" si="10"/>
        <v>0</v>
      </c>
      <c r="L94" s="266" t="str">
        <f>IFERROR(VLOOKUP(A94,Lijsten!$AK:$AL,2,0),"")</f>
        <v/>
      </c>
      <c r="M94" s="267">
        <f t="shared" si="11"/>
        <v>0</v>
      </c>
      <c r="N94" s="267">
        <f t="shared" si="12"/>
        <v>0</v>
      </c>
      <c r="O94" s="267">
        <f>IFERROR(IF(INDEX(Tb_Activiteiten[#All],MATCH(SubsidieTabel!$A94,Tb_Activiteiten[[#All],[Subsidiabele_Activiteit]],0),MATCH(SubsidieTabel!O$1,Tb_Activiteiten[#Headers],0))=1,SubsidieTabel!$J94,0),0)</f>
        <v>0</v>
      </c>
      <c r="P94" s="267">
        <f>IFERROR(IF(INDEX(Tb_Activiteiten[#All],MATCH(SubsidieTabel!$A94,Tb_Activiteiten[[#All],[Subsidiabele_Activiteit]],0),MATCH(SubsidieTabel!P$1,Tb_Activiteiten[#Headers],0))=1,SubsidieTabel!$K94,0),0)</f>
        <v>0</v>
      </c>
      <c r="Q94" s="267">
        <f>IFERROR(IF(INDEX(Tb_Activiteiten[#All],MATCH(SubsidieTabel!$A94,Tb_Activiteiten[[#All],[Subsidiabele_Activiteit]],0),MATCH(SubsidieTabel!Q$1,Tb_Activiteiten[#Headers],0))=1,SubsidieTabel!$J94,0),0)</f>
        <v>0</v>
      </c>
      <c r="R94" s="267">
        <f>IFERROR(IF(INDEX(Tb_Activiteiten[#All],MATCH(SubsidieTabel!$A94,Tb_Activiteiten[[#All],[Subsidiabele_Activiteit]],0),MATCH(SubsidieTabel!R$1,Tb_Activiteiten[#Headers],0))=1,SubsidieTabel!$K94,0),0)</f>
        <v>0</v>
      </c>
      <c r="S94" s="267">
        <f>IFERROR(IF(INDEX(Tb_Activiteiten[#All],MATCH(SubsidieTabel!$A94,Tb_Activiteiten[[#All],[Subsidiabele_Activiteit]],0),MATCH(SubsidieTabel!S$1,Tb_Activiteiten[#Headers],0))=1,SubsidieTabel!$J94,0),0)</f>
        <v>0</v>
      </c>
      <c r="T94" s="267">
        <f>IFERROR(IF(INDEX(Tb_Activiteiten[#All],MATCH(SubsidieTabel!$A94,Tb_Activiteiten[[#All],[Subsidiabele_Activiteit]],0),MATCH(SubsidieTabel!T$1,Tb_Activiteiten[#Headers],0))=1,SubsidieTabel!$K94,0),0)</f>
        <v>0</v>
      </c>
      <c r="U94" s="267">
        <f>IFERROR(IF(INDEX(Tb_Activiteiten[#All],MATCH(SubsidieTabel!$A94,Tb_Activiteiten[[#All],[Subsidiabele_Activiteit]],0),MATCH(SubsidieTabel!U$1,Tb_Activiteiten[#Headers],0))=1,SubsidieTabel!$J94,0),0)</f>
        <v>0</v>
      </c>
      <c r="V94" s="267">
        <f>IFERROR(IF(INDEX(Tb_Activiteiten[#All],MATCH(SubsidieTabel!$A94,Tb_Activiteiten[[#All],[Subsidiabele_Activiteit]],0),MATCH(SubsidieTabel!V$1,Tb_Activiteiten[#Headers],0))=1,SubsidieTabel!$K94,0),0)</f>
        <v>0</v>
      </c>
      <c r="W94" s="333">
        <f>IFERROR(IF(INDEX(Tb_Activiteiten[#All],MATCH(SubsidieTabel!$A94,Tb_Activiteiten[[#All],[Subsidiabele_Activiteit]],0),MATCH(SubsidieTabel!Q$1,Tb_Activiteiten[#Headers],0))=1,H94,0),0)</f>
        <v>0</v>
      </c>
      <c r="X94" s="333">
        <f>IFERROR(IF(INDEX(Tb_Activiteiten[#All],MATCH(SubsidieTabel!$A94,Tb_Activiteiten[[#All],[Subsidiabele_Activiteit]],0),MATCH(SubsidieTabel!Q$1,Tb_Activiteiten[#Headers],0))=1,I94,0),0)</f>
        <v>0</v>
      </c>
      <c r="Y94" s="333">
        <f>IFERROR(IF(INDEX(Tb_Activiteiten[#All],MATCH(SubsidieTabel!$A94,Tb_Activiteiten[[#All],[Subsidiabele_Activiteit]],0),MATCH(SubsidieTabel!S$1,Tb_Activiteiten[#Headers],0))=1,H94,0),0)</f>
        <v>0</v>
      </c>
      <c r="Z94" s="333">
        <f>IFERROR(IF(INDEX(Tb_Activiteiten[#All],MATCH(SubsidieTabel!$A94,Tb_Activiteiten[[#All],[Subsidiabele_Activiteit]],0),MATCH(SubsidieTabel!S$1,Tb_Activiteiten[#Headers],0))=1,I94,0),0)</f>
        <v>0</v>
      </c>
      <c r="AA94" s="333">
        <f>IFERROR(IF(INDEX(Tb_Activiteiten[#All],MATCH(SubsidieTabel!$A94,Tb_Activiteiten[[#All],[Subsidiabele_Activiteit]],0),MATCH(SubsidieTabel!O$1,Tb_Activiteiten[#Headers],0))=1,$F94,0),0)</f>
        <v>0</v>
      </c>
      <c r="AB94" s="333">
        <f>IFERROR(IF(INDEX(Tb_Activiteiten[#All],MATCH(SubsidieTabel!$A94,Tb_Activiteiten[[#All],[Subsidiabele_Activiteit]],0),MATCH(SubsidieTabel!O$1,Tb_Activiteiten[#Headers],0))=1,$G94,0),0)</f>
        <v>0</v>
      </c>
    </row>
    <row r="95" spans="1:28" x14ac:dyDescent="0.25">
      <c r="A95" s="12"/>
      <c r="B95" s="12"/>
      <c r="C95" s="12" t="str">
        <f>IFERROR(VLOOKUP($B95,Tb_ProjectKosten[],4,0),"")</f>
        <v/>
      </c>
      <c r="D95" s="12" t="str" cm="1">
        <f t="array" ref="D95">IFERROR(INDEX(Tb_KostenOpties[],MATCH(B95,Tb_KostenOpties[KostenOptie],0),IFERROR(MATCH(Methode_Keuze,Tb_KostenOpties[#Headers],0),2)),"")</f>
        <v/>
      </c>
      <c r="E95" s="264">
        <f>IFERROR(VLOOKUP(B95,Tb_ProjectKosten[[#All],[KostenOmschrijving]:[Forfait_Percentage]],6,0),0)</f>
        <v>0</v>
      </c>
      <c r="F95" s="265">
        <f>SUMIFS('5. Kosten uitvoering project'!R:R,'5. Kosten uitvoering project'!E:E,SubsidieTabel!A95,'5. Kosten uitvoering project'!F:F,SubsidieTabel!B95)</f>
        <v>0</v>
      </c>
      <c r="G95" s="265">
        <f>SUMIFS('5. Kosten uitvoering project'!S:S,'5. Kosten uitvoering project'!E:E,SubsidieTabel!A95,'5. Kosten uitvoering project'!F:F,SubsidieTabel!B95)</f>
        <v>0</v>
      </c>
      <c r="H95" s="265">
        <f>SUMIFS('5. Kosten uitvoering project'!U:U,'5. Kosten uitvoering project'!E:E,SubsidieTabel!A95,'5. Kosten uitvoering project'!F:F,SubsidieTabel!B95)</f>
        <v>0</v>
      </c>
      <c r="I95" s="265">
        <f>SUMIFS('5. Kosten uitvoering project'!V:V,'5. Kosten uitvoering project'!E:E,SubsidieTabel!A95,'5. Kosten uitvoering project'!F:F,SubsidieTabel!B95)</f>
        <v>0</v>
      </c>
      <c r="J95" s="265">
        <f t="shared" si="9"/>
        <v>0</v>
      </c>
      <c r="K95" s="265">
        <f t="shared" si="10"/>
        <v>0</v>
      </c>
      <c r="L95" s="264" t="str">
        <f>IFERROR(VLOOKUP(A95,Lijsten!$AK:$AL,2,0),"")</f>
        <v/>
      </c>
      <c r="M95" s="265">
        <f t="shared" si="11"/>
        <v>0</v>
      </c>
      <c r="N95" s="265">
        <f t="shared" si="12"/>
        <v>0</v>
      </c>
      <c r="O95" s="265">
        <f>IFERROR(IF(INDEX(Tb_Activiteiten[#All],MATCH(SubsidieTabel!$A95,Tb_Activiteiten[[#All],[Subsidiabele_Activiteit]],0),MATCH(SubsidieTabel!O$1,Tb_Activiteiten[#Headers],0))=1,SubsidieTabel!$J95,0),0)</f>
        <v>0</v>
      </c>
      <c r="P95" s="265">
        <f>IFERROR(IF(INDEX(Tb_Activiteiten[#All],MATCH(SubsidieTabel!$A95,Tb_Activiteiten[[#All],[Subsidiabele_Activiteit]],0),MATCH(SubsidieTabel!P$1,Tb_Activiteiten[#Headers],0))=1,SubsidieTabel!$K95,0),0)</f>
        <v>0</v>
      </c>
      <c r="Q95" s="265">
        <f>IFERROR(IF(INDEX(Tb_Activiteiten[#All],MATCH(SubsidieTabel!$A95,Tb_Activiteiten[[#All],[Subsidiabele_Activiteit]],0),MATCH(SubsidieTabel!Q$1,Tb_Activiteiten[#Headers],0))=1,SubsidieTabel!$J95,0),0)</f>
        <v>0</v>
      </c>
      <c r="R95" s="265">
        <f>IFERROR(IF(INDEX(Tb_Activiteiten[#All],MATCH(SubsidieTabel!$A95,Tb_Activiteiten[[#All],[Subsidiabele_Activiteit]],0),MATCH(SubsidieTabel!R$1,Tb_Activiteiten[#Headers],0))=1,SubsidieTabel!$K95,0),0)</f>
        <v>0</v>
      </c>
      <c r="S95" s="265">
        <f>IFERROR(IF(INDEX(Tb_Activiteiten[#All],MATCH(SubsidieTabel!$A95,Tb_Activiteiten[[#All],[Subsidiabele_Activiteit]],0),MATCH(SubsidieTabel!S$1,Tb_Activiteiten[#Headers],0))=1,SubsidieTabel!$J95,0),0)</f>
        <v>0</v>
      </c>
      <c r="T95" s="265">
        <f>IFERROR(IF(INDEX(Tb_Activiteiten[#All],MATCH(SubsidieTabel!$A95,Tb_Activiteiten[[#All],[Subsidiabele_Activiteit]],0),MATCH(SubsidieTabel!T$1,Tb_Activiteiten[#Headers],0))=1,SubsidieTabel!$K95,0),0)</f>
        <v>0</v>
      </c>
      <c r="U95" s="265">
        <f>IFERROR(IF(INDEX(Tb_Activiteiten[#All],MATCH(SubsidieTabel!$A95,Tb_Activiteiten[[#All],[Subsidiabele_Activiteit]],0),MATCH(SubsidieTabel!U$1,Tb_Activiteiten[#Headers],0))=1,SubsidieTabel!$J95,0),0)</f>
        <v>0</v>
      </c>
      <c r="V95" s="265">
        <f>IFERROR(IF(INDEX(Tb_Activiteiten[#All],MATCH(SubsidieTabel!$A95,Tb_Activiteiten[[#All],[Subsidiabele_Activiteit]],0),MATCH(SubsidieTabel!V$1,Tb_Activiteiten[#Headers],0))=1,SubsidieTabel!$K95,0),0)</f>
        <v>0</v>
      </c>
      <c r="W95" s="64">
        <f>IFERROR(IF(INDEX(Tb_Activiteiten[#All],MATCH(SubsidieTabel!$A95,Tb_Activiteiten[[#All],[Subsidiabele_Activiteit]],0),MATCH(SubsidieTabel!Q$1,Tb_Activiteiten[#Headers],0))=1,H95,0),0)</f>
        <v>0</v>
      </c>
      <c r="X95" s="64">
        <f>IFERROR(IF(INDEX(Tb_Activiteiten[#All],MATCH(SubsidieTabel!$A95,Tb_Activiteiten[[#All],[Subsidiabele_Activiteit]],0),MATCH(SubsidieTabel!Q$1,Tb_Activiteiten[#Headers],0))=1,I95,0),0)</f>
        <v>0</v>
      </c>
      <c r="Y95" s="64">
        <f>IFERROR(IF(INDEX(Tb_Activiteiten[#All],MATCH(SubsidieTabel!$A95,Tb_Activiteiten[[#All],[Subsidiabele_Activiteit]],0),MATCH(SubsidieTabel!S$1,Tb_Activiteiten[#Headers],0))=1,H95,0),0)</f>
        <v>0</v>
      </c>
      <c r="Z95" s="64">
        <f>IFERROR(IF(INDEX(Tb_Activiteiten[#All],MATCH(SubsidieTabel!$A95,Tb_Activiteiten[[#All],[Subsidiabele_Activiteit]],0),MATCH(SubsidieTabel!S$1,Tb_Activiteiten[#Headers],0))=1,I95,0),0)</f>
        <v>0</v>
      </c>
      <c r="AA95" s="64">
        <f>IFERROR(IF(INDEX(Tb_Activiteiten[#All],MATCH(SubsidieTabel!$A95,Tb_Activiteiten[[#All],[Subsidiabele_Activiteit]],0),MATCH(SubsidieTabel!O$1,Tb_Activiteiten[#Headers],0))=1,$F95,0),0)</f>
        <v>0</v>
      </c>
      <c r="AB95" s="64">
        <f>IFERROR(IF(INDEX(Tb_Activiteiten[#All],MATCH(SubsidieTabel!$A95,Tb_Activiteiten[[#All],[Subsidiabele_Activiteit]],0),MATCH(SubsidieTabel!O$1,Tb_Activiteiten[#Headers],0))=1,$G95,0),0)</f>
        <v>0</v>
      </c>
    </row>
    <row r="96" spans="1:28" x14ac:dyDescent="0.25">
      <c r="A96" s="63"/>
      <c r="B96" s="63"/>
      <c r="C96" s="63" t="str">
        <f>IFERROR(VLOOKUP($B96,Tb_ProjectKosten[],4,0),"")</f>
        <v/>
      </c>
      <c r="D96" s="63" t="str" cm="1">
        <f t="array" ref="D96">IFERROR(INDEX(Tb_KostenOpties[],MATCH(B96,Tb_KostenOpties[KostenOptie],0),IFERROR(MATCH(Methode_Keuze,Tb_KostenOpties[#Headers],0),2)),"")</f>
        <v/>
      </c>
      <c r="E96" s="266">
        <f>IFERROR(VLOOKUP(B96,Tb_ProjectKosten[[#All],[KostenOmschrijving]:[Forfait_Percentage]],6,0),0)</f>
        <v>0</v>
      </c>
      <c r="F96" s="267">
        <f>SUMIFS('5. Kosten uitvoering project'!R:R,'5. Kosten uitvoering project'!E:E,SubsidieTabel!A96,'5. Kosten uitvoering project'!F:F,SubsidieTabel!B96)</f>
        <v>0</v>
      </c>
      <c r="G96" s="267">
        <f>SUMIFS('5. Kosten uitvoering project'!S:S,'5. Kosten uitvoering project'!E:E,SubsidieTabel!A96,'5. Kosten uitvoering project'!F:F,SubsidieTabel!B96)</f>
        <v>0</v>
      </c>
      <c r="H96" s="267">
        <f>SUMIFS('5. Kosten uitvoering project'!U:U,'5. Kosten uitvoering project'!E:E,SubsidieTabel!A96,'5. Kosten uitvoering project'!F:F,SubsidieTabel!B96)</f>
        <v>0</v>
      </c>
      <c r="I96" s="267">
        <f>SUMIFS('5. Kosten uitvoering project'!V:V,'5. Kosten uitvoering project'!E:E,SubsidieTabel!A96,'5. Kosten uitvoering project'!F:F,SubsidieTabel!B96)</f>
        <v>0</v>
      </c>
      <c r="J96" s="267">
        <f t="shared" si="9"/>
        <v>0</v>
      </c>
      <c r="K96" s="267">
        <f t="shared" si="10"/>
        <v>0</v>
      </c>
      <c r="L96" s="266" t="str">
        <f>IFERROR(VLOOKUP(A96,Lijsten!$AK:$AL,2,0),"")</f>
        <v/>
      </c>
      <c r="M96" s="267">
        <f t="shared" si="11"/>
        <v>0</v>
      </c>
      <c r="N96" s="267">
        <f t="shared" si="12"/>
        <v>0</v>
      </c>
      <c r="O96" s="267">
        <f>IFERROR(IF(INDEX(Tb_Activiteiten[#All],MATCH(SubsidieTabel!$A96,Tb_Activiteiten[[#All],[Subsidiabele_Activiteit]],0),MATCH(SubsidieTabel!O$1,Tb_Activiteiten[#Headers],0))=1,SubsidieTabel!$J96,0),0)</f>
        <v>0</v>
      </c>
      <c r="P96" s="267">
        <f>IFERROR(IF(INDEX(Tb_Activiteiten[#All],MATCH(SubsidieTabel!$A96,Tb_Activiteiten[[#All],[Subsidiabele_Activiteit]],0),MATCH(SubsidieTabel!P$1,Tb_Activiteiten[#Headers],0))=1,SubsidieTabel!$K96,0),0)</f>
        <v>0</v>
      </c>
      <c r="Q96" s="267">
        <f>IFERROR(IF(INDEX(Tb_Activiteiten[#All],MATCH(SubsidieTabel!$A96,Tb_Activiteiten[[#All],[Subsidiabele_Activiteit]],0),MATCH(SubsidieTabel!Q$1,Tb_Activiteiten[#Headers],0))=1,SubsidieTabel!$J96,0),0)</f>
        <v>0</v>
      </c>
      <c r="R96" s="267">
        <f>IFERROR(IF(INDEX(Tb_Activiteiten[#All],MATCH(SubsidieTabel!$A96,Tb_Activiteiten[[#All],[Subsidiabele_Activiteit]],0),MATCH(SubsidieTabel!R$1,Tb_Activiteiten[#Headers],0))=1,SubsidieTabel!$K96,0),0)</f>
        <v>0</v>
      </c>
      <c r="S96" s="267">
        <f>IFERROR(IF(INDEX(Tb_Activiteiten[#All],MATCH(SubsidieTabel!$A96,Tb_Activiteiten[[#All],[Subsidiabele_Activiteit]],0),MATCH(SubsidieTabel!S$1,Tb_Activiteiten[#Headers],0))=1,SubsidieTabel!$J96,0),0)</f>
        <v>0</v>
      </c>
      <c r="T96" s="267">
        <f>IFERROR(IF(INDEX(Tb_Activiteiten[#All],MATCH(SubsidieTabel!$A96,Tb_Activiteiten[[#All],[Subsidiabele_Activiteit]],0),MATCH(SubsidieTabel!T$1,Tb_Activiteiten[#Headers],0))=1,SubsidieTabel!$K96,0),0)</f>
        <v>0</v>
      </c>
      <c r="U96" s="267">
        <f>IFERROR(IF(INDEX(Tb_Activiteiten[#All],MATCH(SubsidieTabel!$A96,Tb_Activiteiten[[#All],[Subsidiabele_Activiteit]],0),MATCH(SubsidieTabel!U$1,Tb_Activiteiten[#Headers],0))=1,SubsidieTabel!$J96,0),0)</f>
        <v>0</v>
      </c>
      <c r="V96" s="267">
        <f>IFERROR(IF(INDEX(Tb_Activiteiten[#All],MATCH(SubsidieTabel!$A96,Tb_Activiteiten[[#All],[Subsidiabele_Activiteit]],0),MATCH(SubsidieTabel!V$1,Tb_Activiteiten[#Headers],0))=1,SubsidieTabel!$K96,0),0)</f>
        <v>0</v>
      </c>
      <c r="W96" s="333">
        <f>IFERROR(IF(INDEX(Tb_Activiteiten[#All],MATCH(SubsidieTabel!$A96,Tb_Activiteiten[[#All],[Subsidiabele_Activiteit]],0),MATCH(SubsidieTabel!Q$1,Tb_Activiteiten[#Headers],0))=1,H96,0),0)</f>
        <v>0</v>
      </c>
      <c r="X96" s="333">
        <f>IFERROR(IF(INDEX(Tb_Activiteiten[#All],MATCH(SubsidieTabel!$A96,Tb_Activiteiten[[#All],[Subsidiabele_Activiteit]],0),MATCH(SubsidieTabel!Q$1,Tb_Activiteiten[#Headers],0))=1,I96,0),0)</f>
        <v>0</v>
      </c>
      <c r="Y96" s="333">
        <f>IFERROR(IF(INDEX(Tb_Activiteiten[#All],MATCH(SubsidieTabel!$A96,Tb_Activiteiten[[#All],[Subsidiabele_Activiteit]],0),MATCH(SubsidieTabel!S$1,Tb_Activiteiten[#Headers],0))=1,H96,0),0)</f>
        <v>0</v>
      </c>
      <c r="Z96" s="333">
        <f>IFERROR(IF(INDEX(Tb_Activiteiten[#All],MATCH(SubsidieTabel!$A96,Tb_Activiteiten[[#All],[Subsidiabele_Activiteit]],0),MATCH(SubsidieTabel!S$1,Tb_Activiteiten[#Headers],0))=1,I96,0),0)</f>
        <v>0</v>
      </c>
      <c r="AA96" s="333">
        <f>IFERROR(IF(INDEX(Tb_Activiteiten[#All],MATCH(SubsidieTabel!$A96,Tb_Activiteiten[[#All],[Subsidiabele_Activiteit]],0),MATCH(SubsidieTabel!O$1,Tb_Activiteiten[#Headers],0))=1,$F96,0),0)</f>
        <v>0</v>
      </c>
      <c r="AB96" s="333">
        <f>IFERROR(IF(INDEX(Tb_Activiteiten[#All],MATCH(SubsidieTabel!$A96,Tb_Activiteiten[[#All],[Subsidiabele_Activiteit]],0),MATCH(SubsidieTabel!O$1,Tb_Activiteiten[#Headers],0))=1,$G96,0),0)</f>
        <v>0</v>
      </c>
    </row>
    <row r="97" spans="1:28" x14ac:dyDescent="0.25">
      <c r="A97" s="12"/>
      <c r="B97" s="12"/>
      <c r="C97" s="12" t="str">
        <f>IFERROR(VLOOKUP($B97,Tb_ProjectKosten[],4,0),"")</f>
        <v/>
      </c>
      <c r="D97" s="12" t="str" cm="1">
        <f t="array" ref="D97">IFERROR(INDEX(Tb_KostenOpties[],MATCH(B97,Tb_KostenOpties[KostenOptie],0),IFERROR(MATCH(Methode_Keuze,Tb_KostenOpties[#Headers],0),2)),"")</f>
        <v/>
      </c>
      <c r="E97" s="264">
        <f>IFERROR(VLOOKUP(B97,Tb_ProjectKosten[[#All],[KostenOmschrijving]:[Forfait_Percentage]],6,0),0)</f>
        <v>0</v>
      </c>
      <c r="F97" s="265">
        <f>SUMIFS('5. Kosten uitvoering project'!R:R,'5. Kosten uitvoering project'!E:E,SubsidieTabel!A97,'5. Kosten uitvoering project'!F:F,SubsidieTabel!B97)</f>
        <v>0</v>
      </c>
      <c r="G97" s="265">
        <f>SUMIFS('5. Kosten uitvoering project'!S:S,'5. Kosten uitvoering project'!E:E,SubsidieTabel!A97,'5. Kosten uitvoering project'!F:F,SubsidieTabel!B97)</f>
        <v>0</v>
      </c>
      <c r="H97" s="265">
        <f>SUMIFS('5. Kosten uitvoering project'!U:U,'5. Kosten uitvoering project'!E:E,SubsidieTabel!A97,'5. Kosten uitvoering project'!F:F,SubsidieTabel!B97)</f>
        <v>0</v>
      </c>
      <c r="I97" s="265">
        <f>SUMIFS('5. Kosten uitvoering project'!V:V,'5. Kosten uitvoering project'!E:E,SubsidieTabel!A97,'5. Kosten uitvoering project'!F:F,SubsidieTabel!B97)</f>
        <v>0</v>
      </c>
      <c r="J97" s="265">
        <f t="shared" si="9"/>
        <v>0</v>
      </c>
      <c r="K97" s="265">
        <f t="shared" si="10"/>
        <v>0</v>
      </c>
      <c r="L97" s="264" t="str">
        <f>IFERROR(VLOOKUP(A97,Lijsten!$AK:$AL,2,0),"")</f>
        <v/>
      </c>
      <c r="M97" s="265">
        <f t="shared" si="11"/>
        <v>0</v>
      </c>
      <c r="N97" s="265">
        <f t="shared" si="12"/>
        <v>0</v>
      </c>
      <c r="O97" s="265">
        <f>IFERROR(IF(INDEX(Tb_Activiteiten[#All],MATCH(SubsidieTabel!$A97,Tb_Activiteiten[[#All],[Subsidiabele_Activiteit]],0),MATCH(SubsidieTabel!O$1,Tb_Activiteiten[#Headers],0))=1,SubsidieTabel!$J97,0),0)</f>
        <v>0</v>
      </c>
      <c r="P97" s="265">
        <f>IFERROR(IF(INDEX(Tb_Activiteiten[#All],MATCH(SubsidieTabel!$A97,Tb_Activiteiten[[#All],[Subsidiabele_Activiteit]],0),MATCH(SubsidieTabel!P$1,Tb_Activiteiten[#Headers],0))=1,SubsidieTabel!$K97,0),0)</f>
        <v>0</v>
      </c>
      <c r="Q97" s="265">
        <f>IFERROR(IF(INDEX(Tb_Activiteiten[#All],MATCH(SubsidieTabel!$A97,Tb_Activiteiten[[#All],[Subsidiabele_Activiteit]],0),MATCH(SubsidieTabel!Q$1,Tb_Activiteiten[#Headers],0))=1,SubsidieTabel!$J97,0),0)</f>
        <v>0</v>
      </c>
      <c r="R97" s="265">
        <f>IFERROR(IF(INDEX(Tb_Activiteiten[#All],MATCH(SubsidieTabel!$A97,Tb_Activiteiten[[#All],[Subsidiabele_Activiteit]],0),MATCH(SubsidieTabel!R$1,Tb_Activiteiten[#Headers],0))=1,SubsidieTabel!$K97,0),0)</f>
        <v>0</v>
      </c>
      <c r="S97" s="265">
        <f>IFERROR(IF(INDEX(Tb_Activiteiten[#All],MATCH(SubsidieTabel!$A97,Tb_Activiteiten[[#All],[Subsidiabele_Activiteit]],0),MATCH(SubsidieTabel!S$1,Tb_Activiteiten[#Headers],0))=1,SubsidieTabel!$J97,0),0)</f>
        <v>0</v>
      </c>
      <c r="T97" s="265">
        <f>IFERROR(IF(INDEX(Tb_Activiteiten[#All],MATCH(SubsidieTabel!$A97,Tb_Activiteiten[[#All],[Subsidiabele_Activiteit]],0),MATCH(SubsidieTabel!T$1,Tb_Activiteiten[#Headers],0))=1,SubsidieTabel!$K97,0),0)</f>
        <v>0</v>
      </c>
      <c r="U97" s="265">
        <f>IFERROR(IF(INDEX(Tb_Activiteiten[#All],MATCH(SubsidieTabel!$A97,Tb_Activiteiten[[#All],[Subsidiabele_Activiteit]],0),MATCH(SubsidieTabel!U$1,Tb_Activiteiten[#Headers],0))=1,SubsidieTabel!$J97,0),0)</f>
        <v>0</v>
      </c>
      <c r="V97" s="265">
        <f>IFERROR(IF(INDEX(Tb_Activiteiten[#All],MATCH(SubsidieTabel!$A97,Tb_Activiteiten[[#All],[Subsidiabele_Activiteit]],0),MATCH(SubsidieTabel!V$1,Tb_Activiteiten[#Headers],0))=1,SubsidieTabel!$K97,0),0)</f>
        <v>0</v>
      </c>
      <c r="W97" s="64">
        <f>IFERROR(IF(INDEX(Tb_Activiteiten[#All],MATCH(SubsidieTabel!$A97,Tb_Activiteiten[[#All],[Subsidiabele_Activiteit]],0),MATCH(SubsidieTabel!Q$1,Tb_Activiteiten[#Headers],0))=1,H97,0),0)</f>
        <v>0</v>
      </c>
      <c r="X97" s="64">
        <f>IFERROR(IF(INDEX(Tb_Activiteiten[#All],MATCH(SubsidieTabel!$A97,Tb_Activiteiten[[#All],[Subsidiabele_Activiteit]],0),MATCH(SubsidieTabel!Q$1,Tb_Activiteiten[#Headers],0))=1,I97,0),0)</f>
        <v>0</v>
      </c>
      <c r="Y97" s="64">
        <f>IFERROR(IF(INDEX(Tb_Activiteiten[#All],MATCH(SubsidieTabel!$A97,Tb_Activiteiten[[#All],[Subsidiabele_Activiteit]],0),MATCH(SubsidieTabel!S$1,Tb_Activiteiten[#Headers],0))=1,H97,0),0)</f>
        <v>0</v>
      </c>
      <c r="Z97" s="64">
        <f>IFERROR(IF(INDEX(Tb_Activiteiten[#All],MATCH(SubsidieTabel!$A97,Tb_Activiteiten[[#All],[Subsidiabele_Activiteit]],0),MATCH(SubsidieTabel!S$1,Tb_Activiteiten[#Headers],0))=1,I97,0),0)</f>
        <v>0</v>
      </c>
      <c r="AA97" s="64">
        <f>IFERROR(IF(INDEX(Tb_Activiteiten[#All],MATCH(SubsidieTabel!$A97,Tb_Activiteiten[[#All],[Subsidiabele_Activiteit]],0),MATCH(SubsidieTabel!O$1,Tb_Activiteiten[#Headers],0))=1,$F97,0),0)</f>
        <v>0</v>
      </c>
      <c r="AB97" s="64">
        <f>IFERROR(IF(INDEX(Tb_Activiteiten[#All],MATCH(SubsidieTabel!$A97,Tb_Activiteiten[[#All],[Subsidiabele_Activiteit]],0),MATCH(SubsidieTabel!O$1,Tb_Activiteiten[#Headers],0))=1,$G97,0),0)</f>
        <v>0</v>
      </c>
    </row>
    <row r="98" spans="1:28" x14ac:dyDescent="0.25">
      <c r="A98" s="63"/>
      <c r="B98" s="63"/>
      <c r="C98" s="63" t="str">
        <f>IFERROR(VLOOKUP($B98,Tb_ProjectKosten[],4,0),"")</f>
        <v/>
      </c>
      <c r="D98" s="63" t="str" cm="1">
        <f t="array" ref="D98">IFERROR(INDEX(Tb_KostenOpties[],MATCH(B98,Tb_KostenOpties[KostenOptie],0),IFERROR(MATCH(Methode_Keuze,Tb_KostenOpties[#Headers],0),2)),"")</f>
        <v/>
      </c>
      <c r="E98" s="266">
        <f>IFERROR(VLOOKUP(B98,Tb_ProjectKosten[[#All],[KostenOmschrijving]:[Forfait_Percentage]],6,0),0)</f>
        <v>0</v>
      </c>
      <c r="F98" s="267">
        <f>SUMIFS('5. Kosten uitvoering project'!R:R,'5. Kosten uitvoering project'!E:E,SubsidieTabel!A98,'5. Kosten uitvoering project'!F:F,SubsidieTabel!B98)</f>
        <v>0</v>
      </c>
      <c r="G98" s="267">
        <f>SUMIFS('5. Kosten uitvoering project'!S:S,'5. Kosten uitvoering project'!E:E,SubsidieTabel!A98,'5. Kosten uitvoering project'!F:F,SubsidieTabel!B98)</f>
        <v>0</v>
      </c>
      <c r="H98" s="267">
        <f>SUMIFS('5. Kosten uitvoering project'!U:U,'5. Kosten uitvoering project'!E:E,SubsidieTabel!A98,'5. Kosten uitvoering project'!F:F,SubsidieTabel!B98)</f>
        <v>0</v>
      </c>
      <c r="I98" s="267">
        <f>SUMIFS('5. Kosten uitvoering project'!V:V,'5. Kosten uitvoering project'!E:E,SubsidieTabel!A98,'5. Kosten uitvoering project'!F:F,SubsidieTabel!B98)</f>
        <v>0</v>
      </c>
      <c r="J98" s="267">
        <f t="shared" si="9"/>
        <v>0</v>
      </c>
      <c r="K98" s="267">
        <f t="shared" si="10"/>
        <v>0</v>
      </c>
      <c r="L98" s="266" t="str">
        <f>IFERROR(VLOOKUP(A98,Lijsten!$AK:$AL,2,0),"")</f>
        <v/>
      </c>
      <c r="M98" s="267">
        <f t="shared" si="11"/>
        <v>0</v>
      </c>
      <c r="N98" s="267">
        <f t="shared" si="12"/>
        <v>0</v>
      </c>
      <c r="O98" s="267">
        <f>IFERROR(IF(INDEX(Tb_Activiteiten[#All],MATCH(SubsidieTabel!$A98,Tb_Activiteiten[[#All],[Subsidiabele_Activiteit]],0),MATCH(SubsidieTabel!O$1,Tb_Activiteiten[#Headers],0))=1,SubsidieTabel!$J98,0),0)</f>
        <v>0</v>
      </c>
      <c r="P98" s="267">
        <f>IFERROR(IF(INDEX(Tb_Activiteiten[#All],MATCH(SubsidieTabel!$A98,Tb_Activiteiten[[#All],[Subsidiabele_Activiteit]],0),MATCH(SubsidieTabel!P$1,Tb_Activiteiten[#Headers],0))=1,SubsidieTabel!$K98,0),0)</f>
        <v>0</v>
      </c>
      <c r="Q98" s="267">
        <f>IFERROR(IF(INDEX(Tb_Activiteiten[#All],MATCH(SubsidieTabel!$A98,Tb_Activiteiten[[#All],[Subsidiabele_Activiteit]],0),MATCH(SubsidieTabel!Q$1,Tb_Activiteiten[#Headers],0))=1,SubsidieTabel!$J98,0),0)</f>
        <v>0</v>
      </c>
      <c r="R98" s="267">
        <f>IFERROR(IF(INDEX(Tb_Activiteiten[#All],MATCH(SubsidieTabel!$A98,Tb_Activiteiten[[#All],[Subsidiabele_Activiteit]],0),MATCH(SubsidieTabel!R$1,Tb_Activiteiten[#Headers],0))=1,SubsidieTabel!$K98,0),0)</f>
        <v>0</v>
      </c>
      <c r="S98" s="267">
        <f>IFERROR(IF(INDEX(Tb_Activiteiten[#All],MATCH(SubsidieTabel!$A98,Tb_Activiteiten[[#All],[Subsidiabele_Activiteit]],0),MATCH(SubsidieTabel!S$1,Tb_Activiteiten[#Headers],0))=1,SubsidieTabel!$J98,0),0)</f>
        <v>0</v>
      </c>
      <c r="T98" s="267">
        <f>IFERROR(IF(INDEX(Tb_Activiteiten[#All],MATCH(SubsidieTabel!$A98,Tb_Activiteiten[[#All],[Subsidiabele_Activiteit]],0),MATCH(SubsidieTabel!T$1,Tb_Activiteiten[#Headers],0))=1,SubsidieTabel!$K98,0),0)</f>
        <v>0</v>
      </c>
      <c r="U98" s="267">
        <f>IFERROR(IF(INDEX(Tb_Activiteiten[#All],MATCH(SubsidieTabel!$A98,Tb_Activiteiten[[#All],[Subsidiabele_Activiteit]],0),MATCH(SubsidieTabel!U$1,Tb_Activiteiten[#Headers],0))=1,SubsidieTabel!$J98,0),0)</f>
        <v>0</v>
      </c>
      <c r="V98" s="267">
        <f>IFERROR(IF(INDEX(Tb_Activiteiten[#All],MATCH(SubsidieTabel!$A98,Tb_Activiteiten[[#All],[Subsidiabele_Activiteit]],0),MATCH(SubsidieTabel!V$1,Tb_Activiteiten[#Headers],0))=1,SubsidieTabel!$K98,0),0)</f>
        <v>0</v>
      </c>
      <c r="W98" s="333">
        <f>IFERROR(IF(INDEX(Tb_Activiteiten[#All],MATCH(SubsidieTabel!$A98,Tb_Activiteiten[[#All],[Subsidiabele_Activiteit]],0),MATCH(SubsidieTabel!Q$1,Tb_Activiteiten[#Headers],0))=1,H98,0),0)</f>
        <v>0</v>
      </c>
      <c r="X98" s="333">
        <f>IFERROR(IF(INDEX(Tb_Activiteiten[#All],MATCH(SubsidieTabel!$A98,Tb_Activiteiten[[#All],[Subsidiabele_Activiteit]],0),MATCH(SubsidieTabel!Q$1,Tb_Activiteiten[#Headers],0))=1,I98,0),0)</f>
        <v>0</v>
      </c>
      <c r="Y98" s="333">
        <f>IFERROR(IF(INDEX(Tb_Activiteiten[#All],MATCH(SubsidieTabel!$A98,Tb_Activiteiten[[#All],[Subsidiabele_Activiteit]],0),MATCH(SubsidieTabel!S$1,Tb_Activiteiten[#Headers],0))=1,H98,0),0)</f>
        <v>0</v>
      </c>
      <c r="Z98" s="333">
        <f>IFERROR(IF(INDEX(Tb_Activiteiten[#All],MATCH(SubsidieTabel!$A98,Tb_Activiteiten[[#All],[Subsidiabele_Activiteit]],0),MATCH(SubsidieTabel!S$1,Tb_Activiteiten[#Headers],0))=1,I98,0),0)</f>
        <v>0</v>
      </c>
      <c r="AA98" s="333">
        <f>IFERROR(IF(INDEX(Tb_Activiteiten[#All],MATCH(SubsidieTabel!$A98,Tb_Activiteiten[[#All],[Subsidiabele_Activiteit]],0),MATCH(SubsidieTabel!O$1,Tb_Activiteiten[#Headers],0))=1,$F98,0),0)</f>
        <v>0</v>
      </c>
      <c r="AB98" s="333">
        <f>IFERROR(IF(INDEX(Tb_Activiteiten[#All],MATCH(SubsidieTabel!$A98,Tb_Activiteiten[[#All],[Subsidiabele_Activiteit]],0),MATCH(SubsidieTabel!O$1,Tb_Activiteiten[#Headers],0))=1,$G98,0),0)</f>
        <v>0</v>
      </c>
    </row>
    <row r="99" spans="1:28" x14ac:dyDescent="0.25">
      <c r="A99" s="12"/>
      <c r="B99" s="12"/>
      <c r="C99" s="12" t="str">
        <f>IFERROR(VLOOKUP($B99,Tb_ProjectKosten[],4,0),"")</f>
        <v/>
      </c>
      <c r="D99" s="12" t="str" cm="1">
        <f t="array" ref="D99">IFERROR(INDEX(Tb_KostenOpties[],MATCH(B99,Tb_KostenOpties[KostenOptie],0),IFERROR(MATCH(Methode_Keuze,Tb_KostenOpties[#Headers],0),2)),"")</f>
        <v/>
      </c>
      <c r="E99" s="264">
        <f>IFERROR(VLOOKUP(B99,Tb_ProjectKosten[[#All],[KostenOmschrijving]:[Forfait_Percentage]],6,0),0)</f>
        <v>0</v>
      </c>
      <c r="F99" s="265">
        <f>SUMIFS('5. Kosten uitvoering project'!R:R,'5. Kosten uitvoering project'!E:E,SubsidieTabel!A99,'5. Kosten uitvoering project'!F:F,SubsidieTabel!B99)</f>
        <v>0</v>
      </c>
      <c r="G99" s="265">
        <f>SUMIFS('5. Kosten uitvoering project'!S:S,'5. Kosten uitvoering project'!E:E,SubsidieTabel!A99,'5. Kosten uitvoering project'!F:F,SubsidieTabel!B99)</f>
        <v>0</v>
      </c>
      <c r="H99" s="265">
        <f>SUMIFS('5. Kosten uitvoering project'!U:U,'5. Kosten uitvoering project'!E:E,SubsidieTabel!A99,'5. Kosten uitvoering project'!F:F,SubsidieTabel!B99)</f>
        <v>0</v>
      </c>
      <c r="I99" s="265">
        <f>SUMIFS('5. Kosten uitvoering project'!V:V,'5. Kosten uitvoering project'!E:E,SubsidieTabel!A99,'5. Kosten uitvoering project'!F:F,SubsidieTabel!B99)</f>
        <v>0</v>
      </c>
      <c r="J99" s="265">
        <f t="shared" si="9"/>
        <v>0</v>
      </c>
      <c r="K99" s="265">
        <f t="shared" si="10"/>
        <v>0</v>
      </c>
      <c r="L99" s="264" t="str">
        <f>IFERROR(VLOOKUP(A99,Lijsten!$AK:$AL,2,0),"")</f>
        <v/>
      </c>
      <c r="M99" s="265">
        <f t="shared" si="11"/>
        <v>0</v>
      </c>
      <c r="N99" s="265">
        <f t="shared" si="12"/>
        <v>0</v>
      </c>
      <c r="O99" s="265">
        <f>IFERROR(IF(INDEX(Tb_Activiteiten[#All],MATCH(SubsidieTabel!$A99,Tb_Activiteiten[[#All],[Subsidiabele_Activiteit]],0),MATCH(SubsidieTabel!O$1,Tb_Activiteiten[#Headers],0))=1,SubsidieTabel!$J99,0),0)</f>
        <v>0</v>
      </c>
      <c r="P99" s="265">
        <f>IFERROR(IF(INDEX(Tb_Activiteiten[#All],MATCH(SubsidieTabel!$A99,Tb_Activiteiten[[#All],[Subsidiabele_Activiteit]],0),MATCH(SubsidieTabel!P$1,Tb_Activiteiten[#Headers],0))=1,SubsidieTabel!$K99,0),0)</f>
        <v>0</v>
      </c>
      <c r="Q99" s="265">
        <f>IFERROR(IF(INDEX(Tb_Activiteiten[#All],MATCH(SubsidieTabel!$A99,Tb_Activiteiten[[#All],[Subsidiabele_Activiteit]],0),MATCH(SubsidieTabel!Q$1,Tb_Activiteiten[#Headers],0))=1,SubsidieTabel!$J99,0),0)</f>
        <v>0</v>
      </c>
      <c r="R99" s="265">
        <f>IFERROR(IF(INDEX(Tb_Activiteiten[#All],MATCH(SubsidieTabel!$A99,Tb_Activiteiten[[#All],[Subsidiabele_Activiteit]],0),MATCH(SubsidieTabel!R$1,Tb_Activiteiten[#Headers],0))=1,SubsidieTabel!$K99,0),0)</f>
        <v>0</v>
      </c>
      <c r="S99" s="265">
        <f>IFERROR(IF(INDEX(Tb_Activiteiten[#All],MATCH(SubsidieTabel!$A99,Tb_Activiteiten[[#All],[Subsidiabele_Activiteit]],0),MATCH(SubsidieTabel!S$1,Tb_Activiteiten[#Headers],0))=1,SubsidieTabel!$J99,0),0)</f>
        <v>0</v>
      </c>
      <c r="T99" s="265">
        <f>IFERROR(IF(INDEX(Tb_Activiteiten[#All],MATCH(SubsidieTabel!$A99,Tb_Activiteiten[[#All],[Subsidiabele_Activiteit]],0),MATCH(SubsidieTabel!T$1,Tb_Activiteiten[#Headers],0))=1,SubsidieTabel!$K99,0),0)</f>
        <v>0</v>
      </c>
      <c r="U99" s="265">
        <f>IFERROR(IF(INDEX(Tb_Activiteiten[#All],MATCH(SubsidieTabel!$A99,Tb_Activiteiten[[#All],[Subsidiabele_Activiteit]],0),MATCH(SubsidieTabel!U$1,Tb_Activiteiten[#Headers],0))=1,SubsidieTabel!$J99,0),0)</f>
        <v>0</v>
      </c>
      <c r="V99" s="265">
        <f>IFERROR(IF(INDEX(Tb_Activiteiten[#All],MATCH(SubsidieTabel!$A99,Tb_Activiteiten[[#All],[Subsidiabele_Activiteit]],0),MATCH(SubsidieTabel!V$1,Tb_Activiteiten[#Headers],0))=1,SubsidieTabel!$K99,0),0)</f>
        <v>0</v>
      </c>
      <c r="W99" s="64">
        <f>IFERROR(IF(INDEX(Tb_Activiteiten[#All],MATCH(SubsidieTabel!$A99,Tb_Activiteiten[[#All],[Subsidiabele_Activiteit]],0),MATCH(SubsidieTabel!Q$1,Tb_Activiteiten[#Headers],0))=1,H99,0),0)</f>
        <v>0</v>
      </c>
      <c r="X99" s="64">
        <f>IFERROR(IF(INDEX(Tb_Activiteiten[#All],MATCH(SubsidieTabel!$A99,Tb_Activiteiten[[#All],[Subsidiabele_Activiteit]],0),MATCH(SubsidieTabel!Q$1,Tb_Activiteiten[#Headers],0))=1,I99,0),0)</f>
        <v>0</v>
      </c>
      <c r="Y99" s="64">
        <f>IFERROR(IF(INDEX(Tb_Activiteiten[#All],MATCH(SubsidieTabel!$A99,Tb_Activiteiten[[#All],[Subsidiabele_Activiteit]],0),MATCH(SubsidieTabel!S$1,Tb_Activiteiten[#Headers],0))=1,H99,0),0)</f>
        <v>0</v>
      </c>
      <c r="Z99" s="64">
        <f>IFERROR(IF(INDEX(Tb_Activiteiten[#All],MATCH(SubsidieTabel!$A99,Tb_Activiteiten[[#All],[Subsidiabele_Activiteit]],0),MATCH(SubsidieTabel!S$1,Tb_Activiteiten[#Headers],0))=1,I99,0),0)</f>
        <v>0</v>
      </c>
      <c r="AA99" s="64">
        <f>IFERROR(IF(INDEX(Tb_Activiteiten[#All],MATCH(SubsidieTabel!$A99,Tb_Activiteiten[[#All],[Subsidiabele_Activiteit]],0),MATCH(SubsidieTabel!O$1,Tb_Activiteiten[#Headers],0))=1,$F99,0),0)</f>
        <v>0</v>
      </c>
      <c r="AB99" s="64">
        <f>IFERROR(IF(INDEX(Tb_Activiteiten[#All],MATCH(SubsidieTabel!$A99,Tb_Activiteiten[[#All],[Subsidiabele_Activiteit]],0),MATCH(SubsidieTabel!O$1,Tb_Activiteiten[#Headers],0))=1,$G99,0),0)</f>
        <v>0</v>
      </c>
    </row>
    <row r="100" spans="1:28" x14ac:dyDescent="0.25">
      <c r="A100" s="63"/>
      <c r="B100" s="63"/>
      <c r="C100" s="63" t="str">
        <f>IFERROR(VLOOKUP($B100,Tb_ProjectKosten[],4,0),"")</f>
        <v/>
      </c>
      <c r="D100" s="63" t="str" cm="1">
        <f t="array" ref="D100">IFERROR(INDEX(Tb_KostenOpties[],MATCH(B100,Tb_KostenOpties[KostenOptie],0),IFERROR(MATCH(Methode_Keuze,Tb_KostenOpties[#Headers],0),2)),"")</f>
        <v/>
      </c>
      <c r="E100" s="266">
        <f>IFERROR(VLOOKUP(B100,Tb_ProjectKosten[[#All],[KostenOmschrijving]:[Forfait_Percentage]],6,0),0)</f>
        <v>0</v>
      </c>
      <c r="F100" s="267">
        <f>SUMIFS('5. Kosten uitvoering project'!R:R,'5. Kosten uitvoering project'!E:E,SubsidieTabel!A100,'5. Kosten uitvoering project'!F:F,SubsidieTabel!B100)</f>
        <v>0</v>
      </c>
      <c r="G100" s="267">
        <f>SUMIFS('5. Kosten uitvoering project'!S:S,'5. Kosten uitvoering project'!E:E,SubsidieTabel!A100,'5. Kosten uitvoering project'!F:F,SubsidieTabel!B100)</f>
        <v>0</v>
      </c>
      <c r="H100" s="267">
        <f>SUMIFS('5. Kosten uitvoering project'!U:U,'5. Kosten uitvoering project'!E:E,SubsidieTabel!A100,'5. Kosten uitvoering project'!F:F,SubsidieTabel!B100)</f>
        <v>0</v>
      </c>
      <c r="I100" s="267">
        <f>SUMIFS('5. Kosten uitvoering project'!V:V,'5. Kosten uitvoering project'!E:E,SubsidieTabel!A100,'5. Kosten uitvoering project'!F:F,SubsidieTabel!B100)</f>
        <v>0</v>
      </c>
      <c r="J100" s="267">
        <f t="shared" si="9"/>
        <v>0</v>
      </c>
      <c r="K100" s="267">
        <f t="shared" si="10"/>
        <v>0</v>
      </c>
      <c r="L100" s="266" t="str">
        <f>IFERROR(VLOOKUP(A100,Lijsten!$AK:$AL,2,0),"")</f>
        <v/>
      </c>
      <c r="M100" s="267">
        <f t="shared" si="11"/>
        <v>0</v>
      </c>
      <c r="N100" s="267">
        <f t="shared" si="12"/>
        <v>0</v>
      </c>
      <c r="O100" s="267">
        <f>IFERROR(IF(INDEX(Tb_Activiteiten[#All],MATCH(SubsidieTabel!$A100,Tb_Activiteiten[[#All],[Subsidiabele_Activiteit]],0),MATCH(SubsidieTabel!O$1,Tb_Activiteiten[#Headers],0))=1,SubsidieTabel!$J100,0),0)</f>
        <v>0</v>
      </c>
      <c r="P100" s="267">
        <f>IFERROR(IF(INDEX(Tb_Activiteiten[#All],MATCH(SubsidieTabel!$A100,Tb_Activiteiten[[#All],[Subsidiabele_Activiteit]],0),MATCH(SubsidieTabel!P$1,Tb_Activiteiten[#Headers],0))=1,SubsidieTabel!$K100,0),0)</f>
        <v>0</v>
      </c>
      <c r="Q100" s="267">
        <f>IFERROR(IF(INDEX(Tb_Activiteiten[#All],MATCH(SubsidieTabel!$A100,Tb_Activiteiten[[#All],[Subsidiabele_Activiteit]],0),MATCH(SubsidieTabel!Q$1,Tb_Activiteiten[#Headers],0))=1,SubsidieTabel!$J100,0),0)</f>
        <v>0</v>
      </c>
      <c r="R100" s="267">
        <f>IFERROR(IF(INDEX(Tb_Activiteiten[#All],MATCH(SubsidieTabel!$A100,Tb_Activiteiten[[#All],[Subsidiabele_Activiteit]],0),MATCH(SubsidieTabel!R$1,Tb_Activiteiten[#Headers],0))=1,SubsidieTabel!$K100,0),0)</f>
        <v>0</v>
      </c>
      <c r="S100" s="267">
        <f>IFERROR(IF(INDEX(Tb_Activiteiten[#All],MATCH(SubsidieTabel!$A100,Tb_Activiteiten[[#All],[Subsidiabele_Activiteit]],0),MATCH(SubsidieTabel!S$1,Tb_Activiteiten[#Headers],0))=1,SubsidieTabel!$J100,0),0)</f>
        <v>0</v>
      </c>
      <c r="T100" s="267">
        <f>IFERROR(IF(INDEX(Tb_Activiteiten[#All],MATCH(SubsidieTabel!$A100,Tb_Activiteiten[[#All],[Subsidiabele_Activiteit]],0),MATCH(SubsidieTabel!T$1,Tb_Activiteiten[#Headers],0))=1,SubsidieTabel!$K100,0),0)</f>
        <v>0</v>
      </c>
      <c r="U100" s="267">
        <f>IFERROR(IF(INDEX(Tb_Activiteiten[#All],MATCH(SubsidieTabel!$A100,Tb_Activiteiten[[#All],[Subsidiabele_Activiteit]],0),MATCH(SubsidieTabel!U$1,Tb_Activiteiten[#Headers],0))=1,SubsidieTabel!$J100,0),0)</f>
        <v>0</v>
      </c>
      <c r="V100" s="267">
        <f>IFERROR(IF(INDEX(Tb_Activiteiten[#All],MATCH(SubsidieTabel!$A100,Tb_Activiteiten[[#All],[Subsidiabele_Activiteit]],0),MATCH(SubsidieTabel!V$1,Tb_Activiteiten[#Headers],0))=1,SubsidieTabel!$K100,0),0)</f>
        <v>0</v>
      </c>
      <c r="W100" s="333">
        <f>IFERROR(IF(INDEX(Tb_Activiteiten[#All],MATCH(SubsidieTabel!$A100,Tb_Activiteiten[[#All],[Subsidiabele_Activiteit]],0),MATCH(SubsidieTabel!Q$1,Tb_Activiteiten[#Headers],0))=1,H100,0),0)</f>
        <v>0</v>
      </c>
      <c r="X100" s="333">
        <f>IFERROR(IF(INDEX(Tb_Activiteiten[#All],MATCH(SubsidieTabel!$A100,Tb_Activiteiten[[#All],[Subsidiabele_Activiteit]],0),MATCH(SubsidieTabel!Q$1,Tb_Activiteiten[#Headers],0))=1,I100,0),0)</f>
        <v>0</v>
      </c>
      <c r="Y100" s="333">
        <f>IFERROR(IF(INDEX(Tb_Activiteiten[#All],MATCH(SubsidieTabel!$A100,Tb_Activiteiten[[#All],[Subsidiabele_Activiteit]],0),MATCH(SubsidieTabel!S$1,Tb_Activiteiten[#Headers],0))=1,H100,0),0)</f>
        <v>0</v>
      </c>
      <c r="Z100" s="333">
        <f>IFERROR(IF(INDEX(Tb_Activiteiten[#All],MATCH(SubsidieTabel!$A100,Tb_Activiteiten[[#All],[Subsidiabele_Activiteit]],0),MATCH(SubsidieTabel!S$1,Tb_Activiteiten[#Headers],0))=1,I100,0),0)</f>
        <v>0</v>
      </c>
      <c r="AA100" s="333">
        <f>IFERROR(IF(INDEX(Tb_Activiteiten[#All],MATCH(SubsidieTabel!$A100,Tb_Activiteiten[[#All],[Subsidiabele_Activiteit]],0),MATCH(SubsidieTabel!O$1,Tb_Activiteiten[#Headers],0))=1,$F100,0),0)</f>
        <v>0</v>
      </c>
      <c r="AB100" s="333">
        <f>IFERROR(IF(INDEX(Tb_Activiteiten[#All],MATCH(SubsidieTabel!$A100,Tb_Activiteiten[[#All],[Subsidiabele_Activiteit]],0),MATCH(SubsidieTabel!O$1,Tb_Activiteiten[#Headers],0))=1,$G100,0),0)</f>
        <v>0</v>
      </c>
    </row>
  </sheetData>
  <sheetProtection algorithmName="SHA-512" hashValue="W+hpnm5TxZo77G7jRJOhl8h6LlbWA33P9xp6GYwhya50xsb1TxZu1rs1d6/6gdmzrU7893ijMovmrqf2gOO4uA==" saltValue="HQNGugRuEy9Q8CbNtnxQkQ==" spinCount="100000" sheet="1" objects="1" scenarios="1"/>
  <pageMargins left="0.7" right="0.7" top="0.75" bottom="0.75" header="0.3" footer="0.3"/>
  <pageSetup paperSize="9" orientation="portrait" r:id="rId1"/>
  <tableParts count="5">
    <tablePart r:id="rId2"/>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1CF1B-21E9-4022-B0E8-0E42DF304E69}">
  <sheetPr codeName="Blad20">
    <tabColor theme="4" tint="-0.249977111117893"/>
  </sheetPr>
  <dimension ref="A1:W100"/>
  <sheetViews>
    <sheetView workbookViewId="0">
      <pane ySplit="1" topLeftCell="A2" activePane="bottomLeft" state="frozen"/>
      <selection activeCell="C10" sqref="C10:E10"/>
      <selection pane="bottomLeft" activeCell="A2" sqref="A2"/>
    </sheetView>
  </sheetViews>
  <sheetFormatPr defaultRowHeight="15" x14ac:dyDescent="0.25"/>
  <cols>
    <col min="1" max="1" width="32.7109375" bestFit="1" customWidth="1"/>
    <col min="2" max="2" width="24.42578125" bestFit="1" customWidth="1"/>
    <col min="3" max="3" width="6.42578125" bestFit="1" customWidth="1"/>
    <col min="4" max="4" width="8.42578125" bestFit="1" customWidth="1"/>
    <col min="5" max="5" width="15.5703125" bestFit="1" customWidth="1"/>
    <col min="6" max="6" width="17.42578125" bestFit="1" customWidth="1"/>
    <col min="7" max="7" width="13.28515625" bestFit="1" customWidth="1"/>
    <col min="8" max="8" width="24.140625" bestFit="1" customWidth="1"/>
    <col min="9" max="9" width="7.140625" bestFit="1" customWidth="1"/>
    <col min="10" max="10" width="15" bestFit="1" customWidth="1"/>
    <col min="11" max="11" width="16.85546875" bestFit="1" customWidth="1"/>
    <col min="12" max="12" width="19.5703125" bestFit="1" customWidth="1"/>
    <col min="13" max="13" width="22.28515625" bestFit="1" customWidth="1"/>
    <col min="14" max="14" width="14.7109375" bestFit="1" customWidth="1"/>
    <col min="15" max="15" width="25.5703125" bestFit="1" customWidth="1"/>
    <col min="16" max="16" width="16.42578125" bestFit="1" customWidth="1"/>
    <col min="17" max="17" width="18.42578125" bestFit="1" customWidth="1"/>
    <col min="18" max="18" width="20.7109375" customWidth="1"/>
    <col min="19" max="19" width="26.28515625" customWidth="1"/>
    <col min="20" max="23" width="20.7109375" customWidth="1"/>
  </cols>
  <sheetData>
    <row r="1" spans="1:23" x14ac:dyDescent="0.25">
      <c r="A1" s="82" t="s">
        <v>135</v>
      </c>
      <c r="B1" s="83" t="s">
        <v>83</v>
      </c>
      <c r="C1" s="83" t="s">
        <v>40</v>
      </c>
      <c r="D1" s="83" t="s">
        <v>106</v>
      </c>
      <c r="E1" s="83" t="s">
        <v>141</v>
      </c>
      <c r="F1" s="83" t="s">
        <v>142</v>
      </c>
      <c r="G1" s="83" t="s">
        <v>87</v>
      </c>
      <c r="H1" s="83" t="s">
        <v>88</v>
      </c>
      <c r="I1" s="83" t="s">
        <v>107</v>
      </c>
      <c r="J1" s="83" t="s">
        <v>109</v>
      </c>
      <c r="K1" s="83" t="s">
        <v>108</v>
      </c>
      <c r="L1" s="83" t="e">
        <f>"Uitgaven_aanvraag "&amp;Keuze_DB_Nr</f>
        <v>#REF!</v>
      </c>
      <c r="M1" s="83" t="e">
        <f>"Uitgaven_Beoordeeld "&amp;Keuze_DB_Nr</f>
        <v>#REF!</v>
      </c>
      <c r="N1" s="83" t="e">
        <f>"Forfait_Bedrag "&amp;Keuze_DB_Nr</f>
        <v>#REF!</v>
      </c>
      <c r="O1" s="83" t="e">
        <f xml:space="preserve"> "Forfait_Bedrag_Beoordeeld "&amp;Keuze_DB_Nr</f>
        <v>#REF!</v>
      </c>
      <c r="P1" s="83" t="e">
        <f>"Totaal_Aanvraag "&amp;Keuze_DB_Nr</f>
        <v>#REF!</v>
      </c>
      <c r="Q1" s="83" t="e">
        <f>"Totaal_Beoordeeld "&amp;Keuze_DB_Nr</f>
        <v>#REF!</v>
      </c>
      <c r="R1" s="83" t="e">
        <f>"Uitgaven_aanvraag_BEO "&amp;Keuze_DB_Nr_BEO</f>
        <v>#REF!</v>
      </c>
      <c r="S1" s="83" t="e">
        <f>"Uitgaven_Beoordeeld_BEO "&amp;Keuze_DB_Nr_BEO</f>
        <v>#REF!</v>
      </c>
      <c r="T1" s="83" t="e">
        <f>"Forfait_Bedrag_BEO "&amp;Keuze_DB_Nr_BEO</f>
        <v>#REF!</v>
      </c>
      <c r="U1" s="83" t="e">
        <f xml:space="preserve"> "Forfait_Bedrag_Beoordeeld_BEO "&amp;Keuze_DB_Nr_BEO</f>
        <v>#REF!</v>
      </c>
      <c r="V1" s="83" t="e">
        <f>"Totaal_Aanvraag_BEO "&amp;Keuze_DB_Nr_BEO</f>
        <v>#REF!</v>
      </c>
      <c r="W1" s="83" t="e">
        <f>"Totaal_Beoordeeld_BEO "&amp;Keuze_DB_Nr_BEO</f>
        <v>#REF!</v>
      </c>
    </row>
    <row r="2" spans="1:23" x14ac:dyDescent="0.25">
      <c r="A2" s="63" t="str" cm="1">
        <f t="array" ref="A2">IFERROR(_xlfn.UNIQUE(_xlfn._xlws.FILTER(#REF!,#REF!&lt;&gt;"")),"")</f>
        <v/>
      </c>
      <c r="B2" s="63"/>
      <c r="C2" s="84" t="str" cm="1">
        <f t="array" ref="C2">IFERROR(INDEX(Tb_KostenOpties[],MATCH(B2,Tb_KostenOptiesDB[KostenOptie],0),IFERROR(MATCH(Methode_Keuze,Tb_KostenOptiesDB[#Headers],0),2)),"")</f>
        <v/>
      </c>
      <c r="D2" s="95">
        <f>IFERROR(INDEX(Tb_ProjectKosten[],MATCH($B2,Tb_ProjectKosten[Begroting],0),6),0)</f>
        <v>0</v>
      </c>
      <c r="E2" s="93" t="e">
        <f>SUMIFS(#REF!,#REF!,$A2,#REF!,$B2)</f>
        <v>#REF!</v>
      </c>
      <c r="F2" s="93" t="e">
        <f>SUMIFS(#REF!,#REF!,$A2,#REF!,$B2)</f>
        <v>#REF!</v>
      </c>
      <c r="G2" s="93" t="str">
        <f>IF(C2&lt;&gt;"",SUMIFS(#REF!,#REF!,$A2,#REF!,$B2),"")</f>
        <v/>
      </c>
      <c r="H2" s="93" t="str">
        <f>IF(C2&lt;&gt;"",SUMIFS(#REF!,#REF!,$A2,#REF!,$B2),"")</f>
        <v/>
      </c>
      <c r="I2" s="95" t="str">
        <f>IFERROR(VLOOKUP(A2,Lijsten!$AK:$AL,2,0),"")</f>
        <v/>
      </c>
      <c r="J2" s="93">
        <f>IFERROR($I2*(E2+G2),0)</f>
        <v>0</v>
      </c>
      <c r="K2" s="93">
        <f>IFERROR($I2*(F2+H2),0)</f>
        <v>0</v>
      </c>
      <c r="L2" s="93" t="e">
        <f>SUMIFS(#REF!,#REF!,$A2,#REF!,$B2,#REF!,Keuze_DB_Nr)</f>
        <v>#REF!</v>
      </c>
      <c r="M2" s="93" t="e">
        <f>SUMIFS(#REF!,#REF!,$A2,#REF!,$B2,#REF!,Keuze_DB_Nr)</f>
        <v>#REF!</v>
      </c>
      <c r="N2" s="93" t="str">
        <f>IF($C2&lt;&gt;"",SUMIFS(#REF!,#REF!,$A2,#REF!,$B2,#REF!,Keuze_DB_Nr),"")</f>
        <v/>
      </c>
      <c r="O2" s="93" t="str">
        <f>IF($C2&lt;&gt;"",SUMIFS(#REF!,#REF!,$A2,#REF!,$B2,#REF!,Keuze_DB_Nr),"")</f>
        <v/>
      </c>
      <c r="P2" s="93">
        <f>IFERROR($I2*(L2+N2),0)</f>
        <v>0</v>
      </c>
      <c r="Q2" s="93">
        <f t="shared" ref="P2:Q5" si="0">IFERROR($I2*(M2+O2),0)</f>
        <v>0</v>
      </c>
      <c r="R2" s="93" t="e">
        <f>SUMIFS(#REF!,#REF!,$A2,#REF!,$B2,#REF!,Keuze_DB_Nr_BEO)</f>
        <v>#REF!</v>
      </c>
      <c r="S2" s="93" t="e">
        <f>SUMIFS(#REF!,#REF!,$A2,#REF!,$B2,#REF!,Keuze_DB_Nr_BEO)</f>
        <v>#REF!</v>
      </c>
      <c r="T2" s="93" t="str">
        <f>IF($C2&lt;&gt;"",SUMIFS(#REF!,#REF!,$A2,#REF!,$B2,#REF!,Keuze_DB_Nr_BEO),"")</f>
        <v/>
      </c>
      <c r="U2" s="93" t="str">
        <f>IF($C2&lt;&gt;"",SUMIFS(#REF!,#REF!,$A2,#REF!,$B2,#REF!,Keuze_DB_Nr_BEO),"")</f>
        <v/>
      </c>
      <c r="V2" s="93">
        <f>IFERROR($I2*(R2+T2),0)</f>
        <v>0</v>
      </c>
      <c r="W2" s="93">
        <f>IFERROR($I2*(S2+U2),0)</f>
        <v>0</v>
      </c>
    </row>
    <row r="3" spans="1:23" x14ac:dyDescent="0.25">
      <c r="A3" s="12"/>
      <c r="B3" s="12"/>
      <c r="C3" s="85" t="str" cm="1">
        <f t="array" ref="C3">IFERROR(INDEX(Tb_KostenOpties[],MATCH(B3,Tb_KostenOptiesDB[KostenOptie],0),IFERROR(MATCH(Methode_Keuze,Tb_KostenOptiesDB[#Headers],0),2)),"")</f>
        <v/>
      </c>
      <c r="D3" s="96">
        <f>IFERROR(INDEX(Tb_ProjectKosten[],MATCH($B3,Tb_ProjectKosten[Begroting],0),6),0)</f>
        <v>0</v>
      </c>
      <c r="E3" s="94" t="e">
        <f>SUMIFS(#REF!,#REF!,$A3,#REF!,$B3)</f>
        <v>#REF!</v>
      </c>
      <c r="F3" s="94" t="e">
        <f>SUMIFS(#REF!,#REF!,$A3,#REF!,$B3)</f>
        <v>#REF!</v>
      </c>
      <c r="G3" s="94" t="str">
        <f>IF(C3&lt;&gt;"",SUMIFS(#REF!,#REF!,$A3,#REF!,$B3),"")</f>
        <v/>
      </c>
      <c r="H3" s="94" t="str">
        <f>IF(C3&lt;&gt;"",SUMIFS(#REF!,#REF!,$A3,#REF!,$B3),"")</f>
        <v/>
      </c>
      <c r="I3" s="96" t="str">
        <f>IFERROR(VLOOKUP(A3,Lijsten!$AK:$AL,2,0),"")</f>
        <v/>
      </c>
      <c r="J3" s="94">
        <f t="shared" ref="J3:K66" si="1">IFERROR($I3*(E3+G3),0)</f>
        <v>0</v>
      </c>
      <c r="K3" s="94">
        <f t="shared" si="1"/>
        <v>0</v>
      </c>
      <c r="L3" s="94" t="e">
        <f>SUMIFS(#REF!,#REF!,$A3,#REF!,$B3,#REF!,Keuze_DB_Nr)</f>
        <v>#REF!</v>
      </c>
      <c r="M3" s="94" t="e">
        <f>SUMIFS(#REF!,#REF!,$A3,#REF!,$B3,#REF!,Keuze_DB_Nr)</f>
        <v>#REF!</v>
      </c>
      <c r="N3" s="94" t="str">
        <f>IF($C3&lt;&gt;"",SUMIFS(#REF!,#REF!,$A3,#REF!,$B3,#REF!,Keuze_DB_Nr),"")</f>
        <v/>
      </c>
      <c r="O3" s="94" t="str">
        <f>IF($C3&lt;&gt;"",SUMIFS(#REF!,#REF!,$A3,#REF!,$B3,#REF!,Keuze_DB_Nr),"")</f>
        <v/>
      </c>
      <c r="P3" s="94">
        <f t="shared" si="0"/>
        <v>0</v>
      </c>
      <c r="Q3" s="94">
        <f t="shared" si="0"/>
        <v>0</v>
      </c>
      <c r="R3" s="94" t="e">
        <f>SUMIFS(#REF!,#REF!,$A3,#REF!,$B3,#REF!,Keuze_DB_Nr_BEO)</f>
        <v>#REF!</v>
      </c>
      <c r="S3" s="94" t="e">
        <f>SUMIFS(#REF!,#REF!,$A3,#REF!,$B3,#REF!,Keuze_DB_Nr_BEO)</f>
        <v>#REF!</v>
      </c>
      <c r="T3" s="94" t="str">
        <f>IF($C3&lt;&gt;"",SUMIFS(#REF!,#REF!,$A3,#REF!,$B3,#REF!,Keuze_DB_Nr_BEO),"")</f>
        <v/>
      </c>
      <c r="U3" s="94" t="str">
        <f>IF($C3&lt;&gt;"",SUMIFS(#REF!,#REF!,$A3,#REF!,$B3,#REF!,Keuze_DB_Nr_BEO),"")</f>
        <v/>
      </c>
      <c r="V3" s="94">
        <f t="shared" ref="V3:V66" si="2">IFERROR($I3*(R3+T3),0)</f>
        <v>0</v>
      </c>
      <c r="W3" s="94">
        <f t="shared" ref="W3:W66" si="3">IFERROR($I3*(S3+U3),0)</f>
        <v>0</v>
      </c>
    </row>
    <row r="4" spans="1:23" x14ac:dyDescent="0.25">
      <c r="A4" s="63"/>
      <c r="B4" s="63"/>
      <c r="C4" s="84" t="str" cm="1">
        <f t="array" ref="C4">IFERROR(INDEX(Tb_KostenOpties[],MATCH(B4,Tb_KostenOptiesDB[KostenOptie],0),IFERROR(MATCH(Methode_Keuze,Tb_KostenOptiesDB[#Headers],0),2)),"")</f>
        <v/>
      </c>
      <c r="D4" s="95">
        <f>IFERROR(INDEX(Tb_ProjectKosten[],MATCH($B4,Tb_ProjectKosten[Begroting],0),6),0)</f>
        <v>0</v>
      </c>
      <c r="E4" s="93" t="e">
        <f>SUMIFS(#REF!,#REF!,$A4,#REF!,$B4)</f>
        <v>#REF!</v>
      </c>
      <c r="F4" s="93" t="e">
        <f>SUMIFS(#REF!,#REF!,$A4,#REF!,$B4)</f>
        <v>#REF!</v>
      </c>
      <c r="G4" s="93" t="str">
        <f>IF(C4&lt;&gt;"",SUMIFS(#REF!,#REF!,$A4,#REF!,$B4),"")</f>
        <v/>
      </c>
      <c r="H4" s="93" t="str">
        <f>IF(C4&lt;&gt;"",SUMIFS(#REF!,#REF!,$A4,#REF!,$B4),"")</f>
        <v/>
      </c>
      <c r="I4" s="95" t="str">
        <f>IFERROR(VLOOKUP(A4,Lijsten!$AK:$AL,2,0),"")</f>
        <v/>
      </c>
      <c r="J4" s="93">
        <f>IFERROR($I4*(E4+G4),0)</f>
        <v>0</v>
      </c>
      <c r="K4" s="93">
        <f t="shared" si="1"/>
        <v>0</v>
      </c>
      <c r="L4" s="93" t="e">
        <f>SUMIFS(#REF!,#REF!,$A4,#REF!,$B4,#REF!,Keuze_DB_Nr)</f>
        <v>#REF!</v>
      </c>
      <c r="M4" s="93" t="e">
        <f>SUMIFS(#REF!,#REF!,$A4,#REF!,$B4,#REF!,Keuze_DB_Nr)</f>
        <v>#REF!</v>
      </c>
      <c r="N4" s="93" t="str">
        <f>IF($C4&lt;&gt;"",SUMIFS(#REF!,#REF!,$A4,#REF!,$B4,#REF!,Keuze_DB_Nr),"")</f>
        <v/>
      </c>
      <c r="O4" s="93" t="str">
        <f>IF($C4&lt;&gt;"",SUMIFS(#REF!,#REF!,$A4,#REF!,$B4,#REF!,Keuze_DB_Nr),"")</f>
        <v/>
      </c>
      <c r="P4" s="93">
        <f t="shared" si="0"/>
        <v>0</v>
      </c>
      <c r="Q4" s="93">
        <f t="shared" si="0"/>
        <v>0</v>
      </c>
      <c r="R4" s="93" t="e">
        <f>SUMIFS(#REF!,#REF!,$A4,#REF!,$B4,#REF!,Keuze_DB_Nr_BEO)</f>
        <v>#REF!</v>
      </c>
      <c r="S4" s="93" t="e">
        <f>SUMIFS(#REF!,#REF!,$A4,#REF!,$B4,#REF!,Keuze_DB_Nr_BEO)</f>
        <v>#REF!</v>
      </c>
      <c r="T4" s="93" t="str">
        <f>IF($C4&lt;&gt;"",SUMIFS(#REF!,#REF!,$A4,#REF!,$B4,#REF!,Keuze_DB_Nr_BEO),"")</f>
        <v/>
      </c>
      <c r="U4" s="93" t="str">
        <f>IF($C4&lt;&gt;"",SUMIFS(#REF!,#REF!,$A4,#REF!,$B4,#REF!,Keuze_DB_Nr_BEO),"")</f>
        <v/>
      </c>
      <c r="V4" s="93">
        <f t="shared" si="2"/>
        <v>0</v>
      </c>
      <c r="W4" s="93">
        <f t="shared" si="3"/>
        <v>0</v>
      </c>
    </row>
    <row r="5" spans="1:23" x14ac:dyDescent="0.25">
      <c r="A5" s="12"/>
      <c r="B5" s="12"/>
      <c r="C5" s="85" t="str" cm="1">
        <f t="array" ref="C5">IFERROR(INDEX(Tb_KostenOpties[],MATCH(B5,Tb_KostenOptiesDB[KostenOptie],0),IFERROR(MATCH(Methode_Keuze,Tb_KostenOptiesDB[#Headers],0),2)),"")</f>
        <v/>
      </c>
      <c r="D5" s="96">
        <f>IFERROR(INDEX(Tb_ProjectKosten[],MATCH($B5,Tb_ProjectKosten[Begroting],0),6),0)</f>
        <v>0</v>
      </c>
      <c r="E5" s="94" t="e">
        <f>SUMIFS(#REF!,#REF!,$A5,#REF!,$B5)</f>
        <v>#REF!</v>
      </c>
      <c r="F5" s="94" t="e">
        <f>SUMIFS(#REF!,#REF!,$A5,#REF!,$B5)</f>
        <v>#REF!</v>
      </c>
      <c r="G5" s="94" t="str">
        <f>IF(C5&lt;&gt;"",SUMIFS(#REF!,#REF!,$A5,#REF!,$B5),"")</f>
        <v/>
      </c>
      <c r="H5" s="94" t="str">
        <f>IF(C5&lt;&gt;"",SUMIFS(#REF!,#REF!,$A5,#REF!,$B5),"")</f>
        <v/>
      </c>
      <c r="I5" s="96" t="str">
        <f>IFERROR(VLOOKUP(A5,Lijsten!$AK:$AL,2,0),"")</f>
        <v/>
      </c>
      <c r="J5" s="94">
        <f t="shared" ref="J5:K68" si="4">IFERROR($I5*(E5+G5),0)</f>
        <v>0</v>
      </c>
      <c r="K5" s="94">
        <f t="shared" si="1"/>
        <v>0</v>
      </c>
      <c r="L5" s="94" t="e">
        <f>SUMIFS(#REF!,#REF!,$A5,#REF!,$B5,#REF!,Keuze_DB_Nr)</f>
        <v>#REF!</v>
      </c>
      <c r="M5" s="94" t="e">
        <f>SUMIFS(#REF!,#REF!,$A5,#REF!,$B5,#REF!,Keuze_DB_Nr)</f>
        <v>#REF!</v>
      </c>
      <c r="N5" s="94" t="str">
        <f>IF($C5&lt;&gt;"",SUMIFS(#REF!,#REF!,$A5,#REF!,$B5,#REF!,Keuze_DB_Nr),"")</f>
        <v/>
      </c>
      <c r="O5" s="94" t="str">
        <f>IF($C5&lt;&gt;"",SUMIFS(#REF!,#REF!,$A5,#REF!,$B5,#REF!,Keuze_DB_Nr),"")</f>
        <v/>
      </c>
      <c r="P5" s="94">
        <f t="shared" si="0"/>
        <v>0</v>
      </c>
      <c r="Q5" s="94">
        <f t="shared" si="0"/>
        <v>0</v>
      </c>
      <c r="R5" s="94" t="e">
        <f>SUMIFS(#REF!,#REF!,$A5,#REF!,$B5,#REF!,Keuze_DB_Nr_BEO)</f>
        <v>#REF!</v>
      </c>
      <c r="S5" s="94" t="e">
        <f>SUMIFS(#REF!,#REF!,$A5,#REF!,$B5,#REF!,Keuze_DB_Nr_BEO)</f>
        <v>#REF!</v>
      </c>
      <c r="T5" s="94" t="str">
        <f>IF($C5&lt;&gt;"",SUMIFS(#REF!,#REF!,$A5,#REF!,$B5,#REF!,Keuze_DB_Nr_BEO),"")</f>
        <v/>
      </c>
      <c r="U5" s="94" t="str">
        <f>IF($C5&lt;&gt;"",SUMIFS(#REF!,#REF!,$A5,#REF!,$B5,#REF!,Keuze_DB_Nr_BEO),"")</f>
        <v/>
      </c>
      <c r="V5" s="94">
        <f t="shared" si="2"/>
        <v>0</v>
      </c>
      <c r="W5" s="94">
        <f t="shared" si="3"/>
        <v>0</v>
      </c>
    </row>
    <row r="6" spans="1:23" x14ac:dyDescent="0.25">
      <c r="A6" s="63"/>
      <c r="B6" s="63"/>
      <c r="C6" s="84" t="str" cm="1">
        <f t="array" ref="C6">IFERROR(INDEX(Tb_KostenOpties[],MATCH(B6,Tb_KostenOptiesDB[KostenOptie],0),IFERROR(MATCH(Methode_Keuze,Tb_KostenOptiesDB[#Headers],0),2)),"")</f>
        <v/>
      </c>
      <c r="D6" s="95">
        <f>IFERROR(INDEX(Tb_ProjectKosten[],MATCH($B6,Tb_ProjectKosten[Begroting],0),6),0)</f>
        <v>0</v>
      </c>
      <c r="E6" s="93" t="e">
        <f>SUMIFS(#REF!,#REF!,$A6,#REF!,$B6)</f>
        <v>#REF!</v>
      </c>
      <c r="F6" s="93" t="e">
        <f>SUMIFS(#REF!,#REF!,$A6,#REF!,$B6)</f>
        <v>#REF!</v>
      </c>
      <c r="G6" s="93" t="str">
        <f>IF(C6&lt;&gt;"",SUMIFS(#REF!,#REF!,$A6,#REF!,$B6),"")</f>
        <v/>
      </c>
      <c r="H6" s="93" t="str">
        <f>IF(C6&lt;&gt;"",SUMIFS(#REF!,#REF!,$A6,#REF!,$B6),"")</f>
        <v/>
      </c>
      <c r="I6" s="95" t="str">
        <f>IFERROR(VLOOKUP(A6,Lijsten!$AK:$AL,2,0),"")</f>
        <v/>
      </c>
      <c r="J6" s="93">
        <f t="shared" si="4"/>
        <v>0</v>
      </c>
      <c r="K6" s="93">
        <f t="shared" si="1"/>
        <v>0</v>
      </c>
      <c r="L6" s="93" t="e">
        <f>SUMIFS(#REF!,#REF!,$A6,#REF!,$B6,#REF!,Keuze_DB_Nr)</f>
        <v>#REF!</v>
      </c>
      <c r="M6" s="93" t="e">
        <f>SUMIFS(#REF!,#REF!,$A6,#REF!,$B6,#REF!,Keuze_DB_Nr)</f>
        <v>#REF!</v>
      </c>
      <c r="N6" s="93" t="str">
        <f>IF($C6&lt;&gt;"",SUMIFS(#REF!,#REF!,$A6,#REF!,$B6,#REF!,Keuze_DB_Nr),"")</f>
        <v/>
      </c>
      <c r="O6" s="93" t="str">
        <f>IF($C6&lt;&gt;"",SUMIFS(#REF!,#REF!,$A6,#REF!,$B6,#REF!,Keuze_DB_Nr),"")</f>
        <v/>
      </c>
      <c r="P6" s="93">
        <f t="shared" ref="P6:P69" si="5">IFERROR($I6*(L6+N6),0)</f>
        <v>0</v>
      </c>
      <c r="Q6" s="93">
        <f t="shared" ref="Q6:Q69" si="6">IFERROR($I6*(M6+O6),0)</f>
        <v>0</v>
      </c>
      <c r="R6" s="93" t="e">
        <f>SUMIFS(#REF!,#REF!,$A6,#REF!,$B6,#REF!,Keuze_DB_Nr_BEO)</f>
        <v>#REF!</v>
      </c>
      <c r="S6" s="93" t="e">
        <f>SUMIFS(#REF!,#REF!,$A6,#REF!,$B6,#REF!,Keuze_DB_Nr_BEO)</f>
        <v>#REF!</v>
      </c>
      <c r="T6" s="93" t="str">
        <f>IF($C6&lt;&gt;"",SUMIFS(#REF!,#REF!,$A6,#REF!,$B6,#REF!,Keuze_DB_Nr_BEO),"")</f>
        <v/>
      </c>
      <c r="U6" s="93" t="str">
        <f>IF($C6&lt;&gt;"",SUMIFS(#REF!,#REF!,$A6,#REF!,$B6,#REF!,Keuze_DB_Nr_BEO),"")</f>
        <v/>
      </c>
      <c r="V6" s="93">
        <f t="shared" si="2"/>
        <v>0</v>
      </c>
      <c r="W6" s="93">
        <f t="shared" si="3"/>
        <v>0</v>
      </c>
    </row>
    <row r="7" spans="1:23" x14ac:dyDescent="0.25">
      <c r="A7" s="12"/>
      <c r="B7" s="12"/>
      <c r="C7" s="85" t="str" cm="1">
        <f t="array" ref="C7">IFERROR(INDEX(Tb_KostenOpties[],MATCH(B7,Tb_KostenOptiesDB[KostenOptie],0),IFERROR(MATCH(Methode_Keuze,Tb_KostenOptiesDB[#Headers],0),2)),"")</f>
        <v/>
      </c>
      <c r="D7" s="96">
        <f>IFERROR(INDEX(Tb_ProjectKosten[],MATCH($B7,Tb_ProjectKosten[Begroting],0),6),0)</f>
        <v>0</v>
      </c>
      <c r="E7" s="94" t="e">
        <f>SUMIFS(#REF!,#REF!,$A7,#REF!,$B7)</f>
        <v>#REF!</v>
      </c>
      <c r="F7" s="94" t="e">
        <f>SUMIFS(#REF!,#REF!,$A7,#REF!,$B7)</f>
        <v>#REF!</v>
      </c>
      <c r="G7" s="94" t="str">
        <f>IF(C7&lt;&gt;"",SUMIFS(#REF!,#REF!,$A7,#REF!,$B7),"")</f>
        <v/>
      </c>
      <c r="H7" s="94" t="str">
        <f>IF(C7&lt;&gt;"",SUMIFS(#REF!,#REF!,$A7,#REF!,$B7),"")</f>
        <v/>
      </c>
      <c r="I7" s="96" t="str">
        <f>IFERROR(VLOOKUP(A7,Lijsten!$AK:$AL,2,0),"")</f>
        <v/>
      </c>
      <c r="J7" s="94">
        <f t="shared" si="4"/>
        <v>0</v>
      </c>
      <c r="K7" s="94">
        <f t="shared" si="1"/>
        <v>0</v>
      </c>
      <c r="L7" s="94" t="e">
        <f>SUMIFS(#REF!,#REF!,$A7,#REF!,$B7,#REF!,Keuze_DB_Nr)</f>
        <v>#REF!</v>
      </c>
      <c r="M7" s="94" t="e">
        <f>SUMIFS(#REF!,#REF!,$A7,#REF!,$B7,#REF!,Keuze_DB_Nr)</f>
        <v>#REF!</v>
      </c>
      <c r="N7" s="94" t="str">
        <f>IF($C7&lt;&gt;"",SUMIFS(#REF!,#REF!,$A7,#REF!,$B7,#REF!,Keuze_DB_Nr),"")</f>
        <v/>
      </c>
      <c r="O7" s="94" t="str">
        <f>IF($C7&lt;&gt;"",SUMIFS(#REF!,#REF!,$A7,#REF!,$B7,#REF!,Keuze_DB_Nr),"")</f>
        <v/>
      </c>
      <c r="P7" s="94">
        <f t="shared" si="5"/>
        <v>0</v>
      </c>
      <c r="Q7" s="94">
        <f t="shared" si="6"/>
        <v>0</v>
      </c>
      <c r="R7" s="94" t="e">
        <f>SUMIFS(#REF!,#REF!,$A7,#REF!,$B7,#REF!,Keuze_DB_Nr_BEO)</f>
        <v>#REF!</v>
      </c>
      <c r="S7" s="94" t="e">
        <f>SUMIFS(#REF!,#REF!,$A7,#REF!,$B7,#REF!,Keuze_DB_Nr_BEO)</f>
        <v>#REF!</v>
      </c>
      <c r="T7" s="94" t="str">
        <f>IF($C7&lt;&gt;"",SUMIFS(#REF!,#REF!,$A7,#REF!,$B7,#REF!,Keuze_DB_Nr_BEO),"")</f>
        <v/>
      </c>
      <c r="U7" s="94" t="str">
        <f>IF($C7&lt;&gt;"",SUMIFS(#REF!,#REF!,$A7,#REF!,$B7,#REF!,Keuze_DB_Nr_BEO),"")</f>
        <v/>
      </c>
      <c r="V7" s="94">
        <f t="shared" si="2"/>
        <v>0</v>
      </c>
      <c r="W7" s="94">
        <f t="shared" si="3"/>
        <v>0</v>
      </c>
    </row>
    <row r="8" spans="1:23" x14ac:dyDescent="0.25">
      <c r="A8" s="63"/>
      <c r="B8" s="63"/>
      <c r="C8" s="84" t="str" cm="1">
        <f t="array" ref="C8">IFERROR(INDEX(Tb_KostenOpties[],MATCH(B8,Tb_KostenOptiesDB[KostenOptie],0),IFERROR(MATCH(Methode_Keuze,Tb_KostenOptiesDB[#Headers],0),2)),"")</f>
        <v/>
      </c>
      <c r="D8" s="95">
        <f>IFERROR(INDEX(Tb_ProjectKosten[],MATCH($B8,Tb_ProjectKosten[Begroting],0),6),0)</f>
        <v>0</v>
      </c>
      <c r="E8" s="93" t="e">
        <f>SUMIFS(#REF!,#REF!,$A8,#REF!,$B8)</f>
        <v>#REF!</v>
      </c>
      <c r="F8" s="93" t="e">
        <f>SUMIFS(#REF!,#REF!,$A8,#REF!,$B8)</f>
        <v>#REF!</v>
      </c>
      <c r="G8" s="93" t="str">
        <f>IF(C8&lt;&gt;"",SUMIFS(#REF!,#REF!,$A8,#REF!,$B8),"")</f>
        <v/>
      </c>
      <c r="H8" s="93" t="str">
        <f>IF(C8&lt;&gt;"",SUMIFS(#REF!,#REF!,$A8,#REF!,$B8),"")</f>
        <v/>
      </c>
      <c r="I8" s="95" t="str">
        <f>IFERROR(VLOOKUP(A8,Lijsten!$AK:$AL,2,0),"")</f>
        <v/>
      </c>
      <c r="J8" s="93">
        <f t="shared" si="4"/>
        <v>0</v>
      </c>
      <c r="K8" s="93">
        <f t="shared" si="1"/>
        <v>0</v>
      </c>
      <c r="L8" s="93" t="e">
        <f>SUMIFS(#REF!,#REF!,$A8,#REF!,$B8,#REF!,Keuze_DB_Nr)</f>
        <v>#REF!</v>
      </c>
      <c r="M8" s="93" t="e">
        <f>SUMIFS(#REF!,#REF!,$A8,#REF!,$B8,#REF!,Keuze_DB_Nr)</f>
        <v>#REF!</v>
      </c>
      <c r="N8" s="93" t="str">
        <f>IF($C8&lt;&gt;"",SUMIFS(#REF!,#REF!,$A8,#REF!,$B8,#REF!,Keuze_DB_Nr),"")</f>
        <v/>
      </c>
      <c r="O8" s="93" t="str">
        <f>IF($C8&lt;&gt;"",SUMIFS(#REF!,#REF!,$A8,#REF!,$B8,#REF!,Keuze_DB_Nr),"")</f>
        <v/>
      </c>
      <c r="P8" s="93">
        <f t="shared" si="5"/>
        <v>0</v>
      </c>
      <c r="Q8" s="93">
        <f t="shared" si="6"/>
        <v>0</v>
      </c>
      <c r="R8" s="93" t="e">
        <f>SUMIFS(#REF!,#REF!,$A8,#REF!,$B8,#REF!,Keuze_DB_Nr_BEO)</f>
        <v>#REF!</v>
      </c>
      <c r="S8" s="93" t="e">
        <f>SUMIFS(#REF!,#REF!,$A8,#REF!,$B8,#REF!,Keuze_DB_Nr_BEO)</f>
        <v>#REF!</v>
      </c>
      <c r="T8" s="93" t="str">
        <f>IF($C8&lt;&gt;"",SUMIFS(#REF!,#REF!,$A8,#REF!,$B8,#REF!,Keuze_DB_Nr_BEO),"")</f>
        <v/>
      </c>
      <c r="U8" s="93" t="str">
        <f>IF($C8&lt;&gt;"",SUMIFS(#REF!,#REF!,$A8,#REF!,$B8,#REF!,Keuze_DB_Nr_BEO),"")</f>
        <v/>
      </c>
      <c r="V8" s="93">
        <f t="shared" si="2"/>
        <v>0</v>
      </c>
      <c r="W8" s="93">
        <f t="shared" si="3"/>
        <v>0</v>
      </c>
    </row>
    <row r="9" spans="1:23" x14ac:dyDescent="0.25">
      <c r="A9" s="12"/>
      <c r="B9" s="12"/>
      <c r="C9" s="85" t="str" cm="1">
        <f t="array" ref="C9">IFERROR(INDEX(Tb_KostenOpties[],MATCH(B9,Tb_KostenOptiesDB[KostenOptie],0),IFERROR(MATCH(Methode_Keuze,Tb_KostenOptiesDB[#Headers],0),2)),"")</f>
        <v/>
      </c>
      <c r="D9" s="96">
        <f>IFERROR(INDEX(Tb_ProjectKosten[],MATCH($B9,Tb_ProjectKosten[Begroting],0),6),0)</f>
        <v>0</v>
      </c>
      <c r="E9" s="94" t="e">
        <f>SUMIFS(#REF!,#REF!,$A9,#REF!,$B9)</f>
        <v>#REF!</v>
      </c>
      <c r="F9" s="94" t="e">
        <f>SUMIFS(#REF!,#REF!,$A9,#REF!,$B9)</f>
        <v>#REF!</v>
      </c>
      <c r="G9" s="94" t="str">
        <f>IF(C9&lt;&gt;"",SUMIFS(#REF!,#REF!,$A9,#REF!,$B9),"")</f>
        <v/>
      </c>
      <c r="H9" s="94" t="str">
        <f>IF(C9&lt;&gt;"",SUMIFS(#REF!,#REF!,$A9,#REF!,$B9),"")</f>
        <v/>
      </c>
      <c r="I9" s="96" t="str">
        <f>IFERROR(VLOOKUP(A9,Lijsten!$AK:$AL,2,0),"")</f>
        <v/>
      </c>
      <c r="J9" s="94">
        <f t="shared" si="4"/>
        <v>0</v>
      </c>
      <c r="K9" s="94">
        <f t="shared" si="1"/>
        <v>0</v>
      </c>
      <c r="L9" s="94" t="e">
        <f>SUMIFS(#REF!,#REF!,$A9,#REF!,$B9,#REF!,Keuze_DB_Nr)</f>
        <v>#REF!</v>
      </c>
      <c r="M9" s="94" t="e">
        <f>SUMIFS(#REF!,#REF!,$A9,#REF!,$B9,#REF!,Keuze_DB_Nr)</f>
        <v>#REF!</v>
      </c>
      <c r="N9" s="94" t="str">
        <f>IF($C9&lt;&gt;"",SUMIFS(#REF!,#REF!,$A9,#REF!,$B9,#REF!,Keuze_DB_Nr),"")</f>
        <v/>
      </c>
      <c r="O9" s="94" t="str">
        <f>IF($C9&lt;&gt;"",SUMIFS(#REF!,#REF!,$A9,#REF!,$B9,#REF!,Keuze_DB_Nr),"")</f>
        <v/>
      </c>
      <c r="P9" s="94">
        <f t="shared" si="5"/>
        <v>0</v>
      </c>
      <c r="Q9" s="94">
        <f t="shared" si="6"/>
        <v>0</v>
      </c>
      <c r="R9" s="94" t="e">
        <f>SUMIFS(#REF!,#REF!,$A9,#REF!,$B9,#REF!,Keuze_DB_Nr_BEO)</f>
        <v>#REF!</v>
      </c>
      <c r="S9" s="94" t="e">
        <f>SUMIFS(#REF!,#REF!,$A9,#REF!,$B9,#REF!,Keuze_DB_Nr_BEO)</f>
        <v>#REF!</v>
      </c>
      <c r="T9" s="94" t="str">
        <f>IF($C9&lt;&gt;"",SUMIFS(#REF!,#REF!,$A9,#REF!,$B9,#REF!,Keuze_DB_Nr_BEO),"")</f>
        <v/>
      </c>
      <c r="U9" s="94" t="str">
        <f>IF($C9&lt;&gt;"",SUMIFS(#REF!,#REF!,$A9,#REF!,$B9,#REF!,Keuze_DB_Nr_BEO),"")</f>
        <v/>
      </c>
      <c r="V9" s="94">
        <f t="shared" si="2"/>
        <v>0</v>
      </c>
      <c r="W9" s="94">
        <f t="shared" si="3"/>
        <v>0</v>
      </c>
    </row>
    <row r="10" spans="1:23" x14ac:dyDescent="0.25">
      <c r="A10" s="63"/>
      <c r="B10" s="63"/>
      <c r="C10" s="84" t="str" cm="1">
        <f t="array" ref="C10">IFERROR(INDEX(Tb_KostenOpties[],MATCH(B10,Tb_KostenOptiesDB[KostenOptie],0),IFERROR(MATCH(Methode_Keuze,Tb_KostenOptiesDB[#Headers],0),2)),"")</f>
        <v/>
      </c>
      <c r="D10" s="95">
        <f>IFERROR(INDEX(Tb_ProjectKosten[],MATCH($B10,Tb_ProjectKosten[Begroting],0),6),0)</f>
        <v>0</v>
      </c>
      <c r="E10" s="93" t="e">
        <f>SUMIFS(#REF!,#REF!,$A10,#REF!,$B10)</f>
        <v>#REF!</v>
      </c>
      <c r="F10" s="93" t="e">
        <f>SUMIFS(#REF!,#REF!,$A10,#REF!,$B10)</f>
        <v>#REF!</v>
      </c>
      <c r="G10" s="93" t="str">
        <f>IF(C10&lt;&gt;"",SUMIFS(#REF!,#REF!,$A10,#REF!,$B10),"")</f>
        <v/>
      </c>
      <c r="H10" s="93" t="str">
        <f>IF(C10&lt;&gt;"",SUMIFS(#REF!,#REF!,$A10,#REF!,$B10),"")</f>
        <v/>
      </c>
      <c r="I10" s="95" t="str">
        <f>IFERROR(VLOOKUP(A10,Lijsten!$AK:$AL,2,0),"")</f>
        <v/>
      </c>
      <c r="J10" s="93">
        <f t="shared" si="4"/>
        <v>0</v>
      </c>
      <c r="K10" s="93">
        <f t="shared" si="1"/>
        <v>0</v>
      </c>
      <c r="L10" s="93" t="e">
        <f>SUMIFS(#REF!,#REF!,$A10,#REF!,$B10,#REF!,Keuze_DB_Nr)</f>
        <v>#REF!</v>
      </c>
      <c r="M10" s="93" t="e">
        <f>SUMIFS(#REF!,#REF!,$A10,#REF!,$B10,#REF!,Keuze_DB_Nr)</f>
        <v>#REF!</v>
      </c>
      <c r="N10" s="93" t="str">
        <f>IF($C10&lt;&gt;"",SUMIFS(#REF!,#REF!,$A10,#REF!,$B10,#REF!,Keuze_DB_Nr),"")</f>
        <v/>
      </c>
      <c r="O10" s="93" t="str">
        <f>IF($C10&lt;&gt;"",SUMIFS(#REF!,#REF!,$A10,#REF!,$B10,#REF!,Keuze_DB_Nr),"")</f>
        <v/>
      </c>
      <c r="P10" s="93">
        <f t="shared" si="5"/>
        <v>0</v>
      </c>
      <c r="Q10" s="93">
        <f t="shared" si="6"/>
        <v>0</v>
      </c>
      <c r="R10" s="93" t="e">
        <f>SUMIFS(#REF!,#REF!,$A10,#REF!,$B10,#REF!,Keuze_DB_Nr_BEO)</f>
        <v>#REF!</v>
      </c>
      <c r="S10" s="93" t="e">
        <f>SUMIFS(#REF!,#REF!,$A10,#REF!,$B10,#REF!,Keuze_DB_Nr_BEO)</f>
        <v>#REF!</v>
      </c>
      <c r="T10" s="93" t="str">
        <f>IF($C10&lt;&gt;"",SUMIFS(#REF!,#REF!,$A10,#REF!,$B10,#REF!,Keuze_DB_Nr_BEO),"")</f>
        <v/>
      </c>
      <c r="U10" s="93" t="str">
        <f>IF($C10&lt;&gt;"",SUMIFS(#REF!,#REF!,$A10,#REF!,$B10,#REF!,Keuze_DB_Nr_BEO),"")</f>
        <v/>
      </c>
      <c r="V10" s="93">
        <f t="shared" si="2"/>
        <v>0</v>
      </c>
      <c r="W10" s="93">
        <f t="shared" si="3"/>
        <v>0</v>
      </c>
    </row>
    <row r="11" spans="1:23" x14ac:dyDescent="0.25">
      <c r="A11" s="12"/>
      <c r="B11" s="12"/>
      <c r="C11" s="85" t="str" cm="1">
        <f t="array" ref="C11">IFERROR(INDEX(Tb_KostenOpties[],MATCH(B11,Tb_KostenOptiesDB[KostenOptie],0),IFERROR(MATCH(Methode_Keuze,Tb_KostenOptiesDB[#Headers],0),2)),"")</f>
        <v/>
      </c>
      <c r="D11" s="96">
        <f>IFERROR(INDEX(Tb_ProjectKosten[],MATCH($B11,Tb_ProjectKosten[Begroting],0),6),0)</f>
        <v>0</v>
      </c>
      <c r="E11" s="94" t="e">
        <f>SUMIFS(#REF!,#REF!,$A11,#REF!,$B11)</f>
        <v>#REF!</v>
      </c>
      <c r="F11" s="94" t="e">
        <f>SUMIFS(#REF!,#REF!,$A11,#REF!,$B11)</f>
        <v>#REF!</v>
      </c>
      <c r="G11" s="94" t="str">
        <f>IF(C11&lt;&gt;"",SUMIFS(#REF!,#REF!,$A11,#REF!,$B11),"")</f>
        <v/>
      </c>
      <c r="H11" s="94" t="str">
        <f>IF(C11&lt;&gt;"",SUMIFS(#REF!,#REF!,$A11,#REF!,$B11),"")</f>
        <v/>
      </c>
      <c r="I11" s="96" t="str">
        <f>IFERROR(VLOOKUP(A11,Lijsten!$AK:$AL,2,0),"")</f>
        <v/>
      </c>
      <c r="J11" s="94">
        <f t="shared" si="4"/>
        <v>0</v>
      </c>
      <c r="K11" s="94">
        <f t="shared" si="1"/>
        <v>0</v>
      </c>
      <c r="L11" s="94" t="e">
        <f>SUMIFS(#REF!,#REF!,$A11,#REF!,$B11,#REF!,Keuze_DB_Nr)</f>
        <v>#REF!</v>
      </c>
      <c r="M11" s="94" t="e">
        <f>SUMIFS(#REF!,#REF!,$A11,#REF!,$B11,#REF!,Keuze_DB_Nr)</f>
        <v>#REF!</v>
      </c>
      <c r="N11" s="94" t="str">
        <f>IF($C11&lt;&gt;"",SUMIFS(#REF!,#REF!,$A11,#REF!,$B11,#REF!,Keuze_DB_Nr),"")</f>
        <v/>
      </c>
      <c r="O11" s="94" t="str">
        <f>IF($C11&lt;&gt;"",SUMIFS(#REF!,#REF!,$A11,#REF!,$B11,#REF!,Keuze_DB_Nr),"")</f>
        <v/>
      </c>
      <c r="P11" s="94">
        <f t="shared" si="5"/>
        <v>0</v>
      </c>
      <c r="Q11" s="94">
        <f t="shared" si="6"/>
        <v>0</v>
      </c>
      <c r="R11" s="94" t="e">
        <f>SUMIFS(#REF!,#REF!,$A11,#REF!,$B11,#REF!,Keuze_DB_Nr_BEO)</f>
        <v>#REF!</v>
      </c>
      <c r="S11" s="94" t="e">
        <f>SUMIFS(#REF!,#REF!,$A11,#REF!,$B11,#REF!,Keuze_DB_Nr_BEO)</f>
        <v>#REF!</v>
      </c>
      <c r="T11" s="94" t="str">
        <f>IF($C11&lt;&gt;"",SUMIFS(#REF!,#REF!,$A11,#REF!,$B11,#REF!,Keuze_DB_Nr_BEO),"")</f>
        <v/>
      </c>
      <c r="U11" s="94" t="str">
        <f>IF($C11&lt;&gt;"",SUMIFS(#REF!,#REF!,$A11,#REF!,$B11,#REF!,Keuze_DB_Nr_BEO),"")</f>
        <v/>
      </c>
      <c r="V11" s="94">
        <f t="shared" si="2"/>
        <v>0</v>
      </c>
      <c r="W11" s="94">
        <f t="shared" si="3"/>
        <v>0</v>
      </c>
    </row>
    <row r="12" spans="1:23" x14ac:dyDescent="0.25">
      <c r="A12" s="63"/>
      <c r="B12" s="63"/>
      <c r="C12" s="84" t="str" cm="1">
        <f t="array" ref="C12">IFERROR(INDEX(Tb_KostenOpties[],MATCH(B12,Tb_KostenOptiesDB[KostenOptie],0),IFERROR(MATCH(Methode_Keuze,Tb_KostenOptiesDB[#Headers],0),2)),"")</f>
        <v/>
      </c>
      <c r="D12" s="95">
        <f>IFERROR(INDEX(Tb_ProjectKosten[],MATCH($B12,Tb_ProjectKosten[Begroting],0),6),0)</f>
        <v>0</v>
      </c>
      <c r="E12" s="93" t="e">
        <f>SUMIFS(#REF!,#REF!,$A12,#REF!,$B12)</f>
        <v>#REF!</v>
      </c>
      <c r="F12" s="93" t="e">
        <f>SUMIFS(#REF!,#REF!,$A12,#REF!,$B12)</f>
        <v>#REF!</v>
      </c>
      <c r="G12" s="93" t="str">
        <f>IF(C12&lt;&gt;"",SUMIFS(#REF!,#REF!,$A12,#REF!,$B12),"")</f>
        <v/>
      </c>
      <c r="H12" s="93" t="str">
        <f>IF(C12&lt;&gt;"",SUMIFS(#REF!,#REF!,$A12,#REF!,$B12),"")</f>
        <v/>
      </c>
      <c r="I12" s="95" t="str">
        <f>IFERROR(VLOOKUP(A12,Lijsten!$AK:$AL,2,0),"")</f>
        <v/>
      </c>
      <c r="J12" s="93">
        <f t="shared" si="4"/>
        <v>0</v>
      </c>
      <c r="K12" s="93">
        <f t="shared" si="1"/>
        <v>0</v>
      </c>
      <c r="L12" s="93" t="e">
        <f>SUMIFS(#REF!,#REF!,$A12,#REF!,$B12,#REF!,Keuze_DB_Nr)</f>
        <v>#REF!</v>
      </c>
      <c r="M12" s="93" t="e">
        <f>SUMIFS(#REF!,#REF!,$A12,#REF!,$B12,#REF!,Keuze_DB_Nr)</f>
        <v>#REF!</v>
      </c>
      <c r="N12" s="93" t="str">
        <f>IF($C12&lt;&gt;"",SUMIFS(#REF!,#REF!,$A12,#REF!,$B12,#REF!,Keuze_DB_Nr),"")</f>
        <v/>
      </c>
      <c r="O12" s="93" t="str">
        <f>IF($C12&lt;&gt;"",SUMIFS(#REF!,#REF!,$A12,#REF!,$B12,#REF!,Keuze_DB_Nr),"")</f>
        <v/>
      </c>
      <c r="P12" s="93">
        <f t="shared" si="5"/>
        <v>0</v>
      </c>
      <c r="Q12" s="93">
        <f t="shared" si="6"/>
        <v>0</v>
      </c>
      <c r="R12" s="93" t="e">
        <f>SUMIFS(#REF!,#REF!,$A12,#REF!,$B12,#REF!,Keuze_DB_Nr_BEO)</f>
        <v>#REF!</v>
      </c>
      <c r="S12" s="93" t="e">
        <f>SUMIFS(#REF!,#REF!,$A12,#REF!,$B12,#REF!,Keuze_DB_Nr_BEO)</f>
        <v>#REF!</v>
      </c>
      <c r="T12" s="93" t="str">
        <f>IF($C12&lt;&gt;"",SUMIFS(#REF!,#REF!,$A12,#REF!,$B12,#REF!,Keuze_DB_Nr_BEO),"")</f>
        <v/>
      </c>
      <c r="U12" s="93" t="str">
        <f>IF($C12&lt;&gt;"",SUMIFS(#REF!,#REF!,$A12,#REF!,$B12,#REF!,Keuze_DB_Nr_BEO),"")</f>
        <v/>
      </c>
      <c r="V12" s="93">
        <f t="shared" si="2"/>
        <v>0</v>
      </c>
      <c r="W12" s="93">
        <f t="shared" si="3"/>
        <v>0</v>
      </c>
    </row>
    <row r="13" spans="1:23" x14ac:dyDescent="0.25">
      <c r="A13" s="12"/>
      <c r="B13" s="12"/>
      <c r="C13" s="85" t="str" cm="1">
        <f t="array" ref="C13">IFERROR(INDEX(Tb_KostenOpties[],MATCH(B13,Tb_KostenOptiesDB[KostenOptie],0),IFERROR(MATCH(Methode_Keuze,Tb_KostenOptiesDB[#Headers],0),2)),"")</f>
        <v/>
      </c>
      <c r="D13" s="96">
        <f>IFERROR(INDEX(Tb_ProjectKosten[],MATCH($B13,Tb_ProjectKosten[Begroting],0),6),0)</f>
        <v>0</v>
      </c>
      <c r="E13" s="94" t="e">
        <f>SUMIFS(#REF!,#REF!,$A13,#REF!,$B13)</f>
        <v>#REF!</v>
      </c>
      <c r="F13" s="94" t="e">
        <f>SUMIFS(#REF!,#REF!,$A13,#REF!,$B13)</f>
        <v>#REF!</v>
      </c>
      <c r="G13" s="94" t="str">
        <f>IF(C13&lt;&gt;"",SUMIFS(#REF!,#REF!,$A13,#REF!,$B13),"")</f>
        <v/>
      </c>
      <c r="H13" s="94" t="str">
        <f>IF(C13&lt;&gt;"",SUMIFS(#REF!,#REF!,$A13,#REF!,$B13),"")</f>
        <v/>
      </c>
      <c r="I13" s="96" t="str">
        <f>IFERROR(VLOOKUP(A13,Lijsten!$AK:$AL,2,0),"")</f>
        <v/>
      </c>
      <c r="J13" s="94">
        <f t="shared" si="4"/>
        <v>0</v>
      </c>
      <c r="K13" s="94">
        <f t="shared" si="1"/>
        <v>0</v>
      </c>
      <c r="L13" s="94" t="e">
        <f>SUMIFS(#REF!,#REF!,$A13,#REF!,$B13,#REF!,Keuze_DB_Nr)</f>
        <v>#REF!</v>
      </c>
      <c r="M13" s="94" t="e">
        <f>SUMIFS(#REF!,#REF!,$A13,#REF!,$B13,#REF!,Keuze_DB_Nr)</f>
        <v>#REF!</v>
      </c>
      <c r="N13" s="94" t="str">
        <f>IF($C13&lt;&gt;"",SUMIFS(#REF!,#REF!,$A13,#REF!,$B13,#REF!,Keuze_DB_Nr),"")</f>
        <v/>
      </c>
      <c r="O13" s="94" t="str">
        <f>IF($C13&lt;&gt;"",SUMIFS(#REF!,#REF!,$A13,#REF!,$B13,#REF!,Keuze_DB_Nr),"")</f>
        <v/>
      </c>
      <c r="P13" s="94">
        <f t="shared" si="5"/>
        <v>0</v>
      </c>
      <c r="Q13" s="94">
        <f t="shared" si="6"/>
        <v>0</v>
      </c>
      <c r="R13" s="94" t="e">
        <f>SUMIFS(#REF!,#REF!,$A13,#REF!,$B13,#REF!,Keuze_DB_Nr_BEO)</f>
        <v>#REF!</v>
      </c>
      <c r="S13" s="94" t="e">
        <f>SUMIFS(#REF!,#REF!,$A13,#REF!,$B13,#REF!,Keuze_DB_Nr_BEO)</f>
        <v>#REF!</v>
      </c>
      <c r="T13" s="94" t="str">
        <f>IF($C13&lt;&gt;"",SUMIFS(#REF!,#REF!,$A13,#REF!,$B13,#REF!,Keuze_DB_Nr_BEO),"")</f>
        <v/>
      </c>
      <c r="U13" s="94" t="str">
        <f>IF($C13&lt;&gt;"",SUMIFS(#REF!,#REF!,$A13,#REF!,$B13,#REF!,Keuze_DB_Nr_BEO),"")</f>
        <v/>
      </c>
      <c r="V13" s="94">
        <f t="shared" si="2"/>
        <v>0</v>
      </c>
      <c r="W13" s="94">
        <f t="shared" si="3"/>
        <v>0</v>
      </c>
    </row>
    <row r="14" spans="1:23" x14ac:dyDescent="0.25">
      <c r="A14" s="63"/>
      <c r="B14" s="63"/>
      <c r="C14" s="84" t="str" cm="1">
        <f t="array" ref="C14">IFERROR(INDEX(Tb_KostenOpties[],MATCH(B14,Tb_KostenOptiesDB[KostenOptie],0),IFERROR(MATCH(Methode_Keuze,Tb_KostenOptiesDB[#Headers],0),2)),"")</f>
        <v/>
      </c>
      <c r="D14" s="95">
        <f>IFERROR(INDEX(Tb_ProjectKosten[],MATCH($B14,Tb_ProjectKosten[Begroting],0),6),0)</f>
        <v>0</v>
      </c>
      <c r="E14" s="93" t="e">
        <f>SUMIFS(#REF!,#REF!,$A14,#REF!,$B14)</f>
        <v>#REF!</v>
      </c>
      <c r="F14" s="93" t="e">
        <f>SUMIFS(#REF!,#REF!,$A14,#REF!,$B14)</f>
        <v>#REF!</v>
      </c>
      <c r="G14" s="93" t="str">
        <f>IF(C14&lt;&gt;"",SUMIFS(#REF!,#REF!,$A14,#REF!,$B14),"")</f>
        <v/>
      </c>
      <c r="H14" s="93" t="str">
        <f>IF(C14&lt;&gt;"",SUMIFS(#REF!,#REF!,$A14,#REF!,$B14),"")</f>
        <v/>
      </c>
      <c r="I14" s="95" t="str">
        <f>IFERROR(VLOOKUP(A14,Lijsten!$AK:$AL,2,0),"")</f>
        <v/>
      </c>
      <c r="J14" s="93">
        <f t="shared" si="4"/>
        <v>0</v>
      </c>
      <c r="K14" s="93">
        <f t="shared" si="1"/>
        <v>0</v>
      </c>
      <c r="L14" s="93" t="e">
        <f>SUMIFS(#REF!,#REF!,$A14,#REF!,$B14,#REF!,Keuze_DB_Nr)</f>
        <v>#REF!</v>
      </c>
      <c r="M14" s="93" t="e">
        <f>SUMIFS(#REF!,#REF!,$A14,#REF!,$B14,#REF!,Keuze_DB_Nr)</f>
        <v>#REF!</v>
      </c>
      <c r="N14" s="93" t="str">
        <f>IF($C14&lt;&gt;"",SUMIFS(#REF!,#REF!,$A14,#REF!,$B14,#REF!,Keuze_DB_Nr),"")</f>
        <v/>
      </c>
      <c r="O14" s="93" t="str">
        <f>IF($C14&lt;&gt;"",SUMIFS(#REF!,#REF!,$A14,#REF!,$B14,#REF!,Keuze_DB_Nr),"")</f>
        <v/>
      </c>
      <c r="P14" s="93">
        <f t="shared" si="5"/>
        <v>0</v>
      </c>
      <c r="Q14" s="93">
        <f t="shared" si="6"/>
        <v>0</v>
      </c>
      <c r="R14" s="93" t="e">
        <f>SUMIFS(#REF!,#REF!,$A14,#REF!,$B14,#REF!,Keuze_DB_Nr_BEO)</f>
        <v>#REF!</v>
      </c>
      <c r="S14" s="93" t="e">
        <f>SUMIFS(#REF!,#REF!,$A14,#REF!,$B14,#REF!,Keuze_DB_Nr_BEO)</f>
        <v>#REF!</v>
      </c>
      <c r="T14" s="93" t="str">
        <f>IF($C14&lt;&gt;"",SUMIFS(#REF!,#REF!,$A14,#REF!,$B14,#REF!,Keuze_DB_Nr_BEO),"")</f>
        <v/>
      </c>
      <c r="U14" s="93" t="str">
        <f>IF($C14&lt;&gt;"",SUMIFS(#REF!,#REF!,$A14,#REF!,$B14,#REF!,Keuze_DB_Nr_BEO),"")</f>
        <v/>
      </c>
      <c r="V14" s="93">
        <f t="shared" si="2"/>
        <v>0</v>
      </c>
      <c r="W14" s="93">
        <f t="shared" si="3"/>
        <v>0</v>
      </c>
    </row>
    <row r="15" spans="1:23" x14ac:dyDescent="0.25">
      <c r="A15" s="12"/>
      <c r="B15" s="12"/>
      <c r="C15" s="85" t="str" cm="1">
        <f t="array" ref="C15">IFERROR(INDEX(Tb_KostenOpties[],MATCH(B15,Tb_KostenOptiesDB[KostenOptie],0),IFERROR(MATCH(Methode_Keuze,Tb_KostenOptiesDB[#Headers],0),2)),"")</f>
        <v/>
      </c>
      <c r="D15" s="96">
        <f>IFERROR(INDEX(Tb_ProjectKosten[],MATCH($B15,Tb_ProjectKosten[Begroting],0),6),0)</f>
        <v>0</v>
      </c>
      <c r="E15" s="94" t="e">
        <f>SUMIFS(#REF!,#REF!,$A15,#REF!,$B15)</f>
        <v>#REF!</v>
      </c>
      <c r="F15" s="94" t="e">
        <f>SUMIFS(#REF!,#REF!,$A15,#REF!,$B15)</f>
        <v>#REF!</v>
      </c>
      <c r="G15" s="94" t="str">
        <f>IF(C15&lt;&gt;"",SUMIFS(#REF!,#REF!,$A15,#REF!,$B15),"")</f>
        <v/>
      </c>
      <c r="H15" s="94" t="str">
        <f>IF(C15&lt;&gt;"",SUMIFS(#REF!,#REF!,$A15,#REF!,$B15),"")</f>
        <v/>
      </c>
      <c r="I15" s="96" t="str">
        <f>IFERROR(VLOOKUP(A15,Lijsten!$AK:$AL,2,0),"")</f>
        <v/>
      </c>
      <c r="J15" s="94">
        <f t="shared" si="4"/>
        <v>0</v>
      </c>
      <c r="K15" s="94">
        <f t="shared" si="1"/>
        <v>0</v>
      </c>
      <c r="L15" s="94" t="e">
        <f>SUMIFS(#REF!,#REF!,$A15,#REF!,$B15,#REF!,Keuze_DB_Nr)</f>
        <v>#REF!</v>
      </c>
      <c r="M15" s="94" t="e">
        <f>SUMIFS(#REF!,#REF!,$A15,#REF!,$B15,#REF!,Keuze_DB_Nr)</f>
        <v>#REF!</v>
      </c>
      <c r="N15" s="94" t="str">
        <f>IF($C15&lt;&gt;"",SUMIFS(#REF!,#REF!,$A15,#REF!,$B15,#REF!,Keuze_DB_Nr),"")</f>
        <v/>
      </c>
      <c r="O15" s="94" t="str">
        <f>IF($C15&lt;&gt;"",SUMIFS(#REF!,#REF!,$A15,#REF!,$B15,#REF!,Keuze_DB_Nr),"")</f>
        <v/>
      </c>
      <c r="P15" s="94">
        <f t="shared" si="5"/>
        <v>0</v>
      </c>
      <c r="Q15" s="94">
        <f t="shared" si="6"/>
        <v>0</v>
      </c>
      <c r="R15" s="94" t="e">
        <f>SUMIFS(#REF!,#REF!,$A15,#REF!,$B15,#REF!,Keuze_DB_Nr_BEO)</f>
        <v>#REF!</v>
      </c>
      <c r="S15" s="94" t="e">
        <f>SUMIFS(#REF!,#REF!,$A15,#REF!,$B15,#REF!,Keuze_DB_Nr_BEO)</f>
        <v>#REF!</v>
      </c>
      <c r="T15" s="94" t="str">
        <f>IF($C15&lt;&gt;"",SUMIFS(#REF!,#REF!,$A15,#REF!,$B15,#REF!,Keuze_DB_Nr_BEO),"")</f>
        <v/>
      </c>
      <c r="U15" s="94" t="str">
        <f>IF($C15&lt;&gt;"",SUMIFS(#REF!,#REF!,$A15,#REF!,$B15,#REF!,Keuze_DB_Nr_BEO),"")</f>
        <v/>
      </c>
      <c r="V15" s="94">
        <f t="shared" si="2"/>
        <v>0</v>
      </c>
      <c r="W15" s="94">
        <f t="shared" si="3"/>
        <v>0</v>
      </c>
    </row>
    <row r="16" spans="1:23" x14ac:dyDescent="0.25">
      <c r="A16" s="63"/>
      <c r="B16" s="63"/>
      <c r="C16" s="84" t="str" cm="1">
        <f t="array" ref="C16">IFERROR(INDEX(Tb_KostenOpties[],MATCH(B16,Tb_KostenOptiesDB[KostenOptie],0),IFERROR(MATCH(Methode_Keuze,Tb_KostenOptiesDB[#Headers],0),2)),"")</f>
        <v/>
      </c>
      <c r="D16" s="95">
        <f>IFERROR(INDEX(Tb_ProjectKosten[],MATCH($B16,Tb_ProjectKosten[Begroting],0),6),0)</f>
        <v>0</v>
      </c>
      <c r="E16" s="93" t="e">
        <f>SUMIFS(#REF!,#REF!,$A16,#REF!,$B16)</f>
        <v>#REF!</v>
      </c>
      <c r="F16" s="93" t="e">
        <f>SUMIFS(#REF!,#REF!,$A16,#REF!,$B16)</f>
        <v>#REF!</v>
      </c>
      <c r="G16" s="93" t="str">
        <f>IF(C16&lt;&gt;"",SUMIFS(#REF!,#REF!,$A16,#REF!,$B16),"")</f>
        <v/>
      </c>
      <c r="H16" s="93" t="str">
        <f>IF(C16&lt;&gt;"",SUMIFS(#REF!,#REF!,$A16,#REF!,$B16),"")</f>
        <v/>
      </c>
      <c r="I16" s="95" t="str">
        <f>IFERROR(VLOOKUP(A16,Lijsten!$AK:$AL,2,0),"")</f>
        <v/>
      </c>
      <c r="J16" s="93">
        <f t="shared" si="4"/>
        <v>0</v>
      </c>
      <c r="K16" s="93">
        <f t="shared" si="1"/>
        <v>0</v>
      </c>
      <c r="L16" s="93" t="e">
        <f>SUMIFS(#REF!,#REF!,$A16,#REF!,$B16,#REF!,Keuze_DB_Nr)</f>
        <v>#REF!</v>
      </c>
      <c r="M16" s="93" t="e">
        <f>SUMIFS(#REF!,#REF!,$A16,#REF!,$B16,#REF!,Keuze_DB_Nr)</f>
        <v>#REF!</v>
      </c>
      <c r="N16" s="93" t="str">
        <f>IF($C16&lt;&gt;"",SUMIFS(#REF!,#REF!,$A16,#REF!,$B16,#REF!,Keuze_DB_Nr),"")</f>
        <v/>
      </c>
      <c r="O16" s="93" t="str">
        <f>IF($C16&lt;&gt;"",SUMIFS(#REF!,#REF!,$A16,#REF!,$B16,#REF!,Keuze_DB_Nr),"")</f>
        <v/>
      </c>
      <c r="P16" s="93">
        <f t="shared" si="5"/>
        <v>0</v>
      </c>
      <c r="Q16" s="93">
        <f t="shared" si="6"/>
        <v>0</v>
      </c>
      <c r="R16" s="93" t="e">
        <f>SUMIFS(#REF!,#REF!,$A16,#REF!,$B16,#REF!,Keuze_DB_Nr_BEO)</f>
        <v>#REF!</v>
      </c>
      <c r="S16" s="93" t="e">
        <f>SUMIFS(#REF!,#REF!,$A16,#REF!,$B16,#REF!,Keuze_DB_Nr_BEO)</f>
        <v>#REF!</v>
      </c>
      <c r="T16" s="93" t="str">
        <f>IF($C16&lt;&gt;"",SUMIFS(#REF!,#REF!,$A16,#REF!,$B16,#REF!,Keuze_DB_Nr_BEO),"")</f>
        <v/>
      </c>
      <c r="U16" s="93" t="str">
        <f>IF($C16&lt;&gt;"",SUMIFS(#REF!,#REF!,$A16,#REF!,$B16,#REF!,Keuze_DB_Nr_BEO),"")</f>
        <v/>
      </c>
      <c r="V16" s="93">
        <f t="shared" si="2"/>
        <v>0</v>
      </c>
      <c r="W16" s="93">
        <f t="shared" si="3"/>
        <v>0</v>
      </c>
    </row>
    <row r="17" spans="1:23" x14ac:dyDescent="0.25">
      <c r="A17" s="12"/>
      <c r="B17" s="12"/>
      <c r="C17" s="85" t="str" cm="1">
        <f t="array" ref="C17">IFERROR(INDEX(Tb_KostenOpties[],MATCH(B17,Tb_KostenOptiesDB[KostenOptie],0),IFERROR(MATCH(Methode_Keuze,Tb_KostenOptiesDB[#Headers],0),2)),"")</f>
        <v/>
      </c>
      <c r="D17" s="96">
        <f>IFERROR(INDEX(Tb_ProjectKosten[],MATCH($B17,Tb_ProjectKosten[Begroting],0),6),0)</f>
        <v>0</v>
      </c>
      <c r="E17" s="94" t="e">
        <f>SUMIFS(#REF!,#REF!,$A17,#REF!,$B17)</f>
        <v>#REF!</v>
      </c>
      <c r="F17" s="94" t="e">
        <f>SUMIFS(#REF!,#REF!,$A17,#REF!,$B17)</f>
        <v>#REF!</v>
      </c>
      <c r="G17" s="94" t="str">
        <f>IF(C17&lt;&gt;"",SUMIFS(#REF!,#REF!,$A17,#REF!,$B17),"")</f>
        <v/>
      </c>
      <c r="H17" s="94" t="str">
        <f>IF(C17&lt;&gt;"",SUMIFS(#REF!,#REF!,$A17,#REF!,$B17),"")</f>
        <v/>
      </c>
      <c r="I17" s="96" t="str">
        <f>IFERROR(VLOOKUP(A17,Lijsten!$AK:$AL,2,0),"")</f>
        <v/>
      </c>
      <c r="J17" s="94">
        <f t="shared" si="4"/>
        <v>0</v>
      </c>
      <c r="K17" s="94">
        <f t="shared" si="1"/>
        <v>0</v>
      </c>
      <c r="L17" s="94" t="e">
        <f>SUMIFS(#REF!,#REF!,$A17,#REF!,$B17,#REF!,Keuze_DB_Nr)</f>
        <v>#REF!</v>
      </c>
      <c r="M17" s="94" t="e">
        <f>SUMIFS(#REF!,#REF!,$A17,#REF!,$B17,#REF!,Keuze_DB_Nr)</f>
        <v>#REF!</v>
      </c>
      <c r="N17" s="94" t="str">
        <f>IF($C17&lt;&gt;"",SUMIFS(#REF!,#REF!,$A17,#REF!,$B17,#REF!,Keuze_DB_Nr),"")</f>
        <v/>
      </c>
      <c r="O17" s="94" t="str">
        <f>IF($C17&lt;&gt;"",SUMIFS(#REF!,#REF!,$A17,#REF!,$B17,#REF!,Keuze_DB_Nr),"")</f>
        <v/>
      </c>
      <c r="P17" s="94">
        <f t="shared" si="5"/>
        <v>0</v>
      </c>
      <c r="Q17" s="94">
        <f t="shared" si="6"/>
        <v>0</v>
      </c>
      <c r="R17" s="94" t="e">
        <f>SUMIFS(#REF!,#REF!,$A17,#REF!,$B17,#REF!,Keuze_DB_Nr_BEO)</f>
        <v>#REF!</v>
      </c>
      <c r="S17" s="94" t="e">
        <f>SUMIFS(#REF!,#REF!,$A17,#REF!,$B17,#REF!,Keuze_DB_Nr_BEO)</f>
        <v>#REF!</v>
      </c>
      <c r="T17" s="94" t="str">
        <f>IF($C17&lt;&gt;"",SUMIFS(#REF!,#REF!,$A17,#REF!,$B17,#REF!,Keuze_DB_Nr_BEO),"")</f>
        <v/>
      </c>
      <c r="U17" s="94" t="str">
        <f>IF($C17&lt;&gt;"",SUMIFS(#REF!,#REF!,$A17,#REF!,$B17,#REF!,Keuze_DB_Nr_BEO),"")</f>
        <v/>
      </c>
      <c r="V17" s="94">
        <f t="shared" si="2"/>
        <v>0</v>
      </c>
      <c r="W17" s="94">
        <f t="shared" si="3"/>
        <v>0</v>
      </c>
    </row>
    <row r="18" spans="1:23" x14ac:dyDescent="0.25">
      <c r="A18" s="63"/>
      <c r="B18" s="63"/>
      <c r="C18" s="84" t="str" cm="1">
        <f t="array" ref="C18">IFERROR(INDEX(Tb_KostenOpties[],MATCH(B18,Tb_KostenOptiesDB[KostenOptie],0),IFERROR(MATCH(Methode_Keuze,Tb_KostenOptiesDB[#Headers],0),2)),"")</f>
        <v/>
      </c>
      <c r="D18" s="95">
        <f>IFERROR(INDEX(Tb_ProjectKosten[],MATCH($B18,Tb_ProjectKosten[Begroting],0),6),0)</f>
        <v>0</v>
      </c>
      <c r="E18" s="93" t="e">
        <f>SUMIFS(#REF!,#REF!,$A18,#REF!,$B18)</f>
        <v>#REF!</v>
      </c>
      <c r="F18" s="93" t="e">
        <f>SUMIFS(#REF!,#REF!,$A18,#REF!,$B18)</f>
        <v>#REF!</v>
      </c>
      <c r="G18" s="93" t="str">
        <f>IF(C18&lt;&gt;"",SUMIFS(#REF!,#REF!,$A18,#REF!,$B18),"")</f>
        <v/>
      </c>
      <c r="H18" s="93" t="str">
        <f>IF(C18&lt;&gt;"",SUMIFS(#REF!,#REF!,$A18,#REF!,$B18),"")</f>
        <v/>
      </c>
      <c r="I18" s="95" t="str">
        <f>IFERROR(VLOOKUP(A18,Lijsten!$AK:$AL,2,0),"")</f>
        <v/>
      </c>
      <c r="J18" s="93">
        <f t="shared" si="4"/>
        <v>0</v>
      </c>
      <c r="K18" s="93">
        <f t="shared" si="1"/>
        <v>0</v>
      </c>
      <c r="L18" s="93" t="e">
        <f>SUMIFS(#REF!,#REF!,$A18,#REF!,$B18,#REF!,Keuze_DB_Nr)</f>
        <v>#REF!</v>
      </c>
      <c r="M18" s="93" t="e">
        <f>SUMIFS(#REF!,#REF!,$A18,#REF!,$B18,#REF!,Keuze_DB_Nr)</f>
        <v>#REF!</v>
      </c>
      <c r="N18" s="93" t="str">
        <f>IF($C18&lt;&gt;"",SUMIFS(#REF!,#REF!,$A18,#REF!,$B18,#REF!,Keuze_DB_Nr),"")</f>
        <v/>
      </c>
      <c r="O18" s="93" t="str">
        <f>IF($C18&lt;&gt;"",SUMIFS(#REF!,#REF!,$A18,#REF!,$B18,#REF!,Keuze_DB_Nr),"")</f>
        <v/>
      </c>
      <c r="P18" s="93">
        <f t="shared" si="5"/>
        <v>0</v>
      </c>
      <c r="Q18" s="93">
        <f t="shared" si="6"/>
        <v>0</v>
      </c>
      <c r="R18" s="93" t="e">
        <f>SUMIFS(#REF!,#REF!,$A18,#REF!,$B18,#REF!,Keuze_DB_Nr_BEO)</f>
        <v>#REF!</v>
      </c>
      <c r="S18" s="93" t="e">
        <f>SUMIFS(#REF!,#REF!,$A18,#REF!,$B18,#REF!,Keuze_DB_Nr_BEO)</f>
        <v>#REF!</v>
      </c>
      <c r="T18" s="93" t="str">
        <f>IF($C18&lt;&gt;"",SUMIFS(#REF!,#REF!,$A18,#REF!,$B18,#REF!,Keuze_DB_Nr_BEO),"")</f>
        <v/>
      </c>
      <c r="U18" s="93" t="str">
        <f>IF($C18&lt;&gt;"",SUMIFS(#REF!,#REF!,$A18,#REF!,$B18,#REF!,Keuze_DB_Nr_BEO),"")</f>
        <v/>
      </c>
      <c r="V18" s="93">
        <f t="shared" si="2"/>
        <v>0</v>
      </c>
      <c r="W18" s="93">
        <f t="shared" si="3"/>
        <v>0</v>
      </c>
    </row>
    <row r="19" spans="1:23" x14ac:dyDescent="0.25">
      <c r="A19" s="12"/>
      <c r="B19" s="12"/>
      <c r="C19" s="85" t="str" cm="1">
        <f t="array" ref="C19">IFERROR(INDEX(Tb_KostenOpties[],MATCH(B19,Tb_KostenOptiesDB[KostenOptie],0),IFERROR(MATCH(Methode_Keuze,Tb_KostenOptiesDB[#Headers],0),2)),"")</f>
        <v/>
      </c>
      <c r="D19" s="96">
        <f>IFERROR(INDEX(Tb_ProjectKosten[],MATCH($B19,Tb_ProjectKosten[Begroting],0),6),0)</f>
        <v>0</v>
      </c>
      <c r="E19" s="94" t="e">
        <f>SUMIFS(#REF!,#REF!,$A19,#REF!,$B19)</f>
        <v>#REF!</v>
      </c>
      <c r="F19" s="94" t="e">
        <f>SUMIFS(#REF!,#REF!,$A19,#REF!,$B19)</f>
        <v>#REF!</v>
      </c>
      <c r="G19" s="94" t="str">
        <f>IF(C19&lt;&gt;"",SUMIFS(#REF!,#REF!,$A19,#REF!,$B19),"")</f>
        <v/>
      </c>
      <c r="H19" s="94" t="str">
        <f>IF(C19&lt;&gt;"",SUMIFS(#REF!,#REF!,$A19,#REF!,$B19),"")</f>
        <v/>
      </c>
      <c r="I19" s="96" t="str">
        <f>IFERROR(VLOOKUP(A19,Lijsten!$AK:$AL,2,0),"")</f>
        <v/>
      </c>
      <c r="J19" s="94">
        <f t="shared" si="4"/>
        <v>0</v>
      </c>
      <c r="K19" s="94">
        <f t="shared" si="1"/>
        <v>0</v>
      </c>
      <c r="L19" s="94" t="e">
        <f>SUMIFS(#REF!,#REF!,$A19,#REF!,$B19,#REF!,Keuze_DB_Nr)</f>
        <v>#REF!</v>
      </c>
      <c r="M19" s="94" t="e">
        <f>SUMIFS(#REF!,#REF!,$A19,#REF!,$B19,#REF!,Keuze_DB_Nr)</f>
        <v>#REF!</v>
      </c>
      <c r="N19" s="94" t="str">
        <f>IF($C19&lt;&gt;"",SUMIFS(#REF!,#REF!,$A19,#REF!,$B19,#REF!,Keuze_DB_Nr),"")</f>
        <v/>
      </c>
      <c r="O19" s="94" t="str">
        <f>IF($C19&lt;&gt;"",SUMIFS(#REF!,#REF!,$A19,#REF!,$B19,#REF!,Keuze_DB_Nr),"")</f>
        <v/>
      </c>
      <c r="P19" s="94">
        <f t="shared" si="5"/>
        <v>0</v>
      </c>
      <c r="Q19" s="94">
        <f t="shared" si="6"/>
        <v>0</v>
      </c>
      <c r="R19" s="94" t="e">
        <f>SUMIFS(#REF!,#REF!,$A19,#REF!,$B19,#REF!,Keuze_DB_Nr_BEO)</f>
        <v>#REF!</v>
      </c>
      <c r="S19" s="94" t="e">
        <f>SUMIFS(#REF!,#REF!,$A19,#REF!,$B19,#REF!,Keuze_DB_Nr_BEO)</f>
        <v>#REF!</v>
      </c>
      <c r="T19" s="94" t="str">
        <f>IF($C19&lt;&gt;"",SUMIFS(#REF!,#REF!,$A19,#REF!,$B19,#REF!,Keuze_DB_Nr_BEO),"")</f>
        <v/>
      </c>
      <c r="U19" s="94" t="str">
        <f>IF($C19&lt;&gt;"",SUMIFS(#REF!,#REF!,$A19,#REF!,$B19,#REF!,Keuze_DB_Nr_BEO),"")</f>
        <v/>
      </c>
      <c r="V19" s="94">
        <f t="shared" si="2"/>
        <v>0</v>
      </c>
      <c r="W19" s="94">
        <f t="shared" si="3"/>
        <v>0</v>
      </c>
    </row>
    <row r="20" spans="1:23" x14ac:dyDescent="0.25">
      <c r="A20" s="63"/>
      <c r="B20" s="63"/>
      <c r="C20" s="84" t="str" cm="1">
        <f t="array" ref="C20">IFERROR(INDEX(Tb_KostenOpties[],MATCH(B20,Tb_KostenOptiesDB[KostenOptie],0),IFERROR(MATCH(Methode_Keuze,Tb_KostenOptiesDB[#Headers],0),2)),"")</f>
        <v/>
      </c>
      <c r="D20" s="95">
        <f>IFERROR(INDEX(Tb_ProjectKosten[],MATCH($B20,Tb_ProjectKosten[Begroting],0),6),0)</f>
        <v>0</v>
      </c>
      <c r="E20" s="93" t="e">
        <f>SUMIFS(#REF!,#REF!,$A20,#REF!,$B20)</f>
        <v>#REF!</v>
      </c>
      <c r="F20" s="93" t="e">
        <f>SUMIFS(#REF!,#REF!,$A20,#REF!,$B20)</f>
        <v>#REF!</v>
      </c>
      <c r="G20" s="93" t="str">
        <f>IF(C20&lt;&gt;"",SUMIFS(#REF!,#REF!,$A20,#REF!,$B20),"")</f>
        <v/>
      </c>
      <c r="H20" s="93" t="str">
        <f>IF(C20&lt;&gt;"",SUMIFS(#REF!,#REF!,$A20,#REF!,$B20),"")</f>
        <v/>
      </c>
      <c r="I20" s="95" t="str">
        <f>IFERROR(VLOOKUP(A20,Lijsten!$AK:$AL,2,0),"")</f>
        <v/>
      </c>
      <c r="J20" s="93">
        <f t="shared" si="4"/>
        <v>0</v>
      </c>
      <c r="K20" s="93">
        <f t="shared" si="1"/>
        <v>0</v>
      </c>
      <c r="L20" s="93" t="e">
        <f>SUMIFS(#REF!,#REF!,$A20,#REF!,$B20,#REF!,Keuze_DB_Nr)</f>
        <v>#REF!</v>
      </c>
      <c r="M20" s="93" t="e">
        <f>SUMIFS(#REF!,#REF!,$A20,#REF!,$B20,#REF!,Keuze_DB_Nr)</f>
        <v>#REF!</v>
      </c>
      <c r="N20" s="93" t="str">
        <f>IF($C20&lt;&gt;"",SUMIFS(#REF!,#REF!,$A20,#REF!,$B20,#REF!,Keuze_DB_Nr),"")</f>
        <v/>
      </c>
      <c r="O20" s="93" t="str">
        <f>IF($C20&lt;&gt;"",SUMIFS(#REF!,#REF!,$A20,#REF!,$B20,#REF!,Keuze_DB_Nr),"")</f>
        <v/>
      </c>
      <c r="P20" s="93">
        <f t="shared" si="5"/>
        <v>0</v>
      </c>
      <c r="Q20" s="93">
        <f t="shared" si="6"/>
        <v>0</v>
      </c>
      <c r="R20" s="93" t="e">
        <f>SUMIFS(#REF!,#REF!,$A20,#REF!,$B20,#REF!,Keuze_DB_Nr_BEO)</f>
        <v>#REF!</v>
      </c>
      <c r="S20" s="93" t="e">
        <f>SUMIFS(#REF!,#REF!,$A20,#REF!,$B20,#REF!,Keuze_DB_Nr_BEO)</f>
        <v>#REF!</v>
      </c>
      <c r="T20" s="93" t="str">
        <f>IF($C20&lt;&gt;"",SUMIFS(#REF!,#REF!,$A20,#REF!,$B20,#REF!,Keuze_DB_Nr_BEO),"")</f>
        <v/>
      </c>
      <c r="U20" s="93" t="str">
        <f>IF($C20&lt;&gt;"",SUMIFS(#REF!,#REF!,$A20,#REF!,$B20,#REF!,Keuze_DB_Nr_BEO),"")</f>
        <v/>
      </c>
      <c r="V20" s="93">
        <f t="shared" si="2"/>
        <v>0</v>
      </c>
      <c r="W20" s="93">
        <f t="shared" si="3"/>
        <v>0</v>
      </c>
    </row>
    <row r="21" spans="1:23" x14ac:dyDescent="0.25">
      <c r="A21" s="12"/>
      <c r="B21" s="12"/>
      <c r="C21" s="85" t="str" cm="1">
        <f t="array" ref="C21">IFERROR(INDEX(Tb_KostenOpties[],MATCH(B21,Tb_KostenOptiesDB[KostenOptie],0),IFERROR(MATCH(Methode_Keuze,Tb_KostenOptiesDB[#Headers],0),2)),"")</f>
        <v/>
      </c>
      <c r="D21" s="96">
        <f>IFERROR(INDEX(Tb_ProjectKosten[],MATCH($B21,Tb_ProjectKosten[Begroting],0),6),0)</f>
        <v>0</v>
      </c>
      <c r="E21" s="94" t="e">
        <f>SUMIFS(#REF!,#REF!,$A21,#REF!,$B21)</f>
        <v>#REF!</v>
      </c>
      <c r="F21" s="94" t="e">
        <f>SUMIFS(#REF!,#REF!,$A21,#REF!,$B21)</f>
        <v>#REF!</v>
      </c>
      <c r="G21" s="94" t="str">
        <f>IF(C21&lt;&gt;"",SUMIFS(#REF!,#REF!,$A21,#REF!,$B21),"")</f>
        <v/>
      </c>
      <c r="H21" s="94" t="str">
        <f>IF(C21&lt;&gt;"",SUMIFS(#REF!,#REF!,$A21,#REF!,$B21),"")</f>
        <v/>
      </c>
      <c r="I21" s="96" t="str">
        <f>IFERROR(VLOOKUP(A21,Lijsten!$AK:$AL,2,0),"")</f>
        <v/>
      </c>
      <c r="J21" s="94">
        <f t="shared" si="4"/>
        <v>0</v>
      </c>
      <c r="K21" s="94">
        <f t="shared" si="1"/>
        <v>0</v>
      </c>
      <c r="L21" s="94" t="e">
        <f>SUMIFS(#REF!,#REF!,$A21,#REF!,$B21,#REF!,Keuze_DB_Nr)</f>
        <v>#REF!</v>
      </c>
      <c r="M21" s="94" t="e">
        <f>SUMIFS(#REF!,#REF!,$A21,#REF!,$B21,#REF!,Keuze_DB_Nr)</f>
        <v>#REF!</v>
      </c>
      <c r="N21" s="94" t="str">
        <f>IF($C21&lt;&gt;"",SUMIFS(#REF!,#REF!,$A21,#REF!,$B21,#REF!,Keuze_DB_Nr),"")</f>
        <v/>
      </c>
      <c r="O21" s="94" t="str">
        <f>IF($C21&lt;&gt;"",SUMIFS(#REF!,#REF!,$A21,#REF!,$B21,#REF!,Keuze_DB_Nr),"")</f>
        <v/>
      </c>
      <c r="P21" s="94">
        <f t="shared" si="5"/>
        <v>0</v>
      </c>
      <c r="Q21" s="94">
        <f t="shared" si="6"/>
        <v>0</v>
      </c>
      <c r="R21" s="94" t="e">
        <f>SUMIFS(#REF!,#REF!,$A21,#REF!,$B21,#REF!,Keuze_DB_Nr_BEO)</f>
        <v>#REF!</v>
      </c>
      <c r="S21" s="94" t="e">
        <f>SUMIFS(#REF!,#REF!,$A21,#REF!,$B21,#REF!,Keuze_DB_Nr_BEO)</f>
        <v>#REF!</v>
      </c>
      <c r="T21" s="94" t="str">
        <f>IF($C21&lt;&gt;"",SUMIFS(#REF!,#REF!,$A21,#REF!,$B21,#REF!,Keuze_DB_Nr_BEO),"")</f>
        <v/>
      </c>
      <c r="U21" s="94" t="str">
        <f>IF($C21&lt;&gt;"",SUMIFS(#REF!,#REF!,$A21,#REF!,$B21,#REF!,Keuze_DB_Nr_BEO),"")</f>
        <v/>
      </c>
      <c r="V21" s="94">
        <f t="shared" si="2"/>
        <v>0</v>
      </c>
      <c r="W21" s="94">
        <f t="shared" si="3"/>
        <v>0</v>
      </c>
    </row>
    <row r="22" spans="1:23" x14ac:dyDescent="0.25">
      <c r="A22" s="63"/>
      <c r="B22" s="63"/>
      <c r="C22" s="84" t="str" cm="1">
        <f t="array" ref="C22">IFERROR(INDEX(Tb_KostenOpties[],MATCH(B22,Tb_KostenOptiesDB[KostenOptie],0),IFERROR(MATCH(Methode_Keuze,Tb_KostenOptiesDB[#Headers],0),2)),"")</f>
        <v/>
      </c>
      <c r="D22" s="95">
        <f>IFERROR(INDEX(Tb_ProjectKosten[],MATCH($B22,Tb_ProjectKosten[Begroting],0),6),0)</f>
        <v>0</v>
      </c>
      <c r="E22" s="93" t="e">
        <f>SUMIFS(#REF!,#REF!,$A22,#REF!,$B22)</f>
        <v>#REF!</v>
      </c>
      <c r="F22" s="93" t="e">
        <f>SUMIFS(#REF!,#REF!,$A22,#REF!,$B22)</f>
        <v>#REF!</v>
      </c>
      <c r="G22" s="93" t="str">
        <f>IF(C22&lt;&gt;"",SUMIFS(#REF!,#REF!,$A22,#REF!,$B22),"")</f>
        <v/>
      </c>
      <c r="H22" s="93" t="str">
        <f>IF(C22&lt;&gt;"",SUMIFS(#REF!,#REF!,$A22,#REF!,$B22),"")</f>
        <v/>
      </c>
      <c r="I22" s="95" t="str">
        <f>IFERROR(VLOOKUP(A22,Lijsten!$AK:$AL,2,0),"")</f>
        <v/>
      </c>
      <c r="J22" s="93">
        <f t="shared" si="4"/>
        <v>0</v>
      </c>
      <c r="K22" s="93">
        <f t="shared" si="1"/>
        <v>0</v>
      </c>
      <c r="L22" s="93" t="e">
        <f>SUMIFS(#REF!,#REF!,$A22,#REF!,$B22,#REF!,Keuze_DB_Nr)</f>
        <v>#REF!</v>
      </c>
      <c r="M22" s="93" t="e">
        <f>SUMIFS(#REF!,#REF!,$A22,#REF!,$B22,#REF!,Keuze_DB_Nr)</f>
        <v>#REF!</v>
      </c>
      <c r="N22" s="93" t="str">
        <f>IF($C22&lt;&gt;"",SUMIFS(#REF!,#REF!,$A22,#REF!,$B22,#REF!,Keuze_DB_Nr),"")</f>
        <v/>
      </c>
      <c r="O22" s="93" t="str">
        <f>IF($C22&lt;&gt;"",SUMIFS(#REF!,#REF!,$A22,#REF!,$B22,#REF!,Keuze_DB_Nr),"")</f>
        <v/>
      </c>
      <c r="P22" s="93">
        <f t="shared" si="5"/>
        <v>0</v>
      </c>
      <c r="Q22" s="93">
        <f t="shared" si="6"/>
        <v>0</v>
      </c>
      <c r="R22" s="93" t="e">
        <f>SUMIFS(#REF!,#REF!,$A22,#REF!,$B22,#REF!,Keuze_DB_Nr_BEO)</f>
        <v>#REF!</v>
      </c>
      <c r="S22" s="93" t="e">
        <f>SUMIFS(#REF!,#REF!,$A22,#REF!,$B22,#REF!,Keuze_DB_Nr_BEO)</f>
        <v>#REF!</v>
      </c>
      <c r="T22" s="93" t="str">
        <f>IF($C22&lt;&gt;"",SUMIFS(#REF!,#REF!,$A22,#REF!,$B22,#REF!,Keuze_DB_Nr_BEO),"")</f>
        <v/>
      </c>
      <c r="U22" s="93" t="str">
        <f>IF($C22&lt;&gt;"",SUMIFS(#REF!,#REF!,$A22,#REF!,$B22,#REF!,Keuze_DB_Nr_BEO),"")</f>
        <v/>
      </c>
      <c r="V22" s="93">
        <f t="shared" si="2"/>
        <v>0</v>
      </c>
      <c r="W22" s="93">
        <f t="shared" si="3"/>
        <v>0</v>
      </c>
    </row>
    <row r="23" spans="1:23" x14ac:dyDescent="0.25">
      <c r="A23" s="12"/>
      <c r="B23" s="12"/>
      <c r="C23" s="85" t="str" cm="1">
        <f t="array" ref="C23">IFERROR(INDEX(Tb_KostenOpties[],MATCH(B23,Tb_KostenOptiesDB[KostenOptie],0),IFERROR(MATCH(Methode_Keuze,Tb_KostenOptiesDB[#Headers],0),2)),"")</f>
        <v/>
      </c>
      <c r="D23" s="96">
        <f>IFERROR(INDEX(Tb_ProjectKosten[],MATCH($B23,Tb_ProjectKosten[Begroting],0),6),0)</f>
        <v>0</v>
      </c>
      <c r="E23" s="94" t="e">
        <f>SUMIFS(#REF!,#REF!,$A23,#REF!,$B23)</f>
        <v>#REF!</v>
      </c>
      <c r="F23" s="94" t="e">
        <f>SUMIFS(#REF!,#REF!,$A23,#REF!,$B23)</f>
        <v>#REF!</v>
      </c>
      <c r="G23" s="94" t="str">
        <f>IF(C23&lt;&gt;"",SUMIFS(#REF!,#REF!,$A23,#REF!,$B23),"")</f>
        <v/>
      </c>
      <c r="H23" s="94" t="str">
        <f>IF(C23&lt;&gt;"",SUMIFS(#REF!,#REF!,$A23,#REF!,$B23),"")</f>
        <v/>
      </c>
      <c r="I23" s="96" t="str">
        <f>IFERROR(VLOOKUP(A23,Lijsten!$AK:$AL,2,0),"")</f>
        <v/>
      </c>
      <c r="J23" s="94">
        <f t="shared" si="4"/>
        <v>0</v>
      </c>
      <c r="K23" s="94">
        <f t="shared" si="1"/>
        <v>0</v>
      </c>
      <c r="L23" s="94" t="e">
        <f>SUMIFS(#REF!,#REF!,$A23,#REF!,$B23,#REF!,Keuze_DB_Nr)</f>
        <v>#REF!</v>
      </c>
      <c r="M23" s="94" t="e">
        <f>SUMIFS(#REF!,#REF!,$A23,#REF!,$B23,#REF!,Keuze_DB_Nr)</f>
        <v>#REF!</v>
      </c>
      <c r="N23" s="94" t="str">
        <f>IF($C23&lt;&gt;"",SUMIFS(#REF!,#REF!,$A23,#REF!,$B23,#REF!,Keuze_DB_Nr),"")</f>
        <v/>
      </c>
      <c r="O23" s="94" t="str">
        <f>IF($C23&lt;&gt;"",SUMIFS(#REF!,#REF!,$A23,#REF!,$B23,#REF!,Keuze_DB_Nr),"")</f>
        <v/>
      </c>
      <c r="P23" s="94">
        <f t="shared" si="5"/>
        <v>0</v>
      </c>
      <c r="Q23" s="94">
        <f t="shared" si="6"/>
        <v>0</v>
      </c>
      <c r="R23" s="94" t="e">
        <f>SUMIFS(#REF!,#REF!,$A23,#REF!,$B23,#REF!,Keuze_DB_Nr_BEO)</f>
        <v>#REF!</v>
      </c>
      <c r="S23" s="94" t="e">
        <f>SUMIFS(#REF!,#REF!,$A23,#REF!,$B23,#REF!,Keuze_DB_Nr_BEO)</f>
        <v>#REF!</v>
      </c>
      <c r="T23" s="94" t="str">
        <f>IF($C23&lt;&gt;"",SUMIFS(#REF!,#REF!,$A23,#REF!,$B23,#REF!,Keuze_DB_Nr_BEO),"")</f>
        <v/>
      </c>
      <c r="U23" s="94" t="str">
        <f>IF($C23&lt;&gt;"",SUMIFS(#REF!,#REF!,$A23,#REF!,$B23,#REF!,Keuze_DB_Nr_BEO),"")</f>
        <v/>
      </c>
      <c r="V23" s="94">
        <f t="shared" si="2"/>
        <v>0</v>
      </c>
      <c r="W23" s="94">
        <f t="shared" si="3"/>
        <v>0</v>
      </c>
    </row>
    <row r="24" spans="1:23" x14ac:dyDescent="0.25">
      <c r="A24" s="63"/>
      <c r="B24" s="63"/>
      <c r="C24" s="84" t="str" cm="1">
        <f t="array" ref="C24">IFERROR(INDEX(Tb_KostenOpties[],MATCH(B24,Tb_KostenOptiesDB[KostenOptie],0),IFERROR(MATCH(Methode_Keuze,Tb_KostenOptiesDB[#Headers],0),2)),"")</f>
        <v/>
      </c>
      <c r="D24" s="95">
        <f>IFERROR(INDEX(Tb_ProjectKosten[],MATCH($B24,Tb_ProjectKosten[Begroting],0),6),0)</f>
        <v>0</v>
      </c>
      <c r="E24" s="93" t="e">
        <f>SUMIFS(#REF!,#REF!,$A24,#REF!,$B24)</f>
        <v>#REF!</v>
      </c>
      <c r="F24" s="93" t="e">
        <f>SUMIFS(#REF!,#REF!,$A24,#REF!,$B24)</f>
        <v>#REF!</v>
      </c>
      <c r="G24" s="93" t="str">
        <f>IF(C24&lt;&gt;"",SUMIFS(#REF!,#REF!,$A24,#REF!,$B24),"")</f>
        <v/>
      </c>
      <c r="H24" s="93" t="str">
        <f>IF(C24&lt;&gt;"",SUMIFS(#REF!,#REF!,$A24,#REF!,$B24),"")</f>
        <v/>
      </c>
      <c r="I24" s="95" t="str">
        <f>IFERROR(VLOOKUP(A24,Lijsten!$AK:$AL,2,0),"")</f>
        <v/>
      </c>
      <c r="J24" s="93">
        <f t="shared" si="4"/>
        <v>0</v>
      </c>
      <c r="K24" s="93">
        <f t="shared" si="1"/>
        <v>0</v>
      </c>
      <c r="L24" s="93" t="e">
        <f>SUMIFS(#REF!,#REF!,$A24,#REF!,$B24,#REF!,Keuze_DB_Nr)</f>
        <v>#REF!</v>
      </c>
      <c r="M24" s="93" t="e">
        <f>SUMIFS(#REF!,#REF!,$A24,#REF!,$B24,#REF!,Keuze_DB_Nr)</f>
        <v>#REF!</v>
      </c>
      <c r="N24" s="93" t="str">
        <f>IF($C24&lt;&gt;"",SUMIFS(#REF!,#REF!,$A24,#REF!,$B24,#REF!,Keuze_DB_Nr),"")</f>
        <v/>
      </c>
      <c r="O24" s="93" t="str">
        <f>IF($C24&lt;&gt;"",SUMIFS(#REF!,#REF!,$A24,#REF!,$B24,#REF!,Keuze_DB_Nr),"")</f>
        <v/>
      </c>
      <c r="P24" s="93">
        <f t="shared" si="5"/>
        <v>0</v>
      </c>
      <c r="Q24" s="93">
        <f t="shared" si="6"/>
        <v>0</v>
      </c>
      <c r="R24" s="93" t="e">
        <f>SUMIFS(#REF!,#REF!,$A24,#REF!,$B24,#REF!,Keuze_DB_Nr_BEO)</f>
        <v>#REF!</v>
      </c>
      <c r="S24" s="93" t="e">
        <f>SUMIFS(#REF!,#REF!,$A24,#REF!,$B24,#REF!,Keuze_DB_Nr_BEO)</f>
        <v>#REF!</v>
      </c>
      <c r="T24" s="93" t="str">
        <f>IF($C24&lt;&gt;"",SUMIFS(#REF!,#REF!,$A24,#REF!,$B24,#REF!,Keuze_DB_Nr_BEO),"")</f>
        <v/>
      </c>
      <c r="U24" s="93" t="str">
        <f>IF($C24&lt;&gt;"",SUMIFS(#REF!,#REF!,$A24,#REF!,$B24,#REF!,Keuze_DB_Nr_BEO),"")</f>
        <v/>
      </c>
      <c r="V24" s="93">
        <f t="shared" si="2"/>
        <v>0</v>
      </c>
      <c r="W24" s="93">
        <f t="shared" si="3"/>
        <v>0</v>
      </c>
    </row>
    <row r="25" spans="1:23" x14ac:dyDescent="0.25">
      <c r="A25" s="12"/>
      <c r="B25" s="12"/>
      <c r="C25" s="85" t="str" cm="1">
        <f t="array" ref="C25">IFERROR(INDEX(Tb_KostenOpties[],MATCH(B25,Tb_KostenOptiesDB[KostenOptie],0),IFERROR(MATCH(Methode_Keuze,Tb_KostenOptiesDB[#Headers],0),2)),"")</f>
        <v/>
      </c>
      <c r="D25" s="96">
        <f>IFERROR(INDEX(Tb_ProjectKosten[],MATCH($B25,Tb_ProjectKosten[Begroting],0),6),0)</f>
        <v>0</v>
      </c>
      <c r="E25" s="94" t="e">
        <f>SUMIFS(#REF!,#REF!,$A25,#REF!,$B25)</f>
        <v>#REF!</v>
      </c>
      <c r="F25" s="94" t="e">
        <f>SUMIFS(#REF!,#REF!,$A25,#REF!,$B25)</f>
        <v>#REF!</v>
      </c>
      <c r="G25" s="94" t="str">
        <f>IF(C25&lt;&gt;"",SUMIFS(#REF!,#REF!,$A25,#REF!,$B25),"")</f>
        <v/>
      </c>
      <c r="H25" s="94" t="str">
        <f>IF(C25&lt;&gt;"",SUMIFS(#REF!,#REF!,$A25,#REF!,$B25),"")</f>
        <v/>
      </c>
      <c r="I25" s="96" t="str">
        <f>IFERROR(VLOOKUP(A25,Lijsten!$AK:$AL,2,0),"")</f>
        <v/>
      </c>
      <c r="J25" s="94">
        <f t="shared" si="4"/>
        <v>0</v>
      </c>
      <c r="K25" s="94">
        <f t="shared" si="1"/>
        <v>0</v>
      </c>
      <c r="L25" s="94" t="e">
        <f>SUMIFS(#REF!,#REF!,$A25,#REF!,$B25,#REF!,Keuze_DB_Nr)</f>
        <v>#REF!</v>
      </c>
      <c r="M25" s="94" t="e">
        <f>SUMIFS(#REF!,#REF!,$A25,#REF!,$B25,#REF!,Keuze_DB_Nr)</f>
        <v>#REF!</v>
      </c>
      <c r="N25" s="94" t="str">
        <f>IF($C25&lt;&gt;"",SUMIFS(#REF!,#REF!,$A25,#REF!,$B25,#REF!,Keuze_DB_Nr),"")</f>
        <v/>
      </c>
      <c r="O25" s="94" t="str">
        <f>IF($C25&lt;&gt;"",SUMIFS(#REF!,#REF!,$A25,#REF!,$B25,#REF!,Keuze_DB_Nr),"")</f>
        <v/>
      </c>
      <c r="P25" s="94">
        <f t="shared" si="5"/>
        <v>0</v>
      </c>
      <c r="Q25" s="94">
        <f t="shared" si="6"/>
        <v>0</v>
      </c>
      <c r="R25" s="94" t="e">
        <f>SUMIFS(#REF!,#REF!,$A25,#REF!,$B25,#REF!,Keuze_DB_Nr_BEO)</f>
        <v>#REF!</v>
      </c>
      <c r="S25" s="94" t="e">
        <f>SUMIFS(#REF!,#REF!,$A25,#REF!,$B25,#REF!,Keuze_DB_Nr_BEO)</f>
        <v>#REF!</v>
      </c>
      <c r="T25" s="94" t="str">
        <f>IF($C25&lt;&gt;"",SUMIFS(#REF!,#REF!,$A25,#REF!,$B25,#REF!,Keuze_DB_Nr_BEO),"")</f>
        <v/>
      </c>
      <c r="U25" s="94" t="str">
        <f>IF($C25&lt;&gt;"",SUMIFS(#REF!,#REF!,$A25,#REF!,$B25,#REF!,Keuze_DB_Nr_BEO),"")</f>
        <v/>
      </c>
      <c r="V25" s="94">
        <f t="shared" si="2"/>
        <v>0</v>
      </c>
      <c r="W25" s="94">
        <f t="shared" si="3"/>
        <v>0</v>
      </c>
    </row>
    <row r="26" spans="1:23" x14ac:dyDescent="0.25">
      <c r="A26" s="63"/>
      <c r="B26" s="63"/>
      <c r="C26" s="84" t="str" cm="1">
        <f t="array" ref="C26">IFERROR(INDEX(Tb_KostenOpties[],MATCH(B26,Tb_KostenOptiesDB[KostenOptie],0),IFERROR(MATCH(Methode_Keuze,Tb_KostenOptiesDB[#Headers],0),2)),"")</f>
        <v/>
      </c>
      <c r="D26" s="95">
        <f>IFERROR(INDEX(Tb_ProjectKosten[],MATCH($B26,Tb_ProjectKosten[Begroting],0),6),0)</f>
        <v>0</v>
      </c>
      <c r="E26" s="93" t="e">
        <f>SUMIFS(#REF!,#REF!,$A26,#REF!,$B26)</f>
        <v>#REF!</v>
      </c>
      <c r="F26" s="93" t="e">
        <f>SUMIFS(#REF!,#REF!,$A26,#REF!,$B26)</f>
        <v>#REF!</v>
      </c>
      <c r="G26" s="93" t="str">
        <f>IF(C26&lt;&gt;"",SUMIFS(#REF!,#REF!,$A26,#REF!,$B26),"")</f>
        <v/>
      </c>
      <c r="H26" s="93" t="str">
        <f>IF(C26&lt;&gt;"",SUMIFS(#REF!,#REF!,$A26,#REF!,$B26),"")</f>
        <v/>
      </c>
      <c r="I26" s="95" t="str">
        <f>IFERROR(VLOOKUP(A26,Lijsten!$AK:$AL,2,0),"")</f>
        <v/>
      </c>
      <c r="J26" s="93">
        <f t="shared" si="4"/>
        <v>0</v>
      </c>
      <c r="K26" s="93">
        <f t="shared" si="1"/>
        <v>0</v>
      </c>
      <c r="L26" s="93" t="e">
        <f>SUMIFS(#REF!,#REF!,$A26,#REF!,$B26,#REF!,Keuze_DB_Nr)</f>
        <v>#REF!</v>
      </c>
      <c r="M26" s="93" t="e">
        <f>SUMIFS(#REF!,#REF!,$A26,#REF!,$B26,#REF!,Keuze_DB_Nr)</f>
        <v>#REF!</v>
      </c>
      <c r="N26" s="93" t="str">
        <f>IF($C26&lt;&gt;"",SUMIFS(#REF!,#REF!,$A26,#REF!,$B26,#REF!,Keuze_DB_Nr),"")</f>
        <v/>
      </c>
      <c r="O26" s="93" t="str">
        <f>IF($C26&lt;&gt;"",SUMIFS(#REF!,#REF!,$A26,#REF!,$B26,#REF!,Keuze_DB_Nr),"")</f>
        <v/>
      </c>
      <c r="P26" s="93">
        <f t="shared" si="5"/>
        <v>0</v>
      </c>
      <c r="Q26" s="93">
        <f t="shared" si="6"/>
        <v>0</v>
      </c>
      <c r="R26" s="93" t="e">
        <f>SUMIFS(#REF!,#REF!,$A26,#REF!,$B26,#REF!,Keuze_DB_Nr_BEO)</f>
        <v>#REF!</v>
      </c>
      <c r="S26" s="93" t="e">
        <f>SUMIFS(#REF!,#REF!,$A26,#REF!,$B26,#REF!,Keuze_DB_Nr_BEO)</f>
        <v>#REF!</v>
      </c>
      <c r="T26" s="93" t="str">
        <f>IF($C26&lt;&gt;"",SUMIFS(#REF!,#REF!,$A26,#REF!,$B26,#REF!,Keuze_DB_Nr_BEO),"")</f>
        <v/>
      </c>
      <c r="U26" s="93" t="str">
        <f>IF($C26&lt;&gt;"",SUMIFS(#REF!,#REF!,$A26,#REF!,$B26,#REF!,Keuze_DB_Nr_BEO),"")</f>
        <v/>
      </c>
      <c r="V26" s="93">
        <f t="shared" si="2"/>
        <v>0</v>
      </c>
      <c r="W26" s="93">
        <f t="shared" si="3"/>
        <v>0</v>
      </c>
    </row>
    <row r="27" spans="1:23" x14ac:dyDescent="0.25">
      <c r="A27" s="12"/>
      <c r="B27" s="12"/>
      <c r="C27" s="85" t="str" cm="1">
        <f t="array" ref="C27">IFERROR(INDEX(Tb_KostenOpties[],MATCH(B27,Tb_KostenOptiesDB[KostenOptie],0),IFERROR(MATCH(Methode_Keuze,Tb_KostenOptiesDB[#Headers],0),2)),"")</f>
        <v/>
      </c>
      <c r="D27" s="96">
        <f>IFERROR(INDEX(Tb_ProjectKosten[],MATCH($B27,Tb_ProjectKosten[Begroting],0),6),0)</f>
        <v>0</v>
      </c>
      <c r="E27" s="94" t="e">
        <f>SUMIFS(#REF!,#REF!,$A27,#REF!,$B27)</f>
        <v>#REF!</v>
      </c>
      <c r="F27" s="94" t="e">
        <f>SUMIFS(#REF!,#REF!,$A27,#REF!,$B27)</f>
        <v>#REF!</v>
      </c>
      <c r="G27" s="94" t="str">
        <f>IF(C27&lt;&gt;"",SUMIFS(#REF!,#REF!,$A27,#REF!,$B27),"")</f>
        <v/>
      </c>
      <c r="H27" s="94" t="str">
        <f>IF(C27&lt;&gt;"",SUMIFS(#REF!,#REF!,$A27,#REF!,$B27),"")</f>
        <v/>
      </c>
      <c r="I27" s="96" t="str">
        <f>IFERROR(VLOOKUP(A27,Lijsten!$AK:$AL,2,0),"")</f>
        <v/>
      </c>
      <c r="J27" s="94">
        <f t="shared" si="4"/>
        <v>0</v>
      </c>
      <c r="K27" s="94">
        <f t="shared" si="1"/>
        <v>0</v>
      </c>
      <c r="L27" s="94" t="e">
        <f>SUMIFS(#REF!,#REF!,$A27,#REF!,$B27,#REF!,Keuze_DB_Nr)</f>
        <v>#REF!</v>
      </c>
      <c r="M27" s="94" t="e">
        <f>SUMIFS(#REF!,#REF!,$A27,#REF!,$B27,#REF!,Keuze_DB_Nr)</f>
        <v>#REF!</v>
      </c>
      <c r="N27" s="94" t="str">
        <f>IF($C27&lt;&gt;"",SUMIFS(#REF!,#REF!,$A27,#REF!,$B27,#REF!,Keuze_DB_Nr),"")</f>
        <v/>
      </c>
      <c r="O27" s="94" t="str">
        <f>IF($C27&lt;&gt;"",SUMIFS(#REF!,#REF!,$A27,#REF!,$B27,#REF!,Keuze_DB_Nr),"")</f>
        <v/>
      </c>
      <c r="P27" s="94">
        <f t="shared" si="5"/>
        <v>0</v>
      </c>
      <c r="Q27" s="94">
        <f t="shared" si="6"/>
        <v>0</v>
      </c>
      <c r="R27" s="94" t="e">
        <f>SUMIFS(#REF!,#REF!,$A27,#REF!,$B27,#REF!,Keuze_DB_Nr_BEO)</f>
        <v>#REF!</v>
      </c>
      <c r="S27" s="94" t="e">
        <f>SUMIFS(#REF!,#REF!,$A27,#REF!,$B27,#REF!,Keuze_DB_Nr_BEO)</f>
        <v>#REF!</v>
      </c>
      <c r="T27" s="94" t="str">
        <f>IF($C27&lt;&gt;"",SUMIFS(#REF!,#REF!,$A27,#REF!,$B27,#REF!,Keuze_DB_Nr_BEO),"")</f>
        <v/>
      </c>
      <c r="U27" s="94" t="str">
        <f>IF($C27&lt;&gt;"",SUMIFS(#REF!,#REF!,$A27,#REF!,$B27,#REF!,Keuze_DB_Nr_BEO),"")</f>
        <v/>
      </c>
      <c r="V27" s="94">
        <f t="shared" si="2"/>
        <v>0</v>
      </c>
      <c r="W27" s="94">
        <f t="shared" si="3"/>
        <v>0</v>
      </c>
    </row>
    <row r="28" spans="1:23" x14ac:dyDescent="0.25">
      <c r="A28" s="63"/>
      <c r="B28" s="63"/>
      <c r="C28" s="84" t="str" cm="1">
        <f t="array" ref="C28">IFERROR(INDEX(Tb_KostenOpties[],MATCH(B28,Tb_KostenOptiesDB[KostenOptie],0),IFERROR(MATCH(Methode_Keuze,Tb_KostenOptiesDB[#Headers],0),2)),"")</f>
        <v/>
      </c>
      <c r="D28" s="95">
        <f>IFERROR(INDEX(Tb_ProjectKosten[],MATCH($B28,Tb_ProjectKosten[Begroting],0),6),0)</f>
        <v>0</v>
      </c>
      <c r="E28" s="93" t="e">
        <f>SUMIFS(#REF!,#REF!,$A28,#REF!,$B28)</f>
        <v>#REF!</v>
      </c>
      <c r="F28" s="93" t="e">
        <f>SUMIFS(#REF!,#REF!,$A28,#REF!,$B28)</f>
        <v>#REF!</v>
      </c>
      <c r="G28" s="93" t="str">
        <f>IF(C28&lt;&gt;"",SUMIFS(#REF!,#REF!,$A28,#REF!,$B28),"")</f>
        <v/>
      </c>
      <c r="H28" s="93" t="str">
        <f>IF(C28&lt;&gt;"",SUMIFS(#REF!,#REF!,$A28,#REF!,$B28),"")</f>
        <v/>
      </c>
      <c r="I28" s="95" t="str">
        <f>IFERROR(VLOOKUP(A28,Lijsten!$AK:$AL,2,0),"")</f>
        <v/>
      </c>
      <c r="J28" s="93">
        <f t="shared" si="4"/>
        <v>0</v>
      </c>
      <c r="K28" s="93">
        <f t="shared" si="1"/>
        <v>0</v>
      </c>
      <c r="L28" s="93" t="e">
        <f>SUMIFS(#REF!,#REF!,$A28,#REF!,$B28,#REF!,Keuze_DB_Nr)</f>
        <v>#REF!</v>
      </c>
      <c r="M28" s="93" t="e">
        <f>SUMIFS(#REF!,#REF!,$A28,#REF!,$B28,#REF!,Keuze_DB_Nr)</f>
        <v>#REF!</v>
      </c>
      <c r="N28" s="93" t="str">
        <f>IF($C28&lt;&gt;"",SUMIFS(#REF!,#REF!,$A28,#REF!,$B28,#REF!,Keuze_DB_Nr),"")</f>
        <v/>
      </c>
      <c r="O28" s="93" t="str">
        <f>IF($C28&lt;&gt;"",SUMIFS(#REF!,#REF!,$A28,#REF!,$B28,#REF!,Keuze_DB_Nr),"")</f>
        <v/>
      </c>
      <c r="P28" s="93">
        <f t="shared" si="5"/>
        <v>0</v>
      </c>
      <c r="Q28" s="93">
        <f t="shared" si="6"/>
        <v>0</v>
      </c>
      <c r="R28" s="93" t="e">
        <f>SUMIFS(#REF!,#REF!,$A28,#REF!,$B28,#REF!,Keuze_DB_Nr_BEO)</f>
        <v>#REF!</v>
      </c>
      <c r="S28" s="93" t="e">
        <f>SUMIFS(#REF!,#REF!,$A28,#REF!,$B28,#REF!,Keuze_DB_Nr_BEO)</f>
        <v>#REF!</v>
      </c>
      <c r="T28" s="93" t="str">
        <f>IF($C28&lt;&gt;"",SUMIFS(#REF!,#REF!,$A28,#REF!,$B28,#REF!,Keuze_DB_Nr_BEO),"")</f>
        <v/>
      </c>
      <c r="U28" s="93" t="str">
        <f>IF($C28&lt;&gt;"",SUMIFS(#REF!,#REF!,$A28,#REF!,$B28,#REF!,Keuze_DB_Nr_BEO),"")</f>
        <v/>
      </c>
      <c r="V28" s="93">
        <f t="shared" si="2"/>
        <v>0</v>
      </c>
      <c r="W28" s="93">
        <f t="shared" si="3"/>
        <v>0</v>
      </c>
    </row>
    <row r="29" spans="1:23" x14ac:dyDescent="0.25">
      <c r="A29" s="12"/>
      <c r="B29" s="12"/>
      <c r="C29" s="85" t="str" cm="1">
        <f t="array" ref="C29">IFERROR(INDEX(Tb_KostenOpties[],MATCH(B29,Tb_KostenOptiesDB[KostenOptie],0),IFERROR(MATCH(Methode_Keuze,Tb_KostenOptiesDB[#Headers],0),2)),"")</f>
        <v/>
      </c>
      <c r="D29" s="96">
        <f>IFERROR(INDEX(Tb_ProjectKosten[],MATCH($B29,Tb_ProjectKosten[Begroting],0),6),0)</f>
        <v>0</v>
      </c>
      <c r="E29" s="94" t="e">
        <f>SUMIFS(#REF!,#REF!,$A29,#REF!,$B29)</f>
        <v>#REF!</v>
      </c>
      <c r="F29" s="94" t="e">
        <f>SUMIFS(#REF!,#REF!,$A29,#REF!,$B29)</f>
        <v>#REF!</v>
      </c>
      <c r="G29" s="94" t="str">
        <f>IF(C29&lt;&gt;"",SUMIFS(#REF!,#REF!,$A29,#REF!,$B29),"")</f>
        <v/>
      </c>
      <c r="H29" s="94" t="str">
        <f>IF(C29&lt;&gt;"",SUMIFS(#REF!,#REF!,$A29,#REF!,$B29),"")</f>
        <v/>
      </c>
      <c r="I29" s="96" t="str">
        <f>IFERROR(VLOOKUP(A29,Lijsten!$AK:$AL,2,0),"")</f>
        <v/>
      </c>
      <c r="J29" s="94">
        <f t="shared" si="4"/>
        <v>0</v>
      </c>
      <c r="K29" s="94">
        <f t="shared" si="1"/>
        <v>0</v>
      </c>
      <c r="L29" s="94" t="e">
        <f>SUMIFS(#REF!,#REF!,$A29,#REF!,$B29,#REF!,Keuze_DB_Nr)</f>
        <v>#REF!</v>
      </c>
      <c r="M29" s="94" t="e">
        <f>SUMIFS(#REF!,#REF!,$A29,#REF!,$B29,#REF!,Keuze_DB_Nr)</f>
        <v>#REF!</v>
      </c>
      <c r="N29" s="94" t="str">
        <f>IF($C29&lt;&gt;"",SUMIFS(#REF!,#REF!,$A29,#REF!,$B29,#REF!,Keuze_DB_Nr),"")</f>
        <v/>
      </c>
      <c r="O29" s="94" t="str">
        <f>IF($C29&lt;&gt;"",SUMIFS(#REF!,#REF!,$A29,#REF!,$B29,#REF!,Keuze_DB_Nr),"")</f>
        <v/>
      </c>
      <c r="P29" s="94">
        <f t="shared" si="5"/>
        <v>0</v>
      </c>
      <c r="Q29" s="94">
        <f t="shared" si="6"/>
        <v>0</v>
      </c>
      <c r="R29" s="94" t="e">
        <f>SUMIFS(#REF!,#REF!,$A29,#REF!,$B29,#REF!,Keuze_DB_Nr_BEO)</f>
        <v>#REF!</v>
      </c>
      <c r="S29" s="94" t="e">
        <f>SUMIFS(#REF!,#REF!,$A29,#REF!,$B29,#REF!,Keuze_DB_Nr_BEO)</f>
        <v>#REF!</v>
      </c>
      <c r="T29" s="94" t="str">
        <f>IF($C29&lt;&gt;"",SUMIFS(#REF!,#REF!,$A29,#REF!,$B29,#REF!,Keuze_DB_Nr_BEO),"")</f>
        <v/>
      </c>
      <c r="U29" s="94" t="str">
        <f>IF($C29&lt;&gt;"",SUMIFS(#REF!,#REF!,$A29,#REF!,$B29,#REF!,Keuze_DB_Nr_BEO),"")</f>
        <v/>
      </c>
      <c r="V29" s="94">
        <f t="shared" si="2"/>
        <v>0</v>
      </c>
      <c r="W29" s="94">
        <f t="shared" si="3"/>
        <v>0</v>
      </c>
    </row>
    <row r="30" spans="1:23" x14ac:dyDescent="0.25">
      <c r="A30" s="63"/>
      <c r="B30" s="63"/>
      <c r="C30" s="84" t="str" cm="1">
        <f t="array" ref="C30">IFERROR(INDEX(Tb_KostenOpties[],MATCH(B30,Tb_KostenOptiesDB[KostenOptie],0),IFERROR(MATCH(Methode_Keuze,Tb_KostenOptiesDB[#Headers],0),2)),"")</f>
        <v/>
      </c>
      <c r="D30" s="95">
        <f>IFERROR(INDEX(Tb_ProjectKosten[],MATCH($B30,Tb_ProjectKosten[Begroting],0),6),0)</f>
        <v>0</v>
      </c>
      <c r="E30" s="93" t="e">
        <f>SUMIFS(#REF!,#REF!,$A30,#REF!,$B30)</f>
        <v>#REF!</v>
      </c>
      <c r="F30" s="93" t="e">
        <f>SUMIFS(#REF!,#REF!,$A30,#REF!,$B30)</f>
        <v>#REF!</v>
      </c>
      <c r="G30" s="93" t="str">
        <f>IF(C30&lt;&gt;"",SUMIFS(#REF!,#REF!,$A30,#REF!,$B30),"")</f>
        <v/>
      </c>
      <c r="H30" s="93" t="str">
        <f>IF(C30&lt;&gt;"",SUMIFS(#REF!,#REF!,$A30,#REF!,$B30),"")</f>
        <v/>
      </c>
      <c r="I30" s="95" t="str">
        <f>IFERROR(VLOOKUP(A30,Lijsten!$AK:$AL,2,0),"")</f>
        <v/>
      </c>
      <c r="J30" s="93">
        <f t="shared" si="4"/>
        <v>0</v>
      </c>
      <c r="K30" s="93">
        <f t="shared" si="1"/>
        <v>0</v>
      </c>
      <c r="L30" s="93" t="e">
        <f>SUMIFS(#REF!,#REF!,$A30,#REF!,$B30,#REF!,Keuze_DB_Nr)</f>
        <v>#REF!</v>
      </c>
      <c r="M30" s="93" t="e">
        <f>SUMIFS(#REF!,#REF!,$A30,#REF!,$B30,#REF!,Keuze_DB_Nr)</f>
        <v>#REF!</v>
      </c>
      <c r="N30" s="93" t="str">
        <f>IF($C30&lt;&gt;"",SUMIFS(#REF!,#REF!,$A30,#REF!,$B30,#REF!,Keuze_DB_Nr),"")</f>
        <v/>
      </c>
      <c r="O30" s="93" t="str">
        <f>IF($C30&lt;&gt;"",SUMIFS(#REF!,#REF!,$A30,#REF!,$B30,#REF!,Keuze_DB_Nr),"")</f>
        <v/>
      </c>
      <c r="P30" s="93">
        <f t="shared" si="5"/>
        <v>0</v>
      </c>
      <c r="Q30" s="93">
        <f t="shared" si="6"/>
        <v>0</v>
      </c>
      <c r="R30" s="93" t="e">
        <f>SUMIFS(#REF!,#REF!,$A30,#REF!,$B30,#REF!,Keuze_DB_Nr_BEO)</f>
        <v>#REF!</v>
      </c>
      <c r="S30" s="93" t="e">
        <f>SUMIFS(#REF!,#REF!,$A30,#REF!,$B30,#REF!,Keuze_DB_Nr_BEO)</f>
        <v>#REF!</v>
      </c>
      <c r="T30" s="93" t="str">
        <f>IF($C30&lt;&gt;"",SUMIFS(#REF!,#REF!,$A30,#REF!,$B30,#REF!,Keuze_DB_Nr_BEO),"")</f>
        <v/>
      </c>
      <c r="U30" s="93" t="str">
        <f>IF($C30&lt;&gt;"",SUMIFS(#REF!,#REF!,$A30,#REF!,$B30,#REF!,Keuze_DB_Nr_BEO),"")</f>
        <v/>
      </c>
      <c r="V30" s="93">
        <f t="shared" si="2"/>
        <v>0</v>
      </c>
      <c r="W30" s="93">
        <f t="shared" si="3"/>
        <v>0</v>
      </c>
    </row>
    <row r="31" spans="1:23" x14ac:dyDescent="0.25">
      <c r="A31" s="12"/>
      <c r="B31" s="12"/>
      <c r="C31" s="85" t="str" cm="1">
        <f t="array" ref="C31">IFERROR(INDEX(Tb_KostenOpties[],MATCH(B31,Tb_KostenOptiesDB[KostenOptie],0),IFERROR(MATCH(Methode_Keuze,Tb_KostenOptiesDB[#Headers],0),2)),"")</f>
        <v/>
      </c>
      <c r="D31" s="96">
        <f>IFERROR(INDEX(Tb_ProjectKosten[],MATCH($B31,Tb_ProjectKosten[Begroting],0),6),0)</f>
        <v>0</v>
      </c>
      <c r="E31" s="94" t="e">
        <f>SUMIFS(#REF!,#REF!,$A31,#REF!,$B31)</f>
        <v>#REF!</v>
      </c>
      <c r="F31" s="94" t="e">
        <f>SUMIFS(#REF!,#REF!,$A31,#REF!,$B31)</f>
        <v>#REF!</v>
      </c>
      <c r="G31" s="94" t="str">
        <f>IF(C31&lt;&gt;"",SUMIFS(#REF!,#REF!,$A31,#REF!,$B31),"")</f>
        <v/>
      </c>
      <c r="H31" s="94" t="str">
        <f>IF(C31&lt;&gt;"",SUMIFS(#REF!,#REF!,$A31,#REF!,$B31),"")</f>
        <v/>
      </c>
      <c r="I31" s="96" t="str">
        <f>IFERROR(VLOOKUP(A31,Lijsten!$AK:$AL,2,0),"")</f>
        <v/>
      </c>
      <c r="J31" s="94">
        <f t="shared" si="4"/>
        <v>0</v>
      </c>
      <c r="K31" s="94">
        <f t="shared" si="1"/>
        <v>0</v>
      </c>
      <c r="L31" s="94" t="e">
        <f>SUMIFS(#REF!,#REF!,$A31,#REF!,$B31,#REF!,Keuze_DB_Nr)</f>
        <v>#REF!</v>
      </c>
      <c r="M31" s="94" t="e">
        <f>SUMIFS(#REF!,#REF!,$A31,#REF!,$B31,#REF!,Keuze_DB_Nr)</f>
        <v>#REF!</v>
      </c>
      <c r="N31" s="94" t="str">
        <f>IF($C31&lt;&gt;"",SUMIFS(#REF!,#REF!,$A31,#REF!,$B31,#REF!,Keuze_DB_Nr),"")</f>
        <v/>
      </c>
      <c r="O31" s="94" t="str">
        <f>IF($C31&lt;&gt;"",SUMIFS(#REF!,#REF!,$A31,#REF!,$B31,#REF!,Keuze_DB_Nr),"")</f>
        <v/>
      </c>
      <c r="P31" s="94">
        <f t="shared" si="5"/>
        <v>0</v>
      </c>
      <c r="Q31" s="94">
        <f t="shared" si="6"/>
        <v>0</v>
      </c>
      <c r="R31" s="94" t="e">
        <f>SUMIFS(#REF!,#REF!,$A31,#REF!,$B31,#REF!,Keuze_DB_Nr_BEO)</f>
        <v>#REF!</v>
      </c>
      <c r="S31" s="94" t="e">
        <f>SUMIFS(#REF!,#REF!,$A31,#REF!,$B31,#REF!,Keuze_DB_Nr_BEO)</f>
        <v>#REF!</v>
      </c>
      <c r="T31" s="94" t="str">
        <f>IF($C31&lt;&gt;"",SUMIFS(#REF!,#REF!,$A31,#REF!,$B31,#REF!,Keuze_DB_Nr_BEO),"")</f>
        <v/>
      </c>
      <c r="U31" s="94" t="str">
        <f>IF($C31&lt;&gt;"",SUMIFS(#REF!,#REF!,$A31,#REF!,$B31,#REF!,Keuze_DB_Nr_BEO),"")</f>
        <v/>
      </c>
      <c r="V31" s="94">
        <f t="shared" si="2"/>
        <v>0</v>
      </c>
      <c r="W31" s="94">
        <f t="shared" si="3"/>
        <v>0</v>
      </c>
    </row>
    <row r="32" spans="1:23" x14ac:dyDescent="0.25">
      <c r="A32" s="63"/>
      <c r="B32" s="63"/>
      <c r="C32" s="84" t="str" cm="1">
        <f t="array" ref="C32">IFERROR(INDEX(Tb_KostenOpties[],MATCH(B32,Tb_KostenOptiesDB[KostenOptie],0),IFERROR(MATCH(Methode_Keuze,Tb_KostenOptiesDB[#Headers],0),2)),"")</f>
        <v/>
      </c>
      <c r="D32" s="95">
        <f>IFERROR(INDEX(Tb_ProjectKosten[],MATCH($B32,Tb_ProjectKosten[Begroting],0),6),0)</f>
        <v>0</v>
      </c>
      <c r="E32" s="93" t="e">
        <f>SUMIFS(#REF!,#REF!,$A32,#REF!,$B32)</f>
        <v>#REF!</v>
      </c>
      <c r="F32" s="93" t="e">
        <f>SUMIFS(#REF!,#REF!,$A32,#REF!,$B32)</f>
        <v>#REF!</v>
      </c>
      <c r="G32" s="93" t="str">
        <f>IF(C32&lt;&gt;"",SUMIFS(#REF!,#REF!,$A32,#REF!,$B32),"")</f>
        <v/>
      </c>
      <c r="H32" s="93" t="str">
        <f>IF(C32&lt;&gt;"",SUMIFS(#REF!,#REF!,$A32,#REF!,$B32),"")</f>
        <v/>
      </c>
      <c r="I32" s="95" t="str">
        <f>IFERROR(VLOOKUP(A32,Lijsten!$AK:$AL,2,0),"")</f>
        <v/>
      </c>
      <c r="J32" s="93">
        <f t="shared" si="4"/>
        <v>0</v>
      </c>
      <c r="K32" s="93">
        <f t="shared" si="1"/>
        <v>0</v>
      </c>
      <c r="L32" s="93" t="e">
        <f>SUMIFS(#REF!,#REF!,$A32,#REF!,$B32,#REF!,Keuze_DB_Nr)</f>
        <v>#REF!</v>
      </c>
      <c r="M32" s="93" t="e">
        <f>SUMIFS(#REF!,#REF!,$A32,#REF!,$B32,#REF!,Keuze_DB_Nr)</f>
        <v>#REF!</v>
      </c>
      <c r="N32" s="93" t="str">
        <f>IF($C32&lt;&gt;"",SUMIFS(#REF!,#REF!,$A32,#REF!,$B32,#REF!,Keuze_DB_Nr),"")</f>
        <v/>
      </c>
      <c r="O32" s="93" t="str">
        <f>IF($C32&lt;&gt;"",SUMIFS(#REF!,#REF!,$A32,#REF!,$B32,#REF!,Keuze_DB_Nr),"")</f>
        <v/>
      </c>
      <c r="P32" s="93">
        <f t="shared" si="5"/>
        <v>0</v>
      </c>
      <c r="Q32" s="93">
        <f t="shared" si="6"/>
        <v>0</v>
      </c>
      <c r="R32" s="93" t="e">
        <f>SUMIFS(#REF!,#REF!,$A32,#REF!,$B32,#REF!,Keuze_DB_Nr_BEO)</f>
        <v>#REF!</v>
      </c>
      <c r="S32" s="93" t="e">
        <f>SUMIFS(#REF!,#REF!,$A32,#REF!,$B32,#REF!,Keuze_DB_Nr_BEO)</f>
        <v>#REF!</v>
      </c>
      <c r="T32" s="93" t="str">
        <f>IF($C32&lt;&gt;"",SUMIFS(#REF!,#REF!,$A32,#REF!,$B32,#REF!,Keuze_DB_Nr_BEO),"")</f>
        <v/>
      </c>
      <c r="U32" s="93" t="str">
        <f>IF($C32&lt;&gt;"",SUMIFS(#REF!,#REF!,$A32,#REF!,$B32,#REF!,Keuze_DB_Nr_BEO),"")</f>
        <v/>
      </c>
      <c r="V32" s="93">
        <f t="shared" si="2"/>
        <v>0</v>
      </c>
      <c r="W32" s="93">
        <f t="shared" si="3"/>
        <v>0</v>
      </c>
    </row>
    <row r="33" spans="1:23" x14ac:dyDescent="0.25">
      <c r="A33" s="12"/>
      <c r="B33" s="12"/>
      <c r="C33" s="85" t="str" cm="1">
        <f t="array" ref="C33">IFERROR(INDEX(Tb_KostenOpties[],MATCH(B33,Tb_KostenOptiesDB[KostenOptie],0),IFERROR(MATCH(Methode_Keuze,Tb_KostenOptiesDB[#Headers],0),2)),"")</f>
        <v/>
      </c>
      <c r="D33" s="96">
        <f>IFERROR(INDEX(Tb_ProjectKosten[],MATCH($B33,Tb_ProjectKosten[Begroting],0),6),0)</f>
        <v>0</v>
      </c>
      <c r="E33" s="94" t="e">
        <f>SUMIFS(#REF!,#REF!,$A33,#REF!,$B33)</f>
        <v>#REF!</v>
      </c>
      <c r="F33" s="94" t="e">
        <f>SUMIFS(#REF!,#REF!,$A33,#REF!,$B33)</f>
        <v>#REF!</v>
      </c>
      <c r="G33" s="94" t="str">
        <f>IF(C33&lt;&gt;"",SUMIFS(#REF!,#REF!,$A33,#REF!,$B33),"")</f>
        <v/>
      </c>
      <c r="H33" s="94" t="str">
        <f>IF(C33&lt;&gt;"",SUMIFS(#REF!,#REF!,$A33,#REF!,$B33),"")</f>
        <v/>
      </c>
      <c r="I33" s="96" t="str">
        <f>IFERROR(VLOOKUP(A33,Lijsten!$AK:$AL,2,0),"")</f>
        <v/>
      </c>
      <c r="J33" s="94">
        <f t="shared" si="4"/>
        <v>0</v>
      </c>
      <c r="K33" s="94">
        <f t="shared" si="1"/>
        <v>0</v>
      </c>
      <c r="L33" s="94" t="e">
        <f>SUMIFS(#REF!,#REF!,$A33,#REF!,$B33,#REF!,Keuze_DB_Nr)</f>
        <v>#REF!</v>
      </c>
      <c r="M33" s="94" t="e">
        <f>SUMIFS(#REF!,#REF!,$A33,#REF!,$B33,#REF!,Keuze_DB_Nr)</f>
        <v>#REF!</v>
      </c>
      <c r="N33" s="94" t="str">
        <f>IF($C33&lt;&gt;"",SUMIFS(#REF!,#REF!,$A33,#REF!,$B33,#REF!,Keuze_DB_Nr),"")</f>
        <v/>
      </c>
      <c r="O33" s="94" t="str">
        <f>IF($C33&lt;&gt;"",SUMIFS(#REF!,#REF!,$A33,#REF!,$B33,#REF!,Keuze_DB_Nr),"")</f>
        <v/>
      </c>
      <c r="P33" s="94">
        <f t="shared" si="5"/>
        <v>0</v>
      </c>
      <c r="Q33" s="94">
        <f t="shared" si="6"/>
        <v>0</v>
      </c>
      <c r="R33" s="94" t="e">
        <f>SUMIFS(#REF!,#REF!,$A33,#REF!,$B33,#REF!,Keuze_DB_Nr_BEO)</f>
        <v>#REF!</v>
      </c>
      <c r="S33" s="94" t="e">
        <f>SUMIFS(#REF!,#REF!,$A33,#REF!,$B33,#REF!,Keuze_DB_Nr_BEO)</f>
        <v>#REF!</v>
      </c>
      <c r="T33" s="94" t="str">
        <f>IF($C33&lt;&gt;"",SUMIFS(#REF!,#REF!,$A33,#REF!,$B33,#REF!,Keuze_DB_Nr_BEO),"")</f>
        <v/>
      </c>
      <c r="U33" s="94" t="str">
        <f>IF($C33&lt;&gt;"",SUMIFS(#REF!,#REF!,$A33,#REF!,$B33,#REF!,Keuze_DB_Nr_BEO),"")</f>
        <v/>
      </c>
      <c r="V33" s="94">
        <f t="shared" si="2"/>
        <v>0</v>
      </c>
      <c r="W33" s="94">
        <f t="shared" si="3"/>
        <v>0</v>
      </c>
    </row>
    <row r="34" spans="1:23" x14ac:dyDescent="0.25">
      <c r="A34" s="63"/>
      <c r="B34" s="63"/>
      <c r="C34" s="84" t="str" cm="1">
        <f t="array" ref="C34">IFERROR(INDEX(Tb_KostenOpties[],MATCH(B34,Tb_KostenOptiesDB[KostenOptie],0),IFERROR(MATCH(Methode_Keuze,Tb_KostenOptiesDB[#Headers],0),2)),"")</f>
        <v/>
      </c>
      <c r="D34" s="95">
        <f>IFERROR(INDEX(Tb_ProjectKosten[],MATCH($B34,Tb_ProjectKosten[Begroting],0),6),0)</f>
        <v>0</v>
      </c>
      <c r="E34" s="93" t="e">
        <f>SUMIFS(#REF!,#REF!,$A34,#REF!,$B34)</f>
        <v>#REF!</v>
      </c>
      <c r="F34" s="93" t="e">
        <f>SUMIFS(#REF!,#REF!,$A34,#REF!,$B34)</f>
        <v>#REF!</v>
      </c>
      <c r="G34" s="93" t="str">
        <f>IF(C34&lt;&gt;"",SUMIFS(#REF!,#REF!,$A34,#REF!,$B34),"")</f>
        <v/>
      </c>
      <c r="H34" s="93" t="str">
        <f>IF(C34&lt;&gt;"",SUMIFS(#REF!,#REF!,$A34,#REF!,$B34),"")</f>
        <v/>
      </c>
      <c r="I34" s="95" t="str">
        <f>IFERROR(VLOOKUP(A34,Lijsten!$AK:$AL,2,0),"")</f>
        <v/>
      </c>
      <c r="J34" s="93">
        <f t="shared" si="4"/>
        <v>0</v>
      </c>
      <c r="K34" s="93">
        <f t="shared" si="1"/>
        <v>0</v>
      </c>
      <c r="L34" s="93" t="e">
        <f>SUMIFS(#REF!,#REF!,$A34,#REF!,$B34,#REF!,Keuze_DB_Nr)</f>
        <v>#REF!</v>
      </c>
      <c r="M34" s="93" t="e">
        <f>SUMIFS(#REF!,#REF!,$A34,#REF!,$B34,#REF!,Keuze_DB_Nr)</f>
        <v>#REF!</v>
      </c>
      <c r="N34" s="93" t="str">
        <f>IF($C34&lt;&gt;"",SUMIFS(#REF!,#REF!,$A34,#REF!,$B34,#REF!,Keuze_DB_Nr),"")</f>
        <v/>
      </c>
      <c r="O34" s="93" t="str">
        <f>IF($C34&lt;&gt;"",SUMIFS(#REF!,#REF!,$A34,#REF!,$B34,#REF!,Keuze_DB_Nr),"")</f>
        <v/>
      </c>
      <c r="P34" s="93">
        <f t="shared" si="5"/>
        <v>0</v>
      </c>
      <c r="Q34" s="93">
        <f t="shared" si="6"/>
        <v>0</v>
      </c>
      <c r="R34" s="93" t="e">
        <f>SUMIFS(#REF!,#REF!,$A34,#REF!,$B34,#REF!,Keuze_DB_Nr_BEO)</f>
        <v>#REF!</v>
      </c>
      <c r="S34" s="93" t="e">
        <f>SUMIFS(#REF!,#REF!,$A34,#REF!,$B34,#REF!,Keuze_DB_Nr_BEO)</f>
        <v>#REF!</v>
      </c>
      <c r="T34" s="93" t="str">
        <f>IF($C34&lt;&gt;"",SUMIFS(#REF!,#REF!,$A34,#REF!,$B34,#REF!,Keuze_DB_Nr_BEO),"")</f>
        <v/>
      </c>
      <c r="U34" s="93" t="str">
        <f>IF($C34&lt;&gt;"",SUMIFS(#REF!,#REF!,$A34,#REF!,$B34,#REF!,Keuze_DB_Nr_BEO),"")</f>
        <v/>
      </c>
      <c r="V34" s="93">
        <f t="shared" si="2"/>
        <v>0</v>
      </c>
      <c r="W34" s="93">
        <f t="shared" si="3"/>
        <v>0</v>
      </c>
    </row>
    <row r="35" spans="1:23" x14ac:dyDescent="0.25">
      <c r="A35" s="12"/>
      <c r="B35" s="12"/>
      <c r="C35" s="85" t="str" cm="1">
        <f t="array" ref="C35">IFERROR(INDEX(Tb_KostenOpties[],MATCH(B35,Tb_KostenOptiesDB[KostenOptie],0),IFERROR(MATCH(Methode_Keuze,Tb_KostenOptiesDB[#Headers],0),2)),"")</f>
        <v/>
      </c>
      <c r="D35" s="96">
        <f>IFERROR(INDEX(Tb_ProjectKosten[],MATCH($B35,Tb_ProjectKosten[Begroting],0),6),0)</f>
        <v>0</v>
      </c>
      <c r="E35" s="94" t="e">
        <f>SUMIFS(#REF!,#REF!,$A35,#REF!,$B35)</f>
        <v>#REF!</v>
      </c>
      <c r="F35" s="94" t="e">
        <f>SUMIFS(#REF!,#REF!,$A35,#REF!,$B35)</f>
        <v>#REF!</v>
      </c>
      <c r="G35" s="94" t="str">
        <f>IF(C35&lt;&gt;"",SUMIFS(#REF!,#REF!,$A35,#REF!,$B35),"")</f>
        <v/>
      </c>
      <c r="H35" s="94" t="str">
        <f>IF(C35&lt;&gt;"",SUMIFS(#REF!,#REF!,$A35,#REF!,$B35),"")</f>
        <v/>
      </c>
      <c r="I35" s="96" t="str">
        <f>IFERROR(VLOOKUP(A35,Lijsten!$AK:$AL,2,0),"")</f>
        <v/>
      </c>
      <c r="J35" s="94">
        <f t="shared" si="4"/>
        <v>0</v>
      </c>
      <c r="K35" s="94">
        <f t="shared" si="1"/>
        <v>0</v>
      </c>
      <c r="L35" s="94" t="e">
        <f>SUMIFS(#REF!,#REF!,$A35,#REF!,$B35,#REF!,Keuze_DB_Nr)</f>
        <v>#REF!</v>
      </c>
      <c r="M35" s="94" t="e">
        <f>SUMIFS(#REF!,#REF!,$A35,#REF!,$B35,#REF!,Keuze_DB_Nr)</f>
        <v>#REF!</v>
      </c>
      <c r="N35" s="94" t="str">
        <f>IF($C35&lt;&gt;"",SUMIFS(#REF!,#REF!,$A35,#REF!,$B35,#REF!,Keuze_DB_Nr),"")</f>
        <v/>
      </c>
      <c r="O35" s="94" t="str">
        <f>IF($C35&lt;&gt;"",SUMIFS(#REF!,#REF!,$A35,#REF!,$B35,#REF!,Keuze_DB_Nr),"")</f>
        <v/>
      </c>
      <c r="P35" s="94">
        <f t="shared" si="5"/>
        <v>0</v>
      </c>
      <c r="Q35" s="94">
        <f t="shared" si="6"/>
        <v>0</v>
      </c>
      <c r="R35" s="94" t="e">
        <f>SUMIFS(#REF!,#REF!,$A35,#REF!,$B35,#REF!,Keuze_DB_Nr_BEO)</f>
        <v>#REF!</v>
      </c>
      <c r="S35" s="94" t="e">
        <f>SUMIFS(#REF!,#REF!,$A35,#REF!,$B35,#REF!,Keuze_DB_Nr_BEO)</f>
        <v>#REF!</v>
      </c>
      <c r="T35" s="94" t="str">
        <f>IF($C35&lt;&gt;"",SUMIFS(#REF!,#REF!,$A35,#REF!,$B35,#REF!,Keuze_DB_Nr_BEO),"")</f>
        <v/>
      </c>
      <c r="U35" s="94" t="str">
        <f>IF($C35&lt;&gt;"",SUMIFS(#REF!,#REF!,$A35,#REF!,$B35,#REF!,Keuze_DB_Nr_BEO),"")</f>
        <v/>
      </c>
      <c r="V35" s="94">
        <f t="shared" si="2"/>
        <v>0</v>
      </c>
      <c r="W35" s="94">
        <f t="shared" si="3"/>
        <v>0</v>
      </c>
    </row>
    <row r="36" spans="1:23" x14ac:dyDescent="0.25">
      <c r="A36" s="63"/>
      <c r="B36" s="63"/>
      <c r="C36" s="84" t="str" cm="1">
        <f t="array" ref="C36">IFERROR(INDEX(Tb_KostenOpties[],MATCH(B36,Tb_KostenOptiesDB[KostenOptie],0),IFERROR(MATCH(Methode_Keuze,Tb_KostenOptiesDB[#Headers],0),2)),"")</f>
        <v/>
      </c>
      <c r="D36" s="95">
        <f>IFERROR(INDEX(Tb_ProjectKosten[],MATCH($B36,Tb_ProjectKosten[Begroting],0),6),0)</f>
        <v>0</v>
      </c>
      <c r="E36" s="93" t="e">
        <f>SUMIFS(#REF!,#REF!,$A36,#REF!,$B36)</f>
        <v>#REF!</v>
      </c>
      <c r="F36" s="93" t="e">
        <f>SUMIFS(#REF!,#REF!,$A36,#REF!,$B36)</f>
        <v>#REF!</v>
      </c>
      <c r="G36" s="93" t="str">
        <f>IF(C36&lt;&gt;"",SUMIFS(#REF!,#REF!,$A36,#REF!,$B36),"")</f>
        <v/>
      </c>
      <c r="H36" s="93" t="str">
        <f>IF(C36&lt;&gt;"",SUMIFS(#REF!,#REF!,$A36,#REF!,$B36),"")</f>
        <v/>
      </c>
      <c r="I36" s="95" t="str">
        <f>IFERROR(VLOOKUP(A36,Lijsten!$AK:$AL,2,0),"")</f>
        <v/>
      </c>
      <c r="J36" s="93">
        <f t="shared" si="4"/>
        <v>0</v>
      </c>
      <c r="K36" s="93">
        <f t="shared" si="1"/>
        <v>0</v>
      </c>
      <c r="L36" s="93" t="e">
        <f>SUMIFS(#REF!,#REF!,$A36,#REF!,$B36,#REF!,Keuze_DB_Nr)</f>
        <v>#REF!</v>
      </c>
      <c r="M36" s="93" t="e">
        <f>SUMIFS(#REF!,#REF!,$A36,#REF!,$B36,#REF!,Keuze_DB_Nr)</f>
        <v>#REF!</v>
      </c>
      <c r="N36" s="93" t="str">
        <f>IF($C36&lt;&gt;"",SUMIFS(#REF!,#REF!,$A36,#REF!,$B36,#REF!,Keuze_DB_Nr),"")</f>
        <v/>
      </c>
      <c r="O36" s="93" t="str">
        <f>IF($C36&lt;&gt;"",SUMIFS(#REF!,#REF!,$A36,#REF!,$B36,#REF!,Keuze_DB_Nr),"")</f>
        <v/>
      </c>
      <c r="P36" s="93">
        <f t="shared" si="5"/>
        <v>0</v>
      </c>
      <c r="Q36" s="93">
        <f t="shared" si="6"/>
        <v>0</v>
      </c>
      <c r="R36" s="93" t="e">
        <f>SUMIFS(#REF!,#REF!,$A36,#REF!,$B36,#REF!,Keuze_DB_Nr_BEO)</f>
        <v>#REF!</v>
      </c>
      <c r="S36" s="93" t="e">
        <f>SUMIFS(#REF!,#REF!,$A36,#REF!,$B36,#REF!,Keuze_DB_Nr_BEO)</f>
        <v>#REF!</v>
      </c>
      <c r="T36" s="93" t="str">
        <f>IF($C36&lt;&gt;"",SUMIFS(#REF!,#REF!,$A36,#REF!,$B36,#REF!,Keuze_DB_Nr_BEO),"")</f>
        <v/>
      </c>
      <c r="U36" s="93" t="str">
        <f>IF($C36&lt;&gt;"",SUMIFS(#REF!,#REF!,$A36,#REF!,$B36,#REF!,Keuze_DB_Nr_BEO),"")</f>
        <v/>
      </c>
      <c r="V36" s="93">
        <f t="shared" si="2"/>
        <v>0</v>
      </c>
      <c r="W36" s="93">
        <f t="shared" si="3"/>
        <v>0</v>
      </c>
    </row>
    <row r="37" spans="1:23" x14ac:dyDescent="0.25">
      <c r="A37" s="12"/>
      <c r="B37" s="12"/>
      <c r="C37" s="85" t="str" cm="1">
        <f t="array" ref="C37">IFERROR(INDEX(Tb_KostenOpties[],MATCH(B37,Tb_KostenOptiesDB[KostenOptie],0),IFERROR(MATCH(Methode_Keuze,Tb_KostenOptiesDB[#Headers],0),2)),"")</f>
        <v/>
      </c>
      <c r="D37" s="96">
        <f>IFERROR(INDEX(Tb_ProjectKosten[],MATCH($B37,Tb_ProjectKosten[Begroting],0),6),0)</f>
        <v>0</v>
      </c>
      <c r="E37" s="94" t="e">
        <f>SUMIFS(#REF!,#REF!,$A37,#REF!,$B37)</f>
        <v>#REF!</v>
      </c>
      <c r="F37" s="94" t="e">
        <f>SUMIFS(#REF!,#REF!,$A37,#REF!,$B37)</f>
        <v>#REF!</v>
      </c>
      <c r="G37" s="94" t="str">
        <f>IF(C37&lt;&gt;"",SUMIFS(#REF!,#REF!,$A37,#REF!,$B37),"")</f>
        <v/>
      </c>
      <c r="H37" s="94" t="str">
        <f>IF(C37&lt;&gt;"",SUMIFS(#REF!,#REF!,$A37,#REF!,$B37),"")</f>
        <v/>
      </c>
      <c r="I37" s="96" t="str">
        <f>IFERROR(VLOOKUP(A37,Lijsten!$AK:$AL,2,0),"")</f>
        <v/>
      </c>
      <c r="J37" s="94">
        <f t="shared" si="4"/>
        <v>0</v>
      </c>
      <c r="K37" s="94">
        <f t="shared" si="1"/>
        <v>0</v>
      </c>
      <c r="L37" s="94" t="e">
        <f>SUMIFS(#REF!,#REF!,$A37,#REF!,$B37,#REF!,Keuze_DB_Nr)</f>
        <v>#REF!</v>
      </c>
      <c r="M37" s="94" t="e">
        <f>SUMIFS(#REF!,#REF!,$A37,#REF!,$B37,#REF!,Keuze_DB_Nr)</f>
        <v>#REF!</v>
      </c>
      <c r="N37" s="94" t="str">
        <f>IF($C37&lt;&gt;"",SUMIFS(#REF!,#REF!,$A37,#REF!,$B37,#REF!,Keuze_DB_Nr),"")</f>
        <v/>
      </c>
      <c r="O37" s="94" t="str">
        <f>IF($C37&lt;&gt;"",SUMIFS(#REF!,#REF!,$A37,#REF!,$B37,#REF!,Keuze_DB_Nr),"")</f>
        <v/>
      </c>
      <c r="P37" s="94">
        <f t="shared" si="5"/>
        <v>0</v>
      </c>
      <c r="Q37" s="94">
        <f t="shared" si="6"/>
        <v>0</v>
      </c>
      <c r="R37" s="94" t="e">
        <f>SUMIFS(#REF!,#REF!,$A37,#REF!,$B37,#REF!,Keuze_DB_Nr_BEO)</f>
        <v>#REF!</v>
      </c>
      <c r="S37" s="94" t="e">
        <f>SUMIFS(#REF!,#REF!,$A37,#REF!,$B37,#REF!,Keuze_DB_Nr_BEO)</f>
        <v>#REF!</v>
      </c>
      <c r="T37" s="94" t="str">
        <f>IF($C37&lt;&gt;"",SUMIFS(#REF!,#REF!,$A37,#REF!,$B37,#REF!,Keuze_DB_Nr_BEO),"")</f>
        <v/>
      </c>
      <c r="U37" s="94" t="str">
        <f>IF($C37&lt;&gt;"",SUMIFS(#REF!,#REF!,$A37,#REF!,$B37,#REF!,Keuze_DB_Nr_BEO),"")</f>
        <v/>
      </c>
      <c r="V37" s="94">
        <f t="shared" si="2"/>
        <v>0</v>
      </c>
      <c r="W37" s="94">
        <f t="shared" si="3"/>
        <v>0</v>
      </c>
    </row>
    <row r="38" spans="1:23" x14ac:dyDescent="0.25">
      <c r="A38" s="63"/>
      <c r="B38" s="63"/>
      <c r="C38" s="84" t="str" cm="1">
        <f t="array" ref="C38">IFERROR(INDEX(Tb_KostenOpties[],MATCH(B38,Tb_KostenOptiesDB[KostenOptie],0),IFERROR(MATCH(Methode_Keuze,Tb_KostenOptiesDB[#Headers],0),2)),"")</f>
        <v/>
      </c>
      <c r="D38" s="95">
        <f>IFERROR(INDEX(Tb_ProjectKosten[],MATCH($B38,Tb_ProjectKosten[Begroting],0),6),0)</f>
        <v>0</v>
      </c>
      <c r="E38" s="93" t="e">
        <f>SUMIFS(#REF!,#REF!,$A38,#REF!,$B38)</f>
        <v>#REF!</v>
      </c>
      <c r="F38" s="93" t="e">
        <f>SUMIFS(#REF!,#REF!,$A38,#REF!,$B38)</f>
        <v>#REF!</v>
      </c>
      <c r="G38" s="93" t="str">
        <f>IF(C38&lt;&gt;"",SUMIFS(#REF!,#REF!,$A38,#REF!,$B38),"")</f>
        <v/>
      </c>
      <c r="H38" s="93" t="str">
        <f>IF(C38&lt;&gt;"",SUMIFS(#REF!,#REF!,$A38,#REF!,$B38),"")</f>
        <v/>
      </c>
      <c r="I38" s="95" t="str">
        <f>IFERROR(VLOOKUP(A38,Lijsten!$AK:$AL,2,0),"")</f>
        <v/>
      </c>
      <c r="J38" s="93">
        <f t="shared" si="4"/>
        <v>0</v>
      </c>
      <c r="K38" s="93">
        <f t="shared" si="1"/>
        <v>0</v>
      </c>
      <c r="L38" s="93" t="e">
        <f>SUMIFS(#REF!,#REF!,$A38,#REF!,$B38,#REF!,Keuze_DB_Nr)</f>
        <v>#REF!</v>
      </c>
      <c r="M38" s="93" t="e">
        <f>SUMIFS(#REF!,#REF!,$A38,#REF!,$B38,#REF!,Keuze_DB_Nr)</f>
        <v>#REF!</v>
      </c>
      <c r="N38" s="93" t="str">
        <f>IF($C38&lt;&gt;"",SUMIFS(#REF!,#REF!,$A38,#REF!,$B38,#REF!,Keuze_DB_Nr),"")</f>
        <v/>
      </c>
      <c r="O38" s="93" t="str">
        <f>IF($C38&lt;&gt;"",SUMIFS(#REF!,#REF!,$A38,#REF!,$B38,#REF!,Keuze_DB_Nr),"")</f>
        <v/>
      </c>
      <c r="P38" s="93">
        <f t="shared" si="5"/>
        <v>0</v>
      </c>
      <c r="Q38" s="93">
        <f t="shared" si="6"/>
        <v>0</v>
      </c>
      <c r="R38" s="93" t="e">
        <f>SUMIFS(#REF!,#REF!,$A38,#REF!,$B38,#REF!,Keuze_DB_Nr_BEO)</f>
        <v>#REF!</v>
      </c>
      <c r="S38" s="93" t="e">
        <f>SUMIFS(#REF!,#REF!,$A38,#REF!,$B38,#REF!,Keuze_DB_Nr_BEO)</f>
        <v>#REF!</v>
      </c>
      <c r="T38" s="93" t="str">
        <f>IF($C38&lt;&gt;"",SUMIFS(#REF!,#REF!,$A38,#REF!,$B38,#REF!,Keuze_DB_Nr_BEO),"")</f>
        <v/>
      </c>
      <c r="U38" s="93" t="str">
        <f>IF($C38&lt;&gt;"",SUMIFS(#REF!,#REF!,$A38,#REF!,$B38,#REF!,Keuze_DB_Nr_BEO),"")</f>
        <v/>
      </c>
      <c r="V38" s="93">
        <f t="shared" si="2"/>
        <v>0</v>
      </c>
      <c r="W38" s="93">
        <f t="shared" si="3"/>
        <v>0</v>
      </c>
    </row>
    <row r="39" spans="1:23" x14ac:dyDescent="0.25">
      <c r="A39" s="12"/>
      <c r="B39" s="12"/>
      <c r="C39" s="85" t="str" cm="1">
        <f t="array" ref="C39">IFERROR(INDEX(Tb_KostenOpties[],MATCH(B39,Tb_KostenOptiesDB[KostenOptie],0),IFERROR(MATCH(Methode_Keuze,Tb_KostenOptiesDB[#Headers],0),2)),"")</f>
        <v/>
      </c>
      <c r="D39" s="96">
        <f>IFERROR(INDEX(Tb_ProjectKosten[],MATCH($B39,Tb_ProjectKosten[Begroting],0),6),0)</f>
        <v>0</v>
      </c>
      <c r="E39" s="94" t="e">
        <f>SUMIFS(#REF!,#REF!,$A39,#REF!,$B39)</f>
        <v>#REF!</v>
      </c>
      <c r="F39" s="94" t="e">
        <f>SUMIFS(#REF!,#REF!,$A39,#REF!,$B39)</f>
        <v>#REF!</v>
      </c>
      <c r="G39" s="94" t="str">
        <f>IF(C39&lt;&gt;"",SUMIFS(#REF!,#REF!,$A39,#REF!,$B39),"")</f>
        <v/>
      </c>
      <c r="H39" s="94" t="str">
        <f>IF(C39&lt;&gt;"",SUMIFS(#REF!,#REF!,$A39,#REF!,$B39),"")</f>
        <v/>
      </c>
      <c r="I39" s="96" t="str">
        <f>IFERROR(VLOOKUP(A39,Lijsten!$AK:$AL,2,0),"")</f>
        <v/>
      </c>
      <c r="J39" s="94">
        <f t="shared" si="4"/>
        <v>0</v>
      </c>
      <c r="K39" s="94">
        <f t="shared" si="1"/>
        <v>0</v>
      </c>
      <c r="L39" s="94" t="e">
        <f>SUMIFS(#REF!,#REF!,$A39,#REF!,$B39,#REF!,Keuze_DB_Nr)</f>
        <v>#REF!</v>
      </c>
      <c r="M39" s="94" t="e">
        <f>SUMIFS(#REF!,#REF!,$A39,#REF!,$B39,#REF!,Keuze_DB_Nr)</f>
        <v>#REF!</v>
      </c>
      <c r="N39" s="94" t="str">
        <f>IF($C39&lt;&gt;"",SUMIFS(#REF!,#REF!,$A39,#REF!,$B39,#REF!,Keuze_DB_Nr),"")</f>
        <v/>
      </c>
      <c r="O39" s="94" t="str">
        <f>IF($C39&lt;&gt;"",SUMIFS(#REF!,#REF!,$A39,#REF!,$B39,#REF!,Keuze_DB_Nr),"")</f>
        <v/>
      </c>
      <c r="P39" s="94">
        <f t="shared" si="5"/>
        <v>0</v>
      </c>
      <c r="Q39" s="94">
        <f t="shared" si="6"/>
        <v>0</v>
      </c>
      <c r="R39" s="94" t="e">
        <f>SUMIFS(#REF!,#REF!,$A39,#REF!,$B39,#REF!,Keuze_DB_Nr_BEO)</f>
        <v>#REF!</v>
      </c>
      <c r="S39" s="94" t="e">
        <f>SUMIFS(#REF!,#REF!,$A39,#REF!,$B39,#REF!,Keuze_DB_Nr_BEO)</f>
        <v>#REF!</v>
      </c>
      <c r="T39" s="94" t="str">
        <f>IF($C39&lt;&gt;"",SUMIFS(#REF!,#REF!,$A39,#REF!,$B39,#REF!,Keuze_DB_Nr_BEO),"")</f>
        <v/>
      </c>
      <c r="U39" s="94" t="str">
        <f>IF($C39&lt;&gt;"",SUMIFS(#REF!,#REF!,$A39,#REF!,$B39,#REF!,Keuze_DB_Nr_BEO),"")</f>
        <v/>
      </c>
      <c r="V39" s="94">
        <f t="shared" si="2"/>
        <v>0</v>
      </c>
      <c r="W39" s="94">
        <f t="shared" si="3"/>
        <v>0</v>
      </c>
    </row>
    <row r="40" spans="1:23" x14ac:dyDescent="0.25">
      <c r="A40" s="63"/>
      <c r="B40" s="63"/>
      <c r="C40" s="84" t="str" cm="1">
        <f t="array" ref="C40">IFERROR(INDEX(Tb_KostenOpties[],MATCH(B40,Tb_KostenOptiesDB[KostenOptie],0),IFERROR(MATCH(Methode_Keuze,Tb_KostenOptiesDB[#Headers],0),2)),"")</f>
        <v/>
      </c>
      <c r="D40" s="95">
        <f>IFERROR(INDEX(Tb_ProjectKosten[],MATCH($B40,Tb_ProjectKosten[Begroting],0),6),0)</f>
        <v>0</v>
      </c>
      <c r="E40" s="93" t="e">
        <f>SUMIFS(#REF!,#REF!,$A40,#REF!,$B40)</f>
        <v>#REF!</v>
      </c>
      <c r="F40" s="93" t="e">
        <f>SUMIFS(#REF!,#REF!,$A40,#REF!,$B40)</f>
        <v>#REF!</v>
      </c>
      <c r="G40" s="93" t="str">
        <f>IF(C40&lt;&gt;"",SUMIFS(#REF!,#REF!,$A40,#REF!,$B40),"")</f>
        <v/>
      </c>
      <c r="H40" s="93" t="str">
        <f>IF(C40&lt;&gt;"",SUMIFS(#REF!,#REF!,$A40,#REF!,$B40),"")</f>
        <v/>
      </c>
      <c r="I40" s="95" t="str">
        <f>IFERROR(VLOOKUP(A40,Lijsten!$AK:$AL,2,0),"")</f>
        <v/>
      </c>
      <c r="J40" s="93">
        <f t="shared" si="4"/>
        <v>0</v>
      </c>
      <c r="K40" s="93">
        <f t="shared" si="1"/>
        <v>0</v>
      </c>
      <c r="L40" s="93" t="e">
        <f>SUMIFS(#REF!,#REF!,$A40,#REF!,$B40,#REF!,Keuze_DB_Nr)</f>
        <v>#REF!</v>
      </c>
      <c r="M40" s="93" t="e">
        <f>SUMIFS(#REF!,#REF!,$A40,#REF!,$B40,#REF!,Keuze_DB_Nr)</f>
        <v>#REF!</v>
      </c>
      <c r="N40" s="93" t="str">
        <f>IF($C40&lt;&gt;"",SUMIFS(#REF!,#REF!,$A40,#REF!,$B40,#REF!,Keuze_DB_Nr),"")</f>
        <v/>
      </c>
      <c r="O40" s="93" t="str">
        <f>IF($C40&lt;&gt;"",SUMIFS(#REF!,#REF!,$A40,#REF!,$B40,#REF!,Keuze_DB_Nr),"")</f>
        <v/>
      </c>
      <c r="P40" s="93">
        <f t="shared" si="5"/>
        <v>0</v>
      </c>
      <c r="Q40" s="93">
        <f t="shared" si="6"/>
        <v>0</v>
      </c>
      <c r="R40" s="93" t="e">
        <f>SUMIFS(#REF!,#REF!,$A40,#REF!,$B40,#REF!,Keuze_DB_Nr_BEO)</f>
        <v>#REF!</v>
      </c>
      <c r="S40" s="93" t="e">
        <f>SUMIFS(#REF!,#REF!,$A40,#REF!,$B40,#REF!,Keuze_DB_Nr_BEO)</f>
        <v>#REF!</v>
      </c>
      <c r="T40" s="93" t="str">
        <f>IF($C40&lt;&gt;"",SUMIFS(#REF!,#REF!,$A40,#REF!,$B40,#REF!,Keuze_DB_Nr_BEO),"")</f>
        <v/>
      </c>
      <c r="U40" s="93" t="str">
        <f>IF($C40&lt;&gt;"",SUMIFS(#REF!,#REF!,$A40,#REF!,$B40,#REF!,Keuze_DB_Nr_BEO),"")</f>
        <v/>
      </c>
      <c r="V40" s="93">
        <f t="shared" si="2"/>
        <v>0</v>
      </c>
      <c r="W40" s="93">
        <f t="shared" si="3"/>
        <v>0</v>
      </c>
    </row>
    <row r="41" spans="1:23" x14ac:dyDescent="0.25">
      <c r="A41" s="12"/>
      <c r="B41" s="12"/>
      <c r="C41" s="85" t="str" cm="1">
        <f t="array" ref="C41">IFERROR(INDEX(Tb_KostenOpties[],MATCH(B41,Tb_KostenOptiesDB[KostenOptie],0),IFERROR(MATCH(Methode_Keuze,Tb_KostenOptiesDB[#Headers],0),2)),"")</f>
        <v/>
      </c>
      <c r="D41" s="96">
        <f>IFERROR(INDEX(Tb_ProjectKosten[],MATCH($B41,Tb_ProjectKosten[Begroting],0),6),0)</f>
        <v>0</v>
      </c>
      <c r="E41" s="94" t="e">
        <f>SUMIFS(#REF!,#REF!,$A41,#REF!,$B41)</f>
        <v>#REF!</v>
      </c>
      <c r="F41" s="94" t="e">
        <f>SUMIFS(#REF!,#REF!,$A41,#REF!,$B41)</f>
        <v>#REF!</v>
      </c>
      <c r="G41" s="94" t="str">
        <f>IF(C41&lt;&gt;"",SUMIFS(#REF!,#REF!,$A41,#REF!,$B41),"")</f>
        <v/>
      </c>
      <c r="H41" s="94" t="str">
        <f>IF(C41&lt;&gt;"",SUMIFS(#REF!,#REF!,$A41,#REF!,$B41),"")</f>
        <v/>
      </c>
      <c r="I41" s="96" t="str">
        <f>IFERROR(VLOOKUP(A41,Lijsten!$AK:$AL,2,0),"")</f>
        <v/>
      </c>
      <c r="J41" s="94">
        <f t="shared" si="4"/>
        <v>0</v>
      </c>
      <c r="K41" s="94">
        <f t="shared" si="1"/>
        <v>0</v>
      </c>
      <c r="L41" s="94" t="e">
        <f>SUMIFS(#REF!,#REF!,$A41,#REF!,$B41,#REF!,Keuze_DB_Nr)</f>
        <v>#REF!</v>
      </c>
      <c r="M41" s="94" t="e">
        <f>SUMIFS(#REF!,#REF!,$A41,#REF!,$B41,#REF!,Keuze_DB_Nr)</f>
        <v>#REF!</v>
      </c>
      <c r="N41" s="94" t="str">
        <f>IF($C41&lt;&gt;"",SUMIFS(#REF!,#REF!,$A41,#REF!,$B41,#REF!,Keuze_DB_Nr),"")</f>
        <v/>
      </c>
      <c r="O41" s="94" t="str">
        <f>IF($C41&lt;&gt;"",SUMIFS(#REF!,#REF!,$A41,#REF!,$B41,#REF!,Keuze_DB_Nr),"")</f>
        <v/>
      </c>
      <c r="P41" s="94">
        <f t="shared" si="5"/>
        <v>0</v>
      </c>
      <c r="Q41" s="94">
        <f t="shared" si="6"/>
        <v>0</v>
      </c>
      <c r="R41" s="94" t="e">
        <f>SUMIFS(#REF!,#REF!,$A41,#REF!,$B41,#REF!,Keuze_DB_Nr_BEO)</f>
        <v>#REF!</v>
      </c>
      <c r="S41" s="94" t="e">
        <f>SUMIFS(#REF!,#REF!,$A41,#REF!,$B41,#REF!,Keuze_DB_Nr_BEO)</f>
        <v>#REF!</v>
      </c>
      <c r="T41" s="94" t="str">
        <f>IF($C41&lt;&gt;"",SUMIFS(#REF!,#REF!,$A41,#REF!,$B41,#REF!,Keuze_DB_Nr_BEO),"")</f>
        <v/>
      </c>
      <c r="U41" s="94" t="str">
        <f>IF($C41&lt;&gt;"",SUMIFS(#REF!,#REF!,$A41,#REF!,$B41,#REF!,Keuze_DB_Nr_BEO),"")</f>
        <v/>
      </c>
      <c r="V41" s="94">
        <f t="shared" si="2"/>
        <v>0</v>
      </c>
      <c r="W41" s="94">
        <f t="shared" si="3"/>
        <v>0</v>
      </c>
    </row>
    <row r="42" spans="1:23" x14ac:dyDescent="0.25">
      <c r="A42" s="63"/>
      <c r="B42" s="63"/>
      <c r="C42" s="84" t="str" cm="1">
        <f t="array" ref="C42">IFERROR(INDEX(Tb_KostenOpties[],MATCH(B42,Tb_KostenOptiesDB[KostenOptie],0),IFERROR(MATCH(Methode_Keuze,Tb_KostenOptiesDB[#Headers],0),2)),"")</f>
        <v/>
      </c>
      <c r="D42" s="95">
        <f>IFERROR(INDEX(Tb_ProjectKosten[],MATCH($B42,Tb_ProjectKosten[Begroting],0),6),0)</f>
        <v>0</v>
      </c>
      <c r="E42" s="93" t="e">
        <f>SUMIFS(#REF!,#REF!,$A42,#REF!,$B42)</f>
        <v>#REF!</v>
      </c>
      <c r="F42" s="93" t="e">
        <f>SUMIFS(#REF!,#REF!,$A42,#REF!,$B42)</f>
        <v>#REF!</v>
      </c>
      <c r="G42" s="93" t="str">
        <f>IF(C42&lt;&gt;"",SUMIFS(#REF!,#REF!,$A42,#REF!,$B42),"")</f>
        <v/>
      </c>
      <c r="H42" s="93" t="str">
        <f>IF(C42&lt;&gt;"",SUMIFS(#REF!,#REF!,$A42,#REF!,$B42),"")</f>
        <v/>
      </c>
      <c r="I42" s="95" t="str">
        <f>IFERROR(VLOOKUP(A42,Lijsten!$AK:$AL,2,0),"")</f>
        <v/>
      </c>
      <c r="J42" s="93">
        <f t="shared" si="4"/>
        <v>0</v>
      </c>
      <c r="K42" s="93">
        <f t="shared" si="1"/>
        <v>0</v>
      </c>
      <c r="L42" s="93" t="e">
        <f>SUMIFS(#REF!,#REF!,$A42,#REF!,$B42,#REF!,Keuze_DB_Nr)</f>
        <v>#REF!</v>
      </c>
      <c r="M42" s="93" t="e">
        <f>SUMIFS(#REF!,#REF!,$A42,#REF!,$B42,#REF!,Keuze_DB_Nr)</f>
        <v>#REF!</v>
      </c>
      <c r="N42" s="93" t="str">
        <f>IF($C42&lt;&gt;"",SUMIFS(#REF!,#REF!,$A42,#REF!,$B42,#REF!,Keuze_DB_Nr),"")</f>
        <v/>
      </c>
      <c r="O42" s="93" t="str">
        <f>IF($C42&lt;&gt;"",SUMIFS(#REF!,#REF!,$A42,#REF!,$B42,#REF!,Keuze_DB_Nr),"")</f>
        <v/>
      </c>
      <c r="P42" s="93">
        <f t="shared" si="5"/>
        <v>0</v>
      </c>
      <c r="Q42" s="93">
        <f t="shared" si="6"/>
        <v>0</v>
      </c>
      <c r="R42" s="93" t="e">
        <f>SUMIFS(#REF!,#REF!,$A42,#REF!,$B42,#REF!,Keuze_DB_Nr_BEO)</f>
        <v>#REF!</v>
      </c>
      <c r="S42" s="93" t="e">
        <f>SUMIFS(#REF!,#REF!,$A42,#REF!,$B42,#REF!,Keuze_DB_Nr_BEO)</f>
        <v>#REF!</v>
      </c>
      <c r="T42" s="93" t="str">
        <f>IF($C42&lt;&gt;"",SUMIFS(#REF!,#REF!,$A42,#REF!,$B42,#REF!,Keuze_DB_Nr_BEO),"")</f>
        <v/>
      </c>
      <c r="U42" s="93" t="str">
        <f>IF($C42&lt;&gt;"",SUMIFS(#REF!,#REF!,$A42,#REF!,$B42,#REF!,Keuze_DB_Nr_BEO),"")</f>
        <v/>
      </c>
      <c r="V42" s="93">
        <f t="shared" si="2"/>
        <v>0</v>
      </c>
      <c r="W42" s="93">
        <f t="shared" si="3"/>
        <v>0</v>
      </c>
    </row>
    <row r="43" spans="1:23" x14ac:dyDescent="0.25">
      <c r="A43" s="12"/>
      <c r="B43" s="12"/>
      <c r="C43" s="85" t="str" cm="1">
        <f t="array" ref="C43">IFERROR(INDEX(Tb_KostenOpties[],MATCH(B43,Tb_KostenOptiesDB[KostenOptie],0),IFERROR(MATCH(Methode_Keuze,Tb_KostenOptiesDB[#Headers],0),2)),"")</f>
        <v/>
      </c>
      <c r="D43" s="96">
        <f>IFERROR(INDEX(Tb_ProjectKosten[],MATCH($B43,Tb_ProjectKosten[Begroting],0),6),0)</f>
        <v>0</v>
      </c>
      <c r="E43" s="94" t="e">
        <f>SUMIFS(#REF!,#REF!,$A43,#REF!,$B43)</f>
        <v>#REF!</v>
      </c>
      <c r="F43" s="94" t="e">
        <f>SUMIFS(#REF!,#REF!,$A43,#REF!,$B43)</f>
        <v>#REF!</v>
      </c>
      <c r="G43" s="94" t="str">
        <f>IF(C43&lt;&gt;"",SUMIFS(#REF!,#REF!,$A43,#REF!,$B43),"")</f>
        <v/>
      </c>
      <c r="H43" s="94" t="str">
        <f>IF(C43&lt;&gt;"",SUMIFS(#REF!,#REF!,$A43,#REF!,$B43),"")</f>
        <v/>
      </c>
      <c r="I43" s="96" t="str">
        <f>IFERROR(VLOOKUP(A43,Lijsten!$AK:$AL,2,0),"")</f>
        <v/>
      </c>
      <c r="J43" s="94">
        <f t="shared" si="4"/>
        <v>0</v>
      </c>
      <c r="K43" s="94">
        <f t="shared" si="1"/>
        <v>0</v>
      </c>
      <c r="L43" s="94" t="e">
        <f>SUMIFS(#REF!,#REF!,$A43,#REF!,$B43,#REF!,Keuze_DB_Nr)</f>
        <v>#REF!</v>
      </c>
      <c r="M43" s="94" t="e">
        <f>SUMIFS(#REF!,#REF!,$A43,#REF!,$B43,#REF!,Keuze_DB_Nr)</f>
        <v>#REF!</v>
      </c>
      <c r="N43" s="94" t="str">
        <f>IF($C43&lt;&gt;"",SUMIFS(#REF!,#REF!,$A43,#REF!,$B43,#REF!,Keuze_DB_Nr),"")</f>
        <v/>
      </c>
      <c r="O43" s="94" t="str">
        <f>IF($C43&lt;&gt;"",SUMIFS(#REF!,#REF!,$A43,#REF!,$B43,#REF!,Keuze_DB_Nr),"")</f>
        <v/>
      </c>
      <c r="P43" s="94">
        <f t="shared" si="5"/>
        <v>0</v>
      </c>
      <c r="Q43" s="94">
        <f t="shared" si="6"/>
        <v>0</v>
      </c>
      <c r="R43" s="94" t="e">
        <f>SUMIFS(#REF!,#REF!,$A43,#REF!,$B43,#REF!,Keuze_DB_Nr_BEO)</f>
        <v>#REF!</v>
      </c>
      <c r="S43" s="94" t="e">
        <f>SUMIFS(#REF!,#REF!,$A43,#REF!,$B43,#REF!,Keuze_DB_Nr_BEO)</f>
        <v>#REF!</v>
      </c>
      <c r="T43" s="94" t="str">
        <f>IF($C43&lt;&gt;"",SUMIFS(#REF!,#REF!,$A43,#REF!,$B43,#REF!,Keuze_DB_Nr_BEO),"")</f>
        <v/>
      </c>
      <c r="U43" s="94" t="str">
        <f>IF($C43&lt;&gt;"",SUMIFS(#REF!,#REF!,$A43,#REF!,$B43,#REF!,Keuze_DB_Nr_BEO),"")</f>
        <v/>
      </c>
      <c r="V43" s="94">
        <f t="shared" si="2"/>
        <v>0</v>
      </c>
      <c r="W43" s="94">
        <f t="shared" si="3"/>
        <v>0</v>
      </c>
    </row>
    <row r="44" spans="1:23" x14ac:dyDescent="0.25">
      <c r="A44" s="63"/>
      <c r="B44" s="63"/>
      <c r="C44" s="84" t="str" cm="1">
        <f t="array" ref="C44">IFERROR(INDEX(Tb_KostenOpties[],MATCH(B44,Tb_KostenOptiesDB[KostenOptie],0),IFERROR(MATCH(Methode_Keuze,Tb_KostenOptiesDB[#Headers],0),2)),"")</f>
        <v/>
      </c>
      <c r="D44" s="95">
        <f>IFERROR(INDEX(Tb_ProjectKosten[],MATCH($B44,Tb_ProjectKosten[Begroting],0),6),0)</f>
        <v>0</v>
      </c>
      <c r="E44" s="93" t="e">
        <f>SUMIFS(#REF!,#REF!,$A44,#REF!,$B44)</f>
        <v>#REF!</v>
      </c>
      <c r="F44" s="93" t="e">
        <f>SUMIFS(#REF!,#REF!,$A44,#REF!,$B44)</f>
        <v>#REF!</v>
      </c>
      <c r="G44" s="93" t="str">
        <f>IF(C44&lt;&gt;"",SUMIFS(#REF!,#REF!,$A44,#REF!,$B44),"")</f>
        <v/>
      </c>
      <c r="H44" s="93" t="str">
        <f>IF(C44&lt;&gt;"",SUMIFS(#REF!,#REF!,$A44,#REF!,$B44),"")</f>
        <v/>
      </c>
      <c r="I44" s="95" t="str">
        <f>IFERROR(VLOOKUP(A44,Lijsten!$AK:$AL,2,0),"")</f>
        <v/>
      </c>
      <c r="J44" s="93">
        <f t="shared" si="4"/>
        <v>0</v>
      </c>
      <c r="K44" s="93">
        <f t="shared" si="1"/>
        <v>0</v>
      </c>
      <c r="L44" s="93" t="e">
        <f>SUMIFS(#REF!,#REF!,$A44,#REF!,$B44,#REF!,Keuze_DB_Nr)</f>
        <v>#REF!</v>
      </c>
      <c r="M44" s="93" t="e">
        <f>SUMIFS(#REF!,#REF!,$A44,#REF!,$B44,#REF!,Keuze_DB_Nr)</f>
        <v>#REF!</v>
      </c>
      <c r="N44" s="93" t="str">
        <f>IF($C44&lt;&gt;"",SUMIFS(#REF!,#REF!,$A44,#REF!,$B44,#REF!,Keuze_DB_Nr),"")</f>
        <v/>
      </c>
      <c r="O44" s="93" t="str">
        <f>IF($C44&lt;&gt;"",SUMIFS(#REF!,#REF!,$A44,#REF!,$B44,#REF!,Keuze_DB_Nr),"")</f>
        <v/>
      </c>
      <c r="P44" s="93">
        <f t="shared" si="5"/>
        <v>0</v>
      </c>
      <c r="Q44" s="93">
        <f t="shared" si="6"/>
        <v>0</v>
      </c>
      <c r="R44" s="93" t="e">
        <f>SUMIFS(#REF!,#REF!,$A44,#REF!,$B44,#REF!,Keuze_DB_Nr_BEO)</f>
        <v>#REF!</v>
      </c>
      <c r="S44" s="93" t="e">
        <f>SUMIFS(#REF!,#REF!,$A44,#REF!,$B44,#REF!,Keuze_DB_Nr_BEO)</f>
        <v>#REF!</v>
      </c>
      <c r="T44" s="93" t="str">
        <f>IF($C44&lt;&gt;"",SUMIFS(#REF!,#REF!,$A44,#REF!,$B44,#REF!,Keuze_DB_Nr_BEO),"")</f>
        <v/>
      </c>
      <c r="U44" s="93" t="str">
        <f>IF($C44&lt;&gt;"",SUMIFS(#REF!,#REF!,$A44,#REF!,$B44,#REF!,Keuze_DB_Nr_BEO),"")</f>
        <v/>
      </c>
      <c r="V44" s="93">
        <f t="shared" si="2"/>
        <v>0</v>
      </c>
      <c r="W44" s="93">
        <f t="shared" si="3"/>
        <v>0</v>
      </c>
    </row>
    <row r="45" spans="1:23" x14ac:dyDescent="0.25">
      <c r="A45" s="12"/>
      <c r="B45" s="12"/>
      <c r="C45" s="85" t="str" cm="1">
        <f t="array" ref="C45">IFERROR(INDEX(Tb_KostenOpties[],MATCH(B45,Tb_KostenOptiesDB[KostenOptie],0),IFERROR(MATCH(Methode_Keuze,Tb_KostenOptiesDB[#Headers],0),2)),"")</f>
        <v/>
      </c>
      <c r="D45" s="96">
        <f>IFERROR(INDEX(Tb_ProjectKosten[],MATCH($B45,Tb_ProjectKosten[Begroting],0),6),0)</f>
        <v>0</v>
      </c>
      <c r="E45" s="94" t="e">
        <f>SUMIFS(#REF!,#REF!,$A45,#REF!,$B45)</f>
        <v>#REF!</v>
      </c>
      <c r="F45" s="94" t="e">
        <f>SUMIFS(#REF!,#REF!,$A45,#REF!,$B45)</f>
        <v>#REF!</v>
      </c>
      <c r="G45" s="94" t="str">
        <f>IF(C45&lt;&gt;"",SUMIFS(#REF!,#REF!,$A45,#REF!,$B45),"")</f>
        <v/>
      </c>
      <c r="H45" s="94" t="str">
        <f>IF(C45&lt;&gt;"",SUMIFS(#REF!,#REF!,$A45,#REF!,$B45),"")</f>
        <v/>
      </c>
      <c r="I45" s="96" t="str">
        <f>IFERROR(VLOOKUP(A45,Lijsten!$AK:$AL,2,0),"")</f>
        <v/>
      </c>
      <c r="J45" s="94">
        <f t="shared" si="4"/>
        <v>0</v>
      </c>
      <c r="K45" s="94">
        <f t="shared" si="1"/>
        <v>0</v>
      </c>
      <c r="L45" s="94" t="e">
        <f>SUMIFS(#REF!,#REF!,$A45,#REF!,$B45,#REF!,Keuze_DB_Nr)</f>
        <v>#REF!</v>
      </c>
      <c r="M45" s="94" t="e">
        <f>SUMIFS(#REF!,#REF!,$A45,#REF!,$B45,#REF!,Keuze_DB_Nr)</f>
        <v>#REF!</v>
      </c>
      <c r="N45" s="94" t="str">
        <f>IF($C45&lt;&gt;"",SUMIFS(#REF!,#REF!,$A45,#REF!,$B45,#REF!,Keuze_DB_Nr),"")</f>
        <v/>
      </c>
      <c r="O45" s="94" t="str">
        <f>IF($C45&lt;&gt;"",SUMIFS(#REF!,#REF!,$A45,#REF!,$B45,#REF!,Keuze_DB_Nr),"")</f>
        <v/>
      </c>
      <c r="P45" s="94">
        <f t="shared" si="5"/>
        <v>0</v>
      </c>
      <c r="Q45" s="94">
        <f t="shared" si="6"/>
        <v>0</v>
      </c>
      <c r="R45" s="94" t="e">
        <f>SUMIFS(#REF!,#REF!,$A45,#REF!,$B45,#REF!,Keuze_DB_Nr_BEO)</f>
        <v>#REF!</v>
      </c>
      <c r="S45" s="94" t="e">
        <f>SUMIFS(#REF!,#REF!,$A45,#REF!,$B45,#REF!,Keuze_DB_Nr_BEO)</f>
        <v>#REF!</v>
      </c>
      <c r="T45" s="94" t="str">
        <f>IF($C45&lt;&gt;"",SUMIFS(#REF!,#REF!,$A45,#REF!,$B45,#REF!,Keuze_DB_Nr_BEO),"")</f>
        <v/>
      </c>
      <c r="U45" s="94" t="str">
        <f>IF($C45&lt;&gt;"",SUMIFS(#REF!,#REF!,$A45,#REF!,$B45,#REF!,Keuze_DB_Nr_BEO),"")</f>
        <v/>
      </c>
      <c r="V45" s="94">
        <f t="shared" si="2"/>
        <v>0</v>
      </c>
      <c r="W45" s="94">
        <f t="shared" si="3"/>
        <v>0</v>
      </c>
    </row>
    <row r="46" spans="1:23" x14ac:dyDescent="0.25">
      <c r="A46" s="63"/>
      <c r="B46" s="63"/>
      <c r="C46" s="84" t="str" cm="1">
        <f t="array" ref="C46">IFERROR(INDEX(Tb_KostenOpties[],MATCH(B46,Tb_KostenOptiesDB[KostenOptie],0),IFERROR(MATCH(Methode_Keuze,Tb_KostenOptiesDB[#Headers],0),2)),"")</f>
        <v/>
      </c>
      <c r="D46" s="95">
        <f>IFERROR(INDEX(Tb_ProjectKosten[],MATCH($B46,Tb_ProjectKosten[Begroting],0),6),0)</f>
        <v>0</v>
      </c>
      <c r="E46" s="93" t="e">
        <f>SUMIFS(#REF!,#REF!,$A46,#REF!,$B46)</f>
        <v>#REF!</v>
      </c>
      <c r="F46" s="93" t="e">
        <f>SUMIFS(#REF!,#REF!,$A46,#REF!,$B46)</f>
        <v>#REF!</v>
      </c>
      <c r="G46" s="93" t="str">
        <f>IF(C46&lt;&gt;"",SUMIFS(#REF!,#REF!,$A46,#REF!,$B46),"")</f>
        <v/>
      </c>
      <c r="H46" s="93" t="str">
        <f>IF(C46&lt;&gt;"",SUMIFS(#REF!,#REF!,$A46,#REF!,$B46),"")</f>
        <v/>
      </c>
      <c r="I46" s="95" t="str">
        <f>IFERROR(VLOOKUP(A46,Lijsten!$AK:$AL,2,0),"")</f>
        <v/>
      </c>
      <c r="J46" s="93">
        <f t="shared" si="4"/>
        <v>0</v>
      </c>
      <c r="K46" s="93">
        <f t="shared" si="1"/>
        <v>0</v>
      </c>
      <c r="L46" s="93" t="e">
        <f>SUMIFS(#REF!,#REF!,$A46,#REF!,$B46,#REF!,Keuze_DB_Nr)</f>
        <v>#REF!</v>
      </c>
      <c r="M46" s="93" t="e">
        <f>SUMIFS(#REF!,#REF!,$A46,#REF!,$B46,#REF!,Keuze_DB_Nr)</f>
        <v>#REF!</v>
      </c>
      <c r="N46" s="93" t="str">
        <f>IF($C46&lt;&gt;"",SUMIFS(#REF!,#REF!,$A46,#REF!,$B46,#REF!,Keuze_DB_Nr),"")</f>
        <v/>
      </c>
      <c r="O46" s="93" t="str">
        <f>IF($C46&lt;&gt;"",SUMIFS(#REF!,#REF!,$A46,#REF!,$B46,#REF!,Keuze_DB_Nr),"")</f>
        <v/>
      </c>
      <c r="P46" s="93">
        <f t="shared" si="5"/>
        <v>0</v>
      </c>
      <c r="Q46" s="93">
        <f t="shared" si="6"/>
        <v>0</v>
      </c>
      <c r="R46" s="93" t="e">
        <f>SUMIFS(#REF!,#REF!,$A46,#REF!,$B46,#REF!,Keuze_DB_Nr_BEO)</f>
        <v>#REF!</v>
      </c>
      <c r="S46" s="93" t="e">
        <f>SUMIFS(#REF!,#REF!,$A46,#REF!,$B46,#REF!,Keuze_DB_Nr_BEO)</f>
        <v>#REF!</v>
      </c>
      <c r="T46" s="93" t="str">
        <f>IF($C46&lt;&gt;"",SUMIFS(#REF!,#REF!,$A46,#REF!,$B46,#REF!,Keuze_DB_Nr_BEO),"")</f>
        <v/>
      </c>
      <c r="U46" s="93" t="str">
        <f>IF($C46&lt;&gt;"",SUMIFS(#REF!,#REF!,$A46,#REF!,$B46,#REF!,Keuze_DB_Nr_BEO),"")</f>
        <v/>
      </c>
      <c r="V46" s="93">
        <f t="shared" si="2"/>
        <v>0</v>
      </c>
      <c r="W46" s="93">
        <f t="shared" si="3"/>
        <v>0</v>
      </c>
    </row>
    <row r="47" spans="1:23" x14ac:dyDescent="0.25">
      <c r="A47" s="12"/>
      <c r="B47" s="12"/>
      <c r="C47" s="85" t="str" cm="1">
        <f t="array" ref="C47">IFERROR(INDEX(Tb_KostenOpties[],MATCH(B47,Tb_KostenOptiesDB[KostenOptie],0),IFERROR(MATCH(Methode_Keuze,Tb_KostenOptiesDB[#Headers],0),2)),"")</f>
        <v/>
      </c>
      <c r="D47" s="96">
        <f>IFERROR(INDEX(Tb_ProjectKosten[],MATCH($B47,Tb_ProjectKosten[Begroting],0),6),0)</f>
        <v>0</v>
      </c>
      <c r="E47" s="94" t="e">
        <f>SUMIFS(#REF!,#REF!,$A47,#REF!,$B47)</f>
        <v>#REF!</v>
      </c>
      <c r="F47" s="94" t="e">
        <f>SUMIFS(#REF!,#REF!,$A47,#REF!,$B47)</f>
        <v>#REF!</v>
      </c>
      <c r="G47" s="94" t="str">
        <f>IF(C47&lt;&gt;"",SUMIFS(#REF!,#REF!,$A47,#REF!,$B47),"")</f>
        <v/>
      </c>
      <c r="H47" s="94" t="str">
        <f>IF(C47&lt;&gt;"",SUMIFS(#REF!,#REF!,$A47,#REF!,$B47),"")</f>
        <v/>
      </c>
      <c r="I47" s="96" t="str">
        <f>IFERROR(VLOOKUP(A47,Lijsten!$AK:$AL,2,0),"")</f>
        <v/>
      </c>
      <c r="J47" s="94">
        <f t="shared" si="4"/>
        <v>0</v>
      </c>
      <c r="K47" s="94">
        <f t="shared" si="1"/>
        <v>0</v>
      </c>
      <c r="L47" s="94" t="e">
        <f>SUMIFS(#REF!,#REF!,$A47,#REF!,$B47,#REF!,Keuze_DB_Nr)</f>
        <v>#REF!</v>
      </c>
      <c r="M47" s="94" t="e">
        <f>SUMIFS(#REF!,#REF!,$A47,#REF!,$B47,#REF!,Keuze_DB_Nr)</f>
        <v>#REF!</v>
      </c>
      <c r="N47" s="94" t="str">
        <f>IF($C47&lt;&gt;"",SUMIFS(#REF!,#REF!,$A47,#REF!,$B47,#REF!,Keuze_DB_Nr),"")</f>
        <v/>
      </c>
      <c r="O47" s="94" t="str">
        <f>IF($C47&lt;&gt;"",SUMIFS(#REF!,#REF!,$A47,#REF!,$B47,#REF!,Keuze_DB_Nr),"")</f>
        <v/>
      </c>
      <c r="P47" s="94">
        <f t="shared" si="5"/>
        <v>0</v>
      </c>
      <c r="Q47" s="94">
        <f t="shared" si="6"/>
        <v>0</v>
      </c>
      <c r="R47" s="94" t="e">
        <f>SUMIFS(#REF!,#REF!,$A47,#REF!,$B47,#REF!,Keuze_DB_Nr_BEO)</f>
        <v>#REF!</v>
      </c>
      <c r="S47" s="94" t="e">
        <f>SUMIFS(#REF!,#REF!,$A47,#REF!,$B47,#REF!,Keuze_DB_Nr_BEO)</f>
        <v>#REF!</v>
      </c>
      <c r="T47" s="94" t="str">
        <f>IF($C47&lt;&gt;"",SUMIFS(#REF!,#REF!,$A47,#REF!,$B47,#REF!,Keuze_DB_Nr_BEO),"")</f>
        <v/>
      </c>
      <c r="U47" s="94" t="str">
        <f>IF($C47&lt;&gt;"",SUMIFS(#REF!,#REF!,$A47,#REF!,$B47,#REF!,Keuze_DB_Nr_BEO),"")</f>
        <v/>
      </c>
      <c r="V47" s="94">
        <f t="shared" si="2"/>
        <v>0</v>
      </c>
      <c r="W47" s="94">
        <f t="shared" si="3"/>
        <v>0</v>
      </c>
    </row>
    <row r="48" spans="1:23" x14ac:dyDescent="0.25">
      <c r="A48" s="63"/>
      <c r="B48" s="63"/>
      <c r="C48" s="84" t="str" cm="1">
        <f t="array" ref="C48">IFERROR(INDEX(Tb_KostenOpties[],MATCH(B48,Tb_KostenOptiesDB[KostenOptie],0),IFERROR(MATCH(Methode_Keuze,Tb_KostenOptiesDB[#Headers],0),2)),"")</f>
        <v/>
      </c>
      <c r="D48" s="95">
        <f>IFERROR(INDEX(Tb_ProjectKosten[],MATCH($B48,Tb_ProjectKosten[Begroting],0),6),0)</f>
        <v>0</v>
      </c>
      <c r="E48" s="93" t="e">
        <f>SUMIFS(#REF!,#REF!,$A48,#REF!,$B48)</f>
        <v>#REF!</v>
      </c>
      <c r="F48" s="93" t="e">
        <f>SUMIFS(#REF!,#REF!,$A48,#REF!,$B48)</f>
        <v>#REF!</v>
      </c>
      <c r="G48" s="93" t="str">
        <f>IF(C48&lt;&gt;"",SUMIFS(#REF!,#REF!,$A48,#REF!,$B48),"")</f>
        <v/>
      </c>
      <c r="H48" s="93" t="str">
        <f>IF(C48&lt;&gt;"",SUMIFS(#REF!,#REF!,$A48,#REF!,$B48),"")</f>
        <v/>
      </c>
      <c r="I48" s="95" t="str">
        <f>IFERROR(VLOOKUP(A48,Lijsten!$AK:$AL,2,0),"")</f>
        <v/>
      </c>
      <c r="J48" s="93">
        <f t="shared" si="4"/>
        <v>0</v>
      </c>
      <c r="K48" s="93">
        <f t="shared" si="1"/>
        <v>0</v>
      </c>
      <c r="L48" s="93" t="e">
        <f>SUMIFS(#REF!,#REF!,$A48,#REF!,$B48,#REF!,Keuze_DB_Nr)</f>
        <v>#REF!</v>
      </c>
      <c r="M48" s="93" t="e">
        <f>SUMIFS(#REF!,#REF!,$A48,#REF!,$B48,#REF!,Keuze_DB_Nr)</f>
        <v>#REF!</v>
      </c>
      <c r="N48" s="93" t="str">
        <f>IF($C48&lt;&gt;"",SUMIFS(#REF!,#REF!,$A48,#REF!,$B48,#REF!,Keuze_DB_Nr),"")</f>
        <v/>
      </c>
      <c r="O48" s="93" t="str">
        <f>IF($C48&lt;&gt;"",SUMIFS(#REF!,#REF!,$A48,#REF!,$B48,#REF!,Keuze_DB_Nr),"")</f>
        <v/>
      </c>
      <c r="P48" s="93">
        <f t="shared" si="5"/>
        <v>0</v>
      </c>
      <c r="Q48" s="93">
        <f t="shared" si="6"/>
        <v>0</v>
      </c>
      <c r="R48" s="93" t="e">
        <f>SUMIFS(#REF!,#REF!,$A48,#REF!,$B48,#REF!,Keuze_DB_Nr_BEO)</f>
        <v>#REF!</v>
      </c>
      <c r="S48" s="93" t="e">
        <f>SUMIFS(#REF!,#REF!,$A48,#REF!,$B48,#REF!,Keuze_DB_Nr_BEO)</f>
        <v>#REF!</v>
      </c>
      <c r="T48" s="93" t="str">
        <f>IF($C48&lt;&gt;"",SUMIFS(#REF!,#REF!,$A48,#REF!,$B48,#REF!,Keuze_DB_Nr_BEO),"")</f>
        <v/>
      </c>
      <c r="U48" s="93" t="str">
        <f>IF($C48&lt;&gt;"",SUMIFS(#REF!,#REF!,$A48,#REF!,$B48,#REF!,Keuze_DB_Nr_BEO),"")</f>
        <v/>
      </c>
      <c r="V48" s="93">
        <f t="shared" si="2"/>
        <v>0</v>
      </c>
      <c r="W48" s="93">
        <f t="shared" si="3"/>
        <v>0</v>
      </c>
    </row>
    <row r="49" spans="1:23" x14ac:dyDescent="0.25">
      <c r="A49" s="12"/>
      <c r="B49" s="12"/>
      <c r="C49" s="85" t="str" cm="1">
        <f t="array" ref="C49">IFERROR(INDEX(Tb_KostenOpties[],MATCH(B49,Tb_KostenOptiesDB[KostenOptie],0),IFERROR(MATCH(Methode_Keuze,Tb_KostenOptiesDB[#Headers],0),2)),"")</f>
        <v/>
      </c>
      <c r="D49" s="96">
        <f>IFERROR(INDEX(Tb_ProjectKosten[],MATCH($B49,Tb_ProjectKosten[Begroting],0),6),0)</f>
        <v>0</v>
      </c>
      <c r="E49" s="94" t="e">
        <f>SUMIFS(#REF!,#REF!,$A49,#REF!,$B49)</f>
        <v>#REF!</v>
      </c>
      <c r="F49" s="94" t="e">
        <f>SUMIFS(#REF!,#REF!,$A49,#REF!,$B49)</f>
        <v>#REF!</v>
      </c>
      <c r="G49" s="94" t="str">
        <f>IF(C49&lt;&gt;"",SUMIFS(#REF!,#REF!,$A49,#REF!,$B49),"")</f>
        <v/>
      </c>
      <c r="H49" s="94" t="str">
        <f>IF(C49&lt;&gt;"",SUMIFS(#REF!,#REF!,$A49,#REF!,$B49),"")</f>
        <v/>
      </c>
      <c r="I49" s="96" t="str">
        <f>IFERROR(VLOOKUP(A49,Lijsten!$AK:$AL,2,0),"")</f>
        <v/>
      </c>
      <c r="J49" s="94">
        <f t="shared" si="4"/>
        <v>0</v>
      </c>
      <c r="K49" s="94">
        <f t="shared" si="1"/>
        <v>0</v>
      </c>
      <c r="L49" s="94" t="e">
        <f>SUMIFS(#REF!,#REF!,$A49,#REF!,$B49,#REF!,Keuze_DB_Nr)</f>
        <v>#REF!</v>
      </c>
      <c r="M49" s="94" t="e">
        <f>SUMIFS(#REF!,#REF!,$A49,#REF!,$B49,#REF!,Keuze_DB_Nr)</f>
        <v>#REF!</v>
      </c>
      <c r="N49" s="94" t="str">
        <f>IF($C49&lt;&gt;"",SUMIFS(#REF!,#REF!,$A49,#REF!,$B49,#REF!,Keuze_DB_Nr),"")</f>
        <v/>
      </c>
      <c r="O49" s="94" t="str">
        <f>IF($C49&lt;&gt;"",SUMIFS(#REF!,#REF!,$A49,#REF!,$B49,#REF!,Keuze_DB_Nr),"")</f>
        <v/>
      </c>
      <c r="P49" s="94">
        <f t="shared" si="5"/>
        <v>0</v>
      </c>
      <c r="Q49" s="94">
        <f t="shared" si="6"/>
        <v>0</v>
      </c>
      <c r="R49" s="94" t="e">
        <f>SUMIFS(#REF!,#REF!,$A49,#REF!,$B49,#REF!,Keuze_DB_Nr_BEO)</f>
        <v>#REF!</v>
      </c>
      <c r="S49" s="94" t="e">
        <f>SUMIFS(#REF!,#REF!,$A49,#REF!,$B49,#REF!,Keuze_DB_Nr_BEO)</f>
        <v>#REF!</v>
      </c>
      <c r="T49" s="94" t="str">
        <f>IF($C49&lt;&gt;"",SUMIFS(#REF!,#REF!,$A49,#REF!,$B49,#REF!,Keuze_DB_Nr_BEO),"")</f>
        <v/>
      </c>
      <c r="U49" s="94" t="str">
        <f>IF($C49&lt;&gt;"",SUMIFS(#REF!,#REF!,$A49,#REF!,$B49,#REF!,Keuze_DB_Nr_BEO),"")</f>
        <v/>
      </c>
      <c r="V49" s="94">
        <f t="shared" si="2"/>
        <v>0</v>
      </c>
      <c r="W49" s="94">
        <f t="shared" si="3"/>
        <v>0</v>
      </c>
    </row>
    <row r="50" spans="1:23" x14ac:dyDescent="0.25">
      <c r="A50" s="63"/>
      <c r="B50" s="63"/>
      <c r="C50" s="84" t="str" cm="1">
        <f t="array" ref="C50">IFERROR(INDEX(Tb_KostenOpties[],MATCH(B50,Tb_KostenOptiesDB[KostenOptie],0),IFERROR(MATCH(Methode_Keuze,Tb_KostenOptiesDB[#Headers],0),2)),"")</f>
        <v/>
      </c>
      <c r="D50" s="95">
        <f>IFERROR(INDEX(Tb_ProjectKosten[],MATCH($B50,Tb_ProjectKosten[Begroting],0),6),0)</f>
        <v>0</v>
      </c>
      <c r="E50" s="93" t="e">
        <f>SUMIFS(#REF!,#REF!,$A50,#REF!,$B50)</f>
        <v>#REF!</v>
      </c>
      <c r="F50" s="93" t="e">
        <f>SUMIFS(#REF!,#REF!,$A50,#REF!,$B50)</f>
        <v>#REF!</v>
      </c>
      <c r="G50" s="93" t="str">
        <f>IF(C50&lt;&gt;"",SUMIFS(#REF!,#REF!,$A50,#REF!,$B50),"")</f>
        <v/>
      </c>
      <c r="H50" s="93" t="str">
        <f>IF(C50&lt;&gt;"",SUMIFS(#REF!,#REF!,$A50,#REF!,$B50),"")</f>
        <v/>
      </c>
      <c r="I50" s="95" t="str">
        <f>IFERROR(VLOOKUP(A50,Lijsten!$AK:$AL,2,0),"")</f>
        <v/>
      </c>
      <c r="J50" s="93">
        <f t="shared" si="4"/>
        <v>0</v>
      </c>
      <c r="K50" s="93">
        <f t="shared" si="1"/>
        <v>0</v>
      </c>
      <c r="L50" s="93" t="e">
        <f>SUMIFS(#REF!,#REF!,$A50,#REF!,$B50,#REF!,Keuze_DB_Nr)</f>
        <v>#REF!</v>
      </c>
      <c r="M50" s="93" t="e">
        <f>SUMIFS(#REF!,#REF!,$A50,#REF!,$B50,#REF!,Keuze_DB_Nr)</f>
        <v>#REF!</v>
      </c>
      <c r="N50" s="93" t="str">
        <f>IF($C50&lt;&gt;"",SUMIFS(#REF!,#REF!,$A50,#REF!,$B50,#REF!,Keuze_DB_Nr),"")</f>
        <v/>
      </c>
      <c r="O50" s="93" t="str">
        <f>IF($C50&lt;&gt;"",SUMIFS(#REF!,#REF!,$A50,#REF!,$B50,#REF!,Keuze_DB_Nr),"")</f>
        <v/>
      </c>
      <c r="P50" s="93">
        <f t="shared" si="5"/>
        <v>0</v>
      </c>
      <c r="Q50" s="93">
        <f t="shared" si="6"/>
        <v>0</v>
      </c>
      <c r="R50" s="93" t="e">
        <f>SUMIFS(#REF!,#REF!,$A50,#REF!,$B50,#REF!,Keuze_DB_Nr_BEO)</f>
        <v>#REF!</v>
      </c>
      <c r="S50" s="93" t="e">
        <f>SUMIFS(#REF!,#REF!,$A50,#REF!,$B50,#REF!,Keuze_DB_Nr_BEO)</f>
        <v>#REF!</v>
      </c>
      <c r="T50" s="93" t="str">
        <f>IF($C50&lt;&gt;"",SUMIFS(#REF!,#REF!,$A50,#REF!,$B50,#REF!,Keuze_DB_Nr_BEO),"")</f>
        <v/>
      </c>
      <c r="U50" s="93" t="str">
        <f>IF($C50&lt;&gt;"",SUMIFS(#REF!,#REF!,$A50,#REF!,$B50,#REF!,Keuze_DB_Nr_BEO),"")</f>
        <v/>
      </c>
      <c r="V50" s="93">
        <f t="shared" si="2"/>
        <v>0</v>
      </c>
      <c r="W50" s="93">
        <f t="shared" si="3"/>
        <v>0</v>
      </c>
    </row>
    <row r="51" spans="1:23" x14ac:dyDescent="0.25">
      <c r="A51" s="12"/>
      <c r="B51" s="12"/>
      <c r="C51" s="85" t="str" cm="1">
        <f t="array" ref="C51">IFERROR(INDEX(Tb_KostenOpties[],MATCH(B51,Tb_KostenOptiesDB[KostenOptie],0),IFERROR(MATCH(Methode_Keuze,Tb_KostenOptiesDB[#Headers],0),2)),"")</f>
        <v/>
      </c>
      <c r="D51" s="96">
        <f>IFERROR(INDEX(Tb_ProjectKosten[],MATCH($B51,Tb_ProjectKosten[Begroting],0),6),0)</f>
        <v>0</v>
      </c>
      <c r="E51" s="94" t="e">
        <f>SUMIFS(#REF!,#REF!,$A51,#REF!,$B51)</f>
        <v>#REF!</v>
      </c>
      <c r="F51" s="94" t="e">
        <f>SUMIFS(#REF!,#REF!,$A51,#REF!,$B51)</f>
        <v>#REF!</v>
      </c>
      <c r="G51" s="94" t="str">
        <f>IF(C51&lt;&gt;"",SUMIFS(#REF!,#REF!,$A51,#REF!,$B51),"")</f>
        <v/>
      </c>
      <c r="H51" s="94" t="str">
        <f>IF(C51&lt;&gt;"",SUMIFS(#REF!,#REF!,$A51,#REF!,$B51),"")</f>
        <v/>
      </c>
      <c r="I51" s="96" t="str">
        <f>IFERROR(VLOOKUP(A51,Lijsten!$AK:$AL,2,0),"")</f>
        <v/>
      </c>
      <c r="J51" s="94">
        <f t="shared" si="4"/>
        <v>0</v>
      </c>
      <c r="K51" s="94">
        <f t="shared" si="1"/>
        <v>0</v>
      </c>
      <c r="L51" s="94" t="e">
        <f>SUMIFS(#REF!,#REF!,$A51,#REF!,$B51,#REF!,Keuze_DB_Nr)</f>
        <v>#REF!</v>
      </c>
      <c r="M51" s="94" t="e">
        <f>SUMIFS(#REF!,#REF!,$A51,#REF!,$B51,#REF!,Keuze_DB_Nr)</f>
        <v>#REF!</v>
      </c>
      <c r="N51" s="94" t="str">
        <f>IF($C51&lt;&gt;"",SUMIFS(#REF!,#REF!,$A51,#REF!,$B51,#REF!,Keuze_DB_Nr),"")</f>
        <v/>
      </c>
      <c r="O51" s="94" t="str">
        <f>IF($C51&lt;&gt;"",SUMIFS(#REF!,#REF!,$A51,#REF!,$B51,#REF!,Keuze_DB_Nr),"")</f>
        <v/>
      </c>
      <c r="P51" s="94">
        <f t="shared" si="5"/>
        <v>0</v>
      </c>
      <c r="Q51" s="94">
        <f t="shared" si="6"/>
        <v>0</v>
      </c>
      <c r="R51" s="94" t="e">
        <f>SUMIFS(#REF!,#REF!,$A51,#REF!,$B51,#REF!,Keuze_DB_Nr_BEO)</f>
        <v>#REF!</v>
      </c>
      <c r="S51" s="94" t="e">
        <f>SUMIFS(#REF!,#REF!,$A51,#REF!,$B51,#REF!,Keuze_DB_Nr_BEO)</f>
        <v>#REF!</v>
      </c>
      <c r="T51" s="94" t="str">
        <f>IF($C51&lt;&gt;"",SUMIFS(#REF!,#REF!,$A51,#REF!,$B51,#REF!,Keuze_DB_Nr_BEO),"")</f>
        <v/>
      </c>
      <c r="U51" s="94" t="str">
        <f>IF($C51&lt;&gt;"",SUMIFS(#REF!,#REF!,$A51,#REF!,$B51,#REF!,Keuze_DB_Nr_BEO),"")</f>
        <v/>
      </c>
      <c r="V51" s="94">
        <f t="shared" si="2"/>
        <v>0</v>
      </c>
      <c r="W51" s="94">
        <f t="shared" si="3"/>
        <v>0</v>
      </c>
    </row>
    <row r="52" spans="1:23" x14ac:dyDescent="0.25">
      <c r="A52" s="63"/>
      <c r="B52" s="63"/>
      <c r="C52" s="84" t="str" cm="1">
        <f t="array" ref="C52">IFERROR(INDEX(Tb_KostenOpties[],MATCH(B52,Tb_KostenOptiesDB[KostenOptie],0),IFERROR(MATCH(Methode_Keuze,Tb_KostenOptiesDB[#Headers],0),2)),"")</f>
        <v/>
      </c>
      <c r="D52" s="95">
        <f>IFERROR(INDEX(Tb_ProjectKosten[],MATCH($B52,Tb_ProjectKosten[Begroting],0),6),0)</f>
        <v>0</v>
      </c>
      <c r="E52" s="93" t="e">
        <f>SUMIFS(#REF!,#REF!,$A52,#REF!,$B52)</f>
        <v>#REF!</v>
      </c>
      <c r="F52" s="93" t="e">
        <f>SUMIFS(#REF!,#REF!,$A52,#REF!,$B52)</f>
        <v>#REF!</v>
      </c>
      <c r="G52" s="93" t="str">
        <f>IF(C52&lt;&gt;"",SUMIFS(#REF!,#REF!,$A52,#REF!,$B52),"")</f>
        <v/>
      </c>
      <c r="H52" s="93" t="str">
        <f>IF(C52&lt;&gt;"",SUMIFS(#REF!,#REF!,$A52,#REF!,$B52),"")</f>
        <v/>
      </c>
      <c r="I52" s="95" t="str">
        <f>IFERROR(VLOOKUP(A52,Lijsten!$AK:$AL,2,0),"")</f>
        <v/>
      </c>
      <c r="J52" s="93">
        <f t="shared" si="4"/>
        <v>0</v>
      </c>
      <c r="K52" s="93">
        <f t="shared" si="1"/>
        <v>0</v>
      </c>
      <c r="L52" s="93" t="e">
        <f>SUMIFS(#REF!,#REF!,$A52,#REF!,$B52,#REF!,Keuze_DB_Nr)</f>
        <v>#REF!</v>
      </c>
      <c r="M52" s="93" t="e">
        <f>SUMIFS(#REF!,#REF!,$A52,#REF!,$B52,#REF!,Keuze_DB_Nr)</f>
        <v>#REF!</v>
      </c>
      <c r="N52" s="93" t="str">
        <f>IF($C52&lt;&gt;"",SUMIFS(#REF!,#REF!,$A52,#REF!,$B52,#REF!,Keuze_DB_Nr),"")</f>
        <v/>
      </c>
      <c r="O52" s="93" t="str">
        <f>IF($C52&lt;&gt;"",SUMIFS(#REF!,#REF!,$A52,#REF!,$B52,#REF!,Keuze_DB_Nr),"")</f>
        <v/>
      </c>
      <c r="P52" s="93">
        <f t="shared" si="5"/>
        <v>0</v>
      </c>
      <c r="Q52" s="93">
        <f t="shared" si="6"/>
        <v>0</v>
      </c>
      <c r="R52" s="93" t="e">
        <f>SUMIFS(#REF!,#REF!,$A52,#REF!,$B52,#REF!,Keuze_DB_Nr_BEO)</f>
        <v>#REF!</v>
      </c>
      <c r="S52" s="93" t="e">
        <f>SUMIFS(#REF!,#REF!,$A52,#REF!,$B52,#REF!,Keuze_DB_Nr_BEO)</f>
        <v>#REF!</v>
      </c>
      <c r="T52" s="93" t="str">
        <f>IF($C52&lt;&gt;"",SUMIFS(#REF!,#REF!,$A52,#REF!,$B52,#REF!,Keuze_DB_Nr_BEO),"")</f>
        <v/>
      </c>
      <c r="U52" s="93" t="str">
        <f>IF($C52&lt;&gt;"",SUMIFS(#REF!,#REF!,$A52,#REF!,$B52,#REF!,Keuze_DB_Nr_BEO),"")</f>
        <v/>
      </c>
      <c r="V52" s="93">
        <f t="shared" si="2"/>
        <v>0</v>
      </c>
      <c r="W52" s="93">
        <f t="shared" si="3"/>
        <v>0</v>
      </c>
    </row>
    <row r="53" spans="1:23" x14ac:dyDescent="0.25">
      <c r="A53" s="12"/>
      <c r="B53" s="12"/>
      <c r="C53" s="85" t="str" cm="1">
        <f t="array" ref="C53">IFERROR(INDEX(Tb_KostenOpties[],MATCH(B53,Tb_KostenOptiesDB[KostenOptie],0),IFERROR(MATCH(Methode_Keuze,Tb_KostenOptiesDB[#Headers],0),2)),"")</f>
        <v/>
      </c>
      <c r="D53" s="96">
        <f>IFERROR(INDEX(Tb_ProjectKosten[],MATCH($B53,Tb_ProjectKosten[Begroting],0),6),0)</f>
        <v>0</v>
      </c>
      <c r="E53" s="94" t="e">
        <f>SUMIFS(#REF!,#REF!,$A53,#REF!,$B53)</f>
        <v>#REF!</v>
      </c>
      <c r="F53" s="94" t="e">
        <f>SUMIFS(#REF!,#REF!,$A53,#REF!,$B53)</f>
        <v>#REF!</v>
      </c>
      <c r="G53" s="94" t="str">
        <f>IF(C53&lt;&gt;"",SUMIFS(#REF!,#REF!,$A53,#REF!,$B53),"")</f>
        <v/>
      </c>
      <c r="H53" s="94" t="str">
        <f>IF(C53&lt;&gt;"",SUMIFS(#REF!,#REF!,$A53,#REF!,$B53),"")</f>
        <v/>
      </c>
      <c r="I53" s="96" t="str">
        <f>IFERROR(VLOOKUP(A53,Lijsten!$AK:$AL,2,0),"")</f>
        <v/>
      </c>
      <c r="J53" s="94">
        <f t="shared" si="4"/>
        <v>0</v>
      </c>
      <c r="K53" s="94">
        <f t="shared" si="1"/>
        <v>0</v>
      </c>
      <c r="L53" s="94" t="e">
        <f>SUMIFS(#REF!,#REF!,$A53,#REF!,$B53,#REF!,Keuze_DB_Nr)</f>
        <v>#REF!</v>
      </c>
      <c r="M53" s="94" t="e">
        <f>SUMIFS(#REF!,#REF!,$A53,#REF!,$B53,#REF!,Keuze_DB_Nr)</f>
        <v>#REF!</v>
      </c>
      <c r="N53" s="94" t="str">
        <f>IF($C53&lt;&gt;"",SUMIFS(#REF!,#REF!,$A53,#REF!,$B53,#REF!,Keuze_DB_Nr),"")</f>
        <v/>
      </c>
      <c r="O53" s="94" t="str">
        <f>IF($C53&lt;&gt;"",SUMIFS(#REF!,#REF!,$A53,#REF!,$B53,#REF!,Keuze_DB_Nr),"")</f>
        <v/>
      </c>
      <c r="P53" s="94">
        <f t="shared" si="5"/>
        <v>0</v>
      </c>
      <c r="Q53" s="94">
        <f t="shared" si="6"/>
        <v>0</v>
      </c>
      <c r="R53" s="94" t="e">
        <f>SUMIFS(#REF!,#REF!,$A53,#REF!,$B53,#REF!,Keuze_DB_Nr_BEO)</f>
        <v>#REF!</v>
      </c>
      <c r="S53" s="94" t="e">
        <f>SUMIFS(#REF!,#REF!,$A53,#REF!,$B53,#REF!,Keuze_DB_Nr_BEO)</f>
        <v>#REF!</v>
      </c>
      <c r="T53" s="94" t="str">
        <f>IF($C53&lt;&gt;"",SUMIFS(#REF!,#REF!,$A53,#REF!,$B53,#REF!,Keuze_DB_Nr_BEO),"")</f>
        <v/>
      </c>
      <c r="U53" s="94" t="str">
        <f>IF($C53&lt;&gt;"",SUMIFS(#REF!,#REF!,$A53,#REF!,$B53,#REF!,Keuze_DB_Nr_BEO),"")</f>
        <v/>
      </c>
      <c r="V53" s="94">
        <f t="shared" si="2"/>
        <v>0</v>
      </c>
      <c r="W53" s="94">
        <f t="shared" si="3"/>
        <v>0</v>
      </c>
    </row>
    <row r="54" spans="1:23" x14ac:dyDescent="0.25">
      <c r="A54" s="63"/>
      <c r="B54" s="63"/>
      <c r="C54" s="84" t="str" cm="1">
        <f t="array" ref="C54">IFERROR(INDEX(Tb_KostenOpties[],MATCH(B54,Tb_KostenOptiesDB[KostenOptie],0),IFERROR(MATCH(Methode_Keuze,Tb_KostenOptiesDB[#Headers],0),2)),"")</f>
        <v/>
      </c>
      <c r="D54" s="95">
        <f>IFERROR(INDEX(Tb_ProjectKosten[],MATCH($B54,Tb_ProjectKosten[Begroting],0),6),0)</f>
        <v>0</v>
      </c>
      <c r="E54" s="93" t="e">
        <f>SUMIFS(#REF!,#REF!,$A54,#REF!,$B54)</f>
        <v>#REF!</v>
      </c>
      <c r="F54" s="93" t="e">
        <f>SUMIFS(#REF!,#REF!,$A54,#REF!,$B54)</f>
        <v>#REF!</v>
      </c>
      <c r="G54" s="93" t="str">
        <f>IF(C54&lt;&gt;"",SUMIFS(#REF!,#REF!,$A54,#REF!,$B54),"")</f>
        <v/>
      </c>
      <c r="H54" s="93" t="str">
        <f>IF(C54&lt;&gt;"",SUMIFS(#REF!,#REF!,$A54,#REF!,$B54),"")</f>
        <v/>
      </c>
      <c r="I54" s="95" t="str">
        <f>IFERROR(VLOOKUP(A54,Lijsten!$AK:$AL,2,0),"")</f>
        <v/>
      </c>
      <c r="J54" s="93">
        <f t="shared" si="4"/>
        <v>0</v>
      </c>
      <c r="K54" s="93">
        <f t="shared" si="1"/>
        <v>0</v>
      </c>
      <c r="L54" s="93" t="e">
        <f>SUMIFS(#REF!,#REF!,$A54,#REF!,$B54,#REF!,Keuze_DB_Nr)</f>
        <v>#REF!</v>
      </c>
      <c r="M54" s="93" t="e">
        <f>SUMIFS(#REF!,#REF!,$A54,#REF!,$B54,#REF!,Keuze_DB_Nr)</f>
        <v>#REF!</v>
      </c>
      <c r="N54" s="93" t="str">
        <f>IF($C54&lt;&gt;"",SUMIFS(#REF!,#REF!,$A54,#REF!,$B54,#REF!,Keuze_DB_Nr),"")</f>
        <v/>
      </c>
      <c r="O54" s="93" t="str">
        <f>IF($C54&lt;&gt;"",SUMIFS(#REF!,#REF!,$A54,#REF!,$B54,#REF!,Keuze_DB_Nr),"")</f>
        <v/>
      </c>
      <c r="P54" s="93">
        <f t="shared" si="5"/>
        <v>0</v>
      </c>
      <c r="Q54" s="93">
        <f t="shared" si="6"/>
        <v>0</v>
      </c>
      <c r="R54" s="93" t="e">
        <f>SUMIFS(#REF!,#REF!,$A54,#REF!,$B54,#REF!,Keuze_DB_Nr_BEO)</f>
        <v>#REF!</v>
      </c>
      <c r="S54" s="93" t="e">
        <f>SUMIFS(#REF!,#REF!,$A54,#REF!,$B54,#REF!,Keuze_DB_Nr_BEO)</f>
        <v>#REF!</v>
      </c>
      <c r="T54" s="93" t="str">
        <f>IF($C54&lt;&gt;"",SUMIFS(#REF!,#REF!,$A54,#REF!,$B54,#REF!,Keuze_DB_Nr_BEO),"")</f>
        <v/>
      </c>
      <c r="U54" s="93" t="str">
        <f>IF($C54&lt;&gt;"",SUMIFS(#REF!,#REF!,$A54,#REF!,$B54,#REF!,Keuze_DB_Nr_BEO),"")</f>
        <v/>
      </c>
      <c r="V54" s="93">
        <f t="shared" si="2"/>
        <v>0</v>
      </c>
      <c r="W54" s="93">
        <f t="shared" si="3"/>
        <v>0</v>
      </c>
    </row>
    <row r="55" spans="1:23" x14ac:dyDescent="0.25">
      <c r="A55" s="12"/>
      <c r="B55" s="12"/>
      <c r="C55" s="85" t="str" cm="1">
        <f t="array" ref="C55">IFERROR(INDEX(Tb_KostenOpties[],MATCH(B55,Tb_KostenOptiesDB[KostenOptie],0),IFERROR(MATCH(Methode_Keuze,Tb_KostenOptiesDB[#Headers],0),2)),"")</f>
        <v/>
      </c>
      <c r="D55" s="96">
        <f>IFERROR(INDEX(Tb_ProjectKosten[],MATCH($B55,Tb_ProjectKosten[Begroting],0),6),0)</f>
        <v>0</v>
      </c>
      <c r="E55" s="94" t="e">
        <f>SUMIFS(#REF!,#REF!,$A55,#REF!,$B55)</f>
        <v>#REF!</v>
      </c>
      <c r="F55" s="94" t="e">
        <f>SUMIFS(#REF!,#REF!,$A55,#REF!,$B55)</f>
        <v>#REF!</v>
      </c>
      <c r="G55" s="94" t="str">
        <f>IF(C55&lt;&gt;"",SUMIFS(#REF!,#REF!,$A55,#REF!,$B55),"")</f>
        <v/>
      </c>
      <c r="H55" s="94" t="str">
        <f>IF(C55&lt;&gt;"",SUMIFS(#REF!,#REF!,$A55,#REF!,$B55),"")</f>
        <v/>
      </c>
      <c r="I55" s="96" t="str">
        <f>IFERROR(VLOOKUP(A55,Lijsten!$AK:$AL,2,0),"")</f>
        <v/>
      </c>
      <c r="J55" s="94">
        <f t="shared" si="4"/>
        <v>0</v>
      </c>
      <c r="K55" s="94">
        <f t="shared" si="1"/>
        <v>0</v>
      </c>
      <c r="L55" s="94" t="e">
        <f>SUMIFS(#REF!,#REF!,$A55,#REF!,$B55,#REF!,Keuze_DB_Nr)</f>
        <v>#REF!</v>
      </c>
      <c r="M55" s="94" t="e">
        <f>SUMIFS(#REF!,#REF!,$A55,#REF!,$B55,#REF!,Keuze_DB_Nr)</f>
        <v>#REF!</v>
      </c>
      <c r="N55" s="94" t="str">
        <f>IF($C55&lt;&gt;"",SUMIFS(#REF!,#REF!,$A55,#REF!,$B55,#REF!,Keuze_DB_Nr),"")</f>
        <v/>
      </c>
      <c r="O55" s="94" t="str">
        <f>IF($C55&lt;&gt;"",SUMIFS(#REF!,#REF!,$A55,#REF!,$B55,#REF!,Keuze_DB_Nr),"")</f>
        <v/>
      </c>
      <c r="P55" s="94">
        <f t="shared" si="5"/>
        <v>0</v>
      </c>
      <c r="Q55" s="94">
        <f t="shared" si="6"/>
        <v>0</v>
      </c>
      <c r="R55" s="94" t="e">
        <f>SUMIFS(#REF!,#REF!,$A55,#REF!,$B55,#REF!,Keuze_DB_Nr_BEO)</f>
        <v>#REF!</v>
      </c>
      <c r="S55" s="94" t="e">
        <f>SUMIFS(#REF!,#REF!,$A55,#REF!,$B55,#REF!,Keuze_DB_Nr_BEO)</f>
        <v>#REF!</v>
      </c>
      <c r="T55" s="94" t="str">
        <f>IF($C55&lt;&gt;"",SUMIFS(#REF!,#REF!,$A55,#REF!,$B55,#REF!,Keuze_DB_Nr_BEO),"")</f>
        <v/>
      </c>
      <c r="U55" s="94" t="str">
        <f>IF($C55&lt;&gt;"",SUMIFS(#REF!,#REF!,$A55,#REF!,$B55,#REF!,Keuze_DB_Nr_BEO),"")</f>
        <v/>
      </c>
      <c r="V55" s="94">
        <f t="shared" si="2"/>
        <v>0</v>
      </c>
      <c r="W55" s="94">
        <f t="shared" si="3"/>
        <v>0</v>
      </c>
    </row>
    <row r="56" spans="1:23" x14ac:dyDescent="0.25">
      <c r="A56" s="63"/>
      <c r="B56" s="63"/>
      <c r="C56" s="84" t="str" cm="1">
        <f t="array" ref="C56">IFERROR(INDEX(Tb_KostenOpties[],MATCH(B56,Tb_KostenOptiesDB[KostenOptie],0),IFERROR(MATCH(Methode_Keuze,Tb_KostenOptiesDB[#Headers],0),2)),"")</f>
        <v/>
      </c>
      <c r="D56" s="95">
        <f>IFERROR(INDEX(Tb_ProjectKosten[],MATCH($B56,Tb_ProjectKosten[Begroting],0),6),0)</f>
        <v>0</v>
      </c>
      <c r="E56" s="93" t="e">
        <f>SUMIFS(#REF!,#REF!,$A56,#REF!,$B56)</f>
        <v>#REF!</v>
      </c>
      <c r="F56" s="93" t="e">
        <f>SUMIFS(#REF!,#REF!,$A56,#REF!,$B56)</f>
        <v>#REF!</v>
      </c>
      <c r="G56" s="93" t="str">
        <f>IF(C56&lt;&gt;"",SUMIFS(#REF!,#REF!,$A56,#REF!,$B56),"")</f>
        <v/>
      </c>
      <c r="H56" s="93" t="str">
        <f>IF(C56&lt;&gt;"",SUMIFS(#REF!,#REF!,$A56,#REF!,$B56),"")</f>
        <v/>
      </c>
      <c r="I56" s="95" t="str">
        <f>IFERROR(VLOOKUP(A56,Lijsten!$AK:$AL,2,0),"")</f>
        <v/>
      </c>
      <c r="J56" s="93">
        <f t="shared" si="4"/>
        <v>0</v>
      </c>
      <c r="K56" s="93">
        <f t="shared" si="1"/>
        <v>0</v>
      </c>
      <c r="L56" s="93" t="e">
        <f>SUMIFS(#REF!,#REF!,$A56,#REF!,$B56,#REF!,Keuze_DB_Nr)</f>
        <v>#REF!</v>
      </c>
      <c r="M56" s="93" t="e">
        <f>SUMIFS(#REF!,#REF!,$A56,#REF!,$B56,#REF!,Keuze_DB_Nr)</f>
        <v>#REF!</v>
      </c>
      <c r="N56" s="93" t="str">
        <f>IF($C56&lt;&gt;"",SUMIFS(#REF!,#REF!,$A56,#REF!,$B56,#REF!,Keuze_DB_Nr),"")</f>
        <v/>
      </c>
      <c r="O56" s="93" t="str">
        <f>IF($C56&lt;&gt;"",SUMIFS(#REF!,#REF!,$A56,#REF!,$B56,#REF!,Keuze_DB_Nr),"")</f>
        <v/>
      </c>
      <c r="P56" s="93">
        <f t="shared" si="5"/>
        <v>0</v>
      </c>
      <c r="Q56" s="93">
        <f t="shared" si="6"/>
        <v>0</v>
      </c>
      <c r="R56" s="93" t="e">
        <f>SUMIFS(#REF!,#REF!,$A56,#REF!,$B56,#REF!,Keuze_DB_Nr_BEO)</f>
        <v>#REF!</v>
      </c>
      <c r="S56" s="93" t="e">
        <f>SUMIFS(#REF!,#REF!,$A56,#REF!,$B56,#REF!,Keuze_DB_Nr_BEO)</f>
        <v>#REF!</v>
      </c>
      <c r="T56" s="93" t="str">
        <f>IF($C56&lt;&gt;"",SUMIFS(#REF!,#REF!,$A56,#REF!,$B56,#REF!,Keuze_DB_Nr_BEO),"")</f>
        <v/>
      </c>
      <c r="U56" s="93" t="str">
        <f>IF($C56&lt;&gt;"",SUMIFS(#REF!,#REF!,$A56,#REF!,$B56,#REF!,Keuze_DB_Nr_BEO),"")</f>
        <v/>
      </c>
      <c r="V56" s="93">
        <f t="shared" si="2"/>
        <v>0</v>
      </c>
      <c r="W56" s="93">
        <f t="shared" si="3"/>
        <v>0</v>
      </c>
    </row>
    <row r="57" spans="1:23" x14ac:dyDescent="0.25">
      <c r="A57" s="12"/>
      <c r="B57" s="12"/>
      <c r="C57" s="85" t="str" cm="1">
        <f t="array" ref="C57">IFERROR(INDEX(Tb_KostenOpties[],MATCH(B57,Tb_KostenOptiesDB[KostenOptie],0),IFERROR(MATCH(Methode_Keuze,Tb_KostenOptiesDB[#Headers],0),2)),"")</f>
        <v/>
      </c>
      <c r="D57" s="96">
        <f>IFERROR(INDEX(Tb_ProjectKosten[],MATCH($B57,Tb_ProjectKosten[Begroting],0),6),0)</f>
        <v>0</v>
      </c>
      <c r="E57" s="94" t="e">
        <f>SUMIFS(#REF!,#REF!,$A57,#REF!,$B57)</f>
        <v>#REF!</v>
      </c>
      <c r="F57" s="94" t="e">
        <f>SUMIFS(#REF!,#REF!,$A57,#REF!,$B57)</f>
        <v>#REF!</v>
      </c>
      <c r="G57" s="94" t="str">
        <f>IF(C57&lt;&gt;"",SUMIFS(#REF!,#REF!,$A57,#REF!,$B57),"")</f>
        <v/>
      </c>
      <c r="H57" s="94" t="str">
        <f>IF(C57&lt;&gt;"",SUMIFS(#REF!,#REF!,$A57,#REF!,$B57),"")</f>
        <v/>
      </c>
      <c r="I57" s="96" t="str">
        <f>IFERROR(VLOOKUP(A57,Lijsten!$AK:$AL,2,0),"")</f>
        <v/>
      </c>
      <c r="J57" s="94">
        <f t="shared" si="4"/>
        <v>0</v>
      </c>
      <c r="K57" s="94">
        <f t="shared" si="1"/>
        <v>0</v>
      </c>
      <c r="L57" s="94" t="e">
        <f>SUMIFS(#REF!,#REF!,$A57,#REF!,$B57,#REF!,Keuze_DB_Nr)</f>
        <v>#REF!</v>
      </c>
      <c r="M57" s="94" t="e">
        <f>SUMIFS(#REF!,#REF!,$A57,#REF!,$B57,#REF!,Keuze_DB_Nr)</f>
        <v>#REF!</v>
      </c>
      <c r="N57" s="94" t="str">
        <f>IF($C57&lt;&gt;"",SUMIFS(#REF!,#REF!,$A57,#REF!,$B57,#REF!,Keuze_DB_Nr),"")</f>
        <v/>
      </c>
      <c r="O57" s="94" t="str">
        <f>IF($C57&lt;&gt;"",SUMIFS(#REF!,#REF!,$A57,#REF!,$B57,#REF!,Keuze_DB_Nr),"")</f>
        <v/>
      </c>
      <c r="P57" s="94">
        <f t="shared" si="5"/>
        <v>0</v>
      </c>
      <c r="Q57" s="94">
        <f t="shared" si="6"/>
        <v>0</v>
      </c>
      <c r="R57" s="94" t="e">
        <f>SUMIFS(#REF!,#REF!,$A57,#REF!,$B57,#REF!,Keuze_DB_Nr_BEO)</f>
        <v>#REF!</v>
      </c>
      <c r="S57" s="94" t="e">
        <f>SUMIFS(#REF!,#REF!,$A57,#REF!,$B57,#REF!,Keuze_DB_Nr_BEO)</f>
        <v>#REF!</v>
      </c>
      <c r="T57" s="94" t="str">
        <f>IF($C57&lt;&gt;"",SUMIFS(#REF!,#REF!,$A57,#REF!,$B57,#REF!,Keuze_DB_Nr_BEO),"")</f>
        <v/>
      </c>
      <c r="U57" s="94" t="str">
        <f>IF($C57&lt;&gt;"",SUMIFS(#REF!,#REF!,$A57,#REF!,$B57,#REF!,Keuze_DB_Nr_BEO),"")</f>
        <v/>
      </c>
      <c r="V57" s="94">
        <f t="shared" si="2"/>
        <v>0</v>
      </c>
      <c r="W57" s="94">
        <f t="shared" si="3"/>
        <v>0</v>
      </c>
    </row>
    <row r="58" spans="1:23" x14ac:dyDescent="0.25">
      <c r="A58" s="63"/>
      <c r="B58" s="63"/>
      <c r="C58" s="84" t="str" cm="1">
        <f t="array" ref="C58">IFERROR(INDEX(Tb_KostenOpties[],MATCH(B58,Tb_KostenOptiesDB[KostenOptie],0),IFERROR(MATCH(Methode_Keuze,Tb_KostenOptiesDB[#Headers],0),2)),"")</f>
        <v/>
      </c>
      <c r="D58" s="95">
        <f>IFERROR(INDEX(Tb_ProjectKosten[],MATCH($B58,Tb_ProjectKosten[Begroting],0),6),0)</f>
        <v>0</v>
      </c>
      <c r="E58" s="93" t="e">
        <f>SUMIFS(#REF!,#REF!,$A58,#REF!,$B58)</f>
        <v>#REF!</v>
      </c>
      <c r="F58" s="93" t="e">
        <f>SUMIFS(#REF!,#REF!,$A58,#REF!,$B58)</f>
        <v>#REF!</v>
      </c>
      <c r="G58" s="93" t="str">
        <f>IF(C58&lt;&gt;"",SUMIFS(#REF!,#REF!,$A58,#REF!,$B58),"")</f>
        <v/>
      </c>
      <c r="H58" s="93" t="str">
        <f>IF(C58&lt;&gt;"",SUMIFS(#REF!,#REF!,$A58,#REF!,$B58),"")</f>
        <v/>
      </c>
      <c r="I58" s="95" t="str">
        <f>IFERROR(VLOOKUP(A58,Lijsten!$AK:$AL,2,0),"")</f>
        <v/>
      </c>
      <c r="J58" s="93">
        <f t="shared" si="4"/>
        <v>0</v>
      </c>
      <c r="K58" s="93">
        <f t="shared" si="1"/>
        <v>0</v>
      </c>
      <c r="L58" s="93" t="e">
        <f>SUMIFS(#REF!,#REF!,$A58,#REF!,$B58,#REF!,Keuze_DB_Nr)</f>
        <v>#REF!</v>
      </c>
      <c r="M58" s="93" t="e">
        <f>SUMIFS(#REF!,#REF!,$A58,#REF!,$B58,#REF!,Keuze_DB_Nr)</f>
        <v>#REF!</v>
      </c>
      <c r="N58" s="93" t="str">
        <f>IF($C58&lt;&gt;"",SUMIFS(#REF!,#REF!,$A58,#REF!,$B58,#REF!,Keuze_DB_Nr),"")</f>
        <v/>
      </c>
      <c r="O58" s="93" t="str">
        <f>IF($C58&lt;&gt;"",SUMIFS(#REF!,#REF!,$A58,#REF!,$B58,#REF!,Keuze_DB_Nr),"")</f>
        <v/>
      </c>
      <c r="P58" s="93">
        <f t="shared" si="5"/>
        <v>0</v>
      </c>
      <c r="Q58" s="93">
        <f t="shared" si="6"/>
        <v>0</v>
      </c>
      <c r="R58" s="93" t="e">
        <f>SUMIFS(#REF!,#REF!,$A58,#REF!,$B58,#REF!,Keuze_DB_Nr_BEO)</f>
        <v>#REF!</v>
      </c>
      <c r="S58" s="93" t="e">
        <f>SUMIFS(#REF!,#REF!,$A58,#REF!,$B58,#REF!,Keuze_DB_Nr_BEO)</f>
        <v>#REF!</v>
      </c>
      <c r="T58" s="93" t="str">
        <f>IF($C58&lt;&gt;"",SUMIFS(#REF!,#REF!,$A58,#REF!,$B58,#REF!,Keuze_DB_Nr_BEO),"")</f>
        <v/>
      </c>
      <c r="U58" s="93" t="str">
        <f>IF($C58&lt;&gt;"",SUMIFS(#REF!,#REF!,$A58,#REF!,$B58,#REF!,Keuze_DB_Nr_BEO),"")</f>
        <v/>
      </c>
      <c r="V58" s="93">
        <f t="shared" si="2"/>
        <v>0</v>
      </c>
      <c r="W58" s="93">
        <f t="shared" si="3"/>
        <v>0</v>
      </c>
    </row>
    <row r="59" spans="1:23" x14ac:dyDescent="0.25">
      <c r="A59" s="12"/>
      <c r="B59" s="12"/>
      <c r="C59" s="85" t="str" cm="1">
        <f t="array" ref="C59">IFERROR(INDEX(Tb_KostenOpties[],MATCH(B59,Tb_KostenOptiesDB[KostenOptie],0),IFERROR(MATCH(Methode_Keuze,Tb_KostenOptiesDB[#Headers],0),2)),"")</f>
        <v/>
      </c>
      <c r="D59" s="96">
        <f>IFERROR(INDEX(Tb_ProjectKosten[],MATCH($B59,Tb_ProjectKosten[Begroting],0),6),0)</f>
        <v>0</v>
      </c>
      <c r="E59" s="94" t="e">
        <f>SUMIFS(#REF!,#REF!,$A59,#REF!,$B59)</f>
        <v>#REF!</v>
      </c>
      <c r="F59" s="94" t="e">
        <f>SUMIFS(#REF!,#REF!,$A59,#REF!,$B59)</f>
        <v>#REF!</v>
      </c>
      <c r="G59" s="94" t="str">
        <f>IF(C59&lt;&gt;"",SUMIFS(#REF!,#REF!,$A59,#REF!,$B59),"")</f>
        <v/>
      </c>
      <c r="H59" s="94" t="str">
        <f>IF(C59&lt;&gt;"",SUMIFS(#REF!,#REF!,$A59,#REF!,$B59),"")</f>
        <v/>
      </c>
      <c r="I59" s="96" t="str">
        <f>IFERROR(VLOOKUP(A59,Lijsten!$AK:$AL,2,0),"")</f>
        <v/>
      </c>
      <c r="J59" s="94">
        <f t="shared" si="4"/>
        <v>0</v>
      </c>
      <c r="K59" s="94">
        <f t="shared" si="1"/>
        <v>0</v>
      </c>
      <c r="L59" s="94" t="e">
        <f>SUMIFS(#REF!,#REF!,$A59,#REF!,$B59,#REF!,Keuze_DB_Nr)</f>
        <v>#REF!</v>
      </c>
      <c r="M59" s="94" t="e">
        <f>SUMIFS(#REF!,#REF!,$A59,#REF!,$B59,#REF!,Keuze_DB_Nr)</f>
        <v>#REF!</v>
      </c>
      <c r="N59" s="94" t="str">
        <f>IF($C59&lt;&gt;"",SUMIFS(#REF!,#REF!,$A59,#REF!,$B59,#REF!,Keuze_DB_Nr),"")</f>
        <v/>
      </c>
      <c r="O59" s="94" t="str">
        <f>IF($C59&lt;&gt;"",SUMIFS(#REF!,#REF!,$A59,#REF!,$B59,#REF!,Keuze_DB_Nr),"")</f>
        <v/>
      </c>
      <c r="P59" s="94">
        <f t="shared" si="5"/>
        <v>0</v>
      </c>
      <c r="Q59" s="94">
        <f t="shared" si="6"/>
        <v>0</v>
      </c>
      <c r="R59" s="94" t="e">
        <f>SUMIFS(#REF!,#REF!,$A59,#REF!,$B59,#REF!,Keuze_DB_Nr_BEO)</f>
        <v>#REF!</v>
      </c>
      <c r="S59" s="94" t="e">
        <f>SUMIFS(#REF!,#REF!,$A59,#REF!,$B59,#REF!,Keuze_DB_Nr_BEO)</f>
        <v>#REF!</v>
      </c>
      <c r="T59" s="94" t="str">
        <f>IF($C59&lt;&gt;"",SUMIFS(#REF!,#REF!,$A59,#REF!,$B59,#REF!,Keuze_DB_Nr_BEO),"")</f>
        <v/>
      </c>
      <c r="U59" s="94" t="str">
        <f>IF($C59&lt;&gt;"",SUMIFS(#REF!,#REF!,$A59,#REF!,$B59,#REF!,Keuze_DB_Nr_BEO),"")</f>
        <v/>
      </c>
      <c r="V59" s="94">
        <f t="shared" si="2"/>
        <v>0</v>
      </c>
      <c r="W59" s="94">
        <f t="shared" si="3"/>
        <v>0</v>
      </c>
    </row>
    <row r="60" spans="1:23" x14ac:dyDescent="0.25">
      <c r="A60" s="63"/>
      <c r="B60" s="63"/>
      <c r="C60" s="84" t="str" cm="1">
        <f t="array" ref="C60">IFERROR(INDEX(Tb_KostenOpties[],MATCH(B60,Tb_KostenOptiesDB[KostenOptie],0),IFERROR(MATCH(Methode_Keuze,Tb_KostenOptiesDB[#Headers],0),2)),"")</f>
        <v/>
      </c>
      <c r="D60" s="95">
        <f>IFERROR(INDEX(Tb_ProjectKosten[],MATCH($B60,Tb_ProjectKosten[Begroting],0),6),0)</f>
        <v>0</v>
      </c>
      <c r="E60" s="93" t="e">
        <f>SUMIFS(#REF!,#REF!,$A60,#REF!,$B60)</f>
        <v>#REF!</v>
      </c>
      <c r="F60" s="93" t="e">
        <f>SUMIFS(#REF!,#REF!,$A60,#REF!,$B60)</f>
        <v>#REF!</v>
      </c>
      <c r="G60" s="93" t="str">
        <f>IF(C60&lt;&gt;"",SUMIFS(#REF!,#REF!,$A60,#REF!,$B60),"")</f>
        <v/>
      </c>
      <c r="H60" s="93" t="str">
        <f>IF(C60&lt;&gt;"",SUMIFS(#REF!,#REF!,$A60,#REF!,$B60),"")</f>
        <v/>
      </c>
      <c r="I60" s="95" t="str">
        <f>IFERROR(VLOOKUP(A60,Lijsten!$AK:$AL,2,0),"")</f>
        <v/>
      </c>
      <c r="J60" s="93">
        <f t="shared" si="4"/>
        <v>0</v>
      </c>
      <c r="K60" s="93">
        <f t="shared" si="1"/>
        <v>0</v>
      </c>
      <c r="L60" s="93" t="e">
        <f>SUMIFS(#REF!,#REF!,$A60,#REF!,$B60,#REF!,Keuze_DB_Nr)</f>
        <v>#REF!</v>
      </c>
      <c r="M60" s="93" t="e">
        <f>SUMIFS(#REF!,#REF!,$A60,#REF!,$B60,#REF!,Keuze_DB_Nr)</f>
        <v>#REF!</v>
      </c>
      <c r="N60" s="93" t="str">
        <f>IF($C60&lt;&gt;"",SUMIFS(#REF!,#REF!,$A60,#REF!,$B60,#REF!,Keuze_DB_Nr),"")</f>
        <v/>
      </c>
      <c r="O60" s="93" t="str">
        <f>IF($C60&lt;&gt;"",SUMIFS(#REF!,#REF!,$A60,#REF!,$B60,#REF!,Keuze_DB_Nr),"")</f>
        <v/>
      </c>
      <c r="P60" s="93">
        <f t="shared" si="5"/>
        <v>0</v>
      </c>
      <c r="Q60" s="93">
        <f t="shared" si="6"/>
        <v>0</v>
      </c>
      <c r="R60" s="93" t="e">
        <f>SUMIFS(#REF!,#REF!,$A60,#REF!,$B60,#REF!,Keuze_DB_Nr_BEO)</f>
        <v>#REF!</v>
      </c>
      <c r="S60" s="93" t="e">
        <f>SUMIFS(#REF!,#REF!,$A60,#REF!,$B60,#REF!,Keuze_DB_Nr_BEO)</f>
        <v>#REF!</v>
      </c>
      <c r="T60" s="93" t="str">
        <f>IF($C60&lt;&gt;"",SUMIFS(#REF!,#REF!,$A60,#REF!,$B60,#REF!,Keuze_DB_Nr_BEO),"")</f>
        <v/>
      </c>
      <c r="U60" s="93" t="str">
        <f>IF($C60&lt;&gt;"",SUMIFS(#REF!,#REF!,$A60,#REF!,$B60,#REF!,Keuze_DB_Nr_BEO),"")</f>
        <v/>
      </c>
      <c r="V60" s="93">
        <f t="shared" si="2"/>
        <v>0</v>
      </c>
      <c r="W60" s="93">
        <f t="shared" si="3"/>
        <v>0</v>
      </c>
    </row>
    <row r="61" spans="1:23" x14ac:dyDescent="0.25">
      <c r="A61" s="12"/>
      <c r="B61" s="12"/>
      <c r="C61" s="85" t="str" cm="1">
        <f t="array" ref="C61">IFERROR(INDEX(Tb_KostenOpties[],MATCH(B61,Tb_KostenOptiesDB[KostenOptie],0),IFERROR(MATCH(Methode_Keuze,Tb_KostenOptiesDB[#Headers],0),2)),"")</f>
        <v/>
      </c>
      <c r="D61" s="96">
        <f>IFERROR(INDEX(Tb_ProjectKosten[],MATCH($B61,Tb_ProjectKosten[Begroting],0),6),0)</f>
        <v>0</v>
      </c>
      <c r="E61" s="94" t="e">
        <f>SUMIFS(#REF!,#REF!,$A61,#REF!,$B61)</f>
        <v>#REF!</v>
      </c>
      <c r="F61" s="94" t="e">
        <f>SUMIFS(#REF!,#REF!,$A61,#REF!,$B61)</f>
        <v>#REF!</v>
      </c>
      <c r="G61" s="94" t="str">
        <f>IF(C61&lt;&gt;"",SUMIFS(#REF!,#REF!,$A61,#REF!,$B61),"")</f>
        <v/>
      </c>
      <c r="H61" s="94" t="str">
        <f>IF(C61&lt;&gt;"",SUMIFS(#REF!,#REF!,$A61,#REF!,$B61),"")</f>
        <v/>
      </c>
      <c r="I61" s="96" t="str">
        <f>IFERROR(VLOOKUP(A61,Lijsten!$AK:$AL,2,0),"")</f>
        <v/>
      </c>
      <c r="J61" s="94">
        <f t="shared" si="4"/>
        <v>0</v>
      </c>
      <c r="K61" s="94">
        <f t="shared" si="1"/>
        <v>0</v>
      </c>
      <c r="L61" s="94" t="e">
        <f>SUMIFS(#REF!,#REF!,$A61,#REF!,$B61,#REF!,Keuze_DB_Nr)</f>
        <v>#REF!</v>
      </c>
      <c r="M61" s="94" t="e">
        <f>SUMIFS(#REF!,#REF!,$A61,#REF!,$B61,#REF!,Keuze_DB_Nr)</f>
        <v>#REF!</v>
      </c>
      <c r="N61" s="94" t="str">
        <f>IF($C61&lt;&gt;"",SUMIFS(#REF!,#REF!,$A61,#REF!,$B61,#REF!,Keuze_DB_Nr),"")</f>
        <v/>
      </c>
      <c r="O61" s="94" t="str">
        <f>IF($C61&lt;&gt;"",SUMIFS(#REF!,#REF!,$A61,#REF!,$B61,#REF!,Keuze_DB_Nr),"")</f>
        <v/>
      </c>
      <c r="P61" s="94">
        <f t="shared" si="5"/>
        <v>0</v>
      </c>
      <c r="Q61" s="94">
        <f t="shared" si="6"/>
        <v>0</v>
      </c>
      <c r="R61" s="94" t="e">
        <f>SUMIFS(#REF!,#REF!,$A61,#REF!,$B61,#REF!,Keuze_DB_Nr_BEO)</f>
        <v>#REF!</v>
      </c>
      <c r="S61" s="94" t="e">
        <f>SUMIFS(#REF!,#REF!,$A61,#REF!,$B61,#REF!,Keuze_DB_Nr_BEO)</f>
        <v>#REF!</v>
      </c>
      <c r="T61" s="94" t="str">
        <f>IF($C61&lt;&gt;"",SUMIFS(#REF!,#REF!,$A61,#REF!,$B61,#REF!,Keuze_DB_Nr_BEO),"")</f>
        <v/>
      </c>
      <c r="U61" s="94" t="str">
        <f>IF($C61&lt;&gt;"",SUMIFS(#REF!,#REF!,$A61,#REF!,$B61,#REF!,Keuze_DB_Nr_BEO),"")</f>
        <v/>
      </c>
      <c r="V61" s="94">
        <f t="shared" si="2"/>
        <v>0</v>
      </c>
      <c r="W61" s="94">
        <f t="shared" si="3"/>
        <v>0</v>
      </c>
    </row>
    <row r="62" spans="1:23" x14ac:dyDescent="0.25">
      <c r="A62" s="63"/>
      <c r="B62" s="63"/>
      <c r="C62" s="84" t="str" cm="1">
        <f t="array" ref="C62">IFERROR(INDEX(Tb_KostenOpties[],MATCH(B62,Tb_KostenOptiesDB[KostenOptie],0),IFERROR(MATCH(Methode_Keuze,Tb_KostenOptiesDB[#Headers],0),2)),"")</f>
        <v/>
      </c>
      <c r="D62" s="95">
        <f>IFERROR(INDEX(Tb_ProjectKosten[],MATCH($B62,Tb_ProjectKosten[Begroting],0),6),0)</f>
        <v>0</v>
      </c>
      <c r="E62" s="93" t="e">
        <f>SUMIFS(#REF!,#REF!,$A62,#REF!,$B62)</f>
        <v>#REF!</v>
      </c>
      <c r="F62" s="93" t="e">
        <f>SUMIFS(#REF!,#REF!,$A62,#REF!,$B62)</f>
        <v>#REF!</v>
      </c>
      <c r="G62" s="93" t="str">
        <f>IF(C62&lt;&gt;"",SUMIFS(#REF!,#REF!,$A62,#REF!,$B62),"")</f>
        <v/>
      </c>
      <c r="H62" s="93" t="str">
        <f>IF(C62&lt;&gt;"",SUMIFS(#REF!,#REF!,$A62,#REF!,$B62),"")</f>
        <v/>
      </c>
      <c r="I62" s="95" t="str">
        <f>IFERROR(VLOOKUP(A62,Lijsten!$AK:$AL,2,0),"")</f>
        <v/>
      </c>
      <c r="J62" s="93">
        <f t="shared" si="4"/>
        <v>0</v>
      </c>
      <c r="K62" s="93">
        <f t="shared" si="1"/>
        <v>0</v>
      </c>
      <c r="L62" s="93" t="e">
        <f>SUMIFS(#REF!,#REF!,$A62,#REF!,$B62,#REF!,Keuze_DB_Nr)</f>
        <v>#REF!</v>
      </c>
      <c r="M62" s="93" t="e">
        <f>SUMIFS(#REF!,#REF!,$A62,#REF!,$B62,#REF!,Keuze_DB_Nr)</f>
        <v>#REF!</v>
      </c>
      <c r="N62" s="93" t="str">
        <f>IF($C62&lt;&gt;"",SUMIFS(#REF!,#REF!,$A62,#REF!,$B62,#REF!,Keuze_DB_Nr),"")</f>
        <v/>
      </c>
      <c r="O62" s="93" t="str">
        <f>IF($C62&lt;&gt;"",SUMIFS(#REF!,#REF!,$A62,#REF!,$B62,#REF!,Keuze_DB_Nr),"")</f>
        <v/>
      </c>
      <c r="P62" s="93">
        <f t="shared" si="5"/>
        <v>0</v>
      </c>
      <c r="Q62" s="93">
        <f t="shared" si="6"/>
        <v>0</v>
      </c>
      <c r="R62" s="93" t="e">
        <f>SUMIFS(#REF!,#REF!,$A62,#REF!,$B62,#REF!,Keuze_DB_Nr_BEO)</f>
        <v>#REF!</v>
      </c>
      <c r="S62" s="93" t="e">
        <f>SUMIFS(#REF!,#REF!,$A62,#REF!,$B62,#REF!,Keuze_DB_Nr_BEO)</f>
        <v>#REF!</v>
      </c>
      <c r="T62" s="93" t="str">
        <f>IF($C62&lt;&gt;"",SUMIFS(#REF!,#REF!,$A62,#REF!,$B62,#REF!,Keuze_DB_Nr_BEO),"")</f>
        <v/>
      </c>
      <c r="U62" s="93" t="str">
        <f>IF($C62&lt;&gt;"",SUMIFS(#REF!,#REF!,$A62,#REF!,$B62,#REF!,Keuze_DB_Nr_BEO),"")</f>
        <v/>
      </c>
      <c r="V62" s="93">
        <f t="shared" si="2"/>
        <v>0</v>
      </c>
      <c r="W62" s="93">
        <f t="shared" si="3"/>
        <v>0</v>
      </c>
    </row>
    <row r="63" spans="1:23" x14ac:dyDescent="0.25">
      <c r="A63" s="12"/>
      <c r="B63" s="12"/>
      <c r="C63" s="85" t="str" cm="1">
        <f t="array" ref="C63">IFERROR(INDEX(Tb_KostenOpties[],MATCH(B63,Tb_KostenOptiesDB[KostenOptie],0),IFERROR(MATCH(Methode_Keuze,Tb_KostenOptiesDB[#Headers],0),2)),"")</f>
        <v/>
      </c>
      <c r="D63" s="96">
        <f>IFERROR(INDEX(Tb_ProjectKosten[],MATCH($B63,Tb_ProjectKosten[Begroting],0),6),0)</f>
        <v>0</v>
      </c>
      <c r="E63" s="94" t="e">
        <f>SUMIFS(#REF!,#REF!,$A63,#REF!,$B63)</f>
        <v>#REF!</v>
      </c>
      <c r="F63" s="94" t="e">
        <f>SUMIFS(#REF!,#REF!,$A63,#REF!,$B63)</f>
        <v>#REF!</v>
      </c>
      <c r="G63" s="94" t="str">
        <f>IF(C63&lt;&gt;"",SUMIFS(#REF!,#REF!,$A63,#REF!,$B63),"")</f>
        <v/>
      </c>
      <c r="H63" s="94" t="str">
        <f>IF(C63&lt;&gt;"",SUMIFS(#REF!,#REF!,$A63,#REF!,$B63),"")</f>
        <v/>
      </c>
      <c r="I63" s="96" t="str">
        <f>IFERROR(VLOOKUP(A63,Lijsten!$AK:$AL,2,0),"")</f>
        <v/>
      </c>
      <c r="J63" s="94">
        <f t="shared" si="4"/>
        <v>0</v>
      </c>
      <c r="K63" s="94">
        <f t="shared" si="1"/>
        <v>0</v>
      </c>
      <c r="L63" s="94" t="e">
        <f>SUMIFS(#REF!,#REF!,$A63,#REF!,$B63,#REF!,Keuze_DB_Nr)</f>
        <v>#REF!</v>
      </c>
      <c r="M63" s="94" t="e">
        <f>SUMIFS(#REF!,#REF!,$A63,#REF!,$B63,#REF!,Keuze_DB_Nr)</f>
        <v>#REF!</v>
      </c>
      <c r="N63" s="94" t="str">
        <f>IF($C63&lt;&gt;"",SUMIFS(#REF!,#REF!,$A63,#REF!,$B63,#REF!,Keuze_DB_Nr),"")</f>
        <v/>
      </c>
      <c r="O63" s="94" t="str">
        <f>IF($C63&lt;&gt;"",SUMIFS(#REF!,#REF!,$A63,#REF!,$B63,#REF!,Keuze_DB_Nr),"")</f>
        <v/>
      </c>
      <c r="P63" s="94">
        <f t="shared" si="5"/>
        <v>0</v>
      </c>
      <c r="Q63" s="94">
        <f t="shared" si="6"/>
        <v>0</v>
      </c>
      <c r="R63" s="94" t="e">
        <f>SUMIFS(#REF!,#REF!,$A63,#REF!,$B63,#REF!,Keuze_DB_Nr_BEO)</f>
        <v>#REF!</v>
      </c>
      <c r="S63" s="94" t="e">
        <f>SUMIFS(#REF!,#REF!,$A63,#REF!,$B63,#REF!,Keuze_DB_Nr_BEO)</f>
        <v>#REF!</v>
      </c>
      <c r="T63" s="94" t="str">
        <f>IF($C63&lt;&gt;"",SUMIFS(#REF!,#REF!,$A63,#REF!,$B63,#REF!,Keuze_DB_Nr_BEO),"")</f>
        <v/>
      </c>
      <c r="U63" s="94" t="str">
        <f>IF($C63&lt;&gt;"",SUMIFS(#REF!,#REF!,$A63,#REF!,$B63,#REF!,Keuze_DB_Nr_BEO),"")</f>
        <v/>
      </c>
      <c r="V63" s="94">
        <f t="shared" si="2"/>
        <v>0</v>
      </c>
      <c r="W63" s="94">
        <f t="shared" si="3"/>
        <v>0</v>
      </c>
    </row>
    <row r="64" spans="1:23" x14ac:dyDescent="0.25">
      <c r="A64" s="63"/>
      <c r="B64" s="63"/>
      <c r="C64" s="84" t="str" cm="1">
        <f t="array" ref="C64">IFERROR(INDEX(Tb_KostenOpties[],MATCH(B64,Tb_KostenOptiesDB[KostenOptie],0),IFERROR(MATCH(Methode_Keuze,Tb_KostenOptiesDB[#Headers],0),2)),"")</f>
        <v/>
      </c>
      <c r="D64" s="95">
        <f>IFERROR(INDEX(Tb_ProjectKosten[],MATCH($B64,Tb_ProjectKosten[Begroting],0),6),0)</f>
        <v>0</v>
      </c>
      <c r="E64" s="93" t="e">
        <f>SUMIFS(#REF!,#REF!,$A64,#REF!,$B64)</f>
        <v>#REF!</v>
      </c>
      <c r="F64" s="93" t="e">
        <f>SUMIFS(#REF!,#REF!,$A64,#REF!,$B64)</f>
        <v>#REF!</v>
      </c>
      <c r="G64" s="93" t="str">
        <f>IF(C64&lt;&gt;"",SUMIFS(#REF!,#REF!,$A64,#REF!,$B64),"")</f>
        <v/>
      </c>
      <c r="H64" s="93" t="str">
        <f>IF(C64&lt;&gt;"",SUMIFS(#REF!,#REF!,$A64,#REF!,$B64),"")</f>
        <v/>
      </c>
      <c r="I64" s="95" t="str">
        <f>IFERROR(VLOOKUP(A64,Lijsten!$AK:$AL,2,0),"")</f>
        <v/>
      </c>
      <c r="J64" s="93">
        <f t="shared" si="4"/>
        <v>0</v>
      </c>
      <c r="K64" s="93">
        <f t="shared" si="1"/>
        <v>0</v>
      </c>
      <c r="L64" s="93" t="e">
        <f>SUMIFS(#REF!,#REF!,$A64,#REF!,$B64,#REF!,Keuze_DB_Nr)</f>
        <v>#REF!</v>
      </c>
      <c r="M64" s="93" t="e">
        <f>SUMIFS(#REF!,#REF!,$A64,#REF!,$B64,#REF!,Keuze_DB_Nr)</f>
        <v>#REF!</v>
      </c>
      <c r="N64" s="93" t="str">
        <f>IF($C64&lt;&gt;"",SUMIFS(#REF!,#REF!,$A64,#REF!,$B64,#REF!,Keuze_DB_Nr),"")</f>
        <v/>
      </c>
      <c r="O64" s="93" t="str">
        <f>IF($C64&lt;&gt;"",SUMIFS(#REF!,#REF!,$A64,#REF!,$B64,#REF!,Keuze_DB_Nr),"")</f>
        <v/>
      </c>
      <c r="P64" s="93">
        <f t="shared" si="5"/>
        <v>0</v>
      </c>
      <c r="Q64" s="93">
        <f t="shared" si="6"/>
        <v>0</v>
      </c>
      <c r="R64" s="93" t="e">
        <f>SUMIFS(#REF!,#REF!,$A64,#REF!,$B64,#REF!,Keuze_DB_Nr_BEO)</f>
        <v>#REF!</v>
      </c>
      <c r="S64" s="93" t="e">
        <f>SUMIFS(#REF!,#REF!,$A64,#REF!,$B64,#REF!,Keuze_DB_Nr_BEO)</f>
        <v>#REF!</v>
      </c>
      <c r="T64" s="93" t="str">
        <f>IF($C64&lt;&gt;"",SUMIFS(#REF!,#REF!,$A64,#REF!,$B64,#REF!,Keuze_DB_Nr_BEO),"")</f>
        <v/>
      </c>
      <c r="U64" s="93" t="str">
        <f>IF($C64&lt;&gt;"",SUMIFS(#REF!,#REF!,$A64,#REF!,$B64,#REF!,Keuze_DB_Nr_BEO),"")</f>
        <v/>
      </c>
      <c r="V64" s="93">
        <f t="shared" si="2"/>
        <v>0</v>
      </c>
      <c r="W64" s="93">
        <f t="shared" si="3"/>
        <v>0</v>
      </c>
    </row>
    <row r="65" spans="1:23" x14ac:dyDescent="0.25">
      <c r="A65" s="12"/>
      <c r="B65" s="12"/>
      <c r="C65" s="85" t="str" cm="1">
        <f t="array" ref="C65">IFERROR(INDEX(Tb_KostenOpties[],MATCH(B65,Tb_KostenOptiesDB[KostenOptie],0),IFERROR(MATCH(Methode_Keuze,Tb_KostenOptiesDB[#Headers],0),2)),"")</f>
        <v/>
      </c>
      <c r="D65" s="96">
        <f>IFERROR(INDEX(Tb_ProjectKosten[],MATCH($B65,Tb_ProjectKosten[Begroting],0),6),0)</f>
        <v>0</v>
      </c>
      <c r="E65" s="94" t="e">
        <f>SUMIFS(#REF!,#REF!,$A65,#REF!,$B65)</f>
        <v>#REF!</v>
      </c>
      <c r="F65" s="94" t="e">
        <f>SUMIFS(#REF!,#REF!,$A65,#REF!,$B65)</f>
        <v>#REF!</v>
      </c>
      <c r="G65" s="94" t="str">
        <f>IF(C65&lt;&gt;"",SUMIFS(#REF!,#REF!,$A65,#REF!,$B65),"")</f>
        <v/>
      </c>
      <c r="H65" s="94" t="str">
        <f>IF(C65&lt;&gt;"",SUMIFS(#REF!,#REF!,$A65,#REF!,$B65),"")</f>
        <v/>
      </c>
      <c r="I65" s="96" t="str">
        <f>IFERROR(VLOOKUP(A65,Lijsten!$AK:$AL,2,0),"")</f>
        <v/>
      </c>
      <c r="J65" s="94">
        <f t="shared" si="4"/>
        <v>0</v>
      </c>
      <c r="K65" s="94">
        <f t="shared" si="1"/>
        <v>0</v>
      </c>
      <c r="L65" s="94" t="e">
        <f>SUMIFS(#REF!,#REF!,$A65,#REF!,$B65,#REF!,Keuze_DB_Nr)</f>
        <v>#REF!</v>
      </c>
      <c r="M65" s="94" t="e">
        <f>SUMIFS(#REF!,#REF!,$A65,#REF!,$B65,#REF!,Keuze_DB_Nr)</f>
        <v>#REF!</v>
      </c>
      <c r="N65" s="94" t="str">
        <f>IF($C65&lt;&gt;"",SUMIFS(#REF!,#REF!,$A65,#REF!,$B65,#REF!,Keuze_DB_Nr),"")</f>
        <v/>
      </c>
      <c r="O65" s="94" t="str">
        <f>IF($C65&lt;&gt;"",SUMIFS(#REF!,#REF!,$A65,#REF!,$B65,#REF!,Keuze_DB_Nr),"")</f>
        <v/>
      </c>
      <c r="P65" s="94">
        <f t="shared" si="5"/>
        <v>0</v>
      </c>
      <c r="Q65" s="94">
        <f t="shared" si="6"/>
        <v>0</v>
      </c>
      <c r="R65" s="94" t="e">
        <f>SUMIFS(#REF!,#REF!,$A65,#REF!,$B65,#REF!,Keuze_DB_Nr_BEO)</f>
        <v>#REF!</v>
      </c>
      <c r="S65" s="94" t="e">
        <f>SUMIFS(#REF!,#REF!,$A65,#REF!,$B65,#REF!,Keuze_DB_Nr_BEO)</f>
        <v>#REF!</v>
      </c>
      <c r="T65" s="94" t="str">
        <f>IF($C65&lt;&gt;"",SUMIFS(#REF!,#REF!,$A65,#REF!,$B65,#REF!,Keuze_DB_Nr_BEO),"")</f>
        <v/>
      </c>
      <c r="U65" s="94" t="str">
        <f>IF($C65&lt;&gt;"",SUMIFS(#REF!,#REF!,$A65,#REF!,$B65,#REF!,Keuze_DB_Nr_BEO),"")</f>
        <v/>
      </c>
      <c r="V65" s="94">
        <f t="shared" si="2"/>
        <v>0</v>
      </c>
      <c r="W65" s="94">
        <f t="shared" si="3"/>
        <v>0</v>
      </c>
    </row>
    <row r="66" spans="1:23" x14ac:dyDescent="0.25">
      <c r="A66" s="63"/>
      <c r="B66" s="63"/>
      <c r="C66" s="84" t="str" cm="1">
        <f t="array" ref="C66">IFERROR(INDEX(Tb_KostenOpties[],MATCH(B66,Tb_KostenOptiesDB[KostenOptie],0),IFERROR(MATCH(Methode_Keuze,Tb_KostenOptiesDB[#Headers],0),2)),"")</f>
        <v/>
      </c>
      <c r="D66" s="95">
        <f>IFERROR(INDEX(Tb_ProjectKosten[],MATCH($B66,Tb_ProjectKosten[Begroting],0),6),0)</f>
        <v>0</v>
      </c>
      <c r="E66" s="93" t="e">
        <f>SUMIFS(#REF!,#REF!,$A66,#REF!,$B66)</f>
        <v>#REF!</v>
      </c>
      <c r="F66" s="93" t="e">
        <f>SUMIFS(#REF!,#REF!,$A66,#REF!,$B66)</f>
        <v>#REF!</v>
      </c>
      <c r="G66" s="93" t="str">
        <f>IF(C66&lt;&gt;"",SUMIFS(#REF!,#REF!,$A66,#REF!,$B66),"")</f>
        <v/>
      </c>
      <c r="H66" s="93" t="str">
        <f>IF(C66&lt;&gt;"",SUMIFS(#REF!,#REF!,$A66,#REF!,$B66),"")</f>
        <v/>
      </c>
      <c r="I66" s="95" t="str">
        <f>IFERROR(VLOOKUP(A66,Lijsten!$AK:$AL,2,0),"")</f>
        <v/>
      </c>
      <c r="J66" s="93">
        <f t="shared" si="4"/>
        <v>0</v>
      </c>
      <c r="K66" s="93">
        <f t="shared" si="1"/>
        <v>0</v>
      </c>
      <c r="L66" s="93" t="e">
        <f>SUMIFS(#REF!,#REF!,$A66,#REF!,$B66,#REF!,Keuze_DB_Nr)</f>
        <v>#REF!</v>
      </c>
      <c r="M66" s="93" t="e">
        <f>SUMIFS(#REF!,#REF!,$A66,#REF!,$B66,#REF!,Keuze_DB_Nr)</f>
        <v>#REF!</v>
      </c>
      <c r="N66" s="93" t="str">
        <f>IF($C66&lt;&gt;"",SUMIFS(#REF!,#REF!,$A66,#REF!,$B66,#REF!,Keuze_DB_Nr),"")</f>
        <v/>
      </c>
      <c r="O66" s="93" t="str">
        <f>IF($C66&lt;&gt;"",SUMIFS(#REF!,#REF!,$A66,#REF!,$B66,#REF!,Keuze_DB_Nr),"")</f>
        <v/>
      </c>
      <c r="P66" s="93">
        <f t="shared" si="5"/>
        <v>0</v>
      </c>
      <c r="Q66" s="93">
        <f t="shared" si="6"/>
        <v>0</v>
      </c>
      <c r="R66" s="93" t="e">
        <f>SUMIFS(#REF!,#REF!,$A66,#REF!,$B66,#REF!,Keuze_DB_Nr_BEO)</f>
        <v>#REF!</v>
      </c>
      <c r="S66" s="93" t="e">
        <f>SUMIFS(#REF!,#REF!,$A66,#REF!,$B66,#REF!,Keuze_DB_Nr_BEO)</f>
        <v>#REF!</v>
      </c>
      <c r="T66" s="93" t="str">
        <f>IF($C66&lt;&gt;"",SUMIFS(#REF!,#REF!,$A66,#REF!,$B66,#REF!,Keuze_DB_Nr_BEO),"")</f>
        <v/>
      </c>
      <c r="U66" s="93" t="str">
        <f>IF($C66&lt;&gt;"",SUMIFS(#REF!,#REF!,$A66,#REF!,$B66,#REF!,Keuze_DB_Nr_BEO),"")</f>
        <v/>
      </c>
      <c r="V66" s="93">
        <f t="shared" si="2"/>
        <v>0</v>
      </c>
      <c r="W66" s="93">
        <f t="shared" si="3"/>
        <v>0</v>
      </c>
    </row>
    <row r="67" spans="1:23" x14ac:dyDescent="0.25">
      <c r="A67" s="12"/>
      <c r="B67" s="12"/>
      <c r="C67" s="85" t="str" cm="1">
        <f t="array" ref="C67">IFERROR(INDEX(Tb_KostenOpties[],MATCH(B67,Tb_KostenOptiesDB[KostenOptie],0),IFERROR(MATCH(Methode_Keuze,Tb_KostenOptiesDB[#Headers],0),2)),"")</f>
        <v/>
      </c>
      <c r="D67" s="96">
        <f>IFERROR(INDEX(Tb_ProjectKosten[],MATCH($B67,Tb_ProjectKosten[Begroting],0),6),0)</f>
        <v>0</v>
      </c>
      <c r="E67" s="94" t="e">
        <f>SUMIFS(#REF!,#REF!,$A67,#REF!,$B67)</f>
        <v>#REF!</v>
      </c>
      <c r="F67" s="94" t="e">
        <f>SUMIFS(#REF!,#REF!,$A67,#REF!,$B67)</f>
        <v>#REF!</v>
      </c>
      <c r="G67" s="94" t="str">
        <f>IF(C67&lt;&gt;"",SUMIFS(#REF!,#REF!,$A67,#REF!,$B67),"")</f>
        <v/>
      </c>
      <c r="H67" s="94" t="str">
        <f>IF(C67&lt;&gt;"",SUMIFS(#REF!,#REF!,$A67,#REF!,$B67),"")</f>
        <v/>
      </c>
      <c r="I67" s="96" t="str">
        <f>IFERROR(VLOOKUP(A67,Lijsten!$AK:$AL,2,0),"")</f>
        <v/>
      </c>
      <c r="J67" s="94">
        <f t="shared" si="4"/>
        <v>0</v>
      </c>
      <c r="K67" s="94">
        <f t="shared" si="4"/>
        <v>0</v>
      </c>
      <c r="L67" s="94" t="e">
        <f>SUMIFS(#REF!,#REF!,$A67,#REF!,$B67,#REF!,Keuze_DB_Nr)</f>
        <v>#REF!</v>
      </c>
      <c r="M67" s="94" t="e">
        <f>SUMIFS(#REF!,#REF!,$A67,#REF!,$B67,#REF!,Keuze_DB_Nr)</f>
        <v>#REF!</v>
      </c>
      <c r="N67" s="94" t="str">
        <f>IF($C67&lt;&gt;"",SUMIFS(#REF!,#REF!,$A67,#REF!,$B67,#REF!,Keuze_DB_Nr),"")</f>
        <v/>
      </c>
      <c r="O67" s="94" t="str">
        <f>IF($C67&lt;&gt;"",SUMIFS(#REF!,#REF!,$A67,#REF!,$B67,#REF!,Keuze_DB_Nr),"")</f>
        <v/>
      </c>
      <c r="P67" s="94">
        <f t="shared" si="5"/>
        <v>0</v>
      </c>
      <c r="Q67" s="94">
        <f t="shared" si="6"/>
        <v>0</v>
      </c>
      <c r="R67" s="94" t="e">
        <f>SUMIFS(#REF!,#REF!,$A67,#REF!,$B67,#REF!,Keuze_DB_Nr_BEO)</f>
        <v>#REF!</v>
      </c>
      <c r="S67" s="94" t="e">
        <f>SUMIFS(#REF!,#REF!,$A67,#REF!,$B67,#REF!,Keuze_DB_Nr_BEO)</f>
        <v>#REF!</v>
      </c>
      <c r="T67" s="94" t="str">
        <f>IF($C67&lt;&gt;"",SUMIFS(#REF!,#REF!,$A67,#REF!,$B67,#REF!,Keuze_DB_Nr_BEO),"")</f>
        <v/>
      </c>
      <c r="U67" s="94" t="str">
        <f>IF($C67&lt;&gt;"",SUMIFS(#REF!,#REF!,$A67,#REF!,$B67,#REF!,Keuze_DB_Nr_BEO),"")</f>
        <v/>
      </c>
      <c r="V67" s="94">
        <f t="shared" ref="V67:V100" si="7">IFERROR($I67*(R67+T67),0)</f>
        <v>0</v>
      </c>
      <c r="W67" s="94">
        <f t="shared" ref="W67:W100" si="8">IFERROR($I67*(S67+U67),0)</f>
        <v>0</v>
      </c>
    </row>
    <row r="68" spans="1:23" x14ac:dyDescent="0.25">
      <c r="A68" s="63"/>
      <c r="B68" s="63"/>
      <c r="C68" s="84" t="str" cm="1">
        <f t="array" ref="C68">IFERROR(INDEX(Tb_KostenOpties[],MATCH(B68,Tb_KostenOptiesDB[KostenOptie],0),IFERROR(MATCH(Methode_Keuze,Tb_KostenOptiesDB[#Headers],0),2)),"")</f>
        <v/>
      </c>
      <c r="D68" s="95">
        <f>IFERROR(INDEX(Tb_ProjectKosten[],MATCH($B68,Tb_ProjectKosten[Begroting],0),6),0)</f>
        <v>0</v>
      </c>
      <c r="E68" s="93" t="e">
        <f>SUMIFS(#REF!,#REF!,$A68,#REF!,$B68)</f>
        <v>#REF!</v>
      </c>
      <c r="F68" s="93" t="e">
        <f>SUMIFS(#REF!,#REF!,$A68,#REF!,$B68)</f>
        <v>#REF!</v>
      </c>
      <c r="G68" s="93" t="str">
        <f>IF(C68&lt;&gt;"",SUMIFS(#REF!,#REF!,$A68,#REF!,$B68),"")</f>
        <v/>
      </c>
      <c r="H68" s="93" t="str">
        <f>IF(C68&lt;&gt;"",SUMIFS(#REF!,#REF!,$A68,#REF!,$B68),"")</f>
        <v/>
      </c>
      <c r="I68" s="95" t="str">
        <f>IFERROR(VLOOKUP(A68,Lijsten!$AK:$AL,2,0),"")</f>
        <v/>
      </c>
      <c r="J68" s="93">
        <f t="shared" si="4"/>
        <v>0</v>
      </c>
      <c r="K68" s="93">
        <f t="shared" si="4"/>
        <v>0</v>
      </c>
      <c r="L68" s="93" t="e">
        <f>SUMIFS(#REF!,#REF!,$A68,#REF!,$B68,#REF!,Keuze_DB_Nr)</f>
        <v>#REF!</v>
      </c>
      <c r="M68" s="93" t="e">
        <f>SUMIFS(#REF!,#REF!,$A68,#REF!,$B68,#REF!,Keuze_DB_Nr)</f>
        <v>#REF!</v>
      </c>
      <c r="N68" s="93" t="str">
        <f>IF($C68&lt;&gt;"",SUMIFS(#REF!,#REF!,$A68,#REF!,$B68,#REF!,Keuze_DB_Nr),"")</f>
        <v/>
      </c>
      <c r="O68" s="93" t="str">
        <f>IF($C68&lt;&gt;"",SUMIFS(#REF!,#REF!,$A68,#REF!,$B68,#REF!,Keuze_DB_Nr),"")</f>
        <v/>
      </c>
      <c r="P68" s="93">
        <f t="shared" si="5"/>
        <v>0</v>
      </c>
      <c r="Q68" s="93">
        <f t="shared" si="6"/>
        <v>0</v>
      </c>
      <c r="R68" s="93" t="e">
        <f>SUMIFS(#REF!,#REF!,$A68,#REF!,$B68,#REF!,Keuze_DB_Nr_BEO)</f>
        <v>#REF!</v>
      </c>
      <c r="S68" s="93" t="e">
        <f>SUMIFS(#REF!,#REF!,$A68,#REF!,$B68,#REF!,Keuze_DB_Nr_BEO)</f>
        <v>#REF!</v>
      </c>
      <c r="T68" s="93" t="str">
        <f>IF($C68&lt;&gt;"",SUMIFS(#REF!,#REF!,$A68,#REF!,$B68,#REF!,Keuze_DB_Nr_BEO),"")</f>
        <v/>
      </c>
      <c r="U68" s="93" t="str">
        <f>IF($C68&lt;&gt;"",SUMIFS(#REF!,#REF!,$A68,#REF!,$B68,#REF!,Keuze_DB_Nr_BEO),"")</f>
        <v/>
      </c>
      <c r="V68" s="93">
        <f t="shared" si="7"/>
        <v>0</v>
      </c>
      <c r="W68" s="93">
        <f t="shared" si="8"/>
        <v>0</v>
      </c>
    </row>
    <row r="69" spans="1:23" x14ac:dyDescent="0.25">
      <c r="A69" s="12"/>
      <c r="B69" s="12"/>
      <c r="C69" s="85" t="str" cm="1">
        <f t="array" ref="C69">IFERROR(INDEX(Tb_KostenOpties[],MATCH(B69,Tb_KostenOptiesDB[KostenOptie],0),IFERROR(MATCH(Methode_Keuze,Tb_KostenOptiesDB[#Headers],0),2)),"")</f>
        <v/>
      </c>
      <c r="D69" s="96">
        <f>IFERROR(INDEX(Tb_ProjectKosten[],MATCH($B69,Tb_ProjectKosten[Begroting],0),6),0)</f>
        <v>0</v>
      </c>
      <c r="E69" s="94" t="e">
        <f>SUMIFS(#REF!,#REF!,$A69,#REF!,$B69)</f>
        <v>#REF!</v>
      </c>
      <c r="F69" s="94" t="e">
        <f>SUMIFS(#REF!,#REF!,$A69,#REF!,$B69)</f>
        <v>#REF!</v>
      </c>
      <c r="G69" s="94" t="str">
        <f>IF(C69&lt;&gt;"",SUMIFS(#REF!,#REF!,$A69,#REF!,$B69),"")</f>
        <v/>
      </c>
      <c r="H69" s="94" t="str">
        <f>IF(C69&lt;&gt;"",SUMIFS(#REF!,#REF!,$A69,#REF!,$B69),"")</f>
        <v/>
      </c>
      <c r="I69" s="96" t="str">
        <f>IFERROR(VLOOKUP(A69,Lijsten!$AK:$AL,2,0),"")</f>
        <v/>
      </c>
      <c r="J69" s="94">
        <f t="shared" ref="J69:K100" si="9">IFERROR($I69*(E69+G69),0)</f>
        <v>0</v>
      </c>
      <c r="K69" s="94">
        <f t="shared" si="9"/>
        <v>0</v>
      </c>
      <c r="L69" s="94" t="e">
        <f>SUMIFS(#REF!,#REF!,$A69,#REF!,$B69,#REF!,Keuze_DB_Nr)</f>
        <v>#REF!</v>
      </c>
      <c r="M69" s="94" t="e">
        <f>SUMIFS(#REF!,#REF!,$A69,#REF!,$B69,#REF!,Keuze_DB_Nr)</f>
        <v>#REF!</v>
      </c>
      <c r="N69" s="94" t="str">
        <f>IF($C69&lt;&gt;"",SUMIFS(#REF!,#REF!,$A69,#REF!,$B69,#REF!,Keuze_DB_Nr),"")</f>
        <v/>
      </c>
      <c r="O69" s="94" t="str">
        <f>IF($C69&lt;&gt;"",SUMIFS(#REF!,#REF!,$A69,#REF!,$B69,#REF!,Keuze_DB_Nr),"")</f>
        <v/>
      </c>
      <c r="P69" s="94">
        <f t="shared" si="5"/>
        <v>0</v>
      </c>
      <c r="Q69" s="94">
        <f t="shared" si="6"/>
        <v>0</v>
      </c>
      <c r="R69" s="94" t="e">
        <f>SUMIFS(#REF!,#REF!,$A69,#REF!,$B69,#REF!,Keuze_DB_Nr_BEO)</f>
        <v>#REF!</v>
      </c>
      <c r="S69" s="94" t="e">
        <f>SUMIFS(#REF!,#REF!,$A69,#REF!,$B69,#REF!,Keuze_DB_Nr_BEO)</f>
        <v>#REF!</v>
      </c>
      <c r="T69" s="94" t="str">
        <f>IF($C69&lt;&gt;"",SUMIFS(#REF!,#REF!,$A69,#REF!,$B69,#REF!,Keuze_DB_Nr_BEO),"")</f>
        <v/>
      </c>
      <c r="U69" s="94" t="str">
        <f>IF($C69&lt;&gt;"",SUMIFS(#REF!,#REF!,$A69,#REF!,$B69,#REF!,Keuze_DB_Nr_BEO),"")</f>
        <v/>
      </c>
      <c r="V69" s="94">
        <f t="shared" si="7"/>
        <v>0</v>
      </c>
      <c r="W69" s="94">
        <f t="shared" si="8"/>
        <v>0</v>
      </c>
    </row>
    <row r="70" spans="1:23" x14ac:dyDescent="0.25">
      <c r="A70" s="63"/>
      <c r="B70" s="63"/>
      <c r="C70" s="84" t="str" cm="1">
        <f t="array" ref="C70">IFERROR(INDEX(Tb_KostenOpties[],MATCH(B70,Tb_KostenOptiesDB[KostenOptie],0),IFERROR(MATCH(Methode_Keuze,Tb_KostenOptiesDB[#Headers],0),2)),"")</f>
        <v/>
      </c>
      <c r="D70" s="95">
        <f>IFERROR(INDEX(Tb_ProjectKosten[],MATCH($B70,Tb_ProjectKosten[Begroting],0),6),0)</f>
        <v>0</v>
      </c>
      <c r="E70" s="93" t="e">
        <f>SUMIFS(#REF!,#REF!,$A70,#REF!,$B70)</f>
        <v>#REF!</v>
      </c>
      <c r="F70" s="93" t="e">
        <f>SUMIFS(#REF!,#REF!,$A70,#REF!,$B70)</f>
        <v>#REF!</v>
      </c>
      <c r="G70" s="93" t="str">
        <f>IF(C70&lt;&gt;"",SUMIFS(#REF!,#REF!,$A70,#REF!,$B70),"")</f>
        <v/>
      </c>
      <c r="H70" s="93" t="str">
        <f>IF(C70&lt;&gt;"",SUMIFS(#REF!,#REF!,$A70,#REF!,$B70),"")</f>
        <v/>
      </c>
      <c r="I70" s="95" t="str">
        <f>IFERROR(VLOOKUP(A70,Lijsten!$AK:$AL,2,0),"")</f>
        <v/>
      </c>
      <c r="J70" s="93">
        <f t="shared" si="9"/>
        <v>0</v>
      </c>
      <c r="K70" s="93">
        <f t="shared" si="9"/>
        <v>0</v>
      </c>
      <c r="L70" s="93" t="e">
        <f>SUMIFS(#REF!,#REF!,$A70,#REF!,$B70,#REF!,Keuze_DB_Nr)</f>
        <v>#REF!</v>
      </c>
      <c r="M70" s="93" t="e">
        <f>SUMIFS(#REF!,#REF!,$A70,#REF!,$B70,#REF!,Keuze_DB_Nr)</f>
        <v>#REF!</v>
      </c>
      <c r="N70" s="93" t="str">
        <f>IF($C70&lt;&gt;"",SUMIFS(#REF!,#REF!,$A70,#REF!,$B70,#REF!,Keuze_DB_Nr),"")</f>
        <v/>
      </c>
      <c r="O70" s="93" t="str">
        <f>IF($C70&lt;&gt;"",SUMIFS(#REF!,#REF!,$A70,#REF!,$B70,#REF!,Keuze_DB_Nr),"")</f>
        <v/>
      </c>
      <c r="P70" s="93">
        <f t="shared" ref="P70:P99" si="10">IFERROR($I70*(L70+N70),0)</f>
        <v>0</v>
      </c>
      <c r="Q70" s="93">
        <f t="shared" ref="Q70:Q99" si="11">IFERROR($I70*(M70+O70),0)</f>
        <v>0</v>
      </c>
      <c r="R70" s="93" t="e">
        <f>SUMIFS(#REF!,#REF!,$A70,#REF!,$B70,#REF!,Keuze_DB_Nr_BEO)</f>
        <v>#REF!</v>
      </c>
      <c r="S70" s="93" t="e">
        <f>SUMIFS(#REF!,#REF!,$A70,#REF!,$B70,#REF!,Keuze_DB_Nr_BEO)</f>
        <v>#REF!</v>
      </c>
      <c r="T70" s="93" t="str">
        <f>IF($C70&lt;&gt;"",SUMIFS(#REF!,#REF!,$A70,#REF!,$B70,#REF!,Keuze_DB_Nr_BEO),"")</f>
        <v/>
      </c>
      <c r="U70" s="93" t="str">
        <f>IF($C70&lt;&gt;"",SUMIFS(#REF!,#REF!,$A70,#REF!,$B70,#REF!,Keuze_DB_Nr_BEO),"")</f>
        <v/>
      </c>
      <c r="V70" s="93">
        <f t="shared" si="7"/>
        <v>0</v>
      </c>
      <c r="W70" s="93">
        <f t="shared" si="8"/>
        <v>0</v>
      </c>
    </row>
    <row r="71" spans="1:23" x14ac:dyDescent="0.25">
      <c r="A71" s="12"/>
      <c r="B71" s="12"/>
      <c r="C71" s="85" t="str" cm="1">
        <f t="array" ref="C71">IFERROR(INDEX(Tb_KostenOpties[],MATCH(B71,Tb_KostenOptiesDB[KostenOptie],0),IFERROR(MATCH(Methode_Keuze,Tb_KostenOptiesDB[#Headers],0),2)),"")</f>
        <v/>
      </c>
      <c r="D71" s="96">
        <f>IFERROR(INDEX(Tb_ProjectKosten[],MATCH($B71,Tb_ProjectKosten[Begroting],0),6),0)</f>
        <v>0</v>
      </c>
      <c r="E71" s="94" t="e">
        <f>SUMIFS(#REF!,#REF!,$A71,#REF!,$B71)</f>
        <v>#REF!</v>
      </c>
      <c r="F71" s="94" t="e">
        <f>SUMIFS(#REF!,#REF!,$A71,#REF!,$B71)</f>
        <v>#REF!</v>
      </c>
      <c r="G71" s="94" t="str">
        <f>IF(C71&lt;&gt;"",SUMIFS(#REF!,#REF!,$A71,#REF!,$B71),"")</f>
        <v/>
      </c>
      <c r="H71" s="94" t="str">
        <f>IF(C71&lt;&gt;"",SUMIFS(#REF!,#REF!,$A71,#REF!,$B71),"")</f>
        <v/>
      </c>
      <c r="I71" s="96" t="str">
        <f>IFERROR(VLOOKUP(A71,Lijsten!$AK:$AL,2,0),"")</f>
        <v/>
      </c>
      <c r="J71" s="94">
        <f t="shared" si="9"/>
        <v>0</v>
      </c>
      <c r="K71" s="94">
        <f t="shared" si="9"/>
        <v>0</v>
      </c>
      <c r="L71" s="94" t="e">
        <f>SUMIFS(#REF!,#REF!,$A71,#REF!,$B71,#REF!,Keuze_DB_Nr)</f>
        <v>#REF!</v>
      </c>
      <c r="M71" s="94" t="e">
        <f>SUMIFS(#REF!,#REF!,$A71,#REF!,$B71,#REF!,Keuze_DB_Nr)</f>
        <v>#REF!</v>
      </c>
      <c r="N71" s="94" t="str">
        <f>IF($C71&lt;&gt;"",SUMIFS(#REF!,#REF!,$A71,#REF!,$B71,#REF!,Keuze_DB_Nr),"")</f>
        <v/>
      </c>
      <c r="O71" s="94" t="str">
        <f>IF($C71&lt;&gt;"",SUMIFS(#REF!,#REF!,$A71,#REF!,$B71,#REF!,Keuze_DB_Nr),"")</f>
        <v/>
      </c>
      <c r="P71" s="94">
        <f t="shared" si="10"/>
        <v>0</v>
      </c>
      <c r="Q71" s="94">
        <f t="shared" si="11"/>
        <v>0</v>
      </c>
      <c r="R71" s="94" t="e">
        <f>SUMIFS(#REF!,#REF!,$A71,#REF!,$B71,#REF!,Keuze_DB_Nr_BEO)</f>
        <v>#REF!</v>
      </c>
      <c r="S71" s="94" t="e">
        <f>SUMIFS(#REF!,#REF!,$A71,#REF!,$B71,#REF!,Keuze_DB_Nr_BEO)</f>
        <v>#REF!</v>
      </c>
      <c r="T71" s="94" t="str">
        <f>IF($C71&lt;&gt;"",SUMIFS(#REF!,#REF!,$A71,#REF!,$B71,#REF!,Keuze_DB_Nr_BEO),"")</f>
        <v/>
      </c>
      <c r="U71" s="94" t="str">
        <f>IF($C71&lt;&gt;"",SUMIFS(#REF!,#REF!,$A71,#REF!,$B71,#REF!,Keuze_DB_Nr_BEO),"")</f>
        <v/>
      </c>
      <c r="V71" s="94">
        <f t="shared" si="7"/>
        <v>0</v>
      </c>
      <c r="W71" s="94">
        <f t="shared" si="8"/>
        <v>0</v>
      </c>
    </row>
    <row r="72" spans="1:23" x14ac:dyDescent="0.25">
      <c r="A72" s="63"/>
      <c r="B72" s="63"/>
      <c r="C72" s="84" t="str" cm="1">
        <f t="array" ref="C72">IFERROR(INDEX(Tb_KostenOpties[],MATCH(B72,Tb_KostenOptiesDB[KostenOptie],0),IFERROR(MATCH(Methode_Keuze,Tb_KostenOptiesDB[#Headers],0),2)),"")</f>
        <v/>
      </c>
      <c r="D72" s="95">
        <f>IFERROR(INDEX(Tb_ProjectKosten[],MATCH($B72,Tb_ProjectKosten[Begroting],0),6),0)</f>
        <v>0</v>
      </c>
      <c r="E72" s="93" t="e">
        <f>SUMIFS(#REF!,#REF!,$A72,#REF!,$B72)</f>
        <v>#REF!</v>
      </c>
      <c r="F72" s="93" t="e">
        <f>SUMIFS(#REF!,#REF!,$A72,#REF!,$B72)</f>
        <v>#REF!</v>
      </c>
      <c r="G72" s="93" t="str">
        <f>IF(C72&lt;&gt;"",SUMIFS(#REF!,#REF!,$A72,#REF!,$B72),"")</f>
        <v/>
      </c>
      <c r="H72" s="93" t="str">
        <f>IF(C72&lt;&gt;"",SUMIFS(#REF!,#REF!,$A72,#REF!,$B72),"")</f>
        <v/>
      </c>
      <c r="I72" s="95" t="str">
        <f>IFERROR(VLOOKUP(A72,Lijsten!$AK:$AL,2,0),"")</f>
        <v/>
      </c>
      <c r="J72" s="93">
        <f t="shared" si="9"/>
        <v>0</v>
      </c>
      <c r="K72" s="93">
        <f t="shared" si="9"/>
        <v>0</v>
      </c>
      <c r="L72" s="93" t="e">
        <f>SUMIFS(#REF!,#REF!,$A72,#REF!,$B72,#REF!,Keuze_DB_Nr)</f>
        <v>#REF!</v>
      </c>
      <c r="M72" s="93" t="e">
        <f>SUMIFS(#REF!,#REF!,$A72,#REF!,$B72,#REF!,Keuze_DB_Nr)</f>
        <v>#REF!</v>
      </c>
      <c r="N72" s="93" t="str">
        <f>IF($C72&lt;&gt;"",SUMIFS(#REF!,#REF!,$A72,#REF!,$B72,#REF!,Keuze_DB_Nr),"")</f>
        <v/>
      </c>
      <c r="O72" s="93" t="str">
        <f>IF($C72&lt;&gt;"",SUMIFS(#REF!,#REF!,$A72,#REF!,$B72,#REF!,Keuze_DB_Nr),"")</f>
        <v/>
      </c>
      <c r="P72" s="93">
        <f t="shared" si="10"/>
        <v>0</v>
      </c>
      <c r="Q72" s="93">
        <f t="shared" si="11"/>
        <v>0</v>
      </c>
      <c r="R72" s="93" t="e">
        <f>SUMIFS(#REF!,#REF!,$A72,#REF!,$B72,#REF!,Keuze_DB_Nr_BEO)</f>
        <v>#REF!</v>
      </c>
      <c r="S72" s="93" t="e">
        <f>SUMIFS(#REF!,#REF!,$A72,#REF!,$B72,#REF!,Keuze_DB_Nr_BEO)</f>
        <v>#REF!</v>
      </c>
      <c r="T72" s="93" t="str">
        <f>IF($C72&lt;&gt;"",SUMIFS(#REF!,#REF!,$A72,#REF!,$B72,#REF!,Keuze_DB_Nr_BEO),"")</f>
        <v/>
      </c>
      <c r="U72" s="93" t="str">
        <f>IF($C72&lt;&gt;"",SUMIFS(#REF!,#REF!,$A72,#REF!,$B72,#REF!,Keuze_DB_Nr_BEO),"")</f>
        <v/>
      </c>
      <c r="V72" s="93">
        <f t="shared" si="7"/>
        <v>0</v>
      </c>
      <c r="W72" s="93">
        <f t="shared" si="8"/>
        <v>0</v>
      </c>
    </row>
    <row r="73" spans="1:23" x14ac:dyDescent="0.25">
      <c r="A73" s="12"/>
      <c r="B73" s="12"/>
      <c r="C73" s="85" t="str" cm="1">
        <f t="array" ref="C73">IFERROR(INDEX(Tb_KostenOpties[],MATCH(B73,Tb_KostenOptiesDB[KostenOptie],0),IFERROR(MATCH(Methode_Keuze,Tb_KostenOptiesDB[#Headers],0),2)),"")</f>
        <v/>
      </c>
      <c r="D73" s="96">
        <f>IFERROR(INDEX(Tb_ProjectKosten[],MATCH($B73,Tb_ProjectKosten[Begroting],0),6),0)</f>
        <v>0</v>
      </c>
      <c r="E73" s="94" t="e">
        <f>SUMIFS(#REF!,#REF!,$A73,#REF!,$B73)</f>
        <v>#REF!</v>
      </c>
      <c r="F73" s="94" t="e">
        <f>SUMIFS(#REF!,#REF!,$A73,#REF!,$B73)</f>
        <v>#REF!</v>
      </c>
      <c r="G73" s="94" t="str">
        <f>IF(C73&lt;&gt;"",SUMIFS(#REF!,#REF!,$A73,#REF!,$B73),"")</f>
        <v/>
      </c>
      <c r="H73" s="94" t="str">
        <f>IF(C73&lt;&gt;"",SUMIFS(#REF!,#REF!,$A73,#REF!,$B73),"")</f>
        <v/>
      </c>
      <c r="I73" s="96" t="str">
        <f>IFERROR(VLOOKUP(A73,Lijsten!$AK:$AL,2,0),"")</f>
        <v/>
      </c>
      <c r="J73" s="94">
        <f t="shared" si="9"/>
        <v>0</v>
      </c>
      <c r="K73" s="94">
        <f t="shared" si="9"/>
        <v>0</v>
      </c>
      <c r="L73" s="94" t="e">
        <f>SUMIFS(#REF!,#REF!,$A73,#REF!,$B73,#REF!,Keuze_DB_Nr)</f>
        <v>#REF!</v>
      </c>
      <c r="M73" s="94" t="e">
        <f>SUMIFS(#REF!,#REF!,$A73,#REF!,$B73,#REF!,Keuze_DB_Nr)</f>
        <v>#REF!</v>
      </c>
      <c r="N73" s="94" t="str">
        <f>IF($C73&lt;&gt;"",SUMIFS(#REF!,#REF!,$A73,#REF!,$B73,#REF!,Keuze_DB_Nr),"")</f>
        <v/>
      </c>
      <c r="O73" s="94" t="str">
        <f>IF($C73&lt;&gt;"",SUMIFS(#REF!,#REF!,$A73,#REF!,$B73,#REF!,Keuze_DB_Nr),"")</f>
        <v/>
      </c>
      <c r="P73" s="94">
        <f t="shared" si="10"/>
        <v>0</v>
      </c>
      <c r="Q73" s="94">
        <f t="shared" si="11"/>
        <v>0</v>
      </c>
      <c r="R73" s="94" t="e">
        <f>SUMIFS(#REF!,#REF!,$A73,#REF!,$B73,#REF!,Keuze_DB_Nr_BEO)</f>
        <v>#REF!</v>
      </c>
      <c r="S73" s="94" t="e">
        <f>SUMIFS(#REF!,#REF!,$A73,#REF!,$B73,#REF!,Keuze_DB_Nr_BEO)</f>
        <v>#REF!</v>
      </c>
      <c r="T73" s="94" t="str">
        <f>IF($C73&lt;&gt;"",SUMIFS(#REF!,#REF!,$A73,#REF!,$B73,#REF!,Keuze_DB_Nr_BEO),"")</f>
        <v/>
      </c>
      <c r="U73" s="94" t="str">
        <f>IF($C73&lt;&gt;"",SUMIFS(#REF!,#REF!,$A73,#REF!,$B73,#REF!,Keuze_DB_Nr_BEO),"")</f>
        <v/>
      </c>
      <c r="V73" s="94">
        <f t="shared" si="7"/>
        <v>0</v>
      </c>
      <c r="W73" s="94">
        <f t="shared" si="8"/>
        <v>0</v>
      </c>
    </row>
    <row r="74" spans="1:23" x14ac:dyDescent="0.25">
      <c r="A74" s="63"/>
      <c r="B74" s="63"/>
      <c r="C74" s="84" t="str" cm="1">
        <f t="array" ref="C74">IFERROR(INDEX(Tb_KostenOpties[],MATCH(B74,Tb_KostenOptiesDB[KostenOptie],0),IFERROR(MATCH(Methode_Keuze,Tb_KostenOptiesDB[#Headers],0),2)),"")</f>
        <v/>
      </c>
      <c r="D74" s="95">
        <f>IFERROR(INDEX(Tb_ProjectKosten[],MATCH($B74,Tb_ProjectKosten[Begroting],0),6),0)</f>
        <v>0</v>
      </c>
      <c r="E74" s="93" t="e">
        <f>SUMIFS(#REF!,#REF!,$A74,#REF!,$B74)</f>
        <v>#REF!</v>
      </c>
      <c r="F74" s="93" t="e">
        <f>SUMIFS(#REF!,#REF!,$A74,#REF!,$B74)</f>
        <v>#REF!</v>
      </c>
      <c r="G74" s="93" t="str">
        <f>IF(C74&lt;&gt;"",SUMIFS(#REF!,#REF!,$A74,#REF!,$B74),"")</f>
        <v/>
      </c>
      <c r="H74" s="93" t="str">
        <f>IF(C74&lt;&gt;"",SUMIFS(#REF!,#REF!,$A74,#REF!,$B74),"")</f>
        <v/>
      </c>
      <c r="I74" s="95" t="str">
        <f>IFERROR(VLOOKUP(A74,Lijsten!$AK:$AL,2,0),"")</f>
        <v/>
      </c>
      <c r="J74" s="93">
        <f t="shared" si="9"/>
        <v>0</v>
      </c>
      <c r="K74" s="93">
        <f t="shared" si="9"/>
        <v>0</v>
      </c>
      <c r="L74" s="93" t="e">
        <f>SUMIFS(#REF!,#REF!,$A74,#REF!,$B74,#REF!,Keuze_DB_Nr)</f>
        <v>#REF!</v>
      </c>
      <c r="M74" s="93" t="e">
        <f>SUMIFS(#REF!,#REF!,$A74,#REF!,$B74,#REF!,Keuze_DB_Nr)</f>
        <v>#REF!</v>
      </c>
      <c r="N74" s="93" t="str">
        <f>IF($C74&lt;&gt;"",SUMIFS(#REF!,#REF!,$A74,#REF!,$B74,#REF!,Keuze_DB_Nr),"")</f>
        <v/>
      </c>
      <c r="O74" s="93" t="str">
        <f>IF($C74&lt;&gt;"",SUMIFS(#REF!,#REF!,$A74,#REF!,$B74,#REF!,Keuze_DB_Nr),"")</f>
        <v/>
      </c>
      <c r="P74" s="93">
        <f t="shared" si="10"/>
        <v>0</v>
      </c>
      <c r="Q74" s="93">
        <f t="shared" si="11"/>
        <v>0</v>
      </c>
      <c r="R74" s="93" t="e">
        <f>SUMIFS(#REF!,#REF!,$A74,#REF!,$B74,#REF!,Keuze_DB_Nr_BEO)</f>
        <v>#REF!</v>
      </c>
      <c r="S74" s="93" t="e">
        <f>SUMIFS(#REF!,#REF!,$A74,#REF!,$B74,#REF!,Keuze_DB_Nr_BEO)</f>
        <v>#REF!</v>
      </c>
      <c r="T74" s="93" t="str">
        <f>IF($C74&lt;&gt;"",SUMIFS(#REF!,#REF!,$A74,#REF!,$B74,#REF!,Keuze_DB_Nr_BEO),"")</f>
        <v/>
      </c>
      <c r="U74" s="93" t="str">
        <f>IF($C74&lt;&gt;"",SUMIFS(#REF!,#REF!,$A74,#REF!,$B74,#REF!,Keuze_DB_Nr_BEO),"")</f>
        <v/>
      </c>
      <c r="V74" s="93">
        <f t="shared" si="7"/>
        <v>0</v>
      </c>
      <c r="W74" s="93">
        <f t="shared" si="8"/>
        <v>0</v>
      </c>
    </row>
    <row r="75" spans="1:23" x14ac:dyDescent="0.25">
      <c r="A75" s="12"/>
      <c r="B75" s="12"/>
      <c r="C75" s="85" t="str" cm="1">
        <f t="array" ref="C75">IFERROR(INDEX(Tb_KostenOpties[],MATCH(B75,Tb_KostenOptiesDB[KostenOptie],0),IFERROR(MATCH(Methode_Keuze,Tb_KostenOptiesDB[#Headers],0),2)),"")</f>
        <v/>
      </c>
      <c r="D75" s="96">
        <f>IFERROR(INDEX(Tb_ProjectKosten[],MATCH($B75,Tb_ProjectKosten[Begroting],0),6),0)</f>
        <v>0</v>
      </c>
      <c r="E75" s="94" t="e">
        <f>SUMIFS(#REF!,#REF!,$A75,#REF!,$B75)</f>
        <v>#REF!</v>
      </c>
      <c r="F75" s="94" t="e">
        <f>SUMIFS(#REF!,#REF!,$A75,#REF!,$B75)</f>
        <v>#REF!</v>
      </c>
      <c r="G75" s="94" t="str">
        <f>IF(C75&lt;&gt;"",SUMIFS(#REF!,#REF!,$A75,#REF!,$B75),"")</f>
        <v/>
      </c>
      <c r="H75" s="94" t="str">
        <f>IF(C75&lt;&gt;"",SUMIFS(#REF!,#REF!,$A75,#REF!,$B75),"")</f>
        <v/>
      </c>
      <c r="I75" s="96" t="str">
        <f>IFERROR(VLOOKUP(A75,Lijsten!$AK:$AL,2,0),"")</f>
        <v/>
      </c>
      <c r="J75" s="94">
        <f t="shared" si="9"/>
        <v>0</v>
      </c>
      <c r="K75" s="94">
        <f t="shared" si="9"/>
        <v>0</v>
      </c>
      <c r="L75" s="94" t="e">
        <f>SUMIFS(#REF!,#REF!,$A75,#REF!,$B75,#REF!,Keuze_DB_Nr)</f>
        <v>#REF!</v>
      </c>
      <c r="M75" s="94" t="e">
        <f>SUMIFS(#REF!,#REF!,$A75,#REF!,$B75,#REF!,Keuze_DB_Nr)</f>
        <v>#REF!</v>
      </c>
      <c r="N75" s="94" t="str">
        <f>IF($C75&lt;&gt;"",SUMIFS(#REF!,#REF!,$A75,#REF!,$B75,#REF!,Keuze_DB_Nr),"")</f>
        <v/>
      </c>
      <c r="O75" s="94" t="str">
        <f>IF($C75&lt;&gt;"",SUMIFS(#REF!,#REF!,$A75,#REF!,$B75,#REF!,Keuze_DB_Nr),"")</f>
        <v/>
      </c>
      <c r="P75" s="94">
        <f t="shared" si="10"/>
        <v>0</v>
      </c>
      <c r="Q75" s="94">
        <f t="shared" si="11"/>
        <v>0</v>
      </c>
      <c r="R75" s="94" t="e">
        <f>SUMIFS(#REF!,#REF!,$A75,#REF!,$B75,#REF!,Keuze_DB_Nr_BEO)</f>
        <v>#REF!</v>
      </c>
      <c r="S75" s="94" t="e">
        <f>SUMIFS(#REF!,#REF!,$A75,#REF!,$B75,#REF!,Keuze_DB_Nr_BEO)</f>
        <v>#REF!</v>
      </c>
      <c r="T75" s="94" t="str">
        <f>IF($C75&lt;&gt;"",SUMIFS(#REF!,#REF!,$A75,#REF!,$B75,#REF!,Keuze_DB_Nr_BEO),"")</f>
        <v/>
      </c>
      <c r="U75" s="94" t="str">
        <f>IF($C75&lt;&gt;"",SUMIFS(#REF!,#REF!,$A75,#REF!,$B75,#REF!,Keuze_DB_Nr_BEO),"")</f>
        <v/>
      </c>
      <c r="V75" s="94">
        <f t="shared" si="7"/>
        <v>0</v>
      </c>
      <c r="W75" s="94">
        <f t="shared" si="8"/>
        <v>0</v>
      </c>
    </row>
    <row r="76" spans="1:23" x14ac:dyDescent="0.25">
      <c r="A76" s="63"/>
      <c r="B76" s="63"/>
      <c r="C76" s="84" t="str" cm="1">
        <f t="array" ref="C76">IFERROR(INDEX(Tb_KostenOpties[],MATCH(B76,Tb_KostenOptiesDB[KostenOptie],0),IFERROR(MATCH(Methode_Keuze,Tb_KostenOptiesDB[#Headers],0),2)),"")</f>
        <v/>
      </c>
      <c r="D76" s="95">
        <f>IFERROR(INDEX(Tb_ProjectKosten[],MATCH($B76,Tb_ProjectKosten[Begroting],0),6),0)</f>
        <v>0</v>
      </c>
      <c r="E76" s="93" t="e">
        <f>SUMIFS(#REF!,#REF!,$A76,#REF!,$B76)</f>
        <v>#REF!</v>
      </c>
      <c r="F76" s="93" t="e">
        <f>SUMIFS(#REF!,#REF!,$A76,#REF!,$B76)</f>
        <v>#REF!</v>
      </c>
      <c r="G76" s="93" t="str">
        <f>IF(C76&lt;&gt;"",SUMIFS(#REF!,#REF!,$A76,#REF!,$B76),"")</f>
        <v/>
      </c>
      <c r="H76" s="93" t="str">
        <f>IF(C76&lt;&gt;"",SUMIFS(#REF!,#REF!,$A76,#REF!,$B76),"")</f>
        <v/>
      </c>
      <c r="I76" s="95" t="str">
        <f>IFERROR(VLOOKUP(A76,Lijsten!$AK:$AL,2,0),"")</f>
        <v/>
      </c>
      <c r="J76" s="93">
        <f t="shared" si="9"/>
        <v>0</v>
      </c>
      <c r="K76" s="93">
        <f t="shared" si="9"/>
        <v>0</v>
      </c>
      <c r="L76" s="93" t="e">
        <f>SUMIFS(#REF!,#REF!,$A76,#REF!,$B76,#REF!,Keuze_DB_Nr)</f>
        <v>#REF!</v>
      </c>
      <c r="M76" s="93" t="e">
        <f>SUMIFS(#REF!,#REF!,$A76,#REF!,$B76,#REF!,Keuze_DB_Nr)</f>
        <v>#REF!</v>
      </c>
      <c r="N76" s="93" t="str">
        <f>IF($C76&lt;&gt;"",SUMIFS(#REF!,#REF!,$A76,#REF!,$B76,#REF!,Keuze_DB_Nr),"")</f>
        <v/>
      </c>
      <c r="O76" s="93" t="str">
        <f>IF($C76&lt;&gt;"",SUMIFS(#REF!,#REF!,$A76,#REF!,$B76,#REF!,Keuze_DB_Nr),"")</f>
        <v/>
      </c>
      <c r="P76" s="93">
        <f t="shared" si="10"/>
        <v>0</v>
      </c>
      <c r="Q76" s="93">
        <f t="shared" si="11"/>
        <v>0</v>
      </c>
      <c r="R76" s="93" t="e">
        <f>SUMIFS(#REF!,#REF!,$A76,#REF!,$B76,#REF!,Keuze_DB_Nr_BEO)</f>
        <v>#REF!</v>
      </c>
      <c r="S76" s="93" t="e">
        <f>SUMIFS(#REF!,#REF!,$A76,#REF!,$B76,#REF!,Keuze_DB_Nr_BEO)</f>
        <v>#REF!</v>
      </c>
      <c r="T76" s="93" t="str">
        <f>IF($C76&lt;&gt;"",SUMIFS(#REF!,#REF!,$A76,#REF!,$B76,#REF!,Keuze_DB_Nr_BEO),"")</f>
        <v/>
      </c>
      <c r="U76" s="93" t="str">
        <f>IF($C76&lt;&gt;"",SUMIFS(#REF!,#REF!,$A76,#REF!,$B76,#REF!,Keuze_DB_Nr_BEO),"")</f>
        <v/>
      </c>
      <c r="V76" s="93">
        <f t="shared" si="7"/>
        <v>0</v>
      </c>
      <c r="W76" s="93">
        <f t="shared" si="8"/>
        <v>0</v>
      </c>
    </row>
    <row r="77" spans="1:23" x14ac:dyDescent="0.25">
      <c r="A77" s="12"/>
      <c r="B77" s="12"/>
      <c r="C77" s="85" t="str" cm="1">
        <f t="array" ref="C77">IFERROR(INDEX(Tb_KostenOpties[],MATCH(B77,Tb_KostenOptiesDB[KostenOptie],0),IFERROR(MATCH(Methode_Keuze,Tb_KostenOptiesDB[#Headers],0),2)),"")</f>
        <v/>
      </c>
      <c r="D77" s="96">
        <f>IFERROR(INDEX(Tb_ProjectKosten[],MATCH($B77,Tb_ProjectKosten[Begroting],0),6),0)</f>
        <v>0</v>
      </c>
      <c r="E77" s="94" t="e">
        <f>SUMIFS(#REF!,#REF!,$A77,#REF!,$B77)</f>
        <v>#REF!</v>
      </c>
      <c r="F77" s="94" t="e">
        <f>SUMIFS(#REF!,#REF!,$A77,#REF!,$B77)</f>
        <v>#REF!</v>
      </c>
      <c r="G77" s="94" t="str">
        <f>IF(C77&lt;&gt;"",SUMIFS(#REF!,#REF!,$A77,#REF!,$B77),"")</f>
        <v/>
      </c>
      <c r="H77" s="94" t="str">
        <f>IF(C77&lt;&gt;"",SUMIFS(#REF!,#REF!,$A77,#REF!,$B77),"")</f>
        <v/>
      </c>
      <c r="I77" s="96" t="str">
        <f>IFERROR(VLOOKUP(A77,Lijsten!$AK:$AL,2,0),"")</f>
        <v/>
      </c>
      <c r="J77" s="94">
        <f t="shared" si="9"/>
        <v>0</v>
      </c>
      <c r="K77" s="94">
        <f t="shared" si="9"/>
        <v>0</v>
      </c>
      <c r="L77" s="94" t="e">
        <f>SUMIFS(#REF!,#REF!,$A77,#REF!,$B77,#REF!,Keuze_DB_Nr)</f>
        <v>#REF!</v>
      </c>
      <c r="M77" s="94" t="e">
        <f>SUMIFS(#REF!,#REF!,$A77,#REF!,$B77,#REF!,Keuze_DB_Nr)</f>
        <v>#REF!</v>
      </c>
      <c r="N77" s="94" t="str">
        <f>IF($C77&lt;&gt;"",SUMIFS(#REF!,#REF!,$A77,#REF!,$B77,#REF!,Keuze_DB_Nr),"")</f>
        <v/>
      </c>
      <c r="O77" s="94" t="str">
        <f>IF($C77&lt;&gt;"",SUMIFS(#REF!,#REF!,$A77,#REF!,$B77,#REF!,Keuze_DB_Nr),"")</f>
        <v/>
      </c>
      <c r="P77" s="94">
        <f t="shared" si="10"/>
        <v>0</v>
      </c>
      <c r="Q77" s="94">
        <f t="shared" si="11"/>
        <v>0</v>
      </c>
      <c r="R77" s="94" t="e">
        <f>SUMIFS(#REF!,#REF!,$A77,#REF!,$B77,#REF!,Keuze_DB_Nr_BEO)</f>
        <v>#REF!</v>
      </c>
      <c r="S77" s="94" t="e">
        <f>SUMIFS(#REF!,#REF!,$A77,#REF!,$B77,#REF!,Keuze_DB_Nr_BEO)</f>
        <v>#REF!</v>
      </c>
      <c r="T77" s="94" t="str">
        <f>IF($C77&lt;&gt;"",SUMIFS(#REF!,#REF!,$A77,#REF!,$B77,#REF!,Keuze_DB_Nr_BEO),"")</f>
        <v/>
      </c>
      <c r="U77" s="94" t="str">
        <f>IF($C77&lt;&gt;"",SUMIFS(#REF!,#REF!,$A77,#REF!,$B77,#REF!,Keuze_DB_Nr_BEO),"")</f>
        <v/>
      </c>
      <c r="V77" s="94">
        <f t="shared" si="7"/>
        <v>0</v>
      </c>
      <c r="W77" s="94">
        <f t="shared" si="8"/>
        <v>0</v>
      </c>
    </row>
    <row r="78" spans="1:23" x14ac:dyDescent="0.25">
      <c r="A78" s="63"/>
      <c r="B78" s="63"/>
      <c r="C78" s="84" t="str" cm="1">
        <f t="array" ref="C78">IFERROR(INDEX(Tb_KostenOpties[],MATCH(B78,Tb_KostenOptiesDB[KostenOptie],0),IFERROR(MATCH(Methode_Keuze,Tb_KostenOptiesDB[#Headers],0),2)),"")</f>
        <v/>
      </c>
      <c r="D78" s="95">
        <f>IFERROR(INDEX(Tb_ProjectKosten[],MATCH($B78,Tb_ProjectKosten[Begroting],0),6),0)</f>
        <v>0</v>
      </c>
      <c r="E78" s="93" t="e">
        <f>SUMIFS(#REF!,#REF!,$A78,#REF!,$B78)</f>
        <v>#REF!</v>
      </c>
      <c r="F78" s="93" t="e">
        <f>SUMIFS(#REF!,#REF!,$A78,#REF!,$B78)</f>
        <v>#REF!</v>
      </c>
      <c r="G78" s="93" t="str">
        <f>IF(C78&lt;&gt;"",SUMIFS(#REF!,#REF!,$A78,#REF!,$B78),"")</f>
        <v/>
      </c>
      <c r="H78" s="93" t="str">
        <f>IF(C78&lt;&gt;"",SUMIFS(#REF!,#REF!,$A78,#REF!,$B78),"")</f>
        <v/>
      </c>
      <c r="I78" s="95" t="str">
        <f>IFERROR(VLOOKUP(A78,Lijsten!$AK:$AL,2,0),"")</f>
        <v/>
      </c>
      <c r="J78" s="93">
        <f t="shared" si="9"/>
        <v>0</v>
      </c>
      <c r="K78" s="93">
        <f t="shared" si="9"/>
        <v>0</v>
      </c>
      <c r="L78" s="93" t="e">
        <f>SUMIFS(#REF!,#REF!,$A78,#REF!,$B78,#REF!,Keuze_DB_Nr)</f>
        <v>#REF!</v>
      </c>
      <c r="M78" s="93" t="e">
        <f>SUMIFS(#REF!,#REF!,$A78,#REF!,$B78,#REF!,Keuze_DB_Nr)</f>
        <v>#REF!</v>
      </c>
      <c r="N78" s="93" t="str">
        <f>IF($C78&lt;&gt;"",SUMIFS(#REF!,#REF!,$A78,#REF!,$B78,#REF!,Keuze_DB_Nr),"")</f>
        <v/>
      </c>
      <c r="O78" s="93" t="str">
        <f>IF($C78&lt;&gt;"",SUMIFS(#REF!,#REF!,$A78,#REF!,$B78,#REF!,Keuze_DB_Nr),"")</f>
        <v/>
      </c>
      <c r="P78" s="93">
        <f t="shared" si="10"/>
        <v>0</v>
      </c>
      <c r="Q78" s="93">
        <f t="shared" si="11"/>
        <v>0</v>
      </c>
      <c r="R78" s="93" t="e">
        <f>SUMIFS(#REF!,#REF!,$A78,#REF!,$B78,#REF!,Keuze_DB_Nr_BEO)</f>
        <v>#REF!</v>
      </c>
      <c r="S78" s="93" t="e">
        <f>SUMIFS(#REF!,#REF!,$A78,#REF!,$B78,#REF!,Keuze_DB_Nr_BEO)</f>
        <v>#REF!</v>
      </c>
      <c r="T78" s="93" t="str">
        <f>IF($C78&lt;&gt;"",SUMIFS(#REF!,#REF!,$A78,#REF!,$B78,#REF!,Keuze_DB_Nr_BEO),"")</f>
        <v/>
      </c>
      <c r="U78" s="93" t="str">
        <f>IF($C78&lt;&gt;"",SUMIFS(#REF!,#REF!,$A78,#REF!,$B78,#REF!,Keuze_DB_Nr_BEO),"")</f>
        <v/>
      </c>
      <c r="V78" s="93">
        <f t="shared" si="7"/>
        <v>0</v>
      </c>
      <c r="W78" s="93">
        <f t="shared" si="8"/>
        <v>0</v>
      </c>
    </row>
    <row r="79" spans="1:23" x14ac:dyDescent="0.25">
      <c r="A79" s="12"/>
      <c r="B79" s="12"/>
      <c r="C79" s="85" t="str" cm="1">
        <f t="array" ref="C79">IFERROR(INDEX(Tb_KostenOpties[],MATCH(B79,Tb_KostenOptiesDB[KostenOptie],0),IFERROR(MATCH(Methode_Keuze,Tb_KostenOptiesDB[#Headers],0),2)),"")</f>
        <v/>
      </c>
      <c r="D79" s="96">
        <f>IFERROR(INDEX(Tb_ProjectKosten[],MATCH($B79,Tb_ProjectKosten[Begroting],0),6),0)</f>
        <v>0</v>
      </c>
      <c r="E79" s="94" t="e">
        <f>SUMIFS(#REF!,#REF!,$A79,#REF!,$B79)</f>
        <v>#REF!</v>
      </c>
      <c r="F79" s="94" t="e">
        <f>SUMIFS(#REF!,#REF!,$A79,#REF!,$B79)</f>
        <v>#REF!</v>
      </c>
      <c r="G79" s="94" t="str">
        <f>IF(C79&lt;&gt;"",SUMIFS(#REF!,#REF!,$A79,#REF!,$B79),"")</f>
        <v/>
      </c>
      <c r="H79" s="94" t="str">
        <f>IF(C79&lt;&gt;"",SUMIFS(#REF!,#REF!,$A79,#REF!,$B79),"")</f>
        <v/>
      </c>
      <c r="I79" s="96" t="str">
        <f>IFERROR(VLOOKUP(A79,Lijsten!$AK:$AL,2,0),"")</f>
        <v/>
      </c>
      <c r="J79" s="94">
        <f t="shared" si="9"/>
        <v>0</v>
      </c>
      <c r="K79" s="94">
        <f t="shared" si="9"/>
        <v>0</v>
      </c>
      <c r="L79" s="94" t="e">
        <f>SUMIFS(#REF!,#REF!,$A79,#REF!,$B79,#REF!,Keuze_DB_Nr)</f>
        <v>#REF!</v>
      </c>
      <c r="M79" s="94" t="e">
        <f>SUMIFS(#REF!,#REF!,$A79,#REF!,$B79,#REF!,Keuze_DB_Nr)</f>
        <v>#REF!</v>
      </c>
      <c r="N79" s="94" t="str">
        <f>IF($C79&lt;&gt;"",SUMIFS(#REF!,#REF!,$A79,#REF!,$B79,#REF!,Keuze_DB_Nr),"")</f>
        <v/>
      </c>
      <c r="O79" s="94" t="str">
        <f>IF($C79&lt;&gt;"",SUMIFS(#REF!,#REF!,$A79,#REF!,$B79,#REF!,Keuze_DB_Nr),"")</f>
        <v/>
      </c>
      <c r="P79" s="94">
        <f t="shared" si="10"/>
        <v>0</v>
      </c>
      <c r="Q79" s="94">
        <f t="shared" si="11"/>
        <v>0</v>
      </c>
      <c r="R79" s="94" t="e">
        <f>SUMIFS(#REF!,#REF!,$A79,#REF!,$B79,#REF!,Keuze_DB_Nr_BEO)</f>
        <v>#REF!</v>
      </c>
      <c r="S79" s="94" t="e">
        <f>SUMIFS(#REF!,#REF!,$A79,#REF!,$B79,#REF!,Keuze_DB_Nr_BEO)</f>
        <v>#REF!</v>
      </c>
      <c r="T79" s="94" t="str">
        <f>IF($C79&lt;&gt;"",SUMIFS(#REF!,#REF!,$A79,#REF!,$B79,#REF!,Keuze_DB_Nr_BEO),"")</f>
        <v/>
      </c>
      <c r="U79" s="94" t="str">
        <f>IF($C79&lt;&gt;"",SUMIFS(#REF!,#REF!,$A79,#REF!,$B79,#REF!,Keuze_DB_Nr_BEO),"")</f>
        <v/>
      </c>
      <c r="V79" s="94">
        <f t="shared" si="7"/>
        <v>0</v>
      </c>
      <c r="W79" s="94">
        <f t="shared" si="8"/>
        <v>0</v>
      </c>
    </row>
    <row r="80" spans="1:23" x14ac:dyDescent="0.25">
      <c r="A80" s="63"/>
      <c r="B80" s="63"/>
      <c r="C80" s="84" t="str" cm="1">
        <f t="array" ref="C80">IFERROR(INDEX(Tb_KostenOpties[],MATCH(B80,Tb_KostenOptiesDB[KostenOptie],0),IFERROR(MATCH(Methode_Keuze,Tb_KostenOptiesDB[#Headers],0),2)),"")</f>
        <v/>
      </c>
      <c r="D80" s="95">
        <f>IFERROR(INDEX(Tb_ProjectKosten[],MATCH($B80,Tb_ProjectKosten[Begroting],0),6),0)</f>
        <v>0</v>
      </c>
      <c r="E80" s="93" t="e">
        <f>SUMIFS(#REF!,#REF!,$A80,#REF!,$B80)</f>
        <v>#REF!</v>
      </c>
      <c r="F80" s="93" t="e">
        <f>SUMIFS(#REF!,#REF!,$A80,#REF!,$B80)</f>
        <v>#REF!</v>
      </c>
      <c r="G80" s="93" t="str">
        <f>IF(C80&lt;&gt;"",SUMIFS(#REF!,#REF!,$A80,#REF!,$B80),"")</f>
        <v/>
      </c>
      <c r="H80" s="93" t="str">
        <f>IF(C80&lt;&gt;"",SUMIFS(#REF!,#REF!,$A80,#REF!,$B80),"")</f>
        <v/>
      </c>
      <c r="I80" s="95" t="str">
        <f>IFERROR(VLOOKUP(A80,Lijsten!$AK:$AL,2,0),"")</f>
        <v/>
      </c>
      <c r="J80" s="93">
        <f t="shared" si="9"/>
        <v>0</v>
      </c>
      <c r="K80" s="93">
        <f t="shared" si="9"/>
        <v>0</v>
      </c>
      <c r="L80" s="93" t="e">
        <f>SUMIFS(#REF!,#REF!,$A80,#REF!,$B80,#REF!,Keuze_DB_Nr)</f>
        <v>#REF!</v>
      </c>
      <c r="M80" s="93" t="e">
        <f>SUMIFS(#REF!,#REF!,$A80,#REF!,$B80,#REF!,Keuze_DB_Nr)</f>
        <v>#REF!</v>
      </c>
      <c r="N80" s="93" t="str">
        <f>IF($C80&lt;&gt;"",SUMIFS(#REF!,#REF!,$A80,#REF!,$B80,#REF!,Keuze_DB_Nr),"")</f>
        <v/>
      </c>
      <c r="O80" s="93" t="str">
        <f>IF($C80&lt;&gt;"",SUMIFS(#REF!,#REF!,$A80,#REF!,$B80,#REF!,Keuze_DB_Nr),"")</f>
        <v/>
      </c>
      <c r="P80" s="93">
        <f t="shared" si="10"/>
        <v>0</v>
      </c>
      <c r="Q80" s="93">
        <f t="shared" si="11"/>
        <v>0</v>
      </c>
      <c r="R80" s="93" t="e">
        <f>SUMIFS(#REF!,#REF!,$A80,#REF!,$B80,#REF!,Keuze_DB_Nr_BEO)</f>
        <v>#REF!</v>
      </c>
      <c r="S80" s="93" t="e">
        <f>SUMIFS(#REF!,#REF!,$A80,#REF!,$B80,#REF!,Keuze_DB_Nr_BEO)</f>
        <v>#REF!</v>
      </c>
      <c r="T80" s="93" t="str">
        <f>IF($C80&lt;&gt;"",SUMIFS(#REF!,#REF!,$A80,#REF!,$B80,#REF!,Keuze_DB_Nr_BEO),"")</f>
        <v/>
      </c>
      <c r="U80" s="93" t="str">
        <f>IF($C80&lt;&gt;"",SUMIFS(#REF!,#REF!,$A80,#REF!,$B80,#REF!,Keuze_DB_Nr_BEO),"")</f>
        <v/>
      </c>
      <c r="V80" s="93">
        <f t="shared" si="7"/>
        <v>0</v>
      </c>
      <c r="W80" s="93">
        <f t="shared" si="8"/>
        <v>0</v>
      </c>
    </row>
    <row r="81" spans="1:23" x14ac:dyDescent="0.25">
      <c r="A81" s="12"/>
      <c r="B81" s="12"/>
      <c r="C81" s="85" t="str" cm="1">
        <f t="array" ref="C81">IFERROR(INDEX(Tb_KostenOpties[],MATCH(B81,Tb_KostenOptiesDB[KostenOptie],0),IFERROR(MATCH(Methode_Keuze,Tb_KostenOptiesDB[#Headers],0),2)),"")</f>
        <v/>
      </c>
      <c r="D81" s="96">
        <f>IFERROR(INDEX(Tb_ProjectKosten[],MATCH($B81,Tb_ProjectKosten[Begroting],0),6),0)</f>
        <v>0</v>
      </c>
      <c r="E81" s="94" t="e">
        <f>SUMIFS(#REF!,#REF!,$A81,#REF!,$B81)</f>
        <v>#REF!</v>
      </c>
      <c r="F81" s="94" t="e">
        <f>SUMIFS(#REF!,#REF!,$A81,#REF!,$B81)</f>
        <v>#REF!</v>
      </c>
      <c r="G81" s="94" t="str">
        <f>IF(C81&lt;&gt;"",SUMIFS(#REF!,#REF!,$A81,#REF!,$B81),"")</f>
        <v/>
      </c>
      <c r="H81" s="94" t="str">
        <f>IF(C81&lt;&gt;"",SUMIFS(#REF!,#REF!,$A81,#REF!,$B81),"")</f>
        <v/>
      </c>
      <c r="I81" s="96" t="str">
        <f>IFERROR(VLOOKUP(A81,Lijsten!$AK:$AL,2,0),"")</f>
        <v/>
      </c>
      <c r="J81" s="94">
        <f t="shared" si="9"/>
        <v>0</v>
      </c>
      <c r="K81" s="94">
        <f t="shared" si="9"/>
        <v>0</v>
      </c>
      <c r="L81" s="94" t="e">
        <f>SUMIFS(#REF!,#REF!,$A81,#REF!,$B81,#REF!,Keuze_DB_Nr)</f>
        <v>#REF!</v>
      </c>
      <c r="M81" s="94" t="e">
        <f>SUMIFS(#REF!,#REF!,$A81,#REF!,$B81,#REF!,Keuze_DB_Nr)</f>
        <v>#REF!</v>
      </c>
      <c r="N81" s="94" t="str">
        <f>IF($C81&lt;&gt;"",SUMIFS(#REF!,#REF!,$A81,#REF!,$B81,#REF!,Keuze_DB_Nr),"")</f>
        <v/>
      </c>
      <c r="O81" s="94" t="str">
        <f>IF($C81&lt;&gt;"",SUMIFS(#REF!,#REF!,$A81,#REF!,$B81,#REF!,Keuze_DB_Nr),"")</f>
        <v/>
      </c>
      <c r="P81" s="94">
        <f t="shared" si="10"/>
        <v>0</v>
      </c>
      <c r="Q81" s="94">
        <f t="shared" si="11"/>
        <v>0</v>
      </c>
      <c r="R81" s="94" t="e">
        <f>SUMIFS(#REF!,#REF!,$A81,#REF!,$B81,#REF!,Keuze_DB_Nr_BEO)</f>
        <v>#REF!</v>
      </c>
      <c r="S81" s="94" t="e">
        <f>SUMIFS(#REF!,#REF!,$A81,#REF!,$B81,#REF!,Keuze_DB_Nr_BEO)</f>
        <v>#REF!</v>
      </c>
      <c r="T81" s="94" t="str">
        <f>IF($C81&lt;&gt;"",SUMIFS(#REF!,#REF!,$A81,#REF!,$B81,#REF!,Keuze_DB_Nr_BEO),"")</f>
        <v/>
      </c>
      <c r="U81" s="94" t="str">
        <f>IF($C81&lt;&gt;"",SUMIFS(#REF!,#REF!,$A81,#REF!,$B81,#REF!,Keuze_DB_Nr_BEO),"")</f>
        <v/>
      </c>
      <c r="V81" s="94">
        <f t="shared" si="7"/>
        <v>0</v>
      </c>
      <c r="W81" s="94">
        <f t="shared" si="8"/>
        <v>0</v>
      </c>
    </row>
    <row r="82" spans="1:23" x14ac:dyDescent="0.25">
      <c r="A82" s="63"/>
      <c r="B82" s="63"/>
      <c r="C82" s="84" t="str" cm="1">
        <f t="array" ref="C82">IFERROR(INDEX(Tb_KostenOpties[],MATCH(B82,Tb_KostenOptiesDB[KostenOptie],0),IFERROR(MATCH(Methode_Keuze,Tb_KostenOptiesDB[#Headers],0),2)),"")</f>
        <v/>
      </c>
      <c r="D82" s="95">
        <f>IFERROR(INDEX(Tb_ProjectKosten[],MATCH($B82,Tb_ProjectKosten[Begroting],0),6),0)</f>
        <v>0</v>
      </c>
      <c r="E82" s="93" t="e">
        <f>SUMIFS(#REF!,#REF!,$A82,#REF!,$B82)</f>
        <v>#REF!</v>
      </c>
      <c r="F82" s="93" t="e">
        <f>SUMIFS(#REF!,#REF!,$A82,#REF!,$B82)</f>
        <v>#REF!</v>
      </c>
      <c r="G82" s="93" t="str">
        <f>IF(C82&lt;&gt;"",SUMIFS(#REF!,#REF!,$A82,#REF!,$B82),"")</f>
        <v/>
      </c>
      <c r="H82" s="93" t="str">
        <f>IF(C82&lt;&gt;"",SUMIFS(#REF!,#REF!,$A82,#REF!,$B82),"")</f>
        <v/>
      </c>
      <c r="I82" s="95" t="str">
        <f>IFERROR(VLOOKUP(A82,Lijsten!$AK:$AL,2,0),"")</f>
        <v/>
      </c>
      <c r="J82" s="93">
        <f t="shared" si="9"/>
        <v>0</v>
      </c>
      <c r="K82" s="93">
        <f t="shared" si="9"/>
        <v>0</v>
      </c>
      <c r="L82" s="93" t="e">
        <f>SUMIFS(#REF!,#REF!,$A82,#REF!,$B82,#REF!,Keuze_DB_Nr)</f>
        <v>#REF!</v>
      </c>
      <c r="M82" s="93" t="e">
        <f>SUMIFS(#REF!,#REF!,$A82,#REF!,$B82,#REF!,Keuze_DB_Nr)</f>
        <v>#REF!</v>
      </c>
      <c r="N82" s="93" t="str">
        <f>IF($C82&lt;&gt;"",SUMIFS(#REF!,#REF!,$A82,#REF!,$B82,#REF!,Keuze_DB_Nr),"")</f>
        <v/>
      </c>
      <c r="O82" s="93" t="str">
        <f>IF($C82&lt;&gt;"",SUMIFS(#REF!,#REF!,$A82,#REF!,$B82,#REF!,Keuze_DB_Nr),"")</f>
        <v/>
      </c>
      <c r="P82" s="93">
        <f t="shared" si="10"/>
        <v>0</v>
      </c>
      <c r="Q82" s="93">
        <f t="shared" si="11"/>
        <v>0</v>
      </c>
      <c r="R82" s="93" t="e">
        <f>SUMIFS(#REF!,#REF!,$A82,#REF!,$B82,#REF!,Keuze_DB_Nr_BEO)</f>
        <v>#REF!</v>
      </c>
      <c r="S82" s="93" t="e">
        <f>SUMIFS(#REF!,#REF!,$A82,#REF!,$B82,#REF!,Keuze_DB_Nr_BEO)</f>
        <v>#REF!</v>
      </c>
      <c r="T82" s="93" t="str">
        <f>IF($C82&lt;&gt;"",SUMIFS(#REF!,#REF!,$A82,#REF!,$B82,#REF!,Keuze_DB_Nr_BEO),"")</f>
        <v/>
      </c>
      <c r="U82" s="93" t="str">
        <f>IF($C82&lt;&gt;"",SUMIFS(#REF!,#REF!,$A82,#REF!,$B82,#REF!,Keuze_DB_Nr_BEO),"")</f>
        <v/>
      </c>
      <c r="V82" s="93">
        <f t="shared" si="7"/>
        <v>0</v>
      </c>
      <c r="W82" s="93">
        <f t="shared" si="8"/>
        <v>0</v>
      </c>
    </row>
    <row r="83" spans="1:23" x14ac:dyDescent="0.25">
      <c r="A83" s="12"/>
      <c r="B83" s="12"/>
      <c r="C83" s="85" t="str" cm="1">
        <f t="array" ref="C83">IFERROR(INDEX(Tb_KostenOpties[],MATCH(B83,Tb_KostenOptiesDB[KostenOptie],0),IFERROR(MATCH(Methode_Keuze,Tb_KostenOptiesDB[#Headers],0),2)),"")</f>
        <v/>
      </c>
      <c r="D83" s="96">
        <f>IFERROR(INDEX(Tb_ProjectKosten[],MATCH($B83,Tb_ProjectKosten[Begroting],0),6),0)</f>
        <v>0</v>
      </c>
      <c r="E83" s="94" t="e">
        <f>SUMIFS(#REF!,#REF!,$A83,#REF!,$B83)</f>
        <v>#REF!</v>
      </c>
      <c r="F83" s="94" t="e">
        <f>SUMIFS(#REF!,#REF!,$A83,#REF!,$B83)</f>
        <v>#REF!</v>
      </c>
      <c r="G83" s="94" t="str">
        <f>IF(C83&lt;&gt;"",SUMIFS(#REF!,#REF!,$A83,#REF!,$B83),"")</f>
        <v/>
      </c>
      <c r="H83" s="94" t="str">
        <f>IF(C83&lt;&gt;"",SUMIFS(#REF!,#REF!,$A83,#REF!,$B83),"")</f>
        <v/>
      </c>
      <c r="I83" s="96" t="str">
        <f>IFERROR(VLOOKUP(A83,Lijsten!$AK:$AL,2,0),"")</f>
        <v/>
      </c>
      <c r="J83" s="94">
        <f t="shared" si="9"/>
        <v>0</v>
      </c>
      <c r="K83" s="94">
        <f t="shared" si="9"/>
        <v>0</v>
      </c>
      <c r="L83" s="94" t="e">
        <f>SUMIFS(#REF!,#REF!,$A83,#REF!,$B83,#REF!,Keuze_DB_Nr)</f>
        <v>#REF!</v>
      </c>
      <c r="M83" s="94" t="e">
        <f>SUMIFS(#REF!,#REF!,$A83,#REF!,$B83,#REF!,Keuze_DB_Nr)</f>
        <v>#REF!</v>
      </c>
      <c r="N83" s="94" t="str">
        <f>IF($C83&lt;&gt;"",SUMIFS(#REF!,#REF!,$A83,#REF!,$B83,#REF!,Keuze_DB_Nr),"")</f>
        <v/>
      </c>
      <c r="O83" s="94" t="str">
        <f>IF($C83&lt;&gt;"",SUMIFS(#REF!,#REF!,$A83,#REF!,$B83,#REF!,Keuze_DB_Nr),"")</f>
        <v/>
      </c>
      <c r="P83" s="94">
        <f t="shared" si="10"/>
        <v>0</v>
      </c>
      <c r="Q83" s="94">
        <f t="shared" si="11"/>
        <v>0</v>
      </c>
      <c r="R83" s="94" t="e">
        <f>SUMIFS(#REF!,#REF!,$A83,#REF!,$B83,#REF!,Keuze_DB_Nr_BEO)</f>
        <v>#REF!</v>
      </c>
      <c r="S83" s="94" t="e">
        <f>SUMIFS(#REF!,#REF!,$A83,#REF!,$B83,#REF!,Keuze_DB_Nr_BEO)</f>
        <v>#REF!</v>
      </c>
      <c r="T83" s="94" t="str">
        <f>IF($C83&lt;&gt;"",SUMIFS(#REF!,#REF!,$A83,#REF!,$B83,#REF!,Keuze_DB_Nr_BEO),"")</f>
        <v/>
      </c>
      <c r="U83" s="94" t="str">
        <f>IF($C83&lt;&gt;"",SUMIFS(#REF!,#REF!,$A83,#REF!,$B83,#REF!,Keuze_DB_Nr_BEO),"")</f>
        <v/>
      </c>
      <c r="V83" s="94">
        <f t="shared" si="7"/>
        <v>0</v>
      </c>
      <c r="W83" s="94">
        <f t="shared" si="8"/>
        <v>0</v>
      </c>
    </row>
    <row r="84" spans="1:23" x14ac:dyDescent="0.25">
      <c r="A84" s="63"/>
      <c r="B84" s="63"/>
      <c r="C84" s="84" t="str" cm="1">
        <f t="array" ref="C84">IFERROR(INDEX(Tb_KostenOpties[],MATCH(B84,Tb_KostenOptiesDB[KostenOptie],0),IFERROR(MATCH(Methode_Keuze,Tb_KostenOptiesDB[#Headers],0),2)),"")</f>
        <v/>
      </c>
      <c r="D84" s="95">
        <f>IFERROR(INDEX(Tb_ProjectKosten[],MATCH($B84,Tb_ProjectKosten[Begroting],0),6),0)</f>
        <v>0</v>
      </c>
      <c r="E84" s="93" t="e">
        <f>SUMIFS(#REF!,#REF!,$A84,#REF!,$B84)</f>
        <v>#REF!</v>
      </c>
      <c r="F84" s="93" t="e">
        <f>SUMIFS(#REF!,#REF!,$A84,#REF!,$B84)</f>
        <v>#REF!</v>
      </c>
      <c r="G84" s="93" t="str">
        <f>IF(C84&lt;&gt;"",SUMIFS(#REF!,#REF!,$A84,#REF!,$B84),"")</f>
        <v/>
      </c>
      <c r="H84" s="93" t="str">
        <f>IF(C84&lt;&gt;"",SUMIFS(#REF!,#REF!,$A84,#REF!,$B84),"")</f>
        <v/>
      </c>
      <c r="I84" s="95" t="str">
        <f>IFERROR(VLOOKUP(A84,Lijsten!$AK:$AL,2,0),"")</f>
        <v/>
      </c>
      <c r="J84" s="93">
        <f t="shared" si="9"/>
        <v>0</v>
      </c>
      <c r="K84" s="93">
        <f t="shared" si="9"/>
        <v>0</v>
      </c>
      <c r="L84" s="93" t="e">
        <f>SUMIFS(#REF!,#REF!,$A84,#REF!,$B84,#REF!,Keuze_DB_Nr)</f>
        <v>#REF!</v>
      </c>
      <c r="M84" s="93" t="e">
        <f>SUMIFS(#REF!,#REF!,$A84,#REF!,$B84,#REF!,Keuze_DB_Nr)</f>
        <v>#REF!</v>
      </c>
      <c r="N84" s="93" t="str">
        <f>IF($C84&lt;&gt;"",SUMIFS(#REF!,#REF!,$A84,#REF!,$B84,#REF!,Keuze_DB_Nr),"")</f>
        <v/>
      </c>
      <c r="O84" s="93" t="str">
        <f>IF($C84&lt;&gt;"",SUMIFS(#REF!,#REF!,$A84,#REF!,$B84,#REF!,Keuze_DB_Nr),"")</f>
        <v/>
      </c>
      <c r="P84" s="93">
        <f t="shared" si="10"/>
        <v>0</v>
      </c>
      <c r="Q84" s="93">
        <f t="shared" si="11"/>
        <v>0</v>
      </c>
      <c r="R84" s="93" t="e">
        <f>SUMIFS(#REF!,#REF!,$A84,#REF!,$B84,#REF!,Keuze_DB_Nr_BEO)</f>
        <v>#REF!</v>
      </c>
      <c r="S84" s="93" t="e">
        <f>SUMIFS(#REF!,#REF!,$A84,#REF!,$B84,#REF!,Keuze_DB_Nr_BEO)</f>
        <v>#REF!</v>
      </c>
      <c r="T84" s="93" t="str">
        <f>IF($C84&lt;&gt;"",SUMIFS(#REF!,#REF!,$A84,#REF!,$B84,#REF!,Keuze_DB_Nr_BEO),"")</f>
        <v/>
      </c>
      <c r="U84" s="93" t="str">
        <f>IF($C84&lt;&gt;"",SUMIFS(#REF!,#REF!,$A84,#REF!,$B84,#REF!,Keuze_DB_Nr_BEO),"")</f>
        <v/>
      </c>
      <c r="V84" s="93">
        <f t="shared" si="7"/>
        <v>0</v>
      </c>
      <c r="W84" s="93">
        <f t="shared" si="8"/>
        <v>0</v>
      </c>
    </row>
    <row r="85" spans="1:23" x14ac:dyDescent="0.25">
      <c r="A85" s="12"/>
      <c r="B85" s="12"/>
      <c r="C85" s="85" t="str" cm="1">
        <f t="array" ref="C85">IFERROR(INDEX(Tb_KostenOpties[],MATCH(B85,Tb_KostenOptiesDB[KostenOptie],0),IFERROR(MATCH(Methode_Keuze,Tb_KostenOptiesDB[#Headers],0),2)),"")</f>
        <v/>
      </c>
      <c r="D85" s="96">
        <f>IFERROR(INDEX(Tb_ProjectKosten[],MATCH($B85,Tb_ProjectKosten[Begroting],0),6),0)</f>
        <v>0</v>
      </c>
      <c r="E85" s="94" t="e">
        <f>SUMIFS(#REF!,#REF!,$A85,#REF!,$B85)</f>
        <v>#REF!</v>
      </c>
      <c r="F85" s="94" t="e">
        <f>SUMIFS(#REF!,#REF!,$A85,#REF!,$B85)</f>
        <v>#REF!</v>
      </c>
      <c r="G85" s="94" t="str">
        <f>IF(C85&lt;&gt;"",SUMIFS(#REF!,#REF!,$A85,#REF!,$B85),"")</f>
        <v/>
      </c>
      <c r="H85" s="94" t="str">
        <f>IF(C85&lt;&gt;"",SUMIFS(#REF!,#REF!,$A85,#REF!,$B85),"")</f>
        <v/>
      </c>
      <c r="I85" s="96" t="str">
        <f>IFERROR(VLOOKUP(A85,Lijsten!$AK:$AL,2,0),"")</f>
        <v/>
      </c>
      <c r="J85" s="94">
        <f t="shared" si="9"/>
        <v>0</v>
      </c>
      <c r="K85" s="94">
        <f t="shared" si="9"/>
        <v>0</v>
      </c>
      <c r="L85" s="94" t="e">
        <f>SUMIFS(#REF!,#REF!,$A85,#REF!,$B85,#REF!,Keuze_DB_Nr)</f>
        <v>#REF!</v>
      </c>
      <c r="M85" s="94" t="e">
        <f>SUMIFS(#REF!,#REF!,$A85,#REF!,$B85,#REF!,Keuze_DB_Nr)</f>
        <v>#REF!</v>
      </c>
      <c r="N85" s="94" t="str">
        <f>IF($C85&lt;&gt;"",SUMIFS(#REF!,#REF!,$A85,#REF!,$B85,#REF!,Keuze_DB_Nr),"")</f>
        <v/>
      </c>
      <c r="O85" s="94" t="str">
        <f>IF($C85&lt;&gt;"",SUMIFS(#REF!,#REF!,$A85,#REF!,$B85,#REF!,Keuze_DB_Nr),"")</f>
        <v/>
      </c>
      <c r="P85" s="94">
        <f t="shared" si="10"/>
        <v>0</v>
      </c>
      <c r="Q85" s="94">
        <f t="shared" si="11"/>
        <v>0</v>
      </c>
      <c r="R85" s="94" t="e">
        <f>SUMIFS(#REF!,#REF!,$A85,#REF!,$B85,#REF!,Keuze_DB_Nr_BEO)</f>
        <v>#REF!</v>
      </c>
      <c r="S85" s="94" t="e">
        <f>SUMIFS(#REF!,#REF!,$A85,#REF!,$B85,#REF!,Keuze_DB_Nr_BEO)</f>
        <v>#REF!</v>
      </c>
      <c r="T85" s="94" t="str">
        <f>IF($C85&lt;&gt;"",SUMIFS(#REF!,#REF!,$A85,#REF!,$B85,#REF!,Keuze_DB_Nr_BEO),"")</f>
        <v/>
      </c>
      <c r="U85" s="94" t="str">
        <f>IF($C85&lt;&gt;"",SUMIFS(#REF!,#REF!,$A85,#REF!,$B85,#REF!,Keuze_DB_Nr_BEO),"")</f>
        <v/>
      </c>
      <c r="V85" s="94">
        <f t="shared" si="7"/>
        <v>0</v>
      </c>
      <c r="W85" s="94">
        <f t="shared" si="8"/>
        <v>0</v>
      </c>
    </row>
    <row r="86" spans="1:23" x14ac:dyDescent="0.25">
      <c r="A86" s="63"/>
      <c r="B86" s="63"/>
      <c r="C86" s="84" t="str" cm="1">
        <f t="array" ref="C86">IFERROR(INDEX(Tb_KostenOpties[],MATCH(B86,Tb_KostenOptiesDB[KostenOptie],0),IFERROR(MATCH(Methode_Keuze,Tb_KostenOptiesDB[#Headers],0),2)),"")</f>
        <v/>
      </c>
      <c r="D86" s="95">
        <f>IFERROR(INDEX(Tb_ProjectKosten[],MATCH($B86,Tb_ProjectKosten[Begroting],0),6),0)</f>
        <v>0</v>
      </c>
      <c r="E86" s="93" t="e">
        <f>SUMIFS(#REF!,#REF!,$A86,#REF!,$B86)</f>
        <v>#REF!</v>
      </c>
      <c r="F86" s="93" t="e">
        <f>SUMIFS(#REF!,#REF!,$A86,#REF!,$B86)</f>
        <v>#REF!</v>
      </c>
      <c r="G86" s="93" t="str">
        <f>IF(C86&lt;&gt;"",SUMIFS(#REF!,#REF!,$A86,#REF!,$B86),"")</f>
        <v/>
      </c>
      <c r="H86" s="93" t="str">
        <f>IF(C86&lt;&gt;"",SUMIFS(#REF!,#REF!,$A86,#REF!,$B86),"")</f>
        <v/>
      </c>
      <c r="I86" s="95" t="str">
        <f>IFERROR(VLOOKUP(A86,Lijsten!$AK:$AL,2,0),"")</f>
        <v/>
      </c>
      <c r="J86" s="93">
        <f t="shared" si="9"/>
        <v>0</v>
      </c>
      <c r="K86" s="93">
        <f t="shared" si="9"/>
        <v>0</v>
      </c>
      <c r="L86" s="93" t="e">
        <f>SUMIFS(#REF!,#REF!,$A86,#REF!,$B86,#REF!,Keuze_DB_Nr)</f>
        <v>#REF!</v>
      </c>
      <c r="M86" s="93" t="e">
        <f>SUMIFS(#REF!,#REF!,$A86,#REF!,$B86,#REF!,Keuze_DB_Nr)</f>
        <v>#REF!</v>
      </c>
      <c r="N86" s="93" t="str">
        <f>IF($C86&lt;&gt;"",SUMIFS(#REF!,#REF!,$A86,#REF!,$B86,#REF!,Keuze_DB_Nr),"")</f>
        <v/>
      </c>
      <c r="O86" s="93" t="str">
        <f>IF($C86&lt;&gt;"",SUMIFS(#REF!,#REF!,$A86,#REF!,$B86,#REF!,Keuze_DB_Nr),"")</f>
        <v/>
      </c>
      <c r="P86" s="93">
        <f t="shared" si="10"/>
        <v>0</v>
      </c>
      <c r="Q86" s="93">
        <f t="shared" si="11"/>
        <v>0</v>
      </c>
      <c r="R86" s="93" t="e">
        <f>SUMIFS(#REF!,#REF!,$A86,#REF!,$B86,#REF!,Keuze_DB_Nr_BEO)</f>
        <v>#REF!</v>
      </c>
      <c r="S86" s="93" t="e">
        <f>SUMIFS(#REF!,#REF!,$A86,#REF!,$B86,#REF!,Keuze_DB_Nr_BEO)</f>
        <v>#REF!</v>
      </c>
      <c r="T86" s="93" t="str">
        <f>IF($C86&lt;&gt;"",SUMIFS(#REF!,#REF!,$A86,#REF!,$B86,#REF!,Keuze_DB_Nr_BEO),"")</f>
        <v/>
      </c>
      <c r="U86" s="93" t="str">
        <f>IF($C86&lt;&gt;"",SUMIFS(#REF!,#REF!,$A86,#REF!,$B86,#REF!,Keuze_DB_Nr_BEO),"")</f>
        <v/>
      </c>
      <c r="V86" s="93">
        <f t="shared" si="7"/>
        <v>0</v>
      </c>
      <c r="W86" s="93">
        <f t="shared" si="8"/>
        <v>0</v>
      </c>
    </row>
    <row r="87" spans="1:23" x14ac:dyDescent="0.25">
      <c r="A87" s="12"/>
      <c r="B87" s="12"/>
      <c r="C87" s="85" t="str" cm="1">
        <f t="array" ref="C87">IFERROR(INDEX(Tb_KostenOpties[],MATCH(B87,Tb_KostenOptiesDB[KostenOptie],0),IFERROR(MATCH(Methode_Keuze,Tb_KostenOptiesDB[#Headers],0),2)),"")</f>
        <v/>
      </c>
      <c r="D87" s="96">
        <f>IFERROR(INDEX(Tb_ProjectKosten[],MATCH($B87,Tb_ProjectKosten[Begroting],0),6),0)</f>
        <v>0</v>
      </c>
      <c r="E87" s="94" t="e">
        <f>SUMIFS(#REF!,#REF!,$A87,#REF!,$B87)</f>
        <v>#REF!</v>
      </c>
      <c r="F87" s="94" t="e">
        <f>SUMIFS(#REF!,#REF!,$A87,#REF!,$B87)</f>
        <v>#REF!</v>
      </c>
      <c r="G87" s="94" t="str">
        <f>IF(C87&lt;&gt;"",SUMIFS(#REF!,#REF!,$A87,#REF!,$B87),"")</f>
        <v/>
      </c>
      <c r="H87" s="94" t="str">
        <f>IF(C87&lt;&gt;"",SUMIFS(#REF!,#REF!,$A87,#REF!,$B87),"")</f>
        <v/>
      </c>
      <c r="I87" s="96" t="str">
        <f>IFERROR(VLOOKUP(A87,Lijsten!$AK:$AL,2,0),"")</f>
        <v/>
      </c>
      <c r="J87" s="94">
        <f t="shared" si="9"/>
        <v>0</v>
      </c>
      <c r="K87" s="94">
        <f t="shared" si="9"/>
        <v>0</v>
      </c>
      <c r="L87" s="94" t="e">
        <f>SUMIFS(#REF!,#REF!,$A87,#REF!,$B87,#REF!,Keuze_DB_Nr)</f>
        <v>#REF!</v>
      </c>
      <c r="M87" s="94" t="e">
        <f>SUMIFS(#REF!,#REF!,$A87,#REF!,$B87,#REF!,Keuze_DB_Nr)</f>
        <v>#REF!</v>
      </c>
      <c r="N87" s="94" t="str">
        <f>IF($C87&lt;&gt;"",SUMIFS(#REF!,#REF!,$A87,#REF!,$B87,#REF!,Keuze_DB_Nr),"")</f>
        <v/>
      </c>
      <c r="O87" s="94" t="str">
        <f>IF($C87&lt;&gt;"",SUMIFS(#REF!,#REF!,$A87,#REF!,$B87,#REF!,Keuze_DB_Nr),"")</f>
        <v/>
      </c>
      <c r="P87" s="94">
        <f t="shared" si="10"/>
        <v>0</v>
      </c>
      <c r="Q87" s="94">
        <f t="shared" si="11"/>
        <v>0</v>
      </c>
      <c r="R87" s="94" t="e">
        <f>SUMIFS(#REF!,#REF!,$A87,#REF!,$B87,#REF!,Keuze_DB_Nr_BEO)</f>
        <v>#REF!</v>
      </c>
      <c r="S87" s="94" t="e">
        <f>SUMIFS(#REF!,#REF!,$A87,#REF!,$B87,#REF!,Keuze_DB_Nr_BEO)</f>
        <v>#REF!</v>
      </c>
      <c r="T87" s="94" t="str">
        <f>IF($C87&lt;&gt;"",SUMIFS(#REF!,#REF!,$A87,#REF!,$B87,#REF!,Keuze_DB_Nr_BEO),"")</f>
        <v/>
      </c>
      <c r="U87" s="94" t="str">
        <f>IF($C87&lt;&gt;"",SUMIFS(#REF!,#REF!,$A87,#REF!,$B87,#REF!,Keuze_DB_Nr_BEO),"")</f>
        <v/>
      </c>
      <c r="V87" s="94">
        <f t="shared" si="7"/>
        <v>0</v>
      </c>
      <c r="W87" s="94">
        <f t="shared" si="8"/>
        <v>0</v>
      </c>
    </row>
    <row r="88" spans="1:23" x14ac:dyDescent="0.25">
      <c r="A88" s="63"/>
      <c r="B88" s="63"/>
      <c r="C88" s="84" t="str" cm="1">
        <f t="array" ref="C88">IFERROR(INDEX(Tb_KostenOpties[],MATCH(B88,Tb_KostenOptiesDB[KostenOptie],0),IFERROR(MATCH(Methode_Keuze,Tb_KostenOptiesDB[#Headers],0),2)),"")</f>
        <v/>
      </c>
      <c r="D88" s="95">
        <f>IFERROR(INDEX(Tb_ProjectKosten[],MATCH($B88,Tb_ProjectKosten[Begroting],0),6),0)</f>
        <v>0</v>
      </c>
      <c r="E88" s="93" t="e">
        <f>SUMIFS(#REF!,#REF!,$A88,#REF!,$B88)</f>
        <v>#REF!</v>
      </c>
      <c r="F88" s="93" t="e">
        <f>SUMIFS(#REF!,#REF!,$A88,#REF!,$B88)</f>
        <v>#REF!</v>
      </c>
      <c r="G88" s="93" t="str">
        <f>IF(C88&lt;&gt;"",SUMIFS(#REF!,#REF!,$A88,#REF!,$B88),"")</f>
        <v/>
      </c>
      <c r="H88" s="93" t="str">
        <f>IF(C88&lt;&gt;"",SUMIFS(#REF!,#REF!,$A88,#REF!,$B88),"")</f>
        <v/>
      </c>
      <c r="I88" s="95" t="str">
        <f>IFERROR(VLOOKUP(A88,Lijsten!$AK:$AL,2,0),"")</f>
        <v/>
      </c>
      <c r="J88" s="93">
        <f t="shared" si="9"/>
        <v>0</v>
      </c>
      <c r="K88" s="93">
        <f t="shared" si="9"/>
        <v>0</v>
      </c>
      <c r="L88" s="93" t="e">
        <f>SUMIFS(#REF!,#REF!,$A88,#REF!,$B88,#REF!,Keuze_DB_Nr)</f>
        <v>#REF!</v>
      </c>
      <c r="M88" s="93" t="e">
        <f>SUMIFS(#REF!,#REF!,$A88,#REF!,$B88,#REF!,Keuze_DB_Nr)</f>
        <v>#REF!</v>
      </c>
      <c r="N88" s="93" t="str">
        <f>IF($C88&lt;&gt;"",SUMIFS(#REF!,#REF!,$A88,#REF!,$B88,#REF!,Keuze_DB_Nr),"")</f>
        <v/>
      </c>
      <c r="O88" s="93" t="str">
        <f>IF($C88&lt;&gt;"",SUMIFS(#REF!,#REF!,$A88,#REF!,$B88,#REF!,Keuze_DB_Nr),"")</f>
        <v/>
      </c>
      <c r="P88" s="93">
        <f t="shared" si="10"/>
        <v>0</v>
      </c>
      <c r="Q88" s="93">
        <f t="shared" si="11"/>
        <v>0</v>
      </c>
      <c r="R88" s="93" t="e">
        <f>SUMIFS(#REF!,#REF!,$A88,#REF!,$B88,#REF!,Keuze_DB_Nr_BEO)</f>
        <v>#REF!</v>
      </c>
      <c r="S88" s="93" t="e">
        <f>SUMIFS(#REF!,#REF!,$A88,#REF!,$B88,#REF!,Keuze_DB_Nr_BEO)</f>
        <v>#REF!</v>
      </c>
      <c r="T88" s="93" t="str">
        <f>IF($C88&lt;&gt;"",SUMIFS(#REF!,#REF!,$A88,#REF!,$B88,#REF!,Keuze_DB_Nr_BEO),"")</f>
        <v/>
      </c>
      <c r="U88" s="93" t="str">
        <f>IF($C88&lt;&gt;"",SUMIFS(#REF!,#REF!,$A88,#REF!,$B88,#REF!,Keuze_DB_Nr_BEO),"")</f>
        <v/>
      </c>
      <c r="V88" s="93">
        <f t="shared" si="7"/>
        <v>0</v>
      </c>
      <c r="W88" s="93">
        <f t="shared" si="8"/>
        <v>0</v>
      </c>
    </row>
    <row r="89" spans="1:23" x14ac:dyDescent="0.25">
      <c r="A89" s="12"/>
      <c r="B89" s="12"/>
      <c r="C89" s="85" t="str" cm="1">
        <f t="array" ref="C89">IFERROR(INDEX(Tb_KostenOpties[],MATCH(B89,Tb_KostenOptiesDB[KostenOptie],0),IFERROR(MATCH(Methode_Keuze,Tb_KostenOptiesDB[#Headers],0),2)),"")</f>
        <v/>
      </c>
      <c r="D89" s="96">
        <f>IFERROR(INDEX(Tb_ProjectKosten[],MATCH($B89,Tb_ProjectKosten[Begroting],0),6),0)</f>
        <v>0</v>
      </c>
      <c r="E89" s="94" t="e">
        <f>SUMIFS(#REF!,#REF!,$A89,#REF!,$B89)</f>
        <v>#REF!</v>
      </c>
      <c r="F89" s="94" t="e">
        <f>SUMIFS(#REF!,#REF!,$A89,#REF!,$B89)</f>
        <v>#REF!</v>
      </c>
      <c r="G89" s="94" t="str">
        <f>IF(C89&lt;&gt;"",SUMIFS(#REF!,#REF!,$A89,#REF!,$B89),"")</f>
        <v/>
      </c>
      <c r="H89" s="94" t="str">
        <f>IF(C89&lt;&gt;"",SUMIFS(#REF!,#REF!,$A89,#REF!,$B89),"")</f>
        <v/>
      </c>
      <c r="I89" s="96" t="str">
        <f>IFERROR(VLOOKUP(A89,Lijsten!$AK:$AL,2,0),"")</f>
        <v/>
      </c>
      <c r="J89" s="94">
        <f t="shared" si="9"/>
        <v>0</v>
      </c>
      <c r="K89" s="94">
        <f t="shared" si="9"/>
        <v>0</v>
      </c>
      <c r="L89" s="94" t="e">
        <f>SUMIFS(#REF!,#REF!,$A89,#REF!,$B89,#REF!,Keuze_DB_Nr)</f>
        <v>#REF!</v>
      </c>
      <c r="M89" s="94" t="e">
        <f>SUMIFS(#REF!,#REF!,$A89,#REF!,$B89,#REF!,Keuze_DB_Nr)</f>
        <v>#REF!</v>
      </c>
      <c r="N89" s="94" t="str">
        <f>IF($C89&lt;&gt;"",SUMIFS(#REF!,#REF!,$A89,#REF!,$B89,#REF!,Keuze_DB_Nr),"")</f>
        <v/>
      </c>
      <c r="O89" s="94" t="str">
        <f>IF($C89&lt;&gt;"",SUMIFS(#REF!,#REF!,$A89,#REF!,$B89,#REF!,Keuze_DB_Nr),"")</f>
        <v/>
      </c>
      <c r="P89" s="94">
        <f t="shared" si="10"/>
        <v>0</v>
      </c>
      <c r="Q89" s="94">
        <f t="shared" si="11"/>
        <v>0</v>
      </c>
      <c r="R89" s="94" t="e">
        <f>SUMIFS(#REF!,#REF!,$A89,#REF!,$B89,#REF!,Keuze_DB_Nr_BEO)</f>
        <v>#REF!</v>
      </c>
      <c r="S89" s="94" t="e">
        <f>SUMIFS(#REF!,#REF!,$A89,#REF!,$B89,#REF!,Keuze_DB_Nr_BEO)</f>
        <v>#REF!</v>
      </c>
      <c r="T89" s="94" t="str">
        <f>IF($C89&lt;&gt;"",SUMIFS(#REF!,#REF!,$A89,#REF!,$B89,#REF!,Keuze_DB_Nr_BEO),"")</f>
        <v/>
      </c>
      <c r="U89" s="94" t="str">
        <f>IF($C89&lt;&gt;"",SUMIFS(#REF!,#REF!,$A89,#REF!,$B89,#REF!,Keuze_DB_Nr_BEO),"")</f>
        <v/>
      </c>
      <c r="V89" s="94">
        <f t="shared" si="7"/>
        <v>0</v>
      </c>
      <c r="W89" s="94">
        <f t="shared" si="8"/>
        <v>0</v>
      </c>
    </row>
    <row r="90" spans="1:23" x14ac:dyDescent="0.25">
      <c r="A90" s="63"/>
      <c r="B90" s="63"/>
      <c r="C90" s="84" t="str" cm="1">
        <f t="array" ref="C90">IFERROR(INDEX(Tb_KostenOpties[],MATCH(B90,Tb_KostenOptiesDB[KostenOptie],0),IFERROR(MATCH(Methode_Keuze,Tb_KostenOptiesDB[#Headers],0),2)),"")</f>
        <v/>
      </c>
      <c r="D90" s="95">
        <f>IFERROR(INDEX(Tb_ProjectKosten[],MATCH($B90,Tb_ProjectKosten[Begroting],0),6),0)</f>
        <v>0</v>
      </c>
      <c r="E90" s="93" t="e">
        <f>SUMIFS(#REF!,#REF!,$A90,#REF!,$B90)</f>
        <v>#REF!</v>
      </c>
      <c r="F90" s="93" t="e">
        <f>SUMIFS(#REF!,#REF!,$A90,#REF!,$B90)</f>
        <v>#REF!</v>
      </c>
      <c r="G90" s="93" t="str">
        <f>IF(C90&lt;&gt;"",SUMIFS(#REF!,#REF!,$A90,#REF!,$B90),"")</f>
        <v/>
      </c>
      <c r="H90" s="93" t="str">
        <f>IF(C90&lt;&gt;"",SUMIFS(#REF!,#REF!,$A90,#REF!,$B90),"")</f>
        <v/>
      </c>
      <c r="I90" s="95" t="str">
        <f>IFERROR(VLOOKUP(A90,Lijsten!$AK:$AL,2,0),"")</f>
        <v/>
      </c>
      <c r="J90" s="93">
        <f t="shared" si="9"/>
        <v>0</v>
      </c>
      <c r="K90" s="93">
        <f t="shared" si="9"/>
        <v>0</v>
      </c>
      <c r="L90" s="93" t="e">
        <f>SUMIFS(#REF!,#REF!,$A90,#REF!,$B90,#REF!,Keuze_DB_Nr)</f>
        <v>#REF!</v>
      </c>
      <c r="M90" s="93" t="e">
        <f>SUMIFS(#REF!,#REF!,$A90,#REF!,$B90,#REF!,Keuze_DB_Nr)</f>
        <v>#REF!</v>
      </c>
      <c r="N90" s="93" t="str">
        <f>IF($C90&lt;&gt;"",SUMIFS(#REF!,#REF!,$A90,#REF!,$B90,#REF!,Keuze_DB_Nr),"")</f>
        <v/>
      </c>
      <c r="O90" s="93" t="str">
        <f>IF($C90&lt;&gt;"",SUMIFS(#REF!,#REF!,$A90,#REF!,$B90,#REF!,Keuze_DB_Nr),"")</f>
        <v/>
      </c>
      <c r="P90" s="93">
        <f t="shared" si="10"/>
        <v>0</v>
      </c>
      <c r="Q90" s="93">
        <f t="shared" si="11"/>
        <v>0</v>
      </c>
      <c r="R90" s="93" t="e">
        <f>SUMIFS(#REF!,#REF!,$A90,#REF!,$B90,#REF!,Keuze_DB_Nr_BEO)</f>
        <v>#REF!</v>
      </c>
      <c r="S90" s="93" t="e">
        <f>SUMIFS(#REF!,#REF!,$A90,#REF!,$B90,#REF!,Keuze_DB_Nr_BEO)</f>
        <v>#REF!</v>
      </c>
      <c r="T90" s="93" t="str">
        <f>IF($C90&lt;&gt;"",SUMIFS(#REF!,#REF!,$A90,#REF!,$B90,#REF!,Keuze_DB_Nr_BEO),"")</f>
        <v/>
      </c>
      <c r="U90" s="93" t="str">
        <f>IF($C90&lt;&gt;"",SUMIFS(#REF!,#REF!,$A90,#REF!,$B90,#REF!,Keuze_DB_Nr_BEO),"")</f>
        <v/>
      </c>
      <c r="V90" s="93">
        <f t="shared" si="7"/>
        <v>0</v>
      </c>
      <c r="W90" s="93">
        <f t="shared" si="8"/>
        <v>0</v>
      </c>
    </row>
    <row r="91" spans="1:23" x14ac:dyDescent="0.25">
      <c r="A91" s="12"/>
      <c r="B91" s="12"/>
      <c r="C91" s="85" t="str" cm="1">
        <f t="array" ref="C91">IFERROR(INDEX(Tb_KostenOpties[],MATCH(B91,Tb_KostenOptiesDB[KostenOptie],0),IFERROR(MATCH(Methode_Keuze,Tb_KostenOptiesDB[#Headers],0),2)),"")</f>
        <v/>
      </c>
      <c r="D91" s="96">
        <f>IFERROR(INDEX(Tb_ProjectKosten[],MATCH($B91,Tb_ProjectKosten[Begroting],0),6),0)</f>
        <v>0</v>
      </c>
      <c r="E91" s="94" t="e">
        <f>SUMIFS(#REF!,#REF!,$A91,#REF!,$B91)</f>
        <v>#REF!</v>
      </c>
      <c r="F91" s="94" t="e">
        <f>SUMIFS(#REF!,#REF!,$A91,#REF!,$B91)</f>
        <v>#REF!</v>
      </c>
      <c r="G91" s="94" t="str">
        <f>IF(C91&lt;&gt;"",SUMIFS(#REF!,#REF!,$A91,#REF!,$B91),"")</f>
        <v/>
      </c>
      <c r="H91" s="94" t="str">
        <f>IF(C91&lt;&gt;"",SUMIFS(#REF!,#REF!,$A91,#REF!,$B91),"")</f>
        <v/>
      </c>
      <c r="I91" s="96" t="str">
        <f>IFERROR(VLOOKUP(A91,Lijsten!$AK:$AL,2,0),"")</f>
        <v/>
      </c>
      <c r="J91" s="94">
        <f t="shared" si="9"/>
        <v>0</v>
      </c>
      <c r="K91" s="94">
        <f t="shared" si="9"/>
        <v>0</v>
      </c>
      <c r="L91" s="94" t="e">
        <f>SUMIFS(#REF!,#REF!,$A91,#REF!,$B91,#REF!,Keuze_DB_Nr)</f>
        <v>#REF!</v>
      </c>
      <c r="M91" s="94" t="e">
        <f>SUMIFS(#REF!,#REF!,$A91,#REF!,$B91,#REF!,Keuze_DB_Nr)</f>
        <v>#REF!</v>
      </c>
      <c r="N91" s="94" t="str">
        <f>IF($C91&lt;&gt;"",SUMIFS(#REF!,#REF!,$A91,#REF!,$B91,#REF!,Keuze_DB_Nr),"")</f>
        <v/>
      </c>
      <c r="O91" s="94" t="str">
        <f>IF($C91&lt;&gt;"",SUMIFS(#REF!,#REF!,$A91,#REF!,$B91,#REF!,Keuze_DB_Nr),"")</f>
        <v/>
      </c>
      <c r="P91" s="94">
        <f t="shared" si="10"/>
        <v>0</v>
      </c>
      <c r="Q91" s="94">
        <f t="shared" si="11"/>
        <v>0</v>
      </c>
      <c r="R91" s="94" t="e">
        <f>SUMIFS(#REF!,#REF!,$A91,#REF!,$B91,#REF!,Keuze_DB_Nr_BEO)</f>
        <v>#REF!</v>
      </c>
      <c r="S91" s="94" t="e">
        <f>SUMIFS(#REF!,#REF!,$A91,#REF!,$B91,#REF!,Keuze_DB_Nr_BEO)</f>
        <v>#REF!</v>
      </c>
      <c r="T91" s="94" t="str">
        <f>IF($C91&lt;&gt;"",SUMIFS(#REF!,#REF!,$A91,#REF!,$B91,#REF!,Keuze_DB_Nr_BEO),"")</f>
        <v/>
      </c>
      <c r="U91" s="94" t="str">
        <f>IF($C91&lt;&gt;"",SUMIFS(#REF!,#REF!,$A91,#REF!,$B91,#REF!,Keuze_DB_Nr_BEO),"")</f>
        <v/>
      </c>
      <c r="V91" s="94">
        <f t="shared" si="7"/>
        <v>0</v>
      </c>
      <c r="W91" s="94">
        <f t="shared" si="8"/>
        <v>0</v>
      </c>
    </row>
    <row r="92" spans="1:23" x14ac:dyDescent="0.25">
      <c r="A92" s="63"/>
      <c r="B92" s="63"/>
      <c r="C92" s="84" t="str" cm="1">
        <f t="array" ref="C92">IFERROR(INDEX(Tb_KostenOpties[],MATCH(B92,Tb_KostenOptiesDB[KostenOptie],0),IFERROR(MATCH(Methode_Keuze,Tb_KostenOptiesDB[#Headers],0),2)),"")</f>
        <v/>
      </c>
      <c r="D92" s="95">
        <f>IFERROR(INDEX(Tb_ProjectKosten[],MATCH($B92,Tb_ProjectKosten[Begroting],0),6),0)</f>
        <v>0</v>
      </c>
      <c r="E92" s="93" t="e">
        <f>SUMIFS(#REF!,#REF!,$A92,#REF!,$B92)</f>
        <v>#REF!</v>
      </c>
      <c r="F92" s="93" t="e">
        <f>SUMIFS(#REF!,#REF!,$A92,#REF!,$B92)</f>
        <v>#REF!</v>
      </c>
      <c r="G92" s="93" t="str">
        <f>IF(C92&lt;&gt;"",SUMIFS(#REF!,#REF!,$A92,#REF!,$B92),"")</f>
        <v/>
      </c>
      <c r="H92" s="93" t="str">
        <f>IF(C92&lt;&gt;"",SUMIFS(#REF!,#REF!,$A92,#REF!,$B92),"")</f>
        <v/>
      </c>
      <c r="I92" s="95" t="str">
        <f>IFERROR(VLOOKUP(A92,Lijsten!$AK:$AL,2,0),"")</f>
        <v/>
      </c>
      <c r="J92" s="93">
        <f t="shared" si="9"/>
        <v>0</v>
      </c>
      <c r="K92" s="93">
        <f t="shared" si="9"/>
        <v>0</v>
      </c>
      <c r="L92" s="93" t="e">
        <f>SUMIFS(#REF!,#REF!,$A92,#REF!,$B92,#REF!,Keuze_DB_Nr)</f>
        <v>#REF!</v>
      </c>
      <c r="M92" s="93" t="e">
        <f>SUMIFS(#REF!,#REF!,$A92,#REF!,$B92,#REF!,Keuze_DB_Nr)</f>
        <v>#REF!</v>
      </c>
      <c r="N92" s="93" t="str">
        <f>IF($C92&lt;&gt;"",SUMIFS(#REF!,#REF!,$A92,#REF!,$B92,#REF!,Keuze_DB_Nr),"")</f>
        <v/>
      </c>
      <c r="O92" s="93" t="str">
        <f>IF($C92&lt;&gt;"",SUMIFS(#REF!,#REF!,$A92,#REF!,$B92,#REF!,Keuze_DB_Nr),"")</f>
        <v/>
      </c>
      <c r="P92" s="93">
        <f t="shared" si="10"/>
        <v>0</v>
      </c>
      <c r="Q92" s="93">
        <f t="shared" si="11"/>
        <v>0</v>
      </c>
      <c r="R92" s="93" t="e">
        <f>SUMIFS(#REF!,#REF!,$A92,#REF!,$B92,#REF!,Keuze_DB_Nr_BEO)</f>
        <v>#REF!</v>
      </c>
      <c r="S92" s="93" t="e">
        <f>SUMIFS(#REF!,#REF!,$A92,#REF!,$B92,#REF!,Keuze_DB_Nr_BEO)</f>
        <v>#REF!</v>
      </c>
      <c r="T92" s="93" t="str">
        <f>IF($C92&lt;&gt;"",SUMIFS(#REF!,#REF!,$A92,#REF!,$B92,#REF!,Keuze_DB_Nr_BEO),"")</f>
        <v/>
      </c>
      <c r="U92" s="93" t="str">
        <f>IF($C92&lt;&gt;"",SUMIFS(#REF!,#REF!,$A92,#REF!,$B92,#REF!,Keuze_DB_Nr_BEO),"")</f>
        <v/>
      </c>
      <c r="V92" s="93">
        <f t="shared" si="7"/>
        <v>0</v>
      </c>
      <c r="W92" s="93">
        <f t="shared" si="8"/>
        <v>0</v>
      </c>
    </row>
    <row r="93" spans="1:23" x14ac:dyDescent="0.25">
      <c r="A93" s="12"/>
      <c r="B93" s="12"/>
      <c r="C93" s="85" t="str" cm="1">
        <f t="array" ref="C93">IFERROR(INDEX(Tb_KostenOpties[],MATCH(B93,Tb_KostenOptiesDB[KostenOptie],0),IFERROR(MATCH(Methode_Keuze,Tb_KostenOptiesDB[#Headers],0),2)),"")</f>
        <v/>
      </c>
      <c r="D93" s="96">
        <f>IFERROR(INDEX(Tb_ProjectKosten[],MATCH($B93,Tb_ProjectKosten[Begroting],0),6),0)</f>
        <v>0</v>
      </c>
      <c r="E93" s="94" t="e">
        <f>SUMIFS(#REF!,#REF!,$A93,#REF!,$B93)</f>
        <v>#REF!</v>
      </c>
      <c r="F93" s="94" t="e">
        <f>SUMIFS(#REF!,#REF!,$A93,#REF!,$B93)</f>
        <v>#REF!</v>
      </c>
      <c r="G93" s="94" t="str">
        <f>IF(C93&lt;&gt;"",SUMIFS(#REF!,#REF!,$A93,#REF!,$B93),"")</f>
        <v/>
      </c>
      <c r="H93" s="94" t="str">
        <f>IF(C93&lt;&gt;"",SUMIFS(#REF!,#REF!,$A93,#REF!,$B93),"")</f>
        <v/>
      </c>
      <c r="I93" s="96" t="str">
        <f>IFERROR(VLOOKUP(A93,Lijsten!$AK:$AL,2,0),"")</f>
        <v/>
      </c>
      <c r="J93" s="94">
        <f t="shared" si="9"/>
        <v>0</v>
      </c>
      <c r="K93" s="94">
        <f t="shared" si="9"/>
        <v>0</v>
      </c>
      <c r="L93" s="94" t="e">
        <f>SUMIFS(#REF!,#REF!,$A93,#REF!,$B93,#REF!,Keuze_DB_Nr)</f>
        <v>#REF!</v>
      </c>
      <c r="M93" s="94" t="e">
        <f>SUMIFS(#REF!,#REF!,$A93,#REF!,$B93,#REF!,Keuze_DB_Nr)</f>
        <v>#REF!</v>
      </c>
      <c r="N93" s="94" t="str">
        <f>IF($C93&lt;&gt;"",SUMIFS(#REF!,#REF!,$A93,#REF!,$B93,#REF!,Keuze_DB_Nr),"")</f>
        <v/>
      </c>
      <c r="O93" s="94" t="str">
        <f>IF($C93&lt;&gt;"",SUMIFS(#REF!,#REF!,$A93,#REF!,$B93,#REF!,Keuze_DB_Nr),"")</f>
        <v/>
      </c>
      <c r="P93" s="94">
        <f t="shared" si="10"/>
        <v>0</v>
      </c>
      <c r="Q93" s="94">
        <f t="shared" si="11"/>
        <v>0</v>
      </c>
      <c r="R93" s="94" t="e">
        <f>SUMIFS(#REF!,#REF!,$A93,#REF!,$B93,#REF!,Keuze_DB_Nr_BEO)</f>
        <v>#REF!</v>
      </c>
      <c r="S93" s="94" t="e">
        <f>SUMIFS(#REF!,#REF!,$A93,#REF!,$B93,#REF!,Keuze_DB_Nr_BEO)</f>
        <v>#REF!</v>
      </c>
      <c r="T93" s="94" t="str">
        <f>IF($C93&lt;&gt;"",SUMIFS(#REF!,#REF!,$A93,#REF!,$B93,#REF!,Keuze_DB_Nr_BEO),"")</f>
        <v/>
      </c>
      <c r="U93" s="94" t="str">
        <f>IF($C93&lt;&gt;"",SUMIFS(#REF!,#REF!,$A93,#REF!,$B93,#REF!,Keuze_DB_Nr_BEO),"")</f>
        <v/>
      </c>
      <c r="V93" s="94">
        <f t="shared" si="7"/>
        <v>0</v>
      </c>
      <c r="W93" s="94">
        <f t="shared" si="8"/>
        <v>0</v>
      </c>
    </row>
    <row r="94" spans="1:23" x14ac:dyDescent="0.25">
      <c r="A94" s="63"/>
      <c r="B94" s="63"/>
      <c r="C94" s="84" t="str" cm="1">
        <f t="array" ref="C94">IFERROR(INDEX(Tb_KostenOpties[],MATCH(B94,Tb_KostenOptiesDB[KostenOptie],0),IFERROR(MATCH(Methode_Keuze,Tb_KostenOptiesDB[#Headers],0),2)),"")</f>
        <v/>
      </c>
      <c r="D94" s="95">
        <f>IFERROR(INDEX(Tb_ProjectKosten[],MATCH($B94,Tb_ProjectKosten[Begroting],0),6),0)</f>
        <v>0</v>
      </c>
      <c r="E94" s="93" t="e">
        <f>SUMIFS(#REF!,#REF!,$A94,#REF!,$B94)</f>
        <v>#REF!</v>
      </c>
      <c r="F94" s="93" t="e">
        <f>SUMIFS(#REF!,#REF!,$A94,#REF!,$B94)</f>
        <v>#REF!</v>
      </c>
      <c r="G94" s="93" t="str">
        <f>IF(C94&lt;&gt;"",SUMIFS(#REF!,#REF!,$A94,#REF!,$B94),"")</f>
        <v/>
      </c>
      <c r="H94" s="93" t="str">
        <f>IF(C94&lt;&gt;"",SUMIFS(#REF!,#REF!,$A94,#REF!,$B94),"")</f>
        <v/>
      </c>
      <c r="I94" s="95" t="str">
        <f>IFERROR(VLOOKUP(A94,Lijsten!$AK:$AL,2,0),"")</f>
        <v/>
      </c>
      <c r="J94" s="93">
        <f t="shared" si="9"/>
        <v>0</v>
      </c>
      <c r="K94" s="93">
        <f t="shared" si="9"/>
        <v>0</v>
      </c>
      <c r="L94" s="93" t="e">
        <f>SUMIFS(#REF!,#REF!,$A94,#REF!,$B94,#REF!,Keuze_DB_Nr)</f>
        <v>#REF!</v>
      </c>
      <c r="M94" s="93" t="e">
        <f>SUMIFS(#REF!,#REF!,$A94,#REF!,$B94,#REF!,Keuze_DB_Nr)</f>
        <v>#REF!</v>
      </c>
      <c r="N94" s="93" t="str">
        <f>IF($C94&lt;&gt;"",SUMIFS(#REF!,#REF!,$A94,#REF!,$B94,#REF!,Keuze_DB_Nr),"")</f>
        <v/>
      </c>
      <c r="O94" s="93" t="str">
        <f>IF($C94&lt;&gt;"",SUMIFS(#REF!,#REF!,$A94,#REF!,$B94,#REF!,Keuze_DB_Nr),"")</f>
        <v/>
      </c>
      <c r="P94" s="93">
        <f t="shared" si="10"/>
        <v>0</v>
      </c>
      <c r="Q94" s="93">
        <f t="shared" si="11"/>
        <v>0</v>
      </c>
      <c r="R94" s="93" t="e">
        <f>SUMIFS(#REF!,#REF!,$A94,#REF!,$B94,#REF!,Keuze_DB_Nr_BEO)</f>
        <v>#REF!</v>
      </c>
      <c r="S94" s="93" t="e">
        <f>SUMIFS(#REF!,#REF!,$A94,#REF!,$B94,#REF!,Keuze_DB_Nr_BEO)</f>
        <v>#REF!</v>
      </c>
      <c r="T94" s="93" t="str">
        <f>IF($C94&lt;&gt;"",SUMIFS(#REF!,#REF!,$A94,#REF!,$B94,#REF!,Keuze_DB_Nr_BEO),"")</f>
        <v/>
      </c>
      <c r="U94" s="93" t="str">
        <f>IF($C94&lt;&gt;"",SUMIFS(#REF!,#REF!,$A94,#REF!,$B94,#REF!,Keuze_DB_Nr_BEO),"")</f>
        <v/>
      </c>
      <c r="V94" s="93">
        <f t="shared" si="7"/>
        <v>0</v>
      </c>
      <c r="W94" s="93">
        <f t="shared" si="8"/>
        <v>0</v>
      </c>
    </row>
    <row r="95" spans="1:23" x14ac:dyDescent="0.25">
      <c r="A95" s="12"/>
      <c r="B95" s="12"/>
      <c r="C95" s="85" t="str" cm="1">
        <f t="array" ref="C95">IFERROR(INDEX(Tb_KostenOpties[],MATCH(B95,Tb_KostenOptiesDB[KostenOptie],0),IFERROR(MATCH(Methode_Keuze,Tb_KostenOptiesDB[#Headers],0),2)),"")</f>
        <v/>
      </c>
      <c r="D95" s="96">
        <f>IFERROR(INDEX(Tb_ProjectKosten[],MATCH($B95,Tb_ProjectKosten[Begroting],0),6),0)</f>
        <v>0</v>
      </c>
      <c r="E95" s="94" t="e">
        <f>SUMIFS(#REF!,#REF!,$A95,#REF!,$B95)</f>
        <v>#REF!</v>
      </c>
      <c r="F95" s="94" t="e">
        <f>SUMIFS(#REF!,#REF!,$A95,#REF!,$B95)</f>
        <v>#REF!</v>
      </c>
      <c r="G95" s="94" t="str">
        <f>IF(C95&lt;&gt;"",SUMIFS(#REF!,#REF!,$A95,#REF!,$B95),"")</f>
        <v/>
      </c>
      <c r="H95" s="94" t="str">
        <f>IF(C95&lt;&gt;"",SUMIFS(#REF!,#REF!,$A95,#REF!,$B95),"")</f>
        <v/>
      </c>
      <c r="I95" s="96" t="str">
        <f>IFERROR(VLOOKUP(A95,Lijsten!$AK:$AL,2,0),"")</f>
        <v/>
      </c>
      <c r="J95" s="94">
        <f t="shared" si="9"/>
        <v>0</v>
      </c>
      <c r="K95" s="94">
        <f t="shared" si="9"/>
        <v>0</v>
      </c>
      <c r="L95" s="94" t="e">
        <f>SUMIFS(#REF!,#REF!,$A95,#REF!,$B95,#REF!,Keuze_DB_Nr)</f>
        <v>#REF!</v>
      </c>
      <c r="M95" s="94" t="e">
        <f>SUMIFS(#REF!,#REF!,$A95,#REF!,$B95,#REF!,Keuze_DB_Nr)</f>
        <v>#REF!</v>
      </c>
      <c r="N95" s="94" t="str">
        <f>IF($C95&lt;&gt;"",SUMIFS(#REF!,#REF!,$A95,#REF!,$B95,#REF!,Keuze_DB_Nr),"")</f>
        <v/>
      </c>
      <c r="O95" s="94" t="str">
        <f>IF($C95&lt;&gt;"",SUMIFS(#REF!,#REF!,$A95,#REF!,$B95,#REF!,Keuze_DB_Nr),"")</f>
        <v/>
      </c>
      <c r="P95" s="94">
        <f t="shared" si="10"/>
        <v>0</v>
      </c>
      <c r="Q95" s="94">
        <f t="shared" si="11"/>
        <v>0</v>
      </c>
      <c r="R95" s="94" t="e">
        <f>SUMIFS(#REF!,#REF!,$A95,#REF!,$B95,#REF!,Keuze_DB_Nr_BEO)</f>
        <v>#REF!</v>
      </c>
      <c r="S95" s="94" t="e">
        <f>SUMIFS(#REF!,#REF!,$A95,#REF!,$B95,#REF!,Keuze_DB_Nr_BEO)</f>
        <v>#REF!</v>
      </c>
      <c r="T95" s="94" t="str">
        <f>IF($C95&lt;&gt;"",SUMIFS(#REF!,#REF!,$A95,#REF!,$B95,#REF!,Keuze_DB_Nr_BEO),"")</f>
        <v/>
      </c>
      <c r="U95" s="94" t="str">
        <f>IF($C95&lt;&gt;"",SUMIFS(#REF!,#REF!,$A95,#REF!,$B95,#REF!,Keuze_DB_Nr_BEO),"")</f>
        <v/>
      </c>
      <c r="V95" s="94">
        <f t="shared" si="7"/>
        <v>0</v>
      </c>
      <c r="W95" s="94">
        <f t="shared" si="8"/>
        <v>0</v>
      </c>
    </row>
    <row r="96" spans="1:23" x14ac:dyDescent="0.25">
      <c r="A96" s="63"/>
      <c r="B96" s="63"/>
      <c r="C96" s="84" t="str" cm="1">
        <f t="array" ref="C96">IFERROR(INDEX(Tb_KostenOpties[],MATCH(B96,Tb_KostenOptiesDB[KostenOptie],0),IFERROR(MATCH(Methode_Keuze,Tb_KostenOptiesDB[#Headers],0),2)),"")</f>
        <v/>
      </c>
      <c r="D96" s="95">
        <f>IFERROR(INDEX(Tb_ProjectKosten[],MATCH($B96,Tb_ProjectKosten[Begroting],0),6),0)</f>
        <v>0</v>
      </c>
      <c r="E96" s="93" t="e">
        <f>SUMIFS(#REF!,#REF!,$A96,#REF!,$B96)</f>
        <v>#REF!</v>
      </c>
      <c r="F96" s="93" t="e">
        <f>SUMIFS(#REF!,#REF!,$A96,#REF!,$B96)</f>
        <v>#REF!</v>
      </c>
      <c r="G96" s="93" t="str">
        <f>IF(C96&lt;&gt;"",SUMIFS(#REF!,#REF!,$A96,#REF!,$B96),"")</f>
        <v/>
      </c>
      <c r="H96" s="93" t="str">
        <f>IF(C96&lt;&gt;"",SUMIFS(#REF!,#REF!,$A96,#REF!,$B96),"")</f>
        <v/>
      </c>
      <c r="I96" s="95" t="str">
        <f>IFERROR(VLOOKUP(A96,Lijsten!$AK:$AL,2,0),"")</f>
        <v/>
      </c>
      <c r="J96" s="93">
        <f t="shared" si="9"/>
        <v>0</v>
      </c>
      <c r="K96" s="93">
        <f t="shared" si="9"/>
        <v>0</v>
      </c>
      <c r="L96" s="93" t="e">
        <f>SUMIFS(#REF!,#REF!,$A96,#REF!,$B96,#REF!,Keuze_DB_Nr)</f>
        <v>#REF!</v>
      </c>
      <c r="M96" s="93" t="e">
        <f>SUMIFS(#REF!,#REF!,$A96,#REF!,$B96,#REF!,Keuze_DB_Nr)</f>
        <v>#REF!</v>
      </c>
      <c r="N96" s="93" t="str">
        <f>IF($C96&lt;&gt;"",SUMIFS(#REF!,#REF!,$A96,#REF!,$B96,#REF!,Keuze_DB_Nr),"")</f>
        <v/>
      </c>
      <c r="O96" s="93" t="str">
        <f>IF($C96&lt;&gt;"",SUMIFS(#REF!,#REF!,$A96,#REF!,$B96,#REF!,Keuze_DB_Nr),"")</f>
        <v/>
      </c>
      <c r="P96" s="93">
        <f t="shared" si="10"/>
        <v>0</v>
      </c>
      <c r="Q96" s="93">
        <f t="shared" si="11"/>
        <v>0</v>
      </c>
      <c r="R96" s="93" t="e">
        <f>SUMIFS(#REF!,#REF!,$A96,#REF!,$B96,#REF!,Keuze_DB_Nr_BEO)</f>
        <v>#REF!</v>
      </c>
      <c r="S96" s="93" t="e">
        <f>SUMIFS(#REF!,#REF!,$A96,#REF!,$B96,#REF!,Keuze_DB_Nr_BEO)</f>
        <v>#REF!</v>
      </c>
      <c r="T96" s="93" t="str">
        <f>IF($C96&lt;&gt;"",SUMIFS(#REF!,#REF!,$A96,#REF!,$B96,#REF!,Keuze_DB_Nr_BEO),"")</f>
        <v/>
      </c>
      <c r="U96" s="93" t="str">
        <f>IF($C96&lt;&gt;"",SUMIFS(#REF!,#REF!,$A96,#REF!,$B96,#REF!,Keuze_DB_Nr_BEO),"")</f>
        <v/>
      </c>
      <c r="V96" s="93">
        <f t="shared" si="7"/>
        <v>0</v>
      </c>
      <c r="W96" s="93">
        <f t="shared" si="8"/>
        <v>0</v>
      </c>
    </row>
    <row r="97" spans="1:23" x14ac:dyDescent="0.25">
      <c r="A97" s="12"/>
      <c r="B97" s="12"/>
      <c r="C97" s="85" t="str" cm="1">
        <f t="array" ref="C97">IFERROR(INDEX(Tb_KostenOpties[],MATCH(B97,Tb_KostenOptiesDB[KostenOptie],0),IFERROR(MATCH(Methode_Keuze,Tb_KostenOptiesDB[#Headers],0),2)),"")</f>
        <v/>
      </c>
      <c r="D97" s="96">
        <f>IFERROR(INDEX(Tb_ProjectKosten[],MATCH($B97,Tb_ProjectKosten[Begroting],0),6),0)</f>
        <v>0</v>
      </c>
      <c r="E97" s="94" t="e">
        <f>SUMIFS(#REF!,#REF!,$A97,#REF!,$B97)</f>
        <v>#REF!</v>
      </c>
      <c r="F97" s="94" t="e">
        <f>SUMIFS(#REF!,#REF!,$A97,#REF!,$B97)</f>
        <v>#REF!</v>
      </c>
      <c r="G97" s="94" t="str">
        <f>IF(C97&lt;&gt;"",SUMIFS(#REF!,#REF!,$A97,#REF!,$B97),"")</f>
        <v/>
      </c>
      <c r="H97" s="94" t="str">
        <f>IF(C97&lt;&gt;"",SUMIFS(#REF!,#REF!,$A97,#REF!,$B97),"")</f>
        <v/>
      </c>
      <c r="I97" s="96" t="str">
        <f>IFERROR(VLOOKUP(A97,Lijsten!$AK:$AL,2,0),"")</f>
        <v/>
      </c>
      <c r="J97" s="94">
        <f t="shared" si="9"/>
        <v>0</v>
      </c>
      <c r="K97" s="94">
        <f t="shared" si="9"/>
        <v>0</v>
      </c>
      <c r="L97" s="94" t="e">
        <f>SUMIFS(#REF!,#REF!,$A97,#REF!,$B97,#REF!,Keuze_DB_Nr)</f>
        <v>#REF!</v>
      </c>
      <c r="M97" s="94" t="e">
        <f>SUMIFS(#REF!,#REF!,$A97,#REF!,$B97,#REF!,Keuze_DB_Nr)</f>
        <v>#REF!</v>
      </c>
      <c r="N97" s="94" t="str">
        <f>IF($C97&lt;&gt;"",SUMIFS(#REF!,#REF!,$A97,#REF!,$B97,#REF!,Keuze_DB_Nr),"")</f>
        <v/>
      </c>
      <c r="O97" s="94" t="str">
        <f>IF($C97&lt;&gt;"",SUMIFS(#REF!,#REF!,$A97,#REF!,$B97,#REF!,Keuze_DB_Nr),"")</f>
        <v/>
      </c>
      <c r="P97" s="94">
        <f t="shared" si="10"/>
        <v>0</v>
      </c>
      <c r="Q97" s="94">
        <f t="shared" si="11"/>
        <v>0</v>
      </c>
      <c r="R97" s="94" t="e">
        <f>SUMIFS(#REF!,#REF!,$A97,#REF!,$B97,#REF!,Keuze_DB_Nr_BEO)</f>
        <v>#REF!</v>
      </c>
      <c r="S97" s="94" t="e">
        <f>SUMIFS(#REF!,#REF!,$A97,#REF!,$B97,#REF!,Keuze_DB_Nr_BEO)</f>
        <v>#REF!</v>
      </c>
      <c r="T97" s="94" t="str">
        <f>IF($C97&lt;&gt;"",SUMIFS(#REF!,#REF!,$A97,#REF!,$B97,#REF!,Keuze_DB_Nr_BEO),"")</f>
        <v/>
      </c>
      <c r="U97" s="94" t="str">
        <f>IF($C97&lt;&gt;"",SUMIFS(#REF!,#REF!,$A97,#REF!,$B97,#REF!,Keuze_DB_Nr_BEO),"")</f>
        <v/>
      </c>
      <c r="V97" s="94">
        <f t="shared" si="7"/>
        <v>0</v>
      </c>
      <c r="W97" s="94">
        <f t="shared" si="8"/>
        <v>0</v>
      </c>
    </row>
    <row r="98" spans="1:23" x14ac:dyDescent="0.25">
      <c r="A98" s="63"/>
      <c r="B98" s="63"/>
      <c r="C98" s="84" t="str" cm="1">
        <f t="array" ref="C98">IFERROR(INDEX(Tb_KostenOpties[],MATCH(B98,Tb_KostenOptiesDB[KostenOptie],0),IFERROR(MATCH(Methode_Keuze,Tb_KostenOptiesDB[#Headers],0),2)),"")</f>
        <v/>
      </c>
      <c r="D98" s="95">
        <f>IFERROR(INDEX(Tb_ProjectKosten[],MATCH($B98,Tb_ProjectKosten[Begroting],0),6),0)</f>
        <v>0</v>
      </c>
      <c r="E98" s="93" t="e">
        <f>SUMIFS(#REF!,#REF!,$A98,#REF!,$B98)</f>
        <v>#REF!</v>
      </c>
      <c r="F98" s="93" t="e">
        <f>SUMIFS(#REF!,#REF!,$A98,#REF!,$B98)</f>
        <v>#REF!</v>
      </c>
      <c r="G98" s="93" t="str">
        <f>IF(C98&lt;&gt;"",SUMIFS(#REF!,#REF!,$A98,#REF!,$B98),"")</f>
        <v/>
      </c>
      <c r="H98" s="93" t="str">
        <f>IF(C98&lt;&gt;"",SUMIFS(#REF!,#REF!,$A98,#REF!,$B98),"")</f>
        <v/>
      </c>
      <c r="I98" s="95" t="str">
        <f>IFERROR(VLOOKUP(A98,Lijsten!$AK:$AL,2,0),"")</f>
        <v/>
      </c>
      <c r="J98" s="93">
        <f t="shared" si="9"/>
        <v>0</v>
      </c>
      <c r="K98" s="93">
        <f t="shared" si="9"/>
        <v>0</v>
      </c>
      <c r="L98" s="93" t="e">
        <f>SUMIFS(#REF!,#REF!,$A98,#REF!,$B98,#REF!,Keuze_DB_Nr)</f>
        <v>#REF!</v>
      </c>
      <c r="M98" s="93" t="e">
        <f>SUMIFS(#REF!,#REF!,$A98,#REF!,$B98,#REF!,Keuze_DB_Nr)</f>
        <v>#REF!</v>
      </c>
      <c r="N98" s="93" t="str">
        <f>IF($C98&lt;&gt;"",SUMIFS(#REF!,#REF!,$A98,#REF!,$B98,#REF!,Keuze_DB_Nr),"")</f>
        <v/>
      </c>
      <c r="O98" s="93" t="str">
        <f>IF($C98&lt;&gt;"",SUMIFS(#REF!,#REF!,$A98,#REF!,$B98,#REF!,Keuze_DB_Nr),"")</f>
        <v/>
      </c>
      <c r="P98" s="93">
        <f t="shared" si="10"/>
        <v>0</v>
      </c>
      <c r="Q98" s="93">
        <f t="shared" si="11"/>
        <v>0</v>
      </c>
      <c r="R98" s="93" t="e">
        <f>SUMIFS(#REF!,#REF!,$A98,#REF!,$B98,#REF!,Keuze_DB_Nr_BEO)</f>
        <v>#REF!</v>
      </c>
      <c r="S98" s="93" t="e">
        <f>SUMIFS(#REF!,#REF!,$A98,#REF!,$B98,#REF!,Keuze_DB_Nr_BEO)</f>
        <v>#REF!</v>
      </c>
      <c r="T98" s="93" t="str">
        <f>IF($C98&lt;&gt;"",SUMIFS(#REF!,#REF!,$A98,#REF!,$B98,#REF!,Keuze_DB_Nr_BEO),"")</f>
        <v/>
      </c>
      <c r="U98" s="93" t="str">
        <f>IF($C98&lt;&gt;"",SUMIFS(#REF!,#REF!,$A98,#REF!,$B98,#REF!,Keuze_DB_Nr_BEO),"")</f>
        <v/>
      </c>
      <c r="V98" s="93">
        <f t="shared" si="7"/>
        <v>0</v>
      </c>
      <c r="W98" s="93">
        <f t="shared" si="8"/>
        <v>0</v>
      </c>
    </row>
    <row r="99" spans="1:23" x14ac:dyDescent="0.25">
      <c r="A99" s="12"/>
      <c r="B99" s="12"/>
      <c r="C99" s="85" t="str" cm="1">
        <f t="array" ref="C99">IFERROR(INDEX(Tb_KostenOpties[],MATCH(B99,Tb_KostenOptiesDB[KostenOptie],0),IFERROR(MATCH(Methode_Keuze,Tb_KostenOptiesDB[#Headers],0),2)),"")</f>
        <v/>
      </c>
      <c r="D99" s="96">
        <f>IFERROR(INDEX(Tb_ProjectKosten[],MATCH($B99,Tb_ProjectKosten[Begroting],0),6),0)</f>
        <v>0</v>
      </c>
      <c r="E99" s="94" t="e">
        <f>SUMIFS(#REF!,#REF!,$A99,#REF!,$B99)</f>
        <v>#REF!</v>
      </c>
      <c r="F99" s="94" t="e">
        <f>SUMIFS(#REF!,#REF!,$A99,#REF!,$B99)</f>
        <v>#REF!</v>
      </c>
      <c r="G99" s="94" t="str">
        <f>IF(C99&lt;&gt;"",SUMIFS(#REF!,#REF!,$A99,#REF!,$B99),"")</f>
        <v/>
      </c>
      <c r="H99" s="94" t="str">
        <f>IF(C99&lt;&gt;"",SUMIFS(#REF!,#REF!,$A99,#REF!,$B99),"")</f>
        <v/>
      </c>
      <c r="I99" s="96" t="str">
        <f>IFERROR(VLOOKUP(A99,Lijsten!$AK:$AL,2,0),"")</f>
        <v/>
      </c>
      <c r="J99" s="94">
        <f t="shared" si="9"/>
        <v>0</v>
      </c>
      <c r="K99" s="94">
        <f t="shared" si="9"/>
        <v>0</v>
      </c>
      <c r="L99" s="94" t="e">
        <f>SUMIFS(#REF!,#REF!,$A99,#REF!,$B99,#REF!,Keuze_DB_Nr)</f>
        <v>#REF!</v>
      </c>
      <c r="M99" s="94" t="e">
        <f>SUMIFS(#REF!,#REF!,$A99,#REF!,$B99,#REF!,Keuze_DB_Nr)</f>
        <v>#REF!</v>
      </c>
      <c r="N99" s="94" t="str">
        <f>IF($C99&lt;&gt;"",SUMIFS(#REF!,#REF!,$A99,#REF!,$B99,#REF!,Keuze_DB_Nr),"")</f>
        <v/>
      </c>
      <c r="O99" s="94" t="str">
        <f>IF($C99&lt;&gt;"",SUMIFS(#REF!,#REF!,$A99,#REF!,$B99,#REF!,Keuze_DB_Nr),"")</f>
        <v/>
      </c>
      <c r="P99" s="94">
        <f t="shared" si="10"/>
        <v>0</v>
      </c>
      <c r="Q99" s="94">
        <f t="shared" si="11"/>
        <v>0</v>
      </c>
      <c r="R99" s="94" t="e">
        <f>SUMIFS(#REF!,#REF!,$A99,#REF!,$B99,#REF!,Keuze_DB_Nr_BEO)</f>
        <v>#REF!</v>
      </c>
      <c r="S99" s="94" t="e">
        <f>SUMIFS(#REF!,#REF!,$A99,#REF!,$B99,#REF!,Keuze_DB_Nr_BEO)</f>
        <v>#REF!</v>
      </c>
      <c r="T99" s="94" t="str">
        <f>IF($C99&lt;&gt;"",SUMIFS(#REF!,#REF!,$A99,#REF!,$B99,#REF!,Keuze_DB_Nr_BEO),"")</f>
        <v/>
      </c>
      <c r="U99" s="94" t="str">
        <f>IF($C99&lt;&gt;"",SUMIFS(#REF!,#REF!,$A99,#REF!,$B99,#REF!,Keuze_DB_Nr_BEO),"")</f>
        <v/>
      </c>
      <c r="V99" s="94">
        <f t="shared" si="7"/>
        <v>0</v>
      </c>
      <c r="W99" s="94">
        <f t="shared" si="8"/>
        <v>0</v>
      </c>
    </row>
    <row r="100" spans="1:23" x14ac:dyDescent="0.25">
      <c r="A100" s="63"/>
      <c r="B100" s="63"/>
      <c r="C100" s="84" t="str" cm="1">
        <f t="array" ref="C100">IFERROR(INDEX(Tb_KostenOpties[],MATCH(B100,Tb_KostenOptiesDB[KostenOptie],0),IFERROR(MATCH(Methode_Keuze,Tb_KostenOptiesDB[#Headers],0),2)),"")</f>
        <v/>
      </c>
      <c r="D100" s="95">
        <f>IFERROR(INDEX(Tb_ProjectKosten[],MATCH($B100,Tb_ProjectKosten[Begroting],0),6),0)</f>
        <v>0</v>
      </c>
      <c r="E100" s="93" t="e">
        <f>SUMIFS(#REF!,#REF!,$A100,#REF!,$B100)</f>
        <v>#REF!</v>
      </c>
      <c r="F100" s="93" t="e">
        <f>SUMIFS(#REF!,#REF!,$A100,#REF!,$B100)</f>
        <v>#REF!</v>
      </c>
      <c r="G100" s="93" t="str">
        <f>IF(C100&lt;&gt;"",SUMIFS(#REF!,#REF!,$A100,#REF!,$B100),"")</f>
        <v/>
      </c>
      <c r="H100" s="93" t="str">
        <f>IF(C100&lt;&gt;"",SUMIFS(#REF!,#REF!,$A100,#REF!,$B100),"")</f>
        <v/>
      </c>
      <c r="I100" s="95" t="str">
        <f>IFERROR(VLOOKUP(A100,Lijsten!$AK:$AL,2,0),"")</f>
        <v/>
      </c>
      <c r="J100" s="93">
        <f t="shared" si="9"/>
        <v>0</v>
      </c>
      <c r="K100" s="93">
        <f t="shared" si="9"/>
        <v>0</v>
      </c>
      <c r="L100" s="93" t="e">
        <f>SUMIFS(#REF!,#REF!,$A100,#REF!,$B100,#REF!,Keuze_DB_Nr)</f>
        <v>#REF!</v>
      </c>
      <c r="M100" s="93" t="e">
        <f>SUMIFS(#REF!,#REF!,$A100,#REF!,$B100,#REF!,Keuze_DB_Nr)</f>
        <v>#REF!</v>
      </c>
      <c r="N100" s="93" t="str">
        <f>IF($C100&lt;&gt;"",SUMIFS(#REF!,#REF!,$A100,#REF!,$B100,#REF!,Keuze_DB_Nr),"")</f>
        <v/>
      </c>
      <c r="O100" s="93" t="str">
        <f>IF($C100&lt;&gt;"",SUMIFS(#REF!,#REF!,$A100,#REF!,$B100,#REF!,Keuze_DB_Nr),"")</f>
        <v/>
      </c>
      <c r="P100" s="93">
        <f>IFERROR($I100*(L100+N100),0)</f>
        <v>0</v>
      </c>
      <c r="Q100" s="93">
        <f>IFERROR($I100*(M100+O100),0)</f>
        <v>0</v>
      </c>
      <c r="R100" s="93" t="e">
        <f>SUMIFS(#REF!,#REF!,$A100,#REF!,$B100,#REF!,Keuze_DB_Nr_BEO)</f>
        <v>#REF!</v>
      </c>
      <c r="S100" s="93" t="e">
        <f>SUMIFS(#REF!,#REF!,$A100,#REF!,$B100,#REF!,Keuze_DB_Nr_BEO)</f>
        <v>#REF!</v>
      </c>
      <c r="T100" s="93" t="str">
        <f>IF($C100&lt;&gt;"",SUMIFS(#REF!,#REF!,$A100,#REF!,$B100,#REF!,Keuze_DB_Nr_BEO),"")</f>
        <v/>
      </c>
      <c r="U100" s="93" t="str">
        <f>IF($C100&lt;&gt;"",SUMIFS(#REF!,#REF!,$A100,#REF!,$B100,#REF!,Keuze_DB_Nr_BEO),"")</f>
        <v/>
      </c>
      <c r="V100" s="93">
        <f t="shared" si="7"/>
        <v>0</v>
      </c>
      <c r="W100" s="93">
        <f t="shared" si="8"/>
        <v>0</v>
      </c>
    </row>
  </sheetData>
  <sheetProtection algorithmName="SHA-512" hashValue="JZixHBe1yS8O7iwXMsd+5fjmEhtPJS0s48BzTeqwTYnZippWuheljeJvUC1++8c4r5MJMDFW1goN4rrM0FHqTw==" saltValue="PLWtf8KlqRJN+ze/pqlWW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8FD11-6826-4A64-8C5E-E5B2FF1B61D8}">
  <sheetPr codeName="Blad13">
    <tabColor theme="4" tint="-0.249977111117893"/>
  </sheetPr>
  <dimension ref="A1:BX100"/>
  <sheetViews>
    <sheetView workbookViewId="0">
      <pane ySplit="1" topLeftCell="A2" activePane="bottomLeft" state="frozen"/>
      <selection activeCell="C10" sqref="C10:E10"/>
      <selection pane="bottomLeft" activeCell="L2" sqref="L2"/>
    </sheetView>
  </sheetViews>
  <sheetFormatPr defaultRowHeight="15" x14ac:dyDescent="0.25"/>
  <cols>
    <col min="1" max="1" width="18.28515625" bestFit="1" customWidth="1"/>
    <col min="2" max="2" width="10.5703125" bestFit="1" customWidth="1"/>
    <col min="3" max="3" width="18.28515625" bestFit="1" customWidth="1"/>
    <col min="5" max="5" width="29.42578125" bestFit="1" customWidth="1"/>
    <col min="8" max="8" width="19.7109375" bestFit="1" customWidth="1"/>
    <col min="9" max="9" width="5.42578125" bestFit="1" customWidth="1"/>
    <col min="12" max="12" width="35.7109375" customWidth="1"/>
    <col min="13" max="14" width="11.140625" customWidth="1"/>
    <col min="15" max="15" width="33.5703125" customWidth="1"/>
    <col min="16" max="16" width="20" customWidth="1"/>
    <col min="18" max="18" width="15.85546875" bestFit="1" customWidth="1"/>
    <col min="20" max="20" width="18.85546875" bestFit="1" customWidth="1"/>
    <col min="21" max="21" width="2.140625" customWidth="1"/>
    <col min="22" max="22" width="7.42578125" bestFit="1" customWidth="1"/>
    <col min="23" max="23" width="3.5703125" customWidth="1"/>
    <col min="24" max="24" width="31.5703125" bestFit="1" customWidth="1"/>
    <col min="25" max="25" width="8.140625" bestFit="1" customWidth="1"/>
    <col min="26" max="26" width="2" customWidth="1"/>
    <col min="27" max="27" width="31.5703125" bestFit="1" customWidth="1"/>
    <col min="28" max="28" width="8.140625" bestFit="1" customWidth="1"/>
    <col min="29" max="29" width="2" customWidth="1"/>
    <col min="30" max="30" width="19.28515625" bestFit="1" customWidth="1"/>
    <col min="31" max="31" width="19.5703125" bestFit="1" customWidth="1"/>
    <col min="33" max="33" width="18.28515625" bestFit="1" customWidth="1"/>
    <col min="34" max="34" width="18.28515625" customWidth="1"/>
    <col min="36" max="36" width="48.28515625" customWidth="1"/>
    <col min="37" max="37" width="35.7109375" bestFit="1" customWidth="1"/>
    <col min="38" max="38" width="11.28515625" style="56" customWidth="1"/>
    <col min="39" max="39" width="9.140625" customWidth="1"/>
    <col min="40" max="40" width="14.28515625" bestFit="1" customWidth="1"/>
    <col min="67" max="67" width="11.85546875" customWidth="1"/>
    <col min="68" max="68" width="14.28515625" customWidth="1"/>
    <col min="69" max="69" width="29.42578125" bestFit="1" customWidth="1"/>
    <col min="70" max="76" width="18.5703125" bestFit="1" customWidth="1"/>
  </cols>
  <sheetData>
    <row r="1" spans="1:76" x14ac:dyDescent="0.25">
      <c r="A1" s="58" t="s">
        <v>76</v>
      </c>
      <c r="C1" s="58" t="s">
        <v>77</v>
      </c>
      <c r="E1" s="58" t="s">
        <v>90</v>
      </c>
      <c r="F1" s="58" t="s">
        <v>94</v>
      </c>
      <c r="H1" s="58" t="s">
        <v>91</v>
      </c>
      <c r="I1" s="66" t="s">
        <v>89</v>
      </c>
      <c r="J1" s="58" t="s">
        <v>48</v>
      </c>
      <c r="L1" s="58" t="s">
        <v>0</v>
      </c>
      <c r="M1" s="58" t="s">
        <v>95</v>
      </c>
      <c r="N1" s="58" t="s">
        <v>40</v>
      </c>
      <c r="O1" s="58"/>
      <c r="P1" s="58" t="str">
        <f>IF(Gebied1_2&lt;&gt;"",Gebied1_2,Berekeningsmethode!$B$2)</f>
        <v>Geen vereenvoudigde kostenoptie</v>
      </c>
      <c r="R1" s="58" t="s">
        <v>243</v>
      </c>
      <c r="T1" s="58" t="s">
        <v>97</v>
      </c>
      <c r="V1" s="58" t="s">
        <v>100</v>
      </c>
      <c r="X1" s="58" t="s">
        <v>104</v>
      </c>
      <c r="Y1" s="58" t="s">
        <v>255</v>
      </c>
      <c r="AA1" s="58" t="s">
        <v>104</v>
      </c>
      <c r="AB1" s="58" t="s">
        <v>255</v>
      </c>
      <c r="AD1" s="58" t="s">
        <v>73</v>
      </c>
      <c r="AE1" s="58" t="s">
        <v>74</v>
      </c>
      <c r="AG1" s="58" t="s">
        <v>134</v>
      </c>
      <c r="AH1" s="58" t="s">
        <v>75</v>
      </c>
      <c r="AJ1" s="58" t="s">
        <v>80</v>
      </c>
      <c r="AK1" s="58" t="s">
        <v>195</v>
      </c>
      <c r="AL1" s="89" t="s">
        <v>214</v>
      </c>
      <c r="AM1" s="58" t="s">
        <v>8</v>
      </c>
      <c r="AN1" s="58" t="s">
        <v>82</v>
      </c>
      <c r="AO1" s="58" t="s">
        <v>28</v>
      </c>
      <c r="AP1" s="58" t="s">
        <v>27</v>
      </c>
      <c r="AQ1" s="58" t="s">
        <v>11</v>
      </c>
      <c r="AR1" s="58" t="s">
        <v>93</v>
      </c>
      <c r="AS1" s="58" t="s">
        <v>92</v>
      </c>
      <c r="AT1" s="58" t="s">
        <v>3</v>
      </c>
      <c r="AU1" s="58" t="s">
        <v>220</v>
      </c>
      <c r="AV1" s="58" t="s">
        <v>230</v>
      </c>
      <c r="AW1" s="58" t="s">
        <v>50</v>
      </c>
      <c r="AX1" s="58" t="s">
        <v>7</v>
      </c>
      <c r="AY1" s="58" t="s">
        <v>5</v>
      </c>
      <c r="AZ1" s="58" t="s">
        <v>52</v>
      </c>
      <c r="BA1" s="58" t="s">
        <v>203</v>
      </c>
      <c r="BB1" s="58" t="s">
        <v>53</v>
      </c>
      <c r="BC1" s="58" t="s">
        <v>43</v>
      </c>
      <c r="BD1" s="58" t="s">
        <v>254</v>
      </c>
      <c r="BE1" s="58" t="s">
        <v>248</v>
      </c>
      <c r="BF1" s="58" t="s">
        <v>249</v>
      </c>
      <c r="BG1" s="58" t="s">
        <v>252</v>
      </c>
      <c r="BH1" s="58" t="s">
        <v>176</v>
      </c>
      <c r="BI1" s="58" t="s">
        <v>177</v>
      </c>
      <c r="BJ1" s="58" t="s">
        <v>178</v>
      </c>
      <c r="BK1" s="58" t="s">
        <v>179</v>
      </c>
      <c r="BL1" s="58" t="s">
        <v>180</v>
      </c>
      <c r="BM1" s="58" t="s">
        <v>205</v>
      </c>
      <c r="BN1" s="58" t="s">
        <v>122</v>
      </c>
      <c r="BO1" s="58" t="s">
        <v>123</v>
      </c>
      <c r="BP1" s="58" t="s">
        <v>124</v>
      </c>
      <c r="BQ1" s="58" t="s">
        <v>125</v>
      </c>
      <c r="BR1" s="58" t="s">
        <v>126</v>
      </c>
      <c r="BS1" s="58" t="s">
        <v>127</v>
      </c>
      <c r="BT1" s="58" t="s">
        <v>128</v>
      </c>
      <c r="BU1" s="58" t="s">
        <v>129</v>
      </c>
      <c r="BV1" s="58" t="s">
        <v>217</v>
      </c>
      <c r="BW1" s="58" t="s">
        <v>218</v>
      </c>
      <c r="BX1" s="58" t="s">
        <v>219</v>
      </c>
    </row>
    <row r="2" spans="1:76" x14ac:dyDescent="0.25">
      <c r="A2" s="57" t="str" cm="1">
        <f t="array" ref="A2">IFERROR(IF(INDEX(Deelnemers,MATCH(0,INDEX(COUNTIF($A$1:A1,Deelnemers),),0))=0,"",INDEX(Deelnemers,MATCH(0,INDEX(COUNTIF($A$1:A1,Deelnemers),),0))),"")</f>
        <v/>
      </c>
      <c r="C2" s="57" t="str" cm="1">
        <f t="array" ref="C2">IFERROR(IF(INDEX(Prestaties,MATCH(0,INDEX(COUNTIF($C$1:C1,Prestaties),),0))=0,"",INDEX(Prestaties,MATCH(0,INDEX(COUNTIF($C$1:C1,Prestaties),),0))),"")</f>
        <v/>
      </c>
      <c r="E2" s="57" t="str" cm="1">
        <f t="array" aca="1" ref="E2:F12" ca="1">IFERROR(_xlfn._xlws.FILTER('6. Begrotingsoverzicht'!B11:C21,'6. Begrotingsoverzicht'!C11:C21&gt;0),"")</f>
        <v/>
      </c>
      <c r="F2" s="57" t="str">
        <f ca="1"/>
        <v/>
      </c>
      <c r="H2" s="57" t="str" cm="1">
        <f t="array" ref="H2">IFERROR(_xlfn._xlws.FILTER(#REF!,#REF!&lt;&gt;""),"")</f>
        <v/>
      </c>
      <c r="I2" s="57" t="str">
        <f>IFERROR(INDEX(DB_Loonkosten,MATCH(H2,#REF!,0),1),"")</f>
        <v/>
      </c>
      <c r="J2" s="67" t="str">
        <f>IFERROR(INDEX(DB_Loonkosten,MATCH(I2,[0]!LoonkostenNr,0),24),"")</f>
        <v/>
      </c>
      <c r="L2" s="57" t="str" cm="1">
        <f t="array" ref="L2:O42">IFERROR(_xlfn.UNIQUE(Tb_KostenTypen[[Kostentype]:[Arbeidskosten]]),"")</f>
        <v>Loonkosten</v>
      </c>
      <c r="M2" s="57" t="str">
        <v>Uurtarief</v>
      </c>
      <c r="N2" s="57">
        <v>1</v>
      </c>
      <c r="O2" s="57" t="str">
        <v>Arbeidskosten</v>
      </c>
      <c r="P2" s="67">
        <f>IF(L2&lt;&gt;"",IFERROR(VLOOKUP(L2,Tb_KostenTypen[],MATCH($P$1,Tb_KostenTypen[#Headers],0),0),0),"")</f>
        <v>0</v>
      </c>
      <c r="R2" s="57">
        <v>2025</v>
      </c>
      <c r="T2" s="57" t="str" cm="1">
        <f t="array" ref="T2">IFERROR(_xlfn.UNIQUE(_xlfn._xlws.FILTER(#REF!,#REF!&lt;&gt;"")),"")</f>
        <v/>
      </c>
      <c r="V2" s="57" t="s">
        <v>68</v>
      </c>
      <c r="X2" s="88" t="str" cm="1">
        <f t="array" ref="X2">IFERROR(_xlfn.UNIQUE(_xlfn._xlws.FILTER('5. Kosten uitvoering project'!$E$6:$E$250,'5. Kosten uitvoering project'!$E$6:$E$250&lt;&gt;"")),"")</f>
        <v/>
      </c>
      <c r="Y2" s="88" t="str">
        <f>IFERROR(MATCH(X2,Tb_Activiteiten[Subsidiabele_Activiteit],0),"")</f>
        <v/>
      </c>
      <c r="AA2" s="88" t="str" cm="1">
        <f t="array" aca="1" ref="AA2:AB2" ca="1">_xlfn._xlws.SORT(OFFSET(Lijsten!$X$1,1,,IF(COUNTIF(Lijsten!$X$1:$X$100,"&lt;&gt;"&amp;"")&gt;1,COUNTIF(Lijsten!$X$1:$X$100,"&lt;&gt;"&amp;"")-1,COUNTIF(Lijsten!$X$1:$X$100,"&lt;&gt;"&amp;"")),2),2)</f>
        <v/>
      </c>
      <c r="AB2" s="88" t="str">
        <f ca="1"/>
        <v/>
      </c>
      <c r="AD2" s="92">
        <f>IFERROR(VLOOKUP(Openstelling_Keuze,Subsidie_Tabel,MATCH(AD1,Tb_Openstelling[#Headers],0),0),0)</f>
        <v>0</v>
      </c>
      <c r="AE2" s="92">
        <f>IFERROR(VLOOKUP(Openstelling_Keuze,Subsidie_Tabel,MATCH(AE1,Tb_Openstelling[#Headers],0),0),0)</f>
        <v>0</v>
      </c>
      <c r="AG2" s="88" t="str" cm="1">
        <f t="array" ref="AG2">IFERROR(_xlfn._xlws.FILTER('4. Rekenhulp loonkosten aanvr.'!A5:B54,'4. Rekenhulp loonkosten aanvr.'!A5:A54&lt;&gt;""),"")</f>
        <v/>
      </c>
      <c r="AH2" s="88"/>
      <c r="AJ2" s="88" t="str" cm="1">
        <f t="array" ref="AJ2">IFERROR(IF(Openstelling_Keuze&lt;&gt;"",_xlfn._xlws.FILTER(Tb_Activiteiten[],Tb_Activiteiten[Openstelling]=Openstelling_Keuze,""),""),"")</f>
        <v/>
      </c>
      <c r="AK2" s="88"/>
      <c r="AL2" s="90"/>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row>
    <row r="3" spans="1:76" x14ac:dyDescent="0.25">
      <c r="A3" s="57" t="str" cm="1">
        <f t="array" ref="A3">IFERROR(IF(INDEX(Deelnemers,MATCH(0,INDEX(COUNTIF($A$1:A2,Deelnemers),),0))=0,"",INDEX(Deelnemers,MATCH(0,INDEX(COUNTIF($A$1:A2,Deelnemers),),0))),"")</f>
        <v/>
      </c>
      <c r="C3" s="57" t="str" cm="1">
        <f t="array" ref="C3">IFERROR(IF(INDEX(Prestaties,MATCH(0,INDEX(COUNTIF($C$1:C2,Prestaties),),0))=0,"",INDEX(Prestaties,MATCH(0,INDEX(COUNTIF($C$1:C2,Prestaties),),0))),"")</f>
        <v/>
      </c>
      <c r="E3" s="57">
        <f ca="1"/>
        <v>0</v>
      </c>
      <c r="F3" s="57" t="str">
        <f ca="1"/>
        <v/>
      </c>
      <c r="H3" s="57"/>
      <c r="I3" s="57" t="str">
        <f>IFERROR(INDEX(DB_Loonkosten,MATCH(H3,#REF!,0),1),"")</f>
        <v/>
      </c>
      <c r="J3" s="67" t="str">
        <f>IFERROR(INDEX(DB_Loonkosten,MATCH(I3,[0]!LoonkostenNr,0),24),"")</f>
        <v/>
      </c>
      <c r="L3" s="57" t="str">
        <v>Eigen arbeid</v>
      </c>
      <c r="M3" s="57" t="str">
        <v>Vast tarief</v>
      </c>
      <c r="N3" s="57">
        <v>1</v>
      </c>
      <c r="O3" s="57" t="str">
        <v>Arbeidskosten</v>
      </c>
      <c r="P3" s="67">
        <f>IF(L3&lt;&gt;"",IFERROR(VLOOKUP(L3,Tb_KostenTypen[],MATCH($P$1,Tb_KostenTypen[#Headers],0),0),0),"")</f>
        <v>50</v>
      </c>
      <c r="R3" s="57">
        <f>R2+1</f>
        <v>2026</v>
      </c>
      <c r="T3" s="57"/>
      <c r="V3" s="57" t="s">
        <v>62</v>
      </c>
      <c r="X3" s="88"/>
      <c r="Y3" s="88" t="str">
        <f>IFERROR(MATCH(X3,Tb_Activiteiten[Subsidiabele_Activiteit],0),"")</f>
        <v/>
      </c>
      <c r="AA3" s="88"/>
      <c r="AB3" s="88"/>
      <c r="AG3" s="88"/>
      <c r="AH3" s="88"/>
      <c r="AJ3" s="88"/>
      <c r="AK3" s="88"/>
      <c r="AL3" s="90"/>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row>
    <row r="4" spans="1:76" x14ac:dyDescent="0.25">
      <c r="A4" s="57" t="str" cm="1">
        <f t="array" ref="A4">IFERROR(IF(INDEX(Deelnemers,MATCH(0,INDEX(COUNTIF($A$1:A3,Deelnemers),),0))=0,"",INDEX(Deelnemers,MATCH(0,INDEX(COUNTIF($A$1:A3,Deelnemers),),0))),"")</f>
        <v/>
      </c>
      <c r="C4" s="57" t="str" cm="1">
        <f t="array" ref="C4">IFERROR(IF(INDEX(Prestaties,MATCH(0,INDEX(COUNTIF($C$1:C3,Prestaties),),0))=0,"",INDEX(Prestaties,MATCH(0,INDEX(COUNTIF($C$1:C3,Prestaties),),0))),"")</f>
        <v/>
      </c>
      <c r="E4" s="57">
        <f ca="1"/>
        <v>0</v>
      </c>
      <c r="F4" s="57" t="str">
        <f ca="1"/>
        <v/>
      </c>
      <c r="H4" s="57"/>
      <c r="I4" s="57" t="str">
        <f>IFERROR(INDEX(DB_Loonkosten,MATCH(H4,#REF!,0),1),"")</f>
        <v/>
      </c>
      <c r="J4" s="67" t="str">
        <f>IFERROR(INDEX(DB_Loonkosten,MATCH(I4,[0]!LoonkostenNr,0),24),"")</f>
        <v/>
      </c>
      <c r="L4" s="57" t="str">
        <v>Adviseur</v>
      </c>
      <c r="M4" s="57" t="str">
        <v>Vast tarief</v>
      </c>
      <c r="N4" s="57">
        <v>0</v>
      </c>
      <c r="O4" s="57" t="str">
        <v>Arbeidskosten - vast tarief (excl eigen arbeid)</v>
      </c>
      <c r="P4" s="67">
        <f>IF(L4&lt;&gt;"",IFERROR(VLOOKUP(L4,Tb_KostenTypen[],MATCH($P$1,Tb_KostenTypen[#Headers],0),0),0),"")</f>
        <v>78</v>
      </c>
      <c r="R4" s="57">
        <f>R3+1</f>
        <v>2027</v>
      </c>
      <c r="T4" s="57"/>
      <c r="X4" s="88"/>
      <c r="Y4" s="88" t="str">
        <f>IFERROR(MATCH(X4,Tb_Activiteiten[Subsidiabele_Activiteit],0),"")</f>
        <v/>
      </c>
      <c r="AA4" s="88"/>
      <c r="AB4" s="88"/>
      <c r="AG4" s="88"/>
      <c r="AH4" s="88"/>
      <c r="AJ4" s="88"/>
      <c r="AK4" s="88"/>
      <c r="AL4" s="90"/>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row>
    <row r="5" spans="1:76" x14ac:dyDescent="0.25">
      <c r="A5" s="57" t="str" cm="1">
        <f t="array" ref="A5">IFERROR(IF(INDEX(Deelnemers,MATCH(0,INDEX(COUNTIF($A$1:A4,Deelnemers),),0))=0,"",INDEX(Deelnemers,MATCH(0,INDEX(COUNTIF($A$1:A4,Deelnemers),),0))),"")</f>
        <v/>
      </c>
      <c r="C5" s="57" t="str" cm="1">
        <f t="array" ref="C5">IFERROR(IF(INDEX(Prestaties,MATCH(0,INDEX(COUNTIF($C$1:C4,Prestaties),),0))=0,"",INDEX(Prestaties,MATCH(0,INDEX(COUNTIF($C$1:C4,Prestaties),),0))),"")</f>
        <v/>
      </c>
      <c r="E5" s="57">
        <f ca="1"/>
        <v>0</v>
      </c>
      <c r="F5" s="57" t="str">
        <f ca="1"/>
        <v/>
      </c>
      <c r="H5" s="57"/>
      <c r="I5" s="57" t="str">
        <f>IFERROR(INDEX(DB_Loonkosten,MATCH(H5,#REF!,0),1),"")</f>
        <v/>
      </c>
      <c r="J5" s="67" t="str">
        <f>IFERROR(INDEX(DB_Loonkosten,MATCH(I5,[0]!LoonkostenNr,0),24),"")</f>
        <v/>
      </c>
      <c r="L5" s="57" t="str">
        <v>Projectleider/Expert</v>
      </c>
      <c r="M5" s="57" t="str">
        <v>Vast tarief</v>
      </c>
      <c r="N5" s="57">
        <v>0</v>
      </c>
      <c r="O5" s="57" t="str">
        <v>Arbeidskosten - vast tarief (excl eigen arbeid)</v>
      </c>
      <c r="P5" s="67">
        <f>IF(L5&lt;&gt;"",IFERROR(VLOOKUP(L5,Tb_KostenTypen[],MATCH($P$1,Tb_KostenTypen[#Headers],0),0),0),"")</f>
        <v>88</v>
      </c>
      <c r="R5" s="57">
        <f>R4+1</f>
        <v>2028</v>
      </c>
      <c r="T5" s="57"/>
      <c r="X5" s="88"/>
      <c r="Y5" s="88" t="str">
        <f>IFERROR(MATCH(X5,Tb_Activiteiten[Subsidiabele_Activiteit],0),"")</f>
        <v/>
      </c>
      <c r="AA5" s="88"/>
      <c r="AB5" s="88"/>
      <c r="AG5" s="88"/>
      <c r="AH5" s="88"/>
      <c r="AJ5" s="88"/>
      <c r="AK5" s="88"/>
      <c r="AL5" s="90"/>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row>
    <row r="6" spans="1:76" x14ac:dyDescent="0.25">
      <c r="A6" s="57" t="str" cm="1">
        <f t="array" ref="A6">IFERROR(IF(INDEX(Deelnemers,MATCH(0,INDEX(COUNTIF($A$1:A5,Deelnemers),),0))=0,"",INDEX(Deelnemers,MATCH(0,INDEX(COUNTIF($A$1:A5,Deelnemers),),0))),"")</f>
        <v/>
      </c>
      <c r="C6" s="57" t="str" cm="1">
        <f t="array" ref="C6">IFERROR(IF(INDEX(Prestaties,MATCH(0,INDEX(COUNTIF($C$1:C5,Prestaties),),0))=0,"",INDEX(Prestaties,MATCH(0,INDEX(COUNTIF($C$1:C5,Prestaties),),0))),"")</f>
        <v/>
      </c>
      <c r="E6" s="57">
        <f ca="1"/>
        <v>0</v>
      </c>
      <c r="F6" s="57" t="str">
        <f ca="1"/>
        <v/>
      </c>
      <c r="H6" s="57"/>
      <c r="I6" s="57" t="str">
        <f>IFERROR(INDEX(DB_Loonkosten,MATCH(H6,#REF!,0),1),"")</f>
        <v/>
      </c>
      <c r="J6" s="67" t="str">
        <f>IFERROR(INDEX(DB_Loonkosten,MATCH(I6,[0]!LoonkostenNr,0),24),"")</f>
        <v/>
      </c>
      <c r="L6" s="57" t="str">
        <v>Projectmedewerker</v>
      </c>
      <c r="M6" s="57" t="str">
        <v>Vast tarief</v>
      </c>
      <c r="N6" s="57">
        <v>0</v>
      </c>
      <c r="O6" s="57" t="str">
        <v>Arbeidskosten - vast tarief (excl eigen arbeid)</v>
      </c>
      <c r="P6" s="67">
        <f>IF(L6&lt;&gt;"",IFERROR(VLOOKUP(L6,Tb_KostenTypen[],MATCH($P$1,Tb_KostenTypen[#Headers],0),0),0),"")</f>
        <v>44</v>
      </c>
      <c r="R6" s="57"/>
      <c r="T6" s="57"/>
      <c r="V6" t="e" cm="1">
        <f t="array" ref="V6">IF(LEFT(#REF!,6)="Arbeid",IF(RIGHT(#REF!,3)="IKS",MedewerkersIKS_Uniek,Medewerkers_Uniek),"")</f>
        <v>#REF!</v>
      </c>
      <c r="X6" s="88"/>
      <c r="Y6" s="88" t="str">
        <f>IFERROR(MATCH(X6,Tb_Activiteiten[Subsidiabele_Activiteit],0),"")</f>
        <v/>
      </c>
      <c r="AA6" s="88"/>
      <c r="AB6" s="88"/>
      <c r="AG6" s="88"/>
      <c r="AH6" s="88"/>
      <c r="AJ6" s="88"/>
      <c r="AK6" s="88"/>
      <c r="AL6" s="90"/>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row>
    <row r="7" spans="1:76" x14ac:dyDescent="0.25">
      <c r="A7" s="57" t="str" cm="1">
        <f t="array" ref="A7">IFERROR(IF(INDEX(Deelnemers,MATCH(0,INDEX(COUNTIF($A$1:A6,Deelnemers),),0))=0,"",INDEX(Deelnemers,MATCH(0,INDEX(COUNTIF($A$1:A6,Deelnemers),),0))),"")</f>
        <v/>
      </c>
      <c r="C7" s="57" t="str" cm="1">
        <f t="array" ref="C7">IFERROR(IF(INDEX(Prestaties,MATCH(0,INDEX(COUNTIF($C$1:C6,Prestaties),),0))=0,"",INDEX(Prestaties,MATCH(0,INDEX(COUNTIF($C$1:C6,Prestaties),),0))),"")</f>
        <v/>
      </c>
      <c r="E7" s="57">
        <f ca="1"/>
        <v>0</v>
      </c>
      <c r="F7" s="57" t="str">
        <f ca="1"/>
        <v/>
      </c>
      <c r="H7" s="57"/>
      <c r="I7" s="57" t="str">
        <f>IFERROR(INDEX(DB_Loonkosten,MATCH(H7,#REF!,0),1),"")</f>
        <v/>
      </c>
      <c r="J7" s="67" t="str">
        <f>IFERROR(INDEX(DB_Loonkosten,MATCH(I7,[0]!LoonkostenNr,0),24),"")</f>
        <v/>
      </c>
      <c r="L7" s="57" t="str">
        <v>Landbouwer</v>
      </c>
      <c r="M7" s="57" t="str">
        <v>Vast tarief</v>
      </c>
      <c r="N7" s="57">
        <v>0</v>
      </c>
      <c r="O7" s="57" t="str">
        <v>Arbeidskosten - vast tarief (excl eigen arbeid)</v>
      </c>
      <c r="P7" s="67">
        <f>IF(L7&lt;&gt;"",IFERROR(VLOOKUP(L7,Tb_KostenTypen[],MATCH($P$1,Tb_KostenTypen[#Headers],0),0),0),"")</f>
        <v>50</v>
      </c>
      <c r="R7" s="57"/>
      <c r="T7" s="57"/>
      <c r="V7" t="e" cm="1">
        <f t="array" ref="V7">IF(LEFT(#REF!,6)="Arbeid",IF(RIGHT(#REF!,3)="IKS",MedewerkersIKS_Uniek,Medewerkers_Uniek),"")</f>
        <v>#REF!</v>
      </c>
      <c r="X7" s="88"/>
      <c r="Y7" s="88" t="str">
        <f>IFERROR(MATCH(X7,Tb_Activiteiten[Subsidiabele_Activiteit],0),"")</f>
        <v/>
      </c>
      <c r="AA7" s="88"/>
      <c r="AB7" s="88"/>
      <c r="AG7" s="88"/>
      <c r="AH7" s="88"/>
      <c r="AJ7" s="88"/>
      <c r="AK7" s="88"/>
      <c r="AL7" s="90"/>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row>
    <row r="8" spans="1:76" x14ac:dyDescent="0.25">
      <c r="A8" s="57" t="str" cm="1">
        <f t="array" ref="A8">IFERROR(IF(INDEX(Deelnemers,MATCH(0,INDEX(COUNTIF($A$1:A7,Deelnemers),),0))=0,"",INDEX(Deelnemers,MATCH(0,INDEX(COUNTIF($A$1:A7,Deelnemers),),0))),"")</f>
        <v/>
      </c>
      <c r="C8" s="57" t="str" cm="1">
        <f t="array" ref="C8">IFERROR(IF(INDEX(Prestaties,MATCH(0,INDEX(COUNTIF($C$1:C7,Prestaties),),0))=0,"",INDEX(Prestaties,MATCH(0,INDEX(COUNTIF($C$1:C7,Prestaties),),0))),"")</f>
        <v/>
      </c>
      <c r="E8" s="57">
        <f ca="1"/>
        <v>0</v>
      </c>
      <c r="F8" s="57" t="str">
        <f ca="1"/>
        <v/>
      </c>
      <c r="H8" s="57"/>
      <c r="I8" s="57" t="str">
        <f>IFERROR(INDEX(DB_Loonkosten,MATCH(H8,#REF!,0),1),"")</f>
        <v/>
      </c>
      <c r="J8" s="67" t="str">
        <f>IFERROR(INDEX(DB_Loonkosten,MATCH(I8,[0]!LoonkostenNr,0),24),"")</f>
        <v/>
      </c>
      <c r="L8" s="57" t="str">
        <v>Bijdrage in natura (vrijwilligers)</v>
      </c>
      <c r="M8" s="57" t="str">
        <v>Vast tarief</v>
      </c>
      <c r="N8" s="57">
        <v>1</v>
      </c>
      <c r="O8" s="57">
        <v>0</v>
      </c>
      <c r="P8" s="67">
        <f>IF(L8&lt;&gt;"",IFERROR(VLOOKUP(L8,Tb_KostenTypen[],MATCH($P$1,Tb_KostenTypen[#Headers],0),0),0),"")</f>
        <v>22</v>
      </c>
      <c r="R8" s="57"/>
      <c r="T8" s="57"/>
      <c r="V8" t="e" cm="1">
        <f t="array" ref="V8">IF(LEFT(#REF!,6)="Arbeid",IF(RIGHT(#REF!,3)="IKS",MedewerkersIKS_Uniek,Medewerkers_Uniek),"")</f>
        <v>#REF!</v>
      </c>
      <c r="X8" s="88"/>
      <c r="Y8" s="88" t="str">
        <f>IFERROR(MATCH(X8,Tb_Activiteiten[Subsidiabele_Activiteit],0),"")</f>
        <v/>
      </c>
      <c r="AA8" s="88"/>
      <c r="AB8" s="88"/>
      <c r="AG8" s="88"/>
      <c r="AH8" s="88"/>
      <c r="AJ8" s="88"/>
      <c r="AK8" s="88"/>
      <c r="AL8" s="90"/>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row>
    <row r="9" spans="1:76" x14ac:dyDescent="0.25">
      <c r="A9" s="57" t="str" cm="1">
        <f t="array" ref="A9">IFERROR(IF(INDEX(Deelnemers,MATCH(0,INDEX(COUNTIF($A$1:A8,Deelnemers),),0))=0,"",INDEX(Deelnemers,MATCH(0,INDEX(COUNTIF($A$1:A8,Deelnemers),),0))),"")</f>
        <v/>
      </c>
      <c r="C9" s="57" t="str" cm="1">
        <f t="array" ref="C9">IFERROR(IF(INDEX(Prestaties,MATCH(0,INDEX(COUNTIF($C$1:C8,Prestaties),),0))=0,"",INDEX(Prestaties,MATCH(0,INDEX(COUNTIF($C$1:C8,Prestaties),),0))),"")</f>
        <v/>
      </c>
      <c r="E9" s="57">
        <f ca="1"/>
        <v>0</v>
      </c>
      <c r="F9" s="57" t="str">
        <f ca="1"/>
        <v/>
      </c>
      <c r="H9" s="57"/>
      <c r="I9" s="57" t="str">
        <f>IFERROR(INDEX(DB_Loonkosten,MATCH(H9,#REF!,0),1),"")</f>
        <v/>
      </c>
      <c r="J9" s="67" t="str">
        <f>IFERROR(INDEX(DB_Loonkosten,MATCH(I9,[0]!LoonkostenNr,0),24),"")</f>
        <v/>
      </c>
      <c r="L9" s="57" t="str">
        <v>Extensiveren max. 150 kg N</v>
      </c>
      <c r="M9" s="57" t="str">
        <v>Vast tarief</v>
      </c>
      <c r="N9" s="57">
        <v>0</v>
      </c>
      <c r="O9" s="57" t="str">
        <v>Overige kosten</v>
      </c>
      <c r="P9" s="67">
        <f>IF(L9&lt;&gt;"",IFERROR(VLOOKUP(L9,Tb_KostenTypen[],MATCH($P$1,Tb_KostenTypen[#Headers],0),0),0),"")</f>
        <v>1680</v>
      </c>
      <c r="R9" s="57"/>
      <c r="T9" s="57"/>
      <c r="V9" t="e" cm="1">
        <f t="array" ref="V9">IF(LEFT(#REF!,6)="Arbeid",IF(RIGHT(#REF!,3)="IKS",MedewerkersIKS_Uniek,Medewerkers_Uniek),"")</f>
        <v>#REF!</v>
      </c>
      <c r="X9" s="88"/>
      <c r="Y9" s="88" t="str">
        <f>IFERROR(MATCH(X9,Tb_Activiteiten[Subsidiabele_Activiteit],0),"")</f>
        <v/>
      </c>
      <c r="AA9" s="88"/>
      <c r="AB9" s="88"/>
      <c r="AG9" s="88"/>
      <c r="AH9" s="88"/>
      <c r="AJ9" s="88"/>
      <c r="AK9" s="88"/>
      <c r="AL9" s="90"/>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row>
    <row r="10" spans="1:76" x14ac:dyDescent="0.25">
      <c r="A10" s="57" t="str" cm="1">
        <f t="array" ref="A10">IFERROR(IF(INDEX(Deelnemers,MATCH(0,INDEX(COUNTIF($A$1:A9,Deelnemers),),0))=0,"",INDEX(Deelnemers,MATCH(0,INDEX(COUNTIF($A$1:A9,Deelnemers),),0))),"")</f>
        <v/>
      </c>
      <c r="C10" s="57" t="str" cm="1">
        <f t="array" ref="C10">IFERROR(IF(INDEX(Prestaties,MATCH(0,INDEX(COUNTIF($C$1:C9,Prestaties),),0))=0,"",INDEX(Prestaties,MATCH(0,INDEX(COUNTIF($C$1:C9,Prestaties),),0))),"")</f>
        <v/>
      </c>
      <c r="E10" s="57">
        <f ca="1"/>
        <v>0</v>
      </c>
      <c r="F10" s="57" t="str">
        <f ca="1"/>
        <v/>
      </c>
      <c r="H10" s="57"/>
      <c r="I10" s="57" t="str">
        <f>IFERROR(INDEX(DB_Loonkosten,MATCH(H10,#REF!,0),1),"")</f>
        <v/>
      </c>
      <c r="J10" s="67" t="str">
        <f>IFERROR(INDEX(DB_Loonkosten,MATCH(I10,[0]!LoonkostenNr,0),24),"")</f>
        <v/>
      </c>
      <c r="L10" s="57" t="str">
        <v>Extensiveren max. 100 kg N</v>
      </c>
      <c r="M10" s="57" t="str">
        <v>Vast tarief</v>
      </c>
      <c r="N10" s="57">
        <v>0</v>
      </c>
      <c r="O10" s="57" t="str">
        <v>Overige kosten</v>
      </c>
      <c r="P10" s="67">
        <f>IF(L10&lt;&gt;"",IFERROR(VLOOKUP(L10,Tb_KostenTypen[],MATCH($P$1,Tb_KostenTypen[#Headers],0),0),0),"")</f>
        <v>2430</v>
      </c>
      <c r="R10" s="57"/>
      <c r="T10" s="57"/>
      <c r="V10" t="e" cm="1">
        <f t="array" ref="V10">IF(LEFT(#REF!,6)="Arbeid",IF(RIGHT(#REF!,3)="IKS",MedewerkersIKS_Uniek,Medewerkers_Uniek),"")</f>
        <v>#REF!</v>
      </c>
      <c r="X10" s="88"/>
      <c r="Y10" s="88" t="str">
        <f>IFERROR(MATCH(X10,Tb_Activiteiten[Subsidiabele_Activiteit],0),"")</f>
        <v/>
      </c>
      <c r="AA10" s="88"/>
      <c r="AB10" s="88"/>
      <c r="AG10" s="88"/>
      <c r="AH10" s="88"/>
      <c r="AJ10" s="88"/>
      <c r="AK10" s="88"/>
      <c r="AL10" s="90"/>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row>
    <row r="11" spans="1:76" x14ac:dyDescent="0.25">
      <c r="A11" s="57" t="str" cm="1">
        <f t="array" ref="A11">IFERROR(IF(INDEX(Deelnemers,MATCH(0,INDEX(COUNTIF($A$1:A10,Deelnemers),),0))=0,"",INDEX(Deelnemers,MATCH(0,INDEX(COUNTIF($A$1:A10,Deelnemers),),0))),"")</f>
        <v/>
      </c>
      <c r="C11" s="57" t="str" cm="1">
        <f t="array" ref="C11">IFERROR(IF(INDEX(Prestaties,MATCH(0,INDEX(COUNTIF($C$1:C10,Prestaties),),0))=0,"",INDEX(Prestaties,MATCH(0,INDEX(COUNTIF($C$1:C10,Prestaties),),0))),"")</f>
        <v/>
      </c>
      <c r="E11" s="57">
        <f ca="1"/>
        <v>0</v>
      </c>
      <c r="F11" s="57" t="str">
        <f ca="1"/>
        <v/>
      </c>
      <c r="H11" s="57"/>
      <c r="I11" s="57" t="str">
        <f>IFERROR(INDEX(DB_Loonkosten,MATCH(H11,#REF!,0),1),"")</f>
        <v/>
      </c>
      <c r="J11" s="67" t="str">
        <f>IFERROR(INDEX(DB_Loonkosten,MATCH(I11,[0]!LoonkostenNr,0),24),"")</f>
        <v/>
      </c>
      <c r="L11" s="57" t="str">
        <v>Geringere drooglegging 40 cm</v>
      </c>
      <c r="M11" s="57" t="str">
        <v>Vast tarief</v>
      </c>
      <c r="N11" s="57">
        <v>0</v>
      </c>
      <c r="O11" s="57" t="str">
        <v>Overige kosten</v>
      </c>
      <c r="P11" s="67">
        <f>IF(L11&lt;&gt;"",IFERROR(VLOOKUP(L11,Tb_KostenTypen[],MATCH($P$1,Tb_KostenTypen[#Headers],0),0),0),"")</f>
        <v>545</v>
      </c>
      <c r="R11" s="57"/>
      <c r="T11" s="57"/>
      <c r="V11" t="e" cm="1">
        <f t="array" ref="V11">IF(LEFT(#REF!,6)="Arbeid",IF(RIGHT(#REF!,3)="IKS",MedewerkersIKS_Uniek,Medewerkers_Uniek),"")</f>
        <v>#REF!</v>
      </c>
      <c r="X11" s="88"/>
      <c r="Y11" s="88" t="str">
        <f>IFERROR(MATCH(X11,Tb_Activiteiten[Subsidiabele_Activiteit],0),"")</f>
        <v/>
      </c>
      <c r="AA11" s="88"/>
      <c r="AB11" s="88"/>
      <c r="AG11" s="88"/>
      <c r="AH11" s="88"/>
      <c r="AJ11" s="88"/>
      <c r="AK11" s="88"/>
      <c r="AL11" s="90"/>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row>
    <row r="12" spans="1:76" x14ac:dyDescent="0.25">
      <c r="A12" s="57" t="str" cm="1">
        <f t="array" ref="A12">IFERROR(IF(INDEX(Deelnemers,MATCH(0,INDEX(COUNTIF($A$1:A11,Deelnemers),),0))=0,"",INDEX(Deelnemers,MATCH(0,INDEX(COUNTIF($A$1:A11,Deelnemers),),0))),"")</f>
        <v/>
      </c>
      <c r="C12" s="57" t="str" cm="1">
        <f t="array" ref="C12">IFERROR(IF(INDEX(Prestaties,MATCH(0,INDEX(COUNTIF($C$1:C11,Prestaties),),0))=0,"",INDEX(Prestaties,MATCH(0,INDEX(COUNTIF($C$1:C11,Prestaties),),0))),"")</f>
        <v/>
      </c>
      <c r="E12" s="57">
        <f ca="1"/>
        <v>0</v>
      </c>
      <c r="F12" s="57" t="str">
        <f ca="1"/>
        <v/>
      </c>
      <c r="H12" s="57"/>
      <c r="I12" s="57" t="str">
        <f>IFERROR(INDEX(DB_Loonkosten,MATCH(H12,#REF!,0),1),"")</f>
        <v/>
      </c>
      <c r="J12" s="67" t="str">
        <f>IFERROR(INDEX(DB_Loonkosten,MATCH(I12,[0]!LoonkostenNr,0),24),"")</f>
        <v/>
      </c>
      <c r="L12" s="57" t="str">
        <v>Geringere drooglegging 30 cm</v>
      </c>
      <c r="M12" s="57" t="str">
        <v>Vast tarief</v>
      </c>
      <c r="N12" s="57">
        <v>0</v>
      </c>
      <c r="O12" s="57" t="str">
        <v>Overige kosten</v>
      </c>
      <c r="P12" s="67">
        <f>IF(L12&lt;&gt;"",IFERROR(VLOOKUP(L12,Tb_KostenTypen[],MATCH($P$1,Tb_KostenTypen[#Headers],0),0),0),"")</f>
        <v>790</v>
      </c>
      <c r="R12" s="57"/>
      <c r="T12" s="57"/>
      <c r="V12" t="e" cm="1">
        <f t="array" ref="V12">IF(LEFT(#REF!,6)="Arbeid",IF(RIGHT(#REF!,3)="IKS",MedewerkersIKS_Uniek,Medewerkers_Uniek),"")</f>
        <v>#REF!</v>
      </c>
      <c r="X12" s="88"/>
      <c r="Y12" s="88" t="str">
        <f>IFERROR(MATCH(X12,Tb_Activiteiten[Subsidiabele_Activiteit],0),"")</f>
        <v/>
      </c>
      <c r="AA12" s="88"/>
      <c r="AB12" s="88"/>
      <c r="AG12" s="88"/>
      <c r="AH12" s="88"/>
      <c r="AJ12" s="88"/>
      <c r="AK12" s="88"/>
      <c r="AL12" s="90"/>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row>
    <row r="13" spans="1:76" x14ac:dyDescent="0.25">
      <c r="A13" s="57" t="str" cm="1">
        <f t="array" ref="A13">IFERROR(IF(INDEX(Deelnemers,MATCH(0,INDEX(COUNTIF($A$1:A12,Deelnemers),),0))=0,"",INDEX(Deelnemers,MATCH(0,INDEX(COUNTIF($A$1:A12,Deelnemers),),0))),"")</f>
        <v/>
      </c>
      <c r="C13" s="57" t="str" cm="1">
        <f t="array" ref="C13">IFERROR(IF(INDEX(Prestaties,MATCH(0,INDEX(COUNTIF($C$1:C12,Prestaties),),0))=0,"",INDEX(Prestaties,MATCH(0,INDEX(COUNTIF($C$1:C12,Prestaties),),0))),"")</f>
        <v/>
      </c>
      <c r="E13" s="57"/>
      <c r="F13" s="57"/>
      <c r="H13" s="57"/>
      <c r="I13" s="57" t="str">
        <f>IFERROR(INDEX(DB_Loonkosten,MATCH(H13,#REF!,0),1),"")</f>
        <v/>
      </c>
      <c r="J13" s="67" t="str">
        <f>IFERROR(INDEX(DB_Loonkosten,MATCH(I13,[0]!LoonkostenNr,0),24),"")</f>
        <v/>
      </c>
      <c r="L13" s="57" t="str">
        <v>Geringere drooglegging 20 cm</v>
      </c>
      <c r="M13" s="57" t="str">
        <v>Vast tarief</v>
      </c>
      <c r="N13" s="57">
        <v>0</v>
      </c>
      <c r="O13" s="57" t="str">
        <v>Overige kosten</v>
      </c>
      <c r="P13" s="67">
        <f>IF(L13&lt;&gt;"",IFERROR(VLOOKUP(L13,Tb_KostenTypen[],MATCH($P$1,Tb_KostenTypen[#Headers],0),0),0),"")</f>
        <v>1355</v>
      </c>
      <c r="R13" s="57"/>
      <c r="T13" s="57"/>
      <c r="V13" t="e" cm="1">
        <f t="array" ref="V13">IF(LEFT(#REF!,6)="Arbeid",IF(RIGHT(#REF!,3)="IKS",MedewerkersIKS_Uniek,Medewerkers_Uniek),"")</f>
        <v>#REF!</v>
      </c>
      <c r="X13" s="88"/>
      <c r="Y13" s="88" t="str">
        <f>IFERROR(MATCH(X13,Tb_Activiteiten[Subsidiabele_Activiteit],0),"")</f>
        <v/>
      </c>
      <c r="AA13" s="88"/>
      <c r="AB13" s="88"/>
      <c r="AG13" s="88"/>
      <c r="AH13" s="88"/>
      <c r="AJ13" s="88"/>
      <c r="AK13" s="88"/>
      <c r="AL13" s="90"/>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row>
    <row r="14" spans="1:76" x14ac:dyDescent="0.25">
      <c r="A14" s="57" t="str" cm="1">
        <f t="array" ref="A14">IFERROR(IF(INDEX(Deelnemers,MATCH(0,INDEX(COUNTIF($A$1:A13,Deelnemers),),0))=0,"",INDEX(Deelnemers,MATCH(0,INDEX(COUNTIF($A$1:A13,Deelnemers),),0))),"")</f>
        <v/>
      </c>
      <c r="C14" s="57" t="str" cm="1">
        <f t="array" ref="C14">IFERROR(IF(INDEX(Prestaties,MATCH(0,INDEX(COUNTIF($C$1:C13,Prestaties),),0))=0,"",INDEX(Prestaties,MATCH(0,INDEX(COUNTIF($C$1:C13,Prestaties),),0))),"")</f>
        <v/>
      </c>
      <c r="E14" s="57"/>
      <c r="F14" s="57"/>
      <c r="H14" s="57"/>
      <c r="I14" s="57" t="str">
        <f>IFERROR(INDEX(DB_Loonkosten,MATCH(H14,#REF!,0),1),"")</f>
        <v/>
      </c>
      <c r="J14" s="67" t="str">
        <f>IFERROR(INDEX(DB_Loonkosten,MATCH(I14,[0]!LoonkostenNr,0),24),"")</f>
        <v/>
      </c>
      <c r="L14" s="57" t="str">
        <v>Geringere drooglegging 40 cm met extensiveren max. 150 kg N</v>
      </c>
      <c r="M14" s="57" t="str">
        <v>Vast tarief</v>
      </c>
      <c r="N14" s="57">
        <v>0</v>
      </c>
      <c r="O14" s="57" t="str">
        <v>Overige kosten</v>
      </c>
      <c r="P14" s="67">
        <f>IF(L14&lt;&gt;"",IFERROR(VLOOKUP(L14,Tb_KostenTypen[],MATCH($P$1,Tb_KostenTypen[#Headers],0),0),0),"")</f>
        <v>2130</v>
      </c>
      <c r="R14" s="57"/>
      <c r="T14" s="57"/>
      <c r="V14" t="e" cm="1">
        <f t="array" ref="V14">IF(LEFT(#REF!,6)="Arbeid",IF(RIGHT(#REF!,3)="IKS",MedewerkersIKS_Uniek,Medewerkers_Uniek),"")</f>
        <v>#REF!</v>
      </c>
      <c r="X14" s="88"/>
      <c r="Y14" s="88" t="str">
        <f>IFERROR(MATCH(X14,Tb_Activiteiten[Subsidiabele_Activiteit],0),"")</f>
        <v/>
      </c>
      <c r="AA14" s="88"/>
      <c r="AB14" s="88"/>
      <c r="AG14" s="88"/>
      <c r="AH14" s="88"/>
      <c r="AJ14" s="88"/>
      <c r="AK14" s="88"/>
      <c r="AL14" s="90"/>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row>
    <row r="15" spans="1:76" x14ac:dyDescent="0.25">
      <c r="A15" s="57" t="str" cm="1">
        <f t="array" ref="A15">IFERROR(IF(INDEX(Deelnemers,MATCH(0,INDEX(COUNTIF($A$1:A14,Deelnemers),),0))=0,"",INDEX(Deelnemers,MATCH(0,INDEX(COUNTIF($A$1:A14,Deelnemers),),0))),"")</f>
        <v/>
      </c>
      <c r="C15" s="57" t="str" cm="1">
        <f t="array" ref="C15">IFERROR(IF(INDEX(Prestaties,MATCH(0,INDEX(COUNTIF($C$1:C14,Prestaties),),0))=0,"",INDEX(Prestaties,MATCH(0,INDEX(COUNTIF($C$1:C14,Prestaties),),0))),"")</f>
        <v/>
      </c>
      <c r="E15" s="57"/>
      <c r="F15" s="57"/>
      <c r="H15" s="57"/>
      <c r="I15" s="57" t="str">
        <f>IFERROR(INDEX(DB_Loonkosten,MATCH(H15,#REF!,0),1),"")</f>
        <v/>
      </c>
      <c r="J15" s="67" t="str">
        <f>IFERROR(INDEX(DB_Loonkosten,MATCH(I15,[0]!LoonkostenNr,0),24),"")</f>
        <v/>
      </c>
      <c r="L15" s="57" t="str">
        <v>Geringere drooglegging 30 cm met extensiveren max. 150 kg N</v>
      </c>
      <c r="M15" s="57" t="str">
        <v>Vast tarief</v>
      </c>
      <c r="N15" s="57">
        <v>0</v>
      </c>
      <c r="O15" s="57" t="str">
        <v>Overige kosten</v>
      </c>
      <c r="P15" s="67">
        <f>IF(L15&lt;&gt;"",IFERROR(VLOOKUP(L15,Tb_KostenTypen[],MATCH($P$1,Tb_KostenTypen[#Headers],0),0),0),"")</f>
        <v>2325</v>
      </c>
      <c r="T15" s="57"/>
      <c r="V15" t="e" cm="1">
        <f t="array" ref="V15">IF(LEFT(#REF!,6)="Arbeid",IF(RIGHT(#REF!,3)="IKS",MedewerkersIKS_Uniek,Medewerkers_Uniek),"")</f>
        <v>#REF!</v>
      </c>
      <c r="AG15" s="88"/>
      <c r="AH15" s="88"/>
    </row>
    <row r="16" spans="1:76" x14ac:dyDescent="0.25">
      <c r="A16" s="57" t="str" cm="1">
        <f t="array" ref="A16">IFERROR(IF(INDEX(Deelnemers,MATCH(0,INDEX(COUNTIF($A$1:A15,Deelnemers),),0))=0,"",INDEX(Deelnemers,MATCH(0,INDEX(COUNTIF($A$1:A15,Deelnemers),),0))),"")</f>
        <v/>
      </c>
      <c r="C16" s="57" t="str" cm="1">
        <f t="array" ref="C16">IFERROR(IF(INDEX(Prestaties,MATCH(0,INDEX(COUNTIF($C$1:C15,Prestaties),),0))=0,"",INDEX(Prestaties,MATCH(0,INDEX(COUNTIF($C$1:C15,Prestaties),),0))),"")</f>
        <v/>
      </c>
      <c r="E16" s="57"/>
      <c r="F16" s="57"/>
      <c r="H16" s="57"/>
      <c r="I16" s="57" t="str">
        <f>IFERROR(INDEX(DB_Loonkosten,MATCH(H16,#REF!,0),1),"")</f>
        <v/>
      </c>
      <c r="J16" s="67" t="str">
        <f>IFERROR(INDEX(DB_Loonkosten,MATCH(I16,[0]!LoonkostenNr,0),24),"")</f>
        <v/>
      </c>
      <c r="L16" s="57" t="str">
        <v>Geringere drooglegging 20 cm met extensiveren max 150 kg N</v>
      </c>
      <c r="M16" s="57" t="str">
        <v>Vast tarief</v>
      </c>
      <c r="N16" s="57">
        <v>0</v>
      </c>
      <c r="O16" s="57" t="str">
        <v>Overige kosten</v>
      </c>
      <c r="P16" s="67">
        <f>IF(L16&lt;&gt;"",IFERROR(VLOOKUP(L16,Tb_KostenTypen[],MATCH($P$1,Tb_KostenTypen[#Headers],0),0),0),"")</f>
        <v>2785</v>
      </c>
      <c r="T16" s="57"/>
      <c r="V16" t="e" cm="1">
        <f t="array" ref="V16">IF(LEFT(#REF!,6)="Arbeid",IF(RIGHT(#REF!,3)="IKS",MedewerkersIKS_Uniek,Medewerkers_Uniek),"")</f>
        <v>#REF!</v>
      </c>
      <c r="AG16" s="88"/>
      <c r="AH16" s="88"/>
    </row>
    <row r="17" spans="1:34" x14ac:dyDescent="0.25">
      <c r="A17" s="57" t="str" cm="1">
        <f t="array" ref="A17">IFERROR(IF(INDEX(Deelnemers,MATCH(0,INDEX(COUNTIF($A$1:A16,Deelnemers),),0))=0,"",INDEX(Deelnemers,MATCH(0,INDEX(COUNTIF($A$1:A16,Deelnemers),),0))),"")</f>
        <v/>
      </c>
      <c r="C17" s="57" t="str" cm="1">
        <f t="array" ref="C17">IFERROR(IF(INDEX(Prestaties,MATCH(0,INDEX(COUNTIF($C$1:C16,Prestaties),),0))=0,"",INDEX(Prestaties,MATCH(0,INDEX(COUNTIF($C$1:C16,Prestaties),),0))),"")</f>
        <v/>
      </c>
      <c r="E17" s="57"/>
      <c r="F17" s="57"/>
      <c r="H17" s="57"/>
      <c r="I17" s="57" t="str">
        <f>IFERROR(INDEX(DB_Loonkosten,MATCH(H17,#REF!,0),1),"")</f>
        <v/>
      </c>
      <c r="J17" s="67" t="str">
        <f>IFERROR(INDEX(DB_Loonkosten,MATCH(I17,[0]!LoonkostenNr,0),24),"")</f>
        <v/>
      </c>
      <c r="L17" s="57" t="str">
        <v>Geringere drooglegging 40 cm met extensiveren max 100 kg N</v>
      </c>
      <c r="M17" s="57" t="str">
        <v>Vast tarief</v>
      </c>
      <c r="N17" s="57">
        <v>0</v>
      </c>
      <c r="O17" s="57" t="str">
        <v>Overige kosten</v>
      </c>
      <c r="P17" s="67">
        <f>IF(L17&lt;&gt;"",IFERROR(VLOOKUP(L17,Tb_KostenTypen[],MATCH($P$1,Tb_KostenTypen[#Headers],0),0),0),"")</f>
        <v>2840</v>
      </c>
      <c r="T17" s="57"/>
      <c r="V17" t="e" cm="1">
        <f t="array" ref="V17">IF(LEFT(#REF!,6)="Arbeid",IF(RIGHT(#REF!,3)="IKS",MedewerkersIKS_Uniek,Medewerkers_Uniek),"")</f>
        <v>#REF!</v>
      </c>
      <c r="AG17" s="88"/>
      <c r="AH17" s="88"/>
    </row>
    <row r="18" spans="1:34" x14ac:dyDescent="0.25">
      <c r="A18" s="57" t="str" cm="1">
        <f t="array" ref="A18">IFERROR(IF(INDEX(Deelnemers,MATCH(0,INDEX(COUNTIF($A$1:A17,Deelnemers),),0))=0,"",INDEX(Deelnemers,MATCH(0,INDEX(COUNTIF($A$1:A17,Deelnemers),),0))),"")</f>
        <v/>
      </c>
      <c r="C18" s="57" t="str" cm="1">
        <f t="array" ref="C18">IFERROR(IF(INDEX(Prestaties,MATCH(0,INDEX(COUNTIF($C$1:C17,Prestaties),),0))=0,"",INDEX(Prestaties,MATCH(0,INDEX(COUNTIF($C$1:C17,Prestaties),),0))),"")</f>
        <v/>
      </c>
      <c r="E18" s="57"/>
      <c r="F18" s="57"/>
      <c r="H18" s="57"/>
      <c r="I18" s="57" t="str">
        <f>IFERROR(INDEX(DB_Loonkosten,MATCH(H18,#REF!,0),1),"")</f>
        <v/>
      </c>
      <c r="J18" s="67" t="str">
        <f>IFERROR(INDEX(DB_Loonkosten,MATCH(I18,[0]!LoonkostenNr,0),24),"")</f>
        <v/>
      </c>
      <c r="L18" s="57" t="str">
        <v>Geringere drooglegging 30 cm met extensiveren max 100 kg N</v>
      </c>
      <c r="M18" s="57" t="str">
        <v>Vast tarief</v>
      </c>
      <c r="N18" s="57">
        <v>0</v>
      </c>
      <c r="O18" s="57" t="str">
        <v>Overige kosten</v>
      </c>
      <c r="P18" s="67">
        <f>IF(L18&lt;&gt;"",IFERROR(VLOOKUP(L18,Tb_KostenTypen[],MATCH($P$1,Tb_KostenTypen[#Headers],0),0),0),"")</f>
        <v>3015</v>
      </c>
      <c r="T18" s="57"/>
      <c r="AG18" s="88"/>
      <c r="AH18" s="88"/>
    </row>
    <row r="19" spans="1:34" x14ac:dyDescent="0.25">
      <c r="A19" s="57" t="str" cm="1">
        <f t="array" ref="A19">IFERROR(IF(INDEX(Deelnemers,MATCH(0,INDEX(COUNTIF($A$1:A18,Deelnemers),),0))=0,"",INDEX(Deelnemers,MATCH(0,INDEX(COUNTIF($A$1:A18,Deelnemers),),0))),"")</f>
        <v/>
      </c>
      <c r="C19" s="57" t="str" cm="1">
        <f t="array" ref="C19">IFERROR(IF(INDEX(Prestaties,MATCH(0,INDEX(COUNTIF($C$1:C18,Prestaties),),0))=0,"",INDEX(Prestaties,MATCH(0,INDEX(COUNTIF($C$1:C18,Prestaties),),0))),"")</f>
        <v/>
      </c>
      <c r="E19" s="57"/>
      <c r="F19" s="57"/>
      <c r="H19" s="57"/>
      <c r="I19" s="57" t="str">
        <f>IFERROR(INDEX(DB_Loonkosten,MATCH(H19,#REF!,0),1),"")</f>
        <v/>
      </c>
      <c r="J19" s="67" t="str">
        <f>IFERROR(INDEX(DB_Loonkosten,MATCH(I19,[0]!LoonkostenNr,0),24),"")</f>
        <v/>
      </c>
      <c r="L19" s="57" t="str">
        <v>Geringere drooglegging 20 cm met extensiveren max 100 kg N</v>
      </c>
      <c r="M19" s="57" t="str">
        <v>Vast tarief</v>
      </c>
      <c r="N19" s="57">
        <v>0</v>
      </c>
      <c r="O19" s="57" t="str">
        <v>Overige kosten</v>
      </c>
      <c r="P19" s="67">
        <f>IF(L19&lt;&gt;"",IFERROR(VLOOKUP(L19,Tb_KostenTypen[],MATCH($P$1,Tb_KostenTypen[#Headers],0),0),0),"")</f>
        <v>3425</v>
      </c>
      <c r="T19" s="57"/>
      <c r="AG19" s="88"/>
      <c r="AH19" s="88"/>
    </row>
    <row r="20" spans="1:34" x14ac:dyDescent="0.25">
      <c r="A20" s="57" t="str" cm="1">
        <f t="array" ref="A20">IFERROR(IF(INDEX(Deelnemers,MATCH(0,INDEX(COUNTIF($A$1:A19,Deelnemers),),0))=0,"",INDEX(Deelnemers,MATCH(0,INDEX(COUNTIF($A$1:A19,Deelnemers),),0))),"")</f>
        <v/>
      </c>
      <c r="C20" s="57" t="str" cm="1">
        <f t="array" ref="C20">IFERROR(IF(INDEX(Prestaties,MATCH(0,INDEX(COUNTIF($C$1:C19,Prestaties),),0))=0,"",INDEX(Prestaties,MATCH(0,INDEX(COUNTIF($C$1:C19,Prestaties),),0))),"")</f>
        <v/>
      </c>
      <c r="E20" s="57"/>
      <c r="F20" s="57"/>
      <c r="H20" s="57"/>
      <c r="I20" s="57" t="str">
        <f>IFERROR(INDEX(DB_Loonkosten,MATCH(H20,#REF!,0),1),"")</f>
        <v/>
      </c>
      <c r="J20" s="67" t="str">
        <f>IFERROR(INDEX(DB_Loonkosten,MATCH(I20,[0]!LoonkostenNr,0),24),"")</f>
        <v/>
      </c>
      <c r="L20" s="57" t="str">
        <v>Extensiveren max. 150 kg N (10/12)</v>
      </c>
      <c r="M20" s="57" t="str">
        <v>Vast tarief</v>
      </c>
      <c r="N20" s="57">
        <v>0</v>
      </c>
      <c r="O20" s="57" t="str">
        <v>Overige kosten</v>
      </c>
      <c r="P20" s="67">
        <f>IF(L20&lt;&gt;"",IFERROR(VLOOKUP(L20,Tb_KostenTypen[],MATCH($P$1,Tb_KostenTypen[#Headers],0),0),0),"")</f>
        <v>1408</v>
      </c>
      <c r="T20" s="57"/>
      <c r="AG20" s="88"/>
      <c r="AH20" s="88"/>
    </row>
    <row r="21" spans="1:34" x14ac:dyDescent="0.25">
      <c r="A21" s="57" t="str" cm="1">
        <f t="array" ref="A21">IFERROR(IF(INDEX(Deelnemers,MATCH(0,INDEX(COUNTIF($A$1:A20,Deelnemers),),0))=0,"",INDEX(Deelnemers,MATCH(0,INDEX(COUNTIF($A$1:A20,Deelnemers),),0))),"")</f>
        <v/>
      </c>
      <c r="C21" s="57" t="str" cm="1">
        <f t="array" ref="C21">IFERROR(IF(INDEX(Prestaties,MATCH(0,INDEX(COUNTIF($C$1:C20,Prestaties),),0))=0,"",INDEX(Prestaties,MATCH(0,INDEX(COUNTIF($C$1:C20,Prestaties),),0))),"")</f>
        <v/>
      </c>
      <c r="H21" s="57"/>
      <c r="I21" s="57" t="str">
        <f>IFERROR(INDEX(DB_Loonkosten,MATCH(H21,#REF!,0),1),"")</f>
        <v/>
      </c>
      <c r="J21" s="67" t="str">
        <f>IFERROR(INDEX(DB_Loonkosten,MATCH(I21,[0]!LoonkostenNr,0),24),"")</f>
        <v/>
      </c>
      <c r="L21" s="57" t="str">
        <v>Extensiveren max. 100 kg N (10/12)</v>
      </c>
      <c r="M21" s="57" t="str">
        <v>Vast tarief</v>
      </c>
      <c r="N21" s="57">
        <v>0</v>
      </c>
      <c r="O21" s="57" t="str">
        <v>Overige kosten</v>
      </c>
      <c r="P21" s="67">
        <f>IF(L21&lt;&gt;"",IFERROR(VLOOKUP(L21,Tb_KostenTypen[],MATCH($P$1,Tb_KostenTypen[#Headers],0),0),0),"")</f>
        <v>2037</v>
      </c>
      <c r="T21" s="57"/>
      <c r="AG21" s="88"/>
      <c r="AH21" s="88"/>
    </row>
    <row r="22" spans="1:34" x14ac:dyDescent="0.25">
      <c r="A22" s="57" t="str" cm="1">
        <f t="array" ref="A22">IFERROR(IF(INDEX(Deelnemers,MATCH(0,INDEX(COUNTIF($A$1:A21,Deelnemers),),0))=0,"",INDEX(Deelnemers,MATCH(0,INDEX(COUNTIF($A$1:A21,Deelnemers),),0))),"")</f>
        <v/>
      </c>
      <c r="C22" s="57" t="str" cm="1">
        <f t="array" ref="C22">IFERROR(IF(INDEX(Prestaties,MATCH(0,INDEX(COUNTIF($C$1:C21,Prestaties),),0))=0,"",INDEX(Prestaties,MATCH(0,INDEX(COUNTIF($C$1:C21,Prestaties),),0))),"")</f>
        <v/>
      </c>
      <c r="H22" s="57"/>
      <c r="I22" s="57" t="str">
        <f>IFERROR(INDEX(DB_Loonkosten,MATCH(H22,#REF!,0),1),"")</f>
        <v/>
      </c>
      <c r="J22" s="67" t="str">
        <f>IFERROR(INDEX(DB_Loonkosten,MATCH(I22,[0]!LoonkostenNr,0),24),"")</f>
        <v/>
      </c>
      <c r="L22" s="57" t="str">
        <v>Geringere drooglegging 40 cm met extensiveren max. 150 kg N (10/12)</v>
      </c>
      <c r="M22" s="57" t="str">
        <v>Vast tarief</v>
      </c>
      <c r="N22" s="57">
        <v>0</v>
      </c>
      <c r="O22" s="57" t="str">
        <v>Overige kosten</v>
      </c>
      <c r="P22" s="67">
        <f>IF(L22&lt;&gt;"",IFERROR(VLOOKUP(L22,Tb_KostenTypen[],MATCH($P$1,Tb_KostenTypen[#Headers],0),0),0),"")</f>
        <v>1858</v>
      </c>
      <c r="T22" s="57"/>
      <c r="AG22" s="88"/>
      <c r="AH22" s="88"/>
    </row>
    <row r="23" spans="1:34" x14ac:dyDescent="0.25">
      <c r="A23" s="57" t="str" cm="1">
        <f t="array" ref="A23">IFERROR(IF(INDEX(Deelnemers,MATCH(0,INDEX(COUNTIF($A$1:A22,Deelnemers),),0))=0,"",INDEX(Deelnemers,MATCH(0,INDEX(COUNTIF($A$1:A22,Deelnemers),),0))),"")</f>
        <v/>
      </c>
      <c r="C23" s="57" t="str" cm="1">
        <f t="array" ref="C23">IFERROR(IF(INDEX(Prestaties,MATCH(0,INDEX(COUNTIF($C$1:C22,Prestaties),),0))=0,"",INDEX(Prestaties,MATCH(0,INDEX(COUNTIF($C$1:C22,Prestaties),),0))),"")</f>
        <v/>
      </c>
      <c r="H23" s="57"/>
      <c r="I23" s="57" t="str">
        <f>IFERROR(INDEX(DB_Loonkosten,MATCH(H23,#REF!,0),1),"")</f>
        <v/>
      </c>
      <c r="J23" s="67" t="str">
        <f>IFERROR(INDEX(DB_Loonkosten,MATCH(I23,[0]!LoonkostenNr,0),24),"")</f>
        <v/>
      </c>
      <c r="L23" s="57" t="str">
        <v>Geringere drooglegging 30 cm met extensiveren max. 150 kg N (10/12)</v>
      </c>
      <c r="M23" s="57" t="str">
        <v>Vast tarief</v>
      </c>
      <c r="N23" s="57">
        <v>0</v>
      </c>
      <c r="O23" s="57" t="str">
        <v>Overige kosten</v>
      </c>
      <c r="P23" s="67">
        <f>IF(L23&lt;&gt;"",IFERROR(VLOOKUP(L23,Tb_KostenTypen[],MATCH($P$1,Tb_KostenTypen[#Headers],0),0),0),"")</f>
        <v>2053</v>
      </c>
      <c r="T23" s="57"/>
      <c r="AG23" s="88"/>
      <c r="AH23" s="88"/>
    </row>
    <row r="24" spans="1:34" x14ac:dyDescent="0.25">
      <c r="A24" s="57" t="str" cm="1">
        <f t="array" ref="A24">IFERROR(IF(INDEX(Deelnemers,MATCH(0,INDEX(COUNTIF($A$1:A23,Deelnemers),),0))=0,"",INDEX(Deelnemers,MATCH(0,INDEX(COUNTIF($A$1:A23,Deelnemers),),0))),"")</f>
        <v/>
      </c>
      <c r="C24" s="57" t="str" cm="1">
        <f t="array" ref="C24">IFERROR(IF(INDEX(Prestaties,MATCH(0,INDEX(COUNTIF($C$1:C23,Prestaties),),0))=0,"",INDEX(Prestaties,MATCH(0,INDEX(COUNTIF($C$1:C23,Prestaties),),0))),"")</f>
        <v/>
      </c>
      <c r="H24" s="57"/>
      <c r="I24" s="57" t="str">
        <f>IFERROR(INDEX(DB_Loonkosten,MATCH(H24,#REF!,0),1),"")</f>
        <v/>
      </c>
      <c r="J24" s="67" t="str">
        <f>IFERROR(INDEX(DB_Loonkosten,MATCH(I24,[0]!LoonkostenNr,0),24),"")</f>
        <v/>
      </c>
      <c r="L24" s="57" t="str">
        <v>Geringere drooglegging 20 cm met extensiveren max. 150 kg N (10/12)</v>
      </c>
      <c r="M24" s="57" t="str">
        <v>Vast tarief</v>
      </c>
      <c r="N24" s="57">
        <v>0</v>
      </c>
      <c r="O24" s="57" t="str">
        <v>Overige kosten</v>
      </c>
      <c r="P24" s="67">
        <f>IF(L24&lt;&gt;"",IFERROR(VLOOKUP(L24,Tb_KostenTypen[],MATCH($P$1,Tb_KostenTypen[#Headers],0),0),0),"")</f>
        <v>2513</v>
      </c>
      <c r="T24" s="57"/>
      <c r="AG24" s="88"/>
      <c r="AH24" s="88"/>
    </row>
    <row r="25" spans="1:34" x14ac:dyDescent="0.25">
      <c r="A25" s="57" t="str" cm="1">
        <f t="array" ref="A25">IFERROR(IF(INDEX(Deelnemers,MATCH(0,INDEX(COUNTIF($A$1:A24,Deelnemers),),0))=0,"",INDEX(Deelnemers,MATCH(0,INDEX(COUNTIF($A$1:A24,Deelnemers),),0))),"")</f>
        <v/>
      </c>
      <c r="C25" s="57" t="str" cm="1">
        <f t="array" ref="C25">IFERROR(IF(INDEX(Prestaties,MATCH(0,INDEX(COUNTIF($C$1:C24,Prestaties),),0))=0,"",INDEX(Prestaties,MATCH(0,INDEX(COUNTIF($C$1:C24,Prestaties),),0))),"")</f>
        <v/>
      </c>
      <c r="H25" s="57"/>
      <c r="I25" s="57" t="str">
        <f>IFERROR(INDEX(DB_Loonkosten,MATCH(H25,#REF!,0),1),"")</f>
        <v/>
      </c>
      <c r="J25" s="67" t="str">
        <f>IFERROR(INDEX(DB_Loonkosten,MATCH(I25,[0]!LoonkostenNr,0),24),"")</f>
        <v/>
      </c>
      <c r="L25" s="57" t="str">
        <v>Geringere drooglegging 40 cm met extensiveren max. 100 kg N (10/12)</v>
      </c>
      <c r="M25" s="57" t="str">
        <v>Vast tarief</v>
      </c>
      <c r="N25" s="57">
        <v>0</v>
      </c>
      <c r="O25" s="57" t="str">
        <v>Overige kosten</v>
      </c>
      <c r="P25" s="67">
        <f>IF(L25&lt;&gt;"",IFERROR(VLOOKUP(L25,Tb_KostenTypen[],MATCH($P$1,Tb_KostenTypen[#Headers],0),0),0),"")</f>
        <v>2447</v>
      </c>
      <c r="T25" s="57"/>
      <c r="AG25" s="88"/>
      <c r="AH25" s="88"/>
    </row>
    <row r="26" spans="1:34" x14ac:dyDescent="0.25">
      <c r="A26" s="57" t="str" cm="1">
        <f t="array" ref="A26">IFERROR(IF(INDEX(Deelnemers,MATCH(0,INDEX(COUNTIF($A$1:A25,Deelnemers),),0))=0,"",INDEX(Deelnemers,MATCH(0,INDEX(COUNTIF($A$1:A25,Deelnemers),),0))),"")</f>
        <v/>
      </c>
      <c r="C26" s="57" t="str" cm="1">
        <f t="array" ref="C26">IFERROR(IF(INDEX(Prestaties,MATCH(0,INDEX(COUNTIF($C$1:C25,Prestaties),),0))=0,"",INDEX(Prestaties,MATCH(0,INDEX(COUNTIF($C$1:C25,Prestaties),),0))),"")</f>
        <v/>
      </c>
      <c r="H26" s="57"/>
      <c r="I26" s="57" t="str">
        <f>IFERROR(INDEX(DB_Loonkosten,MATCH(H26,#REF!,0),1),"")</f>
        <v/>
      </c>
      <c r="J26" s="67" t="str">
        <f>IFERROR(INDEX(DB_Loonkosten,MATCH(I26,[0]!LoonkostenNr,0),24),"")</f>
        <v/>
      </c>
      <c r="L26" s="57" t="str">
        <v>Geringere drooglegging 30 cm met extensiveren max. 100 kg N (10/12)</v>
      </c>
      <c r="M26" s="57" t="str">
        <v>Vast tarief</v>
      </c>
      <c r="N26" s="57">
        <v>0</v>
      </c>
      <c r="O26" s="57" t="str">
        <v>Overige kosten</v>
      </c>
      <c r="P26" s="67">
        <f>IF(L26&lt;&gt;"",IFERROR(VLOOKUP(L26,Tb_KostenTypen[],MATCH($P$1,Tb_KostenTypen[#Headers],0),0),0),"")</f>
        <v>2622</v>
      </c>
      <c r="T26" s="57"/>
      <c r="AG26" s="88"/>
      <c r="AH26" s="88"/>
    </row>
    <row r="27" spans="1:34" x14ac:dyDescent="0.25">
      <c r="A27" s="57" t="str" cm="1">
        <f t="array" ref="A27">IFERROR(IF(INDEX(Deelnemers,MATCH(0,INDEX(COUNTIF($A$1:A26,Deelnemers),),0))=0,"",INDEX(Deelnemers,MATCH(0,INDEX(COUNTIF($A$1:A26,Deelnemers),),0))),"")</f>
        <v/>
      </c>
      <c r="C27" s="57" t="str" cm="1">
        <f t="array" ref="C27">IFERROR(IF(INDEX(Prestaties,MATCH(0,INDEX(COUNTIF($C$1:C26,Prestaties),),0))=0,"",INDEX(Prestaties,MATCH(0,INDEX(COUNTIF($C$1:C26,Prestaties),),0))),"")</f>
        <v/>
      </c>
      <c r="H27" s="57"/>
      <c r="I27" s="57" t="str">
        <f>IFERROR(INDEX(DB_Loonkosten,MATCH(H27,#REF!,0),1),"")</f>
        <v/>
      </c>
      <c r="J27" s="67" t="str">
        <f>IFERROR(INDEX(DB_Loonkosten,MATCH(I27,[0]!LoonkostenNr,0),24),"")</f>
        <v/>
      </c>
      <c r="L27" s="57" t="str">
        <v>Geringere drooglegging 20 cm met extensiveren max. 100 kg N (10/12)</v>
      </c>
      <c r="M27" s="57" t="str">
        <v>Vast tarief</v>
      </c>
      <c r="N27" s="57">
        <v>0</v>
      </c>
      <c r="O27" s="57" t="str">
        <v>Overige kosten</v>
      </c>
      <c r="P27" s="67">
        <f>IF(L27&lt;&gt;"",IFERROR(VLOOKUP(L27,Tb_KostenTypen[],MATCH($P$1,Tb_KostenTypen[#Headers],0),0),0),"")</f>
        <v>3032</v>
      </c>
      <c r="T27" s="57"/>
      <c r="AG27" s="88"/>
      <c r="AH27" s="88"/>
    </row>
    <row r="28" spans="1:34" x14ac:dyDescent="0.25">
      <c r="A28" s="57" t="str" cm="1">
        <f t="array" ref="A28">IFERROR(IF(INDEX(Deelnemers,MATCH(0,INDEX(COUNTIF($A$1:A27,Deelnemers),),0))=0,"",INDEX(Deelnemers,MATCH(0,INDEX(COUNTIF($A$1:A27,Deelnemers),),0))),"")</f>
        <v/>
      </c>
      <c r="C28" s="57" t="str" cm="1">
        <f t="array" ref="C28">IFERROR(IF(INDEX(Prestaties,MATCH(0,INDEX(COUNTIF($C$1:C27,Prestaties),),0))=0,"",INDEX(Prestaties,MATCH(0,INDEX(COUNTIF($C$1:C27,Prestaties),),0))),"")</f>
        <v/>
      </c>
      <c r="H28" s="57"/>
      <c r="I28" s="57" t="str">
        <f>IFERROR(INDEX(DB_Loonkosten,MATCH(H28,#REF!,0),1),"")</f>
        <v/>
      </c>
      <c r="J28" s="67" t="str">
        <f>IFERROR(INDEX(DB_Loonkosten,MATCH(I28,[0]!LoonkostenNr,0),24),"")</f>
        <v/>
      </c>
      <c r="L28" s="57" t="str">
        <v>Geringere drooglegging 40 cm (verlaging ANLB)</v>
      </c>
      <c r="M28" s="57" t="str">
        <v>Vast tarief</v>
      </c>
      <c r="N28" s="57">
        <v>0</v>
      </c>
      <c r="O28" s="57" t="str">
        <v>Overige kosten</v>
      </c>
      <c r="P28" s="67">
        <f>IF(L28&lt;&gt;"",IFERROR(VLOOKUP(L28,Tb_KostenTypen[],MATCH($P$1,Tb_KostenTypen[#Headers],0),0),0),"")</f>
        <v>316.16999999999996</v>
      </c>
      <c r="T28" s="57"/>
      <c r="AG28" s="88"/>
      <c r="AH28" s="88"/>
    </row>
    <row r="29" spans="1:34" x14ac:dyDescent="0.25">
      <c r="A29" s="57" t="str" cm="1">
        <f t="array" ref="A29">IFERROR(IF(INDEX(Deelnemers,MATCH(0,INDEX(COUNTIF($A$1:A28,Deelnemers),),0))=0,"",INDEX(Deelnemers,MATCH(0,INDEX(COUNTIF($A$1:A28,Deelnemers),),0))),"")</f>
        <v/>
      </c>
      <c r="C29" s="57" t="str" cm="1">
        <f t="array" ref="C29">IFERROR(IF(INDEX(Prestaties,MATCH(0,INDEX(COUNTIF($C$1:C28,Prestaties),),0))=0,"",INDEX(Prestaties,MATCH(0,INDEX(COUNTIF($C$1:C28,Prestaties),),0))),"")</f>
        <v/>
      </c>
      <c r="H29" s="57"/>
      <c r="I29" s="57" t="str">
        <f>IFERROR(INDEX(DB_Loonkosten,MATCH(H29,#REF!,0),1),"")</f>
        <v/>
      </c>
      <c r="J29" s="67" t="str">
        <f>IFERROR(INDEX(DB_Loonkosten,MATCH(I29,[0]!LoonkostenNr,0),24),"")</f>
        <v/>
      </c>
      <c r="L29" s="57" t="str">
        <v>Geringere drooglegging 30 cm (verlaging ANLB)</v>
      </c>
      <c r="M29" s="57" t="str">
        <v>Vast tarief</v>
      </c>
      <c r="N29" s="57">
        <v>0</v>
      </c>
      <c r="O29" s="57" t="str">
        <v>Overige kosten</v>
      </c>
      <c r="P29" s="67">
        <f>IF(L29&lt;&gt;"",IFERROR(VLOOKUP(L29,Tb_KostenTypen[],MATCH($P$1,Tb_KostenTypen[#Headers],0),0),0),"")</f>
        <v>618.37</v>
      </c>
      <c r="T29" s="57"/>
      <c r="AG29" s="88"/>
      <c r="AH29" s="88"/>
    </row>
    <row r="30" spans="1:34" x14ac:dyDescent="0.25">
      <c r="A30" s="57" t="str" cm="1">
        <f t="array" ref="A30">IFERROR(IF(INDEX(Deelnemers,MATCH(0,INDEX(COUNTIF($A$1:A29,Deelnemers),),0))=0,"",INDEX(Deelnemers,MATCH(0,INDEX(COUNTIF($A$1:A29,Deelnemers),),0))),"")</f>
        <v/>
      </c>
      <c r="C30" s="57" t="str" cm="1">
        <f t="array" ref="C30">IFERROR(IF(INDEX(Prestaties,MATCH(0,INDEX(COUNTIF($C$1:C29,Prestaties),),0))=0,"",INDEX(Prestaties,MATCH(0,INDEX(COUNTIF($C$1:C29,Prestaties),),0))),"")</f>
        <v/>
      </c>
      <c r="H30" s="57"/>
      <c r="I30" s="57" t="str">
        <f>IFERROR(INDEX(DB_Loonkosten,MATCH(H30,#REF!,0),1),"")</f>
        <v/>
      </c>
      <c r="J30" s="67" t="str">
        <f>IFERROR(INDEX(DB_Loonkosten,MATCH(I30,[0]!LoonkostenNr,0),24),"")</f>
        <v/>
      </c>
      <c r="L30" s="57" t="str">
        <v>Geringere drooglegging 20 cm (verlaging ANLB)</v>
      </c>
      <c r="M30" s="57" t="str">
        <v>Vast tarief</v>
      </c>
      <c r="N30" s="57">
        <v>0</v>
      </c>
      <c r="O30" s="57" t="str">
        <v>Overige kosten</v>
      </c>
      <c r="P30" s="67">
        <f>IF(L30&lt;&gt;"",IFERROR(VLOOKUP(L30,Tb_KostenTypen[],MATCH($P$1,Tb_KostenTypen[#Headers],0),0),0),"")</f>
        <v>1240.58</v>
      </c>
      <c r="T30" s="57"/>
      <c r="AG30" s="88"/>
      <c r="AH30" s="88"/>
    </row>
    <row r="31" spans="1:34" x14ac:dyDescent="0.25">
      <c r="A31" s="57" t="str" cm="1">
        <f t="array" ref="A31">IFERROR(IF(INDEX(Deelnemers,MATCH(0,INDEX(COUNTIF($A$1:A30,Deelnemers),),0))=0,"",INDEX(Deelnemers,MATCH(0,INDEX(COUNTIF($A$1:A30,Deelnemers),),0))),"")</f>
        <v/>
      </c>
      <c r="C31" s="57" t="str" cm="1">
        <f t="array" ref="C31">IFERROR(IF(INDEX(Prestaties,MATCH(0,INDEX(COUNTIF($C$1:C30,Prestaties),),0))=0,"",INDEX(Prestaties,MATCH(0,INDEX(COUNTIF($C$1:C30,Prestaties),),0))),"")</f>
        <v/>
      </c>
      <c r="H31" s="57"/>
      <c r="I31" s="57" t="str">
        <f>IFERROR(INDEX(DB_Loonkosten,MATCH(H31,#REF!,0),1),"")</f>
        <v/>
      </c>
      <c r="J31" s="67" t="str">
        <f>IFERROR(INDEX(DB_Loonkosten,MATCH(I31,[0]!LoonkostenNr,0),24),"")</f>
        <v/>
      </c>
      <c r="L31" s="57" t="str">
        <v>Geringere drooglegging 40 cm met extensiveren max. 150 kg N (verlaging ANLB)</v>
      </c>
      <c r="M31" s="57" t="str">
        <v>Vast tarief</v>
      </c>
      <c r="N31" s="57">
        <v>0</v>
      </c>
      <c r="O31" s="57" t="str">
        <v>Overige kosten</v>
      </c>
      <c r="P31" s="67">
        <f>IF(L31&lt;&gt;"",IFERROR(VLOOKUP(L31,Tb_KostenTypen[],MATCH($P$1,Tb_KostenTypen[#Headers],0),0),0),"")</f>
        <v>1901.17</v>
      </c>
      <c r="T31" s="57"/>
      <c r="AG31" s="88"/>
      <c r="AH31" s="88"/>
    </row>
    <row r="32" spans="1:34" x14ac:dyDescent="0.25">
      <c r="A32" s="57" t="str" cm="1">
        <f t="array" ref="A32">IFERROR(IF(INDEX(Deelnemers,MATCH(0,INDEX(COUNTIF($A$1:A31,Deelnemers),),0))=0,"",INDEX(Deelnemers,MATCH(0,INDEX(COUNTIF($A$1:A31,Deelnemers),),0))),"")</f>
        <v/>
      </c>
      <c r="C32" s="57" t="str" cm="1">
        <f t="array" ref="C32">IFERROR(IF(INDEX(Prestaties,MATCH(0,INDEX(COUNTIF($C$1:C31,Prestaties),),0))=0,"",INDEX(Prestaties,MATCH(0,INDEX(COUNTIF($C$1:C31,Prestaties),),0))),"")</f>
        <v/>
      </c>
      <c r="H32" s="57"/>
      <c r="I32" s="57" t="str">
        <f>IFERROR(INDEX(DB_Loonkosten,MATCH(H32,#REF!,0),1),"")</f>
        <v/>
      </c>
      <c r="J32" s="67" t="str">
        <f>IFERROR(INDEX(DB_Loonkosten,MATCH(I32,[0]!LoonkostenNr,0),24),"")</f>
        <v/>
      </c>
      <c r="L32" s="57" t="str">
        <v>Geringere drooglegging 30 cm met extensiveren max. 150 kg N (verlaging ANLB)</v>
      </c>
      <c r="M32" s="57" t="str">
        <v>Vast tarief</v>
      </c>
      <c r="N32" s="57">
        <v>0</v>
      </c>
      <c r="O32" s="57" t="str">
        <v>Overige kosten</v>
      </c>
      <c r="P32" s="67">
        <f>IF(L32&lt;&gt;"",IFERROR(VLOOKUP(L32,Tb_KostenTypen[],MATCH($P$1,Tb_KostenTypen[#Headers],0),0),0),"")</f>
        <v>2153.37</v>
      </c>
      <c r="T32" s="57"/>
      <c r="AG32" s="88"/>
      <c r="AH32" s="88"/>
    </row>
    <row r="33" spans="1:34" x14ac:dyDescent="0.25">
      <c r="A33" s="57" t="str" cm="1">
        <f t="array" ref="A33">IFERROR(IF(INDEX(Deelnemers,MATCH(0,INDEX(COUNTIF($A$1:A32,Deelnemers),),0))=0,"",INDEX(Deelnemers,MATCH(0,INDEX(COUNTIF($A$1:A32,Deelnemers),),0))),"")</f>
        <v/>
      </c>
      <c r="C33" s="57" t="str" cm="1">
        <f t="array" ref="C33">IFERROR(IF(INDEX(Prestaties,MATCH(0,INDEX(COUNTIF($C$1:C32,Prestaties),),0))=0,"",INDEX(Prestaties,MATCH(0,INDEX(COUNTIF($C$1:C32,Prestaties),),0))),"")</f>
        <v/>
      </c>
      <c r="H33" s="57"/>
      <c r="I33" s="57" t="str">
        <f>IFERROR(INDEX(DB_Loonkosten,MATCH(H33,#REF!,0),1),"")</f>
        <v/>
      </c>
      <c r="J33" s="67" t="str">
        <f>IFERROR(INDEX(DB_Loonkosten,MATCH(I33,[0]!LoonkostenNr,0),24),"")</f>
        <v/>
      </c>
      <c r="L33" s="57" t="str">
        <v>Geringere drooglegging 20 cm met extensiveren max 150 kg N (verlaging ANLB)</v>
      </c>
      <c r="M33" s="57" t="str">
        <v>Vast tarief</v>
      </c>
      <c r="N33" s="57">
        <v>0</v>
      </c>
      <c r="O33" s="57" t="str">
        <v>Overige kosten</v>
      </c>
      <c r="P33" s="67">
        <f>IF(L33&lt;&gt;"",IFERROR(VLOOKUP(L33,Tb_KostenTypen[],MATCH($P$1,Tb_KostenTypen[#Headers],0),0),0),"")</f>
        <v>2670.58</v>
      </c>
      <c r="T33" s="57"/>
      <c r="AG33" s="88"/>
      <c r="AH33" s="88"/>
    </row>
    <row r="34" spans="1:34" x14ac:dyDescent="0.25">
      <c r="A34" s="57" t="str" cm="1">
        <f t="array" ref="A34">IFERROR(IF(INDEX(Deelnemers,MATCH(0,INDEX(COUNTIF($A$1:A33,Deelnemers),),0))=0,"",INDEX(Deelnemers,MATCH(0,INDEX(COUNTIF($A$1:A33,Deelnemers),),0))),"")</f>
        <v/>
      </c>
      <c r="C34" s="57" t="str" cm="1">
        <f t="array" ref="C34">IFERROR(IF(INDEX(Prestaties,MATCH(0,INDEX(COUNTIF($C$1:C33,Prestaties),),0))=0,"",INDEX(Prestaties,MATCH(0,INDEX(COUNTIF($C$1:C33,Prestaties),),0))),"")</f>
        <v/>
      </c>
      <c r="H34" s="57"/>
      <c r="I34" s="57" t="str">
        <f>IFERROR(INDEX(DB_Loonkosten,MATCH(H34,#REF!,0),1),"")</f>
        <v/>
      </c>
      <c r="J34" s="67" t="str">
        <f>IFERROR(INDEX(DB_Loonkosten,MATCH(I34,[0]!LoonkostenNr,0),24),"")</f>
        <v/>
      </c>
      <c r="L34" s="57" t="str">
        <v>Geringere drooglegging 40 cm met extensiveren max 100 kg N (verlaging ANLB)</v>
      </c>
      <c r="M34" s="57" t="str">
        <v>Vast tarief</v>
      </c>
      <c r="N34" s="57">
        <v>0</v>
      </c>
      <c r="O34" s="57" t="str">
        <v>Overige kosten</v>
      </c>
      <c r="P34" s="67">
        <f>IF(L34&lt;&gt;"",IFERROR(VLOOKUP(L34,Tb_KostenTypen[],MATCH($P$1,Tb_KostenTypen[#Headers],0),0),0),"")</f>
        <v>2611.17</v>
      </c>
      <c r="T34" s="57"/>
      <c r="AG34" s="88"/>
      <c r="AH34" s="88"/>
    </row>
    <row r="35" spans="1:34" x14ac:dyDescent="0.25">
      <c r="A35" s="57" t="str" cm="1">
        <f t="array" ref="A35">IFERROR(IF(INDEX(Deelnemers,MATCH(0,INDEX(COUNTIF($A$1:A34,Deelnemers),),0))=0,"",INDEX(Deelnemers,MATCH(0,INDEX(COUNTIF($A$1:A34,Deelnemers),),0))),"")</f>
        <v/>
      </c>
      <c r="C35" s="57" t="str" cm="1">
        <f t="array" ref="C35">IFERROR(IF(INDEX(Prestaties,MATCH(0,INDEX(COUNTIF($C$1:C34,Prestaties),),0))=0,"",INDEX(Prestaties,MATCH(0,INDEX(COUNTIF($C$1:C34,Prestaties),),0))),"")</f>
        <v/>
      </c>
      <c r="H35" s="57"/>
      <c r="I35" s="57" t="str">
        <f>IFERROR(INDEX(DB_Loonkosten,MATCH(H35,#REF!,0),1),"")</f>
        <v/>
      </c>
      <c r="J35" s="67" t="str">
        <f>IFERROR(INDEX(DB_Loonkosten,MATCH(I35,[0]!LoonkostenNr,0),24),"")</f>
        <v/>
      </c>
      <c r="L35" s="57" t="str">
        <v>Geringere drooglegging 30 cm met extensiveren max 100 kg N (verlaging ANLB)</v>
      </c>
      <c r="M35" s="57" t="str">
        <v>Vast tarief</v>
      </c>
      <c r="N35" s="57">
        <v>0</v>
      </c>
      <c r="O35" s="57" t="str">
        <v>Overige kosten</v>
      </c>
      <c r="P35" s="67">
        <f>IF(L35&lt;&gt;"",IFERROR(VLOOKUP(L35,Tb_KostenTypen[],MATCH($P$1,Tb_KostenTypen[#Headers],0),0),0),"")</f>
        <v>2843.37</v>
      </c>
      <c r="T35" s="57"/>
      <c r="AG35" s="88"/>
      <c r="AH35" s="88"/>
    </row>
    <row r="36" spans="1:34" x14ac:dyDescent="0.25">
      <c r="A36" s="57" t="str" cm="1">
        <f t="array" ref="A36">IFERROR(IF(INDEX(Deelnemers,MATCH(0,INDEX(COUNTIF($A$1:A35,Deelnemers),),0))=0,"",INDEX(Deelnemers,MATCH(0,INDEX(COUNTIF($A$1:A35,Deelnemers),),0))),"")</f>
        <v/>
      </c>
      <c r="C36" s="57" t="str" cm="1">
        <f t="array" ref="C36">IFERROR(IF(INDEX(Prestaties,MATCH(0,INDEX(COUNTIF($C$1:C35,Prestaties),),0))=0,"",INDEX(Prestaties,MATCH(0,INDEX(COUNTIF($C$1:C35,Prestaties),),0))),"")</f>
        <v/>
      </c>
      <c r="H36" s="57"/>
      <c r="I36" s="57" t="str">
        <f>IFERROR(INDEX(DB_Loonkosten,MATCH(H36,#REF!,0),1),"")</f>
        <v/>
      </c>
      <c r="J36" s="67" t="str">
        <f>IFERROR(INDEX(DB_Loonkosten,MATCH(I36,[0]!LoonkostenNr,0),24),"")</f>
        <v/>
      </c>
      <c r="L36" s="57" t="str">
        <v>Geringere drooglegging 20 cm met extensiveren max 100 kg N (verlaging ANLB)</v>
      </c>
      <c r="M36" s="57" t="str">
        <v>Vast tarief</v>
      </c>
      <c r="N36" s="57">
        <v>0</v>
      </c>
      <c r="O36" s="57" t="str">
        <v>Overige kosten</v>
      </c>
      <c r="P36" s="67">
        <f>IF(L36&lt;&gt;"",IFERROR(VLOOKUP(L36,Tb_KostenTypen[],MATCH($P$1,Tb_KostenTypen[#Headers],0),0),0),"")</f>
        <v>3310.58</v>
      </c>
      <c r="T36" s="57"/>
      <c r="AG36" s="88"/>
      <c r="AH36" s="88"/>
    </row>
    <row r="37" spans="1:34" x14ac:dyDescent="0.25">
      <c r="A37" s="57" t="str" cm="1">
        <f t="array" ref="A37">IFERROR(IF(INDEX(Deelnemers,MATCH(0,INDEX(COUNTIF($A$1:A36,Deelnemers),),0))=0,"",INDEX(Deelnemers,MATCH(0,INDEX(COUNTIF($A$1:A36,Deelnemers),),0))),"")</f>
        <v/>
      </c>
      <c r="C37" s="57" t="str" cm="1">
        <f t="array" ref="C37">IFERROR(IF(INDEX(Prestaties,MATCH(0,INDEX(COUNTIF($C$1:C36,Prestaties),),0))=0,"",INDEX(Prestaties,MATCH(0,INDEX(COUNTIF($C$1:C36,Prestaties),),0))),"")</f>
        <v/>
      </c>
      <c r="H37" s="57"/>
      <c r="I37" s="57" t="str">
        <f>IFERROR(INDEX(DB_Loonkosten,MATCH(H37,#REF!,0),1),"")</f>
        <v/>
      </c>
      <c r="J37" s="67" t="str">
        <f>IFERROR(INDEX(DB_Loonkosten,MATCH(I37,[0]!LoonkostenNr,0),24),"")</f>
        <v/>
      </c>
      <c r="L37" s="57" t="str">
        <v>Geringere drooglegging 40 cm met extensiveren max. 150 kg N (10/12) (verlaging ANLB)</v>
      </c>
      <c r="M37" s="57" t="str">
        <v>Vast tarief</v>
      </c>
      <c r="N37" s="57">
        <v>0</v>
      </c>
      <c r="O37" s="57" t="str">
        <v>Overige kosten</v>
      </c>
      <c r="P37" s="67">
        <f>IF(L37&lt;&gt;"",IFERROR(VLOOKUP(L37,Tb_KostenTypen[],MATCH($P$1,Tb_KostenTypen[#Headers],0),0),0),"")</f>
        <v>1629.17</v>
      </c>
      <c r="T37" s="57"/>
      <c r="AG37" s="88"/>
      <c r="AH37" s="88"/>
    </row>
    <row r="38" spans="1:34" x14ac:dyDescent="0.25">
      <c r="A38" s="57" t="str" cm="1">
        <f t="array" ref="A38">IFERROR(IF(INDEX(Deelnemers,MATCH(0,INDEX(COUNTIF($A$1:A37,Deelnemers),),0))=0,"",INDEX(Deelnemers,MATCH(0,INDEX(COUNTIF($A$1:A37,Deelnemers),),0))),"")</f>
        <v/>
      </c>
      <c r="C38" s="57" t="str" cm="1">
        <f t="array" ref="C38">IFERROR(IF(INDEX(Prestaties,MATCH(0,INDEX(COUNTIF($C$1:C37,Prestaties),),0))=0,"",INDEX(Prestaties,MATCH(0,INDEX(COUNTIF($C$1:C37,Prestaties),),0))),"")</f>
        <v/>
      </c>
      <c r="H38" s="57"/>
      <c r="I38" s="57" t="str">
        <f>IFERROR(INDEX(DB_Loonkosten,MATCH(H38,#REF!,0),1),"")</f>
        <v/>
      </c>
      <c r="J38" s="67" t="str">
        <f>IFERROR(INDEX(DB_Loonkosten,MATCH(I38,[0]!LoonkostenNr,0),24),"")</f>
        <v/>
      </c>
      <c r="L38" s="57" t="str">
        <v>Geringere drooglegging 30 cm met extensiveren max. 150 kg N (10/12) (verlaging ANLB)</v>
      </c>
      <c r="M38" s="57" t="str">
        <v>Vast tarief</v>
      </c>
      <c r="N38" s="57">
        <v>0</v>
      </c>
      <c r="O38" s="57" t="str">
        <v>Overige kosten</v>
      </c>
      <c r="P38" s="67">
        <f>IF(L38&lt;&gt;"",IFERROR(VLOOKUP(L38,Tb_KostenTypen[],MATCH($P$1,Tb_KostenTypen[#Headers],0),0),0),"")</f>
        <v>1881.37</v>
      </c>
      <c r="T38" s="57"/>
      <c r="AG38" s="88"/>
      <c r="AH38" s="88"/>
    </row>
    <row r="39" spans="1:34" x14ac:dyDescent="0.25">
      <c r="A39" s="57" t="str" cm="1">
        <f t="array" ref="A39">IFERROR(IF(INDEX(Deelnemers,MATCH(0,INDEX(COUNTIF($A$1:A38,Deelnemers),),0))=0,"",INDEX(Deelnemers,MATCH(0,INDEX(COUNTIF($A$1:A38,Deelnemers),),0))),"")</f>
        <v/>
      </c>
      <c r="C39" s="57" t="str" cm="1">
        <f t="array" ref="C39">IFERROR(IF(INDEX(Prestaties,MATCH(0,INDEX(COUNTIF($C$1:C38,Prestaties),),0))=0,"",INDEX(Prestaties,MATCH(0,INDEX(COUNTIF($C$1:C38,Prestaties),),0))),"")</f>
        <v/>
      </c>
      <c r="H39" s="57"/>
      <c r="I39" s="57" t="str">
        <f>IFERROR(INDEX(DB_Loonkosten,MATCH(H39,#REF!,0),1),"")</f>
        <v/>
      </c>
      <c r="J39" s="67" t="str">
        <f>IFERROR(INDEX(DB_Loonkosten,MATCH(I39,[0]!LoonkostenNr,0),24),"")</f>
        <v/>
      </c>
      <c r="L39" s="57" t="str">
        <v>Geringere drooglegging 20 cm met extensiveren max. 150 kg N (10/12) (verlaging ANLB)</v>
      </c>
      <c r="M39" s="57" t="str">
        <v>Vast tarief</v>
      </c>
      <c r="N39" s="57">
        <v>0</v>
      </c>
      <c r="O39" s="57" t="str">
        <v>Overige kosten</v>
      </c>
      <c r="P39" s="67">
        <f>IF(L39&lt;&gt;"",IFERROR(VLOOKUP(L39,Tb_KostenTypen[],MATCH($P$1,Tb_KostenTypen[#Headers],0),0),0),"")</f>
        <v>2398.58</v>
      </c>
      <c r="T39" s="57"/>
      <c r="AG39" s="88"/>
      <c r="AH39" s="88"/>
    </row>
    <row r="40" spans="1:34" x14ac:dyDescent="0.25">
      <c r="A40" s="57" t="str" cm="1">
        <f t="array" ref="A40">IFERROR(IF(INDEX(Deelnemers,MATCH(0,INDEX(COUNTIF($A$1:A39,Deelnemers),),0))=0,"",INDEX(Deelnemers,MATCH(0,INDEX(COUNTIF($A$1:A39,Deelnemers),),0))),"")</f>
        <v/>
      </c>
      <c r="C40" s="57" t="str" cm="1">
        <f t="array" ref="C40">IFERROR(IF(INDEX(Prestaties,MATCH(0,INDEX(COUNTIF($C$1:C39,Prestaties),),0))=0,"",INDEX(Prestaties,MATCH(0,INDEX(COUNTIF($C$1:C39,Prestaties),),0))),"")</f>
        <v/>
      </c>
      <c r="H40" s="57"/>
      <c r="I40" s="57" t="str">
        <f>IFERROR(INDEX(DB_Loonkosten,MATCH(H40,#REF!,0),1),"")</f>
        <v/>
      </c>
      <c r="J40" s="67" t="str">
        <f>IFERROR(INDEX(DB_Loonkosten,MATCH(I40,[0]!LoonkostenNr,0),24),"")</f>
        <v/>
      </c>
      <c r="L40" s="57" t="str">
        <v>Geringere drooglegging 40 cm met extensiveren max. 100 kg N (10/12) (verlaging ANLB)</v>
      </c>
      <c r="M40" s="57" t="str">
        <v>Vast tarief</v>
      </c>
      <c r="N40" s="57">
        <v>0</v>
      </c>
      <c r="O40" s="57" t="str">
        <v>Overige kosten</v>
      </c>
      <c r="P40" s="67">
        <f>IF(L40&lt;&gt;"",IFERROR(VLOOKUP(L40,Tb_KostenTypen[],MATCH($P$1,Tb_KostenTypen[#Headers],0),0),0),"")</f>
        <v>2218.17</v>
      </c>
      <c r="T40" s="57"/>
      <c r="AG40" s="88"/>
      <c r="AH40" s="88"/>
    </row>
    <row r="41" spans="1:34" x14ac:dyDescent="0.25">
      <c r="A41" s="57" t="str" cm="1">
        <f t="array" ref="A41">IFERROR(IF(INDEX(Deelnemers,MATCH(0,INDEX(COUNTIF($A$1:A40,Deelnemers),),0))=0,"",INDEX(Deelnemers,MATCH(0,INDEX(COUNTIF($A$1:A40,Deelnemers),),0))),"")</f>
        <v/>
      </c>
      <c r="C41" s="57" t="str" cm="1">
        <f t="array" ref="C41">IFERROR(IF(INDEX(Prestaties,MATCH(0,INDEX(COUNTIF($C$1:C40,Prestaties),),0))=0,"",INDEX(Prestaties,MATCH(0,INDEX(COUNTIF($C$1:C40,Prestaties),),0))),"")</f>
        <v/>
      </c>
      <c r="H41" s="57"/>
      <c r="I41" s="57" t="str">
        <f>IFERROR(INDEX(DB_Loonkosten,MATCH(H41,#REF!,0),1),"")</f>
        <v/>
      </c>
      <c r="J41" s="67" t="str">
        <f>IFERROR(INDEX(DB_Loonkosten,MATCH(I41,[0]!LoonkostenNr,0),24),"")</f>
        <v/>
      </c>
      <c r="L41" s="57" t="str">
        <v>Geringere drooglegging 30 cm met extensiveren max. 100 kg N (10/12) (verlaging ANLB)</v>
      </c>
      <c r="M41" s="57" t="str">
        <v>Vast tarief</v>
      </c>
      <c r="N41" s="57">
        <v>0</v>
      </c>
      <c r="O41" s="57" t="str">
        <v>Overige kosten</v>
      </c>
      <c r="P41" s="67">
        <f>IF(L41&lt;&gt;"",IFERROR(VLOOKUP(L41,Tb_KostenTypen[],MATCH($P$1,Tb_KostenTypen[#Headers],0),0),0),"")</f>
        <v>2450.37</v>
      </c>
      <c r="T41" s="57"/>
      <c r="AG41" s="88"/>
      <c r="AH41" s="88"/>
    </row>
    <row r="42" spans="1:34" x14ac:dyDescent="0.25">
      <c r="A42" s="57" t="str" cm="1">
        <f t="array" ref="A42">IFERROR(IF(INDEX(Deelnemers,MATCH(0,INDEX(COUNTIF($A$1:A41,Deelnemers),),0))=0,"",INDEX(Deelnemers,MATCH(0,INDEX(COUNTIF($A$1:A41,Deelnemers),),0))),"")</f>
        <v/>
      </c>
      <c r="C42" s="57" t="str" cm="1">
        <f t="array" ref="C42">IFERROR(IF(INDEX(Prestaties,MATCH(0,INDEX(COUNTIF($C$1:C41,Prestaties),),0))=0,"",INDEX(Prestaties,MATCH(0,INDEX(COUNTIF($C$1:C41,Prestaties),),0))),"")</f>
        <v/>
      </c>
      <c r="H42" s="57"/>
      <c r="I42" s="57" t="str">
        <f>IFERROR(INDEX(DB_Loonkosten,MATCH(H42,#REF!,0),1),"")</f>
        <v/>
      </c>
      <c r="J42" s="67" t="str">
        <f>IFERROR(INDEX(DB_Loonkosten,MATCH(I42,[0]!LoonkostenNr,0),24),"")</f>
        <v/>
      </c>
      <c r="L42" s="57" t="str">
        <v>Geringere drooglegging 20 cm met extensiveren max. 100 kg N (10/12) (verlaging ANLB)</v>
      </c>
      <c r="M42" s="57" t="str">
        <v>Vast tarief</v>
      </c>
      <c r="N42" s="57">
        <v>0</v>
      </c>
      <c r="O42" s="57" t="str">
        <v>Overige kosten</v>
      </c>
      <c r="P42" s="67">
        <f>IF(L42&lt;&gt;"",IFERROR(VLOOKUP(L42,Tb_KostenTypen[],MATCH($P$1,Tb_KostenTypen[#Headers],0),0),0),"")</f>
        <v>2917.58</v>
      </c>
      <c r="T42" s="57"/>
      <c r="AG42" s="88"/>
      <c r="AH42" s="88"/>
    </row>
    <row r="43" spans="1:34" x14ac:dyDescent="0.25">
      <c r="A43" s="57" t="str" cm="1">
        <f t="array" ref="A43">IFERROR(IF(INDEX(Deelnemers,MATCH(0,INDEX(COUNTIF($A$1:A42,Deelnemers),),0))=0,"",INDEX(Deelnemers,MATCH(0,INDEX(COUNTIF($A$1:A42,Deelnemers),),0))),"")</f>
        <v/>
      </c>
      <c r="C43" s="57" t="str" cm="1">
        <f t="array" ref="C43">IFERROR(IF(INDEX(Prestaties,MATCH(0,INDEX(COUNTIF($C$1:C42,Prestaties),),0))=0,"",INDEX(Prestaties,MATCH(0,INDEX(COUNTIF($C$1:C42,Prestaties),),0))),"")</f>
        <v/>
      </c>
      <c r="H43" s="57"/>
      <c r="I43" s="57" t="str">
        <f>IFERROR(INDEX(DB_Loonkosten,MATCH(H43,#REF!,0),1),"")</f>
        <v/>
      </c>
      <c r="J43" s="67" t="str">
        <f>IFERROR(INDEX(DB_Loonkosten,MATCH(I43,[0]!LoonkostenNr,0),24),"")</f>
        <v/>
      </c>
      <c r="L43" s="57"/>
      <c r="M43" s="57"/>
      <c r="N43" s="57"/>
      <c r="O43" s="57"/>
      <c r="P43" s="67" t="str">
        <f>IF(L43&lt;&gt;"",IFERROR(VLOOKUP(L43,Tb_KostenTypen[],MATCH($P$1,Tb_KostenTypen[#Headers],0),0),0),"")</f>
        <v/>
      </c>
      <c r="T43" s="57"/>
      <c r="AG43" s="88"/>
      <c r="AH43" s="88"/>
    </row>
    <row r="44" spans="1:34" x14ac:dyDescent="0.25">
      <c r="A44" s="57" t="str" cm="1">
        <f t="array" ref="A44">IFERROR(IF(INDEX(Deelnemers,MATCH(0,INDEX(COUNTIF($A$1:A43,Deelnemers),),0))=0,"",INDEX(Deelnemers,MATCH(0,INDEX(COUNTIF($A$1:A43,Deelnemers),),0))),"")</f>
        <v/>
      </c>
      <c r="C44" s="57" t="str" cm="1">
        <f t="array" ref="C44">IFERROR(IF(INDEX(Prestaties,MATCH(0,INDEX(COUNTIF($C$1:C43,Prestaties),),0))=0,"",INDEX(Prestaties,MATCH(0,INDEX(COUNTIF($C$1:C43,Prestaties),),0))),"")</f>
        <v/>
      </c>
      <c r="H44" s="57"/>
      <c r="I44" s="57" t="str">
        <f>IFERROR(INDEX(DB_Loonkosten,MATCH(H44,#REF!,0),1),"")</f>
        <v/>
      </c>
      <c r="J44" s="67" t="str">
        <f>IFERROR(INDEX(DB_Loonkosten,MATCH(I44,[0]!LoonkostenNr,0),24),"")</f>
        <v/>
      </c>
      <c r="L44" s="57"/>
      <c r="M44" s="57"/>
      <c r="N44" s="57"/>
      <c r="O44" s="57"/>
      <c r="P44" s="67" t="str">
        <f>IF(L44&lt;&gt;"",IFERROR(VLOOKUP(L44,Tb_KostenTypen[],MATCH($P$1,Tb_KostenTypen[#Headers],0),0),0),"")</f>
        <v/>
      </c>
      <c r="T44" s="57"/>
      <c r="AG44" s="88"/>
      <c r="AH44" s="88"/>
    </row>
    <row r="45" spans="1:34" x14ac:dyDescent="0.25">
      <c r="A45" s="57" t="str" cm="1">
        <f t="array" ref="A45">IFERROR(IF(INDEX(Deelnemers,MATCH(0,INDEX(COUNTIF($A$1:A44,Deelnemers),),0))=0,"",INDEX(Deelnemers,MATCH(0,INDEX(COUNTIF($A$1:A44,Deelnemers),),0))),"")</f>
        <v/>
      </c>
      <c r="C45" s="57" t="str" cm="1">
        <f t="array" ref="C45">IFERROR(IF(INDEX(Prestaties,MATCH(0,INDEX(COUNTIF($C$1:C44,Prestaties),),0))=0,"",INDEX(Prestaties,MATCH(0,INDEX(COUNTIF($C$1:C44,Prestaties),),0))),"")</f>
        <v/>
      </c>
      <c r="H45" s="57"/>
      <c r="I45" s="57" t="str">
        <f>IFERROR(INDEX(DB_Loonkosten,MATCH(H45,#REF!,0),1),"")</f>
        <v/>
      </c>
      <c r="J45" s="67" t="str">
        <f>IFERROR(INDEX(DB_Loonkosten,MATCH(I45,[0]!LoonkostenNr,0),24),"")</f>
        <v/>
      </c>
      <c r="L45" s="57"/>
      <c r="M45" s="57"/>
      <c r="N45" s="57"/>
      <c r="O45" s="57"/>
      <c r="P45" s="67" t="str">
        <f>IF(L45&lt;&gt;"",IFERROR(VLOOKUP(L45,Tb_KostenTypen[],MATCH($P$1,Tb_KostenTypen[#Headers],0),0),0),"")</f>
        <v/>
      </c>
      <c r="T45" s="57"/>
      <c r="AG45" s="88"/>
      <c r="AH45" s="88"/>
    </row>
    <row r="46" spans="1:34" x14ac:dyDescent="0.25">
      <c r="A46" s="57" t="str" cm="1">
        <f t="array" ref="A46">IFERROR(IF(INDEX(Deelnemers,MATCH(0,INDEX(COUNTIF($A$1:A45,Deelnemers),),0))=0,"",INDEX(Deelnemers,MATCH(0,INDEX(COUNTIF($A$1:A45,Deelnemers),),0))),"")</f>
        <v/>
      </c>
      <c r="C46" s="57" t="str" cm="1">
        <f t="array" ref="C46">IFERROR(IF(INDEX(Prestaties,MATCH(0,INDEX(COUNTIF($C$1:C45,Prestaties),),0))=0,"",INDEX(Prestaties,MATCH(0,INDEX(COUNTIF($C$1:C45,Prestaties),),0))),"")</f>
        <v/>
      </c>
      <c r="H46" s="57"/>
      <c r="I46" s="57" t="str">
        <f>IFERROR(INDEX(DB_Loonkosten,MATCH(H46,#REF!,0),1),"")</f>
        <v/>
      </c>
      <c r="J46" s="67" t="str">
        <f>IFERROR(INDEX(DB_Loonkosten,MATCH(I46,[0]!LoonkostenNr,0),24),"")</f>
        <v/>
      </c>
      <c r="L46" s="57"/>
      <c r="M46" s="57"/>
      <c r="N46" s="57"/>
      <c r="O46" s="57"/>
      <c r="P46" s="67" t="str">
        <f>IF(L46&lt;&gt;"",IFERROR(VLOOKUP(L46,Tb_KostenTypen[],MATCH($P$1,Tb_KostenTypen[#Headers],0),0),0),"")</f>
        <v/>
      </c>
      <c r="T46" s="57"/>
      <c r="AG46" s="88"/>
      <c r="AH46" s="88"/>
    </row>
    <row r="47" spans="1:34" x14ac:dyDescent="0.25">
      <c r="A47" s="57" t="str" cm="1">
        <f t="array" ref="A47">IFERROR(IF(INDEX(Deelnemers,MATCH(0,INDEX(COUNTIF($A$1:A46,Deelnemers),),0))=0,"",INDEX(Deelnemers,MATCH(0,INDEX(COUNTIF($A$1:A46,Deelnemers),),0))),"")</f>
        <v/>
      </c>
      <c r="C47" s="57" t="str" cm="1">
        <f t="array" ref="C47">IFERROR(IF(INDEX(Prestaties,MATCH(0,INDEX(COUNTIF($C$1:C46,Prestaties),),0))=0,"",INDEX(Prestaties,MATCH(0,INDEX(COUNTIF($C$1:C46,Prestaties),),0))),"")</f>
        <v/>
      </c>
      <c r="H47" s="57"/>
      <c r="I47" s="57" t="str">
        <f>IFERROR(INDEX(DB_Loonkosten,MATCH(H47,#REF!,0),1),"")</f>
        <v/>
      </c>
      <c r="J47" s="67" t="str">
        <f>IFERROR(INDEX(DB_Loonkosten,MATCH(I47,[0]!LoonkostenNr,0),24),"")</f>
        <v/>
      </c>
      <c r="L47" s="57"/>
      <c r="M47" s="57"/>
      <c r="N47" s="57"/>
      <c r="O47" s="57"/>
      <c r="P47" s="67" t="str">
        <f>IF(L47&lt;&gt;"",IFERROR(VLOOKUP(L47,Tb_KostenTypen[],MATCH($P$1,Tb_KostenTypen[#Headers],0),0),0),"")</f>
        <v/>
      </c>
      <c r="T47" s="57"/>
      <c r="AG47" s="88"/>
      <c r="AH47" s="88"/>
    </row>
    <row r="48" spans="1:34" x14ac:dyDescent="0.25">
      <c r="A48" s="57" t="str" cm="1">
        <f t="array" ref="A48">IFERROR(IF(INDEX(Deelnemers,MATCH(0,INDEX(COUNTIF($A$1:A47,Deelnemers),),0))=0,"",INDEX(Deelnemers,MATCH(0,INDEX(COUNTIF($A$1:A47,Deelnemers),),0))),"")</f>
        <v/>
      </c>
      <c r="C48" s="57" t="str" cm="1">
        <f t="array" ref="C48">IFERROR(IF(INDEX(Prestaties,MATCH(0,INDEX(COUNTIF($C$1:C47,Prestaties),),0))=0,"",INDEX(Prestaties,MATCH(0,INDEX(COUNTIF($C$1:C47,Prestaties),),0))),"")</f>
        <v/>
      </c>
      <c r="H48" s="57"/>
      <c r="I48" s="57" t="str">
        <f>IFERROR(INDEX(DB_Loonkosten,MATCH(H48,#REF!,0),1),"")</f>
        <v/>
      </c>
      <c r="J48" s="67" t="str">
        <f>IFERROR(INDEX(DB_Loonkosten,MATCH(I48,[0]!LoonkostenNr,0),24),"")</f>
        <v/>
      </c>
      <c r="L48" s="57"/>
      <c r="M48" s="57"/>
      <c r="N48" s="57"/>
      <c r="O48" s="57"/>
      <c r="P48" s="67" t="str">
        <f>IF(L48&lt;&gt;"",IFERROR(VLOOKUP(L48,Tb_KostenTypen[],MATCH($P$1,Tb_KostenTypen[#Headers],0),0),0),"")</f>
        <v/>
      </c>
      <c r="T48" s="57"/>
      <c r="AG48" s="88"/>
      <c r="AH48" s="88"/>
    </row>
    <row r="49" spans="1:34" x14ac:dyDescent="0.25">
      <c r="A49" s="57" t="str" cm="1">
        <f t="array" ref="A49">IFERROR(IF(INDEX(Deelnemers,MATCH(0,INDEX(COUNTIF($A$1:A48,Deelnemers),),0))=0,"",INDEX(Deelnemers,MATCH(0,INDEX(COUNTIF($A$1:A48,Deelnemers),),0))),"")</f>
        <v/>
      </c>
      <c r="C49" s="57" t="str" cm="1">
        <f t="array" ref="C49">IFERROR(IF(INDEX(Prestaties,MATCH(0,INDEX(COUNTIF($C$1:C48,Prestaties),),0))=0,"",INDEX(Prestaties,MATCH(0,INDEX(COUNTIF($C$1:C48,Prestaties),),0))),"")</f>
        <v/>
      </c>
      <c r="H49" s="57"/>
      <c r="I49" s="57" t="str">
        <f>IFERROR(INDEX(DB_Loonkosten,MATCH(H49,#REF!,0),1),"")</f>
        <v/>
      </c>
      <c r="J49" s="67" t="str">
        <f>IFERROR(INDEX(DB_Loonkosten,MATCH(I49,[0]!LoonkostenNr,0),24),"")</f>
        <v/>
      </c>
      <c r="L49" s="57"/>
      <c r="M49" s="57"/>
      <c r="N49" s="57"/>
      <c r="O49" s="57"/>
      <c r="P49" s="67" t="str">
        <f>IF(L49&lt;&gt;"",IFERROR(VLOOKUP(L49,Tb_KostenTypen[],MATCH($P$1,Tb_KostenTypen[#Headers],0),0),0),"")</f>
        <v/>
      </c>
      <c r="T49" s="57"/>
      <c r="AG49" s="88"/>
      <c r="AH49" s="88"/>
    </row>
    <row r="50" spans="1:34" x14ac:dyDescent="0.25">
      <c r="A50" s="57" t="str" cm="1">
        <f t="array" ref="A50">IFERROR(IF(INDEX(Deelnemers,MATCH(0,INDEX(COUNTIF($A$1:A49,Deelnemers),),0))=0,"",INDEX(Deelnemers,MATCH(0,INDEX(COUNTIF($A$1:A49,Deelnemers),),0))),"")</f>
        <v/>
      </c>
      <c r="C50" s="57" t="str" cm="1">
        <f t="array" ref="C50">IFERROR(IF(INDEX(Prestaties,MATCH(0,INDEX(COUNTIF($C$1:C49,Prestaties),),0))=0,"",INDEX(Prestaties,MATCH(0,INDEX(COUNTIF($C$1:C49,Prestaties),),0))),"")</f>
        <v/>
      </c>
      <c r="H50" s="57"/>
      <c r="I50" s="57" t="str">
        <f>IFERROR(INDEX(DB_Loonkosten,MATCH(H50,#REF!,0),1),"")</f>
        <v/>
      </c>
      <c r="J50" s="67" t="str">
        <f>IFERROR(INDEX(DB_Loonkosten,MATCH(I50,[0]!LoonkostenNr,0),24),"")</f>
        <v/>
      </c>
      <c r="L50" s="57"/>
      <c r="M50" s="57"/>
      <c r="N50" s="57"/>
      <c r="O50" s="57"/>
      <c r="P50" s="67" t="str">
        <f>IF(L50&lt;&gt;"",IFERROR(VLOOKUP(L50,Tb_KostenTypen[],MATCH($P$1,Tb_KostenTypen[#Headers],0),0),0),"")</f>
        <v/>
      </c>
      <c r="T50" s="57"/>
      <c r="AG50" s="88"/>
      <c r="AH50" s="88"/>
    </row>
    <row r="51" spans="1:34" x14ac:dyDescent="0.25">
      <c r="A51" s="57" t="str" cm="1">
        <f t="array" ref="A51">IFERROR(IF(INDEX(Deelnemers,MATCH(0,INDEX(COUNTIF($A$1:A50,Deelnemers),),0))=0,"",INDEX(Deelnemers,MATCH(0,INDEX(COUNTIF($A$1:A50,Deelnemers),),0))),"")</f>
        <v/>
      </c>
      <c r="C51" s="57" t="str" cm="1">
        <f t="array" ref="C51">IFERROR(IF(INDEX(Prestaties,MATCH(0,INDEX(COUNTIF($C$1:C50,Prestaties),),0))=0,"",INDEX(Prestaties,MATCH(0,INDEX(COUNTIF($C$1:C50,Prestaties),),0))),"")</f>
        <v/>
      </c>
      <c r="H51" s="57"/>
      <c r="I51" s="57" t="str">
        <f>IFERROR(INDEX(DB_Loonkosten,MATCH(H51,#REF!,0),1),"")</f>
        <v/>
      </c>
      <c r="J51" s="67" t="str">
        <f>IFERROR(INDEX(DB_Loonkosten,MATCH(I51,[0]!LoonkostenNr,0),24),"")</f>
        <v/>
      </c>
      <c r="L51" s="57"/>
      <c r="M51" s="57"/>
      <c r="N51" s="57"/>
      <c r="O51" s="57"/>
      <c r="P51" s="67" t="str">
        <f>IF(L51&lt;&gt;"",IFERROR(VLOOKUP(L51,Tb_KostenTypen[],MATCH($P$1,Tb_KostenTypen[#Headers],0),0),0),"")</f>
        <v/>
      </c>
      <c r="T51" s="57"/>
      <c r="AG51" s="88"/>
      <c r="AH51" s="88"/>
    </row>
    <row r="52" spans="1:34" x14ac:dyDescent="0.25">
      <c r="A52" s="57" t="str" cm="1">
        <f t="array" ref="A52">IFERROR(IF(INDEX(Deelnemers,MATCH(0,INDEX(COUNTIF($A$1:A51,Deelnemers),),0))=0,"",INDEX(Deelnemers,MATCH(0,INDEX(COUNTIF($A$1:A51,Deelnemers),),0))),"")</f>
        <v/>
      </c>
      <c r="C52" s="57" t="str" cm="1">
        <f t="array" ref="C52">IFERROR(IF(INDEX(Prestaties,MATCH(0,INDEX(COUNTIF($C$1:C51,Prestaties),),0))=0,"",INDEX(Prestaties,MATCH(0,INDEX(COUNTIF($C$1:C51,Prestaties),),0))),"")</f>
        <v/>
      </c>
      <c r="H52" s="57"/>
      <c r="I52" s="57" t="str">
        <f>IFERROR(INDEX(DB_Loonkosten,MATCH(H52,#REF!,0),1),"")</f>
        <v/>
      </c>
      <c r="J52" s="67" t="str">
        <f>IFERROR(INDEX(DB_Loonkosten,MATCH(I52,[0]!LoonkostenNr,0),24),"")</f>
        <v/>
      </c>
      <c r="L52" s="57"/>
      <c r="M52" s="57"/>
      <c r="N52" s="57"/>
      <c r="O52" s="57"/>
      <c r="P52" s="67" t="str">
        <f>IF(L52&lt;&gt;"",IFERROR(VLOOKUP(L52,Tb_KostenTypen[],MATCH($P$1,Tb_KostenTypen[#Headers],0),0),0),"")</f>
        <v/>
      </c>
      <c r="T52" s="57"/>
      <c r="AG52" s="88"/>
      <c r="AH52" s="88"/>
    </row>
    <row r="53" spans="1:34" x14ac:dyDescent="0.25">
      <c r="A53" s="57" t="str" cm="1">
        <f t="array" ref="A53">IFERROR(IF(INDEX(Deelnemers,MATCH(0,INDEX(COUNTIF($A$1:A52,Deelnemers),),0))=0,"",INDEX(Deelnemers,MATCH(0,INDEX(COUNTIF($A$1:A52,Deelnemers),),0))),"")</f>
        <v/>
      </c>
      <c r="C53" s="57" t="str" cm="1">
        <f t="array" ref="C53">IFERROR(IF(INDEX(Prestaties,MATCH(0,INDEX(COUNTIF($C$1:C52,Prestaties),),0))=0,"",INDEX(Prestaties,MATCH(0,INDEX(COUNTIF($C$1:C52,Prestaties),),0))),"")</f>
        <v/>
      </c>
      <c r="H53" s="57"/>
      <c r="I53" s="57" t="str">
        <f>IFERROR(INDEX(DB_Loonkosten,MATCH(H53,#REF!,0),1),"")</f>
        <v/>
      </c>
      <c r="J53" s="67" t="str">
        <f>IFERROR(INDEX(DB_Loonkosten,MATCH(I53,[0]!LoonkostenNr,0),24),"")</f>
        <v/>
      </c>
      <c r="T53" s="57"/>
      <c r="AG53" s="88"/>
      <c r="AH53" s="88"/>
    </row>
    <row r="54" spans="1:34" x14ac:dyDescent="0.25">
      <c r="A54" s="57" t="str" cm="1">
        <f t="array" ref="A54">IFERROR(IF(INDEX(Deelnemers,MATCH(0,INDEX(COUNTIF($A$1:A53,Deelnemers),),0))=0,"",INDEX(Deelnemers,MATCH(0,INDEX(COUNTIF($A$1:A53,Deelnemers),),0))),"")</f>
        <v/>
      </c>
      <c r="C54" s="57" t="str" cm="1">
        <f t="array" ref="C54">IFERROR(IF(INDEX(Prestaties,MATCH(0,INDEX(COUNTIF($C$1:C53,Prestaties),),0))=0,"",INDEX(Prestaties,MATCH(0,INDEX(COUNTIF($C$1:C53,Prestaties),),0))),"")</f>
        <v/>
      </c>
      <c r="H54" s="57"/>
      <c r="I54" s="57" t="str">
        <f>IFERROR(INDEX(DB_Loonkosten,MATCH(H54,#REF!,0),1),"")</f>
        <v/>
      </c>
      <c r="J54" s="67" t="str">
        <f>IFERROR(INDEX(DB_Loonkosten,MATCH(I54,[0]!LoonkostenNr,0),24),"")</f>
        <v/>
      </c>
      <c r="T54" s="57"/>
      <c r="AG54" s="88"/>
      <c r="AH54" s="88"/>
    </row>
    <row r="55" spans="1:34" x14ac:dyDescent="0.25">
      <c r="A55" s="57" t="str" cm="1">
        <f t="array" ref="A55">IFERROR(IF(INDEX(Deelnemers,MATCH(0,INDEX(COUNTIF($A$1:A54,Deelnemers),),0))=0,"",INDEX(Deelnemers,MATCH(0,INDEX(COUNTIF($A$1:A54,Deelnemers),),0))),"")</f>
        <v/>
      </c>
      <c r="C55" s="57" t="str" cm="1">
        <f t="array" ref="C55">IFERROR(IF(INDEX(Prestaties,MATCH(0,INDEX(COUNTIF($C$1:C54,Prestaties),),0))=0,"",INDEX(Prestaties,MATCH(0,INDEX(COUNTIF($C$1:C54,Prestaties),),0))),"")</f>
        <v/>
      </c>
      <c r="H55" s="57"/>
      <c r="I55" s="57" t="str">
        <f>IFERROR(INDEX(DB_Loonkosten,MATCH(H55,#REF!,0),1),"")</f>
        <v/>
      </c>
      <c r="J55" s="67" t="str">
        <f>IFERROR(INDEX(DB_Loonkosten,MATCH(I55,[0]!LoonkostenNr,0),24),"")</f>
        <v/>
      </c>
      <c r="T55" s="57"/>
      <c r="AG55" s="88"/>
      <c r="AH55" s="88"/>
    </row>
    <row r="56" spans="1:34" x14ac:dyDescent="0.25">
      <c r="A56" s="57" t="str" cm="1">
        <f t="array" ref="A56">IFERROR(IF(INDEX(Deelnemers,MATCH(0,INDEX(COUNTIF($A$1:A55,Deelnemers),),0))=0,"",INDEX(Deelnemers,MATCH(0,INDEX(COUNTIF($A$1:A55,Deelnemers),),0))),"")</f>
        <v/>
      </c>
      <c r="C56" s="57" t="str" cm="1">
        <f t="array" ref="C56">IFERROR(IF(INDEX(Prestaties,MATCH(0,INDEX(COUNTIF($C$1:C55,Prestaties),),0))=0,"",INDEX(Prestaties,MATCH(0,INDEX(COUNTIF($C$1:C55,Prestaties),),0))),"")</f>
        <v/>
      </c>
      <c r="H56" s="57"/>
      <c r="I56" s="57" t="str">
        <f>IFERROR(INDEX(DB_Loonkosten,MATCH(H56,#REF!,0),1),"")</f>
        <v/>
      </c>
      <c r="J56" s="67" t="str">
        <f>IFERROR(INDEX(DB_Loonkosten,MATCH(I56,[0]!LoonkostenNr,0),24),"")</f>
        <v/>
      </c>
      <c r="T56" s="57"/>
      <c r="AG56" s="88"/>
      <c r="AH56" s="88"/>
    </row>
    <row r="57" spans="1:34" x14ac:dyDescent="0.25">
      <c r="A57" s="57" t="str" cm="1">
        <f t="array" ref="A57">IFERROR(IF(INDEX(Deelnemers,MATCH(0,INDEX(COUNTIF($A$1:A56,Deelnemers),),0))=0,"",INDEX(Deelnemers,MATCH(0,INDEX(COUNTIF($A$1:A56,Deelnemers),),0))),"")</f>
        <v/>
      </c>
      <c r="C57" s="57" t="str" cm="1">
        <f t="array" ref="C57">IFERROR(IF(INDEX(Prestaties,MATCH(0,INDEX(COUNTIF($C$1:C56,Prestaties),),0))=0,"",INDEX(Prestaties,MATCH(0,INDEX(COUNTIF($C$1:C56,Prestaties),),0))),"")</f>
        <v/>
      </c>
      <c r="H57" s="57"/>
      <c r="I57" s="57" t="str">
        <f>IFERROR(INDEX(DB_Loonkosten,MATCH(H57,#REF!,0),1),"")</f>
        <v/>
      </c>
      <c r="J57" s="67" t="str">
        <f>IFERROR(INDEX(DB_Loonkosten,MATCH(I57,[0]!LoonkostenNr,0),24),"")</f>
        <v/>
      </c>
      <c r="T57" s="57"/>
      <c r="AG57" s="88"/>
      <c r="AH57" s="88"/>
    </row>
    <row r="58" spans="1:34" x14ac:dyDescent="0.25">
      <c r="A58" s="57" t="str" cm="1">
        <f t="array" ref="A58">IFERROR(IF(INDEX(Deelnemers,MATCH(0,INDEX(COUNTIF($A$1:A57,Deelnemers),),0))=0,"",INDEX(Deelnemers,MATCH(0,INDEX(COUNTIF($A$1:A57,Deelnemers),),0))),"")</f>
        <v/>
      </c>
      <c r="C58" s="57" t="str" cm="1">
        <f t="array" ref="C58">IFERROR(IF(INDEX(Prestaties,MATCH(0,INDEX(COUNTIF($C$1:C57,Prestaties),),0))=0,"",INDEX(Prestaties,MATCH(0,INDEX(COUNTIF($C$1:C57,Prestaties),),0))),"")</f>
        <v/>
      </c>
      <c r="H58" s="57"/>
      <c r="I58" s="57" t="str">
        <f>IFERROR(INDEX(DB_Loonkosten,MATCH(H58,#REF!,0),1),"")</f>
        <v/>
      </c>
      <c r="J58" s="67" t="str">
        <f>IFERROR(INDEX(DB_Loonkosten,MATCH(I58,[0]!LoonkostenNr,0),24),"")</f>
        <v/>
      </c>
      <c r="T58" s="57"/>
      <c r="AG58" s="88"/>
      <c r="AH58" s="88"/>
    </row>
    <row r="59" spans="1:34" x14ac:dyDescent="0.25">
      <c r="A59" s="57" t="str" cm="1">
        <f t="array" ref="A59">IFERROR(IF(INDEX(Deelnemers,MATCH(0,INDEX(COUNTIF($A$1:A58,Deelnemers),),0))=0,"",INDEX(Deelnemers,MATCH(0,INDEX(COUNTIF($A$1:A58,Deelnemers),),0))),"")</f>
        <v/>
      </c>
      <c r="C59" s="57" t="str" cm="1">
        <f t="array" ref="C59">IFERROR(IF(INDEX(Prestaties,MATCH(0,INDEX(COUNTIF($C$1:C58,Prestaties),),0))=0,"",INDEX(Prestaties,MATCH(0,INDEX(COUNTIF($C$1:C58,Prestaties),),0))),"")</f>
        <v/>
      </c>
      <c r="H59" s="57"/>
      <c r="I59" s="57" t="str">
        <f>IFERROR(INDEX(DB_Loonkosten,MATCH(H59,#REF!,0),1),"")</f>
        <v/>
      </c>
      <c r="J59" s="67" t="str">
        <f>IFERROR(INDEX(DB_Loonkosten,MATCH(I59,[0]!LoonkostenNr,0),24),"")</f>
        <v/>
      </c>
      <c r="T59" s="57"/>
      <c r="AG59" s="88"/>
      <c r="AH59" s="88"/>
    </row>
    <row r="60" spans="1:34" x14ac:dyDescent="0.25">
      <c r="A60" s="57" t="str" cm="1">
        <f t="array" ref="A60">IFERROR(IF(INDEX(Deelnemers,MATCH(0,INDEX(COUNTIF($A$1:A59,Deelnemers),),0))=0,"",INDEX(Deelnemers,MATCH(0,INDEX(COUNTIF($A$1:A59,Deelnemers),),0))),"")</f>
        <v/>
      </c>
      <c r="C60" s="57" t="str" cm="1">
        <f t="array" ref="C60">IFERROR(IF(INDEX(Prestaties,MATCH(0,INDEX(COUNTIF($C$1:C59,Prestaties),),0))=0,"",INDEX(Prestaties,MATCH(0,INDEX(COUNTIF($C$1:C59,Prestaties),),0))),"")</f>
        <v/>
      </c>
      <c r="H60" s="57"/>
      <c r="I60" s="57" t="str">
        <f>IFERROR(INDEX(DB_Loonkosten,MATCH(H60,#REF!,0),1),"")</f>
        <v/>
      </c>
      <c r="J60" s="67" t="str">
        <f>IFERROR(INDEX(DB_Loonkosten,MATCH(I60,[0]!LoonkostenNr,0),24),"")</f>
        <v/>
      </c>
      <c r="T60" s="57"/>
      <c r="AG60" s="88"/>
      <c r="AH60" s="88"/>
    </row>
    <row r="61" spans="1:34" x14ac:dyDescent="0.25">
      <c r="A61" s="57" t="str" cm="1">
        <f t="array" ref="A61">IFERROR(IF(INDEX(Deelnemers,MATCH(0,INDEX(COUNTIF($A$1:A60,Deelnemers),),0))=0,"",INDEX(Deelnemers,MATCH(0,INDEX(COUNTIF($A$1:A60,Deelnemers),),0))),"")</f>
        <v/>
      </c>
      <c r="C61" s="57" t="str" cm="1">
        <f t="array" ref="C61">IFERROR(IF(INDEX(Prestaties,MATCH(0,INDEX(COUNTIF($C$1:C60,Prestaties),),0))=0,"",INDEX(Prestaties,MATCH(0,INDEX(COUNTIF($C$1:C60,Prestaties),),0))),"")</f>
        <v/>
      </c>
      <c r="H61" s="57"/>
      <c r="I61" s="57" t="str">
        <f>IFERROR(INDEX(DB_Loonkosten,MATCH(H61,#REF!,0),1),"")</f>
        <v/>
      </c>
      <c r="J61" s="67" t="str">
        <f>IFERROR(INDEX(DB_Loonkosten,MATCH(I61,[0]!LoonkostenNr,0),24),"")</f>
        <v/>
      </c>
      <c r="T61" s="57"/>
      <c r="AG61" s="88"/>
      <c r="AH61" s="88"/>
    </row>
    <row r="62" spans="1:34" x14ac:dyDescent="0.25">
      <c r="A62" s="57" t="str" cm="1">
        <f t="array" ref="A62">IFERROR(IF(INDEX(Deelnemers,MATCH(0,INDEX(COUNTIF($A$1:A61,Deelnemers),),0))=0,"",INDEX(Deelnemers,MATCH(0,INDEX(COUNTIF($A$1:A61,Deelnemers),),0))),"")</f>
        <v/>
      </c>
      <c r="C62" s="57" t="str" cm="1">
        <f t="array" ref="C62">IFERROR(IF(INDEX(Prestaties,MATCH(0,INDEX(COUNTIF($C$1:C61,Prestaties),),0))=0,"",INDEX(Prestaties,MATCH(0,INDEX(COUNTIF($C$1:C61,Prestaties),),0))),"")</f>
        <v/>
      </c>
      <c r="H62" s="57"/>
      <c r="I62" s="57" t="str">
        <f>IFERROR(INDEX(DB_Loonkosten,MATCH(H62,#REF!,0),1),"")</f>
        <v/>
      </c>
      <c r="J62" s="67" t="str">
        <f>IFERROR(INDEX(DB_Loonkosten,MATCH(I62,[0]!LoonkostenNr,0),24),"")</f>
        <v/>
      </c>
      <c r="T62" s="57"/>
      <c r="AG62" s="88"/>
      <c r="AH62" s="88"/>
    </row>
    <row r="63" spans="1:34" x14ac:dyDescent="0.25">
      <c r="A63" s="57" t="str" cm="1">
        <f t="array" ref="A63">IFERROR(IF(INDEX(Deelnemers,MATCH(0,INDEX(COUNTIF($A$1:A62,Deelnemers),),0))=0,"",INDEX(Deelnemers,MATCH(0,INDEX(COUNTIF($A$1:A62,Deelnemers),),0))),"")</f>
        <v/>
      </c>
      <c r="C63" s="57" t="str" cm="1">
        <f t="array" ref="C63">IFERROR(IF(INDEX(Prestaties,MATCH(0,INDEX(COUNTIF($C$1:C62,Prestaties),),0))=0,"",INDEX(Prestaties,MATCH(0,INDEX(COUNTIF($C$1:C62,Prestaties),),0))),"")</f>
        <v/>
      </c>
      <c r="H63" s="57"/>
      <c r="I63" s="57" t="str">
        <f>IFERROR(INDEX(DB_Loonkosten,MATCH(H63,#REF!,0),1),"")</f>
        <v/>
      </c>
      <c r="J63" s="67" t="str">
        <f>IFERROR(INDEX(DB_Loonkosten,MATCH(I63,[0]!LoonkostenNr,0),24),"")</f>
        <v/>
      </c>
      <c r="T63" s="57"/>
      <c r="AG63" s="88"/>
      <c r="AH63" s="88"/>
    </row>
    <row r="64" spans="1:34" x14ac:dyDescent="0.25">
      <c r="A64" s="57" t="str" cm="1">
        <f t="array" ref="A64">IFERROR(IF(INDEX(Deelnemers,MATCH(0,INDEX(COUNTIF($A$1:A63,Deelnemers),),0))=0,"",INDEX(Deelnemers,MATCH(0,INDEX(COUNTIF($A$1:A63,Deelnemers),),0))),"")</f>
        <v/>
      </c>
      <c r="C64" s="57" t="str" cm="1">
        <f t="array" ref="C64">IFERROR(IF(INDEX(Prestaties,MATCH(0,INDEX(COUNTIF($C$1:C63,Prestaties),),0))=0,"",INDEX(Prestaties,MATCH(0,INDEX(COUNTIF($C$1:C63,Prestaties),),0))),"")</f>
        <v/>
      </c>
      <c r="H64" s="57"/>
      <c r="I64" s="57" t="str">
        <f>IFERROR(INDEX(DB_Loonkosten,MATCH(H64,#REF!,0),1),"")</f>
        <v/>
      </c>
      <c r="J64" s="67" t="str">
        <f>IFERROR(INDEX(DB_Loonkosten,MATCH(I64,[0]!LoonkostenNr,0),24),"")</f>
        <v/>
      </c>
      <c r="T64" s="57"/>
      <c r="AG64" s="88"/>
      <c r="AH64" s="88"/>
    </row>
    <row r="65" spans="1:34" x14ac:dyDescent="0.25">
      <c r="A65" s="57" t="str" cm="1">
        <f t="array" ref="A65">IFERROR(IF(INDEX(Deelnemers,MATCH(0,INDEX(COUNTIF($A$1:A64,Deelnemers),),0))=0,"",INDEX(Deelnemers,MATCH(0,INDEX(COUNTIF($A$1:A64,Deelnemers),),0))),"")</f>
        <v/>
      </c>
      <c r="C65" s="57" t="str" cm="1">
        <f t="array" ref="C65">IFERROR(IF(INDEX(Prestaties,MATCH(0,INDEX(COUNTIF($C$1:C64,Prestaties),),0))=0,"",INDEX(Prestaties,MATCH(0,INDEX(COUNTIF($C$1:C64,Prestaties),),0))),"")</f>
        <v/>
      </c>
      <c r="H65" s="57"/>
      <c r="I65" s="57" t="str">
        <f>IFERROR(INDEX(DB_Loonkosten,MATCH(H65,#REF!,0),1),"")</f>
        <v/>
      </c>
      <c r="J65" s="67" t="str">
        <f>IFERROR(INDEX(DB_Loonkosten,MATCH(I65,[0]!LoonkostenNr,0),24),"")</f>
        <v/>
      </c>
      <c r="T65" s="57"/>
      <c r="AG65" s="88"/>
      <c r="AH65" s="88"/>
    </row>
    <row r="66" spans="1:34" x14ac:dyDescent="0.25">
      <c r="A66" s="57" t="str" cm="1">
        <f t="array" ref="A66">IFERROR(IF(INDEX(Deelnemers,MATCH(0,INDEX(COUNTIF($A$1:A65,Deelnemers),),0))=0,"",INDEX(Deelnemers,MATCH(0,INDEX(COUNTIF($A$1:A65,Deelnemers),),0))),"")</f>
        <v/>
      </c>
      <c r="C66" s="57" t="str" cm="1">
        <f t="array" ref="C66">IFERROR(IF(INDEX(Prestaties,MATCH(0,INDEX(COUNTIF($C$1:C65,Prestaties),),0))=0,"",INDEX(Prestaties,MATCH(0,INDEX(COUNTIF($C$1:C65,Prestaties),),0))),"")</f>
        <v/>
      </c>
      <c r="H66" s="57"/>
      <c r="I66" s="57" t="str">
        <f>IFERROR(INDEX(DB_Loonkosten,MATCH(H66,#REF!,0),1),"")</f>
        <v/>
      </c>
      <c r="J66" s="67" t="str">
        <f>IFERROR(INDEX(DB_Loonkosten,MATCH(I66,[0]!LoonkostenNr,0),24),"")</f>
        <v/>
      </c>
      <c r="T66" s="57"/>
      <c r="AG66" s="88"/>
      <c r="AH66" s="88"/>
    </row>
    <row r="67" spans="1:34" x14ac:dyDescent="0.25">
      <c r="A67" s="57" t="str" cm="1">
        <f t="array" ref="A67">IFERROR(IF(INDEX(Deelnemers,MATCH(0,INDEX(COUNTIF($A$1:A66,Deelnemers),),0))=0,"",INDEX(Deelnemers,MATCH(0,INDEX(COUNTIF($A$1:A66,Deelnemers),),0))),"")</f>
        <v/>
      </c>
      <c r="C67" s="57" t="str" cm="1">
        <f t="array" ref="C67">IFERROR(IF(INDEX(Prestaties,MATCH(0,INDEX(COUNTIF($C$1:C66,Prestaties),),0))=0,"",INDEX(Prestaties,MATCH(0,INDEX(COUNTIF($C$1:C66,Prestaties),),0))),"")</f>
        <v/>
      </c>
      <c r="H67" s="57"/>
      <c r="I67" s="57" t="str">
        <f>IFERROR(INDEX(DB_Loonkosten,MATCH(H67,#REF!,0),1),"")</f>
        <v/>
      </c>
      <c r="J67" s="67" t="str">
        <f>IFERROR(INDEX(DB_Loonkosten,MATCH(I67,[0]!LoonkostenNr,0),24),"")</f>
        <v/>
      </c>
      <c r="T67" s="57"/>
      <c r="AG67" s="88"/>
      <c r="AH67" s="88"/>
    </row>
    <row r="68" spans="1:34" x14ac:dyDescent="0.25">
      <c r="A68" s="57" t="str" cm="1">
        <f t="array" ref="A68">IFERROR(IF(INDEX(Deelnemers,MATCH(0,INDEX(COUNTIF($A$1:A67,Deelnemers),),0))=0,"",INDEX(Deelnemers,MATCH(0,INDEX(COUNTIF($A$1:A67,Deelnemers),),0))),"")</f>
        <v/>
      </c>
      <c r="C68" s="57" t="str" cm="1">
        <f t="array" ref="C68">IFERROR(IF(INDEX(Prestaties,MATCH(0,INDEX(COUNTIF($C$1:C67,Prestaties),),0))=0,"",INDEX(Prestaties,MATCH(0,INDEX(COUNTIF($C$1:C67,Prestaties),),0))),"")</f>
        <v/>
      </c>
      <c r="H68" s="57"/>
      <c r="I68" s="57" t="str">
        <f>IFERROR(INDEX(DB_Loonkosten,MATCH(H68,#REF!,0),1),"")</f>
        <v/>
      </c>
      <c r="J68" s="67" t="str">
        <f>IFERROR(INDEX(DB_Loonkosten,MATCH(I68,[0]!LoonkostenNr,0),24),"")</f>
        <v/>
      </c>
      <c r="T68" s="57"/>
      <c r="AG68" s="88"/>
      <c r="AH68" s="88"/>
    </row>
    <row r="69" spans="1:34" x14ac:dyDescent="0.25">
      <c r="A69" s="57" t="str" cm="1">
        <f t="array" ref="A69">IFERROR(IF(INDEX(Deelnemers,MATCH(0,INDEX(COUNTIF($A$1:A68,Deelnemers),),0))=0,"",INDEX(Deelnemers,MATCH(0,INDEX(COUNTIF($A$1:A68,Deelnemers),),0))),"")</f>
        <v/>
      </c>
      <c r="C69" s="57" t="str" cm="1">
        <f t="array" ref="C69">IFERROR(IF(INDEX(Prestaties,MATCH(0,INDEX(COUNTIF($C$1:C68,Prestaties),),0))=0,"",INDEX(Prestaties,MATCH(0,INDEX(COUNTIF($C$1:C68,Prestaties),),0))),"")</f>
        <v/>
      </c>
      <c r="H69" s="57"/>
      <c r="I69" s="57" t="str">
        <f>IFERROR(INDEX(DB_Loonkosten,MATCH(H69,#REF!,0),1),"")</f>
        <v/>
      </c>
      <c r="J69" s="67" t="str">
        <f>IFERROR(INDEX(DB_Loonkosten,MATCH(I69,[0]!LoonkostenNr,0),24),"")</f>
        <v/>
      </c>
      <c r="T69" s="57"/>
      <c r="AG69" s="88"/>
      <c r="AH69" s="88"/>
    </row>
    <row r="70" spans="1:34" x14ac:dyDescent="0.25">
      <c r="A70" s="57" t="str" cm="1">
        <f t="array" ref="A70">IFERROR(IF(INDEX(Deelnemers,MATCH(0,INDEX(COUNTIF($A$1:A69,Deelnemers),),0))=0,"",INDEX(Deelnemers,MATCH(0,INDEX(COUNTIF($A$1:A69,Deelnemers),),0))),"")</f>
        <v/>
      </c>
      <c r="C70" s="57" t="str" cm="1">
        <f t="array" ref="C70">IFERROR(IF(INDEX(Prestaties,MATCH(0,INDEX(COUNTIF($C$1:C69,Prestaties),),0))=0,"",INDEX(Prestaties,MATCH(0,INDEX(COUNTIF($C$1:C69,Prestaties),),0))),"")</f>
        <v/>
      </c>
      <c r="H70" s="57"/>
      <c r="I70" s="57" t="str">
        <f>IFERROR(INDEX(DB_Loonkosten,MATCH(H70,#REF!,0),1),"")</f>
        <v/>
      </c>
      <c r="J70" s="67" t="str">
        <f>IFERROR(INDEX(DB_Loonkosten,MATCH(I70,[0]!LoonkostenNr,0),24),"")</f>
        <v/>
      </c>
      <c r="T70" s="57"/>
      <c r="AG70" s="88"/>
      <c r="AH70" s="88"/>
    </row>
    <row r="71" spans="1:34" x14ac:dyDescent="0.25">
      <c r="A71" s="57" t="str" cm="1">
        <f t="array" ref="A71">IFERROR(IF(INDEX(Deelnemers,MATCH(0,INDEX(COUNTIF($A$1:A70,Deelnemers),),0))=0,"",INDEX(Deelnemers,MATCH(0,INDEX(COUNTIF($A$1:A70,Deelnemers),),0))),"")</f>
        <v/>
      </c>
      <c r="C71" s="57" t="str" cm="1">
        <f t="array" ref="C71">IFERROR(IF(INDEX(Prestaties,MATCH(0,INDEX(COUNTIF($C$1:C70,Prestaties),),0))=0,"",INDEX(Prestaties,MATCH(0,INDEX(COUNTIF($C$1:C70,Prestaties),),0))),"")</f>
        <v/>
      </c>
      <c r="H71" s="57"/>
      <c r="I71" s="57" t="str">
        <f>IFERROR(INDEX(DB_Loonkosten,MATCH(H71,#REF!,0),1),"")</f>
        <v/>
      </c>
      <c r="J71" s="67" t="str">
        <f>IFERROR(INDEX(DB_Loonkosten,MATCH(I71,[0]!LoonkostenNr,0),24),"")</f>
        <v/>
      </c>
      <c r="T71" s="57"/>
      <c r="AG71" s="88"/>
      <c r="AH71" s="88"/>
    </row>
    <row r="72" spans="1:34" x14ac:dyDescent="0.25">
      <c r="A72" s="57" t="str" cm="1">
        <f t="array" ref="A72">IFERROR(IF(INDEX(Deelnemers,MATCH(0,INDEX(COUNTIF($A$1:A71,Deelnemers),),0))=0,"",INDEX(Deelnemers,MATCH(0,INDEX(COUNTIF($A$1:A71,Deelnemers),),0))),"")</f>
        <v/>
      </c>
      <c r="C72" s="57" t="str" cm="1">
        <f t="array" ref="C72">IFERROR(IF(INDEX(Prestaties,MATCH(0,INDEX(COUNTIF($C$1:C71,Prestaties),),0))=0,"",INDEX(Prestaties,MATCH(0,INDEX(COUNTIF($C$1:C71,Prestaties),),0))),"")</f>
        <v/>
      </c>
      <c r="H72" s="57"/>
      <c r="I72" s="57" t="str">
        <f>IFERROR(INDEX(DB_Loonkosten,MATCH(H72,#REF!,0),1),"")</f>
        <v/>
      </c>
      <c r="J72" s="67" t="str">
        <f>IFERROR(INDEX(DB_Loonkosten,MATCH(I72,[0]!LoonkostenNr,0),24),"")</f>
        <v/>
      </c>
      <c r="T72" s="57"/>
      <c r="AG72" s="88"/>
      <c r="AH72" s="88"/>
    </row>
    <row r="73" spans="1:34" x14ac:dyDescent="0.25">
      <c r="A73" s="57" t="str" cm="1">
        <f t="array" ref="A73">IFERROR(IF(INDEX(Deelnemers,MATCH(0,INDEX(COUNTIF($A$1:A72,Deelnemers),),0))=0,"",INDEX(Deelnemers,MATCH(0,INDEX(COUNTIF($A$1:A72,Deelnemers),),0))),"")</f>
        <v/>
      </c>
      <c r="C73" s="57" t="str" cm="1">
        <f t="array" ref="C73">IFERROR(IF(INDEX(Prestaties,MATCH(0,INDEX(COUNTIF($C$1:C72,Prestaties),),0))=0,"",INDEX(Prestaties,MATCH(0,INDEX(COUNTIF($C$1:C72,Prestaties),),0))),"")</f>
        <v/>
      </c>
      <c r="H73" s="57"/>
      <c r="I73" s="57" t="str">
        <f>IFERROR(INDEX(DB_Loonkosten,MATCH(H73,#REF!,0),1),"")</f>
        <v/>
      </c>
      <c r="J73" s="67" t="str">
        <f>IFERROR(INDEX(DB_Loonkosten,MATCH(I73,[0]!LoonkostenNr,0),24),"")</f>
        <v/>
      </c>
      <c r="T73" s="57"/>
      <c r="AG73" s="88"/>
      <c r="AH73" s="88"/>
    </row>
    <row r="74" spans="1:34" x14ac:dyDescent="0.25">
      <c r="A74" s="57" t="str" cm="1">
        <f t="array" ref="A74">IFERROR(IF(INDEX(Deelnemers,MATCH(0,INDEX(COUNTIF($A$1:A73,Deelnemers),),0))=0,"",INDEX(Deelnemers,MATCH(0,INDEX(COUNTIF($A$1:A73,Deelnemers),),0))),"")</f>
        <v/>
      </c>
      <c r="C74" s="57" t="str" cm="1">
        <f t="array" ref="C74">IFERROR(IF(INDEX(Prestaties,MATCH(0,INDEX(COUNTIF($C$1:C73,Prestaties),),0))=0,"",INDEX(Prestaties,MATCH(0,INDEX(COUNTIF($C$1:C73,Prestaties),),0))),"")</f>
        <v/>
      </c>
      <c r="H74" s="57"/>
      <c r="I74" s="57" t="str">
        <f>IFERROR(INDEX(DB_Loonkosten,MATCH(H74,#REF!,0),1),"")</f>
        <v/>
      </c>
      <c r="J74" s="67" t="str">
        <f>IFERROR(INDEX(DB_Loonkosten,MATCH(I74,[0]!LoonkostenNr,0),24),"")</f>
        <v/>
      </c>
      <c r="T74" s="57"/>
      <c r="AG74" s="88"/>
      <c r="AH74" s="88"/>
    </row>
    <row r="75" spans="1:34" x14ac:dyDescent="0.25">
      <c r="A75" s="57" t="str" cm="1">
        <f t="array" ref="A75">IFERROR(IF(INDEX(Deelnemers,MATCH(0,INDEX(COUNTIF($A$1:A74,Deelnemers),),0))=0,"",INDEX(Deelnemers,MATCH(0,INDEX(COUNTIF($A$1:A74,Deelnemers),),0))),"")</f>
        <v/>
      </c>
      <c r="C75" s="57" t="str" cm="1">
        <f t="array" ref="C75">IFERROR(IF(INDEX(Prestaties,MATCH(0,INDEX(COUNTIF($C$1:C74,Prestaties),),0))=0,"",INDEX(Prestaties,MATCH(0,INDEX(COUNTIF($C$1:C74,Prestaties),),0))),"")</f>
        <v/>
      </c>
      <c r="H75" s="57"/>
      <c r="I75" s="57" t="str">
        <f>IFERROR(INDEX(DB_Loonkosten,MATCH(H75,#REF!,0),1),"")</f>
        <v/>
      </c>
      <c r="J75" s="67" t="str">
        <f>IFERROR(INDEX(DB_Loonkosten,MATCH(I75,[0]!LoonkostenNr,0),24),"")</f>
        <v/>
      </c>
      <c r="T75" s="57"/>
      <c r="AG75" s="88"/>
      <c r="AH75" s="88"/>
    </row>
    <row r="76" spans="1:34" x14ac:dyDescent="0.25">
      <c r="A76" s="57" t="str" cm="1">
        <f t="array" ref="A76">IFERROR(IF(INDEX(Deelnemers,MATCH(0,INDEX(COUNTIF($A$1:A75,Deelnemers),),0))=0,"",INDEX(Deelnemers,MATCH(0,INDEX(COUNTIF($A$1:A75,Deelnemers),),0))),"")</f>
        <v/>
      </c>
      <c r="C76" s="57" t="str" cm="1">
        <f t="array" ref="C76">IFERROR(IF(INDEX(Prestaties,MATCH(0,INDEX(COUNTIF($C$1:C75,Prestaties),),0))=0,"",INDEX(Prestaties,MATCH(0,INDEX(COUNTIF($C$1:C75,Prestaties),),0))),"")</f>
        <v/>
      </c>
      <c r="H76" s="57"/>
      <c r="I76" s="57" t="str">
        <f>IFERROR(INDEX(DB_Loonkosten,MATCH(H76,#REF!,0),1),"")</f>
        <v/>
      </c>
      <c r="J76" s="67" t="str">
        <f>IFERROR(INDEX(DB_Loonkosten,MATCH(I76,[0]!LoonkostenNr,0),24),"")</f>
        <v/>
      </c>
      <c r="T76" s="57"/>
      <c r="AG76" s="88"/>
      <c r="AH76" s="88"/>
    </row>
    <row r="77" spans="1:34" x14ac:dyDescent="0.25">
      <c r="A77" s="57" t="str" cm="1">
        <f t="array" ref="A77">IFERROR(IF(INDEX(Deelnemers,MATCH(0,INDEX(COUNTIF($A$1:A76,Deelnemers),),0))=0,"",INDEX(Deelnemers,MATCH(0,INDEX(COUNTIF($A$1:A76,Deelnemers),),0))),"")</f>
        <v/>
      </c>
      <c r="C77" s="57" t="str" cm="1">
        <f t="array" ref="C77">IFERROR(IF(INDEX(Prestaties,MATCH(0,INDEX(COUNTIF($C$1:C76,Prestaties),),0))=0,"",INDEX(Prestaties,MATCH(0,INDEX(COUNTIF($C$1:C76,Prestaties),),0))),"")</f>
        <v/>
      </c>
      <c r="H77" s="57"/>
      <c r="I77" s="57" t="str">
        <f>IFERROR(INDEX(DB_Loonkosten,MATCH(H77,#REF!,0),1),"")</f>
        <v/>
      </c>
      <c r="J77" s="67" t="str">
        <f>IFERROR(INDEX(DB_Loonkosten,MATCH(I77,[0]!LoonkostenNr,0),24),"")</f>
        <v/>
      </c>
      <c r="T77" s="57"/>
      <c r="AG77" s="88"/>
      <c r="AH77" s="88"/>
    </row>
    <row r="78" spans="1:34" x14ac:dyDescent="0.25">
      <c r="A78" s="57" t="str" cm="1">
        <f t="array" ref="A78">IFERROR(IF(INDEX(Deelnemers,MATCH(0,INDEX(COUNTIF($A$1:A77,Deelnemers),),0))=0,"",INDEX(Deelnemers,MATCH(0,INDEX(COUNTIF($A$1:A77,Deelnemers),),0))),"")</f>
        <v/>
      </c>
      <c r="C78" s="57" t="str" cm="1">
        <f t="array" ref="C78">IFERROR(IF(INDEX(Prestaties,MATCH(0,INDEX(COUNTIF($C$1:C77,Prestaties),),0))=0,"",INDEX(Prestaties,MATCH(0,INDEX(COUNTIF($C$1:C77,Prestaties),),0))),"")</f>
        <v/>
      </c>
      <c r="H78" s="57"/>
      <c r="I78" s="57" t="str">
        <f>IFERROR(INDEX(DB_Loonkosten,MATCH(H78,#REF!,0),1),"")</f>
        <v/>
      </c>
      <c r="J78" s="67" t="str">
        <f>IFERROR(INDEX(DB_Loonkosten,MATCH(I78,[0]!LoonkostenNr,0),24),"")</f>
        <v/>
      </c>
      <c r="T78" s="57"/>
      <c r="AG78" s="88"/>
      <c r="AH78" s="88"/>
    </row>
    <row r="79" spans="1:34" x14ac:dyDescent="0.25">
      <c r="A79" s="57" t="str" cm="1">
        <f t="array" ref="A79">IFERROR(IF(INDEX(Deelnemers,MATCH(0,INDEX(COUNTIF($A$1:A78,Deelnemers),),0))=0,"",INDEX(Deelnemers,MATCH(0,INDEX(COUNTIF($A$1:A78,Deelnemers),),0))),"")</f>
        <v/>
      </c>
      <c r="C79" s="57" t="str" cm="1">
        <f t="array" ref="C79">IFERROR(IF(INDEX(Prestaties,MATCH(0,INDEX(COUNTIF($C$1:C78,Prestaties),),0))=0,"",INDEX(Prestaties,MATCH(0,INDEX(COUNTIF($C$1:C78,Prestaties),),0))),"")</f>
        <v/>
      </c>
      <c r="H79" s="57"/>
      <c r="I79" s="57" t="str">
        <f>IFERROR(INDEX(DB_Loonkosten,MATCH(H79,#REF!,0),1),"")</f>
        <v/>
      </c>
      <c r="J79" s="67" t="str">
        <f>IFERROR(INDEX(DB_Loonkosten,MATCH(I79,[0]!LoonkostenNr,0),24),"")</f>
        <v/>
      </c>
      <c r="T79" s="57"/>
      <c r="AG79" s="88"/>
      <c r="AH79" s="88"/>
    </row>
    <row r="80" spans="1:34" x14ac:dyDescent="0.25">
      <c r="A80" s="57" t="str" cm="1">
        <f t="array" ref="A80">IFERROR(IF(INDEX(Deelnemers,MATCH(0,INDEX(COUNTIF($A$1:A79,Deelnemers),),0))=0,"",INDEX(Deelnemers,MATCH(0,INDEX(COUNTIF($A$1:A79,Deelnemers),),0))),"")</f>
        <v/>
      </c>
      <c r="C80" s="57" t="str" cm="1">
        <f t="array" ref="C80">IFERROR(IF(INDEX(Prestaties,MATCH(0,INDEX(COUNTIF($C$1:C79,Prestaties),),0))=0,"",INDEX(Prestaties,MATCH(0,INDEX(COUNTIF($C$1:C79,Prestaties),),0))),"")</f>
        <v/>
      </c>
      <c r="H80" s="57"/>
      <c r="I80" s="57" t="str">
        <f>IFERROR(INDEX(DB_Loonkosten,MATCH(H80,#REF!,0),1),"")</f>
        <v/>
      </c>
      <c r="J80" s="67" t="str">
        <f>IFERROR(INDEX(DB_Loonkosten,MATCH(I80,[0]!LoonkostenNr,0),24),"")</f>
        <v/>
      </c>
      <c r="T80" s="57"/>
      <c r="AG80" s="88"/>
      <c r="AH80" s="88"/>
    </row>
    <row r="81" spans="1:34" x14ac:dyDescent="0.25">
      <c r="A81" s="57" t="str" cm="1">
        <f t="array" ref="A81">IFERROR(IF(INDEX(Deelnemers,MATCH(0,INDEX(COUNTIF($A$1:A80,Deelnemers),),0))=0,"",INDEX(Deelnemers,MATCH(0,INDEX(COUNTIF($A$1:A80,Deelnemers),),0))),"")</f>
        <v/>
      </c>
      <c r="C81" s="57" t="str" cm="1">
        <f t="array" ref="C81">IFERROR(IF(INDEX(Prestaties,MATCH(0,INDEX(COUNTIF($C$1:C80,Prestaties),),0))=0,"",INDEX(Prestaties,MATCH(0,INDEX(COUNTIF($C$1:C80,Prestaties),),0))),"")</f>
        <v/>
      </c>
      <c r="H81" s="57"/>
      <c r="I81" s="57" t="str">
        <f>IFERROR(INDEX(DB_Loonkosten,MATCH(H81,#REF!,0),1),"")</f>
        <v/>
      </c>
      <c r="J81" s="67" t="str">
        <f>IFERROR(INDEX(DB_Loonkosten,MATCH(I81,[0]!LoonkostenNr,0),24),"")</f>
        <v/>
      </c>
      <c r="T81" s="57"/>
      <c r="AG81" s="88"/>
      <c r="AH81" s="88"/>
    </row>
    <row r="82" spans="1:34" x14ac:dyDescent="0.25">
      <c r="A82" s="57" t="str" cm="1">
        <f t="array" ref="A82">IFERROR(IF(INDEX(Deelnemers,MATCH(0,INDEX(COUNTIF($A$1:A81,Deelnemers),),0))=0,"",INDEX(Deelnemers,MATCH(0,INDEX(COUNTIF($A$1:A81,Deelnemers),),0))),"")</f>
        <v/>
      </c>
      <c r="C82" s="57" t="str" cm="1">
        <f t="array" ref="C82">IFERROR(IF(INDEX(Prestaties,MATCH(0,INDEX(COUNTIF($C$1:C81,Prestaties),),0))=0,"",INDEX(Prestaties,MATCH(0,INDEX(COUNTIF($C$1:C81,Prestaties),),0))),"")</f>
        <v/>
      </c>
      <c r="H82" s="57"/>
      <c r="I82" s="57" t="str">
        <f>IFERROR(INDEX(DB_Loonkosten,MATCH(H82,#REF!,0),1),"")</f>
        <v/>
      </c>
      <c r="J82" s="67" t="str">
        <f>IFERROR(INDEX(DB_Loonkosten,MATCH(I82,[0]!LoonkostenNr,0),24),"")</f>
        <v/>
      </c>
      <c r="T82" s="57"/>
      <c r="AG82" s="88"/>
      <c r="AH82" s="88"/>
    </row>
    <row r="83" spans="1:34" x14ac:dyDescent="0.25">
      <c r="A83" s="57" t="str" cm="1">
        <f t="array" ref="A83">IFERROR(IF(INDEX(Deelnemers,MATCH(0,INDEX(COUNTIF($A$1:A82,Deelnemers),),0))=0,"",INDEX(Deelnemers,MATCH(0,INDEX(COUNTIF($A$1:A82,Deelnemers),),0))),"")</f>
        <v/>
      </c>
      <c r="C83" s="57" t="str" cm="1">
        <f t="array" ref="C83">IFERROR(IF(INDEX(Prestaties,MATCH(0,INDEX(COUNTIF($C$1:C82,Prestaties),),0))=0,"",INDEX(Prestaties,MATCH(0,INDEX(COUNTIF($C$1:C82,Prestaties),),0))),"")</f>
        <v/>
      </c>
      <c r="H83" s="57"/>
      <c r="I83" s="57" t="str">
        <f>IFERROR(INDEX(DB_Loonkosten,MATCH(H83,#REF!,0),1),"")</f>
        <v/>
      </c>
      <c r="J83" s="67" t="str">
        <f>IFERROR(INDEX(DB_Loonkosten,MATCH(I83,[0]!LoonkostenNr,0),24),"")</f>
        <v/>
      </c>
      <c r="T83" s="57"/>
      <c r="AG83" s="88"/>
      <c r="AH83" s="88"/>
    </row>
    <row r="84" spans="1:34" x14ac:dyDescent="0.25">
      <c r="A84" s="57" t="str" cm="1">
        <f t="array" ref="A84">IFERROR(IF(INDEX(Deelnemers,MATCH(0,INDEX(COUNTIF($A$1:A83,Deelnemers),),0))=0,"",INDEX(Deelnemers,MATCH(0,INDEX(COUNTIF($A$1:A83,Deelnemers),),0))),"")</f>
        <v/>
      </c>
      <c r="C84" s="57" t="str" cm="1">
        <f t="array" ref="C84">IFERROR(IF(INDEX(Prestaties,MATCH(0,INDEX(COUNTIF($C$1:C83,Prestaties),),0))=0,"",INDEX(Prestaties,MATCH(0,INDEX(COUNTIF($C$1:C83,Prestaties),),0))),"")</f>
        <v/>
      </c>
      <c r="H84" s="57"/>
      <c r="I84" s="57" t="str">
        <f>IFERROR(INDEX(DB_Loonkosten,MATCH(H84,#REF!,0),1),"")</f>
        <v/>
      </c>
      <c r="J84" s="67" t="str">
        <f>IFERROR(INDEX(DB_Loonkosten,MATCH(I84,[0]!LoonkostenNr,0),24),"")</f>
        <v/>
      </c>
      <c r="T84" s="57"/>
      <c r="AG84" s="88"/>
      <c r="AH84" s="88"/>
    </row>
    <row r="85" spans="1:34" x14ac:dyDescent="0.25">
      <c r="A85" s="57" t="str" cm="1">
        <f t="array" ref="A85">IFERROR(IF(INDEX(Deelnemers,MATCH(0,INDEX(COUNTIF($A$1:A84,Deelnemers),),0))=0,"",INDEX(Deelnemers,MATCH(0,INDEX(COUNTIF($A$1:A84,Deelnemers),),0))),"")</f>
        <v/>
      </c>
      <c r="C85" s="57" t="str" cm="1">
        <f t="array" ref="C85">IFERROR(IF(INDEX(Prestaties,MATCH(0,INDEX(COUNTIF($C$1:C84,Prestaties),),0))=0,"",INDEX(Prestaties,MATCH(0,INDEX(COUNTIF($C$1:C84,Prestaties),),0))),"")</f>
        <v/>
      </c>
      <c r="H85" s="57"/>
      <c r="I85" s="57" t="str">
        <f>IFERROR(INDEX(DB_Loonkosten,MATCH(H85,#REF!,0),1),"")</f>
        <v/>
      </c>
      <c r="J85" s="67" t="str">
        <f>IFERROR(INDEX(DB_Loonkosten,MATCH(I85,[0]!LoonkostenNr,0),24),"")</f>
        <v/>
      </c>
      <c r="T85" s="57"/>
      <c r="AG85" s="88"/>
      <c r="AH85" s="88"/>
    </row>
    <row r="86" spans="1:34" x14ac:dyDescent="0.25">
      <c r="A86" s="57" t="str" cm="1">
        <f t="array" ref="A86">IFERROR(IF(INDEX(Deelnemers,MATCH(0,INDEX(COUNTIF($A$1:A85,Deelnemers),),0))=0,"",INDEX(Deelnemers,MATCH(0,INDEX(COUNTIF($A$1:A85,Deelnemers),),0))),"")</f>
        <v/>
      </c>
      <c r="C86" s="57" t="str" cm="1">
        <f t="array" ref="C86">IFERROR(IF(INDEX(Prestaties,MATCH(0,INDEX(COUNTIF($C$1:C85,Prestaties),),0))=0,"",INDEX(Prestaties,MATCH(0,INDEX(COUNTIF($C$1:C85,Prestaties),),0))),"")</f>
        <v/>
      </c>
      <c r="H86" s="57"/>
      <c r="I86" s="57" t="str">
        <f>IFERROR(INDEX(DB_Loonkosten,MATCH(H86,#REF!,0),1),"")</f>
        <v/>
      </c>
      <c r="J86" s="67" t="str">
        <f>IFERROR(INDEX(DB_Loonkosten,MATCH(I86,[0]!LoonkostenNr,0),24),"")</f>
        <v/>
      </c>
      <c r="T86" s="57"/>
      <c r="AG86" s="88"/>
      <c r="AH86" s="88"/>
    </row>
    <row r="87" spans="1:34" x14ac:dyDescent="0.25">
      <c r="A87" s="57" t="str" cm="1">
        <f t="array" ref="A87">IFERROR(IF(INDEX(Deelnemers,MATCH(0,INDEX(COUNTIF($A$1:A86,Deelnemers),),0))=0,"",INDEX(Deelnemers,MATCH(0,INDEX(COUNTIF($A$1:A86,Deelnemers),),0))),"")</f>
        <v/>
      </c>
      <c r="C87" s="57" t="str" cm="1">
        <f t="array" ref="C87">IFERROR(IF(INDEX(Prestaties,MATCH(0,INDEX(COUNTIF($C$1:C86,Prestaties),),0))=0,"",INDEX(Prestaties,MATCH(0,INDEX(COUNTIF($C$1:C86,Prestaties),),0))),"")</f>
        <v/>
      </c>
      <c r="H87" s="57"/>
      <c r="I87" s="57" t="str">
        <f>IFERROR(INDEX(DB_Loonkosten,MATCH(H87,#REF!,0),1),"")</f>
        <v/>
      </c>
      <c r="J87" s="67" t="str">
        <f>IFERROR(INDEX(DB_Loonkosten,MATCH(I87,[0]!LoonkostenNr,0),24),"")</f>
        <v/>
      </c>
      <c r="T87" s="57"/>
      <c r="AG87" s="88"/>
      <c r="AH87" s="88"/>
    </row>
    <row r="88" spans="1:34" x14ac:dyDescent="0.25">
      <c r="A88" s="57" t="str" cm="1">
        <f t="array" ref="A88">IFERROR(IF(INDEX(Deelnemers,MATCH(0,INDEX(COUNTIF($A$1:A87,Deelnemers),),0))=0,"",INDEX(Deelnemers,MATCH(0,INDEX(COUNTIF($A$1:A87,Deelnemers),),0))),"")</f>
        <v/>
      </c>
      <c r="C88" s="57" t="str" cm="1">
        <f t="array" ref="C88">IFERROR(IF(INDEX(Prestaties,MATCH(0,INDEX(COUNTIF($C$1:C87,Prestaties),),0))=0,"",INDEX(Prestaties,MATCH(0,INDEX(COUNTIF($C$1:C87,Prestaties),),0))),"")</f>
        <v/>
      </c>
      <c r="H88" s="57"/>
      <c r="I88" s="57" t="str">
        <f>IFERROR(INDEX(DB_Loonkosten,MATCH(H88,#REF!,0),1),"")</f>
        <v/>
      </c>
      <c r="J88" s="67" t="str">
        <f>IFERROR(INDEX(DB_Loonkosten,MATCH(I88,[0]!LoonkostenNr,0),24),"")</f>
        <v/>
      </c>
      <c r="T88" s="57"/>
      <c r="AG88" s="88"/>
      <c r="AH88" s="88"/>
    </row>
    <row r="89" spans="1:34" x14ac:dyDescent="0.25">
      <c r="A89" s="57" t="str" cm="1">
        <f t="array" ref="A89">IFERROR(IF(INDEX(Deelnemers,MATCH(0,INDEX(COUNTIF($A$1:A88,Deelnemers),),0))=0,"",INDEX(Deelnemers,MATCH(0,INDEX(COUNTIF($A$1:A88,Deelnemers),),0))),"")</f>
        <v/>
      </c>
      <c r="C89" s="57" t="str" cm="1">
        <f t="array" ref="C89">IFERROR(IF(INDEX(Prestaties,MATCH(0,INDEX(COUNTIF($C$1:C88,Prestaties),),0))=0,"",INDEX(Prestaties,MATCH(0,INDEX(COUNTIF($C$1:C88,Prestaties),),0))),"")</f>
        <v/>
      </c>
      <c r="H89" s="57"/>
      <c r="I89" s="57" t="str">
        <f>IFERROR(INDEX(DB_Loonkosten,MATCH(H89,#REF!,0),1),"")</f>
        <v/>
      </c>
      <c r="J89" s="67" t="str">
        <f>IFERROR(INDEX(DB_Loonkosten,MATCH(I89,[0]!LoonkostenNr,0),24),"")</f>
        <v/>
      </c>
      <c r="T89" s="57"/>
      <c r="AG89" s="88"/>
      <c r="AH89" s="88"/>
    </row>
    <row r="90" spans="1:34" x14ac:dyDescent="0.25">
      <c r="A90" s="57" t="str" cm="1">
        <f t="array" ref="A90">IFERROR(IF(INDEX(Deelnemers,MATCH(0,INDEX(COUNTIF($A$1:A89,Deelnemers),),0))=0,"",INDEX(Deelnemers,MATCH(0,INDEX(COUNTIF($A$1:A89,Deelnemers),),0))),"")</f>
        <v/>
      </c>
      <c r="C90" s="57" t="str" cm="1">
        <f t="array" ref="C90">IFERROR(IF(INDEX(Prestaties,MATCH(0,INDEX(COUNTIF($C$1:C89,Prestaties),),0))=0,"",INDEX(Prestaties,MATCH(0,INDEX(COUNTIF($C$1:C89,Prestaties),),0))),"")</f>
        <v/>
      </c>
      <c r="H90" s="57"/>
      <c r="I90" s="57" t="str">
        <f>IFERROR(INDEX(DB_Loonkosten,MATCH(H90,#REF!,0),1),"")</f>
        <v/>
      </c>
      <c r="J90" s="67" t="str">
        <f>IFERROR(INDEX(DB_Loonkosten,MATCH(I90,[0]!LoonkostenNr,0),24),"")</f>
        <v/>
      </c>
      <c r="T90" s="57"/>
      <c r="AG90" s="88"/>
      <c r="AH90" s="88"/>
    </row>
    <row r="91" spans="1:34" x14ac:dyDescent="0.25">
      <c r="A91" s="57" t="str" cm="1">
        <f t="array" ref="A91">IFERROR(IF(INDEX(Deelnemers,MATCH(0,INDEX(COUNTIF($A$1:A90,Deelnemers),),0))=0,"",INDEX(Deelnemers,MATCH(0,INDEX(COUNTIF($A$1:A90,Deelnemers),),0))),"")</f>
        <v/>
      </c>
      <c r="C91" s="57" t="str" cm="1">
        <f t="array" ref="C91">IFERROR(IF(INDEX(Prestaties,MATCH(0,INDEX(COUNTIF($C$1:C90,Prestaties),),0))=0,"",INDEX(Prestaties,MATCH(0,INDEX(COUNTIF($C$1:C90,Prestaties),),0))),"")</f>
        <v/>
      </c>
      <c r="H91" s="57"/>
      <c r="I91" s="57" t="str">
        <f>IFERROR(INDEX(DB_Loonkosten,MATCH(H91,#REF!,0),1),"")</f>
        <v/>
      </c>
      <c r="J91" s="67" t="str">
        <f>IFERROR(INDEX(DB_Loonkosten,MATCH(I91,[0]!LoonkostenNr,0),24),"")</f>
        <v/>
      </c>
      <c r="T91" s="57"/>
      <c r="AG91" s="88"/>
      <c r="AH91" s="88"/>
    </row>
    <row r="92" spans="1:34" x14ac:dyDescent="0.25">
      <c r="A92" s="57" t="str" cm="1">
        <f t="array" ref="A92">IFERROR(IF(INDEX(Deelnemers,MATCH(0,INDEX(COUNTIF($A$1:A91,Deelnemers),),0))=0,"",INDEX(Deelnemers,MATCH(0,INDEX(COUNTIF($A$1:A91,Deelnemers),),0))),"")</f>
        <v/>
      </c>
      <c r="C92" s="57" t="str" cm="1">
        <f t="array" ref="C92">IFERROR(IF(INDEX(Prestaties,MATCH(0,INDEX(COUNTIF($C$1:C91,Prestaties),),0))=0,"",INDEX(Prestaties,MATCH(0,INDEX(COUNTIF($C$1:C91,Prestaties),),0))),"")</f>
        <v/>
      </c>
      <c r="H92" s="57"/>
      <c r="I92" s="57" t="str">
        <f>IFERROR(INDEX(DB_Loonkosten,MATCH(H92,#REF!,0),1),"")</f>
        <v/>
      </c>
      <c r="J92" s="67" t="str">
        <f>IFERROR(INDEX(DB_Loonkosten,MATCH(I92,[0]!LoonkostenNr,0),24),"")</f>
        <v/>
      </c>
      <c r="T92" s="57"/>
      <c r="AG92" s="88"/>
      <c r="AH92" s="88"/>
    </row>
    <row r="93" spans="1:34" x14ac:dyDescent="0.25">
      <c r="A93" s="57" t="str" cm="1">
        <f t="array" ref="A93">IFERROR(IF(INDEX(Deelnemers,MATCH(0,INDEX(COUNTIF($A$1:A92,Deelnemers),),0))=0,"",INDEX(Deelnemers,MATCH(0,INDEX(COUNTIF($A$1:A92,Deelnemers),),0))),"")</f>
        <v/>
      </c>
      <c r="C93" s="57" t="str" cm="1">
        <f t="array" ref="C93">IFERROR(IF(INDEX(Prestaties,MATCH(0,INDEX(COUNTIF($C$1:C92,Prestaties),),0))=0,"",INDEX(Prestaties,MATCH(0,INDEX(COUNTIF($C$1:C92,Prestaties),),0))),"")</f>
        <v/>
      </c>
      <c r="H93" s="57"/>
      <c r="I93" s="57" t="str">
        <f>IFERROR(INDEX(DB_Loonkosten,MATCH(H93,#REF!,0),1),"")</f>
        <v/>
      </c>
      <c r="J93" s="67" t="str">
        <f>IFERROR(INDEX(DB_Loonkosten,MATCH(I93,[0]!LoonkostenNr,0),24),"")</f>
        <v/>
      </c>
      <c r="T93" s="57"/>
      <c r="AG93" s="88"/>
      <c r="AH93" s="88"/>
    </row>
    <row r="94" spans="1:34" x14ac:dyDescent="0.25">
      <c r="A94" s="57" t="str" cm="1">
        <f t="array" ref="A94">IFERROR(IF(INDEX(Deelnemers,MATCH(0,INDEX(COUNTIF($A$1:A93,Deelnemers),),0))=0,"",INDEX(Deelnemers,MATCH(0,INDEX(COUNTIF($A$1:A93,Deelnemers),),0))),"")</f>
        <v/>
      </c>
      <c r="C94" s="57" t="str" cm="1">
        <f t="array" ref="C94">IFERROR(IF(INDEX(Prestaties,MATCH(0,INDEX(COUNTIF($C$1:C93,Prestaties),),0))=0,"",INDEX(Prestaties,MATCH(0,INDEX(COUNTIF($C$1:C93,Prestaties),),0))),"")</f>
        <v/>
      </c>
      <c r="H94" s="57"/>
      <c r="I94" s="57" t="str">
        <f>IFERROR(INDEX(DB_Loonkosten,MATCH(H94,#REF!,0),1),"")</f>
        <v/>
      </c>
      <c r="J94" s="67" t="str">
        <f>IFERROR(INDEX(DB_Loonkosten,MATCH(I94,[0]!LoonkostenNr,0),24),"")</f>
        <v/>
      </c>
      <c r="T94" s="57"/>
      <c r="AG94" s="88"/>
      <c r="AH94" s="88"/>
    </row>
    <row r="95" spans="1:34" x14ac:dyDescent="0.25">
      <c r="A95" s="57" t="str" cm="1">
        <f t="array" ref="A95">IFERROR(IF(INDEX(Deelnemers,MATCH(0,INDEX(COUNTIF($A$1:A94,Deelnemers),),0))=0,"",INDEX(Deelnemers,MATCH(0,INDEX(COUNTIF($A$1:A94,Deelnemers),),0))),"")</f>
        <v/>
      </c>
      <c r="C95" s="57" t="str" cm="1">
        <f t="array" ref="C95">IFERROR(IF(INDEX(Prestaties,MATCH(0,INDEX(COUNTIF($C$1:C94,Prestaties),),0))=0,"",INDEX(Prestaties,MATCH(0,INDEX(COUNTIF($C$1:C94,Prestaties),),0))),"")</f>
        <v/>
      </c>
      <c r="H95" s="57"/>
      <c r="I95" s="57" t="str">
        <f>IFERROR(INDEX(DB_Loonkosten,MATCH(H95,#REF!,0),1),"")</f>
        <v/>
      </c>
      <c r="J95" s="67" t="str">
        <f>IFERROR(INDEX(DB_Loonkosten,MATCH(I95,[0]!LoonkostenNr,0),24),"")</f>
        <v/>
      </c>
      <c r="T95" s="57"/>
    </row>
    <row r="96" spans="1:34" x14ac:dyDescent="0.25">
      <c r="A96" s="57" t="str" cm="1">
        <f t="array" ref="A96">IFERROR(IF(INDEX(Deelnemers,MATCH(0,INDEX(COUNTIF($A$1:A95,Deelnemers),),0))=0,"",INDEX(Deelnemers,MATCH(0,INDEX(COUNTIF($A$1:A95,Deelnemers),),0))),"")</f>
        <v/>
      </c>
      <c r="C96" s="57" t="str" cm="1">
        <f t="array" ref="C96">IFERROR(IF(INDEX(Prestaties,MATCH(0,INDEX(COUNTIF($C$1:C95,Prestaties),),0))=0,"",INDEX(Prestaties,MATCH(0,INDEX(COUNTIF($C$1:C95,Prestaties),),0))),"")</f>
        <v/>
      </c>
      <c r="H96" s="57"/>
      <c r="I96" s="57" t="str">
        <f>IFERROR(INDEX(DB_Loonkosten,MATCH(H96,#REF!,0),1),"")</f>
        <v/>
      </c>
      <c r="J96" s="67" t="str">
        <f>IFERROR(INDEX(DB_Loonkosten,MATCH(I96,[0]!LoonkostenNr,0),24),"")</f>
        <v/>
      </c>
      <c r="T96" s="57"/>
    </row>
    <row r="97" spans="1:20" x14ac:dyDescent="0.25">
      <c r="A97" s="57" t="str" cm="1">
        <f t="array" ref="A97">IFERROR(IF(INDEX(Deelnemers,MATCH(0,INDEX(COUNTIF($A$1:A96,Deelnemers),),0))=0,"",INDEX(Deelnemers,MATCH(0,INDEX(COUNTIF($A$1:A96,Deelnemers),),0))),"")</f>
        <v/>
      </c>
      <c r="C97" s="57" t="str" cm="1">
        <f t="array" ref="C97">IFERROR(IF(INDEX(Prestaties,MATCH(0,INDEX(COUNTIF($C$1:C96,Prestaties),),0))=0,"",INDEX(Prestaties,MATCH(0,INDEX(COUNTIF($C$1:C96,Prestaties),),0))),"")</f>
        <v/>
      </c>
      <c r="H97" s="57"/>
      <c r="I97" s="57" t="str">
        <f>IFERROR(INDEX(DB_Loonkosten,MATCH(H97,#REF!,0),1),"")</f>
        <v/>
      </c>
      <c r="J97" s="67" t="str">
        <f>IFERROR(INDEX(DB_Loonkosten,MATCH(I97,[0]!LoonkostenNr,0),24),"")</f>
        <v/>
      </c>
      <c r="T97" s="57"/>
    </row>
    <row r="98" spans="1:20" x14ac:dyDescent="0.25">
      <c r="A98" s="57" t="str" cm="1">
        <f t="array" ref="A98">IFERROR(IF(INDEX(Deelnemers,MATCH(0,INDEX(COUNTIF($A$1:A97,Deelnemers),),0))=0,"",INDEX(Deelnemers,MATCH(0,INDEX(COUNTIF($A$1:A97,Deelnemers),),0))),"")</f>
        <v/>
      </c>
      <c r="C98" s="57" t="str" cm="1">
        <f t="array" ref="C98">IFERROR(IF(INDEX(Prestaties,MATCH(0,INDEX(COUNTIF($C$1:C97,Prestaties),),0))=0,"",INDEX(Prestaties,MATCH(0,INDEX(COUNTIF($C$1:C97,Prestaties),),0))),"")</f>
        <v/>
      </c>
      <c r="H98" s="57"/>
      <c r="I98" s="57" t="str">
        <f>IFERROR(INDEX(DB_Loonkosten,MATCH(H98,#REF!,0),1),"")</f>
        <v/>
      </c>
      <c r="J98" s="67" t="str">
        <f>IFERROR(INDEX(DB_Loonkosten,MATCH(I98,[0]!LoonkostenNr,0),24),"")</f>
        <v/>
      </c>
      <c r="T98" s="57"/>
    </row>
    <row r="99" spans="1:20" x14ac:dyDescent="0.25">
      <c r="A99" s="57" t="str" cm="1">
        <f t="array" ref="A99">IFERROR(IF(INDEX(Deelnemers,MATCH(0,INDEX(COUNTIF($A$1:A98,Deelnemers),),0))=0,"",INDEX(Deelnemers,MATCH(0,INDEX(COUNTIF($A$1:A98,Deelnemers),),0))),"")</f>
        <v/>
      </c>
      <c r="C99" s="57" t="str" cm="1">
        <f t="array" ref="C99">IFERROR(IF(INDEX(Prestaties,MATCH(0,INDEX(COUNTIF($C$1:C98,Prestaties),),0))=0,"",INDEX(Prestaties,MATCH(0,INDEX(COUNTIF($C$1:C98,Prestaties),),0))),"")</f>
        <v/>
      </c>
      <c r="H99" s="57"/>
      <c r="I99" s="57" t="str">
        <f>IFERROR(INDEX(DB_Loonkosten,MATCH(H99,#REF!,0),1),"")</f>
        <v/>
      </c>
      <c r="J99" s="67" t="str">
        <f>IFERROR(INDEX(DB_Loonkosten,MATCH(I99,[0]!LoonkostenNr,0),24),"")</f>
        <v/>
      </c>
      <c r="T99" s="57"/>
    </row>
    <row r="100" spans="1:20" x14ac:dyDescent="0.25">
      <c r="A100" s="57" t="str" cm="1">
        <f t="array" ref="A100">IFERROR(IF(INDEX(Deelnemers,MATCH(0,INDEX(COUNTIF($A$1:A99,Deelnemers),),0))=0,"",INDEX(Deelnemers,MATCH(0,INDEX(COUNTIF($A$1:A99,Deelnemers),),0))),"")</f>
        <v/>
      </c>
      <c r="C100" s="57" t="str" cm="1">
        <f t="array" ref="C100">IFERROR(IF(INDEX(Prestaties,MATCH(0,INDEX(COUNTIF($C$1:C99,Prestaties),),0))=0,"",INDEX(Prestaties,MATCH(0,INDEX(COUNTIF($C$1:C99,Prestaties),),0))),"")</f>
        <v/>
      </c>
      <c r="H100" s="57"/>
      <c r="I100" s="57" t="str">
        <f>IFERROR(INDEX(DB_Loonkosten,MATCH(H100,#REF!,0),1),"")</f>
        <v/>
      </c>
      <c r="J100" s="67" t="str">
        <f>IFERROR(INDEX(DB_Loonkosten,MATCH(I100,[0]!LoonkostenNr,0),24),"")</f>
        <v/>
      </c>
      <c r="T100" s="57"/>
    </row>
  </sheetData>
  <sheetProtection algorithmName="SHA-512" hashValue="3YP8mTg/CfFxfcLU6X0ua5BFZjUWslonic1pLhbv40xFMJXZaH4GW4gi3HHK+tuGCWRAbXgiav1MOFJGvrkywg==" saltValue="x9STj/QqNLkTgomOydcAUQ==" spinCount="100000" sheet="1" objects="1" scenarios="1"/>
  <phoneticPr fontId="4"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757CF-D13F-439A-BF30-E46CCC07843E}">
  <sheetPr codeName="Blad21">
    <tabColor theme="4" tint="-0.249977111117893"/>
  </sheetPr>
  <dimension ref="A1:AA14"/>
  <sheetViews>
    <sheetView workbookViewId="0"/>
  </sheetViews>
  <sheetFormatPr defaultRowHeight="15" x14ac:dyDescent="0.25"/>
  <cols>
    <col min="1" max="1" width="31.85546875" bestFit="1" customWidth="1"/>
    <col min="2" max="2" width="10.85546875" customWidth="1"/>
    <col min="3" max="3" width="1.7109375" customWidth="1"/>
    <col min="4" max="5" width="18.5703125" customWidth="1"/>
    <col min="6" max="6" width="1.7109375" customWidth="1"/>
    <col min="7" max="7" width="31.5703125" bestFit="1" customWidth="1"/>
    <col min="8" max="8" width="18.5703125" customWidth="1"/>
    <col min="9" max="9" width="1.7109375" customWidth="1"/>
    <col min="10" max="10" width="31.5703125" bestFit="1" customWidth="1"/>
    <col min="11" max="11" width="18.5703125" customWidth="1"/>
    <col min="12" max="12" width="1.7109375" customWidth="1"/>
    <col min="13" max="13" width="20.28515625" bestFit="1" customWidth="1"/>
    <col min="14" max="14" width="13.85546875" customWidth="1"/>
    <col min="15" max="15" width="1.7109375" customWidth="1"/>
    <col min="16" max="16" width="35.7109375" bestFit="1" customWidth="1"/>
    <col min="17" max="27" width="13.140625" bestFit="1" customWidth="1"/>
  </cols>
  <sheetData>
    <row r="1" spans="1:27" x14ac:dyDescent="0.25">
      <c r="A1" s="58" t="s">
        <v>136</v>
      </c>
      <c r="B1" s="58" t="s">
        <v>255</v>
      </c>
      <c r="D1" s="58" t="s">
        <v>104</v>
      </c>
      <c r="E1" s="58" t="s">
        <v>255</v>
      </c>
      <c r="G1" s="58" t="s">
        <v>269</v>
      </c>
      <c r="H1" s="58" t="s">
        <v>255</v>
      </c>
      <c r="J1" s="58" t="s">
        <v>269</v>
      </c>
      <c r="K1" s="58" t="s">
        <v>255</v>
      </c>
      <c r="M1" s="58" t="s">
        <v>166</v>
      </c>
      <c r="N1" s="58" t="s">
        <v>167</v>
      </c>
      <c r="P1" s="58" t="s">
        <v>137</v>
      </c>
      <c r="Q1" s="58" t="s">
        <v>122</v>
      </c>
      <c r="R1" s="58" t="s">
        <v>123</v>
      </c>
      <c r="S1" s="58" t="s">
        <v>124</v>
      </c>
      <c r="T1" s="58" t="s">
        <v>125</v>
      </c>
      <c r="U1" s="58" t="s">
        <v>126</v>
      </c>
      <c r="V1" s="58" t="s">
        <v>127</v>
      </c>
      <c r="W1" s="58" t="s">
        <v>128</v>
      </c>
      <c r="X1" s="58" t="s">
        <v>129</v>
      </c>
      <c r="Y1" s="58" t="s">
        <v>217</v>
      </c>
      <c r="Z1" s="58" t="s">
        <v>218</v>
      </c>
      <c r="AA1" s="58" t="s">
        <v>219</v>
      </c>
    </row>
    <row r="2" spans="1:27" x14ac:dyDescent="0.25">
      <c r="A2" s="88" t="str" cm="1">
        <f t="array" ref="A2">IFERROR(_xlfn.UNIQUE(_xlfn._xlws.FILTER(#REF!,#REF!&lt;&gt;"")),"")</f>
        <v/>
      </c>
      <c r="B2" s="88" t="str">
        <f>IFERROR(MATCH(A2,Tb_Activiteiten[Subsidiabele_Activiteit],0),"")</f>
        <v/>
      </c>
      <c r="D2" s="88" t="str" cm="1">
        <f t="array" aca="1" ref="D2:E2" ca="1">_xlfn._xlws.SORT(OFFSET($A$1,1,,IF(COUNTIF($A$1:$A$100,"&lt;&gt;"&amp;"")&gt;1,COUNTIF($A$1:$A$100,"&lt;&gt;"&amp;"")-1,COUNTIF($A$1:$A$100,"&lt;&gt;"&amp;"")),2),2)</f>
        <v/>
      </c>
      <c r="E2" s="88" t="str">
        <f ca="1"/>
        <v/>
      </c>
      <c r="G2" s="88" t="str" cm="1">
        <f t="array" ref="G2">IFERROR(_xlfn.UNIQUE(_xlfn._xlws.FILTER('5. Kosten uitvoering project'!$E$6:$E$10000,'5. Kosten uitvoering project'!$E$6:$E$10000&lt;&gt;"")),"")</f>
        <v/>
      </c>
      <c r="H2" s="88" t="str">
        <f>IFERROR(MATCH(G2,Tb_Activiteiten[Subsidiabele_Activiteit],0),"")</f>
        <v/>
      </c>
      <c r="J2" s="88" t="str" cm="1">
        <f t="array" aca="1" ref="J2:K2" ca="1">_xlfn._xlws.SORT(OFFSET($G$1,1,,IF(COUNTIF($G$1:$G$100,"&lt;&gt;"&amp;"")&gt;1,COUNTIF($G$1:$G$100,"&lt;&gt;"&amp;"")-1,COUNTIF($G$1:$G$100,"&lt;&gt;"&amp;"")),2),2)</f>
        <v/>
      </c>
      <c r="K2" s="88" t="str">
        <f ca="1"/>
        <v/>
      </c>
      <c r="M2" s="148">
        <f ca="1">'Beoordeeld begrotingsoverzicht'!C54</f>
        <v>0</v>
      </c>
      <c r="N2" s="148">
        <f ca="1">'Beoordeeld begrotingsoverzicht'!C46</f>
        <v>0</v>
      </c>
      <c r="P2" s="88" t="str" cm="1">
        <f t="array" ref="P2">IFERROR(_xlfn.UNIQUE(_xlfn._xlws.FILTER(SubsidieTabel!$A2:$A1000,SubsidieTabel!$A2:$A1000&lt;&gt;"","")),"")</f>
        <v/>
      </c>
      <c r="Q2" s="88" t="str" cm="1">
        <f t="array" ref="Q2">IF($P2&lt;&gt;"",IFERROR(TRANSPOSE(_xlfn.UNIQUE(_xlfn._xlws.FILTER(SubsidieTabel!$C2:$C1000,(SubsidieTabel!$A2:$A1000=$P2)*(SubsidieTabel!$A2:$A1000&lt;&gt;""),""))),""),"")</f>
        <v/>
      </c>
      <c r="R2" s="88"/>
      <c r="S2" s="88"/>
      <c r="T2" s="88"/>
      <c r="U2" s="88"/>
      <c r="V2" s="88"/>
      <c r="W2" s="88"/>
      <c r="X2" s="88"/>
      <c r="Y2" s="88"/>
      <c r="Z2" s="88"/>
      <c r="AA2" s="88"/>
    </row>
    <row r="3" spans="1:27" x14ac:dyDescent="0.25">
      <c r="A3" s="88"/>
      <c r="B3" s="88" t="str">
        <f>IFERROR(MATCH(A3,Tb_Activiteiten[Subsidiabele_Activiteit],0),"")</f>
        <v/>
      </c>
      <c r="D3" s="88"/>
      <c r="E3" s="88"/>
      <c r="G3" s="88"/>
      <c r="H3" s="88" t="str">
        <f>IFERROR(MATCH(G3,Tb_Activiteiten[Subsidiabele_Activiteit],0),"")</f>
        <v/>
      </c>
      <c r="J3" s="88"/>
      <c r="K3" s="88"/>
      <c r="M3" s="148" t="e">
        <f ca="1">$M$2-(SUMIFS(#REF!,#REF!,"=Bijdrage*",#REF!,"&lt;&gt;""")-SUMIF(Tb_DBKosten[],"=Bijdrage*",Tb_DBKosten[Deelbetaling_Aanvraag]))</f>
        <v>#REF!</v>
      </c>
      <c r="N3" s="148" t="e">
        <f ca="1">$N$2-(SUMIFS(#REF!,#REF!,"=Grond*",#REF!,"&lt;&gt;""")-SUMIF(Tb_DBKosten[],"=Grond*",Tb_DBKosten[Deelbetaling_Aanvraag]))</f>
        <v>#REF!</v>
      </c>
      <c r="P3" s="88"/>
      <c r="Q3" s="88" t="str" cm="1">
        <f t="array" ref="Q3">IF($P3&lt;&gt;"",IFERROR(TRANSPOSE(_xlfn.UNIQUE(_xlfn._xlws.FILTER(SubsidieTabel!$C3:$C1001,(SubsidieTabel!$A3:$A1001=$P3)*(SubsidieTabel!$A3:$A1001&lt;&gt;""),""))),""),"")</f>
        <v/>
      </c>
      <c r="R3" s="88"/>
      <c r="S3" s="88"/>
      <c r="T3" s="88"/>
      <c r="U3" s="88"/>
      <c r="V3" s="88"/>
      <c r="W3" s="88"/>
      <c r="X3" s="88"/>
      <c r="Y3" s="88"/>
      <c r="Z3" s="88"/>
      <c r="AA3" s="88"/>
    </row>
    <row r="4" spans="1:27" x14ac:dyDescent="0.25">
      <c r="A4" s="88"/>
      <c r="B4" s="88" t="str">
        <f>IFERROR(MATCH(A4,Tb_Activiteiten[Subsidiabele_Activiteit],0),"")</f>
        <v/>
      </c>
      <c r="D4" s="88"/>
      <c r="E4" s="88"/>
      <c r="G4" s="88"/>
      <c r="H4" s="88" t="str">
        <f>IFERROR(MATCH(G4,Tb_Activiteiten[Subsidiabele_Activiteit],0),"")</f>
        <v/>
      </c>
      <c r="J4" s="88"/>
      <c r="K4" s="88"/>
      <c r="M4" s="148" t="e">
        <f ca="1">$M$2-(SUMIFS(#REF!,#REF!,"=Bijdrage*",#REF!,"&lt;&gt;""")-SUMIF(Tb_DBKosten[],"=Bijdrage*",Tb_DBKosten[Deelbetaling_Beoordeeld]))</f>
        <v>#REF!</v>
      </c>
      <c r="N4" s="148" t="e">
        <f ca="1">$N$2-(SUMIFS(#REF!,#REF!,"=Grond*",#REF!,"&lt;&gt;""")-SUMIF(Tb_DBKosten[],"=Grond*",Tb_DBKosten[Deelbetaling_Beoordeeld]))</f>
        <v>#REF!</v>
      </c>
      <c r="P4" s="88"/>
      <c r="Q4" s="88" t="str" cm="1">
        <f t="array" ref="Q4">IF($P4&lt;&gt;"",IFERROR(TRANSPOSE(_xlfn.UNIQUE(_xlfn._xlws.FILTER(SubsidieTabel!$C4:$C1002,(SubsidieTabel!$A4:$A1002=$P4)*(SubsidieTabel!$A4:$A1002&lt;&gt;""),""))),""),"")</f>
        <v/>
      </c>
      <c r="R4" s="88"/>
      <c r="S4" s="88"/>
      <c r="T4" s="88"/>
      <c r="U4" s="88"/>
      <c r="V4" s="88"/>
      <c r="W4" s="88"/>
      <c r="X4" s="88"/>
      <c r="Y4" s="88"/>
      <c r="Z4" s="88"/>
      <c r="AA4" s="88"/>
    </row>
    <row r="5" spans="1:27" x14ac:dyDescent="0.25">
      <c r="A5" s="88"/>
      <c r="B5" s="88" t="str">
        <f>IFERROR(MATCH(A5,Tb_Activiteiten[Subsidiabele_Activiteit],0),"")</f>
        <v/>
      </c>
      <c r="D5" s="88"/>
      <c r="E5" s="88"/>
      <c r="G5" s="88"/>
      <c r="H5" s="88" t="str">
        <f>IFERROR(MATCH(G5,Tb_Activiteiten[Subsidiabele_Activiteit],0),"")</f>
        <v/>
      </c>
      <c r="J5" s="88"/>
      <c r="K5" s="88"/>
      <c r="P5" s="88"/>
      <c r="Q5" s="88" t="str" cm="1">
        <f t="array" ref="Q5">IF($P5&lt;&gt;"",IFERROR(TRANSPOSE(_xlfn.UNIQUE(_xlfn._xlws.FILTER(SubsidieTabel!$C5:$C1003,(SubsidieTabel!$A5:$A1003=$P5)*(SubsidieTabel!$A5:$A1003&lt;&gt;""),""))),""),"")</f>
        <v/>
      </c>
      <c r="R5" s="88"/>
      <c r="S5" s="88"/>
      <c r="T5" s="88"/>
      <c r="U5" s="88"/>
      <c r="V5" s="88"/>
      <c r="W5" s="88"/>
      <c r="X5" s="88"/>
      <c r="Y5" s="88"/>
      <c r="Z5" s="88"/>
      <c r="AA5" s="88"/>
    </row>
    <row r="6" spans="1:27" x14ac:dyDescent="0.25">
      <c r="A6" s="88"/>
      <c r="B6" s="88" t="str">
        <f>IFERROR(MATCH(A6,Tb_Activiteiten[Subsidiabele_Activiteit],0),"")</f>
        <v/>
      </c>
      <c r="D6" s="88"/>
      <c r="E6" s="88"/>
      <c r="G6" s="88"/>
      <c r="H6" s="88" t="str">
        <f>IFERROR(MATCH(G6,Tb_Activiteiten[Subsidiabele_Activiteit],0),"")</f>
        <v/>
      </c>
      <c r="J6" s="88"/>
      <c r="K6" s="88"/>
      <c r="P6" s="88"/>
      <c r="Q6" s="88" t="str" cm="1">
        <f t="array" ref="Q6">IF($P6&lt;&gt;"",IFERROR(TRANSPOSE(_xlfn.UNIQUE(_xlfn._xlws.FILTER(SubsidieTabel!$C6:$C1004,(SubsidieTabel!$A6:$A1004=$P6)*(SubsidieTabel!$A6:$A1004&lt;&gt;""),""))),""),"")</f>
        <v/>
      </c>
      <c r="R6" s="88"/>
      <c r="S6" s="88"/>
      <c r="T6" s="88"/>
      <c r="U6" s="88"/>
      <c r="V6" s="88"/>
      <c r="W6" s="88"/>
      <c r="X6" s="88"/>
      <c r="Y6" s="88"/>
      <c r="Z6" s="88"/>
      <c r="AA6" s="88"/>
    </row>
    <row r="7" spans="1:27" x14ac:dyDescent="0.25">
      <c r="A7" s="88"/>
      <c r="B7" s="88" t="str">
        <f>IFERROR(MATCH(A7,Tb_Activiteiten[Subsidiabele_Activiteit],0),"")</f>
        <v/>
      </c>
      <c r="D7" s="88"/>
      <c r="E7" s="88"/>
      <c r="G7" s="88"/>
      <c r="H7" s="88" t="str">
        <f>IFERROR(MATCH(G7,Tb_Activiteiten[Subsidiabele_Activiteit],0),"")</f>
        <v/>
      </c>
      <c r="J7" s="88"/>
      <c r="K7" s="88"/>
      <c r="P7" s="88"/>
      <c r="Q7" s="88" t="str" cm="1">
        <f t="array" ref="Q7">IF($P7&lt;&gt;"",IFERROR(TRANSPOSE(_xlfn.UNIQUE(_xlfn._xlws.FILTER(SubsidieTabel!$C7:$C1005,(SubsidieTabel!$A7:$A1005=$P7)*(SubsidieTabel!$A7:$A1005&lt;&gt;""),""))),""),"")</f>
        <v/>
      </c>
      <c r="R7" s="88"/>
      <c r="S7" s="88"/>
      <c r="T7" s="88"/>
      <c r="U7" s="88"/>
      <c r="V7" s="88"/>
      <c r="W7" s="88"/>
      <c r="X7" s="88"/>
      <c r="Y7" s="88"/>
      <c r="Z7" s="88"/>
      <c r="AA7" s="88"/>
    </row>
    <row r="8" spans="1:27" x14ac:dyDescent="0.25">
      <c r="A8" s="88"/>
      <c r="B8" s="88" t="str">
        <f>IFERROR(MATCH(A8,Tb_Activiteiten[Subsidiabele_Activiteit],0),"")</f>
        <v/>
      </c>
      <c r="D8" s="88"/>
      <c r="E8" s="88"/>
      <c r="G8" s="88"/>
      <c r="H8" s="88" t="str">
        <f>IFERROR(MATCH(G8,Tb_Activiteiten[Subsidiabele_Activiteit],0),"")</f>
        <v/>
      </c>
      <c r="J8" s="88"/>
      <c r="K8" s="88"/>
      <c r="P8" s="88"/>
      <c r="Q8" s="88" t="str" cm="1">
        <f t="array" ref="Q8">IF($P8&lt;&gt;"",IFERROR(TRANSPOSE(_xlfn.UNIQUE(_xlfn._xlws.FILTER(SubsidieTabel!$C8:$C1006,(SubsidieTabel!$A8:$A1006=$P8)*(SubsidieTabel!$A8:$A1006&lt;&gt;""),""))),""),"")</f>
        <v/>
      </c>
      <c r="R8" s="88"/>
      <c r="S8" s="88"/>
      <c r="T8" s="88"/>
      <c r="U8" s="88"/>
      <c r="V8" s="88"/>
      <c r="W8" s="88"/>
      <c r="X8" s="88"/>
      <c r="Y8" s="88"/>
      <c r="Z8" s="88"/>
      <c r="AA8" s="88"/>
    </row>
    <row r="9" spans="1:27" x14ac:dyDescent="0.25">
      <c r="A9" s="88"/>
      <c r="B9" s="88" t="str">
        <f>IFERROR(MATCH(A9,Tb_Activiteiten[Subsidiabele_Activiteit],0),"")</f>
        <v/>
      </c>
      <c r="D9" s="88"/>
      <c r="E9" s="88"/>
      <c r="G9" s="88"/>
      <c r="H9" s="88" t="str">
        <f>IFERROR(MATCH(G9,Tb_Activiteiten[Subsidiabele_Activiteit],0),"")</f>
        <v/>
      </c>
      <c r="J9" s="88"/>
      <c r="K9" s="88"/>
      <c r="P9" s="88"/>
      <c r="Q9" s="88" t="str" cm="1">
        <f t="array" ref="Q9">IF($P9&lt;&gt;"",IFERROR(TRANSPOSE(_xlfn.UNIQUE(_xlfn._xlws.FILTER(SubsidieTabel!$C9:$C1007,(SubsidieTabel!$A9:$A1007=$P9)*(SubsidieTabel!$A9:$A1007&lt;&gt;""),""))),""),"")</f>
        <v/>
      </c>
      <c r="R9" s="88"/>
      <c r="S9" s="88"/>
      <c r="T9" s="88"/>
      <c r="U9" s="88"/>
      <c r="V9" s="88"/>
      <c r="W9" s="88"/>
      <c r="X9" s="88"/>
      <c r="Y9" s="88"/>
      <c r="Z9" s="88"/>
      <c r="AA9" s="88"/>
    </row>
    <row r="10" spans="1:27" x14ac:dyDescent="0.25">
      <c r="A10" s="88"/>
      <c r="B10" s="88" t="str">
        <f>IFERROR(MATCH(A10,Tb_Activiteiten[Subsidiabele_Activiteit],0),"")</f>
        <v/>
      </c>
      <c r="D10" s="88"/>
      <c r="E10" s="88"/>
      <c r="G10" s="88"/>
      <c r="H10" s="88" t="str">
        <f>IFERROR(MATCH(G10,Tb_Activiteiten[Subsidiabele_Activiteit],0),"")</f>
        <v/>
      </c>
      <c r="J10" s="88"/>
      <c r="K10" s="88"/>
      <c r="P10" s="88"/>
      <c r="Q10" s="88" t="str" cm="1">
        <f t="array" ref="Q10">IF($P10&lt;&gt;"",IFERROR(TRANSPOSE(_xlfn.UNIQUE(_xlfn._xlws.FILTER(SubsidieTabel!$C10:$C1008,(SubsidieTabel!$A10:$A1008=$P10)*(SubsidieTabel!$A10:$A1008&lt;&gt;""),""))),""),"")</f>
        <v/>
      </c>
      <c r="R10" s="88"/>
      <c r="S10" s="88"/>
      <c r="T10" s="88"/>
      <c r="U10" s="88"/>
      <c r="V10" s="88"/>
      <c r="W10" s="88"/>
      <c r="X10" s="88"/>
      <c r="Y10" s="88"/>
      <c r="Z10" s="88"/>
      <c r="AA10" s="88"/>
    </row>
    <row r="11" spans="1:27" x14ac:dyDescent="0.25">
      <c r="A11" s="88"/>
      <c r="B11" s="88" t="str">
        <f>IFERROR(MATCH(A11,Tb_Activiteiten[Subsidiabele_Activiteit],0),"")</f>
        <v/>
      </c>
      <c r="D11" s="88"/>
      <c r="E11" s="88"/>
      <c r="G11" s="88"/>
      <c r="H11" s="88" t="str">
        <f>IFERROR(MATCH(G11,Tb_Activiteiten[Subsidiabele_Activiteit],0),"")</f>
        <v/>
      </c>
      <c r="J11" s="88"/>
      <c r="K11" s="88"/>
      <c r="P11" s="88"/>
      <c r="Q11" s="88" t="str" cm="1">
        <f t="array" ref="Q11">IF($P11&lt;&gt;"",IFERROR(TRANSPOSE(_xlfn.UNIQUE(_xlfn._xlws.FILTER(SubsidieTabel!$C11:$C1009,(SubsidieTabel!$A11:$A1009=$P11)*(SubsidieTabel!$A11:$A1009&lt;&gt;""),""))),""),"")</f>
        <v/>
      </c>
      <c r="R11" s="88"/>
      <c r="S11" s="88"/>
      <c r="T11" s="88"/>
      <c r="U11" s="88"/>
      <c r="V11" s="88"/>
      <c r="W11" s="88"/>
      <c r="X11" s="88"/>
      <c r="Y11" s="88"/>
      <c r="Z11" s="88"/>
      <c r="AA11" s="88"/>
    </row>
    <row r="12" spans="1:27" x14ac:dyDescent="0.25">
      <c r="A12" s="88"/>
      <c r="B12" s="88" t="str">
        <f>IFERROR(MATCH(A12,Tb_Activiteiten[Subsidiabele_Activiteit],0),"")</f>
        <v/>
      </c>
      <c r="D12" s="88"/>
      <c r="E12" s="88"/>
      <c r="G12" s="88"/>
      <c r="H12" s="88" t="str">
        <f>IFERROR(MATCH(G12,Tb_Activiteiten[Subsidiabele_Activiteit],0),"")</f>
        <v/>
      </c>
      <c r="J12" s="88"/>
      <c r="K12" s="88"/>
      <c r="P12" s="88"/>
      <c r="Q12" s="88" t="str" cm="1">
        <f t="array" ref="Q12">IF($P12&lt;&gt;"",IFERROR(TRANSPOSE(_xlfn.UNIQUE(_xlfn._xlws.FILTER(SubsidieTabel!$C12:$C1010,(SubsidieTabel!$A12:$A1010=$P12)*(SubsidieTabel!$A12:$A1010&lt;&gt;""),""))),""),"")</f>
        <v/>
      </c>
      <c r="R12" s="88"/>
      <c r="S12" s="88"/>
      <c r="T12" s="88"/>
      <c r="U12" s="88"/>
      <c r="V12" s="88"/>
      <c r="W12" s="88"/>
      <c r="X12" s="88"/>
      <c r="Y12" s="88"/>
      <c r="Z12" s="88"/>
      <c r="AA12" s="88"/>
    </row>
    <row r="13" spans="1:27" x14ac:dyDescent="0.25">
      <c r="A13" s="88"/>
      <c r="B13" s="88" t="str">
        <f>IFERROR(MATCH(A13,Tb_Activiteiten[Subsidiabele_Activiteit],0),"")</f>
        <v/>
      </c>
      <c r="D13" s="88"/>
      <c r="E13" s="88"/>
      <c r="G13" s="88"/>
      <c r="H13" s="88" t="str">
        <f>IFERROR(MATCH(G13,Tb_Activiteiten[Subsidiabele_Activiteit],0),"")</f>
        <v/>
      </c>
      <c r="J13" s="88"/>
      <c r="K13" s="88"/>
      <c r="P13" s="88"/>
      <c r="Q13" s="88" t="str" cm="1">
        <f t="array" ref="Q13">IF($P13&lt;&gt;"",IFERROR(TRANSPOSE(_xlfn.UNIQUE(_xlfn._xlws.FILTER(SubsidieTabel!$C13:$C1011,(SubsidieTabel!$A13:$A1011=$P13)*(SubsidieTabel!$A13:$A1011&lt;&gt;""),""))),""),"")</f>
        <v/>
      </c>
      <c r="R13" s="88"/>
      <c r="S13" s="88"/>
      <c r="T13" s="88"/>
      <c r="U13" s="88"/>
      <c r="V13" s="88"/>
      <c r="W13" s="88"/>
      <c r="X13" s="88"/>
      <c r="Y13" s="88"/>
      <c r="Z13" s="88"/>
      <c r="AA13" s="88"/>
    </row>
    <row r="14" spans="1:27" x14ac:dyDescent="0.25">
      <c r="A14" s="88"/>
      <c r="B14" s="88" t="str">
        <f>IFERROR(MATCH(A14,Tb_Activiteiten[Subsidiabele_Activiteit],0),"")</f>
        <v/>
      </c>
      <c r="D14" s="88"/>
      <c r="E14" s="88"/>
      <c r="G14" s="88"/>
      <c r="H14" s="88" t="str">
        <f>IFERROR(MATCH(G14,Tb_Activiteiten[Subsidiabele_Activiteit],0),"")</f>
        <v/>
      </c>
      <c r="J14" s="88"/>
      <c r="K14" s="88"/>
      <c r="P14" s="88"/>
      <c r="Q14" s="88" t="str" cm="1">
        <f t="array" ref="Q14">IF($P14&lt;&gt;"",IFERROR(TRANSPOSE(_xlfn.UNIQUE(_xlfn._xlws.FILTER(SubsidieTabel!$C14:$C1012,(SubsidieTabel!$A14:$A1012=$P14)*(SubsidieTabel!$A14:$A1012&lt;&gt;""),""))),""),"")</f>
        <v/>
      </c>
      <c r="R14" s="88"/>
      <c r="S14" s="88"/>
      <c r="T14" s="88"/>
      <c r="U14" s="88"/>
      <c r="V14" s="88"/>
      <c r="W14" s="88"/>
      <c r="X14" s="88"/>
      <c r="Y14" s="88"/>
      <c r="Z14" s="88"/>
      <c r="AA14" s="88"/>
    </row>
  </sheetData>
  <sheetProtection algorithmName="SHA-512" hashValue="thU9REDzG8D9H+6L5wiOKSpSCexR2xklQ+gPww5Yz9dh+8rWL9C4VNmrCDbIde9AuYhrMlBAKUagnBNgHgzRcA==" saltValue="HLaJan3/9O0gUWzrPbxE3w==" spinCount="100000" sheet="1" objects="1" scenarios="1"/>
  <phoneticPr fontId="4" type="noConversion"/>
  <dataValidations disablePrompts="1" count="1">
    <dataValidation type="list" allowBlank="1" showInputMessage="1" showErrorMessage="1" sqref="AB3" xr:uid="{057C3F02-9D06-4E0A-89D7-09FA42B04A7C}">
      <formula1>OFFSET($P$2,MATCH($AA5,$P$2:$P$21,0)-1,1,,COUNTIF(OFFSET($P$2,MATCH($AA5,$P$2:$P$21,0)-1,1,,20),"?*")-1)</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AD849-6BF2-4663-A17C-7A404BE269BD}">
  <sheetPr codeName="Blad26">
    <tabColor theme="4" tint="-0.249977111117893"/>
  </sheetPr>
  <dimension ref="A1:BR14"/>
  <sheetViews>
    <sheetView workbookViewId="0"/>
  </sheetViews>
  <sheetFormatPr defaultRowHeight="15" x14ac:dyDescent="0.25"/>
  <cols>
    <col min="1" max="13" width="39" customWidth="1"/>
    <col min="14" max="36" width="20.140625" customWidth="1"/>
  </cols>
  <sheetData>
    <row r="1" spans="1:70" ht="75" x14ac:dyDescent="0.25">
      <c r="A1" s="244" t="str">
        <f>Spec_Activiteit!A1</f>
        <v>Openstelling</v>
      </c>
      <c r="B1" s="244" t="str">
        <f>Spec_Activiteit!B1</f>
        <v>Subsidiabele_Activiteit</v>
      </c>
      <c r="C1" s="244" t="str">
        <f ca="1">Spec_Activiteit!C1</f>
        <v>Extensiveren max. 150 kg N</v>
      </c>
      <c r="D1" s="244" t="str">
        <f ca="1">Spec_Activiteit!D1</f>
        <v>Extensiveren max. 100 kg N</v>
      </c>
      <c r="E1" s="244" t="str">
        <f ca="1">Spec_Activiteit!E1</f>
        <v>Geringere drooglegging 40 cm</v>
      </c>
      <c r="F1" s="244" t="str">
        <f ca="1">Spec_Activiteit!F1</f>
        <v>Geringere drooglegging 30 cm</v>
      </c>
      <c r="G1" s="244" t="str">
        <f ca="1">Spec_Activiteit!G1</f>
        <v>Geringere drooglegging 20 cm</v>
      </c>
      <c r="H1" s="244" t="str">
        <f ca="1">Spec_Activiteit!H1</f>
        <v>Geringere drooglegging 40 cm met extensiveren max. 150 kg N</v>
      </c>
      <c r="I1" s="244" t="str">
        <f ca="1">Spec_Activiteit!I1</f>
        <v>Geringere drooglegging 30 cm met extensiveren max. 150 kg N</v>
      </c>
      <c r="J1" s="244" t="str">
        <f ca="1">Spec_Activiteit!J1</f>
        <v>Geringere drooglegging 20 cm met extensiveren max 150 kg N</v>
      </c>
      <c r="K1" s="244" t="str">
        <f ca="1">Spec_Activiteit!K1</f>
        <v>Geringere drooglegging 40 cm met extensiveren max 100 kg N</v>
      </c>
      <c r="L1" s="244" t="str">
        <f ca="1">Spec_Activiteit!L1</f>
        <v>Geringere drooglegging 30 cm met extensiveren max 100 kg N</v>
      </c>
      <c r="M1" s="244" t="str">
        <f ca="1">Spec_Activiteit!M1</f>
        <v>Geringere drooglegging 20 cm met extensiveren max 100 kg N</v>
      </c>
      <c r="N1" s="244" t="str">
        <f ca="1">Spec_Activiteit!N1</f>
        <v>Extensiveren max. 150 kg N (10/12)</v>
      </c>
      <c r="O1" s="244" t="str">
        <f ca="1">Spec_Activiteit!O1</f>
        <v>Extensiveren max. 100 kg N (10/12)</v>
      </c>
      <c r="P1" s="244" t="str">
        <f ca="1">Spec_Activiteit!P1</f>
        <v>Geringere drooglegging 40 cm met extensiveren max. 150 kg N (10/12)</v>
      </c>
      <c r="Q1" s="244" t="str">
        <f ca="1">Spec_Activiteit!Q1</f>
        <v>Geringere drooglegging 30 cm met extensiveren max. 150 kg N (10/12)</v>
      </c>
      <c r="R1" s="244" t="str">
        <f ca="1">Spec_Activiteit!R1</f>
        <v>Geringere drooglegging 20 cm met extensiveren max. 150 kg N (10/12)</v>
      </c>
      <c r="S1" s="244" t="str">
        <f ca="1">Spec_Activiteit!S1</f>
        <v>Geringere drooglegging 40 cm met extensiveren max. 100 kg N (10/12)</v>
      </c>
      <c r="T1" s="244" t="str">
        <f ca="1">Spec_Activiteit!T1</f>
        <v>Geringere drooglegging 30 cm met extensiveren max. 100 kg N (10/12)</v>
      </c>
      <c r="U1" s="244" t="str">
        <f ca="1">Spec_Activiteit!U1</f>
        <v>Geringere drooglegging 20 cm met extensiveren max. 100 kg N (10/12)</v>
      </c>
      <c r="V1" s="244" t="str">
        <f ca="1">Spec_Activiteit!V1</f>
        <v>Geringere drooglegging 40 cm (verlaging ANLB)</v>
      </c>
      <c r="W1" s="244" t="str">
        <f ca="1">Spec_Activiteit!W1</f>
        <v>Geringere drooglegging 30 cm (verlaging ANLB)</v>
      </c>
      <c r="X1" s="244" t="str">
        <f ca="1">Spec_Activiteit!X1</f>
        <v>Geringere drooglegging 20 cm (verlaging ANLB)</v>
      </c>
      <c r="Y1" s="244" t="str">
        <f ca="1">Spec_Activiteit!Y1</f>
        <v>Geringere drooglegging 40 cm met extensiveren max. 150 kg N (verlaging ANLB)</v>
      </c>
      <c r="Z1" s="244" t="str">
        <f ca="1">Spec_Activiteit!Z1</f>
        <v>Geringere drooglegging 30 cm met extensiveren max. 150 kg N (verlaging ANLB)</v>
      </c>
      <c r="AA1" s="244" t="str">
        <f ca="1">Spec_Activiteit!AA1</f>
        <v>Geringere drooglegging 20 cm met extensiveren max 150 kg N (verlaging ANLB)</v>
      </c>
      <c r="AB1" s="244" t="str">
        <f ca="1">Spec_Activiteit!AB1</f>
        <v>Geringere drooglegging 40 cm met extensiveren max 100 kg N (verlaging ANLB)</v>
      </c>
      <c r="AC1" s="244" t="str">
        <f ca="1">Spec_Activiteit!AC1</f>
        <v>Geringere drooglegging 30 cm met extensiveren max 100 kg N (verlaging ANLB)</v>
      </c>
      <c r="AD1" s="244" t="str">
        <f ca="1">Spec_Activiteit!AD1</f>
        <v>Geringere drooglegging 20 cm met extensiveren max 100 kg N (verlaging ANLB)</v>
      </c>
      <c r="AE1" s="244" t="str">
        <f ca="1">Spec_Activiteit!AE1</f>
        <v>Geringere drooglegging 40 cm met extensiveren max. 150 kg N (10/12) (verlaging ANLB)</v>
      </c>
      <c r="AF1" s="244" t="str">
        <f ca="1">Spec_Activiteit!AF1</f>
        <v>Geringere drooglegging 30 cm met extensiveren max. 150 kg N (10/12) (verlaging ANLB)</v>
      </c>
      <c r="AG1" s="244" t="str">
        <f ca="1">Spec_Activiteit!AG1</f>
        <v>Geringere drooglegging 20 cm met extensiveren max. 150 kg N (10/12) (verlaging ANLB)</v>
      </c>
      <c r="AH1" s="244" t="str">
        <f ca="1">Spec_Activiteit!AH1</f>
        <v>Geringere drooglegging 40 cm met extensiveren max. 100 kg N (10/12) (verlaging ANLB)</v>
      </c>
      <c r="AI1" s="244" t="str">
        <f ca="1">Spec_Activiteit!AI1</f>
        <v>Geringere drooglegging 30 cm met extensiveren max. 100 kg N (10/12) (verlaging ANLB)</v>
      </c>
      <c r="AJ1" s="244" t="str">
        <f ca="1">Spec_Activiteit!AJ1</f>
        <v>Geringere drooglegging 20 cm met extensiveren max. 100 kg N (10/12) (verlaging ANLB)</v>
      </c>
      <c r="AK1" s="249" t="s">
        <v>232</v>
      </c>
      <c r="AL1" s="249" t="s">
        <v>233</v>
      </c>
      <c r="AM1" s="249" t="s">
        <v>234</v>
      </c>
      <c r="AN1" s="249" t="s">
        <v>235</v>
      </c>
      <c r="AO1" s="249" t="s">
        <v>236</v>
      </c>
      <c r="AP1" s="249" t="s">
        <v>237</v>
      </c>
      <c r="AQ1" s="249" t="s">
        <v>238</v>
      </c>
      <c r="AR1" s="249" t="s">
        <v>239</v>
      </c>
      <c r="AS1" s="249" t="s">
        <v>240</v>
      </c>
      <c r="AT1" s="249" t="s">
        <v>241</v>
      </c>
      <c r="AU1" s="249" t="s">
        <v>242</v>
      </c>
      <c r="AV1" s="249" t="s">
        <v>266</v>
      </c>
      <c r="AW1" s="249" t="s">
        <v>267</v>
      </c>
      <c r="AX1" s="249" t="s">
        <v>268</v>
      </c>
      <c r="AY1" s="249" t="s">
        <v>326</v>
      </c>
      <c r="AZ1" s="249" t="s">
        <v>327</v>
      </c>
      <c r="BA1" s="249" t="s">
        <v>328</v>
      </c>
      <c r="BB1" s="249" t="s">
        <v>329</v>
      </c>
      <c r="BC1" s="249" t="s">
        <v>330</v>
      </c>
      <c r="BD1" s="249" t="s">
        <v>331</v>
      </c>
      <c r="BE1" s="249" t="s">
        <v>332</v>
      </c>
      <c r="BF1" s="249" t="s">
        <v>333</v>
      </c>
      <c r="BG1" s="249" t="s">
        <v>334</v>
      </c>
      <c r="BH1" s="249" t="s">
        <v>335</v>
      </c>
      <c r="BI1" s="249" t="s">
        <v>336</v>
      </c>
      <c r="BJ1" s="249" t="s">
        <v>337</v>
      </c>
      <c r="BK1" s="249" t="s">
        <v>338</v>
      </c>
      <c r="BL1" s="249" t="s">
        <v>339</v>
      </c>
      <c r="BM1" s="249" t="s">
        <v>340</v>
      </c>
      <c r="BN1" s="249" t="s">
        <v>341</v>
      </c>
      <c r="BO1" s="249" t="s">
        <v>342</v>
      </c>
      <c r="BP1" s="249" t="s">
        <v>343</v>
      </c>
      <c r="BQ1" s="249" t="s">
        <v>344</v>
      </c>
      <c r="BR1" s="249" t="s">
        <v>345</v>
      </c>
    </row>
    <row r="2" spans="1:70" x14ac:dyDescent="0.25">
      <c r="A2" s="88" t="str" cm="1">
        <f t="array" ref="A2">IFERROR(IF(Openstelling_Keuze&lt;&gt;"",_xlfn._xlws.FILTER(Spec_Activiteit!$A$2:$AJ$1500,Spec_Activiteit!$A$2:$A$1500=Openstelling_Keuze,""),""),"")</f>
        <v/>
      </c>
      <c r="B2" s="8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t="str">
        <f>IF(C2=1,C$1,"")</f>
        <v/>
      </c>
      <c r="AL2" s="298" t="str">
        <f t="shared" ref="AL2:AX14" si="0">IF(D2=1,D$1,"")</f>
        <v/>
      </c>
      <c r="AM2" s="298" t="str">
        <f t="shared" si="0"/>
        <v/>
      </c>
      <c r="AN2" s="298" t="str">
        <f t="shared" si="0"/>
        <v/>
      </c>
      <c r="AO2" s="298" t="str">
        <f t="shared" si="0"/>
        <v/>
      </c>
      <c r="AP2" s="298" t="str">
        <f t="shared" si="0"/>
        <v/>
      </c>
      <c r="AQ2" s="298" t="str">
        <f t="shared" si="0"/>
        <v/>
      </c>
      <c r="AR2" s="298" t="str">
        <f t="shared" si="0"/>
        <v/>
      </c>
      <c r="AS2" s="298" t="str">
        <f t="shared" si="0"/>
        <v/>
      </c>
      <c r="AT2" s="298" t="str">
        <f t="shared" si="0"/>
        <v/>
      </c>
      <c r="AU2" s="298" t="str">
        <f t="shared" si="0"/>
        <v/>
      </c>
      <c r="AV2" s="298" t="str">
        <f t="shared" si="0"/>
        <v/>
      </c>
      <c r="AW2" s="298" t="str">
        <f>IF(O2=1,O$1,"")</f>
        <v/>
      </c>
      <c r="AX2" s="298" t="str">
        <f>IF(P2=1,P$1,"")</f>
        <v/>
      </c>
      <c r="AY2" s="298" t="str">
        <f t="shared" ref="AY2:BR14" si="1">IF(Q2=1,Q$1,"")</f>
        <v/>
      </c>
      <c r="AZ2" s="298" t="str">
        <f t="shared" si="1"/>
        <v/>
      </c>
      <c r="BA2" s="298" t="str">
        <f t="shared" si="1"/>
        <v/>
      </c>
      <c r="BB2" s="298" t="str">
        <f t="shared" si="1"/>
        <v/>
      </c>
      <c r="BC2" s="298" t="str">
        <f t="shared" si="1"/>
        <v/>
      </c>
      <c r="BD2" s="298" t="str">
        <f t="shared" si="1"/>
        <v/>
      </c>
      <c r="BE2" s="298" t="str">
        <f t="shared" si="1"/>
        <v/>
      </c>
      <c r="BF2" s="298" t="str">
        <f t="shared" si="1"/>
        <v/>
      </c>
      <c r="BG2" s="298" t="str">
        <f t="shared" si="1"/>
        <v/>
      </c>
      <c r="BH2" s="298" t="str">
        <f t="shared" si="1"/>
        <v/>
      </c>
      <c r="BI2" s="298" t="str">
        <f t="shared" si="1"/>
        <v/>
      </c>
      <c r="BJ2" s="298" t="str">
        <f t="shared" si="1"/>
        <v/>
      </c>
      <c r="BK2" s="298" t="str">
        <f t="shared" si="1"/>
        <v/>
      </c>
      <c r="BL2" s="298" t="str">
        <f t="shared" si="1"/>
        <v/>
      </c>
      <c r="BM2" s="298" t="str">
        <f t="shared" si="1"/>
        <v/>
      </c>
      <c r="BN2" s="298" t="str">
        <f t="shared" si="1"/>
        <v/>
      </c>
      <c r="BO2" s="298" t="str">
        <f t="shared" si="1"/>
        <v/>
      </c>
      <c r="BP2" s="298" t="str">
        <f t="shared" si="1"/>
        <v/>
      </c>
      <c r="BQ2" s="298" t="str">
        <f t="shared" si="1"/>
        <v/>
      </c>
      <c r="BR2" s="298" t="str">
        <f t="shared" si="1"/>
        <v/>
      </c>
    </row>
    <row r="3" spans="1:70" x14ac:dyDescent="0.25">
      <c r="A3" s="88"/>
      <c r="B3" s="8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298"/>
      <c r="AJ3" s="298"/>
      <c r="AK3" s="298" t="str">
        <f t="shared" ref="AK3:AK14" si="2">IF(C3=1,C$1,"")</f>
        <v/>
      </c>
      <c r="AL3" s="298" t="str">
        <f t="shared" si="0"/>
        <v/>
      </c>
      <c r="AM3" s="298" t="str">
        <f t="shared" si="0"/>
        <v/>
      </c>
      <c r="AN3" s="298" t="str">
        <f t="shared" si="0"/>
        <v/>
      </c>
      <c r="AO3" s="298" t="str">
        <f t="shared" si="0"/>
        <v/>
      </c>
      <c r="AP3" s="298" t="str">
        <f t="shared" si="0"/>
        <v/>
      </c>
      <c r="AQ3" s="298" t="str">
        <f t="shared" si="0"/>
        <v/>
      </c>
      <c r="AR3" s="298" t="str">
        <f t="shared" si="0"/>
        <v/>
      </c>
      <c r="AS3" s="298" t="str">
        <f t="shared" si="0"/>
        <v/>
      </c>
      <c r="AT3" s="298" t="str">
        <f t="shared" si="0"/>
        <v/>
      </c>
      <c r="AU3" s="298" t="str">
        <f t="shared" si="0"/>
        <v/>
      </c>
      <c r="AV3" s="298" t="str">
        <f t="shared" si="0"/>
        <v/>
      </c>
      <c r="AW3" s="298" t="str">
        <f t="shared" si="0"/>
        <v/>
      </c>
      <c r="AX3" s="298" t="str">
        <f>IF(P3=1,P$1,"")</f>
        <v/>
      </c>
      <c r="AY3" s="298" t="str">
        <f t="shared" si="1"/>
        <v/>
      </c>
      <c r="AZ3" s="298" t="str">
        <f t="shared" si="1"/>
        <v/>
      </c>
      <c r="BA3" s="298" t="str">
        <f t="shared" si="1"/>
        <v/>
      </c>
      <c r="BB3" s="298" t="str">
        <f t="shared" si="1"/>
        <v/>
      </c>
      <c r="BC3" s="298" t="str">
        <f t="shared" si="1"/>
        <v/>
      </c>
      <c r="BD3" s="298" t="str">
        <f t="shared" si="1"/>
        <v/>
      </c>
      <c r="BE3" s="298" t="str">
        <f t="shared" si="1"/>
        <v/>
      </c>
      <c r="BF3" s="298" t="str">
        <f t="shared" si="1"/>
        <v/>
      </c>
      <c r="BG3" s="298" t="str">
        <f t="shared" si="1"/>
        <v/>
      </c>
      <c r="BH3" s="298" t="str">
        <f t="shared" si="1"/>
        <v/>
      </c>
      <c r="BI3" s="298" t="str">
        <f t="shared" si="1"/>
        <v/>
      </c>
      <c r="BJ3" s="298" t="str">
        <f t="shared" si="1"/>
        <v/>
      </c>
      <c r="BK3" s="298" t="str">
        <f t="shared" si="1"/>
        <v/>
      </c>
      <c r="BL3" s="298" t="str">
        <f t="shared" si="1"/>
        <v/>
      </c>
      <c r="BM3" s="298" t="str">
        <f t="shared" si="1"/>
        <v/>
      </c>
      <c r="BN3" s="298" t="str">
        <f t="shared" si="1"/>
        <v/>
      </c>
      <c r="BO3" s="298" t="str">
        <f t="shared" si="1"/>
        <v/>
      </c>
      <c r="BP3" s="298" t="str">
        <f t="shared" si="1"/>
        <v/>
      </c>
      <c r="BQ3" s="298" t="str">
        <f t="shared" si="1"/>
        <v/>
      </c>
      <c r="BR3" s="298" t="str">
        <f t="shared" si="1"/>
        <v/>
      </c>
    </row>
    <row r="4" spans="1:70" x14ac:dyDescent="0.25">
      <c r="A4" s="88"/>
      <c r="B4" s="88"/>
      <c r="C4" s="298"/>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t="str">
        <f t="shared" si="2"/>
        <v/>
      </c>
      <c r="AL4" s="298" t="str">
        <f t="shared" si="0"/>
        <v/>
      </c>
      <c r="AM4" s="298" t="str">
        <f t="shared" si="0"/>
        <v/>
      </c>
      <c r="AN4" s="298" t="str">
        <f t="shared" si="0"/>
        <v/>
      </c>
      <c r="AO4" s="298" t="str">
        <f t="shared" si="0"/>
        <v/>
      </c>
      <c r="AP4" s="298" t="str">
        <f t="shared" si="0"/>
        <v/>
      </c>
      <c r="AQ4" s="298" t="str">
        <f t="shared" si="0"/>
        <v/>
      </c>
      <c r="AR4" s="298" t="str">
        <f t="shared" si="0"/>
        <v/>
      </c>
      <c r="AS4" s="298" t="str">
        <f t="shared" si="0"/>
        <v/>
      </c>
      <c r="AT4" s="298" t="str">
        <f t="shared" si="0"/>
        <v/>
      </c>
      <c r="AU4" s="298" t="str">
        <f t="shared" si="0"/>
        <v/>
      </c>
      <c r="AV4" s="298" t="str">
        <f t="shared" si="0"/>
        <v/>
      </c>
      <c r="AW4" s="298" t="str">
        <f t="shared" si="0"/>
        <v/>
      </c>
      <c r="AX4" s="298" t="str">
        <f>IF(P4=1,P$1,"")</f>
        <v/>
      </c>
      <c r="AY4" s="298" t="str">
        <f t="shared" si="1"/>
        <v/>
      </c>
      <c r="AZ4" s="298" t="str">
        <f t="shared" si="1"/>
        <v/>
      </c>
      <c r="BA4" s="298" t="str">
        <f t="shared" si="1"/>
        <v/>
      </c>
      <c r="BB4" s="298" t="str">
        <f t="shared" si="1"/>
        <v/>
      </c>
      <c r="BC4" s="298" t="str">
        <f t="shared" si="1"/>
        <v/>
      </c>
      <c r="BD4" s="298" t="str">
        <f t="shared" si="1"/>
        <v/>
      </c>
      <c r="BE4" s="298" t="str">
        <f t="shared" si="1"/>
        <v/>
      </c>
      <c r="BF4" s="298" t="str">
        <f t="shared" si="1"/>
        <v/>
      </c>
      <c r="BG4" s="298" t="str">
        <f t="shared" si="1"/>
        <v/>
      </c>
      <c r="BH4" s="298" t="str">
        <f t="shared" si="1"/>
        <v/>
      </c>
      <c r="BI4" s="298" t="str">
        <f t="shared" si="1"/>
        <v/>
      </c>
      <c r="BJ4" s="298" t="str">
        <f t="shared" si="1"/>
        <v/>
      </c>
      <c r="BK4" s="298" t="str">
        <f t="shared" si="1"/>
        <v/>
      </c>
      <c r="BL4" s="298" t="str">
        <f t="shared" si="1"/>
        <v/>
      </c>
      <c r="BM4" s="298" t="str">
        <f t="shared" si="1"/>
        <v/>
      </c>
      <c r="BN4" s="298" t="str">
        <f t="shared" si="1"/>
        <v/>
      </c>
      <c r="BO4" s="298" t="str">
        <f t="shared" si="1"/>
        <v/>
      </c>
      <c r="BP4" s="298" t="str">
        <f t="shared" si="1"/>
        <v/>
      </c>
      <c r="BQ4" s="298" t="str">
        <f t="shared" si="1"/>
        <v/>
      </c>
      <c r="BR4" s="298" t="str">
        <f t="shared" si="1"/>
        <v/>
      </c>
    </row>
    <row r="5" spans="1:70" x14ac:dyDescent="0.25">
      <c r="A5" s="88"/>
      <c r="B5" s="88"/>
      <c r="C5" s="298"/>
      <c r="D5" s="298"/>
      <c r="E5" s="298"/>
      <c r="F5" s="298"/>
      <c r="G5" s="298"/>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t="str">
        <f t="shared" si="2"/>
        <v/>
      </c>
      <c r="AL5" s="298" t="str">
        <f t="shared" si="0"/>
        <v/>
      </c>
      <c r="AM5" s="298" t="str">
        <f t="shared" si="0"/>
        <v/>
      </c>
      <c r="AN5" s="298" t="str">
        <f t="shared" si="0"/>
        <v/>
      </c>
      <c r="AO5" s="298" t="str">
        <f t="shared" si="0"/>
        <v/>
      </c>
      <c r="AP5" s="298" t="str">
        <f t="shared" si="0"/>
        <v/>
      </c>
      <c r="AQ5" s="298" t="str">
        <f t="shared" si="0"/>
        <v/>
      </c>
      <c r="AR5" s="298" t="str">
        <f t="shared" si="0"/>
        <v/>
      </c>
      <c r="AS5" s="298" t="str">
        <f t="shared" si="0"/>
        <v/>
      </c>
      <c r="AT5" s="298" t="str">
        <f t="shared" si="0"/>
        <v/>
      </c>
      <c r="AU5" s="298" t="str">
        <f t="shared" si="0"/>
        <v/>
      </c>
      <c r="AV5" s="298" t="str">
        <f t="shared" si="0"/>
        <v/>
      </c>
      <c r="AW5" s="298" t="str">
        <f t="shared" si="0"/>
        <v/>
      </c>
      <c r="AX5" s="298" t="str">
        <f t="shared" si="0"/>
        <v/>
      </c>
      <c r="AY5" s="298" t="str">
        <f t="shared" si="1"/>
        <v/>
      </c>
      <c r="AZ5" s="298" t="str">
        <f t="shared" si="1"/>
        <v/>
      </c>
      <c r="BA5" s="298" t="str">
        <f t="shared" si="1"/>
        <v/>
      </c>
      <c r="BB5" s="298" t="str">
        <f t="shared" si="1"/>
        <v/>
      </c>
      <c r="BC5" s="298" t="str">
        <f t="shared" si="1"/>
        <v/>
      </c>
      <c r="BD5" s="298" t="str">
        <f t="shared" si="1"/>
        <v/>
      </c>
      <c r="BE5" s="298" t="str">
        <f t="shared" si="1"/>
        <v/>
      </c>
      <c r="BF5" s="298" t="str">
        <f t="shared" si="1"/>
        <v/>
      </c>
      <c r="BG5" s="298" t="str">
        <f t="shared" si="1"/>
        <v/>
      </c>
      <c r="BH5" s="298" t="str">
        <f t="shared" si="1"/>
        <v/>
      </c>
      <c r="BI5" s="298" t="str">
        <f t="shared" si="1"/>
        <v/>
      </c>
      <c r="BJ5" s="298" t="str">
        <f t="shared" si="1"/>
        <v/>
      </c>
      <c r="BK5" s="298" t="str">
        <f t="shared" si="1"/>
        <v/>
      </c>
      <c r="BL5" s="298" t="str">
        <f t="shared" si="1"/>
        <v/>
      </c>
      <c r="BM5" s="298" t="str">
        <f t="shared" si="1"/>
        <v/>
      </c>
      <c r="BN5" s="298" t="str">
        <f t="shared" si="1"/>
        <v/>
      </c>
      <c r="BO5" s="298" t="str">
        <f t="shared" si="1"/>
        <v/>
      </c>
      <c r="BP5" s="298" t="str">
        <f t="shared" si="1"/>
        <v/>
      </c>
      <c r="BQ5" s="298" t="str">
        <f t="shared" si="1"/>
        <v/>
      </c>
      <c r="BR5" s="298" t="str">
        <f t="shared" si="1"/>
        <v/>
      </c>
    </row>
    <row r="6" spans="1:70" x14ac:dyDescent="0.25">
      <c r="A6" s="88"/>
      <c r="B6" s="88"/>
      <c r="C6" s="298"/>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t="str">
        <f t="shared" si="2"/>
        <v/>
      </c>
      <c r="AL6" s="298" t="str">
        <f t="shared" si="0"/>
        <v/>
      </c>
      <c r="AM6" s="298" t="str">
        <f t="shared" si="0"/>
        <v/>
      </c>
      <c r="AN6" s="298" t="str">
        <f t="shared" si="0"/>
        <v/>
      </c>
      <c r="AO6" s="298" t="str">
        <f t="shared" si="0"/>
        <v/>
      </c>
      <c r="AP6" s="298" t="str">
        <f t="shared" si="0"/>
        <v/>
      </c>
      <c r="AQ6" s="298" t="str">
        <f t="shared" si="0"/>
        <v/>
      </c>
      <c r="AR6" s="298" t="str">
        <f t="shared" si="0"/>
        <v/>
      </c>
      <c r="AS6" s="298" t="str">
        <f t="shared" si="0"/>
        <v/>
      </c>
      <c r="AT6" s="298" t="str">
        <f t="shared" si="0"/>
        <v/>
      </c>
      <c r="AU6" s="298" t="str">
        <f t="shared" si="0"/>
        <v/>
      </c>
      <c r="AV6" s="298" t="str">
        <f t="shared" si="0"/>
        <v/>
      </c>
      <c r="AW6" s="298" t="str">
        <f t="shared" si="0"/>
        <v/>
      </c>
      <c r="AX6" s="298" t="str">
        <f t="shared" si="0"/>
        <v/>
      </c>
      <c r="AY6" s="298" t="str">
        <f t="shared" si="1"/>
        <v/>
      </c>
      <c r="AZ6" s="298" t="str">
        <f t="shared" si="1"/>
        <v/>
      </c>
      <c r="BA6" s="298" t="str">
        <f t="shared" si="1"/>
        <v/>
      </c>
      <c r="BB6" s="298" t="str">
        <f t="shared" si="1"/>
        <v/>
      </c>
      <c r="BC6" s="298" t="str">
        <f t="shared" si="1"/>
        <v/>
      </c>
      <c r="BD6" s="298" t="str">
        <f t="shared" si="1"/>
        <v/>
      </c>
      <c r="BE6" s="298" t="str">
        <f t="shared" si="1"/>
        <v/>
      </c>
      <c r="BF6" s="298" t="str">
        <f t="shared" si="1"/>
        <v/>
      </c>
      <c r="BG6" s="298" t="str">
        <f t="shared" si="1"/>
        <v/>
      </c>
      <c r="BH6" s="298" t="str">
        <f t="shared" si="1"/>
        <v/>
      </c>
      <c r="BI6" s="298" t="str">
        <f t="shared" si="1"/>
        <v/>
      </c>
      <c r="BJ6" s="298" t="str">
        <f t="shared" si="1"/>
        <v/>
      </c>
      <c r="BK6" s="298" t="str">
        <f t="shared" si="1"/>
        <v/>
      </c>
      <c r="BL6" s="298" t="str">
        <f t="shared" si="1"/>
        <v/>
      </c>
      <c r="BM6" s="298" t="str">
        <f t="shared" si="1"/>
        <v/>
      </c>
      <c r="BN6" s="298" t="str">
        <f t="shared" si="1"/>
        <v/>
      </c>
      <c r="BO6" s="298" t="str">
        <f t="shared" si="1"/>
        <v/>
      </c>
      <c r="BP6" s="298" t="str">
        <f t="shared" si="1"/>
        <v/>
      </c>
      <c r="BQ6" s="298" t="str">
        <f t="shared" si="1"/>
        <v/>
      </c>
      <c r="BR6" s="298" t="str">
        <f t="shared" si="1"/>
        <v/>
      </c>
    </row>
    <row r="7" spans="1:70" x14ac:dyDescent="0.25">
      <c r="A7" s="88"/>
      <c r="B7" s="88"/>
      <c r="C7" s="298"/>
      <c r="D7" s="298"/>
      <c r="E7" s="298"/>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t="str">
        <f t="shared" si="2"/>
        <v/>
      </c>
      <c r="AL7" s="298" t="str">
        <f t="shared" si="0"/>
        <v/>
      </c>
      <c r="AM7" s="298" t="str">
        <f t="shared" si="0"/>
        <v/>
      </c>
      <c r="AN7" s="298" t="str">
        <f t="shared" si="0"/>
        <v/>
      </c>
      <c r="AO7" s="298" t="str">
        <f t="shared" si="0"/>
        <v/>
      </c>
      <c r="AP7" s="298" t="str">
        <f t="shared" si="0"/>
        <v/>
      </c>
      <c r="AQ7" s="298" t="str">
        <f t="shared" si="0"/>
        <v/>
      </c>
      <c r="AR7" s="298" t="str">
        <f t="shared" si="0"/>
        <v/>
      </c>
      <c r="AS7" s="298" t="str">
        <f t="shared" si="0"/>
        <v/>
      </c>
      <c r="AT7" s="298" t="str">
        <f t="shared" si="0"/>
        <v/>
      </c>
      <c r="AU7" s="298" t="str">
        <f t="shared" si="0"/>
        <v/>
      </c>
      <c r="AV7" s="298" t="str">
        <f t="shared" si="0"/>
        <v/>
      </c>
      <c r="AW7" s="298" t="str">
        <f t="shared" si="0"/>
        <v/>
      </c>
      <c r="AX7" s="298" t="str">
        <f t="shared" si="0"/>
        <v/>
      </c>
      <c r="AY7" s="298" t="str">
        <f t="shared" si="1"/>
        <v/>
      </c>
      <c r="AZ7" s="298" t="str">
        <f t="shared" si="1"/>
        <v/>
      </c>
      <c r="BA7" s="298" t="str">
        <f t="shared" si="1"/>
        <v/>
      </c>
      <c r="BB7" s="298" t="str">
        <f t="shared" si="1"/>
        <v/>
      </c>
      <c r="BC7" s="298" t="str">
        <f t="shared" si="1"/>
        <v/>
      </c>
      <c r="BD7" s="298" t="str">
        <f t="shared" si="1"/>
        <v/>
      </c>
      <c r="BE7" s="298" t="str">
        <f t="shared" si="1"/>
        <v/>
      </c>
      <c r="BF7" s="298" t="str">
        <f t="shared" si="1"/>
        <v/>
      </c>
      <c r="BG7" s="298" t="str">
        <f t="shared" si="1"/>
        <v/>
      </c>
      <c r="BH7" s="298" t="str">
        <f t="shared" si="1"/>
        <v/>
      </c>
      <c r="BI7" s="298" t="str">
        <f t="shared" si="1"/>
        <v/>
      </c>
      <c r="BJ7" s="298" t="str">
        <f t="shared" si="1"/>
        <v/>
      </c>
      <c r="BK7" s="298" t="str">
        <f t="shared" si="1"/>
        <v/>
      </c>
      <c r="BL7" s="298" t="str">
        <f t="shared" si="1"/>
        <v/>
      </c>
      <c r="BM7" s="298" t="str">
        <f t="shared" si="1"/>
        <v/>
      </c>
      <c r="BN7" s="298" t="str">
        <f t="shared" si="1"/>
        <v/>
      </c>
      <c r="BO7" s="298" t="str">
        <f t="shared" si="1"/>
        <v/>
      </c>
      <c r="BP7" s="298" t="str">
        <f t="shared" si="1"/>
        <v/>
      </c>
      <c r="BQ7" s="298" t="str">
        <f t="shared" si="1"/>
        <v/>
      </c>
      <c r="BR7" s="298" t="str">
        <f t="shared" si="1"/>
        <v/>
      </c>
    </row>
    <row r="8" spans="1:70" x14ac:dyDescent="0.25">
      <c r="A8" s="88"/>
      <c r="B8" s="88"/>
      <c r="C8" s="298"/>
      <c r="D8" s="298"/>
      <c r="E8" s="298"/>
      <c r="F8" s="298"/>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t="str">
        <f t="shared" si="2"/>
        <v/>
      </c>
      <c r="AL8" s="298" t="str">
        <f t="shared" si="0"/>
        <v/>
      </c>
      <c r="AM8" s="298" t="str">
        <f t="shared" si="0"/>
        <v/>
      </c>
      <c r="AN8" s="298" t="str">
        <f t="shared" si="0"/>
        <v/>
      </c>
      <c r="AO8" s="298" t="str">
        <f t="shared" si="0"/>
        <v/>
      </c>
      <c r="AP8" s="298" t="str">
        <f t="shared" si="0"/>
        <v/>
      </c>
      <c r="AQ8" s="298" t="str">
        <f t="shared" si="0"/>
        <v/>
      </c>
      <c r="AR8" s="298" t="str">
        <f t="shared" si="0"/>
        <v/>
      </c>
      <c r="AS8" s="298" t="str">
        <f t="shared" si="0"/>
        <v/>
      </c>
      <c r="AT8" s="298" t="str">
        <f t="shared" si="0"/>
        <v/>
      </c>
      <c r="AU8" s="298" t="str">
        <f t="shared" si="0"/>
        <v/>
      </c>
      <c r="AV8" s="298" t="str">
        <f t="shared" si="0"/>
        <v/>
      </c>
      <c r="AW8" s="298" t="str">
        <f t="shared" si="0"/>
        <v/>
      </c>
      <c r="AX8" s="298" t="str">
        <f t="shared" si="0"/>
        <v/>
      </c>
      <c r="AY8" s="298" t="str">
        <f t="shared" si="1"/>
        <v/>
      </c>
      <c r="AZ8" s="298" t="str">
        <f t="shared" si="1"/>
        <v/>
      </c>
      <c r="BA8" s="298" t="str">
        <f t="shared" si="1"/>
        <v/>
      </c>
      <c r="BB8" s="298" t="str">
        <f t="shared" si="1"/>
        <v/>
      </c>
      <c r="BC8" s="298" t="str">
        <f t="shared" si="1"/>
        <v/>
      </c>
      <c r="BD8" s="298" t="str">
        <f t="shared" si="1"/>
        <v/>
      </c>
      <c r="BE8" s="298" t="str">
        <f t="shared" si="1"/>
        <v/>
      </c>
      <c r="BF8" s="298" t="str">
        <f t="shared" si="1"/>
        <v/>
      </c>
      <c r="BG8" s="298" t="str">
        <f t="shared" si="1"/>
        <v/>
      </c>
      <c r="BH8" s="298" t="str">
        <f t="shared" si="1"/>
        <v/>
      </c>
      <c r="BI8" s="298" t="str">
        <f t="shared" si="1"/>
        <v/>
      </c>
      <c r="BJ8" s="298" t="str">
        <f t="shared" si="1"/>
        <v/>
      </c>
      <c r="BK8" s="298" t="str">
        <f t="shared" si="1"/>
        <v/>
      </c>
      <c r="BL8" s="298" t="str">
        <f t="shared" si="1"/>
        <v/>
      </c>
      <c r="BM8" s="298" t="str">
        <f t="shared" si="1"/>
        <v/>
      </c>
      <c r="BN8" s="298" t="str">
        <f t="shared" si="1"/>
        <v/>
      </c>
      <c r="BO8" s="298" t="str">
        <f t="shared" si="1"/>
        <v/>
      </c>
      <c r="BP8" s="298" t="str">
        <f t="shared" si="1"/>
        <v/>
      </c>
      <c r="BQ8" s="298" t="str">
        <f t="shared" si="1"/>
        <v/>
      </c>
      <c r="BR8" s="298" t="str">
        <f t="shared" si="1"/>
        <v/>
      </c>
    </row>
    <row r="9" spans="1:70" x14ac:dyDescent="0.25">
      <c r="A9" s="88"/>
      <c r="B9" s="88"/>
      <c r="C9" s="298"/>
      <c r="D9" s="298"/>
      <c r="E9" s="298"/>
      <c r="F9" s="298"/>
      <c r="G9" s="298"/>
      <c r="H9" s="298"/>
      <c r="I9" s="298"/>
      <c r="J9" s="298"/>
      <c r="K9" s="298"/>
      <c r="L9" s="298"/>
      <c r="M9" s="298"/>
      <c r="N9" s="298"/>
      <c r="O9" s="298"/>
      <c r="P9" s="298"/>
      <c r="Q9" s="298"/>
      <c r="R9" s="298"/>
      <c r="S9" s="298"/>
      <c r="T9" s="298"/>
      <c r="U9" s="298"/>
      <c r="V9" s="298"/>
      <c r="W9" s="298"/>
      <c r="X9" s="298"/>
      <c r="Y9" s="298"/>
      <c r="Z9" s="298"/>
      <c r="AA9" s="298"/>
      <c r="AB9" s="298"/>
      <c r="AC9" s="298"/>
      <c r="AD9" s="298"/>
      <c r="AE9" s="298"/>
      <c r="AF9" s="298"/>
      <c r="AG9" s="298"/>
      <c r="AH9" s="298"/>
      <c r="AI9" s="298"/>
      <c r="AJ9" s="298"/>
      <c r="AK9" s="298" t="str">
        <f t="shared" si="2"/>
        <v/>
      </c>
      <c r="AL9" s="298" t="str">
        <f t="shared" si="0"/>
        <v/>
      </c>
      <c r="AM9" s="298" t="str">
        <f t="shared" si="0"/>
        <v/>
      </c>
      <c r="AN9" s="298" t="str">
        <f t="shared" si="0"/>
        <v/>
      </c>
      <c r="AO9" s="298" t="str">
        <f t="shared" si="0"/>
        <v/>
      </c>
      <c r="AP9" s="298" t="str">
        <f t="shared" si="0"/>
        <v/>
      </c>
      <c r="AQ9" s="298" t="str">
        <f t="shared" si="0"/>
        <v/>
      </c>
      <c r="AR9" s="298" t="str">
        <f t="shared" si="0"/>
        <v/>
      </c>
      <c r="AS9" s="298" t="str">
        <f t="shared" si="0"/>
        <v/>
      </c>
      <c r="AT9" s="298" t="str">
        <f t="shared" si="0"/>
        <v/>
      </c>
      <c r="AU9" s="298" t="str">
        <f t="shared" si="0"/>
        <v/>
      </c>
      <c r="AV9" s="298" t="str">
        <f t="shared" si="0"/>
        <v/>
      </c>
      <c r="AW9" s="298" t="str">
        <f t="shared" si="0"/>
        <v/>
      </c>
      <c r="AX9" s="298" t="str">
        <f t="shared" si="0"/>
        <v/>
      </c>
      <c r="AY9" s="298" t="str">
        <f t="shared" si="1"/>
        <v/>
      </c>
      <c r="AZ9" s="298" t="str">
        <f t="shared" si="1"/>
        <v/>
      </c>
      <c r="BA9" s="298" t="str">
        <f t="shared" si="1"/>
        <v/>
      </c>
      <c r="BB9" s="298" t="str">
        <f t="shared" si="1"/>
        <v/>
      </c>
      <c r="BC9" s="298" t="str">
        <f t="shared" si="1"/>
        <v/>
      </c>
      <c r="BD9" s="298" t="str">
        <f t="shared" si="1"/>
        <v/>
      </c>
      <c r="BE9" s="298" t="str">
        <f t="shared" si="1"/>
        <v/>
      </c>
      <c r="BF9" s="298" t="str">
        <f t="shared" si="1"/>
        <v/>
      </c>
      <c r="BG9" s="298" t="str">
        <f t="shared" si="1"/>
        <v/>
      </c>
      <c r="BH9" s="298" t="str">
        <f t="shared" si="1"/>
        <v/>
      </c>
      <c r="BI9" s="298" t="str">
        <f t="shared" si="1"/>
        <v/>
      </c>
      <c r="BJ9" s="298" t="str">
        <f t="shared" si="1"/>
        <v/>
      </c>
      <c r="BK9" s="298" t="str">
        <f t="shared" si="1"/>
        <v/>
      </c>
      <c r="BL9" s="298" t="str">
        <f t="shared" si="1"/>
        <v/>
      </c>
      <c r="BM9" s="298" t="str">
        <f t="shared" si="1"/>
        <v/>
      </c>
      <c r="BN9" s="298" t="str">
        <f t="shared" si="1"/>
        <v/>
      </c>
      <c r="BO9" s="298" t="str">
        <f t="shared" si="1"/>
        <v/>
      </c>
      <c r="BP9" s="298" t="str">
        <f t="shared" si="1"/>
        <v/>
      </c>
      <c r="BQ9" s="298" t="str">
        <f t="shared" si="1"/>
        <v/>
      </c>
      <c r="BR9" s="298" t="str">
        <f t="shared" si="1"/>
        <v/>
      </c>
    </row>
    <row r="10" spans="1:70" x14ac:dyDescent="0.25">
      <c r="A10" s="88"/>
      <c r="B10" s="8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t="str">
        <f t="shared" si="2"/>
        <v/>
      </c>
      <c r="AL10" s="298" t="str">
        <f t="shared" si="0"/>
        <v/>
      </c>
      <c r="AM10" s="298" t="str">
        <f t="shared" si="0"/>
        <v/>
      </c>
      <c r="AN10" s="298" t="str">
        <f t="shared" si="0"/>
        <v/>
      </c>
      <c r="AO10" s="298" t="str">
        <f t="shared" si="0"/>
        <v/>
      </c>
      <c r="AP10" s="298" t="str">
        <f t="shared" si="0"/>
        <v/>
      </c>
      <c r="AQ10" s="298" t="str">
        <f t="shared" si="0"/>
        <v/>
      </c>
      <c r="AR10" s="298" t="str">
        <f t="shared" si="0"/>
        <v/>
      </c>
      <c r="AS10" s="298" t="str">
        <f t="shared" si="0"/>
        <v/>
      </c>
      <c r="AT10" s="298" t="str">
        <f t="shared" si="0"/>
        <v/>
      </c>
      <c r="AU10" s="298" t="str">
        <f t="shared" si="0"/>
        <v/>
      </c>
      <c r="AV10" s="298" t="str">
        <f t="shared" si="0"/>
        <v/>
      </c>
      <c r="AW10" s="298" t="str">
        <f t="shared" si="0"/>
        <v/>
      </c>
      <c r="AX10" s="298" t="str">
        <f t="shared" si="0"/>
        <v/>
      </c>
      <c r="AY10" s="298" t="str">
        <f t="shared" si="1"/>
        <v/>
      </c>
      <c r="AZ10" s="298" t="str">
        <f t="shared" si="1"/>
        <v/>
      </c>
      <c r="BA10" s="298" t="str">
        <f t="shared" si="1"/>
        <v/>
      </c>
      <c r="BB10" s="298" t="str">
        <f t="shared" si="1"/>
        <v/>
      </c>
      <c r="BC10" s="298" t="str">
        <f t="shared" si="1"/>
        <v/>
      </c>
      <c r="BD10" s="298" t="str">
        <f t="shared" si="1"/>
        <v/>
      </c>
      <c r="BE10" s="298" t="str">
        <f t="shared" si="1"/>
        <v/>
      </c>
      <c r="BF10" s="298" t="str">
        <f t="shared" si="1"/>
        <v/>
      </c>
      <c r="BG10" s="298" t="str">
        <f t="shared" si="1"/>
        <v/>
      </c>
      <c r="BH10" s="298" t="str">
        <f t="shared" si="1"/>
        <v/>
      </c>
      <c r="BI10" s="298" t="str">
        <f t="shared" si="1"/>
        <v/>
      </c>
      <c r="BJ10" s="298" t="str">
        <f t="shared" si="1"/>
        <v/>
      </c>
      <c r="BK10" s="298" t="str">
        <f t="shared" si="1"/>
        <v/>
      </c>
      <c r="BL10" s="298" t="str">
        <f t="shared" si="1"/>
        <v/>
      </c>
      <c r="BM10" s="298" t="str">
        <f t="shared" si="1"/>
        <v/>
      </c>
      <c r="BN10" s="298" t="str">
        <f t="shared" si="1"/>
        <v/>
      </c>
      <c r="BO10" s="298" t="str">
        <f t="shared" si="1"/>
        <v/>
      </c>
      <c r="BP10" s="298" t="str">
        <f t="shared" si="1"/>
        <v/>
      </c>
      <c r="BQ10" s="298" t="str">
        <f t="shared" si="1"/>
        <v/>
      </c>
      <c r="BR10" s="298" t="str">
        <f t="shared" si="1"/>
        <v/>
      </c>
    </row>
    <row r="11" spans="1:70" x14ac:dyDescent="0.25">
      <c r="A11" s="88"/>
      <c r="B11" s="88"/>
      <c r="C11" s="298"/>
      <c r="D11" s="298"/>
      <c r="E11" s="298"/>
      <c r="F11" s="298"/>
      <c r="G11" s="298"/>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t="str">
        <f t="shared" si="2"/>
        <v/>
      </c>
      <c r="AL11" s="298" t="str">
        <f t="shared" si="0"/>
        <v/>
      </c>
      <c r="AM11" s="298" t="str">
        <f t="shared" si="0"/>
        <v/>
      </c>
      <c r="AN11" s="298" t="str">
        <f t="shared" si="0"/>
        <v/>
      </c>
      <c r="AO11" s="298" t="str">
        <f t="shared" si="0"/>
        <v/>
      </c>
      <c r="AP11" s="298" t="str">
        <f t="shared" si="0"/>
        <v/>
      </c>
      <c r="AQ11" s="298" t="str">
        <f t="shared" si="0"/>
        <v/>
      </c>
      <c r="AR11" s="298" t="str">
        <f t="shared" si="0"/>
        <v/>
      </c>
      <c r="AS11" s="298" t="str">
        <f t="shared" si="0"/>
        <v/>
      </c>
      <c r="AT11" s="298" t="str">
        <f t="shared" si="0"/>
        <v/>
      </c>
      <c r="AU11" s="298" t="str">
        <f t="shared" si="0"/>
        <v/>
      </c>
      <c r="AV11" s="298" t="str">
        <f t="shared" si="0"/>
        <v/>
      </c>
      <c r="AW11" s="298" t="str">
        <f t="shared" si="0"/>
        <v/>
      </c>
      <c r="AX11" s="298" t="str">
        <f t="shared" si="0"/>
        <v/>
      </c>
      <c r="AY11" s="298" t="str">
        <f t="shared" si="1"/>
        <v/>
      </c>
      <c r="AZ11" s="298" t="str">
        <f t="shared" si="1"/>
        <v/>
      </c>
      <c r="BA11" s="298" t="str">
        <f t="shared" si="1"/>
        <v/>
      </c>
      <c r="BB11" s="298" t="str">
        <f t="shared" si="1"/>
        <v/>
      </c>
      <c r="BC11" s="298" t="str">
        <f t="shared" si="1"/>
        <v/>
      </c>
      <c r="BD11" s="298" t="str">
        <f t="shared" si="1"/>
        <v/>
      </c>
      <c r="BE11" s="298" t="str">
        <f t="shared" si="1"/>
        <v/>
      </c>
      <c r="BF11" s="298" t="str">
        <f t="shared" si="1"/>
        <v/>
      </c>
      <c r="BG11" s="298" t="str">
        <f t="shared" si="1"/>
        <v/>
      </c>
      <c r="BH11" s="298" t="str">
        <f t="shared" si="1"/>
        <v/>
      </c>
      <c r="BI11" s="298" t="str">
        <f t="shared" si="1"/>
        <v/>
      </c>
      <c r="BJ11" s="298" t="str">
        <f t="shared" si="1"/>
        <v/>
      </c>
      <c r="BK11" s="298" t="str">
        <f t="shared" si="1"/>
        <v/>
      </c>
      <c r="BL11" s="298" t="str">
        <f t="shared" si="1"/>
        <v/>
      </c>
      <c r="BM11" s="298" t="str">
        <f t="shared" si="1"/>
        <v/>
      </c>
      <c r="BN11" s="298" t="str">
        <f t="shared" si="1"/>
        <v/>
      </c>
      <c r="BO11" s="298" t="str">
        <f t="shared" si="1"/>
        <v/>
      </c>
      <c r="BP11" s="298" t="str">
        <f t="shared" si="1"/>
        <v/>
      </c>
      <c r="BQ11" s="298" t="str">
        <f t="shared" si="1"/>
        <v/>
      </c>
      <c r="BR11" s="298" t="str">
        <f t="shared" si="1"/>
        <v/>
      </c>
    </row>
    <row r="12" spans="1:70" x14ac:dyDescent="0.25">
      <c r="A12" s="88"/>
      <c r="B12" s="88"/>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t="str">
        <f t="shared" si="2"/>
        <v/>
      </c>
      <c r="AL12" s="298" t="str">
        <f t="shared" si="0"/>
        <v/>
      </c>
      <c r="AM12" s="298" t="str">
        <f t="shared" si="0"/>
        <v/>
      </c>
      <c r="AN12" s="298" t="str">
        <f t="shared" si="0"/>
        <v/>
      </c>
      <c r="AO12" s="298" t="str">
        <f t="shared" si="0"/>
        <v/>
      </c>
      <c r="AP12" s="298" t="str">
        <f t="shared" si="0"/>
        <v/>
      </c>
      <c r="AQ12" s="298" t="str">
        <f t="shared" si="0"/>
        <v/>
      </c>
      <c r="AR12" s="298" t="str">
        <f t="shared" si="0"/>
        <v/>
      </c>
      <c r="AS12" s="298" t="str">
        <f t="shared" si="0"/>
        <v/>
      </c>
      <c r="AT12" s="298" t="str">
        <f t="shared" si="0"/>
        <v/>
      </c>
      <c r="AU12" s="298" t="str">
        <f t="shared" si="0"/>
        <v/>
      </c>
      <c r="AV12" s="298" t="str">
        <f t="shared" si="0"/>
        <v/>
      </c>
      <c r="AW12" s="298" t="str">
        <f t="shared" si="0"/>
        <v/>
      </c>
      <c r="AX12" s="298" t="str">
        <f t="shared" si="0"/>
        <v/>
      </c>
      <c r="AY12" s="298" t="str">
        <f t="shared" si="1"/>
        <v/>
      </c>
      <c r="AZ12" s="298" t="str">
        <f t="shared" si="1"/>
        <v/>
      </c>
      <c r="BA12" s="298" t="str">
        <f t="shared" si="1"/>
        <v/>
      </c>
      <c r="BB12" s="298" t="str">
        <f t="shared" si="1"/>
        <v/>
      </c>
      <c r="BC12" s="298" t="str">
        <f t="shared" si="1"/>
        <v/>
      </c>
      <c r="BD12" s="298" t="str">
        <f t="shared" si="1"/>
        <v/>
      </c>
      <c r="BE12" s="298" t="str">
        <f t="shared" si="1"/>
        <v/>
      </c>
      <c r="BF12" s="298" t="str">
        <f t="shared" si="1"/>
        <v/>
      </c>
      <c r="BG12" s="298" t="str">
        <f t="shared" si="1"/>
        <v/>
      </c>
      <c r="BH12" s="298" t="str">
        <f t="shared" si="1"/>
        <v/>
      </c>
      <c r="BI12" s="298" t="str">
        <f t="shared" si="1"/>
        <v/>
      </c>
      <c r="BJ12" s="298" t="str">
        <f t="shared" si="1"/>
        <v/>
      </c>
      <c r="BK12" s="298" t="str">
        <f t="shared" si="1"/>
        <v/>
      </c>
      <c r="BL12" s="298" t="str">
        <f t="shared" si="1"/>
        <v/>
      </c>
      <c r="BM12" s="298" t="str">
        <f t="shared" si="1"/>
        <v/>
      </c>
      <c r="BN12" s="298" t="str">
        <f t="shared" si="1"/>
        <v/>
      </c>
      <c r="BO12" s="298" t="str">
        <f t="shared" si="1"/>
        <v/>
      </c>
      <c r="BP12" s="298" t="str">
        <f t="shared" si="1"/>
        <v/>
      </c>
      <c r="BQ12" s="298" t="str">
        <f t="shared" si="1"/>
        <v/>
      </c>
      <c r="BR12" s="298" t="str">
        <f t="shared" si="1"/>
        <v/>
      </c>
    </row>
    <row r="13" spans="1:70" x14ac:dyDescent="0.25">
      <c r="A13" s="88"/>
      <c r="B13" s="88"/>
      <c r="C13" s="298"/>
      <c r="D13" s="298"/>
      <c r="E13" s="298"/>
      <c r="F13" s="298"/>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t="str">
        <f t="shared" si="2"/>
        <v/>
      </c>
      <c r="AL13" s="298" t="str">
        <f t="shared" si="0"/>
        <v/>
      </c>
      <c r="AM13" s="298" t="str">
        <f t="shared" si="0"/>
        <v/>
      </c>
      <c r="AN13" s="298" t="str">
        <f t="shared" si="0"/>
        <v/>
      </c>
      <c r="AO13" s="298" t="str">
        <f t="shared" si="0"/>
        <v/>
      </c>
      <c r="AP13" s="298" t="str">
        <f t="shared" si="0"/>
        <v/>
      </c>
      <c r="AQ13" s="298" t="str">
        <f t="shared" si="0"/>
        <v/>
      </c>
      <c r="AR13" s="298" t="str">
        <f t="shared" si="0"/>
        <v/>
      </c>
      <c r="AS13" s="298" t="str">
        <f t="shared" si="0"/>
        <v/>
      </c>
      <c r="AT13" s="298" t="str">
        <f t="shared" si="0"/>
        <v/>
      </c>
      <c r="AU13" s="298" t="str">
        <f t="shared" si="0"/>
        <v/>
      </c>
      <c r="AV13" s="298" t="str">
        <f t="shared" si="0"/>
        <v/>
      </c>
      <c r="AW13" s="298" t="str">
        <f t="shared" si="0"/>
        <v/>
      </c>
      <c r="AX13" s="298" t="str">
        <f t="shared" si="0"/>
        <v/>
      </c>
      <c r="AY13" s="298" t="str">
        <f t="shared" si="1"/>
        <v/>
      </c>
      <c r="AZ13" s="298" t="str">
        <f t="shared" si="1"/>
        <v/>
      </c>
      <c r="BA13" s="298" t="str">
        <f t="shared" si="1"/>
        <v/>
      </c>
      <c r="BB13" s="298" t="str">
        <f t="shared" si="1"/>
        <v/>
      </c>
      <c r="BC13" s="298" t="str">
        <f t="shared" si="1"/>
        <v/>
      </c>
      <c r="BD13" s="298" t="str">
        <f t="shared" si="1"/>
        <v/>
      </c>
      <c r="BE13" s="298" t="str">
        <f t="shared" si="1"/>
        <v/>
      </c>
      <c r="BF13" s="298" t="str">
        <f t="shared" si="1"/>
        <v/>
      </c>
      <c r="BG13" s="298" t="str">
        <f t="shared" si="1"/>
        <v/>
      </c>
      <c r="BH13" s="298" t="str">
        <f t="shared" si="1"/>
        <v/>
      </c>
      <c r="BI13" s="298" t="str">
        <f t="shared" si="1"/>
        <v/>
      </c>
      <c r="BJ13" s="298" t="str">
        <f t="shared" si="1"/>
        <v/>
      </c>
      <c r="BK13" s="298" t="str">
        <f t="shared" si="1"/>
        <v/>
      </c>
      <c r="BL13" s="298" t="str">
        <f t="shared" si="1"/>
        <v/>
      </c>
      <c r="BM13" s="298" t="str">
        <f t="shared" si="1"/>
        <v/>
      </c>
      <c r="BN13" s="298" t="str">
        <f t="shared" si="1"/>
        <v/>
      </c>
      <c r="BO13" s="298" t="str">
        <f t="shared" si="1"/>
        <v/>
      </c>
      <c r="BP13" s="298" t="str">
        <f t="shared" si="1"/>
        <v/>
      </c>
      <c r="BQ13" s="298" t="str">
        <f t="shared" si="1"/>
        <v/>
      </c>
      <c r="BR13" s="298" t="str">
        <f t="shared" si="1"/>
        <v/>
      </c>
    </row>
    <row r="14" spans="1:70" x14ac:dyDescent="0.25">
      <c r="A14" s="88"/>
      <c r="B14" s="8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t="str">
        <f t="shared" si="2"/>
        <v/>
      </c>
      <c r="AL14" s="298" t="str">
        <f t="shared" si="0"/>
        <v/>
      </c>
      <c r="AM14" s="298" t="str">
        <f t="shared" si="0"/>
        <v/>
      </c>
      <c r="AN14" s="298" t="str">
        <f t="shared" si="0"/>
        <v/>
      </c>
      <c r="AO14" s="298" t="str">
        <f t="shared" si="0"/>
        <v/>
      </c>
      <c r="AP14" s="298" t="str">
        <f t="shared" si="0"/>
        <v/>
      </c>
      <c r="AQ14" s="298" t="str">
        <f t="shared" si="0"/>
        <v/>
      </c>
      <c r="AR14" s="298" t="str">
        <f t="shared" si="0"/>
        <v/>
      </c>
      <c r="AS14" s="298" t="str">
        <f t="shared" si="0"/>
        <v/>
      </c>
      <c r="AT14" s="298" t="str">
        <f t="shared" si="0"/>
        <v/>
      </c>
      <c r="AU14" s="298" t="str">
        <f t="shared" si="0"/>
        <v/>
      </c>
      <c r="AV14" s="298" t="str">
        <f t="shared" si="0"/>
        <v/>
      </c>
      <c r="AW14" s="298" t="str">
        <f t="shared" si="0"/>
        <v/>
      </c>
      <c r="AX14" s="298" t="str">
        <f t="shared" si="0"/>
        <v/>
      </c>
      <c r="AY14" s="298" t="str">
        <f t="shared" si="1"/>
        <v/>
      </c>
      <c r="AZ14" s="298" t="str">
        <f t="shared" si="1"/>
        <v/>
      </c>
      <c r="BA14" s="298" t="str">
        <f t="shared" si="1"/>
        <v/>
      </c>
      <c r="BB14" s="298" t="str">
        <f t="shared" si="1"/>
        <v/>
      </c>
      <c r="BC14" s="298" t="str">
        <f t="shared" si="1"/>
        <v/>
      </c>
      <c r="BD14" s="298" t="str">
        <f t="shared" si="1"/>
        <v/>
      </c>
      <c r="BE14" s="298" t="str">
        <f t="shared" si="1"/>
        <v/>
      </c>
      <c r="BF14" s="298" t="str">
        <f t="shared" si="1"/>
        <v/>
      </c>
      <c r="BG14" s="298" t="str">
        <f t="shared" si="1"/>
        <v/>
      </c>
      <c r="BH14" s="298" t="str">
        <f t="shared" si="1"/>
        <v/>
      </c>
      <c r="BI14" s="298" t="str">
        <f t="shared" si="1"/>
        <v/>
      </c>
      <c r="BJ14" s="298" t="str">
        <f t="shared" si="1"/>
        <v/>
      </c>
      <c r="BK14" s="298" t="str">
        <f t="shared" si="1"/>
        <v/>
      </c>
      <c r="BL14" s="298" t="str">
        <f t="shared" si="1"/>
        <v/>
      </c>
      <c r="BM14" s="298" t="str">
        <f t="shared" si="1"/>
        <v/>
      </c>
      <c r="BN14" s="298" t="str">
        <f>IF(AF14=1,AF$1,"")</f>
        <v/>
      </c>
      <c r="BO14" s="298" t="str">
        <f>IF(AG14=1,AG$1,"")</f>
        <v/>
      </c>
      <c r="BP14" s="298" t="str">
        <f>IF(AH14=1,AH$1,"")</f>
        <v/>
      </c>
      <c r="BQ14" s="298" t="str">
        <f>IF(AI14=1,AI$1,"")</f>
        <v/>
      </c>
      <c r="BR14" s="298" t="str">
        <f>IF(AJ14=1,AJ$1,"")</f>
        <v/>
      </c>
    </row>
  </sheetData>
  <sheetProtection algorithmName="SHA-512" hashValue="QQPz4I5OdDdDWj5FZpnVZbSXzrGa87y3SJ+DzCR4s3RMjhyMWlBhfw7JJlDMETNPuYFmGftWUXJVJSbSW7Y1PA==" saltValue="DRo+eAKTWQ+5Dfg1IGA21w==" spinCount="100000" sheet="1" objects="1" scenarios="1"/>
  <phoneticPr fontId="4"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058ED-811F-4BCB-A09E-06D98E432C28}">
  <sheetPr codeName="Blad10">
    <tabColor theme="4" tint="-0.249977111117893"/>
  </sheetPr>
  <dimension ref="A1:AI186"/>
  <sheetViews>
    <sheetView workbookViewId="0">
      <selection activeCell="B147" sqref="B147:D147"/>
    </sheetView>
  </sheetViews>
  <sheetFormatPr defaultRowHeight="15" x14ac:dyDescent="0.25"/>
  <cols>
    <col min="1" max="1" width="50.85546875" customWidth="1"/>
    <col min="2" max="3" width="32.85546875" customWidth="1"/>
    <col min="4" max="4" width="39" bestFit="1" customWidth="1"/>
    <col min="5" max="5" width="29.7109375" customWidth="1"/>
    <col min="6" max="6" width="26.85546875" bestFit="1" customWidth="1"/>
    <col min="7" max="7" width="18.42578125" customWidth="1"/>
    <col min="8" max="35" width="15.7109375" customWidth="1"/>
  </cols>
  <sheetData>
    <row r="1" spans="1:12" x14ac:dyDescent="0.25">
      <c r="A1" s="398" t="s">
        <v>44</v>
      </c>
      <c r="B1" s="398"/>
      <c r="C1" s="19"/>
      <c r="D1" s="128"/>
      <c r="E1" s="128" t="s">
        <v>45</v>
      </c>
    </row>
    <row r="2" spans="1:12" s="2" customFormat="1" ht="75" x14ac:dyDescent="0.25">
      <c r="A2" s="20" t="s">
        <v>46</v>
      </c>
      <c r="B2" s="21" t="s">
        <v>47</v>
      </c>
      <c r="C2" s="21" t="s">
        <v>47</v>
      </c>
      <c r="D2" s="4" t="s">
        <v>121</v>
      </c>
      <c r="E2" s="4" t="s">
        <v>103</v>
      </c>
      <c r="F2" s="4" t="s">
        <v>101</v>
      </c>
      <c r="G2" s="3"/>
      <c r="H2" s="3"/>
      <c r="I2" s="3"/>
      <c r="J2" s="3"/>
      <c r="K2" s="3"/>
      <c r="L2" s="3"/>
    </row>
    <row r="3" spans="1:12" x14ac:dyDescent="0.25">
      <c r="A3" t="s">
        <v>8</v>
      </c>
      <c r="B3" t="s">
        <v>8</v>
      </c>
      <c r="C3" t="s">
        <v>48</v>
      </c>
      <c r="D3" s="12" t="s">
        <v>8</v>
      </c>
      <c r="E3" s="12" t="str">
        <f>$D3</f>
        <v>Arbeidskosten</v>
      </c>
      <c r="F3" s="12" t="str">
        <f>$D3</f>
        <v>Arbeidskosten</v>
      </c>
    </row>
    <row r="4" spans="1:12" x14ac:dyDescent="0.25">
      <c r="A4" s="12" t="s">
        <v>82</v>
      </c>
      <c r="B4" t="s">
        <v>8</v>
      </c>
      <c r="C4" t="s">
        <v>48</v>
      </c>
      <c r="D4" s="12" t="s">
        <v>82</v>
      </c>
      <c r="E4" s="12" t="str">
        <f>IFERROR(IF((VLOOKUP(Openstelling_Keuze,Tb_Openstelling[],2,0)=1),IF($D4&lt;&gt;"",$D4,""),IF($D5&lt;&gt;"",$D5,"")),IF($D4&lt;&gt;"",$D4,""))</f>
        <v>Arbeidskosten op basis van IKS</v>
      </c>
      <c r="F4" s="12" t="str">
        <f>IFERROR(IF((VLOOKUP(Openstelling_Keuze,Tb_Openstelling[],2,0)=1),IF($D4&lt;&gt;"",$D4,""),IF($D5&lt;&gt;"",$D5,"")),IF($D4&lt;&gt;"",$D4,""))</f>
        <v>Arbeidskosten op basis van IKS</v>
      </c>
    </row>
    <row r="5" spans="1:12" x14ac:dyDescent="0.25">
      <c r="A5" s="12" t="s">
        <v>5</v>
      </c>
      <c r="B5" t="s">
        <v>8</v>
      </c>
      <c r="C5" t="s">
        <v>49</v>
      </c>
      <c r="D5" s="12" t="s">
        <v>28</v>
      </c>
      <c r="E5" s="12" t="str">
        <f>IFERROR(IF((VLOOKUP(Openstelling_Keuze,Tb_Openstelling[],2,0)=1),IF(D5&lt;&gt;"",D5,""),IF(D6&lt;&gt;"",D6,"")),IF(D5&lt;&gt;"",D5,""))</f>
        <v>Kosten derden exclusief btw</v>
      </c>
      <c r="F5" s="12" t="str">
        <f>IFERROR(IF((VLOOKUP(Openstelling_Keuze,Tb_Openstelling[],2,0)=1),IF(E5&lt;&gt;"",E5,""),IF(E6&lt;&gt;"",E6,"")),IF(E5&lt;&gt;"",E5,""))</f>
        <v>Kosten derden exclusief btw</v>
      </c>
    </row>
    <row r="6" spans="1:12" x14ac:dyDescent="0.25">
      <c r="A6" s="12" t="s">
        <v>28</v>
      </c>
      <c r="B6" s="22" t="s">
        <v>50</v>
      </c>
      <c r="C6" s="23" t="s">
        <v>51</v>
      </c>
      <c r="D6" s="12" t="s">
        <v>27</v>
      </c>
      <c r="E6" s="12" t="str">
        <f>IFERROR(IF((VLOOKUP(Openstelling_Keuze,Tb_Openstelling[],2,0)=1),IF(D6&lt;&gt;"",D6,""),IF(D7&lt;&gt;"",D7,"")),IF(D6&lt;&gt;"",D6,""))</f>
        <v>Niet verrekenbare btw</v>
      </c>
      <c r="F6" s="12" t="str">
        <f>IFERROR(IF((VLOOKUP(Openstelling_Keuze,Tb_Openstelling[],2,0)=1),IF(E6&lt;&gt;"",E6,""),IF(E7&lt;&gt;"",E7,"")),IF(E6&lt;&gt;"",E6,""))</f>
        <v>Niet verrekenbare btw</v>
      </c>
    </row>
    <row r="7" spans="1:12" x14ac:dyDescent="0.25">
      <c r="A7" s="12" t="s">
        <v>27</v>
      </c>
      <c r="B7" s="22" t="s">
        <v>50</v>
      </c>
      <c r="C7" s="23" t="s">
        <v>51</v>
      </c>
      <c r="D7" s="12" t="s">
        <v>11</v>
      </c>
      <c r="E7" s="12" t="str">
        <f>IFERROR(IF((VLOOKUP(Openstelling_Keuze,Tb_Openstelling[],2,0)=1),IF(D7&lt;&gt;"",D7,""),IF(D8&lt;&gt;"",D8,"")),IF(D7&lt;&gt;"",D7,""))</f>
        <v>Grondkosten</v>
      </c>
      <c r="F7" s="12" t="str">
        <f>IFERROR(IF((VLOOKUP(Openstelling_Keuze,Tb_Openstelling[],2,0)=1),IF(E7&lt;&gt;"",E7,""),IF(E8&lt;&gt;"",E8,"")),IF(E7&lt;&gt;"",E7,""))</f>
        <v>Grondkosten</v>
      </c>
    </row>
    <row r="8" spans="1:12" x14ac:dyDescent="0.25">
      <c r="A8" s="12" t="s">
        <v>11</v>
      </c>
      <c r="B8" s="22" t="s">
        <v>50</v>
      </c>
      <c r="C8" s="23" t="s">
        <v>51</v>
      </c>
      <c r="D8" s="12" t="s">
        <v>92</v>
      </c>
      <c r="E8" s="12" t="str">
        <f>IFERROR(IF((VLOOKUP(Openstelling_Keuze,Tb_Openstelling[],2,0)=1),IF(D8&lt;&gt;"",D8,""),IF(D9&lt;&gt;"",D9,"")),IF(D8&lt;&gt;"",D8,""))</f>
        <v>Bijdrage in natura (vrijwilligers)</v>
      </c>
      <c r="F8" s="12" t="str">
        <f>IFERROR(IF((VLOOKUP(Openstelling_Keuze,Tb_Openstelling[],2,0)=1),IF(E8&lt;&gt;"",E8,""),IF(E9&lt;&gt;"",E9,"")),IF(E8&lt;&gt;"",E8,""))</f>
        <v>Bijdrage in natura (vrijwilligers)</v>
      </c>
    </row>
    <row r="9" spans="1:12" ht="14.25" customHeight="1" x14ac:dyDescent="0.25">
      <c r="A9" s="12" t="s">
        <v>93</v>
      </c>
      <c r="B9" s="12" t="s">
        <v>93</v>
      </c>
      <c r="C9" s="23" t="s">
        <v>51</v>
      </c>
      <c r="D9" s="12" t="s">
        <v>93</v>
      </c>
      <c r="E9" s="12" t="str">
        <f>IFERROR(IF((VLOOKUP(Openstelling_Keuze,Tb_Openstelling[],2,0)=1),IF(D9&lt;&gt;"",D9,""),IF(D10&lt;&gt;"",D10,"")),IF(D9&lt;&gt;"",D9,""))</f>
        <v>Bijdrage in natura (overige)</v>
      </c>
      <c r="F9" s="12" t="str">
        <f>IFERROR(IF((VLOOKUP(Openstelling_Keuze,Tb_Openstelling[],2,0)=1),IF(E9&lt;&gt;"",E9,""),IF(E10&lt;&gt;"",E10,"")),IF(E9&lt;&gt;"",E9,""))</f>
        <v>Bijdrage in natura (overige)</v>
      </c>
    </row>
    <row r="10" spans="1:12" x14ac:dyDescent="0.25">
      <c r="A10" s="12" t="s">
        <v>92</v>
      </c>
      <c r="B10" s="12" t="s">
        <v>92</v>
      </c>
      <c r="C10" t="s">
        <v>49</v>
      </c>
      <c r="D10" s="12" t="s">
        <v>3</v>
      </c>
      <c r="E10" s="12" t="str">
        <f>IFERROR(IF((VLOOKUP(Openstelling_Keuze,Tb_Openstelling[],2,0)=1),IF(D10&lt;&gt;"",D10,""),IF(D11&lt;&gt;"",D11,"")),IF(D10&lt;&gt;"",D10,""))</f>
        <v>Afschrijvingskosten</v>
      </c>
      <c r="F10" s="12" t="str">
        <f>IFERROR(IF((VLOOKUP(Openstelling_Keuze,Tb_Openstelling[],2,0)=1),IF(E10&lt;&gt;"",E10,""),IF(E11&lt;&gt;"",E11,"")),IF(E10&lt;&gt;"",E10,""))</f>
        <v>Afschrijvingskosten</v>
      </c>
    </row>
    <row r="11" spans="1:12" x14ac:dyDescent="0.25">
      <c r="A11" s="12" t="s">
        <v>3</v>
      </c>
      <c r="B11" s="12" t="s">
        <v>3</v>
      </c>
      <c r="C11" s="23" t="s">
        <v>51</v>
      </c>
      <c r="D11" s="12"/>
      <c r="E11" s="12" t="str">
        <f>IFERROR(IF((VLOOKUP(Openstelling_Keuze,Tb_Openstelling[],2,0)=1),IF(D11&lt;&gt;"",D11,""),IF(D12&lt;&gt;"",D12,"")),IF(D11&lt;&gt;"",D11,""))</f>
        <v/>
      </c>
      <c r="F11" s="12" t="str">
        <f>IFERROR(IF((VLOOKUP(Openstelling_Keuze,Tb_Openstelling[],2,0)=1),IF(E11&lt;&gt;"",E11,""),IF(E12&lt;&gt;"",E12,"")),IF(E11&lt;&gt;"",E11,""))</f>
        <v/>
      </c>
    </row>
    <row r="12" spans="1:12" x14ac:dyDescent="0.25">
      <c r="A12" t="str">
        <f>'Vast tarief'!B5</f>
        <v>Adviseur</v>
      </c>
      <c r="B12" t="s">
        <v>8</v>
      </c>
      <c r="C12" t="s">
        <v>49</v>
      </c>
      <c r="D12" s="12"/>
      <c r="E12" s="12" t="str">
        <f>IFERROR(IF((VLOOKUP(Openstelling_Keuze,Tb_Openstelling[],2,0)=1),IF(D12&lt;&gt;"",D12,""),IF(D13&lt;&gt;"",D13,"")),IF(D12&lt;&gt;"",D12,""))</f>
        <v/>
      </c>
    </row>
    <row r="13" spans="1:12" x14ac:dyDescent="0.25">
      <c r="A13" t="str">
        <f>'Vast tarief'!B6</f>
        <v>Projectleider/Expert</v>
      </c>
      <c r="B13" t="s">
        <v>8</v>
      </c>
      <c r="C13" t="s">
        <v>49</v>
      </c>
      <c r="E13" s="12" t="str">
        <f>IFERROR(IF((VLOOKUP(Openstelling_Keuze,Tb_Openstelling[],2,0)=1),IF(D13&lt;&gt;"",D13,""),IF(D14&lt;&gt;"",D14,"")),IF(D13&lt;&gt;"",D13,""))</f>
        <v/>
      </c>
    </row>
    <row r="14" spans="1:12" x14ac:dyDescent="0.25">
      <c r="A14" t="str">
        <f>'Vast tarief'!B7</f>
        <v>Projectmedewerker</v>
      </c>
      <c r="B14" t="s">
        <v>8</v>
      </c>
      <c r="C14" t="s">
        <v>49</v>
      </c>
      <c r="E14" s="12" t="str">
        <f>IFERROR(IF((VLOOKUP(Openstelling_Keuze,Tb_Openstelling[],2,0)=1),IF(D14&lt;&gt;"",D14,""),IF(D15&lt;&gt;"",D15,"")),IF(D14&lt;&gt;"",D14,""))</f>
        <v/>
      </c>
    </row>
    <row r="15" spans="1:12" x14ac:dyDescent="0.25">
      <c r="A15" t="str">
        <f>'Vast tarief'!B8</f>
        <v>Landbouwer</v>
      </c>
      <c r="B15" t="s">
        <v>8</v>
      </c>
      <c r="C15" t="s">
        <v>49</v>
      </c>
      <c r="E15" s="12" t="str">
        <f>IFERROR(IF((VLOOKUP(Openstelling_Keuze,Tb_Openstelling[],2,0)=1),IF(D15&lt;&gt;"",D15,""),IF(#REF!&lt;&gt;"",#REF!,"")),IF(D15&lt;&gt;"",D15,""))</f>
        <v/>
      </c>
    </row>
    <row r="16" spans="1:12" x14ac:dyDescent="0.25">
      <c r="A16" t="s">
        <v>220</v>
      </c>
      <c r="C16" t="s">
        <v>49</v>
      </c>
    </row>
    <row r="17" spans="1:12" x14ac:dyDescent="0.25">
      <c r="A17" t="s">
        <v>230</v>
      </c>
      <c r="C17" t="s">
        <v>49</v>
      </c>
    </row>
    <row r="18" spans="1:12" x14ac:dyDescent="0.25">
      <c r="A18" t="s">
        <v>50</v>
      </c>
      <c r="C18" t="s">
        <v>51</v>
      </c>
    </row>
    <row r="20" spans="1:12" x14ac:dyDescent="0.25">
      <c r="A20" s="58" t="s">
        <v>102</v>
      </c>
      <c r="B20" s="58" t="s">
        <v>122</v>
      </c>
      <c r="C20" s="58" t="s">
        <v>123</v>
      </c>
      <c r="D20" s="58" t="s">
        <v>124</v>
      </c>
      <c r="E20" s="58" t="s">
        <v>125</v>
      </c>
      <c r="F20" s="58" t="s">
        <v>126</v>
      </c>
      <c r="G20" s="58" t="s">
        <v>127</v>
      </c>
      <c r="H20" s="58" t="s">
        <v>128</v>
      </c>
      <c r="I20" s="58" t="s">
        <v>129</v>
      </c>
      <c r="J20" s="58" t="s">
        <v>217</v>
      </c>
      <c r="K20" s="58" t="s">
        <v>218</v>
      </c>
      <c r="L20" s="58" t="s">
        <v>219</v>
      </c>
    </row>
    <row r="21" spans="1:12" x14ac:dyDescent="0.25">
      <c r="A21" s="88" cm="1">
        <f t="array" aca="1" ref="A21" ca="1">OFFSET(Lijsten!$AJ$1,1,1,IF(COUNTIF(Lijsten!$AJ$1:$AJ$100,"&lt;&gt;"&amp;"")&gt;1,COUNTIF(Lijsten!$AJ$1:$AJ$100,"&lt;&gt;"&amp;"")-1,COUNTIF(Lijsten!$AJ$1:$AJ$100,"&lt;&gt;"&amp;"")))</f>
        <v>0</v>
      </c>
      <c r="B21" s="88" t="str" cm="1">
        <f t="array" aca="1" ref="B21" ca="1">IFERROR(_xlfn._xlws.SORT(_xlfn._xlws.FILTER(OFFSET(Lijsten!$BN:$BX,MATCH(A21,Lijsten!AK:AK,0)-1,,1),OFFSET(Lijsten!$BN:$BX,MATCH(A21,Lijsten!AK:AK,0)-1,,1)&lt;&gt;""),1,,1),"")</f>
        <v/>
      </c>
      <c r="C21" s="88"/>
      <c r="D21" s="88"/>
      <c r="E21" s="88"/>
      <c r="F21" s="88"/>
      <c r="G21" s="88"/>
      <c r="H21" s="88"/>
      <c r="I21" s="88"/>
      <c r="J21" s="88"/>
      <c r="K21" s="88"/>
      <c r="L21" s="88"/>
    </row>
    <row r="22" spans="1:12" x14ac:dyDescent="0.25">
      <c r="A22" s="88"/>
      <c r="B22" s="88" t="str" cm="1">
        <f t="array" aca="1" ref="B22" ca="1">IFERROR(_xlfn._xlws.SORT(_xlfn._xlws.FILTER(OFFSET(Lijsten!$BN:$BX,MATCH(A22,Lijsten!AK:AK,0)-1,,1),OFFSET(Lijsten!$BN:$BX,MATCH(A22,Lijsten!AK:AK,0)-1,,1)&lt;&gt;""),1,,1),"")</f>
        <v/>
      </c>
      <c r="C22" s="88"/>
      <c r="D22" s="88"/>
      <c r="E22" s="88"/>
      <c r="F22" s="88"/>
      <c r="G22" s="88"/>
      <c r="H22" s="88"/>
      <c r="I22" s="88"/>
      <c r="J22" s="88"/>
      <c r="K22" s="88"/>
      <c r="L22" s="88"/>
    </row>
    <row r="23" spans="1:12" x14ac:dyDescent="0.25">
      <c r="A23" s="88"/>
      <c r="B23" s="88" t="str" cm="1">
        <f t="array" aca="1" ref="B23" ca="1">IFERROR(_xlfn._xlws.SORT(_xlfn._xlws.FILTER(OFFSET(Lijsten!$BN:$BX,MATCH(A23,Lijsten!AK:AK,0)-1,,1),OFFSET(Lijsten!$BN:$BX,MATCH(A23,Lijsten!AK:AK,0)-1,,1)&lt;&gt;""),1,,1),"")</f>
        <v/>
      </c>
      <c r="C23" s="88"/>
      <c r="D23" s="88"/>
      <c r="E23" s="88"/>
      <c r="F23" s="88"/>
      <c r="G23" s="88"/>
      <c r="H23" s="88"/>
      <c r="I23" s="88"/>
      <c r="J23" s="88"/>
      <c r="K23" s="88"/>
      <c r="L23" s="88"/>
    </row>
    <row r="24" spans="1:12" x14ac:dyDescent="0.25">
      <c r="A24" s="88"/>
      <c r="B24" s="88" t="str" cm="1">
        <f t="array" aca="1" ref="B24" ca="1">IFERROR(_xlfn._xlws.SORT(_xlfn._xlws.FILTER(OFFSET(Lijsten!$BN:$BX,MATCH(A24,Lijsten!AK:AK,0)-1,,1),OFFSET(Lijsten!$BN:$BX,MATCH(A24,Lijsten!AK:AK,0)-1,,1)&lt;&gt;""),1,,1),"")</f>
        <v/>
      </c>
      <c r="C24" s="88"/>
      <c r="D24" s="88"/>
      <c r="E24" s="88"/>
      <c r="F24" s="88"/>
      <c r="G24" s="88"/>
      <c r="H24" s="88"/>
      <c r="I24" s="88"/>
      <c r="J24" s="88"/>
      <c r="K24" s="88"/>
      <c r="L24" s="88"/>
    </row>
    <row r="25" spans="1:12" x14ac:dyDescent="0.25">
      <c r="A25" s="88"/>
      <c r="B25" s="88" t="str" cm="1">
        <f t="array" aca="1" ref="B25" ca="1">IFERROR(_xlfn._xlws.SORT(_xlfn._xlws.FILTER(OFFSET(Lijsten!$BN:$BX,MATCH(A25,Lijsten!AK:AK,0)-1,,1),OFFSET(Lijsten!$BN:$BX,MATCH(A25,Lijsten!AK:AK,0)-1,,1)&lt;&gt;""),1,,1),"")</f>
        <v/>
      </c>
      <c r="C25" s="88"/>
      <c r="D25" s="88"/>
      <c r="E25" s="88"/>
      <c r="F25" s="88"/>
      <c r="G25" s="88"/>
      <c r="H25" s="88"/>
      <c r="I25" s="88"/>
      <c r="J25" s="88"/>
      <c r="K25" s="88"/>
      <c r="L25" s="88"/>
    </row>
    <row r="26" spans="1:12" x14ac:dyDescent="0.25">
      <c r="A26" s="88"/>
      <c r="B26" s="88" t="str" cm="1">
        <f t="array" aca="1" ref="B26" ca="1">IFERROR(_xlfn._xlws.SORT(_xlfn._xlws.FILTER(OFFSET(Lijsten!$BN:$BX,MATCH(A26,Lijsten!AK:AK,0)-1,,1),OFFSET(Lijsten!$BN:$BX,MATCH(A26,Lijsten!AK:AK,0)-1,,1)&lt;&gt;""),1,,1),"")</f>
        <v/>
      </c>
      <c r="C26" s="88"/>
      <c r="D26" s="88"/>
      <c r="E26" s="88"/>
      <c r="F26" s="88"/>
      <c r="G26" s="88"/>
      <c r="H26" s="88"/>
      <c r="I26" s="88"/>
      <c r="J26" s="88"/>
      <c r="K26" s="88"/>
      <c r="L26" s="88"/>
    </row>
    <row r="27" spans="1:12" x14ac:dyDescent="0.25">
      <c r="A27" s="88"/>
      <c r="B27" s="88" t="str" cm="1">
        <f t="array" aca="1" ref="B27" ca="1">IFERROR(_xlfn._xlws.SORT(_xlfn._xlws.FILTER(OFFSET(Lijsten!$BN:$BX,MATCH(A27,Lijsten!AK:AK,0)-1,,1),OFFSET(Lijsten!$BN:$BX,MATCH(A27,Lijsten!AK:AK,0)-1,,1)&lt;&gt;""),1,,1),"")</f>
        <v/>
      </c>
      <c r="C27" s="88"/>
      <c r="D27" s="88"/>
      <c r="E27" s="88"/>
      <c r="F27" s="88"/>
      <c r="G27" s="88"/>
      <c r="H27" s="88"/>
      <c r="I27" s="88"/>
      <c r="J27" s="88"/>
      <c r="K27" s="88"/>
      <c r="L27" s="88"/>
    </row>
    <row r="28" spans="1:12" x14ac:dyDescent="0.25">
      <c r="A28" s="88"/>
      <c r="B28" s="88" t="str" cm="1">
        <f t="array" aca="1" ref="B28" ca="1">IFERROR(_xlfn._xlws.SORT(_xlfn._xlws.FILTER(OFFSET(Lijsten!$BN:$BX,MATCH(A28,Lijsten!AK:AK,0)-1,,1),OFFSET(Lijsten!$BN:$BX,MATCH(A28,Lijsten!AK:AK,0)-1,,1)&lt;&gt;""),1,,1),"")</f>
        <v/>
      </c>
      <c r="C28" s="88"/>
      <c r="D28" s="88"/>
      <c r="E28" s="88"/>
      <c r="F28" s="88"/>
      <c r="G28" s="88"/>
      <c r="H28" s="88"/>
      <c r="I28" s="88"/>
      <c r="J28" s="88"/>
      <c r="K28" s="88"/>
      <c r="L28" s="88"/>
    </row>
    <row r="29" spans="1:12" x14ac:dyDescent="0.25">
      <c r="A29" s="88"/>
      <c r="B29" s="88" t="str" cm="1">
        <f t="array" aca="1" ref="B29" ca="1">IFERROR(_xlfn._xlws.SORT(_xlfn._xlws.FILTER(OFFSET(Lijsten!$BN:$BX,MATCH(A29,Lijsten!AK:AK,0)-1,,1),OFFSET(Lijsten!$BN:$BX,MATCH(A29,Lijsten!AK:AK,0)-1,,1)&lt;&gt;""),1,,1),"")</f>
        <v/>
      </c>
      <c r="C29" s="88"/>
      <c r="D29" s="88"/>
      <c r="E29" s="88"/>
      <c r="F29" s="88"/>
      <c r="G29" s="88"/>
      <c r="H29" s="88"/>
      <c r="I29" s="88"/>
      <c r="J29" s="88"/>
      <c r="K29" s="88"/>
      <c r="L29" s="88"/>
    </row>
    <row r="30" spans="1:12" x14ac:dyDescent="0.25">
      <c r="A30" s="88"/>
      <c r="B30" s="88" t="str" cm="1">
        <f t="array" aca="1" ref="B30" ca="1">IFERROR(_xlfn._xlws.SORT(_xlfn._xlws.FILTER(OFFSET(Lijsten!$BN:$BX,MATCH(A30,Lijsten!AK:AK,0)-1,,1),OFFSET(Lijsten!$BN:$BX,MATCH(A30,Lijsten!AK:AK,0)-1,,1)&lt;&gt;""),1,,1),"")</f>
        <v/>
      </c>
      <c r="C30" s="88"/>
      <c r="D30" s="88"/>
      <c r="E30" s="88"/>
      <c r="F30" s="88"/>
      <c r="G30" s="88"/>
      <c r="H30" s="88"/>
      <c r="I30" s="88"/>
      <c r="J30" s="88"/>
      <c r="K30" s="88"/>
      <c r="L30" s="88"/>
    </row>
    <row r="31" spans="1:12" x14ac:dyDescent="0.25">
      <c r="A31" s="88"/>
      <c r="B31" s="88" t="str" cm="1">
        <f t="array" aca="1" ref="B31" ca="1">IFERROR(_xlfn._xlws.SORT(_xlfn._xlws.FILTER(OFFSET(Lijsten!$BN:$BX,MATCH(A31,Lijsten!AK:AK,0)-1,,1),OFFSET(Lijsten!$BN:$BX,MATCH(A31,Lijsten!AK:AK,0)-1,,1)&lt;&gt;""),1,,1),"")</f>
        <v/>
      </c>
      <c r="C31" s="88"/>
      <c r="D31" s="88"/>
      <c r="E31" s="88"/>
      <c r="F31" s="88"/>
      <c r="G31" s="88"/>
      <c r="H31" s="88"/>
      <c r="I31" s="88"/>
      <c r="J31" s="88"/>
      <c r="K31" s="88"/>
      <c r="L31" s="88"/>
    </row>
    <row r="32" spans="1:12" x14ac:dyDescent="0.25">
      <c r="A32" s="88"/>
      <c r="B32" s="88" t="str" cm="1">
        <f t="array" aca="1" ref="B32" ca="1">IFERROR(_xlfn._xlws.SORT(_xlfn._xlws.FILTER(OFFSET(Lijsten!$BN:$BX,MATCH(A32,Lijsten!AK:AK,0)-1,,1),OFFSET(Lijsten!$BN:$BX,MATCH(A32,Lijsten!AK:AK,0)-1,,1)&lt;&gt;""),1,,1),"")</f>
        <v/>
      </c>
      <c r="C32" s="88"/>
      <c r="D32" s="88"/>
      <c r="E32" s="88"/>
      <c r="F32" s="88"/>
      <c r="G32" s="88"/>
      <c r="H32" s="88"/>
      <c r="I32" s="88"/>
      <c r="J32" s="88"/>
      <c r="K32" s="88"/>
      <c r="L32" s="88"/>
    </row>
    <row r="34" spans="1:12" x14ac:dyDescent="0.25">
      <c r="A34" s="58" t="s">
        <v>172</v>
      </c>
      <c r="B34" s="58" t="s">
        <v>122</v>
      </c>
      <c r="C34" s="58" t="s">
        <v>123</v>
      </c>
      <c r="D34" s="58" t="s">
        <v>124</v>
      </c>
      <c r="E34" s="58" t="s">
        <v>125</v>
      </c>
      <c r="F34" s="58" t="s">
        <v>126</v>
      </c>
      <c r="G34" s="58" t="s">
        <v>127</v>
      </c>
      <c r="H34" s="58" t="s">
        <v>128</v>
      </c>
      <c r="I34" s="58" t="s">
        <v>129</v>
      </c>
      <c r="J34" s="58" t="s">
        <v>217</v>
      </c>
      <c r="K34" s="58" t="s">
        <v>218</v>
      </c>
      <c r="L34" s="58" t="s">
        <v>219</v>
      </c>
    </row>
    <row r="35" spans="1:12" x14ac:dyDescent="0.25">
      <c r="A35" s="88" cm="1">
        <f t="array" aca="1" ref="A35" ca="1">OFFSET(Lijsten!$AJ$1,1,1,IF(COUNTIF(Lijsten!$AJ$1:$AJ$100,"&lt;&gt;"&amp;"")&gt;1,COUNTIF(Lijsten!$AJ$1:$AJ$100,"&lt;&gt;"&amp;"")-1,COUNTIF(Lijsten!$AJ$1:$AJ$100,"&lt;&gt;"&amp;"")))</f>
        <v>0</v>
      </c>
      <c r="B35" s="88" t="str" cm="1">
        <f t="array" aca="1" ref="B35" ca="1">TRANSPOSE(_xlfn.UNIQUE(TRANSPOSE(B49:L49)))</f>
        <v/>
      </c>
      <c r="C35" s="88"/>
      <c r="D35" s="88"/>
      <c r="E35" s="88"/>
      <c r="F35" s="88"/>
      <c r="G35" s="88"/>
      <c r="H35" s="88"/>
      <c r="I35" s="88"/>
      <c r="J35" s="88"/>
      <c r="K35" s="88"/>
      <c r="L35" s="88"/>
    </row>
    <row r="36" spans="1:12" x14ac:dyDescent="0.25">
      <c r="A36" s="88"/>
      <c r="B36" s="88" t="str" cm="1">
        <f t="array" aca="1" ref="B36" ca="1">TRANSPOSE(_xlfn.UNIQUE(TRANSPOSE(B50:L50)))</f>
        <v/>
      </c>
      <c r="C36" s="88"/>
      <c r="D36" s="88"/>
      <c r="E36" s="88"/>
      <c r="F36" s="88"/>
      <c r="G36" s="88"/>
      <c r="H36" s="88"/>
      <c r="I36" s="88"/>
      <c r="J36" s="88"/>
      <c r="K36" s="88"/>
      <c r="L36" s="88"/>
    </row>
    <row r="37" spans="1:12" x14ac:dyDescent="0.25">
      <c r="A37" s="88"/>
      <c r="B37" s="88" t="str" cm="1">
        <f t="array" aca="1" ref="B37" ca="1">TRANSPOSE(_xlfn.UNIQUE(TRANSPOSE(B51:L51)))</f>
        <v/>
      </c>
      <c r="C37" s="88"/>
      <c r="D37" s="88"/>
      <c r="E37" s="88"/>
      <c r="F37" s="88"/>
      <c r="G37" s="88"/>
      <c r="H37" s="88"/>
      <c r="I37" s="88"/>
      <c r="J37" s="88"/>
      <c r="K37" s="88"/>
      <c r="L37" s="88"/>
    </row>
    <row r="38" spans="1:12" x14ac:dyDescent="0.25">
      <c r="A38" s="88"/>
      <c r="B38" s="88" t="str" cm="1">
        <f t="array" aca="1" ref="B38" ca="1">TRANSPOSE(_xlfn.UNIQUE(TRANSPOSE(B52:L52)))</f>
        <v/>
      </c>
      <c r="C38" s="88"/>
      <c r="D38" s="88"/>
      <c r="E38" s="88"/>
      <c r="F38" s="88"/>
      <c r="G38" s="88"/>
      <c r="H38" s="88"/>
      <c r="I38" s="88"/>
      <c r="J38" s="88"/>
      <c r="K38" s="88"/>
      <c r="L38" s="88"/>
    </row>
    <row r="39" spans="1:12" x14ac:dyDescent="0.25">
      <c r="A39" s="88"/>
      <c r="B39" s="88" t="str" cm="1">
        <f t="array" aca="1" ref="B39" ca="1">TRANSPOSE(_xlfn.UNIQUE(TRANSPOSE(B53:L53)))</f>
        <v/>
      </c>
      <c r="C39" s="88"/>
      <c r="D39" s="88"/>
      <c r="E39" s="88"/>
      <c r="F39" s="88"/>
      <c r="G39" s="88"/>
      <c r="H39" s="88"/>
      <c r="I39" s="88"/>
      <c r="J39" s="88"/>
      <c r="K39" s="88"/>
      <c r="L39" s="88"/>
    </row>
    <row r="40" spans="1:12" x14ac:dyDescent="0.25">
      <c r="A40" s="88"/>
      <c r="B40" s="88" t="str" cm="1">
        <f t="array" aca="1" ref="B40" ca="1">TRANSPOSE(_xlfn.UNIQUE(TRANSPOSE(B54:L54)))</f>
        <v/>
      </c>
      <c r="C40" s="88"/>
      <c r="D40" s="88"/>
      <c r="E40" s="88"/>
      <c r="F40" s="88"/>
      <c r="G40" s="88"/>
      <c r="H40" s="88"/>
      <c r="I40" s="88"/>
      <c r="J40" s="88"/>
      <c r="K40" s="88"/>
      <c r="L40" s="88"/>
    </row>
    <row r="41" spans="1:12" x14ac:dyDescent="0.25">
      <c r="A41" s="88"/>
      <c r="B41" s="88" t="str" cm="1">
        <f t="array" aca="1" ref="B41" ca="1">TRANSPOSE(_xlfn.UNIQUE(TRANSPOSE(B55:L55)))</f>
        <v/>
      </c>
      <c r="C41" s="88"/>
      <c r="D41" s="88"/>
      <c r="E41" s="88"/>
      <c r="F41" s="88"/>
      <c r="G41" s="88"/>
      <c r="H41" s="88"/>
      <c r="I41" s="88"/>
      <c r="J41" s="88"/>
      <c r="K41" s="88"/>
      <c r="L41" s="88"/>
    </row>
    <row r="42" spans="1:12" x14ac:dyDescent="0.25">
      <c r="A42" s="88"/>
      <c r="B42" s="88" t="str" cm="1">
        <f t="array" aca="1" ref="B42" ca="1">TRANSPOSE(_xlfn.UNIQUE(TRANSPOSE(B56:L56)))</f>
        <v/>
      </c>
      <c r="C42" s="88"/>
      <c r="D42" s="88"/>
      <c r="E42" s="88"/>
      <c r="F42" s="88"/>
      <c r="G42" s="88"/>
      <c r="H42" s="88"/>
      <c r="I42" s="88"/>
      <c r="J42" s="88"/>
      <c r="K42" s="88"/>
      <c r="L42" s="88"/>
    </row>
    <row r="43" spans="1:12" x14ac:dyDescent="0.25">
      <c r="A43" s="88"/>
      <c r="B43" s="88" t="str" cm="1">
        <f t="array" aca="1" ref="B43" ca="1">TRANSPOSE(_xlfn.UNIQUE(TRANSPOSE(B57:L57)))</f>
        <v/>
      </c>
      <c r="C43" s="88"/>
      <c r="D43" s="88"/>
      <c r="E43" s="88"/>
      <c r="F43" s="88"/>
      <c r="G43" s="88"/>
      <c r="H43" s="88"/>
      <c r="I43" s="88"/>
      <c r="J43" s="88"/>
      <c r="K43" s="88"/>
      <c r="L43" s="88"/>
    </row>
    <row r="44" spans="1:12" x14ac:dyDescent="0.25">
      <c r="A44" s="88"/>
      <c r="B44" s="88" t="str" cm="1">
        <f t="array" aca="1" ref="B44" ca="1">TRANSPOSE(_xlfn.UNIQUE(TRANSPOSE(B58:L58)))</f>
        <v/>
      </c>
      <c r="C44" s="88"/>
      <c r="D44" s="88"/>
      <c r="E44" s="88"/>
      <c r="F44" s="88"/>
      <c r="G44" s="88"/>
      <c r="H44" s="88"/>
      <c r="I44" s="88"/>
      <c r="J44" s="88"/>
      <c r="K44" s="88"/>
      <c r="L44" s="88"/>
    </row>
    <row r="45" spans="1:12" x14ac:dyDescent="0.25">
      <c r="A45" s="88"/>
      <c r="B45" s="88" t="str" cm="1">
        <f t="array" aca="1" ref="B45" ca="1">TRANSPOSE(_xlfn.UNIQUE(TRANSPOSE(B59:L59)))</f>
        <v/>
      </c>
      <c r="C45" s="88"/>
      <c r="D45" s="88"/>
      <c r="E45" s="88"/>
      <c r="F45" s="88"/>
      <c r="G45" s="88"/>
      <c r="H45" s="88"/>
      <c r="I45" s="88"/>
      <c r="J45" s="88"/>
      <c r="K45" s="88"/>
      <c r="L45" s="88"/>
    </row>
    <row r="46" spans="1:12" x14ac:dyDescent="0.25">
      <c r="A46" s="88"/>
      <c r="B46" s="88" t="str" cm="1">
        <f t="array" aca="1" ref="B46" ca="1">TRANSPOSE(_xlfn.UNIQUE(TRANSPOSE(B60:L60)))</f>
        <v/>
      </c>
      <c r="C46" s="88"/>
      <c r="D46" s="88"/>
      <c r="E46" s="88"/>
      <c r="F46" s="88"/>
      <c r="G46" s="88"/>
      <c r="H46" s="88"/>
      <c r="I46" s="88"/>
      <c r="J46" s="88"/>
      <c r="K46" s="88"/>
      <c r="L46" s="88"/>
    </row>
    <row r="48" spans="1:12" x14ac:dyDescent="0.25">
      <c r="A48" s="58" t="s">
        <v>173</v>
      </c>
      <c r="B48" s="58" t="s">
        <v>122</v>
      </c>
      <c r="C48" s="58" t="s">
        <v>123</v>
      </c>
      <c r="D48" s="58" t="s">
        <v>124</v>
      </c>
      <c r="E48" s="58" t="s">
        <v>125</v>
      </c>
      <c r="F48" s="58" t="s">
        <v>126</v>
      </c>
      <c r="G48" s="58" t="s">
        <v>127</v>
      </c>
      <c r="H48" s="58" t="s">
        <v>128</v>
      </c>
      <c r="I48" s="58" t="s">
        <v>129</v>
      </c>
      <c r="J48" s="58" t="s">
        <v>217</v>
      </c>
      <c r="K48" s="58" t="s">
        <v>218</v>
      </c>
      <c r="L48" s="58" t="s">
        <v>219</v>
      </c>
    </row>
    <row r="49" spans="1:12" x14ac:dyDescent="0.25">
      <c r="A49" s="88" cm="1">
        <f t="array" aca="1" ref="A49" ca="1">OFFSET(Lijsten!$AJ$1,1,1,IF(COUNTIF(Lijsten!$AJ$1:$AJ$100,"&lt;&gt;"&amp;"")&gt;1,COUNTIF(Lijsten!$AJ$1:$AJ$100,"&lt;&gt;"&amp;"")-1,COUNTIF(Lijsten!$AJ$1:$AJ$100,"&lt;&gt;"&amp;"")))</f>
        <v>0</v>
      </c>
      <c r="B49" s="88" t="str">
        <f ca="1">IF(AND(B21&lt;&gt;"",B21&lt;&gt;0),VLOOKUP(B21,Tb_ProjectKosten[],4,0),"")</f>
        <v/>
      </c>
      <c r="C49" s="88" t="str">
        <f>IF(AND(C21&lt;&gt;"",C21&lt;&gt;0),VLOOKUP(C21,Tb_ProjectKosten[],4,0),"")</f>
        <v/>
      </c>
      <c r="D49" s="88" t="str">
        <f>IF(AND(D21&lt;&gt;"",D21&lt;&gt;0),VLOOKUP(D21,Tb_ProjectKosten[],4,0),"")</f>
        <v/>
      </c>
      <c r="E49" s="88" t="str">
        <f>IF(AND(E21&lt;&gt;"",E21&lt;&gt;0),VLOOKUP(E21,Tb_ProjectKosten[],4,0),"")</f>
        <v/>
      </c>
      <c r="F49" s="88" t="str">
        <f>IF(AND(F21&lt;&gt;"",F21&lt;&gt;0),VLOOKUP(F21,Tb_ProjectKosten[],4,0),"")</f>
        <v/>
      </c>
      <c r="G49" s="88" t="str">
        <f>IF(AND(G21&lt;&gt;"",G21&lt;&gt;0),VLOOKUP(G21,Tb_ProjectKosten[],4,0),"")</f>
        <v/>
      </c>
      <c r="H49" s="88" t="str">
        <f>IF(AND(H21&lt;&gt;"",H21&lt;&gt;0),VLOOKUP(H21,Tb_ProjectKosten[],4,0),"")</f>
        <v/>
      </c>
      <c r="I49" s="88" t="str">
        <f>IF(AND(I21&lt;&gt;"",I21&lt;&gt;0),VLOOKUP(I21,Tb_ProjectKosten[],4,0),"")</f>
        <v/>
      </c>
      <c r="J49" s="88" t="str">
        <f>IF(AND(J21&lt;&gt;"",J21&lt;&gt;0),VLOOKUP(J21,Tb_ProjectKosten[],4,0),"")</f>
        <v/>
      </c>
      <c r="K49" s="88" t="str">
        <f>IF(AND(K21&lt;&gt;"",K21&lt;&gt;0),VLOOKUP(K21,Tb_ProjectKosten[],4,0),"")</f>
        <v/>
      </c>
      <c r="L49" s="88" t="str">
        <f>IF(AND(L21&lt;&gt;"",L21&lt;&gt;0),VLOOKUP(L21,Tb_ProjectKosten[],4,0),"")</f>
        <v/>
      </c>
    </row>
    <row r="50" spans="1:12" x14ac:dyDescent="0.25">
      <c r="A50" s="88"/>
      <c r="B50" s="88" t="str">
        <f ca="1">IF(AND(B22&lt;&gt;"",B22&lt;&gt;0),VLOOKUP(B22,Tb_ProjectKosten[],4,0),"")</f>
        <v/>
      </c>
      <c r="C50" s="88" t="str">
        <f>IF(AND(C22&lt;&gt;"",C22&lt;&gt;0),VLOOKUP(C22,Tb_ProjectKosten[],4,0),"")</f>
        <v/>
      </c>
      <c r="D50" s="88" t="str">
        <f>IF(AND(D22&lt;&gt;"",D22&lt;&gt;0),VLOOKUP(D22,Tb_ProjectKosten[],4,0),"")</f>
        <v/>
      </c>
      <c r="E50" s="88" t="str">
        <f>IF(AND(E22&lt;&gt;"",E22&lt;&gt;0),VLOOKUP(E22,Tb_ProjectKosten[],4,0),"")</f>
        <v/>
      </c>
      <c r="F50" s="88" t="str">
        <f>IF(AND(F22&lt;&gt;"",F22&lt;&gt;0),VLOOKUP(F22,Tb_ProjectKosten[],4,0),"")</f>
        <v/>
      </c>
      <c r="G50" s="88" t="str">
        <f>IF(AND(G22&lt;&gt;"",G22&lt;&gt;0),VLOOKUP(G22,Tb_ProjectKosten[],4,0),"")</f>
        <v/>
      </c>
      <c r="H50" s="88" t="str">
        <f>IF(AND(H22&lt;&gt;"",H22&lt;&gt;0),VLOOKUP(H22,Tb_ProjectKosten[],4,0),"")</f>
        <v/>
      </c>
      <c r="I50" s="88" t="str">
        <f>IF(AND(I22&lt;&gt;"",I22&lt;&gt;0),VLOOKUP(I22,Tb_ProjectKosten[],4,0),"")</f>
        <v/>
      </c>
      <c r="J50" s="88" t="str">
        <f>IF(AND(J22&lt;&gt;"",J22&lt;&gt;0),VLOOKUP(J22,Tb_ProjectKosten[],4,0),"")</f>
        <v/>
      </c>
      <c r="K50" s="88" t="str">
        <f>IF(AND(K22&lt;&gt;"",K22&lt;&gt;0),VLOOKUP(K22,Tb_ProjectKosten[],4,0),"")</f>
        <v/>
      </c>
      <c r="L50" s="88" t="str">
        <f>IF(AND(L22&lt;&gt;"",L22&lt;&gt;0),VLOOKUP(L22,Tb_ProjectKosten[],4,0),"")</f>
        <v/>
      </c>
    </row>
    <row r="51" spans="1:12" x14ac:dyDescent="0.25">
      <c r="A51" s="88"/>
      <c r="B51" s="88" t="str">
        <f ca="1">IF(AND(B23&lt;&gt;"",B23&lt;&gt;0),VLOOKUP(B23,Tb_ProjectKosten[],4,0),"")</f>
        <v/>
      </c>
      <c r="C51" s="88" t="str">
        <f>IF(AND(C23&lt;&gt;"",C23&lt;&gt;0),VLOOKUP(C23,Tb_ProjectKosten[],4,0),"")</f>
        <v/>
      </c>
      <c r="D51" s="88" t="str">
        <f>IF(AND(D23&lt;&gt;"",D23&lt;&gt;0),VLOOKUP(D23,Tb_ProjectKosten[],4,0),"")</f>
        <v/>
      </c>
      <c r="E51" s="88" t="str">
        <f>IF(AND(E23&lt;&gt;"",E23&lt;&gt;0),VLOOKUP(E23,Tb_ProjectKosten[],4,0),"")</f>
        <v/>
      </c>
      <c r="F51" s="88" t="str">
        <f>IF(AND(F23&lt;&gt;"",F23&lt;&gt;0),VLOOKUP(F23,Tb_ProjectKosten[],4,0),"")</f>
        <v/>
      </c>
      <c r="G51" s="88" t="str">
        <f>IF(AND(G23&lt;&gt;"",G23&lt;&gt;0),VLOOKUP(G23,Tb_ProjectKosten[],4,0),"")</f>
        <v/>
      </c>
      <c r="H51" s="88" t="str">
        <f>IF(AND(H23&lt;&gt;"",H23&lt;&gt;0),VLOOKUP(H23,Tb_ProjectKosten[],4,0),"")</f>
        <v/>
      </c>
      <c r="I51" s="88" t="str">
        <f>IF(AND(I23&lt;&gt;"",I23&lt;&gt;0),VLOOKUP(I23,Tb_ProjectKosten[],4,0),"")</f>
        <v/>
      </c>
      <c r="J51" s="88" t="str">
        <f>IF(AND(J23&lt;&gt;"",J23&lt;&gt;0),VLOOKUP(J23,Tb_ProjectKosten[],4,0),"")</f>
        <v/>
      </c>
      <c r="K51" s="88" t="str">
        <f>IF(AND(K23&lt;&gt;"",K23&lt;&gt;0),VLOOKUP(K23,Tb_ProjectKosten[],4,0),"")</f>
        <v/>
      </c>
      <c r="L51" s="88" t="str">
        <f>IF(AND(L23&lt;&gt;"",L23&lt;&gt;0),VLOOKUP(L23,Tb_ProjectKosten[],4,0),"")</f>
        <v/>
      </c>
    </row>
    <row r="52" spans="1:12" x14ac:dyDescent="0.25">
      <c r="A52" s="88"/>
      <c r="B52" s="88" t="str">
        <f ca="1">IF(AND(B24&lt;&gt;"",B24&lt;&gt;0),VLOOKUP(B24,Tb_ProjectKosten[],4,0),"")</f>
        <v/>
      </c>
      <c r="C52" s="88" t="str">
        <f>IF(AND(C24&lt;&gt;"",C24&lt;&gt;0),VLOOKUP(C24,Tb_ProjectKosten[],4,0),"")</f>
        <v/>
      </c>
      <c r="D52" s="88" t="str">
        <f>IF(AND(D24&lt;&gt;"",D24&lt;&gt;0),VLOOKUP(D24,Tb_ProjectKosten[],4,0),"")</f>
        <v/>
      </c>
      <c r="E52" s="88" t="str">
        <f>IF(AND(E24&lt;&gt;"",E24&lt;&gt;0),VLOOKUP(E24,Tb_ProjectKosten[],4,0),"")</f>
        <v/>
      </c>
      <c r="F52" s="88" t="str">
        <f>IF(AND(F24&lt;&gt;"",F24&lt;&gt;0),VLOOKUP(F24,Tb_ProjectKosten[],4,0),"")</f>
        <v/>
      </c>
      <c r="G52" s="88" t="str">
        <f>IF(AND(G24&lt;&gt;"",G24&lt;&gt;0),VLOOKUP(G24,Tb_ProjectKosten[],4,0),"")</f>
        <v/>
      </c>
      <c r="H52" s="88" t="str">
        <f>IF(AND(H24&lt;&gt;"",H24&lt;&gt;0),VLOOKUP(H24,Tb_ProjectKosten[],4,0),"")</f>
        <v/>
      </c>
      <c r="I52" s="88" t="str">
        <f>IF(AND(I24&lt;&gt;"",I24&lt;&gt;0),VLOOKUP(I24,Tb_ProjectKosten[],4,0),"")</f>
        <v/>
      </c>
      <c r="J52" s="88" t="str">
        <f>IF(AND(J24&lt;&gt;"",J24&lt;&gt;0),VLOOKUP(J24,Tb_ProjectKosten[],4,0),"")</f>
        <v/>
      </c>
      <c r="K52" s="88" t="str">
        <f>IF(AND(K24&lt;&gt;"",K24&lt;&gt;0),VLOOKUP(K24,Tb_ProjectKosten[],4,0),"")</f>
        <v/>
      </c>
      <c r="L52" s="88" t="str">
        <f>IF(AND(L24&lt;&gt;"",L24&lt;&gt;0),VLOOKUP(L24,Tb_ProjectKosten[],4,0),"")</f>
        <v/>
      </c>
    </row>
    <row r="53" spans="1:12" x14ac:dyDescent="0.25">
      <c r="A53" s="88"/>
      <c r="B53" s="88" t="str">
        <f ca="1">IF(AND(B25&lt;&gt;"",B25&lt;&gt;0),VLOOKUP(B25,Tb_ProjectKosten[],4,0),"")</f>
        <v/>
      </c>
      <c r="C53" s="88" t="str">
        <f>IF(AND(C25&lt;&gt;"",C25&lt;&gt;0),VLOOKUP(C25,Tb_ProjectKosten[],4,0),"")</f>
        <v/>
      </c>
      <c r="D53" s="88" t="str">
        <f>IF(AND(D25&lt;&gt;"",D25&lt;&gt;0),VLOOKUP(D25,Tb_ProjectKosten[],4,0),"")</f>
        <v/>
      </c>
      <c r="E53" s="88" t="str">
        <f>IF(AND(E25&lt;&gt;"",E25&lt;&gt;0),VLOOKUP(E25,Tb_ProjectKosten[],4,0),"")</f>
        <v/>
      </c>
      <c r="F53" s="88" t="str">
        <f>IF(AND(F25&lt;&gt;"",F25&lt;&gt;0),VLOOKUP(F25,Tb_ProjectKosten[],4,0),"")</f>
        <v/>
      </c>
      <c r="G53" s="88" t="str">
        <f>IF(AND(G25&lt;&gt;"",G25&lt;&gt;0),VLOOKUP(G25,Tb_ProjectKosten[],4,0),"")</f>
        <v/>
      </c>
      <c r="H53" s="88" t="str">
        <f>IF(AND(H25&lt;&gt;"",H25&lt;&gt;0),VLOOKUP(H25,Tb_ProjectKosten[],4,0),"")</f>
        <v/>
      </c>
      <c r="I53" s="88" t="str">
        <f>IF(AND(I25&lt;&gt;"",I25&lt;&gt;0),VLOOKUP(I25,Tb_ProjectKosten[],4,0),"")</f>
        <v/>
      </c>
      <c r="J53" s="88" t="str">
        <f>IF(AND(J25&lt;&gt;"",J25&lt;&gt;0),VLOOKUP(J25,Tb_ProjectKosten[],4,0),"")</f>
        <v/>
      </c>
      <c r="K53" s="88" t="str">
        <f>IF(AND(K25&lt;&gt;"",K25&lt;&gt;0),VLOOKUP(K25,Tb_ProjectKosten[],4,0),"")</f>
        <v/>
      </c>
      <c r="L53" s="88" t="str">
        <f>IF(AND(L25&lt;&gt;"",L25&lt;&gt;0),VLOOKUP(L25,Tb_ProjectKosten[],4,0),"")</f>
        <v/>
      </c>
    </row>
    <row r="54" spans="1:12" x14ac:dyDescent="0.25">
      <c r="A54" s="88"/>
      <c r="B54" s="88" t="str">
        <f ca="1">IF(AND(B26&lt;&gt;"",B26&lt;&gt;0),VLOOKUP(B26,Tb_ProjectKosten[],4,0),"")</f>
        <v/>
      </c>
      <c r="C54" s="88" t="str">
        <f>IF(AND(C26&lt;&gt;"",C26&lt;&gt;0),VLOOKUP(C26,Tb_ProjectKosten[],4,0),"")</f>
        <v/>
      </c>
      <c r="D54" s="88" t="str">
        <f>IF(AND(D26&lt;&gt;"",D26&lt;&gt;0),VLOOKUP(D26,Tb_ProjectKosten[],4,0),"")</f>
        <v/>
      </c>
      <c r="E54" s="88" t="str">
        <f>IF(AND(E26&lt;&gt;"",E26&lt;&gt;0),VLOOKUP(E26,Tb_ProjectKosten[],4,0),"")</f>
        <v/>
      </c>
      <c r="F54" s="88" t="str">
        <f>IF(AND(F26&lt;&gt;"",F26&lt;&gt;0),VLOOKUP(F26,Tb_ProjectKosten[],4,0),"")</f>
        <v/>
      </c>
      <c r="G54" s="88" t="str">
        <f>IF(AND(G26&lt;&gt;"",G26&lt;&gt;0),VLOOKUP(G26,Tb_ProjectKosten[],4,0),"")</f>
        <v/>
      </c>
      <c r="H54" s="88" t="str">
        <f>IF(AND(H26&lt;&gt;"",H26&lt;&gt;0),VLOOKUP(H26,Tb_ProjectKosten[],4,0),"")</f>
        <v/>
      </c>
      <c r="I54" s="88" t="str">
        <f>IF(AND(I26&lt;&gt;"",I26&lt;&gt;0),VLOOKUP(I26,Tb_ProjectKosten[],4,0),"")</f>
        <v/>
      </c>
      <c r="J54" s="88" t="str">
        <f>IF(AND(J26&lt;&gt;"",J26&lt;&gt;0),VLOOKUP(J26,Tb_ProjectKosten[],4,0),"")</f>
        <v/>
      </c>
      <c r="K54" s="88" t="str">
        <f>IF(AND(K26&lt;&gt;"",K26&lt;&gt;0),VLOOKUP(K26,Tb_ProjectKosten[],4,0),"")</f>
        <v/>
      </c>
      <c r="L54" s="88" t="str">
        <f>IF(AND(L26&lt;&gt;"",L26&lt;&gt;0),VLOOKUP(L26,Tb_ProjectKosten[],4,0),"")</f>
        <v/>
      </c>
    </row>
    <row r="55" spans="1:12" x14ac:dyDescent="0.25">
      <c r="A55" s="88"/>
      <c r="B55" s="88" t="str">
        <f ca="1">IF(AND(B27&lt;&gt;"",B27&lt;&gt;0),VLOOKUP(B27,Tb_ProjectKosten[],4,0),"")</f>
        <v/>
      </c>
      <c r="C55" s="88" t="str">
        <f>IF(AND(C27&lt;&gt;"",C27&lt;&gt;0),VLOOKUP(C27,Tb_ProjectKosten[],4,0),"")</f>
        <v/>
      </c>
      <c r="D55" s="88" t="str">
        <f>IF(AND(D27&lt;&gt;"",D27&lt;&gt;0),VLOOKUP(D27,Tb_ProjectKosten[],4,0),"")</f>
        <v/>
      </c>
      <c r="E55" s="88" t="str">
        <f>IF(AND(E27&lt;&gt;"",E27&lt;&gt;0),VLOOKUP(E27,Tb_ProjectKosten[],4,0),"")</f>
        <v/>
      </c>
      <c r="F55" s="88" t="str">
        <f>IF(AND(F27&lt;&gt;"",F27&lt;&gt;0),VLOOKUP(F27,Tb_ProjectKosten[],4,0),"")</f>
        <v/>
      </c>
      <c r="G55" s="88" t="str">
        <f>IF(AND(G27&lt;&gt;"",G27&lt;&gt;0),VLOOKUP(G27,Tb_ProjectKosten[],4,0),"")</f>
        <v/>
      </c>
      <c r="H55" s="88" t="str">
        <f>IF(AND(H27&lt;&gt;"",H27&lt;&gt;0),VLOOKUP(H27,Tb_ProjectKosten[],4,0),"")</f>
        <v/>
      </c>
      <c r="I55" s="88" t="str">
        <f>IF(AND(I27&lt;&gt;"",I27&lt;&gt;0),VLOOKUP(I27,Tb_ProjectKosten[],4,0),"")</f>
        <v/>
      </c>
      <c r="J55" s="88" t="str">
        <f>IF(AND(J27&lt;&gt;"",J27&lt;&gt;0),VLOOKUP(J27,Tb_ProjectKosten[],4,0),"")</f>
        <v/>
      </c>
      <c r="K55" s="88" t="str">
        <f>IF(AND(K27&lt;&gt;"",K27&lt;&gt;0),VLOOKUP(K27,Tb_ProjectKosten[],4,0),"")</f>
        <v/>
      </c>
      <c r="L55" s="88" t="str">
        <f>IF(AND(L27&lt;&gt;"",L27&lt;&gt;0),VLOOKUP(L27,Tb_ProjectKosten[],4,0),"")</f>
        <v/>
      </c>
    </row>
    <row r="56" spans="1:12" x14ac:dyDescent="0.25">
      <c r="A56" s="88"/>
      <c r="B56" s="88" t="str">
        <f ca="1">IF(AND(B28&lt;&gt;"",B28&lt;&gt;0),VLOOKUP(B28,Tb_ProjectKosten[],4,0),"")</f>
        <v/>
      </c>
      <c r="C56" s="88" t="str">
        <f>IF(AND(C28&lt;&gt;"",C28&lt;&gt;0),VLOOKUP(C28,Tb_ProjectKosten[],4,0),"")</f>
        <v/>
      </c>
      <c r="D56" s="88" t="str">
        <f>IF(AND(D28&lt;&gt;"",D28&lt;&gt;0),VLOOKUP(D28,Tb_ProjectKosten[],4,0),"")</f>
        <v/>
      </c>
      <c r="E56" s="88" t="str">
        <f>IF(AND(E28&lt;&gt;"",E28&lt;&gt;0),VLOOKUP(E28,Tb_ProjectKosten[],4,0),"")</f>
        <v/>
      </c>
      <c r="F56" s="88" t="str">
        <f>IF(AND(F28&lt;&gt;"",F28&lt;&gt;0),VLOOKUP(F28,Tb_ProjectKosten[],4,0),"")</f>
        <v/>
      </c>
      <c r="G56" s="88" t="str">
        <f>IF(AND(G28&lt;&gt;"",G28&lt;&gt;0),VLOOKUP(G28,Tb_ProjectKosten[],4,0),"")</f>
        <v/>
      </c>
      <c r="H56" s="88" t="str">
        <f>IF(AND(H28&lt;&gt;"",H28&lt;&gt;0),VLOOKUP(H28,Tb_ProjectKosten[],4,0),"")</f>
        <v/>
      </c>
      <c r="I56" s="88" t="str">
        <f>IF(AND(I28&lt;&gt;"",I28&lt;&gt;0),VLOOKUP(I28,Tb_ProjectKosten[],4,0),"")</f>
        <v/>
      </c>
      <c r="J56" s="88" t="str">
        <f>IF(AND(J28&lt;&gt;"",J28&lt;&gt;0),VLOOKUP(J28,Tb_ProjectKosten[],4,0),"")</f>
        <v/>
      </c>
      <c r="K56" s="88" t="str">
        <f>IF(AND(K28&lt;&gt;"",K28&lt;&gt;0),VLOOKUP(K28,Tb_ProjectKosten[],4,0),"")</f>
        <v/>
      </c>
      <c r="L56" s="88" t="str">
        <f>IF(AND(L28&lt;&gt;"",L28&lt;&gt;0),VLOOKUP(L28,Tb_ProjectKosten[],4,0),"")</f>
        <v/>
      </c>
    </row>
    <row r="57" spans="1:12" x14ac:dyDescent="0.25">
      <c r="A57" s="88"/>
      <c r="B57" s="88" t="str">
        <f ca="1">IF(AND(B29&lt;&gt;"",B29&lt;&gt;0),VLOOKUP(B29,Tb_ProjectKosten[],4,0),"")</f>
        <v/>
      </c>
      <c r="C57" s="88" t="str">
        <f>IF(AND(C29&lt;&gt;"",C29&lt;&gt;0),VLOOKUP(C29,Tb_ProjectKosten[],4,0),"")</f>
        <v/>
      </c>
      <c r="D57" s="88" t="str">
        <f>IF(AND(D29&lt;&gt;"",D29&lt;&gt;0),VLOOKUP(D29,Tb_ProjectKosten[],4,0),"")</f>
        <v/>
      </c>
      <c r="E57" s="88" t="str">
        <f>IF(AND(E29&lt;&gt;"",E29&lt;&gt;0),VLOOKUP(E29,Tb_ProjectKosten[],4,0),"")</f>
        <v/>
      </c>
      <c r="F57" s="88" t="str">
        <f>IF(AND(F29&lt;&gt;"",F29&lt;&gt;0),VLOOKUP(F29,Tb_ProjectKosten[],4,0),"")</f>
        <v/>
      </c>
      <c r="G57" s="88" t="str">
        <f>IF(AND(G29&lt;&gt;"",G29&lt;&gt;0),VLOOKUP(G29,Tb_ProjectKosten[],4,0),"")</f>
        <v/>
      </c>
      <c r="H57" s="88" t="str">
        <f>IF(AND(H29&lt;&gt;"",H29&lt;&gt;0),VLOOKUP(H29,Tb_ProjectKosten[],4,0),"")</f>
        <v/>
      </c>
      <c r="I57" s="88" t="str">
        <f>IF(AND(I29&lt;&gt;"",I29&lt;&gt;0),VLOOKUP(I29,Tb_ProjectKosten[],4,0),"")</f>
        <v/>
      </c>
      <c r="J57" s="88" t="str">
        <f>IF(AND(J29&lt;&gt;"",J29&lt;&gt;0),VLOOKUP(J29,Tb_ProjectKosten[],4,0),"")</f>
        <v/>
      </c>
      <c r="K57" s="88" t="str">
        <f>IF(AND(K29&lt;&gt;"",K29&lt;&gt;0),VLOOKUP(K29,Tb_ProjectKosten[],4,0),"")</f>
        <v/>
      </c>
      <c r="L57" s="88" t="str">
        <f>IF(AND(L29&lt;&gt;"",L29&lt;&gt;0),VLOOKUP(L29,Tb_ProjectKosten[],4,0),"")</f>
        <v/>
      </c>
    </row>
    <row r="58" spans="1:12" x14ac:dyDescent="0.25">
      <c r="A58" s="88"/>
      <c r="B58" s="88" t="str">
        <f ca="1">IF(AND(B30&lt;&gt;"",B30&lt;&gt;0),VLOOKUP(B30,Tb_ProjectKosten[],4,0),"")</f>
        <v/>
      </c>
      <c r="C58" s="88" t="str">
        <f>IF(AND(C30&lt;&gt;"",C30&lt;&gt;0),VLOOKUP(C30,Tb_ProjectKosten[],4,0),"")</f>
        <v/>
      </c>
      <c r="D58" s="88" t="str">
        <f>IF(AND(D30&lt;&gt;"",D30&lt;&gt;0),VLOOKUP(D30,Tb_ProjectKosten[],4,0),"")</f>
        <v/>
      </c>
      <c r="E58" s="88" t="str">
        <f>IF(AND(E30&lt;&gt;"",E30&lt;&gt;0),VLOOKUP(E30,Tb_ProjectKosten[],4,0),"")</f>
        <v/>
      </c>
      <c r="F58" s="88" t="str">
        <f>IF(AND(F30&lt;&gt;"",F30&lt;&gt;0),VLOOKUP(F30,Tb_ProjectKosten[],4,0),"")</f>
        <v/>
      </c>
      <c r="G58" s="88" t="str">
        <f>IF(AND(G30&lt;&gt;"",G30&lt;&gt;0),VLOOKUP(G30,Tb_ProjectKosten[],4,0),"")</f>
        <v/>
      </c>
      <c r="H58" s="88" t="str">
        <f>IF(AND(H30&lt;&gt;"",H30&lt;&gt;0),VLOOKUP(H30,Tb_ProjectKosten[],4,0),"")</f>
        <v/>
      </c>
      <c r="I58" s="88" t="str">
        <f>IF(AND(I30&lt;&gt;"",I30&lt;&gt;0),VLOOKUP(I30,Tb_ProjectKosten[],4,0),"")</f>
        <v/>
      </c>
      <c r="J58" s="88" t="str">
        <f>IF(AND(J30&lt;&gt;"",J30&lt;&gt;0),VLOOKUP(J30,Tb_ProjectKosten[],4,0),"")</f>
        <v/>
      </c>
      <c r="K58" s="88" t="str">
        <f>IF(AND(K30&lt;&gt;"",K30&lt;&gt;0),VLOOKUP(K30,Tb_ProjectKosten[],4,0),"")</f>
        <v/>
      </c>
      <c r="L58" s="88" t="str">
        <f>IF(AND(L30&lt;&gt;"",L30&lt;&gt;0),VLOOKUP(L30,Tb_ProjectKosten[],4,0),"")</f>
        <v/>
      </c>
    </row>
    <row r="59" spans="1:12" x14ac:dyDescent="0.25">
      <c r="A59" s="88"/>
      <c r="B59" s="88" t="str">
        <f ca="1">IF(AND(B31&lt;&gt;"",B31&lt;&gt;0),VLOOKUP(B31,Tb_ProjectKosten[],4,0),"")</f>
        <v/>
      </c>
      <c r="C59" s="88" t="str">
        <f>IF(AND(C31&lt;&gt;"",C31&lt;&gt;0),VLOOKUP(C31,Tb_ProjectKosten[],4,0),"")</f>
        <v/>
      </c>
      <c r="D59" s="88" t="str">
        <f>IF(AND(D31&lt;&gt;"",D31&lt;&gt;0),VLOOKUP(D31,Tb_ProjectKosten[],4,0),"")</f>
        <v/>
      </c>
      <c r="E59" s="88" t="str">
        <f>IF(AND(E31&lt;&gt;"",E31&lt;&gt;0),VLOOKUP(E31,Tb_ProjectKosten[],4,0),"")</f>
        <v/>
      </c>
      <c r="F59" s="88" t="str">
        <f>IF(AND(F31&lt;&gt;"",F31&lt;&gt;0),VLOOKUP(F31,Tb_ProjectKosten[],4,0),"")</f>
        <v/>
      </c>
      <c r="G59" s="88" t="str">
        <f>IF(AND(G31&lt;&gt;"",G31&lt;&gt;0),VLOOKUP(G31,Tb_ProjectKosten[],4,0),"")</f>
        <v/>
      </c>
      <c r="H59" s="88" t="str">
        <f>IF(AND(H31&lt;&gt;"",H31&lt;&gt;0),VLOOKUP(H31,Tb_ProjectKosten[],4,0),"")</f>
        <v/>
      </c>
      <c r="I59" s="88" t="str">
        <f>IF(AND(I31&lt;&gt;"",I31&lt;&gt;0),VLOOKUP(I31,Tb_ProjectKosten[],4,0),"")</f>
        <v/>
      </c>
      <c r="J59" s="88" t="str">
        <f>IF(AND(J31&lt;&gt;"",J31&lt;&gt;0),VLOOKUP(J31,Tb_ProjectKosten[],4,0),"")</f>
        <v/>
      </c>
      <c r="K59" s="88" t="str">
        <f>IF(AND(K31&lt;&gt;"",K31&lt;&gt;0),VLOOKUP(K31,Tb_ProjectKosten[],4,0),"")</f>
        <v/>
      </c>
      <c r="L59" s="88" t="str">
        <f>IF(AND(L31&lt;&gt;"",L31&lt;&gt;0),VLOOKUP(L31,Tb_ProjectKosten[],4,0),"")</f>
        <v/>
      </c>
    </row>
    <row r="60" spans="1:12" x14ac:dyDescent="0.25">
      <c r="A60" s="88"/>
      <c r="B60" s="88" t="str">
        <f ca="1">IF(AND(B32&lt;&gt;"",B32&lt;&gt;0),VLOOKUP(B32,Tb_ProjectKosten[],4,0),"")</f>
        <v/>
      </c>
      <c r="C60" s="88" t="str">
        <f>IF(AND(C32&lt;&gt;"",C32&lt;&gt;0),VLOOKUP(C32,Tb_ProjectKosten[],4,0),"")</f>
        <v/>
      </c>
      <c r="D60" s="88" t="str">
        <f>IF(AND(D32&lt;&gt;"",D32&lt;&gt;0),VLOOKUP(D32,Tb_ProjectKosten[],4,0),"")</f>
        <v/>
      </c>
      <c r="E60" s="88" t="str">
        <f>IF(AND(E32&lt;&gt;"",E32&lt;&gt;0),VLOOKUP(E32,Tb_ProjectKosten[],4,0),"")</f>
        <v/>
      </c>
      <c r="F60" s="88" t="str">
        <f>IF(AND(F32&lt;&gt;"",F32&lt;&gt;0),VLOOKUP(F32,Tb_ProjectKosten[],4,0),"")</f>
        <v/>
      </c>
      <c r="G60" s="88" t="str">
        <f>IF(AND(G32&lt;&gt;"",G32&lt;&gt;0),VLOOKUP(G32,Tb_ProjectKosten[],4,0),"")</f>
        <v/>
      </c>
      <c r="H60" s="88" t="str">
        <f>IF(AND(H32&lt;&gt;"",H32&lt;&gt;0),VLOOKUP(H32,Tb_ProjectKosten[],4,0),"")</f>
        <v/>
      </c>
      <c r="I60" s="88" t="str">
        <f>IF(AND(I32&lt;&gt;"",I32&lt;&gt;0),VLOOKUP(I32,Tb_ProjectKosten[],4,0),"")</f>
        <v/>
      </c>
      <c r="J60" s="88" t="str">
        <f>IF(AND(J32&lt;&gt;"",J32&lt;&gt;0),VLOOKUP(J32,Tb_ProjectKosten[],4,0),"")</f>
        <v/>
      </c>
      <c r="K60" s="88" t="str">
        <f>IF(AND(K32&lt;&gt;"",K32&lt;&gt;0),VLOOKUP(K32,Tb_ProjectKosten[],4,0),"")</f>
        <v/>
      </c>
      <c r="L60" s="88" t="str">
        <f>IF(AND(L32&lt;&gt;"",L32&lt;&gt;0),VLOOKUP(L32,Tb_ProjectKosten[],4,0),"")</f>
        <v/>
      </c>
    </row>
    <row r="62" spans="1:12" x14ac:dyDescent="0.25">
      <c r="A62" s="58" t="s">
        <v>102</v>
      </c>
      <c r="B62" s="58" t="s">
        <v>176</v>
      </c>
      <c r="C62" s="58" t="s">
        <v>177</v>
      </c>
      <c r="D62" s="58" t="s">
        <v>178</v>
      </c>
      <c r="E62" s="58" t="s">
        <v>179</v>
      </c>
      <c r="F62" s="58" t="s">
        <v>180</v>
      </c>
      <c r="G62" s="58" t="s">
        <v>205</v>
      </c>
    </row>
    <row r="63" spans="1:12" x14ac:dyDescent="0.25">
      <c r="A63" s="88" cm="1">
        <f t="array" aca="1" ref="A63" ca="1">OFFSET(Lijsten!$AJ$1,1,1,IF(COUNTIF(Lijsten!$AJ$1:$AJ$100,"&lt;&gt;"&amp;"")&gt;1,COUNTIF(Lijsten!$AJ$1:$AJ$100,"&lt;&gt;"&amp;"")-1,COUNTIF(Lijsten!$AJ$1:$AJ$100,"&lt;&gt;"&amp;"")))</f>
        <v>0</v>
      </c>
      <c r="B63" s="88" t="str" cm="1">
        <f t="array" aca="1" ref="B63" ca="1">IFERROR(_xlfn._xlws.FILTER(OFFSET(Lijsten!$BH:$BI,MATCH(A63,Lijsten!AK:AK,0)-1,,1),OFFSET(Lijsten!$BH:$BI,MATCH(A63,Lijsten!AK:AK,0)-1,,1)&lt;&gt;""),"")</f>
        <v/>
      </c>
      <c r="C63" s="88"/>
      <c r="D63" s="88"/>
      <c r="E63" s="88"/>
      <c r="F63" s="88"/>
      <c r="G63" s="88"/>
    </row>
    <row r="64" spans="1:12" x14ac:dyDescent="0.25">
      <c r="A64" s="88"/>
      <c r="B64" s="88" t="str" cm="1">
        <f t="array" aca="1" ref="B64" ca="1">IFERROR(_xlfn._xlws.FILTER(OFFSET(Lijsten!$BH:$BI,MATCH(A64,Lijsten!AK:AK,0)-1,,1),OFFSET(Lijsten!$BH:$BI,MATCH(A64,Lijsten!AK:AK,0)-1,,1)&lt;&gt;""),"")</f>
        <v/>
      </c>
      <c r="C64" s="88"/>
      <c r="D64" s="88"/>
      <c r="E64" s="88"/>
      <c r="F64" s="88"/>
      <c r="G64" s="88"/>
    </row>
    <row r="65" spans="1:7" x14ac:dyDescent="0.25">
      <c r="A65" s="88"/>
      <c r="B65" s="88" t="str" cm="1">
        <f t="array" aca="1" ref="B65" ca="1">IFERROR(_xlfn._xlws.FILTER(OFFSET(Lijsten!$BH:$BI,MATCH(A65,Lijsten!AK:AK,0)-1,,1),OFFSET(Lijsten!$BH:$BI,MATCH(A65,Lijsten!AK:AK,0)-1,,1)&lt;&gt;""),"")</f>
        <v/>
      </c>
      <c r="C65" s="88"/>
      <c r="D65" s="88"/>
      <c r="E65" s="88"/>
      <c r="F65" s="88"/>
      <c r="G65" s="88"/>
    </row>
    <row r="66" spans="1:7" x14ac:dyDescent="0.25">
      <c r="A66" s="88"/>
      <c r="B66" s="88" t="str" cm="1">
        <f t="array" aca="1" ref="B66" ca="1">IFERROR(_xlfn._xlws.FILTER(OFFSET(Lijsten!$BH:$BI,MATCH(A66,Lijsten!AK:AK,0)-1,,1),OFFSET(Lijsten!$BH:$BI,MATCH(A66,Lijsten!AK:AK,0)-1,,1)&lt;&gt;""),"")</f>
        <v/>
      </c>
      <c r="C66" s="88"/>
      <c r="D66" s="88"/>
      <c r="E66" s="88"/>
      <c r="F66" s="88"/>
      <c r="G66" s="88"/>
    </row>
    <row r="67" spans="1:7" x14ac:dyDescent="0.25">
      <c r="A67" s="88"/>
      <c r="B67" s="88" t="str" cm="1">
        <f t="array" aca="1" ref="B67" ca="1">IFERROR(_xlfn._xlws.FILTER(OFFSET(Lijsten!$BH:$BI,MATCH(A67,Lijsten!AK:AK,0)-1,,1),OFFSET(Lijsten!$BH:$BI,MATCH(A67,Lijsten!AK:AK,0)-1,,1)&lt;&gt;""),"")</f>
        <v/>
      </c>
      <c r="C67" s="88"/>
      <c r="D67" s="88"/>
      <c r="E67" s="88"/>
      <c r="F67" s="88"/>
      <c r="G67" s="88"/>
    </row>
    <row r="68" spans="1:7" x14ac:dyDescent="0.25">
      <c r="A68" s="88"/>
      <c r="B68" s="88" t="str" cm="1">
        <f t="array" aca="1" ref="B68" ca="1">IFERROR(_xlfn._xlws.FILTER(OFFSET(Lijsten!$BH:$BI,MATCH(A68,Lijsten!AK:AK,0)-1,,1),OFFSET(Lijsten!$BH:$BI,MATCH(A68,Lijsten!AK:AK,0)-1,,1)&lt;&gt;""),"")</f>
        <v/>
      </c>
      <c r="C68" s="88"/>
      <c r="D68" s="88"/>
      <c r="E68" s="88"/>
      <c r="F68" s="88"/>
      <c r="G68" s="88"/>
    </row>
    <row r="69" spans="1:7" x14ac:dyDescent="0.25">
      <c r="A69" s="88"/>
      <c r="B69" s="88" t="str" cm="1">
        <f t="array" aca="1" ref="B69" ca="1">IFERROR(_xlfn._xlws.FILTER(OFFSET(Lijsten!$BH:$BI,MATCH(A69,Lijsten!AK:AK,0)-1,,1),OFFSET(Lijsten!$BH:$BI,MATCH(A69,Lijsten!AK:AK,0)-1,,1)&lt;&gt;""),"")</f>
        <v/>
      </c>
      <c r="C69" s="88"/>
      <c r="D69" s="88"/>
      <c r="E69" s="88"/>
      <c r="F69" s="88"/>
      <c r="G69" s="88"/>
    </row>
    <row r="70" spans="1:7" x14ac:dyDescent="0.25">
      <c r="A70" s="88"/>
      <c r="B70" s="88" t="str" cm="1">
        <f t="array" aca="1" ref="B70" ca="1">IFERROR(_xlfn._xlws.FILTER(OFFSET(Lijsten!$BH:$BI,MATCH(A70,Lijsten!AK:AK,0)-1,,1),OFFSET(Lijsten!$BH:$BI,MATCH(A70,Lijsten!AK:AK,0)-1,,1)&lt;&gt;""),"")</f>
        <v/>
      </c>
      <c r="C70" s="88"/>
      <c r="D70" s="88"/>
      <c r="E70" s="88"/>
      <c r="F70" s="88"/>
      <c r="G70" s="88"/>
    </row>
    <row r="71" spans="1:7" x14ac:dyDescent="0.25">
      <c r="A71" s="88"/>
      <c r="B71" s="88" t="str" cm="1">
        <f t="array" aca="1" ref="B71" ca="1">IFERROR(_xlfn._xlws.FILTER(OFFSET(Lijsten!$BH:$BI,MATCH(A71,Lijsten!AK:AK,0)-1,,1),OFFSET(Lijsten!$BH:$BI,MATCH(A71,Lijsten!AK:AK,0)-1,,1)&lt;&gt;""),"")</f>
        <v/>
      </c>
      <c r="C71" s="88"/>
      <c r="D71" s="88"/>
      <c r="E71" s="88"/>
      <c r="F71" s="88"/>
      <c r="G71" s="88"/>
    </row>
    <row r="72" spans="1:7" x14ac:dyDescent="0.25">
      <c r="A72" s="88"/>
      <c r="B72" s="88" t="str" cm="1">
        <f t="array" aca="1" ref="B72" ca="1">IFERROR(_xlfn._xlws.FILTER(OFFSET(Lijsten!$BH:$BI,MATCH(A72,Lijsten!AK:AK,0)-1,,1),OFFSET(Lijsten!$BH:$BI,MATCH(A72,Lijsten!AK:AK,0)-1,,1)&lt;&gt;""),"")</f>
        <v/>
      </c>
      <c r="C72" s="88"/>
      <c r="D72" s="88"/>
      <c r="E72" s="88"/>
      <c r="F72" s="88"/>
      <c r="G72" s="88"/>
    </row>
    <row r="73" spans="1:7" x14ac:dyDescent="0.25">
      <c r="A73" s="88"/>
      <c r="B73" s="88" t="str" cm="1">
        <f t="array" aca="1" ref="B73" ca="1">IFERROR(_xlfn._xlws.FILTER(OFFSET(Lijsten!$BH:$BI,MATCH(A73,Lijsten!AK:AK,0)-1,,1),OFFSET(Lijsten!$BH:$BI,MATCH(A73,Lijsten!AK:AK,0)-1,,1)&lt;&gt;""),"")</f>
        <v/>
      </c>
      <c r="C73" s="88"/>
      <c r="D73" s="88"/>
      <c r="E73" s="88"/>
      <c r="F73" s="88"/>
      <c r="G73" s="88"/>
    </row>
    <row r="74" spans="1:7" x14ac:dyDescent="0.25">
      <c r="A74" s="88"/>
      <c r="B74" s="88" t="str" cm="1">
        <f t="array" aca="1" ref="B74" ca="1">IFERROR(_xlfn._xlws.FILTER(OFFSET(Lijsten!$BH:$BI,MATCH(A74,Lijsten!AK:AK,0)-1,,1),OFFSET(Lijsten!$BH:$BI,MATCH(A74,Lijsten!AK:AK,0)-1,,1)&lt;&gt;""),"")</f>
        <v/>
      </c>
      <c r="C74" s="88"/>
      <c r="D74" s="88"/>
      <c r="E74" s="88"/>
      <c r="F74" s="88"/>
      <c r="G74" s="88"/>
    </row>
    <row r="76" spans="1:7" x14ac:dyDescent="0.25">
      <c r="A76" s="58" t="s">
        <v>172</v>
      </c>
      <c r="B76" s="58" t="s">
        <v>176</v>
      </c>
      <c r="C76" s="58" t="s">
        <v>177</v>
      </c>
      <c r="D76" s="58" t="s">
        <v>178</v>
      </c>
      <c r="E76" s="58" t="s">
        <v>179</v>
      </c>
      <c r="F76" s="58" t="s">
        <v>180</v>
      </c>
      <c r="G76" s="58" t="s">
        <v>205</v>
      </c>
    </row>
    <row r="77" spans="1:7" x14ac:dyDescent="0.25">
      <c r="A77" s="88" cm="1">
        <f t="array" aca="1" ref="A77" ca="1">OFFSET(Lijsten!$AJ$1,1,1,IF(COUNTIF(Lijsten!$AJ$1:$AJ$100,"&lt;&gt;"&amp;"")&gt;1,COUNTIF(Lijsten!$AJ$1:$AJ$100,"&lt;&gt;"&amp;"")-1,COUNTIF(Lijsten!$AJ$1:$AJ$100,"&lt;&gt;"&amp;"")))</f>
        <v>0</v>
      </c>
      <c r="B77" s="88" t="str" cm="1">
        <f t="array" aca="1" ref="B77" ca="1">TRANSPOSE(_xlfn.UNIQUE(TRANSPOSE(B91:G91)))</f>
        <v/>
      </c>
      <c r="C77" s="88"/>
      <c r="D77" s="88"/>
      <c r="E77" s="88"/>
      <c r="F77" s="88"/>
      <c r="G77" s="88"/>
    </row>
    <row r="78" spans="1:7" x14ac:dyDescent="0.25">
      <c r="A78" s="88"/>
      <c r="B78" s="88" t="str" cm="1">
        <f t="array" aca="1" ref="B78" ca="1">TRANSPOSE(_xlfn.UNIQUE(TRANSPOSE(B92:G92)))</f>
        <v/>
      </c>
      <c r="C78" s="88"/>
      <c r="D78" s="88"/>
      <c r="E78" s="88"/>
      <c r="F78" s="88"/>
      <c r="G78" s="88"/>
    </row>
    <row r="79" spans="1:7" x14ac:dyDescent="0.25">
      <c r="A79" s="88"/>
      <c r="B79" s="88" t="str" cm="1">
        <f t="array" aca="1" ref="B79" ca="1">TRANSPOSE(_xlfn.UNIQUE(TRANSPOSE(B93:G93)))</f>
        <v/>
      </c>
      <c r="C79" s="88"/>
      <c r="D79" s="88"/>
      <c r="E79" s="88"/>
      <c r="F79" s="88"/>
      <c r="G79" s="88"/>
    </row>
    <row r="80" spans="1:7" x14ac:dyDescent="0.25">
      <c r="A80" s="88"/>
      <c r="B80" s="88" t="str" cm="1">
        <f t="array" aca="1" ref="B80" ca="1">TRANSPOSE(_xlfn.UNIQUE(TRANSPOSE(B94:G94)))</f>
        <v/>
      </c>
      <c r="C80" s="88"/>
      <c r="D80" s="88"/>
      <c r="E80" s="88"/>
      <c r="F80" s="88"/>
      <c r="G80" s="88"/>
    </row>
    <row r="81" spans="1:7" x14ac:dyDescent="0.25">
      <c r="A81" s="88"/>
      <c r="B81" s="88" t="str" cm="1">
        <f t="array" aca="1" ref="B81" ca="1">TRANSPOSE(_xlfn.UNIQUE(TRANSPOSE(B95:G95)))</f>
        <v/>
      </c>
      <c r="C81" s="88"/>
      <c r="D81" s="88"/>
      <c r="E81" s="88"/>
      <c r="F81" s="88"/>
      <c r="G81" s="88"/>
    </row>
    <row r="82" spans="1:7" x14ac:dyDescent="0.25">
      <c r="A82" s="88"/>
      <c r="B82" s="88" t="str" cm="1">
        <f t="array" aca="1" ref="B82" ca="1">TRANSPOSE(_xlfn.UNIQUE(TRANSPOSE(B96:G96)))</f>
        <v/>
      </c>
      <c r="C82" s="88"/>
      <c r="D82" s="88"/>
      <c r="E82" s="88"/>
      <c r="F82" s="88"/>
      <c r="G82" s="88"/>
    </row>
    <row r="83" spans="1:7" x14ac:dyDescent="0.25">
      <c r="A83" s="88"/>
      <c r="B83" s="88" t="str" cm="1">
        <f t="array" aca="1" ref="B83" ca="1">TRANSPOSE(_xlfn.UNIQUE(TRANSPOSE(B97:G97)))</f>
        <v/>
      </c>
      <c r="C83" s="88"/>
      <c r="D83" s="88"/>
      <c r="E83" s="88"/>
      <c r="F83" s="88"/>
      <c r="G83" s="88"/>
    </row>
    <row r="84" spans="1:7" x14ac:dyDescent="0.25">
      <c r="A84" s="88"/>
      <c r="B84" s="88" t="str" cm="1">
        <f t="array" aca="1" ref="B84" ca="1">TRANSPOSE(_xlfn.UNIQUE(TRANSPOSE(B98:G98)))</f>
        <v/>
      </c>
      <c r="C84" s="88"/>
      <c r="D84" s="88"/>
      <c r="E84" s="88"/>
      <c r="F84" s="88"/>
      <c r="G84" s="88"/>
    </row>
    <row r="85" spans="1:7" x14ac:dyDescent="0.25">
      <c r="A85" s="88"/>
      <c r="B85" s="88" t="str" cm="1">
        <f t="array" aca="1" ref="B85" ca="1">TRANSPOSE(_xlfn.UNIQUE(TRANSPOSE(B99:G99)))</f>
        <v/>
      </c>
      <c r="C85" s="88"/>
      <c r="D85" s="88"/>
      <c r="E85" s="88"/>
      <c r="F85" s="88"/>
      <c r="G85" s="88"/>
    </row>
    <row r="86" spans="1:7" x14ac:dyDescent="0.25">
      <c r="A86" s="88"/>
      <c r="B86" s="88" t="str" cm="1">
        <f t="array" aca="1" ref="B86" ca="1">TRANSPOSE(_xlfn.UNIQUE(TRANSPOSE(B100:G100)))</f>
        <v/>
      </c>
      <c r="C86" s="88"/>
      <c r="D86" s="88"/>
      <c r="E86" s="88"/>
      <c r="F86" s="88"/>
      <c r="G86" s="88"/>
    </row>
    <row r="87" spans="1:7" x14ac:dyDescent="0.25">
      <c r="A87" s="88"/>
      <c r="B87" s="88" t="str" cm="1">
        <f t="array" aca="1" ref="B87" ca="1">TRANSPOSE(_xlfn.UNIQUE(TRANSPOSE(B101:G101)))</f>
        <v/>
      </c>
      <c r="C87" s="88"/>
      <c r="D87" s="88"/>
      <c r="E87" s="88"/>
      <c r="F87" s="88"/>
      <c r="G87" s="88"/>
    </row>
    <row r="88" spans="1:7" x14ac:dyDescent="0.25">
      <c r="A88" s="88"/>
      <c r="B88" s="88" t="str" cm="1">
        <f t="array" aca="1" ref="B88" ca="1">TRANSPOSE(_xlfn.UNIQUE(TRANSPOSE(B102:G102)))</f>
        <v/>
      </c>
      <c r="C88" s="88"/>
      <c r="D88" s="88"/>
      <c r="E88" s="88"/>
      <c r="F88" s="88"/>
      <c r="G88" s="88"/>
    </row>
    <row r="90" spans="1:7" x14ac:dyDescent="0.25">
      <c r="A90" s="58" t="s">
        <v>173</v>
      </c>
      <c r="B90" s="58" t="s">
        <v>176</v>
      </c>
      <c r="C90" s="58" t="s">
        <v>177</v>
      </c>
      <c r="D90" s="58" t="s">
        <v>178</v>
      </c>
      <c r="E90" s="58" t="s">
        <v>179</v>
      </c>
      <c r="F90" s="58" t="s">
        <v>180</v>
      </c>
      <c r="G90" s="58" t="s">
        <v>205</v>
      </c>
    </row>
    <row r="91" spans="1:7" x14ac:dyDescent="0.25">
      <c r="A91" s="88" cm="1">
        <f t="array" aca="1" ref="A91" ca="1">OFFSET(Lijsten!$AJ$1,1,1,IF(COUNTIF(Lijsten!$AJ$1:$AJ$100,"&lt;&gt;"&amp;"")&gt;1,COUNTIF(Lijsten!$AJ$1:$AJ$100,"&lt;&gt;"&amp;"")-1,COUNTIF(Lijsten!$AJ$1:$AJ$100,"&lt;&gt;"&amp;"")))</f>
        <v>0</v>
      </c>
      <c r="B91" s="88" t="str">
        <f ca="1">IF(AND(B63&lt;&gt;"",B63&lt;&gt;0),VLOOKUP(B63,Tb_KostenTypen[#All],1,0),"")</f>
        <v/>
      </c>
      <c r="C91" s="88" t="str">
        <f>IF(AND(C63&lt;&gt;"",C63&lt;&gt;0),VLOOKUP(C63,Tb_KostenTypen[#All],1,0),"")</f>
        <v/>
      </c>
      <c r="D91" s="88" t="str">
        <f>IF(AND(D63&lt;&gt;"",D63&lt;&gt;0),VLOOKUP(D63,Tb_KostenTypen[#All],1,0),"")</f>
        <v/>
      </c>
      <c r="E91" s="88" t="str">
        <f>IF(AND(E63&lt;&gt;"",E63&lt;&gt;0),VLOOKUP(E63,Tb_KostenTypen[#All],1,0),"")</f>
        <v/>
      </c>
      <c r="F91" s="88" t="str">
        <f>IF(AND(F63&lt;&gt;"",F63&lt;&gt;0),VLOOKUP(F63,Tb_KostenTypen[#All],1,0),"")</f>
        <v/>
      </c>
      <c r="G91" s="88" t="str">
        <f>IF(AND(G63&lt;&gt;"",G63&lt;&gt;0),VLOOKUP(G63,Tb_KostenTypen[#All],1,0),"")</f>
        <v/>
      </c>
    </row>
    <row r="92" spans="1:7" x14ac:dyDescent="0.25">
      <c r="A92" s="88"/>
      <c r="B92" s="88" t="str">
        <f ca="1">IF(AND(B64&lt;&gt;"",B64&lt;&gt;0),VLOOKUP(B64,Tb_KostenTypen[#All],1,0),"")</f>
        <v/>
      </c>
      <c r="C92" s="88" t="str">
        <f>IF(AND(C64&lt;&gt;"",C64&lt;&gt;0),VLOOKUP(C64,Tb_KostenTypen[#All],1,0),"")</f>
        <v/>
      </c>
      <c r="D92" s="88" t="str">
        <f>IF(AND(D64&lt;&gt;"",D64&lt;&gt;0),VLOOKUP(D64,Tb_KostenTypen[#All],1,0),"")</f>
        <v/>
      </c>
      <c r="E92" s="88" t="str">
        <f>IF(AND(E64&lt;&gt;"",E64&lt;&gt;0),VLOOKUP(E64,Tb_KostenTypen[#All],1,0),"")</f>
        <v/>
      </c>
      <c r="F92" s="88" t="str">
        <f>IF(AND(F64&lt;&gt;"",F64&lt;&gt;0),VLOOKUP(F64,Tb_KostenTypen[#All],1,0),"")</f>
        <v/>
      </c>
      <c r="G92" s="88" t="str">
        <f>IF(AND(G64&lt;&gt;"",G64&lt;&gt;0),VLOOKUP(G64,Tb_KostenTypen[#All],1,0),"")</f>
        <v/>
      </c>
    </row>
    <row r="93" spans="1:7" x14ac:dyDescent="0.25">
      <c r="A93" s="88"/>
      <c r="B93" s="88" t="str">
        <f ca="1">IF(AND(B65&lt;&gt;"",B65&lt;&gt;0),VLOOKUP(B65,Tb_KostenTypen[#All],1,0),"")</f>
        <v/>
      </c>
      <c r="C93" s="88" t="str">
        <f>IF(AND(C65&lt;&gt;"",C65&lt;&gt;0),VLOOKUP(C65,Tb_KostenTypen[#All],1,0),"")</f>
        <v/>
      </c>
      <c r="D93" s="88" t="str">
        <f>IF(AND(D65&lt;&gt;"",D65&lt;&gt;0),VLOOKUP(D65,Tb_KostenTypen[#All],1,0),"")</f>
        <v/>
      </c>
      <c r="E93" s="88" t="str">
        <f>IF(AND(E65&lt;&gt;"",E65&lt;&gt;0),VLOOKUP(E65,Tb_KostenTypen[#All],1,0),"")</f>
        <v/>
      </c>
      <c r="F93" s="88" t="str">
        <f>IF(AND(F65&lt;&gt;"",F65&lt;&gt;0),VLOOKUP(F65,Tb_KostenTypen[#All],1,0),"")</f>
        <v/>
      </c>
      <c r="G93" s="88" t="str">
        <f>IF(AND(G65&lt;&gt;"",G65&lt;&gt;0),VLOOKUP(G65,Tb_KostenTypen[#All],1,0),"")</f>
        <v/>
      </c>
    </row>
    <row r="94" spans="1:7" x14ac:dyDescent="0.25">
      <c r="A94" s="88"/>
      <c r="B94" s="88" t="str">
        <f ca="1">IF(AND(B66&lt;&gt;"",B66&lt;&gt;0),VLOOKUP(B66,Tb_KostenTypen[#All],1,0),"")</f>
        <v/>
      </c>
      <c r="C94" s="88" t="str">
        <f>IF(AND(C66&lt;&gt;"",C66&lt;&gt;0),VLOOKUP(C66,Tb_KostenTypen[#All],1,0),"")</f>
        <v/>
      </c>
      <c r="D94" s="88" t="str">
        <f>IF(AND(D66&lt;&gt;"",D66&lt;&gt;0),VLOOKUP(D66,Tb_KostenTypen[#All],1,0),"")</f>
        <v/>
      </c>
      <c r="E94" s="88" t="str">
        <f>IF(AND(E66&lt;&gt;"",E66&lt;&gt;0),VLOOKUP(E66,Tb_KostenTypen[#All],1,0),"")</f>
        <v/>
      </c>
      <c r="F94" s="88" t="str">
        <f>IF(AND(F66&lt;&gt;"",F66&lt;&gt;0),VLOOKUP(F66,Tb_KostenTypen[#All],1,0),"")</f>
        <v/>
      </c>
      <c r="G94" s="88" t="str">
        <f>IF(AND(G66&lt;&gt;"",G66&lt;&gt;0),VLOOKUP(G66,Tb_KostenTypen[#All],1,0),"")</f>
        <v/>
      </c>
    </row>
    <row r="95" spans="1:7" x14ac:dyDescent="0.25">
      <c r="A95" s="88"/>
      <c r="B95" s="88" t="str">
        <f ca="1">IF(AND(B67&lt;&gt;"",B67&lt;&gt;0),VLOOKUP(B67,Tb_KostenTypen[#All],1,0),"")</f>
        <v/>
      </c>
      <c r="C95" s="88" t="str">
        <f>IF(AND(C67&lt;&gt;"",C67&lt;&gt;0),VLOOKUP(C67,Tb_KostenTypen[#All],1,0),"")</f>
        <v/>
      </c>
      <c r="D95" s="88" t="str">
        <f>IF(AND(D67&lt;&gt;"",D67&lt;&gt;0),VLOOKUP(D67,Tb_KostenTypen[#All],1,0),"")</f>
        <v/>
      </c>
      <c r="E95" s="88" t="str">
        <f>IF(AND(E67&lt;&gt;"",E67&lt;&gt;0),VLOOKUP(E67,Tb_KostenTypen[#All],1,0),"")</f>
        <v/>
      </c>
      <c r="F95" s="88" t="str">
        <f>IF(AND(F67&lt;&gt;"",F67&lt;&gt;0),VLOOKUP(F67,Tb_KostenTypen[#All],1,0),"")</f>
        <v/>
      </c>
      <c r="G95" s="88" t="str">
        <f>IF(AND(G67&lt;&gt;"",G67&lt;&gt;0),VLOOKUP(G67,Tb_KostenTypen[#All],1,0),"")</f>
        <v/>
      </c>
    </row>
    <row r="96" spans="1:7" x14ac:dyDescent="0.25">
      <c r="A96" s="88"/>
      <c r="B96" s="88" t="str">
        <f ca="1">IF(AND(B68&lt;&gt;"",B68&lt;&gt;0),VLOOKUP(B68,Tb_KostenTypen[#All],1,0),"")</f>
        <v/>
      </c>
      <c r="C96" s="88" t="str">
        <f>IF(AND(C68&lt;&gt;"",C68&lt;&gt;0),VLOOKUP(C68,Tb_KostenTypen[#All],1,0),"")</f>
        <v/>
      </c>
      <c r="D96" s="88" t="str">
        <f>IF(AND(D68&lt;&gt;"",D68&lt;&gt;0),VLOOKUP(D68,Tb_KostenTypen[#All],1,0),"")</f>
        <v/>
      </c>
      <c r="E96" s="88" t="str">
        <f>IF(AND(E68&lt;&gt;"",E68&lt;&gt;0),VLOOKUP(E68,Tb_KostenTypen[#All],1,0),"")</f>
        <v/>
      </c>
      <c r="F96" s="88" t="str">
        <f>IF(AND(F68&lt;&gt;"",F68&lt;&gt;0),VLOOKUP(F68,Tb_KostenTypen[#All],1,0),"")</f>
        <v/>
      </c>
      <c r="G96" s="88" t="str">
        <f>IF(AND(G68&lt;&gt;"",G68&lt;&gt;0),VLOOKUP(G68,Tb_KostenTypen[#All],1,0),"")</f>
        <v/>
      </c>
    </row>
    <row r="97" spans="1:7" x14ac:dyDescent="0.25">
      <c r="A97" s="88"/>
      <c r="B97" s="88" t="str">
        <f ca="1">IF(AND(B69&lt;&gt;"",B69&lt;&gt;0),VLOOKUP(B69,Tb_KostenTypen[#All],1,0),"")</f>
        <v/>
      </c>
      <c r="C97" s="88" t="str">
        <f>IF(AND(C69&lt;&gt;"",C69&lt;&gt;0),VLOOKUP(C69,Tb_KostenTypen[#All],1,0),"")</f>
        <v/>
      </c>
      <c r="D97" s="88" t="str">
        <f>IF(AND(D69&lt;&gt;"",D69&lt;&gt;0),VLOOKUP(D69,Tb_KostenTypen[#All],1,0),"")</f>
        <v/>
      </c>
      <c r="E97" s="88" t="str">
        <f>IF(AND(E69&lt;&gt;"",E69&lt;&gt;0),VLOOKUP(E69,Tb_KostenTypen[#All],1,0),"")</f>
        <v/>
      </c>
      <c r="F97" s="88" t="str">
        <f>IF(AND(F69&lt;&gt;"",F69&lt;&gt;0),VLOOKUP(F69,Tb_KostenTypen[#All],1,0),"")</f>
        <v/>
      </c>
      <c r="G97" s="88" t="str">
        <f>IF(AND(G69&lt;&gt;"",G69&lt;&gt;0),VLOOKUP(G69,Tb_KostenTypen[#All],1,0),"")</f>
        <v/>
      </c>
    </row>
    <row r="98" spans="1:7" x14ac:dyDescent="0.25">
      <c r="A98" s="88"/>
      <c r="B98" s="88" t="str">
        <f ca="1">IF(AND(B70&lt;&gt;"",B70&lt;&gt;0),VLOOKUP(B70,Tb_KostenTypen[#All],1,0),"")</f>
        <v/>
      </c>
      <c r="C98" s="88" t="str">
        <f>IF(AND(C70&lt;&gt;"",C70&lt;&gt;0),VLOOKUP(C70,Tb_KostenTypen[#All],1,0),"")</f>
        <v/>
      </c>
      <c r="D98" s="88" t="str">
        <f>IF(AND(D70&lt;&gt;"",D70&lt;&gt;0),VLOOKUP(D70,Tb_KostenTypen[#All],1,0),"")</f>
        <v/>
      </c>
      <c r="E98" s="88" t="str">
        <f>IF(AND(E70&lt;&gt;"",E70&lt;&gt;0),VLOOKUP(E70,Tb_KostenTypen[#All],1,0),"")</f>
        <v/>
      </c>
      <c r="F98" s="88" t="str">
        <f>IF(AND(F70&lt;&gt;"",F70&lt;&gt;0),VLOOKUP(F70,Tb_KostenTypen[#All],1,0),"")</f>
        <v/>
      </c>
      <c r="G98" s="88" t="str">
        <f>IF(AND(G70&lt;&gt;"",G70&lt;&gt;0),VLOOKUP(G70,Tb_KostenTypen[#All],1,0),"")</f>
        <v/>
      </c>
    </row>
    <row r="99" spans="1:7" x14ac:dyDescent="0.25">
      <c r="A99" s="88"/>
      <c r="B99" s="88" t="str">
        <f ca="1">IF(AND(B71&lt;&gt;"",B71&lt;&gt;0),VLOOKUP(B71,Tb_KostenTypen[#All],1,0),"")</f>
        <v/>
      </c>
      <c r="C99" s="88" t="str">
        <f>IF(AND(C71&lt;&gt;"",C71&lt;&gt;0),VLOOKUP(C71,Tb_KostenTypen[#All],1,0),"")</f>
        <v/>
      </c>
      <c r="D99" s="88" t="str">
        <f>IF(AND(D71&lt;&gt;"",D71&lt;&gt;0),VLOOKUP(D71,Tb_KostenTypen[#All],1,0),"")</f>
        <v/>
      </c>
      <c r="E99" s="88" t="str">
        <f>IF(AND(E71&lt;&gt;"",E71&lt;&gt;0),VLOOKUP(E71,Tb_KostenTypen[#All],1,0),"")</f>
        <v/>
      </c>
      <c r="F99" s="88" t="str">
        <f>IF(AND(F71&lt;&gt;"",F71&lt;&gt;0),VLOOKUP(F71,Tb_KostenTypen[#All],1,0),"")</f>
        <v/>
      </c>
      <c r="G99" s="88" t="str">
        <f>IF(AND(G71&lt;&gt;"",G71&lt;&gt;0),VLOOKUP(G71,Tb_KostenTypen[#All],1,0),"")</f>
        <v/>
      </c>
    </row>
    <row r="100" spans="1:7" x14ac:dyDescent="0.25">
      <c r="A100" s="88"/>
      <c r="B100" s="88" t="str">
        <f ca="1">IF(AND(B72&lt;&gt;"",B72&lt;&gt;0),VLOOKUP(B72,Tb_KostenTypen[#All],1,0),"")</f>
        <v/>
      </c>
      <c r="C100" s="88" t="str">
        <f>IF(AND(C72&lt;&gt;"",C72&lt;&gt;0),VLOOKUP(C72,Tb_KostenTypen[#All],1,0),"")</f>
        <v/>
      </c>
      <c r="D100" s="88" t="str">
        <f>IF(AND(D72&lt;&gt;"",D72&lt;&gt;0),VLOOKUP(D72,Tb_KostenTypen[#All],1,0),"")</f>
        <v/>
      </c>
      <c r="E100" s="88" t="str">
        <f>IF(AND(E72&lt;&gt;"",E72&lt;&gt;0),VLOOKUP(E72,Tb_KostenTypen[#All],1,0),"")</f>
        <v/>
      </c>
      <c r="F100" s="88" t="str">
        <f>IF(AND(F72&lt;&gt;"",F72&lt;&gt;0),VLOOKUP(F72,Tb_KostenTypen[#All],1,0),"")</f>
        <v/>
      </c>
      <c r="G100" s="88" t="str">
        <f>IF(AND(G72&lt;&gt;"",G72&lt;&gt;0),VLOOKUP(G72,Tb_KostenTypen[#All],1,0),"")</f>
        <v/>
      </c>
    </row>
    <row r="101" spans="1:7" x14ac:dyDescent="0.25">
      <c r="A101" s="88"/>
      <c r="B101" s="88" t="str">
        <f ca="1">IF(AND(B73&lt;&gt;"",B73&lt;&gt;0),VLOOKUP(B73,Tb_KostenTypen[#All],1,0),"")</f>
        <v/>
      </c>
      <c r="C101" s="88" t="str">
        <f>IF(AND(C73&lt;&gt;"",C73&lt;&gt;0),VLOOKUP(C73,Tb_KostenTypen[#All],1,0),"")</f>
        <v/>
      </c>
      <c r="D101" s="88" t="str">
        <f>IF(AND(D73&lt;&gt;"",D73&lt;&gt;0),VLOOKUP(D73,Tb_KostenTypen[#All],1,0),"")</f>
        <v/>
      </c>
      <c r="E101" s="88" t="str">
        <f>IF(AND(E73&lt;&gt;"",E73&lt;&gt;0),VLOOKUP(E73,Tb_KostenTypen[#All],1,0),"")</f>
        <v/>
      </c>
      <c r="F101" s="88" t="str">
        <f>IF(AND(F73&lt;&gt;"",F73&lt;&gt;0),VLOOKUP(F73,Tb_KostenTypen[#All],1,0),"")</f>
        <v/>
      </c>
      <c r="G101" s="88" t="str">
        <f>IF(AND(G73&lt;&gt;"",G73&lt;&gt;0),VLOOKUP(G73,Tb_KostenTypen[#All],1,0),"")</f>
        <v/>
      </c>
    </row>
    <row r="102" spans="1:7" x14ac:dyDescent="0.25">
      <c r="A102" s="88"/>
      <c r="B102" s="88" t="str">
        <f ca="1">IF(AND(B74&lt;&gt;"",B74&lt;&gt;0),VLOOKUP(B74,Tb_KostenTypen[#All],1,0),"")</f>
        <v/>
      </c>
      <c r="C102" s="88" t="str">
        <f>IF(AND(C74&lt;&gt;"",C74&lt;&gt;0),VLOOKUP(C74,Tb_KostenTypen[#All],1,0),"")</f>
        <v/>
      </c>
      <c r="D102" s="88" t="str">
        <f>IF(AND(D74&lt;&gt;"",D74&lt;&gt;0),VLOOKUP(D74,Tb_KostenTypen[#All],1,0),"")</f>
        <v/>
      </c>
      <c r="E102" s="88" t="str">
        <f>IF(AND(E74&lt;&gt;"",E74&lt;&gt;0),VLOOKUP(E74,Tb_KostenTypen[#All],1,0),"")</f>
        <v/>
      </c>
      <c r="F102" s="88" t="str">
        <f>IF(AND(F74&lt;&gt;"",F74&lt;&gt;0),VLOOKUP(F74,Tb_KostenTypen[#All],1,0),"")</f>
        <v/>
      </c>
      <c r="G102" s="88" t="str">
        <f>IF(AND(G74&lt;&gt;"",G74&lt;&gt;0),VLOOKUP(G74,Tb_KostenTypen[#All],1,0),"")</f>
        <v/>
      </c>
    </row>
    <row r="104" spans="1:7" x14ac:dyDescent="0.25">
      <c r="A104" s="58" t="s">
        <v>102</v>
      </c>
      <c r="B104" s="58" t="s">
        <v>225</v>
      </c>
      <c r="C104" s="58" t="s">
        <v>226</v>
      </c>
      <c r="D104" s="58" t="s">
        <v>227</v>
      </c>
      <c r="E104" s="58" t="s">
        <v>228</v>
      </c>
      <c r="F104" s="58" t="s">
        <v>180</v>
      </c>
      <c r="G104" s="58" t="s">
        <v>205</v>
      </c>
    </row>
    <row r="105" spans="1:7" x14ac:dyDescent="0.25">
      <c r="A105" s="88" cm="1">
        <f t="array" aca="1" ref="A105" ca="1">OFFSET(Lijsten!$AJ$1,1,1,IF(COUNTIF(Lijsten!$AJ$1:$AJ$100,"&lt;&gt;"&amp;"")&gt;1,COUNTIF(Lijsten!$AJ$1:$AJ$100,"&lt;&gt;"&amp;"")-1,COUNTIF(Lijsten!$AJ$1:$AJ$100,"&lt;&gt;"&amp;"")))</f>
        <v>0</v>
      </c>
      <c r="B105" s="88" t="str" cm="1">
        <f t="array" aca="1" ref="B105" ca="1">IFERROR(_xlfn._xlws.SORT(_xlfn._xlws.FILTER(OFFSET(Lijsten!$BJ:$BM,MATCH(A105,Lijsten!AK:AK,0)-1,,1),OFFSET(Lijsten!$BJ:$BM,MATCH(A105,Lijsten!AK:AK,0)-1,,1)&lt;&gt;""),1,,1),"")</f>
        <v/>
      </c>
      <c r="C105" s="88"/>
      <c r="D105" s="88"/>
      <c r="E105" s="88"/>
      <c r="F105" s="88"/>
      <c r="G105" s="88"/>
    </row>
    <row r="106" spans="1:7" x14ac:dyDescent="0.25">
      <c r="A106" s="88"/>
      <c r="B106" s="88" t="str" cm="1">
        <f t="array" aca="1" ref="B106" ca="1">IFERROR(_xlfn._xlws.SORT(_xlfn._xlws.FILTER(OFFSET(Lijsten!$BJ:$BM,MATCH(A106,Lijsten!AK:AK,0)-1,,1),OFFSET(Lijsten!$BJ:$BM,MATCH(A106,Lijsten!AK:AK,0)-1,,1)&lt;&gt;""),1,,1),"")</f>
        <v/>
      </c>
      <c r="C106" s="88"/>
      <c r="D106" s="88"/>
      <c r="E106" s="88"/>
      <c r="F106" s="88"/>
      <c r="G106" s="88"/>
    </row>
    <row r="107" spans="1:7" x14ac:dyDescent="0.25">
      <c r="A107" s="88"/>
      <c r="B107" s="88" t="str" cm="1">
        <f t="array" aca="1" ref="B107" ca="1">IFERROR(_xlfn._xlws.SORT(_xlfn._xlws.FILTER(OFFSET(Lijsten!$BJ:$BM,MATCH(A107,Lijsten!AK:AK,0)-1,,1),OFFSET(Lijsten!$BJ:$BM,MATCH(A107,Lijsten!AK:AK,0)-1,,1)&lt;&gt;""),1,,1),"")</f>
        <v/>
      </c>
      <c r="C107" s="88"/>
      <c r="D107" s="88"/>
      <c r="E107" s="88"/>
      <c r="F107" s="88"/>
      <c r="G107" s="88"/>
    </row>
    <row r="108" spans="1:7" x14ac:dyDescent="0.25">
      <c r="A108" s="88"/>
      <c r="B108" s="88" t="str" cm="1">
        <f t="array" aca="1" ref="B108" ca="1">IFERROR(_xlfn._xlws.SORT(_xlfn._xlws.FILTER(OFFSET(Lijsten!$BJ:$BM,MATCH(A108,Lijsten!AK:AK,0)-1,,1),OFFSET(Lijsten!$BJ:$BM,MATCH(A108,Lijsten!AK:AK,0)-1,,1)&lt;&gt;""),1,,1),"")</f>
        <v/>
      </c>
      <c r="C108" s="88"/>
      <c r="D108" s="88"/>
      <c r="E108" s="88"/>
      <c r="F108" s="88"/>
      <c r="G108" s="88"/>
    </row>
    <row r="109" spans="1:7" x14ac:dyDescent="0.25">
      <c r="A109" s="88"/>
      <c r="B109" s="88" t="str" cm="1">
        <f t="array" aca="1" ref="B109" ca="1">IFERROR(_xlfn._xlws.SORT(_xlfn._xlws.FILTER(OFFSET(Lijsten!$BJ:$BM,MATCH(A109,Lijsten!AK:AK,0)-1,,1),OFFSET(Lijsten!$BJ:$BM,MATCH(A109,Lijsten!AK:AK,0)-1,,1)&lt;&gt;""),1,,1),"")</f>
        <v/>
      </c>
      <c r="C109" s="88"/>
      <c r="D109" s="88"/>
      <c r="E109" s="88"/>
      <c r="F109" s="88"/>
      <c r="G109" s="88"/>
    </row>
    <row r="110" spans="1:7" x14ac:dyDescent="0.25">
      <c r="A110" s="88"/>
      <c r="B110" s="88" t="str" cm="1">
        <f t="array" aca="1" ref="B110" ca="1">IFERROR(_xlfn._xlws.SORT(_xlfn._xlws.FILTER(OFFSET(Lijsten!$BJ:$BM,MATCH(A110,Lijsten!AK:AK,0)-1,,1),OFFSET(Lijsten!$BJ:$BM,MATCH(A110,Lijsten!AK:AK,0)-1,,1)&lt;&gt;""),1,,1),"")</f>
        <v/>
      </c>
      <c r="C110" s="88"/>
      <c r="D110" s="88"/>
      <c r="E110" s="88"/>
      <c r="F110" s="88"/>
      <c r="G110" s="88"/>
    </row>
    <row r="111" spans="1:7" x14ac:dyDescent="0.25">
      <c r="A111" s="88"/>
      <c r="B111" s="88" t="str" cm="1">
        <f t="array" aca="1" ref="B111" ca="1">IFERROR(_xlfn._xlws.SORT(_xlfn._xlws.FILTER(OFFSET(Lijsten!$BJ:$BM,MATCH(A111,Lijsten!AK:AK,0)-1,,1),OFFSET(Lijsten!$BJ:$BM,MATCH(A111,Lijsten!AK:AK,0)-1,,1)&lt;&gt;""),1,,1),"")</f>
        <v/>
      </c>
      <c r="C111" s="88"/>
      <c r="D111" s="88"/>
      <c r="E111" s="88"/>
      <c r="F111" s="88"/>
      <c r="G111" s="88"/>
    </row>
    <row r="112" spans="1:7" x14ac:dyDescent="0.25">
      <c r="A112" s="88"/>
      <c r="B112" s="88" t="str" cm="1">
        <f t="array" aca="1" ref="B112" ca="1">IFERROR(_xlfn._xlws.SORT(_xlfn._xlws.FILTER(OFFSET(Lijsten!$BJ:$BM,MATCH(A112,Lijsten!AK:AK,0)-1,,1),OFFSET(Lijsten!$BJ:$BM,MATCH(A112,Lijsten!AK:AK,0)-1,,1)&lt;&gt;""),1,,1),"")</f>
        <v/>
      </c>
      <c r="C112" s="88"/>
      <c r="D112" s="88"/>
      <c r="E112" s="88"/>
      <c r="F112" s="88"/>
      <c r="G112" s="88"/>
    </row>
    <row r="113" spans="1:7" x14ac:dyDescent="0.25">
      <c r="A113" s="88"/>
      <c r="B113" s="88" t="str" cm="1">
        <f t="array" aca="1" ref="B113" ca="1">IFERROR(_xlfn._xlws.SORT(_xlfn._xlws.FILTER(OFFSET(Lijsten!$BJ:$BM,MATCH(A113,Lijsten!AK:AK,0)-1,,1),OFFSET(Lijsten!$BJ:$BM,MATCH(A113,Lijsten!AK:AK,0)-1,,1)&lt;&gt;""),1,,1),"")</f>
        <v/>
      </c>
      <c r="C113" s="88"/>
      <c r="D113" s="88"/>
      <c r="E113" s="88"/>
      <c r="F113" s="88"/>
      <c r="G113" s="88"/>
    </row>
    <row r="114" spans="1:7" x14ac:dyDescent="0.25">
      <c r="A114" s="88"/>
      <c r="B114" s="88" t="str" cm="1">
        <f t="array" aca="1" ref="B114" ca="1">IFERROR(_xlfn._xlws.SORT(_xlfn._xlws.FILTER(OFFSET(Lijsten!$BJ:$BM,MATCH(A114,Lijsten!AK:AK,0)-1,,1),OFFSET(Lijsten!$BJ:$BM,MATCH(A114,Lijsten!AK:AK,0)-1,,1)&lt;&gt;""),1,,1),"")</f>
        <v/>
      </c>
      <c r="C114" s="88"/>
      <c r="D114" s="88"/>
      <c r="E114" s="88"/>
      <c r="F114" s="88"/>
      <c r="G114" s="88"/>
    </row>
    <row r="115" spans="1:7" x14ac:dyDescent="0.25">
      <c r="A115" s="88"/>
      <c r="B115" s="88" t="str" cm="1">
        <f t="array" aca="1" ref="B115" ca="1">IFERROR(_xlfn._xlws.SORT(_xlfn._xlws.FILTER(OFFSET(Lijsten!$BJ:$BM,MATCH(A115,Lijsten!AK:AK,0)-1,,1),OFFSET(Lijsten!$BJ:$BM,MATCH(A115,Lijsten!AK:AK,0)-1,,1)&lt;&gt;""),1,,1),"")</f>
        <v/>
      </c>
      <c r="C115" s="88"/>
      <c r="D115" s="88"/>
      <c r="E115" s="88"/>
      <c r="F115" s="88"/>
      <c r="G115" s="88"/>
    </row>
    <row r="116" spans="1:7" x14ac:dyDescent="0.25">
      <c r="A116" s="88"/>
      <c r="B116" s="88" t="str" cm="1">
        <f t="array" aca="1" ref="B116" ca="1">IFERROR(_xlfn._xlws.SORT(_xlfn._xlws.FILTER(OFFSET(Lijsten!$BJ:$BM,MATCH(A116,Lijsten!AK:AK,0)-1,,1),OFFSET(Lijsten!$BJ:$BM,MATCH(A116,Lijsten!AK:AK,0)-1,,1)&lt;&gt;""),1,,1),"")</f>
        <v/>
      </c>
      <c r="C116" s="88"/>
      <c r="D116" s="88"/>
      <c r="E116" s="88"/>
      <c r="F116" s="88"/>
      <c r="G116" s="88"/>
    </row>
    <row r="118" spans="1:7" x14ac:dyDescent="0.25">
      <c r="A118" s="58" t="s">
        <v>172</v>
      </c>
      <c r="B118" s="58" t="s">
        <v>225</v>
      </c>
      <c r="C118" s="58" t="s">
        <v>226</v>
      </c>
      <c r="D118" s="58" t="s">
        <v>227</v>
      </c>
      <c r="E118" s="58" t="s">
        <v>228</v>
      </c>
      <c r="F118" s="58" t="s">
        <v>180</v>
      </c>
      <c r="G118" s="58" t="s">
        <v>205</v>
      </c>
    </row>
    <row r="119" spans="1:7" x14ac:dyDescent="0.25">
      <c r="A119" s="88" cm="1">
        <f t="array" aca="1" ref="A119" ca="1">OFFSET(Lijsten!$AJ$1,1,1,IF(COUNTIF(Lijsten!$AJ$1:$AJ$100,"&lt;&gt;"&amp;"")&gt;1,COUNTIF(Lijsten!$AJ$1:$AJ$100,"&lt;&gt;"&amp;"")-1,COUNTIF(Lijsten!$AJ$1:$AJ$100,"&lt;&gt;"&amp;"")))</f>
        <v>0</v>
      </c>
      <c r="B119" s="88" t="str" cm="1">
        <f t="array" aca="1" ref="B119" ca="1">TRANSPOSE(_xlfn.UNIQUE(TRANSPOSE(B133:G133)))</f>
        <v/>
      </c>
      <c r="C119" s="88"/>
      <c r="D119" s="88"/>
      <c r="E119" s="88"/>
      <c r="F119" s="88"/>
      <c r="G119" s="88"/>
    </row>
    <row r="120" spans="1:7" x14ac:dyDescent="0.25">
      <c r="A120" s="88"/>
      <c r="B120" s="88" t="str" cm="1">
        <f t="array" aca="1" ref="B120" ca="1">TRANSPOSE(_xlfn.UNIQUE(TRANSPOSE(B134:G134)))</f>
        <v/>
      </c>
      <c r="C120" s="88"/>
      <c r="D120" s="88"/>
      <c r="E120" s="88"/>
      <c r="F120" s="88"/>
      <c r="G120" s="88"/>
    </row>
    <row r="121" spans="1:7" x14ac:dyDescent="0.25">
      <c r="A121" s="88"/>
      <c r="B121" s="88" t="str" cm="1">
        <f t="array" aca="1" ref="B121" ca="1">TRANSPOSE(_xlfn.UNIQUE(TRANSPOSE(B135:G135)))</f>
        <v/>
      </c>
      <c r="C121" s="88"/>
      <c r="D121" s="88"/>
      <c r="E121" s="88"/>
      <c r="F121" s="88"/>
      <c r="G121" s="88"/>
    </row>
    <row r="122" spans="1:7" x14ac:dyDescent="0.25">
      <c r="A122" s="88"/>
      <c r="B122" s="88" t="str" cm="1">
        <f t="array" aca="1" ref="B122" ca="1">TRANSPOSE(_xlfn.UNIQUE(TRANSPOSE(B136:G136)))</f>
        <v/>
      </c>
      <c r="C122" s="88"/>
      <c r="D122" s="88"/>
      <c r="E122" s="88"/>
      <c r="F122" s="88"/>
      <c r="G122" s="88"/>
    </row>
    <row r="123" spans="1:7" x14ac:dyDescent="0.25">
      <c r="A123" s="88"/>
      <c r="B123" s="88" t="str" cm="1">
        <f t="array" aca="1" ref="B123" ca="1">TRANSPOSE(_xlfn.UNIQUE(TRANSPOSE(B137:G137)))</f>
        <v/>
      </c>
      <c r="C123" s="88"/>
      <c r="D123" s="88"/>
      <c r="E123" s="88"/>
      <c r="F123" s="88"/>
      <c r="G123" s="88"/>
    </row>
    <row r="124" spans="1:7" x14ac:dyDescent="0.25">
      <c r="A124" s="88"/>
      <c r="B124" s="88" t="str" cm="1">
        <f t="array" aca="1" ref="B124" ca="1">TRANSPOSE(_xlfn.UNIQUE(TRANSPOSE(B138:G138)))</f>
        <v/>
      </c>
      <c r="C124" s="88"/>
      <c r="D124" s="88"/>
      <c r="E124" s="88"/>
      <c r="F124" s="88"/>
      <c r="G124" s="88"/>
    </row>
    <row r="125" spans="1:7" x14ac:dyDescent="0.25">
      <c r="A125" s="88"/>
      <c r="B125" s="88" t="str" cm="1">
        <f t="array" aca="1" ref="B125" ca="1">TRANSPOSE(_xlfn.UNIQUE(TRANSPOSE(B139:G139)))</f>
        <v/>
      </c>
      <c r="C125" s="88"/>
      <c r="D125" s="88"/>
      <c r="E125" s="88"/>
      <c r="F125" s="88"/>
      <c r="G125" s="88"/>
    </row>
    <row r="126" spans="1:7" x14ac:dyDescent="0.25">
      <c r="A126" s="88"/>
      <c r="B126" s="88" t="str" cm="1">
        <f t="array" aca="1" ref="B126" ca="1">TRANSPOSE(_xlfn.UNIQUE(TRANSPOSE(B140:G140)))</f>
        <v/>
      </c>
      <c r="C126" s="88"/>
      <c r="D126" s="88"/>
      <c r="E126" s="88"/>
      <c r="F126" s="88"/>
      <c r="G126" s="88"/>
    </row>
    <row r="127" spans="1:7" x14ac:dyDescent="0.25">
      <c r="A127" s="88"/>
      <c r="B127" s="88" t="str" cm="1">
        <f t="array" aca="1" ref="B127" ca="1">TRANSPOSE(_xlfn.UNIQUE(TRANSPOSE(B141:G141)))</f>
        <v/>
      </c>
      <c r="C127" s="88"/>
      <c r="D127" s="88"/>
      <c r="E127" s="88"/>
      <c r="F127" s="88"/>
      <c r="G127" s="88"/>
    </row>
    <row r="128" spans="1:7" x14ac:dyDescent="0.25">
      <c r="A128" s="88"/>
      <c r="B128" s="88" t="str" cm="1">
        <f t="array" aca="1" ref="B128" ca="1">TRANSPOSE(_xlfn.UNIQUE(TRANSPOSE(B142:G142)))</f>
        <v/>
      </c>
      <c r="C128" s="88"/>
      <c r="D128" s="88"/>
      <c r="E128" s="88"/>
      <c r="F128" s="88"/>
      <c r="G128" s="88"/>
    </row>
    <row r="129" spans="1:7" x14ac:dyDescent="0.25">
      <c r="A129" s="88"/>
      <c r="B129" s="88" t="str" cm="1">
        <f t="array" aca="1" ref="B129" ca="1">TRANSPOSE(_xlfn.UNIQUE(TRANSPOSE(B143:G143)))</f>
        <v/>
      </c>
      <c r="C129" s="88"/>
      <c r="D129" s="88"/>
      <c r="E129" s="88"/>
      <c r="F129" s="88"/>
      <c r="G129" s="88"/>
    </row>
    <row r="130" spans="1:7" x14ac:dyDescent="0.25">
      <c r="A130" s="88"/>
      <c r="B130" s="88" t="str" cm="1">
        <f t="array" aca="1" ref="B130" ca="1">TRANSPOSE(_xlfn.UNIQUE(TRANSPOSE(B144:G144)))</f>
        <v/>
      </c>
      <c r="C130" s="88"/>
      <c r="D130" s="88"/>
      <c r="E130" s="88"/>
      <c r="F130" s="88"/>
      <c r="G130" s="88"/>
    </row>
    <row r="132" spans="1:7" x14ac:dyDescent="0.25">
      <c r="A132" s="58" t="s">
        <v>173</v>
      </c>
      <c r="B132" s="58" t="s">
        <v>225</v>
      </c>
      <c r="C132" s="58" t="s">
        <v>226</v>
      </c>
      <c r="D132" s="58" t="s">
        <v>227</v>
      </c>
      <c r="E132" s="58" t="s">
        <v>228</v>
      </c>
      <c r="F132" s="58" t="s">
        <v>180</v>
      </c>
      <c r="G132" s="58" t="s">
        <v>205</v>
      </c>
    </row>
    <row r="133" spans="1:7" x14ac:dyDescent="0.25">
      <c r="A133" s="88" cm="1">
        <f t="array" aca="1" ref="A133" ca="1">OFFSET(Lijsten!$AJ$1,1,1,IF(COUNTIF(Lijsten!$AJ$1:$AJ$100,"&lt;&gt;"&amp;"")&gt;1,COUNTIF(Lijsten!$AJ$1:$AJ$100,"&lt;&gt;"&amp;"")-1,COUNTIF(Lijsten!$AJ$1:$AJ$100,"&lt;&gt;"&amp;"")))</f>
        <v>0</v>
      </c>
      <c r="B133" s="88" t="str">
        <f ca="1">IF(AND(B105&lt;&gt;"",B105&lt;&gt;0),VLOOKUP(B105,Tb_KostenTypen[#All],1,0),"")</f>
        <v/>
      </c>
      <c r="C133" s="88" t="str">
        <f>IF(AND(C105&lt;&gt;"",C105&lt;&gt;0),VLOOKUP(C105,Tb_KostenTypen[#All],1,0),"")</f>
        <v/>
      </c>
      <c r="D133" s="88" t="str">
        <f>IF(AND(D105&lt;&gt;"",D105&lt;&gt;0),VLOOKUP(D105,Tb_KostenTypen[#All],1,0),"")</f>
        <v/>
      </c>
      <c r="E133" s="88" t="str">
        <f>IF(AND(E105&lt;&gt;"",E105&lt;&gt;0),VLOOKUP(E105,Tb_KostenTypen[#All],1,0),"")</f>
        <v/>
      </c>
      <c r="F133" s="88" t="str">
        <f>IF(AND(F105&lt;&gt;"",F105&lt;&gt;0),VLOOKUP(F105,Tb_KostenTypen[#All],1,0),"")</f>
        <v/>
      </c>
      <c r="G133" s="88" t="str">
        <f>IF(AND(G105&lt;&gt;"",G105&lt;&gt;0),VLOOKUP(G105,Tb_KostenTypen[#All],1,0),"")</f>
        <v/>
      </c>
    </row>
    <row r="134" spans="1:7" x14ac:dyDescent="0.25">
      <c r="A134" s="88"/>
      <c r="B134" s="88" t="str">
        <f ca="1">IF(AND(B106&lt;&gt;"",B106&lt;&gt;0),VLOOKUP(B106,Tb_KostenTypen[#All],1,0),"")</f>
        <v/>
      </c>
      <c r="C134" s="88" t="str">
        <f>IF(AND(C106&lt;&gt;"",C106&lt;&gt;0),VLOOKUP(C106,Tb_KostenTypen[#All],1,0),"")</f>
        <v/>
      </c>
      <c r="D134" s="88" t="str">
        <f>IF(AND(D106&lt;&gt;"",D106&lt;&gt;0),VLOOKUP(D106,Tb_KostenTypen[#All],1,0),"")</f>
        <v/>
      </c>
      <c r="E134" s="88" t="str">
        <f>IF(AND(E106&lt;&gt;"",E106&lt;&gt;0),VLOOKUP(E106,Tb_KostenTypen[#All],1,0),"")</f>
        <v/>
      </c>
      <c r="F134" s="88" t="str">
        <f>IF(AND(F106&lt;&gt;"",F106&lt;&gt;0),VLOOKUP(F106,Tb_KostenTypen[#All],1,0),"")</f>
        <v/>
      </c>
      <c r="G134" s="88" t="str">
        <f>IF(AND(G106&lt;&gt;"",G106&lt;&gt;0),VLOOKUP(G106,Tb_KostenTypen[#All],1,0),"")</f>
        <v/>
      </c>
    </row>
    <row r="135" spans="1:7" x14ac:dyDescent="0.25">
      <c r="A135" s="88"/>
      <c r="B135" s="88" t="str">
        <f ca="1">IF(AND(B107&lt;&gt;"",B107&lt;&gt;0),VLOOKUP(B107,Tb_KostenTypen[#All],1,0),"")</f>
        <v/>
      </c>
      <c r="C135" s="88" t="str">
        <f>IF(AND(C107&lt;&gt;"",C107&lt;&gt;0),VLOOKUP(C107,Tb_KostenTypen[#All],1,0),"")</f>
        <v/>
      </c>
      <c r="D135" s="88" t="str">
        <f>IF(AND(D107&lt;&gt;"",D107&lt;&gt;0),VLOOKUP(D107,Tb_KostenTypen[#All],1,0),"")</f>
        <v/>
      </c>
      <c r="E135" s="88" t="str">
        <f>IF(AND(E107&lt;&gt;"",E107&lt;&gt;0),VLOOKUP(E107,Tb_KostenTypen[#All],1,0),"")</f>
        <v/>
      </c>
      <c r="F135" s="88" t="str">
        <f>IF(AND(F107&lt;&gt;"",F107&lt;&gt;0),VLOOKUP(F107,Tb_KostenTypen[#All],1,0),"")</f>
        <v/>
      </c>
      <c r="G135" s="88" t="str">
        <f>IF(AND(G107&lt;&gt;"",G107&lt;&gt;0),VLOOKUP(G107,Tb_KostenTypen[#All],1,0),"")</f>
        <v/>
      </c>
    </row>
    <row r="136" spans="1:7" x14ac:dyDescent="0.25">
      <c r="A136" s="88"/>
      <c r="B136" s="88" t="str">
        <f ca="1">IF(AND(B108&lt;&gt;"",B108&lt;&gt;0),VLOOKUP(B108,Tb_KostenTypen[#All],1,0),"")</f>
        <v/>
      </c>
      <c r="C136" s="88" t="str">
        <f>IF(AND(C108&lt;&gt;"",C108&lt;&gt;0),VLOOKUP(C108,Tb_KostenTypen[#All],1,0),"")</f>
        <v/>
      </c>
      <c r="D136" s="88" t="str">
        <f>IF(AND(D108&lt;&gt;"",D108&lt;&gt;0),VLOOKUP(D108,Tb_KostenTypen[#All],1,0),"")</f>
        <v/>
      </c>
      <c r="E136" s="88" t="str">
        <f>IF(AND(E108&lt;&gt;"",E108&lt;&gt;0),VLOOKUP(E108,Tb_KostenTypen[#All],1,0),"")</f>
        <v/>
      </c>
      <c r="F136" s="88" t="str">
        <f>IF(AND(F108&lt;&gt;"",F108&lt;&gt;0),VLOOKUP(F108,Tb_KostenTypen[#All],1,0),"")</f>
        <v/>
      </c>
      <c r="G136" s="88" t="str">
        <f>IF(AND(G108&lt;&gt;"",G108&lt;&gt;0),VLOOKUP(G108,Tb_KostenTypen[#All],1,0),"")</f>
        <v/>
      </c>
    </row>
    <row r="137" spans="1:7" x14ac:dyDescent="0.25">
      <c r="A137" s="88"/>
      <c r="B137" s="88" t="str">
        <f ca="1">IF(AND(B109&lt;&gt;"",B109&lt;&gt;0),VLOOKUP(B109,Tb_KostenTypen[#All],1,0),"")</f>
        <v/>
      </c>
      <c r="C137" s="88" t="str">
        <f>IF(AND(C109&lt;&gt;"",C109&lt;&gt;0),VLOOKUP(C109,Tb_KostenTypen[#All],1,0),"")</f>
        <v/>
      </c>
      <c r="D137" s="88" t="str">
        <f>IF(AND(D109&lt;&gt;"",D109&lt;&gt;0),VLOOKUP(D109,Tb_KostenTypen[#All],1,0),"")</f>
        <v/>
      </c>
      <c r="E137" s="88" t="str">
        <f>IF(AND(E109&lt;&gt;"",E109&lt;&gt;0),VLOOKUP(E109,Tb_KostenTypen[#All],1,0),"")</f>
        <v/>
      </c>
      <c r="F137" s="88" t="str">
        <f>IF(AND(F109&lt;&gt;"",F109&lt;&gt;0),VLOOKUP(F109,Tb_KostenTypen[#All],1,0),"")</f>
        <v/>
      </c>
      <c r="G137" s="88" t="str">
        <f>IF(AND(G109&lt;&gt;"",G109&lt;&gt;0),VLOOKUP(G109,Tb_KostenTypen[#All],1,0),"")</f>
        <v/>
      </c>
    </row>
    <row r="138" spans="1:7" x14ac:dyDescent="0.25">
      <c r="A138" s="88"/>
      <c r="B138" s="88" t="str">
        <f ca="1">IF(AND(B110&lt;&gt;"",B110&lt;&gt;0),VLOOKUP(B110,Tb_KostenTypen[#All],1,0),"")</f>
        <v/>
      </c>
      <c r="C138" s="88" t="str">
        <f>IF(AND(C110&lt;&gt;"",C110&lt;&gt;0),VLOOKUP(C110,Tb_KostenTypen[#All],1,0),"")</f>
        <v/>
      </c>
      <c r="D138" s="88" t="str">
        <f>IF(AND(D110&lt;&gt;"",D110&lt;&gt;0),VLOOKUP(D110,Tb_KostenTypen[#All],1,0),"")</f>
        <v/>
      </c>
      <c r="E138" s="88" t="str">
        <f>IF(AND(E110&lt;&gt;"",E110&lt;&gt;0),VLOOKUP(E110,Tb_KostenTypen[#All],1,0),"")</f>
        <v/>
      </c>
      <c r="F138" s="88" t="str">
        <f>IF(AND(F110&lt;&gt;"",F110&lt;&gt;0),VLOOKUP(F110,Tb_KostenTypen[#All],1,0),"")</f>
        <v/>
      </c>
      <c r="G138" s="88" t="str">
        <f>IF(AND(G110&lt;&gt;"",G110&lt;&gt;0),VLOOKUP(G110,Tb_KostenTypen[#All],1,0),"")</f>
        <v/>
      </c>
    </row>
    <row r="139" spans="1:7" x14ac:dyDescent="0.25">
      <c r="A139" s="88"/>
      <c r="B139" s="88" t="str">
        <f ca="1">IF(AND(B111&lt;&gt;"",B111&lt;&gt;0),VLOOKUP(B111,Tb_KostenTypen[#All],1,0),"")</f>
        <v/>
      </c>
      <c r="C139" s="88" t="str">
        <f>IF(AND(C111&lt;&gt;"",C111&lt;&gt;0),VLOOKUP(C111,Tb_KostenTypen[#All],1,0),"")</f>
        <v/>
      </c>
      <c r="D139" s="88" t="str">
        <f>IF(AND(D111&lt;&gt;"",D111&lt;&gt;0),VLOOKUP(D111,Tb_KostenTypen[#All],1,0),"")</f>
        <v/>
      </c>
      <c r="E139" s="88" t="str">
        <f>IF(AND(E111&lt;&gt;"",E111&lt;&gt;0),VLOOKUP(E111,Tb_KostenTypen[#All],1,0),"")</f>
        <v/>
      </c>
      <c r="F139" s="88" t="str">
        <f>IF(AND(F111&lt;&gt;"",F111&lt;&gt;0),VLOOKUP(F111,Tb_KostenTypen[#All],1,0),"")</f>
        <v/>
      </c>
      <c r="G139" s="88" t="str">
        <f>IF(AND(G111&lt;&gt;"",G111&lt;&gt;0),VLOOKUP(G111,Tb_KostenTypen[#All],1,0),"")</f>
        <v/>
      </c>
    </row>
    <row r="140" spans="1:7" x14ac:dyDescent="0.25">
      <c r="A140" s="88"/>
      <c r="B140" s="88" t="str">
        <f ca="1">IF(AND(B112&lt;&gt;"",B112&lt;&gt;0),VLOOKUP(B112,Tb_KostenTypen[#All],1,0),"")</f>
        <v/>
      </c>
      <c r="C140" s="88" t="str">
        <f>IF(AND(C112&lt;&gt;"",C112&lt;&gt;0),VLOOKUP(C112,Tb_KostenTypen[#All],1,0),"")</f>
        <v/>
      </c>
      <c r="D140" s="88" t="str">
        <f>IF(AND(D112&lt;&gt;"",D112&lt;&gt;0),VLOOKUP(D112,Tb_KostenTypen[#All],1,0),"")</f>
        <v/>
      </c>
      <c r="E140" s="88" t="str">
        <f>IF(AND(E112&lt;&gt;"",E112&lt;&gt;0),VLOOKUP(E112,Tb_KostenTypen[#All],1,0),"")</f>
        <v/>
      </c>
      <c r="F140" s="88" t="str">
        <f>IF(AND(F112&lt;&gt;"",F112&lt;&gt;0),VLOOKUP(F112,Tb_KostenTypen[#All],1,0),"")</f>
        <v/>
      </c>
      <c r="G140" s="88" t="str">
        <f>IF(AND(G112&lt;&gt;"",G112&lt;&gt;0),VLOOKUP(G112,Tb_KostenTypen[#All],1,0),"")</f>
        <v/>
      </c>
    </row>
    <row r="141" spans="1:7" x14ac:dyDescent="0.25">
      <c r="A141" s="88"/>
      <c r="B141" s="88" t="str">
        <f ca="1">IF(AND(B113&lt;&gt;"",B113&lt;&gt;0),VLOOKUP(B113,Tb_KostenTypen[#All],1,0),"")</f>
        <v/>
      </c>
      <c r="C141" s="88" t="str">
        <f>IF(AND(C113&lt;&gt;"",C113&lt;&gt;0),VLOOKUP(C113,Tb_KostenTypen[#All],1,0),"")</f>
        <v/>
      </c>
      <c r="D141" s="88" t="str">
        <f>IF(AND(D113&lt;&gt;"",D113&lt;&gt;0),VLOOKUP(D113,Tb_KostenTypen[#All],1,0),"")</f>
        <v/>
      </c>
      <c r="E141" s="88" t="str">
        <f>IF(AND(E113&lt;&gt;"",E113&lt;&gt;0),VLOOKUP(E113,Tb_KostenTypen[#All],1,0),"")</f>
        <v/>
      </c>
      <c r="F141" s="88" t="str">
        <f>IF(AND(F113&lt;&gt;"",F113&lt;&gt;0),VLOOKUP(F113,Tb_KostenTypen[#All],1,0),"")</f>
        <v/>
      </c>
      <c r="G141" s="88" t="str">
        <f>IF(AND(G113&lt;&gt;"",G113&lt;&gt;0),VLOOKUP(G113,Tb_KostenTypen[#All],1,0),"")</f>
        <v/>
      </c>
    </row>
    <row r="142" spans="1:7" x14ac:dyDescent="0.25">
      <c r="A142" s="88"/>
      <c r="B142" s="88" t="str">
        <f ca="1">IF(AND(B114&lt;&gt;"",B114&lt;&gt;0),VLOOKUP(B114,Tb_KostenTypen[#All],1,0),"")</f>
        <v/>
      </c>
      <c r="C142" s="88" t="str">
        <f>IF(AND(C114&lt;&gt;"",C114&lt;&gt;0),VLOOKUP(C114,Tb_KostenTypen[#All],1,0),"")</f>
        <v/>
      </c>
      <c r="D142" s="88" t="str">
        <f>IF(AND(D114&lt;&gt;"",D114&lt;&gt;0),VLOOKUP(D114,Tb_KostenTypen[#All],1,0),"")</f>
        <v/>
      </c>
      <c r="E142" s="88" t="str">
        <f>IF(AND(E114&lt;&gt;"",E114&lt;&gt;0),VLOOKUP(E114,Tb_KostenTypen[#All],1,0),"")</f>
        <v/>
      </c>
      <c r="F142" s="88" t="str">
        <f>IF(AND(F114&lt;&gt;"",F114&lt;&gt;0),VLOOKUP(F114,Tb_KostenTypen[#All],1,0),"")</f>
        <v/>
      </c>
      <c r="G142" s="88" t="str">
        <f>IF(AND(G114&lt;&gt;"",G114&lt;&gt;0),VLOOKUP(G114,Tb_KostenTypen[#All],1,0),"")</f>
        <v/>
      </c>
    </row>
    <row r="143" spans="1:7" x14ac:dyDescent="0.25">
      <c r="A143" s="88"/>
      <c r="B143" s="88" t="str">
        <f ca="1">IF(AND(B115&lt;&gt;"",B115&lt;&gt;0),VLOOKUP(B115,Tb_KostenTypen[#All],1,0),"")</f>
        <v/>
      </c>
      <c r="C143" s="88" t="str">
        <f>IF(AND(C115&lt;&gt;"",C115&lt;&gt;0),VLOOKUP(C115,Tb_KostenTypen[#All],1,0),"")</f>
        <v/>
      </c>
      <c r="D143" s="88" t="str">
        <f>IF(AND(D115&lt;&gt;"",D115&lt;&gt;0),VLOOKUP(D115,Tb_KostenTypen[#All],1,0),"")</f>
        <v/>
      </c>
      <c r="E143" s="88" t="str">
        <f>IF(AND(E115&lt;&gt;"",E115&lt;&gt;0),VLOOKUP(E115,Tb_KostenTypen[#All],1,0),"")</f>
        <v/>
      </c>
      <c r="F143" s="88" t="str">
        <f>IF(AND(F115&lt;&gt;"",F115&lt;&gt;0),VLOOKUP(F115,Tb_KostenTypen[#All],1,0),"")</f>
        <v/>
      </c>
      <c r="G143" s="88" t="str">
        <f>IF(AND(G115&lt;&gt;"",G115&lt;&gt;0),VLOOKUP(G115,Tb_KostenTypen[#All],1,0),"")</f>
        <v/>
      </c>
    </row>
    <row r="144" spans="1:7" x14ac:dyDescent="0.25">
      <c r="A144" s="88"/>
      <c r="B144" s="88" t="str">
        <f ca="1">IF(AND(B116&lt;&gt;"",B116&lt;&gt;0),VLOOKUP(B116,Tb_KostenTypen[#All],1,0),"")</f>
        <v/>
      </c>
      <c r="C144" s="88" t="str">
        <f>IF(AND(C116&lt;&gt;"",C116&lt;&gt;0),VLOOKUP(C116,Tb_KostenTypen[#All],1,0),"")</f>
        <v/>
      </c>
      <c r="D144" s="88" t="str">
        <f>IF(AND(D116&lt;&gt;"",D116&lt;&gt;0),VLOOKUP(D116,Tb_KostenTypen[#All],1,0),"")</f>
        <v/>
      </c>
      <c r="E144" s="88" t="str">
        <f>IF(AND(E116&lt;&gt;"",E116&lt;&gt;0),VLOOKUP(E116,Tb_KostenTypen[#All],1,0),"")</f>
        <v/>
      </c>
      <c r="F144" s="88" t="str">
        <f>IF(AND(F116&lt;&gt;"",F116&lt;&gt;0),VLOOKUP(F116,Tb_KostenTypen[#All],1,0),"")</f>
        <v/>
      </c>
      <c r="G144" s="88" t="str">
        <f>IF(AND(G116&lt;&gt;"",G116&lt;&gt;0),VLOOKUP(G116,Tb_KostenTypen[#All],1,0),"")</f>
        <v/>
      </c>
    </row>
    <row r="146" spans="1:35" x14ac:dyDescent="0.25">
      <c r="A146" s="248" t="s">
        <v>102</v>
      </c>
      <c r="B146" s="248" t="s">
        <v>232</v>
      </c>
      <c r="C146" s="248" t="s">
        <v>233</v>
      </c>
      <c r="D146" s="248" t="s">
        <v>234</v>
      </c>
      <c r="E146" s="248" t="s">
        <v>235</v>
      </c>
      <c r="F146" s="248" t="s">
        <v>236</v>
      </c>
      <c r="G146" s="248" t="s">
        <v>237</v>
      </c>
      <c r="H146" s="248" t="s">
        <v>238</v>
      </c>
      <c r="I146" s="248" t="s">
        <v>239</v>
      </c>
      <c r="J146" s="248" t="s">
        <v>240</v>
      </c>
      <c r="K146" s="248" t="s">
        <v>241</v>
      </c>
      <c r="L146" s="248" t="s">
        <v>242</v>
      </c>
      <c r="M146" s="248" t="s">
        <v>266</v>
      </c>
      <c r="N146" s="248" t="s">
        <v>267</v>
      </c>
      <c r="O146" s="248" t="s">
        <v>268</v>
      </c>
      <c r="P146" s="248" t="s">
        <v>326</v>
      </c>
      <c r="Q146" s="248" t="s">
        <v>327</v>
      </c>
      <c r="R146" s="248" t="s">
        <v>328</v>
      </c>
      <c r="S146" s="248" t="s">
        <v>329</v>
      </c>
      <c r="T146" s="248" t="s">
        <v>330</v>
      </c>
      <c r="U146" s="248" t="s">
        <v>331</v>
      </c>
      <c r="V146" s="248" t="s">
        <v>332</v>
      </c>
      <c r="W146" s="248" t="s">
        <v>333</v>
      </c>
      <c r="X146" s="248" t="s">
        <v>334</v>
      </c>
      <c r="Y146" s="248" t="s">
        <v>335</v>
      </c>
      <c r="Z146" s="248" t="s">
        <v>336</v>
      </c>
      <c r="AA146" s="248" t="s">
        <v>337</v>
      </c>
      <c r="AB146" s="248" t="s">
        <v>338</v>
      </c>
      <c r="AC146" s="248" t="s">
        <v>339</v>
      </c>
      <c r="AD146" s="248" t="s">
        <v>340</v>
      </c>
      <c r="AE146" s="248" t="s">
        <v>341</v>
      </c>
      <c r="AF146" s="248" t="s">
        <v>342</v>
      </c>
      <c r="AG146" s="248" t="s">
        <v>343</v>
      </c>
      <c r="AH146" s="248" t="s">
        <v>344</v>
      </c>
      <c r="AI146" s="248" t="s">
        <v>345</v>
      </c>
    </row>
    <row r="147" spans="1:35" x14ac:dyDescent="0.25">
      <c r="A147" s="88" cm="1">
        <f t="array" aca="1" ref="A147" ca="1">OFFSET(Spec_Lijsten!$A$1,1,1,IF(COUNTIF(Spec_Lijsten!$A:$A,"&lt;&gt;"&amp;"")&gt;1,COUNTIF(Spec_Lijsten!$A:$A,"&lt;&gt;"&amp;"")-1,COUNTIF(Spec_Lijsten!A:A,"&lt;&gt;"&amp;"")))</f>
        <v>0</v>
      </c>
      <c r="B147" s="88" t="str" cm="1">
        <f t="array" aca="1" ref="B147" ca="1">IFERROR(_xlfn._xlws.SORT(_xlfn._xlws.FILTER(OFFSET(Spec_Lijsten!$AK1:$BR20,MATCH(A147,Spec_Lijsten!$B1:$B20,0)-1,,1),OFFSET(Spec_Lijsten!$AK1:$BR20,MATCH(A147,Spec_Lijsten!$B1:$B20,0)-1,,1)&lt;&gt;""),1,,1),"")</f>
        <v/>
      </c>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row>
    <row r="148" spans="1:35" x14ac:dyDescent="0.25">
      <c r="A148" s="88"/>
      <c r="B148" s="88" t="str" cm="1">
        <f t="array" aca="1" ref="B148" ca="1">IFERROR(_xlfn._xlws.SORT(_xlfn._xlws.FILTER(OFFSET(Spec_Lijsten!$AK2:$BR21,MATCH(A148,Spec_Lijsten!$B2:$B21,0)-1,,1),OFFSET(Spec_Lijsten!$AK2:$BR21,MATCH(A148,Spec_Lijsten!$B2:$B21,0)-1,,1)&lt;&gt;""),1,,1),"")</f>
        <v/>
      </c>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row>
    <row r="149" spans="1:35" x14ac:dyDescent="0.25">
      <c r="A149" s="88"/>
      <c r="B149" s="88" t="str" cm="1">
        <f t="array" aca="1" ref="B149" ca="1">IFERROR(_xlfn._xlws.SORT(_xlfn._xlws.FILTER(OFFSET(Spec_Lijsten!$AK3:$BR22,MATCH(A149,Spec_Lijsten!$B3:$B22,0)-1,,1),OFFSET(Spec_Lijsten!$AK3:$BR22,MATCH(A149,Spec_Lijsten!$B3:$B22,0)-1,,1)&lt;&gt;""),1,,1),"")</f>
        <v/>
      </c>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row>
    <row r="150" spans="1:35" x14ac:dyDescent="0.25">
      <c r="A150" s="88"/>
      <c r="B150" s="88" t="str" cm="1">
        <f t="array" aca="1" ref="B150" ca="1">IFERROR(_xlfn._xlws.SORT(_xlfn._xlws.FILTER(OFFSET(Spec_Lijsten!$AK4:$BR23,MATCH(A150,Spec_Lijsten!$B4:$B23,0)-1,,1),OFFSET(Spec_Lijsten!$AK4:$BR23,MATCH(A150,Spec_Lijsten!$B4:$B23,0)-1,,1)&lt;&gt;""),1,,1),"")</f>
        <v/>
      </c>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row>
    <row r="151" spans="1:35" x14ac:dyDescent="0.25">
      <c r="A151" s="88"/>
      <c r="B151" s="88" t="str" cm="1">
        <f t="array" aca="1" ref="B151" ca="1">IFERROR(_xlfn._xlws.SORT(_xlfn._xlws.FILTER(OFFSET(Spec_Lijsten!$AK5:$BR24,MATCH(A151,Spec_Lijsten!$B5:$B24,0)-1,,1),OFFSET(Spec_Lijsten!$AK5:$BR24,MATCH(A151,Spec_Lijsten!$B5:$B24,0)-1,,1)&lt;&gt;""),1,,1),"")</f>
        <v/>
      </c>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row>
    <row r="152" spans="1:35" x14ac:dyDescent="0.25">
      <c r="A152" s="88"/>
      <c r="B152" s="88" t="str" cm="1">
        <f t="array" aca="1" ref="B152" ca="1">IFERROR(_xlfn._xlws.SORT(_xlfn._xlws.FILTER(OFFSET(Spec_Lijsten!$AK6:$BR25,MATCH(A152,Spec_Lijsten!$B6:$B25,0)-1,,1),OFFSET(Spec_Lijsten!$AK6:$BR25,MATCH(A152,Spec_Lijsten!$B6:$B25,0)-1,,1)&lt;&gt;""),1,,1),"")</f>
        <v/>
      </c>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row>
    <row r="153" spans="1:35" x14ac:dyDescent="0.25">
      <c r="A153" s="88"/>
      <c r="B153" s="88" t="str" cm="1">
        <f t="array" aca="1" ref="B153" ca="1">IFERROR(_xlfn._xlws.SORT(_xlfn._xlws.FILTER(OFFSET(Spec_Lijsten!$AK7:$BR26,MATCH(A153,Spec_Lijsten!$B7:$B26,0)-1,,1),OFFSET(Spec_Lijsten!$AK7:$BR26,MATCH(A153,Spec_Lijsten!$B7:$B26,0)-1,,1)&lt;&gt;""),1,,1),"")</f>
        <v/>
      </c>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c r="AH153" s="88"/>
      <c r="AI153" s="88"/>
    </row>
    <row r="154" spans="1:35" x14ac:dyDescent="0.25">
      <c r="A154" s="88"/>
      <c r="B154" s="88" t="str" cm="1">
        <f t="array" aca="1" ref="B154" ca="1">IFERROR(_xlfn._xlws.SORT(_xlfn._xlws.FILTER(OFFSET(Spec_Lijsten!$AK8:$BR27,MATCH(A154,Spec_Lijsten!$B8:$B27,0)-1,,1),OFFSET(Spec_Lijsten!$AK8:$BR27,MATCH(A154,Spec_Lijsten!$B8:$B27,0)-1,,1)&lt;&gt;""),1,,1),"")</f>
        <v/>
      </c>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row>
    <row r="155" spans="1:35" x14ac:dyDescent="0.25">
      <c r="A155" s="88"/>
      <c r="B155" s="88" t="str" cm="1">
        <f t="array" aca="1" ref="B155" ca="1">IFERROR(_xlfn._xlws.SORT(_xlfn._xlws.FILTER(OFFSET(Spec_Lijsten!$AK9:$BR28,MATCH(A155,Spec_Lijsten!$B9:$B28,0)-1,,1),OFFSET(Spec_Lijsten!$AK9:$BR28,MATCH(A155,Spec_Lijsten!$B9:$B28,0)-1,,1)&lt;&gt;""),1,,1),"")</f>
        <v/>
      </c>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row>
    <row r="156" spans="1:35" x14ac:dyDescent="0.25">
      <c r="A156" s="88"/>
      <c r="B156" s="88" t="str" cm="1">
        <f t="array" aca="1" ref="B156" ca="1">IFERROR(_xlfn._xlws.SORT(_xlfn._xlws.FILTER(OFFSET(Spec_Lijsten!$AK10:$BR29,MATCH(A156,Spec_Lijsten!$B10:$B29,0)-1,,1),OFFSET(Spec_Lijsten!$AK10:$BR29,MATCH(A156,Spec_Lijsten!$B10:$B29,0)-1,,1)&lt;&gt;""),1,,1),"")</f>
        <v/>
      </c>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c r="AE156" s="88"/>
      <c r="AF156" s="88"/>
      <c r="AG156" s="88"/>
      <c r="AH156" s="88"/>
      <c r="AI156" s="88"/>
    </row>
    <row r="157" spans="1:35" x14ac:dyDescent="0.25">
      <c r="A157" s="88"/>
      <c r="B157" s="88" t="str" cm="1">
        <f t="array" aca="1" ref="B157" ca="1">IFERROR(_xlfn._xlws.SORT(_xlfn._xlws.FILTER(OFFSET(Spec_Lijsten!$AK11:$BR30,MATCH(A157,Spec_Lijsten!$B11:$B30,0)-1,,1),OFFSET(Spec_Lijsten!$AK11:$BR30,MATCH(A157,Spec_Lijsten!$B11:$B30,0)-1,,1)&lt;&gt;""),1,,1),"")</f>
        <v/>
      </c>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row>
    <row r="158" spans="1:35" x14ac:dyDescent="0.25">
      <c r="A158" s="88"/>
      <c r="B158" s="88" t="str" cm="1">
        <f t="array" aca="1" ref="B158" ca="1">IFERROR(_xlfn._xlws.SORT(_xlfn._xlws.FILTER(OFFSET(Spec_Lijsten!$AK12:$BR31,MATCH(A158,Spec_Lijsten!$B12:$B31,0)-1,,1),OFFSET(Spec_Lijsten!$AK12:$BR31,MATCH(A158,Spec_Lijsten!$B12:$B31,0)-1,,1)&lt;&gt;""),1,,1),"")</f>
        <v/>
      </c>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c r="AE158" s="88"/>
      <c r="AF158" s="88"/>
      <c r="AG158" s="88"/>
      <c r="AH158" s="88"/>
      <c r="AI158" s="88"/>
    </row>
    <row r="160" spans="1:35" x14ac:dyDescent="0.25">
      <c r="A160" s="248" t="s">
        <v>172</v>
      </c>
      <c r="B160" s="248" t="s">
        <v>232</v>
      </c>
      <c r="C160" s="248" t="s">
        <v>233</v>
      </c>
      <c r="D160" s="248" t="s">
        <v>234</v>
      </c>
      <c r="E160" s="248" t="s">
        <v>235</v>
      </c>
      <c r="F160" s="248" t="s">
        <v>236</v>
      </c>
      <c r="G160" s="248" t="s">
        <v>237</v>
      </c>
      <c r="H160" s="248" t="s">
        <v>238</v>
      </c>
      <c r="I160" s="248" t="s">
        <v>239</v>
      </c>
      <c r="J160" s="248" t="s">
        <v>240</v>
      </c>
      <c r="K160" s="248" t="s">
        <v>241</v>
      </c>
      <c r="L160" s="248" t="s">
        <v>242</v>
      </c>
      <c r="M160" s="248" t="s">
        <v>266</v>
      </c>
      <c r="N160" s="248" t="s">
        <v>267</v>
      </c>
      <c r="O160" s="248" t="s">
        <v>268</v>
      </c>
      <c r="P160" s="248" t="s">
        <v>326</v>
      </c>
      <c r="Q160" s="248" t="s">
        <v>327</v>
      </c>
      <c r="R160" s="248" t="s">
        <v>328</v>
      </c>
      <c r="S160" s="248" t="s">
        <v>329</v>
      </c>
      <c r="T160" s="248" t="s">
        <v>330</v>
      </c>
      <c r="U160" s="248" t="s">
        <v>331</v>
      </c>
      <c r="V160" s="248" t="s">
        <v>332</v>
      </c>
      <c r="W160" s="248" t="s">
        <v>333</v>
      </c>
      <c r="X160" s="248" t="s">
        <v>334</v>
      </c>
      <c r="Y160" s="248" t="s">
        <v>335</v>
      </c>
      <c r="Z160" s="248" t="s">
        <v>336</v>
      </c>
      <c r="AA160" s="248" t="s">
        <v>337</v>
      </c>
      <c r="AB160" s="248" t="s">
        <v>338</v>
      </c>
      <c r="AC160" s="248" t="s">
        <v>339</v>
      </c>
      <c r="AD160" s="248" t="s">
        <v>340</v>
      </c>
      <c r="AE160" s="248" t="s">
        <v>341</v>
      </c>
      <c r="AF160" s="248" t="s">
        <v>342</v>
      </c>
      <c r="AG160" s="248" t="s">
        <v>343</v>
      </c>
      <c r="AH160" s="248" t="s">
        <v>344</v>
      </c>
      <c r="AI160" s="248" t="s">
        <v>345</v>
      </c>
    </row>
    <row r="161" spans="1:35" x14ac:dyDescent="0.25">
      <c r="A161" s="88" cm="1">
        <f t="array" aca="1" ref="A161" ca="1">OFFSET(Lijsten!$AJ$1,1,1,IF(COUNTIF(Lijsten!$AJ$1:$AJ$100,"&lt;&gt;"&amp;"")&gt;1,COUNTIF(Lijsten!$AJ$1:$AJ$100,"&lt;&gt;"&amp;"")-1,COUNTIF(Lijsten!$AJ$1:$AJ$100,"&lt;&gt;"&amp;"")))</f>
        <v>0</v>
      </c>
      <c r="B161" s="88" t="str" cm="1">
        <f t="array" aca="1" ref="B161" ca="1">TRANSPOSE(_xlfn.UNIQUE(TRANSPOSE(B175:AI175)))</f>
        <v/>
      </c>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row>
    <row r="162" spans="1:35" x14ac:dyDescent="0.25">
      <c r="A162" s="88"/>
      <c r="B162" s="88" t="str" cm="1">
        <f t="array" aca="1" ref="B162" ca="1">TRANSPOSE(_xlfn.UNIQUE(TRANSPOSE(B176:AI176)))</f>
        <v/>
      </c>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row>
    <row r="163" spans="1:35" x14ac:dyDescent="0.25">
      <c r="A163" s="88"/>
      <c r="B163" s="88" t="str" cm="1">
        <f t="array" aca="1" ref="B163" ca="1">TRANSPOSE(_xlfn.UNIQUE(TRANSPOSE(B177:AI177)))</f>
        <v/>
      </c>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row>
    <row r="164" spans="1:35" x14ac:dyDescent="0.25">
      <c r="A164" s="88"/>
      <c r="B164" s="88" t="str" cm="1">
        <f t="array" aca="1" ref="B164" ca="1">TRANSPOSE(_xlfn.UNIQUE(TRANSPOSE(B178:AI178)))</f>
        <v/>
      </c>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c r="AE164" s="88"/>
      <c r="AF164" s="88"/>
      <c r="AG164" s="88"/>
      <c r="AH164" s="88"/>
      <c r="AI164" s="88"/>
    </row>
    <row r="165" spans="1:35" x14ac:dyDescent="0.25">
      <c r="A165" s="88"/>
      <c r="B165" s="88" t="str" cm="1">
        <f t="array" aca="1" ref="B165" ca="1">TRANSPOSE(_xlfn.UNIQUE(TRANSPOSE(B179:AI179)))</f>
        <v/>
      </c>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88"/>
      <c r="AI165" s="88"/>
    </row>
    <row r="166" spans="1:35" x14ac:dyDescent="0.25">
      <c r="A166" s="88"/>
      <c r="B166" s="88" t="str" cm="1">
        <f t="array" aca="1" ref="B166" ca="1">TRANSPOSE(_xlfn.UNIQUE(TRANSPOSE(B180:AI180)))</f>
        <v/>
      </c>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row>
    <row r="167" spans="1:35" x14ac:dyDescent="0.25">
      <c r="A167" s="88"/>
      <c r="B167" s="88" t="str" cm="1">
        <f t="array" aca="1" ref="B167" ca="1">TRANSPOSE(_xlfn.UNIQUE(TRANSPOSE(B181:AI181)))</f>
        <v/>
      </c>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row>
    <row r="168" spans="1:35" x14ac:dyDescent="0.25">
      <c r="A168" s="88"/>
      <c r="B168" s="88" t="str" cm="1">
        <f t="array" aca="1" ref="B168" ca="1">TRANSPOSE(_xlfn.UNIQUE(TRANSPOSE(B182:AI182)))</f>
        <v/>
      </c>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row>
    <row r="169" spans="1:35" x14ac:dyDescent="0.25">
      <c r="A169" s="88"/>
      <c r="B169" s="88" t="str" cm="1">
        <f t="array" aca="1" ref="B169" ca="1">TRANSPOSE(_xlfn.UNIQUE(TRANSPOSE(B183:AI183)))</f>
        <v/>
      </c>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row>
    <row r="170" spans="1:35" x14ac:dyDescent="0.25">
      <c r="A170" s="88"/>
      <c r="B170" s="88" t="str" cm="1">
        <f t="array" aca="1" ref="B170" ca="1">TRANSPOSE(_xlfn.UNIQUE(TRANSPOSE(B184:AI184)))</f>
        <v/>
      </c>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row>
    <row r="171" spans="1:35" x14ac:dyDescent="0.25">
      <c r="A171" s="88"/>
      <c r="B171" s="88" t="str" cm="1">
        <f t="array" aca="1" ref="B171" ca="1">TRANSPOSE(_xlfn.UNIQUE(TRANSPOSE(B185:AI185)))</f>
        <v/>
      </c>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c r="AE171" s="88"/>
      <c r="AF171" s="88"/>
      <c r="AG171" s="88"/>
      <c r="AH171" s="88"/>
      <c r="AI171" s="88"/>
    </row>
    <row r="172" spans="1:35" x14ac:dyDescent="0.25">
      <c r="A172" s="88"/>
      <c r="B172" s="88" t="str" cm="1">
        <f t="array" aca="1" ref="B172" ca="1">TRANSPOSE(_xlfn.UNIQUE(TRANSPOSE(B186:AI186)))</f>
        <v/>
      </c>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c r="AE172" s="88"/>
      <c r="AF172" s="88"/>
      <c r="AG172" s="88"/>
      <c r="AH172" s="88"/>
      <c r="AI172" s="88"/>
    </row>
    <row r="174" spans="1:35" x14ac:dyDescent="0.25">
      <c r="A174" s="248" t="s">
        <v>173</v>
      </c>
      <c r="B174" s="248" t="s">
        <v>232</v>
      </c>
      <c r="C174" s="248" t="s">
        <v>233</v>
      </c>
      <c r="D174" s="248" t="s">
        <v>234</v>
      </c>
      <c r="E174" s="248" t="s">
        <v>235</v>
      </c>
      <c r="F174" s="248" t="s">
        <v>236</v>
      </c>
      <c r="G174" s="248" t="s">
        <v>237</v>
      </c>
      <c r="H174" s="248" t="s">
        <v>238</v>
      </c>
      <c r="I174" s="248" t="s">
        <v>239</v>
      </c>
      <c r="J174" s="248" t="s">
        <v>240</v>
      </c>
      <c r="K174" s="248" t="s">
        <v>241</v>
      </c>
      <c r="L174" s="248" t="s">
        <v>242</v>
      </c>
      <c r="M174" s="248" t="s">
        <v>266</v>
      </c>
      <c r="N174" s="248" t="s">
        <v>267</v>
      </c>
      <c r="O174" s="248" t="s">
        <v>268</v>
      </c>
      <c r="P174" s="248" t="s">
        <v>326</v>
      </c>
      <c r="Q174" s="248" t="s">
        <v>327</v>
      </c>
      <c r="R174" s="248" t="s">
        <v>328</v>
      </c>
      <c r="S174" s="248" t="s">
        <v>329</v>
      </c>
      <c r="T174" s="248" t="s">
        <v>330</v>
      </c>
      <c r="U174" s="248" t="s">
        <v>331</v>
      </c>
      <c r="V174" s="248" t="s">
        <v>332</v>
      </c>
      <c r="W174" s="248" t="s">
        <v>333</v>
      </c>
      <c r="X174" s="248" t="s">
        <v>334</v>
      </c>
      <c r="Y174" s="248" t="s">
        <v>335</v>
      </c>
      <c r="Z174" s="248" t="s">
        <v>336</v>
      </c>
      <c r="AA174" s="248" t="s">
        <v>337</v>
      </c>
      <c r="AB174" s="248" t="s">
        <v>338</v>
      </c>
      <c r="AC174" s="248" t="s">
        <v>339</v>
      </c>
      <c r="AD174" s="248" t="s">
        <v>340</v>
      </c>
      <c r="AE174" s="248" t="s">
        <v>341</v>
      </c>
      <c r="AF174" s="248" t="s">
        <v>342</v>
      </c>
      <c r="AG174" s="248" t="s">
        <v>343</v>
      </c>
      <c r="AH174" s="248" t="s">
        <v>344</v>
      </c>
      <c r="AI174" s="248" t="s">
        <v>345</v>
      </c>
    </row>
    <row r="175" spans="1:35" x14ac:dyDescent="0.25">
      <c r="A175" s="88" cm="1">
        <f t="array" aca="1" ref="A175" ca="1">OFFSET(Lijsten!$AJ$1,1,1,IF(COUNTIF(Lijsten!$AJ$1:$AJ$100,"&lt;&gt;"&amp;"")&gt;1,COUNTIF(Lijsten!$AJ$1:$AJ$100,"&lt;&gt;"&amp;"")-1,COUNTIF(Lijsten!$AJ$1:$AJ$100,"&lt;&gt;"&amp;"")))</f>
        <v>0</v>
      </c>
      <c r="B175" s="88" t="str">
        <f ca="1">IF(AND(B147&lt;&gt;"",B147&lt;&gt;0),VLOOKUP(B147,Tb_KostenTypen[#All],1,0),"")</f>
        <v/>
      </c>
      <c r="C175" s="88" t="str">
        <f>IF(AND(C147&lt;&gt;"",C147&lt;&gt;0),VLOOKUP(C147,Tb_KostenTypen[#All],1,0),"")</f>
        <v/>
      </c>
      <c r="D175" s="88" t="str">
        <f>IF(AND(D147&lt;&gt;"",D147&lt;&gt;0),VLOOKUP(D147,Tb_KostenTypen[#All],1,0),"")</f>
        <v/>
      </c>
      <c r="E175" s="88" t="str">
        <f>IF(AND(E147&lt;&gt;"",E147&lt;&gt;0),VLOOKUP(E147,Tb_KostenTypen[#All],1,0),"")</f>
        <v/>
      </c>
      <c r="F175" s="88" t="str">
        <f>IF(AND(F147&lt;&gt;"",F147&lt;&gt;0),VLOOKUP(F147,Tb_KostenTypen[#All],1,0),"")</f>
        <v/>
      </c>
      <c r="G175" s="88" t="str">
        <f>IF(AND(G147&lt;&gt;"",G147&lt;&gt;0),VLOOKUP(G147,Tb_KostenTypen[#All],1,0),"")</f>
        <v/>
      </c>
      <c r="H175" s="88" t="str">
        <f>IF(AND(H147&lt;&gt;"",H147&lt;&gt;0),VLOOKUP(H147,Tb_KostenTypen[#All],1,0),"")</f>
        <v/>
      </c>
      <c r="I175" s="88" t="str">
        <f>IF(AND(I147&lt;&gt;"",I147&lt;&gt;0),VLOOKUP(I147,Tb_KostenTypen[#All],1,0),"")</f>
        <v/>
      </c>
      <c r="J175" s="88" t="str">
        <f>IF(AND(J147&lt;&gt;"",J147&lt;&gt;0),VLOOKUP(J147,Tb_KostenTypen[#All],1,0),"")</f>
        <v/>
      </c>
      <c r="K175" s="88" t="str">
        <f>IF(AND(K147&lt;&gt;"",K147&lt;&gt;0),VLOOKUP(K147,Tb_KostenTypen[#All],1,0),"")</f>
        <v/>
      </c>
      <c r="L175" s="88" t="str">
        <f>IF(AND(L147&lt;&gt;"",L147&lt;&gt;0),VLOOKUP(L147,Tb_KostenTypen[#All],1,0),"")</f>
        <v/>
      </c>
      <c r="M175" s="88" t="str">
        <f>IF(AND(M147&lt;&gt;"",M147&lt;&gt;0),VLOOKUP(M147,Tb_KostenTypen[#All],1,0),"")</f>
        <v/>
      </c>
      <c r="N175" s="88" t="str">
        <f>IF(AND(N147&lt;&gt;"",N147&lt;&gt;0),VLOOKUP(N147,Tb_KostenTypen[#All],1,0),"")</f>
        <v/>
      </c>
      <c r="O175" s="88" t="str">
        <f>IF(AND(O147&lt;&gt;"",O147&lt;&gt;0),VLOOKUP(O147,Tb_KostenTypen[#All],1,0),"")</f>
        <v/>
      </c>
      <c r="P175" s="88" t="str">
        <f>IF(AND(P147&lt;&gt;"",P147&lt;&gt;0),VLOOKUP(P147,Tb_KostenTypen[#All],1,0),"")</f>
        <v/>
      </c>
      <c r="Q175" s="88" t="str">
        <f>IF(AND(Q147&lt;&gt;"",Q147&lt;&gt;0),VLOOKUP(Q147,Tb_KostenTypen[#All],1,0),"")</f>
        <v/>
      </c>
      <c r="R175" s="88" t="str">
        <f>IF(AND(R147&lt;&gt;"",R147&lt;&gt;0),VLOOKUP(R147,Tb_KostenTypen[#All],1,0),"")</f>
        <v/>
      </c>
      <c r="S175" s="88" t="str">
        <f>IF(AND(S147&lt;&gt;"",S147&lt;&gt;0),VLOOKUP(S147,Tb_KostenTypen[#All],1,0),"")</f>
        <v/>
      </c>
      <c r="T175" s="88" t="str">
        <f>IF(AND(T147&lt;&gt;"",T147&lt;&gt;0),VLOOKUP(T147,Tb_KostenTypen[#All],1,0),"")</f>
        <v/>
      </c>
      <c r="U175" s="88" t="str">
        <f>IF(AND(U147&lt;&gt;"",U147&lt;&gt;0),VLOOKUP(U147,Tb_KostenTypen[#All],1,0),"")</f>
        <v/>
      </c>
      <c r="V175" s="88" t="str">
        <f>IF(AND(V147&lt;&gt;"",V147&lt;&gt;0),VLOOKUP(V147,Tb_KostenTypen[#All],1,0),"")</f>
        <v/>
      </c>
      <c r="W175" s="88" t="str">
        <f>IF(AND(W147&lt;&gt;"",W147&lt;&gt;0),VLOOKUP(W147,Tb_KostenTypen[#All],1,0),"")</f>
        <v/>
      </c>
      <c r="X175" s="88" t="str">
        <f>IF(AND(X147&lt;&gt;"",X147&lt;&gt;0),VLOOKUP(X147,Tb_KostenTypen[#All],1,0),"")</f>
        <v/>
      </c>
      <c r="Y175" s="88" t="str">
        <f>IF(AND(Y147&lt;&gt;"",Y147&lt;&gt;0),VLOOKUP(Y147,Tb_KostenTypen[#All],1,0),"")</f>
        <v/>
      </c>
      <c r="Z175" s="88" t="str">
        <f>IF(AND(Z147&lt;&gt;"",Z147&lt;&gt;0),VLOOKUP(Z147,Tb_KostenTypen[#All],1,0),"")</f>
        <v/>
      </c>
      <c r="AA175" s="88" t="str">
        <f>IF(AND(AA147&lt;&gt;"",AA147&lt;&gt;0),VLOOKUP(AA147,Tb_KostenTypen[#All],1,0),"")</f>
        <v/>
      </c>
      <c r="AB175" s="88" t="str">
        <f>IF(AND(AB147&lt;&gt;"",AB147&lt;&gt;0),VLOOKUP(AB147,Tb_KostenTypen[#All],1,0),"")</f>
        <v/>
      </c>
      <c r="AC175" s="88" t="str">
        <f>IF(AND(AC147&lt;&gt;"",AC147&lt;&gt;0),VLOOKUP(AC147,Tb_KostenTypen[#All],1,0),"")</f>
        <v/>
      </c>
      <c r="AD175" s="88" t="str">
        <f>IF(AND(AD147&lt;&gt;"",AD147&lt;&gt;0),VLOOKUP(AD147,Tb_KostenTypen[#All],1,0),"")</f>
        <v/>
      </c>
      <c r="AE175" s="88" t="str">
        <f>IF(AND(AE147&lt;&gt;"",AE147&lt;&gt;0),VLOOKUP(AE147,Tb_KostenTypen[#All],1,0),"")</f>
        <v/>
      </c>
      <c r="AF175" s="88" t="str">
        <f>IF(AND(AF147&lt;&gt;"",AF147&lt;&gt;0),VLOOKUP(AF147,Tb_KostenTypen[#All],1,0),"")</f>
        <v/>
      </c>
      <c r="AG175" s="88" t="str">
        <f>IF(AND(AG147&lt;&gt;"",AG147&lt;&gt;0),VLOOKUP(AG147,Tb_KostenTypen[#All],1,0),"")</f>
        <v/>
      </c>
      <c r="AH175" s="88" t="str">
        <f>IF(AND(AH147&lt;&gt;"",AH147&lt;&gt;0),VLOOKUP(AH147,Tb_KostenTypen[#All],1,0),"")</f>
        <v/>
      </c>
      <c r="AI175" s="88" t="str">
        <f>IF(AND(AI147&lt;&gt;"",AI147&lt;&gt;0),VLOOKUP(AI147,Tb_KostenTypen[#All],1,0),"")</f>
        <v/>
      </c>
    </row>
    <row r="176" spans="1:35" x14ac:dyDescent="0.25">
      <c r="A176" s="88"/>
      <c r="B176" s="88" t="str">
        <f ca="1">IF(AND(B148&lt;&gt;"",B148&lt;&gt;0),VLOOKUP(B148,Tb_KostenTypen[#All],1,0),"")</f>
        <v/>
      </c>
      <c r="C176" s="88" t="str">
        <f>IF(AND(C148&lt;&gt;"",C148&lt;&gt;0),VLOOKUP(C148,Tb_KostenTypen[#All],1,0),"")</f>
        <v/>
      </c>
      <c r="D176" s="88" t="str">
        <f>IF(AND(D148&lt;&gt;"",D148&lt;&gt;0),VLOOKUP(D148,Tb_KostenTypen[#All],1,0),"")</f>
        <v/>
      </c>
      <c r="E176" s="88" t="str">
        <f>IF(AND(E148&lt;&gt;"",E148&lt;&gt;0),VLOOKUP(E148,Tb_KostenTypen[#All],1,0),"")</f>
        <v/>
      </c>
      <c r="F176" s="88" t="str">
        <f>IF(AND(F148&lt;&gt;"",F148&lt;&gt;0),VLOOKUP(F148,Tb_KostenTypen[#All],1,0),"")</f>
        <v/>
      </c>
      <c r="G176" s="88" t="str">
        <f>IF(AND(G148&lt;&gt;"",G148&lt;&gt;0),VLOOKUP(G148,Tb_KostenTypen[#All],1,0),"")</f>
        <v/>
      </c>
      <c r="H176" s="88" t="str">
        <f>IF(AND(H148&lt;&gt;"",H148&lt;&gt;0),VLOOKUP(H148,Tb_KostenTypen[#All],1,0),"")</f>
        <v/>
      </c>
      <c r="I176" s="88" t="str">
        <f>IF(AND(I148&lt;&gt;"",I148&lt;&gt;0),VLOOKUP(I148,Tb_KostenTypen[#All],1,0),"")</f>
        <v/>
      </c>
      <c r="J176" s="88" t="str">
        <f>IF(AND(J148&lt;&gt;"",J148&lt;&gt;0),VLOOKUP(J148,Tb_KostenTypen[#All],1,0),"")</f>
        <v/>
      </c>
      <c r="K176" s="88" t="str">
        <f>IF(AND(K148&lt;&gt;"",K148&lt;&gt;0),VLOOKUP(K148,Tb_KostenTypen[#All],1,0),"")</f>
        <v/>
      </c>
      <c r="L176" s="88" t="str">
        <f>IF(AND(L148&lt;&gt;"",L148&lt;&gt;0),VLOOKUP(L148,Tb_KostenTypen[#All],1,0),"")</f>
        <v/>
      </c>
      <c r="M176" s="88" t="str">
        <f>IF(AND(M148&lt;&gt;"",M148&lt;&gt;0),VLOOKUP(M148,Tb_KostenTypen[#All],1,0),"")</f>
        <v/>
      </c>
      <c r="N176" s="88" t="str">
        <f>IF(AND(N148&lt;&gt;"",N148&lt;&gt;0),VLOOKUP(N148,Tb_KostenTypen[#All],1,0),"")</f>
        <v/>
      </c>
      <c r="O176" s="88" t="str">
        <f>IF(AND(O148&lt;&gt;"",O148&lt;&gt;0),VLOOKUP(O148,Tb_KostenTypen[#All],1,0),"")</f>
        <v/>
      </c>
      <c r="P176" s="88" t="str">
        <f>IF(AND(P148&lt;&gt;"",P148&lt;&gt;0),VLOOKUP(P148,Tb_KostenTypen[#All],1,0),"")</f>
        <v/>
      </c>
      <c r="Q176" s="88" t="str">
        <f>IF(AND(Q148&lt;&gt;"",Q148&lt;&gt;0),VLOOKUP(Q148,Tb_KostenTypen[#All],1,0),"")</f>
        <v/>
      </c>
      <c r="R176" s="88" t="str">
        <f>IF(AND(R148&lt;&gt;"",R148&lt;&gt;0),VLOOKUP(R148,Tb_KostenTypen[#All],1,0),"")</f>
        <v/>
      </c>
      <c r="S176" s="88" t="str">
        <f>IF(AND(S148&lt;&gt;"",S148&lt;&gt;0),VLOOKUP(S148,Tb_KostenTypen[#All],1,0),"")</f>
        <v/>
      </c>
      <c r="T176" s="88" t="str">
        <f>IF(AND(T148&lt;&gt;"",T148&lt;&gt;0),VLOOKUP(T148,Tb_KostenTypen[#All],1,0),"")</f>
        <v/>
      </c>
      <c r="U176" s="88" t="str">
        <f>IF(AND(U148&lt;&gt;"",U148&lt;&gt;0),VLOOKUP(U148,Tb_KostenTypen[#All],1,0),"")</f>
        <v/>
      </c>
      <c r="V176" s="88" t="str">
        <f>IF(AND(V148&lt;&gt;"",V148&lt;&gt;0),VLOOKUP(V148,Tb_KostenTypen[#All],1,0),"")</f>
        <v/>
      </c>
      <c r="W176" s="88" t="str">
        <f>IF(AND(W148&lt;&gt;"",W148&lt;&gt;0),VLOOKUP(W148,Tb_KostenTypen[#All],1,0),"")</f>
        <v/>
      </c>
      <c r="X176" s="88" t="str">
        <f>IF(AND(X148&lt;&gt;"",X148&lt;&gt;0),VLOOKUP(X148,Tb_KostenTypen[#All],1,0),"")</f>
        <v/>
      </c>
      <c r="Y176" s="88" t="str">
        <f>IF(AND(Y148&lt;&gt;"",Y148&lt;&gt;0),VLOOKUP(Y148,Tb_KostenTypen[#All],1,0),"")</f>
        <v/>
      </c>
      <c r="Z176" s="88" t="str">
        <f>IF(AND(Z148&lt;&gt;"",Z148&lt;&gt;0),VLOOKUP(Z148,Tb_KostenTypen[#All],1,0),"")</f>
        <v/>
      </c>
      <c r="AA176" s="88" t="str">
        <f>IF(AND(AA148&lt;&gt;"",AA148&lt;&gt;0),VLOOKUP(AA148,Tb_KostenTypen[#All],1,0),"")</f>
        <v/>
      </c>
      <c r="AB176" s="88" t="str">
        <f>IF(AND(AB148&lt;&gt;"",AB148&lt;&gt;0),VLOOKUP(AB148,Tb_KostenTypen[#All],1,0),"")</f>
        <v/>
      </c>
      <c r="AC176" s="88" t="str">
        <f>IF(AND(AC148&lt;&gt;"",AC148&lt;&gt;0),VLOOKUP(AC148,Tb_KostenTypen[#All],1,0),"")</f>
        <v/>
      </c>
      <c r="AD176" s="88" t="str">
        <f>IF(AND(AD148&lt;&gt;"",AD148&lt;&gt;0),VLOOKUP(AD148,Tb_KostenTypen[#All],1,0),"")</f>
        <v/>
      </c>
      <c r="AE176" s="88" t="str">
        <f>IF(AND(AE148&lt;&gt;"",AE148&lt;&gt;0),VLOOKUP(AE148,Tb_KostenTypen[#All],1,0),"")</f>
        <v/>
      </c>
      <c r="AF176" s="88" t="str">
        <f>IF(AND(AF148&lt;&gt;"",AF148&lt;&gt;0),VLOOKUP(AF148,Tb_KostenTypen[#All],1,0),"")</f>
        <v/>
      </c>
      <c r="AG176" s="88" t="str">
        <f>IF(AND(AG148&lt;&gt;"",AG148&lt;&gt;0),VLOOKUP(AG148,Tb_KostenTypen[#All],1,0),"")</f>
        <v/>
      </c>
      <c r="AH176" s="88" t="str">
        <f>IF(AND(AH148&lt;&gt;"",AH148&lt;&gt;0),VLOOKUP(AH148,Tb_KostenTypen[#All],1,0),"")</f>
        <v/>
      </c>
      <c r="AI176" s="88" t="str">
        <f>IF(AND(AI148&lt;&gt;"",AI148&lt;&gt;0),VLOOKUP(AI148,Tb_KostenTypen[#All],1,0),"")</f>
        <v/>
      </c>
    </row>
    <row r="177" spans="1:35" x14ac:dyDescent="0.25">
      <c r="A177" s="88"/>
      <c r="B177" s="88" t="str">
        <f ca="1">IF(AND(B149&lt;&gt;"",B149&lt;&gt;0),VLOOKUP(B149,Tb_KostenTypen[#All],1,0),"")</f>
        <v/>
      </c>
      <c r="C177" s="88" t="str">
        <f>IF(AND(C149&lt;&gt;"",C149&lt;&gt;0),VLOOKUP(C149,Tb_KostenTypen[#All],1,0),"")</f>
        <v/>
      </c>
      <c r="D177" s="88" t="str">
        <f>IF(AND(D149&lt;&gt;"",D149&lt;&gt;0),VLOOKUP(D149,Tb_KostenTypen[#All],1,0),"")</f>
        <v/>
      </c>
      <c r="E177" s="88" t="str">
        <f>IF(AND(E149&lt;&gt;"",E149&lt;&gt;0),VLOOKUP(E149,Tb_KostenTypen[#All],1,0),"")</f>
        <v/>
      </c>
      <c r="F177" s="88" t="str">
        <f>IF(AND(F149&lt;&gt;"",F149&lt;&gt;0),VLOOKUP(F149,Tb_KostenTypen[#All],1,0),"")</f>
        <v/>
      </c>
      <c r="G177" s="88" t="str">
        <f>IF(AND(G149&lt;&gt;"",G149&lt;&gt;0),VLOOKUP(G149,Tb_KostenTypen[#All],1,0),"")</f>
        <v/>
      </c>
      <c r="H177" s="88" t="str">
        <f>IF(AND(H149&lt;&gt;"",H149&lt;&gt;0),VLOOKUP(H149,Tb_KostenTypen[#All],1,0),"")</f>
        <v/>
      </c>
      <c r="I177" s="88" t="str">
        <f>IF(AND(I149&lt;&gt;"",I149&lt;&gt;0),VLOOKUP(I149,Tb_KostenTypen[#All],1,0),"")</f>
        <v/>
      </c>
      <c r="J177" s="88" t="str">
        <f>IF(AND(J149&lt;&gt;"",J149&lt;&gt;0),VLOOKUP(J149,Tb_KostenTypen[#All],1,0),"")</f>
        <v/>
      </c>
      <c r="K177" s="88" t="str">
        <f>IF(AND(K149&lt;&gt;"",K149&lt;&gt;0),VLOOKUP(K149,Tb_KostenTypen[#All],1,0),"")</f>
        <v/>
      </c>
      <c r="L177" s="88" t="str">
        <f>IF(AND(L149&lt;&gt;"",L149&lt;&gt;0),VLOOKUP(L149,Tb_KostenTypen[#All],1,0),"")</f>
        <v/>
      </c>
      <c r="M177" s="88" t="str">
        <f>IF(AND(M149&lt;&gt;"",M149&lt;&gt;0),VLOOKUP(M149,Tb_KostenTypen[#All],1,0),"")</f>
        <v/>
      </c>
      <c r="N177" s="88" t="str">
        <f>IF(AND(N149&lt;&gt;"",N149&lt;&gt;0),VLOOKUP(N149,Tb_KostenTypen[#All],1,0),"")</f>
        <v/>
      </c>
      <c r="O177" s="88" t="str">
        <f>IF(AND(O149&lt;&gt;"",O149&lt;&gt;0),VLOOKUP(O149,Tb_KostenTypen[#All],1,0),"")</f>
        <v/>
      </c>
      <c r="P177" s="88" t="str">
        <f>IF(AND(P149&lt;&gt;"",P149&lt;&gt;0),VLOOKUP(P149,Tb_KostenTypen[#All],1,0),"")</f>
        <v/>
      </c>
      <c r="Q177" s="88" t="str">
        <f>IF(AND(Q149&lt;&gt;"",Q149&lt;&gt;0),VLOOKUP(Q149,Tb_KostenTypen[#All],1,0),"")</f>
        <v/>
      </c>
      <c r="R177" s="88" t="str">
        <f>IF(AND(R149&lt;&gt;"",R149&lt;&gt;0),VLOOKUP(R149,Tb_KostenTypen[#All],1,0),"")</f>
        <v/>
      </c>
      <c r="S177" s="88" t="str">
        <f>IF(AND(S149&lt;&gt;"",S149&lt;&gt;0),VLOOKUP(S149,Tb_KostenTypen[#All],1,0),"")</f>
        <v/>
      </c>
      <c r="T177" s="88" t="str">
        <f>IF(AND(T149&lt;&gt;"",T149&lt;&gt;0),VLOOKUP(T149,Tb_KostenTypen[#All],1,0),"")</f>
        <v/>
      </c>
      <c r="U177" s="88" t="str">
        <f>IF(AND(U149&lt;&gt;"",U149&lt;&gt;0),VLOOKUP(U149,Tb_KostenTypen[#All],1,0),"")</f>
        <v/>
      </c>
      <c r="V177" s="88" t="str">
        <f>IF(AND(V149&lt;&gt;"",V149&lt;&gt;0),VLOOKUP(V149,Tb_KostenTypen[#All],1,0),"")</f>
        <v/>
      </c>
      <c r="W177" s="88" t="str">
        <f>IF(AND(W149&lt;&gt;"",W149&lt;&gt;0),VLOOKUP(W149,Tb_KostenTypen[#All],1,0),"")</f>
        <v/>
      </c>
      <c r="X177" s="88" t="str">
        <f>IF(AND(X149&lt;&gt;"",X149&lt;&gt;0),VLOOKUP(X149,Tb_KostenTypen[#All],1,0),"")</f>
        <v/>
      </c>
      <c r="Y177" s="88" t="str">
        <f>IF(AND(Y149&lt;&gt;"",Y149&lt;&gt;0),VLOOKUP(Y149,Tb_KostenTypen[#All],1,0),"")</f>
        <v/>
      </c>
      <c r="Z177" s="88" t="str">
        <f>IF(AND(Z149&lt;&gt;"",Z149&lt;&gt;0),VLOOKUP(Z149,Tb_KostenTypen[#All],1,0),"")</f>
        <v/>
      </c>
      <c r="AA177" s="88" t="str">
        <f>IF(AND(AA149&lt;&gt;"",AA149&lt;&gt;0),VLOOKUP(AA149,Tb_KostenTypen[#All],1,0),"")</f>
        <v/>
      </c>
      <c r="AB177" s="88" t="str">
        <f>IF(AND(AB149&lt;&gt;"",AB149&lt;&gt;0),VLOOKUP(AB149,Tb_KostenTypen[#All],1,0),"")</f>
        <v/>
      </c>
      <c r="AC177" s="88" t="str">
        <f>IF(AND(AC149&lt;&gt;"",AC149&lt;&gt;0),VLOOKUP(AC149,Tb_KostenTypen[#All],1,0),"")</f>
        <v/>
      </c>
      <c r="AD177" s="88" t="str">
        <f>IF(AND(AD149&lt;&gt;"",AD149&lt;&gt;0),VLOOKUP(AD149,Tb_KostenTypen[#All],1,0),"")</f>
        <v/>
      </c>
      <c r="AE177" s="88" t="str">
        <f>IF(AND(AE149&lt;&gt;"",AE149&lt;&gt;0),VLOOKUP(AE149,Tb_KostenTypen[#All],1,0),"")</f>
        <v/>
      </c>
      <c r="AF177" s="88" t="str">
        <f>IF(AND(AF149&lt;&gt;"",AF149&lt;&gt;0),VLOOKUP(AF149,Tb_KostenTypen[#All],1,0),"")</f>
        <v/>
      </c>
      <c r="AG177" s="88" t="str">
        <f>IF(AND(AG149&lt;&gt;"",AG149&lt;&gt;0),VLOOKUP(AG149,Tb_KostenTypen[#All],1,0),"")</f>
        <v/>
      </c>
      <c r="AH177" s="88" t="str">
        <f>IF(AND(AH149&lt;&gt;"",AH149&lt;&gt;0),VLOOKUP(AH149,Tb_KostenTypen[#All],1,0),"")</f>
        <v/>
      </c>
      <c r="AI177" s="88" t="str">
        <f>IF(AND(AI149&lt;&gt;"",AI149&lt;&gt;0),VLOOKUP(AI149,Tb_KostenTypen[#All],1,0),"")</f>
        <v/>
      </c>
    </row>
    <row r="178" spans="1:35" x14ac:dyDescent="0.25">
      <c r="A178" s="88"/>
      <c r="B178" s="88" t="str">
        <f ca="1">IF(AND(B150&lt;&gt;"",B150&lt;&gt;0),VLOOKUP(B150,Tb_KostenTypen[#All],1,0),"")</f>
        <v/>
      </c>
      <c r="C178" s="88" t="str">
        <f>IF(AND(C150&lt;&gt;"",C150&lt;&gt;0),VLOOKUP(C150,Tb_KostenTypen[#All],1,0),"")</f>
        <v/>
      </c>
      <c r="D178" s="88" t="str">
        <f>IF(AND(D150&lt;&gt;"",D150&lt;&gt;0),VLOOKUP(D150,Tb_KostenTypen[#All],1,0),"")</f>
        <v/>
      </c>
      <c r="E178" s="88" t="str">
        <f>IF(AND(E150&lt;&gt;"",E150&lt;&gt;0),VLOOKUP(E150,Tb_KostenTypen[#All],1,0),"")</f>
        <v/>
      </c>
      <c r="F178" s="88" t="str">
        <f>IF(AND(F150&lt;&gt;"",F150&lt;&gt;0),VLOOKUP(F150,Tb_KostenTypen[#All],1,0),"")</f>
        <v/>
      </c>
      <c r="G178" s="88" t="str">
        <f>IF(AND(G150&lt;&gt;"",G150&lt;&gt;0),VLOOKUP(G150,Tb_KostenTypen[#All],1,0),"")</f>
        <v/>
      </c>
      <c r="H178" s="88" t="str">
        <f>IF(AND(H150&lt;&gt;"",H150&lt;&gt;0),VLOOKUP(H150,Tb_KostenTypen[#All],1,0),"")</f>
        <v/>
      </c>
      <c r="I178" s="88" t="str">
        <f>IF(AND(I150&lt;&gt;"",I150&lt;&gt;0),VLOOKUP(I150,Tb_KostenTypen[#All],1,0),"")</f>
        <v/>
      </c>
      <c r="J178" s="88" t="str">
        <f>IF(AND(J150&lt;&gt;"",J150&lt;&gt;0),VLOOKUP(J150,Tb_KostenTypen[#All],1,0),"")</f>
        <v/>
      </c>
      <c r="K178" s="88" t="str">
        <f>IF(AND(K150&lt;&gt;"",K150&lt;&gt;0),VLOOKUP(K150,Tb_KostenTypen[#All],1,0),"")</f>
        <v/>
      </c>
      <c r="L178" s="88" t="str">
        <f>IF(AND(L150&lt;&gt;"",L150&lt;&gt;0),VLOOKUP(L150,Tb_KostenTypen[#All],1,0),"")</f>
        <v/>
      </c>
      <c r="M178" s="88" t="str">
        <f>IF(AND(M150&lt;&gt;"",M150&lt;&gt;0),VLOOKUP(M150,Tb_KostenTypen[#All],1,0),"")</f>
        <v/>
      </c>
      <c r="N178" s="88" t="str">
        <f>IF(AND(N150&lt;&gt;"",N150&lt;&gt;0),VLOOKUP(N150,Tb_KostenTypen[#All],1,0),"")</f>
        <v/>
      </c>
      <c r="O178" s="88" t="str">
        <f>IF(AND(O150&lt;&gt;"",O150&lt;&gt;0),VLOOKUP(O150,Tb_KostenTypen[#All],1,0),"")</f>
        <v/>
      </c>
      <c r="P178" s="88" t="str">
        <f>IF(AND(P150&lt;&gt;"",P150&lt;&gt;0),VLOOKUP(P150,Tb_KostenTypen[#All],1,0),"")</f>
        <v/>
      </c>
      <c r="Q178" s="88" t="str">
        <f>IF(AND(Q150&lt;&gt;"",Q150&lt;&gt;0),VLOOKUP(Q150,Tb_KostenTypen[#All],1,0),"")</f>
        <v/>
      </c>
      <c r="R178" s="88" t="str">
        <f>IF(AND(R150&lt;&gt;"",R150&lt;&gt;0),VLOOKUP(R150,Tb_KostenTypen[#All],1,0),"")</f>
        <v/>
      </c>
      <c r="S178" s="88" t="str">
        <f>IF(AND(S150&lt;&gt;"",S150&lt;&gt;0),VLOOKUP(S150,Tb_KostenTypen[#All],1,0),"")</f>
        <v/>
      </c>
      <c r="T178" s="88" t="str">
        <f>IF(AND(T150&lt;&gt;"",T150&lt;&gt;0),VLOOKUP(T150,Tb_KostenTypen[#All],1,0),"")</f>
        <v/>
      </c>
      <c r="U178" s="88" t="str">
        <f>IF(AND(U150&lt;&gt;"",U150&lt;&gt;0),VLOOKUP(U150,Tb_KostenTypen[#All],1,0),"")</f>
        <v/>
      </c>
      <c r="V178" s="88" t="str">
        <f>IF(AND(V150&lt;&gt;"",V150&lt;&gt;0),VLOOKUP(V150,Tb_KostenTypen[#All],1,0),"")</f>
        <v/>
      </c>
      <c r="W178" s="88" t="str">
        <f>IF(AND(W150&lt;&gt;"",W150&lt;&gt;0),VLOOKUP(W150,Tb_KostenTypen[#All],1,0),"")</f>
        <v/>
      </c>
      <c r="X178" s="88" t="str">
        <f>IF(AND(X150&lt;&gt;"",X150&lt;&gt;0),VLOOKUP(X150,Tb_KostenTypen[#All],1,0),"")</f>
        <v/>
      </c>
      <c r="Y178" s="88" t="str">
        <f>IF(AND(Y150&lt;&gt;"",Y150&lt;&gt;0),VLOOKUP(Y150,Tb_KostenTypen[#All],1,0),"")</f>
        <v/>
      </c>
      <c r="Z178" s="88" t="str">
        <f>IF(AND(Z150&lt;&gt;"",Z150&lt;&gt;0),VLOOKUP(Z150,Tb_KostenTypen[#All],1,0),"")</f>
        <v/>
      </c>
      <c r="AA178" s="88" t="str">
        <f>IF(AND(AA150&lt;&gt;"",AA150&lt;&gt;0),VLOOKUP(AA150,Tb_KostenTypen[#All],1,0),"")</f>
        <v/>
      </c>
      <c r="AB178" s="88" t="str">
        <f>IF(AND(AB150&lt;&gt;"",AB150&lt;&gt;0),VLOOKUP(AB150,Tb_KostenTypen[#All],1,0),"")</f>
        <v/>
      </c>
      <c r="AC178" s="88" t="str">
        <f>IF(AND(AC150&lt;&gt;"",AC150&lt;&gt;0),VLOOKUP(AC150,Tb_KostenTypen[#All],1,0),"")</f>
        <v/>
      </c>
      <c r="AD178" s="88" t="str">
        <f>IF(AND(AD150&lt;&gt;"",AD150&lt;&gt;0),VLOOKUP(AD150,Tb_KostenTypen[#All],1,0),"")</f>
        <v/>
      </c>
      <c r="AE178" s="88" t="str">
        <f>IF(AND(AE150&lt;&gt;"",AE150&lt;&gt;0),VLOOKUP(AE150,Tb_KostenTypen[#All],1,0),"")</f>
        <v/>
      </c>
      <c r="AF178" s="88" t="str">
        <f>IF(AND(AF150&lt;&gt;"",AF150&lt;&gt;0),VLOOKUP(AF150,Tb_KostenTypen[#All],1,0),"")</f>
        <v/>
      </c>
      <c r="AG178" s="88" t="str">
        <f>IF(AND(AG150&lt;&gt;"",AG150&lt;&gt;0),VLOOKUP(AG150,Tb_KostenTypen[#All],1,0),"")</f>
        <v/>
      </c>
      <c r="AH178" s="88" t="str">
        <f>IF(AND(AH150&lt;&gt;"",AH150&lt;&gt;0),VLOOKUP(AH150,Tb_KostenTypen[#All],1,0),"")</f>
        <v/>
      </c>
      <c r="AI178" s="88" t="str">
        <f>IF(AND(AI150&lt;&gt;"",AI150&lt;&gt;0),VLOOKUP(AI150,Tb_KostenTypen[#All],1,0),"")</f>
        <v/>
      </c>
    </row>
    <row r="179" spans="1:35" x14ac:dyDescent="0.25">
      <c r="A179" s="88"/>
      <c r="B179" s="88" t="str">
        <f ca="1">IF(AND(B151&lt;&gt;"",B151&lt;&gt;0),VLOOKUP(B151,Tb_KostenTypen[#All],1,0),"")</f>
        <v/>
      </c>
      <c r="C179" s="88" t="str">
        <f>IF(AND(C151&lt;&gt;"",C151&lt;&gt;0),VLOOKUP(C151,Tb_KostenTypen[#All],1,0),"")</f>
        <v/>
      </c>
      <c r="D179" s="88" t="str">
        <f>IF(AND(D151&lt;&gt;"",D151&lt;&gt;0),VLOOKUP(D151,Tb_KostenTypen[#All],1,0),"")</f>
        <v/>
      </c>
      <c r="E179" s="88" t="str">
        <f>IF(AND(E151&lt;&gt;"",E151&lt;&gt;0),VLOOKUP(E151,Tb_KostenTypen[#All],1,0),"")</f>
        <v/>
      </c>
      <c r="F179" s="88" t="str">
        <f>IF(AND(F151&lt;&gt;"",F151&lt;&gt;0),VLOOKUP(F151,Tb_KostenTypen[#All],1,0),"")</f>
        <v/>
      </c>
      <c r="G179" s="88" t="str">
        <f>IF(AND(G151&lt;&gt;"",G151&lt;&gt;0),VLOOKUP(G151,Tb_KostenTypen[#All],1,0),"")</f>
        <v/>
      </c>
      <c r="H179" s="88" t="str">
        <f>IF(AND(H151&lt;&gt;"",H151&lt;&gt;0),VLOOKUP(H151,Tb_KostenTypen[#All],1,0),"")</f>
        <v/>
      </c>
      <c r="I179" s="88" t="str">
        <f>IF(AND(I151&lt;&gt;"",I151&lt;&gt;0),VLOOKUP(I151,Tb_KostenTypen[#All],1,0),"")</f>
        <v/>
      </c>
      <c r="J179" s="88" t="str">
        <f>IF(AND(J151&lt;&gt;"",J151&lt;&gt;0),VLOOKUP(J151,Tb_KostenTypen[#All],1,0),"")</f>
        <v/>
      </c>
      <c r="K179" s="88" t="str">
        <f>IF(AND(K151&lt;&gt;"",K151&lt;&gt;0),VLOOKUP(K151,Tb_KostenTypen[#All],1,0),"")</f>
        <v/>
      </c>
      <c r="L179" s="88" t="str">
        <f>IF(AND(L151&lt;&gt;"",L151&lt;&gt;0),VLOOKUP(L151,Tb_KostenTypen[#All],1,0),"")</f>
        <v/>
      </c>
      <c r="M179" s="88" t="str">
        <f>IF(AND(M151&lt;&gt;"",M151&lt;&gt;0),VLOOKUP(M151,Tb_KostenTypen[#All],1,0),"")</f>
        <v/>
      </c>
      <c r="N179" s="88" t="str">
        <f>IF(AND(N151&lt;&gt;"",N151&lt;&gt;0),VLOOKUP(N151,Tb_KostenTypen[#All],1,0),"")</f>
        <v/>
      </c>
      <c r="O179" s="88" t="str">
        <f>IF(AND(O151&lt;&gt;"",O151&lt;&gt;0),VLOOKUP(O151,Tb_KostenTypen[#All],1,0),"")</f>
        <v/>
      </c>
      <c r="P179" s="88" t="str">
        <f>IF(AND(P151&lt;&gt;"",P151&lt;&gt;0),VLOOKUP(P151,Tb_KostenTypen[#All],1,0),"")</f>
        <v/>
      </c>
      <c r="Q179" s="88" t="str">
        <f>IF(AND(Q151&lt;&gt;"",Q151&lt;&gt;0),VLOOKUP(Q151,Tb_KostenTypen[#All],1,0),"")</f>
        <v/>
      </c>
      <c r="R179" s="88" t="str">
        <f>IF(AND(R151&lt;&gt;"",R151&lt;&gt;0),VLOOKUP(R151,Tb_KostenTypen[#All],1,0),"")</f>
        <v/>
      </c>
      <c r="S179" s="88" t="str">
        <f>IF(AND(S151&lt;&gt;"",S151&lt;&gt;0),VLOOKUP(S151,Tb_KostenTypen[#All],1,0),"")</f>
        <v/>
      </c>
      <c r="T179" s="88" t="str">
        <f>IF(AND(T151&lt;&gt;"",T151&lt;&gt;0),VLOOKUP(T151,Tb_KostenTypen[#All],1,0),"")</f>
        <v/>
      </c>
      <c r="U179" s="88" t="str">
        <f>IF(AND(U151&lt;&gt;"",U151&lt;&gt;0),VLOOKUP(U151,Tb_KostenTypen[#All],1,0),"")</f>
        <v/>
      </c>
      <c r="V179" s="88" t="str">
        <f>IF(AND(V151&lt;&gt;"",V151&lt;&gt;0),VLOOKUP(V151,Tb_KostenTypen[#All],1,0),"")</f>
        <v/>
      </c>
      <c r="W179" s="88" t="str">
        <f>IF(AND(W151&lt;&gt;"",W151&lt;&gt;0),VLOOKUP(W151,Tb_KostenTypen[#All],1,0),"")</f>
        <v/>
      </c>
      <c r="X179" s="88" t="str">
        <f>IF(AND(X151&lt;&gt;"",X151&lt;&gt;0),VLOOKUP(X151,Tb_KostenTypen[#All],1,0),"")</f>
        <v/>
      </c>
      <c r="Y179" s="88" t="str">
        <f>IF(AND(Y151&lt;&gt;"",Y151&lt;&gt;0),VLOOKUP(Y151,Tb_KostenTypen[#All],1,0),"")</f>
        <v/>
      </c>
      <c r="Z179" s="88" t="str">
        <f>IF(AND(Z151&lt;&gt;"",Z151&lt;&gt;0),VLOOKUP(Z151,Tb_KostenTypen[#All],1,0),"")</f>
        <v/>
      </c>
      <c r="AA179" s="88" t="str">
        <f>IF(AND(AA151&lt;&gt;"",AA151&lt;&gt;0),VLOOKUP(AA151,Tb_KostenTypen[#All],1,0),"")</f>
        <v/>
      </c>
      <c r="AB179" s="88" t="str">
        <f>IF(AND(AB151&lt;&gt;"",AB151&lt;&gt;0),VLOOKUP(AB151,Tb_KostenTypen[#All],1,0),"")</f>
        <v/>
      </c>
      <c r="AC179" s="88" t="str">
        <f>IF(AND(AC151&lt;&gt;"",AC151&lt;&gt;0),VLOOKUP(AC151,Tb_KostenTypen[#All],1,0),"")</f>
        <v/>
      </c>
      <c r="AD179" s="88" t="str">
        <f>IF(AND(AD151&lt;&gt;"",AD151&lt;&gt;0),VLOOKUP(AD151,Tb_KostenTypen[#All],1,0),"")</f>
        <v/>
      </c>
      <c r="AE179" s="88" t="str">
        <f>IF(AND(AE151&lt;&gt;"",AE151&lt;&gt;0),VLOOKUP(AE151,Tb_KostenTypen[#All],1,0),"")</f>
        <v/>
      </c>
      <c r="AF179" s="88" t="str">
        <f>IF(AND(AF151&lt;&gt;"",AF151&lt;&gt;0),VLOOKUP(AF151,Tb_KostenTypen[#All],1,0),"")</f>
        <v/>
      </c>
      <c r="AG179" s="88" t="str">
        <f>IF(AND(AG151&lt;&gt;"",AG151&lt;&gt;0),VLOOKUP(AG151,Tb_KostenTypen[#All],1,0),"")</f>
        <v/>
      </c>
      <c r="AH179" s="88" t="str">
        <f>IF(AND(AH151&lt;&gt;"",AH151&lt;&gt;0),VLOOKUP(AH151,Tb_KostenTypen[#All],1,0),"")</f>
        <v/>
      </c>
      <c r="AI179" s="88" t="str">
        <f>IF(AND(AI151&lt;&gt;"",AI151&lt;&gt;0),VLOOKUP(AI151,Tb_KostenTypen[#All],1,0),"")</f>
        <v/>
      </c>
    </row>
    <row r="180" spans="1:35" x14ac:dyDescent="0.25">
      <c r="A180" s="88"/>
      <c r="B180" s="88" t="str">
        <f ca="1">IF(AND(B152&lt;&gt;"",B152&lt;&gt;0),VLOOKUP(B152,Tb_KostenTypen[#All],1,0),"")</f>
        <v/>
      </c>
      <c r="C180" s="88" t="str">
        <f>IF(AND(C152&lt;&gt;"",C152&lt;&gt;0),VLOOKUP(C152,Tb_KostenTypen[#All],1,0),"")</f>
        <v/>
      </c>
      <c r="D180" s="88" t="str">
        <f>IF(AND(D152&lt;&gt;"",D152&lt;&gt;0),VLOOKUP(D152,Tb_KostenTypen[#All],1,0),"")</f>
        <v/>
      </c>
      <c r="E180" s="88" t="str">
        <f>IF(AND(E152&lt;&gt;"",E152&lt;&gt;0),VLOOKUP(E152,Tb_KostenTypen[#All],1,0),"")</f>
        <v/>
      </c>
      <c r="F180" s="88" t="str">
        <f>IF(AND(F152&lt;&gt;"",F152&lt;&gt;0),VLOOKUP(F152,Tb_KostenTypen[#All],1,0),"")</f>
        <v/>
      </c>
      <c r="G180" s="88" t="str">
        <f>IF(AND(G152&lt;&gt;"",G152&lt;&gt;0),VLOOKUP(G152,Tb_KostenTypen[#All],1,0),"")</f>
        <v/>
      </c>
      <c r="H180" s="88" t="str">
        <f>IF(AND(H152&lt;&gt;"",H152&lt;&gt;0),VLOOKUP(H152,Tb_KostenTypen[#All],1,0),"")</f>
        <v/>
      </c>
      <c r="I180" s="88" t="str">
        <f>IF(AND(I152&lt;&gt;"",I152&lt;&gt;0),VLOOKUP(I152,Tb_KostenTypen[#All],1,0),"")</f>
        <v/>
      </c>
      <c r="J180" s="88" t="str">
        <f>IF(AND(J152&lt;&gt;"",J152&lt;&gt;0),VLOOKUP(J152,Tb_KostenTypen[#All],1,0),"")</f>
        <v/>
      </c>
      <c r="K180" s="88" t="str">
        <f>IF(AND(K152&lt;&gt;"",K152&lt;&gt;0),VLOOKUP(K152,Tb_KostenTypen[#All],1,0),"")</f>
        <v/>
      </c>
      <c r="L180" s="88" t="str">
        <f>IF(AND(L152&lt;&gt;"",L152&lt;&gt;0),VLOOKUP(L152,Tb_KostenTypen[#All],1,0),"")</f>
        <v/>
      </c>
      <c r="M180" s="88" t="str">
        <f>IF(AND(M152&lt;&gt;"",M152&lt;&gt;0),VLOOKUP(M152,Tb_KostenTypen[#All],1,0),"")</f>
        <v/>
      </c>
      <c r="N180" s="88" t="str">
        <f>IF(AND(N152&lt;&gt;"",N152&lt;&gt;0),VLOOKUP(N152,Tb_KostenTypen[#All],1,0),"")</f>
        <v/>
      </c>
      <c r="O180" s="88" t="str">
        <f>IF(AND(O152&lt;&gt;"",O152&lt;&gt;0),VLOOKUP(O152,Tb_KostenTypen[#All],1,0),"")</f>
        <v/>
      </c>
      <c r="P180" s="88" t="str">
        <f>IF(AND(P152&lt;&gt;"",P152&lt;&gt;0),VLOOKUP(P152,Tb_KostenTypen[#All],1,0),"")</f>
        <v/>
      </c>
      <c r="Q180" s="88" t="str">
        <f>IF(AND(Q152&lt;&gt;"",Q152&lt;&gt;0),VLOOKUP(Q152,Tb_KostenTypen[#All],1,0),"")</f>
        <v/>
      </c>
      <c r="R180" s="88" t="str">
        <f>IF(AND(R152&lt;&gt;"",R152&lt;&gt;0),VLOOKUP(R152,Tb_KostenTypen[#All],1,0),"")</f>
        <v/>
      </c>
      <c r="S180" s="88" t="str">
        <f>IF(AND(S152&lt;&gt;"",S152&lt;&gt;0),VLOOKUP(S152,Tb_KostenTypen[#All],1,0),"")</f>
        <v/>
      </c>
      <c r="T180" s="88" t="str">
        <f>IF(AND(T152&lt;&gt;"",T152&lt;&gt;0),VLOOKUP(T152,Tb_KostenTypen[#All],1,0),"")</f>
        <v/>
      </c>
      <c r="U180" s="88" t="str">
        <f>IF(AND(U152&lt;&gt;"",U152&lt;&gt;0),VLOOKUP(U152,Tb_KostenTypen[#All],1,0),"")</f>
        <v/>
      </c>
      <c r="V180" s="88" t="str">
        <f>IF(AND(V152&lt;&gt;"",V152&lt;&gt;0),VLOOKUP(V152,Tb_KostenTypen[#All],1,0),"")</f>
        <v/>
      </c>
      <c r="W180" s="88" t="str">
        <f>IF(AND(W152&lt;&gt;"",W152&lt;&gt;0),VLOOKUP(W152,Tb_KostenTypen[#All],1,0),"")</f>
        <v/>
      </c>
      <c r="X180" s="88" t="str">
        <f>IF(AND(X152&lt;&gt;"",X152&lt;&gt;0),VLOOKUP(X152,Tb_KostenTypen[#All],1,0),"")</f>
        <v/>
      </c>
      <c r="Y180" s="88" t="str">
        <f>IF(AND(Y152&lt;&gt;"",Y152&lt;&gt;0),VLOOKUP(Y152,Tb_KostenTypen[#All],1,0),"")</f>
        <v/>
      </c>
      <c r="Z180" s="88" t="str">
        <f>IF(AND(Z152&lt;&gt;"",Z152&lt;&gt;0),VLOOKUP(Z152,Tb_KostenTypen[#All],1,0),"")</f>
        <v/>
      </c>
      <c r="AA180" s="88" t="str">
        <f>IF(AND(AA152&lt;&gt;"",AA152&lt;&gt;0),VLOOKUP(AA152,Tb_KostenTypen[#All],1,0),"")</f>
        <v/>
      </c>
      <c r="AB180" s="88" t="str">
        <f>IF(AND(AB152&lt;&gt;"",AB152&lt;&gt;0),VLOOKUP(AB152,Tb_KostenTypen[#All],1,0),"")</f>
        <v/>
      </c>
      <c r="AC180" s="88" t="str">
        <f>IF(AND(AC152&lt;&gt;"",AC152&lt;&gt;0),VLOOKUP(AC152,Tb_KostenTypen[#All],1,0),"")</f>
        <v/>
      </c>
      <c r="AD180" s="88" t="str">
        <f>IF(AND(AD152&lt;&gt;"",AD152&lt;&gt;0),VLOOKUP(AD152,Tb_KostenTypen[#All],1,0),"")</f>
        <v/>
      </c>
      <c r="AE180" s="88" t="str">
        <f>IF(AND(AE152&lt;&gt;"",AE152&lt;&gt;0),VLOOKUP(AE152,Tb_KostenTypen[#All],1,0),"")</f>
        <v/>
      </c>
      <c r="AF180" s="88" t="str">
        <f>IF(AND(AF152&lt;&gt;"",AF152&lt;&gt;0),VLOOKUP(AF152,Tb_KostenTypen[#All],1,0),"")</f>
        <v/>
      </c>
      <c r="AG180" s="88" t="str">
        <f>IF(AND(AG152&lt;&gt;"",AG152&lt;&gt;0),VLOOKUP(AG152,Tb_KostenTypen[#All],1,0),"")</f>
        <v/>
      </c>
      <c r="AH180" s="88" t="str">
        <f>IF(AND(AH152&lt;&gt;"",AH152&lt;&gt;0),VLOOKUP(AH152,Tb_KostenTypen[#All],1,0),"")</f>
        <v/>
      </c>
      <c r="AI180" s="88" t="str">
        <f>IF(AND(AI152&lt;&gt;"",AI152&lt;&gt;0),VLOOKUP(AI152,Tb_KostenTypen[#All],1,0),"")</f>
        <v/>
      </c>
    </row>
    <row r="181" spans="1:35" x14ac:dyDescent="0.25">
      <c r="A181" s="88"/>
      <c r="B181" s="88" t="str">
        <f ca="1">IF(AND(B153&lt;&gt;"",B153&lt;&gt;0),VLOOKUP(B153,Tb_KostenTypen[#All],1,0),"")</f>
        <v/>
      </c>
      <c r="C181" s="88" t="str">
        <f>IF(AND(C153&lt;&gt;"",C153&lt;&gt;0),VLOOKUP(C153,Tb_KostenTypen[#All],1,0),"")</f>
        <v/>
      </c>
      <c r="D181" s="88" t="str">
        <f>IF(AND(D153&lt;&gt;"",D153&lt;&gt;0),VLOOKUP(D153,Tb_KostenTypen[#All],1,0),"")</f>
        <v/>
      </c>
      <c r="E181" s="88" t="str">
        <f>IF(AND(E153&lt;&gt;"",E153&lt;&gt;0),VLOOKUP(E153,Tb_KostenTypen[#All],1,0),"")</f>
        <v/>
      </c>
      <c r="F181" s="88" t="str">
        <f>IF(AND(F153&lt;&gt;"",F153&lt;&gt;0),VLOOKUP(F153,Tb_KostenTypen[#All],1,0),"")</f>
        <v/>
      </c>
      <c r="G181" s="88" t="str">
        <f>IF(AND(G153&lt;&gt;"",G153&lt;&gt;0),VLOOKUP(G153,Tb_KostenTypen[#All],1,0),"")</f>
        <v/>
      </c>
      <c r="H181" s="88" t="str">
        <f>IF(AND(H153&lt;&gt;"",H153&lt;&gt;0),VLOOKUP(H153,Tb_KostenTypen[#All],1,0),"")</f>
        <v/>
      </c>
      <c r="I181" s="88" t="str">
        <f>IF(AND(I153&lt;&gt;"",I153&lt;&gt;0),VLOOKUP(I153,Tb_KostenTypen[#All],1,0),"")</f>
        <v/>
      </c>
      <c r="J181" s="88" t="str">
        <f>IF(AND(J153&lt;&gt;"",J153&lt;&gt;0),VLOOKUP(J153,Tb_KostenTypen[#All],1,0),"")</f>
        <v/>
      </c>
      <c r="K181" s="88" t="str">
        <f>IF(AND(K153&lt;&gt;"",K153&lt;&gt;0),VLOOKUP(K153,Tb_KostenTypen[#All],1,0),"")</f>
        <v/>
      </c>
      <c r="L181" s="88" t="str">
        <f>IF(AND(L153&lt;&gt;"",L153&lt;&gt;0),VLOOKUP(L153,Tb_KostenTypen[#All],1,0),"")</f>
        <v/>
      </c>
      <c r="M181" s="88" t="str">
        <f>IF(AND(M153&lt;&gt;"",M153&lt;&gt;0),VLOOKUP(M153,Tb_KostenTypen[#All],1,0),"")</f>
        <v/>
      </c>
      <c r="N181" s="88" t="str">
        <f>IF(AND(N153&lt;&gt;"",N153&lt;&gt;0),VLOOKUP(N153,Tb_KostenTypen[#All],1,0),"")</f>
        <v/>
      </c>
      <c r="O181" s="88" t="str">
        <f>IF(AND(O153&lt;&gt;"",O153&lt;&gt;0),VLOOKUP(O153,Tb_KostenTypen[#All],1,0),"")</f>
        <v/>
      </c>
      <c r="P181" s="88" t="str">
        <f>IF(AND(P153&lt;&gt;"",P153&lt;&gt;0),VLOOKUP(P153,Tb_KostenTypen[#All],1,0),"")</f>
        <v/>
      </c>
      <c r="Q181" s="88" t="str">
        <f>IF(AND(Q153&lt;&gt;"",Q153&lt;&gt;0),VLOOKUP(Q153,Tb_KostenTypen[#All],1,0),"")</f>
        <v/>
      </c>
      <c r="R181" s="88" t="str">
        <f>IF(AND(R153&lt;&gt;"",R153&lt;&gt;0),VLOOKUP(R153,Tb_KostenTypen[#All],1,0),"")</f>
        <v/>
      </c>
      <c r="S181" s="88" t="str">
        <f>IF(AND(S153&lt;&gt;"",S153&lt;&gt;0),VLOOKUP(S153,Tb_KostenTypen[#All],1,0),"")</f>
        <v/>
      </c>
      <c r="T181" s="88" t="str">
        <f>IF(AND(T153&lt;&gt;"",T153&lt;&gt;0),VLOOKUP(T153,Tb_KostenTypen[#All],1,0),"")</f>
        <v/>
      </c>
      <c r="U181" s="88" t="str">
        <f>IF(AND(U153&lt;&gt;"",U153&lt;&gt;0),VLOOKUP(U153,Tb_KostenTypen[#All],1,0),"")</f>
        <v/>
      </c>
      <c r="V181" s="88" t="str">
        <f>IF(AND(V153&lt;&gt;"",V153&lt;&gt;0),VLOOKUP(V153,Tb_KostenTypen[#All],1,0),"")</f>
        <v/>
      </c>
      <c r="W181" s="88" t="str">
        <f>IF(AND(W153&lt;&gt;"",W153&lt;&gt;0),VLOOKUP(W153,Tb_KostenTypen[#All],1,0),"")</f>
        <v/>
      </c>
      <c r="X181" s="88" t="str">
        <f>IF(AND(X153&lt;&gt;"",X153&lt;&gt;0),VLOOKUP(X153,Tb_KostenTypen[#All],1,0),"")</f>
        <v/>
      </c>
      <c r="Y181" s="88" t="str">
        <f>IF(AND(Y153&lt;&gt;"",Y153&lt;&gt;0),VLOOKUP(Y153,Tb_KostenTypen[#All],1,0),"")</f>
        <v/>
      </c>
      <c r="Z181" s="88" t="str">
        <f>IF(AND(Z153&lt;&gt;"",Z153&lt;&gt;0),VLOOKUP(Z153,Tb_KostenTypen[#All],1,0),"")</f>
        <v/>
      </c>
      <c r="AA181" s="88" t="str">
        <f>IF(AND(AA153&lt;&gt;"",AA153&lt;&gt;0),VLOOKUP(AA153,Tb_KostenTypen[#All],1,0),"")</f>
        <v/>
      </c>
      <c r="AB181" s="88" t="str">
        <f>IF(AND(AB153&lt;&gt;"",AB153&lt;&gt;0),VLOOKUP(AB153,Tb_KostenTypen[#All],1,0),"")</f>
        <v/>
      </c>
      <c r="AC181" s="88" t="str">
        <f>IF(AND(AC153&lt;&gt;"",AC153&lt;&gt;0),VLOOKUP(AC153,Tb_KostenTypen[#All],1,0),"")</f>
        <v/>
      </c>
      <c r="AD181" s="88" t="str">
        <f>IF(AND(AD153&lt;&gt;"",AD153&lt;&gt;0),VLOOKUP(AD153,Tb_KostenTypen[#All],1,0),"")</f>
        <v/>
      </c>
      <c r="AE181" s="88" t="str">
        <f>IF(AND(AE153&lt;&gt;"",AE153&lt;&gt;0),VLOOKUP(AE153,Tb_KostenTypen[#All],1,0),"")</f>
        <v/>
      </c>
      <c r="AF181" s="88" t="str">
        <f>IF(AND(AF153&lt;&gt;"",AF153&lt;&gt;0),VLOOKUP(AF153,Tb_KostenTypen[#All],1,0),"")</f>
        <v/>
      </c>
      <c r="AG181" s="88" t="str">
        <f>IF(AND(AG153&lt;&gt;"",AG153&lt;&gt;0),VLOOKUP(AG153,Tb_KostenTypen[#All],1,0),"")</f>
        <v/>
      </c>
      <c r="AH181" s="88" t="str">
        <f>IF(AND(AH153&lt;&gt;"",AH153&lt;&gt;0),VLOOKUP(AH153,Tb_KostenTypen[#All],1,0),"")</f>
        <v/>
      </c>
      <c r="AI181" s="88" t="str">
        <f>IF(AND(AI153&lt;&gt;"",AI153&lt;&gt;0),VLOOKUP(AI153,Tb_KostenTypen[#All],1,0),"")</f>
        <v/>
      </c>
    </row>
    <row r="182" spans="1:35" x14ac:dyDescent="0.25">
      <c r="A182" s="88"/>
      <c r="B182" s="88" t="str">
        <f ca="1">IF(AND(B154&lt;&gt;"",B154&lt;&gt;0),VLOOKUP(B154,Tb_KostenTypen[#All],1,0),"")</f>
        <v/>
      </c>
      <c r="C182" s="88" t="str">
        <f>IF(AND(C154&lt;&gt;"",C154&lt;&gt;0),VLOOKUP(C154,Tb_KostenTypen[#All],1,0),"")</f>
        <v/>
      </c>
      <c r="D182" s="88" t="str">
        <f>IF(AND(D154&lt;&gt;"",D154&lt;&gt;0),VLOOKUP(D154,Tb_KostenTypen[#All],1,0),"")</f>
        <v/>
      </c>
      <c r="E182" s="88" t="str">
        <f>IF(AND(E154&lt;&gt;"",E154&lt;&gt;0),VLOOKUP(E154,Tb_KostenTypen[#All],1,0),"")</f>
        <v/>
      </c>
      <c r="F182" s="88" t="str">
        <f>IF(AND(F154&lt;&gt;"",F154&lt;&gt;0),VLOOKUP(F154,Tb_KostenTypen[#All],1,0),"")</f>
        <v/>
      </c>
      <c r="G182" s="88" t="str">
        <f>IF(AND(G154&lt;&gt;"",G154&lt;&gt;0),VLOOKUP(G154,Tb_KostenTypen[#All],1,0),"")</f>
        <v/>
      </c>
      <c r="H182" s="88" t="str">
        <f>IF(AND(H154&lt;&gt;"",H154&lt;&gt;0),VLOOKUP(H154,Tb_KostenTypen[#All],1,0),"")</f>
        <v/>
      </c>
      <c r="I182" s="88" t="str">
        <f>IF(AND(I154&lt;&gt;"",I154&lt;&gt;0),VLOOKUP(I154,Tb_KostenTypen[#All],1,0),"")</f>
        <v/>
      </c>
      <c r="J182" s="88" t="str">
        <f>IF(AND(J154&lt;&gt;"",J154&lt;&gt;0),VLOOKUP(J154,Tb_KostenTypen[#All],1,0),"")</f>
        <v/>
      </c>
      <c r="K182" s="88" t="str">
        <f>IF(AND(K154&lt;&gt;"",K154&lt;&gt;0),VLOOKUP(K154,Tb_KostenTypen[#All],1,0),"")</f>
        <v/>
      </c>
      <c r="L182" s="88" t="str">
        <f>IF(AND(L154&lt;&gt;"",L154&lt;&gt;0),VLOOKUP(L154,Tb_KostenTypen[#All],1,0),"")</f>
        <v/>
      </c>
      <c r="M182" s="88" t="str">
        <f>IF(AND(M154&lt;&gt;"",M154&lt;&gt;0),VLOOKUP(M154,Tb_KostenTypen[#All],1,0),"")</f>
        <v/>
      </c>
      <c r="N182" s="88" t="str">
        <f>IF(AND(N154&lt;&gt;"",N154&lt;&gt;0),VLOOKUP(N154,Tb_KostenTypen[#All],1,0),"")</f>
        <v/>
      </c>
      <c r="O182" s="88" t="str">
        <f>IF(AND(O154&lt;&gt;"",O154&lt;&gt;0),VLOOKUP(O154,Tb_KostenTypen[#All],1,0),"")</f>
        <v/>
      </c>
      <c r="P182" s="88" t="str">
        <f>IF(AND(P154&lt;&gt;"",P154&lt;&gt;0),VLOOKUP(P154,Tb_KostenTypen[#All],1,0),"")</f>
        <v/>
      </c>
      <c r="Q182" s="88" t="str">
        <f>IF(AND(Q154&lt;&gt;"",Q154&lt;&gt;0),VLOOKUP(Q154,Tb_KostenTypen[#All],1,0),"")</f>
        <v/>
      </c>
      <c r="R182" s="88" t="str">
        <f>IF(AND(R154&lt;&gt;"",R154&lt;&gt;0),VLOOKUP(R154,Tb_KostenTypen[#All],1,0),"")</f>
        <v/>
      </c>
      <c r="S182" s="88" t="str">
        <f>IF(AND(S154&lt;&gt;"",S154&lt;&gt;0),VLOOKUP(S154,Tb_KostenTypen[#All],1,0),"")</f>
        <v/>
      </c>
      <c r="T182" s="88" t="str">
        <f>IF(AND(T154&lt;&gt;"",T154&lt;&gt;0),VLOOKUP(T154,Tb_KostenTypen[#All],1,0),"")</f>
        <v/>
      </c>
      <c r="U182" s="88" t="str">
        <f>IF(AND(U154&lt;&gt;"",U154&lt;&gt;0),VLOOKUP(U154,Tb_KostenTypen[#All],1,0),"")</f>
        <v/>
      </c>
      <c r="V182" s="88" t="str">
        <f>IF(AND(V154&lt;&gt;"",V154&lt;&gt;0),VLOOKUP(V154,Tb_KostenTypen[#All],1,0),"")</f>
        <v/>
      </c>
      <c r="W182" s="88" t="str">
        <f>IF(AND(W154&lt;&gt;"",W154&lt;&gt;0),VLOOKUP(W154,Tb_KostenTypen[#All],1,0),"")</f>
        <v/>
      </c>
      <c r="X182" s="88" t="str">
        <f>IF(AND(X154&lt;&gt;"",X154&lt;&gt;0),VLOOKUP(X154,Tb_KostenTypen[#All],1,0),"")</f>
        <v/>
      </c>
      <c r="Y182" s="88" t="str">
        <f>IF(AND(Y154&lt;&gt;"",Y154&lt;&gt;0),VLOOKUP(Y154,Tb_KostenTypen[#All],1,0),"")</f>
        <v/>
      </c>
      <c r="Z182" s="88" t="str">
        <f>IF(AND(Z154&lt;&gt;"",Z154&lt;&gt;0),VLOOKUP(Z154,Tb_KostenTypen[#All],1,0),"")</f>
        <v/>
      </c>
      <c r="AA182" s="88" t="str">
        <f>IF(AND(AA154&lt;&gt;"",AA154&lt;&gt;0),VLOOKUP(AA154,Tb_KostenTypen[#All],1,0),"")</f>
        <v/>
      </c>
      <c r="AB182" s="88" t="str">
        <f>IF(AND(AB154&lt;&gt;"",AB154&lt;&gt;0),VLOOKUP(AB154,Tb_KostenTypen[#All],1,0),"")</f>
        <v/>
      </c>
      <c r="AC182" s="88" t="str">
        <f>IF(AND(AC154&lt;&gt;"",AC154&lt;&gt;0),VLOOKUP(AC154,Tb_KostenTypen[#All],1,0),"")</f>
        <v/>
      </c>
      <c r="AD182" s="88" t="str">
        <f>IF(AND(AD154&lt;&gt;"",AD154&lt;&gt;0),VLOOKUP(AD154,Tb_KostenTypen[#All],1,0),"")</f>
        <v/>
      </c>
      <c r="AE182" s="88" t="str">
        <f>IF(AND(AE154&lt;&gt;"",AE154&lt;&gt;0),VLOOKUP(AE154,Tb_KostenTypen[#All],1,0),"")</f>
        <v/>
      </c>
      <c r="AF182" s="88" t="str">
        <f>IF(AND(AF154&lt;&gt;"",AF154&lt;&gt;0),VLOOKUP(AF154,Tb_KostenTypen[#All],1,0),"")</f>
        <v/>
      </c>
      <c r="AG182" s="88" t="str">
        <f>IF(AND(AG154&lt;&gt;"",AG154&lt;&gt;0),VLOOKUP(AG154,Tb_KostenTypen[#All],1,0),"")</f>
        <v/>
      </c>
      <c r="AH182" s="88" t="str">
        <f>IF(AND(AH154&lt;&gt;"",AH154&lt;&gt;0),VLOOKUP(AH154,Tb_KostenTypen[#All],1,0),"")</f>
        <v/>
      </c>
      <c r="AI182" s="88" t="str">
        <f>IF(AND(AI154&lt;&gt;"",AI154&lt;&gt;0),VLOOKUP(AI154,Tb_KostenTypen[#All],1,0),"")</f>
        <v/>
      </c>
    </row>
    <row r="183" spans="1:35" x14ac:dyDescent="0.25">
      <c r="A183" s="88"/>
      <c r="B183" s="88" t="str">
        <f ca="1">IF(AND(B155&lt;&gt;"",B155&lt;&gt;0),VLOOKUP(B155,Tb_KostenTypen[#All],1,0),"")</f>
        <v/>
      </c>
      <c r="C183" s="88" t="str">
        <f>IF(AND(C155&lt;&gt;"",C155&lt;&gt;0),VLOOKUP(C155,Tb_KostenTypen[#All],1,0),"")</f>
        <v/>
      </c>
      <c r="D183" s="88" t="str">
        <f>IF(AND(D155&lt;&gt;"",D155&lt;&gt;0),VLOOKUP(D155,Tb_KostenTypen[#All],1,0),"")</f>
        <v/>
      </c>
      <c r="E183" s="88" t="str">
        <f>IF(AND(E155&lt;&gt;"",E155&lt;&gt;0),VLOOKUP(E155,Tb_KostenTypen[#All],1,0),"")</f>
        <v/>
      </c>
      <c r="F183" s="88" t="str">
        <f>IF(AND(F155&lt;&gt;"",F155&lt;&gt;0),VLOOKUP(F155,Tb_KostenTypen[#All],1,0),"")</f>
        <v/>
      </c>
      <c r="G183" s="88" t="str">
        <f>IF(AND(G155&lt;&gt;"",G155&lt;&gt;0),VLOOKUP(G155,Tb_KostenTypen[#All],1,0),"")</f>
        <v/>
      </c>
      <c r="H183" s="88" t="str">
        <f>IF(AND(H155&lt;&gt;"",H155&lt;&gt;0),VLOOKUP(H155,Tb_KostenTypen[#All],1,0),"")</f>
        <v/>
      </c>
      <c r="I183" s="88" t="str">
        <f>IF(AND(I155&lt;&gt;"",I155&lt;&gt;0),VLOOKUP(I155,Tb_KostenTypen[#All],1,0),"")</f>
        <v/>
      </c>
      <c r="J183" s="88" t="str">
        <f>IF(AND(J155&lt;&gt;"",J155&lt;&gt;0),VLOOKUP(J155,Tb_KostenTypen[#All],1,0),"")</f>
        <v/>
      </c>
      <c r="K183" s="88" t="str">
        <f>IF(AND(K155&lt;&gt;"",K155&lt;&gt;0),VLOOKUP(K155,Tb_KostenTypen[#All],1,0),"")</f>
        <v/>
      </c>
      <c r="L183" s="88" t="str">
        <f>IF(AND(L155&lt;&gt;"",L155&lt;&gt;0),VLOOKUP(L155,Tb_KostenTypen[#All],1,0),"")</f>
        <v/>
      </c>
      <c r="M183" s="88" t="str">
        <f>IF(AND(M155&lt;&gt;"",M155&lt;&gt;0),VLOOKUP(M155,Tb_KostenTypen[#All],1,0),"")</f>
        <v/>
      </c>
      <c r="N183" s="88" t="str">
        <f>IF(AND(N155&lt;&gt;"",N155&lt;&gt;0),VLOOKUP(N155,Tb_KostenTypen[#All],1,0),"")</f>
        <v/>
      </c>
      <c r="O183" s="88" t="str">
        <f>IF(AND(O155&lt;&gt;"",O155&lt;&gt;0),VLOOKUP(O155,Tb_KostenTypen[#All],1,0),"")</f>
        <v/>
      </c>
      <c r="P183" s="88" t="str">
        <f>IF(AND(P155&lt;&gt;"",P155&lt;&gt;0),VLOOKUP(P155,Tb_KostenTypen[#All],1,0),"")</f>
        <v/>
      </c>
      <c r="Q183" s="88" t="str">
        <f>IF(AND(Q155&lt;&gt;"",Q155&lt;&gt;0),VLOOKUP(Q155,Tb_KostenTypen[#All],1,0),"")</f>
        <v/>
      </c>
      <c r="R183" s="88" t="str">
        <f>IF(AND(R155&lt;&gt;"",R155&lt;&gt;0),VLOOKUP(R155,Tb_KostenTypen[#All],1,0),"")</f>
        <v/>
      </c>
      <c r="S183" s="88" t="str">
        <f>IF(AND(S155&lt;&gt;"",S155&lt;&gt;0),VLOOKUP(S155,Tb_KostenTypen[#All],1,0),"")</f>
        <v/>
      </c>
      <c r="T183" s="88" t="str">
        <f>IF(AND(T155&lt;&gt;"",T155&lt;&gt;0),VLOOKUP(T155,Tb_KostenTypen[#All],1,0),"")</f>
        <v/>
      </c>
      <c r="U183" s="88" t="str">
        <f>IF(AND(U155&lt;&gt;"",U155&lt;&gt;0),VLOOKUP(U155,Tb_KostenTypen[#All],1,0),"")</f>
        <v/>
      </c>
      <c r="V183" s="88" t="str">
        <f>IF(AND(V155&lt;&gt;"",V155&lt;&gt;0),VLOOKUP(V155,Tb_KostenTypen[#All],1,0),"")</f>
        <v/>
      </c>
      <c r="W183" s="88" t="str">
        <f>IF(AND(W155&lt;&gt;"",W155&lt;&gt;0),VLOOKUP(W155,Tb_KostenTypen[#All],1,0),"")</f>
        <v/>
      </c>
      <c r="X183" s="88" t="str">
        <f>IF(AND(X155&lt;&gt;"",X155&lt;&gt;0),VLOOKUP(X155,Tb_KostenTypen[#All],1,0),"")</f>
        <v/>
      </c>
      <c r="Y183" s="88" t="str">
        <f>IF(AND(Y155&lt;&gt;"",Y155&lt;&gt;0),VLOOKUP(Y155,Tb_KostenTypen[#All],1,0),"")</f>
        <v/>
      </c>
      <c r="Z183" s="88" t="str">
        <f>IF(AND(Z155&lt;&gt;"",Z155&lt;&gt;0),VLOOKUP(Z155,Tb_KostenTypen[#All],1,0),"")</f>
        <v/>
      </c>
      <c r="AA183" s="88" t="str">
        <f>IF(AND(AA155&lt;&gt;"",AA155&lt;&gt;0),VLOOKUP(AA155,Tb_KostenTypen[#All],1,0),"")</f>
        <v/>
      </c>
      <c r="AB183" s="88" t="str">
        <f>IF(AND(AB155&lt;&gt;"",AB155&lt;&gt;0),VLOOKUP(AB155,Tb_KostenTypen[#All],1,0),"")</f>
        <v/>
      </c>
      <c r="AC183" s="88" t="str">
        <f>IF(AND(AC155&lt;&gt;"",AC155&lt;&gt;0),VLOOKUP(AC155,Tb_KostenTypen[#All],1,0),"")</f>
        <v/>
      </c>
      <c r="AD183" s="88" t="str">
        <f>IF(AND(AD155&lt;&gt;"",AD155&lt;&gt;0),VLOOKUP(AD155,Tb_KostenTypen[#All],1,0),"")</f>
        <v/>
      </c>
      <c r="AE183" s="88" t="str">
        <f>IF(AND(AE155&lt;&gt;"",AE155&lt;&gt;0),VLOOKUP(AE155,Tb_KostenTypen[#All],1,0),"")</f>
        <v/>
      </c>
      <c r="AF183" s="88" t="str">
        <f>IF(AND(AF155&lt;&gt;"",AF155&lt;&gt;0),VLOOKUP(AF155,Tb_KostenTypen[#All],1,0),"")</f>
        <v/>
      </c>
      <c r="AG183" s="88" t="str">
        <f>IF(AND(AG155&lt;&gt;"",AG155&lt;&gt;0),VLOOKUP(AG155,Tb_KostenTypen[#All],1,0),"")</f>
        <v/>
      </c>
      <c r="AH183" s="88" t="str">
        <f>IF(AND(AH155&lt;&gt;"",AH155&lt;&gt;0),VLOOKUP(AH155,Tb_KostenTypen[#All],1,0),"")</f>
        <v/>
      </c>
      <c r="AI183" s="88" t="str">
        <f>IF(AND(AI155&lt;&gt;"",AI155&lt;&gt;0),VLOOKUP(AI155,Tb_KostenTypen[#All],1,0),"")</f>
        <v/>
      </c>
    </row>
    <row r="184" spans="1:35" x14ac:dyDescent="0.25">
      <c r="A184" s="88"/>
      <c r="B184" s="88" t="str">
        <f ca="1">IF(AND(B156&lt;&gt;"",B156&lt;&gt;0),VLOOKUP(B156,Tb_KostenTypen[#All],1,0),"")</f>
        <v/>
      </c>
      <c r="C184" s="88" t="str">
        <f>IF(AND(C156&lt;&gt;"",C156&lt;&gt;0),VLOOKUP(C156,Tb_KostenTypen[#All],1,0),"")</f>
        <v/>
      </c>
      <c r="D184" s="88" t="str">
        <f>IF(AND(D156&lt;&gt;"",D156&lt;&gt;0),VLOOKUP(D156,Tb_KostenTypen[#All],1,0),"")</f>
        <v/>
      </c>
      <c r="E184" s="88" t="str">
        <f>IF(AND(E156&lt;&gt;"",E156&lt;&gt;0),VLOOKUP(E156,Tb_KostenTypen[#All],1,0),"")</f>
        <v/>
      </c>
      <c r="F184" s="88" t="str">
        <f>IF(AND(F156&lt;&gt;"",F156&lt;&gt;0),VLOOKUP(F156,Tb_KostenTypen[#All],1,0),"")</f>
        <v/>
      </c>
      <c r="G184" s="88" t="str">
        <f>IF(AND(G156&lt;&gt;"",G156&lt;&gt;0),VLOOKUP(G156,Tb_KostenTypen[#All],1,0),"")</f>
        <v/>
      </c>
      <c r="H184" s="88" t="str">
        <f>IF(AND(H156&lt;&gt;"",H156&lt;&gt;0),VLOOKUP(H156,Tb_KostenTypen[#All],1,0),"")</f>
        <v/>
      </c>
      <c r="I184" s="88" t="str">
        <f>IF(AND(I156&lt;&gt;"",I156&lt;&gt;0),VLOOKUP(I156,Tb_KostenTypen[#All],1,0),"")</f>
        <v/>
      </c>
      <c r="J184" s="88" t="str">
        <f>IF(AND(J156&lt;&gt;"",J156&lt;&gt;0),VLOOKUP(J156,Tb_KostenTypen[#All],1,0),"")</f>
        <v/>
      </c>
      <c r="K184" s="88" t="str">
        <f>IF(AND(K156&lt;&gt;"",K156&lt;&gt;0),VLOOKUP(K156,Tb_KostenTypen[#All],1,0),"")</f>
        <v/>
      </c>
      <c r="L184" s="88" t="str">
        <f>IF(AND(L156&lt;&gt;"",L156&lt;&gt;0),VLOOKUP(L156,Tb_KostenTypen[#All],1,0),"")</f>
        <v/>
      </c>
      <c r="M184" s="88" t="str">
        <f>IF(AND(M156&lt;&gt;"",M156&lt;&gt;0),VLOOKUP(M156,Tb_KostenTypen[#All],1,0),"")</f>
        <v/>
      </c>
      <c r="N184" s="88" t="str">
        <f>IF(AND(N156&lt;&gt;"",N156&lt;&gt;0),VLOOKUP(N156,Tb_KostenTypen[#All],1,0),"")</f>
        <v/>
      </c>
      <c r="O184" s="88" t="str">
        <f>IF(AND(O156&lt;&gt;"",O156&lt;&gt;0),VLOOKUP(O156,Tb_KostenTypen[#All],1,0),"")</f>
        <v/>
      </c>
      <c r="P184" s="88" t="str">
        <f>IF(AND(P156&lt;&gt;"",P156&lt;&gt;0),VLOOKUP(P156,Tb_KostenTypen[#All],1,0),"")</f>
        <v/>
      </c>
      <c r="Q184" s="88" t="str">
        <f>IF(AND(Q156&lt;&gt;"",Q156&lt;&gt;0),VLOOKUP(Q156,Tb_KostenTypen[#All],1,0),"")</f>
        <v/>
      </c>
      <c r="R184" s="88" t="str">
        <f>IF(AND(R156&lt;&gt;"",R156&lt;&gt;0),VLOOKUP(R156,Tb_KostenTypen[#All],1,0),"")</f>
        <v/>
      </c>
      <c r="S184" s="88" t="str">
        <f>IF(AND(S156&lt;&gt;"",S156&lt;&gt;0),VLOOKUP(S156,Tb_KostenTypen[#All],1,0),"")</f>
        <v/>
      </c>
      <c r="T184" s="88" t="str">
        <f>IF(AND(T156&lt;&gt;"",T156&lt;&gt;0),VLOOKUP(T156,Tb_KostenTypen[#All],1,0),"")</f>
        <v/>
      </c>
      <c r="U184" s="88" t="str">
        <f>IF(AND(U156&lt;&gt;"",U156&lt;&gt;0),VLOOKUP(U156,Tb_KostenTypen[#All],1,0),"")</f>
        <v/>
      </c>
      <c r="V184" s="88" t="str">
        <f>IF(AND(V156&lt;&gt;"",V156&lt;&gt;0),VLOOKUP(V156,Tb_KostenTypen[#All],1,0),"")</f>
        <v/>
      </c>
      <c r="W184" s="88" t="str">
        <f>IF(AND(W156&lt;&gt;"",W156&lt;&gt;0),VLOOKUP(W156,Tb_KostenTypen[#All],1,0),"")</f>
        <v/>
      </c>
      <c r="X184" s="88" t="str">
        <f>IF(AND(X156&lt;&gt;"",X156&lt;&gt;0),VLOOKUP(X156,Tb_KostenTypen[#All],1,0),"")</f>
        <v/>
      </c>
      <c r="Y184" s="88" t="str">
        <f>IF(AND(Y156&lt;&gt;"",Y156&lt;&gt;0),VLOOKUP(Y156,Tb_KostenTypen[#All],1,0),"")</f>
        <v/>
      </c>
      <c r="Z184" s="88" t="str">
        <f>IF(AND(Z156&lt;&gt;"",Z156&lt;&gt;0),VLOOKUP(Z156,Tb_KostenTypen[#All],1,0),"")</f>
        <v/>
      </c>
      <c r="AA184" s="88" t="str">
        <f>IF(AND(AA156&lt;&gt;"",AA156&lt;&gt;0),VLOOKUP(AA156,Tb_KostenTypen[#All],1,0),"")</f>
        <v/>
      </c>
      <c r="AB184" s="88" t="str">
        <f>IF(AND(AB156&lt;&gt;"",AB156&lt;&gt;0),VLOOKUP(AB156,Tb_KostenTypen[#All],1,0),"")</f>
        <v/>
      </c>
      <c r="AC184" s="88" t="str">
        <f>IF(AND(AC156&lt;&gt;"",AC156&lt;&gt;0),VLOOKUP(AC156,Tb_KostenTypen[#All],1,0),"")</f>
        <v/>
      </c>
      <c r="AD184" s="88" t="str">
        <f>IF(AND(AD156&lt;&gt;"",AD156&lt;&gt;0),VLOOKUP(AD156,Tb_KostenTypen[#All],1,0),"")</f>
        <v/>
      </c>
      <c r="AE184" s="88" t="str">
        <f>IF(AND(AE156&lt;&gt;"",AE156&lt;&gt;0),VLOOKUP(AE156,Tb_KostenTypen[#All],1,0),"")</f>
        <v/>
      </c>
      <c r="AF184" s="88" t="str">
        <f>IF(AND(AF156&lt;&gt;"",AF156&lt;&gt;0),VLOOKUP(AF156,Tb_KostenTypen[#All],1,0),"")</f>
        <v/>
      </c>
      <c r="AG184" s="88" t="str">
        <f>IF(AND(AG156&lt;&gt;"",AG156&lt;&gt;0),VLOOKUP(AG156,Tb_KostenTypen[#All],1,0),"")</f>
        <v/>
      </c>
      <c r="AH184" s="88" t="str">
        <f>IF(AND(AH156&lt;&gt;"",AH156&lt;&gt;0),VLOOKUP(AH156,Tb_KostenTypen[#All],1,0),"")</f>
        <v/>
      </c>
      <c r="AI184" s="88" t="str">
        <f>IF(AND(AI156&lt;&gt;"",AI156&lt;&gt;0),VLOOKUP(AI156,Tb_KostenTypen[#All],1,0),"")</f>
        <v/>
      </c>
    </row>
    <row r="185" spans="1:35" x14ac:dyDescent="0.25">
      <c r="A185" s="88"/>
      <c r="B185" s="88" t="str">
        <f ca="1">IF(AND(B157&lt;&gt;"",B157&lt;&gt;0),VLOOKUP(B157,Tb_KostenTypen[#All],1,0),"")</f>
        <v/>
      </c>
      <c r="C185" s="88" t="str">
        <f>IF(AND(C157&lt;&gt;"",C157&lt;&gt;0),VLOOKUP(C157,Tb_KostenTypen[#All],1,0),"")</f>
        <v/>
      </c>
      <c r="D185" s="88" t="str">
        <f>IF(AND(D157&lt;&gt;"",D157&lt;&gt;0),VLOOKUP(D157,Tb_KostenTypen[#All],1,0),"")</f>
        <v/>
      </c>
      <c r="E185" s="88" t="str">
        <f>IF(AND(E157&lt;&gt;"",E157&lt;&gt;0),VLOOKUP(E157,Tb_KostenTypen[#All],1,0),"")</f>
        <v/>
      </c>
      <c r="F185" s="88" t="str">
        <f>IF(AND(F157&lt;&gt;"",F157&lt;&gt;0),VLOOKUP(F157,Tb_KostenTypen[#All],1,0),"")</f>
        <v/>
      </c>
      <c r="G185" s="88" t="str">
        <f>IF(AND(G157&lt;&gt;"",G157&lt;&gt;0),VLOOKUP(G157,Tb_KostenTypen[#All],1,0),"")</f>
        <v/>
      </c>
      <c r="H185" s="88" t="str">
        <f>IF(AND(H157&lt;&gt;"",H157&lt;&gt;0),VLOOKUP(H157,Tb_KostenTypen[#All],1,0),"")</f>
        <v/>
      </c>
      <c r="I185" s="88" t="str">
        <f>IF(AND(I157&lt;&gt;"",I157&lt;&gt;0),VLOOKUP(I157,Tb_KostenTypen[#All],1,0),"")</f>
        <v/>
      </c>
      <c r="J185" s="88" t="str">
        <f>IF(AND(J157&lt;&gt;"",J157&lt;&gt;0),VLOOKUP(J157,Tb_KostenTypen[#All],1,0),"")</f>
        <v/>
      </c>
      <c r="K185" s="88" t="str">
        <f>IF(AND(K157&lt;&gt;"",K157&lt;&gt;0),VLOOKUP(K157,Tb_KostenTypen[#All],1,0),"")</f>
        <v/>
      </c>
      <c r="L185" s="88" t="str">
        <f>IF(AND(L157&lt;&gt;"",L157&lt;&gt;0),VLOOKUP(L157,Tb_KostenTypen[#All],1,0),"")</f>
        <v/>
      </c>
      <c r="M185" s="88" t="str">
        <f>IF(AND(M157&lt;&gt;"",M157&lt;&gt;0),VLOOKUP(M157,Tb_KostenTypen[#All],1,0),"")</f>
        <v/>
      </c>
      <c r="N185" s="88" t="str">
        <f>IF(AND(N157&lt;&gt;"",N157&lt;&gt;0),VLOOKUP(N157,Tb_KostenTypen[#All],1,0),"")</f>
        <v/>
      </c>
      <c r="O185" s="88" t="str">
        <f>IF(AND(O157&lt;&gt;"",O157&lt;&gt;0),VLOOKUP(O157,Tb_KostenTypen[#All],1,0),"")</f>
        <v/>
      </c>
      <c r="P185" s="88" t="str">
        <f>IF(AND(P157&lt;&gt;"",P157&lt;&gt;0),VLOOKUP(P157,Tb_KostenTypen[#All],1,0),"")</f>
        <v/>
      </c>
      <c r="Q185" s="88" t="str">
        <f>IF(AND(Q157&lt;&gt;"",Q157&lt;&gt;0),VLOOKUP(Q157,Tb_KostenTypen[#All],1,0),"")</f>
        <v/>
      </c>
      <c r="R185" s="88" t="str">
        <f>IF(AND(R157&lt;&gt;"",R157&lt;&gt;0),VLOOKUP(R157,Tb_KostenTypen[#All],1,0),"")</f>
        <v/>
      </c>
      <c r="S185" s="88" t="str">
        <f>IF(AND(S157&lt;&gt;"",S157&lt;&gt;0),VLOOKUP(S157,Tb_KostenTypen[#All],1,0),"")</f>
        <v/>
      </c>
      <c r="T185" s="88" t="str">
        <f>IF(AND(T157&lt;&gt;"",T157&lt;&gt;0),VLOOKUP(T157,Tb_KostenTypen[#All],1,0),"")</f>
        <v/>
      </c>
      <c r="U185" s="88" t="str">
        <f>IF(AND(U157&lt;&gt;"",U157&lt;&gt;0),VLOOKUP(U157,Tb_KostenTypen[#All],1,0),"")</f>
        <v/>
      </c>
      <c r="V185" s="88" t="str">
        <f>IF(AND(V157&lt;&gt;"",V157&lt;&gt;0),VLOOKUP(V157,Tb_KostenTypen[#All],1,0),"")</f>
        <v/>
      </c>
      <c r="W185" s="88" t="str">
        <f>IF(AND(W157&lt;&gt;"",W157&lt;&gt;0),VLOOKUP(W157,Tb_KostenTypen[#All],1,0),"")</f>
        <v/>
      </c>
      <c r="X185" s="88" t="str">
        <f>IF(AND(X157&lt;&gt;"",X157&lt;&gt;0),VLOOKUP(X157,Tb_KostenTypen[#All],1,0),"")</f>
        <v/>
      </c>
      <c r="Y185" s="88" t="str">
        <f>IF(AND(Y157&lt;&gt;"",Y157&lt;&gt;0),VLOOKUP(Y157,Tb_KostenTypen[#All],1,0),"")</f>
        <v/>
      </c>
      <c r="Z185" s="88" t="str">
        <f>IF(AND(Z157&lt;&gt;"",Z157&lt;&gt;0),VLOOKUP(Z157,Tb_KostenTypen[#All],1,0),"")</f>
        <v/>
      </c>
      <c r="AA185" s="88" t="str">
        <f>IF(AND(AA157&lt;&gt;"",AA157&lt;&gt;0),VLOOKUP(AA157,Tb_KostenTypen[#All],1,0),"")</f>
        <v/>
      </c>
      <c r="AB185" s="88" t="str">
        <f>IF(AND(AB157&lt;&gt;"",AB157&lt;&gt;0),VLOOKUP(AB157,Tb_KostenTypen[#All],1,0),"")</f>
        <v/>
      </c>
      <c r="AC185" s="88" t="str">
        <f>IF(AND(AC157&lt;&gt;"",AC157&lt;&gt;0),VLOOKUP(AC157,Tb_KostenTypen[#All],1,0),"")</f>
        <v/>
      </c>
      <c r="AD185" s="88" t="str">
        <f>IF(AND(AD157&lt;&gt;"",AD157&lt;&gt;0),VLOOKUP(AD157,Tb_KostenTypen[#All],1,0),"")</f>
        <v/>
      </c>
      <c r="AE185" s="88" t="str">
        <f>IF(AND(AE157&lt;&gt;"",AE157&lt;&gt;0),VLOOKUP(AE157,Tb_KostenTypen[#All],1,0),"")</f>
        <v/>
      </c>
      <c r="AF185" s="88" t="str">
        <f>IF(AND(AF157&lt;&gt;"",AF157&lt;&gt;0),VLOOKUP(AF157,Tb_KostenTypen[#All],1,0),"")</f>
        <v/>
      </c>
      <c r="AG185" s="88" t="str">
        <f>IF(AND(AG157&lt;&gt;"",AG157&lt;&gt;0),VLOOKUP(AG157,Tb_KostenTypen[#All],1,0),"")</f>
        <v/>
      </c>
      <c r="AH185" s="88" t="str">
        <f>IF(AND(AH157&lt;&gt;"",AH157&lt;&gt;0),VLOOKUP(AH157,Tb_KostenTypen[#All],1,0),"")</f>
        <v/>
      </c>
      <c r="AI185" s="88" t="str">
        <f>IF(AND(AI157&lt;&gt;"",AI157&lt;&gt;0),VLOOKUP(AI157,Tb_KostenTypen[#All],1,0),"")</f>
        <v/>
      </c>
    </row>
    <row r="186" spans="1:35" x14ac:dyDescent="0.25">
      <c r="A186" s="88"/>
      <c r="B186" s="88" t="str">
        <f ca="1">IF(AND(B158&lt;&gt;"",B158&lt;&gt;0),VLOOKUP(B158,Tb_KostenTypen[#All],1,0),"")</f>
        <v/>
      </c>
      <c r="C186" s="88" t="str">
        <f>IF(AND(C158&lt;&gt;"",C158&lt;&gt;0),VLOOKUP(C158,Tb_KostenTypen[#All],1,0),"")</f>
        <v/>
      </c>
      <c r="D186" s="88" t="str">
        <f>IF(AND(D158&lt;&gt;"",D158&lt;&gt;0),VLOOKUP(D158,Tb_KostenTypen[#All],1,0),"")</f>
        <v/>
      </c>
      <c r="E186" s="88" t="str">
        <f>IF(AND(E158&lt;&gt;"",E158&lt;&gt;0),VLOOKUP(E158,Tb_KostenTypen[#All],1,0),"")</f>
        <v/>
      </c>
      <c r="F186" s="88" t="str">
        <f>IF(AND(F158&lt;&gt;"",F158&lt;&gt;0),VLOOKUP(F158,Tb_KostenTypen[#All],1,0),"")</f>
        <v/>
      </c>
      <c r="G186" s="88" t="str">
        <f>IF(AND(G158&lt;&gt;"",G158&lt;&gt;0),VLOOKUP(G158,Tb_KostenTypen[#All],1,0),"")</f>
        <v/>
      </c>
      <c r="H186" s="88" t="str">
        <f>IF(AND(H158&lt;&gt;"",H158&lt;&gt;0),VLOOKUP(H158,Tb_KostenTypen[#All],1,0),"")</f>
        <v/>
      </c>
      <c r="I186" s="88" t="str">
        <f>IF(AND(I158&lt;&gt;"",I158&lt;&gt;0),VLOOKUP(I158,Tb_KostenTypen[#All],1,0),"")</f>
        <v/>
      </c>
      <c r="J186" s="88" t="str">
        <f>IF(AND(J158&lt;&gt;"",J158&lt;&gt;0),VLOOKUP(J158,Tb_KostenTypen[#All],1,0),"")</f>
        <v/>
      </c>
      <c r="K186" s="88" t="str">
        <f>IF(AND(K158&lt;&gt;"",K158&lt;&gt;0),VLOOKUP(K158,Tb_KostenTypen[#All],1,0),"")</f>
        <v/>
      </c>
      <c r="L186" s="88" t="str">
        <f>IF(AND(L158&lt;&gt;"",L158&lt;&gt;0),VLOOKUP(L158,Tb_KostenTypen[#All],1,0),"")</f>
        <v/>
      </c>
      <c r="M186" s="88" t="str">
        <f>IF(AND(M158&lt;&gt;"",M158&lt;&gt;0),VLOOKUP(M158,Tb_KostenTypen[#All],1,0),"")</f>
        <v/>
      </c>
      <c r="N186" s="88" t="str">
        <f>IF(AND(N158&lt;&gt;"",N158&lt;&gt;0),VLOOKUP(N158,Tb_KostenTypen[#All],1,0),"")</f>
        <v/>
      </c>
      <c r="O186" s="88" t="str">
        <f>IF(AND(O158&lt;&gt;"",O158&lt;&gt;0),VLOOKUP(O158,Tb_KostenTypen[#All],1,0),"")</f>
        <v/>
      </c>
      <c r="P186" s="88" t="str">
        <f>IF(AND(P158&lt;&gt;"",P158&lt;&gt;0),VLOOKUP(P158,Tb_KostenTypen[#All],1,0),"")</f>
        <v/>
      </c>
      <c r="Q186" s="88" t="str">
        <f>IF(AND(Q158&lt;&gt;"",Q158&lt;&gt;0),VLOOKUP(Q158,Tb_KostenTypen[#All],1,0),"")</f>
        <v/>
      </c>
      <c r="R186" s="88" t="str">
        <f>IF(AND(R158&lt;&gt;"",R158&lt;&gt;0),VLOOKUP(R158,Tb_KostenTypen[#All],1,0),"")</f>
        <v/>
      </c>
      <c r="S186" s="88" t="str">
        <f>IF(AND(S158&lt;&gt;"",S158&lt;&gt;0),VLOOKUP(S158,Tb_KostenTypen[#All],1,0),"")</f>
        <v/>
      </c>
      <c r="T186" s="88" t="str">
        <f>IF(AND(T158&lt;&gt;"",T158&lt;&gt;0),VLOOKUP(T158,Tb_KostenTypen[#All],1,0),"")</f>
        <v/>
      </c>
      <c r="U186" s="88" t="str">
        <f>IF(AND(U158&lt;&gt;"",U158&lt;&gt;0),VLOOKUP(U158,Tb_KostenTypen[#All],1,0),"")</f>
        <v/>
      </c>
      <c r="V186" s="88" t="str">
        <f>IF(AND(V158&lt;&gt;"",V158&lt;&gt;0),VLOOKUP(V158,Tb_KostenTypen[#All],1,0),"")</f>
        <v/>
      </c>
      <c r="W186" s="88" t="str">
        <f>IF(AND(W158&lt;&gt;"",W158&lt;&gt;0),VLOOKUP(W158,Tb_KostenTypen[#All],1,0),"")</f>
        <v/>
      </c>
      <c r="X186" s="88" t="str">
        <f>IF(AND(X158&lt;&gt;"",X158&lt;&gt;0),VLOOKUP(X158,Tb_KostenTypen[#All],1,0),"")</f>
        <v/>
      </c>
      <c r="Y186" s="88" t="str">
        <f>IF(AND(Y158&lt;&gt;"",Y158&lt;&gt;0),VLOOKUP(Y158,Tb_KostenTypen[#All],1,0),"")</f>
        <v/>
      </c>
      <c r="Z186" s="88" t="str">
        <f>IF(AND(Z158&lt;&gt;"",Z158&lt;&gt;0),VLOOKUP(Z158,Tb_KostenTypen[#All],1,0),"")</f>
        <v/>
      </c>
      <c r="AA186" s="88" t="str">
        <f>IF(AND(AA158&lt;&gt;"",AA158&lt;&gt;0),VLOOKUP(AA158,Tb_KostenTypen[#All],1,0),"")</f>
        <v/>
      </c>
      <c r="AB186" s="88" t="str">
        <f>IF(AND(AB158&lt;&gt;"",AB158&lt;&gt;0),VLOOKUP(AB158,Tb_KostenTypen[#All],1,0),"")</f>
        <v/>
      </c>
      <c r="AC186" s="88" t="str">
        <f>IF(AND(AC158&lt;&gt;"",AC158&lt;&gt;0),VLOOKUP(AC158,Tb_KostenTypen[#All],1,0),"")</f>
        <v/>
      </c>
      <c r="AD186" s="88" t="str">
        <f>IF(AND(AD158&lt;&gt;"",AD158&lt;&gt;0),VLOOKUP(AD158,Tb_KostenTypen[#All],1,0),"")</f>
        <v/>
      </c>
      <c r="AE186" s="88" t="str">
        <f>IF(AND(AE158&lt;&gt;"",AE158&lt;&gt;0),VLOOKUP(AE158,Tb_KostenTypen[#All],1,0),"")</f>
        <v/>
      </c>
      <c r="AF186" s="88" t="str">
        <f>IF(AND(AF158&lt;&gt;"",AF158&lt;&gt;0),VLOOKUP(AF158,Tb_KostenTypen[#All],1,0),"")</f>
        <v/>
      </c>
      <c r="AG186" s="88" t="str">
        <f>IF(AND(AG158&lt;&gt;"",AG158&lt;&gt;0),VLOOKUP(AG158,Tb_KostenTypen[#All],1,0),"")</f>
        <v/>
      </c>
      <c r="AH186" s="88" t="str">
        <f>IF(AND(AH158&lt;&gt;"",AH158&lt;&gt;0),VLOOKUP(AH158,Tb_KostenTypen[#All],1,0),"")</f>
        <v/>
      </c>
      <c r="AI186" s="88" t="str">
        <f>IF(AND(AI158&lt;&gt;"",AI158&lt;&gt;0),VLOOKUP(AI158,Tb_KostenTypen[#All],1,0),"")</f>
        <v/>
      </c>
    </row>
  </sheetData>
  <sheetProtection algorithmName="SHA-512" hashValue="5iSyFEoZlKmm/sJMtjoEFIgdXaciCq5V63ckbeA30mVbrEjeehxtUMI/JuztDAYEGyKHBylDZdEe+DTrbKC4pA==" saltValue="RUT7ZWKATfuXRAeG4czI1w==" spinCount="100000" sheet="1" objects="1" scenarios="1" selectLockedCells="1" selectUnlockedCells="1"/>
  <mergeCells count="1">
    <mergeCell ref="A1:B1"/>
  </mergeCells>
  <phoneticPr fontId="4"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03951-0229-4F5E-B86E-D05DE250D52D}">
  <sheetPr codeName="Blad11">
    <tabColor theme="4" tint="-0.249977111117893"/>
  </sheetPr>
  <dimension ref="B2:L43"/>
  <sheetViews>
    <sheetView workbookViewId="0">
      <selection activeCell="B3" sqref="B3"/>
    </sheetView>
  </sheetViews>
  <sheetFormatPr defaultRowHeight="15" x14ac:dyDescent="0.25"/>
  <cols>
    <col min="1" max="1" width="3.140625" customWidth="1"/>
    <col min="2" max="2" width="75.85546875" bestFit="1" customWidth="1"/>
    <col min="3" max="3" width="10.140625" bestFit="1" customWidth="1"/>
    <col min="4" max="4" width="10.140625" customWidth="1"/>
    <col min="5" max="5" width="23.28515625" customWidth="1"/>
    <col min="6" max="6" width="12.5703125" bestFit="1" customWidth="1"/>
    <col min="7" max="7" width="18" bestFit="1" customWidth="1"/>
    <col min="8" max="9" width="18.5703125" bestFit="1" customWidth="1"/>
    <col min="10" max="10" width="29" customWidth="1"/>
    <col min="12" max="12" width="33.85546875" customWidth="1"/>
  </cols>
  <sheetData>
    <row r="2" spans="2:12" ht="45" x14ac:dyDescent="0.25">
      <c r="B2" s="161" t="s">
        <v>0</v>
      </c>
      <c r="C2" s="162" t="s">
        <v>95</v>
      </c>
      <c r="D2" s="163" t="s">
        <v>40</v>
      </c>
      <c r="E2" s="161" t="s">
        <v>8</v>
      </c>
      <c r="F2" s="162" t="s">
        <v>181</v>
      </c>
      <c r="G2" s="163" t="s">
        <v>229</v>
      </c>
      <c r="H2" s="161" t="s">
        <v>24</v>
      </c>
      <c r="I2" s="161" t="s">
        <v>23</v>
      </c>
      <c r="J2" s="161" t="s">
        <v>22</v>
      </c>
      <c r="K2" s="1"/>
      <c r="L2" s="1"/>
    </row>
    <row r="3" spans="2:12" x14ac:dyDescent="0.25">
      <c r="B3" t="s">
        <v>7</v>
      </c>
      <c r="C3" t="s">
        <v>48</v>
      </c>
      <c r="D3" s="135">
        <v>1</v>
      </c>
      <c r="E3" t="s">
        <v>8</v>
      </c>
      <c r="F3">
        <f ca="1">IF(OR(COUNTIFS(Kostentypen!$B$77:$O$88,Tb_KostenTypen[[#This Row],[Kostentype]])&gt;0,COUNTIFS(Kostentypen!$A$161:$O$172,Tb_KostenTypen[[#This Row],[Kostentype]])&gt;0),1,0)</f>
        <v>0</v>
      </c>
      <c r="G3">
        <f ca="1">IF(COUNTIFS(Kostentypen!$A$119:$G$130,Tb_KostenTypen[[#This Row],[Kostentype]])&gt;0,1,0)</f>
        <v>0</v>
      </c>
      <c r="H3" s="164"/>
      <c r="I3" s="164"/>
      <c r="J3" s="164"/>
    </row>
    <row r="4" spans="2:12" x14ac:dyDescent="0.25">
      <c r="B4" t="s">
        <v>5</v>
      </c>
      <c r="C4" t="s">
        <v>49</v>
      </c>
      <c r="D4" s="135">
        <v>1</v>
      </c>
      <c r="E4" t="s">
        <v>8</v>
      </c>
      <c r="F4">
        <f ca="1">IF(OR(COUNTIFS(Kostentypen!$B$77:$O$88,Tb_KostenTypen[[#This Row],[Kostentype]])&gt;0,COUNTIFS(Kostentypen!$A$161:$O$172,Tb_KostenTypen[[#This Row],[Kostentype]])&gt;0),1,0)</f>
        <v>0</v>
      </c>
      <c r="G4">
        <f ca="1">IF(COUNTIFS(Kostentypen!$A$119:$G$130,Tb_KostenTypen[[#This Row],[Kostentype]])&gt;0,1,0)</f>
        <v>0</v>
      </c>
      <c r="H4" s="164">
        <v>50</v>
      </c>
      <c r="I4" s="164"/>
      <c r="J4" s="164">
        <v>43</v>
      </c>
    </row>
    <row r="5" spans="2:12" x14ac:dyDescent="0.25">
      <c r="B5" t="s">
        <v>53</v>
      </c>
      <c r="C5" t="s">
        <v>49</v>
      </c>
      <c r="D5" s="135">
        <v>0</v>
      </c>
      <c r="E5" t="s">
        <v>230</v>
      </c>
      <c r="F5">
        <f ca="1">IF(OR(COUNTIFS(Kostentypen!$B$77:$O$88,Tb_KostenTypen[[#This Row],[Kostentype]])&gt;0,COUNTIFS(Kostentypen!$A$161:$O$172,Tb_KostenTypen[[#This Row],[Kostentype]])&gt;0),1,0)</f>
        <v>0</v>
      </c>
      <c r="G5">
        <f ca="1">IF(COUNTIFS(Kostentypen!$A$119:$G$130,Tb_KostenTypen[[#This Row],[Kostentype]])&gt;0,1,0)</f>
        <v>0</v>
      </c>
      <c r="H5" s="164">
        <v>78</v>
      </c>
      <c r="I5" s="164"/>
      <c r="J5" s="164">
        <v>95</v>
      </c>
    </row>
    <row r="6" spans="2:12" x14ac:dyDescent="0.25">
      <c r="B6" t="s">
        <v>43</v>
      </c>
      <c r="C6" t="s">
        <v>49</v>
      </c>
      <c r="D6" s="135">
        <v>0</v>
      </c>
      <c r="E6" t="s">
        <v>230</v>
      </c>
      <c r="F6">
        <f ca="1">IF(OR(COUNTIFS(Kostentypen!$B$77:$O$88,Tb_KostenTypen[[#This Row],[Kostentype]])&gt;0,COUNTIFS(Kostentypen!$A$161:$O$172,Tb_KostenTypen[[#This Row],[Kostentype]])&gt;0),1,0)</f>
        <v>0</v>
      </c>
      <c r="G6">
        <f ca="1">IF(COUNTIFS(Kostentypen!$A$119:$G$130,Tb_KostenTypen[[#This Row],[Kostentype]])&gt;0,1,0)</f>
        <v>0</v>
      </c>
      <c r="H6" s="164">
        <v>88</v>
      </c>
      <c r="I6" s="164"/>
      <c r="J6" s="164">
        <v>107</v>
      </c>
    </row>
    <row r="7" spans="2:12" x14ac:dyDescent="0.25">
      <c r="B7" t="s">
        <v>52</v>
      </c>
      <c r="C7" t="s">
        <v>49</v>
      </c>
      <c r="D7" s="135">
        <v>0</v>
      </c>
      <c r="E7" t="s">
        <v>230</v>
      </c>
      <c r="F7">
        <f ca="1">IF(OR(COUNTIFS(Kostentypen!$B$77:$O$88,Tb_KostenTypen[[#This Row],[Kostentype]])&gt;0,COUNTIFS(Kostentypen!$A$161:$O$172,Tb_KostenTypen[[#This Row],[Kostentype]])&gt;0),1,0)</f>
        <v>0</v>
      </c>
      <c r="G7">
        <f ca="1">IF(COUNTIFS(Kostentypen!$A$119:$G$130,Tb_KostenTypen[[#This Row],[Kostentype]])&gt;0,1,0)</f>
        <v>0</v>
      </c>
      <c r="H7" s="164">
        <v>44</v>
      </c>
      <c r="I7" s="164"/>
      <c r="J7" s="164">
        <v>54</v>
      </c>
    </row>
    <row r="8" spans="2:12" x14ac:dyDescent="0.25">
      <c r="B8" t="s">
        <v>203</v>
      </c>
      <c r="C8" t="s">
        <v>49</v>
      </c>
      <c r="D8" s="135">
        <v>0</v>
      </c>
      <c r="E8" t="s">
        <v>230</v>
      </c>
      <c r="F8">
        <f ca="1">IF(OR(COUNTIFS(Kostentypen!$B$77:$O$88,Tb_KostenTypen[[#This Row],[Kostentype]])&gt;0,COUNTIFS(Kostentypen!$A$161:$O$172,Tb_KostenTypen[[#This Row],[Kostentype]])&gt;0),1,0)</f>
        <v>0</v>
      </c>
      <c r="G8">
        <f ca="1">IF(COUNTIFS(Kostentypen!$A$119:$G$130,Tb_KostenTypen[[#This Row],[Kostentype]])&gt;0,1,0)</f>
        <v>0</v>
      </c>
      <c r="H8" s="164">
        <v>50</v>
      </c>
      <c r="I8" s="164"/>
      <c r="J8" s="164">
        <v>60</v>
      </c>
    </row>
    <row r="9" spans="2:12" x14ac:dyDescent="0.25">
      <c r="B9" t="s">
        <v>92</v>
      </c>
      <c r="C9" t="s">
        <v>49</v>
      </c>
      <c r="D9" s="135">
        <v>1</v>
      </c>
      <c r="F9">
        <f ca="1">IF(OR(COUNTIFS(Kostentypen!$B$77:$O$88,Tb_KostenTypen[[#This Row],[Kostentype]])&gt;0,COUNTIFS(Kostentypen!$A$161:$O$172,Tb_KostenTypen[[#This Row],[Kostentype]])&gt;0),1,0)</f>
        <v>0</v>
      </c>
      <c r="G9">
        <f ca="1">IF(COUNTIFS(Kostentypen!$A$119:$G$130,Tb_KostenTypen[[#This Row],[Kostentype]])&gt;0,1,0)</f>
        <v>0</v>
      </c>
      <c r="H9" s="164">
        <v>22</v>
      </c>
      <c r="I9" s="164">
        <v>22</v>
      </c>
      <c r="J9" s="164"/>
    </row>
    <row r="10" spans="2:12" x14ac:dyDescent="0.25">
      <c r="B10" t="s">
        <v>347</v>
      </c>
      <c r="C10" t="s">
        <v>49</v>
      </c>
      <c r="D10" s="135">
        <v>0</v>
      </c>
      <c r="E10" t="s">
        <v>50</v>
      </c>
      <c r="F10">
        <f ca="1">IF(OR(COUNTIFS(Kostentypen!$B$77:$O$88,Tb_KostenTypen[[#This Row],[Kostentype]])&gt;0,COUNTIFS(Kostentypen!$A$161:$O$172,Tb_KostenTypen[[#This Row],[Kostentype]])&gt;0),1,0)</f>
        <v>0</v>
      </c>
      <c r="G10">
        <f ca="1">IF(COUNTIFS(Kostentypen!$A$119:$G$130,Tb_KostenTypen[[#This Row],[Kostentype]])&gt;0,1,0)</f>
        <v>0</v>
      </c>
      <c r="H10" s="164">
        <v>1680</v>
      </c>
      <c r="I10" s="164">
        <v>1680</v>
      </c>
      <c r="J10" s="164"/>
    </row>
    <row r="11" spans="2:12" x14ac:dyDescent="0.25">
      <c r="B11" t="s">
        <v>348</v>
      </c>
      <c r="C11" t="s">
        <v>49</v>
      </c>
      <c r="D11" s="135">
        <v>0</v>
      </c>
      <c r="E11" t="s">
        <v>50</v>
      </c>
      <c r="F11">
        <f ca="1">IF(OR(COUNTIFS(Kostentypen!$B$77:$O$88,Tb_KostenTypen[[#This Row],[Kostentype]])&gt;0,COUNTIFS(Kostentypen!$A$161:$O$172,Tb_KostenTypen[[#This Row],[Kostentype]])&gt;0),1,0)</f>
        <v>0</v>
      </c>
      <c r="G11">
        <f ca="1">IF(COUNTIFS(Kostentypen!$A$119:$G$130,Tb_KostenTypen[[#This Row],[Kostentype]])&gt;0,1,0)</f>
        <v>0</v>
      </c>
      <c r="H11" s="164">
        <v>2430</v>
      </c>
      <c r="I11" s="164">
        <v>2430</v>
      </c>
      <c r="J11" s="164"/>
    </row>
    <row r="12" spans="2:12" x14ac:dyDescent="0.25">
      <c r="B12" t="s">
        <v>349</v>
      </c>
      <c r="C12" t="s">
        <v>49</v>
      </c>
      <c r="D12" s="135">
        <v>0</v>
      </c>
      <c r="E12" t="s">
        <v>50</v>
      </c>
      <c r="F12">
        <f ca="1">IF(OR(COUNTIFS(Kostentypen!$B$77:$O$88,Tb_KostenTypen[[#This Row],[Kostentype]])&gt;0,COUNTIFS(Kostentypen!$A$161:$O$172,Tb_KostenTypen[[#This Row],[Kostentype]])&gt;0),1,0)</f>
        <v>0</v>
      </c>
      <c r="G12">
        <f ca="1">IF(COUNTIFS(Kostentypen!$A$119:$G$130,Tb_KostenTypen[[#This Row],[Kostentype]])&gt;0,1,0)</f>
        <v>0</v>
      </c>
      <c r="H12" s="164">
        <v>545</v>
      </c>
      <c r="I12" s="164">
        <v>545</v>
      </c>
      <c r="J12" s="164"/>
    </row>
    <row r="13" spans="2:12" x14ac:dyDescent="0.25">
      <c r="B13" t="s">
        <v>350</v>
      </c>
      <c r="C13" t="s">
        <v>49</v>
      </c>
      <c r="D13" s="135">
        <v>0</v>
      </c>
      <c r="E13" t="s">
        <v>50</v>
      </c>
      <c r="F13">
        <f ca="1">IF(OR(COUNTIFS(Kostentypen!$B$77:$O$88,Tb_KostenTypen[[#This Row],[Kostentype]])&gt;0,COUNTIFS(Kostentypen!$A$161:$O$172,Tb_KostenTypen[[#This Row],[Kostentype]])&gt;0),1,0)</f>
        <v>0</v>
      </c>
      <c r="G13">
        <f ca="1">IF(COUNTIFS(Kostentypen!$A$119:$G$130,Tb_KostenTypen[[#This Row],[Kostentype]])&gt;0,1,0)</f>
        <v>0</v>
      </c>
      <c r="H13" s="164">
        <v>790</v>
      </c>
      <c r="I13" s="164">
        <v>790</v>
      </c>
      <c r="J13" s="164"/>
    </row>
    <row r="14" spans="2:12" x14ac:dyDescent="0.25">
      <c r="B14" t="s">
        <v>351</v>
      </c>
      <c r="C14" t="s">
        <v>49</v>
      </c>
      <c r="D14" s="135">
        <v>0</v>
      </c>
      <c r="E14" t="s">
        <v>50</v>
      </c>
      <c r="F14">
        <f ca="1">IF(OR(COUNTIFS(Kostentypen!$B$77:$O$88,Tb_KostenTypen[[#This Row],[Kostentype]])&gt;0,COUNTIFS(Kostentypen!$A$161:$O$172,Tb_KostenTypen[[#This Row],[Kostentype]])&gt;0),1,0)</f>
        <v>0</v>
      </c>
      <c r="G14">
        <f ca="1">IF(COUNTIFS(Kostentypen!$A$119:$G$130,Tb_KostenTypen[[#This Row],[Kostentype]])&gt;0,1,0)</f>
        <v>0</v>
      </c>
      <c r="H14" s="164">
        <v>1355</v>
      </c>
      <c r="I14" s="164">
        <v>1355</v>
      </c>
      <c r="J14" s="164"/>
    </row>
    <row r="15" spans="2:12" x14ac:dyDescent="0.25">
      <c r="B15" t="s">
        <v>352</v>
      </c>
      <c r="C15" t="s">
        <v>49</v>
      </c>
      <c r="D15" s="135">
        <v>0</v>
      </c>
      <c r="E15" t="s">
        <v>50</v>
      </c>
      <c r="F15">
        <f ca="1">IF(OR(COUNTIFS(Kostentypen!$B$77:$O$88,Tb_KostenTypen[[#This Row],[Kostentype]])&gt;0,COUNTIFS(Kostentypen!$A$161:$O$172,Tb_KostenTypen[[#This Row],[Kostentype]])&gt;0),1,0)</f>
        <v>0</v>
      </c>
      <c r="G15">
        <f ca="1">IF(COUNTIFS(Kostentypen!$A$119:$G$130,Tb_KostenTypen[[#This Row],[Kostentype]])&gt;0,1,0)</f>
        <v>0</v>
      </c>
      <c r="H15" s="164">
        <v>2130</v>
      </c>
      <c r="I15" s="164">
        <v>2130</v>
      </c>
      <c r="J15" s="164"/>
    </row>
    <row r="16" spans="2:12" x14ac:dyDescent="0.25">
      <c r="B16" t="s">
        <v>353</v>
      </c>
      <c r="C16" t="s">
        <v>49</v>
      </c>
      <c r="D16" s="135">
        <v>0</v>
      </c>
      <c r="E16" t="s">
        <v>50</v>
      </c>
      <c r="F16">
        <f ca="1">IF(OR(COUNTIFS(Kostentypen!$B$77:$O$88,Tb_KostenTypen[[#This Row],[Kostentype]])&gt;0,COUNTIFS(Kostentypen!$A$161:$O$172,Tb_KostenTypen[[#This Row],[Kostentype]])&gt;0),1,0)</f>
        <v>0</v>
      </c>
      <c r="G16">
        <f ca="1">IF(COUNTIFS(Kostentypen!$A$119:$G$130,Tb_KostenTypen[[#This Row],[Kostentype]])&gt;0,1,0)</f>
        <v>0</v>
      </c>
      <c r="H16" s="164">
        <v>2325</v>
      </c>
      <c r="I16" s="164">
        <v>2325</v>
      </c>
      <c r="J16" s="164"/>
    </row>
    <row r="17" spans="2:10" x14ac:dyDescent="0.25">
      <c r="B17" t="s">
        <v>354</v>
      </c>
      <c r="C17" t="s">
        <v>49</v>
      </c>
      <c r="D17" s="135">
        <v>0</v>
      </c>
      <c r="E17" t="s">
        <v>50</v>
      </c>
      <c r="F17">
        <f ca="1">IF(OR(COUNTIFS(Kostentypen!$B$77:$O$88,Tb_KostenTypen[[#This Row],[Kostentype]])&gt;0,COUNTIFS(Kostentypen!$A$161:$O$172,Tb_KostenTypen[[#This Row],[Kostentype]])&gt;0),1,0)</f>
        <v>0</v>
      </c>
      <c r="G17">
        <f ca="1">IF(COUNTIFS(Kostentypen!$A$119:$G$130,Tb_KostenTypen[[#This Row],[Kostentype]])&gt;0,1,0)</f>
        <v>0</v>
      </c>
      <c r="H17" s="164">
        <v>2785</v>
      </c>
      <c r="I17" s="164">
        <v>2785</v>
      </c>
      <c r="J17" s="164"/>
    </row>
    <row r="18" spans="2:10" x14ac:dyDescent="0.25">
      <c r="B18" t="s">
        <v>355</v>
      </c>
      <c r="C18" t="s">
        <v>49</v>
      </c>
      <c r="D18" s="135">
        <v>0</v>
      </c>
      <c r="E18" t="s">
        <v>50</v>
      </c>
      <c r="F18">
        <f ca="1">IF(OR(COUNTIFS(Kostentypen!$B$77:$O$88,Tb_KostenTypen[[#This Row],[Kostentype]])&gt;0,COUNTIFS(Kostentypen!$A$161:$O$172,Tb_KostenTypen[[#This Row],[Kostentype]])&gt;0),1,0)</f>
        <v>0</v>
      </c>
      <c r="G18">
        <f ca="1">IF(COUNTIFS(Kostentypen!$A$119:$G$130,Tb_KostenTypen[[#This Row],[Kostentype]])&gt;0,1,0)</f>
        <v>0</v>
      </c>
      <c r="H18" s="164">
        <v>2840</v>
      </c>
      <c r="I18" s="164">
        <v>2840</v>
      </c>
      <c r="J18" s="164"/>
    </row>
    <row r="19" spans="2:10" x14ac:dyDescent="0.25">
      <c r="B19" t="s">
        <v>356</v>
      </c>
      <c r="C19" t="s">
        <v>49</v>
      </c>
      <c r="D19" s="135">
        <v>0</v>
      </c>
      <c r="E19" t="s">
        <v>50</v>
      </c>
      <c r="F19">
        <f ca="1">IF(OR(COUNTIFS(Kostentypen!$B$77:$O$88,Tb_KostenTypen[[#This Row],[Kostentype]])&gt;0,COUNTIFS(Kostentypen!$A$161:$O$172,Tb_KostenTypen[[#This Row],[Kostentype]])&gt;0),1,0)</f>
        <v>0</v>
      </c>
      <c r="G19">
        <f ca="1">IF(COUNTIFS(Kostentypen!$A$119:$G$130,Tb_KostenTypen[[#This Row],[Kostentype]])&gt;0,1,0)</f>
        <v>0</v>
      </c>
      <c r="H19" s="164">
        <v>3015</v>
      </c>
      <c r="I19" s="164">
        <v>3015</v>
      </c>
      <c r="J19" s="164"/>
    </row>
    <row r="20" spans="2:10" x14ac:dyDescent="0.25">
      <c r="B20" t="s">
        <v>357</v>
      </c>
      <c r="C20" t="s">
        <v>49</v>
      </c>
      <c r="D20" s="135">
        <v>0</v>
      </c>
      <c r="E20" t="s">
        <v>50</v>
      </c>
      <c r="F20">
        <f ca="1">IF(OR(COUNTIFS(Kostentypen!$B$77:$O$88,Tb_KostenTypen[[#This Row],[Kostentype]])&gt;0,COUNTIFS(Kostentypen!$A$161:$O$172,Tb_KostenTypen[[#This Row],[Kostentype]])&gt;0),1,0)</f>
        <v>0</v>
      </c>
      <c r="G20">
        <f ca="1">IF(COUNTIFS(Kostentypen!$A$119:$G$130,Tb_KostenTypen[[#This Row],[Kostentype]])&gt;0,1,0)</f>
        <v>0</v>
      </c>
      <c r="H20" s="164">
        <v>3425</v>
      </c>
      <c r="I20" s="164">
        <v>3425</v>
      </c>
      <c r="J20" s="164"/>
    </row>
    <row r="21" spans="2:10" x14ac:dyDescent="0.25">
      <c r="B21" t="s">
        <v>358</v>
      </c>
      <c r="C21" t="s">
        <v>49</v>
      </c>
      <c r="D21" s="135">
        <v>0</v>
      </c>
      <c r="E21" t="s">
        <v>50</v>
      </c>
      <c r="F21">
        <f ca="1">IF(OR(COUNTIFS(Kostentypen!$B$77:$O$88,Tb_KostenTypen[[#This Row],[Kostentype]])&gt;0,COUNTIFS(Kostentypen!$A$161:$O$172,Tb_KostenTypen[[#This Row],[Kostentype]])&gt;0),1,0)</f>
        <v>0</v>
      </c>
      <c r="G21">
        <f ca="1">IF(COUNTIFS(Kostentypen!$A$119:$G$130,Tb_KostenTypen[[#This Row],[Kostentype]])&gt;0,1,0)</f>
        <v>0</v>
      </c>
      <c r="H21" s="164">
        <v>1408</v>
      </c>
      <c r="I21" s="164">
        <v>1408</v>
      </c>
      <c r="J21" s="164"/>
    </row>
    <row r="22" spans="2:10" x14ac:dyDescent="0.25">
      <c r="B22" t="s">
        <v>359</v>
      </c>
      <c r="C22" t="s">
        <v>49</v>
      </c>
      <c r="D22" s="135">
        <v>0</v>
      </c>
      <c r="E22" t="s">
        <v>50</v>
      </c>
      <c r="F22">
        <f ca="1">IF(OR(COUNTIFS(Kostentypen!$B$77:$O$88,Tb_KostenTypen[[#This Row],[Kostentype]])&gt;0,COUNTIFS(Kostentypen!$A$161:$O$172,Tb_KostenTypen[[#This Row],[Kostentype]])&gt;0),1,0)</f>
        <v>0</v>
      </c>
      <c r="G22">
        <f ca="1">IF(COUNTIFS(Kostentypen!$A$119:$G$130,Tb_KostenTypen[[#This Row],[Kostentype]])&gt;0,1,0)</f>
        <v>0</v>
      </c>
      <c r="H22" s="164">
        <v>2037</v>
      </c>
      <c r="I22" s="164">
        <v>2037</v>
      </c>
      <c r="J22" s="164"/>
    </row>
    <row r="23" spans="2:10" x14ac:dyDescent="0.25">
      <c r="B23" t="s">
        <v>360</v>
      </c>
      <c r="C23" t="s">
        <v>49</v>
      </c>
      <c r="D23" s="135">
        <v>0</v>
      </c>
      <c r="E23" t="s">
        <v>50</v>
      </c>
      <c r="F23">
        <f ca="1">IF(OR(COUNTIFS(Kostentypen!$B$77:$O$88,Tb_KostenTypen[[#This Row],[Kostentype]])&gt;0,COUNTIFS(Kostentypen!$A$161:$O$172,Tb_KostenTypen[[#This Row],[Kostentype]])&gt;0),1,0)</f>
        <v>0</v>
      </c>
      <c r="G23">
        <f ca="1">IF(COUNTIFS(Kostentypen!$A$119:$G$130,Tb_KostenTypen[[#This Row],[Kostentype]])&gt;0,1,0)</f>
        <v>0</v>
      </c>
      <c r="H23" s="164">
        <v>1858</v>
      </c>
      <c r="I23" s="164">
        <v>1858</v>
      </c>
      <c r="J23" s="164"/>
    </row>
    <row r="24" spans="2:10" x14ac:dyDescent="0.25">
      <c r="B24" t="s">
        <v>361</v>
      </c>
      <c r="C24" t="s">
        <v>49</v>
      </c>
      <c r="D24" s="135">
        <v>0</v>
      </c>
      <c r="E24" t="s">
        <v>50</v>
      </c>
      <c r="F24">
        <f ca="1">IF(OR(COUNTIFS(Kostentypen!$B$77:$O$88,Tb_KostenTypen[[#This Row],[Kostentype]])&gt;0,COUNTIFS(Kostentypen!$A$161:$O$172,Tb_KostenTypen[[#This Row],[Kostentype]])&gt;0),1,0)</f>
        <v>0</v>
      </c>
      <c r="G24">
        <f ca="1">IF(COUNTIFS(Kostentypen!$A$119:$G$130,Tb_KostenTypen[[#This Row],[Kostentype]])&gt;0,1,0)</f>
        <v>0</v>
      </c>
      <c r="H24" s="164">
        <v>2053</v>
      </c>
      <c r="I24" s="164">
        <v>2053</v>
      </c>
      <c r="J24" s="164"/>
    </row>
    <row r="25" spans="2:10" x14ac:dyDescent="0.25">
      <c r="B25" t="s">
        <v>362</v>
      </c>
      <c r="C25" t="s">
        <v>49</v>
      </c>
      <c r="D25" s="135">
        <v>0</v>
      </c>
      <c r="E25" t="s">
        <v>50</v>
      </c>
      <c r="F25">
        <f ca="1">IF(OR(COUNTIFS(Kostentypen!$B$77:$O$88,Tb_KostenTypen[[#This Row],[Kostentype]])&gt;0,COUNTIFS(Kostentypen!$A$161:$O$172,Tb_KostenTypen[[#This Row],[Kostentype]])&gt;0),1,0)</f>
        <v>0</v>
      </c>
      <c r="G25">
        <f ca="1">IF(COUNTIFS(Kostentypen!$A$119:$G$130,Tb_KostenTypen[[#This Row],[Kostentype]])&gt;0,1,0)</f>
        <v>0</v>
      </c>
      <c r="H25" s="164">
        <v>2513</v>
      </c>
      <c r="I25" s="164">
        <v>2513</v>
      </c>
      <c r="J25" s="164"/>
    </row>
    <row r="26" spans="2:10" x14ac:dyDescent="0.25">
      <c r="B26" t="s">
        <v>363</v>
      </c>
      <c r="C26" t="s">
        <v>49</v>
      </c>
      <c r="D26" s="135">
        <v>0</v>
      </c>
      <c r="E26" t="s">
        <v>50</v>
      </c>
      <c r="F26">
        <f ca="1">IF(OR(COUNTIFS(Kostentypen!$B$77:$O$88,Tb_KostenTypen[[#This Row],[Kostentype]])&gt;0,COUNTIFS(Kostentypen!$A$161:$O$172,Tb_KostenTypen[[#This Row],[Kostentype]])&gt;0),1,0)</f>
        <v>0</v>
      </c>
      <c r="G26">
        <f ca="1">IF(COUNTIFS(Kostentypen!$A$119:$G$130,Tb_KostenTypen[[#This Row],[Kostentype]])&gt;0,1,0)</f>
        <v>0</v>
      </c>
      <c r="H26" s="164">
        <v>2447</v>
      </c>
      <c r="I26" s="164">
        <v>2447</v>
      </c>
      <c r="J26" s="164"/>
    </row>
    <row r="27" spans="2:10" x14ac:dyDescent="0.25">
      <c r="B27" t="s">
        <v>364</v>
      </c>
      <c r="C27" t="s">
        <v>49</v>
      </c>
      <c r="D27" s="135">
        <v>0</v>
      </c>
      <c r="E27" t="s">
        <v>50</v>
      </c>
      <c r="F27">
        <f ca="1">IF(OR(COUNTIFS(Kostentypen!$B$77:$O$88,Tb_KostenTypen[[#This Row],[Kostentype]])&gt;0,COUNTIFS(Kostentypen!$A$161:$O$172,Tb_KostenTypen[[#This Row],[Kostentype]])&gt;0),1,0)</f>
        <v>0</v>
      </c>
      <c r="G27">
        <f ca="1">IF(COUNTIFS(Kostentypen!$A$119:$G$130,Tb_KostenTypen[[#This Row],[Kostentype]])&gt;0,1,0)</f>
        <v>0</v>
      </c>
      <c r="H27" s="164">
        <v>2622</v>
      </c>
      <c r="I27" s="164">
        <v>2622</v>
      </c>
      <c r="J27" s="164"/>
    </row>
    <row r="28" spans="2:10" x14ac:dyDescent="0.25">
      <c r="B28" t="s">
        <v>365</v>
      </c>
      <c r="C28" t="s">
        <v>49</v>
      </c>
      <c r="D28" s="135">
        <v>0</v>
      </c>
      <c r="E28" t="s">
        <v>50</v>
      </c>
      <c r="F28">
        <f ca="1">IF(OR(COUNTIFS(Kostentypen!$B$77:$O$88,Tb_KostenTypen[[#This Row],[Kostentype]])&gt;0,COUNTIFS(Kostentypen!$A$161:$O$172,Tb_KostenTypen[[#This Row],[Kostentype]])&gt;0),1,0)</f>
        <v>0</v>
      </c>
      <c r="G28">
        <f ca="1">IF(COUNTIFS(Kostentypen!$A$119:$G$130,Tb_KostenTypen[[#This Row],[Kostentype]])&gt;0,1,0)</f>
        <v>0</v>
      </c>
      <c r="H28" s="164">
        <v>3032</v>
      </c>
      <c r="I28" s="164">
        <v>3032</v>
      </c>
      <c r="J28" s="164"/>
    </row>
    <row r="29" spans="2:10" x14ac:dyDescent="0.25">
      <c r="B29" t="s">
        <v>378</v>
      </c>
      <c r="C29" t="s">
        <v>49</v>
      </c>
      <c r="D29" s="135">
        <v>0</v>
      </c>
      <c r="E29" t="s">
        <v>50</v>
      </c>
      <c r="F29">
        <f ca="1">IF(OR(COUNTIFS(Kostentypen!$B$77:$O$88,Tb_KostenTypen[[#This Row],[Kostentype]])&gt;0,COUNTIFS(Kostentypen!$A$161:$O$172,Tb_KostenTypen[[#This Row],[Kostentype]])&gt;0),1,0)</f>
        <v>0</v>
      </c>
      <c r="G29">
        <f ca="1">IF(COUNTIFS(Kostentypen!$A$119:$G$130,Tb_KostenTypen[[#This Row],[Kostentype]])&gt;0,1,0)</f>
        <v>0</v>
      </c>
      <c r="H29" s="164">
        <v>316.16999999999996</v>
      </c>
      <c r="I29" s="164">
        <v>316.16999999999996</v>
      </c>
      <c r="J29" s="164"/>
    </row>
    <row r="30" spans="2:10" x14ac:dyDescent="0.25">
      <c r="B30" t="s">
        <v>379</v>
      </c>
      <c r="C30" t="s">
        <v>49</v>
      </c>
      <c r="D30" s="135">
        <v>0</v>
      </c>
      <c r="E30" t="s">
        <v>50</v>
      </c>
      <c r="F30">
        <f ca="1">IF(OR(COUNTIFS(Kostentypen!$B$77:$O$88,Tb_KostenTypen[[#This Row],[Kostentype]])&gt;0,COUNTIFS(Kostentypen!$A$161:$O$172,Tb_KostenTypen[[#This Row],[Kostentype]])&gt;0),1,0)</f>
        <v>0</v>
      </c>
      <c r="G30">
        <f ca="1">IF(COUNTIFS(Kostentypen!$A$119:$G$130,Tb_KostenTypen[[#This Row],[Kostentype]])&gt;0,1,0)</f>
        <v>0</v>
      </c>
      <c r="H30" s="164">
        <v>618.37</v>
      </c>
      <c r="I30" s="164">
        <v>618.37</v>
      </c>
      <c r="J30" s="164"/>
    </row>
    <row r="31" spans="2:10" x14ac:dyDescent="0.25">
      <c r="B31" t="s">
        <v>380</v>
      </c>
      <c r="C31" t="s">
        <v>49</v>
      </c>
      <c r="D31" s="135">
        <v>0</v>
      </c>
      <c r="E31" t="s">
        <v>50</v>
      </c>
      <c r="F31">
        <f ca="1">IF(OR(COUNTIFS(Kostentypen!$B$77:$O$88,Tb_KostenTypen[[#This Row],[Kostentype]])&gt;0,COUNTIFS(Kostentypen!$A$161:$O$172,Tb_KostenTypen[[#This Row],[Kostentype]])&gt;0),1,0)</f>
        <v>0</v>
      </c>
      <c r="G31">
        <f ca="1">IF(COUNTIFS(Kostentypen!$A$119:$G$130,Tb_KostenTypen[[#This Row],[Kostentype]])&gt;0,1,0)</f>
        <v>0</v>
      </c>
      <c r="H31" s="164">
        <v>1240.58</v>
      </c>
      <c r="I31" s="164">
        <v>1240.58</v>
      </c>
      <c r="J31" s="164"/>
    </row>
    <row r="32" spans="2:10" x14ac:dyDescent="0.25">
      <c r="B32" t="s">
        <v>371</v>
      </c>
      <c r="C32" t="s">
        <v>49</v>
      </c>
      <c r="D32" s="135">
        <v>0</v>
      </c>
      <c r="E32" t="s">
        <v>50</v>
      </c>
      <c r="F32">
        <f ca="1">IF(OR(COUNTIFS(Kostentypen!$B$77:$O$88,Tb_KostenTypen[[#This Row],[Kostentype]])&gt;0,COUNTIFS(Kostentypen!$A$161:$O$172,Tb_KostenTypen[[#This Row],[Kostentype]])&gt;0),1,0)</f>
        <v>0</v>
      </c>
      <c r="G32">
        <f ca="1">IF(COUNTIFS(Kostentypen!$A$119:$G$130,Tb_KostenTypen[[#This Row],[Kostentype]])&gt;0,1,0)</f>
        <v>0</v>
      </c>
      <c r="H32" s="164">
        <v>1901.17</v>
      </c>
      <c r="I32" s="164">
        <v>1901.17</v>
      </c>
      <c r="J32" s="164"/>
    </row>
    <row r="33" spans="2:10" x14ac:dyDescent="0.25">
      <c r="B33" t="s">
        <v>366</v>
      </c>
      <c r="C33" t="s">
        <v>49</v>
      </c>
      <c r="D33" s="135">
        <v>0</v>
      </c>
      <c r="E33" t="s">
        <v>50</v>
      </c>
      <c r="F33">
        <f ca="1">IF(OR(COUNTIFS(Kostentypen!$B$77:$O$88,Tb_KostenTypen[[#This Row],[Kostentype]])&gt;0,COUNTIFS(Kostentypen!$A$161:$O$172,Tb_KostenTypen[[#This Row],[Kostentype]])&gt;0),1,0)</f>
        <v>0</v>
      </c>
      <c r="G33">
        <f ca="1">IF(COUNTIFS(Kostentypen!$A$119:$G$130,Tb_KostenTypen[[#This Row],[Kostentype]])&gt;0,1,0)</f>
        <v>0</v>
      </c>
      <c r="H33" s="164">
        <v>2153.37</v>
      </c>
      <c r="I33" s="164">
        <v>2153.37</v>
      </c>
      <c r="J33" s="164"/>
    </row>
    <row r="34" spans="2:10" x14ac:dyDescent="0.25">
      <c r="B34" t="s">
        <v>367</v>
      </c>
      <c r="C34" t="s">
        <v>49</v>
      </c>
      <c r="D34" s="135">
        <v>0</v>
      </c>
      <c r="E34" t="s">
        <v>50</v>
      </c>
      <c r="F34">
        <f ca="1">IF(OR(COUNTIFS(Kostentypen!$B$77:$O$88,Tb_KostenTypen[[#This Row],[Kostentype]])&gt;0,COUNTIFS(Kostentypen!$A$161:$O$172,Tb_KostenTypen[[#This Row],[Kostentype]])&gt;0),1,0)</f>
        <v>0</v>
      </c>
      <c r="G34">
        <f ca="1">IF(COUNTIFS(Kostentypen!$A$119:$G$130,Tb_KostenTypen[[#This Row],[Kostentype]])&gt;0,1,0)</f>
        <v>0</v>
      </c>
      <c r="H34" s="164">
        <v>2670.58</v>
      </c>
      <c r="I34" s="164">
        <v>2670.58</v>
      </c>
      <c r="J34" s="164"/>
    </row>
    <row r="35" spans="2:10" x14ac:dyDescent="0.25">
      <c r="B35" t="s">
        <v>368</v>
      </c>
      <c r="C35" t="s">
        <v>49</v>
      </c>
      <c r="D35" s="135">
        <v>0</v>
      </c>
      <c r="E35" t="s">
        <v>50</v>
      </c>
      <c r="F35">
        <f ca="1">IF(OR(COUNTIFS(Kostentypen!$B$77:$O$88,Tb_KostenTypen[[#This Row],[Kostentype]])&gt;0,COUNTIFS(Kostentypen!$A$161:$O$172,Tb_KostenTypen[[#This Row],[Kostentype]])&gt;0),1,0)</f>
        <v>0</v>
      </c>
      <c r="G35">
        <f ca="1">IF(COUNTIFS(Kostentypen!$A$119:$G$130,Tb_KostenTypen[[#This Row],[Kostentype]])&gt;0,1,0)</f>
        <v>0</v>
      </c>
      <c r="H35" s="164">
        <v>2611.17</v>
      </c>
      <c r="I35" s="164">
        <v>2611.17</v>
      </c>
      <c r="J35" s="164"/>
    </row>
    <row r="36" spans="2:10" x14ac:dyDescent="0.25">
      <c r="B36" t="s">
        <v>369</v>
      </c>
      <c r="C36" t="s">
        <v>49</v>
      </c>
      <c r="D36" s="135">
        <v>0</v>
      </c>
      <c r="E36" t="s">
        <v>50</v>
      </c>
      <c r="F36">
        <f ca="1">IF(OR(COUNTIFS(Kostentypen!$B$77:$O$88,Tb_KostenTypen[[#This Row],[Kostentype]])&gt;0,COUNTIFS(Kostentypen!$A$161:$O$172,Tb_KostenTypen[[#This Row],[Kostentype]])&gt;0),1,0)</f>
        <v>0</v>
      </c>
      <c r="G36">
        <f ca="1">IF(COUNTIFS(Kostentypen!$A$119:$G$130,Tb_KostenTypen[[#This Row],[Kostentype]])&gt;0,1,0)</f>
        <v>0</v>
      </c>
      <c r="H36" s="164">
        <v>2843.37</v>
      </c>
      <c r="I36" s="164">
        <v>2843.37</v>
      </c>
      <c r="J36" s="164"/>
    </row>
    <row r="37" spans="2:10" x14ac:dyDescent="0.25">
      <c r="B37" t="s">
        <v>370</v>
      </c>
      <c r="C37" t="s">
        <v>49</v>
      </c>
      <c r="D37" s="135">
        <v>0</v>
      </c>
      <c r="E37" t="s">
        <v>50</v>
      </c>
      <c r="F37">
        <f ca="1">IF(OR(COUNTIFS(Kostentypen!$B$77:$O$88,Tb_KostenTypen[[#This Row],[Kostentype]])&gt;0,COUNTIFS(Kostentypen!$A$161:$O$172,Tb_KostenTypen[[#This Row],[Kostentype]])&gt;0),1,0)</f>
        <v>0</v>
      </c>
      <c r="G37">
        <f ca="1">IF(COUNTIFS(Kostentypen!$A$119:$G$130,Tb_KostenTypen[[#This Row],[Kostentype]])&gt;0,1,0)</f>
        <v>0</v>
      </c>
      <c r="H37" s="164">
        <v>3310.58</v>
      </c>
      <c r="I37" s="164">
        <v>3310.58</v>
      </c>
      <c r="J37" s="164"/>
    </row>
    <row r="38" spans="2:10" x14ac:dyDescent="0.25">
      <c r="B38" t="s">
        <v>372</v>
      </c>
      <c r="C38" t="s">
        <v>49</v>
      </c>
      <c r="D38" s="135">
        <v>0</v>
      </c>
      <c r="E38" t="s">
        <v>50</v>
      </c>
      <c r="F38">
        <f ca="1">IF(OR(COUNTIFS(Kostentypen!$B$77:$O$88,Tb_KostenTypen[[#This Row],[Kostentype]])&gt;0,COUNTIFS(Kostentypen!$A$161:$O$172,Tb_KostenTypen[[#This Row],[Kostentype]])&gt;0),1,0)</f>
        <v>0</v>
      </c>
      <c r="G38">
        <f ca="1">IF(COUNTIFS(Kostentypen!$A$119:$G$130,Tb_KostenTypen[[#This Row],[Kostentype]])&gt;0,1,0)</f>
        <v>0</v>
      </c>
      <c r="H38" s="164">
        <v>1629.17</v>
      </c>
      <c r="I38" s="164">
        <v>1629.17</v>
      </c>
      <c r="J38" s="164"/>
    </row>
    <row r="39" spans="2:10" x14ac:dyDescent="0.25">
      <c r="B39" t="s">
        <v>373</v>
      </c>
      <c r="C39" t="s">
        <v>49</v>
      </c>
      <c r="D39" s="135">
        <v>0</v>
      </c>
      <c r="E39" t="s">
        <v>50</v>
      </c>
      <c r="F39">
        <f ca="1">IF(OR(COUNTIFS(Kostentypen!$B$77:$O$88,Tb_KostenTypen[[#This Row],[Kostentype]])&gt;0,COUNTIFS(Kostentypen!$A$161:$O$172,Tb_KostenTypen[[#This Row],[Kostentype]])&gt;0),1,0)</f>
        <v>0</v>
      </c>
      <c r="G39">
        <f ca="1">IF(COUNTIFS(Kostentypen!$A$119:$G$130,Tb_KostenTypen[[#This Row],[Kostentype]])&gt;0,1,0)</f>
        <v>0</v>
      </c>
      <c r="H39" s="164">
        <v>1881.37</v>
      </c>
      <c r="I39" s="164">
        <v>1881.37</v>
      </c>
      <c r="J39" s="164"/>
    </row>
    <row r="40" spans="2:10" x14ac:dyDescent="0.25">
      <c r="B40" t="s">
        <v>374</v>
      </c>
      <c r="C40" t="s">
        <v>49</v>
      </c>
      <c r="D40" s="135">
        <v>0</v>
      </c>
      <c r="E40" t="s">
        <v>50</v>
      </c>
      <c r="F40">
        <f ca="1">IF(OR(COUNTIFS(Kostentypen!$B$77:$O$88,Tb_KostenTypen[[#This Row],[Kostentype]])&gt;0,COUNTIFS(Kostentypen!$A$161:$O$172,Tb_KostenTypen[[#This Row],[Kostentype]])&gt;0),1,0)</f>
        <v>0</v>
      </c>
      <c r="G40">
        <f ca="1">IF(COUNTIFS(Kostentypen!$A$119:$G$130,Tb_KostenTypen[[#This Row],[Kostentype]])&gt;0,1,0)</f>
        <v>0</v>
      </c>
      <c r="H40" s="164">
        <v>2398.58</v>
      </c>
      <c r="I40" s="164">
        <v>2398.58</v>
      </c>
      <c r="J40" s="164"/>
    </row>
    <row r="41" spans="2:10" x14ac:dyDescent="0.25">
      <c r="B41" t="s">
        <v>375</v>
      </c>
      <c r="C41" t="s">
        <v>49</v>
      </c>
      <c r="D41" s="135">
        <v>0</v>
      </c>
      <c r="E41" t="s">
        <v>50</v>
      </c>
      <c r="F41">
        <f ca="1">IF(OR(COUNTIFS(Kostentypen!$B$77:$O$88,Tb_KostenTypen[[#This Row],[Kostentype]])&gt;0,COUNTIFS(Kostentypen!$A$161:$O$172,Tb_KostenTypen[[#This Row],[Kostentype]])&gt;0),1,0)</f>
        <v>0</v>
      </c>
      <c r="G41">
        <f ca="1">IF(COUNTIFS(Kostentypen!$A$119:$G$130,Tb_KostenTypen[[#This Row],[Kostentype]])&gt;0,1,0)</f>
        <v>0</v>
      </c>
      <c r="H41" s="164">
        <v>2218.17</v>
      </c>
      <c r="I41" s="164">
        <v>2218.17</v>
      </c>
      <c r="J41" s="164"/>
    </row>
    <row r="42" spans="2:10" x14ac:dyDescent="0.25">
      <c r="B42" t="s">
        <v>376</v>
      </c>
      <c r="C42" t="s">
        <v>49</v>
      </c>
      <c r="D42" s="135">
        <v>0</v>
      </c>
      <c r="E42" t="s">
        <v>50</v>
      </c>
      <c r="F42">
        <f ca="1">IF(OR(COUNTIFS(Kostentypen!$B$77:$O$88,Tb_KostenTypen[[#This Row],[Kostentype]])&gt;0,COUNTIFS(Kostentypen!$A$161:$O$172,Tb_KostenTypen[[#This Row],[Kostentype]])&gt;0),1,0)</f>
        <v>0</v>
      </c>
      <c r="G42">
        <f ca="1">IF(COUNTIFS(Kostentypen!$A$119:$G$130,Tb_KostenTypen[[#This Row],[Kostentype]])&gt;0,1,0)</f>
        <v>0</v>
      </c>
      <c r="H42" s="164">
        <v>2450.37</v>
      </c>
      <c r="I42" s="164">
        <v>2450.37</v>
      </c>
      <c r="J42" s="164"/>
    </row>
    <row r="43" spans="2:10" x14ac:dyDescent="0.25">
      <c r="B43" t="s">
        <v>377</v>
      </c>
      <c r="C43" t="s">
        <v>49</v>
      </c>
      <c r="D43" s="135">
        <v>0</v>
      </c>
      <c r="E43" t="s">
        <v>50</v>
      </c>
      <c r="F43">
        <f ca="1">IF(OR(COUNTIFS(Kostentypen!$B$77:$O$88,Tb_KostenTypen[[#This Row],[Kostentype]])&gt;0,COUNTIFS(Kostentypen!$A$161:$O$172,Tb_KostenTypen[[#This Row],[Kostentype]])&gt;0),1,0)</f>
        <v>0</v>
      </c>
      <c r="G43">
        <f ca="1">IF(COUNTIFS(Kostentypen!$A$119:$G$130,Tb_KostenTypen[[#This Row],[Kostentype]])&gt;0,1,0)</f>
        <v>0</v>
      </c>
      <c r="H43" s="164">
        <v>2917.58</v>
      </c>
      <c r="I43" s="164">
        <v>2917.58</v>
      </c>
      <c r="J43" s="164"/>
    </row>
  </sheetData>
  <sheetProtection algorithmName="SHA-512" hashValue="JpjsDDSfY0bObNRlgUxUy5rYqWYdlmnGp1s3Wo3rrFkwHalQzC4wfehVTkGD8ioKdZ5m44RFHZyVDWT475GWhA==" saltValue="yo9l1EA9IHrWCeu7KOlj1g==" spinCount="100000" sheet="1" objects="1" scenarios="1" selectLockedCells="1" selectUnlockedCells="1"/>
  <phoneticPr fontId="4" type="noConversion"/>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5BB46-CE0F-4860-BF4D-D6C4CB561412}">
  <sheetPr codeName="Blad8">
    <tabColor theme="4" tint="-0.249977111117893"/>
  </sheetPr>
  <dimension ref="B1:F11"/>
  <sheetViews>
    <sheetView topLeftCell="B1" workbookViewId="0">
      <selection activeCell="E2" sqref="E2"/>
    </sheetView>
  </sheetViews>
  <sheetFormatPr defaultRowHeight="15" x14ac:dyDescent="0.25"/>
  <cols>
    <col min="1" max="1" width="3.42578125" customWidth="1"/>
    <col min="2" max="2" width="56.140625" customWidth="1"/>
    <col min="3" max="3" width="47.42578125" bestFit="1" customWidth="1"/>
    <col min="4" max="4" width="45.5703125" bestFit="1" customWidth="1"/>
    <col min="5" max="5" width="14" customWidth="1"/>
    <col min="6" max="6" width="6.7109375" bestFit="1" customWidth="1"/>
  </cols>
  <sheetData>
    <row r="1" spans="2:6" ht="90" x14ac:dyDescent="0.25">
      <c r="B1" s="150" t="s">
        <v>112</v>
      </c>
      <c r="C1" s="151" t="s">
        <v>54</v>
      </c>
      <c r="D1" s="151" t="s">
        <v>169</v>
      </c>
      <c r="E1" s="151" t="s">
        <v>171</v>
      </c>
      <c r="F1" s="152" t="s">
        <v>170</v>
      </c>
    </row>
    <row r="2" spans="2:6" x14ac:dyDescent="0.25">
      <c r="B2" s="153" t="s">
        <v>24</v>
      </c>
      <c r="C2" t="str" cm="1">
        <f t="array" ref="C2">IFERROR(_xlfn._xlws.FILTER(D2:D11,D2:D11&gt;"-"),"")</f>
        <v/>
      </c>
      <c r="D2" s="153" t="str">
        <f>IFERROR(IF(VLOOKUP(Openstelling_Keuze,Tb_Openstelling[],F2,FALSE)=1,B2,"-"),"-")</f>
        <v>-</v>
      </c>
      <c r="E2" s="149" t="s">
        <v>168</v>
      </c>
      <c r="F2" s="153">
        <f>IFERROR(MATCH(E2,Tb_Openstelling[#Headers],0),"")</f>
        <v>3</v>
      </c>
    </row>
    <row r="3" spans="2:6" x14ac:dyDescent="0.25">
      <c r="B3" s="153" t="s">
        <v>23</v>
      </c>
      <c r="C3" s="154"/>
      <c r="D3" s="153" t="str">
        <f>IFERROR(IF(VLOOKUP(Openstelling_Keuze,Tb_Openstelling[],F3,FALSE)=1,B3,"-"),"-")</f>
        <v>-</v>
      </c>
      <c r="E3" s="149" t="s">
        <v>138</v>
      </c>
      <c r="F3" s="153">
        <f>IFERROR(MATCH(E3,Tb_Openstelling[#Headers],0),"")</f>
        <v>4</v>
      </c>
    </row>
    <row r="4" spans="2:6" x14ac:dyDescent="0.25">
      <c r="B4" s="153" t="s">
        <v>22</v>
      </c>
      <c r="C4" s="154"/>
      <c r="D4" s="153" t="str">
        <f>IFERROR(IF(VLOOKUP(Openstelling_Keuze,Tb_Openstelling[],F4,FALSE)=1,B4,"-"),"-")</f>
        <v>-</v>
      </c>
      <c r="E4" s="149" t="s">
        <v>139</v>
      </c>
      <c r="F4" s="153">
        <f>IFERROR(MATCH(E4,Tb_Openstelling[#Headers],0),"")</f>
        <v>5</v>
      </c>
    </row>
    <row r="5" spans="2:6" x14ac:dyDescent="0.25">
      <c r="B5" s="153"/>
      <c r="C5" s="154"/>
      <c r="D5" s="153" t="str">
        <f>IFERROR(IF(VLOOKUP(Openstelling_Keuze,Tb_Openstelling[],F5,FALSE)=1,B5,"-"),"-")</f>
        <v>-</v>
      </c>
      <c r="E5" s="149"/>
      <c r="F5" s="153" t="str">
        <f>IFERROR(MATCH(E5,Tb_Openstelling[#Headers],0),"")</f>
        <v/>
      </c>
    </row>
    <row r="6" spans="2:6" x14ac:dyDescent="0.25">
      <c r="B6" s="153"/>
      <c r="C6" s="154"/>
      <c r="D6" s="153" t="str">
        <f>IFERROR(IF(VLOOKUP(Openstelling_Keuze,Tb_Openstelling[],F6,FALSE)=1,B6,"-"),"-")</f>
        <v>-</v>
      </c>
      <c r="E6" s="149"/>
      <c r="F6" s="153" t="str">
        <f>IFERROR(MATCH(E6,Tb_Openstelling[#Headers],0),"")</f>
        <v/>
      </c>
    </row>
    <row r="7" spans="2:6" x14ac:dyDescent="0.25">
      <c r="B7" s="153"/>
      <c r="C7" s="154"/>
      <c r="D7" s="153" t="str">
        <f>IFERROR(IF(VLOOKUP(Openstelling_Keuze,Tb_Openstelling[],F7,FALSE)=1,B7,"-"),"-")</f>
        <v>-</v>
      </c>
      <c r="E7" s="149"/>
      <c r="F7" s="153" t="str">
        <f>IFERROR(MATCH(E7,Tb_Openstelling[#Headers],0),"")</f>
        <v/>
      </c>
    </row>
    <row r="8" spans="2:6" x14ac:dyDescent="0.25">
      <c r="B8" s="153"/>
      <c r="C8" s="154"/>
      <c r="D8" s="153" t="str">
        <f>IFERROR(IF(VLOOKUP(Openstelling_Keuze,Tb_Openstelling[],F8,FALSE)=1,B8,"-"),"-")</f>
        <v>-</v>
      </c>
      <c r="E8" s="149"/>
      <c r="F8" s="153" t="str">
        <f>IFERROR(MATCH(E8,Tb_Openstelling[#Headers],0),"")</f>
        <v/>
      </c>
    </row>
    <row r="9" spans="2:6" x14ac:dyDescent="0.25">
      <c r="B9" s="153"/>
      <c r="C9" s="154"/>
      <c r="D9" s="153" t="str">
        <f>IFERROR(IF(VLOOKUP(Openstelling_Keuze,Tb_Openstelling[],F9,FALSE)=1,B9,"-"),"-")</f>
        <v>-</v>
      </c>
      <c r="E9" s="149"/>
      <c r="F9" s="153" t="str">
        <f>IFERROR(MATCH(E9,Tb_Openstelling[#Headers],0),"")</f>
        <v/>
      </c>
    </row>
    <row r="10" spans="2:6" x14ac:dyDescent="0.25">
      <c r="B10" s="153"/>
      <c r="C10" s="154"/>
      <c r="D10" s="153" t="str">
        <f>IFERROR(IF(VLOOKUP(Openstelling_Keuze,Tb_Openstelling[],F10,FALSE)=1,B10,"-"),"-")</f>
        <v>-</v>
      </c>
      <c r="E10" s="149"/>
      <c r="F10" s="153" t="str">
        <f>IFERROR(MATCH(E10,Tb_Openstelling[#Headers],0),"")</f>
        <v/>
      </c>
    </row>
    <row r="11" spans="2:6" x14ac:dyDescent="0.25">
      <c r="B11" s="153"/>
      <c r="C11" s="154"/>
      <c r="D11" s="153" t="str">
        <f>IFERROR(IF(VLOOKUP(Openstelling_Keuze,Tb_Openstelling[],F11,FALSE)=1,B11,"-"),"-")</f>
        <v>-</v>
      </c>
      <c r="E11" s="149"/>
      <c r="F11" s="153" t="str">
        <f>IFERROR(MATCH(E11,Tb_Openstelling[#Headers],0),"")</f>
        <v/>
      </c>
    </row>
  </sheetData>
  <sheetProtection algorithmName="SHA-512" hashValue="lplRBdgPZ85n8yPz/8qkvZ21ygWfPpBK0H7azqeSDE+TL7mUyrh80dmufsgNzhIIu+qf92aW9hZT1//AvBR5cA==" saltValue="jffR/akA1p6P2WSUMDXZtQ=="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62B99-26F0-4B78-AD3A-47B9E9B70813}">
  <sheetPr codeName="Blad1">
    <tabColor theme="8" tint="0.79998168889431442"/>
    <pageSetUpPr fitToPage="1"/>
  </sheetPr>
  <dimension ref="A1:XFC40"/>
  <sheetViews>
    <sheetView showGridLines="0" zoomScaleNormal="100" workbookViewId="0">
      <selection activeCell="C2" sqref="C2:D2"/>
    </sheetView>
  </sheetViews>
  <sheetFormatPr defaultColWidth="0" defaultRowHeight="15" customHeight="1" zeroHeight="1" x14ac:dyDescent="0.25"/>
  <cols>
    <col min="1" max="1" width="2.85546875" style="37" customWidth="1"/>
    <col min="2" max="2" width="61.7109375" style="37" customWidth="1"/>
    <col min="3" max="4" width="33.140625" style="37" customWidth="1"/>
    <col min="5" max="5" width="4.5703125" style="37" customWidth="1"/>
    <col min="6" max="6" width="16.85546875" style="25" hidden="1" customWidth="1"/>
    <col min="7" max="7" width="12.5703125" style="25" hidden="1" customWidth="1"/>
    <col min="8" max="8" width="21.140625" style="25" hidden="1" customWidth="1"/>
    <col min="9" max="9" width="5.85546875" style="25" hidden="1" customWidth="1"/>
    <col min="10" max="10" width="13.42578125" style="25" hidden="1" customWidth="1"/>
    <col min="11" max="11" width="9.85546875" style="25" hidden="1" customWidth="1"/>
    <col min="12" max="12" width="13.7109375" style="25" hidden="1" customWidth="1"/>
    <col min="13" max="16383" width="9.140625" style="25" hidden="1"/>
    <col min="16384" max="16384" width="40.85546875" style="25" hidden="1" customWidth="1"/>
  </cols>
  <sheetData>
    <row r="1" spans="1:5" ht="15" customHeight="1" x14ac:dyDescent="0.25">
      <c r="B1" s="177"/>
      <c r="C1" s="212" t="str">
        <f>IF($C$2="","Kies hieronder openstelling:","")</f>
        <v>Kies hieronder openstelling:</v>
      </c>
      <c r="D1" s="177"/>
    </row>
    <row r="2" spans="1:5" ht="28.5" customHeight="1" x14ac:dyDescent="0.25">
      <c r="A2" s="25"/>
      <c r="B2" s="17" t="s">
        <v>71</v>
      </c>
      <c r="C2" s="339"/>
      <c r="D2" s="339"/>
      <c r="E2" s="25"/>
    </row>
    <row r="3" spans="1:5" ht="15" customHeight="1" x14ac:dyDescent="0.25">
      <c r="A3" s="25"/>
      <c r="B3" s="17" t="s">
        <v>16</v>
      </c>
      <c r="C3" s="341"/>
      <c r="D3" s="341"/>
      <c r="E3" s="25"/>
    </row>
    <row r="4" spans="1:5" ht="15" customHeight="1" x14ac:dyDescent="0.25">
      <c r="A4" s="25"/>
      <c r="B4" s="17" t="s">
        <v>17</v>
      </c>
      <c r="C4" s="341"/>
      <c r="D4" s="341"/>
      <c r="E4" s="25"/>
    </row>
    <row r="5" spans="1:5" x14ac:dyDescent="0.25">
      <c r="A5" s="25"/>
      <c r="B5" s="17" t="s">
        <v>18</v>
      </c>
      <c r="C5" s="341"/>
      <c r="D5" s="341"/>
      <c r="E5" s="25"/>
    </row>
    <row r="6" spans="1:5" ht="15" customHeight="1" x14ac:dyDescent="0.25">
      <c r="A6" s="25"/>
      <c r="B6" s="5"/>
      <c r="C6" s="342"/>
      <c r="D6" s="342"/>
      <c r="E6" s="25"/>
    </row>
    <row r="7" spans="1:5" ht="15" customHeight="1" x14ac:dyDescent="0.25">
      <c r="B7" s="177"/>
      <c r="C7" s="212" t="str">
        <f>IF($C$8="","Kies hieronder methode:","")</f>
        <v>Kies hieronder methode:</v>
      </c>
      <c r="D7" s="177"/>
    </row>
    <row r="8" spans="1:5" ht="15" customHeight="1" x14ac:dyDescent="0.25">
      <c r="A8" s="25"/>
      <c r="B8" s="144" t="s">
        <v>19</v>
      </c>
      <c r="C8" s="340"/>
      <c r="D8" s="340"/>
      <c r="E8" s="25"/>
    </row>
    <row r="9" spans="1:5" ht="15" customHeight="1" x14ac:dyDescent="0.25">
      <c r="B9" s="210"/>
      <c r="C9" s="210"/>
      <c r="D9" s="211"/>
    </row>
    <row r="20" spans="1:6" s="26" customFormat="1" ht="15" hidden="1" customHeight="1" x14ac:dyDescent="0.25">
      <c r="A20" s="40"/>
      <c r="B20" s="37"/>
      <c r="C20" s="37"/>
      <c r="D20" s="37"/>
      <c r="E20" s="40"/>
    </row>
    <row r="21" spans="1:6" s="26" customFormat="1" ht="15" hidden="1" customHeight="1" x14ac:dyDescent="0.25">
      <c r="A21" s="40"/>
      <c r="B21" s="37"/>
      <c r="C21" s="37"/>
      <c r="D21" s="37"/>
      <c r="E21" s="40"/>
    </row>
    <row r="22" spans="1:6" s="26" customFormat="1" ht="15" hidden="1" customHeight="1" x14ac:dyDescent="0.25">
      <c r="A22" s="40"/>
      <c r="B22" s="37"/>
      <c r="C22" s="37"/>
      <c r="D22" s="37"/>
      <c r="E22" s="40"/>
    </row>
    <row r="24" spans="1:6" s="26" customFormat="1" ht="15" hidden="1" customHeight="1" x14ac:dyDescent="0.25">
      <c r="A24" s="40"/>
      <c r="B24" s="37"/>
      <c r="C24" s="37"/>
      <c r="D24" s="37"/>
      <c r="E24" s="40"/>
    </row>
    <row r="26" spans="1:6" s="26" customFormat="1" ht="15" hidden="1" customHeight="1" x14ac:dyDescent="0.25">
      <c r="A26" s="40"/>
      <c r="B26" s="37"/>
      <c r="C26" s="37"/>
      <c r="D26" s="37"/>
      <c r="E26" s="40"/>
    </row>
    <row r="27" spans="1:6" s="26" customFormat="1" ht="15" hidden="1" customHeight="1" x14ac:dyDescent="0.25">
      <c r="A27" s="40"/>
      <c r="B27" s="37"/>
      <c r="C27" s="37"/>
      <c r="D27" s="37"/>
      <c r="E27" s="40"/>
    </row>
    <row r="28" spans="1:6" s="26" customFormat="1" ht="15" hidden="1" customHeight="1" x14ac:dyDescent="0.25">
      <c r="A28" s="40"/>
      <c r="B28" s="37"/>
      <c r="C28" s="37"/>
      <c r="D28" s="37"/>
      <c r="E28" s="40"/>
    </row>
    <row r="29" spans="1:6" s="26" customFormat="1" ht="15" hidden="1" customHeight="1" x14ac:dyDescent="0.25">
      <c r="A29" s="40"/>
      <c r="B29" s="37"/>
      <c r="C29" s="37"/>
      <c r="D29" s="37"/>
      <c r="E29" s="40"/>
    </row>
    <row r="31" spans="1:6" s="27" customFormat="1" ht="15" hidden="1" customHeight="1" x14ac:dyDescent="0.25">
      <c r="A31" s="39"/>
      <c r="B31" s="37"/>
      <c r="C31" s="37"/>
      <c r="D31" s="37"/>
      <c r="E31" s="39"/>
      <c r="F31" s="50"/>
    </row>
    <row r="40" ht="47.45" hidden="1" customHeight="1" x14ac:dyDescent="0.25"/>
  </sheetData>
  <sheetProtection algorithmName="SHA-512" hashValue="lk/Tb6lPSSnS2Yb/SaleU7bCIIIAvKQPN6BjkONZ0erGO7Bdh6fYj5HuyZ0aRv/iZpklo0iiLkKPjfPLIw6vvQ==" saltValue="NXujtbwX47PLGmohta8DAQ==" spinCount="100000" sheet="1" objects="1" scenarios="1"/>
  <mergeCells count="6">
    <mergeCell ref="C2:D2"/>
    <mergeCell ref="C8:D8"/>
    <mergeCell ref="C3:D3"/>
    <mergeCell ref="C4:D4"/>
    <mergeCell ref="C5:D5"/>
    <mergeCell ref="C6:D6"/>
  </mergeCells>
  <dataValidations count="1">
    <dataValidation type="list" showInputMessage="1" showErrorMessage="1" errorTitle="Onjuiste methode" error="Kies eerst de openstelling en kies daarna een methode uit de lijst." sqref="C8:D8" xr:uid="{A1B397DB-D8C0-4DBC-94E0-84786849B37C}">
      <formula1>Methode_Uniek</formula1>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FFD634-6C29-4236-9C1B-616DDEED59BF}">
          <x14:formula1>
            <xm:f>OFFSET(Openstelling_Activiteit!$A$3,1,0,IF(COUNTIF(Openstelling_Activiteit!$A$3:$A$1000,"&lt;&gt;"&amp;"")&gt;1,COUNTIF(Openstelling_Activiteit!$A$3:$A$1000,"&lt;&gt;"&amp;"")-1,COUNTIF(Openstelling_Activiteit!$A$3:$A$1000,"&lt;&gt;"&amp;"")))</xm:f>
          </x14:formula1>
          <xm:sqref>C2:D2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FFE25-10B4-4053-A06E-AFE2524139E1}">
  <sheetPr codeName="Blad2">
    <tabColor theme="8" tint="0.79998168889431442"/>
    <pageSetUpPr fitToPage="1"/>
  </sheetPr>
  <dimension ref="A1:L42"/>
  <sheetViews>
    <sheetView showGridLines="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5.7109375" style="28" customWidth="1"/>
    <col min="2" max="2" width="50.140625" style="25" customWidth="1"/>
    <col min="3" max="4" width="25.7109375" style="25" customWidth="1"/>
    <col min="5" max="5" width="17.7109375" style="25" customWidth="1"/>
    <col min="6" max="6" width="17.7109375" style="25" hidden="1" customWidth="1"/>
    <col min="7" max="7" width="17.7109375" style="25" customWidth="1"/>
    <col min="8" max="8" width="17.7109375" style="25" hidden="1" customWidth="1"/>
    <col min="9" max="9" width="16.7109375" style="25" customWidth="1"/>
    <col min="10" max="10" width="16.7109375" style="25" hidden="1" customWidth="1"/>
    <col min="11" max="11" width="17.7109375" style="25" customWidth="1"/>
    <col min="12" max="12" width="17.7109375" style="25" hidden="1" customWidth="1"/>
    <col min="13" max="16384" width="9.140625" style="25"/>
  </cols>
  <sheetData>
    <row r="1" spans="1:12" ht="15" customHeight="1" x14ac:dyDescent="0.25">
      <c r="A1" s="114"/>
      <c r="B1" s="219" t="s">
        <v>25</v>
      </c>
      <c r="C1" s="220"/>
      <c r="D1" s="220"/>
      <c r="E1" s="220"/>
      <c r="F1" s="220"/>
      <c r="G1" s="220"/>
      <c r="H1" s="220"/>
      <c r="I1" s="220"/>
      <c r="J1" s="220"/>
      <c r="K1" s="220"/>
      <c r="L1" s="221"/>
    </row>
    <row r="2" spans="1:12" ht="15" customHeight="1" x14ac:dyDescent="0.25">
      <c r="A2" s="116"/>
      <c r="B2" s="222" t="s">
        <v>20</v>
      </c>
      <c r="C2" s="223" t="str">
        <f>IF(OR('1. Aanvraaggegevens'!C8="",'1. Aanvraaggegevens'!C8=0),"Kies een berekeningsmethode op tabblad '1. Aanvraaggegevens'",'1. Aanvraaggegevens'!C8)</f>
        <v>Kies een berekeningsmethode op tabblad '1. Aanvraaggegevens'</v>
      </c>
      <c r="D2" s="224"/>
      <c r="E2" s="225"/>
      <c r="F2" s="225"/>
      <c r="G2" s="225"/>
      <c r="H2" s="225"/>
      <c r="I2" s="225"/>
      <c r="J2" s="225"/>
      <c r="K2" s="225"/>
      <c r="L2" s="226"/>
    </row>
    <row r="3" spans="1:12" ht="47.25" customHeight="1" x14ac:dyDescent="0.25">
      <c r="A3" s="215"/>
      <c r="B3" s="215"/>
      <c r="C3" s="215"/>
      <c r="D3" s="215"/>
      <c r="E3" s="343" t="str">
        <f>IF(OR(LEFT(Methode_Keuze,4)="Geen",Methode_Keuze=""),"Kosten","Kosten"&amp;CHAR(10)&amp;"(exclusief forfait)")</f>
        <v>Kosten</v>
      </c>
      <c r="F3" s="344"/>
      <c r="G3" s="343" t="str">
        <f>IF(OR(LEFT(Methode_Keuze,4)="Geen",Methode_Keuze=""),"Verdeling kosten naar rato","Verdeling kosten naar rato"&amp;CHAR(10)&amp;"(exclusief forfait)")</f>
        <v>Verdeling kosten naar rato</v>
      </c>
      <c r="H3" s="344"/>
      <c r="I3" s="343" t="str">
        <f>IF(OR(LEFT(Methode_Keuze,4)="Geen",Methode_Keuze=""),"Verdeling subsidie in %","Verdeling subsidie in %"&amp;CHAR(10)&amp;"(inclusief forfait)")</f>
        <v>Verdeling subsidie in %</v>
      </c>
      <c r="J3" s="344"/>
      <c r="K3" s="345" t="str">
        <f>IF(OR(LEFT(Methode_Keuze,4)="Geen",Methode_Keuze=""),"Subsidiebedrag","Subsidiebedrag"&amp;CHAR(10)&amp;"(inclusief forfait)")</f>
        <v>Subsidiebedrag</v>
      </c>
      <c r="L3" s="346"/>
    </row>
    <row r="4" spans="1:12" ht="30" x14ac:dyDescent="0.25">
      <c r="A4" s="113" t="s">
        <v>117</v>
      </c>
      <c r="B4" s="215" t="s">
        <v>30</v>
      </c>
      <c r="C4" s="113" t="s">
        <v>9</v>
      </c>
      <c r="D4" s="113" t="s">
        <v>10</v>
      </c>
      <c r="E4" s="113" t="s">
        <v>60</v>
      </c>
      <c r="F4" s="113" t="s">
        <v>59</v>
      </c>
      <c r="G4" s="113" t="s">
        <v>60</v>
      </c>
      <c r="H4" s="113" t="s">
        <v>59</v>
      </c>
      <c r="I4" s="113" t="s">
        <v>60</v>
      </c>
      <c r="J4" s="113" t="s">
        <v>59</v>
      </c>
      <c r="K4" s="113" t="s">
        <v>60</v>
      </c>
      <c r="L4" s="113" t="s">
        <v>59</v>
      </c>
    </row>
    <row r="5" spans="1:12" x14ac:dyDescent="0.25">
      <c r="A5" s="285">
        <v>1</v>
      </c>
      <c r="B5" s="277"/>
      <c r="C5" s="330"/>
      <c r="D5" s="330"/>
      <c r="E5" s="279" t="str">
        <f>IF($B5="","",SUMIF('5. Kosten uitvoering project'!$B$6:$U$250,B5,'5. Kosten uitvoering project'!$R$6:$R$250))</f>
        <v/>
      </c>
      <c r="F5" s="286" t="str">
        <f>IF($B5="","",SUMIF('5. Kosten uitvoering project'!$B$6:$U$250,B5,'5. Kosten uitvoering project'!$S$6:$S$250))</f>
        <v/>
      </c>
      <c r="G5" s="287" t="str">
        <f t="shared" ref="G5:G34" si="0">IFERROR(IF(OR(E5="",E5=0),"",ROUND(E5/(Totaal_Project-SUM(Forfait_Aanvraag)),4)),0)</f>
        <v/>
      </c>
      <c r="H5" s="288" t="str">
        <f t="shared" ref="H5:H34" si="1">IF(OR(F5="",F5=0),"",ROUND(F5/(Beoord_Totaal_Project-SUM(Beoord_Forfait_Aanvraag)),4))</f>
        <v/>
      </c>
      <c r="I5" s="289"/>
      <c r="J5" s="289"/>
      <c r="K5" s="283" t="str">
        <f>IF(OR(E5="",E5=0),"",K$42*I5)</f>
        <v/>
      </c>
      <c r="L5" s="286" t="str">
        <f>IF(OR(F5="",F5=0),"",L$42*J5)</f>
        <v/>
      </c>
    </row>
    <row r="6" spans="1:12" x14ac:dyDescent="0.25">
      <c r="A6" s="285">
        <v>2</v>
      </c>
      <c r="B6" s="277"/>
      <c r="C6" s="330"/>
      <c r="D6" s="330"/>
      <c r="E6" s="279" t="str">
        <f>IF($B6="","",SUMIF('5. Kosten uitvoering project'!$B$6:$U$250,B6,'5. Kosten uitvoering project'!$R$6:$R$250))</f>
        <v/>
      </c>
      <c r="F6" s="286" t="str">
        <f>IF($B6="","",SUMIF('5. Kosten uitvoering project'!$B$6:$U$250,B6,'5. Kosten uitvoering project'!$S$6:$S$250))</f>
        <v/>
      </c>
      <c r="G6" s="287" t="str">
        <f t="shared" si="0"/>
        <v/>
      </c>
      <c r="H6" s="288" t="str">
        <f t="shared" si="1"/>
        <v/>
      </c>
      <c r="I6" s="289"/>
      <c r="J6" s="289"/>
      <c r="K6" s="283" t="str">
        <f t="shared" ref="K6:K34" si="2">IF(OR(E6="",E6=0),"",K$42*I6)</f>
        <v/>
      </c>
      <c r="L6" s="286" t="str">
        <f t="shared" ref="L6:L34" si="3">IF(OR(F6="",F6=0),"",L$42*J6)</f>
        <v/>
      </c>
    </row>
    <row r="7" spans="1:12" x14ac:dyDescent="0.25">
      <c r="A7" s="285">
        <v>3</v>
      </c>
      <c r="B7" s="277"/>
      <c r="C7" s="330"/>
      <c r="D7" s="330"/>
      <c r="E7" s="279" t="str">
        <f>IF($B7="","",SUMIF('5. Kosten uitvoering project'!$B$6:$U$250,B7,'5. Kosten uitvoering project'!$R$6:$R$250))</f>
        <v/>
      </c>
      <c r="F7" s="286" t="str">
        <f>IF($B7="","",SUMIF('5. Kosten uitvoering project'!$B$6:$U$250,B7,'5. Kosten uitvoering project'!$S$6:$S$250))</f>
        <v/>
      </c>
      <c r="G7" s="287" t="str">
        <f t="shared" si="0"/>
        <v/>
      </c>
      <c r="H7" s="288" t="str">
        <f t="shared" si="1"/>
        <v/>
      </c>
      <c r="I7" s="289"/>
      <c r="J7" s="289"/>
      <c r="K7" s="283" t="str">
        <f t="shared" si="2"/>
        <v/>
      </c>
      <c r="L7" s="286" t="str">
        <f t="shared" si="3"/>
        <v/>
      </c>
    </row>
    <row r="8" spans="1:12" x14ac:dyDescent="0.25">
      <c r="A8" s="285">
        <v>4</v>
      </c>
      <c r="B8" s="277"/>
      <c r="C8" s="330"/>
      <c r="D8" s="330"/>
      <c r="E8" s="279" t="str">
        <f>IF($B8="","",SUMIF('5. Kosten uitvoering project'!$B$6:$U$250,B8,'5. Kosten uitvoering project'!$R$6:$R$250))</f>
        <v/>
      </c>
      <c r="F8" s="286" t="str">
        <f>IF($B8="","",SUMIF('5. Kosten uitvoering project'!$B$6:$U$250,B8,'5. Kosten uitvoering project'!$S$6:$S$250))</f>
        <v/>
      </c>
      <c r="G8" s="287" t="str">
        <f t="shared" si="0"/>
        <v/>
      </c>
      <c r="H8" s="288" t="str">
        <f t="shared" si="1"/>
        <v/>
      </c>
      <c r="I8" s="289"/>
      <c r="J8" s="289"/>
      <c r="K8" s="283" t="str">
        <f t="shared" si="2"/>
        <v/>
      </c>
      <c r="L8" s="286" t="str">
        <f t="shared" si="3"/>
        <v/>
      </c>
    </row>
    <row r="9" spans="1:12" x14ac:dyDescent="0.25">
      <c r="A9" s="285">
        <v>5</v>
      </c>
      <c r="B9" s="277"/>
      <c r="C9" s="330"/>
      <c r="D9" s="330"/>
      <c r="E9" s="279" t="str">
        <f>IF($B9="","",SUMIF('5. Kosten uitvoering project'!$B$6:$U$250,B9,'5. Kosten uitvoering project'!$R$6:$R$250))</f>
        <v/>
      </c>
      <c r="F9" s="286" t="str">
        <f>IF($B9="","",SUMIF('5. Kosten uitvoering project'!$B$6:$U$250,B9,'5. Kosten uitvoering project'!$S$6:$S$250))</f>
        <v/>
      </c>
      <c r="G9" s="287" t="str">
        <f t="shared" si="0"/>
        <v/>
      </c>
      <c r="H9" s="288" t="str">
        <f t="shared" si="1"/>
        <v/>
      </c>
      <c r="I9" s="289"/>
      <c r="J9" s="289"/>
      <c r="K9" s="283" t="str">
        <f t="shared" si="2"/>
        <v/>
      </c>
      <c r="L9" s="286" t="str">
        <f t="shared" si="3"/>
        <v/>
      </c>
    </row>
    <row r="10" spans="1:12" x14ac:dyDescent="0.25">
      <c r="A10" s="285">
        <v>6</v>
      </c>
      <c r="B10" s="277"/>
      <c r="C10" s="330"/>
      <c r="D10" s="330"/>
      <c r="E10" s="279" t="str">
        <f>IF($B10="","",SUMIF('5. Kosten uitvoering project'!$B$6:$U$250,B10,'5. Kosten uitvoering project'!$R$6:$R$250))</f>
        <v/>
      </c>
      <c r="F10" s="286" t="str">
        <f>IF($B10="","",SUMIF('5. Kosten uitvoering project'!$B$6:$U$250,B10,'5. Kosten uitvoering project'!$S$6:$S$250))</f>
        <v/>
      </c>
      <c r="G10" s="287" t="str">
        <f t="shared" si="0"/>
        <v/>
      </c>
      <c r="H10" s="288" t="str">
        <f t="shared" si="1"/>
        <v/>
      </c>
      <c r="I10" s="289"/>
      <c r="J10" s="289"/>
      <c r="K10" s="283" t="str">
        <f t="shared" si="2"/>
        <v/>
      </c>
      <c r="L10" s="286" t="str">
        <f t="shared" si="3"/>
        <v/>
      </c>
    </row>
    <row r="11" spans="1:12" x14ac:dyDescent="0.25">
      <c r="A11" s="285">
        <v>7</v>
      </c>
      <c r="B11" s="277"/>
      <c r="C11" s="330"/>
      <c r="D11" s="330"/>
      <c r="E11" s="279" t="str">
        <f>IF($B11="","",SUMIF('5. Kosten uitvoering project'!$B$6:$U$250,B11,'5. Kosten uitvoering project'!$R$6:$R$250))</f>
        <v/>
      </c>
      <c r="F11" s="286" t="str">
        <f>IF($B11="","",SUMIF('5. Kosten uitvoering project'!$B$6:$U$250,B11,'5. Kosten uitvoering project'!$S$6:$S$250))</f>
        <v/>
      </c>
      <c r="G11" s="287" t="str">
        <f t="shared" si="0"/>
        <v/>
      </c>
      <c r="H11" s="288" t="str">
        <f t="shared" si="1"/>
        <v/>
      </c>
      <c r="I11" s="289"/>
      <c r="J11" s="289"/>
      <c r="K11" s="283" t="str">
        <f t="shared" si="2"/>
        <v/>
      </c>
      <c r="L11" s="286" t="str">
        <f t="shared" si="3"/>
        <v/>
      </c>
    </row>
    <row r="12" spans="1:12" x14ac:dyDescent="0.25">
      <c r="A12" s="285">
        <v>8</v>
      </c>
      <c r="B12" s="277"/>
      <c r="C12" s="330"/>
      <c r="D12" s="330"/>
      <c r="E12" s="279" t="str">
        <f>IF($B12="","",SUMIF('5. Kosten uitvoering project'!$B$6:$U$250,B12,'5. Kosten uitvoering project'!$R$6:$R$250))</f>
        <v/>
      </c>
      <c r="F12" s="286" t="str">
        <f>IF($B12="","",SUMIF('5. Kosten uitvoering project'!$B$6:$U$250,B12,'5. Kosten uitvoering project'!$S$6:$S$250))</f>
        <v/>
      </c>
      <c r="G12" s="287" t="str">
        <f t="shared" si="0"/>
        <v/>
      </c>
      <c r="H12" s="288" t="str">
        <f t="shared" si="1"/>
        <v/>
      </c>
      <c r="I12" s="289"/>
      <c r="J12" s="289"/>
      <c r="K12" s="283" t="str">
        <f t="shared" si="2"/>
        <v/>
      </c>
      <c r="L12" s="286" t="str">
        <f t="shared" si="3"/>
        <v/>
      </c>
    </row>
    <row r="13" spans="1:12" x14ac:dyDescent="0.25">
      <c r="A13" s="285">
        <v>9</v>
      </c>
      <c r="B13" s="277"/>
      <c r="C13" s="330"/>
      <c r="D13" s="330"/>
      <c r="E13" s="279" t="str">
        <f>IF($B13="","",SUMIF('5. Kosten uitvoering project'!$B$6:$U$250,B13,'5. Kosten uitvoering project'!$R$6:$R$250))</f>
        <v/>
      </c>
      <c r="F13" s="286" t="str">
        <f>IF($B13="","",SUMIF('5. Kosten uitvoering project'!$B$6:$U$250,B13,'5. Kosten uitvoering project'!$S$6:$S$250))</f>
        <v/>
      </c>
      <c r="G13" s="287" t="str">
        <f t="shared" si="0"/>
        <v/>
      </c>
      <c r="H13" s="288" t="str">
        <f t="shared" si="1"/>
        <v/>
      </c>
      <c r="I13" s="289"/>
      <c r="J13" s="289"/>
      <c r="K13" s="283" t="str">
        <f t="shared" si="2"/>
        <v/>
      </c>
      <c r="L13" s="286" t="str">
        <f t="shared" si="3"/>
        <v/>
      </c>
    </row>
    <row r="14" spans="1:12" x14ac:dyDescent="0.25">
      <c r="A14" s="285">
        <v>10</v>
      </c>
      <c r="B14" s="277"/>
      <c r="C14" s="330"/>
      <c r="D14" s="330"/>
      <c r="E14" s="279" t="str">
        <f>IF($B14="","",SUMIF('5. Kosten uitvoering project'!$B$6:$U$250,B14,'5. Kosten uitvoering project'!$R$6:$R$250))</f>
        <v/>
      </c>
      <c r="F14" s="286" t="str">
        <f>IF($B14="","",SUMIF('5. Kosten uitvoering project'!$B$6:$U$250,B14,'5. Kosten uitvoering project'!$S$6:$S$250))</f>
        <v/>
      </c>
      <c r="G14" s="287" t="str">
        <f t="shared" si="0"/>
        <v/>
      </c>
      <c r="H14" s="288" t="str">
        <f t="shared" si="1"/>
        <v/>
      </c>
      <c r="I14" s="289"/>
      <c r="J14" s="289"/>
      <c r="K14" s="283" t="str">
        <f t="shared" si="2"/>
        <v/>
      </c>
      <c r="L14" s="286" t="str">
        <f t="shared" si="3"/>
        <v/>
      </c>
    </row>
    <row r="15" spans="1:12" x14ac:dyDescent="0.25">
      <c r="A15" s="285">
        <v>11</v>
      </c>
      <c r="B15" s="277"/>
      <c r="C15" s="330"/>
      <c r="D15" s="330"/>
      <c r="E15" s="279" t="str">
        <f>IF($B15="","",SUMIF('5. Kosten uitvoering project'!$B$6:$U$250,B15,'5. Kosten uitvoering project'!$R$6:$R$250))</f>
        <v/>
      </c>
      <c r="F15" s="286" t="str">
        <f>IF($B15="","",SUMIF('5. Kosten uitvoering project'!$B$6:$U$250,B15,'5. Kosten uitvoering project'!$S$6:$S$250))</f>
        <v/>
      </c>
      <c r="G15" s="287" t="str">
        <f t="shared" si="0"/>
        <v/>
      </c>
      <c r="H15" s="288" t="str">
        <f t="shared" si="1"/>
        <v/>
      </c>
      <c r="I15" s="289"/>
      <c r="J15" s="289"/>
      <c r="K15" s="283" t="str">
        <f t="shared" si="2"/>
        <v/>
      </c>
      <c r="L15" s="286" t="str">
        <f t="shared" si="3"/>
        <v/>
      </c>
    </row>
    <row r="16" spans="1:12" x14ac:dyDescent="0.25">
      <c r="A16" s="285">
        <v>12</v>
      </c>
      <c r="B16" s="277"/>
      <c r="C16" s="330"/>
      <c r="D16" s="330"/>
      <c r="E16" s="279" t="str">
        <f>IF($B16="","",SUMIF('5. Kosten uitvoering project'!$B$6:$U$250,B16,'5. Kosten uitvoering project'!$R$6:$R$250))</f>
        <v/>
      </c>
      <c r="F16" s="286" t="str">
        <f>IF($B16="","",SUMIF('5. Kosten uitvoering project'!$B$6:$U$250,B16,'5. Kosten uitvoering project'!$S$6:$S$250))</f>
        <v/>
      </c>
      <c r="G16" s="287" t="str">
        <f t="shared" si="0"/>
        <v/>
      </c>
      <c r="H16" s="288" t="str">
        <f t="shared" si="1"/>
        <v/>
      </c>
      <c r="I16" s="289"/>
      <c r="J16" s="289"/>
      <c r="K16" s="283" t="str">
        <f t="shared" si="2"/>
        <v/>
      </c>
      <c r="L16" s="286" t="str">
        <f t="shared" si="3"/>
        <v/>
      </c>
    </row>
    <row r="17" spans="1:12" x14ac:dyDescent="0.25">
      <c r="A17" s="285">
        <v>13</v>
      </c>
      <c r="B17" s="277"/>
      <c r="C17" s="330"/>
      <c r="D17" s="330"/>
      <c r="E17" s="279" t="str">
        <f>IF($B17="","",SUMIF('5. Kosten uitvoering project'!$B$6:$U$250,B17,'5. Kosten uitvoering project'!$R$6:$R$250))</f>
        <v/>
      </c>
      <c r="F17" s="286" t="str">
        <f>IF($B17="","",SUMIF('5. Kosten uitvoering project'!$B$6:$U$250,B17,'5. Kosten uitvoering project'!$S$6:$S$250))</f>
        <v/>
      </c>
      <c r="G17" s="287" t="str">
        <f t="shared" si="0"/>
        <v/>
      </c>
      <c r="H17" s="288" t="str">
        <f t="shared" si="1"/>
        <v/>
      </c>
      <c r="I17" s="289"/>
      <c r="J17" s="289"/>
      <c r="K17" s="283" t="str">
        <f t="shared" si="2"/>
        <v/>
      </c>
      <c r="L17" s="286" t="str">
        <f t="shared" si="3"/>
        <v/>
      </c>
    </row>
    <row r="18" spans="1:12" x14ac:dyDescent="0.25">
      <c r="A18" s="285">
        <v>14</v>
      </c>
      <c r="B18" s="277"/>
      <c r="C18" s="330"/>
      <c r="D18" s="330"/>
      <c r="E18" s="279" t="str">
        <f>IF($B18="","",SUMIF('5. Kosten uitvoering project'!$B$6:$U$250,B18,'5. Kosten uitvoering project'!$R$6:$R$250))</f>
        <v/>
      </c>
      <c r="F18" s="286" t="str">
        <f>IF($B18="","",SUMIF('5. Kosten uitvoering project'!$B$6:$U$250,B18,'5. Kosten uitvoering project'!$S$6:$S$250))</f>
        <v/>
      </c>
      <c r="G18" s="287" t="str">
        <f t="shared" si="0"/>
        <v/>
      </c>
      <c r="H18" s="288" t="str">
        <f t="shared" si="1"/>
        <v/>
      </c>
      <c r="I18" s="289"/>
      <c r="J18" s="289"/>
      <c r="K18" s="283" t="str">
        <f t="shared" si="2"/>
        <v/>
      </c>
      <c r="L18" s="286" t="str">
        <f t="shared" si="3"/>
        <v/>
      </c>
    </row>
    <row r="19" spans="1:12" x14ac:dyDescent="0.25">
      <c r="A19" s="285">
        <v>15</v>
      </c>
      <c r="B19" s="277"/>
      <c r="C19" s="330"/>
      <c r="D19" s="330"/>
      <c r="E19" s="279" t="str">
        <f>IF($B19="","",SUMIF('5. Kosten uitvoering project'!$B$6:$U$250,B19,'5. Kosten uitvoering project'!$R$6:$R$250))</f>
        <v/>
      </c>
      <c r="F19" s="286" t="str">
        <f>IF($B19="","",SUMIF('5. Kosten uitvoering project'!$B$6:$U$250,B19,'5. Kosten uitvoering project'!$S$6:$S$250))</f>
        <v/>
      </c>
      <c r="G19" s="287" t="str">
        <f t="shared" si="0"/>
        <v/>
      </c>
      <c r="H19" s="288" t="str">
        <f t="shared" si="1"/>
        <v/>
      </c>
      <c r="I19" s="289"/>
      <c r="J19" s="289"/>
      <c r="K19" s="283" t="str">
        <f t="shared" si="2"/>
        <v/>
      </c>
      <c r="L19" s="286" t="str">
        <f t="shared" si="3"/>
        <v/>
      </c>
    </row>
    <row r="20" spans="1:12" x14ac:dyDescent="0.25">
      <c r="A20" s="285">
        <v>16</v>
      </c>
      <c r="B20" s="277"/>
      <c r="C20" s="330"/>
      <c r="D20" s="330"/>
      <c r="E20" s="279" t="str">
        <f>IF($B20="","",SUMIF('5. Kosten uitvoering project'!$B$6:$U$250,B20,'5. Kosten uitvoering project'!$R$6:$R$250))</f>
        <v/>
      </c>
      <c r="F20" s="286" t="str">
        <f>IF($B20="","",SUMIF('5. Kosten uitvoering project'!$B$6:$U$250,B20,'5. Kosten uitvoering project'!$S$6:$S$250))</f>
        <v/>
      </c>
      <c r="G20" s="287" t="str">
        <f t="shared" si="0"/>
        <v/>
      </c>
      <c r="H20" s="288" t="str">
        <f t="shared" si="1"/>
        <v/>
      </c>
      <c r="I20" s="289"/>
      <c r="J20" s="289"/>
      <c r="K20" s="283" t="str">
        <f t="shared" si="2"/>
        <v/>
      </c>
      <c r="L20" s="286" t="str">
        <f t="shared" si="3"/>
        <v/>
      </c>
    </row>
    <row r="21" spans="1:12" x14ac:dyDescent="0.25">
      <c r="A21" s="285">
        <v>17</v>
      </c>
      <c r="B21" s="277"/>
      <c r="C21" s="330"/>
      <c r="D21" s="330"/>
      <c r="E21" s="279" t="str">
        <f>IF($B21="","",SUMIF('5. Kosten uitvoering project'!$B$6:$U$250,B21,'5. Kosten uitvoering project'!$R$6:$R$250))</f>
        <v/>
      </c>
      <c r="F21" s="286" t="str">
        <f>IF($B21="","",SUMIF('5. Kosten uitvoering project'!$B$6:$U$250,B21,'5. Kosten uitvoering project'!$S$6:$S$250))</f>
        <v/>
      </c>
      <c r="G21" s="287" t="str">
        <f t="shared" si="0"/>
        <v/>
      </c>
      <c r="H21" s="288" t="str">
        <f t="shared" si="1"/>
        <v/>
      </c>
      <c r="I21" s="289"/>
      <c r="J21" s="289"/>
      <c r="K21" s="283" t="str">
        <f t="shared" si="2"/>
        <v/>
      </c>
      <c r="L21" s="286" t="str">
        <f t="shared" si="3"/>
        <v/>
      </c>
    </row>
    <row r="22" spans="1:12" x14ac:dyDescent="0.25">
      <c r="A22" s="285">
        <v>18</v>
      </c>
      <c r="B22" s="277"/>
      <c r="C22" s="330"/>
      <c r="D22" s="330"/>
      <c r="E22" s="279" t="str">
        <f>IF($B22="","",SUMIF('5. Kosten uitvoering project'!$B$6:$U$250,B22,'5. Kosten uitvoering project'!$R$6:$R$250))</f>
        <v/>
      </c>
      <c r="F22" s="286" t="str">
        <f>IF($B22="","",SUMIF('5. Kosten uitvoering project'!$B$6:$U$250,B22,'5. Kosten uitvoering project'!$S$6:$S$250))</f>
        <v/>
      </c>
      <c r="G22" s="287" t="str">
        <f t="shared" si="0"/>
        <v/>
      </c>
      <c r="H22" s="288" t="str">
        <f t="shared" si="1"/>
        <v/>
      </c>
      <c r="I22" s="289"/>
      <c r="J22" s="289"/>
      <c r="K22" s="283" t="str">
        <f t="shared" si="2"/>
        <v/>
      </c>
      <c r="L22" s="286" t="str">
        <f t="shared" si="3"/>
        <v/>
      </c>
    </row>
    <row r="23" spans="1:12" x14ac:dyDescent="0.25">
      <c r="A23" s="285">
        <v>19</v>
      </c>
      <c r="B23" s="277"/>
      <c r="C23" s="330"/>
      <c r="D23" s="330"/>
      <c r="E23" s="279" t="str">
        <f>IF($B23="","",SUMIF('5. Kosten uitvoering project'!$B$6:$U$250,B23,'5. Kosten uitvoering project'!$R$6:$R$250))</f>
        <v/>
      </c>
      <c r="F23" s="286" t="str">
        <f>IF($B23="","",SUMIF('5. Kosten uitvoering project'!$B$6:$U$250,B23,'5. Kosten uitvoering project'!$S$6:$S$250))</f>
        <v/>
      </c>
      <c r="G23" s="287" t="str">
        <f t="shared" si="0"/>
        <v/>
      </c>
      <c r="H23" s="288" t="str">
        <f t="shared" si="1"/>
        <v/>
      </c>
      <c r="I23" s="289"/>
      <c r="J23" s="289"/>
      <c r="K23" s="283" t="str">
        <f t="shared" si="2"/>
        <v/>
      </c>
      <c r="L23" s="286" t="str">
        <f t="shared" si="3"/>
        <v/>
      </c>
    </row>
    <row r="24" spans="1:12" x14ac:dyDescent="0.25">
      <c r="A24" s="285">
        <v>20</v>
      </c>
      <c r="B24" s="277"/>
      <c r="C24" s="330"/>
      <c r="D24" s="330"/>
      <c r="E24" s="279" t="str">
        <f>IF($B24="","",SUMIF('5. Kosten uitvoering project'!$B$6:$U$250,B24,'5. Kosten uitvoering project'!$R$6:$R$250))</f>
        <v/>
      </c>
      <c r="F24" s="286" t="str">
        <f>IF($B24="","",SUMIF('5. Kosten uitvoering project'!$B$6:$U$250,B24,'5. Kosten uitvoering project'!$S$6:$S$250))</f>
        <v/>
      </c>
      <c r="G24" s="287" t="str">
        <f t="shared" si="0"/>
        <v/>
      </c>
      <c r="H24" s="288" t="str">
        <f t="shared" si="1"/>
        <v/>
      </c>
      <c r="I24" s="289"/>
      <c r="J24" s="289"/>
      <c r="K24" s="283" t="str">
        <f t="shared" si="2"/>
        <v/>
      </c>
      <c r="L24" s="286" t="str">
        <f t="shared" si="3"/>
        <v/>
      </c>
    </row>
    <row r="25" spans="1:12" x14ac:dyDescent="0.25">
      <c r="A25" s="285">
        <v>21</v>
      </c>
      <c r="B25" s="277"/>
      <c r="C25" s="330"/>
      <c r="D25" s="330"/>
      <c r="E25" s="279" t="str">
        <f>IF($B25="","",SUMIF('5. Kosten uitvoering project'!$B$6:$U$250,B25,'5. Kosten uitvoering project'!$R$6:$R$250))</f>
        <v/>
      </c>
      <c r="F25" s="286" t="str">
        <f>IF($B25="","",SUMIF('5. Kosten uitvoering project'!$B$6:$U$250,B25,'5. Kosten uitvoering project'!$S$6:$S$250))</f>
        <v/>
      </c>
      <c r="G25" s="287" t="str">
        <f t="shared" si="0"/>
        <v/>
      </c>
      <c r="H25" s="288" t="str">
        <f t="shared" si="1"/>
        <v/>
      </c>
      <c r="I25" s="289"/>
      <c r="J25" s="289"/>
      <c r="K25" s="283" t="str">
        <f t="shared" si="2"/>
        <v/>
      </c>
      <c r="L25" s="286" t="str">
        <f t="shared" si="3"/>
        <v/>
      </c>
    </row>
    <row r="26" spans="1:12" x14ac:dyDescent="0.25">
      <c r="A26" s="285">
        <v>22</v>
      </c>
      <c r="B26" s="277"/>
      <c r="C26" s="330"/>
      <c r="D26" s="330"/>
      <c r="E26" s="279" t="str">
        <f>IF($B26="","",SUMIF('5. Kosten uitvoering project'!$B$6:$U$250,B26,'5. Kosten uitvoering project'!$R$6:$R$250))</f>
        <v/>
      </c>
      <c r="F26" s="286" t="str">
        <f>IF($B26="","",SUMIF('5. Kosten uitvoering project'!$B$6:$U$250,B26,'5. Kosten uitvoering project'!$S$6:$S$250))</f>
        <v/>
      </c>
      <c r="G26" s="287" t="str">
        <f t="shared" si="0"/>
        <v/>
      </c>
      <c r="H26" s="288" t="str">
        <f t="shared" si="1"/>
        <v/>
      </c>
      <c r="I26" s="289"/>
      <c r="J26" s="289"/>
      <c r="K26" s="283" t="str">
        <f t="shared" si="2"/>
        <v/>
      </c>
      <c r="L26" s="286" t="str">
        <f t="shared" si="3"/>
        <v/>
      </c>
    </row>
    <row r="27" spans="1:12" x14ac:dyDescent="0.25">
      <c r="A27" s="285">
        <v>23</v>
      </c>
      <c r="B27" s="277"/>
      <c r="C27" s="330"/>
      <c r="D27" s="330"/>
      <c r="E27" s="279" t="str">
        <f>IF($B27="","",SUMIF('5. Kosten uitvoering project'!$B$6:$U$250,B27,'5. Kosten uitvoering project'!$R$6:$R$250))</f>
        <v/>
      </c>
      <c r="F27" s="286" t="str">
        <f>IF($B27="","",SUMIF('5. Kosten uitvoering project'!$B$6:$U$250,B27,'5. Kosten uitvoering project'!$S$6:$S$250))</f>
        <v/>
      </c>
      <c r="G27" s="287" t="str">
        <f t="shared" si="0"/>
        <v/>
      </c>
      <c r="H27" s="288" t="str">
        <f t="shared" si="1"/>
        <v/>
      </c>
      <c r="I27" s="289"/>
      <c r="J27" s="289"/>
      <c r="K27" s="283" t="str">
        <f t="shared" si="2"/>
        <v/>
      </c>
      <c r="L27" s="286" t="str">
        <f t="shared" si="3"/>
        <v/>
      </c>
    </row>
    <row r="28" spans="1:12" x14ac:dyDescent="0.25">
      <c r="A28" s="285">
        <v>24</v>
      </c>
      <c r="B28" s="277"/>
      <c r="C28" s="330"/>
      <c r="D28" s="330"/>
      <c r="E28" s="279" t="str">
        <f>IF($B28="","",SUMIF('5. Kosten uitvoering project'!$B$6:$U$250,B28,'5. Kosten uitvoering project'!$R$6:$R$250))</f>
        <v/>
      </c>
      <c r="F28" s="286" t="str">
        <f>IF($B28="","",SUMIF('5. Kosten uitvoering project'!$B$6:$U$250,B28,'5. Kosten uitvoering project'!$S$6:$S$250))</f>
        <v/>
      </c>
      <c r="G28" s="287" t="str">
        <f t="shared" si="0"/>
        <v/>
      </c>
      <c r="H28" s="288" t="str">
        <f t="shared" si="1"/>
        <v/>
      </c>
      <c r="I28" s="289"/>
      <c r="J28" s="289"/>
      <c r="K28" s="283" t="str">
        <f t="shared" si="2"/>
        <v/>
      </c>
      <c r="L28" s="286" t="str">
        <f t="shared" si="3"/>
        <v/>
      </c>
    </row>
    <row r="29" spans="1:12" x14ac:dyDescent="0.25">
      <c r="A29" s="285">
        <v>25</v>
      </c>
      <c r="B29" s="277"/>
      <c r="C29" s="330"/>
      <c r="D29" s="330"/>
      <c r="E29" s="279" t="str">
        <f>IF($B29="","",SUMIF('5. Kosten uitvoering project'!$B$6:$U$250,B29,'5. Kosten uitvoering project'!$R$6:$R$250))</f>
        <v/>
      </c>
      <c r="F29" s="286" t="str">
        <f>IF($B29="","",SUMIF('5. Kosten uitvoering project'!$B$6:$U$250,B29,'5. Kosten uitvoering project'!$S$6:$S$250))</f>
        <v/>
      </c>
      <c r="G29" s="287" t="str">
        <f t="shared" si="0"/>
        <v/>
      </c>
      <c r="H29" s="288" t="str">
        <f t="shared" si="1"/>
        <v/>
      </c>
      <c r="I29" s="289"/>
      <c r="J29" s="289"/>
      <c r="K29" s="283" t="str">
        <f t="shared" si="2"/>
        <v/>
      </c>
      <c r="L29" s="286" t="str">
        <f t="shared" si="3"/>
        <v/>
      </c>
    </row>
    <row r="30" spans="1:12" x14ac:dyDescent="0.25">
      <c r="A30" s="285">
        <v>26</v>
      </c>
      <c r="B30" s="277"/>
      <c r="C30" s="330"/>
      <c r="D30" s="330"/>
      <c r="E30" s="279" t="str">
        <f>IF($B30="","",SUMIF('5. Kosten uitvoering project'!$B$6:$U$250,B30,'5. Kosten uitvoering project'!$R$6:$R$250))</f>
        <v/>
      </c>
      <c r="F30" s="286" t="str">
        <f>IF($B30="","",SUMIF('5. Kosten uitvoering project'!$B$6:$U$250,B30,'5. Kosten uitvoering project'!$S$6:$S$250))</f>
        <v/>
      </c>
      <c r="G30" s="287" t="str">
        <f t="shared" si="0"/>
        <v/>
      </c>
      <c r="H30" s="288" t="str">
        <f t="shared" si="1"/>
        <v/>
      </c>
      <c r="I30" s="289"/>
      <c r="J30" s="289"/>
      <c r="K30" s="283" t="str">
        <f t="shared" si="2"/>
        <v/>
      </c>
      <c r="L30" s="286" t="str">
        <f t="shared" si="3"/>
        <v/>
      </c>
    </row>
    <row r="31" spans="1:12" x14ac:dyDescent="0.25">
      <c r="A31" s="285">
        <v>27</v>
      </c>
      <c r="B31" s="277"/>
      <c r="C31" s="330"/>
      <c r="D31" s="330"/>
      <c r="E31" s="279" t="str">
        <f>IF($B31="","",SUMIF('5. Kosten uitvoering project'!$B$6:$U$250,B31,'5. Kosten uitvoering project'!$R$6:$R$250))</f>
        <v/>
      </c>
      <c r="F31" s="286" t="str">
        <f>IF($B31="","",SUMIF('5. Kosten uitvoering project'!$B$6:$U$250,B31,'5. Kosten uitvoering project'!$S$6:$S$250))</f>
        <v/>
      </c>
      <c r="G31" s="287" t="str">
        <f t="shared" si="0"/>
        <v/>
      </c>
      <c r="H31" s="288" t="str">
        <f t="shared" si="1"/>
        <v/>
      </c>
      <c r="I31" s="289"/>
      <c r="J31" s="289"/>
      <c r="K31" s="283" t="str">
        <f t="shared" si="2"/>
        <v/>
      </c>
      <c r="L31" s="286" t="str">
        <f t="shared" si="3"/>
        <v/>
      </c>
    </row>
    <row r="32" spans="1:12" x14ac:dyDescent="0.25">
      <c r="A32" s="285">
        <v>28</v>
      </c>
      <c r="B32" s="277"/>
      <c r="C32" s="330"/>
      <c r="D32" s="330"/>
      <c r="E32" s="279" t="str">
        <f>IF($B32="","",SUMIF('5. Kosten uitvoering project'!$B$6:$U$250,B32,'5. Kosten uitvoering project'!$R$6:$R$250))</f>
        <v/>
      </c>
      <c r="F32" s="286" t="str">
        <f>IF($B32="","",SUMIF('5. Kosten uitvoering project'!$B$6:$U$250,B32,'5. Kosten uitvoering project'!$S$6:$S$250))</f>
        <v/>
      </c>
      <c r="G32" s="287" t="str">
        <f t="shared" si="0"/>
        <v/>
      </c>
      <c r="H32" s="288" t="str">
        <f t="shared" si="1"/>
        <v/>
      </c>
      <c r="I32" s="289"/>
      <c r="J32" s="289"/>
      <c r="K32" s="283" t="str">
        <f t="shared" si="2"/>
        <v/>
      </c>
      <c r="L32" s="286" t="str">
        <f t="shared" si="3"/>
        <v/>
      </c>
    </row>
    <row r="33" spans="1:12" x14ac:dyDescent="0.25">
      <c r="A33" s="285">
        <v>29</v>
      </c>
      <c r="B33" s="277"/>
      <c r="C33" s="330"/>
      <c r="D33" s="330"/>
      <c r="E33" s="279" t="str">
        <f>IF($B33="","",SUMIF('5. Kosten uitvoering project'!$B$6:$U$250,B33,'5. Kosten uitvoering project'!$R$6:$R$250))</f>
        <v/>
      </c>
      <c r="F33" s="286" t="str">
        <f>IF($B33="","",SUMIF('5. Kosten uitvoering project'!$B$6:$U$250,B33,'5. Kosten uitvoering project'!$S$6:$S$250))</f>
        <v/>
      </c>
      <c r="G33" s="287" t="str">
        <f t="shared" si="0"/>
        <v/>
      </c>
      <c r="H33" s="288" t="str">
        <f t="shared" si="1"/>
        <v/>
      </c>
      <c r="I33" s="289"/>
      <c r="J33" s="289"/>
      <c r="K33" s="283" t="str">
        <f t="shared" si="2"/>
        <v/>
      </c>
      <c r="L33" s="286" t="str">
        <f t="shared" si="3"/>
        <v/>
      </c>
    </row>
    <row r="34" spans="1:12" x14ac:dyDescent="0.25">
      <c r="A34" s="285">
        <v>30</v>
      </c>
      <c r="B34" s="277"/>
      <c r="C34" s="330"/>
      <c r="D34" s="330"/>
      <c r="E34" s="279" t="str">
        <f>IF($B34="","",SUMIF('5. Kosten uitvoering project'!$B$6:$U$250,B34,'5. Kosten uitvoering project'!$R$6:$R$250))</f>
        <v/>
      </c>
      <c r="F34" s="286" t="str">
        <f>IF($B34="","",SUMIF('5. Kosten uitvoering project'!$B$6:$U$250,B34,'5. Kosten uitvoering project'!$S$6:$S$250))</f>
        <v/>
      </c>
      <c r="G34" s="287" t="str">
        <f t="shared" si="0"/>
        <v/>
      </c>
      <c r="H34" s="288" t="str">
        <f t="shared" si="1"/>
        <v/>
      </c>
      <c r="I34" s="289"/>
      <c r="J34" s="289"/>
      <c r="K34" s="283" t="str">
        <f t="shared" si="2"/>
        <v/>
      </c>
      <c r="L34" s="286" t="str">
        <f t="shared" si="3"/>
        <v/>
      </c>
    </row>
    <row r="35" spans="1:12" ht="15" customHeight="1" x14ac:dyDescent="0.25">
      <c r="A35" s="29"/>
      <c r="B35" s="8" t="s">
        <v>31</v>
      </c>
      <c r="C35" s="8"/>
      <c r="D35" s="8"/>
      <c r="E35" s="9">
        <f>SUM(E5:E34)</f>
        <v>0</v>
      </c>
      <c r="F35" s="9">
        <f>SUM(F5:F34)</f>
        <v>0</v>
      </c>
      <c r="G35" s="13">
        <f>SUM(G5:G34)</f>
        <v>0</v>
      </c>
      <c r="H35" s="13">
        <f>SUM(H5:H34)</f>
        <v>0</v>
      </c>
      <c r="I35" s="9"/>
      <c r="J35" s="9"/>
      <c r="K35" s="9"/>
      <c r="L35" s="9"/>
    </row>
    <row r="36" spans="1:12" ht="15" customHeight="1" x14ac:dyDescent="0.25">
      <c r="A36" s="30"/>
      <c r="B36" s="61" t="str">
        <f ca="1">IF(E36&lt;&gt;"","Kosten nog toe te kennen aan een projectdeelnemer","")</f>
        <v/>
      </c>
      <c r="C36" s="8"/>
      <c r="D36" s="9"/>
      <c r="E36" s="59" t="str">
        <f ca="1">IF(ROUND(E38-E35-SUM(E37),2)&lt;&gt;0,E38-E35-SUM(E37),"")</f>
        <v/>
      </c>
      <c r="F36" s="59" t="str">
        <f ca="1">IF(ROUND(F38-F35-SUM(F37),2)&lt;&gt;0,F38-F35-SUM(F37),"")</f>
        <v/>
      </c>
      <c r="G36" s="59"/>
      <c r="H36" s="9"/>
      <c r="I36" s="9"/>
      <c r="J36" s="9"/>
      <c r="K36" s="9"/>
      <c r="L36" s="9"/>
    </row>
    <row r="37" spans="1:12" ht="15" customHeight="1" x14ac:dyDescent="0.25">
      <c r="A37" s="30"/>
      <c r="B37" s="8" t="str">
        <f>IF(OR(E37&lt;&gt;"",F37&lt;&gt;""),"Forfait op basis van opgegeven kosten","")</f>
        <v/>
      </c>
      <c r="C37" s="8"/>
      <c r="D37" s="9"/>
      <c r="E37" s="9" t="str">
        <f>IF(Forfait_Aanvraag&lt;&gt;0,Forfait_Aanvraag,"")</f>
        <v/>
      </c>
      <c r="F37" s="9" t="str">
        <f>IF(Beoord_Forfait_Aanvraag&lt;&gt;0,Beoord_Forfait_Aanvraag,"")</f>
        <v/>
      </c>
      <c r="G37" s="9"/>
      <c r="H37" s="9"/>
      <c r="I37" s="9"/>
      <c r="J37" s="9"/>
      <c r="K37" s="9"/>
      <c r="L37" s="9"/>
    </row>
    <row r="38" spans="1:12" ht="15" customHeight="1" x14ac:dyDescent="0.25">
      <c r="A38" s="31"/>
      <c r="B38" s="8" t="s">
        <v>79</v>
      </c>
      <c r="C38" s="8"/>
      <c r="D38" s="8"/>
      <c r="E38" s="9">
        <f ca="1">Totaal_Project</f>
        <v>0</v>
      </c>
      <c r="F38" s="9">
        <f ca="1">Beoord_Totaal_Project</f>
        <v>0</v>
      </c>
      <c r="G38" s="9"/>
      <c r="H38" s="8"/>
      <c r="I38" s="9"/>
      <c r="J38" s="9"/>
      <c r="K38" s="8"/>
      <c r="L38" s="8"/>
    </row>
    <row r="39" spans="1:12" ht="3" customHeight="1" x14ac:dyDescent="0.25">
      <c r="A39" s="31"/>
      <c r="B39" s="8"/>
      <c r="C39" s="8"/>
      <c r="D39" s="8"/>
      <c r="E39" s="9"/>
      <c r="F39" s="9"/>
      <c r="G39" s="9"/>
      <c r="H39" s="8"/>
      <c r="I39" s="9"/>
      <c r="J39" s="9"/>
      <c r="K39" s="8"/>
      <c r="L39" s="8"/>
    </row>
    <row r="40" spans="1:12" ht="15" customHeight="1" x14ac:dyDescent="0.25">
      <c r="A40" s="31"/>
      <c r="B40" s="8" t="s">
        <v>32</v>
      </c>
      <c r="C40" s="8"/>
      <c r="D40" s="8"/>
      <c r="E40" s="9"/>
      <c r="F40" s="9"/>
      <c r="G40" s="9"/>
      <c r="H40" s="8"/>
      <c r="I40" s="13">
        <f>SUM(I5:I34)</f>
        <v>0</v>
      </c>
      <c r="J40" s="13">
        <f>SUM(J5:J34)</f>
        <v>0</v>
      </c>
      <c r="K40" s="9">
        <f>SUM(K5:K34)</f>
        <v>0</v>
      </c>
      <c r="L40" s="9">
        <f>SUM(L5:L34)</f>
        <v>0</v>
      </c>
    </row>
    <row r="41" spans="1:12" ht="3" customHeight="1" x14ac:dyDescent="0.25">
      <c r="A41" s="31"/>
      <c r="B41" s="8"/>
      <c r="C41" s="8"/>
      <c r="D41" s="8"/>
      <c r="E41" s="9"/>
      <c r="F41" s="9"/>
      <c r="G41" s="9"/>
      <c r="H41" s="8"/>
      <c r="I41" s="13"/>
      <c r="J41" s="13"/>
      <c r="K41" s="9"/>
      <c r="L41" s="9"/>
    </row>
    <row r="42" spans="1:12" ht="15" customHeight="1" x14ac:dyDescent="0.25">
      <c r="A42" s="31"/>
      <c r="B42" s="8" t="s">
        <v>15</v>
      </c>
      <c r="C42" s="8"/>
      <c r="D42" s="8"/>
      <c r="E42" s="9"/>
      <c r="F42" s="9"/>
      <c r="G42" s="9"/>
      <c r="H42" s="8"/>
      <c r="I42" s="9"/>
      <c r="J42" s="9"/>
      <c r="K42" s="9">
        <f ca="1">IF(AND(Subsidie_Aanvraag_Min&lt;Subsidie_Aanvraag,Subsidie_Aanvraag_Min&lt;&gt;"",Subsidie_Aanvraag_Min&lt;&gt;0),Subsidie_Aanvraag_Min,Subsidie_Aanvraag)</f>
        <v>0</v>
      </c>
      <c r="L42" s="9">
        <f ca="1">IF(AND(Beoord_Subsidie_Aanvraag_Min&lt;Beoord_Subsidie_Aanvraag,Beoord_Subsidie_Aanvraag_Min&lt;&gt;"",Beoord_Subsidie_Aanvraag_Min&lt;&gt;0),Beoord_Subsidie_Aanvraag_Min,Beoord_Subsidie_Aanvraag)</f>
        <v>0</v>
      </c>
    </row>
  </sheetData>
  <sheetProtection algorithmName="SHA-512" hashValue="hWvRO9lL5RGs5J1tzihlnVvl3lfsYno4RqMHMuzz7eDZ6xSdU1I6lnmhRjUj6tGwlstfsBVOpCm8M9zeRRVFlg==" saltValue="HX5b1A3lHYYVnd9RlpXhmg==" spinCount="100000" sheet="1" objects="1" scenarios="1"/>
  <mergeCells count="4">
    <mergeCell ref="E3:F3"/>
    <mergeCell ref="G3:H3"/>
    <mergeCell ref="I3:J3"/>
    <mergeCell ref="K3:L3"/>
  </mergeCells>
  <phoneticPr fontId="4" type="noConversion"/>
  <conditionalFormatting sqref="B5:B34">
    <cfRule type="cellIs" dxfId="130" priority="4" operator="equal">
      <formula>""</formula>
    </cfRule>
  </conditionalFormatting>
  <conditionalFormatting sqref="B35:F35">
    <cfRule type="expression" dxfId="129" priority="9">
      <formula>$E$36&lt;&gt;""</formula>
    </cfRule>
  </conditionalFormatting>
  <conditionalFormatting sqref="H36:H37">
    <cfRule type="expression" dxfId="128" priority="7">
      <formula>$D$35&lt;&gt;$D$38</formula>
    </cfRule>
  </conditionalFormatting>
  <conditionalFormatting sqref="I40:J40">
    <cfRule type="expression" dxfId="127" priority="2">
      <formula>AND(K$42&gt;0,ROUND(I$40,4)&lt;&gt;1)</formula>
    </cfRule>
  </conditionalFormatting>
  <conditionalFormatting sqref="K40">
    <cfRule type="expression" dxfId="126" priority="1">
      <formula>$K$40&lt;&gt;$K$42</formula>
    </cfRule>
  </conditionalFormatting>
  <conditionalFormatting sqref="L40">
    <cfRule type="expression" dxfId="125" priority="115">
      <formula>$L$40&lt;&gt;$L$42</formula>
    </cfRule>
  </conditionalFormatting>
  <dataValidations count="2">
    <dataValidation type="decimal" allowBlank="1" showInputMessage="1" showErrorMessage="1" sqref="I5:J34" xr:uid="{370F2516-D9D4-4341-A8F8-BA7C5EFC2EE2}">
      <formula1>0</formula1>
      <formula2>100</formula2>
    </dataValidation>
    <dataValidation type="textLength" operator="lessThanOrEqual" allowBlank="1" showInputMessage="1" showErrorMessage="1" errorTitle="Tekstveld limiet" error="Maximaal 120 tekens toegestaan" sqref="B5:B34" xr:uid="{FFC864E1-3916-4DA7-A09E-4849AF7E5B15}">
      <formula1>120</formula1>
    </dataValidation>
  </dataValidations>
  <pageMargins left="0.70866141732283472" right="0.70866141732283472" top="0.74803149606299213" bottom="0.74803149606299213" header="0.31496062992125984" footer="0.31496062992125984"/>
  <pageSetup paperSize="9" scale="77" orientation="landscape" r:id="rId1"/>
  <headerFooter>
    <oddFooter>&amp;LVersie: september 2023&amp;C&amp;A&amp;R&amp;P van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162D-6FF1-417F-8073-927E1574B43F}">
  <sheetPr codeName="Blad7">
    <tabColor theme="8" tint="0.79998168889431442"/>
  </sheetPr>
  <dimension ref="A1:L42"/>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x14ac:dyDescent="0.25"/>
  <cols>
    <col min="1" max="1" width="5.7109375" style="28" customWidth="1"/>
    <col min="2" max="2" width="44.5703125" style="25" customWidth="1"/>
    <col min="3" max="3" width="54.85546875" style="25" customWidth="1"/>
    <col min="4" max="4" width="18.7109375" style="25" customWidth="1"/>
    <col min="5" max="5" width="18.7109375" style="25" hidden="1" customWidth="1"/>
    <col min="6" max="7" width="17.7109375" style="25" customWidth="1"/>
    <col min="8" max="9" width="18.7109375" style="25" customWidth="1"/>
    <col min="10" max="10" width="22.7109375" style="25" customWidth="1"/>
    <col min="11" max="11" width="19.7109375" style="25" hidden="1" customWidth="1"/>
    <col min="12" max="12" width="66.42578125" style="25" customWidth="1"/>
    <col min="13" max="16384" width="9.140625" style="25"/>
  </cols>
  <sheetData>
    <row r="1" spans="1:12" ht="15" customHeight="1" x14ac:dyDescent="0.25">
      <c r="A1" s="114"/>
      <c r="B1" s="219" t="s">
        <v>25</v>
      </c>
      <c r="C1" s="228"/>
      <c r="D1" s="220"/>
      <c r="E1" s="220"/>
      <c r="F1" s="220"/>
      <c r="G1" s="220"/>
      <c r="H1" s="220"/>
      <c r="I1" s="220"/>
      <c r="J1" s="220"/>
      <c r="K1" s="220"/>
      <c r="L1" s="221"/>
    </row>
    <row r="2" spans="1:12" ht="15" customHeight="1" x14ac:dyDescent="0.25">
      <c r="A2" s="116"/>
      <c r="B2" s="229" t="s">
        <v>20</v>
      </c>
      <c r="C2" s="230" t="str">
        <f>IF(OR('1. Aanvraaggegevens'!C8="",'1. Aanvraaggegevens'!C8=0),"Kies een berekeningsmethode op tabblad '1. Aanvraaggegevens'",'1. Aanvraaggegevens'!C8)</f>
        <v>Kies een berekeningsmethode op tabblad '1. Aanvraaggegevens'</v>
      </c>
      <c r="D2" s="231"/>
      <c r="E2" s="231"/>
      <c r="F2" s="231"/>
      <c r="G2" s="231"/>
      <c r="H2" s="231"/>
      <c r="I2" s="231"/>
      <c r="J2" s="231"/>
      <c r="K2" s="231"/>
      <c r="L2" s="232"/>
    </row>
    <row r="3" spans="1:12" ht="45.75" customHeight="1" x14ac:dyDescent="0.25">
      <c r="A3" s="347"/>
      <c r="B3" s="347"/>
      <c r="C3" s="346"/>
      <c r="D3" s="345" t="str">
        <f>IF(OR(LEFT(Methode_Keuze,4)="Geen",Methode_Keuze=""),"Kosten","Kosten"&amp;CHAR(10)&amp;"(exclusief forfait)")</f>
        <v>Kosten</v>
      </c>
      <c r="E3" s="346"/>
      <c r="F3" s="345" t="str">
        <f>IF(OR(LEFT(Methode_Keuze,4)="Geen",Methode_Keuze=""),"Verdeling kosten naar rato","Verdeling kosten naar rato"&amp;CHAR(10)&amp;"(exclusief forfait)")</f>
        <v>Verdeling kosten naar rato</v>
      </c>
      <c r="G3" s="346"/>
      <c r="H3" s="345" t="str">
        <f>IF(OR(LEFT(Methode_Keuze,4)="Geen",Methode_Keuze=""),"Subsidie naar rato van kosten","Subsidie naar rato van kosten"&amp;CHAR(10)&amp;"(inclusief forfait)")</f>
        <v>Subsidie naar rato van kosten</v>
      </c>
      <c r="I3" s="346"/>
      <c r="J3" s="345" t="str">
        <f>IF(OR(LEFT(Methode_Keuze,4)="Geen",Methode_Keuze=""),"Eigen verdeling subsidie per deelprestatie","Eigen verdeling subsidie per deelprestatie"&amp;CHAR(10)&amp;"(inclusief forfait)")</f>
        <v>Eigen verdeling subsidie per deelprestatie</v>
      </c>
      <c r="K3" s="346"/>
      <c r="L3" s="227"/>
    </row>
    <row r="4" spans="1:12" s="32" customFormat="1" ht="30" x14ac:dyDescent="0.25">
      <c r="A4" s="113" t="s">
        <v>117</v>
      </c>
      <c r="B4" s="112" t="s">
        <v>70</v>
      </c>
      <c r="C4" s="112" t="s">
        <v>39</v>
      </c>
      <c r="D4" s="70" t="s">
        <v>60</v>
      </c>
      <c r="E4" s="70" t="s">
        <v>59</v>
      </c>
      <c r="F4" s="70" t="s">
        <v>60</v>
      </c>
      <c r="G4" s="70" t="s">
        <v>59</v>
      </c>
      <c r="H4" s="70" t="s">
        <v>60</v>
      </c>
      <c r="I4" s="70" t="s">
        <v>59</v>
      </c>
      <c r="J4" s="70" t="s">
        <v>60</v>
      </c>
      <c r="K4" s="70" t="s">
        <v>59</v>
      </c>
      <c r="L4" s="69" t="s">
        <v>56</v>
      </c>
    </row>
    <row r="5" spans="1:12" x14ac:dyDescent="0.25">
      <c r="A5" s="285">
        <v>1</v>
      </c>
      <c r="B5" s="277"/>
      <c r="C5" s="278"/>
      <c r="D5" s="279" t="str">
        <f>IF(OR($B5="",$B5="&lt;Vul in&gt;"),"",(SUMIF('5. Kosten uitvoering project'!$D$6:$D$251,B5,'5. Kosten uitvoering project'!$R$6:$R$251)))</f>
        <v/>
      </c>
      <c r="E5" s="280" t="str">
        <f>IF(OR($B5="",$B5="&lt;Vul in&gt;"),"",(SUMIF('5. Kosten uitvoering project'!$D$6:$D$251,B5,'5. Kosten uitvoering project'!$S$6:$S$251)))</f>
        <v/>
      </c>
      <c r="F5" s="281" t="str">
        <f t="shared" ref="F5:F34" si="0">IF(OR(D5="",D5=0),"",D5/Totaal_aangevraagd)</f>
        <v/>
      </c>
      <c r="G5" s="282" t="str">
        <f t="shared" ref="G5:G34" si="1">IF(OR(E5="",E5=0),"",E5/Totaal_Beoordeeld)</f>
        <v/>
      </c>
      <c r="H5" s="283" t="str">
        <f ca="1">IFERROR(ROUND(F5*J$42,2),"")</f>
        <v/>
      </c>
      <c r="I5" s="280" t="str">
        <f ca="1">IFERROR(ROUND(G5*K$42,2),"")</f>
        <v/>
      </c>
      <c r="J5" s="284"/>
      <c r="K5" s="284"/>
      <c r="L5" s="290" t="str" cm="1">
        <f t="array" ref="L5">_xlfn.IFNA(_xlfn.IFS(AND(OR(D5=0,D5=""),J5&lt;&gt;0),"Geef ook in de begroting  de kosten aan die horen bij deze deelprestatie."),"")</f>
        <v/>
      </c>
    </row>
    <row r="6" spans="1:12" x14ac:dyDescent="0.25">
      <c r="A6" s="285">
        <v>2</v>
      </c>
      <c r="B6" s="277"/>
      <c r="C6" s="278"/>
      <c r="D6" s="279" t="str">
        <f>IF(OR($B6="",$B6="&lt;Vul in&gt;"),"",(SUMIF('5. Kosten uitvoering project'!$D$6:$D$251,B6,'5. Kosten uitvoering project'!$R$6:$R$251)))</f>
        <v/>
      </c>
      <c r="E6" s="280" t="str">
        <f>IF(OR($B6="",$B6="&lt;Vul in&gt;"),"",(SUMIF('5. Kosten uitvoering project'!$D$6:$D$251,B6,'5. Kosten uitvoering project'!$S$6:$S$251)))</f>
        <v/>
      </c>
      <c r="F6" s="281" t="str">
        <f t="shared" si="0"/>
        <v/>
      </c>
      <c r="G6" s="282" t="str">
        <f t="shared" si="1"/>
        <v/>
      </c>
      <c r="H6" s="283" t="str">
        <f t="shared" ref="H6:I34" ca="1" si="2">IFERROR(ROUND(F6*J$42,2),"")</f>
        <v/>
      </c>
      <c r="I6" s="280" t="str">
        <f t="shared" ca="1" si="2"/>
        <v/>
      </c>
      <c r="J6" s="284"/>
      <c r="K6" s="284"/>
      <c r="L6" s="290" t="str" cm="1">
        <f t="array" ref="L6">_xlfn.IFNA(_xlfn.IFS(AND(OR(D6=0,D6=""),J6&lt;&gt;0),"Geef ook in de begroting  de kosten aan die horen bij deze deelprestatie."),"")</f>
        <v/>
      </c>
    </row>
    <row r="7" spans="1:12" x14ac:dyDescent="0.25">
      <c r="A7" s="285">
        <v>3</v>
      </c>
      <c r="B7" s="277"/>
      <c r="C7" s="278"/>
      <c r="D7" s="279" t="str">
        <f>IF(OR($B7="",$B7="&lt;Vul in&gt;"),"",(SUMIF('5. Kosten uitvoering project'!$D$6:$D$251,B7,'5. Kosten uitvoering project'!$R$6:$R$251)))</f>
        <v/>
      </c>
      <c r="E7" s="280" t="str">
        <f>IF(OR($B7="",$B7="&lt;Vul in&gt;"),"",(SUMIF('5. Kosten uitvoering project'!$D$6:$D$251,B7,'5. Kosten uitvoering project'!$S$6:$S$251)))</f>
        <v/>
      </c>
      <c r="F7" s="281" t="str">
        <f t="shared" si="0"/>
        <v/>
      </c>
      <c r="G7" s="282" t="str">
        <f t="shared" si="1"/>
        <v/>
      </c>
      <c r="H7" s="283" t="str">
        <f t="shared" ca="1" si="2"/>
        <v/>
      </c>
      <c r="I7" s="280" t="str">
        <f t="shared" ca="1" si="2"/>
        <v/>
      </c>
      <c r="J7" s="284"/>
      <c r="K7" s="284"/>
      <c r="L7" s="290" t="str" cm="1">
        <f t="array" ref="L7">_xlfn.IFNA(_xlfn.IFS(AND(OR(D7=0,D7=""),J7&lt;&gt;0),"Geef ook in de begroting  de kosten aan die horen bij deze deelprestatie."),"")</f>
        <v/>
      </c>
    </row>
    <row r="8" spans="1:12" x14ac:dyDescent="0.25">
      <c r="A8" s="285">
        <v>4</v>
      </c>
      <c r="B8" s="277"/>
      <c r="C8" s="278"/>
      <c r="D8" s="279" t="str">
        <f>IF(OR($B8="",$B8="&lt;Vul in&gt;"),"",(SUMIF('5. Kosten uitvoering project'!$D$6:$D$251,B8,'5. Kosten uitvoering project'!$R$6:$R$251)))</f>
        <v/>
      </c>
      <c r="E8" s="280" t="str">
        <f>IF(OR($B8="",$B8="&lt;Vul in&gt;"),"",(SUMIF('5. Kosten uitvoering project'!$D$6:$D$251,B8,'5. Kosten uitvoering project'!$S$6:$S$251)))</f>
        <v/>
      </c>
      <c r="F8" s="281" t="str">
        <f t="shared" si="0"/>
        <v/>
      </c>
      <c r="G8" s="282" t="str">
        <f t="shared" si="1"/>
        <v/>
      </c>
      <c r="H8" s="283" t="str">
        <f t="shared" ca="1" si="2"/>
        <v/>
      </c>
      <c r="I8" s="280" t="str">
        <f t="shared" ca="1" si="2"/>
        <v/>
      </c>
      <c r="J8" s="284"/>
      <c r="K8" s="284"/>
      <c r="L8" s="290" t="str" cm="1">
        <f t="array" ref="L8">_xlfn.IFNA(_xlfn.IFS(AND(OR(D8=0,D8=""),J8&lt;&gt;0),"Geef ook in de begroting  de kosten aan die horen bij deze deelprestatie."),"")</f>
        <v/>
      </c>
    </row>
    <row r="9" spans="1:12" x14ac:dyDescent="0.25">
      <c r="A9" s="285">
        <v>5</v>
      </c>
      <c r="B9" s="277"/>
      <c r="C9" s="278"/>
      <c r="D9" s="279" t="str">
        <f>IF(OR($B9="",$B9="&lt;Vul in&gt;"),"",(SUMIF('5. Kosten uitvoering project'!$D$6:$D$251,B9,'5. Kosten uitvoering project'!$R$6:$R$251)))</f>
        <v/>
      </c>
      <c r="E9" s="280" t="str">
        <f>IF(OR($B9="",$B9="&lt;Vul in&gt;"),"",(SUMIF('5. Kosten uitvoering project'!$D$6:$D$251,B9,'5. Kosten uitvoering project'!$S$6:$S$251)))</f>
        <v/>
      </c>
      <c r="F9" s="281" t="str">
        <f t="shared" si="0"/>
        <v/>
      </c>
      <c r="G9" s="282" t="str">
        <f t="shared" si="1"/>
        <v/>
      </c>
      <c r="H9" s="283" t="str">
        <f t="shared" ca="1" si="2"/>
        <v/>
      </c>
      <c r="I9" s="280" t="str">
        <f t="shared" ca="1" si="2"/>
        <v/>
      </c>
      <c r="J9" s="284"/>
      <c r="K9" s="284"/>
      <c r="L9" s="290" t="str" cm="1">
        <f t="array" ref="L9">_xlfn.IFNA(_xlfn.IFS(AND(OR(D9=0,D9=""),J9&lt;&gt;0),"Geef ook in de begroting  de kosten aan die horen bij deze deelprestatie."),"")</f>
        <v/>
      </c>
    </row>
    <row r="10" spans="1:12" x14ac:dyDescent="0.25">
      <c r="A10" s="285">
        <v>6</v>
      </c>
      <c r="B10" s="277"/>
      <c r="C10" s="278"/>
      <c r="D10" s="279" t="str">
        <f>IF(OR($B10="",$B10="&lt;Vul in&gt;"),"",(SUMIF('5. Kosten uitvoering project'!$D$6:$D$251,B10,'5. Kosten uitvoering project'!$R$6:$R$251)))</f>
        <v/>
      </c>
      <c r="E10" s="280" t="str">
        <f>IF(OR($B10="",$B10="&lt;Vul in&gt;"),"",(SUMIF('5. Kosten uitvoering project'!$D$6:$D$251,B10,'5. Kosten uitvoering project'!$S$6:$S$251)))</f>
        <v/>
      </c>
      <c r="F10" s="281" t="str">
        <f t="shared" si="0"/>
        <v/>
      </c>
      <c r="G10" s="282" t="str">
        <f t="shared" si="1"/>
        <v/>
      </c>
      <c r="H10" s="283" t="str">
        <f t="shared" ca="1" si="2"/>
        <v/>
      </c>
      <c r="I10" s="280" t="str">
        <f t="shared" ca="1" si="2"/>
        <v/>
      </c>
      <c r="J10" s="284"/>
      <c r="K10" s="284"/>
      <c r="L10" s="290" t="str" cm="1">
        <f t="array" ref="L10">_xlfn.IFNA(_xlfn.IFS(AND(OR(D10=0,D10=""),J10&lt;&gt;0),"Geef ook in de begroting  de kosten aan die horen bij deze deelprestatie."),"")</f>
        <v/>
      </c>
    </row>
    <row r="11" spans="1:12" x14ac:dyDescent="0.25">
      <c r="A11" s="285">
        <v>7</v>
      </c>
      <c r="B11" s="277"/>
      <c r="C11" s="278"/>
      <c r="D11" s="279" t="str">
        <f>IF(OR($B11="",$B11="&lt;Vul in&gt;"),"",(SUMIF('5. Kosten uitvoering project'!$D$6:$D$251,B11,'5. Kosten uitvoering project'!$R$6:$R$251)))</f>
        <v/>
      </c>
      <c r="E11" s="280" t="str">
        <f>IF(OR($B11="",$B11="&lt;Vul in&gt;"),"",(SUMIF('5. Kosten uitvoering project'!$D$6:$D$251,B11,'5. Kosten uitvoering project'!$S$6:$S$251)))</f>
        <v/>
      </c>
      <c r="F11" s="281" t="str">
        <f t="shared" si="0"/>
        <v/>
      </c>
      <c r="G11" s="282" t="str">
        <f t="shared" si="1"/>
        <v/>
      </c>
      <c r="H11" s="283" t="str">
        <f t="shared" ca="1" si="2"/>
        <v/>
      </c>
      <c r="I11" s="280" t="str">
        <f t="shared" ca="1" si="2"/>
        <v/>
      </c>
      <c r="J11" s="284"/>
      <c r="K11" s="284"/>
      <c r="L11" s="290" t="str" cm="1">
        <f t="array" ref="L11">_xlfn.IFNA(_xlfn.IFS(AND(OR(D11=0,D11=""),J11&lt;&gt;0),"Geef ook in de begroting  de kosten aan die horen bij deze deelprestatie."),"")</f>
        <v/>
      </c>
    </row>
    <row r="12" spans="1:12" x14ac:dyDescent="0.25">
      <c r="A12" s="285">
        <v>8</v>
      </c>
      <c r="B12" s="277"/>
      <c r="C12" s="278"/>
      <c r="D12" s="279" t="str">
        <f>IF(OR($B12="",$B12="&lt;Vul in&gt;"),"",(SUMIF('5. Kosten uitvoering project'!$D$6:$D$251,B12,'5. Kosten uitvoering project'!$R$6:$R$251)))</f>
        <v/>
      </c>
      <c r="E12" s="280" t="str">
        <f>IF(OR($B12="",$B12="&lt;Vul in&gt;"),"",(SUMIF('5. Kosten uitvoering project'!$D$6:$D$251,B12,'5. Kosten uitvoering project'!$S$6:$S$251)))</f>
        <v/>
      </c>
      <c r="F12" s="281" t="str">
        <f t="shared" si="0"/>
        <v/>
      </c>
      <c r="G12" s="282" t="str">
        <f t="shared" si="1"/>
        <v/>
      </c>
      <c r="H12" s="283" t="str">
        <f t="shared" ca="1" si="2"/>
        <v/>
      </c>
      <c r="I12" s="280" t="str">
        <f t="shared" ca="1" si="2"/>
        <v/>
      </c>
      <c r="J12" s="284"/>
      <c r="K12" s="284"/>
      <c r="L12" s="290" t="str" cm="1">
        <f t="array" ref="L12">_xlfn.IFNA(_xlfn.IFS(AND(OR(D12=0,D12=""),J12&lt;&gt;0),"Geef ook in de begroting  de kosten aan die horen bij deze deelprestatie."),"")</f>
        <v/>
      </c>
    </row>
    <row r="13" spans="1:12" x14ac:dyDescent="0.25">
      <c r="A13" s="285">
        <v>9</v>
      </c>
      <c r="B13" s="277"/>
      <c r="C13" s="278"/>
      <c r="D13" s="279" t="str">
        <f>IF(OR($B13="",$B13="&lt;Vul in&gt;"),"",(SUMIF('5. Kosten uitvoering project'!$D$6:$D$251,B13,'5. Kosten uitvoering project'!$R$6:$R$251)))</f>
        <v/>
      </c>
      <c r="E13" s="280" t="str">
        <f>IF(OR($B13="",$B13="&lt;Vul in&gt;"),"",(SUMIF('5. Kosten uitvoering project'!$D$6:$D$251,B13,'5. Kosten uitvoering project'!$S$6:$S$251)))</f>
        <v/>
      </c>
      <c r="F13" s="281" t="str">
        <f t="shared" si="0"/>
        <v/>
      </c>
      <c r="G13" s="282" t="str">
        <f t="shared" si="1"/>
        <v/>
      </c>
      <c r="H13" s="283" t="str">
        <f t="shared" ca="1" si="2"/>
        <v/>
      </c>
      <c r="I13" s="280" t="str">
        <f t="shared" ca="1" si="2"/>
        <v/>
      </c>
      <c r="J13" s="284"/>
      <c r="K13" s="284"/>
      <c r="L13" s="290" t="str" cm="1">
        <f t="array" ref="L13">_xlfn.IFNA(_xlfn.IFS(AND(OR(D13=0,D13=""),J13&lt;&gt;0),"Geef ook in de begroting  de kosten aan die horen bij deze deelprestatie."),"")</f>
        <v/>
      </c>
    </row>
    <row r="14" spans="1:12" x14ac:dyDescent="0.25">
      <c r="A14" s="285">
        <v>10</v>
      </c>
      <c r="B14" s="277"/>
      <c r="C14" s="278"/>
      <c r="D14" s="279" t="str">
        <f>IF(OR($B14="",$B14="&lt;Vul in&gt;"),"",(SUMIF('5. Kosten uitvoering project'!$D$6:$D$251,B14,'5. Kosten uitvoering project'!$R$6:$R$251)))</f>
        <v/>
      </c>
      <c r="E14" s="280" t="str">
        <f>IF(OR($B14="",$B14="&lt;Vul in&gt;"),"",(SUMIF('5. Kosten uitvoering project'!$D$6:$D$251,B14,'5. Kosten uitvoering project'!$S$6:$S$251)))</f>
        <v/>
      </c>
      <c r="F14" s="281" t="str">
        <f t="shared" si="0"/>
        <v/>
      </c>
      <c r="G14" s="282" t="str">
        <f t="shared" si="1"/>
        <v/>
      </c>
      <c r="H14" s="283" t="str">
        <f t="shared" ca="1" si="2"/>
        <v/>
      </c>
      <c r="I14" s="280" t="str">
        <f t="shared" ca="1" si="2"/>
        <v/>
      </c>
      <c r="J14" s="284"/>
      <c r="K14" s="284"/>
      <c r="L14" s="290" t="str" cm="1">
        <f t="array" ref="L14">_xlfn.IFNA(_xlfn.IFS(AND(OR(D14=0,D14=""),J14&lt;&gt;0),"Geef ook in de begroting  de kosten aan die horen bij deze deelprestatie."),"")</f>
        <v/>
      </c>
    </row>
    <row r="15" spans="1:12" x14ac:dyDescent="0.25">
      <c r="A15" s="285">
        <v>11</v>
      </c>
      <c r="B15" s="277"/>
      <c r="C15" s="278"/>
      <c r="D15" s="279" t="str">
        <f>IF(OR($B15="",$B15="&lt;Vul in&gt;"),"",(SUMIF('5. Kosten uitvoering project'!$D$6:$D$251,B15,'5. Kosten uitvoering project'!$R$6:$R$251)))</f>
        <v/>
      </c>
      <c r="E15" s="280" t="str">
        <f>IF(OR($B15="",$B15="&lt;Vul in&gt;"),"",(SUMIF('5. Kosten uitvoering project'!$D$6:$D$251,B15,'5. Kosten uitvoering project'!$S$6:$S$251)))</f>
        <v/>
      </c>
      <c r="F15" s="281" t="str">
        <f t="shared" si="0"/>
        <v/>
      </c>
      <c r="G15" s="282" t="str">
        <f t="shared" si="1"/>
        <v/>
      </c>
      <c r="H15" s="283" t="str">
        <f t="shared" ca="1" si="2"/>
        <v/>
      </c>
      <c r="I15" s="280" t="str">
        <f t="shared" ca="1" si="2"/>
        <v/>
      </c>
      <c r="J15" s="284"/>
      <c r="K15" s="284"/>
      <c r="L15" s="290" t="str" cm="1">
        <f t="array" ref="L15">_xlfn.IFNA(_xlfn.IFS(AND(OR(D15=0,D15=""),J15&lt;&gt;0),"Geef ook in de begroting  de kosten aan die horen bij deze deelprestatie."),"")</f>
        <v/>
      </c>
    </row>
    <row r="16" spans="1:12" x14ac:dyDescent="0.25">
      <c r="A16" s="285">
        <v>12</v>
      </c>
      <c r="B16" s="277"/>
      <c r="C16" s="278"/>
      <c r="D16" s="279" t="str">
        <f>IF(OR($B16="",$B16="&lt;Vul in&gt;"),"",(SUMIF('5. Kosten uitvoering project'!$D$6:$D$251,B16,'5. Kosten uitvoering project'!$R$6:$R$251)))</f>
        <v/>
      </c>
      <c r="E16" s="280" t="str">
        <f>IF(OR($B16="",$B16="&lt;Vul in&gt;"),"",(SUMIF('5. Kosten uitvoering project'!$D$6:$D$251,B16,'5. Kosten uitvoering project'!$S$6:$S$251)))</f>
        <v/>
      </c>
      <c r="F16" s="281" t="str">
        <f t="shared" si="0"/>
        <v/>
      </c>
      <c r="G16" s="282" t="str">
        <f t="shared" si="1"/>
        <v/>
      </c>
      <c r="H16" s="283" t="str">
        <f t="shared" ca="1" si="2"/>
        <v/>
      </c>
      <c r="I16" s="280" t="str">
        <f t="shared" ca="1" si="2"/>
        <v/>
      </c>
      <c r="J16" s="284"/>
      <c r="K16" s="284"/>
      <c r="L16" s="290" t="str" cm="1">
        <f t="array" ref="L16">_xlfn.IFNA(_xlfn.IFS(AND(OR(D16=0,D16=""),J16&lt;&gt;0),"Geef ook in de begroting  de kosten aan die horen bij deze deelprestatie."),"")</f>
        <v/>
      </c>
    </row>
    <row r="17" spans="1:12" x14ac:dyDescent="0.25">
      <c r="A17" s="285">
        <v>13</v>
      </c>
      <c r="B17" s="277"/>
      <c r="C17" s="278"/>
      <c r="D17" s="279" t="str">
        <f>IF(OR($B17="",$B17="&lt;Vul in&gt;"),"",(SUMIF('5. Kosten uitvoering project'!$D$6:$D$251,B17,'5. Kosten uitvoering project'!$R$6:$R$251)))</f>
        <v/>
      </c>
      <c r="E17" s="280" t="str">
        <f>IF(OR($B17="",$B17="&lt;Vul in&gt;"),"",(SUMIF('5. Kosten uitvoering project'!$D$6:$D$251,B17,'5. Kosten uitvoering project'!$S$6:$S$251)))</f>
        <v/>
      </c>
      <c r="F17" s="281" t="str">
        <f t="shared" si="0"/>
        <v/>
      </c>
      <c r="G17" s="282" t="str">
        <f t="shared" si="1"/>
        <v/>
      </c>
      <c r="H17" s="283" t="str">
        <f t="shared" ca="1" si="2"/>
        <v/>
      </c>
      <c r="I17" s="280" t="str">
        <f t="shared" ca="1" si="2"/>
        <v/>
      </c>
      <c r="J17" s="284"/>
      <c r="K17" s="284"/>
      <c r="L17" s="290" t="str" cm="1">
        <f t="array" ref="L17">_xlfn.IFNA(_xlfn.IFS(AND(OR(D17=0,D17=""),J17&lt;&gt;0),"Geef ook in de begroting  de kosten aan die horen bij deze deelprestatie."),"")</f>
        <v/>
      </c>
    </row>
    <row r="18" spans="1:12" x14ac:dyDescent="0.25">
      <c r="A18" s="285">
        <v>14</v>
      </c>
      <c r="B18" s="277"/>
      <c r="C18" s="278"/>
      <c r="D18" s="279" t="str">
        <f>IF(OR($B18="",$B18="&lt;Vul in&gt;"),"",(SUMIF('5. Kosten uitvoering project'!$D$6:$D$251,B18,'5. Kosten uitvoering project'!$R$6:$R$251)))</f>
        <v/>
      </c>
      <c r="E18" s="280" t="str">
        <f>IF(OR($B18="",$B18="&lt;Vul in&gt;"),"",(SUMIF('5. Kosten uitvoering project'!$D$6:$D$251,B18,'5. Kosten uitvoering project'!$S$6:$S$251)))</f>
        <v/>
      </c>
      <c r="F18" s="281" t="str">
        <f t="shared" si="0"/>
        <v/>
      </c>
      <c r="G18" s="282" t="str">
        <f t="shared" si="1"/>
        <v/>
      </c>
      <c r="H18" s="283" t="str">
        <f t="shared" ca="1" si="2"/>
        <v/>
      </c>
      <c r="I18" s="280" t="str">
        <f t="shared" ca="1" si="2"/>
        <v/>
      </c>
      <c r="J18" s="284"/>
      <c r="K18" s="284"/>
      <c r="L18" s="290" t="str" cm="1">
        <f t="array" ref="L18">_xlfn.IFNA(_xlfn.IFS(AND(OR(D18=0,D18=""),J18&lt;&gt;0),"Geef ook in de begroting  de kosten aan die horen bij deze deelprestatie."),"")</f>
        <v/>
      </c>
    </row>
    <row r="19" spans="1:12" x14ac:dyDescent="0.25">
      <c r="A19" s="285">
        <v>15</v>
      </c>
      <c r="B19" s="277"/>
      <c r="C19" s="278"/>
      <c r="D19" s="279" t="str">
        <f>IF(OR($B19="",$B19="&lt;Vul in&gt;"),"",(SUMIF('5. Kosten uitvoering project'!$D$6:$D$251,B19,'5. Kosten uitvoering project'!$R$6:$R$251)))</f>
        <v/>
      </c>
      <c r="E19" s="280" t="str">
        <f>IF(OR($B19="",$B19="&lt;Vul in&gt;"),"",(SUMIF('5. Kosten uitvoering project'!$D$6:$D$251,B19,'5. Kosten uitvoering project'!$S$6:$S$251)))</f>
        <v/>
      </c>
      <c r="F19" s="281" t="str">
        <f t="shared" si="0"/>
        <v/>
      </c>
      <c r="G19" s="282" t="str">
        <f t="shared" si="1"/>
        <v/>
      </c>
      <c r="H19" s="283" t="str">
        <f t="shared" ca="1" si="2"/>
        <v/>
      </c>
      <c r="I19" s="280" t="str">
        <f t="shared" ca="1" si="2"/>
        <v/>
      </c>
      <c r="J19" s="284"/>
      <c r="K19" s="284"/>
      <c r="L19" s="290" t="str" cm="1">
        <f t="array" ref="L19">_xlfn.IFNA(_xlfn.IFS(AND(OR(D19=0,D19=""),J19&lt;&gt;0),"Geef ook in de begroting  de kosten aan die horen bij deze deelprestatie."),"")</f>
        <v/>
      </c>
    </row>
    <row r="20" spans="1:12" x14ac:dyDescent="0.25">
      <c r="A20" s="285">
        <v>16</v>
      </c>
      <c r="B20" s="277"/>
      <c r="C20" s="278"/>
      <c r="D20" s="279" t="str">
        <f>IF(OR($B20="",$B20="&lt;Vul in&gt;"),"",(SUMIF('5. Kosten uitvoering project'!$D$6:$D$251,B20,'5. Kosten uitvoering project'!$R$6:$R$251)))</f>
        <v/>
      </c>
      <c r="E20" s="280" t="str">
        <f>IF(OR($B20="",$B20="&lt;Vul in&gt;"),"",(SUMIF('5. Kosten uitvoering project'!$D$6:$D$251,B20,'5. Kosten uitvoering project'!$S$6:$S$251)))</f>
        <v/>
      </c>
      <c r="F20" s="281" t="str">
        <f t="shared" si="0"/>
        <v/>
      </c>
      <c r="G20" s="282" t="str">
        <f t="shared" si="1"/>
        <v/>
      </c>
      <c r="H20" s="283" t="str">
        <f t="shared" ca="1" si="2"/>
        <v/>
      </c>
      <c r="I20" s="280" t="str">
        <f t="shared" ca="1" si="2"/>
        <v/>
      </c>
      <c r="J20" s="284"/>
      <c r="K20" s="284"/>
      <c r="L20" s="290" t="str" cm="1">
        <f t="array" ref="L20">_xlfn.IFNA(_xlfn.IFS(AND(OR(D20=0,D20=""),J20&lt;&gt;0),"Geef ook in de begroting  de kosten aan die horen bij deze deelprestatie."),"")</f>
        <v/>
      </c>
    </row>
    <row r="21" spans="1:12" x14ac:dyDescent="0.25">
      <c r="A21" s="285">
        <v>17</v>
      </c>
      <c r="B21" s="277"/>
      <c r="C21" s="278"/>
      <c r="D21" s="279" t="str">
        <f>IF(OR($B21="",$B21="&lt;Vul in&gt;"),"",(SUMIF('5. Kosten uitvoering project'!$D$6:$D$251,B21,'5. Kosten uitvoering project'!$R$6:$R$251)))</f>
        <v/>
      </c>
      <c r="E21" s="280" t="str">
        <f>IF(OR($B21="",$B21="&lt;Vul in&gt;"),"",(SUMIF('5. Kosten uitvoering project'!$D$6:$D$251,B21,'5. Kosten uitvoering project'!$S$6:$S$251)))</f>
        <v/>
      </c>
      <c r="F21" s="281" t="str">
        <f t="shared" si="0"/>
        <v/>
      </c>
      <c r="G21" s="282" t="str">
        <f t="shared" si="1"/>
        <v/>
      </c>
      <c r="H21" s="283" t="str">
        <f t="shared" ca="1" si="2"/>
        <v/>
      </c>
      <c r="I21" s="280" t="str">
        <f t="shared" ca="1" si="2"/>
        <v/>
      </c>
      <c r="J21" s="284"/>
      <c r="K21" s="284"/>
      <c r="L21" s="290" t="str" cm="1">
        <f t="array" ref="L21">_xlfn.IFNA(_xlfn.IFS(AND(OR(D21=0,D21=""),J21&lt;&gt;0),"Geef ook in de begroting  de kosten aan die horen bij deze deelprestatie."),"")</f>
        <v/>
      </c>
    </row>
    <row r="22" spans="1:12" x14ac:dyDescent="0.25">
      <c r="A22" s="285">
        <v>18</v>
      </c>
      <c r="B22" s="277"/>
      <c r="C22" s="278"/>
      <c r="D22" s="279" t="str">
        <f>IF(OR($B22="",$B22="&lt;Vul in&gt;"),"",(SUMIF('5. Kosten uitvoering project'!$D$6:$D$251,B22,'5. Kosten uitvoering project'!$R$6:$R$251)))</f>
        <v/>
      </c>
      <c r="E22" s="280" t="str">
        <f>IF(OR($B22="",$B22="&lt;Vul in&gt;"),"",(SUMIF('5. Kosten uitvoering project'!$D$6:$D$251,B22,'5. Kosten uitvoering project'!$S$6:$S$251)))</f>
        <v/>
      </c>
      <c r="F22" s="281" t="str">
        <f t="shared" si="0"/>
        <v/>
      </c>
      <c r="G22" s="282" t="str">
        <f t="shared" si="1"/>
        <v/>
      </c>
      <c r="H22" s="283" t="str">
        <f t="shared" ca="1" si="2"/>
        <v/>
      </c>
      <c r="I22" s="280" t="str">
        <f t="shared" ca="1" si="2"/>
        <v/>
      </c>
      <c r="J22" s="284"/>
      <c r="K22" s="284"/>
      <c r="L22" s="290" t="str" cm="1">
        <f t="array" ref="L22">_xlfn.IFNA(_xlfn.IFS(AND(OR(D22=0,D22=""),J22&lt;&gt;0),"Geef ook in de begroting  de kosten aan die horen bij deze deelprestatie."),"")</f>
        <v/>
      </c>
    </row>
    <row r="23" spans="1:12" x14ac:dyDescent="0.25">
      <c r="A23" s="285">
        <v>19</v>
      </c>
      <c r="B23" s="277"/>
      <c r="C23" s="278"/>
      <c r="D23" s="279" t="str">
        <f>IF(OR($B23="",$B23="&lt;Vul in&gt;"),"",(SUMIF('5. Kosten uitvoering project'!$D$6:$D$251,B23,'5. Kosten uitvoering project'!$R$6:$R$251)))</f>
        <v/>
      </c>
      <c r="E23" s="280" t="str">
        <f>IF(OR($B23="",$B23="&lt;Vul in&gt;"),"",(SUMIF('5. Kosten uitvoering project'!$D$6:$D$251,B23,'5. Kosten uitvoering project'!$S$6:$S$251)))</f>
        <v/>
      </c>
      <c r="F23" s="281" t="str">
        <f t="shared" si="0"/>
        <v/>
      </c>
      <c r="G23" s="282" t="str">
        <f t="shared" si="1"/>
        <v/>
      </c>
      <c r="H23" s="283" t="str">
        <f t="shared" ca="1" si="2"/>
        <v/>
      </c>
      <c r="I23" s="280" t="str">
        <f t="shared" ca="1" si="2"/>
        <v/>
      </c>
      <c r="J23" s="284"/>
      <c r="K23" s="284"/>
      <c r="L23" s="290" t="str" cm="1">
        <f t="array" ref="L23">_xlfn.IFNA(_xlfn.IFS(AND(OR(D23=0,D23=""),J23&lt;&gt;0),"Geef ook in de begroting  de kosten aan die horen bij deze deelprestatie."),"")</f>
        <v/>
      </c>
    </row>
    <row r="24" spans="1:12" x14ac:dyDescent="0.25">
      <c r="A24" s="285">
        <v>20</v>
      </c>
      <c r="B24" s="277"/>
      <c r="C24" s="278"/>
      <c r="D24" s="279" t="str">
        <f>IF(OR($B24="",$B24="&lt;Vul in&gt;"),"",(SUMIF('5. Kosten uitvoering project'!$D$6:$D$251,B24,'5. Kosten uitvoering project'!$R$6:$R$251)))</f>
        <v/>
      </c>
      <c r="E24" s="280" t="str">
        <f>IF(OR($B24="",$B24="&lt;Vul in&gt;"),"",(SUMIF('5. Kosten uitvoering project'!$D$6:$D$251,B24,'5. Kosten uitvoering project'!$S$6:$S$251)))</f>
        <v/>
      </c>
      <c r="F24" s="281" t="str">
        <f t="shared" si="0"/>
        <v/>
      </c>
      <c r="G24" s="282" t="str">
        <f t="shared" si="1"/>
        <v/>
      </c>
      <c r="H24" s="283" t="str">
        <f t="shared" ca="1" si="2"/>
        <v/>
      </c>
      <c r="I24" s="280" t="str">
        <f t="shared" ca="1" si="2"/>
        <v/>
      </c>
      <c r="J24" s="284"/>
      <c r="K24" s="284"/>
      <c r="L24" s="290" t="str" cm="1">
        <f t="array" ref="L24">_xlfn.IFNA(_xlfn.IFS(AND(OR(D24=0,D24=""),J24&lt;&gt;0),"Geef ook in de begroting  de kosten aan die horen bij deze deelprestatie."),"")</f>
        <v/>
      </c>
    </row>
    <row r="25" spans="1:12" x14ac:dyDescent="0.25">
      <c r="A25" s="285">
        <v>21</v>
      </c>
      <c r="B25" s="277"/>
      <c r="C25" s="278"/>
      <c r="D25" s="279" t="str">
        <f>IF(OR($B25="",$B25="&lt;Vul in&gt;"),"",(SUMIF('5. Kosten uitvoering project'!$D$6:$D$251,B25,'5. Kosten uitvoering project'!$R$6:$R$251)))</f>
        <v/>
      </c>
      <c r="E25" s="280" t="str">
        <f>IF(OR($B25="",$B25="&lt;Vul in&gt;"),"",(SUMIF('5. Kosten uitvoering project'!$D$6:$D$251,B25,'5. Kosten uitvoering project'!$S$6:$S$251)))</f>
        <v/>
      </c>
      <c r="F25" s="281" t="str">
        <f t="shared" si="0"/>
        <v/>
      </c>
      <c r="G25" s="282" t="str">
        <f t="shared" si="1"/>
        <v/>
      </c>
      <c r="H25" s="283" t="str">
        <f t="shared" ca="1" si="2"/>
        <v/>
      </c>
      <c r="I25" s="280" t="str">
        <f t="shared" ca="1" si="2"/>
        <v/>
      </c>
      <c r="J25" s="284"/>
      <c r="K25" s="284"/>
      <c r="L25" s="290" t="str" cm="1">
        <f t="array" ref="L25">_xlfn.IFNA(_xlfn.IFS(AND(OR(D25=0,D25=""),J25&lt;&gt;0),"Geef ook in de begroting  de kosten aan die horen bij deze deelprestatie."),"")</f>
        <v/>
      </c>
    </row>
    <row r="26" spans="1:12" x14ac:dyDescent="0.25">
      <c r="A26" s="285">
        <v>22</v>
      </c>
      <c r="B26" s="277"/>
      <c r="C26" s="278"/>
      <c r="D26" s="279" t="str">
        <f>IF(OR($B26="",$B26="&lt;Vul in&gt;"),"",(SUMIF('5. Kosten uitvoering project'!$D$6:$D$251,B26,'5. Kosten uitvoering project'!$R$6:$R$251)))</f>
        <v/>
      </c>
      <c r="E26" s="280" t="str">
        <f>IF(OR($B26="",$B26="&lt;Vul in&gt;"),"",(SUMIF('5. Kosten uitvoering project'!$D$6:$D$251,B26,'5. Kosten uitvoering project'!$S$6:$S$251)))</f>
        <v/>
      </c>
      <c r="F26" s="281" t="str">
        <f t="shared" si="0"/>
        <v/>
      </c>
      <c r="G26" s="282" t="str">
        <f t="shared" si="1"/>
        <v/>
      </c>
      <c r="H26" s="283" t="str">
        <f t="shared" ca="1" si="2"/>
        <v/>
      </c>
      <c r="I26" s="280" t="str">
        <f t="shared" ca="1" si="2"/>
        <v/>
      </c>
      <c r="J26" s="284"/>
      <c r="K26" s="284"/>
      <c r="L26" s="290" t="str" cm="1">
        <f t="array" ref="L26">_xlfn.IFNA(_xlfn.IFS(AND(OR(D26=0,D26=""),J26&lt;&gt;0),"Geef ook in de begroting  de kosten aan die horen bij deze deelprestatie."),"")</f>
        <v/>
      </c>
    </row>
    <row r="27" spans="1:12" x14ac:dyDescent="0.25">
      <c r="A27" s="285">
        <v>23</v>
      </c>
      <c r="B27" s="277"/>
      <c r="C27" s="278"/>
      <c r="D27" s="279" t="str">
        <f>IF(OR($B27="",$B27="&lt;Vul in&gt;"),"",(SUMIF('5. Kosten uitvoering project'!$D$6:$D$251,B27,'5. Kosten uitvoering project'!$R$6:$R$251)))</f>
        <v/>
      </c>
      <c r="E27" s="280" t="str">
        <f>IF(OR($B27="",$B27="&lt;Vul in&gt;"),"",(SUMIF('5. Kosten uitvoering project'!$D$6:$D$251,B27,'5. Kosten uitvoering project'!$S$6:$S$251)))</f>
        <v/>
      </c>
      <c r="F27" s="281" t="str">
        <f t="shared" si="0"/>
        <v/>
      </c>
      <c r="G27" s="282" t="str">
        <f t="shared" si="1"/>
        <v/>
      </c>
      <c r="H27" s="283" t="str">
        <f t="shared" ca="1" si="2"/>
        <v/>
      </c>
      <c r="I27" s="280" t="str">
        <f t="shared" ca="1" si="2"/>
        <v/>
      </c>
      <c r="J27" s="284"/>
      <c r="K27" s="284"/>
      <c r="L27" s="290" t="str" cm="1">
        <f t="array" ref="L27">_xlfn.IFNA(_xlfn.IFS(AND(OR(D27=0,D27=""),J27&lt;&gt;0),"Geef ook in de begroting  de kosten aan die horen bij deze deelprestatie."),"")</f>
        <v/>
      </c>
    </row>
    <row r="28" spans="1:12" x14ac:dyDescent="0.25">
      <c r="A28" s="285">
        <v>24</v>
      </c>
      <c r="B28" s="277"/>
      <c r="C28" s="278"/>
      <c r="D28" s="279" t="str">
        <f>IF(OR($B28="",$B28="&lt;Vul in&gt;"),"",(SUMIF('5. Kosten uitvoering project'!$D$6:$D$251,B28,'5. Kosten uitvoering project'!$R$6:$R$251)))</f>
        <v/>
      </c>
      <c r="E28" s="280" t="str">
        <f>IF(OR($B28="",$B28="&lt;Vul in&gt;"),"",(SUMIF('5. Kosten uitvoering project'!$D$6:$D$251,B28,'5. Kosten uitvoering project'!$S$6:$S$251)))</f>
        <v/>
      </c>
      <c r="F28" s="281" t="str">
        <f t="shared" si="0"/>
        <v/>
      </c>
      <c r="G28" s="282" t="str">
        <f t="shared" si="1"/>
        <v/>
      </c>
      <c r="H28" s="283" t="str">
        <f t="shared" ca="1" si="2"/>
        <v/>
      </c>
      <c r="I28" s="280" t="str">
        <f t="shared" ca="1" si="2"/>
        <v/>
      </c>
      <c r="J28" s="284"/>
      <c r="K28" s="284"/>
      <c r="L28" s="290" t="str" cm="1">
        <f t="array" ref="L28">_xlfn.IFNA(_xlfn.IFS(AND(OR(D28=0,D28=""),J28&lt;&gt;0),"Geef ook in de begroting  de kosten aan die horen bij deze deelprestatie."),"")</f>
        <v/>
      </c>
    </row>
    <row r="29" spans="1:12" x14ac:dyDescent="0.25">
      <c r="A29" s="285">
        <v>25</v>
      </c>
      <c r="B29" s="277"/>
      <c r="C29" s="278"/>
      <c r="D29" s="279" t="str">
        <f>IF(OR($B29="",$B29="&lt;Vul in&gt;"),"",(SUMIF('5. Kosten uitvoering project'!$D$6:$D$251,B29,'5. Kosten uitvoering project'!$R$6:$R$251)))</f>
        <v/>
      </c>
      <c r="E29" s="280" t="str">
        <f>IF(OR($B29="",$B29="&lt;Vul in&gt;"),"",(SUMIF('5. Kosten uitvoering project'!$D$6:$D$251,B29,'5. Kosten uitvoering project'!$S$6:$S$251)))</f>
        <v/>
      </c>
      <c r="F29" s="281" t="str">
        <f t="shared" si="0"/>
        <v/>
      </c>
      <c r="G29" s="282" t="str">
        <f t="shared" si="1"/>
        <v/>
      </c>
      <c r="H29" s="283" t="str">
        <f t="shared" ca="1" si="2"/>
        <v/>
      </c>
      <c r="I29" s="280" t="str">
        <f t="shared" ca="1" si="2"/>
        <v/>
      </c>
      <c r="J29" s="284"/>
      <c r="K29" s="284"/>
      <c r="L29" s="290" t="str" cm="1">
        <f t="array" ref="L29">_xlfn.IFNA(_xlfn.IFS(AND(OR(D29=0,D29=""),J29&lt;&gt;0),"Geef ook in de begroting  de kosten aan die horen bij deze deelprestatie."),"")</f>
        <v/>
      </c>
    </row>
    <row r="30" spans="1:12" x14ac:dyDescent="0.25">
      <c r="A30" s="285">
        <v>26</v>
      </c>
      <c r="B30" s="277"/>
      <c r="C30" s="278"/>
      <c r="D30" s="279" t="str">
        <f>IF(OR($B30="",$B30="&lt;Vul in&gt;"),"",(SUMIF('5. Kosten uitvoering project'!$D$6:$D$251,B30,'5. Kosten uitvoering project'!$R$6:$R$251)))</f>
        <v/>
      </c>
      <c r="E30" s="280" t="str">
        <f>IF(OR($B30="",$B30="&lt;Vul in&gt;"),"",(SUMIF('5. Kosten uitvoering project'!$D$6:$D$251,B30,'5. Kosten uitvoering project'!$S$6:$S$251)))</f>
        <v/>
      </c>
      <c r="F30" s="281" t="str">
        <f t="shared" si="0"/>
        <v/>
      </c>
      <c r="G30" s="282" t="str">
        <f t="shared" si="1"/>
        <v/>
      </c>
      <c r="H30" s="283" t="str">
        <f t="shared" ca="1" si="2"/>
        <v/>
      </c>
      <c r="I30" s="280" t="str">
        <f t="shared" ca="1" si="2"/>
        <v/>
      </c>
      <c r="J30" s="284"/>
      <c r="K30" s="284"/>
      <c r="L30" s="290" t="str" cm="1">
        <f t="array" ref="L30">_xlfn.IFNA(_xlfn.IFS(AND(OR(D30=0,D30=""),J30&lt;&gt;0),"Geef ook in de begroting  de kosten aan die horen bij deze deelprestatie."),"")</f>
        <v/>
      </c>
    </row>
    <row r="31" spans="1:12" x14ac:dyDescent="0.25">
      <c r="A31" s="285">
        <v>27</v>
      </c>
      <c r="B31" s="277"/>
      <c r="C31" s="278"/>
      <c r="D31" s="279" t="str">
        <f>IF(OR($B31="",$B31="&lt;Vul in&gt;"),"",(SUMIF('5. Kosten uitvoering project'!$D$6:$D$251,B31,'5. Kosten uitvoering project'!$R$6:$R$251)))</f>
        <v/>
      </c>
      <c r="E31" s="280" t="str">
        <f>IF(OR($B31="",$B31="&lt;Vul in&gt;"),"",(SUMIF('5. Kosten uitvoering project'!$D$6:$D$251,B31,'5. Kosten uitvoering project'!$S$6:$S$251)))</f>
        <v/>
      </c>
      <c r="F31" s="281" t="str">
        <f t="shared" si="0"/>
        <v/>
      </c>
      <c r="G31" s="282" t="str">
        <f t="shared" si="1"/>
        <v/>
      </c>
      <c r="H31" s="283" t="str">
        <f t="shared" ca="1" si="2"/>
        <v/>
      </c>
      <c r="I31" s="280" t="str">
        <f t="shared" ca="1" si="2"/>
        <v/>
      </c>
      <c r="J31" s="284"/>
      <c r="K31" s="284"/>
      <c r="L31" s="290" t="str" cm="1">
        <f t="array" ref="L31">_xlfn.IFNA(_xlfn.IFS(AND(OR(D31=0,D31=""),J31&lt;&gt;0),"Geef ook in de begroting  de kosten aan die horen bij deze deelprestatie."),"")</f>
        <v/>
      </c>
    </row>
    <row r="32" spans="1:12" x14ac:dyDescent="0.25">
      <c r="A32" s="285">
        <v>28</v>
      </c>
      <c r="B32" s="277"/>
      <c r="C32" s="278"/>
      <c r="D32" s="279" t="str">
        <f>IF(OR($B32="",$B32="&lt;Vul in&gt;"),"",(SUMIF('5. Kosten uitvoering project'!$D$6:$D$251,B32,'5. Kosten uitvoering project'!$R$6:$R$251)))</f>
        <v/>
      </c>
      <c r="E32" s="280" t="str">
        <f>IF(OR($B32="",$B32="&lt;Vul in&gt;"),"",(SUMIF('5. Kosten uitvoering project'!$D$6:$D$251,B32,'5. Kosten uitvoering project'!$S$6:$S$251)))</f>
        <v/>
      </c>
      <c r="F32" s="281" t="str">
        <f t="shared" si="0"/>
        <v/>
      </c>
      <c r="G32" s="282" t="str">
        <f t="shared" si="1"/>
        <v/>
      </c>
      <c r="H32" s="283" t="str">
        <f t="shared" ca="1" si="2"/>
        <v/>
      </c>
      <c r="I32" s="280" t="str">
        <f t="shared" ca="1" si="2"/>
        <v/>
      </c>
      <c r="J32" s="284"/>
      <c r="K32" s="284"/>
      <c r="L32" s="290" t="str" cm="1">
        <f t="array" ref="L32">_xlfn.IFNA(_xlfn.IFS(AND(OR(D32=0,D32=""),J32&lt;&gt;0),"Geef ook in de begroting  de kosten aan die horen bij deze deelprestatie."),"")</f>
        <v/>
      </c>
    </row>
    <row r="33" spans="1:12" x14ac:dyDescent="0.25">
      <c r="A33" s="285">
        <v>29</v>
      </c>
      <c r="B33" s="277"/>
      <c r="C33" s="278"/>
      <c r="D33" s="279" t="str">
        <f>IF(OR($B33="",$B33="&lt;Vul in&gt;"),"",(SUMIF('5. Kosten uitvoering project'!$D$6:$D$251,B33,'5. Kosten uitvoering project'!$R$6:$R$251)))</f>
        <v/>
      </c>
      <c r="E33" s="280" t="str">
        <f>IF(OR($B33="",$B33="&lt;Vul in&gt;"),"",(SUMIF('5. Kosten uitvoering project'!$D$6:$D$251,B33,'5. Kosten uitvoering project'!$S$6:$S$251)))</f>
        <v/>
      </c>
      <c r="F33" s="281" t="str">
        <f t="shared" si="0"/>
        <v/>
      </c>
      <c r="G33" s="282" t="str">
        <f t="shared" si="1"/>
        <v/>
      </c>
      <c r="H33" s="283" t="str">
        <f t="shared" ca="1" si="2"/>
        <v/>
      </c>
      <c r="I33" s="280" t="str">
        <f t="shared" ca="1" si="2"/>
        <v/>
      </c>
      <c r="J33" s="284"/>
      <c r="K33" s="284"/>
      <c r="L33" s="290" t="str" cm="1">
        <f t="array" ref="L33">_xlfn.IFNA(_xlfn.IFS(AND(OR(D33=0,D33=""),J33&lt;&gt;0),"Geef ook in de begroting  de kosten aan die horen bij deze deelprestatie."),"")</f>
        <v/>
      </c>
    </row>
    <row r="34" spans="1:12" x14ac:dyDescent="0.25">
      <c r="A34" s="285">
        <v>30</v>
      </c>
      <c r="B34" s="277"/>
      <c r="C34" s="278"/>
      <c r="D34" s="279" t="str">
        <f>IF(OR($B34="",$B34="&lt;Vul in&gt;"),"",(SUMIF('5. Kosten uitvoering project'!$D$6:$D$251,B34,'5. Kosten uitvoering project'!$R$6:$R$251)))</f>
        <v/>
      </c>
      <c r="E34" s="280" t="str">
        <f>IF(OR($B34="",$B34="&lt;Vul in&gt;"),"",(SUMIF('5. Kosten uitvoering project'!$D$6:$D$251,B34,'5. Kosten uitvoering project'!$S$6:$S$251)))</f>
        <v/>
      </c>
      <c r="F34" s="281" t="str">
        <f t="shared" si="0"/>
        <v/>
      </c>
      <c r="G34" s="282" t="str">
        <f t="shared" si="1"/>
        <v/>
      </c>
      <c r="H34" s="283" t="str">
        <f t="shared" ca="1" si="2"/>
        <v/>
      </c>
      <c r="I34" s="280" t="str">
        <f t="shared" ca="1" si="2"/>
        <v/>
      </c>
      <c r="J34" s="284"/>
      <c r="K34" s="284"/>
      <c r="L34" s="290" t="str" cm="1">
        <f t="array" ref="L34">_xlfn.IFNA(_xlfn.IFS(AND(OR(D34=0,D34=""),J34&lt;&gt;0),"Geef ook in de begroting  de kosten aan die horen bij deze deelprestatie."),"")</f>
        <v/>
      </c>
    </row>
    <row r="35" spans="1:12" x14ac:dyDescent="0.25">
      <c r="A35" s="29"/>
      <c r="B35" s="33" t="s">
        <v>41</v>
      </c>
      <c r="C35" s="34"/>
      <c r="D35" s="9">
        <f t="shared" ref="D35:I35" si="3">SUM(D5:D34)</f>
        <v>0</v>
      </c>
      <c r="E35" s="9">
        <f t="shared" si="3"/>
        <v>0</v>
      </c>
      <c r="F35" s="13">
        <f t="shared" si="3"/>
        <v>0</v>
      </c>
      <c r="G35" s="13">
        <f t="shared" si="3"/>
        <v>0</v>
      </c>
      <c r="H35" s="9">
        <f t="shared" ca="1" si="3"/>
        <v>0</v>
      </c>
      <c r="I35" s="9">
        <f t="shared" ca="1" si="3"/>
        <v>0</v>
      </c>
      <c r="J35" s="9"/>
      <c r="K35" s="9"/>
      <c r="L35" s="9"/>
    </row>
    <row r="36" spans="1:12" ht="15" customHeight="1" x14ac:dyDescent="0.25">
      <c r="A36" s="30"/>
      <c r="B36" s="60" t="str">
        <f ca="1">IF(D36&lt;&gt;"","Kosten nog toe te kennen aan een projectdeelnemer","")</f>
        <v/>
      </c>
      <c r="C36" s="34"/>
      <c r="D36" s="9" t="str">
        <f ca="1">IF(ROUND(D38-D35-SUM(D37),2)&lt;&gt;0,D38-D35-SUM(D37),"")</f>
        <v/>
      </c>
      <c r="E36" s="9" t="str">
        <f ca="1">IF(ROUND(E38-E35-SUM(E37),2)&lt;&gt;0,E38-E35-SUM(E37),"")</f>
        <v/>
      </c>
      <c r="F36" s="10"/>
      <c r="G36" s="9"/>
      <c r="H36" s="9"/>
      <c r="I36" s="9"/>
      <c r="J36" s="9"/>
      <c r="K36" s="9"/>
      <c r="L36" s="9"/>
    </row>
    <row r="37" spans="1:12" ht="15" customHeight="1" x14ac:dyDescent="0.25">
      <c r="A37" s="30"/>
      <c r="B37" s="33" t="str">
        <f>IF(OR(D37&lt;&gt;"",E37&lt;&gt;""),"Forfait op basis van opgegeven kosten","")</f>
        <v/>
      </c>
      <c r="C37" s="34"/>
      <c r="D37" s="9" t="str">
        <f>IF(Forfait_Aanvraag&lt;&gt;0,Forfait_Aanvraag,"")</f>
        <v/>
      </c>
      <c r="E37" s="9" t="str">
        <f>IF(Beoord_Forfait_Aanvraag&lt;&gt;0,Beoord_Forfait_Aanvraag,"")</f>
        <v/>
      </c>
      <c r="F37" s="10"/>
      <c r="G37" s="9"/>
      <c r="H37" s="9"/>
      <c r="I37" s="9"/>
      <c r="J37" s="9"/>
      <c r="K37" s="9"/>
      <c r="L37" s="9"/>
    </row>
    <row r="38" spans="1:12" ht="15" customHeight="1" x14ac:dyDescent="0.25">
      <c r="A38" s="31"/>
      <c r="B38" s="33" t="s">
        <v>79</v>
      </c>
      <c r="C38" s="34"/>
      <c r="D38" s="9">
        <f ca="1">Totaal_Project</f>
        <v>0</v>
      </c>
      <c r="E38" s="9">
        <f ca="1">Beoord_Totaal_Project</f>
        <v>0</v>
      </c>
      <c r="F38" s="8"/>
      <c r="G38" s="8"/>
      <c r="H38" s="8"/>
      <c r="I38" s="8"/>
      <c r="J38" s="8"/>
      <c r="K38" s="8"/>
      <c r="L38" s="8"/>
    </row>
    <row r="39" spans="1:12" ht="3" customHeight="1" x14ac:dyDescent="0.25">
      <c r="A39" s="31"/>
      <c r="B39" s="33"/>
      <c r="C39" s="34"/>
      <c r="D39" s="9"/>
      <c r="E39" s="9"/>
      <c r="F39" s="8"/>
      <c r="G39" s="8"/>
      <c r="H39" s="8"/>
      <c r="I39" s="8"/>
      <c r="J39" s="8"/>
      <c r="K39" s="8"/>
      <c r="L39" s="8"/>
    </row>
    <row r="40" spans="1:12" ht="15" customHeight="1" x14ac:dyDescent="0.25">
      <c r="A40" s="31"/>
      <c r="B40" s="33" t="s">
        <v>32</v>
      </c>
      <c r="C40" s="34"/>
      <c r="D40" s="9"/>
      <c r="E40" s="9"/>
      <c r="F40" s="8"/>
      <c r="G40" s="8"/>
      <c r="H40" s="8"/>
      <c r="I40" s="8"/>
      <c r="J40" s="9">
        <f>ROUND(SUM(J5:J34),2)</f>
        <v>0</v>
      </c>
      <c r="K40" s="9">
        <f>ROUND(SUM(K5:K34),2)</f>
        <v>0</v>
      </c>
      <c r="L40" s="9"/>
    </row>
    <row r="41" spans="1:12" x14ac:dyDescent="0.25">
      <c r="A41" s="31"/>
      <c r="B41" s="33" t="str">
        <f ca="1">IF(OR(J41&lt;&gt;"",K41&lt;&gt;""),"Subsidie nog toe te kennen aan een deelprestatie","")</f>
        <v/>
      </c>
      <c r="C41" s="34"/>
      <c r="D41" s="9"/>
      <c r="E41" s="9"/>
      <c r="F41" s="8"/>
      <c r="G41" s="8"/>
      <c r="H41" s="8"/>
      <c r="I41" s="8"/>
      <c r="J41" s="9" t="str">
        <f ca="1">IF(ROUND(J42-J40,2)&lt;&gt;0,ROUND(J42-J40,2),"")</f>
        <v/>
      </c>
      <c r="K41" s="9" t="str">
        <f ca="1">IF(ROUND(K42-K40,2)&lt;&gt;0,ROUND(K42-K40,2),"")</f>
        <v/>
      </c>
      <c r="L41" s="9"/>
    </row>
    <row r="42" spans="1:12" ht="15" customHeight="1" x14ac:dyDescent="0.25">
      <c r="A42" s="31"/>
      <c r="B42" s="33" t="str">
        <f>IF(E35&gt;0,"Subsidiebedrag op basis van beoordeelde kosten","Subsidiebedrag op basis van opgegeven kosten")</f>
        <v>Subsidiebedrag op basis van opgegeven kosten</v>
      </c>
      <c r="C42" s="34"/>
      <c r="D42" s="9"/>
      <c r="E42" s="9"/>
      <c r="F42" s="8"/>
      <c r="G42" s="8"/>
      <c r="H42" s="247" t="str">
        <f ca="1">IFERROR(ROUND(J42/SUM(H5:H34),2),"")</f>
        <v/>
      </c>
      <c r="I42" s="13" t="str">
        <f ca="1">IFERROR(ROUND(K42/SUM(I5:I34),2),"")</f>
        <v/>
      </c>
      <c r="J42" s="9">
        <f ca="1">IF(AND(Subsidie_Aanvraag_Min&lt;Subsidie_Aanvraag,Subsidie_Aanvraag_Min&lt;&gt;"",Subsidie_Aanvraag_Min&lt;&gt;0),Subsidie_Aanvraag_Min,Subsidie_Aanvraag)</f>
        <v>0</v>
      </c>
      <c r="K42" s="9">
        <f ca="1">IF(AND(Beoord_Subsidie_Aanvraag_Min&lt;Beoord_Subsidie_Aanvraag,Beoord_Subsidie_Aanvraag_Min&lt;&gt;"",Beoord_Subsidie_Aanvraag_Min&lt;&gt;0),Beoord_Subsidie_Aanvraag_Min,Beoord_Subsidie_Aanvraag)</f>
        <v>0</v>
      </c>
      <c r="L42" s="9"/>
    </row>
  </sheetData>
  <sheetProtection algorithmName="SHA-512" hashValue="4f6Iz4QZ/aQuBw0XvqWcQGtTykD4/v256fbN3aPyflHdeG0MJxHacWKNAIfVrEu61SArhE0TB9HzS9c/HlMzPA==" saltValue="v+7PpQN4kLNwvE4NSHdQvw==" spinCount="100000" sheet="1" objects="1" scenarios="1"/>
  <mergeCells count="5">
    <mergeCell ref="D3:E3"/>
    <mergeCell ref="F3:G3"/>
    <mergeCell ref="J3:K3"/>
    <mergeCell ref="A3:C3"/>
    <mergeCell ref="H3:I3"/>
  </mergeCells>
  <phoneticPr fontId="4" type="noConversion"/>
  <conditionalFormatting sqref="B5:B34">
    <cfRule type="cellIs" dxfId="124" priority="6" operator="equal">
      <formula>""</formula>
    </cfRule>
  </conditionalFormatting>
  <conditionalFormatting sqref="B35 G36:I37">
    <cfRule type="expression" dxfId="123" priority="2">
      <formula>$D$36&lt;&gt;""</formula>
    </cfRule>
  </conditionalFormatting>
  <conditionalFormatting sqref="B40:I41">
    <cfRule type="expression" dxfId="122" priority="9">
      <formula>#REF!&lt;&gt;#REF!</formula>
    </cfRule>
  </conditionalFormatting>
  <conditionalFormatting sqref="D35:E35">
    <cfRule type="expression" dxfId="121" priority="17">
      <formula>$D$36&lt;&gt;""</formula>
    </cfRule>
  </conditionalFormatting>
  <conditionalFormatting sqref="D36:E36">
    <cfRule type="expression" dxfId="120" priority="4">
      <formula>$D$35&lt;&gt;$D$38</formula>
    </cfRule>
  </conditionalFormatting>
  <conditionalFormatting sqref="H35:I35">
    <cfRule type="expression" dxfId="119" priority="1">
      <formula>$D$36&lt;&gt;""</formula>
    </cfRule>
  </conditionalFormatting>
  <conditionalFormatting sqref="L40 J41:L41">
    <cfRule type="expression" dxfId="118" priority="7">
      <formula>J$40&lt;&gt;J$42</formula>
    </cfRule>
  </conditionalFormatting>
  <dataValidations count="3">
    <dataValidation type="decimal" operator="greaterThanOrEqual" allowBlank="1" showInputMessage="1" showErrorMessage="1" sqref="J5:K34" xr:uid="{26C8ED8A-E373-4056-B9B0-55DB835EF0F0}">
      <formula1>0</formula1>
    </dataValidation>
    <dataValidation type="textLength" operator="lessThanOrEqual" allowBlank="1" showInputMessage="1" showErrorMessage="1" errorTitle="Tekstveld limiet" error="Maximaal 120 tekens toegestaan" sqref="B5:B34" xr:uid="{4C1CC2ED-B700-4801-97F1-AD61540141DA}">
      <formula1>120</formula1>
    </dataValidation>
    <dataValidation type="textLength" operator="lessThanOrEqual" allowBlank="1" showInputMessage="1" showErrorMessage="1" errorTitle="Tekstveld limiet" error="Maximaal 250 tekens toegestaan" sqref="L5:L34 C5:C34" xr:uid="{4AC8A1AA-096A-4F32-A0E8-B9F1A7017E40}">
      <formula1>250</formula1>
    </dataValidation>
  </dataValidations>
  <pageMargins left="0.70866141732283472" right="0.70866141732283472" top="0.74803149606299213" bottom="0.74803149606299213" header="0.31496062992125984" footer="0.31496062992125984"/>
  <pageSetup paperSize="9" scale="74" orientation="landscape" r:id="rId1"/>
  <headerFooter>
    <oddFooter>&amp;LVersie: september 2023&amp;C&amp;A&amp;R&amp;P van &amp;N</oddFooter>
  </headerFooter>
  <colBreaks count="1" manualBreakCount="1">
    <brk id="6" max="3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72725-3B2A-4CBE-AAF2-15675778931C}">
  <sheetPr codeName="Blad3">
    <tabColor theme="8" tint="0.79998168889431442"/>
  </sheetPr>
  <dimension ref="A1:Y57"/>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11.28515625" style="36" bestFit="1" customWidth="1"/>
    <col min="2" max="2" width="15.5703125" style="36" customWidth="1"/>
    <col min="3" max="3" width="29.7109375" style="35" customWidth="1"/>
    <col min="4" max="4" width="14.5703125" style="35" customWidth="1"/>
    <col min="5" max="5" width="15.42578125" style="35" bestFit="1" customWidth="1"/>
    <col min="6" max="7" width="18.7109375" style="35" customWidth="1"/>
    <col min="8" max="8" width="15.28515625" style="35" bestFit="1" customWidth="1"/>
    <col min="9" max="9" width="16" style="35" customWidth="1"/>
    <col min="10" max="10" width="11" style="35" bestFit="1" customWidth="1"/>
    <col min="11" max="11" width="11.42578125" style="35" hidden="1" customWidth="1"/>
    <col min="12" max="13" width="15.42578125" style="35" hidden="1" customWidth="1"/>
    <col min="14" max="14" width="18.140625" style="35" hidden="1" customWidth="1"/>
    <col min="15" max="15" width="18.42578125" style="35" hidden="1" customWidth="1"/>
    <col min="16" max="16" width="15.7109375" style="35" hidden="1" customWidth="1"/>
    <col min="17" max="17" width="16.42578125" style="35" hidden="1" customWidth="1"/>
    <col min="18" max="18" width="9.85546875" style="35" hidden="1" customWidth="1"/>
    <col min="19" max="19" width="12" style="35" bestFit="1" customWidth="1"/>
    <col min="20" max="20" width="9.7109375" style="35" bestFit="1" customWidth="1"/>
    <col min="21" max="21" width="15.28515625" style="35" customWidth="1"/>
    <col min="22" max="22" width="11.140625" style="35" bestFit="1" customWidth="1"/>
    <col min="23" max="23" width="11.42578125" style="35" hidden="1" customWidth="1"/>
    <col min="24" max="24" width="55.140625" style="35" customWidth="1"/>
    <col min="25" max="25" width="61.28515625" hidden="1" customWidth="1"/>
    <col min="26" max="27" width="7.7109375" style="35" customWidth="1"/>
    <col min="28" max="16384" width="9.140625" style="35"/>
  </cols>
  <sheetData>
    <row r="1" spans="1:25" s="25" customFormat="1" ht="15" customHeight="1" x14ac:dyDescent="0.25">
      <c r="A1" s="11"/>
      <c r="B1" s="8" t="s">
        <v>55</v>
      </c>
      <c r="C1" s="201"/>
      <c r="D1" s="8"/>
      <c r="E1" s="8"/>
      <c r="F1" s="8"/>
      <c r="G1" s="14"/>
      <c r="H1" s="8"/>
      <c r="I1" s="8"/>
      <c r="J1" s="8"/>
      <c r="K1" s="11"/>
      <c r="L1" s="14"/>
      <c r="M1" s="14"/>
      <c r="N1" s="14"/>
      <c r="O1" s="14"/>
      <c r="P1" s="8"/>
      <c r="Q1" s="8"/>
      <c r="R1" s="8"/>
      <c r="S1" s="8"/>
      <c r="T1" s="8"/>
      <c r="U1" s="8"/>
      <c r="V1" s="8"/>
      <c r="W1" s="8"/>
      <c r="X1" s="8"/>
      <c r="Y1" s="8"/>
    </row>
    <row r="2" spans="1:25" s="25" customFormat="1" ht="15" customHeight="1" x14ac:dyDescent="0.25">
      <c r="A2" s="120"/>
      <c r="B2" s="121" t="s">
        <v>20</v>
      </c>
      <c r="C2" s="200" t="str">
        <f>IF(OR('1. Aanvraaggegevens'!C8="",'1. Aanvraaggegevens'!C8=0),"Kies een berekeningsmethode op tabblad '1. Aanvraaggegevens'",'1. Aanvraaggegevens'!C8)</f>
        <v>Kies een berekeningsmethode op tabblad '1. Aanvraaggegevens'</v>
      </c>
      <c r="D2" s="121"/>
      <c r="E2" s="121"/>
      <c r="F2" s="121"/>
      <c r="G2" s="122"/>
      <c r="H2" s="123" t="str">
        <f>IF(C2="Vereenvoudigde kostenoptie voor arbeidskosten","--&gt;U heeft gekozen voor een forfait voor arbeidskosten. U hoeft daarom geen loonkosten op te geven.","")</f>
        <v/>
      </c>
      <c r="I2" s="123"/>
      <c r="J2" s="123"/>
      <c r="K2" s="120"/>
      <c r="L2" s="122"/>
      <c r="M2" s="122"/>
      <c r="N2" s="122"/>
      <c r="O2" s="122"/>
      <c r="P2" s="123" t="str">
        <f>IF(G2="Vereenvoudigde kostenoptie voor arbeidskosten","--&gt;U heeft gekozen voor een forfait voor arbeidskosten. U hoeft daarom geen loonkosten op te geven.","")</f>
        <v/>
      </c>
      <c r="Q2" s="123"/>
      <c r="R2" s="123"/>
      <c r="S2" s="121"/>
      <c r="T2" s="121"/>
      <c r="U2" s="121"/>
      <c r="V2" s="121"/>
      <c r="W2" s="121"/>
      <c r="X2" s="121"/>
      <c r="Y2" s="121"/>
    </row>
    <row r="3" spans="1:25" s="25" customFormat="1" ht="15" customHeight="1" x14ac:dyDescent="0.25">
      <c r="A3" s="72"/>
      <c r="B3" s="134"/>
      <c r="C3" s="134"/>
      <c r="D3" s="348" t="s">
        <v>116</v>
      </c>
      <c r="E3" s="349"/>
      <c r="F3" s="349"/>
      <c r="G3" s="349"/>
      <c r="H3" s="349"/>
      <c r="I3" s="349"/>
      <c r="J3" s="350"/>
      <c r="K3" s="351" t="s">
        <v>130</v>
      </c>
      <c r="L3" s="352"/>
      <c r="M3" s="352"/>
      <c r="N3" s="352"/>
      <c r="O3" s="352"/>
      <c r="P3" s="352"/>
      <c r="Q3" s="352"/>
      <c r="R3" s="353"/>
      <c r="S3" s="170"/>
      <c r="T3" s="134"/>
      <c r="U3" s="134"/>
      <c r="V3" s="134"/>
      <c r="W3" s="196"/>
      <c r="X3" s="169"/>
      <c r="Y3" s="197"/>
    </row>
    <row r="4" spans="1:25" s="27" customFormat="1" ht="60" x14ac:dyDescent="0.25">
      <c r="A4" s="73" t="s">
        <v>29</v>
      </c>
      <c r="B4" s="73" t="s">
        <v>36</v>
      </c>
      <c r="C4" s="124" t="s">
        <v>12</v>
      </c>
      <c r="D4" s="130" t="s">
        <v>34</v>
      </c>
      <c r="E4" s="131" t="s">
        <v>78</v>
      </c>
      <c r="F4" s="131" t="s">
        <v>33</v>
      </c>
      <c r="G4" s="132" t="s">
        <v>26</v>
      </c>
      <c r="H4" s="132" t="s">
        <v>13</v>
      </c>
      <c r="I4" s="132" t="s">
        <v>14</v>
      </c>
      <c r="J4" s="133" t="s">
        <v>37</v>
      </c>
      <c r="K4" s="130" t="s">
        <v>131</v>
      </c>
      <c r="L4" s="131" t="s">
        <v>34</v>
      </c>
      <c r="M4" s="131" t="s">
        <v>78</v>
      </c>
      <c r="N4" s="131" t="s">
        <v>33</v>
      </c>
      <c r="O4" s="132" t="s">
        <v>26</v>
      </c>
      <c r="P4" s="132" t="s">
        <v>13</v>
      </c>
      <c r="Q4" s="132" t="s">
        <v>14</v>
      </c>
      <c r="R4" s="133" t="s">
        <v>37</v>
      </c>
      <c r="S4" s="167" t="s">
        <v>204</v>
      </c>
      <c r="T4" s="126" t="s">
        <v>118</v>
      </c>
      <c r="U4" s="73" t="s">
        <v>120</v>
      </c>
      <c r="V4" s="73" t="s">
        <v>132</v>
      </c>
      <c r="W4" s="168" t="s">
        <v>133</v>
      </c>
      <c r="X4" s="125" t="s">
        <v>184</v>
      </c>
      <c r="Y4" s="73" t="s">
        <v>174</v>
      </c>
    </row>
    <row r="5" spans="1:25" x14ac:dyDescent="0.2">
      <c r="A5" s="300" t="str">
        <f>IF(OR($B5="Ja",$B5="Nee"),MAX($A$4:A4)+1,"")</f>
        <v/>
      </c>
      <c r="B5" s="301" t="s">
        <v>35</v>
      </c>
      <c r="C5" s="302"/>
      <c r="D5" s="303"/>
      <c r="E5" s="304"/>
      <c r="F5" s="305"/>
      <c r="G5" s="306"/>
      <c r="H5" s="307">
        <f>SUM(F5*12,G5)</f>
        <v>0</v>
      </c>
      <c r="I5" s="308">
        <f>1720*E5/40</f>
        <v>0</v>
      </c>
      <c r="J5" s="309">
        <f t="shared" ref="J5:J36" si="0">IF($B5="nee",IFERROR(ROUND(H5*(1+$U5)/I5,2),0),0)</f>
        <v>0</v>
      </c>
      <c r="K5" s="310"/>
      <c r="L5" s="306"/>
      <c r="M5" s="311"/>
      <c r="N5" s="306"/>
      <c r="O5" s="306"/>
      <c r="P5" s="307">
        <f>SUM(N5*12,O5)</f>
        <v>0</v>
      </c>
      <c r="Q5" s="308">
        <f t="shared" ref="Q5:Q36" si="1">1720*M5/40</f>
        <v>0</v>
      </c>
      <c r="R5" s="309">
        <f t="shared" ref="R5:R36" si="2">IF($B5="nee",IFERROR(ROUND(P5*(1+$U5)/Q5,2),0),0)</f>
        <v>0</v>
      </c>
      <c r="S5" s="312" t="s">
        <v>119</v>
      </c>
      <c r="T5" s="313" t="str">
        <f t="shared" ref="T5:T36" si="3">IF(Methode_Keuze&lt;&gt;"",IF($C$2="Vereenvoudigde kostenoptie voor overige kosten","nee","ja"),"ja")</f>
        <v>ja</v>
      </c>
      <c r="U5" s="314">
        <f>IF(T5="ja",0.442*(1.15)+0.15,0.442)</f>
        <v>0.6583</v>
      </c>
      <c r="V5" s="315">
        <f>IF(B5="Ja",D5,J5)</f>
        <v>0</v>
      </c>
      <c r="W5" s="309" t="str">
        <f>IF(B5="Ja",IF(K5="JA",D5,L5),IF(B5="Nee",IF(K5="JA",J5,R5),""))</f>
        <v/>
      </c>
      <c r="X5" s="316"/>
      <c r="Y5" s="317"/>
    </row>
    <row r="6" spans="1:25" x14ac:dyDescent="0.2">
      <c r="A6" s="300" t="str">
        <f>IF(B6&lt;&gt;"&lt;Selecteer&gt;",MAX($A$4:A5)+1,"")</f>
        <v/>
      </c>
      <c r="B6" s="301" t="s">
        <v>35</v>
      </c>
      <c r="C6" s="302"/>
      <c r="D6" s="303"/>
      <c r="E6" s="304"/>
      <c r="F6" s="305"/>
      <c r="G6" s="306"/>
      <c r="H6" s="307">
        <f t="shared" ref="H6:H54" si="4">SUM(F6*12,G6)</f>
        <v>0</v>
      </c>
      <c r="I6" s="308">
        <f t="shared" ref="I6:I54" si="5">1720*E6/40</f>
        <v>0</v>
      </c>
      <c r="J6" s="309">
        <f t="shared" si="0"/>
        <v>0</v>
      </c>
      <c r="K6" s="310"/>
      <c r="L6" s="306"/>
      <c r="M6" s="311"/>
      <c r="N6" s="306"/>
      <c r="O6" s="306"/>
      <c r="P6" s="307">
        <f t="shared" ref="P6:P54" si="6">SUM(N6*12,O6)</f>
        <v>0</v>
      </c>
      <c r="Q6" s="308">
        <f t="shared" si="1"/>
        <v>0</v>
      </c>
      <c r="R6" s="309">
        <f t="shared" si="2"/>
        <v>0</v>
      </c>
      <c r="S6" s="312" t="s">
        <v>119</v>
      </c>
      <c r="T6" s="313" t="str">
        <f t="shared" si="3"/>
        <v>ja</v>
      </c>
      <c r="U6" s="314">
        <f t="shared" ref="U6:U54" si="7">IF(T6="ja",0.442*(1.15)+0.15,0.442)</f>
        <v>0.6583</v>
      </c>
      <c r="V6" s="315">
        <f t="shared" ref="V6:V54" si="8">IF(B6="Ja",D6,J6)</f>
        <v>0</v>
      </c>
      <c r="W6" s="309" t="str">
        <f t="shared" ref="W6:W54" si="9">IF(B6="Ja",IF(K6="JA",D6,L6),IF(B6="Nee",IF(K6="JA",J6,R6),""))</f>
        <v/>
      </c>
      <c r="X6" s="316"/>
      <c r="Y6" s="317"/>
    </row>
    <row r="7" spans="1:25" x14ac:dyDescent="0.2">
      <c r="A7" s="300" t="str">
        <f>IF(B7&lt;&gt;"&lt;Selecteer&gt;",MAX($A$4:A6)+1,"")</f>
        <v/>
      </c>
      <c r="B7" s="301" t="s">
        <v>35</v>
      </c>
      <c r="C7" s="302"/>
      <c r="D7" s="303"/>
      <c r="E7" s="304"/>
      <c r="F7" s="305"/>
      <c r="G7" s="306"/>
      <c r="H7" s="307">
        <f t="shared" si="4"/>
        <v>0</v>
      </c>
      <c r="I7" s="308">
        <f t="shared" si="5"/>
        <v>0</v>
      </c>
      <c r="J7" s="309">
        <f t="shared" si="0"/>
        <v>0</v>
      </c>
      <c r="K7" s="310"/>
      <c r="L7" s="306"/>
      <c r="M7" s="311"/>
      <c r="N7" s="306"/>
      <c r="O7" s="306"/>
      <c r="P7" s="307">
        <f t="shared" si="6"/>
        <v>0</v>
      </c>
      <c r="Q7" s="308">
        <f t="shared" si="1"/>
        <v>0</v>
      </c>
      <c r="R7" s="309">
        <f t="shared" si="2"/>
        <v>0</v>
      </c>
      <c r="S7" s="312" t="s">
        <v>119</v>
      </c>
      <c r="T7" s="313" t="str">
        <f t="shared" si="3"/>
        <v>ja</v>
      </c>
      <c r="U7" s="314">
        <f t="shared" si="7"/>
        <v>0.6583</v>
      </c>
      <c r="V7" s="315">
        <f t="shared" si="8"/>
        <v>0</v>
      </c>
      <c r="W7" s="309" t="str">
        <f t="shared" si="9"/>
        <v/>
      </c>
      <c r="X7" s="316"/>
      <c r="Y7" s="317"/>
    </row>
    <row r="8" spans="1:25" x14ac:dyDescent="0.2">
      <c r="A8" s="300" t="str">
        <f>IF(B8&lt;&gt;"&lt;Selecteer&gt;",MAX($A$4:A7)+1,"")</f>
        <v/>
      </c>
      <c r="B8" s="301" t="s">
        <v>35</v>
      </c>
      <c r="C8" s="302"/>
      <c r="D8" s="303"/>
      <c r="E8" s="304"/>
      <c r="F8" s="305"/>
      <c r="G8" s="306"/>
      <c r="H8" s="307">
        <f t="shared" si="4"/>
        <v>0</v>
      </c>
      <c r="I8" s="308">
        <f t="shared" si="5"/>
        <v>0</v>
      </c>
      <c r="J8" s="309">
        <f t="shared" si="0"/>
        <v>0</v>
      </c>
      <c r="K8" s="310"/>
      <c r="L8" s="306"/>
      <c r="M8" s="311"/>
      <c r="N8" s="306"/>
      <c r="O8" s="306"/>
      <c r="P8" s="307">
        <f t="shared" si="6"/>
        <v>0</v>
      </c>
      <c r="Q8" s="308">
        <f t="shared" si="1"/>
        <v>0</v>
      </c>
      <c r="R8" s="309">
        <f t="shared" si="2"/>
        <v>0</v>
      </c>
      <c r="S8" s="312" t="s">
        <v>119</v>
      </c>
      <c r="T8" s="313" t="str">
        <f t="shared" si="3"/>
        <v>ja</v>
      </c>
      <c r="U8" s="314">
        <f t="shared" si="7"/>
        <v>0.6583</v>
      </c>
      <c r="V8" s="315">
        <f t="shared" si="8"/>
        <v>0</v>
      </c>
      <c r="W8" s="309" t="str">
        <f t="shared" si="9"/>
        <v/>
      </c>
      <c r="X8" s="316"/>
      <c r="Y8" s="317"/>
    </row>
    <row r="9" spans="1:25" x14ac:dyDescent="0.2">
      <c r="A9" s="300" t="str">
        <f>IF(B9&lt;&gt;"&lt;Selecteer&gt;",MAX($A$4:A8)+1,"")</f>
        <v/>
      </c>
      <c r="B9" s="301" t="s">
        <v>35</v>
      </c>
      <c r="C9" s="302"/>
      <c r="D9" s="303"/>
      <c r="E9" s="304"/>
      <c r="F9" s="305"/>
      <c r="G9" s="306"/>
      <c r="H9" s="307">
        <f t="shared" si="4"/>
        <v>0</v>
      </c>
      <c r="I9" s="308">
        <f t="shared" si="5"/>
        <v>0</v>
      </c>
      <c r="J9" s="309">
        <f t="shared" si="0"/>
        <v>0</v>
      </c>
      <c r="K9" s="310"/>
      <c r="L9" s="306"/>
      <c r="M9" s="311"/>
      <c r="N9" s="306"/>
      <c r="O9" s="306"/>
      <c r="P9" s="307">
        <f t="shared" si="6"/>
        <v>0</v>
      </c>
      <c r="Q9" s="308">
        <f t="shared" si="1"/>
        <v>0</v>
      </c>
      <c r="R9" s="309">
        <f t="shared" si="2"/>
        <v>0</v>
      </c>
      <c r="S9" s="312" t="s">
        <v>119</v>
      </c>
      <c r="T9" s="313" t="str">
        <f t="shared" si="3"/>
        <v>ja</v>
      </c>
      <c r="U9" s="314">
        <f t="shared" si="7"/>
        <v>0.6583</v>
      </c>
      <c r="V9" s="315">
        <f t="shared" si="8"/>
        <v>0</v>
      </c>
      <c r="W9" s="309" t="str">
        <f t="shared" si="9"/>
        <v/>
      </c>
      <c r="X9" s="316"/>
      <c r="Y9" s="317"/>
    </row>
    <row r="10" spans="1:25" x14ac:dyDescent="0.2">
      <c r="A10" s="300" t="str">
        <f>IF(B10&lt;&gt;"&lt;Selecteer&gt;",MAX($A$4:A9)+1,"")</f>
        <v/>
      </c>
      <c r="B10" s="301" t="s">
        <v>35</v>
      </c>
      <c r="C10" s="302"/>
      <c r="D10" s="303"/>
      <c r="E10" s="304"/>
      <c r="F10" s="305"/>
      <c r="G10" s="306"/>
      <c r="H10" s="307">
        <f t="shared" si="4"/>
        <v>0</v>
      </c>
      <c r="I10" s="308">
        <f t="shared" si="5"/>
        <v>0</v>
      </c>
      <c r="J10" s="309">
        <f t="shared" si="0"/>
        <v>0</v>
      </c>
      <c r="K10" s="310"/>
      <c r="L10" s="306"/>
      <c r="M10" s="311"/>
      <c r="N10" s="306"/>
      <c r="O10" s="306"/>
      <c r="P10" s="307">
        <f t="shared" si="6"/>
        <v>0</v>
      </c>
      <c r="Q10" s="308">
        <f t="shared" si="1"/>
        <v>0</v>
      </c>
      <c r="R10" s="309">
        <f t="shared" si="2"/>
        <v>0</v>
      </c>
      <c r="S10" s="312" t="s">
        <v>119</v>
      </c>
      <c r="T10" s="313" t="str">
        <f t="shared" si="3"/>
        <v>ja</v>
      </c>
      <c r="U10" s="314">
        <f t="shared" si="7"/>
        <v>0.6583</v>
      </c>
      <c r="V10" s="315">
        <f t="shared" si="8"/>
        <v>0</v>
      </c>
      <c r="W10" s="309" t="str">
        <f t="shared" si="9"/>
        <v/>
      </c>
      <c r="X10" s="316"/>
      <c r="Y10" s="317"/>
    </row>
    <row r="11" spans="1:25" x14ac:dyDescent="0.2">
      <c r="A11" s="300" t="str">
        <f>IF(B11&lt;&gt;"&lt;Selecteer&gt;",MAX($A$4:A10)+1,"")</f>
        <v/>
      </c>
      <c r="B11" s="301" t="s">
        <v>35</v>
      </c>
      <c r="C11" s="302"/>
      <c r="D11" s="303"/>
      <c r="E11" s="304"/>
      <c r="F11" s="305"/>
      <c r="G11" s="306"/>
      <c r="H11" s="307">
        <f t="shared" si="4"/>
        <v>0</v>
      </c>
      <c r="I11" s="308">
        <f t="shared" si="5"/>
        <v>0</v>
      </c>
      <c r="J11" s="309">
        <f t="shared" si="0"/>
        <v>0</v>
      </c>
      <c r="K11" s="310"/>
      <c r="L11" s="306"/>
      <c r="M11" s="311"/>
      <c r="N11" s="306"/>
      <c r="O11" s="306"/>
      <c r="P11" s="307">
        <f t="shared" si="6"/>
        <v>0</v>
      </c>
      <c r="Q11" s="308">
        <f t="shared" si="1"/>
        <v>0</v>
      </c>
      <c r="R11" s="309">
        <f t="shared" si="2"/>
        <v>0</v>
      </c>
      <c r="S11" s="312" t="s">
        <v>119</v>
      </c>
      <c r="T11" s="313" t="str">
        <f t="shared" si="3"/>
        <v>ja</v>
      </c>
      <c r="U11" s="314">
        <f t="shared" si="7"/>
        <v>0.6583</v>
      </c>
      <c r="V11" s="315">
        <f t="shared" si="8"/>
        <v>0</v>
      </c>
      <c r="W11" s="309" t="str">
        <f t="shared" si="9"/>
        <v/>
      </c>
      <c r="X11" s="316"/>
      <c r="Y11" s="317"/>
    </row>
    <row r="12" spans="1:25" x14ac:dyDescent="0.2">
      <c r="A12" s="300" t="str">
        <f>IF(B12&lt;&gt;"&lt;Selecteer&gt;",MAX($A$4:A11)+1,"")</f>
        <v/>
      </c>
      <c r="B12" s="301" t="s">
        <v>35</v>
      </c>
      <c r="C12" s="302"/>
      <c r="D12" s="303"/>
      <c r="E12" s="304"/>
      <c r="F12" s="305"/>
      <c r="G12" s="306"/>
      <c r="H12" s="307">
        <f t="shared" si="4"/>
        <v>0</v>
      </c>
      <c r="I12" s="308">
        <f t="shared" si="5"/>
        <v>0</v>
      </c>
      <c r="J12" s="309">
        <f t="shared" si="0"/>
        <v>0</v>
      </c>
      <c r="K12" s="310"/>
      <c r="L12" s="306"/>
      <c r="M12" s="311"/>
      <c r="N12" s="306"/>
      <c r="O12" s="306"/>
      <c r="P12" s="307">
        <f t="shared" si="6"/>
        <v>0</v>
      </c>
      <c r="Q12" s="308">
        <f t="shared" si="1"/>
        <v>0</v>
      </c>
      <c r="R12" s="309">
        <f t="shared" si="2"/>
        <v>0</v>
      </c>
      <c r="S12" s="312" t="s">
        <v>119</v>
      </c>
      <c r="T12" s="313" t="str">
        <f t="shared" si="3"/>
        <v>ja</v>
      </c>
      <c r="U12" s="314">
        <f t="shared" si="7"/>
        <v>0.6583</v>
      </c>
      <c r="V12" s="315">
        <f t="shared" si="8"/>
        <v>0</v>
      </c>
      <c r="W12" s="309" t="str">
        <f t="shared" si="9"/>
        <v/>
      </c>
      <c r="X12" s="316"/>
      <c r="Y12" s="317"/>
    </row>
    <row r="13" spans="1:25" x14ac:dyDescent="0.2">
      <c r="A13" s="300" t="str">
        <f>IF(B13&lt;&gt;"&lt;Selecteer&gt;",MAX($A$4:A12)+1,"")</f>
        <v/>
      </c>
      <c r="B13" s="301" t="s">
        <v>35</v>
      </c>
      <c r="C13" s="302"/>
      <c r="D13" s="303"/>
      <c r="E13" s="304"/>
      <c r="F13" s="305"/>
      <c r="G13" s="306"/>
      <c r="H13" s="307">
        <f t="shared" si="4"/>
        <v>0</v>
      </c>
      <c r="I13" s="308">
        <f t="shared" si="5"/>
        <v>0</v>
      </c>
      <c r="J13" s="309">
        <f t="shared" si="0"/>
        <v>0</v>
      </c>
      <c r="K13" s="310"/>
      <c r="L13" s="306"/>
      <c r="M13" s="311"/>
      <c r="N13" s="306"/>
      <c r="O13" s="306"/>
      <c r="P13" s="307">
        <f t="shared" si="6"/>
        <v>0</v>
      </c>
      <c r="Q13" s="308">
        <f t="shared" si="1"/>
        <v>0</v>
      </c>
      <c r="R13" s="309">
        <f t="shared" si="2"/>
        <v>0</v>
      </c>
      <c r="S13" s="312" t="s">
        <v>119</v>
      </c>
      <c r="T13" s="313" t="str">
        <f t="shared" si="3"/>
        <v>ja</v>
      </c>
      <c r="U13" s="314">
        <f t="shared" si="7"/>
        <v>0.6583</v>
      </c>
      <c r="V13" s="315">
        <f t="shared" si="8"/>
        <v>0</v>
      </c>
      <c r="W13" s="309" t="str">
        <f t="shared" si="9"/>
        <v/>
      </c>
      <c r="X13" s="316"/>
      <c r="Y13" s="317"/>
    </row>
    <row r="14" spans="1:25" x14ac:dyDescent="0.2">
      <c r="A14" s="300" t="str">
        <f>IF(B14&lt;&gt;"&lt;Selecteer&gt;",MAX($A$4:A13)+1,"")</f>
        <v/>
      </c>
      <c r="B14" s="301" t="s">
        <v>35</v>
      </c>
      <c r="C14" s="302"/>
      <c r="D14" s="303"/>
      <c r="E14" s="304"/>
      <c r="F14" s="305"/>
      <c r="G14" s="306"/>
      <c r="H14" s="307">
        <f t="shared" si="4"/>
        <v>0</v>
      </c>
      <c r="I14" s="308">
        <f t="shared" si="5"/>
        <v>0</v>
      </c>
      <c r="J14" s="309">
        <f t="shared" si="0"/>
        <v>0</v>
      </c>
      <c r="K14" s="310"/>
      <c r="L14" s="306"/>
      <c r="M14" s="311"/>
      <c r="N14" s="306"/>
      <c r="O14" s="306"/>
      <c r="P14" s="307">
        <f t="shared" si="6"/>
        <v>0</v>
      </c>
      <c r="Q14" s="308">
        <f t="shared" si="1"/>
        <v>0</v>
      </c>
      <c r="R14" s="309">
        <f t="shared" si="2"/>
        <v>0</v>
      </c>
      <c r="S14" s="312" t="s">
        <v>119</v>
      </c>
      <c r="T14" s="313" t="str">
        <f t="shared" si="3"/>
        <v>ja</v>
      </c>
      <c r="U14" s="314">
        <f t="shared" si="7"/>
        <v>0.6583</v>
      </c>
      <c r="V14" s="315">
        <f t="shared" si="8"/>
        <v>0</v>
      </c>
      <c r="W14" s="309" t="str">
        <f t="shared" si="9"/>
        <v/>
      </c>
      <c r="X14" s="316"/>
      <c r="Y14" s="317"/>
    </row>
    <row r="15" spans="1:25" x14ac:dyDescent="0.2">
      <c r="A15" s="300" t="str">
        <f>IF(B15&lt;&gt;"&lt;Selecteer&gt;",MAX($A$4:A14)+1,"")</f>
        <v/>
      </c>
      <c r="B15" s="301" t="s">
        <v>35</v>
      </c>
      <c r="C15" s="302"/>
      <c r="D15" s="303"/>
      <c r="E15" s="304"/>
      <c r="F15" s="305"/>
      <c r="G15" s="306"/>
      <c r="H15" s="307">
        <f t="shared" si="4"/>
        <v>0</v>
      </c>
      <c r="I15" s="308">
        <f t="shared" si="5"/>
        <v>0</v>
      </c>
      <c r="J15" s="309">
        <f t="shared" si="0"/>
        <v>0</v>
      </c>
      <c r="K15" s="310"/>
      <c r="L15" s="306"/>
      <c r="M15" s="311"/>
      <c r="N15" s="306"/>
      <c r="O15" s="306"/>
      <c r="P15" s="307">
        <f t="shared" si="6"/>
        <v>0</v>
      </c>
      <c r="Q15" s="308">
        <f t="shared" si="1"/>
        <v>0</v>
      </c>
      <c r="R15" s="309">
        <f t="shared" si="2"/>
        <v>0</v>
      </c>
      <c r="S15" s="312" t="s">
        <v>119</v>
      </c>
      <c r="T15" s="313" t="str">
        <f t="shared" si="3"/>
        <v>ja</v>
      </c>
      <c r="U15" s="314">
        <f t="shared" si="7"/>
        <v>0.6583</v>
      </c>
      <c r="V15" s="315">
        <f t="shared" si="8"/>
        <v>0</v>
      </c>
      <c r="W15" s="309" t="str">
        <f t="shared" si="9"/>
        <v/>
      </c>
      <c r="X15" s="316"/>
      <c r="Y15" s="317"/>
    </row>
    <row r="16" spans="1:25" x14ac:dyDescent="0.2">
      <c r="A16" s="300" t="str">
        <f>IF(B16&lt;&gt;"&lt;Selecteer&gt;",MAX($A$4:A15)+1,"")</f>
        <v/>
      </c>
      <c r="B16" s="301" t="s">
        <v>35</v>
      </c>
      <c r="C16" s="302"/>
      <c r="D16" s="303"/>
      <c r="E16" s="304"/>
      <c r="F16" s="305"/>
      <c r="G16" s="306"/>
      <c r="H16" s="307">
        <f t="shared" si="4"/>
        <v>0</v>
      </c>
      <c r="I16" s="308">
        <f t="shared" si="5"/>
        <v>0</v>
      </c>
      <c r="J16" s="309">
        <f t="shared" si="0"/>
        <v>0</v>
      </c>
      <c r="K16" s="310"/>
      <c r="L16" s="306"/>
      <c r="M16" s="311"/>
      <c r="N16" s="306"/>
      <c r="O16" s="306"/>
      <c r="P16" s="307">
        <f t="shared" si="6"/>
        <v>0</v>
      </c>
      <c r="Q16" s="308">
        <f t="shared" si="1"/>
        <v>0</v>
      </c>
      <c r="R16" s="309">
        <f t="shared" si="2"/>
        <v>0</v>
      </c>
      <c r="S16" s="312" t="s">
        <v>119</v>
      </c>
      <c r="T16" s="313" t="str">
        <f t="shared" si="3"/>
        <v>ja</v>
      </c>
      <c r="U16" s="314">
        <f t="shared" si="7"/>
        <v>0.6583</v>
      </c>
      <c r="V16" s="315">
        <f t="shared" si="8"/>
        <v>0</v>
      </c>
      <c r="W16" s="309" t="str">
        <f t="shared" si="9"/>
        <v/>
      </c>
      <c r="X16" s="316"/>
      <c r="Y16" s="317"/>
    </row>
    <row r="17" spans="1:25" x14ac:dyDescent="0.2">
      <c r="A17" s="300" t="str">
        <f>IF(B17&lt;&gt;"&lt;Selecteer&gt;",MAX($A$4:A16)+1,"")</f>
        <v/>
      </c>
      <c r="B17" s="301" t="s">
        <v>35</v>
      </c>
      <c r="C17" s="302"/>
      <c r="D17" s="303"/>
      <c r="E17" s="304"/>
      <c r="F17" s="305"/>
      <c r="G17" s="306"/>
      <c r="H17" s="307">
        <f t="shared" si="4"/>
        <v>0</v>
      </c>
      <c r="I17" s="308">
        <f t="shared" si="5"/>
        <v>0</v>
      </c>
      <c r="J17" s="309">
        <f t="shared" si="0"/>
        <v>0</v>
      </c>
      <c r="K17" s="310"/>
      <c r="L17" s="306"/>
      <c r="M17" s="311"/>
      <c r="N17" s="306"/>
      <c r="O17" s="306"/>
      <c r="P17" s="307">
        <f t="shared" si="6"/>
        <v>0</v>
      </c>
      <c r="Q17" s="308">
        <f t="shared" si="1"/>
        <v>0</v>
      </c>
      <c r="R17" s="309">
        <f t="shared" si="2"/>
        <v>0</v>
      </c>
      <c r="S17" s="312" t="s">
        <v>119</v>
      </c>
      <c r="T17" s="313" t="str">
        <f t="shared" si="3"/>
        <v>ja</v>
      </c>
      <c r="U17" s="314">
        <f t="shared" si="7"/>
        <v>0.6583</v>
      </c>
      <c r="V17" s="315">
        <f t="shared" si="8"/>
        <v>0</v>
      </c>
      <c r="W17" s="309" t="str">
        <f t="shared" si="9"/>
        <v/>
      </c>
      <c r="X17" s="316"/>
      <c r="Y17" s="317"/>
    </row>
    <row r="18" spans="1:25" x14ac:dyDescent="0.2">
      <c r="A18" s="300" t="str">
        <f>IF(B18&lt;&gt;"&lt;Selecteer&gt;",MAX($A$4:A17)+1,"")</f>
        <v/>
      </c>
      <c r="B18" s="301" t="s">
        <v>35</v>
      </c>
      <c r="C18" s="302"/>
      <c r="D18" s="303"/>
      <c r="E18" s="304"/>
      <c r="F18" s="305"/>
      <c r="G18" s="306"/>
      <c r="H18" s="307">
        <f t="shared" si="4"/>
        <v>0</v>
      </c>
      <c r="I18" s="308">
        <f t="shared" si="5"/>
        <v>0</v>
      </c>
      <c r="J18" s="309">
        <f t="shared" si="0"/>
        <v>0</v>
      </c>
      <c r="K18" s="310"/>
      <c r="L18" s="306"/>
      <c r="M18" s="311"/>
      <c r="N18" s="306"/>
      <c r="O18" s="306"/>
      <c r="P18" s="307">
        <f t="shared" si="6"/>
        <v>0</v>
      </c>
      <c r="Q18" s="308">
        <f t="shared" si="1"/>
        <v>0</v>
      </c>
      <c r="R18" s="309">
        <f t="shared" si="2"/>
        <v>0</v>
      </c>
      <c r="S18" s="312" t="s">
        <v>119</v>
      </c>
      <c r="T18" s="313" t="str">
        <f t="shared" si="3"/>
        <v>ja</v>
      </c>
      <c r="U18" s="314">
        <f t="shared" si="7"/>
        <v>0.6583</v>
      </c>
      <c r="V18" s="315">
        <f t="shared" si="8"/>
        <v>0</v>
      </c>
      <c r="W18" s="309" t="str">
        <f t="shared" si="9"/>
        <v/>
      </c>
      <c r="X18" s="316"/>
      <c r="Y18" s="317"/>
    </row>
    <row r="19" spans="1:25" x14ac:dyDescent="0.2">
      <c r="A19" s="300" t="str">
        <f>IF(B19&lt;&gt;"&lt;Selecteer&gt;",MAX($A$4:A18)+1,"")</f>
        <v/>
      </c>
      <c r="B19" s="301" t="s">
        <v>35</v>
      </c>
      <c r="C19" s="302"/>
      <c r="D19" s="303"/>
      <c r="E19" s="304"/>
      <c r="F19" s="305"/>
      <c r="G19" s="306"/>
      <c r="H19" s="307">
        <f t="shared" si="4"/>
        <v>0</v>
      </c>
      <c r="I19" s="308">
        <f t="shared" si="5"/>
        <v>0</v>
      </c>
      <c r="J19" s="309">
        <f t="shared" si="0"/>
        <v>0</v>
      </c>
      <c r="K19" s="310"/>
      <c r="L19" s="306"/>
      <c r="M19" s="311"/>
      <c r="N19" s="306"/>
      <c r="O19" s="306"/>
      <c r="P19" s="307">
        <f t="shared" si="6"/>
        <v>0</v>
      </c>
      <c r="Q19" s="308">
        <f t="shared" si="1"/>
        <v>0</v>
      </c>
      <c r="R19" s="309">
        <f t="shared" si="2"/>
        <v>0</v>
      </c>
      <c r="S19" s="312" t="s">
        <v>119</v>
      </c>
      <c r="T19" s="313" t="str">
        <f t="shared" si="3"/>
        <v>ja</v>
      </c>
      <c r="U19" s="314">
        <f t="shared" si="7"/>
        <v>0.6583</v>
      </c>
      <c r="V19" s="315">
        <f t="shared" si="8"/>
        <v>0</v>
      </c>
      <c r="W19" s="309" t="str">
        <f t="shared" si="9"/>
        <v/>
      </c>
      <c r="X19" s="316"/>
      <c r="Y19" s="317"/>
    </row>
    <row r="20" spans="1:25" x14ac:dyDescent="0.2">
      <c r="A20" s="300" t="str">
        <f>IF(B20&lt;&gt;"&lt;Selecteer&gt;",MAX($A$4:A19)+1,"")</f>
        <v/>
      </c>
      <c r="B20" s="301" t="s">
        <v>35</v>
      </c>
      <c r="C20" s="302"/>
      <c r="D20" s="303"/>
      <c r="E20" s="304"/>
      <c r="F20" s="305"/>
      <c r="G20" s="306"/>
      <c r="H20" s="307">
        <f t="shared" si="4"/>
        <v>0</v>
      </c>
      <c r="I20" s="308">
        <f t="shared" si="5"/>
        <v>0</v>
      </c>
      <c r="J20" s="309">
        <f t="shared" si="0"/>
        <v>0</v>
      </c>
      <c r="K20" s="310"/>
      <c r="L20" s="306"/>
      <c r="M20" s="311"/>
      <c r="N20" s="306"/>
      <c r="O20" s="306"/>
      <c r="P20" s="307">
        <f t="shared" si="6"/>
        <v>0</v>
      </c>
      <c r="Q20" s="308">
        <f t="shared" si="1"/>
        <v>0</v>
      </c>
      <c r="R20" s="309">
        <f t="shared" si="2"/>
        <v>0</v>
      </c>
      <c r="S20" s="312" t="s">
        <v>119</v>
      </c>
      <c r="T20" s="313" t="str">
        <f t="shared" si="3"/>
        <v>ja</v>
      </c>
      <c r="U20" s="314">
        <f t="shared" si="7"/>
        <v>0.6583</v>
      </c>
      <c r="V20" s="315">
        <f t="shared" si="8"/>
        <v>0</v>
      </c>
      <c r="W20" s="309" t="str">
        <f t="shared" si="9"/>
        <v/>
      </c>
      <c r="X20" s="316"/>
      <c r="Y20" s="317"/>
    </row>
    <row r="21" spans="1:25" x14ac:dyDescent="0.2">
      <c r="A21" s="300" t="str">
        <f>IF(B21&lt;&gt;"&lt;Selecteer&gt;",MAX($A$4:A20)+1,"")</f>
        <v/>
      </c>
      <c r="B21" s="301" t="s">
        <v>35</v>
      </c>
      <c r="C21" s="302"/>
      <c r="D21" s="303"/>
      <c r="E21" s="304"/>
      <c r="F21" s="305"/>
      <c r="G21" s="306"/>
      <c r="H21" s="307">
        <f t="shared" si="4"/>
        <v>0</v>
      </c>
      <c r="I21" s="308">
        <f t="shared" si="5"/>
        <v>0</v>
      </c>
      <c r="J21" s="309">
        <f t="shared" si="0"/>
        <v>0</v>
      </c>
      <c r="K21" s="310"/>
      <c r="L21" s="306"/>
      <c r="M21" s="311"/>
      <c r="N21" s="306"/>
      <c r="O21" s="306"/>
      <c r="P21" s="307">
        <f t="shared" si="6"/>
        <v>0</v>
      </c>
      <c r="Q21" s="308">
        <f t="shared" si="1"/>
        <v>0</v>
      </c>
      <c r="R21" s="309">
        <f t="shared" si="2"/>
        <v>0</v>
      </c>
      <c r="S21" s="312" t="s">
        <v>119</v>
      </c>
      <c r="T21" s="313" t="str">
        <f t="shared" si="3"/>
        <v>ja</v>
      </c>
      <c r="U21" s="314">
        <f t="shared" si="7"/>
        <v>0.6583</v>
      </c>
      <c r="V21" s="315">
        <f t="shared" si="8"/>
        <v>0</v>
      </c>
      <c r="W21" s="309" t="str">
        <f t="shared" si="9"/>
        <v/>
      </c>
      <c r="X21" s="316"/>
      <c r="Y21" s="317"/>
    </row>
    <row r="22" spans="1:25" x14ac:dyDescent="0.2">
      <c r="A22" s="300" t="str">
        <f>IF(B22&lt;&gt;"&lt;Selecteer&gt;",MAX($A$4:A21)+1,"")</f>
        <v/>
      </c>
      <c r="B22" s="301" t="s">
        <v>35</v>
      </c>
      <c r="C22" s="302"/>
      <c r="D22" s="303"/>
      <c r="E22" s="304"/>
      <c r="F22" s="305"/>
      <c r="G22" s="306"/>
      <c r="H22" s="307">
        <f t="shared" si="4"/>
        <v>0</v>
      </c>
      <c r="I22" s="308">
        <f t="shared" si="5"/>
        <v>0</v>
      </c>
      <c r="J22" s="309">
        <f t="shared" si="0"/>
        <v>0</v>
      </c>
      <c r="K22" s="310"/>
      <c r="L22" s="306"/>
      <c r="M22" s="311"/>
      <c r="N22" s="306"/>
      <c r="O22" s="306"/>
      <c r="P22" s="307">
        <f t="shared" si="6"/>
        <v>0</v>
      </c>
      <c r="Q22" s="308">
        <f t="shared" si="1"/>
        <v>0</v>
      </c>
      <c r="R22" s="309">
        <f t="shared" si="2"/>
        <v>0</v>
      </c>
      <c r="S22" s="312" t="s">
        <v>119</v>
      </c>
      <c r="T22" s="313" t="str">
        <f t="shared" si="3"/>
        <v>ja</v>
      </c>
      <c r="U22" s="314">
        <f t="shared" si="7"/>
        <v>0.6583</v>
      </c>
      <c r="V22" s="315">
        <f t="shared" si="8"/>
        <v>0</v>
      </c>
      <c r="W22" s="309" t="str">
        <f t="shared" si="9"/>
        <v/>
      </c>
      <c r="X22" s="316"/>
      <c r="Y22" s="317"/>
    </row>
    <row r="23" spans="1:25" x14ac:dyDescent="0.2">
      <c r="A23" s="300" t="str">
        <f>IF(B23&lt;&gt;"&lt;Selecteer&gt;",MAX($A$4:A22)+1,"")</f>
        <v/>
      </c>
      <c r="B23" s="301" t="s">
        <v>35</v>
      </c>
      <c r="C23" s="302"/>
      <c r="D23" s="303"/>
      <c r="E23" s="304"/>
      <c r="F23" s="305"/>
      <c r="G23" s="306"/>
      <c r="H23" s="307">
        <f t="shared" si="4"/>
        <v>0</v>
      </c>
      <c r="I23" s="308">
        <f t="shared" si="5"/>
        <v>0</v>
      </c>
      <c r="J23" s="309">
        <f t="shared" si="0"/>
        <v>0</v>
      </c>
      <c r="K23" s="310"/>
      <c r="L23" s="306"/>
      <c r="M23" s="311"/>
      <c r="N23" s="306"/>
      <c r="O23" s="306"/>
      <c r="P23" s="307">
        <f t="shared" si="6"/>
        <v>0</v>
      </c>
      <c r="Q23" s="308">
        <f t="shared" si="1"/>
        <v>0</v>
      </c>
      <c r="R23" s="309">
        <f t="shared" si="2"/>
        <v>0</v>
      </c>
      <c r="S23" s="312" t="s">
        <v>119</v>
      </c>
      <c r="T23" s="313" t="str">
        <f t="shared" si="3"/>
        <v>ja</v>
      </c>
      <c r="U23" s="314">
        <f t="shared" si="7"/>
        <v>0.6583</v>
      </c>
      <c r="V23" s="315">
        <f t="shared" si="8"/>
        <v>0</v>
      </c>
      <c r="W23" s="309" t="str">
        <f t="shared" si="9"/>
        <v/>
      </c>
      <c r="X23" s="316"/>
      <c r="Y23" s="317"/>
    </row>
    <row r="24" spans="1:25" x14ac:dyDescent="0.2">
      <c r="A24" s="300" t="str">
        <f>IF(B24&lt;&gt;"&lt;Selecteer&gt;",MAX($A$4:A23)+1,"")</f>
        <v/>
      </c>
      <c r="B24" s="301" t="s">
        <v>35</v>
      </c>
      <c r="C24" s="302"/>
      <c r="D24" s="303"/>
      <c r="E24" s="304"/>
      <c r="F24" s="305"/>
      <c r="G24" s="306"/>
      <c r="H24" s="307">
        <f t="shared" si="4"/>
        <v>0</v>
      </c>
      <c r="I24" s="308">
        <f t="shared" si="5"/>
        <v>0</v>
      </c>
      <c r="J24" s="309">
        <f t="shared" si="0"/>
        <v>0</v>
      </c>
      <c r="K24" s="310"/>
      <c r="L24" s="306"/>
      <c r="M24" s="311"/>
      <c r="N24" s="306"/>
      <c r="O24" s="306"/>
      <c r="P24" s="307">
        <f t="shared" si="6"/>
        <v>0</v>
      </c>
      <c r="Q24" s="308">
        <f t="shared" si="1"/>
        <v>0</v>
      </c>
      <c r="R24" s="309">
        <f t="shared" si="2"/>
        <v>0</v>
      </c>
      <c r="S24" s="312" t="s">
        <v>119</v>
      </c>
      <c r="T24" s="313" t="str">
        <f t="shared" si="3"/>
        <v>ja</v>
      </c>
      <c r="U24" s="314">
        <f t="shared" si="7"/>
        <v>0.6583</v>
      </c>
      <c r="V24" s="315">
        <f t="shared" si="8"/>
        <v>0</v>
      </c>
      <c r="W24" s="309" t="str">
        <f t="shared" si="9"/>
        <v/>
      </c>
      <c r="X24" s="316"/>
      <c r="Y24" s="317"/>
    </row>
    <row r="25" spans="1:25" x14ac:dyDescent="0.2">
      <c r="A25" s="300" t="str">
        <f>IF(B25&lt;&gt;"&lt;Selecteer&gt;",MAX($A$4:A24)+1,"")</f>
        <v/>
      </c>
      <c r="B25" s="301" t="s">
        <v>35</v>
      </c>
      <c r="C25" s="302"/>
      <c r="D25" s="303"/>
      <c r="E25" s="304"/>
      <c r="F25" s="305"/>
      <c r="G25" s="306"/>
      <c r="H25" s="307">
        <f t="shared" si="4"/>
        <v>0</v>
      </c>
      <c r="I25" s="308">
        <f t="shared" si="5"/>
        <v>0</v>
      </c>
      <c r="J25" s="309">
        <f t="shared" si="0"/>
        <v>0</v>
      </c>
      <c r="K25" s="310"/>
      <c r="L25" s="306"/>
      <c r="M25" s="311"/>
      <c r="N25" s="306"/>
      <c r="O25" s="306"/>
      <c r="P25" s="307">
        <f t="shared" si="6"/>
        <v>0</v>
      </c>
      <c r="Q25" s="308">
        <f t="shared" si="1"/>
        <v>0</v>
      </c>
      <c r="R25" s="309">
        <f t="shared" si="2"/>
        <v>0</v>
      </c>
      <c r="S25" s="312" t="s">
        <v>119</v>
      </c>
      <c r="T25" s="313" t="str">
        <f t="shared" si="3"/>
        <v>ja</v>
      </c>
      <c r="U25" s="314">
        <f t="shared" si="7"/>
        <v>0.6583</v>
      </c>
      <c r="V25" s="315">
        <f t="shared" si="8"/>
        <v>0</v>
      </c>
      <c r="W25" s="309" t="str">
        <f t="shared" si="9"/>
        <v/>
      </c>
      <c r="X25" s="316"/>
      <c r="Y25" s="317"/>
    </row>
    <row r="26" spans="1:25" x14ac:dyDescent="0.2">
      <c r="A26" s="300" t="str">
        <f>IF(B26&lt;&gt;"&lt;Selecteer&gt;",MAX($A$4:A25)+1,"")</f>
        <v/>
      </c>
      <c r="B26" s="301" t="s">
        <v>35</v>
      </c>
      <c r="C26" s="302"/>
      <c r="D26" s="303"/>
      <c r="E26" s="304"/>
      <c r="F26" s="305"/>
      <c r="G26" s="306"/>
      <c r="H26" s="307">
        <f t="shared" si="4"/>
        <v>0</v>
      </c>
      <c r="I26" s="308">
        <f t="shared" si="5"/>
        <v>0</v>
      </c>
      <c r="J26" s="309">
        <f t="shared" si="0"/>
        <v>0</v>
      </c>
      <c r="K26" s="310"/>
      <c r="L26" s="306"/>
      <c r="M26" s="311"/>
      <c r="N26" s="306"/>
      <c r="O26" s="306"/>
      <c r="P26" s="307">
        <f t="shared" si="6"/>
        <v>0</v>
      </c>
      <c r="Q26" s="308">
        <f t="shared" si="1"/>
        <v>0</v>
      </c>
      <c r="R26" s="309">
        <f t="shared" si="2"/>
        <v>0</v>
      </c>
      <c r="S26" s="312" t="s">
        <v>119</v>
      </c>
      <c r="T26" s="313" t="str">
        <f t="shared" si="3"/>
        <v>ja</v>
      </c>
      <c r="U26" s="314">
        <f t="shared" si="7"/>
        <v>0.6583</v>
      </c>
      <c r="V26" s="315">
        <f t="shared" si="8"/>
        <v>0</v>
      </c>
      <c r="W26" s="309" t="str">
        <f t="shared" si="9"/>
        <v/>
      </c>
      <c r="X26" s="316"/>
      <c r="Y26" s="317"/>
    </row>
    <row r="27" spans="1:25" x14ac:dyDescent="0.2">
      <c r="A27" s="300" t="str">
        <f>IF(B27&lt;&gt;"&lt;Selecteer&gt;",MAX($A$4:A26)+1,"")</f>
        <v/>
      </c>
      <c r="B27" s="301" t="s">
        <v>35</v>
      </c>
      <c r="C27" s="302"/>
      <c r="D27" s="303"/>
      <c r="E27" s="304"/>
      <c r="F27" s="305"/>
      <c r="G27" s="306"/>
      <c r="H27" s="307">
        <f t="shared" si="4"/>
        <v>0</v>
      </c>
      <c r="I27" s="308">
        <f t="shared" si="5"/>
        <v>0</v>
      </c>
      <c r="J27" s="309">
        <f t="shared" si="0"/>
        <v>0</v>
      </c>
      <c r="K27" s="310"/>
      <c r="L27" s="306"/>
      <c r="M27" s="311"/>
      <c r="N27" s="306"/>
      <c r="O27" s="306"/>
      <c r="P27" s="307">
        <f t="shared" si="6"/>
        <v>0</v>
      </c>
      <c r="Q27" s="308">
        <f t="shared" si="1"/>
        <v>0</v>
      </c>
      <c r="R27" s="309">
        <f t="shared" si="2"/>
        <v>0</v>
      </c>
      <c r="S27" s="312" t="s">
        <v>119</v>
      </c>
      <c r="T27" s="313" t="str">
        <f t="shared" si="3"/>
        <v>ja</v>
      </c>
      <c r="U27" s="314">
        <f t="shared" si="7"/>
        <v>0.6583</v>
      </c>
      <c r="V27" s="315">
        <f t="shared" si="8"/>
        <v>0</v>
      </c>
      <c r="W27" s="309" t="str">
        <f t="shared" si="9"/>
        <v/>
      </c>
      <c r="X27" s="316"/>
      <c r="Y27" s="317"/>
    </row>
    <row r="28" spans="1:25" x14ac:dyDescent="0.2">
      <c r="A28" s="300" t="str">
        <f>IF(B28&lt;&gt;"&lt;Selecteer&gt;",MAX($A$4:A27)+1,"")</f>
        <v/>
      </c>
      <c r="B28" s="301" t="s">
        <v>35</v>
      </c>
      <c r="C28" s="302"/>
      <c r="D28" s="303"/>
      <c r="E28" s="304"/>
      <c r="F28" s="305"/>
      <c r="G28" s="306"/>
      <c r="H28" s="307">
        <f t="shared" si="4"/>
        <v>0</v>
      </c>
      <c r="I28" s="308">
        <f t="shared" si="5"/>
        <v>0</v>
      </c>
      <c r="J28" s="309">
        <f t="shared" si="0"/>
        <v>0</v>
      </c>
      <c r="K28" s="310"/>
      <c r="L28" s="306"/>
      <c r="M28" s="311"/>
      <c r="N28" s="306"/>
      <c r="O28" s="306"/>
      <c r="P28" s="307">
        <f t="shared" si="6"/>
        <v>0</v>
      </c>
      <c r="Q28" s="308">
        <f t="shared" si="1"/>
        <v>0</v>
      </c>
      <c r="R28" s="309">
        <f t="shared" si="2"/>
        <v>0</v>
      </c>
      <c r="S28" s="312" t="s">
        <v>119</v>
      </c>
      <c r="T28" s="313" t="str">
        <f t="shared" si="3"/>
        <v>ja</v>
      </c>
      <c r="U28" s="314">
        <f t="shared" si="7"/>
        <v>0.6583</v>
      </c>
      <c r="V28" s="315">
        <f t="shared" si="8"/>
        <v>0</v>
      </c>
      <c r="W28" s="309" t="str">
        <f t="shared" si="9"/>
        <v/>
      </c>
      <c r="X28" s="316"/>
      <c r="Y28" s="317"/>
    </row>
    <row r="29" spans="1:25" x14ac:dyDescent="0.2">
      <c r="A29" s="300" t="str">
        <f>IF(B29&lt;&gt;"&lt;Selecteer&gt;",MAX($A$4:A28)+1,"")</f>
        <v/>
      </c>
      <c r="B29" s="301" t="s">
        <v>35</v>
      </c>
      <c r="C29" s="302"/>
      <c r="D29" s="303"/>
      <c r="E29" s="304"/>
      <c r="F29" s="305"/>
      <c r="G29" s="306"/>
      <c r="H29" s="307">
        <f t="shared" si="4"/>
        <v>0</v>
      </c>
      <c r="I29" s="308">
        <f t="shared" si="5"/>
        <v>0</v>
      </c>
      <c r="J29" s="309">
        <f t="shared" si="0"/>
        <v>0</v>
      </c>
      <c r="K29" s="310"/>
      <c r="L29" s="306"/>
      <c r="M29" s="311"/>
      <c r="N29" s="306"/>
      <c r="O29" s="306"/>
      <c r="P29" s="307">
        <f t="shared" si="6"/>
        <v>0</v>
      </c>
      <c r="Q29" s="308">
        <f t="shared" si="1"/>
        <v>0</v>
      </c>
      <c r="R29" s="309">
        <f t="shared" si="2"/>
        <v>0</v>
      </c>
      <c r="S29" s="312" t="s">
        <v>119</v>
      </c>
      <c r="T29" s="313" t="str">
        <f t="shared" si="3"/>
        <v>ja</v>
      </c>
      <c r="U29" s="314">
        <f t="shared" si="7"/>
        <v>0.6583</v>
      </c>
      <c r="V29" s="315">
        <f t="shared" si="8"/>
        <v>0</v>
      </c>
      <c r="W29" s="309" t="str">
        <f t="shared" si="9"/>
        <v/>
      </c>
      <c r="X29" s="316"/>
      <c r="Y29" s="317"/>
    </row>
    <row r="30" spans="1:25" x14ac:dyDescent="0.2">
      <c r="A30" s="300" t="str">
        <f>IF(B30&lt;&gt;"&lt;Selecteer&gt;",MAX($A$4:A29)+1,"")</f>
        <v/>
      </c>
      <c r="B30" s="301" t="s">
        <v>35</v>
      </c>
      <c r="C30" s="302"/>
      <c r="D30" s="303"/>
      <c r="E30" s="304"/>
      <c r="F30" s="305"/>
      <c r="G30" s="306"/>
      <c r="H30" s="307">
        <f t="shared" si="4"/>
        <v>0</v>
      </c>
      <c r="I30" s="308">
        <f t="shared" si="5"/>
        <v>0</v>
      </c>
      <c r="J30" s="309">
        <f t="shared" si="0"/>
        <v>0</v>
      </c>
      <c r="K30" s="310"/>
      <c r="L30" s="306"/>
      <c r="M30" s="311"/>
      <c r="N30" s="306"/>
      <c r="O30" s="306"/>
      <c r="P30" s="307">
        <f t="shared" si="6"/>
        <v>0</v>
      </c>
      <c r="Q30" s="308">
        <f t="shared" si="1"/>
        <v>0</v>
      </c>
      <c r="R30" s="309">
        <f t="shared" si="2"/>
        <v>0</v>
      </c>
      <c r="S30" s="312" t="s">
        <v>119</v>
      </c>
      <c r="T30" s="313" t="str">
        <f t="shared" si="3"/>
        <v>ja</v>
      </c>
      <c r="U30" s="314">
        <f t="shared" si="7"/>
        <v>0.6583</v>
      </c>
      <c r="V30" s="315">
        <f t="shared" si="8"/>
        <v>0</v>
      </c>
      <c r="W30" s="309" t="str">
        <f t="shared" si="9"/>
        <v/>
      </c>
      <c r="X30" s="316"/>
      <c r="Y30" s="317"/>
    </row>
    <row r="31" spans="1:25" x14ac:dyDescent="0.2">
      <c r="A31" s="300" t="str">
        <f>IF(B31&lt;&gt;"&lt;Selecteer&gt;",MAX($A$4:A30)+1,"")</f>
        <v/>
      </c>
      <c r="B31" s="301" t="s">
        <v>35</v>
      </c>
      <c r="C31" s="302"/>
      <c r="D31" s="303"/>
      <c r="E31" s="304"/>
      <c r="F31" s="305"/>
      <c r="G31" s="306"/>
      <c r="H31" s="307">
        <f t="shared" si="4"/>
        <v>0</v>
      </c>
      <c r="I31" s="308">
        <f t="shared" si="5"/>
        <v>0</v>
      </c>
      <c r="J31" s="309">
        <f t="shared" si="0"/>
        <v>0</v>
      </c>
      <c r="K31" s="310"/>
      <c r="L31" s="306"/>
      <c r="M31" s="311"/>
      <c r="N31" s="306"/>
      <c r="O31" s="306"/>
      <c r="P31" s="307">
        <f t="shared" si="6"/>
        <v>0</v>
      </c>
      <c r="Q31" s="308">
        <f t="shared" si="1"/>
        <v>0</v>
      </c>
      <c r="R31" s="309">
        <f t="shared" si="2"/>
        <v>0</v>
      </c>
      <c r="S31" s="312" t="s">
        <v>119</v>
      </c>
      <c r="T31" s="313" t="str">
        <f t="shared" si="3"/>
        <v>ja</v>
      </c>
      <c r="U31" s="314">
        <f t="shared" si="7"/>
        <v>0.6583</v>
      </c>
      <c r="V31" s="315">
        <f t="shared" si="8"/>
        <v>0</v>
      </c>
      <c r="W31" s="309" t="str">
        <f t="shared" si="9"/>
        <v/>
      </c>
      <c r="X31" s="316"/>
      <c r="Y31" s="317"/>
    </row>
    <row r="32" spans="1:25" x14ac:dyDescent="0.2">
      <c r="A32" s="300" t="str">
        <f>IF(B32&lt;&gt;"&lt;Selecteer&gt;",MAX($A$4:A31)+1,"")</f>
        <v/>
      </c>
      <c r="B32" s="301" t="s">
        <v>35</v>
      </c>
      <c r="C32" s="302"/>
      <c r="D32" s="303"/>
      <c r="E32" s="304"/>
      <c r="F32" s="305"/>
      <c r="G32" s="306"/>
      <c r="H32" s="307">
        <f t="shared" si="4"/>
        <v>0</v>
      </c>
      <c r="I32" s="308">
        <f t="shared" si="5"/>
        <v>0</v>
      </c>
      <c r="J32" s="309">
        <f t="shared" si="0"/>
        <v>0</v>
      </c>
      <c r="K32" s="310"/>
      <c r="L32" s="306"/>
      <c r="M32" s="311"/>
      <c r="N32" s="306"/>
      <c r="O32" s="306"/>
      <c r="P32" s="307">
        <f t="shared" si="6"/>
        <v>0</v>
      </c>
      <c r="Q32" s="308">
        <f t="shared" si="1"/>
        <v>0</v>
      </c>
      <c r="R32" s="309">
        <f t="shared" si="2"/>
        <v>0</v>
      </c>
      <c r="S32" s="312" t="s">
        <v>119</v>
      </c>
      <c r="T32" s="313" t="str">
        <f t="shared" si="3"/>
        <v>ja</v>
      </c>
      <c r="U32" s="314">
        <f t="shared" si="7"/>
        <v>0.6583</v>
      </c>
      <c r="V32" s="315">
        <f t="shared" si="8"/>
        <v>0</v>
      </c>
      <c r="W32" s="309" t="str">
        <f t="shared" si="9"/>
        <v/>
      </c>
      <c r="X32" s="316"/>
      <c r="Y32" s="317"/>
    </row>
    <row r="33" spans="1:25" x14ac:dyDescent="0.2">
      <c r="A33" s="300" t="str">
        <f>IF(B33&lt;&gt;"&lt;Selecteer&gt;",MAX($A$4:A32)+1,"")</f>
        <v/>
      </c>
      <c r="B33" s="301" t="s">
        <v>35</v>
      </c>
      <c r="C33" s="302"/>
      <c r="D33" s="303"/>
      <c r="E33" s="304"/>
      <c r="F33" s="305"/>
      <c r="G33" s="306"/>
      <c r="H33" s="307">
        <f t="shared" si="4"/>
        <v>0</v>
      </c>
      <c r="I33" s="308">
        <f t="shared" si="5"/>
        <v>0</v>
      </c>
      <c r="J33" s="309">
        <f t="shared" si="0"/>
        <v>0</v>
      </c>
      <c r="K33" s="310"/>
      <c r="L33" s="306"/>
      <c r="M33" s="311"/>
      <c r="N33" s="306"/>
      <c r="O33" s="306"/>
      <c r="P33" s="307">
        <f t="shared" si="6"/>
        <v>0</v>
      </c>
      <c r="Q33" s="308">
        <f t="shared" si="1"/>
        <v>0</v>
      </c>
      <c r="R33" s="309">
        <f t="shared" si="2"/>
        <v>0</v>
      </c>
      <c r="S33" s="312" t="s">
        <v>119</v>
      </c>
      <c r="T33" s="313" t="str">
        <f t="shared" si="3"/>
        <v>ja</v>
      </c>
      <c r="U33" s="314">
        <f t="shared" si="7"/>
        <v>0.6583</v>
      </c>
      <c r="V33" s="315">
        <f t="shared" si="8"/>
        <v>0</v>
      </c>
      <c r="W33" s="309" t="str">
        <f t="shared" si="9"/>
        <v/>
      </c>
      <c r="X33" s="316"/>
      <c r="Y33" s="317"/>
    </row>
    <row r="34" spans="1:25" x14ac:dyDescent="0.2">
      <c r="A34" s="300" t="str">
        <f>IF(B34&lt;&gt;"&lt;Selecteer&gt;",MAX($A$4:A33)+1,"")</f>
        <v/>
      </c>
      <c r="B34" s="301" t="s">
        <v>35</v>
      </c>
      <c r="C34" s="302"/>
      <c r="D34" s="303"/>
      <c r="E34" s="304"/>
      <c r="F34" s="305"/>
      <c r="G34" s="306"/>
      <c r="H34" s="307">
        <f t="shared" si="4"/>
        <v>0</v>
      </c>
      <c r="I34" s="308">
        <f t="shared" si="5"/>
        <v>0</v>
      </c>
      <c r="J34" s="309">
        <f t="shared" si="0"/>
        <v>0</v>
      </c>
      <c r="K34" s="310"/>
      <c r="L34" s="306"/>
      <c r="M34" s="311"/>
      <c r="N34" s="306"/>
      <c r="O34" s="306"/>
      <c r="P34" s="307">
        <f t="shared" si="6"/>
        <v>0</v>
      </c>
      <c r="Q34" s="308">
        <f t="shared" si="1"/>
        <v>0</v>
      </c>
      <c r="R34" s="309">
        <f t="shared" si="2"/>
        <v>0</v>
      </c>
      <c r="S34" s="312" t="s">
        <v>119</v>
      </c>
      <c r="T34" s="313" t="str">
        <f t="shared" si="3"/>
        <v>ja</v>
      </c>
      <c r="U34" s="314">
        <f t="shared" si="7"/>
        <v>0.6583</v>
      </c>
      <c r="V34" s="315">
        <f t="shared" si="8"/>
        <v>0</v>
      </c>
      <c r="W34" s="309" t="str">
        <f t="shared" si="9"/>
        <v/>
      </c>
      <c r="X34" s="316"/>
      <c r="Y34" s="317"/>
    </row>
    <row r="35" spans="1:25" x14ac:dyDescent="0.2">
      <c r="A35" s="300" t="str">
        <f>IF(B35&lt;&gt;"&lt;Selecteer&gt;",MAX($A$4:A34)+1,"")</f>
        <v/>
      </c>
      <c r="B35" s="301" t="s">
        <v>35</v>
      </c>
      <c r="C35" s="302"/>
      <c r="D35" s="303"/>
      <c r="E35" s="304"/>
      <c r="F35" s="305"/>
      <c r="G35" s="306"/>
      <c r="H35" s="307">
        <f t="shared" si="4"/>
        <v>0</v>
      </c>
      <c r="I35" s="308">
        <f t="shared" si="5"/>
        <v>0</v>
      </c>
      <c r="J35" s="309">
        <f t="shared" si="0"/>
        <v>0</v>
      </c>
      <c r="K35" s="310"/>
      <c r="L35" s="306"/>
      <c r="M35" s="311"/>
      <c r="N35" s="306"/>
      <c r="O35" s="306"/>
      <c r="P35" s="307">
        <f t="shared" si="6"/>
        <v>0</v>
      </c>
      <c r="Q35" s="308">
        <f t="shared" si="1"/>
        <v>0</v>
      </c>
      <c r="R35" s="309">
        <f t="shared" si="2"/>
        <v>0</v>
      </c>
      <c r="S35" s="312" t="s">
        <v>119</v>
      </c>
      <c r="T35" s="313" t="str">
        <f t="shared" si="3"/>
        <v>ja</v>
      </c>
      <c r="U35" s="314">
        <f t="shared" si="7"/>
        <v>0.6583</v>
      </c>
      <c r="V35" s="315">
        <f t="shared" si="8"/>
        <v>0</v>
      </c>
      <c r="W35" s="309" t="str">
        <f t="shared" si="9"/>
        <v/>
      </c>
      <c r="X35" s="316"/>
      <c r="Y35" s="317"/>
    </row>
    <row r="36" spans="1:25" x14ac:dyDescent="0.2">
      <c r="A36" s="300" t="str">
        <f>IF(B36&lt;&gt;"&lt;Selecteer&gt;",MAX($A$4:A35)+1,"")</f>
        <v/>
      </c>
      <c r="B36" s="301" t="s">
        <v>35</v>
      </c>
      <c r="C36" s="302"/>
      <c r="D36" s="303"/>
      <c r="E36" s="304"/>
      <c r="F36" s="305"/>
      <c r="G36" s="306"/>
      <c r="H36" s="307">
        <f t="shared" si="4"/>
        <v>0</v>
      </c>
      <c r="I36" s="308">
        <f t="shared" si="5"/>
        <v>0</v>
      </c>
      <c r="J36" s="309">
        <f t="shared" si="0"/>
        <v>0</v>
      </c>
      <c r="K36" s="310"/>
      <c r="L36" s="306"/>
      <c r="M36" s="311"/>
      <c r="N36" s="306"/>
      <c r="O36" s="306"/>
      <c r="P36" s="307">
        <f t="shared" si="6"/>
        <v>0</v>
      </c>
      <c r="Q36" s="308">
        <f t="shared" si="1"/>
        <v>0</v>
      </c>
      <c r="R36" s="309">
        <f t="shared" si="2"/>
        <v>0</v>
      </c>
      <c r="S36" s="312" t="s">
        <v>119</v>
      </c>
      <c r="T36" s="313" t="str">
        <f t="shared" si="3"/>
        <v>ja</v>
      </c>
      <c r="U36" s="314">
        <f t="shared" si="7"/>
        <v>0.6583</v>
      </c>
      <c r="V36" s="315">
        <f t="shared" si="8"/>
        <v>0</v>
      </c>
      <c r="W36" s="309" t="str">
        <f t="shared" si="9"/>
        <v/>
      </c>
      <c r="X36" s="316"/>
      <c r="Y36" s="317"/>
    </row>
    <row r="37" spans="1:25" x14ac:dyDescent="0.2">
      <c r="A37" s="300" t="str">
        <f>IF(B37&lt;&gt;"&lt;Selecteer&gt;",MAX($A$4:A36)+1,"")</f>
        <v/>
      </c>
      <c r="B37" s="301" t="s">
        <v>35</v>
      </c>
      <c r="C37" s="302"/>
      <c r="D37" s="303"/>
      <c r="E37" s="304"/>
      <c r="F37" s="305"/>
      <c r="G37" s="306"/>
      <c r="H37" s="307">
        <f t="shared" si="4"/>
        <v>0</v>
      </c>
      <c r="I37" s="308">
        <f t="shared" si="5"/>
        <v>0</v>
      </c>
      <c r="J37" s="309">
        <f t="shared" ref="J37:J54" si="10">IF($B37="nee",IFERROR(ROUND(H37*(1+$U37)/I37,2),0),0)</f>
        <v>0</v>
      </c>
      <c r="K37" s="310"/>
      <c r="L37" s="306"/>
      <c r="M37" s="311"/>
      <c r="N37" s="306"/>
      <c r="O37" s="306"/>
      <c r="P37" s="307">
        <f t="shared" si="6"/>
        <v>0</v>
      </c>
      <c r="Q37" s="308">
        <f t="shared" ref="Q37:Q54" si="11">1720*M37/40</f>
        <v>0</v>
      </c>
      <c r="R37" s="309">
        <f t="shared" ref="R37:R54" si="12">IF($B37="nee",IFERROR(ROUND(P37*(1+$U37)/Q37,2),0),0)</f>
        <v>0</v>
      </c>
      <c r="S37" s="312" t="s">
        <v>119</v>
      </c>
      <c r="T37" s="313" t="str">
        <f t="shared" ref="T37:T54" si="13">IF(Methode_Keuze&lt;&gt;"",IF($C$2="Vereenvoudigde kostenoptie voor overige kosten","nee","ja"),"ja")</f>
        <v>ja</v>
      </c>
      <c r="U37" s="314">
        <f t="shared" si="7"/>
        <v>0.6583</v>
      </c>
      <c r="V37" s="315">
        <f t="shared" si="8"/>
        <v>0</v>
      </c>
      <c r="W37" s="309" t="str">
        <f t="shared" si="9"/>
        <v/>
      </c>
      <c r="X37" s="316"/>
      <c r="Y37" s="317"/>
    </row>
    <row r="38" spans="1:25" x14ac:dyDescent="0.2">
      <c r="A38" s="300" t="str">
        <f>IF(B38&lt;&gt;"&lt;Selecteer&gt;",MAX($A$4:A37)+1,"")</f>
        <v/>
      </c>
      <c r="B38" s="301" t="s">
        <v>35</v>
      </c>
      <c r="C38" s="302"/>
      <c r="D38" s="303"/>
      <c r="E38" s="304"/>
      <c r="F38" s="305"/>
      <c r="G38" s="306"/>
      <c r="H38" s="307">
        <f t="shared" si="4"/>
        <v>0</v>
      </c>
      <c r="I38" s="308">
        <f t="shared" si="5"/>
        <v>0</v>
      </c>
      <c r="J38" s="309">
        <f t="shared" si="10"/>
        <v>0</v>
      </c>
      <c r="K38" s="310"/>
      <c r="L38" s="306"/>
      <c r="M38" s="311"/>
      <c r="N38" s="306"/>
      <c r="O38" s="306"/>
      <c r="P38" s="307">
        <f t="shared" si="6"/>
        <v>0</v>
      </c>
      <c r="Q38" s="308">
        <f t="shared" si="11"/>
        <v>0</v>
      </c>
      <c r="R38" s="309">
        <f t="shared" si="12"/>
        <v>0</v>
      </c>
      <c r="S38" s="312" t="s">
        <v>119</v>
      </c>
      <c r="T38" s="313" t="str">
        <f t="shared" si="13"/>
        <v>ja</v>
      </c>
      <c r="U38" s="314">
        <f t="shared" si="7"/>
        <v>0.6583</v>
      </c>
      <c r="V38" s="315">
        <f t="shared" si="8"/>
        <v>0</v>
      </c>
      <c r="W38" s="309" t="str">
        <f t="shared" si="9"/>
        <v/>
      </c>
      <c r="X38" s="316"/>
      <c r="Y38" s="317"/>
    </row>
    <row r="39" spans="1:25" x14ac:dyDescent="0.2">
      <c r="A39" s="300" t="str">
        <f>IF(B39&lt;&gt;"&lt;Selecteer&gt;",MAX($A$4:A38)+1,"")</f>
        <v/>
      </c>
      <c r="B39" s="301" t="s">
        <v>35</v>
      </c>
      <c r="C39" s="302"/>
      <c r="D39" s="303"/>
      <c r="E39" s="304"/>
      <c r="F39" s="305"/>
      <c r="G39" s="306"/>
      <c r="H39" s="307">
        <f t="shared" si="4"/>
        <v>0</v>
      </c>
      <c r="I39" s="308">
        <f t="shared" si="5"/>
        <v>0</v>
      </c>
      <c r="J39" s="309">
        <f t="shared" si="10"/>
        <v>0</v>
      </c>
      <c r="K39" s="310"/>
      <c r="L39" s="306"/>
      <c r="M39" s="311"/>
      <c r="N39" s="306"/>
      <c r="O39" s="306"/>
      <c r="P39" s="307">
        <f t="shared" si="6"/>
        <v>0</v>
      </c>
      <c r="Q39" s="308">
        <f t="shared" si="11"/>
        <v>0</v>
      </c>
      <c r="R39" s="309">
        <f t="shared" si="12"/>
        <v>0</v>
      </c>
      <c r="S39" s="312" t="s">
        <v>119</v>
      </c>
      <c r="T39" s="313" t="str">
        <f t="shared" si="13"/>
        <v>ja</v>
      </c>
      <c r="U39" s="314">
        <f t="shared" si="7"/>
        <v>0.6583</v>
      </c>
      <c r="V39" s="315">
        <f t="shared" si="8"/>
        <v>0</v>
      </c>
      <c r="W39" s="309" t="str">
        <f t="shared" si="9"/>
        <v/>
      </c>
      <c r="X39" s="316"/>
      <c r="Y39" s="317"/>
    </row>
    <row r="40" spans="1:25" x14ac:dyDescent="0.2">
      <c r="A40" s="300" t="str">
        <f>IF(B40&lt;&gt;"&lt;Selecteer&gt;",MAX($A$4:A39)+1,"")</f>
        <v/>
      </c>
      <c r="B40" s="301" t="s">
        <v>35</v>
      </c>
      <c r="C40" s="302"/>
      <c r="D40" s="303"/>
      <c r="E40" s="304"/>
      <c r="F40" s="305"/>
      <c r="G40" s="306"/>
      <c r="H40" s="307">
        <f t="shared" si="4"/>
        <v>0</v>
      </c>
      <c r="I40" s="308">
        <f t="shared" si="5"/>
        <v>0</v>
      </c>
      <c r="J40" s="309">
        <f t="shared" si="10"/>
        <v>0</v>
      </c>
      <c r="K40" s="310"/>
      <c r="L40" s="306"/>
      <c r="M40" s="311"/>
      <c r="N40" s="306"/>
      <c r="O40" s="306"/>
      <c r="P40" s="307">
        <f t="shared" si="6"/>
        <v>0</v>
      </c>
      <c r="Q40" s="308">
        <f t="shared" si="11"/>
        <v>0</v>
      </c>
      <c r="R40" s="309">
        <f t="shared" si="12"/>
        <v>0</v>
      </c>
      <c r="S40" s="312" t="s">
        <v>119</v>
      </c>
      <c r="T40" s="313" t="str">
        <f t="shared" si="13"/>
        <v>ja</v>
      </c>
      <c r="U40" s="314">
        <f t="shared" si="7"/>
        <v>0.6583</v>
      </c>
      <c r="V40" s="315">
        <f t="shared" si="8"/>
        <v>0</v>
      </c>
      <c r="W40" s="309" t="str">
        <f t="shared" si="9"/>
        <v/>
      </c>
      <c r="X40" s="316"/>
      <c r="Y40" s="317"/>
    </row>
    <row r="41" spans="1:25" x14ac:dyDescent="0.2">
      <c r="A41" s="300" t="str">
        <f>IF(B41&lt;&gt;"&lt;Selecteer&gt;",MAX($A$4:A40)+1,"")</f>
        <v/>
      </c>
      <c r="B41" s="301" t="s">
        <v>35</v>
      </c>
      <c r="C41" s="302"/>
      <c r="D41" s="303"/>
      <c r="E41" s="304"/>
      <c r="F41" s="305"/>
      <c r="G41" s="306"/>
      <c r="H41" s="307">
        <f t="shared" si="4"/>
        <v>0</v>
      </c>
      <c r="I41" s="308">
        <f t="shared" si="5"/>
        <v>0</v>
      </c>
      <c r="J41" s="309">
        <f t="shared" si="10"/>
        <v>0</v>
      </c>
      <c r="K41" s="310"/>
      <c r="L41" s="306"/>
      <c r="M41" s="311"/>
      <c r="N41" s="306"/>
      <c r="O41" s="306"/>
      <c r="P41" s="307">
        <f t="shared" si="6"/>
        <v>0</v>
      </c>
      <c r="Q41" s="308">
        <f t="shared" si="11"/>
        <v>0</v>
      </c>
      <c r="R41" s="309">
        <f t="shared" si="12"/>
        <v>0</v>
      </c>
      <c r="S41" s="312" t="s">
        <v>119</v>
      </c>
      <c r="T41" s="313" t="str">
        <f t="shared" si="13"/>
        <v>ja</v>
      </c>
      <c r="U41" s="314">
        <f t="shared" si="7"/>
        <v>0.6583</v>
      </c>
      <c r="V41" s="315">
        <f t="shared" si="8"/>
        <v>0</v>
      </c>
      <c r="W41" s="309" t="str">
        <f t="shared" si="9"/>
        <v/>
      </c>
      <c r="X41" s="316"/>
      <c r="Y41" s="317"/>
    </row>
    <row r="42" spans="1:25" x14ac:dyDescent="0.2">
      <c r="A42" s="300" t="str">
        <f>IF(B42&lt;&gt;"&lt;Selecteer&gt;",MAX($A$4:A41)+1,"")</f>
        <v/>
      </c>
      <c r="B42" s="301" t="s">
        <v>35</v>
      </c>
      <c r="C42" s="302"/>
      <c r="D42" s="303"/>
      <c r="E42" s="304"/>
      <c r="F42" s="305"/>
      <c r="G42" s="306"/>
      <c r="H42" s="307">
        <f t="shared" si="4"/>
        <v>0</v>
      </c>
      <c r="I42" s="308">
        <f t="shared" si="5"/>
        <v>0</v>
      </c>
      <c r="J42" s="309">
        <f t="shared" si="10"/>
        <v>0</v>
      </c>
      <c r="K42" s="310"/>
      <c r="L42" s="306"/>
      <c r="M42" s="311"/>
      <c r="N42" s="306"/>
      <c r="O42" s="306"/>
      <c r="P42" s="307">
        <f t="shared" si="6"/>
        <v>0</v>
      </c>
      <c r="Q42" s="308">
        <f t="shared" si="11"/>
        <v>0</v>
      </c>
      <c r="R42" s="309">
        <f t="shared" si="12"/>
        <v>0</v>
      </c>
      <c r="S42" s="312" t="s">
        <v>119</v>
      </c>
      <c r="T42" s="313" t="str">
        <f t="shared" si="13"/>
        <v>ja</v>
      </c>
      <c r="U42" s="314">
        <f t="shared" si="7"/>
        <v>0.6583</v>
      </c>
      <c r="V42" s="315">
        <f t="shared" si="8"/>
        <v>0</v>
      </c>
      <c r="W42" s="309" t="str">
        <f t="shared" si="9"/>
        <v/>
      </c>
      <c r="X42" s="316"/>
      <c r="Y42" s="317"/>
    </row>
    <row r="43" spans="1:25" x14ac:dyDescent="0.2">
      <c r="A43" s="300" t="str">
        <f>IF(B43&lt;&gt;"&lt;Selecteer&gt;",MAX($A$4:A42)+1,"")</f>
        <v/>
      </c>
      <c r="B43" s="301" t="s">
        <v>35</v>
      </c>
      <c r="C43" s="302"/>
      <c r="D43" s="303"/>
      <c r="E43" s="304"/>
      <c r="F43" s="305"/>
      <c r="G43" s="306"/>
      <c r="H43" s="307">
        <f t="shared" si="4"/>
        <v>0</v>
      </c>
      <c r="I43" s="308">
        <f t="shared" si="5"/>
        <v>0</v>
      </c>
      <c r="J43" s="309">
        <f t="shared" si="10"/>
        <v>0</v>
      </c>
      <c r="K43" s="310"/>
      <c r="L43" s="306"/>
      <c r="M43" s="311"/>
      <c r="N43" s="306"/>
      <c r="O43" s="306"/>
      <c r="P43" s="307">
        <f t="shared" si="6"/>
        <v>0</v>
      </c>
      <c r="Q43" s="308">
        <f t="shared" si="11"/>
        <v>0</v>
      </c>
      <c r="R43" s="309">
        <f t="shared" si="12"/>
        <v>0</v>
      </c>
      <c r="S43" s="312" t="s">
        <v>119</v>
      </c>
      <c r="T43" s="313" t="str">
        <f t="shared" si="13"/>
        <v>ja</v>
      </c>
      <c r="U43" s="314">
        <f t="shared" si="7"/>
        <v>0.6583</v>
      </c>
      <c r="V43" s="315">
        <f t="shared" si="8"/>
        <v>0</v>
      </c>
      <c r="W43" s="309" t="str">
        <f t="shared" si="9"/>
        <v/>
      </c>
      <c r="X43" s="316"/>
      <c r="Y43" s="317"/>
    </row>
    <row r="44" spans="1:25" x14ac:dyDescent="0.2">
      <c r="A44" s="300" t="str">
        <f>IF(B44&lt;&gt;"&lt;Selecteer&gt;",MAX($A$4:A43)+1,"")</f>
        <v/>
      </c>
      <c r="B44" s="301" t="s">
        <v>35</v>
      </c>
      <c r="C44" s="302"/>
      <c r="D44" s="303"/>
      <c r="E44" s="304"/>
      <c r="F44" s="305"/>
      <c r="G44" s="306"/>
      <c r="H44" s="307">
        <f t="shared" si="4"/>
        <v>0</v>
      </c>
      <c r="I44" s="308">
        <f t="shared" si="5"/>
        <v>0</v>
      </c>
      <c r="J44" s="309">
        <f t="shared" si="10"/>
        <v>0</v>
      </c>
      <c r="K44" s="310"/>
      <c r="L44" s="306"/>
      <c r="M44" s="311"/>
      <c r="N44" s="306"/>
      <c r="O44" s="306"/>
      <c r="P44" s="307">
        <f t="shared" si="6"/>
        <v>0</v>
      </c>
      <c r="Q44" s="308">
        <f t="shared" si="11"/>
        <v>0</v>
      </c>
      <c r="R44" s="309">
        <f t="shared" si="12"/>
        <v>0</v>
      </c>
      <c r="S44" s="312" t="s">
        <v>119</v>
      </c>
      <c r="T44" s="313" t="str">
        <f t="shared" si="13"/>
        <v>ja</v>
      </c>
      <c r="U44" s="314">
        <f t="shared" si="7"/>
        <v>0.6583</v>
      </c>
      <c r="V44" s="315">
        <f t="shared" si="8"/>
        <v>0</v>
      </c>
      <c r="W44" s="309" t="str">
        <f t="shared" si="9"/>
        <v/>
      </c>
      <c r="X44" s="316"/>
      <c r="Y44" s="317"/>
    </row>
    <row r="45" spans="1:25" x14ac:dyDescent="0.2">
      <c r="A45" s="300" t="str">
        <f>IF(B45&lt;&gt;"&lt;Selecteer&gt;",MAX($A$4:A44)+1,"")</f>
        <v/>
      </c>
      <c r="B45" s="301" t="s">
        <v>35</v>
      </c>
      <c r="C45" s="302"/>
      <c r="D45" s="303"/>
      <c r="E45" s="304"/>
      <c r="F45" s="305"/>
      <c r="G45" s="306"/>
      <c r="H45" s="307">
        <f t="shared" si="4"/>
        <v>0</v>
      </c>
      <c r="I45" s="308">
        <f t="shared" si="5"/>
        <v>0</v>
      </c>
      <c r="J45" s="309">
        <f t="shared" si="10"/>
        <v>0</v>
      </c>
      <c r="K45" s="310"/>
      <c r="L45" s="306"/>
      <c r="M45" s="311"/>
      <c r="N45" s="306"/>
      <c r="O45" s="306"/>
      <c r="P45" s="307">
        <f t="shared" si="6"/>
        <v>0</v>
      </c>
      <c r="Q45" s="308">
        <f t="shared" si="11"/>
        <v>0</v>
      </c>
      <c r="R45" s="309">
        <f t="shared" si="12"/>
        <v>0</v>
      </c>
      <c r="S45" s="312" t="s">
        <v>119</v>
      </c>
      <c r="T45" s="313" t="str">
        <f t="shared" si="13"/>
        <v>ja</v>
      </c>
      <c r="U45" s="314">
        <f t="shared" si="7"/>
        <v>0.6583</v>
      </c>
      <c r="V45" s="315">
        <f t="shared" si="8"/>
        <v>0</v>
      </c>
      <c r="W45" s="309" t="str">
        <f t="shared" si="9"/>
        <v/>
      </c>
      <c r="X45" s="316"/>
      <c r="Y45" s="317"/>
    </row>
    <row r="46" spans="1:25" x14ac:dyDescent="0.2">
      <c r="A46" s="300" t="str">
        <f>IF(B46&lt;&gt;"&lt;Selecteer&gt;",MAX($A$4:A45)+1,"")</f>
        <v/>
      </c>
      <c r="B46" s="301" t="s">
        <v>35</v>
      </c>
      <c r="C46" s="302"/>
      <c r="D46" s="303"/>
      <c r="E46" s="304"/>
      <c r="F46" s="305"/>
      <c r="G46" s="306"/>
      <c r="H46" s="307">
        <f t="shared" si="4"/>
        <v>0</v>
      </c>
      <c r="I46" s="308">
        <f t="shared" si="5"/>
        <v>0</v>
      </c>
      <c r="J46" s="309">
        <f t="shared" si="10"/>
        <v>0</v>
      </c>
      <c r="K46" s="310"/>
      <c r="L46" s="306"/>
      <c r="M46" s="311"/>
      <c r="N46" s="306"/>
      <c r="O46" s="306"/>
      <c r="P46" s="307">
        <f t="shared" si="6"/>
        <v>0</v>
      </c>
      <c r="Q46" s="308">
        <f t="shared" si="11"/>
        <v>0</v>
      </c>
      <c r="R46" s="309">
        <f t="shared" si="12"/>
        <v>0</v>
      </c>
      <c r="S46" s="312" t="s">
        <v>119</v>
      </c>
      <c r="T46" s="313" t="str">
        <f t="shared" si="13"/>
        <v>ja</v>
      </c>
      <c r="U46" s="314">
        <f t="shared" si="7"/>
        <v>0.6583</v>
      </c>
      <c r="V46" s="315">
        <f t="shared" si="8"/>
        <v>0</v>
      </c>
      <c r="W46" s="309" t="str">
        <f t="shared" si="9"/>
        <v/>
      </c>
      <c r="X46" s="316"/>
      <c r="Y46" s="317"/>
    </row>
    <row r="47" spans="1:25" x14ac:dyDescent="0.2">
      <c r="A47" s="300" t="str">
        <f>IF(B47&lt;&gt;"&lt;Selecteer&gt;",MAX($A$4:A46)+1,"")</f>
        <v/>
      </c>
      <c r="B47" s="301" t="s">
        <v>35</v>
      </c>
      <c r="C47" s="302"/>
      <c r="D47" s="303"/>
      <c r="E47" s="304"/>
      <c r="F47" s="305"/>
      <c r="G47" s="306"/>
      <c r="H47" s="307">
        <f t="shared" si="4"/>
        <v>0</v>
      </c>
      <c r="I47" s="308">
        <f t="shared" si="5"/>
        <v>0</v>
      </c>
      <c r="J47" s="309">
        <f t="shared" si="10"/>
        <v>0</v>
      </c>
      <c r="K47" s="310"/>
      <c r="L47" s="306"/>
      <c r="M47" s="311"/>
      <c r="N47" s="306"/>
      <c r="O47" s="306"/>
      <c r="P47" s="307">
        <f t="shared" si="6"/>
        <v>0</v>
      </c>
      <c r="Q47" s="308">
        <f t="shared" si="11"/>
        <v>0</v>
      </c>
      <c r="R47" s="309">
        <f t="shared" si="12"/>
        <v>0</v>
      </c>
      <c r="S47" s="312" t="s">
        <v>119</v>
      </c>
      <c r="T47" s="313" t="str">
        <f t="shared" si="13"/>
        <v>ja</v>
      </c>
      <c r="U47" s="314">
        <f t="shared" si="7"/>
        <v>0.6583</v>
      </c>
      <c r="V47" s="315">
        <f t="shared" si="8"/>
        <v>0</v>
      </c>
      <c r="W47" s="309" t="str">
        <f t="shared" si="9"/>
        <v/>
      </c>
      <c r="X47" s="316"/>
      <c r="Y47" s="317"/>
    </row>
    <row r="48" spans="1:25" x14ac:dyDescent="0.2">
      <c r="A48" s="300" t="str">
        <f>IF(B48&lt;&gt;"&lt;Selecteer&gt;",MAX($A$4:A47)+1,"")</f>
        <v/>
      </c>
      <c r="B48" s="301" t="s">
        <v>35</v>
      </c>
      <c r="C48" s="302"/>
      <c r="D48" s="303"/>
      <c r="E48" s="304"/>
      <c r="F48" s="305"/>
      <c r="G48" s="306"/>
      <c r="H48" s="307">
        <f t="shared" si="4"/>
        <v>0</v>
      </c>
      <c r="I48" s="308">
        <f t="shared" si="5"/>
        <v>0</v>
      </c>
      <c r="J48" s="309">
        <f t="shared" si="10"/>
        <v>0</v>
      </c>
      <c r="K48" s="310"/>
      <c r="L48" s="306"/>
      <c r="M48" s="311"/>
      <c r="N48" s="306"/>
      <c r="O48" s="306"/>
      <c r="P48" s="307">
        <f t="shared" si="6"/>
        <v>0</v>
      </c>
      <c r="Q48" s="308">
        <f t="shared" si="11"/>
        <v>0</v>
      </c>
      <c r="R48" s="309">
        <f t="shared" si="12"/>
        <v>0</v>
      </c>
      <c r="S48" s="312" t="s">
        <v>119</v>
      </c>
      <c r="T48" s="313" t="str">
        <f t="shared" si="13"/>
        <v>ja</v>
      </c>
      <c r="U48" s="314">
        <f t="shared" si="7"/>
        <v>0.6583</v>
      </c>
      <c r="V48" s="315">
        <f t="shared" si="8"/>
        <v>0</v>
      </c>
      <c r="W48" s="309" t="str">
        <f t="shared" si="9"/>
        <v/>
      </c>
      <c r="X48" s="316"/>
      <c r="Y48" s="317"/>
    </row>
    <row r="49" spans="1:25" x14ac:dyDescent="0.2">
      <c r="A49" s="300" t="str">
        <f>IF(B49&lt;&gt;"&lt;Selecteer&gt;",MAX($A$4:A48)+1,"")</f>
        <v/>
      </c>
      <c r="B49" s="301" t="s">
        <v>35</v>
      </c>
      <c r="C49" s="302"/>
      <c r="D49" s="303"/>
      <c r="E49" s="304"/>
      <c r="F49" s="305"/>
      <c r="G49" s="306"/>
      <c r="H49" s="307">
        <f t="shared" si="4"/>
        <v>0</v>
      </c>
      <c r="I49" s="308">
        <f t="shared" si="5"/>
        <v>0</v>
      </c>
      <c r="J49" s="309">
        <f t="shared" si="10"/>
        <v>0</v>
      </c>
      <c r="K49" s="310"/>
      <c r="L49" s="306"/>
      <c r="M49" s="311"/>
      <c r="N49" s="306"/>
      <c r="O49" s="306"/>
      <c r="P49" s="307">
        <f t="shared" si="6"/>
        <v>0</v>
      </c>
      <c r="Q49" s="308">
        <f t="shared" si="11"/>
        <v>0</v>
      </c>
      <c r="R49" s="309">
        <f t="shared" si="12"/>
        <v>0</v>
      </c>
      <c r="S49" s="312" t="s">
        <v>119</v>
      </c>
      <c r="T49" s="313" t="str">
        <f t="shared" si="13"/>
        <v>ja</v>
      </c>
      <c r="U49" s="314">
        <f t="shared" si="7"/>
        <v>0.6583</v>
      </c>
      <c r="V49" s="315">
        <f t="shared" si="8"/>
        <v>0</v>
      </c>
      <c r="W49" s="309" t="str">
        <f t="shared" si="9"/>
        <v/>
      </c>
      <c r="X49" s="316"/>
      <c r="Y49" s="317"/>
    </row>
    <row r="50" spans="1:25" x14ac:dyDescent="0.2">
      <c r="A50" s="300" t="str">
        <f>IF(B50&lt;&gt;"&lt;Selecteer&gt;",MAX($A$4:A49)+1,"")</f>
        <v/>
      </c>
      <c r="B50" s="301" t="s">
        <v>35</v>
      </c>
      <c r="C50" s="302"/>
      <c r="D50" s="303"/>
      <c r="E50" s="304"/>
      <c r="F50" s="305"/>
      <c r="G50" s="306"/>
      <c r="H50" s="307">
        <f t="shared" si="4"/>
        <v>0</v>
      </c>
      <c r="I50" s="308">
        <f t="shared" si="5"/>
        <v>0</v>
      </c>
      <c r="J50" s="309">
        <f t="shared" si="10"/>
        <v>0</v>
      </c>
      <c r="K50" s="310"/>
      <c r="L50" s="306"/>
      <c r="M50" s="311"/>
      <c r="N50" s="306"/>
      <c r="O50" s="306"/>
      <c r="P50" s="307">
        <f t="shared" si="6"/>
        <v>0</v>
      </c>
      <c r="Q50" s="308">
        <f t="shared" si="11"/>
        <v>0</v>
      </c>
      <c r="R50" s="309">
        <f t="shared" si="12"/>
        <v>0</v>
      </c>
      <c r="S50" s="312" t="s">
        <v>119</v>
      </c>
      <c r="T50" s="313" t="str">
        <f t="shared" si="13"/>
        <v>ja</v>
      </c>
      <c r="U50" s="314">
        <f t="shared" si="7"/>
        <v>0.6583</v>
      </c>
      <c r="V50" s="315">
        <f t="shared" si="8"/>
        <v>0</v>
      </c>
      <c r="W50" s="309" t="str">
        <f t="shared" si="9"/>
        <v/>
      </c>
      <c r="X50" s="316"/>
      <c r="Y50" s="317"/>
    </row>
    <row r="51" spans="1:25" x14ac:dyDescent="0.2">
      <c r="A51" s="300" t="str">
        <f>IF(B51&lt;&gt;"&lt;Selecteer&gt;",MAX($A$4:A50)+1,"")</f>
        <v/>
      </c>
      <c r="B51" s="301" t="s">
        <v>35</v>
      </c>
      <c r="C51" s="302"/>
      <c r="D51" s="303"/>
      <c r="E51" s="304"/>
      <c r="F51" s="305"/>
      <c r="G51" s="306"/>
      <c r="H51" s="307">
        <f t="shared" si="4"/>
        <v>0</v>
      </c>
      <c r="I51" s="308">
        <f t="shared" si="5"/>
        <v>0</v>
      </c>
      <c r="J51" s="309">
        <f t="shared" si="10"/>
        <v>0</v>
      </c>
      <c r="K51" s="310"/>
      <c r="L51" s="306"/>
      <c r="M51" s="311"/>
      <c r="N51" s="306"/>
      <c r="O51" s="306"/>
      <c r="P51" s="307">
        <f t="shared" si="6"/>
        <v>0</v>
      </c>
      <c r="Q51" s="308">
        <f t="shared" si="11"/>
        <v>0</v>
      </c>
      <c r="R51" s="309">
        <f t="shared" si="12"/>
        <v>0</v>
      </c>
      <c r="S51" s="312" t="s">
        <v>119</v>
      </c>
      <c r="T51" s="313" t="str">
        <f t="shared" si="13"/>
        <v>ja</v>
      </c>
      <c r="U51" s="314">
        <f t="shared" si="7"/>
        <v>0.6583</v>
      </c>
      <c r="V51" s="315">
        <f t="shared" si="8"/>
        <v>0</v>
      </c>
      <c r="W51" s="309" t="str">
        <f t="shared" si="9"/>
        <v/>
      </c>
      <c r="X51" s="316"/>
      <c r="Y51" s="317"/>
    </row>
    <row r="52" spans="1:25" x14ac:dyDescent="0.2">
      <c r="A52" s="300" t="str">
        <f>IF(B52&lt;&gt;"&lt;Selecteer&gt;",MAX($A$4:A51)+1,"")</f>
        <v/>
      </c>
      <c r="B52" s="301" t="s">
        <v>35</v>
      </c>
      <c r="C52" s="302"/>
      <c r="D52" s="303"/>
      <c r="E52" s="304"/>
      <c r="F52" s="305"/>
      <c r="G52" s="306"/>
      <c r="H52" s="307">
        <f t="shared" si="4"/>
        <v>0</v>
      </c>
      <c r="I52" s="308">
        <f t="shared" si="5"/>
        <v>0</v>
      </c>
      <c r="J52" s="309">
        <f t="shared" si="10"/>
        <v>0</v>
      </c>
      <c r="K52" s="310"/>
      <c r="L52" s="306"/>
      <c r="M52" s="311"/>
      <c r="N52" s="306"/>
      <c r="O52" s="306"/>
      <c r="P52" s="307">
        <f t="shared" si="6"/>
        <v>0</v>
      </c>
      <c r="Q52" s="308">
        <f t="shared" si="11"/>
        <v>0</v>
      </c>
      <c r="R52" s="309">
        <f t="shared" si="12"/>
        <v>0</v>
      </c>
      <c r="S52" s="312" t="s">
        <v>119</v>
      </c>
      <c r="T52" s="313" t="str">
        <f t="shared" si="13"/>
        <v>ja</v>
      </c>
      <c r="U52" s="314">
        <f t="shared" si="7"/>
        <v>0.6583</v>
      </c>
      <c r="V52" s="315">
        <f t="shared" si="8"/>
        <v>0</v>
      </c>
      <c r="W52" s="309" t="str">
        <f t="shared" si="9"/>
        <v/>
      </c>
      <c r="X52" s="316"/>
      <c r="Y52" s="317"/>
    </row>
    <row r="53" spans="1:25" x14ac:dyDescent="0.2">
      <c r="A53" s="300" t="str">
        <f>IF(B53&lt;&gt;"&lt;Selecteer&gt;",MAX($A$4:A52)+1,"")</f>
        <v/>
      </c>
      <c r="B53" s="301" t="s">
        <v>35</v>
      </c>
      <c r="C53" s="302"/>
      <c r="D53" s="303"/>
      <c r="E53" s="304"/>
      <c r="F53" s="305"/>
      <c r="G53" s="306"/>
      <c r="H53" s="307">
        <f t="shared" si="4"/>
        <v>0</v>
      </c>
      <c r="I53" s="308">
        <f t="shared" si="5"/>
        <v>0</v>
      </c>
      <c r="J53" s="309">
        <f t="shared" si="10"/>
        <v>0</v>
      </c>
      <c r="K53" s="310"/>
      <c r="L53" s="306"/>
      <c r="M53" s="311"/>
      <c r="N53" s="306"/>
      <c r="O53" s="306"/>
      <c r="P53" s="307">
        <f t="shared" si="6"/>
        <v>0</v>
      </c>
      <c r="Q53" s="308">
        <f t="shared" si="11"/>
        <v>0</v>
      </c>
      <c r="R53" s="309">
        <f t="shared" si="12"/>
        <v>0</v>
      </c>
      <c r="S53" s="312" t="s">
        <v>119</v>
      </c>
      <c r="T53" s="313" t="str">
        <f t="shared" si="13"/>
        <v>ja</v>
      </c>
      <c r="U53" s="314">
        <f t="shared" si="7"/>
        <v>0.6583</v>
      </c>
      <c r="V53" s="315">
        <f t="shared" si="8"/>
        <v>0</v>
      </c>
      <c r="W53" s="309" t="str">
        <f t="shared" si="9"/>
        <v/>
      </c>
      <c r="X53" s="316"/>
      <c r="Y53" s="317"/>
    </row>
    <row r="54" spans="1:25" x14ac:dyDescent="0.2">
      <c r="A54" s="300" t="str">
        <f>IF(B54&lt;&gt;"&lt;Selecteer&gt;",MAX($A$4:A53)+1,"")</f>
        <v/>
      </c>
      <c r="B54" s="301" t="s">
        <v>35</v>
      </c>
      <c r="C54" s="302"/>
      <c r="D54" s="303"/>
      <c r="E54" s="304"/>
      <c r="F54" s="305"/>
      <c r="G54" s="306"/>
      <c r="H54" s="307">
        <f t="shared" si="4"/>
        <v>0</v>
      </c>
      <c r="I54" s="308">
        <f t="shared" si="5"/>
        <v>0</v>
      </c>
      <c r="J54" s="309">
        <f t="shared" si="10"/>
        <v>0</v>
      </c>
      <c r="K54" s="310"/>
      <c r="L54" s="306"/>
      <c r="M54" s="311"/>
      <c r="N54" s="306"/>
      <c r="O54" s="306"/>
      <c r="P54" s="307">
        <f t="shared" si="6"/>
        <v>0</v>
      </c>
      <c r="Q54" s="308">
        <f t="shared" si="11"/>
        <v>0</v>
      </c>
      <c r="R54" s="309">
        <f t="shared" si="12"/>
        <v>0</v>
      </c>
      <c r="S54" s="312" t="s">
        <v>119</v>
      </c>
      <c r="T54" s="313" t="str">
        <f t="shared" si="13"/>
        <v>ja</v>
      </c>
      <c r="U54" s="314">
        <f t="shared" si="7"/>
        <v>0.6583</v>
      </c>
      <c r="V54" s="315">
        <f t="shared" si="8"/>
        <v>0</v>
      </c>
      <c r="W54" s="309" t="str">
        <f t="shared" si="9"/>
        <v/>
      </c>
      <c r="X54" s="316"/>
      <c r="Y54" s="317"/>
    </row>
    <row r="57" spans="1:25" ht="15" customHeight="1" x14ac:dyDescent="0.25">
      <c r="U57" s="127"/>
    </row>
  </sheetData>
  <sheetProtection algorithmName="SHA-512" hashValue="fsLs/yURxsWGkTC3PC6jLGwGbz9u9CByc9q7dOHqYwsHpsn0I7aj7nc4GmRh5OvVLJndLHQ0w3vuRLsRoevUIQ==" saltValue="DWtLIbgdwVZPA0vMlytLig==" spinCount="100000" sheet="1" objects="1" scenarios="1"/>
  <mergeCells count="2">
    <mergeCell ref="D3:J3"/>
    <mergeCell ref="K3:R3"/>
  </mergeCells>
  <conditionalFormatting sqref="A5:A54">
    <cfRule type="expression" dxfId="117" priority="26">
      <formula>OR($B5="Ja",$B5="Nee")</formula>
    </cfRule>
  </conditionalFormatting>
  <conditionalFormatting sqref="C5:Y54">
    <cfRule type="expression" dxfId="116" priority="1" stopIfTrue="1">
      <formula>$B5="&lt;Selecteer&gt;"</formula>
    </cfRule>
  </conditionalFormatting>
  <conditionalFormatting sqref="D5:D54">
    <cfRule type="expression" dxfId="115" priority="18">
      <formula>$B5="Ja"</formula>
    </cfRule>
  </conditionalFormatting>
  <conditionalFormatting sqref="E5:G54">
    <cfRule type="expression" dxfId="114" priority="24">
      <formula>$B5="Nee"</formula>
    </cfRule>
  </conditionalFormatting>
  <conditionalFormatting sqref="H5:J54">
    <cfRule type="expression" dxfId="113" priority="10">
      <formula>$B5="Nee"</formula>
    </cfRule>
  </conditionalFormatting>
  <conditionalFormatting sqref="K5:K54">
    <cfRule type="cellIs" dxfId="112" priority="6" stopIfTrue="1" operator="equal">
      <formula>"JA"</formula>
    </cfRule>
    <cfRule type="cellIs" dxfId="111" priority="30" stopIfTrue="1" operator="equal">
      <formula>"NEE"</formula>
    </cfRule>
    <cfRule type="cellIs" dxfId="110" priority="31" stopIfTrue="1" operator="equal">
      <formula>""</formula>
    </cfRule>
  </conditionalFormatting>
  <conditionalFormatting sqref="L5:L54">
    <cfRule type="expression" dxfId="109" priority="20">
      <formula>AND($B5="Ja",$K5="NEE")</formula>
    </cfRule>
  </conditionalFormatting>
  <conditionalFormatting sqref="M5:O54">
    <cfRule type="expression" dxfId="108" priority="11">
      <formula>AND($B5="Nee",$K5="NEE")</formula>
    </cfRule>
  </conditionalFormatting>
  <conditionalFormatting sqref="P5:R54">
    <cfRule type="expression" dxfId="107" priority="19">
      <formula>AND($B5="Nee",$K5="NEE")</formula>
    </cfRule>
  </conditionalFormatting>
  <conditionalFormatting sqref="S5:U54">
    <cfRule type="expression" dxfId="106" priority="35">
      <formula>$B5="Nee"</formula>
    </cfRule>
  </conditionalFormatting>
  <conditionalFormatting sqref="V5:X54">
    <cfRule type="expression" dxfId="105" priority="15">
      <formula>OR($B5="Nee",$B5="Ja")</formula>
    </cfRule>
  </conditionalFormatting>
  <conditionalFormatting sqref="X5:Y54 C5:C54">
    <cfRule type="expression" dxfId="104" priority="8">
      <formula>OR($B5="Ja",$B5="Nee")</formula>
    </cfRule>
  </conditionalFormatting>
  <conditionalFormatting sqref="Y5:Y54">
    <cfRule type="cellIs" dxfId="103" priority="2" stopIfTrue="1" operator="equal">
      <formula>"JA"</formula>
    </cfRule>
    <cfRule type="cellIs" dxfId="102" priority="3" stopIfTrue="1" operator="equal">
      <formula>"NEE"</formula>
    </cfRule>
    <cfRule type="cellIs" dxfId="101" priority="4" stopIfTrue="1" operator="equal">
      <formula>""</formula>
    </cfRule>
  </conditionalFormatting>
  <dataValidations count="6">
    <dataValidation type="decimal" allowBlank="1" showInputMessage="1" showErrorMessage="1" errorTitle="Controleer opgegeven uren" error="Dienstverband moet tussen 1 en 40 uur liggen." sqref="E5:E54" xr:uid="{4078C813-E3C6-421A-89FA-13659880964B}">
      <formula1>1</formula1>
      <formula2>40</formula2>
    </dataValidation>
    <dataValidation type="list" allowBlank="1" showInputMessage="1" showErrorMessage="1" sqref="B5:B54" xr:uid="{DD99B368-A1BD-49D7-A8B2-6A4978DE6FF3}">
      <formula1>"&lt;Selecteer&gt;,Ja,Nee"</formula1>
    </dataValidation>
    <dataValidation type="list" allowBlank="1" showInputMessage="1" showErrorMessage="1" sqref="K5:K54" xr:uid="{F243CCE4-85E7-4502-A133-CB5F9518C7A9}">
      <formula1>Keuze_Ja_Nee</formula1>
    </dataValidation>
    <dataValidation type="decimal" operator="greaterThanOrEqual" allowBlank="1" showInputMessage="1" showErrorMessage="1" sqref="D5:D54 F5:G54" xr:uid="{AB97FEDA-9257-4820-A20D-D0A00CCF293B}">
      <formula1>0</formula1>
    </dataValidation>
    <dataValidation type="textLength" operator="lessThanOrEqual" allowBlank="1" showInputMessage="1" showErrorMessage="1" errorTitle="Tekstveld limiet" error="Maximaal 250 tekens toegestaan" sqref="X5:X54" xr:uid="{C69A3823-4430-4F9E-B900-25431B12F532}">
      <formula1>250</formula1>
    </dataValidation>
    <dataValidation type="textLength" operator="lessThanOrEqual" allowBlank="1" showInputMessage="1" showErrorMessage="1" errorTitle="Tekstveld limiet" error="Maximaal 120 tekens toegestaan" sqref="C5:C54" xr:uid="{2F25B1B9-FD5E-4037-A8B8-ADE19F8149E7}">
      <formula1>120</formula1>
    </dataValidation>
  </dataValidations>
  <pageMargins left="0.70866141732283472" right="0.70866141732283472" top="0.74803149606299213" bottom="0.74803149606299213" header="0.31496062992125984" footer="0.31496062992125984"/>
  <pageSetup paperSize="9" scale="80" orientation="landscape" r:id="rId1"/>
  <headerFooter>
    <oddFooter>&amp;LVersie: september 2023&amp;C&amp;A&amp;R&amp;P van &amp;N</oddFooter>
  </headerFooter>
  <rowBreaks count="1" manualBreakCount="1">
    <brk id="29" max="14" man="1"/>
  </rowBreaks>
  <colBreaks count="1" manualBreakCount="1">
    <brk id="18" max="5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F75B-4E8B-4520-84D7-CD51A78E3E73}">
  <sheetPr codeName="Blad4">
    <tabColor theme="8" tint="0.79998168889431442"/>
  </sheetPr>
  <dimension ref="A1:Y251"/>
  <sheetViews>
    <sheetView showGridLines="0" zoomScaleNormal="100" zoomScaleSheetLayoutView="59" workbookViewId="0">
      <pane xSplit="1" ySplit="5" topLeftCell="B6" activePane="bottomRight" state="frozen"/>
      <selection activeCell="O25" sqref="O25"/>
      <selection pane="topRight" activeCell="O25" sqref="O25"/>
      <selection pane="bottomLeft" activeCell="O25" sqref="O25"/>
      <selection pane="bottomRight" activeCell="B6" sqref="B6"/>
    </sheetView>
  </sheetViews>
  <sheetFormatPr defaultColWidth="9.140625" defaultRowHeight="15" customHeight="1" x14ac:dyDescent="0.25"/>
  <cols>
    <col min="1" max="1" width="5.7109375" style="28" customWidth="1"/>
    <col min="2" max="2" width="34.5703125" style="25" customWidth="1"/>
    <col min="3" max="3" width="47.85546875" style="25" customWidth="1"/>
    <col min="4" max="4" width="40.7109375" style="25" customWidth="1"/>
    <col min="5" max="5" width="45.7109375" style="25" customWidth="1"/>
    <col min="6" max="7" width="40.7109375" style="25" customWidth="1"/>
    <col min="8" max="8" width="22.7109375" style="25" customWidth="1"/>
    <col min="9" max="9" width="16.28515625" style="28" customWidth="1"/>
    <col min="10" max="10" width="13.5703125" style="28" customWidth="1"/>
    <col min="11" max="11" width="13.5703125" style="25" hidden="1" customWidth="1"/>
    <col min="12" max="12" width="15.7109375" style="25" customWidth="1"/>
    <col min="13" max="13" width="15.7109375" style="25" hidden="1" customWidth="1"/>
    <col min="14" max="14" width="17.7109375" style="25" customWidth="1"/>
    <col min="15" max="15" width="17.7109375" style="25" hidden="1" customWidth="1"/>
    <col min="16" max="16" width="14.85546875" style="25" hidden="1" customWidth="1"/>
    <col min="17" max="17" width="18.140625" style="25" hidden="1" customWidth="1"/>
    <col min="18" max="18" width="17.7109375" style="25" customWidth="1"/>
    <col min="19" max="20" width="17.7109375" style="25" hidden="1" customWidth="1"/>
    <col min="21" max="21" width="17.7109375" style="25" customWidth="1"/>
    <col min="22" max="23" width="17.7109375" style="25" hidden="1" customWidth="1"/>
    <col min="24" max="24" width="54" style="25" customWidth="1"/>
    <col min="25" max="25" width="77" style="25" hidden="1" customWidth="1"/>
    <col min="26" max="26" width="9.140625" style="25"/>
    <col min="27" max="27" width="13.5703125" style="25" bestFit="1" customWidth="1"/>
    <col min="28" max="16384" width="9.140625" style="25"/>
  </cols>
  <sheetData>
    <row r="1" spans="1:25" ht="15" customHeight="1" x14ac:dyDescent="0.25">
      <c r="A1" s="114"/>
      <c r="B1" s="110" t="s">
        <v>72</v>
      </c>
      <c r="C1" s="203" t="str">
        <f>IF(OR('1. Aanvraaggegevens'!C2="",'1. Aanvraaggegevens'!C2=0),"Kies een openstelling op tabblad '1. Aanvraaggegevens'",'1. Aanvraaggegevens'!C2)</f>
        <v>Kies een openstelling op tabblad '1. Aanvraaggegevens'</v>
      </c>
      <c r="D1" s="111"/>
      <c r="E1" s="115"/>
      <c r="F1" s="115"/>
      <c r="G1" s="115"/>
      <c r="H1" s="115"/>
      <c r="I1" s="115"/>
      <c r="J1" s="115"/>
      <c r="K1" s="115"/>
      <c r="L1" s="115"/>
      <c r="M1" s="115"/>
      <c r="N1" s="115"/>
      <c r="O1" s="115"/>
      <c r="P1" s="115"/>
      <c r="Q1" s="115"/>
      <c r="R1" s="115"/>
      <c r="S1" s="115"/>
      <c r="T1" s="115"/>
      <c r="U1" s="115"/>
      <c r="V1" s="115"/>
      <c r="W1" s="115"/>
      <c r="X1" s="115"/>
      <c r="Y1" s="115"/>
    </row>
    <row r="2" spans="1:25" ht="15" customHeight="1" x14ac:dyDescent="0.25">
      <c r="A2" s="116"/>
      <c r="B2" s="117" t="s">
        <v>20</v>
      </c>
      <c r="C2" s="202" t="str">
        <f>IF(OR('1. Aanvraaggegevens'!C8="",'1. Aanvraaggegevens'!C8=0),"Kies een berekeningsmethode op tabblad '1. Aanvraaggegevens'",'1. Aanvraaggegevens'!C8)</f>
        <v>Kies een berekeningsmethode op tabblad '1. Aanvraaggegevens'</v>
      </c>
      <c r="D2" s="118"/>
      <c r="E2" s="119"/>
      <c r="F2" s="119"/>
      <c r="G2" s="119"/>
      <c r="H2" s="119"/>
      <c r="I2" s="119"/>
      <c r="J2" s="119"/>
      <c r="K2" s="119"/>
      <c r="L2" s="119"/>
      <c r="M2" s="119"/>
      <c r="N2" s="119"/>
      <c r="O2" s="119"/>
      <c r="P2" s="119"/>
      <c r="Q2" s="119"/>
      <c r="R2" s="119"/>
      <c r="S2" s="119"/>
      <c r="T2" s="119"/>
      <c r="U2" s="119"/>
      <c r="V2" s="119"/>
      <c r="W2" s="119"/>
      <c r="X2" s="119"/>
      <c r="Y2" s="119"/>
    </row>
    <row r="3" spans="1:25" ht="15" customHeight="1" x14ac:dyDescent="0.25">
      <c r="A3" s="108"/>
      <c r="B3" s="106"/>
      <c r="C3" s="107"/>
      <c r="D3" s="108"/>
      <c r="E3" s="240"/>
      <c r="F3" s="240"/>
      <c r="G3" s="240"/>
      <c r="H3" s="241"/>
      <c r="I3" s="357" t="str">
        <f>IF(COUNTIF($F$5:$F$250,Openstelling_Activiteit!$X$3)&gt;0,"Jaartal of Loonkosten nr (uit tabblad 4)","Loonkosten nr (uit tabblad 4)")</f>
        <v>Loonkosten nr (uit tabblad 4)</v>
      </c>
      <c r="J3" s="359" t="s">
        <v>4</v>
      </c>
      <c r="K3" s="360"/>
      <c r="L3" s="363" t="str">
        <f>IF(COUNTIF($F$5:$F$250,Openstelling_Activiteit!$X$3)&gt;0,"Aantal uur/ eenheden","Aantal uur")</f>
        <v>Aantal uur</v>
      </c>
      <c r="M3" s="364"/>
      <c r="N3" s="359" t="s">
        <v>50</v>
      </c>
      <c r="O3" s="360"/>
      <c r="P3" s="363" t="str">
        <f>IF(COUNTIF($F$5:$F$250,Openstelling_Activiteit!$X$3)&gt;0,"Aantal uur/ eenheden","Aantal uur")</f>
        <v>Aantal uur</v>
      </c>
      <c r="Q3" s="371" t="s">
        <v>50</v>
      </c>
      <c r="R3" s="368" t="s">
        <v>6</v>
      </c>
      <c r="S3" s="369"/>
      <c r="T3" s="370"/>
      <c r="U3" s="368" t="s">
        <v>182</v>
      </c>
      <c r="V3" s="369"/>
      <c r="W3" s="370"/>
      <c r="X3" s="365" t="s">
        <v>56</v>
      </c>
      <c r="Y3" s="354" t="s">
        <v>61</v>
      </c>
    </row>
    <row r="4" spans="1:25" ht="15" customHeight="1" x14ac:dyDescent="0.25">
      <c r="A4" s="108"/>
      <c r="B4" s="106"/>
      <c r="C4" s="107"/>
      <c r="D4" s="108"/>
      <c r="E4" s="108"/>
      <c r="F4" s="108"/>
      <c r="G4" s="109"/>
      <c r="H4" s="242"/>
      <c r="I4" s="357"/>
      <c r="J4" s="361"/>
      <c r="K4" s="362"/>
      <c r="L4" s="345"/>
      <c r="M4" s="346"/>
      <c r="N4" s="361"/>
      <c r="O4" s="362"/>
      <c r="P4" s="345"/>
      <c r="Q4" s="372"/>
      <c r="R4" s="71">
        <f t="shared" ref="R4:W4" ca="1" si="0" xml:space="preserve"> SUBTOTAL(9,R6:R250)</f>
        <v>0</v>
      </c>
      <c r="S4" s="71">
        <f t="shared" ca="1" si="0"/>
        <v>0</v>
      </c>
      <c r="T4" s="71">
        <f t="shared" ca="1" si="0"/>
        <v>0</v>
      </c>
      <c r="U4" s="71">
        <f t="shared" ca="1" si="0"/>
        <v>0</v>
      </c>
      <c r="V4" s="71">
        <f t="shared" ca="1" si="0"/>
        <v>0</v>
      </c>
      <c r="W4" s="71">
        <f t="shared" ca="1" si="0"/>
        <v>0</v>
      </c>
      <c r="X4" s="366"/>
      <c r="Y4" s="355"/>
    </row>
    <row r="5" spans="1:25" ht="30" x14ac:dyDescent="0.25">
      <c r="A5" s="112" t="s">
        <v>117</v>
      </c>
      <c r="B5" s="112" t="s">
        <v>58</v>
      </c>
      <c r="C5" s="112" t="s">
        <v>2</v>
      </c>
      <c r="D5" s="112" t="s">
        <v>38</v>
      </c>
      <c r="E5" s="112" t="s">
        <v>135</v>
      </c>
      <c r="F5" s="112" t="s">
        <v>0</v>
      </c>
      <c r="G5" s="112" t="s">
        <v>231</v>
      </c>
      <c r="H5" s="243" t="s">
        <v>42</v>
      </c>
      <c r="I5" s="358" t="s">
        <v>175</v>
      </c>
      <c r="J5" s="70" t="s">
        <v>60</v>
      </c>
      <c r="K5" s="70" t="s">
        <v>59</v>
      </c>
      <c r="L5" s="70" t="s">
        <v>60</v>
      </c>
      <c r="M5" s="70" t="s">
        <v>59</v>
      </c>
      <c r="N5" s="70" t="s">
        <v>60</v>
      </c>
      <c r="O5" s="70" t="s">
        <v>59</v>
      </c>
      <c r="P5" s="70" t="s">
        <v>381</v>
      </c>
      <c r="Q5" s="70" t="s">
        <v>381</v>
      </c>
      <c r="R5" s="70" t="s">
        <v>60</v>
      </c>
      <c r="S5" s="70" t="s">
        <v>59</v>
      </c>
      <c r="T5" s="70" t="s">
        <v>381</v>
      </c>
      <c r="U5" s="70" t="s">
        <v>60</v>
      </c>
      <c r="V5" s="70" t="s">
        <v>59</v>
      </c>
      <c r="W5" s="70" t="s">
        <v>381</v>
      </c>
      <c r="X5" s="367"/>
      <c r="Y5" s="356"/>
    </row>
    <row r="6" spans="1:25" x14ac:dyDescent="0.25">
      <c r="A6" s="291">
        <f>MAX($A$5:A5)+1</f>
        <v>1</v>
      </c>
      <c r="B6" s="278"/>
      <c r="C6" s="278"/>
      <c r="D6" s="278"/>
      <c r="E6" s="278"/>
      <c r="F6" s="278"/>
      <c r="G6" s="299"/>
      <c r="H6" s="292" t="str">
        <f ca="1">IFERROR(IF(VLOOKUP(F6,Kostentypen!$A$3:$E$21,3,0)=0,"",IF(OR(F6="Arbeidskosten",F6="Vergoeding"),VLOOKUP(G6,Tb_KostenTypen[],2,0),VLOOKUP(F6,Kostentypen!$A$3:$E$20,3,0))),"")</f>
        <v/>
      </c>
      <c r="I6" s="293"/>
      <c r="J6" s="294" t="str" cm="1">
        <f t="array" ref="J6">_xlfn.IFNA(IF(INDEX(Tb_KostenOpties[],MATCH($F6,Tb_KostenOpties[KostenOptie],0),IFERROR(MATCH(Methode_Keuze,Tb_KostenOpties[#Headers],0),2))=1,_xlfn.SWITCH($H6,"Uurtarief",IF(OR(AND(RIGHT($F6,3)="IKS",VLOOKUP($I6,Loonkosten,2,0)="Ja"),AND(RIGHT($F6,3)&lt;&gt;"IKS",VLOOKUP($I6,Loonkosten,2,0)="Nee")), VLOOKUP($I6,Loonkosten,MATCH("Opgegeven uurtarief",'4. Rekenhulp loonkosten aanvr.'!$4:$4,0)),0),"Vast tarief",IF(LEFT(F6,8)="Bijdrage",VLOOKUP($F6,Tb_KostenTypen[],MATCH(Lijsten!$P$1,Tb_KostenTypen[#Headers],0),0),VLOOKUP($G6,Lijsten!L:P,MATCH(Lijsten!$P$1,Kop_Tarief_Vast,0),0))),""),"")</f>
        <v/>
      </c>
      <c r="K6" s="294" t="str" cm="1">
        <f t="array" ref="K6">_xlfn.IFNA(IF(INDEX(Tb_KostenOpties[],MATCH($F6,Tb_KostenOpties[KostenOptie],0),IFERROR(MATCH(Methode_Keuze,Tb_KostenOpties[#Headers],0),2))=1,_xlfn.SWITCH($H6,"Uurtarief",IF(OR(AND(RIGHT($F6,3)="IKS",VLOOKUP($I6,Loonkosten,2,0)="Ja"),AND(RIGHT($F6,3)&lt;&gt;"IKS",VLOOKUP($I6,Loonkosten,2,0)="Nee")), VLOOKUP($I6,Loonkosten,MATCH("Beoordeeld uurtarief",'4. Rekenhulp loonkosten aanvr.'!$4:$4,0),0),0),"Vast tarief",IF(LEFT(F6,8)="Bijdrage",VLOOKUP($F6,Tb_KostenTypen[],MATCH(Lijsten!$P$1,Tb_KostenTypen[#Headers],0),0),VLOOKUP($G6,Lijsten!L:P,MATCH(Lijsten!$P$1,Kop_Tarief_Vast,0),0))),""),"")</f>
        <v/>
      </c>
      <c r="L6" s="324"/>
      <c r="M6" s="324"/>
      <c r="N6" s="295"/>
      <c r="O6" s="295"/>
      <c r="P6" s="337" t="str">
        <f>IFERROR(IF(AND(M6&lt;&gt;"",M6&lt;&gt;L6),-1*(M6-L6),""),"")</f>
        <v/>
      </c>
      <c r="Q6" s="296" t="str">
        <f>IFERROR(IF(AND(O6&lt;&gt;"",O6&lt;&gt;N6),-1*(O6-N6),""),"")</f>
        <v/>
      </c>
      <c r="R6" s="296" t="str" cm="1">
        <f t="array" aca="1" ref="R6" ca="1">_xlfn.IFNA(_xlfn.IFS(X6="Dit kostentype hoeft u niet op te geven. Hiervoor wordt een forfait berekend.","",AND(J6&lt;&gt;"",H6="Vast tarief",F6="Vergoeding"),SUM(J6)*FLOOR(SUM(L6),0.0001),AND(J6&lt;&gt;"",OR(H6="Uurtarief",H6="Vast tarief")),SUM(J6)*FLOOR(SUM(L6),0.01),AND(N6&lt;&gt;"",H6="-"),FLOOR(SUM(N6),0.01)),"")</f>
        <v/>
      </c>
      <c r="S6" s="296" t="str" cm="1">
        <f t="array" aca="1" ref="S6" ca="1">_xlfn.IFNA(_xlfn.IFS(X6="Dit kostentype hoeft u niet op te geven. Hiervoor wordt een forfait berekend.","",AND(K6&lt;&gt;"",M6&lt;&gt;"",H6="Vast tarief",F6="Vergoeding"),SUM(K6)*FLOOR(SUM(M6),0.0001),AND(K6&lt;&gt;"",M6&lt;&gt;"",OR(H6="Uurtarief",H6="Vast tarief")),SUM(K6)*FLOOR(SUM(M6),0.01),AND(O6&lt;&gt;"",H6="-"),FLOOR(SUM(O6),0.01)),"")</f>
        <v/>
      </c>
      <c r="T6" s="296" t="str">
        <f ca="1">IFERROR(IF(AND(S6&lt;&gt;"",S6&lt;&gt;R6),-1*(S6-R6),""),"")</f>
        <v/>
      </c>
      <c r="U6" s="296" t="str" cm="1">
        <f t="array" aca="1" ref="U6" ca="1">IFERROR(_xlfn.IFS(OR(F6="",LEFT(Methode_Keuze,4)="Geen",Methode_Keuze=""),"",AND(R6&lt;&gt;"",F6&lt;&gt;"Arbeidskosten"),R6*VLOOKUP(F6,Tb_ProjectKosten[],MATCH(Tb_ProjectKosten[[#Headers],[Forfait_Percentage]],Tb_ProjectKosten[#Headers],0),0),AND(F6="Arbeidskosten",G6&lt;&gt;""),IFERROR(R6*VLOOKUP(G6,Tb_KostenTypen[],3,0)*VLOOKUP(F6,Tb_ProjectKosten[],MATCH(Tb_ProjectKosten[[#Headers],[Forfait_Percentage]],Tb_ProjectKosten[#Headers],0),0),""),R6 &lt;=0,0),"")</f>
        <v/>
      </c>
      <c r="V6" s="296" t="str" cm="1">
        <f t="array" aca="1" ref="V6" ca="1">IFERROR(_xlfn.IFS(OR(F6="",LEFT(Methode_Keuze,4)="Geen",Methode_Keuze=""),"",AND(S6&lt;&gt;"",F6&lt;&gt;"Arbeidskosten"),S6*VLOOKUP(F6,Tb_ProjectKosten[],MATCH(Tb_ProjectKosten[[#Headers],[Forfait_Percentage]],Tb_ProjectKosten[#Headers],0),0),AND(F6="Arbeidskosten",G6&lt;&gt;""),IFERROR(S6*VLOOKUP(G6,Tb_KostenTypen[],3,0)*VLOOKUP(F6,Tb_ProjectKosten[],MATCH(Tb_ProjectKosten[[#Headers],[Forfait_Percentage]],Tb_ProjectKosten[#Headers],0),0),""),S6 &lt;=0,0),"")</f>
        <v/>
      </c>
      <c r="W6" s="296" t="str">
        <f ca="1">IFERROR(IF(AND(V6&lt;&gt;"",V6&lt;&gt;U6),-1*(V6-U6),""),"")</f>
        <v/>
      </c>
      <c r="X6" s="338" t="str">
        <f>IFERROR(VLOOKUP(F6,Tb_ProjectKosten[#All],11,0),"")</f>
        <v/>
      </c>
      <c r="Y6" s="297"/>
    </row>
    <row r="7" spans="1:25" x14ac:dyDescent="0.25">
      <c r="A7" s="291">
        <f>MAX($A$5:A6)+1</f>
        <v>2</v>
      </c>
      <c r="B7" s="278"/>
      <c r="C7" s="278"/>
      <c r="D7" s="278"/>
      <c r="E7" s="278"/>
      <c r="F7" s="278"/>
      <c r="G7" s="299"/>
      <c r="H7" s="292" t="str">
        <f ca="1">IFERROR(IF(VLOOKUP(F7,Kostentypen!$A$3:$E$21,3,0)=0,"",IF(OR(F7="Arbeidskosten",F7="Vergoeding"),VLOOKUP(G7,Tb_KostenTypen[],2,0),VLOOKUP(F7,Kostentypen!$A$3:$E$20,3,0))),"")</f>
        <v/>
      </c>
      <c r="I7" s="293"/>
      <c r="J7" s="294" t="str" cm="1">
        <f t="array" ref="J7">_xlfn.IFNA(IF(INDEX(Tb_KostenOpties[],MATCH($F7,Tb_KostenOpties[KostenOptie],0),IFERROR(MATCH(Methode_Keuze,Tb_KostenOpties[#Headers],0),2))=1,_xlfn.SWITCH($H7,"Uurtarief",IF(OR(AND(RIGHT($F7,3)="IKS",VLOOKUP($I7,Loonkosten,2,0)="Ja"),AND(RIGHT($F7,3)&lt;&gt;"IKS",VLOOKUP($I7,Loonkosten,2,0)="Nee")), VLOOKUP($I7,Loonkosten,MATCH("Opgegeven uurtarief",'4. Rekenhulp loonkosten aanvr.'!$4:$4,0)),0),"Vast tarief",IF(LEFT(F7,8)="Bijdrage",VLOOKUP($F7,Tb_KostenTypen[],MATCH(Lijsten!$P$1,Tb_KostenTypen[#Headers],0),0),VLOOKUP($G7,Lijsten!L:P,MATCH(Lijsten!$P$1,Kop_Tarief_Vast,0),0))),""),"")</f>
        <v/>
      </c>
      <c r="K7" s="294" t="str" cm="1">
        <f t="array" ref="K7">_xlfn.IFNA(IF(INDEX(Tb_KostenOpties[],MATCH($F7,Tb_KostenOpties[KostenOptie],0),IFERROR(MATCH(Methode_Keuze,Tb_KostenOpties[#Headers],0),2))=1,_xlfn.SWITCH($H7,"Uurtarief",IF(OR(AND(RIGHT($F7,3)="IKS",VLOOKUP($I7,Loonkosten,2,0)="Ja"),AND(RIGHT($F7,3)&lt;&gt;"IKS",VLOOKUP($I7,Loonkosten,2,0)="Nee")), VLOOKUP($I7,Loonkosten,MATCH("Beoordeeld uurtarief",'4. Rekenhulp loonkosten aanvr.'!$4:$4,0),0),0),"Vast tarief",IF(LEFT(F7,8)="Bijdrage",VLOOKUP($F7,Tb_KostenTypen[],MATCH(Lijsten!$P$1,Tb_KostenTypen[#Headers],0),0),VLOOKUP($G7,Lijsten!L:P,MATCH(Lijsten!$P$1,Kop_Tarief_Vast,0),0))),""),"")</f>
        <v/>
      </c>
      <c r="L7" s="324"/>
      <c r="M7" s="324"/>
      <c r="N7" s="295"/>
      <c r="O7" s="295"/>
      <c r="P7" s="337" t="str">
        <f t="shared" ref="P7:P70" si="1">IFERROR(IF(AND(M7&lt;&gt;"",M7&lt;&gt;L7),-1*(M7-L7),""),"")</f>
        <v/>
      </c>
      <c r="Q7" s="296" t="str">
        <f t="shared" ref="Q7:Q70" si="2">IFERROR(IF(AND(O7&lt;&gt;"",O7&lt;&gt;N7),-1*(O7-N7),""),"")</f>
        <v/>
      </c>
      <c r="R7" s="296" t="str" cm="1">
        <f t="array" aca="1" ref="R7" ca="1">_xlfn.IFNA(_xlfn.IFS(X7="Dit kostentype hoeft u niet op te geven. Hiervoor wordt een forfait berekend.","",AND(J7&lt;&gt;"",H7="Vast tarief",F7="Vergoeding"),SUM(J7)*FLOOR(SUM(L7),0.0001),AND(J7&lt;&gt;"",OR(H7="Uurtarief",H7="Vast tarief")),SUM(J7)*FLOOR(SUM(L7),0.01),AND(N7&lt;&gt;"",H7="-"),FLOOR(SUM(N7),0.01)),"")</f>
        <v/>
      </c>
      <c r="S7" s="296" t="str" cm="1">
        <f t="array" aca="1" ref="S7" ca="1">_xlfn.IFNA(_xlfn.IFS(X7="Dit kostentype hoeft u niet op te geven. Hiervoor wordt een forfait berekend.","",AND(K7&lt;&gt;"",M7&lt;&gt;"",H7="Vast tarief",F7="Vergoeding"),SUM(K7)*FLOOR(SUM(M7),0.0001),AND(K7&lt;&gt;"",M7&lt;&gt;"",OR(H7="Uurtarief",H7="Vast tarief")),SUM(K7)*FLOOR(SUM(M7),0.01),AND(O7&lt;&gt;"",H7="-"),FLOOR(SUM(O7),0.01)),"")</f>
        <v/>
      </c>
      <c r="T7" s="296" t="str">
        <f t="shared" ref="T7:T70" ca="1" si="3">IFERROR(IF(AND(S7&lt;&gt;"",S7&lt;&gt;R7),-1*(S7-R7),""),"")</f>
        <v/>
      </c>
      <c r="U7" s="296" t="str" cm="1">
        <f t="array" aca="1" ref="U7" ca="1">IFERROR(_xlfn.IFS(OR(F7="",LEFT(Methode_Keuze,4)="Geen",Methode_Keuze=""),"",AND(R7&lt;&gt;"",F7&lt;&gt;"Arbeidskosten"),R7*VLOOKUP(F7,Tb_ProjectKosten[],MATCH(Tb_ProjectKosten[[#Headers],[Forfait_Percentage]],Tb_ProjectKosten[#Headers],0),0),AND(F7="Arbeidskosten",G7&lt;&gt;""),IFERROR(R7*VLOOKUP(G7,Tb_KostenTypen[],3,0)*VLOOKUP(F7,Tb_ProjectKosten[],MATCH(Tb_ProjectKosten[[#Headers],[Forfait_Percentage]],Tb_ProjectKosten[#Headers],0),0),""),R7 &lt;=0,0),"")</f>
        <v/>
      </c>
      <c r="V7" s="296" t="str" cm="1">
        <f t="array" aca="1" ref="V7" ca="1">IFERROR(_xlfn.IFS(OR(F7="",LEFT(Methode_Keuze,4)="Geen",Methode_Keuze=""),"",AND(S7&lt;&gt;"",F7&lt;&gt;"Arbeidskosten"),S7*VLOOKUP(F7,Tb_ProjectKosten[],MATCH(Tb_ProjectKosten[[#Headers],[Forfait_Percentage]],Tb_ProjectKosten[#Headers],0),0),AND(F7="Arbeidskosten",G7&lt;&gt;""),IFERROR(S7*VLOOKUP(G7,Tb_KostenTypen[],3,0)*VLOOKUP(F7,Tb_ProjectKosten[],MATCH(Tb_ProjectKosten[[#Headers],[Forfait_Percentage]],Tb_ProjectKosten[#Headers],0),0),""),S7 &lt;=0,0),"")</f>
        <v/>
      </c>
      <c r="W7" s="296" t="str">
        <f t="shared" ref="W7:W70" ca="1" si="4">IFERROR(IF(AND(V7&lt;&gt;"",V7&lt;&gt;U7),-1*(V7-U7),""),"")</f>
        <v/>
      </c>
      <c r="X7" s="338" t="str">
        <f>IFERROR(VLOOKUP(F7,Tb_ProjectKosten[#All],11,0),"")</f>
        <v/>
      </c>
      <c r="Y7" s="297"/>
    </row>
    <row r="8" spans="1:25" x14ac:dyDescent="0.25">
      <c r="A8" s="291">
        <f>MAX($A$5:A7)+1</f>
        <v>3</v>
      </c>
      <c r="B8" s="278"/>
      <c r="C8" s="278"/>
      <c r="D8" s="278"/>
      <c r="E8" s="278"/>
      <c r="F8" s="278"/>
      <c r="G8" s="299"/>
      <c r="H8" s="292" t="str">
        <f ca="1">IFERROR(IF(VLOOKUP(F8,Kostentypen!$A$3:$E$21,3,0)=0,"",IF(OR(F8="Arbeidskosten",F8="Vergoeding"),VLOOKUP(G8,Tb_KostenTypen[],2,0),VLOOKUP(F8,Kostentypen!$A$3:$E$20,3,0))),"")</f>
        <v/>
      </c>
      <c r="I8" s="293"/>
      <c r="J8" s="294" t="str" cm="1">
        <f t="array" ref="J8">_xlfn.IFNA(IF(INDEX(Tb_KostenOpties[],MATCH($F8,Tb_KostenOpties[KostenOptie],0),IFERROR(MATCH(Methode_Keuze,Tb_KostenOpties[#Headers],0),2))=1,_xlfn.SWITCH($H8,"Uurtarief",IF(OR(AND(RIGHT($F8,3)="IKS",VLOOKUP($I8,Loonkosten,2,0)="Ja"),AND(RIGHT($F8,3)&lt;&gt;"IKS",VLOOKUP($I8,Loonkosten,2,0)="Nee")), VLOOKUP($I8,Loonkosten,MATCH("Opgegeven uurtarief",'4. Rekenhulp loonkosten aanvr.'!$4:$4,0)),0),"Vast tarief",IF(LEFT(F8,8)="Bijdrage",VLOOKUP($F8,Tb_KostenTypen[],MATCH(Lijsten!$P$1,Tb_KostenTypen[#Headers],0),0),VLOOKUP($G8,Lijsten!L:P,MATCH(Lijsten!$P$1,Kop_Tarief_Vast,0),0))),""),"")</f>
        <v/>
      </c>
      <c r="K8" s="294" t="str" cm="1">
        <f t="array" ref="K8">_xlfn.IFNA(IF(INDEX(Tb_KostenOpties[],MATCH($F8,Tb_KostenOpties[KostenOptie],0),IFERROR(MATCH(Methode_Keuze,Tb_KostenOpties[#Headers],0),2))=1,_xlfn.SWITCH($H8,"Uurtarief",IF(OR(AND(RIGHT($F8,3)="IKS",VLOOKUP($I8,Loonkosten,2,0)="Ja"),AND(RIGHT($F8,3)&lt;&gt;"IKS",VLOOKUP($I8,Loonkosten,2,0)="Nee")), VLOOKUP($I8,Loonkosten,MATCH("Beoordeeld uurtarief",'4. Rekenhulp loonkosten aanvr.'!$4:$4,0),0),0),"Vast tarief",IF(LEFT(F8,8)="Bijdrage",VLOOKUP($F8,Tb_KostenTypen[],MATCH(Lijsten!$P$1,Tb_KostenTypen[#Headers],0),0),VLOOKUP($G8,Lijsten!L:P,MATCH(Lijsten!$P$1,Kop_Tarief_Vast,0),0))),""),"")</f>
        <v/>
      </c>
      <c r="L8" s="324"/>
      <c r="M8" s="324"/>
      <c r="N8" s="295"/>
      <c r="O8" s="295"/>
      <c r="P8" s="337" t="str">
        <f t="shared" si="1"/>
        <v/>
      </c>
      <c r="Q8" s="296" t="str">
        <f t="shared" si="2"/>
        <v/>
      </c>
      <c r="R8" s="296" t="str" cm="1">
        <f t="array" aca="1" ref="R8" ca="1">_xlfn.IFNA(_xlfn.IFS(X8="Dit kostentype hoeft u niet op te geven. Hiervoor wordt een forfait berekend.","",AND(J8&lt;&gt;"",H8="Vast tarief",F8="Vergoeding"),SUM(J8)*FLOOR(SUM(L8),0.0001),AND(J8&lt;&gt;"",OR(H8="Uurtarief",H8="Vast tarief")),SUM(J8)*FLOOR(SUM(L8),0.01),AND(N8&lt;&gt;"",H8="-"),FLOOR(SUM(N8),0.01)),"")</f>
        <v/>
      </c>
      <c r="S8" s="296" t="str" cm="1">
        <f t="array" aca="1" ref="S8" ca="1">_xlfn.IFNA(_xlfn.IFS(X8="Dit kostentype hoeft u niet op te geven. Hiervoor wordt een forfait berekend.","",AND(K8&lt;&gt;"",M8&lt;&gt;"",H8="Vast tarief",F8="Vergoeding"),SUM(K8)*FLOOR(SUM(M8),0.0001),AND(K8&lt;&gt;"",M8&lt;&gt;"",OR(H8="Uurtarief",H8="Vast tarief")),SUM(K8)*FLOOR(SUM(M8),0.01),AND(O8&lt;&gt;"",H8="-"),FLOOR(SUM(O8),0.01)),"")</f>
        <v/>
      </c>
      <c r="T8" s="296" t="str">
        <f t="shared" ca="1" si="3"/>
        <v/>
      </c>
      <c r="U8" s="296" t="str" cm="1">
        <f t="array" aca="1" ref="U8" ca="1">IFERROR(_xlfn.IFS(OR(F8="",LEFT(Methode_Keuze,4)="Geen",Methode_Keuze=""),"",AND(R8&lt;&gt;"",F8&lt;&gt;"Arbeidskosten"),R8*VLOOKUP(F8,Tb_ProjectKosten[],MATCH(Tb_ProjectKosten[[#Headers],[Forfait_Percentage]],Tb_ProjectKosten[#Headers],0),0),AND(F8="Arbeidskosten",G8&lt;&gt;""),IFERROR(R8*VLOOKUP(G8,Tb_KostenTypen[],3,0)*VLOOKUP(F8,Tb_ProjectKosten[],MATCH(Tb_ProjectKosten[[#Headers],[Forfait_Percentage]],Tb_ProjectKosten[#Headers],0),0),""),R8 &lt;=0,0),"")</f>
        <v/>
      </c>
      <c r="V8" s="296" t="str" cm="1">
        <f t="array" aca="1" ref="V8" ca="1">IFERROR(_xlfn.IFS(OR(F8="",LEFT(Methode_Keuze,4)="Geen",Methode_Keuze=""),"",AND(S8&lt;&gt;"",F8&lt;&gt;"Arbeidskosten"),S8*VLOOKUP(F8,Tb_ProjectKosten[],MATCH(Tb_ProjectKosten[[#Headers],[Forfait_Percentage]],Tb_ProjectKosten[#Headers],0),0),AND(F8="Arbeidskosten",G8&lt;&gt;""),IFERROR(S8*VLOOKUP(G8,Tb_KostenTypen[],3,0)*VLOOKUP(F8,Tb_ProjectKosten[],MATCH(Tb_ProjectKosten[[#Headers],[Forfait_Percentage]],Tb_ProjectKosten[#Headers],0),0),""),S8 &lt;=0,0),"")</f>
        <v/>
      </c>
      <c r="W8" s="296" t="str">
        <f t="shared" ca="1" si="4"/>
        <v/>
      </c>
      <c r="X8" s="338" t="str">
        <f>IFERROR(VLOOKUP(F8,Tb_ProjectKosten[#All],11,0),"")</f>
        <v/>
      </c>
      <c r="Y8" s="297"/>
    </row>
    <row r="9" spans="1:25" x14ac:dyDescent="0.25">
      <c r="A9" s="291">
        <f>MAX($A$5:A8)+1</f>
        <v>4</v>
      </c>
      <c r="B9" s="278"/>
      <c r="C9" s="278"/>
      <c r="D9" s="278"/>
      <c r="E9" s="278"/>
      <c r="F9" s="278"/>
      <c r="G9" s="299"/>
      <c r="H9" s="292" t="str">
        <f ca="1">IFERROR(IF(VLOOKUP(F9,Kostentypen!$A$3:$E$21,3,0)=0,"",IF(OR(F9="Arbeidskosten",F9="Vergoeding"),VLOOKUP(G9,Tb_KostenTypen[],2,0),VLOOKUP(F9,Kostentypen!$A$3:$E$20,3,0))),"")</f>
        <v/>
      </c>
      <c r="I9" s="293"/>
      <c r="J9" s="294" t="str" cm="1">
        <f t="array" ref="J9">_xlfn.IFNA(IF(INDEX(Tb_KostenOpties[],MATCH($F9,Tb_KostenOpties[KostenOptie],0),IFERROR(MATCH(Methode_Keuze,Tb_KostenOpties[#Headers],0),2))=1,_xlfn.SWITCH($H9,"Uurtarief",IF(OR(AND(RIGHT($F9,3)="IKS",VLOOKUP($I9,Loonkosten,2,0)="Ja"),AND(RIGHT($F9,3)&lt;&gt;"IKS",VLOOKUP($I9,Loonkosten,2,0)="Nee")), VLOOKUP($I9,Loonkosten,MATCH("Opgegeven uurtarief",'4. Rekenhulp loonkosten aanvr.'!$4:$4,0)),0),"Vast tarief",IF(LEFT(F9,8)="Bijdrage",VLOOKUP($F9,Tb_KostenTypen[],MATCH(Lijsten!$P$1,Tb_KostenTypen[#Headers],0),0),VLOOKUP($G9,Lijsten!L:P,MATCH(Lijsten!$P$1,Kop_Tarief_Vast,0),0))),""),"")</f>
        <v/>
      </c>
      <c r="K9" s="294" t="str" cm="1">
        <f t="array" ref="K9">_xlfn.IFNA(IF(INDEX(Tb_KostenOpties[],MATCH($F9,Tb_KostenOpties[KostenOptie],0),IFERROR(MATCH(Methode_Keuze,Tb_KostenOpties[#Headers],0),2))=1,_xlfn.SWITCH($H9,"Uurtarief",IF(OR(AND(RIGHT($F9,3)="IKS",VLOOKUP($I9,Loonkosten,2,0)="Ja"),AND(RIGHT($F9,3)&lt;&gt;"IKS",VLOOKUP($I9,Loonkosten,2,0)="Nee")), VLOOKUP($I9,Loonkosten,MATCH("Beoordeeld uurtarief",'4. Rekenhulp loonkosten aanvr.'!$4:$4,0),0),0),"Vast tarief",IF(LEFT(F9,8)="Bijdrage",VLOOKUP($F9,Tb_KostenTypen[],MATCH(Lijsten!$P$1,Tb_KostenTypen[#Headers],0),0),VLOOKUP($G9,Lijsten!L:P,MATCH(Lijsten!$P$1,Kop_Tarief_Vast,0),0))),""),"")</f>
        <v/>
      </c>
      <c r="L9" s="324"/>
      <c r="M9" s="324"/>
      <c r="N9" s="295"/>
      <c r="O9" s="295"/>
      <c r="P9" s="337" t="str">
        <f t="shared" si="1"/>
        <v/>
      </c>
      <c r="Q9" s="296" t="str">
        <f t="shared" si="2"/>
        <v/>
      </c>
      <c r="R9" s="296" t="str" cm="1">
        <f t="array" aca="1" ref="R9" ca="1">_xlfn.IFNA(_xlfn.IFS(X9="Dit kostentype hoeft u niet op te geven. Hiervoor wordt een forfait berekend.","",AND(J9&lt;&gt;"",H9="Vast tarief",F9="Vergoeding"),SUM(J9)*FLOOR(SUM(L9),0.0001),AND(J9&lt;&gt;"",OR(H9="Uurtarief",H9="Vast tarief")),SUM(J9)*FLOOR(SUM(L9),0.01),AND(N9&lt;&gt;"",H9="-"),FLOOR(SUM(N9),0.01)),"")</f>
        <v/>
      </c>
      <c r="S9" s="296" t="str" cm="1">
        <f t="array" aca="1" ref="S9" ca="1">_xlfn.IFNA(_xlfn.IFS(X9="Dit kostentype hoeft u niet op te geven. Hiervoor wordt een forfait berekend.","",AND(K9&lt;&gt;"",M9&lt;&gt;"",H9="Vast tarief",F9="Vergoeding"),SUM(K9)*FLOOR(SUM(M9),0.0001),AND(K9&lt;&gt;"",M9&lt;&gt;"",OR(H9="Uurtarief",H9="Vast tarief")),SUM(K9)*FLOOR(SUM(M9),0.01),AND(O9&lt;&gt;"",H9="-"),FLOOR(SUM(O9),0.01)),"")</f>
        <v/>
      </c>
      <c r="T9" s="296" t="str">
        <f t="shared" ca="1" si="3"/>
        <v/>
      </c>
      <c r="U9" s="296" t="str" cm="1">
        <f t="array" aca="1" ref="U9" ca="1">IFERROR(_xlfn.IFS(OR(F9="",LEFT(Methode_Keuze,4)="Geen",Methode_Keuze=""),"",AND(R9&lt;&gt;"",F9&lt;&gt;"Arbeidskosten"),R9*VLOOKUP(F9,Tb_ProjectKosten[],MATCH(Tb_ProjectKosten[[#Headers],[Forfait_Percentage]],Tb_ProjectKosten[#Headers],0),0),AND(F9="Arbeidskosten",G9&lt;&gt;""),IFERROR(R9*VLOOKUP(G9,Tb_KostenTypen[],3,0)*VLOOKUP(F9,Tb_ProjectKosten[],MATCH(Tb_ProjectKosten[[#Headers],[Forfait_Percentage]],Tb_ProjectKosten[#Headers],0),0),""),R9 &lt;=0,0),"")</f>
        <v/>
      </c>
      <c r="V9" s="296" t="str" cm="1">
        <f t="array" aca="1" ref="V9" ca="1">IFERROR(_xlfn.IFS(OR(F9="",LEFT(Methode_Keuze,4)="Geen",Methode_Keuze=""),"",AND(S9&lt;&gt;"",F9&lt;&gt;"Arbeidskosten"),S9*VLOOKUP(F9,Tb_ProjectKosten[],MATCH(Tb_ProjectKosten[[#Headers],[Forfait_Percentage]],Tb_ProjectKosten[#Headers],0),0),AND(F9="Arbeidskosten",G9&lt;&gt;""),IFERROR(S9*VLOOKUP(G9,Tb_KostenTypen[],3,0)*VLOOKUP(F9,Tb_ProjectKosten[],MATCH(Tb_ProjectKosten[[#Headers],[Forfait_Percentage]],Tb_ProjectKosten[#Headers],0),0),""),S9 &lt;=0,0),"")</f>
        <v/>
      </c>
      <c r="W9" s="296" t="str">
        <f t="shared" ca="1" si="4"/>
        <v/>
      </c>
      <c r="X9" s="338" t="str">
        <f>IFERROR(VLOOKUP(F9,Tb_ProjectKosten[#All],11,0),"")</f>
        <v/>
      </c>
      <c r="Y9" s="297"/>
    </row>
    <row r="10" spans="1:25" x14ac:dyDescent="0.25">
      <c r="A10" s="291">
        <f>MAX($A$5:A9)+1</f>
        <v>5</v>
      </c>
      <c r="B10" s="278"/>
      <c r="C10" s="278"/>
      <c r="D10" s="278"/>
      <c r="E10" s="278"/>
      <c r="F10" s="278"/>
      <c r="G10" s="299"/>
      <c r="H10" s="292" t="str">
        <f ca="1">IFERROR(IF(VLOOKUP(F10,Kostentypen!$A$3:$E$21,3,0)=0,"",IF(OR(F10="Arbeidskosten",F10="Vergoeding"),VLOOKUP(G10,Tb_KostenTypen[],2,0),VLOOKUP(F10,Kostentypen!$A$3:$E$20,3,0))),"")</f>
        <v/>
      </c>
      <c r="I10" s="293"/>
      <c r="J10" s="294" t="str" cm="1">
        <f t="array" ref="J10">_xlfn.IFNA(IF(INDEX(Tb_KostenOpties[],MATCH($F10,Tb_KostenOpties[KostenOptie],0),IFERROR(MATCH(Methode_Keuze,Tb_KostenOpties[#Headers],0),2))=1,_xlfn.SWITCH($H10,"Uurtarief",IF(OR(AND(RIGHT($F10,3)="IKS",VLOOKUP($I10,Loonkosten,2,0)="Ja"),AND(RIGHT($F10,3)&lt;&gt;"IKS",VLOOKUP($I10,Loonkosten,2,0)="Nee")), VLOOKUP($I10,Loonkosten,MATCH("Opgegeven uurtarief",'4. Rekenhulp loonkosten aanvr.'!$4:$4,0)),0),"Vast tarief",IF(LEFT(F10,8)="Bijdrage",VLOOKUP($F10,Tb_KostenTypen[],MATCH(Lijsten!$P$1,Tb_KostenTypen[#Headers],0),0),VLOOKUP($G10,Lijsten!L:P,MATCH(Lijsten!$P$1,Kop_Tarief_Vast,0),0))),""),"")</f>
        <v/>
      </c>
      <c r="K10" s="294" t="str" cm="1">
        <f t="array" ref="K10">_xlfn.IFNA(IF(INDEX(Tb_KostenOpties[],MATCH($F10,Tb_KostenOpties[KostenOptie],0),IFERROR(MATCH(Methode_Keuze,Tb_KostenOpties[#Headers],0),2))=1,_xlfn.SWITCH($H10,"Uurtarief",IF(OR(AND(RIGHT($F10,3)="IKS",VLOOKUP($I10,Loonkosten,2,0)="Ja"),AND(RIGHT($F10,3)&lt;&gt;"IKS",VLOOKUP($I10,Loonkosten,2,0)="Nee")), VLOOKUP($I10,Loonkosten,MATCH("Beoordeeld uurtarief",'4. Rekenhulp loonkosten aanvr.'!$4:$4,0),0),0),"Vast tarief",IF(LEFT(F10,8)="Bijdrage",VLOOKUP($F10,Tb_KostenTypen[],MATCH(Lijsten!$P$1,Tb_KostenTypen[#Headers],0),0),VLOOKUP($G10,Lijsten!L:P,MATCH(Lijsten!$P$1,Kop_Tarief_Vast,0),0))),""),"")</f>
        <v/>
      </c>
      <c r="L10" s="324"/>
      <c r="M10" s="324"/>
      <c r="N10" s="295"/>
      <c r="O10" s="295"/>
      <c r="P10" s="337" t="str">
        <f t="shared" si="1"/>
        <v/>
      </c>
      <c r="Q10" s="296" t="str">
        <f t="shared" si="2"/>
        <v/>
      </c>
      <c r="R10" s="296" t="str" cm="1">
        <f t="array" aca="1" ref="R10" ca="1">_xlfn.IFNA(_xlfn.IFS(X10="Dit kostentype hoeft u niet op te geven. Hiervoor wordt een forfait berekend.","",AND(J10&lt;&gt;"",H10="Vast tarief",F10="Vergoeding"),SUM(J10)*FLOOR(SUM(L10),0.0001),AND(J10&lt;&gt;"",OR(H10="Uurtarief",H10="Vast tarief")),SUM(J10)*FLOOR(SUM(L10),0.01),AND(N10&lt;&gt;"",H10="-"),FLOOR(SUM(N10),0.01)),"")</f>
        <v/>
      </c>
      <c r="S10" s="296" t="str" cm="1">
        <f t="array" aca="1" ref="S10" ca="1">_xlfn.IFNA(_xlfn.IFS(X10="Dit kostentype hoeft u niet op te geven. Hiervoor wordt een forfait berekend.","",AND(K10&lt;&gt;"",M10&lt;&gt;"",H10="Vast tarief",F10="Vergoeding"),SUM(K10)*FLOOR(SUM(M10),0.0001),AND(K10&lt;&gt;"",M10&lt;&gt;"",OR(H10="Uurtarief",H10="Vast tarief")),SUM(K10)*FLOOR(SUM(M10),0.01),AND(O10&lt;&gt;"",H10="-"),FLOOR(SUM(O10),0.01)),"")</f>
        <v/>
      </c>
      <c r="T10" s="296" t="str">
        <f t="shared" ca="1" si="3"/>
        <v/>
      </c>
      <c r="U10" s="296" t="str" cm="1">
        <f t="array" aca="1" ref="U10" ca="1">IFERROR(_xlfn.IFS(OR(F10="",LEFT(Methode_Keuze,4)="Geen",Methode_Keuze=""),"",AND(R10&lt;&gt;"",F10&lt;&gt;"Arbeidskosten"),R10*VLOOKUP(F10,Tb_ProjectKosten[],MATCH(Tb_ProjectKosten[[#Headers],[Forfait_Percentage]],Tb_ProjectKosten[#Headers],0),0),AND(F10="Arbeidskosten",G10&lt;&gt;""),IFERROR(R10*VLOOKUP(G10,Tb_KostenTypen[],3,0)*VLOOKUP(F10,Tb_ProjectKosten[],MATCH(Tb_ProjectKosten[[#Headers],[Forfait_Percentage]],Tb_ProjectKosten[#Headers],0),0),""),R10 &lt;=0,0),"")</f>
        <v/>
      </c>
      <c r="V10" s="296" t="str" cm="1">
        <f t="array" aca="1" ref="V10" ca="1">IFERROR(_xlfn.IFS(OR(F10="",LEFT(Methode_Keuze,4)="Geen",Methode_Keuze=""),"",AND(S10&lt;&gt;"",F10&lt;&gt;"Arbeidskosten"),S10*VLOOKUP(F10,Tb_ProjectKosten[],MATCH(Tb_ProjectKosten[[#Headers],[Forfait_Percentage]],Tb_ProjectKosten[#Headers],0),0),AND(F10="Arbeidskosten",G10&lt;&gt;""),IFERROR(S10*VLOOKUP(G10,Tb_KostenTypen[],3,0)*VLOOKUP(F10,Tb_ProjectKosten[],MATCH(Tb_ProjectKosten[[#Headers],[Forfait_Percentage]],Tb_ProjectKosten[#Headers],0),0),""),S10 &lt;=0,0),"")</f>
        <v/>
      </c>
      <c r="W10" s="296" t="str">
        <f t="shared" ca="1" si="4"/>
        <v/>
      </c>
      <c r="X10" s="338" t="str">
        <f>IFERROR(VLOOKUP(F10,Tb_ProjectKosten[#All],11,0),"")</f>
        <v/>
      </c>
      <c r="Y10" s="297"/>
    </row>
    <row r="11" spans="1:25" x14ac:dyDescent="0.25">
      <c r="A11" s="291">
        <f>MAX($A$5:A10)+1</f>
        <v>6</v>
      </c>
      <c r="B11" s="278"/>
      <c r="C11" s="278"/>
      <c r="D11" s="278"/>
      <c r="E11" s="278"/>
      <c r="F11" s="278"/>
      <c r="G11" s="299"/>
      <c r="H11" s="292" t="str">
        <f ca="1">IFERROR(IF(VLOOKUP(F11,Kostentypen!$A$3:$E$21,3,0)=0,"",IF(OR(F11="Arbeidskosten",F11="Vergoeding"),VLOOKUP(G11,Tb_KostenTypen[],2,0),VLOOKUP(F11,Kostentypen!$A$3:$E$20,3,0))),"")</f>
        <v/>
      </c>
      <c r="I11" s="293"/>
      <c r="J11" s="294" t="str" cm="1">
        <f t="array" ref="J11">_xlfn.IFNA(IF(INDEX(Tb_KostenOpties[],MATCH($F11,Tb_KostenOpties[KostenOptie],0),IFERROR(MATCH(Methode_Keuze,Tb_KostenOpties[#Headers],0),2))=1,_xlfn.SWITCH($H11,"Uurtarief",IF(OR(AND(RIGHT($F11,3)="IKS",VLOOKUP($I11,Loonkosten,2,0)="Ja"),AND(RIGHT($F11,3)&lt;&gt;"IKS",VLOOKUP($I11,Loonkosten,2,0)="Nee")), VLOOKUP($I11,Loonkosten,MATCH("Opgegeven uurtarief",'4. Rekenhulp loonkosten aanvr.'!$4:$4,0)),0),"Vast tarief",IF(LEFT(F11,8)="Bijdrage",VLOOKUP($F11,Tb_KostenTypen[],MATCH(Lijsten!$P$1,Tb_KostenTypen[#Headers],0),0),VLOOKUP($G11,Lijsten!L:P,MATCH(Lijsten!$P$1,Kop_Tarief_Vast,0),0))),""),"")</f>
        <v/>
      </c>
      <c r="K11" s="294" t="str" cm="1">
        <f t="array" ref="K11">_xlfn.IFNA(IF(INDEX(Tb_KostenOpties[],MATCH($F11,Tb_KostenOpties[KostenOptie],0),IFERROR(MATCH(Methode_Keuze,Tb_KostenOpties[#Headers],0),2))=1,_xlfn.SWITCH($H11,"Uurtarief",IF(OR(AND(RIGHT($F11,3)="IKS",VLOOKUP($I11,Loonkosten,2,0)="Ja"),AND(RIGHT($F11,3)&lt;&gt;"IKS",VLOOKUP($I11,Loonkosten,2,0)="Nee")), VLOOKUP($I11,Loonkosten,MATCH("Beoordeeld uurtarief",'4. Rekenhulp loonkosten aanvr.'!$4:$4,0),0),0),"Vast tarief",IF(LEFT(F11,8)="Bijdrage",VLOOKUP($F11,Tb_KostenTypen[],MATCH(Lijsten!$P$1,Tb_KostenTypen[#Headers],0),0),VLOOKUP($G11,Lijsten!L:P,MATCH(Lijsten!$P$1,Kop_Tarief_Vast,0),0))),""),"")</f>
        <v/>
      </c>
      <c r="L11" s="324"/>
      <c r="M11" s="324"/>
      <c r="N11" s="295"/>
      <c r="O11" s="295"/>
      <c r="P11" s="337" t="str">
        <f t="shared" si="1"/>
        <v/>
      </c>
      <c r="Q11" s="296" t="str">
        <f t="shared" si="2"/>
        <v/>
      </c>
      <c r="R11" s="296" t="str" cm="1">
        <f t="array" aca="1" ref="R11" ca="1">_xlfn.IFNA(_xlfn.IFS(X11="Dit kostentype hoeft u niet op te geven. Hiervoor wordt een forfait berekend.","",AND(J11&lt;&gt;"",H11="Vast tarief",F11="Vergoeding"),SUM(J11)*FLOOR(SUM(L11),0.0001),AND(J11&lt;&gt;"",OR(H11="Uurtarief",H11="Vast tarief")),SUM(J11)*FLOOR(SUM(L11),0.01),AND(N11&lt;&gt;"",H11="-"),FLOOR(SUM(N11),0.01)),"")</f>
        <v/>
      </c>
      <c r="S11" s="296" t="str" cm="1">
        <f t="array" aca="1" ref="S11" ca="1">_xlfn.IFNA(_xlfn.IFS(X11="Dit kostentype hoeft u niet op te geven. Hiervoor wordt een forfait berekend.","",AND(K11&lt;&gt;"",M11&lt;&gt;"",H11="Vast tarief",F11="Vergoeding"),SUM(K11)*FLOOR(SUM(M11),0.0001),AND(K11&lt;&gt;"",M11&lt;&gt;"",OR(H11="Uurtarief",H11="Vast tarief")),SUM(K11)*FLOOR(SUM(M11),0.01),AND(O11&lt;&gt;"",H11="-"),FLOOR(SUM(O11),0.01)),"")</f>
        <v/>
      </c>
      <c r="T11" s="296" t="str">
        <f t="shared" ca="1" si="3"/>
        <v/>
      </c>
      <c r="U11" s="296" t="str" cm="1">
        <f t="array" aca="1" ref="U11" ca="1">IFERROR(_xlfn.IFS(OR(F11="",LEFT(Methode_Keuze,4)="Geen",Methode_Keuze=""),"",AND(R11&lt;&gt;"",F11&lt;&gt;"Arbeidskosten"),R11*VLOOKUP(F11,Tb_ProjectKosten[],MATCH(Tb_ProjectKosten[[#Headers],[Forfait_Percentage]],Tb_ProjectKosten[#Headers],0),0),AND(F11="Arbeidskosten",G11&lt;&gt;""),IFERROR(R11*VLOOKUP(G11,Tb_KostenTypen[],3,0)*VLOOKUP(F11,Tb_ProjectKosten[],MATCH(Tb_ProjectKosten[[#Headers],[Forfait_Percentage]],Tb_ProjectKosten[#Headers],0),0),""),R11 &lt;=0,0),"")</f>
        <v/>
      </c>
      <c r="V11" s="296" t="str" cm="1">
        <f t="array" aca="1" ref="V11" ca="1">IFERROR(_xlfn.IFS(OR(F11="",LEFT(Methode_Keuze,4)="Geen",Methode_Keuze=""),"",AND(S11&lt;&gt;"",F11&lt;&gt;"Arbeidskosten"),S11*VLOOKUP(F11,Tb_ProjectKosten[],MATCH(Tb_ProjectKosten[[#Headers],[Forfait_Percentage]],Tb_ProjectKosten[#Headers],0),0),AND(F11="Arbeidskosten",G11&lt;&gt;""),IFERROR(S11*VLOOKUP(G11,Tb_KostenTypen[],3,0)*VLOOKUP(F11,Tb_ProjectKosten[],MATCH(Tb_ProjectKosten[[#Headers],[Forfait_Percentage]],Tb_ProjectKosten[#Headers],0),0),""),S11 &lt;=0,0),"")</f>
        <v/>
      </c>
      <c r="W11" s="296" t="str">
        <f t="shared" ca="1" si="4"/>
        <v/>
      </c>
      <c r="X11" s="338" t="str">
        <f>IFERROR(VLOOKUP(F11,Tb_ProjectKosten[#All],11,0),"")</f>
        <v/>
      </c>
      <c r="Y11" s="297"/>
    </row>
    <row r="12" spans="1:25" x14ac:dyDescent="0.25">
      <c r="A12" s="291">
        <f>MAX($A$5:A11)+1</f>
        <v>7</v>
      </c>
      <c r="B12" s="278"/>
      <c r="C12" s="278"/>
      <c r="D12" s="278"/>
      <c r="E12" s="278"/>
      <c r="F12" s="278"/>
      <c r="G12" s="299"/>
      <c r="H12" s="292" t="str">
        <f ca="1">IFERROR(IF(VLOOKUP(F12,Kostentypen!$A$3:$E$21,3,0)=0,"",IF(OR(F12="Arbeidskosten",F12="Vergoeding"),VLOOKUP(G12,Tb_KostenTypen[],2,0),VLOOKUP(F12,Kostentypen!$A$3:$E$20,3,0))),"")</f>
        <v/>
      </c>
      <c r="I12" s="293"/>
      <c r="J12" s="294" t="str" cm="1">
        <f t="array" ref="J12">_xlfn.IFNA(IF(INDEX(Tb_KostenOpties[],MATCH($F12,Tb_KostenOpties[KostenOptie],0),IFERROR(MATCH(Methode_Keuze,Tb_KostenOpties[#Headers],0),2))=1,_xlfn.SWITCH($H12,"Uurtarief",IF(OR(AND(RIGHT($F12,3)="IKS",VLOOKUP($I12,Loonkosten,2,0)="Ja"),AND(RIGHT($F12,3)&lt;&gt;"IKS",VLOOKUP($I12,Loonkosten,2,0)="Nee")), VLOOKUP($I12,Loonkosten,MATCH("Opgegeven uurtarief",'4. Rekenhulp loonkosten aanvr.'!$4:$4,0)),0),"Vast tarief",IF(LEFT(F12,8)="Bijdrage",VLOOKUP($F12,Tb_KostenTypen[],MATCH(Lijsten!$P$1,Tb_KostenTypen[#Headers],0),0),VLOOKUP($G12,Lijsten!L:P,MATCH(Lijsten!$P$1,Kop_Tarief_Vast,0),0))),""),"")</f>
        <v/>
      </c>
      <c r="K12" s="294" t="str" cm="1">
        <f t="array" ref="K12">_xlfn.IFNA(IF(INDEX(Tb_KostenOpties[],MATCH($F12,Tb_KostenOpties[KostenOptie],0),IFERROR(MATCH(Methode_Keuze,Tb_KostenOpties[#Headers],0),2))=1,_xlfn.SWITCH($H12,"Uurtarief",IF(OR(AND(RIGHT($F12,3)="IKS",VLOOKUP($I12,Loonkosten,2,0)="Ja"),AND(RIGHT($F12,3)&lt;&gt;"IKS",VLOOKUP($I12,Loonkosten,2,0)="Nee")), VLOOKUP($I12,Loonkosten,MATCH("Beoordeeld uurtarief",'4. Rekenhulp loonkosten aanvr.'!$4:$4,0),0),0),"Vast tarief",IF(LEFT(F12,8)="Bijdrage",VLOOKUP($F12,Tb_KostenTypen[],MATCH(Lijsten!$P$1,Tb_KostenTypen[#Headers],0),0),VLOOKUP($G12,Lijsten!L:P,MATCH(Lijsten!$P$1,Kop_Tarief_Vast,0),0))),""),"")</f>
        <v/>
      </c>
      <c r="L12" s="324"/>
      <c r="M12" s="324"/>
      <c r="N12" s="295"/>
      <c r="O12" s="295"/>
      <c r="P12" s="337" t="str">
        <f t="shared" si="1"/>
        <v/>
      </c>
      <c r="Q12" s="296" t="str">
        <f t="shared" si="2"/>
        <v/>
      </c>
      <c r="R12" s="296" t="str" cm="1">
        <f t="array" aca="1" ref="R12" ca="1">_xlfn.IFNA(_xlfn.IFS(X12="Dit kostentype hoeft u niet op te geven. Hiervoor wordt een forfait berekend.","",AND(J12&lt;&gt;"",H12="Vast tarief",F12="Vergoeding"),SUM(J12)*FLOOR(SUM(L12),0.0001),AND(J12&lt;&gt;"",OR(H12="Uurtarief",H12="Vast tarief")),SUM(J12)*FLOOR(SUM(L12),0.01),AND(N12&lt;&gt;"",H12="-"),FLOOR(SUM(N12),0.01)),"")</f>
        <v/>
      </c>
      <c r="S12" s="296" t="str" cm="1">
        <f t="array" aca="1" ref="S12" ca="1">_xlfn.IFNA(_xlfn.IFS(X12="Dit kostentype hoeft u niet op te geven. Hiervoor wordt een forfait berekend.","",AND(K12&lt;&gt;"",M12&lt;&gt;"",H12="Vast tarief",F12="Vergoeding"),SUM(K12)*FLOOR(SUM(M12),0.0001),AND(K12&lt;&gt;"",M12&lt;&gt;"",OR(H12="Uurtarief",H12="Vast tarief")),SUM(K12)*FLOOR(SUM(M12),0.01),AND(O12&lt;&gt;"",H12="-"),FLOOR(SUM(O12),0.01)),"")</f>
        <v/>
      </c>
      <c r="T12" s="296" t="str">
        <f t="shared" ca="1" si="3"/>
        <v/>
      </c>
      <c r="U12" s="296" t="str" cm="1">
        <f t="array" aca="1" ref="U12" ca="1">IFERROR(_xlfn.IFS(OR(F12="",LEFT(Methode_Keuze,4)="Geen",Methode_Keuze=""),"",AND(R12&lt;&gt;"",F12&lt;&gt;"Arbeidskosten"),R12*VLOOKUP(F12,Tb_ProjectKosten[],MATCH(Tb_ProjectKosten[[#Headers],[Forfait_Percentage]],Tb_ProjectKosten[#Headers],0),0),AND(F12="Arbeidskosten",G12&lt;&gt;""),IFERROR(R12*VLOOKUP(G12,Tb_KostenTypen[],3,0)*VLOOKUP(F12,Tb_ProjectKosten[],MATCH(Tb_ProjectKosten[[#Headers],[Forfait_Percentage]],Tb_ProjectKosten[#Headers],0),0),""),R12 &lt;=0,0),"")</f>
        <v/>
      </c>
      <c r="V12" s="296" t="str" cm="1">
        <f t="array" aca="1" ref="V12" ca="1">IFERROR(_xlfn.IFS(OR(F12="",LEFT(Methode_Keuze,4)="Geen",Methode_Keuze=""),"",AND(S12&lt;&gt;"",F12&lt;&gt;"Arbeidskosten"),S12*VLOOKUP(F12,Tb_ProjectKosten[],MATCH(Tb_ProjectKosten[[#Headers],[Forfait_Percentage]],Tb_ProjectKosten[#Headers],0),0),AND(F12="Arbeidskosten",G12&lt;&gt;""),IFERROR(S12*VLOOKUP(G12,Tb_KostenTypen[],3,0)*VLOOKUP(F12,Tb_ProjectKosten[],MATCH(Tb_ProjectKosten[[#Headers],[Forfait_Percentage]],Tb_ProjectKosten[#Headers],0),0),""),S12 &lt;=0,0),"")</f>
        <v/>
      </c>
      <c r="W12" s="296" t="str">
        <f t="shared" ca="1" si="4"/>
        <v/>
      </c>
      <c r="X12" s="338" t="str">
        <f>IFERROR(VLOOKUP(F12,Tb_ProjectKosten[#All],11,0),"")</f>
        <v/>
      </c>
      <c r="Y12" s="297"/>
    </row>
    <row r="13" spans="1:25" x14ac:dyDescent="0.25">
      <c r="A13" s="291">
        <f>MAX($A$5:A12)+1</f>
        <v>8</v>
      </c>
      <c r="B13" s="278"/>
      <c r="C13" s="278"/>
      <c r="D13" s="278"/>
      <c r="E13" s="278"/>
      <c r="F13" s="278"/>
      <c r="G13" s="299"/>
      <c r="H13" s="292" t="str">
        <f ca="1">IFERROR(IF(VLOOKUP(F13,Kostentypen!$A$3:$E$21,3,0)=0,"",IF(OR(F13="Arbeidskosten",F13="Vergoeding"),VLOOKUP(G13,Tb_KostenTypen[],2,0),VLOOKUP(F13,Kostentypen!$A$3:$E$20,3,0))),"")</f>
        <v/>
      </c>
      <c r="I13" s="293"/>
      <c r="J13" s="294" t="str" cm="1">
        <f t="array" ref="J13">_xlfn.IFNA(IF(INDEX(Tb_KostenOpties[],MATCH($F13,Tb_KostenOpties[KostenOptie],0),IFERROR(MATCH(Methode_Keuze,Tb_KostenOpties[#Headers],0),2))=1,_xlfn.SWITCH($H13,"Uurtarief",IF(OR(AND(RIGHT($F13,3)="IKS",VLOOKUP($I13,Loonkosten,2,0)="Ja"),AND(RIGHT($F13,3)&lt;&gt;"IKS",VLOOKUP($I13,Loonkosten,2,0)="Nee")), VLOOKUP($I13,Loonkosten,MATCH("Opgegeven uurtarief",'4. Rekenhulp loonkosten aanvr.'!$4:$4,0)),0),"Vast tarief",IF(LEFT(F13,8)="Bijdrage",VLOOKUP($F13,Tb_KostenTypen[],MATCH(Lijsten!$P$1,Tb_KostenTypen[#Headers],0),0),VLOOKUP($G13,Lijsten!L:P,MATCH(Lijsten!$P$1,Kop_Tarief_Vast,0),0))),""),"")</f>
        <v/>
      </c>
      <c r="K13" s="294" t="str" cm="1">
        <f t="array" ref="K13">_xlfn.IFNA(IF(INDEX(Tb_KostenOpties[],MATCH($F13,Tb_KostenOpties[KostenOptie],0),IFERROR(MATCH(Methode_Keuze,Tb_KostenOpties[#Headers],0),2))=1,_xlfn.SWITCH($H13,"Uurtarief",IF(OR(AND(RIGHT($F13,3)="IKS",VLOOKUP($I13,Loonkosten,2,0)="Ja"),AND(RIGHT($F13,3)&lt;&gt;"IKS",VLOOKUP($I13,Loonkosten,2,0)="Nee")), VLOOKUP($I13,Loonkosten,MATCH("Beoordeeld uurtarief",'4. Rekenhulp loonkosten aanvr.'!$4:$4,0),0),0),"Vast tarief",IF(LEFT(F13,8)="Bijdrage",VLOOKUP($F13,Tb_KostenTypen[],MATCH(Lijsten!$P$1,Tb_KostenTypen[#Headers],0),0),VLOOKUP($G13,Lijsten!L:P,MATCH(Lijsten!$P$1,Kop_Tarief_Vast,0),0))),""),"")</f>
        <v/>
      </c>
      <c r="L13" s="324"/>
      <c r="M13" s="324"/>
      <c r="N13" s="295"/>
      <c r="O13" s="295"/>
      <c r="P13" s="337" t="str">
        <f t="shared" si="1"/>
        <v/>
      </c>
      <c r="Q13" s="296" t="str">
        <f t="shared" si="2"/>
        <v/>
      </c>
      <c r="R13" s="296" t="str" cm="1">
        <f t="array" aca="1" ref="R13" ca="1">_xlfn.IFNA(_xlfn.IFS(X13="Dit kostentype hoeft u niet op te geven. Hiervoor wordt een forfait berekend.","",AND(J13&lt;&gt;"",H13="Vast tarief",F13="Vergoeding"),SUM(J13)*FLOOR(SUM(L13),0.0001),AND(J13&lt;&gt;"",OR(H13="Uurtarief",H13="Vast tarief")),SUM(J13)*FLOOR(SUM(L13),0.01),AND(N13&lt;&gt;"",H13="-"),FLOOR(SUM(N13),0.01)),"")</f>
        <v/>
      </c>
      <c r="S13" s="296" t="str" cm="1">
        <f t="array" aca="1" ref="S13" ca="1">_xlfn.IFNA(_xlfn.IFS(X13="Dit kostentype hoeft u niet op te geven. Hiervoor wordt een forfait berekend.","",AND(K13&lt;&gt;"",M13&lt;&gt;"",H13="Vast tarief",F13="Vergoeding"),SUM(K13)*FLOOR(SUM(M13),0.0001),AND(K13&lt;&gt;"",M13&lt;&gt;"",OR(H13="Uurtarief",H13="Vast tarief")),SUM(K13)*FLOOR(SUM(M13),0.01),AND(O13&lt;&gt;"",H13="-"),FLOOR(SUM(O13),0.01)),"")</f>
        <v/>
      </c>
      <c r="T13" s="296" t="str">
        <f t="shared" ca="1" si="3"/>
        <v/>
      </c>
      <c r="U13" s="296" t="str" cm="1">
        <f t="array" aca="1" ref="U13" ca="1">IFERROR(_xlfn.IFS(OR(F13="",LEFT(Methode_Keuze,4)="Geen",Methode_Keuze=""),"",AND(R13&lt;&gt;"",F13&lt;&gt;"Arbeidskosten"),R13*VLOOKUP(F13,Tb_ProjectKosten[],MATCH(Tb_ProjectKosten[[#Headers],[Forfait_Percentage]],Tb_ProjectKosten[#Headers],0),0),AND(F13="Arbeidskosten",G13&lt;&gt;""),IFERROR(R13*VLOOKUP(G13,Tb_KostenTypen[],3,0)*VLOOKUP(F13,Tb_ProjectKosten[],MATCH(Tb_ProjectKosten[[#Headers],[Forfait_Percentage]],Tb_ProjectKosten[#Headers],0),0),""),R13 &lt;=0,0),"")</f>
        <v/>
      </c>
      <c r="V13" s="296" t="str" cm="1">
        <f t="array" aca="1" ref="V13" ca="1">IFERROR(_xlfn.IFS(OR(F13="",LEFT(Methode_Keuze,4)="Geen",Methode_Keuze=""),"",AND(S13&lt;&gt;"",F13&lt;&gt;"Arbeidskosten"),S13*VLOOKUP(F13,Tb_ProjectKosten[],MATCH(Tb_ProjectKosten[[#Headers],[Forfait_Percentage]],Tb_ProjectKosten[#Headers],0),0),AND(F13="Arbeidskosten",G13&lt;&gt;""),IFERROR(S13*VLOOKUP(G13,Tb_KostenTypen[],3,0)*VLOOKUP(F13,Tb_ProjectKosten[],MATCH(Tb_ProjectKosten[[#Headers],[Forfait_Percentage]],Tb_ProjectKosten[#Headers],0),0),""),S13 &lt;=0,0),"")</f>
        <v/>
      </c>
      <c r="W13" s="296" t="str">
        <f t="shared" ca="1" si="4"/>
        <v/>
      </c>
      <c r="X13" s="338" t="str">
        <f>IFERROR(VLOOKUP(F13,Tb_ProjectKosten[#All],11,0),"")</f>
        <v/>
      </c>
      <c r="Y13" s="297"/>
    </row>
    <row r="14" spans="1:25" x14ac:dyDescent="0.25">
      <c r="A14" s="291">
        <f>MAX($A$5:A13)+1</f>
        <v>9</v>
      </c>
      <c r="B14" s="278"/>
      <c r="C14" s="278"/>
      <c r="D14" s="278"/>
      <c r="E14" s="278"/>
      <c r="F14" s="278"/>
      <c r="G14" s="299"/>
      <c r="H14" s="292" t="str">
        <f ca="1">IFERROR(IF(VLOOKUP(F14,Kostentypen!$A$3:$E$21,3,0)=0,"",IF(OR(F14="Arbeidskosten",F14="Vergoeding"),VLOOKUP(G14,Tb_KostenTypen[],2,0),VLOOKUP(F14,Kostentypen!$A$3:$E$20,3,0))),"")</f>
        <v/>
      </c>
      <c r="I14" s="293"/>
      <c r="J14" s="294" t="str" cm="1">
        <f t="array" ref="J14">_xlfn.IFNA(IF(INDEX(Tb_KostenOpties[],MATCH($F14,Tb_KostenOpties[KostenOptie],0),IFERROR(MATCH(Methode_Keuze,Tb_KostenOpties[#Headers],0),2))=1,_xlfn.SWITCH($H14,"Uurtarief",IF(OR(AND(RIGHT($F14,3)="IKS",VLOOKUP($I14,Loonkosten,2,0)="Ja"),AND(RIGHT($F14,3)&lt;&gt;"IKS",VLOOKUP($I14,Loonkosten,2,0)="Nee")), VLOOKUP($I14,Loonkosten,MATCH("Opgegeven uurtarief",'4. Rekenhulp loonkosten aanvr.'!$4:$4,0)),0),"Vast tarief",IF(LEFT(F14,8)="Bijdrage",VLOOKUP($F14,Tb_KostenTypen[],MATCH(Lijsten!$P$1,Tb_KostenTypen[#Headers],0),0),VLOOKUP($G14,Lijsten!L:P,MATCH(Lijsten!$P$1,Kop_Tarief_Vast,0),0))),""),"")</f>
        <v/>
      </c>
      <c r="K14" s="294" t="str" cm="1">
        <f t="array" ref="K14">_xlfn.IFNA(IF(INDEX(Tb_KostenOpties[],MATCH($F14,Tb_KostenOpties[KostenOptie],0),IFERROR(MATCH(Methode_Keuze,Tb_KostenOpties[#Headers],0),2))=1,_xlfn.SWITCH($H14,"Uurtarief",IF(OR(AND(RIGHT($F14,3)="IKS",VLOOKUP($I14,Loonkosten,2,0)="Ja"),AND(RIGHT($F14,3)&lt;&gt;"IKS",VLOOKUP($I14,Loonkosten,2,0)="Nee")), VLOOKUP($I14,Loonkosten,MATCH("Beoordeeld uurtarief",'4. Rekenhulp loonkosten aanvr.'!$4:$4,0),0),0),"Vast tarief",IF(LEFT(F14,8)="Bijdrage",VLOOKUP($F14,Tb_KostenTypen[],MATCH(Lijsten!$P$1,Tb_KostenTypen[#Headers],0),0),VLOOKUP($G14,Lijsten!L:P,MATCH(Lijsten!$P$1,Kop_Tarief_Vast,0),0))),""),"")</f>
        <v/>
      </c>
      <c r="L14" s="324"/>
      <c r="M14" s="324"/>
      <c r="N14" s="295"/>
      <c r="O14" s="295"/>
      <c r="P14" s="337" t="str">
        <f t="shared" si="1"/>
        <v/>
      </c>
      <c r="Q14" s="296" t="str">
        <f t="shared" si="2"/>
        <v/>
      </c>
      <c r="R14" s="296" t="str" cm="1">
        <f t="array" aca="1" ref="R14" ca="1">_xlfn.IFNA(_xlfn.IFS(X14="Dit kostentype hoeft u niet op te geven. Hiervoor wordt een forfait berekend.","",AND(J14&lt;&gt;"",H14="Vast tarief",F14="Vergoeding"),SUM(J14)*FLOOR(SUM(L14),0.0001),AND(J14&lt;&gt;"",OR(H14="Uurtarief",H14="Vast tarief")),SUM(J14)*FLOOR(SUM(L14),0.01),AND(N14&lt;&gt;"",H14="-"),FLOOR(SUM(N14),0.01)),"")</f>
        <v/>
      </c>
      <c r="S14" s="296" t="str" cm="1">
        <f t="array" aca="1" ref="S14" ca="1">_xlfn.IFNA(_xlfn.IFS(X14="Dit kostentype hoeft u niet op te geven. Hiervoor wordt een forfait berekend.","",AND(K14&lt;&gt;"",M14&lt;&gt;"",H14="Vast tarief",F14="Vergoeding"),SUM(K14)*FLOOR(SUM(M14),0.0001),AND(K14&lt;&gt;"",M14&lt;&gt;"",OR(H14="Uurtarief",H14="Vast tarief")),SUM(K14)*FLOOR(SUM(M14),0.01),AND(O14&lt;&gt;"",H14="-"),FLOOR(SUM(O14),0.01)),"")</f>
        <v/>
      </c>
      <c r="T14" s="296" t="str">
        <f t="shared" ca="1" si="3"/>
        <v/>
      </c>
      <c r="U14" s="296" t="str" cm="1">
        <f t="array" aca="1" ref="U14" ca="1">IFERROR(_xlfn.IFS(OR(F14="",LEFT(Methode_Keuze,4)="Geen",Methode_Keuze=""),"",AND(R14&lt;&gt;"",F14&lt;&gt;"Arbeidskosten"),R14*VLOOKUP(F14,Tb_ProjectKosten[],MATCH(Tb_ProjectKosten[[#Headers],[Forfait_Percentage]],Tb_ProjectKosten[#Headers],0),0),AND(F14="Arbeidskosten",G14&lt;&gt;""),IFERROR(R14*VLOOKUP(G14,Tb_KostenTypen[],3,0)*VLOOKUP(F14,Tb_ProjectKosten[],MATCH(Tb_ProjectKosten[[#Headers],[Forfait_Percentage]],Tb_ProjectKosten[#Headers],0),0),""),R14 &lt;=0,0),"")</f>
        <v/>
      </c>
      <c r="V14" s="296" t="str" cm="1">
        <f t="array" aca="1" ref="V14" ca="1">IFERROR(_xlfn.IFS(OR(F14="",LEFT(Methode_Keuze,4)="Geen",Methode_Keuze=""),"",AND(S14&lt;&gt;"",F14&lt;&gt;"Arbeidskosten"),S14*VLOOKUP(F14,Tb_ProjectKosten[],MATCH(Tb_ProjectKosten[[#Headers],[Forfait_Percentage]],Tb_ProjectKosten[#Headers],0),0),AND(F14="Arbeidskosten",G14&lt;&gt;""),IFERROR(S14*VLOOKUP(G14,Tb_KostenTypen[],3,0)*VLOOKUP(F14,Tb_ProjectKosten[],MATCH(Tb_ProjectKosten[[#Headers],[Forfait_Percentage]],Tb_ProjectKosten[#Headers],0),0),""),S14 &lt;=0,0),"")</f>
        <v/>
      </c>
      <c r="W14" s="296" t="str">
        <f t="shared" ca="1" si="4"/>
        <v/>
      </c>
      <c r="X14" s="338" t="str">
        <f>IFERROR(VLOOKUP(F14,Tb_ProjectKosten[#All],11,0),"")</f>
        <v/>
      </c>
      <c r="Y14" s="297"/>
    </row>
    <row r="15" spans="1:25" x14ac:dyDescent="0.25">
      <c r="A15" s="291">
        <f>MAX($A$5:A14)+1</f>
        <v>10</v>
      </c>
      <c r="B15" s="278"/>
      <c r="C15" s="278"/>
      <c r="D15" s="278"/>
      <c r="E15" s="278"/>
      <c r="F15" s="278"/>
      <c r="G15" s="299"/>
      <c r="H15" s="292" t="str">
        <f ca="1">IFERROR(IF(VLOOKUP(F15,Kostentypen!$A$3:$E$21,3,0)=0,"",IF(OR(F15="Arbeidskosten",F15="Vergoeding"),VLOOKUP(G15,Tb_KostenTypen[],2,0),VLOOKUP(F15,Kostentypen!$A$3:$E$20,3,0))),"")</f>
        <v/>
      </c>
      <c r="I15" s="293"/>
      <c r="J15" s="294" t="str" cm="1">
        <f t="array" ref="J15">_xlfn.IFNA(IF(INDEX(Tb_KostenOpties[],MATCH($F15,Tb_KostenOpties[KostenOptie],0),IFERROR(MATCH(Methode_Keuze,Tb_KostenOpties[#Headers],0),2))=1,_xlfn.SWITCH($H15,"Uurtarief",IF(OR(AND(RIGHT($F15,3)="IKS",VLOOKUP($I15,Loonkosten,2,0)="Ja"),AND(RIGHT($F15,3)&lt;&gt;"IKS",VLOOKUP($I15,Loonkosten,2,0)="Nee")), VLOOKUP($I15,Loonkosten,MATCH("Opgegeven uurtarief",'4. Rekenhulp loonkosten aanvr.'!$4:$4,0)),0),"Vast tarief",IF(LEFT(F15,8)="Bijdrage",VLOOKUP($F15,Tb_KostenTypen[],MATCH(Lijsten!$P$1,Tb_KostenTypen[#Headers],0),0),VLOOKUP($G15,Lijsten!L:P,MATCH(Lijsten!$P$1,Kop_Tarief_Vast,0),0))),""),"")</f>
        <v/>
      </c>
      <c r="K15" s="294" t="str" cm="1">
        <f t="array" ref="K15">_xlfn.IFNA(IF(INDEX(Tb_KostenOpties[],MATCH($F15,Tb_KostenOpties[KostenOptie],0),IFERROR(MATCH(Methode_Keuze,Tb_KostenOpties[#Headers],0),2))=1,_xlfn.SWITCH($H15,"Uurtarief",IF(OR(AND(RIGHT($F15,3)="IKS",VLOOKUP($I15,Loonkosten,2,0)="Ja"),AND(RIGHT($F15,3)&lt;&gt;"IKS",VLOOKUP($I15,Loonkosten,2,0)="Nee")), VLOOKUP($I15,Loonkosten,MATCH("Beoordeeld uurtarief",'4. Rekenhulp loonkosten aanvr.'!$4:$4,0),0),0),"Vast tarief",IF(LEFT(F15,8)="Bijdrage",VLOOKUP($F15,Tb_KostenTypen[],MATCH(Lijsten!$P$1,Tb_KostenTypen[#Headers],0),0),VLOOKUP($G15,Lijsten!L:P,MATCH(Lijsten!$P$1,Kop_Tarief_Vast,0),0))),""),"")</f>
        <v/>
      </c>
      <c r="L15" s="324"/>
      <c r="M15" s="324"/>
      <c r="N15" s="295"/>
      <c r="O15" s="295"/>
      <c r="P15" s="337" t="str">
        <f t="shared" si="1"/>
        <v/>
      </c>
      <c r="Q15" s="296" t="str">
        <f t="shared" si="2"/>
        <v/>
      </c>
      <c r="R15" s="296" t="str" cm="1">
        <f t="array" aca="1" ref="R15" ca="1">_xlfn.IFNA(_xlfn.IFS(X15="Dit kostentype hoeft u niet op te geven. Hiervoor wordt een forfait berekend.","",AND(J15&lt;&gt;"",H15="Vast tarief",F15="Vergoeding"),SUM(J15)*FLOOR(SUM(L15),0.0001),AND(J15&lt;&gt;"",OR(H15="Uurtarief",H15="Vast tarief")),SUM(J15)*FLOOR(SUM(L15),0.01),AND(N15&lt;&gt;"",H15="-"),FLOOR(SUM(N15),0.01)),"")</f>
        <v/>
      </c>
      <c r="S15" s="296" t="str" cm="1">
        <f t="array" aca="1" ref="S15" ca="1">_xlfn.IFNA(_xlfn.IFS(X15="Dit kostentype hoeft u niet op te geven. Hiervoor wordt een forfait berekend.","",AND(K15&lt;&gt;"",M15&lt;&gt;"",H15="Vast tarief",F15="Vergoeding"),SUM(K15)*FLOOR(SUM(M15),0.0001),AND(K15&lt;&gt;"",M15&lt;&gt;"",OR(H15="Uurtarief",H15="Vast tarief")),SUM(K15)*FLOOR(SUM(M15),0.01),AND(O15&lt;&gt;"",H15="-"),FLOOR(SUM(O15),0.01)),"")</f>
        <v/>
      </c>
      <c r="T15" s="296" t="str">
        <f t="shared" ca="1" si="3"/>
        <v/>
      </c>
      <c r="U15" s="296" t="str" cm="1">
        <f t="array" aca="1" ref="U15" ca="1">IFERROR(_xlfn.IFS(OR(F15="",LEFT(Methode_Keuze,4)="Geen",Methode_Keuze=""),"",AND(R15&lt;&gt;"",F15&lt;&gt;"Arbeidskosten"),R15*VLOOKUP(F15,Tb_ProjectKosten[],MATCH(Tb_ProjectKosten[[#Headers],[Forfait_Percentage]],Tb_ProjectKosten[#Headers],0),0),AND(F15="Arbeidskosten",G15&lt;&gt;""),IFERROR(R15*VLOOKUP(G15,Tb_KostenTypen[],3,0)*VLOOKUP(F15,Tb_ProjectKosten[],MATCH(Tb_ProjectKosten[[#Headers],[Forfait_Percentage]],Tb_ProjectKosten[#Headers],0),0),""),R15 &lt;=0,0),"")</f>
        <v/>
      </c>
      <c r="V15" s="296" t="str" cm="1">
        <f t="array" aca="1" ref="V15" ca="1">IFERROR(_xlfn.IFS(OR(F15="",LEFT(Methode_Keuze,4)="Geen",Methode_Keuze=""),"",AND(S15&lt;&gt;"",F15&lt;&gt;"Arbeidskosten"),S15*VLOOKUP(F15,Tb_ProjectKosten[],MATCH(Tb_ProjectKosten[[#Headers],[Forfait_Percentage]],Tb_ProjectKosten[#Headers],0),0),AND(F15="Arbeidskosten",G15&lt;&gt;""),IFERROR(S15*VLOOKUP(G15,Tb_KostenTypen[],3,0)*VLOOKUP(F15,Tb_ProjectKosten[],MATCH(Tb_ProjectKosten[[#Headers],[Forfait_Percentage]],Tb_ProjectKosten[#Headers],0),0),""),S15 &lt;=0,0),"")</f>
        <v/>
      </c>
      <c r="W15" s="296" t="str">
        <f t="shared" ca="1" si="4"/>
        <v/>
      </c>
      <c r="X15" s="338" t="str">
        <f>IFERROR(VLOOKUP(F15,Tb_ProjectKosten[#All],11,0),"")</f>
        <v/>
      </c>
      <c r="Y15" s="297"/>
    </row>
    <row r="16" spans="1:25" x14ac:dyDescent="0.25">
      <c r="A16" s="291">
        <f>MAX($A$5:A15)+1</f>
        <v>11</v>
      </c>
      <c r="B16" s="278"/>
      <c r="C16" s="278"/>
      <c r="D16" s="278"/>
      <c r="E16" s="278"/>
      <c r="F16" s="278"/>
      <c r="G16" s="299"/>
      <c r="H16" s="292" t="str">
        <f ca="1">IFERROR(IF(VLOOKUP(F16,Kostentypen!$A$3:$E$21,3,0)=0,"",IF(OR(F16="Arbeidskosten",F16="Vergoeding"),VLOOKUP(G16,Tb_KostenTypen[],2,0),VLOOKUP(F16,Kostentypen!$A$3:$E$20,3,0))),"")</f>
        <v/>
      </c>
      <c r="I16" s="293"/>
      <c r="J16" s="294" t="str" cm="1">
        <f t="array" ref="J16">_xlfn.IFNA(IF(INDEX(Tb_KostenOpties[],MATCH($F16,Tb_KostenOpties[KostenOptie],0),IFERROR(MATCH(Methode_Keuze,Tb_KostenOpties[#Headers],0),2))=1,_xlfn.SWITCH($H16,"Uurtarief",IF(OR(AND(RIGHT($F16,3)="IKS",VLOOKUP($I16,Loonkosten,2,0)="Ja"),AND(RIGHT($F16,3)&lt;&gt;"IKS",VLOOKUP($I16,Loonkosten,2,0)="Nee")), VLOOKUP($I16,Loonkosten,MATCH("Opgegeven uurtarief",'4. Rekenhulp loonkosten aanvr.'!$4:$4,0)),0),"Vast tarief",IF(LEFT(F16,8)="Bijdrage",VLOOKUP($F16,Tb_KostenTypen[],MATCH(Lijsten!$P$1,Tb_KostenTypen[#Headers],0),0),VLOOKUP($G16,Lijsten!L:P,MATCH(Lijsten!$P$1,Kop_Tarief_Vast,0),0))),""),"")</f>
        <v/>
      </c>
      <c r="K16" s="294" t="str" cm="1">
        <f t="array" ref="K16">_xlfn.IFNA(IF(INDEX(Tb_KostenOpties[],MATCH($F16,Tb_KostenOpties[KostenOptie],0),IFERROR(MATCH(Methode_Keuze,Tb_KostenOpties[#Headers],0),2))=1,_xlfn.SWITCH($H16,"Uurtarief",IF(OR(AND(RIGHT($F16,3)="IKS",VLOOKUP($I16,Loonkosten,2,0)="Ja"),AND(RIGHT($F16,3)&lt;&gt;"IKS",VLOOKUP($I16,Loonkosten,2,0)="Nee")), VLOOKUP($I16,Loonkosten,MATCH("Beoordeeld uurtarief",'4. Rekenhulp loonkosten aanvr.'!$4:$4,0),0),0),"Vast tarief",IF(LEFT(F16,8)="Bijdrage",VLOOKUP($F16,Tb_KostenTypen[],MATCH(Lijsten!$P$1,Tb_KostenTypen[#Headers],0),0),VLOOKUP($G16,Lijsten!L:P,MATCH(Lijsten!$P$1,Kop_Tarief_Vast,0),0))),""),"")</f>
        <v/>
      </c>
      <c r="L16" s="324"/>
      <c r="M16" s="324"/>
      <c r="N16" s="295"/>
      <c r="O16" s="295"/>
      <c r="P16" s="337" t="str">
        <f t="shared" si="1"/>
        <v/>
      </c>
      <c r="Q16" s="296" t="str">
        <f t="shared" si="2"/>
        <v/>
      </c>
      <c r="R16" s="296" t="str" cm="1">
        <f t="array" aca="1" ref="R16" ca="1">_xlfn.IFNA(_xlfn.IFS(X16="Dit kostentype hoeft u niet op te geven. Hiervoor wordt een forfait berekend.","",AND(J16&lt;&gt;"",H16="Vast tarief",F16="Vergoeding"),SUM(J16)*FLOOR(SUM(L16),0.0001),AND(J16&lt;&gt;"",OR(H16="Uurtarief",H16="Vast tarief")),SUM(J16)*FLOOR(SUM(L16),0.01),AND(N16&lt;&gt;"",H16="-"),FLOOR(SUM(N16),0.01)),"")</f>
        <v/>
      </c>
      <c r="S16" s="296" t="str" cm="1">
        <f t="array" aca="1" ref="S16" ca="1">_xlfn.IFNA(_xlfn.IFS(X16="Dit kostentype hoeft u niet op te geven. Hiervoor wordt een forfait berekend.","",AND(K16&lt;&gt;"",M16&lt;&gt;"",H16="Vast tarief",F16="Vergoeding"),SUM(K16)*FLOOR(SUM(M16),0.0001),AND(K16&lt;&gt;"",M16&lt;&gt;"",OR(H16="Uurtarief",H16="Vast tarief")),SUM(K16)*FLOOR(SUM(M16),0.01),AND(O16&lt;&gt;"",H16="-"),FLOOR(SUM(O16),0.01)),"")</f>
        <v/>
      </c>
      <c r="T16" s="296" t="str">
        <f t="shared" ca="1" si="3"/>
        <v/>
      </c>
      <c r="U16" s="296" t="str" cm="1">
        <f t="array" aca="1" ref="U16" ca="1">IFERROR(_xlfn.IFS(OR(F16="",LEFT(Methode_Keuze,4)="Geen",Methode_Keuze=""),"",AND(R16&lt;&gt;"",F16&lt;&gt;"Arbeidskosten"),R16*VLOOKUP(F16,Tb_ProjectKosten[],MATCH(Tb_ProjectKosten[[#Headers],[Forfait_Percentage]],Tb_ProjectKosten[#Headers],0),0),AND(F16="Arbeidskosten",G16&lt;&gt;""),IFERROR(R16*VLOOKUP(G16,Tb_KostenTypen[],3,0)*VLOOKUP(F16,Tb_ProjectKosten[],MATCH(Tb_ProjectKosten[[#Headers],[Forfait_Percentage]],Tb_ProjectKosten[#Headers],0),0),""),R16 &lt;=0,0),"")</f>
        <v/>
      </c>
      <c r="V16" s="296" t="str" cm="1">
        <f t="array" aca="1" ref="V16" ca="1">IFERROR(_xlfn.IFS(OR(F16="",LEFT(Methode_Keuze,4)="Geen",Methode_Keuze=""),"",AND(S16&lt;&gt;"",F16&lt;&gt;"Arbeidskosten"),S16*VLOOKUP(F16,Tb_ProjectKosten[],MATCH(Tb_ProjectKosten[[#Headers],[Forfait_Percentage]],Tb_ProjectKosten[#Headers],0),0),AND(F16="Arbeidskosten",G16&lt;&gt;""),IFERROR(S16*VLOOKUP(G16,Tb_KostenTypen[],3,0)*VLOOKUP(F16,Tb_ProjectKosten[],MATCH(Tb_ProjectKosten[[#Headers],[Forfait_Percentage]],Tb_ProjectKosten[#Headers],0),0),""),S16 &lt;=0,0),"")</f>
        <v/>
      </c>
      <c r="W16" s="296" t="str">
        <f t="shared" ca="1" si="4"/>
        <v/>
      </c>
      <c r="X16" s="338" t="str">
        <f>IFERROR(VLOOKUP(F16,Tb_ProjectKosten[#All],11,0),"")</f>
        <v/>
      </c>
      <c r="Y16" s="297"/>
    </row>
    <row r="17" spans="1:25" x14ac:dyDescent="0.25">
      <c r="A17" s="291">
        <f>MAX($A$5:A16)+1</f>
        <v>12</v>
      </c>
      <c r="B17" s="278"/>
      <c r="C17" s="278"/>
      <c r="D17" s="278"/>
      <c r="E17" s="278"/>
      <c r="F17" s="278"/>
      <c r="G17" s="299"/>
      <c r="H17" s="292" t="str">
        <f ca="1">IFERROR(IF(VLOOKUP(F17,Kostentypen!$A$3:$E$21,3,0)=0,"",IF(OR(F17="Arbeidskosten",F17="Vergoeding"),VLOOKUP(G17,Tb_KostenTypen[],2,0),VLOOKUP(F17,Kostentypen!$A$3:$E$20,3,0))),"")</f>
        <v/>
      </c>
      <c r="I17" s="293"/>
      <c r="J17" s="294" t="str" cm="1">
        <f t="array" ref="J17">_xlfn.IFNA(IF(INDEX(Tb_KostenOpties[],MATCH($F17,Tb_KostenOpties[KostenOptie],0),IFERROR(MATCH(Methode_Keuze,Tb_KostenOpties[#Headers],0),2))=1,_xlfn.SWITCH($H17,"Uurtarief",IF(OR(AND(RIGHT($F17,3)="IKS",VLOOKUP($I17,Loonkosten,2,0)="Ja"),AND(RIGHT($F17,3)&lt;&gt;"IKS",VLOOKUP($I17,Loonkosten,2,0)="Nee")), VLOOKUP($I17,Loonkosten,MATCH("Opgegeven uurtarief",'4. Rekenhulp loonkosten aanvr.'!$4:$4,0)),0),"Vast tarief",IF(LEFT(F17,8)="Bijdrage",VLOOKUP($F17,Tb_KostenTypen[],MATCH(Lijsten!$P$1,Tb_KostenTypen[#Headers],0),0),VLOOKUP($G17,Lijsten!L:P,MATCH(Lijsten!$P$1,Kop_Tarief_Vast,0),0))),""),"")</f>
        <v/>
      </c>
      <c r="K17" s="294" t="str" cm="1">
        <f t="array" ref="K17">_xlfn.IFNA(IF(INDEX(Tb_KostenOpties[],MATCH($F17,Tb_KostenOpties[KostenOptie],0),IFERROR(MATCH(Methode_Keuze,Tb_KostenOpties[#Headers],0),2))=1,_xlfn.SWITCH($H17,"Uurtarief",IF(OR(AND(RIGHT($F17,3)="IKS",VLOOKUP($I17,Loonkosten,2,0)="Ja"),AND(RIGHT($F17,3)&lt;&gt;"IKS",VLOOKUP($I17,Loonkosten,2,0)="Nee")), VLOOKUP($I17,Loonkosten,MATCH("Beoordeeld uurtarief",'4. Rekenhulp loonkosten aanvr.'!$4:$4,0),0),0),"Vast tarief",IF(LEFT(F17,8)="Bijdrage",VLOOKUP($F17,Tb_KostenTypen[],MATCH(Lijsten!$P$1,Tb_KostenTypen[#Headers],0),0),VLOOKUP($G17,Lijsten!L:P,MATCH(Lijsten!$P$1,Kop_Tarief_Vast,0),0))),""),"")</f>
        <v/>
      </c>
      <c r="L17" s="324"/>
      <c r="M17" s="324"/>
      <c r="N17" s="295"/>
      <c r="O17" s="295"/>
      <c r="P17" s="337" t="str">
        <f t="shared" si="1"/>
        <v/>
      </c>
      <c r="Q17" s="296" t="str">
        <f t="shared" si="2"/>
        <v/>
      </c>
      <c r="R17" s="296" t="str" cm="1">
        <f t="array" aca="1" ref="R17" ca="1">_xlfn.IFNA(_xlfn.IFS(X17="Dit kostentype hoeft u niet op te geven. Hiervoor wordt een forfait berekend.","",AND(J17&lt;&gt;"",H17="Vast tarief",F17="Vergoeding"),SUM(J17)*FLOOR(SUM(L17),0.0001),AND(J17&lt;&gt;"",OR(H17="Uurtarief",H17="Vast tarief")),SUM(J17)*FLOOR(SUM(L17),0.01),AND(N17&lt;&gt;"",H17="-"),FLOOR(SUM(N17),0.01)),"")</f>
        <v/>
      </c>
      <c r="S17" s="296" t="str" cm="1">
        <f t="array" aca="1" ref="S17" ca="1">_xlfn.IFNA(_xlfn.IFS(X17="Dit kostentype hoeft u niet op te geven. Hiervoor wordt een forfait berekend.","",AND(K17&lt;&gt;"",M17&lt;&gt;"",H17="Vast tarief",F17="Vergoeding"),SUM(K17)*FLOOR(SUM(M17),0.0001),AND(K17&lt;&gt;"",M17&lt;&gt;"",OR(H17="Uurtarief",H17="Vast tarief")),SUM(K17)*FLOOR(SUM(M17),0.01),AND(O17&lt;&gt;"",H17="-"),FLOOR(SUM(O17),0.01)),"")</f>
        <v/>
      </c>
      <c r="T17" s="296" t="str">
        <f t="shared" ca="1" si="3"/>
        <v/>
      </c>
      <c r="U17" s="296" t="str" cm="1">
        <f t="array" aca="1" ref="U17" ca="1">IFERROR(_xlfn.IFS(OR(F17="",LEFT(Methode_Keuze,4)="Geen",Methode_Keuze=""),"",AND(R17&lt;&gt;"",F17&lt;&gt;"Arbeidskosten"),R17*VLOOKUP(F17,Tb_ProjectKosten[],MATCH(Tb_ProjectKosten[[#Headers],[Forfait_Percentage]],Tb_ProjectKosten[#Headers],0),0),AND(F17="Arbeidskosten",G17&lt;&gt;""),IFERROR(R17*VLOOKUP(G17,Tb_KostenTypen[],3,0)*VLOOKUP(F17,Tb_ProjectKosten[],MATCH(Tb_ProjectKosten[[#Headers],[Forfait_Percentage]],Tb_ProjectKosten[#Headers],0),0),""),R17 &lt;=0,0),"")</f>
        <v/>
      </c>
      <c r="V17" s="296" t="str" cm="1">
        <f t="array" aca="1" ref="V17" ca="1">IFERROR(_xlfn.IFS(OR(F17="",LEFT(Methode_Keuze,4)="Geen",Methode_Keuze=""),"",AND(S17&lt;&gt;"",F17&lt;&gt;"Arbeidskosten"),S17*VLOOKUP(F17,Tb_ProjectKosten[],MATCH(Tb_ProjectKosten[[#Headers],[Forfait_Percentage]],Tb_ProjectKosten[#Headers],0),0),AND(F17="Arbeidskosten",G17&lt;&gt;""),IFERROR(S17*VLOOKUP(G17,Tb_KostenTypen[],3,0)*VLOOKUP(F17,Tb_ProjectKosten[],MATCH(Tb_ProjectKosten[[#Headers],[Forfait_Percentage]],Tb_ProjectKosten[#Headers],0),0),""),S17 &lt;=0,0),"")</f>
        <v/>
      </c>
      <c r="W17" s="296" t="str">
        <f t="shared" ca="1" si="4"/>
        <v/>
      </c>
      <c r="X17" s="338" t="str">
        <f>IFERROR(VLOOKUP(F17,Tb_ProjectKosten[#All],11,0),"")</f>
        <v/>
      </c>
      <c r="Y17" s="297"/>
    </row>
    <row r="18" spans="1:25" x14ac:dyDescent="0.25">
      <c r="A18" s="291">
        <f>MAX($A$5:A17)+1</f>
        <v>13</v>
      </c>
      <c r="B18" s="278"/>
      <c r="C18" s="278"/>
      <c r="D18" s="278"/>
      <c r="E18" s="278"/>
      <c r="F18" s="278"/>
      <c r="G18" s="299"/>
      <c r="H18" s="292" t="str">
        <f ca="1">IFERROR(IF(VLOOKUP(F18,Kostentypen!$A$3:$E$21,3,0)=0,"",IF(OR(F18="Arbeidskosten",F18="Vergoeding"),VLOOKUP(G18,Tb_KostenTypen[],2,0),VLOOKUP(F18,Kostentypen!$A$3:$E$20,3,0))),"")</f>
        <v/>
      </c>
      <c r="I18" s="293"/>
      <c r="J18" s="294" t="str" cm="1">
        <f t="array" ref="J18">_xlfn.IFNA(IF(INDEX(Tb_KostenOpties[],MATCH($F18,Tb_KostenOpties[KostenOptie],0),IFERROR(MATCH(Methode_Keuze,Tb_KostenOpties[#Headers],0),2))=1,_xlfn.SWITCH($H18,"Uurtarief",IF(OR(AND(RIGHT($F18,3)="IKS",VLOOKUP($I18,Loonkosten,2,0)="Ja"),AND(RIGHT($F18,3)&lt;&gt;"IKS",VLOOKUP($I18,Loonkosten,2,0)="Nee")), VLOOKUP($I18,Loonkosten,MATCH("Opgegeven uurtarief",'4. Rekenhulp loonkosten aanvr.'!$4:$4,0)),0),"Vast tarief",IF(LEFT(F18,8)="Bijdrage",VLOOKUP($F18,Tb_KostenTypen[],MATCH(Lijsten!$P$1,Tb_KostenTypen[#Headers],0),0),VLOOKUP($G18,Lijsten!L:P,MATCH(Lijsten!$P$1,Kop_Tarief_Vast,0),0))),""),"")</f>
        <v/>
      </c>
      <c r="K18" s="294" t="str" cm="1">
        <f t="array" ref="K18">_xlfn.IFNA(IF(INDEX(Tb_KostenOpties[],MATCH($F18,Tb_KostenOpties[KostenOptie],0),IFERROR(MATCH(Methode_Keuze,Tb_KostenOpties[#Headers],0),2))=1,_xlfn.SWITCH($H18,"Uurtarief",IF(OR(AND(RIGHT($F18,3)="IKS",VLOOKUP($I18,Loonkosten,2,0)="Ja"),AND(RIGHT($F18,3)&lt;&gt;"IKS",VLOOKUP($I18,Loonkosten,2,0)="Nee")), VLOOKUP($I18,Loonkosten,MATCH("Beoordeeld uurtarief",'4. Rekenhulp loonkosten aanvr.'!$4:$4,0),0),0),"Vast tarief",IF(LEFT(F18,8)="Bijdrage",VLOOKUP($F18,Tb_KostenTypen[],MATCH(Lijsten!$P$1,Tb_KostenTypen[#Headers],0),0),VLOOKUP($G18,Lijsten!L:P,MATCH(Lijsten!$P$1,Kop_Tarief_Vast,0),0))),""),"")</f>
        <v/>
      </c>
      <c r="L18" s="324"/>
      <c r="M18" s="324"/>
      <c r="N18" s="295"/>
      <c r="O18" s="295"/>
      <c r="P18" s="337" t="str">
        <f t="shared" si="1"/>
        <v/>
      </c>
      <c r="Q18" s="296" t="str">
        <f t="shared" si="2"/>
        <v/>
      </c>
      <c r="R18" s="296" t="str" cm="1">
        <f t="array" aca="1" ref="R18" ca="1">_xlfn.IFNA(_xlfn.IFS(X18="Dit kostentype hoeft u niet op te geven. Hiervoor wordt een forfait berekend.","",AND(J18&lt;&gt;"",H18="Vast tarief",F18="Vergoeding"),SUM(J18)*FLOOR(SUM(L18),0.0001),AND(J18&lt;&gt;"",OR(H18="Uurtarief",H18="Vast tarief")),SUM(J18)*FLOOR(SUM(L18),0.01),AND(N18&lt;&gt;"",H18="-"),FLOOR(SUM(N18),0.01)),"")</f>
        <v/>
      </c>
      <c r="S18" s="296" t="str" cm="1">
        <f t="array" aca="1" ref="S18" ca="1">_xlfn.IFNA(_xlfn.IFS(X18="Dit kostentype hoeft u niet op te geven. Hiervoor wordt een forfait berekend.","",AND(K18&lt;&gt;"",M18&lt;&gt;"",H18="Vast tarief",F18="Vergoeding"),SUM(K18)*FLOOR(SUM(M18),0.0001),AND(K18&lt;&gt;"",M18&lt;&gt;"",OR(H18="Uurtarief",H18="Vast tarief")),SUM(K18)*FLOOR(SUM(M18),0.01),AND(O18&lt;&gt;"",H18="-"),FLOOR(SUM(O18),0.01)),"")</f>
        <v/>
      </c>
      <c r="T18" s="296" t="str">
        <f t="shared" ca="1" si="3"/>
        <v/>
      </c>
      <c r="U18" s="296" t="str" cm="1">
        <f t="array" aca="1" ref="U18" ca="1">IFERROR(_xlfn.IFS(OR(F18="",LEFT(Methode_Keuze,4)="Geen",Methode_Keuze=""),"",AND(R18&lt;&gt;"",F18&lt;&gt;"Arbeidskosten"),R18*VLOOKUP(F18,Tb_ProjectKosten[],MATCH(Tb_ProjectKosten[[#Headers],[Forfait_Percentage]],Tb_ProjectKosten[#Headers],0),0),AND(F18="Arbeidskosten",G18&lt;&gt;""),IFERROR(R18*VLOOKUP(G18,Tb_KostenTypen[],3,0)*VLOOKUP(F18,Tb_ProjectKosten[],MATCH(Tb_ProjectKosten[[#Headers],[Forfait_Percentage]],Tb_ProjectKosten[#Headers],0),0),""),R18 &lt;=0,0),"")</f>
        <v/>
      </c>
      <c r="V18" s="296" t="str" cm="1">
        <f t="array" aca="1" ref="V18" ca="1">IFERROR(_xlfn.IFS(OR(F18="",LEFT(Methode_Keuze,4)="Geen",Methode_Keuze=""),"",AND(S18&lt;&gt;"",F18&lt;&gt;"Arbeidskosten"),S18*VLOOKUP(F18,Tb_ProjectKosten[],MATCH(Tb_ProjectKosten[[#Headers],[Forfait_Percentage]],Tb_ProjectKosten[#Headers],0),0),AND(F18="Arbeidskosten",G18&lt;&gt;""),IFERROR(S18*VLOOKUP(G18,Tb_KostenTypen[],3,0)*VLOOKUP(F18,Tb_ProjectKosten[],MATCH(Tb_ProjectKosten[[#Headers],[Forfait_Percentage]],Tb_ProjectKosten[#Headers],0),0),""),S18 &lt;=0,0),"")</f>
        <v/>
      </c>
      <c r="W18" s="296" t="str">
        <f t="shared" ca="1" si="4"/>
        <v/>
      </c>
      <c r="X18" s="338" t="str">
        <f>IFERROR(VLOOKUP(F18,Tb_ProjectKosten[#All],11,0),"")</f>
        <v/>
      </c>
      <c r="Y18" s="297"/>
    </row>
    <row r="19" spans="1:25" x14ac:dyDescent="0.25">
      <c r="A19" s="291">
        <f>MAX($A$5:A18)+1</f>
        <v>14</v>
      </c>
      <c r="B19" s="278"/>
      <c r="C19" s="278"/>
      <c r="D19" s="278"/>
      <c r="E19" s="278"/>
      <c r="F19" s="278"/>
      <c r="G19" s="299"/>
      <c r="H19" s="292" t="str">
        <f ca="1">IFERROR(IF(VLOOKUP(F19,Kostentypen!$A$3:$E$21,3,0)=0,"",IF(OR(F19="Arbeidskosten",F19="Vergoeding"),VLOOKUP(G19,Tb_KostenTypen[],2,0),VLOOKUP(F19,Kostentypen!$A$3:$E$20,3,0))),"")</f>
        <v/>
      </c>
      <c r="I19" s="293"/>
      <c r="J19" s="294" t="str" cm="1">
        <f t="array" ref="J19">_xlfn.IFNA(IF(INDEX(Tb_KostenOpties[],MATCH($F19,Tb_KostenOpties[KostenOptie],0),IFERROR(MATCH(Methode_Keuze,Tb_KostenOpties[#Headers],0),2))=1,_xlfn.SWITCH($H19,"Uurtarief",IF(OR(AND(RIGHT($F19,3)="IKS",VLOOKUP($I19,Loonkosten,2,0)="Ja"),AND(RIGHT($F19,3)&lt;&gt;"IKS",VLOOKUP($I19,Loonkosten,2,0)="Nee")), VLOOKUP($I19,Loonkosten,MATCH("Opgegeven uurtarief",'4. Rekenhulp loonkosten aanvr.'!$4:$4,0)),0),"Vast tarief",IF(LEFT(F19,8)="Bijdrage",VLOOKUP($F19,Tb_KostenTypen[],MATCH(Lijsten!$P$1,Tb_KostenTypen[#Headers],0),0),VLOOKUP($G19,Lijsten!L:P,MATCH(Lijsten!$P$1,Kop_Tarief_Vast,0),0))),""),"")</f>
        <v/>
      </c>
      <c r="K19" s="294" t="str" cm="1">
        <f t="array" ref="K19">_xlfn.IFNA(IF(INDEX(Tb_KostenOpties[],MATCH($F19,Tb_KostenOpties[KostenOptie],0),IFERROR(MATCH(Methode_Keuze,Tb_KostenOpties[#Headers],0),2))=1,_xlfn.SWITCH($H19,"Uurtarief",IF(OR(AND(RIGHT($F19,3)="IKS",VLOOKUP($I19,Loonkosten,2,0)="Ja"),AND(RIGHT($F19,3)&lt;&gt;"IKS",VLOOKUP($I19,Loonkosten,2,0)="Nee")), VLOOKUP($I19,Loonkosten,MATCH("Beoordeeld uurtarief",'4. Rekenhulp loonkosten aanvr.'!$4:$4,0),0),0),"Vast tarief",IF(LEFT(F19,8)="Bijdrage",VLOOKUP($F19,Tb_KostenTypen[],MATCH(Lijsten!$P$1,Tb_KostenTypen[#Headers],0),0),VLOOKUP($G19,Lijsten!L:P,MATCH(Lijsten!$P$1,Kop_Tarief_Vast,0),0))),""),"")</f>
        <v/>
      </c>
      <c r="L19" s="324"/>
      <c r="M19" s="324"/>
      <c r="N19" s="295"/>
      <c r="O19" s="295"/>
      <c r="P19" s="337" t="str">
        <f t="shared" si="1"/>
        <v/>
      </c>
      <c r="Q19" s="296" t="str">
        <f t="shared" si="2"/>
        <v/>
      </c>
      <c r="R19" s="296" t="str" cm="1">
        <f t="array" aca="1" ref="R19" ca="1">_xlfn.IFNA(_xlfn.IFS(X19="Dit kostentype hoeft u niet op te geven. Hiervoor wordt een forfait berekend.","",AND(J19&lt;&gt;"",H19="Vast tarief",F19="Vergoeding"),SUM(J19)*FLOOR(SUM(L19),0.0001),AND(J19&lt;&gt;"",OR(H19="Uurtarief",H19="Vast tarief")),SUM(J19)*FLOOR(SUM(L19),0.01),AND(N19&lt;&gt;"",H19="-"),FLOOR(SUM(N19),0.01)),"")</f>
        <v/>
      </c>
      <c r="S19" s="296" t="str" cm="1">
        <f t="array" aca="1" ref="S19" ca="1">_xlfn.IFNA(_xlfn.IFS(X19="Dit kostentype hoeft u niet op te geven. Hiervoor wordt een forfait berekend.","",AND(K19&lt;&gt;"",M19&lt;&gt;"",H19="Vast tarief",F19="Vergoeding"),SUM(K19)*FLOOR(SUM(M19),0.0001),AND(K19&lt;&gt;"",M19&lt;&gt;"",OR(H19="Uurtarief",H19="Vast tarief")),SUM(K19)*FLOOR(SUM(M19),0.01),AND(O19&lt;&gt;"",H19="-"),FLOOR(SUM(O19),0.01)),"")</f>
        <v/>
      </c>
      <c r="T19" s="296" t="str">
        <f t="shared" ca="1" si="3"/>
        <v/>
      </c>
      <c r="U19" s="296" t="str" cm="1">
        <f t="array" aca="1" ref="U19" ca="1">IFERROR(_xlfn.IFS(OR(F19="",LEFT(Methode_Keuze,4)="Geen",Methode_Keuze=""),"",AND(R19&lt;&gt;"",F19&lt;&gt;"Arbeidskosten"),R19*VLOOKUP(F19,Tb_ProjectKosten[],MATCH(Tb_ProjectKosten[[#Headers],[Forfait_Percentage]],Tb_ProjectKosten[#Headers],0),0),AND(F19="Arbeidskosten",G19&lt;&gt;""),IFERROR(R19*VLOOKUP(G19,Tb_KostenTypen[],3,0)*VLOOKUP(F19,Tb_ProjectKosten[],MATCH(Tb_ProjectKosten[[#Headers],[Forfait_Percentage]],Tb_ProjectKosten[#Headers],0),0),""),R19 &lt;=0,0),"")</f>
        <v/>
      </c>
      <c r="V19" s="296" t="str" cm="1">
        <f t="array" aca="1" ref="V19" ca="1">IFERROR(_xlfn.IFS(OR(F19="",LEFT(Methode_Keuze,4)="Geen",Methode_Keuze=""),"",AND(S19&lt;&gt;"",F19&lt;&gt;"Arbeidskosten"),S19*VLOOKUP(F19,Tb_ProjectKosten[],MATCH(Tb_ProjectKosten[[#Headers],[Forfait_Percentage]],Tb_ProjectKosten[#Headers],0),0),AND(F19="Arbeidskosten",G19&lt;&gt;""),IFERROR(S19*VLOOKUP(G19,Tb_KostenTypen[],3,0)*VLOOKUP(F19,Tb_ProjectKosten[],MATCH(Tb_ProjectKosten[[#Headers],[Forfait_Percentage]],Tb_ProjectKosten[#Headers],0),0),""),S19 &lt;=0,0),"")</f>
        <v/>
      </c>
      <c r="W19" s="296" t="str">
        <f t="shared" ca="1" si="4"/>
        <v/>
      </c>
      <c r="X19" s="338" t="str">
        <f>IFERROR(VLOOKUP(F19,Tb_ProjectKosten[#All],11,0),"")</f>
        <v/>
      </c>
      <c r="Y19" s="297"/>
    </row>
    <row r="20" spans="1:25" x14ac:dyDescent="0.25">
      <c r="A20" s="291">
        <f>MAX($A$5:A19)+1</f>
        <v>15</v>
      </c>
      <c r="B20" s="278"/>
      <c r="C20" s="278"/>
      <c r="D20" s="278"/>
      <c r="E20" s="278"/>
      <c r="F20" s="278"/>
      <c r="G20" s="299"/>
      <c r="H20" s="292" t="str">
        <f ca="1">IFERROR(IF(VLOOKUP(F20,Kostentypen!$A$3:$E$21,3,0)=0,"",IF(OR(F20="Arbeidskosten",F20="Vergoeding"),VLOOKUP(G20,Tb_KostenTypen[],2,0),VLOOKUP(F20,Kostentypen!$A$3:$E$20,3,0))),"")</f>
        <v/>
      </c>
      <c r="I20" s="293"/>
      <c r="J20" s="294" t="str" cm="1">
        <f t="array" ref="J20">_xlfn.IFNA(IF(INDEX(Tb_KostenOpties[],MATCH($F20,Tb_KostenOpties[KostenOptie],0),IFERROR(MATCH(Methode_Keuze,Tb_KostenOpties[#Headers],0),2))=1,_xlfn.SWITCH($H20,"Uurtarief",IF(OR(AND(RIGHT($F20,3)="IKS",VLOOKUP($I20,Loonkosten,2,0)="Ja"),AND(RIGHT($F20,3)&lt;&gt;"IKS",VLOOKUP($I20,Loonkosten,2,0)="Nee")), VLOOKUP($I20,Loonkosten,MATCH("Opgegeven uurtarief",'4. Rekenhulp loonkosten aanvr.'!$4:$4,0)),0),"Vast tarief",IF(LEFT(F20,8)="Bijdrage",VLOOKUP($F20,Tb_KostenTypen[],MATCH(Lijsten!$P$1,Tb_KostenTypen[#Headers],0),0),VLOOKUP($G20,Lijsten!L:P,MATCH(Lijsten!$P$1,Kop_Tarief_Vast,0),0))),""),"")</f>
        <v/>
      </c>
      <c r="K20" s="294" t="str" cm="1">
        <f t="array" ref="K20">_xlfn.IFNA(IF(INDEX(Tb_KostenOpties[],MATCH($F20,Tb_KostenOpties[KostenOptie],0),IFERROR(MATCH(Methode_Keuze,Tb_KostenOpties[#Headers],0),2))=1,_xlfn.SWITCH($H20,"Uurtarief",IF(OR(AND(RIGHT($F20,3)="IKS",VLOOKUP($I20,Loonkosten,2,0)="Ja"),AND(RIGHT($F20,3)&lt;&gt;"IKS",VLOOKUP($I20,Loonkosten,2,0)="Nee")), VLOOKUP($I20,Loonkosten,MATCH("Beoordeeld uurtarief",'4. Rekenhulp loonkosten aanvr.'!$4:$4,0),0),0),"Vast tarief",IF(LEFT(F20,8)="Bijdrage",VLOOKUP($F20,Tb_KostenTypen[],MATCH(Lijsten!$P$1,Tb_KostenTypen[#Headers],0),0),VLOOKUP($G20,Lijsten!L:P,MATCH(Lijsten!$P$1,Kop_Tarief_Vast,0),0))),""),"")</f>
        <v/>
      </c>
      <c r="L20" s="324"/>
      <c r="M20" s="324"/>
      <c r="N20" s="295"/>
      <c r="O20" s="295"/>
      <c r="P20" s="337" t="str">
        <f t="shared" si="1"/>
        <v/>
      </c>
      <c r="Q20" s="296" t="str">
        <f t="shared" si="2"/>
        <v/>
      </c>
      <c r="R20" s="296" t="str" cm="1">
        <f t="array" aca="1" ref="R20" ca="1">_xlfn.IFNA(_xlfn.IFS(X20="Dit kostentype hoeft u niet op te geven. Hiervoor wordt een forfait berekend.","",AND(J20&lt;&gt;"",H20="Vast tarief",F20="Vergoeding"),SUM(J20)*FLOOR(SUM(L20),0.0001),AND(J20&lt;&gt;"",OR(H20="Uurtarief",H20="Vast tarief")),SUM(J20)*FLOOR(SUM(L20),0.01),AND(N20&lt;&gt;"",H20="-"),FLOOR(SUM(N20),0.01)),"")</f>
        <v/>
      </c>
      <c r="S20" s="296" t="str" cm="1">
        <f t="array" aca="1" ref="S20" ca="1">_xlfn.IFNA(_xlfn.IFS(X20="Dit kostentype hoeft u niet op te geven. Hiervoor wordt een forfait berekend.","",AND(K20&lt;&gt;"",M20&lt;&gt;"",H20="Vast tarief",F20="Vergoeding"),SUM(K20)*FLOOR(SUM(M20),0.0001),AND(K20&lt;&gt;"",M20&lt;&gt;"",OR(H20="Uurtarief",H20="Vast tarief")),SUM(K20)*FLOOR(SUM(M20),0.01),AND(O20&lt;&gt;"",H20="-"),FLOOR(SUM(O20),0.01)),"")</f>
        <v/>
      </c>
      <c r="T20" s="296" t="str">
        <f t="shared" ca="1" si="3"/>
        <v/>
      </c>
      <c r="U20" s="296" t="str" cm="1">
        <f t="array" aca="1" ref="U20" ca="1">IFERROR(_xlfn.IFS(OR(F20="",LEFT(Methode_Keuze,4)="Geen",Methode_Keuze=""),"",AND(R20&lt;&gt;"",F20&lt;&gt;"Arbeidskosten"),R20*VLOOKUP(F20,Tb_ProjectKosten[],MATCH(Tb_ProjectKosten[[#Headers],[Forfait_Percentage]],Tb_ProjectKosten[#Headers],0),0),AND(F20="Arbeidskosten",G20&lt;&gt;""),IFERROR(R20*VLOOKUP(G20,Tb_KostenTypen[],3,0)*VLOOKUP(F20,Tb_ProjectKosten[],MATCH(Tb_ProjectKosten[[#Headers],[Forfait_Percentage]],Tb_ProjectKosten[#Headers],0),0),""),R20 &lt;=0,0),"")</f>
        <v/>
      </c>
      <c r="V20" s="296" t="str" cm="1">
        <f t="array" aca="1" ref="V20" ca="1">IFERROR(_xlfn.IFS(OR(F20="",LEFT(Methode_Keuze,4)="Geen",Methode_Keuze=""),"",AND(S20&lt;&gt;"",F20&lt;&gt;"Arbeidskosten"),S20*VLOOKUP(F20,Tb_ProjectKosten[],MATCH(Tb_ProjectKosten[[#Headers],[Forfait_Percentage]],Tb_ProjectKosten[#Headers],0),0),AND(F20="Arbeidskosten",G20&lt;&gt;""),IFERROR(S20*VLOOKUP(G20,Tb_KostenTypen[],3,0)*VLOOKUP(F20,Tb_ProjectKosten[],MATCH(Tb_ProjectKosten[[#Headers],[Forfait_Percentage]],Tb_ProjectKosten[#Headers],0),0),""),S20 &lt;=0,0),"")</f>
        <v/>
      </c>
      <c r="W20" s="296" t="str">
        <f t="shared" ca="1" si="4"/>
        <v/>
      </c>
      <c r="X20" s="338" t="str">
        <f>IFERROR(VLOOKUP(F20,Tb_ProjectKosten[#All],11,0),"")</f>
        <v/>
      </c>
      <c r="Y20" s="297"/>
    </row>
    <row r="21" spans="1:25" x14ac:dyDescent="0.25">
      <c r="A21" s="291">
        <f>MAX($A$5:A20)+1</f>
        <v>16</v>
      </c>
      <c r="B21" s="278"/>
      <c r="C21" s="278"/>
      <c r="D21" s="278"/>
      <c r="E21" s="278"/>
      <c r="F21" s="278"/>
      <c r="G21" s="299"/>
      <c r="H21" s="292" t="str">
        <f ca="1">IFERROR(IF(VLOOKUP(F21,Kostentypen!$A$3:$E$21,3,0)=0,"",IF(OR(F21="Arbeidskosten",F21="Vergoeding"),VLOOKUP(G21,Tb_KostenTypen[],2,0),VLOOKUP(F21,Kostentypen!$A$3:$E$20,3,0))),"")</f>
        <v/>
      </c>
      <c r="I21" s="293"/>
      <c r="J21" s="294" t="str" cm="1">
        <f t="array" ref="J21">_xlfn.IFNA(IF(INDEX(Tb_KostenOpties[],MATCH($F21,Tb_KostenOpties[KostenOptie],0),IFERROR(MATCH(Methode_Keuze,Tb_KostenOpties[#Headers],0),2))=1,_xlfn.SWITCH($H21,"Uurtarief",IF(OR(AND(RIGHT($F21,3)="IKS",VLOOKUP($I21,Loonkosten,2,0)="Ja"),AND(RIGHT($F21,3)&lt;&gt;"IKS",VLOOKUP($I21,Loonkosten,2,0)="Nee")), VLOOKUP($I21,Loonkosten,MATCH("Opgegeven uurtarief",'4. Rekenhulp loonkosten aanvr.'!$4:$4,0)),0),"Vast tarief",IF(LEFT(F21,8)="Bijdrage",VLOOKUP($F21,Tb_KostenTypen[],MATCH(Lijsten!$P$1,Tb_KostenTypen[#Headers],0),0),VLOOKUP($G21,Lijsten!L:P,MATCH(Lijsten!$P$1,Kop_Tarief_Vast,0),0))),""),"")</f>
        <v/>
      </c>
      <c r="K21" s="294" t="str" cm="1">
        <f t="array" ref="K21">_xlfn.IFNA(IF(INDEX(Tb_KostenOpties[],MATCH($F21,Tb_KostenOpties[KostenOptie],0),IFERROR(MATCH(Methode_Keuze,Tb_KostenOpties[#Headers],0),2))=1,_xlfn.SWITCH($H21,"Uurtarief",IF(OR(AND(RIGHT($F21,3)="IKS",VLOOKUP($I21,Loonkosten,2,0)="Ja"),AND(RIGHT($F21,3)&lt;&gt;"IKS",VLOOKUP($I21,Loonkosten,2,0)="Nee")), VLOOKUP($I21,Loonkosten,MATCH("Beoordeeld uurtarief",'4. Rekenhulp loonkosten aanvr.'!$4:$4,0),0),0),"Vast tarief",IF(LEFT(F21,8)="Bijdrage",VLOOKUP($F21,Tb_KostenTypen[],MATCH(Lijsten!$P$1,Tb_KostenTypen[#Headers],0),0),VLOOKUP($G21,Lijsten!L:P,MATCH(Lijsten!$P$1,Kop_Tarief_Vast,0),0))),""),"")</f>
        <v/>
      </c>
      <c r="L21" s="324"/>
      <c r="M21" s="324"/>
      <c r="N21" s="295"/>
      <c r="O21" s="295"/>
      <c r="P21" s="337" t="str">
        <f t="shared" si="1"/>
        <v/>
      </c>
      <c r="Q21" s="296" t="str">
        <f t="shared" si="2"/>
        <v/>
      </c>
      <c r="R21" s="296" t="str" cm="1">
        <f t="array" aca="1" ref="R21" ca="1">_xlfn.IFNA(_xlfn.IFS(X21="Dit kostentype hoeft u niet op te geven. Hiervoor wordt een forfait berekend.","",AND(J21&lt;&gt;"",H21="Vast tarief",F21="Vergoeding"),SUM(J21)*FLOOR(SUM(L21),0.0001),AND(J21&lt;&gt;"",OR(H21="Uurtarief",H21="Vast tarief")),SUM(J21)*FLOOR(SUM(L21),0.01),AND(N21&lt;&gt;"",H21="-"),FLOOR(SUM(N21),0.01)),"")</f>
        <v/>
      </c>
      <c r="S21" s="296" t="str" cm="1">
        <f t="array" aca="1" ref="S21" ca="1">_xlfn.IFNA(_xlfn.IFS(X21="Dit kostentype hoeft u niet op te geven. Hiervoor wordt een forfait berekend.","",AND(K21&lt;&gt;"",M21&lt;&gt;"",H21="Vast tarief",F21="Vergoeding"),SUM(K21)*FLOOR(SUM(M21),0.0001),AND(K21&lt;&gt;"",M21&lt;&gt;"",OR(H21="Uurtarief",H21="Vast tarief")),SUM(K21)*FLOOR(SUM(M21),0.01),AND(O21&lt;&gt;"",H21="-"),FLOOR(SUM(O21),0.01)),"")</f>
        <v/>
      </c>
      <c r="T21" s="296" t="str">
        <f t="shared" ca="1" si="3"/>
        <v/>
      </c>
      <c r="U21" s="296" t="str" cm="1">
        <f t="array" aca="1" ref="U21" ca="1">IFERROR(_xlfn.IFS(OR(F21="",LEFT(Methode_Keuze,4)="Geen",Methode_Keuze=""),"",AND(R21&lt;&gt;"",F21&lt;&gt;"Arbeidskosten"),R21*VLOOKUP(F21,Tb_ProjectKosten[],MATCH(Tb_ProjectKosten[[#Headers],[Forfait_Percentage]],Tb_ProjectKosten[#Headers],0),0),AND(F21="Arbeidskosten",G21&lt;&gt;""),IFERROR(R21*VLOOKUP(G21,Tb_KostenTypen[],3,0)*VLOOKUP(F21,Tb_ProjectKosten[],MATCH(Tb_ProjectKosten[[#Headers],[Forfait_Percentage]],Tb_ProjectKosten[#Headers],0),0),""),R21 &lt;=0,0),"")</f>
        <v/>
      </c>
      <c r="V21" s="296" t="str" cm="1">
        <f t="array" aca="1" ref="V21" ca="1">IFERROR(_xlfn.IFS(OR(F21="",LEFT(Methode_Keuze,4)="Geen",Methode_Keuze=""),"",AND(S21&lt;&gt;"",F21&lt;&gt;"Arbeidskosten"),S21*VLOOKUP(F21,Tb_ProjectKosten[],MATCH(Tb_ProjectKosten[[#Headers],[Forfait_Percentage]],Tb_ProjectKosten[#Headers],0),0),AND(F21="Arbeidskosten",G21&lt;&gt;""),IFERROR(S21*VLOOKUP(G21,Tb_KostenTypen[],3,0)*VLOOKUP(F21,Tb_ProjectKosten[],MATCH(Tb_ProjectKosten[[#Headers],[Forfait_Percentage]],Tb_ProjectKosten[#Headers],0),0),""),S21 &lt;=0,0),"")</f>
        <v/>
      </c>
      <c r="W21" s="296" t="str">
        <f t="shared" ca="1" si="4"/>
        <v/>
      </c>
      <c r="X21" s="338" t="str">
        <f>IFERROR(VLOOKUP(F21,Tb_ProjectKosten[#All],11,0),"")</f>
        <v/>
      </c>
      <c r="Y21" s="297"/>
    </row>
    <row r="22" spans="1:25" x14ac:dyDescent="0.25">
      <c r="A22" s="291">
        <f>MAX($A$5:A21)+1</f>
        <v>17</v>
      </c>
      <c r="B22" s="278"/>
      <c r="C22" s="278"/>
      <c r="D22" s="278"/>
      <c r="E22" s="278"/>
      <c r="F22" s="278"/>
      <c r="G22" s="299"/>
      <c r="H22" s="292" t="str">
        <f ca="1">IFERROR(IF(VLOOKUP(F22,Kostentypen!$A$3:$E$21,3,0)=0,"",IF(OR(F22="Arbeidskosten",F22="Vergoeding"),VLOOKUP(G22,Tb_KostenTypen[],2,0),VLOOKUP(F22,Kostentypen!$A$3:$E$20,3,0))),"")</f>
        <v/>
      </c>
      <c r="I22" s="293"/>
      <c r="J22" s="294" t="str" cm="1">
        <f t="array" ref="J22">_xlfn.IFNA(IF(INDEX(Tb_KostenOpties[],MATCH($F22,Tb_KostenOpties[KostenOptie],0),IFERROR(MATCH(Methode_Keuze,Tb_KostenOpties[#Headers],0),2))=1,_xlfn.SWITCH($H22,"Uurtarief",IF(OR(AND(RIGHT($F22,3)="IKS",VLOOKUP($I22,Loonkosten,2,0)="Ja"),AND(RIGHT($F22,3)&lt;&gt;"IKS",VLOOKUP($I22,Loonkosten,2,0)="Nee")), VLOOKUP($I22,Loonkosten,MATCH("Opgegeven uurtarief",'4. Rekenhulp loonkosten aanvr.'!$4:$4,0)),0),"Vast tarief",IF(LEFT(F22,8)="Bijdrage",VLOOKUP($F22,Tb_KostenTypen[],MATCH(Lijsten!$P$1,Tb_KostenTypen[#Headers],0),0),VLOOKUP($G22,Lijsten!L:P,MATCH(Lijsten!$P$1,Kop_Tarief_Vast,0),0))),""),"")</f>
        <v/>
      </c>
      <c r="K22" s="294" t="str" cm="1">
        <f t="array" ref="K22">_xlfn.IFNA(IF(INDEX(Tb_KostenOpties[],MATCH($F22,Tb_KostenOpties[KostenOptie],0),IFERROR(MATCH(Methode_Keuze,Tb_KostenOpties[#Headers],0),2))=1,_xlfn.SWITCH($H22,"Uurtarief",IF(OR(AND(RIGHT($F22,3)="IKS",VLOOKUP($I22,Loonkosten,2,0)="Ja"),AND(RIGHT($F22,3)&lt;&gt;"IKS",VLOOKUP($I22,Loonkosten,2,0)="Nee")), VLOOKUP($I22,Loonkosten,MATCH("Beoordeeld uurtarief",'4. Rekenhulp loonkosten aanvr.'!$4:$4,0),0),0),"Vast tarief",IF(LEFT(F22,8)="Bijdrage",VLOOKUP($F22,Tb_KostenTypen[],MATCH(Lijsten!$P$1,Tb_KostenTypen[#Headers],0),0),VLOOKUP($G22,Lijsten!L:P,MATCH(Lijsten!$P$1,Kop_Tarief_Vast,0),0))),""),"")</f>
        <v/>
      </c>
      <c r="L22" s="324"/>
      <c r="M22" s="324"/>
      <c r="N22" s="295"/>
      <c r="O22" s="295"/>
      <c r="P22" s="337" t="str">
        <f t="shared" si="1"/>
        <v/>
      </c>
      <c r="Q22" s="296" t="str">
        <f t="shared" si="2"/>
        <v/>
      </c>
      <c r="R22" s="296" t="str" cm="1">
        <f t="array" aca="1" ref="R22" ca="1">_xlfn.IFNA(_xlfn.IFS(X22="Dit kostentype hoeft u niet op te geven. Hiervoor wordt een forfait berekend.","",AND(J22&lt;&gt;"",H22="Vast tarief",F22="Vergoeding"),SUM(J22)*FLOOR(SUM(L22),0.0001),AND(J22&lt;&gt;"",OR(H22="Uurtarief",H22="Vast tarief")),SUM(J22)*FLOOR(SUM(L22),0.01),AND(N22&lt;&gt;"",H22="-"),FLOOR(SUM(N22),0.01)),"")</f>
        <v/>
      </c>
      <c r="S22" s="296" t="str" cm="1">
        <f t="array" aca="1" ref="S22" ca="1">_xlfn.IFNA(_xlfn.IFS(X22="Dit kostentype hoeft u niet op te geven. Hiervoor wordt een forfait berekend.","",AND(K22&lt;&gt;"",M22&lt;&gt;"",H22="Vast tarief",F22="Vergoeding"),SUM(K22)*FLOOR(SUM(M22),0.0001),AND(K22&lt;&gt;"",M22&lt;&gt;"",OR(H22="Uurtarief",H22="Vast tarief")),SUM(K22)*FLOOR(SUM(M22),0.01),AND(O22&lt;&gt;"",H22="-"),FLOOR(SUM(O22),0.01)),"")</f>
        <v/>
      </c>
      <c r="T22" s="296" t="str">
        <f t="shared" ca="1" si="3"/>
        <v/>
      </c>
      <c r="U22" s="296" t="str" cm="1">
        <f t="array" aca="1" ref="U22" ca="1">IFERROR(_xlfn.IFS(OR(F22="",LEFT(Methode_Keuze,4)="Geen",Methode_Keuze=""),"",AND(R22&lt;&gt;"",F22&lt;&gt;"Arbeidskosten"),R22*VLOOKUP(F22,Tb_ProjectKosten[],MATCH(Tb_ProjectKosten[[#Headers],[Forfait_Percentage]],Tb_ProjectKosten[#Headers],0),0),AND(F22="Arbeidskosten",G22&lt;&gt;""),IFERROR(R22*VLOOKUP(G22,Tb_KostenTypen[],3,0)*VLOOKUP(F22,Tb_ProjectKosten[],MATCH(Tb_ProjectKosten[[#Headers],[Forfait_Percentage]],Tb_ProjectKosten[#Headers],0),0),""),R22 &lt;=0,0),"")</f>
        <v/>
      </c>
      <c r="V22" s="296" t="str" cm="1">
        <f t="array" aca="1" ref="V22" ca="1">IFERROR(_xlfn.IFS(OR(F22="",LEFT(Methode_Keuze,4)="Geen",Methode_Keuze=""),"",AND(S22&lt;&gt;"",F22&lt;&gt;"Arbeidskosten"),S22*VLOOKUP(F22,Tb_ProjectKosten[],MATCH(Tb_ProjectKosten[[#Headers],[Forfait_Percentage]],Tb_ProjectKosten[#Headers],0),0),AND(F22="Arbeidskosten",G22&lt;&gt;""),IFERROR(S22*VLOOKUP(G22,Tb_KostenTypen[],3,0)*VLOOKUP(F22,Tb_ProjectKosten[],MATCH(Tb_ProjectKosten[[#Headers],[Forfait_Percentage]],Tb_ProjectKosten[#Headers],0),0),""),S22 &lt;=0,0),"")</f>
        <v/>
      </c>
      <c r="W22" s="296" t="str">
        <f t="shared" ca="1" si="4"/>
        <v/>
      </c>
      <c r="X22" s="338" t="str">
        <f>IFERROR(VLOOKUP(F22,Tb_ProjectKosten[#All],11,0),"")</f>
        <v/>
      </c>
      <c r="Y22" s="297"/>
    </row>
    <row r="23" spans="1:25" x14ac:dyDescent="0.25">
      <c r="A23" s="291">
        <f>MAX($A$5:A22)+1</f>
        <v>18</v>
      </c>
      <c r="B23" s="278"/>
      <c r="C23" s="278"/>
      <c r="D23" s="278"/>
      <c r="E23" s="278"/>
      <c r="F23" s="278"/>
      <c r="G23" s="299"/>
      <c r="H23" s="292" t="str">
        <f ca="1">IFERROR(IF(VLOOKUP(F23,Kostentypen!$A$3:$E$21,3,0)=0,"",IF(OR(F23="Arbeidskosten",F23="Vergoeding"),VLOOKUP(G23,Tb_KostenTypen[],2,0),VLOOKUP(F23,Kostentypen!$A$3:$E$20,3,0))),"")</f>
        <v/>
      </c>
      <c r="I23" s="293"/>
      <c r="J23" s="294" t="str" cm="1">
        <f t="array" ref="J23">_xlfn.IFNA(IF(INDEX(Tb_KostenOpties[],MATCH($F23,Tb_KostenOpties[KostenOptie],0),IFERROR(MATCH(Methode_Keuze,Tb_KostenOpties[#Headers],0),2))=1,_xlfn.SWITCH($H23,"Uurtarief",IF(OR(AND(RIGHT($F23,3)="IKS",VLOOKUP($I23,Loonkosten,2,0)="Ja"),AND(RIGHT($F23,3)&lt;&gt;"IKS",VLOOKUP($I23,Loonkosten,2,0)="Nee")), VLOOKUP($I23,Loonkosten,MATCH("Opgegeven uurtarief",'4. Rekenhulp loonkosten aanvr.'!$4:$4,0)),0),"Vast tarief",IF(LEFT(F23,8)="Bijdrage",VLOOKUP($F23,Tb_KostenTypen[],MATCH(Lijsten!$P$1,Tb_KostenTypen[#Headers],0),0),VLOOKUP($G23,Lijsten!L:P,MATCH(Lijsten!$P$1,Kop_Tarief_Vast,0),0))),""),"")</f>
        <v/>
      </c>
      <c r="K23" s="294" t="str" cm="1">
        <f t="array" ref="K23">_xlfn.IFNA(IF(INDEX(Tb_KostenOpties[],MATCH($F23,Tb_KostenOpties[KostenOptie],0),IFERROR(MATCH(Methode_Keuze,Tb_KostenOpties[#Headers],0),2))=1,_xlfn.SWITCH($H23,"Uurtarief",IF(OR(AND(RIGHT($F23,3)="IKS",VLOOKUP($I23,Loonkosten,2,0)="Ja"),AND(RIGHT($F23,3)&lt;&gt;"IKS",VLOOKUP($I23,Loonkosten,2,0)="Nee")), VLOOKUP($I23,Loonkosten,MATCH("Beoordeeld uurtarief",'4. Rekenhulp loonkosten aanvr.'!$4:$4,0),0),0),"Vast tarief",IF(LEFT(F23,8)="Bijdrage",VLOOKUP($F23,Tb_KostenTypen[],MATCH(Lijsten!$P$1,Tb_KostenTypen[#Headers],0),0),VLOOKUP($G23,Lijsten!L:P,MATCH(Lijsten!$P$1,Kop_Tarief_Vast,0),0))),""),"")</f>
        <v/>
      </c>
      <c r="L23" s="324"/>
      <c r="M23" s="324"/>
      <c r="N23" s="295"/>
      <c r="O23" s="295"/>
      <c r="P23" s="337" t="str">
        <f t="shared" si="1"/>
        <v/>
      </c>
      <c r="Q23" s="296" t="str">
        <f t="shared" si="2"/>
        <v/>
      </c>
      <c r="R23" s="296" t="str" cm="1">
        <f t="array" aca="1" ref="R23" ca="1">_xlfn.IFNA(_xlfn.IFS(X23="Dit kostentype hoeft u niet op te geven. Hiervoor wordt een forfait berekend.","",AND(J23&lt;&gt;"",H23="Vast tarief",F23="Vergoeding"),SUM(J23)*FLOOR(SUM(L23),0.0001),AND(J23&lt;&gt;"",OR(H23="Uurtarief",H23="Vast tarief")),SUM(J23)*FLOOR(SUM(L23),0.01),AND(N23&lt;&gt;"",H23="-"),FLOOR(SUM(N23),0.01)),"")</f>
        <v/>
      </c>
      <c r="S23" s="296" t="str" cm="1">
        <f t="array" aca="1" ref="S23" ca="1">_xlfn.IFNA(_xlfn.IFS(X23="Dit kostentype hoeft u niet op te geven. Hiervoor wordt een forfait berekend.","",AND(K23&lt;&gt;"",M23&lt;&gt;"",H23="Vast tarief",F23="Vergoeding"),SUM(K23)*FLOOR(SUM(M23),0.0001),AND(K23&lt;&gt;"",M23&lt;&gt;"",OR(H23="Uurtarief",H23="Vast tarief")),SUM(K23)*FLOOR(SUM(M23),0.01),AND(O23&lt;&gt;"",H23="-"),FLOOR(SUM(O23),0.01)),"")</f>
        <v/>
      </c>
      <c r="T23" s="296" t="str">
        <f t="shared" ca="1" si="3"/>
        <v/>
      </c>
      <c r="U23" s="296" t="str" cm="1">
        <f t="array" aca="1" ref="U23" ca="1">IFERROR(_xlfn.IFS(OR(F23="",LEFT(Methode_Keuze,4)="Geen",Methode_Keuze=""),"",AND(R23&lt;&gt;"",F23&lt;&gt;"Arbeidskosten"),R23*VLOOKUP(F23,Tb_ProjectKosten[],MATCH(Tb_ProjectKosten[[#Headers],[Forfait_Percentage]],Tb_ProjectKosten[#Headers],0),0),AND(F23="Arbeidskosten",G23&lt;&gt;""),IFERROR(R23*VLOOKUP(G23,Tb_KostenTypen[],3,0)*VLOOKUP(F23,Tb_ProjectKosten[],MATCH(Tb_ProjectKosten[[#Headers],[Forfait_Percentage]],Tb_ProjectKosten[#Headers],0),0),""),R23 &lt;=0,0),"")</f>
        <v/>
      </c>
      <c r="V23" s="296" t="str" cm="1">
        <f t="array" aca="1" ref="V23" ca="1">IFERROR(_xlfn.IFS(OR(F23="",LEFT(Methode_Keuze,4)="Geen",Methode_Keuze=""),"",AND(S23&lt;&gt;"",F23&lt;&gt;"Arbeidskosten"),S23*VLOOKUP(F23,Tb_ProjectKosten[],MATCH(Tb_ProjectKosten[[#Headers],[Forfait_Percentage]],Tb_ProjectKosten[#Headers],0),0),AND(F23="Arbeidskosten",G23&lt;&gt;""),IFERROR(S23*VLOOKUP(G23,Tb_KostenTypen[],3,0)*VLOOKUP(F23,Tb_ProjectKosten[],MATCH(Tb_ProjectKosten[[#Headers],[Forfait_Percentage]],Tb_ProjectKosten[#Headers],0),0),""),S23 &lt;=0,0),"")</f>
        <v/>
      </c>
      <c r="W23" s="296" t="str">
        <f t="shared" ca="1" si="4"/>
        <v/>
      </c>
      <c r="X23" s="338" t="str">
        <f>IFERROR(VLOOKUP(F23,Tb_ProjectKosten[#All],11,0),"")</f>
        <v/>
      </c>
      <c r="Y23" s="297"/>
    </row>
    <row r="24" spans="1:25" x14ac:dyDescent="0.25">
      <c r="A24" s="291">
        <f>MAX($A$5:A23)+1</f>
        <v>19</v>
      </c>
      <c r="B24" s="278"/>
      <c r="C24" s="278"/>
      <c r="D24" s="278"/>
      <c r="E24" s="278"/>
      <c r="F24" s="278"/>
      <c r="G24" s="299"/>
      <c r="H24" s="292" t="str">
        <f ca="1">IFERROR(IF(VLOOKUP(F24,Kostentypen!$A$3:$E$21,3,0)=0,"",IF(OR(F24="Arbeidskosten",F24="Vergoeding"),VLOOKUP(G24,Tb_KostenTypen[],2,0),VLOOKUP(F24,Kostentypen!$A$3:$E$20,3,0))),"")</f>
        <v/>
      </c>
      <c r="I24" s="293"/>
      <c r="J24" s="294" t="str" cm="1">
        <f t="array" ref="J24">_xlfn.IFNA(IF(INDEX(Tb_KostenOpties[],MATCH($F24,Tb_KostenOpties[KostenOptie],0),IFERROR(MATCH(Methode_Keuze,Tb_KostenOpties[#Headers],0),2))=1,_xlfn.SWITCH($H24,"Uurtarief",IF(OR(AND(RIGHT($F24,3)="IKS",VLOOKUP($I24,Loonkosten,2,0)="Ja"),AND(RIGHT($F24,3)&lt;&gt;"IKS",VLOOKUP($I24,Loonkosten,2,0)="Nee")), VLOOKUP($I24,Loonkosten,MATCH("Opgegeven uurtarief",'4. Rekenhulp loonkosten aanvr.'!$4:$4,0)),0),"Vast tarief",IF(LEFT(F24,8)="Bijdrage",VLOOKUP($F24,Tb_KostenTypen[],MATCH(Lijsten!$P$1,Tb_KostenTypen[#Headers],0),0),VLOOKUP($G24,Lijsten!L:P,MATCH(Lijsten!$P$1,Kop_Tarief_Vast,0),0))),""),"")</f>
        <v/>
      </c>
      <c r="K24" s="294" t="str" cm="1">
        <f t="array" ref="K24">_xlfn.IFNA(IF(INDEX(Tb_KostenOpties[],MATCH($F24,Tb_KostenOpties[KostenOptie],0),IFERROR(MATCH(Methode_Keuze,Tb_KostenOpties[#Headers],0),2))=1,_xlfn.SWITCH($H24,"Uurtarief",IF(OR(AND(RIGHT($F24,3)="IKS",VLOOKUP($I24,Loonkosten,2,0)="Ja"),AND(RIGHT($F24,3)&lt;&gt;"IKS",VLOOKUP($I24,Loonkosten,2,0)="Nee")), VLOOKUP($I24,Loonkosten,MATCH("Beoordeeld uurtarief",'4. Rekenhulp loonkosten aanvr.'!$4:$4,0),0),0),"Vast tarief",IF(LEFT(F24,8)="Bijdrage",VLOOKUP($F24,Tb_KostenTypen[],MATCH(Lijsten!$P$1,Tb_KostenTypen[#Headers],0),0),VLOOKUP($G24,Lijsten!L:P,MATCH(Lijsten!$P$1,Kop_Tarief_Vast,0),0))),""),"")</f>
        <v/>
      </c>
      <c r="L24" s="324"/>
      <c r="M24" s="324"/>
      <c r="N24" s="295"/>
      <c r="O24" s="295"/>
      <c r="P24" s="337" t="str">
        <f t="shared" si="1"/>
        <v/>
      </c>
      <c r="Q24" s="296" t="str">
        <f t="shared" si="2"/>
        <v/>
      </c>
      <c r="R24" s="296" t="str" cm="1">
        <f t="array" aca="1" ref="R24" ca="1">_xlfn.IFNA(_xlfn.IFS(X24="Dit kostentype hoeft u niet op te geven. Hiervoor wordt een forfait berekend.","",AND(J24&lt;&gt;"",H24="Vast tarief",F24="Vergoeding"),SUM(J24)*FLOOR(SUM(L24),0.0001),AND(J24&lt;&gt;"",OR(H24="Uurtarief",H24="Vast tarief")),SUM(J24)*FLOOR(SUM(L24),0.01),AND(N24&lt;&gt;"",H24="-"),FLOOR(SUM(N24),0.01)),"")</f>
        <v/>
      </c>
      <c r="S24" s="296" t="str" cm="1">
        <f t="array" aca="1" ref="S24" ca="1">_xlfn.IFNA(_xlfn.IFS(X24="Dit kostentype hoeft u niet op te geven. Hiervoor wordt een forfait berekend.","",AND(K24&lt;&gt;"",M24&lt;&gt;"",H24="Vast tarief",F24="Vergoeding"),SUM(K24)*FLOOR(SUM(M24),0.0001),AND(K24&lt;&gt;"",M24&lt;&gt;"",OR(H24="Uurtarief",H24="Vast tarief")),SUM(K24)*FLOOR(SUM(M24),0.01),AND(O24&lt;&gt;"",H24="-"),FLOOR(SUM(O24),0.01)),"")</f>
        <v/>
      </c>
      <c r="T24" s="296" t="str">
        <f t="shared" ca="1" si="3"/>
        <v/>
      </c>
      <c r="U24" s="296" t="str" cm="1">
        <f t="array" aca="1" ref="U24" ca="1">IFERROR(_xlfn.IFS(OR(F24="",LEFT(Methode_Keuze,4)="Geen",Methode_Keuze=""),"",AND(R24&lt;&gt;"",F24&lt;&gt;"Arbeidskosten"),R24*VLOOKUP(F24,Tb_ProjectKosten[],MATCH(Tb_ProjectKosten[[#Headers],[Forfait_Percentage]],Tb_ProjectKosten[#Headers],0),0),AND(F24="Arbeidskosten",G24&lt;&gt;""),IFERROR(R24*VLOOKUP(G24,Tb_KostenTypen[],3,0)*VLOOKUP(F24,Tb_ProjectKosten[],MATCH(Tb_ProjectKosten[[#Headers],[Forfait_Percentage]],Tb_ProjectKosten[#Headers],0),0),""),R24 &lt;=0,0),"")</f>
        <v/>
      </c>
      <c r="V24" s="296" t="str" cm="1">
        <f t="array" aca="1" ref="V24" ca="1">IFERROR(_xlfn.IFS(OR(F24="",LEFT(Methode_Keuze,4)="Geen",Methode_Keuze=""),"",AND(S24&lt;&gt;"",F24&lt;&gt;"Arbeidskosten"),S24*VLOOKUP(F24,Tb_ProjectKosten[],MATCH(Tb_ProjectKosten[[#Headers],[Forfait_Percentage]],Tb_ProjectKosten[#Headers],0),0),AND(F24="Arbeidskosten",G24&lt;&gt;""),IFERROR(S24*VLOOKUP(G24,Tb_KostenTypen[],3,0)*VLOOKUP(F24,Tb_ProjectKosten[],MATCH(Tb_ProjectKosten[[#Headers],[Forfait_Percentage]],Tb_ProjectKosten[#Headers],0),0),""),S24 &lt;=0,0),"")</f>
        <v/>
      </c>
      <c r="W24" s="296" t="str">
        <f t="shared" ca="1" si="4"/>
        <v/>
      </c>
      <c r="X24" s="338" t="str">
        <f>IFERROR(VLOOKUP(F24,Tb_ProjectKosten[#All],11,0),"")</f>
        <v/>
      </c>
      <c r="Y24" s="297"/>
    </row>
    <row r="25" spans="1:25" x14ac:dyDescent="0.25">
      <c r="A25" s="291">
        <f>MAX($A$5:A24)+1</f>
        <v>20</v>
      </c>
      <c r="B25" s="278"/>
      <c r="C25" s="278"/>
      <c r="D25" s="278"/>
      <c r="E25" s="278"/>
      <c r="F25" s="278"/>
      <c r="G25" s="299"/>
      <c r="H25" s="292" t="str">
        <f ca="1">IFERROR(IF(VLOOKUP(F25,Kostentypen!$A$3:$E$21,3,0)=0,"",IF(OR(F25="Arbeidskosten",F25="Vergoeding"),VLOOKUP(G25,Tb_KostenTypen[],2,0),VLOOKUP(F25,Kostentypen!$A$3:$E$20,3,0))),"")</f>
        <v/>
      </c>
      <c r="I25" s="293"/>
      <c r="J25" s="294" t="str" cm="1">
        <f t="array" ref="J25">_xlfn.IFNA(IF(INDEX(Tb_KostenOpties[],MATCH($F25,Tb_KostenOpties[KostenOptie],0),IFERROR(MATCH(Methode_Keuze,Tb_KostenOpties[#Headers],0),2))=1,_xlfn.SWITCH($H25,"Uurtarief",IF(OR(AND(RIGHT($F25,3)="IKS",VLOOKUP($I25,Loonkosten,2,0)="Ja"),AND(RIGHT($F25,3)&lt;&gt;"IKS",VLOOKUP($I25,Loonkosten,2,0)="Nee")), VLOOKUP($I25,Loonkosten,MATCH("Opgegeven uurtarief",'4. Rekenhulp loonkosten aanvr.'!$4:$4,0)),0),"Vast tarief",IF(LEFT(F25,8)="Bijdrage",VLOOKUP($F25,Tb_KostenTypen[],MATCH(Lijsten!$P$1,Tb_KostenTypen[#Headers],0),0),VLOOKUP($G25,Lijsten!L:P,MATCH(Lijsten!$P$1,Kop_Tarief_Vast,0),0))),""),"")</f>
        <v/>
      </c>
      <c r="K25" s="294" t="str" cm="1">
        <f t="array" ref="K25">_xlfn.IFNA(IF(INDEX(Tb_KostenOpties[],MATCH($F25,Tb_KostenOpties[KostenOptie],0),IFERROR(MATCH(Methode_Keuze,Tb_KostenOpties[#Headers],0),2))=1,_xlfn.SWITCH($H25,"Uurtarief",IF(OR(AND(RIGHT($F25,3)="IKS",VLOOKUP($I25,Loonkosten,2,0)="Ja"),AND(RIGHT($F25,3)&lt;&gt;"IKS",VLOOKUP($I25,Loonkosten,2,0)="Nee")), VLOOKUP($I25,Loonkosten,MATCH("Beoordeeld uurtarief",'4. Rekenhulp loonkosten aanvr.'!$4:$4,0),0),0),"Vast tarief",IF(LEFT(F25,8)="Bijdrage",VLOOKUP($F25,Tb_KostenTypen[],MATCH(Lijsten!$P$1,Tb_KostenTypen[#Headers],0),0),VLOOKUP($G25,Lijsten!L:P,MATCH(Lijsten!$P$1,Kop_Tarief_Vast,0),0))),""),"")</f>
        <v/>
      </c>
      <c r="L25" s="324"/>
      <c r="M25" s="324"/>
      <c r="N25" s="295"/>
      <c r="O25" s="295"/>
      <c r="P25" s="337" t="str">
        <f t="shared" si="1"/>
        <v/>
      </c>
      <c r="Q25" s="296" t="str">
        <f t="shared" si="2"/>
        <v/>
      </c>
      <c r="R25" s="296" t="str" cm="1">
        <f t="array" aca="1" ref="R25" ca="1">_xlfn.IFNA(_xlfn.IFS(X25="Dit kostentype hoeft u niet op te geven. Hiervoor wordt een forfait berekend.","",AND(J25&lt;&gt;"",H25="Vast tarief",F25="Vergoeding"),SUM(J25)*FLOOR(SUM(L25),0.0001),AND(J25&lt;&gt;"",OR(H25="Uurtarief",H25="Vast tarief")),SUM(J25)*FLOOR(SUM(L25),0.01),AND(N25&lt;&gt;"",H25="-"),FLOOR(SUM(N25),0.01)),"")</f>
        <v/>
      </c>
      <c r="S25" s="296" t="str" cm="1">
        <f t="array" aca="1" ref="S25" ca="1">_xlfn.IFNA(_xlfn.IFS(X25="Dit kostentype hoeft u niet op te geven. Hiervoor wordt een forfait berekend.","",AND(K25&lt;&gt;"",M25&lt;&gt;"",H25="Vast tarief",F25="Vergoeding"),SUM(K25)*FLOOR(SUM(M25),0.0001),AND(K25&lt;&gt;"",M25&lt;&gt;"",OR(H25="Uurtarief",H25="Vast tarief")),SUM(K25)*FLOOR(SUM(M25),0.01),AND(O25&lt;&gt;"",H25="-"),FLOOR(SUM(O25),0.01)),"")</f>
        <v/>
      </c>
      <c r="T25" s="296" t="str">
        <f t="shared" ca="1" si="3"/>
        <v/>
      </c>
      <c r="U25" s="296" t="str" cm="1">
        <f t="array" aca="1" ref="U25" ca="1">IFERROR(_xlfn.IFS(OR(F25="",LEFT(Methode_Keuze,4)="Geen",Methode_Keuze=""),"",AND(R25&lt;&gt;"",F25&lt;&gt;"Arbeidskosten"),R25*VLOOKUP(F25,Tb_ProjectKosten[],MATCH(Tb_ProjectKosten[[#Headers],[Forfait_Percentage]],Tb_ProjectKosten[#Headers],0),0),AND(F25="Arbeidskosten",G25&lt;&gt;""),IFERROR(R25*VLOOKUP(G25,Tb_KostenTypen[],3,0)*VLOOKUP(F25,Tb_ProjectKosten[],MATCH(Tb_ProjectKosten[[#Headers],[Forfait_Percentage]],Tb_ProjectKosten[#Headers],0),0),""),R25 &lt;=0,0),"")</f>
        <v/>
      </c>
      <c r="V25" s="296" t="str" cm="1">
        <f t="array" aca="1" ref="V25" ca="1">IFERROR(_xlfn.IFS(OR(F25="",LEFT(Methode_Keuze,4)="Geen",Methode_Keuze=""),"",AND(S25&lt;&gt;"",F25&lt;&gt;"Arbeidskosten"),S25*VLOOKUP(F25,Tb_ProjectKosten[],MATCH(Tb_ProjectKosten[[#Headers],[Forfait_Percentage]],Tb_ProjectKosten[#Headers],0),0),AND(F25="Arbeidskosten",G25&lt;&gt;""),IFERROR(S25*VLOOKUP(G25,Tb_KostenTypen[],3,0)*VLOOKUP(F25,Tb_ProjectKosten[],MATCH(Tb_ProjectKosten[[#Headers],[Forfait_Percentage]],Tb_ProjectKosten[#Headers],0),0),""),S25 &lt;=0,0),"")</f>
        <v/>
      </c>
      <c r="W25" s="296" t="str">
        <f t="shared" ca="1" si="4"/>
        <v/>
      </c>
      <c r="X25" s="338" t="str">
        <f>IFERROR(VLOOKUP(F25,Tb_ProjectKosten[#All],11,0),"")</f>
        <v/>
      </c>
      <c r="Y25" s="297"/>
    </row>
    <row r="26" spans="1:25" x14ac:dyDescent="0.25">
      <c r="A26" s="291">
        <f>MAX($A$5:A25)+1</f>
        <v>21</v>
      </c>
      <c r="B26" s="278"/>
      <c r="C26" s="278"/>
      <c r="D26" s="278"/>
      <c r="E26" s="278"/>
      <c r="F26" s="278"/>
      <c r="G26" s="299"/>
      <c r="H26" s="292" t="str">
        <f ca="1">IFERROR(IF(VLOOKUP(F26,Kostentypen!$A$3:$E$21,3,0)=0,"",IF(OR(F26="Arbeidskosten",F26="Vergoeding"),VLOOKUP(G26,Tb_KostenTypen[],2,0),VLOOKUP(F26,Kostentypen!$A$3:$E$20,3,0))),"")</f>
        <v/>
      </c>
      <c r="I26" s="293"/>
      <c r="J26" s="294" t="str" cm="1">
        <f t="array" ref="J26">_xlfn.IFNA(IF(INDEX(Tb_KostenOpties[],MATCH($F26,Tb_KostenOpties[KostenOptie],0),IFERROR(MATCH(Methode_Keuze,Tb_KostenOpties[#Headers],0),2))=1,_xlfn.SWITCH($H26,"Uurtarief",IF(OR(AND(RIGHT($F26,3)="IKS",VLOOKUP($I26,Loonkosten,2,0)="Ja"),AND(RIGHT($F26,3)&lt;&gt;"IKS",VLOOKUP($I26,Loonkosten,2,0)="Nee")), VLOOKUP($I26,Loonkosten,MATCH("Opgegeven uurtarief",'4. Rekenhulp loonkosten aanvr.'!$4:$4,0)),0),"Vast tarief",IF(LEFT(F26,8)="Bijdrage",VLOOKUP($F26,Tb_KostenTypen[],MATCH(Lijsten!$P$1,Tb_KostenTypen[#Headers],0),0),VLOOKUP($G26,Lijsten!L:P,MATCH(Lijsten!$P$1,Kop_Tarief_Vast,0),0))),""),"")</f>
        <v/>
      </c>
      <c r="K26" s="294" t="str" cm="1">
        <f t="array" ref="K26">_xlfn.IFNA(IF(INDEX(Tb_KostenOpties[],MATCH($F26,Tb_KostenOpties[KostenOptie],0),IFERROR(MATCH(Methode_Keuze,Tb_KostenOpties[#Headers],0),2))=1,_xlfn.SWITCH($H26,"Uurtarief",IF(OR(AND(RIGHT($F26,3)="IKS",VLOOKUP($I26,Loonkosten,2,0)="Ja"),AND(RIGHT($F26,3)&lt;&gt;"IKS",VLOOKUP($I26,Loonkosten,2,0)="Nee")), VLOOKUP($I26,Loonkosten,MATCH("Beoordeeld uurtarief",'4. Rekenhulp loonkosten aanvr.'!$4:$4,0),0),0),"Vast tarief",IF(LEFT(F26,8)="Bijdrage",VLOOKUP($F26,Tb_KostenTypen[],MATCH(Lijsten!$P$1,Tb_KostenTypen[#Headers],0),0),VLOOKUP($G26,Lijsten!L:P,MATCH(Lijsten!$P$1,Kop_Tarief_Vast,0),0))),""),"")</f>
        <v/>
      </c>
      <c r="L26" s="324"/>
      <c r="M26" s="324"/>
      <c r="N26" s="295"/>
      <c r="O26" s="295"/>
      <c r="P26" s="337" t="str">
        <f t="shared" si="1"/>
        <v/>
      </c>
      <c r="Q26" s="296" t="str">
        <f t="shared" si="2"/>
        <v/>
      </c>
      <c r="R26" s="296" t="str" cm="1">
        <f t="array" aca="1" ref="R26" ca="1">_xlfn.IFNA(_xlfn.IFS(X26="Dit kostentype hoeft u niet op te geven. Hiervoor wordt een forfait berekend.","",AND(J26&lt;&gt;"",H26="Vast tarief",F26="Vergoeding"),SUM(J26)*FLOOR(SUM(L26),0.0001),AND(J26&lt;&gt;"",OR(H26="Uurtarief",H26="Vast tarief")),SUM(J26)*FLOOR(SUM(L26),0.01),AND(N26&lt;&gt;"",H26="-"),FLOOR(SUM(N26),0.01)),"")</f>
        <v/>
      </c>
      <c r="S26" s="296" t="str" cm="1">
        <f t="array" aca="1" ref="S26" ca="1">_xlfn.IFNA(_xlfn.IFS(X26="Dit kostentype hoeft u niet op te geven. Hiervoor wordt een forfait berekend.","",AND(K26&lt;&gt;"",M26&lt;&gt;"",H26="Vast tarief",F26="Vergoeding"),SUM(K26)*FLOOR(SUM(M26),0.0001),AND(K26&lt;&gt;"",M26&lt;&gt;"",OR(H26="Uurtarief",H26="Vast tarief")),SUM(K26)*FLOOR(SUM(M26),0.01),AND(O26&lt;&gt;"",H26="-"),FLOOR(SUM(O26),0.01)),"")</f>
        <v/>
      </c>
      <c r="T26" s="296" t="str">
        <f t="shared" ca="1" si="3"/>
        <v/>
      </c>
      <c r="U26" s="296" t="str" cm="1">
        <f t="array" aca="1" ref="U26" ca="1">IFERROR(_xlfn.IFS(OR(F26="",LEFT(Methode_Keuze,4)="Geen",Methode_Keuze=""),"",AND(R26&lt;&gt;"",F26&lt;&gt;"Arbeidskosten"),R26*VLOOKUP(F26,Tb_ProjectKosten[],MATCH(Tb_ProjectKosten[[#Headers],[Forfait_Percentage]],Tb_ProjectKosten[#Headers],0),0),AND(F26="Arbeidskosten",G26&lt;&gt;""),IFERROR(R26*VLOOKUP(G26,Tb_KostenTypen[],3,0)*VLOOKUP(F26,Tb_ProjectKosten[],MATCH(Tb_ProjectKosten[[#Headers],[Forfait_Percentage]],Tb_ProjectKosten[#Headers],0),0),""),R26 &lt;=0,0),"")</f>
        <v/>
      </c>
      <c r="V26" s="296" t="str" cm="1">
        <f t="array" aca="1" ref="V26" ca="1">IFERROR(_xlfn.IFS(OR(F26="",LEFT(Methode_Keuze,4)="Geen",Methode_Keuze=""),"",AND(S26&lt;&gt;"",F26&lt;&gt;"Arbeidskosten"),S26*VLOOKUP(F26,Tb_ProjectKosten[],MATCH(Tb_ProjectKosten[[#Headers],[Forfait_Percentage]],Tb_ProjectKosten[#Headers],0),0),AND(F26="Arbeidskosten",G26&lt;&gt;""),IFERROR(S26*VLOOKUP(G26,Tb_KostenTypen[],3,0)*VLOOKUP(F26,Tb_ProjectKosten[],MATCH(Tb_ProjectKosten[[#Headers],[Forfait_Percentage]],Tb_ProjectKosten[#Headers],0),0),""),S26 &lt;=0,0),"")</f>
        <v/>
      </c>
      <c r="W26" s="296" t="str">
        <f t="shared" ca="1" si="4"/>
        <v/>
      </c>
      <c r="X26" s="338" t="str">
        <f>IFERROR(VLOOKUP(F26,Tb_ProjectKosten[#All],11,0),"")</f>
        <v/>
      </c>
      <c r="Y26" s="297"/>
    </row>
    <row r="27" spans="1:25" x14ac:dyDescent="0.25">
      <c r="A27" s="291">
        <f>MAX($A$5:A26)+1</f>
        <v>22</v>
      </c>
      <c r="B27" s="278"/>
      <c r="C27" s="278"/>
      <c r="D27" s="278"/>
      <c r="E27" s="278"/>
      <c r="F27" s="278"/>
      <c r="G27" s="299"/>
      <c r="H27" s="292" t="str">
        <f ca="1">IFERROR(IF(VLOOKUP(F27,Kostentypen!$A$3:$E$21,3,0)=0,"",IF(OR(F27="Arbeidskosten",F27="Vergoeding"),VLOOKUP(G27,Tb_KostenTypen[],2,0),VLOOKUP(F27,Kostentypen!$A$3:$E$20,3,0))),"")</f>
        <v/>
      </c>
      <c r="I27" s="293"/>
      <c r="J27" s="294" t="str" cm="1">
        <f t="array" ref="J27">_xlfn.IFNA(IF(INDEX(Tb_KostenOpties[],MATCH($F27,Tb_KostenOpties[KostenOptie],0),IFERROR(MATCH(Methode_Keuze,Tb_KostenOpties[#Headers],0),2))=1,_xlfn.SWITCH($H27,"Uurtarief",IF(OR(AND(RIGHT($F27,3)="IKS",VLOOKUP($I27,Loonkosten,2,0)="Ja"),AND(RIGHT($F27,3)&lt;&gt;"IKS",VLOOKUP($I27,Loonkosten,2,0)="Nee")), VLOOKUP($I27,Loonkosten,MATCH("Opgegeven uurtarief",'4. Rekenhulp loonkosten aanvr.'!$4:$4,0)),0),"Vast tarief",IF(LEFT(F27,8)="Bijdrage",VLOOKUP($F27,Tb_KostenTypen[],MATCH(Lijsten!$P$1,Tb_KostenTypen[#Headers],0),0),VLOOKUP($G27,Lijsten!L:P,MATCH(Lijsten!$P$1,Kop_Tarief_Vast,0),0))),""),"")</f>
        <v/>
      </c>
      <c r="K27" s="294" t="str" cm="1">
        <f t="array" ref="K27">_xlfn.IFNA(IF(INDEX(Tb_KostenOpties[],MATCH($F27,Tb_KostenOpties[KostenOptie],0),IFERROR(MATCH(Methode_Keuze,Tb_KostenOpties[#Headers],0),2))=1,_xlfn.SWITCH($H27,"Uurtarief",IF(OR(AND(RIGHT($F27,3)="IKS",VLOOKUP($I27,Loonkosten,2,0)="Ja"),AND(RIGHT($F27,3)&lt;&gt;"IKS",VLOOKUP($I27,Loonkosten,2,0)="Nee")), VLOOKUP($I27,Loonkosten,MATCH("Beoordeeld uurtarief",'4. Rekenhulp loonkosten aanvr.'!$4:$4,0),0),0),"Vast tarief",IF(LEFT(F27,8)="Bijdrage",VLOOKUP($F27,Tb_KostenTypen[],MATCH(Lijsten!$P$1,Tb_KostenTypen[#Headers],0),0),VLOOKUP($G27,Lijsten!L:P,MATCH(Lijsten!$P$1,Kop_Tarief_Vast,0),0))),""),"")</f>
        <v/>
      </c>
      <c r="L27" s="324"/>
      <c r="M27" s="324"/>
      <c r="N27" s="295"/>
      <c r="O27" s="295"/>
      <c r="P27" s="337" t="str">
        <f t="shared" si="1"/>
        <v/>
      </c>
      <c r="Q27" s="296" t="str">
        <f t="shared" si="2"/>
        <v/>
      </c>
      <c r="R27" s="296" t="str" cm="1">
        <f t="array" aca="1" ref="R27" ca="1">_xlfn.IFNA(_xlfn.IFS(X27="Dit kostentype hoeft u niet op te geven. Hiervoor wordt een forfait berekend.","",AND(J27&lt;&gt;"",H27="Vast tarief",F27="Vergoeding"),SUM(J27)*FLOOR(SUM(L27),0.0001),AND(J27&lt;&gt;"",OR(H27="Uurtarief",H27="Vast tarief")),SUM(J27)*FLOOR(SUM(L27),0.01),AND(N27&lt;&gt;"",H27="-"),FLOOR(SUM(N27),0.01)),"")</f>
        <v/>
      </c>
      <c r="S27" s="296" t="str" cm="1">
        <f t="array" aca="1" ref="S27" ca="1">_xlfn.IFNA(_xlfn.IFS(X27="Dit kostentype hoeft u niet op te geven. Hiervoor wordt een forfait berekend.","",AND(K27&lt;&gt;"",M27&lt;&gt;"",H27="Vast tarief",F27="Vergoeding"),SUM(K27)*FLOOR(SUM(M27),0.0001),AND(K27&lt;&gt;"",M27&lt;&gt;"",OR(H27="Uurtarief",H27="Vast tarief")),SUM(K27)*FLOOR(SUM(M27),0.01),AND(O27&lt;&gt;"",H27="-"),FLOOR(SUM(O27),0.01)),"")</f>
        <v/>
      </c>
      <c r="T27" s="296" t="str">
        <f t="shared" ca="1" si="3"/>
        <v/>
      </c>
      <c r="U27" s="296" t="str" cm="1">
        <f t="array" aca="1" ref="U27" ca="1">IFERROR(_xlfn.IFS(OR(F27="",LEFT(Methode_Keuze,4)="Geen",Methode_Keuze=""),"",AND(R27&lt;&gt;"",F27&lt;&gt;"Arbeidskosten"),R27*VLOOKUP(F27,Tb_ProjectKosten[],MATCH(Tb_ProjectKosten[[#Headers],[Forfait_Percentage]],Tb_ProjectKosten[#Headers],0),0),AND(F27="Arbeidskosten",G27&lt;&gt;""),IFERROR(R27*VLOOKUP(G27,Tb_KostenTypen[],3,0)*VLOOKUP(F27,Tb_ProjectKosten[],MATCH(Tb_ProjectKosten[[#Headers],[Forfait_Percentage]],Tb_ProjectKosten[#Headers],0),0),""),R27 &lt;=0,0),"")</f>
        <v/>
      </c>
      <c r="V27" s="296" t="str" cm="1">
        <f t="array" aca="1" ref="V27" ca="1">IFERROR(_xlfn.IFS(OR(F27="",LEFT(Methode_Keuze,4)="Geen",Methode_Keuze=""),"",AND(S27&lt;&gt;"",F27&lt;&gt;"Arbeidskosten"),S27*VLOOKUP(F27,Tb_ProjectKosten[],MATCH(Tb_ProjectKosten[[#Headers],[Forfait_Percentage]],Tb_ProjectKosten[#Headers],0),0),AND(F27="Arbeidskosten",G27&lt;&gt;""),IFERROR(S27*VLOOKUP(G27,Tb_KostenTypen[],3,0)*VLOOKUP(F27,Tb_ProjectKosten[],MATCH(Tb_ProjectKosten[[#Headers],[Forfait_Percentage]],Tb_ProjectKosten[#Headers],0),0),""),S27 &lt;=0,0),"")</f>
        <v/>
      </c>
      <c r="W27" s="296" t="str">
        <f t="shared" ca="1" si="4"/>
        <v/>
      </c>
      <c r="X27" s="338" t="str">
        <f>IFERROR(VLOOKUP(F27,Tb_ProjectKosten[#All],11,0),"")</f>
        <v/>
      </c>
      <c r="Y27" s="297"/>
    </row>
    <row r="28" spans="1:25" x14ac:dyDescent="0.25">
      <c r="A28" s="291">
        <f>MAX($A$5:A27)+1</f>
        <v>23</v>
      </c>
      <c r="B28" s="278"/>
      <c r="C28" s="278"/>
      <c r="D28" s="278"/>
      <c r="E28" s="278"/>
      <c r="F28" s="278"/>
      <c r="G28" s="299"/>
      <c r="H28" s="292" t="str">
        <f ca="1">IFERROR(IF(VLOOKUP(F28,Kostentypen!$A$3:$E$21,3,0)=0,"",IF(OR(F28="Arbeidskosten",F28="Vergoeding"),VLOOKUP(G28,Tb_KostenTypen[],2,0),VLOOKUP(F28,Kostentypen!$A$3:$E$20,3,0))),"")</f>
        <v/>
      </c>
      <c r="I28" s="293"/>
      <c r="J28" s="294" t="str" cm="1">
        <f t="array" ref="J28">_xlfn.IFNA(IF(INDEX(Tb_KostenOpties[],MATCH($F28,Tb_KostenOpties[KostenOptie],0),IFERROR(MATCH(Methode_Keuze,Tb_KostenOpties[#Headers],0),2))=1,_xlfn.SWITCH($H28,"Uurtarief",IF(OR(AND(RIGHT($F28,3)="IKS",VLOOKUP($I28,Loonkosten,2,0)="Ja"),AND(RIGHT($F28,3)&lt;&gt;"IKS",VLOOKUP($I28,Loonkosten,2,0)="Nee")), VLOOKUP($I28,Loonkosten,MATCH("Opgegeven uurtarief",'4. Rekenhulp loonkosten aanvr.'!$4:$4,0)),0),"Vast tarief",IF(LEFT(F28,8)="Bijdrage",VLOOKUP($F28,Tb_KostenTypen[],MATCH(Lijsten!$P$1,Tb_KostenTypen[#Headers],0),0),VLOOKUP($G28,Lijsten!L:P,MATCH(Lijsten!$P$1,Kop_Tarief_Vast,0),0))),""),"")</f>
        <v/>
      </c>
      <c r="K28" s="294" t="str" cm="1">
        <f t="array" ref="K28">_xlfn.IFNA(IF(INDEX(Tb_KostenOpties[],MATCH($F28,Tb_KostenOpties[KostenOptie],0),IFERROR(MATCH(Methode_Keuze,Tb_KostenOpties[#Headers],0),2))=1,_xlfn.SWITCH($H28,"Uurtarief",IF(OR(AND(RIGHT($F28,3)="IKS",VLOOKUP($I28,Loonkosten,2,0)="Ja"),AND(RIGHT($F28,3)&lt;&gt;"IKS",VLOOKUP($I28,Loonkosten,2,0)="Nee")), VLOOKUP($I28,Loonkosten,MATCH("Beoordeeld uurtarief",'4. Rekenhulp loonkosten aanvr.'!$4:$4,0),0),0),"Vast tarief",IF(LEFT(F28,8)="Bijdrage",VLOOKUP($F28,Tb_KostenTypen[],MATCH(Lijsten!$P$1,Tb_KostenTypen[#Headers],0),0),VLOOKUP($G28,Lijsten!L:P,MATCH(Lijsten!$P$1,Kop_Tarief_Vast,0),0))),""),"")</f>
        <v/>
      </c>
      <c r="L28" s="324"/>
      <c r="M28" s="324"/>
      <c r="N28" s="295"/>
      <c r="O28" s="295"/>
      <c r="P28" s="337" t="str">
        <f t="shared" si="1"/>
        <v/>
      </c>
      <c r="Q28" s="296" t="str">
        <f t="shared" si="2"/>
        <v/>
      </c>
      <c r="R28" s="296" t="str" cm="1">
        <f t="array" aca="1" ref="R28" ca="1">_xlfn.IFNA(_xlfn.IFS(X28="Dit kostentype hoeft u niet op te geven. Hiervoor wordt een forfait berekend.","",AND(J28&lt;&gt;"",H28="Vast tarief",F28="Vergoeding"),SUM(J28)*FLOOR(SUM(L28),0.0001),AND(J28&lt;&gt;"",OR(H28="Uurtarief",H28="Vast tarief")),SUM(J28)*FLOOR(SUM(L28),0.01),AND(N28&lt;&gt;"",H28="-"),FLOOR(SUM(N28),0.01)),"")</f>
        <v/>
      </c>
      <c r="S28" s="296" t="str" cm="1">
        <f t="array" aca="1" ref="S28" ca="1">_xlfn.IFNA(_xlfn.IFS(X28="Dit kostentype hoeft u niet op te geven. Hiervoor wordt een forfait berekend.","",AND(K28&lt;&gt;"",M28&lt;&gt;"",H28="Vast tarief",F28="Vergoeding"),SUM(K28)*FLOOR(SUM(M28),0.0001),AND(K28&lt;&gt;"",M28&lt;&gt;"",OR(H28="Uurtarief",H28="Vast tarief")),SUM(K28)*FLOOR(SUM(M28),0.01),AND(O28&lt;&gt;"",H28="-"),FLOOR(SUM(O28),0.01)),"")</f>
        <v/>
      </c>
      <c r="T28" s="296" t="str">
        <f t="shared" ca="1" si="3"/>
        <v/>
      </c>
      <c r="U28" s="296" t="str" cm="1">
        <f t="array" aca="1" ref="U28" ca="1">IFERROR(_xlfn.IFS(OR(F28="",LEFT(Methode_Keuze,4)="Geen",Methode_Keuze=""),"",AND(R28&lt;&gt;"",F28&lt;&gt;"Arbeidskosten"),R28*VLOOKUP(F28,Tb_ProjectKosten[],MATCH(Tb_ProjectKosten[[#Headers],[Forfait_Percentage]],Tb_ProjectKosten[#Headers],0),0),AND(F28="Arbeidskosten",G28&lt;&gt;""),IFERROR(R28*VLOOKUP(G28,Tb_KostenTypen[],3,0)*VLOOKUP(F28,Tb_ProjectKosten[],MATCH(Tb_ProjectKosten[[#Headers],[Forfait_Percentage]],Tb_ProjectKosten[#Headers],0),0),""),R28 &lt;=0,0),"")</f>
        <v/>
      </c>
      <c r="V28" s="296" t="str" cm="1">
        <f t="array" aca="1" ref="V28" ca="1">IFERROR(_xlfn.IFS(OR(F28="",LEFT(Methode_Keuze,4)="Geen",Methode_Keuze=""),"",AND(S28&lt;&gt;"",F28&lt;&gt;"Arbeidskosten"),S28*VLOOKUP(F28,Tb_ProjectKosten[],MATCH(Tb_ProjectKosten[[#Headers],[Forfait_Percentage]],Tb_ProjectKosten[#Headers],0),0),AND(F28="Arbeidskosten",G28&lt;&gt;""),IFERROR(S28*VLOOKUP(G28,Tb_KostenTypen[],3,0)*VLOOKUP(F28,Tb_ProjectKosten[],MATCH(Tb_ProjectKosten[[#Headers],[Forfait_Percentage]],Tb_ProjectKosten[#Headers],0),0),""),S28 &lt;=0,0),"")</f>
        <v/>
      </c>
      <c r="W28" s="296" t="str">
        <f t="shared" ca="1" si="4"/>
        <v/>
      </c>
      <c r="X28" s="338" t="str">
        <f>IFERROR(VLOOKUP(F28,Tb_ProjectKosten[#All],11,0),"")</f>
        <v/>
      </c>
      <c r="Y28" s="297"/>
    </row>
    <row r="29" spans="1:25" x14ac:dyDescent="0.25">
      <c r="A29" s="291">
        <f>MAX($A$5:A28)+1</f>
        <v>24</v>
      </c>
      <c r="B29" s="278"/>
      <c r="C29" s="278"/>
      <c r="D29" s="278"/>
      <c r="E29" s="278"/>
      <c r="F29" s="278"/>
      <c r="G29" s="299"/>
      <c r="H29" s="292" t="str">
        <f ca="1">IFERROR(IF(VLOOKUP(F29,Kostentypen!$A$3:$E$21,3,0)=0,"",IF(OR(F29="Arbeidskosten",F29="Vergoeding"),VLOOKUP(G29,Tb_KostenTypen[],2,0),VLOOKUP(F29,Kostentypen!$A$3:$E$20,3,0))),"")</f>
        <v/>
      </c>
      <c r="I29" s="293"/>
      <c r="J29" s="294" t="str" cm="1">
        <f t="array" ref="J29">_xlfn.IFNA(IF(INDEX(Tb_KostenOpties[],MATCH($F29,Tb_KostenOpties[KostenOptie],0),IFERROR(MATCH(Methode_Keuze,Tb_KostenOpties[#Headers],0),2))=1,_xlfn.SWITCH($H29,"Uurtarief",IF(OR(AND(RIGHT($F29,3)="IKS",VLOOKUP($I29,Loonkosten,2,0)="Ja"),AND(RIGHT($F29,3)&lt;&gt;"IKS",VLOOKUP($I29,Loonkosten,2,0)="Nee")), VLOOKUP($I29,Loonkosten,MATCH("Opgegeven uurtarief",'4. Rekenhulp loonkosten aanvr.'!$4:$4,0)),0),"Vast tarief",IF(LEFT(F29,8)="Bijdrage",VLOOKUP($F29,Tb_KostenTypen[],MATCH(Lijsten!$P$1,Tb_KostenTypen[#Headers],0),0),VLOOKUP($G29,Lijsten!L:P,MATCH(Lijsten!$P$1,Kop_Tarief_Vast,0),0))),""),"")</f>
        <v/>
      </c>
      <c r="K29" s="294" t="str" cm="1">
        <f t="array" ref="K29">_xlfn.IFNA(IF(INDEX(Tb_KostenOpties[],MATCH($F29,Tb_KostenOpties[KostenOptie],0),IFERROR(MATCH(Methode_Keuze,Tb_KostenOpties[#Headers],0),2))=1,_xlfn.SWITCH($H29,"Uurtarief",IF(OR(AND(RIGHT($F29,3)="IKS",VLOOKUP($I29,Loonkosten,2,0)="Ja"),AND(RIGHT($F29,3)&lt;&gt;"IKS",VLOOKUP($I29,Loonkosten,2,0)="Nee")), VLOOKUP($I29,Loonkosten,MATCH("Beoordeeld uurtarief",'4. Rekenhulp loonkosten aanvr.'!$4:$4,0),0),0),"Vast tarief",IF(LEFT(F29,8)="Bijdrage",VLOOKUP($F29,Tb_KostenTypen[],MATCH(Lijsten!$P$1,Tb_KostenTypen[#Headers],0),0),VLOOKUP($G29,Lijsten!L:P,MATCH(Lijsten!$P$1,Kop_Tarief_Vast,0),0))),""),"")</f>
        <v/>
      </c>
      <c r="L29" s="324"/>
      <c r="M29" s="324"/>
      <c r="N29" s="295"/>
      <c r="O29" s="295"/>
      <c r="P29" s="337" t="str">
        <f t="shared" si="1"/>
        <v/>
      </c>
      <c r="Q29" s="296" t="str">
        <f t="shared" si="2"/>
        <v/>
      </c>
      <c r="R29" s="296" t="str" cm="1">
        <f t="array" aca="1" ref="R29" ca="1">_xlfn.IFNA(_xlfn.IFS(X29="Dit kostentype hoeft u niet op te geven. Hiervoor wordt een forfait berekend.","",AND(J29&lt;&gt;"",H29="Vast tarief",F29="Vergoeding"),SUM(J29)*FLOOR(SUM(L29),0.0001),AND(J29&lt;&gt;"",OR(H29="Uurtarief",H29="Vast tarief")),SUM(J29)*FLOOR(SUM(L29),0.01),AND(N29&lt;&gt;"",H29="-"),FLOOR(SUM(N29),0.01)),"")</f>
        <v/>
      </c>
      <c r="S29" s="296" t="str" cm="1">
        <f t="array" aca="1" ref="S29" ca="1">_xlfn.IFNA(_xlfn.IFS(X29="Dit kostentype hoeft u niet op te geven. Hiervoor wordt een forfait berekend.","",AND(K29&lt;&gt;"",M29&lt;&gt;"",H29="Vast tarief",F29="Vergoeding"),SUM(K29)*FLOOR(SUM(M29),0.0001),AND(K29&lt;&gt;"",M29&lt;&gt;"",OR(H29="Uurtarief",H29="Vast tarief")),SUM(K29)*FLOOR(SUM(M29),0.01),AND(O29&lt;&gt;"",H29="-"),FLOOR(SUM(O29),0.01)),"")</f>
        <v/>
      </c>
      <c r="T29" s="296" t="str">
        <f t="shared" ca="1" si="3"/>
        <v/>
      </c>
      <c r="U29" s="296" t="str" cm="1">
        <f t="array" aca="1" ref="U29" ca="1">IFERROR(_xlfn.IFS(OR(F29="",LEFT(Methode_Keuze,4)="Geen",Methode_Keuze=""),"",AND(R29&lt;&gt;"",F29&lt;&gt;"Arbeidskosten"),R29*VLOOKUP(F29,Tb_ProjectKosten[],MATCH(Tb_ProjectKosten[[#Headers],[Forfait_Percentage]],Tb_ProjectKosten[#Headers],0),0),AND(F29="Arbeidskosten",G29&lt;&gt;""),IFERROR(R29*VLOOKUP(G29,Tb_KostenTypen[],3,0)*VLOOKUP(F29,Tb_ProjectKosten[],MATCH(Tb_ProjectKosten[[#Headers],[Forfait_Percentage]],Tb_ProjectKosten[#Headers],0),0),""),R29 &lt;=0,0),"")</f>
        <v/>
      </c>
      <c r="V29" s="296" t="str" cm="1">
        <f t="array" aca="1" ref="V29" ca="1">IFERROR(_xlfn.IFS(OR(F29="",LEFT(Methode_Keuze,4)="Geen",Methode_Keuze=""),"",AND(S29&lt;&gt;"",F29&lt;&gt;"Arbeidskosten"),S29*VLOOKUP(F29,Tb_ProjectKosten[],MATCH(Tb_ProjectKosten[[#Headers],[Forfait_Percentage]],Tb_ProjectKosten[#Headers],0),0),AND(F29="Arbeidskosten",G29&lt;&gt;""),IFERROR(S29*VLOOKUP(G29,Tb_KostenTypen[],3,0)*VLOOKUP(F29,Tb_ProjectKosten[],MATCH(Tb_ProjectKosten[[#Headers],[Forfait_Percentage]],Tb_ProjectKosten[#Headers],0),0),""),S29 &lt;=0,0),"")</f>
        <v/>
      </c>
      <c r="W29" s="296" t="str">
        <f t="shared" ca="1" si="4"/>
        <v/>
      </c>
      <c r="X29" s="338" t="str">
        <f>IFERROR(VLOOKUP(F29,Tb_ProjectKosten[#All],11,0),"")</f>
        <v/>
      </c>
      <c r="Y29" s="297"/>
    </row>
    <row r="30" spans="1:25" x14ac:dyDescent="0.25">
      <c r="A30" s="291">
        <f>MAX($A$5:A29)+1</f>
        <v>25</v>
      </c>
      <c r="B30" s="278"/>
      <c r="C30" s="278"/>
      <c r="D30" s="278"/>
      <c r="E30" s="278"/>
      <c r="F30" s="278"/>
      <c r="G30" s="299"/>
      <c r="H30" s="292" t="str">
        <f ca="1">IFERROR(IF(VLOOKUP(F30,Kostentypen!$A$3:$E$21,3,0)=0,"",IF(OR(F30="Arbeidskosten",F30="Vergoeding"),VLOOKUP(G30,Tb_KostenTypen[],2,0),VLOOKUP(F30,Kostentypen!$A$3:$E$20,3,0))),"")</f>
        <v/>
      </c>
      <c r="I30" s="293"/>
      <c r="J30" s="294" t="str" cm="1">
        <f t="array" ref="J30">_xlfn.IFNA(IF(INDEX(Tb_KostenOpties[],MATCH($F30,Tb_KostenOpties[KostenOptie],0),IFERROR(MATCH(Methode_Keuze,Tb_KostenOpties[#Headers],0),2))=1,_xlfn.SWITCH($H30,"Uurtarief",IF(OR(AND(RIGHT($F30,3)="IKS",VLOOKUP($I30,Loonkosten,2,0)="Ja"),AND(RIGHT($F30,3)&lt;&gt;"IKS",VLOOKUP($I30,Loonkosten,2,0)="Nee")), VLOOKUP($I30,Loonkosten,MATCH("Opgegeven uurtarief",'4. Rekenhulp loonkosten aanvr.'!$4:$4,0)),0),"Vast tarief",IF(LEFT(F30,8)="Bijdrage",VLOOKUP($F30,Tb_KostenTypen[],MATCH(Lijsten!$P$1,Tb_KostenTypen[#Headers],0),0),VLOOKUP($G30,Lijsten!L:P,MATCH(Lijsten!$P$1,Kop_Tarief_Vast,0),0))),""),"")</f>
        <v/>
      </c>
      <c r="K30" s="294" t="str" cm="1">
        <f t="array" ref="K30">_xlfn.IFNA(IF(INDEX(Tb_KostenOpties[],MATCH($F30,Tb_KostenOpties[KostenOptie],0),IFERROR(MATCH(Methode_Keuze,Tb_KostenOpties[#Headers],0),2))=1,_xlfn.SWITCH($H30,"Uurtarief",IF(OR(AND(RIGHT($F30,3)="IKS",VLOOKUP($I30,Loonkosten,2,0)="Ja"),AND(RIGHT($F30,3)&lt;&gt;"IKS",VLOOKUP($I30,Loonkosten,2,0)="Nee")), VLOOKUP($I30,Loonkosten,MATCH("Beoordeeld uurtarief",'4. Rekenhulp loonkosten aanvr.'!$4:$4,0),0),0),"Vast tarief",IF(LEFT(F30,8)="Bijdrage",VLOOKUP($F30,Tb_KostenTypen[],MATCH(Lijsten!$P$1,Tb_KostenTypen[#Headers],0),0),VLOOKUP($G30,Lijsten!L:P,MATCH(Lijsten!$P$1,Kop_Tarief_Vast,0),0))),""),"")</f>
        <v/>
      </c>
      <c r="L30" s="324"/>
      <c r="M30" s="324"/>
      <c r="N30" s="295"/>
      <c r="O30" s="295"/>
      <c r="P30" s="337" t="str">
        <f t="shared" si="1"/>
        <v/>
      </c>
      <c r="Q30" s="296" t="str">
        <f t="shared" si="2"/>
        <v/>
      </c>
      <c r="R30" s="296" t="str" cm="1">
        <f t="array" aca="1" ref="R30" ca="1">_xlfn.IFNA(_xlfn.IFS(X30="Dit kostentype hoeft u niet op te geven. Hiervoor wordt een forfait berekend.","",AND(J30&lt;&gt;"",H30="Vast tarief",F30="Vergoeding"),SUM(J30)*FLOOR(SUM(L30),0.0001),AND(J30&lt;&gt;"",OR(H30="Uurtarief",H30="Vast tarief")),SUM(J30)*FLOOR(SUM(L30),0.01),AND(N30&lt;&gt;"",H30="-"),FLOOR(SUM(N30),0.01)),"")</f>
        <v/>
      </c>
      <c r="S30" s="296" t="str" cm="1">
        <f t="array" aca="1" ref="S30" ca="1">_xlfn.IFNA(_xlfn.IFS(X30="Dit kostentype hoeft u niet op te geven. Hiervoor wordt een forfait berekend.","",AND(K30&lt;&gt;"",M30&lt;&gt;"",H30="Vast tarief",F30="Vergoeding"),SUM(K30)*FLOOR(SUM(M30),0.0001),AND(K30&lt;&gt;"",M30&lt;&gt;"",OR(H30="Uurtarief",H30="Vast tarief")),SUM(K30)*FLOOR(SUM(M30),0.01),AND(O30&lt;&gt;"",H30="-"),FLOOR(SUM(O30),0.01)),"")</f>
        <v/>
      </c>
      <c r="T30" s="296" t="str">
        <f t="shared" ca="1" si="3"/>
        <v/>
      </c>
      <c r="U30" s="296" t="str" cm="1">
        <f t="array" aca="1" ref="U30" ca="1">IFERROR(_xlfn.IFS(OR(F30="",LEFT(Methode_Keuze,4)="Geen",Methode_Keuze=""),"",AND(R30&lt;&gt;"",F30&lt;&gt;"Arbeidskosten"),R30*VLOOKUP(F30,Tb_ProjectKosten[],MATCH(Tb_ProjectKosten[[#Headers],[Forfait_Percentage]],Tb_ProjectKosten[#Headers],0),0),AND(F30="Arbeidskosten",G30&lt;&gt;""),IFERROR(R30*VLOOKUP(G30,Tb_KostenTypen[],3,0)*VLOOKUP(F30,Tb_ProjectKosten[],MATCH(Tb_ProjectKosten[[#Headers],[Forfait_Percentage]],Tb_ProjectKosten[#Headers],0),0),""),R30 &lt;=0,0),"")</f>
        <v/>
      </c>
      <c r="V30" s="296" t="str" cm="1">
        <f t="array" aca="1" ref="V30" ca="1">IFERROR(_xlfn.IFS(OR(F30="",LEFT(Methode_Keuze,4)="Geen",Methode_Keuze=""),"",AND(S30&lt;&gt;"",F30&lt;&gt;"Arbeidskosten"),S30*VLOOKUP(F30,Tb_ProjectKosten[],MATCH(Tb_ProjectKosten[[#Headers],[Forfait_Percentage]],Tb_ProjectKosten[#Headers],0),0),AND(F30="Arbeidskosten",G30&lt;&gt;""),IFERROR(S30*VLOOKUP(G30,Tb_KostenTypen[],3,0)*VLOOKUP(F30,Tb_ProjectKosten[],MATCH(Tb_ProjectKosten[[#Headers],[Forfait_Percentage]],Tb_ProjectKosten[#Headers],0),0),""),S30 &lt;=0,0),"")</f>
        <v/>
      </c>
      <c r="W30" s="296" t="str">
        <f t="shared" ca="1" si="4"/>
        <v/>
      </c>
      <c r="X30" s="338" t="str">
        <f>IFERROR(VLOOKUP(F30,Tb_ProjectKosten[#All],11,0),"")</f>
        <v/>
      </c>
      <c r="Y30" s="297"/>
    </row>
    <row r="31" spans="1:25" x14ac:dyDescent="0.25">
      <c r="A31" s="291">
        <f>MAX($A$5:A30)+1</f>
        <v>26</v>
      </c>
      <c r="B31" s="278"/>
      <c r="C31" s="278"/>
      <c r="D31" s="278"/>
      <c r="E31" s="278"/>
      <c r="F31" s="278"/>
      <c r="G31" s="299"/>
      <c r="H31" s="292" t="str">
        <f ca="1">IFERROR(IF(VLOOKUP(F31,Kostentypen!$A$3:$E$21,3,0)=0,"",IF(OR(F31="Arbeidskosten",F31="Vergoeding"),VLOOKUP(G31,Tb_KostenTypen[],2,0),VLOOKUP(F31,Kostentypen!$A$3:$E$20,3,0))),"")</f>
        <v/>
      </c>
      <c r="I31" s="293"/>
      <c r="J31" s="294" t="str" cm="1">
        <f t="array" ref="J31">_xlfn.IFNA(IF(INDEX(Tb_KostenOpties[],MATCH($F31,Tb_KostenOpties[KostenOptie],0),IFERROR(MATCH(Methode_Keuze,Tb_KostenOpties[#Headers],0),2))=1,_xlfn.SWITCH($H31,"Uurtarief",IF(OR(AND(RIGHT($F31,3)="IKS",VLOOKUP($I31,Loonkosten,2,0)="Ja"),AND(RIGHT($F31,3)&lt;&gt;"IKS",VLOOKUP($I31,Loonkosten,2,0)="Nee")), VLOOKUP($I31,Loonkosten,MATCH("Opgegeven uurtarief",'4. Rekenhulp loonkosten aanvr.'!$4:$4,0)),0),"Vast tarief",IF(LEFT(F31,8)="Bijdrage",VLOOKUP($F31,Tb_KostenTypen[],MATCH(Lijsten!$P$1,Tb_KostenTypen[#Headers],0),0),VLOOKUP($G31,Lijsten!L:P,MATCH(Lijsten!$P$1,Kop_Tarief_Vast,0),0))),""),"")</f>
        <v/>
      </c>
      <c r="K31" s="294" t="str" cm="1">
        <f t="array" ref="K31">_xlfn.IFNA(IF(INDEX(Tb_KostenOpties[],MATCH($F31,Tb_KostenOpties[KostenOptie],0),IFERROR(MATCH(Methode_Keuze,Tb_KostenOpties[#Headers],0),2))=1,_xlfn.SWITCH($H31,"Uurtarief",IF(OR(AND(RIGHT($F31,3)="IKS",VLOOKUP($I31,Loonkosten,2,0)="Ja"),AND(RIGHT($F31,3)&lt;&gt;"IKS",VLOOKUP($I31,Loonkosten,2,0)="Nee")), VLOOKUP($I31,Loonkosten,MATCH("Beoordeeld uurtarief",'4. Rekenhulp loonkosten aanvr.'!$4:$4,0),0),0),"Vast tarief",IF(LEFT(F31,8)="Bijdrage",VLOOKUP($F31,Tb_KostenTypen[],MATCH(Lijsten!$P$1,Tb_KostenTypen[#Headers],0),0),VLOOKUP($G31,Lijsten!L:P,MATCH(Lijsten!$P$1,Kop_Tarief_Vast,0),0))),""),"")</f>
        <v/>
      </c>
      <c r="L31" s="324"/>
      <c r="M31" s="324"/>
      <c r="N31" s="295"/>
      <c r="O31" s="295"/>
      <c r="P31" s="337" t="str">
        <f t="shared" si="1"/>
        <v/>
      </c>
      <c r="Q31" s="296" t="str">
        <f t="shared" si="2"/>
        <v/>
      </c>
      <c r="R31" s="296" t="str" cm="1">
        <f t="array" aca="1" ref="R31" ca="1">_xlfn.IFNA(_xlfn.IFS(X31="Dit kostentype hoeft u niet op te geven. Hiervoor wordt een forfait berekend.","",AND(J31&lt;&gt;"",H31="Vast tarief",F31="Vergoeding"),SUM(J31)*FLOOR(SUM(L31),0.0001),AND(J31&lt;&gt;"",OR(H31="Uurtarief",H31="Vast tarief")),SUM(J31)*FLOOR(SUM(L31),0.01),AND(N31&lt;&gt;"",H31="-"),FLOOR(SUM(N31),0.01)),"")</f>
        <v/>
      </c>
      <c r="S31" s="296" t="str" cm="1">
        <f t="array" aca="1" ref="S31" ca="1">_xlfn.IFNA(_xlfn.IFS(X31="Dit kostentype hoeft u niet op te geven. Hiervoor wordt een forfait berekend.","",AND(K31&lt;&gt;"",M31&lt;&gt;"",H31="Vast tarief",F31="Vergoeding"),SUM(K31)*FLOOR(SUM(M31),0.0001),AND(K31&lt;&gt;"",M31&lt;&gt;"",OR(H31="Uurtarief",H31="Vast tarief")),SUM(K31)*FLOOR(SUM(M31),0.01),AND(O31&lt;&gt;"",H31="-"),FLOOR(SUM(O31),0.01)),"")</f>
        <v/>
      </c>
      <c r="T31" s="296" t="str">
        <f t="shared" ca="1" si="3"/>
        <v/>
      </c>
      <c r="U31" s="296" t="str" cm="1">
        <f t="array" aca="1" ref="U31" ca="1">IFERROR(_xlfn.IFS(OR(F31="",LEFT(Methode_Keuze,4)="Geen",Methode_Keuze=""),"",AND(R31&lt;&gt;"",F31&lt;&gt;"Arbeidskosten"),R31*VLOOKUP(F31,Tb_ProjectKosten[],MATCH(Tb_ProjectKosten[[#Headers],[Forfait_Percentage]],Tb_ProjectKosten[#Headers],0),0),AND(F31="Arbeidskosten",G31&lt;&gt;""),IFERROR(R31*VLOOKUP(G31,Tb_KostenTypen[],3,0)*VLOOKUP(F31,Tb_ProjectKosten[],MATCH(Tb_ProjectKosten[[#Headers],[Forfait_Percentage]],Tb_ProjectKosten[#Headers],0),0),""),R31 &lt;=0,0),"")</f>
        <v/>
      </c>
      <c r="V31" s="296" t="str" cm="1">
        <f t="array" aca="1" ref="V31" ca="1">IFERROR(_xlfn.IFS(OR(F31="",LEFT(Methode_Keuze,4)="Geen",Methode_Keuze=""),"",AND(S31&lt;&gt;"",F31&lt;&gt;"Arbeidskosten"),S31*VLOOKUP(F31,Tb_ProjectKosten[],MATCH(Tb_ProjectKosten[[#Headers],[Forfait_Percentage]],Tb_ProjectKosten[#Headers],0),0),AND(F31="Arbeidskosten",G31&lt;&gt;""),IFERROR(S31*VLOOKUP(G31,Tb_KostenTypen[],3,0)*VLOOKUP(F31,Tb_ProjectKosten[],MATCH(Tb_ProjectKosten[[#Headers],[Forfait_Percentage]],Tb_ProjectKosten[#Headers],0),0),""),S31 &lt;=0,0),"")</f>
        <v/>
      </c>
      <c r="W31" s="296" t="str">
        <f t="shared" ca="1" si="4"/>
        <v/>
      </c>
      <c r="X31" s="338" t="str">
        <f>IFERROR(VLOOKUP(F31,Tb_ProjectKosten[#All],11,0),"")</f>
        <v/>
      </c>
      <c r="Y31" s="297"/>
    </row>
    <row r="32" spans="1:25" x14ac:dyDescent="0.25">
      <c r="A32" s="291">
        <f>MAX($A$5:A31)+1</f>
        <v>27</v>
      </c>
      <c r="B32" s="278"/>
      <c r="C32" s="278"/>
      <c r="D32" s="278"/>
      <c r="E32" s="278"/>
      <c r="F32" s="278"/>
      <c r="G32" s="299"/>
      <c r="H32" s="292" t="str">
        <f ca="1">IFERROR(IF(VLOOKUP(F32,Kostentypen!$A$3:$E$21,3,0)=0,"",IF(OR(F32="Arbeidskosten",F32="Vergoeding"),VLOOKUP(G32,Tb_KostenTypen[],2,0),VLOOKUP(F32,Kostentypen!$A$3:$E$20,3,0))),"")</f>
        <v/>
      </c>
      <c r="I32" s="293"/>
      <c r="J32" s="294" t="str" cm="1">
        <f t="array" ref="J32">_xlfn.IFNA(IF(INDEX(Tb_KostenOpties[],MATCH($F32,Tb_KostenOpties[KostenOptie],0),IFERROR(MATCH(Methode_Keuze,Tb_KostenOpties[#Headers],0),2))=1,_xlfn.SWITCH($H32,"Uurtarief",IF(OR(AND(RIGHT($F32,3)="IKS",VLOOKUP($I32,Loonkosten,2,0)="Ja"),AND(RIGHT($F32,3)&lt;&gt;"IKS",VLOOKUP($I32,Loonkosten,2,0)="Nee")), VLOOKUP($I32,Loonkosten,MATCH("Opgegeven uurtarief",'4. Rekenhulp loonkosten aanvr.'!$4:$4,0)),0),"Vast tarief",IF(LEFT(F32,8)="Bijdrage",VLOOKUP($F32,Tb_KostenTypen[],MATCH(Lijsten!$P$1,Tb_KostenTypen[#Headers],0),0),VLOOKUP($G32,Lijsten!L:P,MATCH(Lijsten!$P$1,Kop_Tarief_Vast,0),0))),""),"")</f>
        <v/>
      </c>
      <c r="K32" s="294" t="str" cm="1">
        <f t="array" ref="K32">_xlfn.IFNA(IF(INDEX(Tb_KostenOpties[],MATCH($F32,Tb_KostenOpties[KostenOptie],0),IFERROR(MATCH(Methode_Keuze,Tb_KostenOpties[#Headers],0),2))=1,_xlfn.SWITCH($H32,"Uurtarief",IF(OR(AND(RIGHT($F32,3)="IKS",VLOOKUP($I32,Loonkosten,2,0)="Ja"),AND(RIGHT($F32,3)&lt;&gt;"IKS",VLOOKUP($I32,Loonkosten,2,0)="Nee")), VLOOKUP($I32,Loonkosten,MATCH("Beoordeeld uurtarief",'4. Rekenhulp loonkosten aanvr.'!$4:$4,0),0),0),"Vast tarief",IF(LEFT(F32,8)="Bijdrage",VLOOKUP($F32,Tb_KostenTypen[],MATCH(Lijsten!$P$1,Tb_KostenTypen[#Headers],0),0),VLOOKUP($G32,Lijsten!L:P,MATCH(Lijsten!$P$1,Kop_Tarief_Vast,0),0))),""),"")</f>
        <v/>
      </c>
      <c r="L32" s="324"/>
      <c r="M32" s="324"/>
      <c r="N32" s="295"/>
      <c r="O32" s="295"/>
      <c r="P32" s="337" t="str">
        <f t="shared" si="1"/>
        <v/>
      </c>
      <c r="Q32" s="296" t="str">
        <f t="shared" si="2"/>
        <v/>
      </c>
      <c r="R32" s="296" t="str" cm="1">
        <f t="array" aca="1" ref="R32" ca="1">_xlfn.IFNA(_xlfn.IFS(X32="Dit kostentype hoeft u niet op te geven. Hiervoor wordt een forfait berekend.","",AND(J32&lt;&gt;"",H32="Vast tarief",F32="Vergoeding"),SUM(J32)*FLOOR(SUM(L32),0.0001),AND(J32&lt;&gt;"",OR(H32="Uurtarief",H32="Vast tarief")),SUM(J32)*FLOOR(SUM(L32),0.01),AND(N32&lt;&gt;"",H32="-"),FLOOR(SUM(N32),0.01)),"")</f>
        <v/>
      </c>
      <c r="S32" s="296" t="str" cm="1">
        <f t="array" aca="1" ref="S32" ca="1">_xlfn.IFNA(_xlfn.IFS(X32="Dit kostentype hoeft u niet op te geven. Hiervoor wordt een forfait berekend.","",AND(K32&lt;&gt;"",M32&lt;&gt;"",H32="Vast tarief",F32="Vergoeding"),SUM(K32)*FLOOR(SUM(M32),0.0001),AND(K32&lt;&gt;"",M32&lt;&gt;"",OR(H32="Uurtarief",H32="Vast tarief")),SUM(K32)*FLOOR(SUM(M32),0.01),AND(O32&lt;&gt;"",H32="-"),FLOOR(SUM(O32),0.01)),"")</f>
        <v/>
      </c>
      <c r="T32" s="296" t="str">
        <f t="shared" ca="1" si="3"/>
        <v/>
      </c>
      <c r="U32" s="296" t="str" cm="1">
        <f t="array" aca="1" ref="U32" ca="1">IFERROR(_xlfn.IFS(OR(F32="",LEFT(Methode_Keuze,4)="Geen",Methode_Keuze=""),"",AND(R32&lt;&gt;"",F32&lt;&gt;"Arbeidskosten"),R32*VLOOKUP(F32,Tb_ProjectKosten[],MATCH(Tb_ProjectKosten[[#Headers],[Forfait_Percentage]],Tb_ProjectKosten[#Headers],0),0),AND(F32="Arbeidskosten",G32&lt;&gt;""),IFERROR(R32*VLOOKUP(G32,Tb_KostenTypen[],3,0)*VLOOKUP(F32,Tb_ProjectKosten[],MATCH(Tb_ProjectKosten[[#Headers],[Forfait_Percentage]],Tb_ProjectKosten[#Headers],0),0),""),R32 &lt;=0,0),"")</f>
        <v/>
      </c>
      <c r="V32" s="296" t="str" cm="1">
        <f t="array" aca="1" ref="V32" ca="1">IFERROR(_xlfn.IFS(OR(F32="",LEFT(Methode_Keuze,4)="Geen",Methode_Keuze=""),"",AND(S32&lt;&gt;"",F32&lt;&gt;"Arbeidskosten"),S32*VLOOKUP(F32,Tb_ProjectKosten[],MATCH(Tb_ProjectKosten[[#Headers],[Forfait_Percentage]],Tb_ProjectKosten[#Headers],0),0),AND(F32="Arbeidskosten",G32&lt;&gt;""),IFERROR(S32*VLOOKUP(G32,Tb_KostenTypen[],3,0)*VLOOKUP(F32,Tb_ProjectKosten[],MATCH(Tb_ProjectKosten[[#Headers],[Forfait_Percentage]],Tb_ProjectKosten[#Headers],0),0),""),S32 &lt;=0,0),"")</f>
        <v/>
      </c>
      <c r="W32" s="296" t="str">
        <f t="shared" ca="1" si="4"/>
        <v/>
      </c>
      <c r="X32" s="338" t="str">
        <f>IFERROR(VLOOKUP(F32,Tb_ProjectKosten[#All],11,0),"")</f>
        <v/>
      </c>
      <c r="Y32" s="297"/>
    </row>
    <row r="33" spans="1:25" x14ac:dyDescent="0.25">
      <c r="A33" s="291">
        <f>MAX($A$5:A32)+1</f>
        <v>28</v>
      </c>
      <c r="B33" s="278"/>
      <c r="C33" s="278"/>
      <c r="D33" s="278"/>
      <c r="E33" s="278"/>
      <c r="F33" s="278"/>
      <c r="G33" s="299"/>
      <c r="H33" s="292" t="str">
        <f ca="1">IFERROR(IF(VLOOKUP(F33,Kostentypen!$A$3:$E$21,3,0)=0,"",IF(OR(F33="Arbeidskosten",F33="Vergoeding"),VLOOKUP(G33,Tb_KostenTypen[],2,0),VLOOKUP(F33,Kostentypen!$A$3:$E$20,3,0))),"")</f>
        <v/>
      </c>
      <c r="I33" s="293"/>
      <c r="J33" s="294" t="str" cm="1">
        <f t="array" ref="J33">_xlfn.IFNA(IF(INDEX(Tb_KostenOpties[],MATCH($F33,Tb_KostenOpties[KostenOptie],0),IFERROR(MATCH(Methode_Keuze,Tb_KostenOpties[#Headers],0),2))=1,_xlfn.SWITCH($H33,"Uurtarief",IF(OR(AND(RIGHT($F33,3)="IKS",VLOOKUP($I33,Loonkosten,2,0)="Ja"),AND(RIGHT($F33,3)&lt;&gt;"IKS",VLOOKUP($I33,Loonkosten,2,0)="Nee")), VLOOKUP($I33,Loonkosten,MATCH("Opgegeven uurtarief",'4. Rekenhulp loonkosten aanvr.'!$4:$4,0)),0),"Vast tarief",IF(LEFT(F33,8)="Bijdrage",VLOOKUP($F33,Tb_KostenTypen[],MATCH(Lijsten!$P$1,Tb_KostenTypen[#Headers],0),0),VLOOKUP($G33,Lijsten!L:P,MATCH(Lijsten!$P$1,Kop_Tarief_Vast,0),0))),""),"")</f>
        <v/>
      </c>
      <c r="K33" s="294" t="str" cm="1">
        <f t="array" ref="K33">_xlfn.IFNA(IF(INDEX(Tb_KostenOpties[],MATCH($F33,Tb_KostenOpties[KostenOptie],0),IFERROR(MATCH(Methode_Keuze,Tb_KostenOpties[#Headers],0),2))=1,_xlfn.SWITCH($H33,"Uurtarief",IF(OR(AND(RIGHT($F33,3)="IKS",VLOOKUP($I33,Loonkosten,2,0)="Ja"),AND(RIGHT($F33,3)&lt;&gt;"IKS",VLOOKUP($I33,Loonkosten,2,0)="Nee")), VLOOKUP($I33,Loonkosten,MATCH("Beoordeeld uurtarief",'4. Rekenhulp loonkosten aanvr.'!$4:$4,0),0),0),"Vast tarief",IF(LEFT(F33,8)="Bijdrage",VLOOKUP($F33,Tb_KostenTypen[],MATCH(Lijsten!$P$1,Tb_KostenTypen[#Headers],0),0),VLOOKUP($G33,Lijsten!L:P,MATCH(Lijsten!$P$1,Kop_Tarief_Vast,0),0))),""),"")</f>
        <v/>
      </c>
      <c r="L33" s="324"/>
      <c r="M33" s="324"/>
      <c r="N33" s="295"/>
      <c r="O33" s="295"/>
      <c r="P33" s="337" t="str">
        <f t="shared" si="1"/>
        <v/>
      </c>
      <c r="Q33" s="296" t="str">
        <f t="shared" si="2"/>
        <v/>
      </c>
      <c r="R33" s="296" t="str" cm="1">
        <f t="array" aca="1" ref="R33" ca="1">_xlfn.IFNA(_xlfn.IFS(X33="Dit kostentype hoeft u niet op te geven. Hiervoor wordt een forfait berekend.","",AND(J33&lt;&gt;"",H33="Vast tarief",F33="Vergoeding"),SUM(J33)*FLOOR(SUM(L33),0.0001),AND(J33&lt;&gt;"",OR(H33="Uurtarief",H33="Vast tarief")),SUM(J33)*FLOOR(SUM(L33),0.01),AND(N33&lt;&gt;"",H33="-"),FLOOR(SUM(N33),0.01)),"")</f>
        <v/>
      </c>
      <c r="S33" s="296" t="str" cm="1">
        <f t="array" aca="1" ref="S33" ca="1">_xlfn.IFNA(_xlfn.IFS(X33="Dit kostentype hoeft u niet op te geven. Hiervoor wordt een forfait berekend.","",AND(K33&lt;&gt;"",M33&lt;&gt;"",H33="Vast tarief",F33="Vergoeding"),SUM(K33)*FLOOR(SUM(M33),0.0001),AND(K33&lt;&gt;"",M33&lt;&gt;"",OR(H33="Uurtarief",H33="Vast tarief")),SUM(K33)*FLOOR(SUM(M33),0.01),AND(O33&lt;&gt;"",H33="-"),FLOOR(SUM(O33),0.01)),"")</f>
        <v/>
      </c>
      <c r="T33" s="296" t="str">
        <f t="shared" ca="1" si="3"/>
        <v/>
      </c>
      <c r="U33" s="296" t="str" cm="1">
        <f t="array" aca="1" ref="U33" ca="1">IFERROR(_xlfn.IFS(OR(F33="",LEFT(Methode_Keuze,4)="Geen",Methode_Keuze=""),"",AND(R33&lt;&gt;"",F33&lt;&gt;"Arbeidskosten"),R33*VLOOKUP(F33,Tb_ProjectKosten[],MATCH(Tb_ProjectKosten[[#Headers],[Forfait_Percentage]],Tb_ProjectKosten[#Headers],0),0),AND(F33="Arbeidskosten",G33&lt;&gt;""),IFERROR(R33*VLOOKUP(G33,Tb_KostenTypen[],3,0)*VLOOKUP(F33,Tb_ProjectKosten[],MATCH(Tb_ProjectKosten[[#Headers],[Forfait_Percentage]],Tb_ProjectKosten[#Headers],0),0),""),R33 &lt;=0,0),"")</f>
        <v/>
      </c>
      <c r="V33" s="296" t="str" cm="1">
        <f t="array" aca="1" ref="V33" ca="1">IFERROR(_xlfn.IFS(OR(F33="",LEFT(Methode_Keuze,4)="Geen",Methode_Keuze=""),"",AND(S33&lt;&gt;"",F33&lt;&gt;"Arbeidskosten"),S33*VLOOKUP(F33,Tb_ProjectKosten[],MATCH(Tb_ProjectKosten[[#Headers],[Forfait_Percentage]],Tb_ProjectKosten[#Headers],0),0),AND(F33="Arbeidskosten",G33&lt;&gt;""),IFERROR(S33*VLOOKUP(G33,Tb_KostenTypen[],3,0)*VLOOKUP(F33,Tb_ProjectKosten[],MATCH(Tb_ProjectKosten[[#Headers],[Forfait_Percentage]],Tb_ProjectKosten[#Headers],0),0),""),S33 &lt;=0,0),"")</f>
        <v/>
      </c>
      <c r="W33" s="296" t="str">
        <f t="shared" ca="1" si="4"/>
        <v/>
      </c>
      <c r="X33" s="338" t="str">
        <f>IFERROR(VLOOKUP(F33,Tb_ProjectKosten[#All],11,0),"")</f>
        <v/>
      </c>
      <c r="Y33" s="297"/>
    </row>
    <row r="34" spans="1:25" x14ac:dyDescent="0.25">
      <c r="A34" s="291">
        <f>MAX($A$5:A33)+1</f>
        <v>29</v>
      </c>
      <c r="B34" s="278"/>
      <c r="C34" s="278"/>
      <c r="D34" s="278"/>
      <c r="E34" s="278"/>
      <c r="F34" s="278"/>
      <c r="G34" s="299"/>
      <c r="H34" s="292" t="str">
        <f ca="1">IFERROR(IF(VLOOKUP(F34,Kostentypen!$A$3:$E$21,3,0)=0,"",IF(OR(F34="Arbeidskosten",F34="Vergoeding"),VLOOKUP(G34,Tb_KostenTypen[],2,0),VLOOKUP(F34,Kostentypen!$A$3:$E$20,3,0))),"")</f>
        <v/>
      </c>
      <c r="I34" s="293"/>
      <c r="J34" s="294" t="str" cm="1">
        <f t="array" ref="J34">_xlfn.IFNA(IF(INDEX(Tb_KostenOpties[],MATCH($F34,Tb_KostenOpties[KostenOptie],0),IFERROR(MATCH(Methode_Keuze,Tb_KostenOpties[#Headers],0),2))=1,_xlfn.SWITCH($H34,"Uurtarief",IF(OR(AND(RIGHT($F34,3)="IKS",VLOOKUP($I34,Loonkosten,2,0)="Ja"),AND(RIGHT($F34,3)&lt;&gt;"IKS",VLOOKUP($I34,Loonkosten,2,0)="Nee")), VLOOKUP($I34,Loonkosten,MATCH("Opgegeven uurtarief",'4. Rekenhulp loonkosten aanvr.'!$4:$4,0)),0),"Vast tarief",IF(LEFT(F34,8)="Bijdrage",VLOOKUP($F34,Tb_KostenTypen[],MATCH(Lijsten!$P$1,Tb_KostenTypen[#Headers],0),0),VLOOKUP($G34,Lijsten!L:P,MATCH(Lijsten!$P$1,Kop_Tarief_Vast,0),0))),""),"")</f>
        <v/>
      </c>
      <c r="K34" s="294" t="str" cm="1">
        <f t="array" ref="K34">_xlfn.IFNA(IF(INDEX(Tb_KostenOpties[],MATCH($F34,Tb_KostenOpties[KostenOptie],0),IFERROR(MATCH(Methode_Keuze,Tb_KostenOpties[#Headers],0),2))=1,_xlfn.SWITCH($H34,"Uurtarief",IF(OR(AND(RIGHT($F34,3)="IKS",VLOOKUP($I34,Loonkosten,2,0)="Ja"),AND(RIGHT($F34,3)&lt;&gt;"IKS",VLOOKUP($I34,Loonkosten,2,0)="Nee")), VLOOKUP($I34,Loonkosten,MATCH("Beoordeeld uurtarief",'4. Rekenhulp loonkosten aanvr.'!$4:$4,0),0),0),"Vast tarief",IF(LEFT(F34,8)="Bijdrage",VLOOKUP($F34,Tb_KostenTypen[],MATCH(Lijsten!$P$1,Tb_KostenTypen[#Headers],0),0),VLOOKUP($G34,Lijsten!L:P,MATCH(Lijsten!$P$1,Kop_Tarief_Vast,0),0))),""),"")</f>
        <v/>
      </c>
      <c r="L34" s="324"/>
      <c r="M34" s="324"/>
      <c r="N34" s="295"/>
      <c r="O34" s="295"/>
      <c r="P34" s="337" t="str">
        <f t="shared" si="1"/>
        <v/>
      </c>
      <c r="Q34" s="296" t="str">
        <f t="shared" si="2"/>
        <v/>
      </c>
      <c r="R34" s="296" t="str" cm="1">
        <f t="array" aca="1" ref="R34" ca="1">_xlfn.IFNA(_xlfn.IFS(X34="Dit kostentype hoeft u niet op te geven. Hiervoor wordt een forfait berekend.","",AND(J34&lt;&gt;"",H34="Vast tarief",F34="Vergoeding"),SUM(J34)*FLOOR(SUM(L34),0.0001),AND(J34&lt;&gt;"",OR(H34="Uurtarief",H34="Vast tarief")),SUM(J34)*FLOOR(SUM(L34),0.01),AND(N34&lt;&gt;"",H34="-"),FLOOR(SUM(N34),0.01)),"")</f>
        <v/>
      </c>
      <c r="S34" s="296" t="str" cm="1">
        <f t="array" aca="1" ref="S34" ca="1">_xlfn.IFNA(_xlfn.IFS(X34="Dit kostentype hoeft u niet op te geven. Hiervoor wordt een forfait berekend.","",AND(K34&lt;&gt;"",M34&lt;&gt;"",H34="Vast tarief",F34="Vergoeding"),SUM(K34)*FLOOR(SUM(M34),0.0001),AND(K34&lt;&gt;"",M34&lt;&gt;"",OR(H34="Uurtarief",H34="Vast tarief")),SUM(K34)*FLOOR(SUM(M34),0.01),AND(O34&lt;&gt;"",H34="-"),FLOOR(SUM(O34),0.01)),"")</f>
        <v/>
      </c>
      <c r="T34" s="296" t="str">
        <f t="shared" ca="1" si="3"/>
        <v/>
      </c>
      <c r="U34" s="296" t="str" cm="1">
        <f t="array" aca="1" ref="U34" ca="1">IFERROR(_xlfn.IFS(OR(F34="",LEFT(Methode_Keuze,4)="Geen",Methode_Keuze=""),"",AND(R34&lt;&gt;"",F34&lt;&gt;"Arbeidskosten"),R34*VLOOKUP(F34,Tb_ProjectKosten[],MATCH(Tb_ProjectKosten[[#Headers],[Forfait_Percentage]],Tb_ProjectKosten[#Headers],0),0),AND(F34="Arbeidskosten",G34&lt;&gt;""),IFERROR(R34*VLOOKUP(G34,Tb_KostenTypen[],3,0)*VLOOKUP(F34,Tb_ProjectKosten[],MATCH(Tb_ProjectKosten[[#Headers],[Forfait_Percentage]],Tb_ProjectKosten[#Headers],0),0),""),R34 &lt;=0,0),"")</f>
        <v/>
      </c>
      <c r="V34" s="296" t="str" cm="1">
        <f t="array" aca="1" ref="V34" ca="1">IFERROR(_xlfn.IFS(OR(F34="",LEFT(Methode_Keuze,4)="Geen",Methode_Keuze=""),"",AND(S34&lt;&gt;"",F34&lt;&gt;"Arbeidskosten"),S34*VLOOKUP(F34,Tb_ProjectKosten[],MATCH(Tb_ProjectKosten[[#Headers],[Forfait_Percentage]],Tb_ProjectKosten[#Headers],0),0),AND(F34="Arbeidskosten",G34&lt;&gt;""),IFERROR(S34*VLOOKUP(G34,Tb_KostenTypen[],3,0)*VLOOKUP(F34,Tb_ProjectKosten[],MATCH(Tb_ProjectKosten[[#Headers],[Forfait_Percentage]],Tb_ProjectKosten[#Headers],0),0),""),S34 &lt;=0,0),"")</f>
        <v/>
      </c>
      <c r="W34" s="296" t="str">
        <f t="shared" ca="1" si="4"/>
        <v/>
      </c>
      <c r="X34" s="338" t="str">
        <f>IFERROR(VLOOKUP(F34,Tb_ProjectKosten[#All],11,0),"")</f>
        <v/>
      </c>
      <c r="Y34" s="297"/>
    </row>
    <row r="35" spans="1:25" x14ac:dyDescent="0.25">
      <c r="A35" s="291">
        <f>MAX($A$5:A34)+1</f>
        <v>30</v>
      </c>
      <c r="B35" s="278"/>
      <c r="C35" s="278"/>
      <c r="D35" s="278"/>
      <c r="E35" s="278"/>
      <c r="F35" s="278"/>
      <c r="G35" s="299"/>
      <c r="H35" s="292" t="str">
        <f ca="1">IFERROR(IF(VLOOKUP(F35,Kostentypen!$A$3:$E$21,3,0)=0,"",IF(OR(F35="Arbeidskosten",F35="Vergoeding"),VLOOKUP(G35,Tb_KostenTypen[],2,0),VLOOKUP(F35,Kostentypen!$A$3:$E$20,3,0))),"")</f>
        <v/>
      </c>
      <c r="I35" s="293"/>
      <c r="J35" s="294" t="str" cm="1">
        <f t="array" ref="J35">_xlfn.IFNA(IF(INDEX(Tb_KostenOpties[],MATCH($F35,Tb_KostenOpties[KostenOptie],0),IFERROR(MATCH(Methode_Keuze,Tb_KostenOpties[#Headers],0),2))=1,_xlfn.SWITCH($H35,"Uurtarief",IF(OR(AND(RIGHT($F35,3)="IKS",VLOOKUP($I35,Loonkosten,2,0)="Ja"),AND(RIGHT($F35,3)&lt;&gt;"IKS",VLOOKUP($I35,Loonkosten,2,0)="Nee")), VLOOKUP($I35,Loonkosten,MATCH("Opgegeven uurtarief",'4. Rekenhulp loonkosten aanvr.'!$4:$4,0)),0),"Vast tarief",IF(LEFT(F35,8)="Bijdrage",VLOOKUP($F35,Tb_KostenTypen[],MATCH(Lijsten!$P$1,Tb_KostenTypen[#Headers],0),0),VLOOKUP($G35,Lijsten!L:P,MATCH(Lijsten!$P$1,Kop_Tarief_Vast,0),0))),""),"")</f>
        <v/>
      </c>
      <c r="K35" s="294" t="str" cm="1">
        <f t="array" ref="K35">_xlfn.IFNA(IF(INDEX(Tb_KostenOpties[],MATCH($F35,Tb_KostenOpties[KostenOptie],0),IFERROR(MATCH(Methode_Keuze,Tb_KostenOpties[#Headers],0),2))=1,_xlfn.SWITCH($H35,"Uurtarief",IF(OR(AND(RIGHT($F35,3)="IKS",VLOOKUP($I35,Loonkosten,2,0)="Ja"),AND(RIGHT($F35,3)&lt;&gt;"IKS",VLOOKUP($I35,Loonkosten,2,0)="Nee")), VLOOKUP($I35,Loonkosten,MATCH("Beoordeeld uurtarief",'4. Rekenhulp loonkosten aanvr.'!$4:$4,0),0),0),"Vast tarief",IF(LEFT(F35,8)="Bijdrage",VLOOKUP($F35,Tb_KostenTypen[],MATCH(Lijsten!$P$1,Tb_KostenTypen[#Headers],0),0),VLOOKUP($G35,Lijsten!L:P,MATCH(Lijsten!$P$1,Kop_Tarief_Vast,0),0))),""),"")</f>
        <v/>
      </c>
      <c r="L35" s="324"/>
      <c r="M35" s="324"/>
      <c r="N35" s="295"/>
      <c r="O35" s="295"/>
      <c r="P35" s="337" t="str">
        <f t="shared" si="1"/>
        <v/>
      </c>
      <c r="Q35" s="296" t="str">
        <f t="shared" si="2"/>
        <v/>
      </c>
      <c r="R35" s="296" t="str" cm="1">
        <f t="array" aca="1" ref="R35" ca="1">_xlfn.IFNA(_xlfn.IFS(X35="Dit kostentype hoeft u niet op te geven. Hiervoor wordt een forfait berekend.","",AND(J35&lt;&gt;"",H35="Vast tarief",F35="Vergoeding"),SUM(J35)*FLOOR(SUM(L35),0.0001),AND(J35&lt;&gt;"",OR(H35="Uurtarief",H35="Vast tarief")),SUM(J35)*FLOOR(SUM(L35),0.01),AND(N35&lt;&gt;"",H35="-"),FLOOR(SUM(N35),0.01)),"")</f>
        <v/>
      </c>
      <c r="S35" s="296" t="str" cm="1">
        <f t="array" aca="1" ref="S35" ca="1">_xlfn.IFNA(_xlfn.IFS(X35="Dit kostentype hoeft u niet op te geven. Hiervoor wordt een forfait berekend.","",AND(K35&lt;&gt;"",M35&lt;&gt;"",H35="Vast tarief",F35="Vergoeding"),SUM(K35)*FLOOR(SUM(M35),0.0001),AND(K35&lt;&gt;"",M35&lt;&gt;"",OR(H35="Uurtarief",H35="Vast tarief")),SUM(K35)*FLOOR(SUM(M35),0.01),AND(O35&lt;&gt;"",H35="-"),FLOOR(SUM(O35),0.01)),"")</f>
        <v/>
      </c>
      <c r="T35" s="296" t="str">
        <f t="shared" ca="1" si="3"/>
        <v/>
      </c>
      <c r="U35" s="296" t="str" cm="1">
        <f t="array" aca="1" ref="U35" ca="1">IFERROR(_xlfn.IFS(OR(F35="",LEFT(Methode_Keuze,4)="Geen",Methode_Keuze=""),"",AND(R35&lt;&gt;"",F35&lt;&gt;"Arbeidskosten"),R35*VLOOKUP(F35,Tb_ProjectKosten[],MATCH(Tb_ProjectKosten[[#Headers],[Forfait_Percentage]],Tb_ProjectKosten[#Headers],0),0),AND(F35="Arbeidskosten",G35&lt;&gt;""),IFERROR(R35*VLOOKUP(G35,Tb_KostenTypen[],3,0)*VLOOKUP(F35,Tb_ProjectKosten[],MATCH(Tb_ProjectKosten[[#Headers],[Forfait_Percentage]],Tb_ProjectKosten[#Headers],0),0),""),R35 &lt;=0,0),"")</f>
        <v/>
      </c>
      <c r="V35" s="296" t="str" cm="1">
        <f t="array" aca="1" ref="V35" ca="1">IFERROR(_xlfn.IFS(OR(F35="",LEFT(Methode_Keuze,4)="Geen",Methode_Keuze=""),"",AND(S35&lt;&gt;"",F35&lt;&gt;"Arbeidskosten"),S35*VLOOKUP(F35,Tb_ProjectKosten[],MATCH(Tb_ProjectKosten[[#Headers],[Forfait_Percentage]],Tb_ProjectKosten[#Headers],0),0),AND(F35="Arbeidskosten",G35&lt;&gt;""),IFERROR(S35*VLOOKUP(G35,Tb_KostenTypen[],3,0)*VLOOKUP(F35,Tb_ProjectKosten[],MATCH(Tb_ProjectKosten[[#Headers],[Forfait_Percentage]],Tb_ProjectKosten[#Headers],0),0),""),S35 &lt;=0,0),"")</f>
        <v/>
      </c>
      <c r="W35" s="296" t="str">
        <f t="shared" ca="1" si="4"/>
        <v/>
      </c>
      <c r="X35" s="338" t="str">
        <f>IFERROR(VLOOKUP(F35,Tb_ProjectKosten[#All],11,0),"")</f>
        <v/>
      </c>
      <c r="Y35" s="297"/>
    </row>
    <row r="36" spans="1:25" x14ac:dyDescent="0.25">
      <c r="A36" s="291">
        <f>MAX($A$5:A35)+1</f>
        <v>31</v>
      </c>
      <c r="B36" s="278"/>
      <c r="C36" s="278"/>
      <c r="D36" s="278"/>
      <c r="E36" s="278"/>
      <c r="F36" s="278"/>
      <c r="G36" s="299"/>
      <c r="H36" s="292" t="str">
        <f ca="1">IFERROR(IF(VLOOKUP(F36,Kostentypen!$A$3:$E$21,3,0)=0,"",IF(OR(F36="Arbeidskosten",F36="Vergoeding"),VLOOKUP(G36,Tb_KostenTypen[],2,0),VLOOKUP(F36,Kostentypen!$A$3:$E$20,3,0))),"")</f>
        <v/>
      </c>
      <c r="I36" s="293"/>
      <c r="J36" s="294" t="str" cm="1">
        <f t="array" ref="J36">_xlfn.IFNA(IF(INDEX(Tb_KostenOpties[],MATCH($F36,Tb_KostenOpties[KostenOptie],0),IFERROR(MATCH(Methode_Keuze,Tb_KostenOpties[#Headers],0),2))=1,_xlfn.SWITCH($H36,"Uurtarief",IF(OR(AND(RIGHT($F36,3)="IKS",VLOOKUP($I36,Loonkosten,2,0)="Ja"),AND(RIGHT($F36,3)&lt;&gt;"IKS",VLOOKUP($I36,Loonkosten,2,0)="Nee")), VLOOKUP($I36,Loonkosten,MATCH("Opgegeven uurtarief",'4. Rekenhulp loonkosten aanvr.'!$4:$4,0)),0),"Vast tarief",IF(LEFT(F36,8)="Bijdrage",VLOOKUP($F36,Tb_KostenTypen[],MATCH(Lijsten!$P$1,Tb_KostenTypen[#Headers],0),0),VLOOKUP($G36,Lijsten!L:P,MATCH(Lijsten!$P$1,Kop_Tarief_Vast,0),0))),""),"")</f>
        <v/>
      </c>
      <c r="K36" s="294" t="str" cm="1">
        <f t="array" ref="K36">_xlfn.IFNA(IF(INDEX(Tb_KostenOpties[],MATCH($F36,Tb_KostenOpties[KostenOptie],0),IFERROR(MATCH(Methode_Keuze,Tb_KostenOpties[#Headers],0),2))=1,_xlfn.SWITCH($H36,"Uurtarief",IF(OR(AND(RIGHT($F36,3)="IKS",VLOOKUP($I36,Loonkosten,2,0)="Ja"),AND(RIGHT($F36,3)&lt;&gt;"IKS",VLOOKUP($I36,Loonkosten,2,0)="Nee")), VLOOKUP($I36,Loonkosten,MATCH("Beoordeeld uurtarief",'4. Rekenhulp loonkosten aanvr.'!$4:$4,0),0),0),"Vast tarief",IF(LEFT(F36,8)="Bijdrage",VLOOKUP($F36,Tb_KostenTypen[],MATCH(Lijsten!$P$1,Tb_KostenTypen[#Headers],0),0),VLOOKUP($G36,Lijsten!L:P,MATCH(Lijsten!$P$1,Kop_Tarief_Vast,0),0))),""),"")</f>
        <v/>
      </c>
      <c r="L36" s="324"/>
      <c r="M36" s="324"/>
      <c r="N36" s="295"/>
      <c r="O36" s="295"/>
      <c r="P36" s="337" t="str">
        <f t="shared" si="1"/>
        <v/>
      </c>
      <c r="Q36" s="296" t="str">
        <f t="shared" si="2"/>
        <v/>
      </c>
      <c r="R36" s="296" t="str" cm="1">
        <f t="array" aca="1" ref="R36" ca="1">_xlfn.IFNA(_xlfn.IFS(X36="Dit kostentype hoeft u niet op te geven. Hiervoor wordt een forfait berekend.","",AND(J36&lt;&gt;"",H36="Vast tarief",F36="Vergoeding"),SUM(J36)*FLOOR(SUM(L36),0.0001),AND(J36&lt;&gt;"",OR(H36="Uurtarief",H36="Vast tarief")),SUM(J36)*FLOOR(SUM(L36),0.01),AND(N36&lt;&gt;"",H36="-"),FLOOR(SUM(N36),0.01)),"")</f>
        <v/>
      </c>
      <c r="S36" s="296" t="str" cm="1">
        <f t="array" aca="1" ref="S36" ca="1">_xlfn.IFNA(_xlfn.IFS(X36="Dit kostentype hoeft u niet op te geven. Hiervoor wordt een forfait berekend.","",AND(K36&lt;&gt;"",M36&lt;&gt;"",H36="Vast tarief",F36="Vergoeding"),SUM(K36)*FLOOR(SUM(M36),0.0001),AND(K36&lt;&gt;"",M36&lt;&gt;"",OR(H36="Uurtarief",H36="Vast tarief")),SUM(K36)*FLOOR(SUM(M36),0.01),AND(O36&lt;&gt;"",H36="-"),FLOOR(SUM(O36),0.01)),"")</f>
        <v/>
      </c>
      <c r="T36" s="296" t="str">
        <f t="shared" ca="1" si="3"/>
        <v/>
      </c>
      <c r="U36" s="296" t="str" cm="1">
        <f t="array" aca="1" ref="U36" ca="1">IFERROR(_xlfn.IFS(OR(F36="",LEFT(Methode_Keuze,4)="Geen",Methode_Keuze=""),"",AND(R36&lt;&gt;"",F36&lt;&gt;"Arbeidskosten"),R36*VLOOKUP(F36,Tb_ProjectKosten[],MATCH(Tb_ProjectKosten[[#Headers],[Forfait_Percentage]],Tb_ProjectKosten[#Headers],0),0),AND(F36="Arbeidskosten",G36&lt;&gt;""),IFERROR(R36*VLOOKUP(G36,Tb_KostenTypen[],3,0)*VLOOKUP(F36,Tb_ProjectKosten[],MATCH(Tb_ProjectKosten[[#Headers],[Forfait_Percentage]],Tb_ProjectKosten[#Headers],0),0),""),R36 &lt;=0,0),"")</f>
        <v/>
      </c>
      <c r="V36" s="296" t="str" cm="1">
        <f t="array" aca="1" ref="V36" ca="1">IFERROR(_xlfn.IFS(OR(F36="",LEFT(Methode_Keuze,4)="Geen",Methode_Keuze=""),"",AND(S36&lt;&gt;"",F36&lt;&gt;"Arbeidskosten"),S36*VLOOKUP(F36,Tb_ProjectKosten[],MATCH(Tb_ProjectKosten[[#Headers],[Forfait_Percentage]],Tb_ProjectKosten[#Headers],0),0),AND(F36="Arbeidskosten",G36&lt;&gt;""),IFERROR(S36*VLOOKUP(G36,Tb_KostenTypen[],3,0)*VLOOKUP(F36,Tb_ProjectKosten[],MATCH(Tb_ProjectKosten[[#Headers],[Forfait_Percentage]],Tb_ProjectKosten[#Headers],0),0),""),S36 &lt;=0,0),"")</f>
        <v/>
      </c>
      <c r="W36" s="296" t="str">
        <f t="shared" ca="1" si="4"/>
        <v/>
      </c>
      <c r="X36" s="338" t="str">
        <f>IFERROR(VLOOKUP(F36,Tb_ProjectKosten[#All],11,0),"")</f>
        <v/>
      </c>
      <c r="Y36" s="297"/>
    </row>
    <row r="37" spans="1:25" x14ac:dyDescent="0.25">
      <c r="A37" s="291">
        <f>MAX($A$5:A36)+1</f>
        <v>32</v>
      </c>
      <c r="B37" s="278"/>
      <c r="C37" s="278"/>
      <c r="D37" s="278"/>
      <c r="E37" s="278"/>
      <c r="F37" s="278"/>
      <c r="G37" s="299"/>
      <c r="H37" s="292" t="str">
        <f ca="1">IFERROR(IF(VLOOKUP(F37,Kostentypen!$A$3:$E$21,3,0)=0,"",IF(OR(F37="Arbeidskosten",F37="Vergoeding"),VLOOKUP(G37,Tb_KostenTypen[],2,0),VLOOKUP(F37,Kostentypen!$A$3:$E$20,3,0))),"")</f>
        <v/>
      </c>
      <c r="I37" s="293"/>
      <c r="J37" s="294" t="str" cm="1">
        <f t="array" ref="J37">_xlfn.IFNA(IF(INDEX(Tb_KostenOpties[],MATCH($F37,Tb_KostenOpties[KostenOptie],0),IFERROR(MATCH(Methode_Keuze,Tb_KostenOpties[#Headers],0),2))=1,_xlfn.SWITCH($H37,"Uurtarief",IF(OR(AND(RIGHT($F37,3)="IKS",VLOOKUP($I37,Loonkosten,2,0)="Ja"),AND(RIGHT($F37,3)&lt;&gt;"IKS",VLOOKUP($I37,Loonkosten,2,0)="Nee")), VLOOKUP($I37,Loonkosten,MATCH("Opgegeven uurtarief",'4. Rekenhulp loonkosten aanvr.'!$4:$4,0)),0),"Vast tarief",IF(LEFT(F37,8)="Bijdrage",VLOOKUP($F37,Tb_KostenTypen[],MATCH(Lijsten!$P$1,Tb_KostenTypen[#Headers],0),0),VLOOKUP($G37,Lijsten!L:P,MATCH(Lijsten!$P$1,Kop_Tarief_Vast,0),0))),""),"")</f>
        <v/>
      </c>
      <c r="K37" s="294" t="str" cm="1">
        <f t="array" ref="K37">_xlfn.IFNA(IF(INDEX(Tb_KostenOpties[],MATCH($F37,Tb_KostenOpties[KostenOptie],0),IFERROR(MATCH(Methode_Keuze,Tb_KostenOpties[#Headers],0),2))=1,_xlfn.SWITCH($H37,"Uurtarief",IF(OR(AND(RIGHT($F37,3)="IKS",VLOOKUP($I37,Loonkosten,2,0)="Ja"),AND(RIGHT($F37,3)&lt;&gt;"IKS",VLOOKUP($I37,Loonkosten,2,0)="Nee")), VLOOKUP($I37,Loonkosten,MATCH("Beoordeeld uurtarief",'4. Rekenhulp loonkosten aanvr.'!$4:$4,0),0),0),"Vast tarief",IF(LEFT(F37,8)="Bijdrage",VLOOKUP($F37,Tb_KostenTypen[],MATCH(Lijsten!$P$1,Tb_KostenTypen[#Headers],0),0),VLOOKUP($G37,Lijsten!L:P,MATCH(Lijsten!$P$1,Kop_Tarief_Vast,0),0))),""),"")</f>
        <v/>
      </c>
      <c r="L37" s="324"/>
      <c r="M37" s="324"/>
      <c r="N37" s="295"/>
      <c r="O37" s="295"/>
      <c r="P37" s="337" t="str">
        <f t="shared" si="1"/>
        <v/>
      </c>
      <c r="Q37" s="296" t="str">
        <f t="shared" si="2"/>
        <v/>
      </c>
      <c r="R37" s="296" t="str" cm="1">
        <f t="array" aca="1" ref="R37" ca="1">_xlfn.IFNA(_xlfn.IFS(X37="Dit kostentype hoeft u niet op te geven. Hiervoor wordt een forfait berekend.","",AND(J37&lt;&gt;"",H37="Vast tarief",F37="Vergoeding"),SUM(J37)*FLOOR(SUM(L37),0.0001),AND(J37&lt;&gt;"",OR(H37="Uurtarief",H37="Vast tarief")),SUM(J37)*FLOOR(SUM(L37),0.01),AND(N37&lt;&gt;"",H37="-"),FLOOR(SUM(N37),0.01)),"")</f>
        <v/>
      </c>
      <c r="S37" s="296" t="str" cm="1">
        <f t="array" aca="1" ref="S37" ca="1">_xlfn.IFNA(_xlfn.IFS(X37="Dit kostentype hoeft u niet op te geven. Hiervoor wordt een forfait berekend.","",AND(K37&lt;&gt;"",M37&lt;&gt;"",H37="Vast tarief",F37="Vergoeding"),SUM(K37)*FLOOR(SUM(M37),0.0001),AND(K37&lt;&gt;"",M37&lt;&gt;"",OR(H37="Uurtarief",H37="Vast tarief")),SUM(K37)*FLOOR(SUM(M37),0.01),AND(O37&lt;&gt;"",H37="-"),FLOOR(SUM(O37),0.01)),"")</f>
        <v/>
      </c>
      <c r="T37" s="296" t="str">
        <f t="shared" ca="1" si="3"/>
        <v/>
      </c>
      <c r="U37" s="296" t="str" cm="1">
        <f t="array" aca="1" ref="U37" ca="1">IFERROR(_xlfn.IFS(OR(F37="",LEFT(Methode_Keuze,4)="Geen",Methode_Keuze=""),"",AND(R37&lt;&gt;"",F37&lt;&gt;"Arbeidskosten"),R37*VLOOKUP(F37,Tb_ProjectKosten[],MATCH(Tb_ProjectKosten[[#Headers],[Forfait_Percentage]],Tb_ProjectKosten[#Headers],0),0),AND(F37="Arbeidskosten",G37&lt;&gt;""),IFERROR(R37*VLOOKUP(G37,Tb_KostenTypen[],3,0)*VLOOKUP(F37,Tb_ProjectKosten[],MATCH(Tb_ProjectKosten[[#Headers],[Forfait_Percentage]],Tb_ProjectKosten[#Headers],0),0),""),R37 &lt;=0,0),"")</f>
        <v/>
      </c>
      <c r="V37" s="296" t="str" cm="1">
        <f t="array" aca="1" ref="V37" ca="1">IFERROR(_xlfn.IFS(OR(F37="",LEFT(Methode_Keuze,4)="Geen",Methode_Keuze=""),"",AND(S37&lt;&gt;"",F37&lt;&gt;"Arbeidskosten"),S37*VLOOKUP(F37,Tb_ProjectKosten[],MATCH(Tb_ProjectKosten[[#Headers],[Forfait_Percentage]],Tb_ProjectKosten[#Headers],0),0),AND(F37="Arbeidskosten",G37&lt;&gt;""),IFERROR(S37*VLOOKUP(G37,Tb_KostenTypen[],3,0)*VLOOKUP(F37,Tb_ProjectKosten[],MATCH(Tb_ProjectKosten[[#Headers],[Forfait_Percentage]],Tb_ProjectKosten[#Headers],0),0),""),S37 &lt;=0,0),"")</f>
        <v/>
      </c>
      <c r="W37" s="296" t="str">
        <f t="shared" ca="1" si="4"/>
        <v/>
      </c>
      <c r="X37" s="338" t="str">
        <f>IFERROR(VLOOKUP(F37,Tb_ProjectKosten[#All],11,0),"")</f>
        <v/>
      </c>
      <c r="Y37" s="297"/>
    </row>
    <row r="38" spans="1:25" x14ac:dyDescent="0.25">
      <c r="A38" s="291">
        <f>MAX($A$5:A37)+1</f>
        <v>33</v>
      </c>
      <c r="B38" s="278"/>
      <c r="C38" s="278"/>
      <c r="D38" s="278"/>
      <c r="E38" s="278"/>
      <c r="F38" s="278"/>
      <c r="G38" s="299"/>
      <c r="H38" s="292" t="str">
        <f ca="1">IFERROR(IF(VLOOKUP(F38,Kostentypen!$A$3:$E$21,3,0)=0,"",IF(OR(F38="Arbeidskosten",F38="Vergoeding"),VLOOKUP(G38,Tb_KostenTypen[],2,0),VLOOKUP(F38,Kostentypen!$A$3:$E$20,3,0))),"")</f>
        <v/>
      </c>
      <c r="I38" s="293"/>
      <c r="J38" s="294" t="str" cm="1">
        <f t="array" ref="J38">_xlfn.IFNA(IF(INDEX(Tb_KostenOpties[],MATCH($F38,Tb_KostenOpties[KostenOptie],0),IFERROR(MATCH(Methode_Keuze,Tb_KostenOpties[#Headers],0),2))=1,_xlfn.SWITCH($H38,"Uurtarief",IF(OR(AND(RIGHT($F38,3)="IKS",VLOOKUP($I38,Loonkosten,2,0)="Ja"),AND(RIGHT($F38,3)&lt;&gt;"IKS",VLOOKUP($I38,Loonkosten,2,0)="Nee")), VLOOKUP($I38,Loonkosten,MATCH("Opgegeven uurtarief",'4. Rekenhulp loonkosten aanvr.'!$4:$4,0)),0),"Vast tarief",IF(LEFT(F38,8)="Bijdrage",VLOOKUP($F38,Tb_KostenTypen[],MATCH(Lijsten!$P$1,Tb_KostenTypen[#Headers],0),0),VLOOKUP($G38,Lijsten!L:P,MATCH(Lijsten!$P$1,Kop_Tarief_Vast,0),0))),""),"")</f>
        <v/>
      </c>
      <c r="K38" s="294" t="str" cm="1">
        <f t="array" ref="K38">_xlfn.IFNA(IF(INDEX(Tb_KostenOpties[],MATCH($F38,Tb_KostenOpties[KostenOptie],0),IFERROR(MATCH(Methode_Keuze,Tb_KostenOpties[#Headers],0),2))=1,_xlfn.SWITCH($H38,"Uurtarief",IF(OR(AND(RIGHT($F38,3)="IKS",VLOOKUP($I38,Loonkosten,2,0)="Ja"),AND(RIGHT($F38,3)&lt;&gt;"IKS",VLOOKUP($I38,Loonkosten,2,0)="Nee")), VLOOKUP($I38,Loonkosten,MATCH("Beoordeeld uurtarief",'4. Rekenhulp loonkosten aanvr.'!$4:$4,0),0),0),"Vast tarief",IF(LEFT(F38,8)="Bijdrage",VLOOKUP($F38,Tb_KostenTypen[],MATCH(Lijsten!$P$1,Tb_KostenTypen[#Headers],0),0),VLOOKUP($G38,Lijsten!L:P,MATCH(Lijsten!$P$1,Kop_Tarief_Vast,0),0))),""),"")</f>
        <v/>
      </c>
      <c r="L38" s="324"/>
      <c r="M38" s="324"/>
      <c r="N38" s="295"/>
      <c r="O38" s="295"/>
      <c r="P38" s="337" t="str">
        <f t="shared" si="1"/>
        <v/>
      </c>
      <c r="Q38" s="296" t="str">
        <f t="shared" si="2"/>
        <v/>
      </c>
      <c r="R38" s="296" t="str" cm="1">
        <f t="array" aca="1" ref="R38" ca="1">_xlfn.IFNA(_xlfn.IFS(X38="Dit kostentype hoeft u niet op te geven. Hiervoor wordt een forfait berekend.","",AND(J38&lt;&gt;"",H38="Vast tarief",F38="Vergoeding"),SUM(J38)*FLOOR(SUM(L38),0.0001),AND(J38&lt;&gt;"",OR(H38="Uurtarief",H38="Vast tarief")),SUM(J38)*FLOOR(SUM(L38),0.01),AND(N38&lt;&gt;"",H38="-"),FLOOR(SUM(N38),0.01)),"")</f>
        <v/>
      </c>
      <c r="S38" s="296" t="str" cm="1">
        <f t="array" aca="1" ref="S38" ca="1">_xlfn.IFNA(_xlfn.IFS(X38="Dit kostentype hoeft u niet op te geven. Hiervoor wordt een forfait berekend.","",AND(K38&lt;&gt;"",M38&lt;&gt;"",H38="Vast tarief",F38="Vergoeding"),SUM(K38)*FLOOR(SUM(M38),0.0001),AND(K38&lt;&gt;"",M38&lt;&gt;"",OR(H38="Uurtarief",H38="Vast tarief")),SUM(K38)*FLOOR(SUM(M38),0.01),AND(O38&lt;&gt;"",H38="-"),FLOOR(SUM(O38),0.01)),"")</f>
        <v/>
      </c>
      <c r="T38" s="296" t="str">
        <f t="shared" ca="1" si="3"/>
        <v/>
      </c>
      <c r="U38" s="296" t="str" cm="1">
        <f t="array" aca="1" ref="U38" ca="1">IFERROR(_xlfn.IFS(OR(F38="",LEFT(Methode_Keuze,4)="Geen",Methode_Keuze=""),"",AND(R38&lt;&gt;"",F38&lt;&gt;"Arbeidskosten"),R38*VLOOKUP(F38,Tb_ProjectKosten[],MATCH(Tb_ProjectKosten[[#Headers],[Forfait_Percentage]],Tb_ProjectKosten[#Headers],0),0),AND(F38="Arbeidskosten",G38&lt;&gt;""),IFERROR(R38*VLOOKUP(G38,Tb_KostenTypen[],3,0)*VLOOKUP(F38,Tb_ProjectKosten[],MATCH(Tb_ProjectKosten[[#Headers],[Forfait_Percentage]],Tb_ProjectKosten[#Headers],0),0),""),R38 &lt;=0,0),"")</f>
        <v/>
      </c>
      <c r="V38" s="296" t="str" cm="1">
        <f t="array" aca="1" ref="V38" ca="1">IFERROR(_xlfn.IFS(OR(F38="",LEFT(Methode_Keuze,4)="Geen",Methode_Keuze=""),"",AND(S38&lt;&gt;"",F38&lt;&gt;"Arbeidskosten"),S38*VLOOKUP(F38,Tb_ProjectKosten[],MATCH(Tb_ProjectKosten[[#Headers],[Forfait_Percentage]],Tb_ProjectKosten[#Headers],0),0),AND(F38="Arbeidskosten",G38&lt;&gt;""),IFERROR(S38*VLOOKUP(G38,Tb_KostenTypen[],3,0)*VLOOKUP(F38,Tb_ProjectKosten[],MATCH(Tb_ProjectKosten[[#Headers],[Forfait_Percentage]],Tb_ProjectKosten[#Headers],0),0),""),S38 &lt;=0,0),"")</f>
        <v/>
      </c>
      <c r="W38" s="296" t="str">
        <f t="shared" ca="1" si="4"/>
        <v/>
      </c>
      <c r="X38" s="338" t="str">
        <f>IFERROR(VLOOKUP(F38,Tb_ProjectKosten[#All],11,0),"")</f>
        <v/>
      </c>
      <c r="Y38" s="297"/>
    </row>
    <row r="39" spans="1:25" x14ac:dyDescent="0.25">
      <c r="A39" s="291">
        <f>MAX($A$5:A38)+1</f>
        <v>34</v>
      </c>
      <c r="B39" s="278"/>
      <c r="C39" s="278"/>
      <c r="D39" s="278"/>
      <c r="E39" s="278"/>
      <c r="F39" s="278"/>
      <c r="G39" s="299"/>
      <c r="H39" s="292" t="str">
        <f ca="1">IFERROR(IF(VLOOKUP(F39,Kostentypen!$A$3:$E$21,3,0)=0,"",IF(OR(F39="Arbeidskosten",F39="Vergoeding"),VLOOKUP(G39,Tb_KostenTypen[],2,0),VLOOKUP(F39,Kostentypen!$A$3:$E$20,3,0))),"")</f>
        <v/>
      </c>
      <c r="I39" s="293"/>
      <c r="J39" s="294" t="str" cm="1">
        <f t="array" ref="J39">_xlfn.IFNA(IF(INDEX(Tb_KostenOpties[],MATCH($F39,Tb_KostenOpties[KostenOptie],0),IFERROR(MATCH(Methode_Keuze,Tb_KostenOpties[#Headers],0),2))=1,_xlfn.SWITCH($H39,"Uurtarief",IF(OR(AND(RIGHT($F39,3)="IKS",VLOOKUP($I39,Loonkosten,2,0)="Ja"),AND(RIGHT($F39,3)&lt;&gt;"IKS",VLOOKUP($I39,Loonkosten,2,0)="Nee")), VLOOKUP($I39,Loonkosten,MATCH("Opgegeven uurtarief",'4. Rekenhulp loonkosten aanvr.'!$4:$4,0)),0),"Vast tarief",IF(LEFT(F39,8)="Bijdrage",VLOOKUP($F39,Tb_KostenTypen[],MATCH(Lijsten!$P$1,Tb_KostenTypen[#Headers],0),0),VLOOKUP($G39,Lijsten!L:P,MATCH(Lijsten!$P$1,Kop_Tarief_Vast,0),0))),""),"")</f>
        <v/>
      </c>
      <c r="K39" s="294" t="str" cm="1">
        <f t="array" ref="K39">_xlfn.IFNA(IF(INDEX(Tb_KostenOpties[],MATCH($F39,Tb_KostenOpties[KostenOptie],0),IFERROR(MATCH(Methode_Keuze,Tb_KostenOpties[#Headers],0),2))=1,_xlfn.SWITCH($H39,"Uurtarief",IF(OR(AND(RIGHT($F39,3)="IKS",VLOOKUP($I39,Loonkosten,2,0)="Ja"),AND(RIGHT($F39,3)&lt;&gt;"IKS",VLOOKUP($I39,Loonkosten,2,0)="Nee")), VLOOKUP($I39,Loonkosten,MATCH("Beoordeeld uurtarief",'4. Rekenhulp loonkosten aanvr.'!$4:$4,0),0),0),"Vast tarief",IF(LEFT(F39,8)="Bijdrage",VLOOKUP($F39,Tb_KostenTypen[],MATCH(Lijsten!$P$1,Tb_KostenTypen[#Headers],0),0),VLOOKUP($G39,Lijsten!L:P,MATCH(Lijsten!$P$1,Kop_Tarief_Vast,0),0))),""),"")</f>
        <v/>
      </c>
      <c r="L39" s="324"/>
      <c r="M39" s="324"/>
      <c r="N39" s="295"/>
      <c r="O39" s="295"/>
      <c r="P39" s="337" t="str">
        <f t="shared" si="1"/>
        <v/>
      </c>
      <c r="Q39" s="296" t="str">
        <f t="shared" si="2"/>
        <v/>
      </c>
      <c r="R39" s="296" t="str" cm="1">
        <f t="array" aca="1" ref="R39" ca="1">_xlfn.IFNA(_xlfn.IFS(X39="Dit kostentype hoeft u niet op te geven. Hiervoor wordt een forfait berekend.","",AND(J39&lt;&gt;"",H39="Vast tarief",F39="Vergoeding"),SUM(J39)*FLOOR(SUM(L39),0.0001),AND(J39&lt;&gt;"",OR(H39="Uurtarief",H39="Vast tarief")),SUM(J39)*FLOOR(SUM(L39),0.01),AND(N39&lt;&gt;"",H39="-"),FLOOR(SUM(N39),0.01)),"")</f>
        <v/>
      </c>
      <c r="S39" s="296" t="str" cm="1">
        <f t="array" aca="1" ref="S39" ca="1">_xlfn.IFNA(_xlfn.IFS(X39="Dit kostentype hoeft u niet op te geven. Hiervoor wordt een forfait berekend.","",AND(K39&lt;&gt;"",M39&lt;&gt;"",H39="Vast tarief",F39="Vergoeding"),SUM(K39)*FLOOR(SUM(M39),0.0001),AND(K39&lt;&gt;"",M39&lt;&gt;"",OR(H39="Uurtarief",H39="Vast tarief")),SUM(K39)*FLOOR(SUM(M39),0.01),AND(O39&lt;&gt;"",H39="-"),FLOOR(SUM(O39),0.01)),"")</f>
        <v/>
      </c>
      <c r="T39" s="296" t="str">
        <f t="shared" ca="1" si="3"/>
        <v/>
      </c>
      <c r="U39" s="296" t="str" cm="1">
        <f t="array" aca="1" ref="U39" ca="1">IFERROR(_xlfn.IFS(OR(F39="",LEFT(Methode_Keuze,4)="Geen",Methode_Keuze=""),"",AND(R39&lt;&gt;"",F39&lt;&gt;"Arbeidskosten"),R39*VLOOKUP(F39,Tb_ProjectKosten[],MATCH(Tb_ProjectKosten[[#Headers],[Forfait_Percentage]],Tb_ProjectKosten[#Headers],0),0),AND(F39="Arbeidskosten",G39&lt;&gt;""),IFERROR(R39*VLOOKUP(G39,Tb_KostenTypen[],3,0)*VLOOKUP(F39,Tb_ProjectKosten[],MATCH(Tb_ProjectKosten[[#Headers],[Forfait_Percentage]],Tb_ProjectKosten[#Headers],0),0),""),R39 &lt;=0,0),"")</f>
        <v/>
      </c>
      <c r="V39" s="296" t="str" cm="1">
        <f t="array" aca="1" ref="V39" ca="1">IFERROR(_xlfn.IFS(OR(F39="",LEFT(Methode_Keuze,4)="Geen",Methode_Keuze=""),"",AND(S39&lt;&gt;"",F39&lt;&gt;"Arbeidskosten"),S39*VLOOKUP(F39,Tb_ProjectKosten[],MATCH(Tb_ProjectKosten[[#Headers],[Forfait_Percentage]],Tb_ProjectKosten[#Headers],0),0),AND(F39="Arbeidskosten",G39&lt;&gt;""),IFERROR(S39*VLOOKUP(G39,Tb_KostenTypen[],3,0)*VLOOKUP(F39,Tb_ProjectKosten[],MATCH(Tb_ProjectKosten[[#Headers],[Forfait_Percentage]],Tb_ProjectKosten[#Headers],0),0),""),S39 &lt;=0,0),"")</f>
        <v/>
      </c>
      <c r="W39" s="296" t="str">
        <f t="shared" ca="1" si="4"/>
        <v/>
      </c>
      <c r="X39" s="338" t="str">
        <f>IFERROR(VLOOKUP(F39,Tb_ProjectKosten[#All],11,0),"")</f>
        <v/>
      </c>
      <c r="Y39" s="297"/>
    </row>
    <row r="40" spans="1:25" x14ac:dyDescent="0.25">
      <c r="A40" s="291">
        <f>MAX($A$5:A39)+1</f>
        <v>35</v>
      </c>
      <c r="B40" s="278"/>
      <c r="C40" s="278"/>
      <c r="D40" s="278"/>
      <c r="E40" s="278"/>
      <c r="F40" s="278"/>
      <c r="G40" s="299"/>
      <c r="H40" s="292" t="str">
        <f ca="1">IFERROR(IF(VLOOKUP(F40,Kostentypen!$A$3:$E$21,3,0)=0,"",IF(OR(F40="Arbeidskosten",F40="Vergoeding"),VLOOKUP(G40,Tb_KostenTypen[],2,0),VLOOKUP(F40,Kostentypen!$A$3:$E$20,3,0))),"")</f>
        <v/>
      </c>
      <c r="I40" s="293"/>
      <c r="J40" s="294" t="str" cm="1">
        <f t="array" ref="J40">_xlfn.IFNA(IF(INDEX(Tb_KostenOpties[],MATCH($F40,Tb_KostenOpties[KostenOptie],0),IFERROR(MATCH(Methode_Keuze,Tb_KostenOpties[#Headers],0),2))=1,_xlfn.SWITCH($H40,"Uurtarief",IF(OR(AND(RIGHT($F40,3)="IKS",VLOOKUP($I40,Loonkosten,2,0)="Ja"),AND(RIGHT($F40,3)&lt;&gt;"IKS",VLOOKUP($I40,Loonkosten,2,0)="Nee")), VLOOKUP($I40,Loonkosten,MATCH("Opgegeven uurtarief",'4. Rekenhulp loonkosten aanvr.'!$4:$4,0)),0),"Vast tarief",IF(LEFT(F40,8)="Bijdrage",VLOOKUP($F40,Tb_KostenTypen[],MATCH(Lijsten!$P$1,Tb_KostenTypen[#Headers],0),0),VLOOKUP($G40,Lijsten!L:P,MATCH(Lijsten!$P$1,Kop_Tarief_Vast,0),0))),""),"")</f>
        <v/>
      </c>
      <c r="K40" s="294" t="str" cm="1">
        <f t="array" ref="K40">_xlfn.IFNA(IF(INDEX(Tb_KostenOpties[],MATCH($F40,Tb_KostenOpties[KostenOptie],0),IFERROR(MATCH(Methode_Keuze,Tb_KostenOpties[#Headers],0),2))=1,_xlfn.SWITCH($H40,"Uurtarief",IF(OR(AND(RIGHT($F40,3)="IKS",VLOOKUP($I40,Loonkosten,2,0)="Ja"),AND(RIGHT($F40,3)&lt;&gt;"IKS",VLOOKUP($I40,Loonkosten,2,0)="Nee")), VLOOKUP($I40,Loonkosten,MATCH("Beoordeeld uurtarief",'4. Rekenhulp loonkosten aanvr.'!$4:$4,0),0),0),"Vast tarief",IF(LEFT(F40,8)="Bijdrage",VLOOKUP($F40,Tb_KostenTypen[],MATCH(Lijsten!$P$1,Tb_KostenTypen[#Headers],0),0),VLOOKUP($G40,Lijsten!L:P,MATCH(Lijsten!$P$1,Kop_Tarief_Vast,0),0))),""),"")</f>
        <v/>
      </c>
      <c r="L40" s="324"/>
      <c r="M40" s="324"/>
      <c r="N40" s="295"/>
      <c r="O40" s="295"/>
      <c r="P40" s="337" t="str">
        <f t="shared" si="1"/>
        <v/>
      </c>
      <c r="Q40" s="296" t="str">
        <f t="shared" si="2"/>
        <v/>
      </c>
      <c r="R40" s="296" t="str" cm="1">
        <f t="array" aca="1" ref="R40" ca="1">_xlfn.IFNA(_xlfn.IFS(X40="Dit kostentype hoeft u niet op te geven. Hiervoor wordt een forfait berekend.","",AND(J40&lt;&gt;"",H40="Vast tarief",F40="Vergoeding"),SUM(J40)*FLOOR(SUM(L40),0.0001),AND(J40&lt;&gt;"",OR(H40="Uurtarief",H40="Vast tarief")),SUM(J40)*FLOOR(SUM(L40),0.01),AND(N40&lt;&gt;"",H40="-"),FLOOR(SUM(N40),0.01)),"")</f>
        <v/>
      </c>
      <c r="S40" s="296" t="str" cm="1">
        <f t="array" aca="1" ref="S40" ca="1">_xlfn.IFNA(_xlfn.IFS(X40="Dit kostentype hoeft u niet op te geven. Hiervoor wordt een forfait berekend.","",AND(K40&lt;&gt;"",M40&lt;&gt;"",H40="Vast tarief",F40="Vergoeding"),SUM(K40)*FLOOR(SUM(M40),0.0001),AND(K40&lt;&gt;"",M40&lt;&gt;"",OR(H40="Uurtarief",H40="Vast tarief")),SUM(K40)*FLOOR(SUM(M40),0.01),AND(O40&lt;&gt;"",H40="-"),FLOOR(SUM(O40),0.01)),"")</f>
        <v/>
      </c>
      <c r="T40" s="296" t="str">
        <f t="shared" ca="1" si="3"/>
        <v/>
      </c>
      <c r="U40" s="296" t="str" cm="1">
        <f t="array" aca="1" ref="U40" ca="1">IFERROR(_xlfn.IFS(OR(F40="",LEFT(Methode_Keuze,4)="Geen",Methode_Keuze=""),"",AND(R40&lt;&gt;"",F40&lt;&gt;"Arbeidskosten"),R40*VLOOKUP(F40,Tb_ProjectKosten[],MATCH(Tb_ProjectKosten[[#Headers],[Forfait_Percentage]],Tb_ProjectKosten[#Headers],0),0),AND(F40="Arbeidskosten",G40&lt;&gt;""),IFERROR(R40*VLOOKUP(G40,Tb_KostenTypen[],3,0)*VLOOKUP(F40,Tb_ProjectKosten[],MATCH(Tb_ProjectKosten[[#Headers],[Forfait_Percentage]],Tb_ProjectKosten[#Headers],0),0),""),R40 &lt;=0,0),"")</f>
        <v/>
      </c>
      <c r="V40" s="296" t="str" cm="1">
        <f t="array" aca="1" ref="V40" ca="1">IFERROR(_xlfn.IFS(OR(F40="",LEFT(Methode_Keuze,4)="Geen",Methode_Keuze=""),"",AND(S40&lt;&gt;"",F40&lt;&gt;"Arbeidskosten"),S40*VLOOKUP(F40,Tb_ProjectKosten[],MATCH(Tb_ProjectKosten[[#Headers],[Forfait_Percentage]],Tb_ProjectKosten[#Headers],0),0),AND(F40="Arbeidskosten",G40&lt;&gt;""),IFERROR(S40*VLOOKUP(G40,Tb_KostenTypen[],3,0)*VLOOKUP(F40,Tb_ProjectKosten[],MATCH(Tb_ProjectKosten[[#Headers],[Forfait_Percentage]],Tb_ProjectKosten[#Headers],0),0),""),S40 &lt;=0,0),"")</f>
        <v/>
      </c>
      <c r="W40" s="296" t="str">
        <f t="shared" ca="1" si="4"/>
        <v/>
      </c>
      <c r="X40" s="338" t="str">
        <f>IFERROR(VLOOKUP(F40,Tb_ProjectKosten[#All],11,0),"")</f>
        <v/>
      </c>
      <c r="Y40" s="297"/>
    </row>
    <row r="41" spans="1:25" x14ac:dyDescent="0.25">
      <c r="A41" s="291">
        <f>MAX($A$5:A40)+1</f>
        <v>36</v>
      </c>
      <c r="B41" s="278"/>
      <c r="C41" s="278"/>
      <c r="D41" s="278"/>
      <c r="E41" s="278"/>
      <c r="F41" s="278"/>
      <c r="G41" s="299"/>
      <c r="H41" s="292" t="str">
        <f ca="1">IFERROR(IF(VLOOKUP(F41,Kostentypen!$A$3:$E$21,3,0)=0,"",IF(OR(F41="Arbeidskosten",F41="Vergoeding"),VLOOKUP(G41,Tb_KostenTypen[],2,0),VLOOKUP(F41,Kostentypen!$A$3:$E$20,3,0))),"")</f>
        <v/>
      </c>
      <c r="I41" s="293"/>
      <c r="J41" s="294" t="str" cm="1">
        <f t="array" ref="J41">_xlfn.IFNA(IF(INDEX(Tb_KostenOpties[],MATCH($F41,Tb_KostenOpties[KostenOptie],0),IFERROR(MATCH(Methode_Keuze,Tb_KostenOpties[#Headers],0),2))=1,_xlfn.SWITCH($H41,"Uurtarief",IF(OR(AND(RIGHT($F41,3)="IKS",VLOOKUP($I41,Loonkosten,2,0)="Ja"),AND(RIGHT($F41,3)&lt;&gt;"IKS",VLOOKUP($I41,Loonkosten,2,0)="Nee")), VLOOKUP($I41,Loonkosten,MATCH("Opgegeven uurtarief",'4. Rekenhulp loonkosten aanvr.'!$4:$4,0)),0),"Vast tarief",IF(LEFT(F41,8)="Bijdrage",VLOOKUP($F41,Tb_KostenTypen[],MATCH(Lijsten!$P$1,Tb_KostenTypen[#Headers],0),0),VLOOKUP($G41,Lijsten!L:P,MATCH(Lijsten!$P$1,Kop_Tarief_Vast,0),0))),""),"")</f>
        <v/>
      </c>
      <c r="K41" s="294" t="str" cm="1">
        <f t="array" ref="K41">_xlfn.IFNA(IF(INDEX(Tb_KostenOpties[],MATCH($F41,Tb_KostenOpties[KostenOptie],0),IFERROR(MATCH(Methode_Keuze,Tb_KostenOpties[#Headers],0),2))=1,_xlfn.SWITCH($H41,"Uurtarief",IF(OR(AND(RIGHT($F41,3)="IKS",VLOOKUP($I41,Loonkosten,2,0)="Ja"),AND(RIGHT($F41,3)&lt;&gt;"IKS",VLOOKUP($I41,Loonkosten,2,0)="Nee")), VLOOKUP($I41,Loonkosten,MATCH("Beoordeeld uurtarief",'4. Rekenhulp loonkosten aanvr.'!$4:$4,0),0),0),"Vast tarief",IF(LEFT(F41,8)="Bijdrage",VLOOKUP($F41,Tb_KostenTypen[],MATCH(Lijsten!$P$1,Tb_KostenTypen[#Headers],0),0),VLOOKUP($G41,Lijsten!L:P,MATCH(Lijsten!$P$1,Kop_Tarief_Vast,0),0))),""),"")</f>
        <v/>
      </c>
      <c r="L41" s="324"/>
      <c r="M41" s="324"/>
      <c r="N41" s="295"/>
      <c r="O41" s="295"/>
      <c r="P41" s="337" t="str">
        <f t="shared" si="1"/>
        <v/>
      </c>
      <c r="Q41" s="296" t="str">
        <f t="shared" si="2"/>
        <v/>
      </c>
      <c r="R41" s="296" t="str" cm="1">
        <f t="array" aca="1" ref="R41" ca="1">_xlfn.IFNA(_xlfn.IFS(X41="Dit kostentype hoeft u niet op te geven. Hiervoor wordt een forfait berekend.","",AND(J41&lt;&gt;"",H41="Vast tarief",F41="Vergoeding"),SUM(J41)*FLOOR(SUM(L41),0.0001),AND(J41&lt;&gt;"",OR(H41="Uurtarief",H41="Vast tarief")),SUM(J41)*FLOOR(SUM(L41),0.01),AND(N41&lt;&gt;"",H41="-"),FLOOR(SUM(N41),0.01)),"")</f>
        <v/>
      </c>
      <c r="S41" s="296" t="str" cm="1">
        <f t="array" aca="1" ref="S41" ca="1">_xlfn.IFNA(_xlfn.IFS(X41="Dit kostentype hoeft u niet op te geven. Hiervoor wordt een forfait berekend.","",AND(K41&lt;&gt;"",M41&lt;&gt;"",H41="Vast tarief",F41="Vergoeding"),SUM(K41)*FLOOR(SUM(M41),0.0001),AND(K41&lt;&gt;"",M41&lt;&gt;"",OR(H41="Uurtarief",H41="Vast tarief")),SUM(K41)*FLOOR(SUM(M41),0.01),AND(O41&lt;&gt;"",H41="-"),FLOOR(SUM(O41),0.01)),"")</f>
        <v/>
      </c>
      <c r="T41" s="296" t="str">
        <f t="shared" ca="1" si="3"/>
        <v/>
      </c>
      <c r="U41" s="296" t="str" cm="1">
        <f t="array" aca="1" ref="U41" ca="1">IFERROR(_xlfn.IFS(OR(F41="",LEFT(Methode_Keuze,4)="Geen",Methode_Keuze=""),"",AND(R41&lt;&gt;"",F41&lt;&gt;"Arbeidskosten"),R41*VLOOKUP(F41,Tb_ProjectKosten[],MATCH(Tb_ProjectKosten[[#Headers],[Forfait_Percentage]],Tb_ProjectKosten[#Headers],0),0),AND(F41="Arbeidskosten",G41&lt;&gt;""),IFERROR(R41*VLOOKUP(G41,Tb_KostenTypen[],3,0)*VLOOKUP(F41,Tb_ProjectKosten[],MATCH(Tb_ProjectKosten[[#Headers],[Forfait_Percentage]],Tb_ProjectKosten[#Headers],0),0),""),R41 &lt;=0,0),"")</f>
        <v/>
      </c>
      <c r="V41" s="296" t="str" cm="1">
        <f t="array" aca="1" ref="V41" ca="1">IFERROR(_xlfn.IFS(OR(F41="",LEFT(Methode_Keuze,4)="Geen",Methode_Keuze=""),"",AND(S41&lt;&gt;"",F41&lt;&gt;"Arbeidskosten"),S41*VLOOKUP(F41,Tb_ProjectKosten[],MATCH(Tb_ProjectKosten[[#Headers],[Forfait_Percentage]],Tb_ProjectKosten[#Headers],0),0),AND(F41="Arbeidskosten",G41&lt;&gt;""),IFERROR(S41*VLOOKUP(G41,Tb_KostenTypen[],3,0)*VLOOKUP(F41,Tb_ProjectKosten[],MATCH(Tb_ProjectKosten[[#Headers],[Forfait_Percentage]],Tb_ProjectKosten[#Headers],0),0),""),S41 &lt;=0,0),"")</f>
        <v/>
      </c>
      <c r="W41" s="296" t="str">
        <f t="shared" ca="1" si="4"/>
        <v/>
      </c>
      <c r="X41" s="338" t="str">
        <f>IFERROR(VLOOKUP(F41,Tb_ProjectKosten[#All],11,0),"")</f>
        <v/>
      </c>
      <c r="Y41" s="297"/>
    </row>
    <row r="42" spans="1:25" x14ac:dyDescent="0.25">
      <c r="A42" s="291">
        <f>MAX($A$5:A41)+1</f>
        <v>37</v>
      </c>
      <c r="B42" s="278"/>
      <c r="C42" s="278"/>
      <c r="D42" s="278"/>
      <c r="E42" s="278"/>
      <c r="F42" s="278"/>
      <c r="G42" s="299"/>
      <c r="H42" s="292" t="str">
        <f ca="1">IFERROR(IF(VLOOKUP(F42,Kostentypen!$A$3:$E$21,3,0)=0,"",IF(OR(F42="Arbeidskosten",F42="Vergoeding"),VLOOKUP(G42,Tb_KostenTypen[],2,0),VLOOKUP(F42,Kostentypen!$A$3:$E$20,3,0))),"")</f>
        <v/>
      </c>
      <c r="I42" s="293"/>
      <c r="J42" s="294" t="str" cm="1">
        <f t="array" ref="J42">_xlfn.IFNA(IF(INDEX(Tb_KostenOpties[],MATCH($F42,Tb_KostenOpties[KostenOptie],0),IFERROR(MATCH(Methode_Keuze,Tb_KostenOpties[#Headers],0),2))=1,_xlfn.SWITCH($H42,"Uurtarief",IF(OR(AND(RIGHT($F42,3)="IKS",VLOOKUP($I42,Loonkosten,2,0)="Ja"),AND(RIGHT($F42,3)&lt;&gt;"IKS",VLOOKUP($I42,Loonkosten,2,0)="Nee")), VLOOKUP($I42,Loonkosten,MATCH("Opgegeven uurtarief",'4. Rekenhulp loonkosten aanvr.'!$4:$4,0)),0),"Vast tarief",IF(LEFT(F42,8)="Bijdrage",VLOOKUP($F42,Tb_KostenTypen[],MATCH(Lijsten!$P$1,Tb_KostenTypen[#Headers],0),0),VLOOKUP($G42,Lijsten!L:P,MATCH(Lijsten!$P$1,Kop_Tarief_Vast,0),0))),""),"")</f>
        <v/>
      </c>
      <c r="K42" s="294" t="str" cm="1">
        <f t="array" ref="K42">_xlfn.IFNA(IF(INDEX(Tb_KostenOpties[],MATCH($F42,Tb_KostenOpties[KostenOptie],0),IFERROR(MATCH(Methode_Keuze,Tb_KostenOpties[#Headers],0),2))=1,_xlfn.SWITCH($H42,"Uurtarief",IF(OR(AND(RIGHT($F42,3)="IKS",VLOOKUP($I42,Loonkosten,2,0)="Ja"),AND(RIGHT($F42,3)&lt;&gt;"IKS",VLOOKUP($I42,Loonkosten,2,0)="Nee")), VLOOKUP($I42,Loonkosten,MATCH("Beoordeeld uurtarief",'4. Rekenhulp loonkosten aanvr.'!$4:$4,0),0),0),"Vast tarief",IF(LEFT(F42,8)="Bijdrage",VLOOKUP($F42,Tb_KostenTypen[],MATCH(Lijsten!$P$1,Tb_KostenTypen[#Headers],0),0),VLOOKUP($G42,Lijsten!L:P,MATCH(Lijsten!$P$1,Kop_Tarief_Vast,0),0))),""),"")</f>
        <v/>
      </c>
      <c r="L42" s="324"/>
      <c r="M42" s="324"/>
      <c r="N42" s="295"/>
      <c r="O42" s="295"/>
      <c r="P42" s="337" t="str">
        <f t="shared" si="1"/>
        <v/>
      </c>
      <c r="Q42" s="296" t="str">
        <f t="shared" si="2"/>
        <v/>
      </c>
      <c r="R42" s="296" t="str" cm="1">
        <f t="array" aca="1" ref="R42" ca="1">_xlfn.IFNA(_xlfn.IFS(X42="Dit kostentype hoeft u niet op te geven. Hiervoor wordt een forfait berekend.","",AND(J42&lt;&gt;"",H42="Vast tarief",F42="Vergoeding"),SUM(J42)*FLOOR(SUM(L42),0.0001),AND(J42&lt;&gt;"",OR(H42="Uurtarief",H42="Vast tarief")),SUM(J42)*FLOOR(SUM(L42),0.01),AND(N42&lt;&gt;"",H42="-"),FLOOR(SUM(N42),0.01)),"")</f>
        <v/>
      </c>
      <c r="S42" s="296" t="str" cm="1">
        <f t="array" aca="1" ref="S42" ca="1">_xlfn.IFNA(_xlfn.IFS(X42="Dit kostentype hoeft u niet op te geven. Hiervoor wordt een forfait berekend.","",AND(K42&lt;&gt;"",M42&lt;&gt;"",H42="Vast tarief",F42="Vergoeding"),SUM(K42)*FLOOR(SUM(M42),0.0001),AND(K42&lt;&gt;"",M42&lt;&gt;"",OR(H42="Uurtarief",H42="Vast tarief")),SUM(K42)*FLOOR(SUM(M42),0.01),AND(O42&lt;&gt;"",H42="-"),FLOOR(SUM(O42),0.01)),"")</f>
        <v/>
      </c>
      <c r="T42" s="296" t="str">
        <f t="shared" ca="1" si="3"/>
        <v/>
      </c>
      <c r="U42" s="296" t="str" cm="1">
        <f t="array" aca="1" ref="U42" ca="1">IFERROR(_xlfn.IFS(OR(F42="",LEFT(Methode_Keuze,4)="Geen",Methode_Keuze=""),"",AND(R42&lt;&gt;"",F42&lt;&gt;"Arbeidskosten"),R42*VLOOKUP(F42,Tb_ProjectKosten[],MATCH(Tb_ProjectKosten[[#Headers],[Forfait_Percentage]],Tb_ProjectKosten[#Headers],0),0),AND(F42="Arbeidskosten",G42&lt;&gt;""),IFERROR(R42*VLOOKUP(G42,Tb_KostenTypen[],3,0)*VLOOKUP(F42,Tb_ProjectKosten[],MATCH(Tb_ProjectKosten[[#Headers],[Forfait_Percentage]],Tb_ProjectKosten[#Headers],0),0),""),R42 &lt;=0,0),"")</f>
        <v/>
      </c>
      <c r="V42" s="296" t="str" cm="1">
        <f t="array" aca="1" ref="V42" ca="1">IFERROR(_xlfn.IFS(OR(F42="",LEFT(Methode_Keuze,4)="Geen",Methode_Keuze=""),"",AND(S42&lt;&gt;"",F42&lt;&gt;"Arbeidskosten"),S42*VLOOKUP(F42,Tb_ProjectKosten[],MATCH(Tb_ProjectKosten[[#Headers],[Forfait_Percentage]],Tb_ProjectKosten[#Headers],0),0),AND(F42="Arbeidskosten",G42&lt;&gt;""),IFERROR(S42*VLOOKUP(G42,Tb_KostenTypen[],3,0)*VLOOKUP(F42,Tb_ProjectKosten[],MATCH(Tb_ProjectKosten[[#Headers],[Forfait_Percentage]],Tb_ProjectKosten[#Headers],0),0),""),S42 &lt;=0,0),"")</f>
        <v/>
      </c>
      <c r="W42" s="296" t="str">
        <f t="shared" ca="1" si="4"/>
        <v/>
      </c>
      <c r="X42" s="338" t="str">
        <f>IFERROR(VLOOKUP(F42,Tb_ProjectKosten[#All],11,0),"")</f>
        <v/>
      </c>
      <c r="Y42" s="297"/>
    </row>
    <row r="43" spans="1:25" x14ac:dyDescent="0.25">
      <c r="A43" s="291">
        <f>MAX($A$5:A42)+1</f>
        <v>38</v>
      </c>
      <c r="B43" s="278"/>
      <c r="C43" s="278"/>
      <c r="D43" s="278"/>
      <c r="E43" s="278"/>
      <c r="F43" s="278"/>
      <c r="G43" s="299"/>
      <c r="H43" s="292" t="str">
        <f ca="1">IFERROR(IF(VLOOKUP(F43,Kostentypen!$A$3:$E$21,3,0)=0,"",IF(OR(F43="Arbeidskosten",F43="Vergoeding"),VLOOKUP(G43,Tb_KostenTypen[],2,0),VLOOKUP(F43,Kostentypen!$A$3:$E$20,3,0))),"")</f>
        <v/>
      </c>
      <c r="I43" s="293"/>
      <c r="J43" s="294" t="str" cm="1">
        <f t="array" ref="J43">_xlfn.IFNA(IF(INDEX(Tb_KostenOpties[],MATCH($F43,Tb_KostenOpties[KostenOptie],0),IFERROR(MATCH(Methode_Keuze,Tb_KostenOpties[#Headers],0),2))=1,_xlfn.SWITCH($H43,"Uurtarief",IF(OR(AND(RIGHT($F43,3)="IKS",VLOOKUP($I43,Loonkosten,2,0)="Ja"),AND(RIGHT($F43,3)&lt;&gt;"IKS",VLOOKUP($I43,Loonkosten,2,0)="Nee")), VLOOKUP($I43,Loonkosten,MATCH("Opgegeven uurtarief",'4. Rekenhulp loonkosten aanvr.'!$4:$4,0)),0),"Vast tarief",IF(LEFT(F43,8)="Bijdrage",VLOOKUP($F43,Tb_KostenTypen[],MATCH(Lijsten!$P$1,Tb_KostenTypen[#Headers],0),0),VLOOKUP($G43,Lijsten!L:P,MATCH(Lijsten!$P$1,Kop_Tarief_Vast,0),0))),""),"")</f>
        <v/>
      </c>
      <c r="K43" s="294" t="str" cm="1">
        <f t="array" ref="K43">_xlfn.IFNA(IF(INDEX(Tb_KostenOpties[],MATCH($F43,Tb_KostenOpties[KostenOptie],0),IFERROR(MATCH(Methode_Keuze,Tb_KostenOpties[#Headers],0),2))=1,_xlfn.SWITCH($H43,"Uurtarief",IF(OR(AND(RIGHT($F43,3)="IKS",VLOOKUP($I43,Loonkosten,2,0)="Ja"),AND(RIGHT($F43,3)&lt;&gt;"IKS",VLOOKUP($I43,Loonkosten,2,0)="Nee")), VLOOKUP($I43,Loonkosten,MATCH("Beoordeeld uurtarief",'4. Rekenhulp loonkosten aanvr.'!$4:$4,0),0),0),"Vast tarief",IF(LEFT(F43,8)="Bijdrage",VLOOKUP($F43,Tb_KostenTypen[],MATCH(Lijsten!$P$1,Tb_KostenTypen[#Headers],0),0),VLOOKUP($G43,Lijsten!L:P,MATCH(Lijsten!$P$1,Kop_Tarief_Vast,0),0))),""),"")</f>
        <v/>
      </c>
      <c r="L43" s="324"/>
      <c r="M43" s="324"/>
      <c r="N43" s="295"/>
      <c r="O43" s="295"/>
      <c r="P43" s="337" t="str">
        <f t="shared" si="1"/>
        <v/>
      </c>
      <c r="Q43" s="296" t="str">
        <f t="shared" si="2"/>
        <v/>
      </c>
      <c r="R43" s="296" t="str" cm="1">
        <f t="array" aca="1" ref="R43" ca="1">_xlfn.IFNA(_xlfn.IFS(X43="Dit kostentype hoeft u niet op te geven. Hiervoor wordt een forfait berekend.","",AND(J43&lt;&gt;"",H43="Vast tarief",F43="Vergoeding"),SUM(J43)*FLOOR(SUM(L43),0.0001),AND(J43&lt;&gt;"",OR(H43="Uurtarief",H43="Vast tarief")),SUM(J43)*FLOOR(SUM(L43),0.01),AND(N43&lt;&gt;"",H43="-"),FLOOR(SUM(N43),0.01)),"")</f>
        <v/>
      </c>
      <c r="S43" s="296" t="str" cm="1">
        <f t="array" aca="1" ref="S43" ca="1">_xlfn.IFNA(_xlfn.IFS(X43="Dit kostentype hoeft u niet op te geven. Hiervoor wordt een forfait berekend.","",AND(K43&lt;&gt;"",M43&lt;&gt;"",H43="Vast tarief",F43="Vergoeding"),SUM(K43)*FLOOR(SUM(M43),0.0001),AND(K43&lt;&gt;"",M43&lt;&gt;"",OR(H43="Uurtarief",H43="Vast tarief")),SUM(K43)*FLOOR(SUM(M43),0.01),AND(O43&lt;&gt;"",H43="-"),FLOOR(SUM(O43),0.01)),"")</f>
        <v/>
      </c>
      <c r="T43" s="296" t="str">
        <f t="shared" ca="1" si="3"/>
        <v/>
      </c>
      <c r="U43" s="296" t="str" cm="1">
        <f t="array" aca="1" ref="U43" ca="1">IFERROR(_xlfn.IFS(OR(F43="",LEFT(Methode_Keuze,4)="Geen",Methode_Keuze=""),"",AND(R43&lt;&gt;"",F43&lt;&gt;"Arbeidskosten"),R43*VLOOKUP(F43,Tb_ProjectKosten[],MATCH(Tb_ProjectKosten[[#Headers],[Forfait_Percentage]],Tb_ProjectKosten[#Headers],0),0),AND(F43="Arbeidskosten",G43&lt;&gt;""),IFERROR(R43*VLOOKUP(G43,Tb_KostenTypen[],3,0)*VLOOKUP(F43,Tb_ProjectKosten[],MATCH(Tb_ProjectKosten[[#Headers],[Forfait_Percentage]],Tb_ProjectKosten[#Headers],0),0),""),R43 &lt;=0,0),"")</f>
        <v/>
      </c>
      <c r="V43" s="296" t="str" cm="1">
        <f t="array" aca="1" ref="V43" ca="1">IFERROR(_xlfn.IFS(OR(F43="",LEFT(Methode_Keuze,4)="Geen",Methode_Keuze=""),"",AND(S43&lt;&gt;"",F43&lt;&gt;"Arbeidskosten"),S43*VLOOKUP(F43,Tb_ProjectKosten[],MATCH(Tb_ProjectKosten[[#Headers],[Forfait_Percentage]],Tb_ProjectKosten[#Headers],0),0),AND(F43="Arbeidskosten",G43&lt;&gt;""),IFERROR(S43*VLOOKUP(G43,Tb_KostenTypen[],3,0)*VLOOKUP(F43,Tb_ProjectKosten[],MATCH(Tb_ProjectKosten[[#Headers],[Forfait_Percentage]],Tb_ProjectKosten[#Headers],0),0),""),S43 &lt;=0,0),"")</f>
        <v/>
      </c>
      <c r="W43" s="296" t="str">
        <f t="shared" ca="1" si="4"/>
        <v/>
      </c>
      <c r="X43" s="338" t="str">
        <f>IFERROR(VLOOKUP(F43,Tb_ProjectKosten[#All],11,0),"")</f>
        <v/>
      </c>
      <c r="Y43" s="297"/>
    </row>
    <row r="44" spans="1:25" x14ac:dyDescent="0.25">
      <c r="A44" s="291">
        <f>MAX($A$5:A43)+1</f>
        <v>39</v>
      </c>
      <c r="B44" s="278"/>
      <c r="C44" s="278"/>
      <c r="D44" s="278"/>
      <c r="E44" s="278"/>
      <c r="F44" s="278"/>
      <c r="G44" s="299"/>
      <c r="H44" s="292" t="str">
        <f ca="1">IFERROR(IF(VLOOKUP(F44,Kostentypen!$A$3:$E$21,3,0)=0,"",IF(OR(F44="Arbeidskosten",F44="Vergoeding"),VLOOKUP(G44,Tb_KostenTypen[],2,0),VLOOKUP(F44,Kostentypen!$A$3:$E$20,3,0))),"")</f>
        <v/>
      </c>
      <c r="I44" s="293"/>
      <c r="J44" s="294" t="str" cm="1">
        <f t="array" ref="J44">_xlfn.IFNA(IF(INDEX(Tb_KostenOpties[],MATCH($F44,Tb_KostenOpties[KostenOptie],0),IFERROR(MATCH(Methode_Keuze,Tb_KostenOpties[#Headers],0),2))=1,_xlfn.SWITCH($H44,"Uurtarief",IF(OR(AND(RIGHT($F44,3)="IKS",VLOOKUP($I44,Loonkosten,2,0)="Ja"),AND(RIGHT($F44,3)&lt;&gt;"IKS",VLOOKUP($I44,Loonkosten,2,0)="Nee")), VLOOKUP($I44,Loonkosten,MATCH("Opgegeven uurtarief",'4. Rekenhulp loonkosten aanvr.'!$4:$4,0)),0),"Vast tarief",IF(LEFT(F44,8)="Bijdrage",VLOOKUP($F44,Tb_KostenTypen[],MATCH(Lijsten!$P$1,Tb_KostenTypen[#Headers],0),0),VLOOKUP($G44,Lijsten!L:P,MATCH(Lijsten!$P$1,Kop_Tarief_Vast,0),0))),""),"")</f>
        <v/>
      </c>
      <c r="K44" s="294" t="str" cm="1">
        <f t="array" ref="K44">_xlfn.IFNA(IF(INDEX(Tb_KostenOpties[],MATCH($F44,Tb_KostenOpties[KostenOptie],0),IFERROR(MATCH(Methode_Keuze,Tb_KostenOpties[#Headers],0),2))=1,_xlfn.SWITCH($H44,"Uurtarief",IF(OR(AND(RIGHT($F44,3)="IKS",VLOOKUP($I44,Loonkosten,2,0)="Ja"),AND(RIGHT($F44,3)&lt;&gt;"IKS",VLOOKUP($I44,Loonkosten,2,0)="Nee")), VLOOKUP($I44,Loonkosten,MATCH("Beoordeeld uurtarief",'4. Rekenhulp loonkosten aanvr.'!$4:$4,0),0),0),"Vast tarief",IF(LEFT(F44,8)="Bijdrage",VLOOKUP($F44,Tb_KostenTypen[],MATCH(Lijsten!$P$1,Tb_KostenTypen[#Headers],0),0),VLOOKUP($G44,Lijsten!L:P,MATCH(Lijsten!$P$1,Kop_Tarief_Vast,0),0))),""),"")</f>
        <v/>
      </c>
      <c r="L44" s="324"/>
      <c r="M44" s="324"/>
      <c r="N44" s="295"/>
      <c r="O44" s="295"/>
      <c r="P44" s="337" t="str">
        <f t="shared" si="1"/>
        <v/>
      </c>
      <c r="Q44" s="296" t="str">
        <f t="shared" si="2"/>
        <v/>
      </c>
      <c r="R44" s="296" t="str" cm="1">
        <f t="array" aca="1" ref="R44" ca="1">_xlfn.IFNA(_xlfn.IFS(X44="Dit kostentype hoeft u niet op te geven. Hiervoor wordt een forfait berekend.","",AND(J44&lt;&gt;"",H44="Vast tarief",F44="Vergoeding"),SUM(J44)*FLOOR(SUM(L44),0.0001),AND(J44&lt;&gt;"",OR(H44="Uurtarief",H44="Vast tarief")),SUM(J44)*FLOOR(SUM(L44),0.01),AND(N44&lt;&gt;"",H44="-"),FLOOR(SUM(N44),0.01)),"")</f>
        <v/>
      </c>
      <c r="S44" s="296" t="str" cm="1">
        <f t="array" aca="1" ref="S44" ca="1">_xlfn.IFNA(_xlfn.IFS(X44="Dit kostentype hoeft u niet op te geven. Hiervoor wordt een forfait berekend.","",AND(K44&lt;&gt;"",M44&lt;&gt;"",H44="Vast tarief",F44="Vergoeding"),SUM(K44)*FLOOR(SUM(M44),0.0001),AND(K44&lt;&gt;"",M44&lt;&gt;"",OR(H44="Uurtarief",H44="Vast tarief")),SUM(K44)*FLOOR(SUM(M44),0.01),AND(O44&lt;&gt;"",H44="-"),FLOOR(SUM(O44),0.01)),"")</f>
        <v/>
      </c>
      <c r="T44" s="296" t="str">
        <f t="shared" ca="1" si="3"/>
        <v/>
      </c>
      <c r="U44" s="296" t="str" cm="1">
        <f t="array" aca="1" ref="U44" ca="1">IFERROR(_xlfn.IFS(OR(F44="",LEFT(Methode_Keuze,4)="Geen",Methode_Keuze=""),"",AND(R44&lt;&gt;"",F44&lt;&gt;"Arbeidskosten"),R44*VLOOKUP(F44,Tb_ProjectKosten[],MATCH(Tb_ProjectKosten[[#Headers],[Forfait_Percentage]],Tb_ProjectKosten[#Headers],0),0),AND(F44="Arbeidskosten",G44&lt;&gt;""),IFERROR(R44*VLOOKUP(G44,Tb_KostenTypen[],3,0)*VLOOKUP(F44,Tb_ProjectKosten[],MATCH(Tb_ProjectKosten[[#Headers],[Forfait_Percentage]],Tb_ProjectKosten[#Headers],0),0),""),R44 &lt;=0,0),"")</f>
        <v/>
      </c>
      <c r="V44" s="296" t="str" cm="1">
        <f t="array" aca="1" ref="V44" ca="1">IFERROR(_xlfn.IFS(OR(F44="",LEFT(Methode_Keuze,4)="Geen",Methode_Keuze=""),"",AND(S44&lt;&gt;"",F44&lt;&gt;"Arbeidskosten"),S44*VLOOKUP(F44,Tb_ProjectKosten[],MATCH(Tb_ProjectKosten[[#Headers],[Forfait_Percentage]],Tb_ProjectKosten[#Headers],0),0),AND(F44="Arbeidskosten",G44&lt;&gt;""),IFERROR(S44*VLOOKUP(G44,Tb_KostenTypen[],3,0)*VLOOKUP(F44,Tb_ProjectKosten[],MATCH(Tb_ProjectKosten[[#Headers],[Forfait_Percentage]],Tb_ProjectKosten[#Headers],0),0),""),S44 &lt;=0,0),"")</f>
        <v/>
      </c>
      <c r="W44" s="296" t="str">
        <f t="shared" ca="1" si="4"/>
        <v/>
      </c>
      <c r="X44" s="338" t="str">
        <f>IFERROR(VLOOKUP(F44,Tb_ProjectKosten[#All],11,0),"")</f>
        <v/>
      </c>
      <c r="Y44" s="297"/>
    </row>
    <row r="45" spans="1:25" x14ac:dyDescent="0.25">
      <c r="A45" s="291">
        <f>MAX($A$5:A44)+1</f>
        <v>40</v>
      </c>
      <c r="B45" s="278"/>
      <c r="C45" s="278"/>
      <c r="D45" s="278"/>
      <c r="E45" s="278"/>
      <c r="F45" s="278"/>
      <c r="G45" s="299"/>
      <c r="H45" s="292" t="str">
        <f ca="1">IFERROR(IF(VLOOKUP(F45,Kostentypen!$A$3:$E$21,3,0)=0,"",IF(OR(F45="Arbeidskosten",F45="Vergoeding"),VLOOKUP(G45,Tb_KostenTypen[],2,0),VLOOKUP(F45,Kostentypen!$A$3:$E$20,3,0))),"")</f>
        <v/>
      </c>
      <c r="I45" s="293"/>
      <c r="J45" s="294" t="str" cm="1">
        <f t="array" ref="J45">_xlfn.IFNA(IF(INDEX(Tb_KostenOpties[],MATCH($F45,Tb_KostenOpties[KostenOptie],0),IFERROR(MATCH(Methode_Keuze,Tb_KostenOpties[#Headers],0),2))=1,_xlfn.SWITCH($H45,"Uurtarief",IF(OR(AND(RIGHT($F45,3)="IKS",VLOOKUP($I45,Loonkosten,2,0)="Ja"),AND(RIGHT($F45,3)&lt;&gt;"IKS",VLOOKUP($I45,Loonkosten,2,0)="Nee")), VLOOKUP($I45,Loonkosten,MATCH("Opgegeven uurtarief",'4. Rekenhulp loonkosten aanvr.'!$4:$4,0)),0),"Vast tarief",IF(LEFT(F45,8)="Bijdrage",VLOOKUP($F45,Tb_KostenTypen[],MATCH(Lijsten!$P$1,Tb_KostenTypen[#Headers],0),0),VLOOKUP($G45,Lijsten!L:P,MATCH(Lijsten!$P$1,Kop_Tarief_Vast,0),0))),""),"")</f>
        <v/>
      </c>
      <c r="K45" s="294" t="str" cm="1">
        <f t="array" ref="K45">_xlfn.IFNA(IF(INDEX(Tb_KostenOpties[],MATCH($F45,Tb_KostenOpties[KostenOptie],0),IFERROR(MATCH(Methode_Keuze,Tb_KostenOpties[#Headers],0),2))=1,_xlfn.SWITCH($H45,"Uurtarief",IF(OR(AND(RIGHT($F45,3)="IKS",VLOOKUP($I45,Loonkosten,2,0)="Ja"),AND(RIGHT($F45,3)&lt;&gt;"IKS",VLOOKUP($I45,Loonkosten,2,0)="Nee")), VLOOKUP($I45,Loonkosten,MATCH("Beoordeeld uurtarief",'4. Rekenhulp loonkosten aanvr.'!$4:$4,0),0),0),"Vast tarief",IF(LEFT(F45,8)="Bijdrage",VLOOKUP($F45,Tb_KostenTypen[],MATCH(Lijsten!$P$1,Tb_KostenTypen[#Headers],0),0),VLOOKUP($G45,Lijsten!L:P,MATCH(Lijsten!$P$1,Kop_Tarief_Vast,0),0))),""),"")</f>
        <v/>
      </c>
      <c r="L45" s="324"/>
      <c r="M45" s="324"/>
      <c r="N45" s="295"/>
      <c r="O45" s="295"/>
      <c r="P45" s="337" t="str">
        <f t="shared" si="1"/>
        <v/>
      </c>
      <c r="Q45" s="296" t="str">
        <f t="shared" si="2"/>
        <v/>
      </c>
      <c r="R45" s="296" t="str" cm="1">
        <f t="array" aca="1" ref="R45" ca="1">_xlfn.IFNA(_xlfn.IFS(X45="Dit kostentype hoeft u niet op te geven. Hiervoor wordt een forfait berekend.","",AND(J45&lt;&gt;"",H45="Vast tarief",F45="Vergoeding"),SUM(J45)*FLOOR(SUM(L45),0.0001),AND(J45&lt;&gt;"",OR(H45="Uurtarief",H45="Vast tarief")),SUM(J45)*FLOOR(SUM(L45),0.01),AND(N45&lt;&gt;"",H45="-"),FLOOR(SUM(N45),0.01)),"")</f>
        <v/>
      </c>
      <c r="S45" s="296" t="str" cm="1">
        <f t="array" aca="1" ref="S45" ca="1">_xlfn.IFNA(_xlfn.IFS(X45="Dit kostentype hoeft u niet op te geven. Hiervoor wordt een forfait berekend.","",AND(K45&lt;&gt;"",M45&lt;&gt;"",H45="Vast tarief",F45="Vergoeding"),SUM(K45)*FLOOR(SUM(M45),0.0001),AND(K45&lt;&gt;"",M45&lt;&gt;"",OR(H45="Uurtarief",H45="Vast tarief")),SUM(K45)*FLOOR(SUM(M45),0.01),AND(O45&lt;&gt;"",H45="-"),FLOOR(SUM(O45),0.01)),"")</f>
        <v/>
      </c>
      <c r="T45" s="296" t="str">
        <f t="shared" ca="1" si="3"/>
        <v/>
      </c>
      <c r="U45" s="296" t="str" cm="1">
        <f t="array" aca="1" ref="U45" ca="1">IFERROR(_xlfn.IFS(OR(F45="",LEFT(Methode_Keuze,4)="Geen",Methode_Keuze=""),"",AND(R45&lt;&gt;"",F45&lt;&gt;"Arbeidskosten"),R45*VLOOKUP(F45,Tb_ProjectKosten[],MATCH(Tb_ProjectKosten[[#Headers],[Forfait_Percentage]],Tb_ProjectKosten[#Headers],0),0),AND(F45="Arbeidskosten",G45&lt;&gt;""),IFERROR(R45*VLOOKUP(G45,Tb_KostenTypen[],3,0)*VLOOKUP(F45,Tb_ProjectKosten[],MATCH(Tb_ProjectKosten[[#Headers],[Forfait_Percentage]],Tb_ProjectKosten[#Headers],0),0),""),R45 &lt;=0,0),"")</f>
        <v/>
      </c>
      <c r="V45" s="296" t="str" cm="1">
        <f t="array" aca="1" ref="V45" ca="1">IFERROR(_xlfn.IFS(OR(F45="",LEFT(Methode_Keuze,4)="Geen",Methode_Keuze=""),"",AND(S45&lt;&gt;"",F45&lt;&gt;"Arbeidskosten"),S45*VLOOKUP(F45,Tb_ProjectKosten[],MATCH(Tb_ProjectKosten[[#Headers],[Forfait_Percentage]],Tb_ProjectKosten[#Headers],0),0),AND(F45="Arbeidskosten",G45&lt;&gt;""),IFERROR(S45*VLOOKUP(G45,Tb_KostenTypen[],3,0)*VLOOKUP(F45,Tb_ProjectKosten[],MATCH(Tb_ProjectKosten[[#Headers],[Forfait_Percentage]],Tb_ProjectKosten[#Headers],0),0),""),S45 &lt;=0,0),"")</f>
        <v/>
      </c>
      <c r="W45" s="296" t="str">
        <f t="shared" ca="1" si="4"/>
        <v/>
      </c>
      <c r="X45" s="338" t="str">
        <f>IFERROR(VLOOKUP(F45,Tb_ProjectKosten[#All],11,0),"")</f>
        <v/>
      </c>
      <c r="Y45" s="297"/>
    </row>
    <row r="46" spans="1:25" x14ac:dyDescent="0.25">
      <c r="A46" s="291">
        <f>MAX($A$5:A45)+1</f>
        <v>41</v>
      </c>
      <c r="B46" s="278"/>
      <c r="C46" s="278"/>
      <c r="D46" s="278"/>
      <c r="E46" s="278"/>
      <c r="F46" s="278"/>
      <c r="G46" s="299"/>
      <c r="H46" s="292" t="str">
        <f ca="1">IFERROR(IF(VLOOKUP(F46,Kostentypen!$A$3:$E$21,3,0)=0,"",IF(OR(F46="Arbeidskosten",F46="Vergoeding"),VLOOKUP(G46,Tb_KostenTypen[],2,0),VLOOKUP(F46,Kostentypen!$A$3:$E$20,3,0))),"")</f>
        <v/>
      </c>
      <c r="I46" s="293"/>
      <c r="J46" s="294" t="str" cm="1">
        <f t="array" ref="J46">_xlfn.IFNA(IF(INDEX(Tb_KostenOpties[],MATCH($F46,Tb_KostenOpties[KostenOptie],0),IFERROR(MATCH(Methode_Keuze,Tb_KostenOpties[#Headers],0),2))=1,_xlfn.SWITCH($H46,"Uurtarief",IF(OR(AND(RIGHT($F46,3)="IKS",VLOOKUP($I46,Loonkosten,2,0)="Ja"),AND(RIGHT($F46,3)&lt;&gt;"IKS",VLOOKUP($I46,Loonkosten,2,0)="Nee")), VLOOKUP($I46,Loonkosten,MATCH("Opgegeven uurtarief",'4. Rekenhulp loonkosten aanvr.'!$4:$4,0)),0),"Vast tarief",IF(LEFT(F46,8)="Bijdrage",VLOOKUP($F46,Tb_KostenTypen[],MATCH(Lijsten!$P$1,Tb_KostenTypen[#Headers],0),0),VLOOKUP($G46,Lijsten!L:P,MATCH(Lijsten!$P$1,Kop_Tarief_Vast,0),0))),""),"")</f>
        <v/>
      </c>
      <c r="K46" s="294" t="str" cm="1">
        <f t="array" ref="K46">_xlfn.IFNA(IF(INDEX(Tb_KostenOpties[],MATCH($F46,Tb_KostenOpties[KostenOptie],0),IFERROR(MATCH(Methode_Keuze,Tb_KostenOpties[#Headers],0),2))=1,_xlfn.SWITCH($H46,"Uurtarief",IF(OR(AND(RIGHT($F46,3)="IKS",VLOOKUP($I46,Loonkosten,2,0)="Ja"),AND(RIGHT($F46,3)&lt;&gt;"IKS",VLOOKUP($I46,Loonkosten,2,0)="Nee")), VLOOKUP($I46,Loonkosten,MATCH("Beoordeeld uurtarief",'4. Rekenhulp loonkosten aanvr.'!$4:$4,0),0),0),"Vast tarief",IF(LEFT(F46,8)="Bijdrage",VLOOKUP($F46,Tb_KostenTypen[],MATCH(Lijsten!$P$1,Tb_KostenTypen[#Headers],0),0),VLOOKUP($G46,Lijsten!L:P,MATCH(Lijsten!$P$1,Kop_Tarief_Vast,0),0))),""),"")</f>
        <v/>
      </c>
      <c r="L46" s="324"/>
      <c r="M46" s="324"/>
      <c r="N46" s="295"/>
      <c r="O46" s="295"/>
      <c r="P46" s="337" t="str">
        <f t="shared" si="1"/>
        <v/>
      </c>
      <c r="Q46" s="296" t="str">
        <f t="shared" si="2"/>
        <v/>
      </c>
      <c r="R46" s="296" t="str" cm="1">
        <f t="array" aca="1" ref="R46" ca="1">_xlfn.IFNA(_xlfn.IFS(X46="Dit kostentype hoeft u niet op te geven. Hiervoor wordt een forfait berekend.","",AND(J46&lt;&gt;"",H46="Vast tarief",F46="Vergoeding"),SUM(J46)*FLOOR(SUM(L46),0.0001),AND(J46&lt;&gt;"",OR(H46="Uurtarief",H46="Vast tarief")),SUM(J46)*FLOOR(SUM(L46),0.01),AND(N46&lt;&gt;"",H46="-"),FLOOR(SUM(N46),0.01)),"")</f>
        <v/>
      </c>
      <c r="S46" s="296" t="str" cm="1">
        <f t="array" aca="1" ref="S46" ca="1">_xlfn.IFNA(_xlfn.IFS(X46="Dit kostentype hoeft u niet op te geven. Hiervoor wordt een forfait berekend.","",AND(K46&lt;&gt;"",M46&lt;&gt;"",H46="Vast tarief",F46="Vergoeding"),SUM(K46)*FLOOR(SUM(M46),0.0001),AND(K46&lt;&gt;"",M46&lt;&gt;"",OR(H46="Uurtarief",H46="Vast tarief")),SUM(K46)*FLOOR(SUM(M46),0.01),AND(O46&lt;&gt;"",H46="-"),FLOOR(SUM(O46),0.01)),"")</f>
        <v/>
      </c>
      <c r="T46" s="296" t="str">
        <f t="shared" ca="1" si="3"/>
        <v/>
      </c>
      <c r="U46" s="296" t="str" cm="1">
        <f t="array" aca="1" ref="U46" ca="1">IFERROR(_xlfn.IFS(OR(F46="",LEFT(Methode_Keuze,4)="Geen",Methode_Keuze=""),"",AND(R46&lt;&gt;"",F46&lt;&gt;"Arbeidskosten"),R46*VLOOKUP(F46,Tb_ProjectKosten[],MATCH(Tb_ProjectKosten[[#Headers],[Forfait_Percentage]],Tb_ProjectKosten[#Headers],0),0),AND(F46="Arbeidskosten",G46&lt;&gt;""),IFERROR(R46*VLOOKUP(G46,Tb_KostenTypen[],3,0)*VLOOKUP(F46,Tb_ProjectKosten[],MATCH(Tb_ProjectKosten[[#Headers],[Forfait_Percentage]],Tb_ProjectKosten[#Headers],0),0),""),R46 &lt;=0,0),"")</f>
        <v/>
      </c>
      <c r="V46" s="296" t="str" cm="1">
        <f t="array" aca="1" ref="V46" ca="1">IFERROR(_xlfn.IFS(OR(F46="",LEFT(Methode_Keuze,4)="Geen",Methode_Keuze=""),"",AND(S46&lt;&gt;"",F46&lt;&gt;"Arbeidskosten"),S46*VLOOKUP(F46,Tb_ProjectKosten[],MATCH(Tb_ProjectKosten[[#Headers],[Forfait_Percentage]],Tb_ProjectKosten[#Headers],0),0),AND(F46="Arbeidskosten",G46&lt;&gt;""),IFERROR(S46*VLOOKUP(G46,Tb_KostenTypen[],3,0)*VLOOKUP(F46,Tb_ProjectKosten[],MATCH(Tb_ProjectKosten[[#Headers],[Forfait_Percentage]],Tb_ProjectKosten[#Headers],0),0),""),S46 &lt;=0,0),"")</f>
        <v/>
      </c>
      <c r="W46" s="296" t="str">
        <f t="shared" ca="1" si="4"/>
        <v/>
      </c>
      <c r="X46" s="338" t="str">
        <f>IFERROR(VLOOKUP(F46,Tb_ProjectKosten[#All],11,0),"")</f>
        <v/>
      </c>
      <c r="Y46" s="297"/>
    </row>
    <row r="47" spans="1:25" x14ac:dyDescent="0.25">
      <c r="A47" s="291">
        <f>MAX($A$5:A46)+1</f>
        <v>42</v>
      </c>
      <c r="B47" s="278"/>
      <c r="C47" s="278"/>
      <c r="D47" s="278"/>
      <c r="E47" s="278"/>
      <c r="F47" s="278"/>
      <c r="G47" s="299"/>
      <c r="H47" s="292" t="str">
        <f ca="1">IFERROR(IF(VLOOKUP(F47,Kostentypen!$A$3:$E$21,3,0)=0,"",IF(OR(F47="Arbeidskosten",F47="Vergoeding"),VLOOKUP(G47,Tb_KostenTypen[],2,0),VLOOKUP(F47,Kostentypen!$A$3:$E$20,3,0))),"")</f>
        <v/>
      </c>
      <c r="I47" s="293"/>
      <c r="J47" s="294" t="str" cm="1">
        <f t="array" ref="J47">_xlfn.IFNA(IF(INDEX(Tb_KostenOpties[],MATCH($F47,Tb_KostenOpties[KostenOptie],0),IFERROR(MATCH(Methode_Keuze,Tb_KostenOpties[#Headers],0),2))=1,_xlfn.SWITCH($H47,"Uurtarief",IF(OR(AND(RIGHT($F47,3)="IKS",VLOOKUP($I47,Loonkosten,2,0)="Ja"),AND(RIGHT($F47,3)&lt;&gt;"IKS",VLOOKUP($I47,Loonkosten,2,0)="Nee")), VLOOKUP($I47,Loonkosten,MATCH("Opgegeven uurtarief",'4. Rekenhulp loonkosten aanvr.'!$4:$4,0)),0),"Vast tarief",IF(LEFT(F47,8)="Bijdrage",VLOOKUP($F47,Tb_KostenTypen[],MATCH(Lijsten!$P$1,Tb_KostenTypen[#Headers],0),0),VLOOKUP($G47,Lijsten!L:P,MATCH(Lijsten!$P$1,Kop_Tarief_Vast,0),0))),""),"")</f>
        <v/>
      </c>
      <c r="K47" s="294" t="str" cm="1">
        <f t="array" ref="K47">_xlfn.IFNA(IF(INDEX(Tb_KostenOpties[],MATCH($F47,Tb_KostenOpties[KostenOptie],0),IFERROR(MATCH(Methode_Keuze,Tb_KostenOpties[#Headers],0),2))=1,_xlfn.SWITCH($H47,"Uurtarief",IF(OR(AND(RIGHT($F47,3)="IKS",VLOOKUP($I47,Loonkosten,2,0)="Ja"),AND(RIGHT($F47,3)&lt;&gt;"IKS",VLOOKUP($I47,Loonkosten,2,0)="Nee")), VLOOKUP($I47,Loonkosten,MATCH("Beoordeeld uurtarief",'4. Rekenhulp loonkosten aanvr.'!$4:$4,0),0),0),"Vast tarief",IF(LEFT(F47,8)="Bijdrage",VLOOKUP($F47,Tb_KostenTypen[],MATCH(Lijsten!$P$1,Tb_KostenTypen[#Headers],0),0),VLOOKUP($G47,Lijsten!L:P,MATCH(Lijsten!$P$1,Kop_Tarief_Vast,0),0))),""),"")</f>
        <v/>
      </c>
      <c r="L47" s="324"/>
      <c r="M47" s="324"/>
      <c r="N47" s="295"/>
      <c r="O47" s="295"/>
      <c r="P47" s="337" t="str">
        <f t="shared" si="1"/>
        <v/>
      </c>
      <c r="Q47" s="296" t="str">
        <f t="shared" si="2"/>
        <v/>
      </c>
      <c r="R47" s="296" t="str" cm="1">
        <f t="array" aca="1" ref="R47" ca="1">_xlfn.IFNA(_xlfn.IFS(X47="Dit kostentype hoeft u niet op te geven. Hiervoor wordt een forfait berekend.","",AND(J47&lt;&gt;"",H47="Vast tarief",F47="Vergoeding"),SUM(J47)*FLOOR(SUM(L47),0.0001),AND(J47&lt;&gt;"",OR(H47="Uurtarief",H47="Vast tarief")),SUM(J47)*FLOOR(SUM(L47),0.01),AND(N47&lt;&gt;"",H47="-"),FLOOR(SUM(N47),0.01)),"")</f>
        <v/>
      </c>
      <c r="S47" s="296" t="str" cm="1">
        <f t="array" aca="1" ref="S47" ca="1">_xlfn.IFNA(_xlfn.IFS(X47="Dit kostentype hoeft u niet op te geven. Hiervoor wordt een forfait berekend.","",AND(K47&lt;&gt;"",M47&lt;&gt;"",H47="Vast tarief",F47="Vergoeding"),SUM(K47)*FLOOR(SUM(M47),0.0001),AND(K47&lt;&gt;"",M47&lt;&gt;"",OR(H47="Uurtarief",H47="Vast tarief")),SUM(K47)*FLOOR(SUM(M47),0.01),AND(O47&lt;&gt;"",H47="-"),FLOOR(SUM(O47),0.01)),"")</f>
        <v/>
      </c>
      <c r="T47" s="296" t="str">
        <f t="shared" ca="1" si="3"/>
        <v/>
      </c>
      <c r="U47" s="296" t="str" cm="1">
        <f t="array" aca="1" ref="U47" ca="1">IFERROR(_xlfn.IFS(OR(F47="",LEFT(Methode_Keuze,4)="Geen",Methode_Keuze=""),"",AND(R47&lt;&gt;"",F47&lt;&gt;"Arbeidskosten"),R47*VLOOKUP(F47,Tb_ProjectKosten[],MATCH(Tb_ProjectKosten[[#Headers],[Forfait_Percentage]],Tb_ProjectKosten[#Headers],0),0),AND(F47="Arbeidskosten",G47&lt;&gt;""),IFERROR(R47*VLOOKUP(G47,Tb_KostenTypen[],3,0)*VLOOKUP(F47,Tb_ProjectKosten[],MATCH(Tb_ProjectKosten[[#Headers],[Forfait_Percentage]],Tb_ProjectKosten[#Headers],0),0),""),R47 &lt;=0,0),"")</f>
        <v/>
      </c>
      <c r="V47" s="296" t="str" cm="1">
        <f t="array" aca="1" ref="V47" ca="1">IFERROR(_xlfn.IFS(OR(F47="",LEFT(Methode_Keuze,4)="Geen",Methode_Keuze=""),"",AND(S47&lt;&gt;"",F47&lt;&gt;"Arbeidskosten"),S47*VLOOKUP(F47,Tb_ProjectKosten[],MATCH(Tb_ProjectKosten[[#Headers],[Forfait_Percentage]],Tb_ProjectKosten[#Headers],0),0),AND(F47="Arbeidskosten",G47&lt;&gt;""),IFERROR(S47*VLOOKUP(G47,Tb_KostenTypen[],3,0)*VLOOKUP(F47,Tb_ProjectKosten[],MATCH(Tb_ProjectKosten[[#Headers],[Forfait_Percentage]],Tb_ProjectKosten[#Headers],0),0),""),S47 &lt;=0,0),"")</f>
        <v/>
      </c>
      <c r="W47" s="296" t="str">
        <f t="shared" ca="1" si="4"/>
        <v/>
      </c>
      <c r="X47" s="338" t="str">
        <f>IFERROR(VLOOKUP(F47,Tb_ProjectKosten[#All],11,0),"")</f>
        <v/>
      </c>
      <c r="Y47" s="297"/>
    </row>
    <row r="48" spans="1:25" x14ac:dyDescent="0.25">
      <c r="A48" s="291">
        <f>MAX($A$5:A47)+1</f>
        <v>43</v>
      </c>
      <c r="B48" s="278"/>
      <c r="C48" s="278"/>
      <c r="D48" s="278"/>
      <c r="E48" s="278"/>
      <c r="F48" s="278"/>
      <c r="G48" s="299"/>
      <c r="H48" s="292" t="str">
        <f ca="1">IFERROR(IF(VLOOKUP(F48,Kostentypen!$A$3:$E$21,3,0)=0,"",IF(OR(F48="Arbeidskosten",F48="Vergoeding"),VLOOKUP(G48,Tb_KostenTypen[],2,0),VLOOKUP(F48,Kostentypen!$A$3:$E$20,3,0))),"")</f>
        <v/>
      </c>
      <c r="I48" s="293"/>
      <c r="J48" s="294" t="str" cm="1">
        <f t="array" ref="J48">_xlfn.IFNA(IF(INDEX(Tb_KostenOpties[],MATCH($F48,Tb_KostenOpties[KostenOptie],0),IFERROR(MATCH(Methode_Keuze,Tb_KostenOpties[#Headers],0),2))=1,_xlfn.SWITCH($H48,"Uurtarief",IF(OR(AND(RIGHT($F48,3)="IKS",VLOOKUP($I48,Loonkosten,2,0)="Ja"),AND(RIGHT($F48,3)&lt;&gt;"IKS",VLOOKUP($I48,Loonkosten,2,0)="Nee")), VLOOKUP($I48,Loonkosten,MATCH("Opgegeven uurtarief",'4. Rekenhulp loonkosten aanvr.'!$4:$4,0)),0),"Vast tarief",IF(LEFT(F48,8)="Bijdrage",VLOOKUP($F48,Tb_KostenTypen[],MATCH(Lijsten!$P$1,Tb_KostenTypen[#Headers],0),0),VLOOKUP($G48,Lijsten!L:P,MATCH(Lijsten!$P$1,Kop_Tarief_Vast,0),0))),""),"")</f>
        <v/>
      </c>
      <c r="K48" s="294" t="str" cm="1">
        <f t="array" ref="K48">_xlfn.IFNA(IF(INDEX(Tb_KostenOpties[],MATCH($F48,Tb_KostenOpties[KostenOptie],0),IFERROR(MATCH(Methode_Keuze,Tb_KostenOpties[#Headers],0),2))=1,_xlfn.SWITCH($H48,"Uurtarief",IF(OR(AND(RIGHT($F48,3)="IKS",VLOOKUP($I48,Loonkosten,2,0)="Ja"),AND(RIGHT($F48,3)&lt;&gt;"IKS",VLOOKUP($I48,Loonkosten,2,0)="Nee")), VLOOKUP($I48,Loonkosten,MATCH("Beoordeeld uurtarief",'4. Rekenhulp loonkosten aanvr.'!$4:$4,0),0),0),"Vast tarief",IF(LEFT(F48,8)="Bijdrage",VLOOKUP($F48,Tb_KostenTypen[],MATCH(Lijsten!$P$1,Tb_KostenTypen[#Headers],0),0),VLOOKUP($G48,Lijsten!L:P,MATCH(Lijsten!$P$1,Kop_Tarief_Vast,0),0))),""),"")</f>
        <v/>
      </c>
      <c r="L48" s="324"/>
      <c r="M48" s="324"/>
      <c r="N48" s="295"/>
      <c r="O48" s="295"/>
      <c r="P48" s="337" t="str">
        <f t="shared" si="1"/>
        <v/>
      </c>
      <c r="Q48" s="296" t="str">
        <f t="shared" si="2"/>
        <v/>
      </c>
      <c r="R48" s="296" t="str" cm="1">
        <f t="array" aca="1" ref="R48" ca="1">_xlfn.IFNA(_xlfn.IFS(X48="Dit kostentype hoeft u niet op te geven. Hiervoor wordt een forfait berekend.","",AND(J48&lt;&gt;"",H48="Vast tarief",F48="Vergoeding"),SUM(J48)*FLOOR(SUM(L48),0.0001),AND(J48&lt;&gt;"",OR(H48="Uurtarief",H48="Vast tarief")),SUM(J48)*FLOOR(SUM(L48),0.01),AND(N48&lt;&gt;"",H48="-"),FLOOR(SUM(N48),0.01)),"")</f>
        <v/>
      </c>
      <c r="S48" s="296" t="str" cm="1">
        <f t="array" aca="1" ref="S48" ca="1">_xlfn.IFNA(_xlfn.IFS(X48="Dit kostentype hoeft u niet op te geven. Hiervoor wordt een forfait berekend.","",AND(K48&lt;&gt;"",M48&lt;&gt;"",H48="Vast tarief",F48="Vergoeding"),SUM(K48)*FLOOR(SUM(M48),0.0001),AND(K48&lt;&gt;"",M48&lt;&gt;"",OR(H48="Uurtarief",H48="Vast tarief")),SUM(K48)*FLOOR(SUM(M48),0.01),AND(O48&lt;&gt;"",H48="-"),FLOOR(SUM(O48),0.01)),"")</f>
        <v/>
      </c>
      <c r="T48" s="296" t="str">
        <f t="shared" ca="1" si="3"/>
        <v/>
      </c>
      <c r="U48" s="296" t="str" cm="1">
        <f t="array" aca="1" ref="U48" ca="1">IFERROR(_xlfn.IFS(OR(F48="",LEFT(Methode_Keuze,4)="Geen",Methode_Keuze=""),"",AND(R48&lt;&gt;"",F48&lt;&gt;"Arbeidskosten"),R48*VLOOKUP(F48,Tb_ProjectKosten[],MATCH(Tb_ProjectKosten[[#Headers],[Forfait_Percentage]],Tb_ProjectKosten[#Headers],0),0),AND(F48="Arbeidskosten",G48&lt;&gt;""),IFERROR(R48*VLOOKUP(G48,Tb_KostenTypen[],3,0)*VLOOKUP(F48,Tb_ProjectKosten[],MATCH(Tb_ProjectKosten[[#Headers],[Forfait_Percentage]],Tb_ProjectKosten[#Headers],0),0),""),R48 &lt;=0,0),"")</f>
        <v/>
      </c>
      <c r="V48" s="296" t="str" cm="1">
        <f t="array" aca="1" ref="V48" ca="1">IFERROR(_xlfn.IFS(OR(F48="",LEFT(Methode_Keuze,4)="Geen",Methode_Keuze=""),"",AND(S48&lt;&gt;"",F48&lt;&gt;"Arbeidskosten"),S48*VLOOKUP(F48,Tb_ProjectKosten[],MATCH(Tb_ProjectKosten[[#Headers],[Forfait_Percentage]],Tb_ProjectKosten[#Headers],0),0),AND(F48="Arbeidskosten",G48&lt;&gt;""),IFERROR(S48*VLOOKUP(G48,Tb_KostenTypen[],3,0)*VLOOKUP(F48,Tb_ProjectKosten[],MATCH(Tb_ProjectKosten[[#Headers],[Forfait_Percentage]],Tb_ProjectKosten[#Headers],0),0),""),S48 &lt;=0,0),"")</f>
        <v/>
      </c>
      <c r="W48" s="296" t="str">
        <f t="shared" ca="1" si="4"/>
        <v/>
      </c>
      <c r="X48" s="338" t="str">
        <f>IFERROR(VLOOKUP(F48,Tb_ProjectKosten[#All],11,0),"")</f>
        <v/>
      </c>
      <c r="Y48" s="297"/>
    </row>
    <row r="49" spans="1:25" x14ac:dyDescent="0.25">
      <c r="A49" s="291">
        <f>MAX($A$5:A48)+1</f>
        <v>44</v>
      </c>
      <c r="B49" s="278"/>
      <c r="C49" s="278"/>
      <c r="D49" s="278"/>
      <c r="E49" s="278"/>
      <c r="F49" s="278"/>
      <c r="G49" s="299"/>
      <c r="H49" s="292" t="str">
        <f ca="1">IFERROR(IF(VLOOKUP(F49,Kostentypen!$A$3:$E$21,3,0)=0,"",IF(OR(F49="Arbeidskosten",F49="Vergoeding"),VLOOKUP(G49,Tb_KostenTypen[],2,0),VLOOKUP(F49,Kostentypen!$A$3:$E$20,3,0))),"")</f>
        <v/>
      </c>
      <c r="I49" s="293"/>
      <c r="J49" s="294" t="str" cm="1">
        <f t="array" ref="J49">_xlfn.IFNA(IF(INDEX(Tb_KostenOpties[],MATCH($F49,Tb_KostenOpties[KostenOptie],0),IFERROR(MATCH(Methode_Keuze,Tb_KostenOpties[#Headers],0),2))=1,_xlfn.SWITCH($H49,"Uurtarief",IF(OR(AND(RIGHT($F49,3)="IKS",VLOOKUP($I49,Loonkosten,2,0)="Ja"),AND(RIGHT($F49,3)&lt;&gt;"IKS",VLOOKUP($I49,Loonkosten,2,0)="Nee")), VLOOKUP($I49,Loonkosten,MATCH("Opgegeven uurtarief",'4. Rekenhulp loonkosten aanvr.'!$4:$4,0)),0),"Vast tarief",IF(LEFT(F49,8)="Bijdrage",VLOOKUP($F49,Tb_KostenTypen[],MATCH(Lijsten!$P$1,Tb_KostenTypen[#Headers],0),0),VLOOKUP($G49,Lijsten!L:P,MATCH(Lijsten!$P$1,Kop_Tarief_Vast,0),0))),""),"")</f>
        <v/>
      </c>
      <c r="K49" s="294" t="str" cm="1">
        <f t="array" ref="K49">_xlfn.IFNA(IF(INDEX(Tb_KostenOpties[],MATCH($F49,Tb_KostenOpties[KostenOptie],0),IFERROR(MATCH(Methode_Keuze,Tb_KostenOpties[#Headers],0),2))=1,_xlfn.SWITCH($H49,"Uurtarief",IF(OR(AND(RIGHT($F49,3)="IKS",VLOOKUP($I49,Loonkosten,2,0)="Ja"),AND(RIGHT($F49,3)&lt;&gt;"IKS",VLOOKUP($I49,Loonkosten,2,0)="Nee")), VLOOKUP($I49,Loonkosten,MATCH("Beoordeeld uurtarief",'4. Rekenhulp loonkosten aanvr.'!$4:$4,0),0),0),"Vast tarief",IF(LEFT(F49,8)="Bijdrage",VLOOKUP($F49,Tb_KostenTypen[],MATCH(Lijsten!$P$1,Tb_KostenTypen[#Headers],0),0),VLOOKUP($G49,Lijsten!L:P,MATCH(Lijsten!$P$1,Kop_Tarief_Vast,0),0))),""),"")</f>
        <v/>
      </c>
      <c r="L49" s="324"/>
      <c r="M49" s="324"/>
      <c r="N49" s="295"/>
      <c r="O49" s="295"/>
      <c r="P49" s="337" t="str">
        <f t="shared" si="1"/>
        <v/>
      </c>
      <c r="Q49" s="296" t="str">
        <f t="shared" si="2"/>
        <v/>
      </c>
      <c r="R49" s="296" t="str" cm="1">
        <f t="array" aca="1" ref="R49" ca="1">_xlfn.IFNA(_xlfn.IFS(X49="Dit kostentype hoeft u niet op te geven. Hiervoor wordt een forfait berekend.","",AND(J49&lt;&gt;"",H49="Vast tarief",F49="Vergoeding"),SUM(J49)*FLOOR(SUM(L49),0.0001),AND(J49&lt;&gt;"",OR(H49="Uurtarief",H49="Vast tarief")),SUM(J49)*FLOOR(SUM(L49),0.01),AND(N49&lt;&gt;"",H49="-"),FLOOR(SUM(N49),0.01)),"")</f>
        <v/>
      </c>
      <c r="S49" s="296" t="str" cm="1">
        <f t="array" aca="1" ref="S49" ca="1">_xlfn.IFNA(_xlfn.IFS(X49="Dit kostentype hoeft u niet op te geven. Hiervoor wordt een forfait berekend.","",AND(K49&lt;&gt;"",M49&lt;&gt;"",H49="Vast tarief",F49="Vergoeding"),SUM(K49)*FLOOR(SUM(M49),0.0001),AND(K49&lt;&gt;"",M49&lt;&gt;"",OR(H49="Uurtarief",H49="Vast tarief")),SUM(K49)*FLOOR(SUM(M49),0.01),AND(O49&lt;&gt;"",H49="-"),FLOOR(SUM(O49),0.01)),"")</f>
        <v/>
      </c>
      <c r="T49" s="296" t="str">
        <f t="shared" ca="1" si="3"/>
        <v/>
      </c>
      <c r="U49" s="296" t="str" cm="1">
        <f t="array" aca="1" ref="U49" ca="1">IFERROR(_xlfn.IFS(OR(F49="",LEFT(Methode_Keuze,4)="Geen",Methode_Keuze=""),"",AND(R49&lt;&gt;"",F49&lt;&gt;"Arbeidskosten"),R49*VLOOKUP(F49,Tb_ProjectKosten[],MATCH(Tb_ProjectKosten[[#Headers],[Forfait_Percentage]],Tb_ProjectKosten[#Headers],0),0),AND(F49="Arbeidskosten",G49&lt;&gt;""),IFERROR(R49*VLOOKUP(G49,Tb_KostenTypen[],3,0)*VLOOKUP(F49,Tb_ProjectKosten[],MATCH(Tb_ProjectKosten[[#Headers],[Forfait_Percentage]],Tb_ProjectKosten[#Headers],0),0),""),R49 &lt;=0,0),"")</f>
        <v/>
      </c>
      <c r="V49" s="296" t="str" cm="1">
        <f t="array" aca="1" ref="V49" ca="1">IFERROR(_xlfn.IFS(OR(F49="",LEFT(Methode_Keuze,4)="Geen",Methode_Keuze=""),"",AND(S49&lt;&gt;"",F49&lt;&gt;"Arbeidskosten"),S49*VLOOKUP(F49,Tb_ProjectKosten[],MATCH(Tb_ProjectKosten[[#Headers],[Forfait_Percentage]],Tb_ProjectKosten[#Headers],0),0),AND(F49="Arbeidskosten",G49&lt;&gt;""),IFERROR(S49*VLOOKUP(G49,Tb_KostenTypen[],3,0)*VLOOKUP(F49,Tb_ProjectKosten[],MATCH(Tb_ProjectKosten[[#Headers],[Forfait_Percentage]],Tb_ProjectKosten[#Headers],0),0),""),S49 &lt;=0,0),"")</f>
        <v/>
      </c>
      <c r="W49" s="296" t="str">
        <f t="shared" ca="1" si="4"/>
        <v/>
      </c>
      <c r="X49" s="338" t="str">
        <f>IFERROR(VLOOKUP(F49,Tb_ProjectKosten[#All],11,0),"")</f>
        <v/>
      </c>
      <c r="Y49" s="297"/>
    </row>
    <row r="50" spans="1:25" x14ac:dyDescent="0.25">
      <c r="A50" s="291">
        <f>MAX($A$5:A49)+1</f>
        <v>45</v>
      </c>
      <c r="B50" s="278"/>
      <c r="C50" s="278"/>
      <c r="D50" s="278"/>
      <c r="E50" s="278"/>
      <c r="F50" s="278"/>
      <c r="G50" s="299"/>
      <c r="H50" s="292" t="str">
        <f ca="1">IFERROR(IF(VLOOKUP(F50,Kostentypen!$A$3:$E$21,3,0)=0,"",IF(OR(F50="Arbeidskosten",F50="Vergoeding"),VLOOKUP(G50,Tb_KostenTypen[],2,0),VLOOKUP(F50,Kostentypen!$A$3:$E$20,3,0))),"")</f>
        <v/>
      </c>
      <c r="I50" s="293"/>
      <c r="J50" s="294" t="str" cm="1">
        <f t="array" ref="J50">_xlfn.IFNA(IF(INDEX(Tb_KostenOpties[],MATCH($F50,Tb_KostenOpties[KostenOptie],0),IFERROR(MATCH(Methode_Keuze,Tb_KostenOpties[#Headers],0),2))=1,_xlfn.SWITCH($H50,"Uurtarief",IF(OR(AND(RIGHT($F50,3)="IKS",VLOOKUP($I50,Loonkosten,2,0)="Ja"),AND(RIGHT($F50,3)&lt;&gt;"IKS",VLOOKUP($I50,Loonkosten,2,0)="Nee")), VLOOKUP($I50,Loonkosten,MATCH("Opgegeven uurtarief",'4. Rekenhulp loonkosten aanvr.'!$4:$4,0)),0),"Vast tarief",IF(LEFT(F50,8)="Bijdrage",VLOOKUP($F50,Tb_KostenTypen[],MATCH(Lijsten!$P$1,Tb_KostenTypen[#Headers],0),0),VLOOKUP($G50,Lijsten!L:P,MATCH(Lijsten!$P$1,Kop_Tarief_Vast,0),0))),""),"")</f>
        <v/>
      </c>
      <c r="K50" s="294" t="str" cm="1">
        <f t="array" ref="K50">_xlfn.IFNA(IF(INDEX(Tb_KostenOpties[],MATCH($F50,Tb_KostenOpties[KostenOptie],0),IFERROR(MATCH(Methode_Keuze,Tb_KostenOpties[#Headers],0),2))=1,_xlfn.SWITCH($H50,"Uurtarief",IF(OR(AND(RIGHT($F50,3)="IKS",VLOOKUP($I50,Loonkosten,2,0)="Ja"),AND(RIGHT($F50,3)&lt;&gt;"IKS",VLOOKUP($I50,Loonkosten,2,0)="Nee")), VLOOKUP($I50,Loonkosten,MATCH("Beoordeeld uurtarief",'4. Rekenhulp loonkosten aanvr.'!$4:$4,0),0),0),"Vast tarief",IF(LEFT(F50,8)="Bijdrage",VLOOKUP($F50,Tb_KostenTypen[],MATCH(Lijsten!$P$1,Tb_KostenTypen[#Headers],0),0),VLOOKUP($G50,Lijsten!L:P,MATCH(Lijsten!$P$1,Kop_Tarief_Vast,0),0))),""),"")</f>
        <v/>
      </c>
      <c r="L50" s="324"/>
      <c r="M50" s="324"/>
      <c r="N50" s="295"/>
      <c r="O50" s="295"/>
      <c r="P50" s="337" t="str">
        <f t="shared" si="1"/>
        <v/>
      </c>
      <c r="Q50" s="296" t="str">
        <f t="shared" si="2"/>
        <v/>
      </c>
      <c r="R50" s="296" t="str" cm="1">
        <f t="array" aca="1" ref="R50" ca="1">_xlfn.IFNA(_xlfn.IFS(X50="Dit kostentype hoeft u niet op te geven. Hiervoor wordt een forfait berekend.","",AND(J50&lt;&gt;"",H50="Vast tarief",F50="Vergoeding"),SUM(J50)*FLOOR(SUM(L50),0.0001),AND(J50&lt;&gt;"",OR(H50="Uurtarief",H50="Vast tarief")),SUM(J50)*FLOOR(SUM(L50),0.01),AND(N50&lt;&gt;"",H50="-"),FLOOR(SUM(N50),0.01)),"")</f>
        <v/>
      </c>
      <c r="S50" s="296" t="str" cm="1">
        <f t="array" aca="1" ref="S50" ca="1">_xlfn.IFNA(_xlfn.IFS(X50="Dit kostentype hoeft u niet op te geven. Hiervoor wordt een forfait berekend.","",AND(K50&lt;&gt;"",M50&lt;&gt;"",H50="Vast tarief",F50="Vergoeding"),SUM(K50)*FLOOR(SUM(M50),0.0001),AND(K50&lt;&gt;"",M50&lt;&gt;"",OR(H50="Uurtarief",H50="Vast tarief")),SUM(K50)*FLOOR(SUM(M50),0.01),AND(O50&lt;&gt;"",H50="-"),FLOOR(SUM(O50),0.01)),"")</f>
        <v/>
      </c>
      <c r="T50" s="296" t="str">
        <f t="shared" ca="1" si="3"/>
        <v/>
      </c>
      <c r="U50" s="296" t="str" cm="1">
        <f t="array" aca="1" ref="U50" ca="1">IFERROR(_xlfn.IFS(OR(F50="",LEFT(Methode_Keuze,4)="Geen",Methode_Keuze=""),"",AND(R50&lt;&gt;"",F50&lt;&gt;"Arbeidskosten"),R50*VLOOKUP(F50,Tb_ProjectKosten[],MATCH(Tb_ProjectKosten[[#Headers],[Forfait_Percentage]],Tb_ProjectKosten[#Headers],0),0),AND(F50="Arbeidskosten",G50&lt;&gt;""),IFERROR(R50*VLOOKUP(G50,Tb_KostenTypen[],3,0)*VLOOKUP(F50,Tb_ProjectKosten[],MATCH(Tb_ProjectKosten[[#Headers],[Forfait_Percentage]],Tb_ProjectKosten[#Headers],0),0),""),R50 &lt;=0,0),"")</f>
        <v/>
      </c>
      <c r="V50" s="296" t="str" cm="1">
        <f t="array" aca="1" ref="V50" ca="1">IFERROR(_xlfn.IFS(OR(F50="",LEFT(Methode_Keuze,4)="Geen",Methode_Keuze=""),"",AND(S50&lt;&gt;"",F50&lt;&gt;"Arbeidskosten"),S50*VLOOKUP(F50,Tb_ProjectKosten[],MATCH(Tb_ProjectKosten[[#Headers],[Forfait_Percentage]],Tb_ProjectKosten[#Headers],0),0),AND(F50="Arbeidskosten",G50&lt;&gt;""),IFERROR(S50*VLOOKUP(G50,Tb_KostenTypen[],3,0)*VLOOKUP(F50,Tb_ProjectKosten[],MATCH(Tb_ProjectKosten[[#Headers],[Forfait_Percentage]],Tb_ProjectKosten[#Headers],0),0),""),S50 &lt;=0,0),"")</f>
        <v/>
      </c>
      <c r="W50" s="296" t="str">
        <f t="shared" ca="1" si="4"/>
        <v/>
      </c>
      <c r="X50" s="338" t="str">
        <f>IFERROR(VLOOKUP(F50,Tb_ProjectKosten[#All],11,0),"")</f>
        <v/>
      </c>
      <c r="Y50" s="297"/>
    </row>
    <row r="51" spans="1:25" x14ac:dyDescent="0.25">
      <c r="A51" s="291">
        <f>MAX($A$5:A50)+1</f>
        <v>46</v>
      </c>
      <c r="B51" s="278"/>
      <c r="C51" s="278"/>
      <c r="D51" s="278"/>
      <c r="E51" s="278"/>
      <c r="F51" s="278"/>
      <c r="G51" s="299"/>
      <c r="H51" s="292" t="str">
        <f ca="1">IFERROR(IF(VLOOKUP(F51,Kostentypen!$A$3:$E$21,3,0)=0,"",IF(OR(F51="Arbeidskosten",F51="Vergoeding"),VLOOKUP(G51,Tb_KostenTypen[],2,0),VLOOKUP(F51,Kostentypen!$A$3:$E$20,3,0))),"")</f>
        <v/>
      </c>
      <c r="I51" s="293"/>
      <c r="J51" s="294" t="str" cm="1">
        <f t="array" ref="J51">_xlfn.IFNA(IF(INDEX(Tb_KostenOpties[],MATCH($F51,Tb_KostenOpties[KostenOptie],0),IFERROR(MATCH(Methode_Keuze,Tb_KostenOpties[#Headers],0),2))=1,_xlfn.SWITCH($H51,"Uurtarief",IF(OR(AND(RIGHT($F51,3)="IKS",VLOOKUP($I51,Loonkosten,2,0)="Ja"),AND(RIGHT($F51,3)&lt;&gt;"IKS",VLOOKUP($I51,Loonkosten,2,0)="Nee")), VLOOKUP($I51,Loonkosten,MATCH("Opgegeven uurtarief",'4. Rekenhulp loonkosten aanvr.'!$4:$4,0)),0),"Vast tarief",IF(LEFT(F51,8)="Bijdrage",VLOOKUP($F51,Tb_KostenTypen[],MATCH(Lijsten!$P$1,Tb_KostenTypen[#Headers],0),0),VLOOKUP($G51,Lijsten!L:P,MATCH(Lijsten!$P$1,Kop_Tarief_Vast,0),0))),""),"")</f>
        <v/>
      </c>
      <c r="K51" s="294" t="str" cm="1">
        <f t="array" ref="K51">_xlfn.IFNA(IF(INDEX(Tb_KostenOpties[],MATCH($F51,Tb_KostenOpties[KostenOptie],0),IFERROR(MATCH(Methode_Keuze,Tb_KostenOpties[#Headers],0),2))=1,_xlfn.SWITCH($H51,"Uurtarief",IF(OR(AND(RIGHT($F51,3)="IKS",VLOOKUP($I51,Loonkosten,2,0)="Ja"),AND(RIGHT($F51,3)&lt;&gt;"IKS",VLOOKUP($I51,Loonkosten,2,0)="Nee")), VLOOKUP($I51,Loonkosten,MATCH("Beoordeeld uurtarief",'4. Rekenhulp loonkosten aanvr.'!$4:$4,0),0),0),"Vast tarief",IF(LEFT(F51,8)="Bijdrage",VLOOKUP($F51,Tb_KostenTypen[],MATCH(Lijsten!$P$1,Tb_KostenTypen[#Headers],0),0),VLOOKUP($G51,Lijsten!L:P,MATCH(Lijsten!$P$1,Kop_Tarief_Vast,0),0))),""),"")</f>
        <v/>
      </c>
      <c r="L51" s="324"/>
      <c r="M51" s="324"/>
      <c r="N51" s="295"/>
      <c r="O51" s="295"/>
      <c r="P51" s="337" t="str">
        <f t="shared" si="1"/>
        <v/>
      </c>
      <c r="Q51" s="296" t="str">
        <f t="shared" si="2"/>
        <v/>
      </c>
      <c r="R51" s="296" t="str" cm="1">
        <f t="array" aca="1" ref="R51" ca="1">_xlfn.IFNA(_xlfn.IFS(X51="Dit kostentype hoeft u niet op te geven. Hiervoor wordt een forfait berekend.","",AND(J51&lt;&gt;"",H51="Vast tarief",F51="Vergoeding"),SUM(J51)*FLOOR(SUM(L51),0.0001),AND(J51&lt;&gt;"",OR(H51="Uurtarief",H51="Vast tarief")),SUM(J51)*FLOOR(SUM(L51),0.01),AND(N51&lt;&gt;"",H51="-"),FLOOR(SUM(N51),0.01)),"")</f>
        <v/>
      </c>
      <c r="S51" s="296" t="str" cm="1">
        <f t="array" aca="1" ref="S51" ca="1">_xlfn.IFNA(_xlfn.IFS(X51="Dit kostentype hoeft u niet op te geven. Hiervoor wordt een forfait berekend.","",AND(K51&lt;&gt;"",M51&lt;&gt;"",H51="Vast tarief",F51="Vergoeding"),SUM(K51)*FLOOR(SUM(M51),0.0001),AND(K51&lt;&gt;"",M51&lt;&gt;"",OR(H51="Uurtarief",H51="Vast tarief")),SUM(K51)*FLOOR(SUM(M51),0.01),AND(O51&lt;&gt;"",H51="-"),FLOOR(SUM(O51),0.01)),"")</f>
        <v/>
      </c>
      <c r="T51" s="296" t="str">
        <f t="shared" ca="1" si="3"/>
        <v/>
      </c>
      <c r="U51" s="296" t="str" cm="1">
        <f t="array" aca="1" ref="U51" ca="1">IFERROR(_xlfn.IFS(OR(F51="",LEFT(Methode_Keuze,4)="Geen",Methode_Keuze=""),"",AND(R51&lt;&gt;"",F51&lt;&gt;"Arbeidskosten"),R51*VLOOKUP(F51,Tb_ProjectKosten[],MATCH(Tb_ProjectKosten[[#Headers],[Forfait_Percentage]],Tb_ProjectKosten[#Headers],0),0),AND(F51="Arbeidskosten",G51&lt;&gt;""),IFERROR(R51*VLOOKUP(G51,Tb_KostenTypen[],3,0)*VLOOKUP(F51,Tb_ProjectKosten[],MATCH(Tb_ProjectKosten[[#Headers],[Forfait_Percentage]],Tb_ProjectKosten[#Headers],0),0),""),R51 &lt;=0,0),"")</f>
        <v/>
      </c>
      <c r="V51" s="296" t="str" cm="1">
        <f t="array" aca="1" ref="V51" ca="1">IFERROR(_xlfn.IFS(OR(F51="",LEFT(Methode_Keuze,4)="Geen",Methode_Keuze=""),"",AND(S51&lt;&gt;"",F51&lt;&gt;"Arbeidskosten"),S51*VLOOKUP(F51,Tb_ProjectKosten[],MATCH(Tb_ProjectKosten[[#Headers],[Forfait_Percentage]],Tb_ProjectKosten[#Headers],0),0),AND(F51="Arbeidskosten",G51&lt;&gt;""),IFERROR(S51*VLOOKUP(G51,Tb_KostenTypen[],3,0)*VLOOKUP(F51,Tb_ProjectKosten[],MATCH(Tb_ProjectKosten[[#Headers],[Forfait_Percentage]],Tb_ProjectKosten[#Headers],0),0),""),S51 &lt;=0,0),"")</f>
        <v/>
      </c>
      <c r="W51" s="296" t="str">
        <f t="shared" ca="1" si="4"/>
        <v/>
      </c>
      <c r="X51" s="338" t="str">
        <f>IFERROR(VLOOKUP(F51,Tb_ProjectKosten[#All],11,0),"")</f>
        <v/>
      </c>
      <c r="Y51" s="297"/>
    </row>
    <row r="52" spans="1:25" x14ac:dyDescent="0.25">
      <c r="A52" s="291">
        <f>MAX($A$5:A51)+1</f>
        <v>47</v>
      </c>
      <c r="B52" s="278"/>
      <c r="C52" s="278"/>
      <c r="D52" s="278"/>
      <c r="E52" s="278"/>
      <c r="F52" s="278"/>
      <c r="G52" s="299"/>
      <c r="H52" s="292" t="str">
        <f ca="1">IFERROR(IF(VLOOKUP(F52,Kostentypen!$A$3:$E$21,3,0)=0,"",IF(OR(F52="Arbeidskosten",F52="Vergoeding"),VLOOKUP(G52,Tb_KostenTypen[],2,0),VLOOKUP(F52,Kostentypen!$A$3:$E$20,3,0))),"")</f>
        <v/>
      </c>
      <c r="I52" s="293"/>
      <c r="J52" s="294" t="str" cm="1">
        <f t="array" ref="J52">_xlfn.IFNA(IF(INDEX(Tb_KostenOpties[],MATCH($F52,Tb_KostenOpties[KostenOptie],0),IFERROR(MATCH(Methode_Keuze,Tb_KostenOpties[#Headers],0),2))=1,_xlfn.SWITCH($H52,"Uurtarief",IF(OR(AND(RIGHT($F52,3)="IKS",VLOOKUP($I52,Loonkosten,2,0)="Ja"),AND(RIGHT($F52,3)&lt;&gt;"IKS",VLOOKUP($I52,Loonkosten,2,0)="Nee")), VLOOKUP($I52,Loonkosten,MATCH("Opgegeven uurtarief",'4. Rekenhulp loonkosten aanvr.'!$4:$4,0)),0),"Vast tarief",IF(LEFT(F52,8)="Bijdrage",VLOOKUP($F52,Tb_KostenTypen[],MATCH(Lijsten!$P$1,Tb_KostenTypen[#Headers],0),0),VLOOKUP($G52,Lijsten!L:P,MATCH(Lijsten!$P$1,Kop_Tarief_Vast,0),0))),""),"")</f>
        <v/>
      </c>
      <c r="K52" s="294" t="str" cm="1">
        <f t="array" ref="K52">_xlfn.IFNA(IF(INDEX(Tb_KostenOpties[],MATCH($F52,Tb_KostenOpties[KostenOptie],0),IFERROR(MATCH(Methode_Keuze,Tb_KostenOpties[#Headers],0),2))=1,_xlfn.SWITCH($H52,"Uurtarief",IF(OR(AND(RIGHT($F52,3)="IKS",VLOOKUP($I52,Loonkosten,2,0)="Ja"),AND(RIGHT($F52,3)&lt;&gt;"IKS",VLOOKUP($I52,Loonkosten,2,0)="Nee")), VLOOKUP($I52,Loonkosten,MATCH("Beoordeeld uurtarief",'4. Rekenhulp loonkosten aanvr.'!$4:$4,0),0),0),"Vast tarief",IF(LEFT(F52,8)="Bijdrage",VLOOKUP($F52,Tb_KostenTypen[],MATCH(Lijsten!$P$1,Tb_KostenTypen[#Headers],0),0),VLOOKUP($G52,Lijsten!L:P,MATCH(Lijsten!$P$1,Kop_Tarief_Vast,0),0))),""),"")</f>
        <v/>
      </c>
      <c r="L52" s="324"/>
      <c r="M52" s="324"/>
      <c r="N52" s="295"/>
      <c r="O52" s="295"/>
      <c r="P52" s="337" t="str">
        <f t="shared" si="1"/>
        <v/>
      </c>
      <c r="Q52" s="296" t="str">
        <f t="shared" si="2"/>
        <v/>
      </c>
      <c r="R52" s="296" t="str" cm="1">
        <f t="array" aca="1" ref="R52" ca="1">_xlfn.IFNA(_xlfn.IFS(X52="Dit kostentype hoeft u niet op te geven. Hiervoor wordt een forfait berekend.","",AND(J52&lt;&gt;"",H52="Vast tarief",F52="Vergoeding"),SUM(J52)*FLOOR(SUM(L52),0.0001),AND(J52&lt;&gt;"",OR(H52="Uurtarief",H52="Vast tarief")),SUM(J52)*FLOOR(SUM(L52),0.01),AND(N52&lt;&gt;"",H52="-"),FLOOR(SUM(N52),0.01)),"")</f>
        <v/>
      </c>
      <c r="S52" s="296" t="str" cm="1">
        <f t="array" aca="1" ref="S52" ca="1">_xlfn.IFNA(_xlfn.IFS(X52="Dit kostentype hoeft u niet op te geven. Hiervoor wordt een forfait berekend.","",AND(K52&lt;&gt;"",M52&lt;&gt;"",H52="Vast tarief",F52="Vergoeding"),SUM(K52)*FLOOR(SUM(M52),0.0001),AND(K52&lt;&gt;"",M52&lt;&gt;"",OR(H52="Uurtarief",H52="Vast tarief")),SUM(K52)*FLOOR(SUM(M52),0.01),AND(O52&lt;&gt;"",H52="-"),FLOOR(SUM(O52),0.01)),"")</f>
        <v/>
      </c>
      <c r="T52" s="296" t="str">
        <f t="shared" ca="1" si="3"/>
        <v/>
      </c>
      <c r="U52" s="296" t="str" cm="1">
        <f t="array" aca="1" ref="U52" ca="1">IFERROR(_xlfn.IFS(OR(F52="",LEFT(Methode_Keuze,4)="Geen",Methode_Keuze=""),"",AND(R52&lt;&gt;"",F52&lt;&gt;"Arbeidskosten"),R52*VLOOKUP(F52,Tb_ProjectKosten[],MATCH(Tb_ProjectKosten[[#Headers],[Forfait_Percentage]],Tb_ProjectKosten[#Headers],0),0),AND(F52="Arbeidskosten",G52&lt;&gt;""),IFERROR(R52*VLOOKUP(G52,Tb_KostenTypen[],3,0)*VLOOKUP(F52,Tb_ProjectKosten[],MATCH(Tb_ProjectKosten[[#Headers],[Forfait_Percentage]],Tb_ProjectKosten[#Headers],0),0),""),R52 &lt;=0,0),"")</f>
        <v/>
      </c>
      <c r="V52" s="296" t="str" cm="1">
        <f t="array" aca="1" ref="V52" ca="1">IFERROR(_xlfn.IFS(OR(F52="",LEFT(Methode_Keuze,4)="Geen",Methode_Keuze=""),"",AND(S52&lt;&gt;"",F52&lt;&gt;"Arbeidskosten"),S52*VLOOKUP(F52,Tb_ProjectKosten[],MATCH(Tb_ProjectKosten[[#Headers],[Forfait_Percentage]],Tb_ProjectKosten[#Headers],0),0),AND(F52="Arbeidskosten",G52&lt;&gt;""),IFERROR(S52*VLOOKUP(G52,Tb_KostenTypen[],3,0)*VLOOKUP(F52,Tb_ProjectKosten[],MATCH(Tb_ProjectKosten[[#Headers],[Forfait_Percentage]],Tb_ProjectKosten[#Headers],0),0),""),S52 &lt;=0,0),"")</f>
        <v/>
      </c>
      <c r="W52" s="296" t="str">
        <f t="shared" ca="1" si="4"/>
        <v/>
      </c>
      <c r="X52" s="338" t="str">
        <f>IFERROR(VLOOKUP(F52,Tb_ProjectKosten[#All],11,0),"")</f>
        <v/>
      </c>
      <c r="Y52" s="297"/>
    </row>
    <row r="53" spans="1:25" x14ac:dyDescent="0.25">
      <c r="A53" s="291">
        <f>MAX($A$5:A52)+1</f>
        <v>48</v>
      </c>
      <c r="B53" s="278"/>
      <c r="C53" s="278"/>
      <c r="D53" s="278"/>
      <c r="E53" s="278"/>
      <c r="F53" s="278"/>
      <c r="G53" s="299"/>
      <c r="H53" s="292" t="str">
        <f ca="1">IFERROR(IF(VLOOKUP(F53,Kostentypen!$A$3:$E$21,3,0)=0,"",IF(OR(F53="Arbeidskosten",F53="Vergoeding"),VLOOKUP(G53,Tb_KostenTypen[],2,0),VLOOKUP(F53,Kostentypen!$A$3:$E$20,3,0))),"")</f>
        <v/>
      </c>
      <c r="I53" s="293"/>
      <c r="J53" s="294" t="str" cm="1">
        <f t="array" ref="J53">_xlfn.IFNA(IF(INDEX(Tb_KostenOpties[],MATCH($F53,Tb_KostenOpties[KostenOptie],0),IFERROR(MATCH(Methode_Keuze,Tb_KostenOpties[#Headers],0),2))=1,_xlfn.SWITCH($H53,"Uurtarief",IF(OR(AND(RIGHT($F53,3)="IKS",VLOOKUP($I53,Loonkosten,2,0)="Ja"),AND(RIGHT($F53,3)&lt;&gt;"IKS",VLOOKUP($I53,Loonkosten,2,0)="Nee")), VLOOKUP($I53,Loonkosten,MATCH("Opgegeven uurtarief",'4. Rekenhulp loonkosten aanvr.'!$4:$4,0)),0),"Vast tarief",IF(LEFT(F53,8)="Bijdrage",VLOOKUP($F53,Tb_KostenTypen[],MATCH(Lijsten!$P$1,Tb_KostenTypen[#Headers],0),0),VLOOKUP($G53,Lijsten!L:P,MATCH(Lijsten!$P$1,Kop_Tarief_Vast,0),0))),""),"")</f>
        <v/>
      </c>
      <c r="K53" s="294" t="str" cm="1">
        <f t="array" ref="K53">_xlfn.IFNA(IF(INDEX(Tb_KostenOpties[],MATCH($F53,Tb_KostenOpties[KostenOptie],0),IFERROR(MATCH(Methode_Keuze,Tb_KostenOpties[#Headers],0),2))=1,_xlfn.SWITCH($H53,"Uurtarief",IF(OR(AND(RIGHT($F53,3)="IKS",VLOOKUP($I53,Loonkosten,2,0)="Ja"),AND(RIGHT($F53,3)&lt;&gt;"IKS",VLOOKUP($I53,Loonkosten,2,0)="Nee")), VLOOKUP($I53,Loonkosten,MATCH("Beoordeeld uurtarief",'4. Rekenhulp loonkosten aanvr.'!$4:$4,0),0),0),"Vast tarief",IF(LEFT(F53,8)="Bijdrage",VLOOKUP($F53,Tb_KostenTypen[],MATCH(Lijsten!$P$1,Tb_KostenTypen[#Headers],0),0),VLOOKUP($G53,Lijsten!L:P,MATCH(Lijsten!$P$1,Kop_Tarief_Vast,0),0))),""),"")</f>
        <v/>
      </c>
      <c r="L53" s="324"/>
      <c r="M53" s="324"/>
      <c r="N53" s="295"/>
      <c r="O53" s="295"/>
      <c r="P53" s="337" t="str">
        <f t="shared" si="1"/>
        <v/>
      </c>
      <c r="Q53" s="296" t="str">
        <f t="shared" si="2"/>
        <v/>
      </c>
      <c r="R53" s="296" t="str" cm="1">
        <f t="array" aca="1" ref="R53" ca="1">_xlfn.IFNA(_xlfn.IFS(X53="Dit kostentype hoeft u niet op te geven. Hiervoor wordt een forfait berekend.","",AND(J53&lt;&gt;"",H53="Vast tarief",F53="Vergoeding"),SUM(J53)*FLOOR(SUM(L53),0.0001),AND(J53&lt;&gt;"",OR(H53="Uurtarief",H53="Vast tarief")),SUM(J53)*FLOOR(SUM(L53),0.01),AND(N53&lt;&gt;"",H53="-"),FLOOR(SUM(N53),0.01)),"")</f>
        <v/>
      </c>
      <c r="S53" s="296" t="str" cm="1">
        <f t="array" aca="1" ref="S53" ca="1">_xlfn.IFNA(_xlfn.IFS(X53="Dit kostentype hoeft u niet op te geven. Hiervoor wordt een forfait berekend.","",AND(K53&lt;&gt;"",M53&lt;&gt;"",H53="Vast tarief",F53="Vergoeding"),SUM(K53)*FLOOR(SUM(M53),0.0001),AND(K53&lt;&gt;"",M53&lt;&gt;"",OR(H53="Uurtarief",H53="Vast tarief")),SUM(K53)*FLOOR(SUM(M53),0.01),AND(O53&lt;&gt;"",H53="-"),FLOOR(SUM(O53),0.01)),"")</f>
        <v/>
      </c>
      <c r="T53" s="296" t="str">
        <f t="shared" ca="1" si="3"/>
        <v/>
      </c>
      <c r="U53" s="296" t="str" cm="1">
        <f t="array" aca="1" ref="U53" ca="1">IFERROR(_xlfn.IFS(OR(F53="",LEFT(Methode_Keuze,4)="Geen",Methode_Keuze=""),"",AND(R53&lt;&gt;"",F53&lt;&gt;"Arbeidskosten"),R53*VLOOKUP(F53,Tb_ProjectKosten[],MATCH(Tb_ProjectKosten[[#Headers],[Forfait_Percentage]],Tb_ProjectKosten[#Headers],0),0),AND(F53="Arbeidskosten",G53&lt;&gt;""),IFERROR(R53*VLOOKUP(G53,Tb_KostenTypen[],3,0)*VLOOKUP(F53,Tb_ProjectKosten[],MATCH(Tb_ProjectKosten[[#Headers],[Forfait_Percentage]],Tb_ProjectKosten[#Headers],0),0),""),R53 &lt;=0,0),"")</f>
        <v/>
      </c>
      <c r="V53" s="296" t="str" cm="1">
        <f t="array" aca="1" ref="V53" ca="1">IFERROR(_xlfn.IFS(OR(F53="",LEFT(Methode_Keuze,4)="Geen",Methode_Keuze=""),"",AND(S53&lt;&gt;"",F53&lt;&gt;"Arbeidskosten"),S53*VLOOKUP(F53,Tb_ProjectKosten[],MATCH(Tb_ProjectKosten[[#Headers],[Forfait_Percentage]],Tb_ProjectKosten[#Headers],0),0),AND(F53="Arbeidskosten",G53&lt;&gt;""),IFERROR(S53*VLOOKUP(G53,Tb_KostenTypen[],3,0)*VLOOKUP(F53,Tb_ProjectKosten[],MATCH(Tb_ProjectKosten[[#Headers],[Forfait_Percentage]],Tb_ProjectKosten[#Headers],0),0),""),S53 &lt;=0,0),"")</f>
        <v/>
      </c>
      <c r="W53" s="296" t="str">
        <f t="shared" ca="1" si="4"/>
        <v/>
      </c>
      <c r="X53" s="338" t="str">
        <f>IFERROR(VLOOKUP(F53,Tb_ProjectKosten[#All],11,0),"")</f>
        <v/>
      </c>
      <c r="Y53" s="297"/>
    </row>
    <row r="54" spans="1:25" x14ac:dyDescent="0.25">
      <c r="A54" s="291">
        <f>MAX($A$5:A53)+1</f>
        <v>49</v>
      </c>
      <c r="B54" s="278"/>
      <c r="C54" s="278"/>
      <c r="D54" s="278"/>
      <c r="E54" s="278"/>
      <c r="F54" s="278"/>
      <c r="G54" s="299"/>
      <c r="H54" s="292" t="str">
        <f ca="1">IFERROR(IF(VLOOKUP(F54,Kostentypen!$A$3:$E$21,3,0)=0,"",IF(OR(F54="Arbeidskosten",F54="Vergoeding"),VLOOKUP(G54,Tb_KostenTypen[],2,0),VLOOKUP(F54,Kostentypen!$A$3:$E$20,3,0))),"")</f>
        <v/>
      </c>
      <c r="I54" s="293"/>
      <c r="J54" s="294" t="str" cm="1">
        <f t="array" ref="J54">_xlfn.IFNA(IF(INDEX(Tb_KostenOpties[],MATCH($F54,Tb_KostenOpties[KostenOptie],0),IFERROR(MATCH(Methode_Keuze,Tb_KostenOpties[#Headers],0),2))=1,_xlfn.SWITCH($H54,"Uurtarief",IF(OR(AND(RIGHT($F54,3)="IKS",VLOOKUP($I54,Loonkosten,2,0)="Ja"),AND(RIGHT($F54,3)&lt;&gt;"IKS",VLOOKUP($I54,Loonkosten,2,0)="Nee")), VLOOKUP($I54,Loonkosten,MATCH("Opgegeven uurtarief",'4. Rekenhulp loonkosten aanvr.'!$4:$4,0)),0),"Vast tarief",IF(LEFT(F54,8)="Bijdrage",VLOOKUP($F54,Tb_KostenTypen[],MATCH(Lijsten!$P$1,Tb_KostenTypen[#Headers],0),0),VLOOKUP($G54,Lijsten!L:P,MATCH(Lijsten!$P$1,Kop_Tarief_Vast,0),0))),""),"")</f>
        <v/>
      </c>
      <c r="K54" s="294" t="str" cm="1">
        <f t="array" ref="K54">_xlfn.IFNA(IF(INDEX(Tb_KostenOpties[],MATCH($F54,Tb_KostenOpties[KostenOptie],0),IFERROR(MATCH(Methode_Keuze,Tb_KostenOpties[#Headers],0),2))=1,_xlfn.SWITCH($H54,"Uurtarief",IF(OR(AND(RIGHT($F54,3)="IKS",VLOOKUP($I54,Loonkosten,2,0)="Ja"),AND(RIGHT($F54,3)&lt;&gt;"IKS",VLOOKUP($I54,Loonkosten,2,0)="Nee")), VLOOKUP($I54,Loonkosten,MATCH("Beoordeeld uurtarief",'4. Rekenhulp loonkosten aanvr.'!$4:$4,0),0),0),"Vast tarief",IF(LEFT(F54,8)="Bijdrage",VLOOKUP($F54,Tb_KostenTypen[],MATCH(Lijsten!$P$1,Tb_KostenTypen[#Headers],0),0),VLOOKUP($G54,Lijsten!L:P,MATCH(Lijsten!$P$1,Kop_Tarief_Vast,0),0))),""),"")</f>
        <v/>
      </c>
      <c r="L54" s="324"/>
      <c r="M54" s="324"/>
      <c r="N54" s="295"/>
      <c r="O54" s="295"/>
      <c r="P54" s="337" t="str">
        <f t="shared" si="1"/>
        <v/>
      </c>
      <c r="Q54" s="296" t="str">
        <f t="shared" si="2"/>
        <v/>
      </c>
      <c r="R54" s="296" t="str" cm="1">
        <f t="array" aca="1" ref="R54" ca="1">_xlfn.IFNA(_xlfn.IFS(X54="Dit kostentype hoeft u niet op te geven. Hiervoor wordt een forfait berekend.","",AND(J54&lt;&gt;"",H54="Vast tarief",F54="Vergoeding"),SUM(J54)*FLOOR(SUM(L54),0.0001),AND(J54&lt;&gt;"",OR(H54="Uurtarief",H54="Vast tarief")),SUM(J54)*FLOOR(SUM(L54),0.01),AND(N54&lt;&gt;"",H54="-"),FLOOR(SUM(N54),0.01)),"")</f>
        <v/>
      </c>
      <c r="S54" s="296" t="str" cm="1">
        <f t="array" aca="1" ref="S54" ca="1">_xlfn.IFNA(_xlfn.IFS(X54="Dit kostentype hoeft u niet op te geven. Hiervoor wordt een forfait berekend.","",AND(K54&lt;&gt;"",M54&lt;&gt;"",H54="Vast tarief",F54="Vergoeding"),SUM(K54)*FLOOR(SUM(M54),0.0001),AND(K54&lt;&gt;"",M54&lt;&gt;"",OR(H54="Uurtarief",H54="Vast tarief")),SUM(K54)*FLOOR(SUM(M54),0.01),AND(O54&lt;&gt;"",H54="-"),FLOOR(SUM(O54),0.01)),"")</f>
        <v/>
      </c>
      <c r="T54" s="296" t="str">
        <f t="shared" ca="1" si="3"/>
        <v/>
      </c>
      <c r="U54" s="296" t="str" cm="1">
        <f t="array" aca="1" ref="U54" ca="1">IFERROR(_xlfn.IFS(OR(F54="",LEFT(Methode_Keuze,4)="Geen",Methode_Keuze=""),"",AND(R54&lt;&gt;"",F54&lt;&gt;"Arbeidskosten"),R54*VLOOKUP(F54,Tb_ProjectKosten[],MATCH(Tb_ProjectKosten[[#Headers],[Forfait_Percentage]],Tb_ProjectKosten[#Headers],0),0),AND(F54="Arbeidskosten",G54&lt;&gt;""),IFERROR(R54*VLOOKUP(G54,Tb_KostenTypen[],3,0)*VLOOKUP(F54,Tb_ProjectKosten[],MATCH(Tb_ProjectKosten[[#Headers],[Forfait_Percentage]],Tb_ProjectKosten[#Headers],0),0),""),R54 &lt;=0,0),"")</f>
        <v/>
      </c>
      <c r="V54" s="296" t="str" cm="1">
        <f t="array" aca="1" ref="V54" ca="1">IFERROR(_xlfn.IFS(OR(F54="",LEFT(Methode_Keuze,4)="Geen",Methode_Keuze=""),"",AND(S54&lt;&gt;"",F54&lt;&gt;"Arbeidskosten"),S54*VLOOKUP(F54,Tb_ProjectKosten[],MATCH(Tb_ProjectKosten[[#Headers],[Forfait_Percentage]],Tb_ProjectKosten[#Headers],0),0),AND(F54="Arbeidskosten",G54&lt;&gt;""),IFERROR(S54*VLOOKUP(G54,Tb_KostenTypen[],3,0)*VLOOKUP(F54,Tb_ProjectKosten[],MATCH(Tb_ProjectKosten[[#Headers],[Forfait_Percentage]],Tb_ProjectKosten[#Headers],0),0),""),S54 &lt;=0,0),"")</f>
        <v/>
      </c>
      <c r="W54" s="296" t="str">
        <f t="shared" ca="1" si="4"/>
        <v/>
      </c>
      <c r="X54" s="338" t="str">
        <f>IFERROR(VLOOKUP(F54,Tb_ProjectKosten[#All],11,0),"")</f>
        <v/>
      </c>
      <c r="Y54" s="297"/>
    </row>
    <row r="55" spans="1:25" x14ac:dyDescent="0.25">
      <c r="A55" s="291">
        <f>MAX($A$5:A54)+1</f>
        <v>50</v>
      </c>
      <c r="B55" s="278"/>
      <c r="C55" s="278"/>
      <c r="D55" s="278"/>
      <c r="E55" s="278"/>
      <c r="F55" s="278"/>
      <c r="G55" s="299"/>
      <c r="H55" s="292" t="str">
        <f ca="1">IFERROR(IF(VLOOKUP(F55,Kostentypen!$A$3:$E$21,3,0)=0,"",IF(OR(F55="Arbeidskosten",F55="Vergoeding"),VLOOKUP(G55,Tb_KostenTypen[],2,0),VLOOKUP(F55,Kostentypen!$A$3:$E$20,3,0))),"")</f>
        <v/>
      </c>
      <c r="I55" s="293"/>
      <c r="J55" s="294" t="str" cm="1">
        <f t="array" ref="J55">_xlfn.IFNA(IF(INDEX(Tb_KostenOpties[],MATCH($F55,Tb_KostenOpties[KostenOptie],0),IFERROR(MATCH(Methode_Keuze,Tb_KostenOpties[#Headers],0),2))=1,_xlfn.SWITCH($H55,"Uurtarief",IF(OR(AND(RIGHT($F55,3)="IKS",VLOOKUP($I55,Loonkosten,2,0)="Ja"),AND(RIGHT($F55,3)&lt;&gt;"IKS",VLOOKUP($I55,Loonkosten,2,0)="Nee")), VLOOKUP($I55,Loonkosten,MATCH("Opgegeven uurtarief",'4. Rekenhulp loonkosten aanvr.'!$4:$4,0)),0),"Vast tarief",IF(LEFT(F55,8)="Bijdrage",VLOOKUP($F55,Tb_KostenTypen[],MATCH(Lijsten!$P$1,Tb_KostenTypen[#Headers],0),0),VLOOKUP($G55,Lijsten!L:P,MATCH(Lijsten!$P$1,Kop_Tarief_Vast,0),0))),""),"")</f>
        <v/>
      </c>
      <c r="K55" s="294" t="str" cm="1">
        <f t="array" ref="K55">_xlfn.IFNA(IF(INDEX(Tb_KostenOpties[],MATCH($F55,Tb_KostenOpties[KostenOptie],0),IFERROR(MATCH(Methode_Keuze,Tb_KostenOpties[#Headers],0),2))=1,_xlfn.SWITCH($H55,"Uurtarief",IF(OR(AND(RIGHT($F55,3)="IKS",VLOOKUP($I55,Loonkosten,2,0)="Ja"),AND(RIGHT($F55,3)&lt;&gt;"IKS",VLOOKUP($I55,Loonkosten,2,0)="Nee")), VLOOKUP($I55,Loonkosten,MATCH("Beoordeeld uurtarief",'4. Rekenhulp loonkosten aanvr.'!$4:$4,0),0),0),"Vast tarief",IF(LEFT(F55,8)="Bijdrage",VLOOKUP($F55,Tb_KostenTypen[],MATCH(Lijsten!$P$1,Tb_KostenTypen[#Headers],0),0),VLOOKUP($G55,Lijsten!L:P,MATCH(Lijsten!$P$1,Kop_Tarief_Vast,0),0))),""),"")</f>
        <v/>
      </c>
      <c r="L55" s="324"/>
      <c r="M55" s="324"/>
      <c r="N55" s="295"/>
      <c r="O55" s="295"/>
      <c r="P55" s="337" t="str">
        <f t="shared" si="1"/>
        <v/>
      </c>
      <c r="Q55" s="296" t="str">
        <f t="shared" si="2"/>
        <v/>
      </c>
      <c r="R55" s="296" t="str" cm="1">
        <f t="array" aca="1" ref="R55" ca="1">_xlfn.IFNA(_xlfn.IFS(X55="Dit kostentype hoeft u niet op te geven. Hiervoor wordt een forfait berekend.","",AND(J55&lt;&gt;"",H55="Vast tarief",F55="Vergoeding"),SUM(J55)*FLOOR(SUM(L55),0.0001),AND(J55&lt;&gt;"",OR(H55="Uurtarief",H55="Vast tarief")),SUM(J55)*FLOOR(SUM(L55),0.01),AND(N55&lt;&gt;"",H55="-"),FLOOR(SUM(N55),0.01)),"")</f>
        <v/>
      </c>
      <c r="S55" s="296" t="str" cm="1">
        <f t="array" aca="1" ref="S55" ca="1">_xlfn.IFNA(_xlfn.IFS(X55="Dit kostentype hoeft u niet op te geven. Hiervoor wordt een forfait berekend.","",AND(K55&lt;&gt;"",M55&lt;&gt;"",H55="Vast tarief",F55="Vergoeding"),SUM(K55)*FLOOR(SUM(M55),0.0001),AND(K55&lt;&gt;"",M55&lt;&gt;"",OR(H55="Uurtarief",H55="Vast tarief")),SUM(K55)*FLOOR(SUM(M55),0.01),AND(O55&lt;&gt;"",H55="-"),FLOOR(SUM(O55),0.01)),"")</f>
        <v/>
      </c>
      <c r="T55" s="296" t="str">
        <f t="shared" ca="1" si="3"/>
        <v/>
      </c>
      <c r="U55" s="296" t="str" cm="1">
        <f t="array" aca="1" ref="U55" ca="1">IFERROR(_xlfn.IFS(OR(F55="",LEFT(Methode_Keuze,4)="Geen",Methode_Keuze=""),"",AND(R55&lt;&gt;"",F55&lt;&gt;"Arbeidskosten"),R55*VLOOKUP(F55,Tb_ProjectKosten[],MATCH(Tb_ProjectKosten[[#Headers],[Forfait_Percentage]],Tb_ProjectKosten[#Headers],0),0),AND(F55="Arbeidskosten",G55&lt;&gt;""),IFERROR(R55*VLOOKUP(G55,Tb_KostenTypen[],3,0)*VLOOKUP(F55,Tb_ProjectKosten[],MATCH(Tb_ProjectKosten[[#Headers],[Forfait_Percentage]],Tb_ProjectKosten[#Headers],0),0),""),R55 &lt;=0,0),"")</f>
        <v/>
      </c>
      <c r="V55" s="296" t="str" cm="1">
        <f t="array" aca="1" ref="V55" ca="1">IFERROR(_xlfn.IFS(OR(F55="",LEFT(Methode_Keuze,4)="Geen",Methode_Keuze=""),"",AND(S55&lt;&gt;"",F55&lt;&gt;"Arbeidskosten"),S55*VLOOKUP(F55,Tb_ProjectKosten[],MATCH(Tb_ProjectKosten[[#Headers],[Forfait_Percentage]],Tb_ProjectKosten[#Headers],0),0),AND(F55="Arbeidskosten",G55&lt;&gt;""),IFERROR(S55*VLOOKUP(G55,Tb_KostenTypen[],3,0)*VLOOKUP(F55,Tb_ProjectKosten[],MATCH(Tb_ProjectKosten[[#Headers],[Forfait_Percentage]],Tb_ProjectKosten[#Headers],0),0),""),S55 &lt;=0,0),"")</f>
        <v/>
      </c>
      <c r="W55" s="296" t="str">
        <f t="shared" ca="1" si="4"/>
        <v/>
      </c>
      <c r="X55" s="338" t="str">
        <f>IFERROR(VLOOKUP(F55,Tb_ProjectKosten[#All],11,0),"")</f>
        <v/>
      </c>
      <c r="Y55" s="297"/>
    </row>
    <row r="56" spans="1:25" x14ac:dyDescent="0.25">
      <c r="A56" s="291">
        <f>MAX($A$5:A55)+1</f>
        <v>51</v>
      </c>
      <c r="B56" s="278"/>
      <c r="C56" s="278"/>
      <c r="D56" s="278"/>
      <c r="E56" s="278"/>
      <c r="F56" s="278"/>
      <c r="G56" s="299"/>
      <c r="H56" s="292" t="str">
        <f ca="1">IFERROR(IF(VLOOKUP(F56,Kostentypen!$A$3:$E$21,3,0)=0,"",IF(OR(F56="Arbeidskosten",F56="Vergoeding"),VLOOKUP(G56,Tb_KostenTypen[],2,0),VLOOKUP(F56,Kostentypen!$A$3:$E$20,3,0))),"")</f>
        <v/>
      </c>
      <c r="I56" s="293"/>
      <c r="J56" s="294" t="str" cm="1">
        <f t="array" ref="J56">_xlfn.IFNA(IF(INDEX(Tb_KostenOpties[],MATCH($F56,Tb_KostenOpties[KostenOptie],0),IFERROR(MATCH(Methode_Keuze,Tb_KostenOpties[#Headers],0),2))=1,_xlfn.SWITCH($H56,"Uurtarief",IF(OR(AND(RIGHT($F56,3)="IKS",VLOOKUP($I56,Loonkosten,2,0)="Ja"),AND(RIGHT($F56,3)&lt;&gt;"IKS",VLOOKUP($I56,Loonkosten,2,0)="Nee")), VLOOKUP($I56,Loonkosten,MATCH("Opgegeven uurtarief",'4. Rekenhulp loonkosten aanvr.'!$4:$4,0)),0),"Vast tarief",IF(LEFT(F56,8)="Bijdrage",VLOOKUP($F56,Tb_KostenTypen[],MATCH(Lijsten!$P$1,Tb_KostenTypen[#Headers],0),0),VLOOKUP($G56,Lijsten!L:P,MATCH(Lijsten!$P$1,Kop_Tarief_Vast,0),0))),""),"")</f>
        <v/>
      </c>
      <c r="K56" s="294" t="str" cm="1">
        <f t="array" ref="K56">_xlfn.IFNA(IF(INDEX(Tb_KostenOpties[],MATCH($F56,Tb_KostenOpties[KostenOptie],0),IFERROR(MATCH(Methode_Keuze,Tb_KostenOpties[#Headers],0),2))=1,_xlfn.SWITCH($H56,"Uurtarief",IF(OR(AND(RIGHT($F56,3)="IKS",VLOOKUP($I56,Loonkosten,2,0)="Ja"),AND(RIGHT($F56,3)&lt;&gt;"IKS",VLOOKUP($I56,Loonkosten,2,0)="Nee")), VLOOKUP($I56,Loonkosten,MATCH("Beoordeeld uurtarief",'4. Rekenhulp loonkosten aanvr.'!$4:$4,0),0),0),"Vast tarief",IF(LEFT(F56,8)="Bijdrage",VLOOKUP($F56,Tb_KostenTypen[],MATCH(Lijsten!$P$1,Tb_KostenTypen[#Headers],0),0),VLOOKUP($G56,Lijsten!L:P,MATCH(Lijsten!$P$1,Kop_Tarief_Vast,0),0))),""),"")</f>
        <v/>
      </c>
      <c r="L56" s="324"/>
      <c r="M56" s="324"/>
      <c r="N56" s="295"/>
      <c r="O56" s="295"/>
      <c r="P56" s="337" t="str">
        <f t="shared" si="1"/>
        <v/>
      </c>
      <c r="Q56" s="296" t="str">
        <f t="shared" si="2"/>
        <v/>
      </c>
      <c r="R56" s="296" t="str" cm="1">
        <f t="array" aca="1" ref="R56" ca="1">_xlfn.IFNA(_xlfn.IFS(X56="Dit kostentype hoeft u niet op te geven. Hiervoor wordt een forfait berekend.","",AND(J56&lt;&gt;"",H56="Vast tarief",F56="Vergoeding"),SUM(J56)*FLOOR(SUM(L56),0.0001),AND(J56&lt;&gt;"",OR(H56="Uurtarief",H56="Vast tarief")),SUM(J56)*FLOOR(SUM(L56),0.01),AND(N56&lt;&gt;"",H56="-"),FLOOR(SUM(N56),0.01)),"")</f>
        <v/>
      </c>
      <c r="S56" s="296" t="str" cm="1">
        <f t="array" aca="1" ref="S56" ca="1">_xlfn.IFNA(_xlfn.IFS(X56="Dit kostentype hoeft u niet op te geven. Hiervoor wordt een forfait berekend.","",AND(K56&lt;&gt;"",M56&lt;&gt;"",H56="Vast tarief",F56="Vergoeding"),SUM(K56)*FLOOR(SUM(M56),0.0001),AND(K56&lt;&gt;"",M56&lt;&gt;"",OR(H56="Uurtarief",H56="Vast tarief")),SUM(K56)*FLOOR(SUM(M56),0.01),AND(O56&lt;&gt;"",H56="-"),FLOOR(SUM(O56),0.01)),"")</f>
        <v/>
      </c>
      <c r="T56" s="296" t="str">
        <f t="shared" ca="1" si="3"/>
        <v/>
      </c>
      <c r="U56" s="296" t="str" cm="1">
        <f t="array" aca="1" ref="U56" ca="1">IFERROR(_xlfn.IFS(OR(F56="",LEFT(Methode_Keuze,4)="Geen",Methode_Keuze=""),"",AND(R56&lt;&gt;"",F56&lt;&gt;"Arbeidskosten"),R56*VLOOKUP(F56,Tb_ProjectKosten[],MATCH(Tb_ProjectKosten[[#Headers],[Forfait_Percentage]],Tb_ProjectKosten[#Headers],0),0),AND(F56="Arbeidskosten",G56&lt;&gt;""),IFERROR(R56*VLOOKUP(G56,Tb_KostenTypen[],3,0)*VLOOKUP(F56,Tb_ProjectKosten[],MATCH(Tb_ProjectKosten[[#Headers],[Forfait_Percentage]],Tb_ProjectKosten[#Headers],0),0),""),R56 &lt;=0,0),"")</f>
        <v/>
      </c>
      <c r="V56" s="296" t="str" cm="1">
        <f t="array" aca="1" ref="V56" ca="1">IFERROR(_xlfn.IFS(OR(F56="",LEFT(Methode_Keuze,4)="Geen",Methode_Keuze=""),"",AND(S56&lt;&gt;"",F56&lt;&gt;"Arbeidskosten"),S56*VLOOKUP(F56,Tb_ProjectKosten[],MATCH(Tb_ProjectKosten[[#Headers],[Forfait_Percentage]],Tb_ProjectKosten[#Headers],0),0),AND(F56="Arbeidskosten",G56&lt;&gt;""),IFERROR(S56*VLOOKUP(G56,Tb_KostenTypen[],3,0)*VLOOKUP(F56,Tb_ProjectKosten[],MATCH(Tb_ProjectKosten[[#Headers],[Forfait_Percentage]],Tb_ProjectKosten[#Headers],0),0),""),S56 &lt;=0,0),"")</f>
        <v/>
      </c>
      <c r="W56" s="296" t="str">
        <f t="shared" ca="1" si="4"/>
        <v/>
      </c>
      <c r="X56" s="338" t="str">
        <f>IFERROR(VLOOKUP(F56,Tb_ProjectKosten[#All],11,0),"")</f>
        <v/>
      </c>
      <c r="Y56" s="297"/>
    </row>
    <row r="57" spans="1:25" x14ac:dyDescent="0.25">
      <c r="A57" s="291">
        <f>MAX($A$5:A56)+1</f>
        <v>52</v>
      </c>
      <c r="B57" s="278"/>
      <c r="C57" s="278"/>
      <c r="D57" s="278"/>
      <c r="E57" s="278"/>
      <c r="F57" s="278"/>
      <c r="G57" s="299"/>
      <c r="H57" s="292" t="str">
        <f ca="1">IFERROR(IF(VLOOKUP(F57,Kostentypen!$A$3:$E$21,3,0)=0,"",IF(OR(F57="Arbeidskosten",F57="Vergoeding"),VLOOKUP(G57,Tb_KostenTypen[],2,0),VLOOKUP(F57,Kostentypen!$A$3:$E$20,3,0))),"")</f>
        <v/>
      </c>
      <c r="I57" s="293"/>
      <c r="J57" s="294" t="str" cm="1">
        <f t="array" ref="J57">_xlfn.IFNA(IF(INDEX(Tb_KostenOpties[],MATCH($F57,Tb_KostenOpties[KostenOptie],0),IFERROR(MATCH(Methode_Keuze,Tb_KostenOpties[#Headers],0),2))=1,_xlfn.SWITCH($H57,"Uurtarief",IF(OR(AND(RIGHT($F57,3)="IKS",VLOOKUP($I57,Loonkosten,2,0)="Ja"),AND(RIGHT($F57,3)&lt;&gt;"IKS",VLOOKUP($I57,Loonkosten,2,0)="Nee")), VLOOKUP($I57,Loonkosten,MATCH("Opgegeven uurtarief",'4. Rekenhulp loonkosten aanvr.'!$4:$4,0)),0),"Vast tarief",IF(LEFT(F57,8)="Bijdrage",VLOOKUP($F57,Tb_KostenTypen[],MATCH(Lijsten!$P$1,Tb_KostenTypen[#Headers],0),0),VLOOKUP($G57,Lijsten!L:P,MATCH(Lijsten!$P$1,Kop_Tarief_Vast,0),0))),""),"")</f>
        <v/>
      </c>
      <c r="K57" s="294" t="str" cm="1">
        <f t="array" ref="K57">_xlfn.IFNA(IF(INDEX(Tb_KostenOpties[],MATCH($F57,Tb_KostenOpties[KostenOptie],0),IFERROR(MATCH(Methode_Keuze,Tb_KostenOpties[#Headers],0),2))=1,_xlfn.SWITCH($H57,"Uurtarief",IF(OR(AND(RIGHT($F57,3)="IKS",VLOOKUP($I57,Loonkosten,2,0)="Ja"),AND(RIGHT($F57,3)&lt;&gt;"IKS",VLOOKUP($I57,Loonkosten,2,0)="Nee")), VLOOKUP($I57,Loonkosten,MATCH("Beoordeeld uurtarief",'4. Rekenhulp loonkosten aanvr.'!$4:$4,0),0),0),"Vast tarief",IF(LEFT(F57,8)="Bijdrage",VLOOKUP($F57,Tb_KostenTypen[],MATCH(Lijsten!$P$1,Tb_KostenTypen[#Headers],0),0),VLOOKUP($G57,Lijsten!L:P,MATCH(Lijsten!$P$1,Kop_Tarief_Vast,0),0))),""),"")</f>
        <v/>
      </c>
      <c r="L57" s="324"/>
      <c r="M57" s="324"/>
      <c r="N57" s="295"/>
      <c r="O57" s="295"/>
      <c r="P57" s="337" t="str">
        <f t="shared" si="1"/>
        <v/>
      </c>
      <c r="Q57" s="296" t="str">
        <f t="shared" si="2"/>
        <v/>
      </c>
      <c r="R57" s="296" t="str" cm="1">
        <f t="array" aca="1" ref="R57" ca="1">_xlfn.IFNA(_xlfn.IFS(X57="Dit kostentype hoeft u niet op te geven. Hiervoor wordt een forfait berekend.","",AND(J57&lt;&gt;"",H57="Vast tarief",F57="Vergoeding"),SUM(J57)*FLOOR(SUM(L57),0.0001),AND(J57&lt;&gt;"",OR(H57="Uurtarief",H57="Vast tarief")),SUM(J57)*FLOOR(SUM(L57),0.01),AND(N57&lt;&gt;"",H57="-"),FLOOR(SUM(N57),0.01)),"")</f>
        <v/>
      </c>
      <c r="S57" s="296" t="str" cm="1">
        <f t="array" aca="1" ref="S57" ca="1">_xlfn.IFNA(_xlfn.IFS(X57="Dit kostentype hoeft u niet op te geven. Hiervoor wordt een forfait berekend.","",AND(K57&lt;&gt;"",M57&lt;&gt;"",H57="Vast tarief",F57="Vergoeding"),SUM(K57)*FLOOR(SUM(M57),0.0001),AND(K57&lt;&gt;"",M57&lt;&gt;"",OR(H57="Uurtarief",H57="Vast tarief")),SUM(K57)*FLOOR(SUM(M57),0.01),AND(O57&lt;&gt;"",H57="-"),FLOOR(SUM(O57),0.01)),"")</f>
        <v/>
      </c>
      <c r="T57" s="296" t="str">
        <f t="shared" ca="1" si="3"/>
        <v/>
      </c>
      <c r="U57" s="296" t="str" cm="1">
        <f t="array" aca="1" ref="U57" ca="1">IFERROR(_xlfn.IFS(OR(F57="",LEFT(Methode_Keuze,4)="Geen",Methode_Keuze=""),"",AND(R57&lt;&gt;"",F57&lt;&gt;"Arbeidskosten"),R57*VLOOKUP(F57,Tb_ProjectKosten[],MATCH(Tb_ProjectKosten[[#Headers],[Forfait_Percentage]],Tb_ProjectKosten[#Headers],0),0),AND(F57="Arbeidskosten",G57&lt;&gt;""),IFERROR(R57*VLOOKUP(G57,Tb_KostenTypen[],3,0)*VLOOKUP(F57,Tb_ProjectKosten[],MATCH(Tb_ProjectKosten[[#Headers],[Forfait_Percentage]],Tb_ProjectKosten[#Headers],0),0),""),R57 &lt;=0,0),"")</f>
        <v/>
      </c>
      <c r="V57" s="296" t="str" cm="1">
        <f t="array" aca="1" ref="V57" ca="1">IFERROR(_xlfn.IFS(OR(F57="",LEFT(Methode_Keuze,4)="Geen",Methode_Keuze=""),"",AND(S57&lt;&gt;"",F57&lt;&gt;"Arbeidskosten"),S57*VLOOKUP(F57,Tb_ProjectKosten[],MATCH(Tb_ProjectKosten[[#Headers],[Forfait_Percentage]],Tb_ProjectKosten[#Headers],0),0),AND(F57="Arbeidskosten",G57&lt;&gt;""),IFERROR(S57*VLOOKUP(G57,Tb_KostenTypen[],3,0)*VLOOKUP(F57,Tb_ProjectKosten[],MATCH(Tb_ProjectKosten[[#Headers],[Forfait_Percentage]],Tb_ProjectKosten[#Headers],0),0),""),S57 &lt;=0,0),"")</f>
        <v/>
      </c>
      <c r="W57" s="296" t="str">
        <f t="shared" ca="1" si="4"/>
        <v/>
      </c>
      <c r="X57" s="338" t="str">
        <f>IFERROR(VLOOKUP(F57,Tb_ProjectKosten[#All],11,0),"")</f>
        <v/>
      </c>
      <c r="Y57" s="297"/>
    </row>
    <row r="58" spans="1:25" x14ac:dyDescent="0.25">
      <c r="A58" s="291">
        <f>MAX($A$5:A57)+1</f>
        <v>53</v>
      </c>
      <c r="B58" s="278"/>
      <c r="C58" s="278"/>
      <c r="D58" s="278"/>
      <c r="E58" s="278"/>
      <c r="F58" s="278"/>
      <c r="G58" s="299"/>
      <c r="H58" s="292" t="str">
        <f ca="1">IFERROR(IF(VLOOKUP(F58,Kostentypen!$A$3:$E$21,3,0)=0,"",IF(OR(F58="Arbeidskosten",F58="Vergoeding"),VLOOKUP(G58,Tb_KostenTypen[],2,0),VLOOKUP(F58,Kostentypen!$A$3:$E$20,3,0))),"")</f>
        <v/>
      </c>
      <c r="I58" s="293"/>
      <c r="J58" s="294" t="str" cm="1">
        <f t="array" ref="J58">_xlfn.IFNA(IF(INDEX(Tb_KostenOpties[],MATCH($F58,Tb_KostenOpties[KostenOptie],0),IFERROR(MATCH(Methode_Keuze,Tb_KostenOpties[#Headers],0),2))=1,_xlfn.SWITCH($H58,"Uurtarief",IF(OR(AND(RIGHT($F58,3)="IKS",VLOOKUP($I58,Loonkosten,2,0)="Ja"),AND(RIGHT($F58,3)&lt;&gt;"IKS",VLOOKUP($I58,Loonkosten,2,0)="Nee")), VLOOKUP($I58,Loonkosten,MATCH("Opgegeven uurtarief",'4. Rekenhulp loonkosten aanvr.'!$4:$4,0)),0),"Vast tarief",IF(LEFT(F58,8)="Bijdrage",VLOOKUP($F58,Tb_KostenTypen[],MATCH(Lijsten!$P$1,Tb_KostenTypen[#Headers],0),0),VLOOKUP($G58,Lijsten!L:P,MATCH(Lijsten!$P$1,Kop_Tarief_Vast,0),0))),""),"")</f>
        <v/>
      </c>
      <c r="K58" s="294" t="str" cm="1">
        <f t="array" ref="K58">_xlfn.IFNA(IF(INDEX(Tb_KostenOpties[],MATCH($F58,Tb_KostenOpties[KostenOptie],0),IFERROR(MATCH(Methode_Keuze,Tb_KostenOpties[#Headers],0),2))=1,_xlfn.SWITCH($H58,"Uurtarief",IF(OR(AND(RIGHT($F58,3)="IKS",VLOOKUP($I58,Loonkosten,2,0)="Ja"),AND(RIGHT($F58,3)&lt;&gt;"IKS",VLOOKUP($I58,Loonkosten,2,0)="Nee")), VLOOKUP($I58,Loonkosten,MATCH("Beoordeeld uurtarief",'4. Rekenhulp loonkosten aanvr.'!$4:$4,0),0),0),"Vast tarief",IF(LEFT(F58,8)="Bijdrage",VLOOKUP($F58,Tb_KostenTypen[],MATCH(Lijsten!$P$1,Tb_KostenTypen[#Headers],0),0),VLOOKUP($G58,Lijsten!L:P,MATCH(Lijsten!$P$1,Kop_Tarief_Vast,0),0))),""),"")</f>
        <v/>
      </c>
      <c r="L58" s="324"/>
      <c r="M58" s="324"/>
      <c r="N58" s="295"/>
      <c r="O58" s="295"/>
      <c r="P58" s="337" t="str">
        <f t="shared" si="1"/>
        <v/>
      </c>
      <c r="Q58" s="296" t="str">
        <f t="shared" si="2"/>
        <v/>
      </c>
      <c r="R58" s="296" t="str" cm="1">
        <f t="array" aca="1" ref="R58" ca="1">_xlfn.IFNA(_xlfn.IFS(X58="Dit kostentype hoeft u niet op te geven. Hiervoor wordt een forfait berekend.","",AND(J58&lt;&gt;"",H58="Vast tarief",F58="Vergoeding"),SUM(J58)*FLOOR(SUM(L58),0.0001),AND(J58&lt;&gt;"",OR(H58="Uurtarief",H58="Vast tarief")),SUM(J58)*FLOOR(SUM(L58),0.01),AND(N58&lt;&gt;"",H58="-"),FLOOR(SUM(N58),0.01)),"")</f>
        <v/>
      </c>
      <c r="S58" s="296" t="str" cm="1">
        <f t="array" aca="1" ref="S58" ca="1">_xlfn.IFNA(_xlfn.IFS(X58="Dit kostentype hoeft u niet op te geven. Hiervoor wordt een forfait berekend.","",AND(K58&lt;&gt;"",M58&lt;&gt;"",H58="Vast tarief",F58="Vergoeding"),SUM(K58)*FLOOR(SUM(M58),0.0001),AND(K58&lt;&gt;"",M58&lt;&gt;"",OR(H58="Uurtarief",H58="Vast tarief")),SUM(K58)*FLOOR(SUM(M58),0.01),AND(O58&lt;&gt;"",H58="-"),FLOOR(SUM(O58),0.01)),"")</f>
        <v/>
      </c>
      <c r="T58" s="296" t="str">
        <f t="shared" ca="1" si="3"/>
        <v/>
      </c>
      <c r="U58" s="296" t="str" cm="1">
        <f t="array" aca="1" ref="U58" ca="1">IFERROR(_xlfn.IFS(OR(F58="",LEFT(Methode_Keuze,4)="Geen",Methode_Keuze=""),"",AND(R58&lt;&gt;"",F58&lt;&gt;"Arbeidskosten"),R58*VLOOKUP(F58,Tb_ProjectKosten[],MATCH(Tb_ProjectKosten[[#Headers],[Forfait_Percentage]],Tb_ProjectKosten[#Headers],0),0),AND(F58="Arbeidskosten",G58&lt;&gt;""),IFERROR(R58*VLOOKUP(G58,Tb_KostenTypen[],3,0)*VLOOKUP(F58,Tb_ProjectKosten[],MATCH(Tb_ProjectKosten[[#Headers],[Forfait_Percentage]],Tb_ProjectKosten[#Headers],0),0),""),R58 &lt;=0,0),"")</f>
        <v/>
      </c>
      <c r="V58" s="296" t="str" cm="1">
        <f t="array" aca="1" ref="V58" ca="1">IFERROR(_xlfn.IFS(OR(F58="",LEFT(Methode_Keuze,4)="Geen",Methode_Keuze=""),"",AND(S58&lt;&gt;"",F58&lt;&gt;"Arbeidskosten"),S58*VLOOKUP(F58,Tb_ProjectKosten[],MATCH(Tb_ProjectKosten[[#Headers],[Forfait_Percentage]],Tb_ProjectKosten[#Headers],0),0),AND(F58="Arbeidskosten",G58&lt;&gt;""),IFERROR(S58*VLOOKUP(G58,Tb_KostenTypen[],3,0)*VLOOKUP(F58,Tb_ProjectKosten[],MATCH(Tb_ProjectKosten[[#Headers],[Forfait_Percentage]],Tb_ProjectKosten[#Headers],0),0),""),S58 &lt;=0,0),"")</f>
        <v/>
      </c>
      <c r="W58" s="296" t="str">
        <f t="shared" ca="1" si="4"/>
        <v/>
      </c>
      <c r="X58" s="338" t="str">
        <f>IFERROR(VLOOKUP(F58,Tb_ProjectKosten[#All],11,0),"")</f>
        <v/>
      </c>
      <c r="Y58" s="297"/>
    </row>
    <row r="59" spans="1:25" x14ac:dyDescent="0.25">
      <c r="A59" s="291">
        <f>MAX($A$5:A58)+1</f>
        <v>54</v>
      </c>
      <c r="B59" s="278"/>
      <c r="C59" s="278"/>
      <c r="D59" s="278"/>
      <c r="E59" s="278"/>
      <c r="F59" s="278"/>
      <c r="G59" s="299"/>
      <c r="H59" s="292" t="str">
        <f ca="1">IFERROR(IF(VLOOKUP(F59,Kostentypen!$A$3:$E$21,3,0)=0,"",IF(OR(F59="Arbeidskosten",F59="Vergoeding"),VLOOKUP(G59,Tb_KostenTypen[],2,0),VLOOKUP(F59,Kostentypen!$A$3:$E$20,3,0))),"")</f>
        <v/>
      </c>
      <c r="I59" s="293"/>
      <c r="J59" s="294" t="str" cm="1">
        <f t="array" ref="J59">_xlfn.IFNA(IF(INDEX(Tb_KostenOpties[],MATCH($F59,Tb_KostenOpties[KostenOptie],0),IFERROR(MATCH(Methode_Keuze,Tb_KostenOpties[#Headers],0),2))=1,_xlfn.SWITCH($H59,"Uurtarief",IF(OR(AND(RIGHT($F59,3)="IKS",VLOOKUP($I59,Loonkosten,2,0)="Ja"),AND(RIGHT($F59,3)&lt;&gt;"IKS",VLOOKUP($I59,Loonkosten,2,0)="Nee")), VLOOKUP($I59,Loonkosten,MATCH("Opgegeven uurtarief",'4. Rekenhulp loonkosten aanvr.'!$4:$4,0)),0),"Vast tarief",IF(LEFT(F59,8)="Bijdrage",VLOOKUP($F59,Tb_KostenTypen[],MATCH(Lijsten!$P$1,Tb_KostenTypen[#Headers],0),0),VLOOKUP($G59,Lijsten!L:P,MATCH(Lijsten!$P$1,Kop_Tarief_Vast,0),0))),""),"")</f>
        <v/>
      </c>
      <c r="K59" s="294" t="str" cm="1">
        <f t="array" ref="K59">_xlfn.IFNA(IF(INDEX(Tb_KostenOpties[],MATCH($F59,Tb_KostenOpties[KostenOptie],0),IFERROR(MATCH(Methode_Keuze,Tb_KostenOpties[#Headers],0),2))=1,_xlfn.SWITCH($H59,"Uurtarief",IF(OR(AND(RIGHT($F59,3)="IKS",VLOOKUP($I59,Loonkosten,2,0)="Ja"),AND(RIGHT($F59,3)&lt;&gt;"IKS",VLOOKUP($I59,Loonkosten,2,0)="Nee")), VLOOKUP($I59,Loonkosten,MATCH("Beoordeeld uurtarief",'4. Rekenhulp loonkosten aanvr.'!$4:$4,0),0),0),"Vast tarief",IF(LEFT(F59,8)="Bijdrage",VLOOKUP($F59,Tb_KostenTypen[],MATCH(Lijsten!$P$1,Tb_KostenTypen[#Headers],0),0),VLOOKUP($G59,Lijsten!L:P,MATCH(Lijsten!$P$1,Kop_Tarief_Vast,0),0))),""),"")</f>
        <v/>
      </c>
      <c r="L59" s="324"/>
      <c r="M59" s="324"/>
      <c r="N59" s="295"/>
      <c r="O59" s="295"/>
      <c r="P59" s="337" t="str">
        <f t="shared" si="1"/>
        <v/>
      </c>
      <c r="Q59" s="296" t="str">
        <f t="shared" si="2"/>
        <v/>
      </c>
      <c r="R59" s="296" t="str" cm="1">
        <f t="array" aca="1" ref="R59" ca="1">_xlfn.IFNA(_xlfn.IFS(X59="Dit kostentype hoeft u niet op te geven. Hiervoor wordt een forfait berekend.","",AND(J59&lt;&gt;"",H59="Vast tarief",F59="Vergoeding"),SUM(J59)*FLOOR(SUM(L59),0.0001),AND(J59&lt;&gt;"",OR(H59="Uurtarief",H59="Vast tarief")),SUM(J59)*FLOOR(SUM(L59),0.01),AND(N59&lt;&gt;"",H59="-"),FLOOR(SUM(N59),0.01)),"")</f>
        <v/>
      </c>
      <c r="S59" s="296" t="str" cm="1">
        <f t="array" aca="1" ref="S59" ca="1">_xlfn.IFNA(_xlfn.IFS(X59="Dit kostentype hoeft u niet op te geven. Hiervoor wordt een forfait berekend.","",AND(K59&lt;&gt;"",M59&lt;&gt;"",H59="Vast tarief",F59="Vergoeding"),SUM(K59)*FLOOR(SUM(M59),0.0001),AND(K59&lt;&gt;"",M59&lt;&gt;"",OR(H59="Uurtarief",H59="Vast tarief")),SUM(K59)*FLOOR(SUM(M59),0.01),AND(O59&lt;&gt;"",H59="-"),FLOOR(SUM(O59),0.01)),"")</f>
        <v/>
      </c>
      <c r="T59" s="296" t="str">
        <f t="shared" ca="1" si="3"/>
        <v/>
      </c>
      <c r="U59" s="296" t="str" cm="1">
        <f t="array" aca="1" ref="U59" ca="1">IFERROR(_xlfn.IFS(OR(F59="",LEFT(Methode_Keuze,4)="Geen",Methode_Keuze=""),"",AND(R59&lt;&gt;"",F59&lt;&gt;"Arbeidskosten"),R59*VLOOKUP(F59,Tb_ProjectKosten[],MATCH(Tb_ProjectKosten[[#Headers],[Forfait_Percentage]],Tb_ProjectKosten[#Headers],0),0),AND(F59="Arbeidskosten",G59&lt;&gt;""),IFERROR(R59*VLOOKUP(G59,Tb_KostenTypen[],3,0)*VLOOKUP(F59,Tb_ProjectKosten[],MATCH(Tb_ProjectKosten[[#Headers],[Forfait_Percentage]],Tb_ProjectKosten[#Headers],0),0),""),R59 &lt;=0,0),"")</f>
        <v/>
      </c>
      <c r="V59" s="296" t="str" cm="1">
        <f t="array" aca="1" ref="V59" ca="1">IFERROR(_xlfn.IFS(OR(F59="",LEFT(Methode_Keuze,4)="Geen",Methode_Keuze=""),"",AND(S59&lt;&gt;"",F59&lt;&gt;"Arbeidskosten"),S59*VLOOKUP(F59,Tb_ProjectKosten[],MATCH(Tb_ProjectKosten[[#Headers],[Forfait_Percentage]],Tb_ProjectKosten[#Headers],0),0),AND(F59="Arbeidskosten",G59&lt;&gt;""),IFERROR(S59*VLOOKUP(G59,Tb_KostenTypen[],3,0)*VLOOKUP(F59,Tb_ProjectKosten[],MATCH(Tb_ProjectKosten[[#Headers],[Forfait_Percentage]],Tb_ProjectKosten[#Headers],0),0),""),S59 &lt;=0,0),"")</f>
        <v/>
      </c>
      <c r="W59" s="296" t="str">
        <f t="shared" ca="1" si="4"/>
        <v/>
      </c>
      <c r="X59" s="338" t="str">
        <f>IFERROR(VLOOKUP(F59,Tb_ProjectKosten[#All],11,0),"")</f>
        <v/>
      </c>
      <c r="Y59" s="297"/>
    </row>
    <row r="60" spans="1:25" x14ac:dyDescent="0.25">
      <c r="A60" s="291">
        <f>MAX($A$5:A59)+1</f>
        <v>55</v>
      </c>
      <c r="B60" s="278"/>
      <c r="C60" s="278"/>
      <c r="D60" s="278"/>
      <c r="E60" s="278"/>
      <c r="F60" s="278"/>
      <c r="G60" s="299"/>
      <c r="H60" s="292" t="str">
        <f ca="1">IFERROR(IF(VLOOKUP(F60,Kostentypen!$A$3:$E$21,3,0)=0,"",IF(OR(F60="Arbeidskosten",F60="Vergoeding"),VLOOKUP(G60,Tb_KostenTypen[],2,0),VLOOKUP(F60,Kostentypen!$A$3:$E$20,3,0))),"")</f>
        <v/>
      </c>
      <c r="I60" s="293"/>
      <c r="J60" s="294" t="str" cm="1">
        <f t="array" ref="J60">_xlfn.IFNA(IF(INDEX(Tb_KostenOpties[],MATCH($F60,Tb_KostenOpties[KostenOptie],0),IFERROR(MATCH(Methode_Keuze,Tb_KostenOpties[#Headers],0),2))=1,_xlfn.SWITCH($H60,"Uurtarief",IF(OR(AND(RIGHT($F60,3)="IKS",VLOOKUP($I60,Loonkosten,2,0)="Ja"),AND(RIGHT($F60,3)&lt;&gt;"IKS",VLOOKUP($I60,Loonkosten,2,0)="Nee")), VLOOKUP($I60,Loonkosten,MATCH("Opgegeven uurtarief",'4. Rekenhulp loonkosten aanvr.'!$4:$4,0)),0),"Vast tarief",IF(LEFT(F60,8)="Bijdrage",VLOOKUP($F60,Tb_KostenTypen[],MATCH(Lijsten!$P$1,Tb_KostenTypen[#Headers],0),0),VLOOKUP($G60,Lijsten!L:P,MATCH(Lijsten!$P$1,Kop_Tarief_Vast,0),0))),""),"")</f>
        <v/>
      </c>
      <c r="K60" s="294" t="str" cm="1">
        <f t="array" ref="K60">_xlfn.IFNA(IF(INDEX(Tb_KostenOpties[],MATCH($F60,Tb_KostenOpties[KostenOptie],0),IFERROR(MATCH(Methode_Keuze,Tb_KostenOpties[#Headers],0),2))=1,_xlfn.SWITCH($H60,"Uurtarief",IF(OR(AND(RIGHT($F60,3)="IKS",VLOOKUP($I60,Loonkosten,2,0)="Ja"),AND(RIGHT($F60,3)&lt;&gt;"IKS",VLOOKUP($I60,Loonkosten,2,0)="Nee")), VLOOKUP($I60,Loonkosten,MATCH("Beoordeeld uurtarief",'4. Rekenhulp loonkosten aanvr.'!$4:$4,0),0),0),"Vast tarief",IF(LEFT(F60,8)="Bijdrage",VLOOKUP($F60,Tb_KostenTypen[],MATCH(Lijsten!$P$1,Tb_KostenTypen[#Headers],0),0),VLOOKUP($G60,Lijsten!L:P,MATCH(Lijsten!$P$1,Kop_Tarief_Vast,0),0))),""),"")</f>
        <v/>
      </c>
      <c r="L60" s="324"/>
      <c r="M60" s="324"/>
      <c r="N60" s="295"/>
      <c r="O60" s="295"/>
      <c r="P60" s="337" t="str">
        <f t="shared" si="1"/>
        <v/>
      </c>
      <c r="Q60" s="296" t="str">
        <f t="shared" si="2"/>
        <v/>
      </c>
      <c r="R60" s="296" t="str" cm="1">
        <f t="array" aca="1" ref="R60" ca="1">_xlfn.IFNA(_xlfn.IFS(X60="Dit kostentype hoeft u niet op te geven. Hiervoor wordt een forfait berekend.","",AND(J60&lt;&gt;"",H60="Vast tarief",F60="Vergoeding"),SUM(J60)*FLOOR(SUM(L60),0.0001),AND(J60&lt;&gt;"",OR(H60="Uurtarief",H60="Vast tarief")),SUM(J60)*FLOOR(SUM(L60),0.01),AND(N60&lt;&gt;"",H60="-"),FLOOR(SUM(N60),0.01)),"")</f>
        <v/>
      </c>
      <c r="S60" s="296" t="str" cm="1">
        <f t="array" aca="1" ref="S60" ca="1">_xlfn.IFNA(_xlfn.IFS(X60="Dit kostentype hoeft u niet op te geven. Hiervoor wordt een forfait berekend.","",AND(K60&lt;&gt;"",M60&lt;&gt;"",H60="Vast tarief",F60="Vergoeding"),SUM(K60)*FLOOR(SUM(M60),0.0001),AND(K60&lt;&gt;"",M60&lt;&gt;"",OR(H60="Uurtarief",H60="Vast tarief")),SUM(K60)*FLOOR(SUM(M60),0.01),AND(O60&lt;&gt;"",H60="-"),FLOOR(SUM(O60),0.01)),"")</f>
        <v/>
      </c>
      <c r="T60" s="296" t="str">
        <f t="shared" ca="1" si="3"/>
        <v/>
      </c>
      <c r="U60" s="296" t="str" cm="1">
        <f t="array" aca="1" ref="U60" ca="1">IFERROR(_xlfn.IFS(OR(F60="",LEFT(Methode_Keuze,4)="Geen",Methode_Keuze=""),"",AND(R60&lt;&gt;"",F60&lt;&gt;"Arbeidskosten"),R60*VLOOKUP(F60,Tb_ProjectKosten[],MATCH(Tb_ProjectKosten[[#Headers],[Forfait_Percentage]],Tb_ProjectKosten[#Headers],0),0),AND(F60="Arbeidskosten",G60&lt;&gt;""),IFERROR(R60*VLOOKUP(G60,Tb_KostenTypen[],3,0)*VLOOKUP(F60,Tb_ProjectKosten[],MATCH(Tb_ProjectKosten[[#Headers],[Forfait_Percentage]],Tb_ProjectKosten[#Headers],0),0),""),R60 &lt;=0,0),"")</f>
        <v/>
      </c>
      <c r="V60" s="296" t="str" cm="1">
        <f t="array" aca="1" ref="V60" ca="1">IFERROR(_xlfn.IFS(OR(F60="",LEFT(Methode_Keuze,4)="Geen",Methode_Keuze=""),"",AND(S60&lt;&gt;"",F60&lt;&gt;"Arbeidskosten"),S60*VLOOKUP(F60,Tb_ProjectKosten[],MATCH(Tb_ProjectKosten[[#Headers],[Forfait_Percentage]],Tb_ProjectKosten[#Headers],0),0),AND(F60="Arbeidskosten",G60&lt;&gt;""),IFERROR(S60*VLOOKUP(G60,Tb_KostenTypen[],3,0)*VLOOKUP(F60,Tb_ProjectKosten[],MATCH(Tb_ProjectKosten[[#Headers],[Forfait_Percentage]],Tb_ProjectKosten[#Headers],0),0),""),S60 &lt;=0,0),"")</f>
        <v/>
      </c>
      <c r="W60" s="296" t="str">
        <f t="shared" ca="1" si="4"/>
        <v/>
      </c>
      <c r="X60" s="338" t="str">
        <f>IFERROR(VLOOKUP(F60,Tb_ProjectKosten[#All],11,0),"")</f>
        <v/>
      </c>
      <c r="Y60" s="297"/>
    </row>
    <row r="61" spans="1:25" x14ac:dyDescent="0.25">
      <c r="A61" s="291">
        <f>MAX($A$5:A60)+1</f>
        <v>56</v>
      </c>
      <c r="B61" s="278"/>
      <c r="C61" s="278"/>
      <c r="D61" s="278"/>
      <c r="E61" s="278"/>
      <c r="F61" s="278"/>
      <c r="G61" s="299"/>
      <c r="H61" s="292" t="str">
        <f ca="1">IFERROR(IF(VLOOKUP(F61,Kostentypen!$A$3:$E$21,3,0)=0,"",IF(OR(F61="Arbeidskosten",F61="Vergoeding"),VLOOKUP(G61,Tb_KostenTypen[],2,0),VLOOKUP(F61,Kostentypen!$A$3:$E$20,3,0))),"")</f>
        <v/>
      </c>
      <c r="I61" s="293"/>
      <c r="J61" s="294" t="str" cm="1">
        <f t="array" ref="J61">_xlfn.IFNA(IF(INDEX(Tb_KostenOpties[],MATCH($F61,Tb_KostenOpties[KostenOptie],0),IFERROR(MATCH(Methode_Keuze,Tb_KostenOpties[#Headers],0),2))=1,_xlfn.SWITCH($H61,"Uurtarief",IF(OR(AND(RIGHT($F61,3)="IKS",VLOOKUP($I61,Loonkosten,2,0)="Ja"),AND(RIGHT($F61,3)&lt;&gt;"IKS",VLOOKUP($I61,Loonkosten,2,0)="Nee")), VLOOKUP($I61,Loonkosten,MATCH("Opgegeven uurtarief",'4. Rekenhulp loonkosten aanvr.'!$4:$4,0)),0),"Vast tarief",IF(LEFT(F61,8)="Bijdrage",VLOOKUP($F61,Tb_KostenTypen[],MATCH(Lijsten!$P$1,Tb_KostenTypen[#Headers],0),0),VLOOKUP($G61,Lijsten!L:P,MATCH(Lijsten!$P$1,Kop_Tarief_Vast,0),0))),""),"")</f>
        <v/>
      </c>
      <c r="K61" s="294" t="str" cm="1">
        <f t="array" ref="K61">_xlfn.IFNA(IF(INDEX(Tb_KostenOpties[],MATCH($F61,Tb_KostenOpties[KostenOptie],0),IFERROR(MATCH(Methode_Keuze,Tb_KostenOpties[#Headers],0),2))=1,_xlfn.SWITCH($H61,"Uurtarief",IF(OR(AND(RIGHT($F61,3)="IKS",VLOOKUP($I61,Loonkosten,2,0)="Ja"),AND(RIGHT($F61,3)&lt;&gt;"IKS",VLOOKUP($I61,Loonkosten,2,0)="Nee")), VLOOKUP($I61,Loonkosten,MATCH("Beoordeeld uurtarief",'4. Rekenhulp loonkosten aanvr.'!$4:$4,0),0),0),"Vast tarief",IF(LEFT(F61,8)="Bijdrage",VLOOKUP($F61,Tb_KostenTypen[],MATCH(Lijsten!$P$1,Tb_KostenTypen[#Headers],0),0),VLOOKUP($G61,Lijsten!L:P,MATCH(Lijsten!$P$1,Kop_Tarief_Vast,0),0))),""),"")</f>
        <v/>
      </c>
      <c r="L61" s="324"/>
      <c r="M61" s="324"/>
      <c r="N61" s="295"/>
      <c r="O61" s="295"/>
      <c r="P61" s="337" t="str">
        <f t="shared" si="1"/>
        <v/>
      </c>
      <c r="Q61" s="296" t="str">
        <f t="shared" si="2"/>
        <v/>
      </c>
      <c r="R61" s="296" t="str" cm="1">
        <f t="array" aca="1" ref="R61" ca="1">_xlfn.IFNA(_xlfn.IFS(X61="Dit kostentype hoeft u niet op te geven. Hiervoor wordt een forfait berekend.","",AND(J61&lt;&gt;"",H61="Vast tarief",F61="Vergoeding"),SUM(J61)*FLOOR(SUM(L61),0.0001),AND(J61&lt;&gt;"",OR(H61="Uurtarief",H61="Vast tarief")),SUM(J61)*FLOOR(SUM(L61),0.01),AND(N61&lt;&gt;"",H61="-"),FLOOR(SUM(N61),0.01)),"")</f>
        <v/>
      </c>
      <c r="S61" s="296" t="str" cm="1">
        <f t="array" aca="1" ref="S61" ca="1">_xlfn.IFNA(_xlfn.IFS(X61="Dit kostentype hoeft u niet op te geven. Hiervoor wordt een forfait berekend.","",AND(K61&lt;&gt;"",M61&lt;&gt;"",H61="Vast tarief",F61="Vergoeding"),SUM(K61)*FLOOR(SUM(M61),0.0001),AND(K61&lt;&gt;"",M61&lt;&gt;"",OR(H61="Uurtarief",H61="Vast tarief")),SUM(K61)*FLOOR(SUM(M61),0.01),AND(O61&lt;&gt;"",H61="-"),FLOOR(SUM(O61),0.01)),"")</f>
        <v/>
      </c>
      <c r="T61" s="296" t="str">
        <f t="shared" ca="1" si="3"/>
        <v/>
      </c>
      <c r="U61" s="296" t="str" cm="1">
        <f t="array" aca="1" ref="U61" ca="1">IFERROR(_xlfn.IFS(OR(F61="",LEFT(Methode_Keuze,4)="Geen",Methode_Keuze=""),"",AND(R61&lt;&gt;"",F61&lt;&gt;"Arbeidskosten"),R61*VLOOKUP(F61,Tb_ProjectKosten[],MATCH(Tb_ProjectKosten[[#Headers],[Forfait_Percentage]],Tb_ProjectKosten[#Headers],0),0),AND(F61="Arbeidskosten",G61&lt;&gt;""),IFERROR(R61*VLOOKUP(G61,Tb_KostenTypen[],3,0)*VLOOKUP(F61,Tb_ProjectKosten[],MATCH(Tb_ProjectKosten[[#Headers],[Forfait_Percentage]],Tb_ProjectKosten[#Headers],0),0),""),R61 &lt;=0,0),"")</f>
        <v/>
      </c>
      <c r="V61" s="296" t="str" cm="1">
        <f t="array" aca="1" ref="V61" ca="1">IFERROR(_xlfn.IFS(OR(F61="",LEFT(Methode_Keuze,4)="Geen",Methode_Keuze=""),"",AND(S61&lt;&gt;"",F61&lt;&gt;"Arbeidskosten"),S61*VLOOKUP(F61,Tb_ProjectKosten[],MATCH(Tb_ProjectKosten[[#Headers],[Forfait_Percentage]],Tb_ProjectKosten[#Headers],0),0),AND(F61="Arbeidskosten",G61&lt;&gt;""),IFERROR(S61*VLOOKUP(G61,Tb_KostenTypen[],3,0)*VLOOKUP(F61,Tb_ProjectKosten[],MATCH(Tb_ProjectKosten[[#Headers],[Forfait_Percentage]],Tb_ProjectKosten[#Headers],0),0),""),S61 &lt;=0,0),"")</f>
        <v/>
      </c>
      <c r="W61" s="296" t="str">
        <f t="shared" ca="1" si="4"/>
        <v/>
      </c>
      <c r="X61" s="338" t="str">
        <f>IFERROR(VLOOKUP(F61,Tb_ProjectKosten[#All],11,0),"")</f>
        <v/>
      </c>
      <c r="Y61" s="297"/>
    </row>
    <row r="62" spans="1:25" x14ac:dyDescent="0.25">
      <c r="A62" s="291">
        <f>MAX($A$5:A61)+1</f>
        <v>57</v>
      </c>
      <c r="B62" s="278"/>
      <c r="C62" s="278"/>
      <c r="D62" s="278"/>
      <c r="E62" s="278"/>
      <c r="F62" s="278"/>
      <c r="G62" s="299"/>
      <c r="H62" s="292" t="str">
        <f ca="1">IFERROR(IF(VLOOKUP(F62,Kostentypen!$A$3:$E$21,3,0)=0,"",IF(OR(F62="Arbeidskosten",F62="Vergoeding"),VLOOKUP(G62,Tb_KostenTypen[],2,0),VLOOKUP(F62,Kostentypen!$A$3:$E$20,3,0))),"")</f>
        <v/>
      </c>
      <c r="I62" s="293"/>
      <c r="J62" s="294" t="str" cm="1">
        <f t="array" ref="J62">_xlfn.IFNA(IF(INDEX(Tb_KostenOpties[],MATCH($F62,Tb_KostenOpties[KostenOptie],0),IFERROR(MATCH(Methode_Keuze,Tb_KostenOpties[#Headers],0),2))=1,_xlfn.SWITCH($H62,"Uurtarief",IF(OR(AND(RIGHT($F62,3)="IKS",VLOOKUP($I62,Loonkosten,2,0)="Ja"),AND(RIGHT($F62,3)&lt;&gt;"IKS",VLOOKUP($I62,Loonkosten,2,0)="Nee")), VLOOKUP($I62,Loonkosten,MATCH("Opgegeven uurtarief",'4. Rekenhulp loonkosten aanvr.'!$4:$4,0)),0),"Vast tarief",IF(LEFT(F62,8)="Bijdrage",VLOOKUP($F62,Tb_KostenTypen[],MATCH(Lijsten!$P$1,Tb_KostenTypen[#Headers],0),0),VLOOKUP($G62,Lijsten!L:P,MATCH(Lijsten!$P$1,Kop_Tarief_Vast,0),0))),""),"")</f>
        <v/>
      </c>
      <c r="K62" s="294" t="str" cm="1">
        <f t="array" ref="K62">_xlfn.IFNA(IF(INDEX(Tb_KostenOpties[],MATCH($F62,Tb_KostenOpties[KostenOptie],0),IFERROR(MATCH(Methode_Keuze,Tb_KostenOpties[#Headers],0),2))=1,_xlfn.SWITCH($H62,"Uurtarief",IF(OR(AND(RIGHT($F62,3)="IKS",VLOOKUP($I62,Loonkosten,2,0)="Ja"),AND(RIGHT($F62,3)&lt;&gt;"IKS",VLOOKUP($I62,Loonkosten,2,0)="Nee")), VLOOKUP($I62,Loonkosten,MATCH("Beoordeeld uurtarief",'4. Rekenhulp loonkosten aanvr.'!$4:$4,0),0),0),"Vast tarief",IF(LEFT(F62,8)="Bijdrage",VLOOKUP($F62,Tb_KostenTypen[],MATCH(Lijsten!$P$1,Tb_KostenTypen[#Headers],0),0),VLOOKUP($G62,Lijsten!L:P,MATCH(Lijsten!$P$1,Kop_Tarief_Vast,0),0))),""),"")</f>
        <v/>
      </c>
      <c r="L62" s="324"/>
      <c r="M62" s="324"/>
      <c r="N62" s="295"/>
      <c r="O62" s="295"/>
      <c r="P62" s="337" t="str">
        <f t="shared" si="1"/>
        <v/>
      </c>
      <c r="Q62" s="296" t="str">
        <f t="shared" si="2"/>
        <v/>
      </c>
      <c r="R62" s="296" t="str" cm="1">
        <f t="array" aca="1" ref="R62" ca="1">_xlfn.IFNA(_xlfn.IFS(X62="Dit kostentype hoeft u niet op te geven. Hiervoor wordt een forfait berekend.","",AND(J62&lt;&gt;"",H62="Vast tarief",F62="Vergoeding"),SUM(J62)*FLOOR(SUM(L62),0.0001),AND(J62&lt;&gt;"",OR(H62="Uurtarief",H62="Vast tarief")),SUM(J62)*FLOOR(SUM(L62),0.01),AND(N62&lt;&gt;"",H62="-"),FLOOR(SUM(N62),0.01)),"")</f>
        <v/>
      </c>
      <c r="S62" s="296" t="str" cm="1">
        <f t="array" aca="1" ref="S62" ca="1">_xlfn.IFNA(_xlfn.IFS(X62="Dit kostentype hoeft u niet op te geven. Hiervoor wordt een forfait berekend.","",AND(K62&lt;&gt;"",M62&lt;&gt;"",H62="Vast tarief",F62="Vergoeding"),SUM(K62)*FLOOR(SUM(M62),0.0001),AND(K62&lt;&gt;"",M62&lt;&gt;"",OR(H62="Uurtarief",H62="Vast tarief")),SUM(K62)*FLOOR(SUM(M62),0.01),AND(O62&lt;&gt;"",H62="-"),FLOOR(SUM(O62),0.01)),"")</f>
        <v/>
      </c>
      <c r="T62" s="296" t="str">
        <f t="shared" ca="1" si="3"/>
        <v/>
      </c>
      <c r="U62" s="296" t="str" cm="1">
        <f t="array" aca="1" ref="U62" ca="1">IFERROR(_xlfn.IFS(OR(F62="",LEFT(Methode_Keuze,4)="Geen",Methode_Keuze=""),"",AND(R62&lt;&gt;"",F62&lt;&gt;"Arbeidskosten"),R62*VLOOKUP(F62,Tb_ProjectKosten[],MATCH(Tb_ProjectKosten[[#Headers],[Forfait_Percentage]],Tb_ProjectKosten[#Headers],0),0),AND(F62="Arbeidskosten",G62&lt;&gt;""),IFERROR(R62*VLOOKUP(G62,Tb_KostenTypen[],3,0)*VLOOKUP(F62,Tb_ProjectKosten[],MATCH(Tb_ProjectKosten[[#Headers],[Forfait_Percentage]],Tb_ProjectKosten[#Headers],0),0),""),R62 &lt;=0,0),"")</f>
        <v/>
      </c>
      <c r="V62" s="296" t="str" cm="1">
        <f t="array" aca="1" ref="V62" ca="1">IFERROR(_xlfn.IFS(OR(F62="",LEFT(Methode_Keuze,4)="Geen",Methode_Keuze=""),"",AND(S62&lt;&gt;"",F62&lt;&gt;"Arbeidskosten"),S62*VLOOKUP(F62,Tb_ProjectKosten[],MATCH(Tb_ProjectKosten[[#Headers],[Forfait_Percentage]],Tb_ProjectKosten[#Headers],0),0),AND(F62="Arbeidskosten",G62&lt;&gt;""),IFERROR(S62*VLOOKUP(G62,Tb_KostenTypen[],3,0)*VLOOKUP(F62,Tb_ProjectKosten[],MATCH(Tb_ProjectKosten[[#Headers],[Forfait_Percentage]],Tb_ProjectKosten[#Headers],0),0),""),S62 &lt;=0,0),"")</f>
        <v/>
      </c>
      <c r="W62" s="296" t="str">
        <f t="shared" ca="1" si="4"/>
        <v/>
      </c>
      <c r="X62" s="338" t="str">
        <f>IFERROR(VLOOKUP(F62,Tb_ProjectKosten[#All],11,0),"")</f>
        <v/>
      </c>
      <c r="Y62" s="297"/>
    </row>
    <row r="63" spans="1:25" x14ac:dyDescent="0.25">
      <c r="A63" s="291">
        <f>MAX($A$5:A62)+1</f>
        <v>58</v>
      </c>
      <c r="B63" s="278"/>
      <c r="C63" s="278"/>
      <c r="D63" s="278"/>
      <c r="E63" s="278"/>
      <c r="F63" s="278"/>
      <c r="G63" s="299"/>
      <c r="H63" s="292" t="str">
        <f ca="1">IFERROR(IF(VLOOKUP(F63,Kostentypen!$A$3:$E$21,3,0)=0,"",IF(OR(F63="Arbeidskosten",F63="Vergoeding"),VLOOKUP(G63,Tb_KostenTypen[],2,0),VLOOKUP(F63,Kostentypen!$A$3:$E$20,3,0))),"")</f>
        <v/>
      </c>
      <c r="I63" s="293"/>
      <c r="J63" s="294" t="str" cm="1">
        <f t="array" ref="J63">_xlfn.IFNA(IF(INDEX(Tb_KostenOpties[],MATCH($F63,Tb_KostenOpties[KostenOptie],0),IFERROR(MATCH(Methode_Keuze,Tb_KostenOpties[#Headers],0),2))=1,_xlfn.SWITCH($H63,"Uurtarief",IF(OR(AND(RIGHT($F63,3)="IKS",VLOOKUP($I63,Loonkosten,2,0)="Ja"),AND(RIGHT($F63,3)&lt;&gt;"IKS",VLOOKUP($I63,Loonkosten,2,0)="Nee")), VLOOKUP($I63,Loonkosten,MATCH("Opgegeven uurtarief",'4. Rekenhulp loonkosten aanvr.'!$4:$4,0)),0),"Vast tarief",IF(LEFT(F63,8)="Bijdrage",VLOOKUP($F63,Tb_KostenTypen[],MATCH(Lijsten!$P$1,Tb_KostenTypen[#Headers],0),0),VLOOKUP($G63,Lijsten!L:P,MATCH(Lijsten!$P$1,Kop_Tarief_Vast,0),0))),""),"")</f>
        <v/>
      </c>
      <c r="K63" s="294" t="str" cm="1">
        <f t="array" ref="K63">_xlfn.IFNA(IF(INDEX(Tb_KostenOpties[],MATCH($F63,Tb_KostenOpties[KostenOptie],0),IFERROR(MATCH(Methode_Keuze,Tb_KostenOpties[#Headers],0),2))=1,_xlfn.SWITCH($H63,"Uurtarief",IF(OR(AND(RIGHT($F63,3)="IKS",VLOOKUP($I63,Loonkosten,2,0)="Ja"),AND(RIGHT($F63,3)&lt;&gt;"IKS",VLOOKUP($I63,Loonkosten,2,0)="Nee")), VLOOKUP($I63,Loonkosten,MATCH("Beoordeeld uurtarief",'4. Rekenhulp loonkosten aanvr.'!$4:$4,0),0),0),"Vast tarief",IF(LEFT(F63,8)="Bijdrage",VLOOKUP($F63,Tb_KostenTypen[],MATCH(Lijsten!$P$1,Tb_KostenTypen[#Headers],0),0),VLOOKUP($G63,Lijsten!L:P,MATCH(Lijsten!$P$1,Kop_Tarief_Vast,0),0))),""),"")</f>
        <v/>
      </c>
      <c r="L63" s="324"/>
      <c r="M63" s="324"/>
      <c r="N63" s="295"/>
      <c r="O63" s="295"/>
      <c r="P63" s="337" t="str">
        <f t="shared" si="1"/>
        <v/>
      </c>
      <c r="Q63" s="296" t="str">
        <f t="shared" si="2"/>
        <v/>
      </c>
      <c r="R63" s="296" t="str" cm="1">
        <f t="array" aca="1" ref="R63" ca="1">_xlfn.IFNA(_xlfn.IFS(X63="Dit kostentype hoeft u niet op te geven. Hiervoor wordt een forfait berekend.","",AND(J63&lt;&gt;"",H63="Vast tarief",F63="Vergoeding"),SUM(J63)*FLOOR(SUM(L63),0.0001),AND(J63&lt;&gt;"",OR(H63="Uurtarief",H63="Vast tarief")),SUM(J63)*FLOOR(SUM(L63),0.01),AND(N63&lt;&gt;"",H63="-"),FLOOR(SUM(N63),0.01)),"")</f>
        <v/>
      </c>
      <c r="S63" s="296" t="str" cm="1">
        <f t="array" aca="1" ref="S63" ca="1">_xlfn.IFNA(_xlfn.IFS(X63="Dit kostentype hoeft u niet op te geven. Hiervoor wordt een forfait berekend.","",AND(K63&lt;&gt;"",M63&lt;&gt;"",H63="Vast tarief",F63="Vergoeding"),SUM(K63)*FLOOR(SUM(M63),0.0001),AND(K63&lt;&gt;"",M63&lt;&gt;"",OR(H63="Uurtarief",H63="Vast tarief")),SUM(K63)*FLOOR(SUM(M63),0.01),AND(O63&lt;&gt;"",H63="-"),FLOOR(SUM(O63),0.01)),"")</f>
        <v/>
      </c>
      <c r="T63" s="296" t="str">
        <f t="shared" ca="1" si="3"/>
        <v/>
      </c>
      <c r="U63" s="296" t="str" cm="1">
        <f t="array" aca="1" ref="U63" ca="1">IFERROR(_xlfn.IFS(OR(F63="",LEFT(Methode_Keuze,4)="Geen",Methode_Keuze=""),"",AND(R63&lt;&gt;"",F63&lt;&gt;"Arbeidskosten"),R63*VLOOKUP(F63,Tb_ProjectKosten[],MATCH(Tb_ProjectKosten[[#Headers],[Forfait_Percentage]],Tb_ProjectKosten[#Headers],0),0),AND(F63="Arbeidskosten",G63&lt;&gt;""),IFERROR(R63*VLOOKUP(G63,Tb_KostenTypen[],3,0)*VLOOKUP(F63,Tb_ProjectKosten[],MATCH(Tb_ProjectKosten[[#Headers],[Forfait_Percentage]],Tb_ProjectKosten[#Headers],0),0),""),R63 &lt;=0,0),"")</f>
        <v/>
      </c>
      <c r="V63" s="296" t="str" cm="1">
        <f t="array" aca="1" ref="V63" ca="1">IFERROR(_xlfn.IFS(OR(F63="",LEFT(Methode_Keuze,4)="Geen",Methode_Keuze=""),"",AND(S63&lt;&gt;"",F63&lt;&gt;"Arbeidskosten"),S63*VLOOKUP(F63,Tb_ProjectKosten[],MATCH(Tb_ProjectKosten[[#Headers],[Forfait_Percentage]],Tb_ProjectKosten[#Headers],0),0),AND(F63="Arbeidskosten",G63&lt;&gt;""),IFERROR(S63*VLOOKUP(G63,Tb_KostenTypen[],3,0)*VLOOKUP(F63,Tb_ProjectKosten[],MATCH(Tb_ProjectKosten[[#Headers],[Forfait_Percentage]],Tb_ProjectKosten[#Headers],0),0),""),S63 &lt;=0,0),"")</f>
        <v/>
      </c>
      <c r="W63" s="296" t="str">
        <f t="shared" ca="1" si="4"/>
        <v/>
      </c>
      <c r="X63" s="338" t="str">
        <f>IFERROR(VLOOKUP(F63,Tb_ProjectKosten[#All],11,0),"")</f>
        <v/>
      </c>
      <c r="Y63" s="297"/>
    </row>
    <row r="64" spans="1:25" x14ac:dyDescent="0.25">
      <c r="A64" s="291">
        <f>MAX($A$5:A63)+1</f>
        <v>59</v>
      </c>
      <c r="B64" s="278"/>
      <c r="C64" s="278"/>
      <c r="D64" s="278"/>
      <c r="E64" s="278"/>
      <c r="F64" s="278"/>
      <c r="G64" s="299"/>
      <c r="H64" s="292" t="str">
        <f ca="1">IFERROR(IF(VLOOKUP(F64,Kostentypen!$A$3:$E$21,3,0)=0,"",IF(OR(F64="Arbeidskosten",F64="Vergoeding"),VLOOKUP(G64,Tb_KostenTypen[],2,0),VLOOKUP(F64,Kostentypen!$A$3:$E$20,3,0))),"")</f>
        <v/>
      </c>
      <c r="I64" s="293"/>
      <c r="J64" s="294" t="str" cm="1">
        <f t="array" ref="J64">_xlfn.IFNA(IF(INDEX(Tb_KostenOpties[],MATCH($F64,Tb_KostenOpties[KostenOptie],0),IFERROR(MATCH(Methode_Keuze,Tb_KostenOpties[#Headers],0),2))=1,_xlfn.SWITCH($H64,"Uurtarief",IF(OR(AND(RIGHT($F64,3)="IKS",VLOOKUP($I64,Loonkosten,2,0)="Ja"),AND(RIGHT($F64,3)&lt;&gt;"IKS",VLOOKUP($I64,Loonkosten,2,0)="Nee")), VLOOKUP($I64,Loonkosten,MATCH("Opgegeven uurtarief",'4. Rekenhulp loonkosten aanvr.'!$4:$4,0)),0),"Vast tarief",IF(LEFT(F64,8)="Bijdrage",VLOOKUP($F64,Tb_KostenTypen[],MATCH(Lijsten!$P$1,Tb_KostenTypen[#Headers],0),0),VLOOKUP($G64,Lijsten!L:P,MATCH(Lijsten!$P$1,Kop_Tarief_Vast,0),0))),""),"")</f>
        <v/>
      </c>
      <c r="K64" s="294" t="str" cm="1">
        <f t="array" ref="K64">_xlfn.IFNA(IF(INDEX(Tb_KostenOpties[],MATCH($F64,Tb_KostenOpties[KostenOptie],0),IFERROR(MATCH(Methode_Keuze,Tb_KostenOpties[#Headers],0),2))=1,_xlfn.SWITCH($H64,"Uurtarief",IF(OR(AND(RIGHT($F64,3)="IKS",VLOOKUP($I64,Loonkosten,2,0)="Ja"),AND(RIGHT($F64,3)&lt;&gt;"IKS",VLOOKUP($I64,Loonkosten,2,0)="Nee")), VLOOKUP($I64,Loonkosten,MATCH("Beoordeeld uurtarief",'4. Rekenhulp loonkosten aanvr.'!$4:$4,0),0),0),"Vast tarief",IF(LEFT(F64,8)="Bijdrage",VLOOKUP($F64,Tb_KostenTypen[],MATCH(Lijsten!$P$1,Tb_KostenTypen[#Headers],0),0),VLOOKUP($G64,Lijsten!L:P,MATCH(Lijsten!$P$1,Kop_Tarief_Vast,0),0))),""),"")</f>
        <v/>
      </c>
      <c r="L64" s="324"/>
      <c r="M64" s="324"/>
      <c r="N64" s="295"/>
      <c r="O64" s="295"/>
      <c r="P64" s="337" t="str">
        <f t="shared" si="1"/>
        <v/>
      </c>
      <c r="Q64" s="296" t="str">
        <f t="shared" si="2"/>
        <v/>
      </c>
      <c r="R64" s="296" t="str" cm="1">
        <f t="array" aca="1" ref="R64" ca="1">_xlfn.IFNA(_xlfn.IFS(X64="Dit kostentype hoeft u niet op te geven. Hiervoor wordt een forfait berekend.","",AND(J64&lt;&gt;"",H64="Vast tarief",F64="Vergoeding"),SUM(J64)*FLOOR(SUM(L64),0.0001),AND(J64&lt;&gt;"",OR(H64="Uurtarief",H64="Vast tarief")),SUM(J64)*FLOOR(SUM(L64),0.01),AND(N64&lt;&gt;"",H64="-"),FLOOR(SUM(N64),0.01)),"")</f>
        <v/>
      </c>
      <c r="S64" s="296" t="str" cm="1">
        <f t="array" aca="1" ref="S64" ca="1">_xlfn.IFNA(_xlfn.IFS(X64="Dit kostentype hoeft u niet op te geven. Hiervoor wordt een forfait berekend.","",AND(K64&lt;&gt;"",M64&lt;&gt;"",H64="Vast tarief",F64="Vergoeding"),SUM(K64)*FLOOR(SUM(M64),0.0001),AND(K64&lt;&gt;"",M64&lt;&gt;"",OR(H64="Uurtarief",H64="Vast tarief")),SUM(K64)*FLOOR(SUM(M64),0.01),AND(O64&lt;&gt;"",H64="-"),FLOOR(SUM(O64),0.01)),"")</f>
        <v/>
      </c>
      <c r="T64" s="296" t="str">
        <f t="shared" ca="1" si="3"/>
        <v/>
      </c>
      <c r="U64" s="296" t="str" cm="1">
        <f t="array" aca="1" ref="U64" ca="1">IFERROR(_xlfn.IFS(OR(F64="",LEFT(Methode_Keuze,4)="Geen",Methode_Keuze=""),"",AND(R64&lt;&gt;"",F64&lt;&gt;"Arbeidskosten"),R64*VLOOKUP(F64,Tb_ProjectKosten[],MATCH(Tb_ProjectKosten[[#Headers],[Forfait_Percentage]],Tb_ProjectKosten[#Headers],0),0),AND(F64="Arbeidskosten",G64&lt;&gt;""),IFERROR(R64*VLOOKUP(G64,Tb_KostenTypen[],3,0)*VLOOKUP(F64,Tb_ProjectKosten[],MATCH(Tb_ProjectKosten[[#Headers],[Forfait_Percentage]],Tb_ProjectKosten[#Headers],0),0),""),R64 &lt;=0,0),"")</f>
        <v/>
      </c>
      <c r="V64" s="296" t="str" cm="1">
        <f t="array" aca="1" ref="V64" ca="1">IFERROR(_xlfn.IFS(OR(F64="",LEFT(Methode_Keuze,4)="Geen",Methode_Keuze=""),"",AND(S64&lt;&gt;"",F64&lt;&gt;"Arbeidskosten"),S64*VLOOKUP(F64,Tb_ProjectKosten[],MATCH(Tb_ProjectKosten[[#Headers],[Forfait_Percentage]],Tb_ProjectKosten[#Headers],0),0),AND(F64="Arbeidskosten",G64&lt;&gt;""),IFERROR(S64*VLOOKUP(G64,Tb_KostenTypen[],3,0)*VLOOKUP(F64,Tb_ProjectKosten[],MATCH(Tb_ProjectKosten[[#Headers],[Forfait_Percentage]],Tb_ProjectKosten[#Headers],0),0),""),S64 &lt;=0,0),"")</f>
        <v/>
      </c>
      <c r="W64" s="296" t="str">
        <f t="shared" ca="1" si="4"/>
        <v/>
      </c>
      <c r="X64" s="338" t="str">
        <f>IFERROR(VLOOKUP(F64,Tb_ProjectKosten[#All],11,0),"")</f>
        <v/>
      </c>
      <c r="Y64" s="297"/>
    </row>
    <row r="65" spans="1:25" x14ac:dyDescent="0.25">
      <c r="A65" s="291">
        <f>MAX($A$5:A64)+1</f>
        <v>60</v>
      </c>
      <c r="B65" s="278"/>
      <c r="C65" s="278"/>
      <c r="D65" s="278"/>
      <c r="E65" s="278"/>
      <c r="F65" s="278"/>
      <c r="G65" s="299"/>
      <c r="H65" s="292" t="str">
        <f ca="1">IFERROR(IF(VLOOKUP(F65,Kostentypen!$A$3:$E$21,3,0)=0,"",IF(OR(F65="Arbeidskosten",F65="Vergoeding"),VLOOKUP(G65,Tb_KostenTypen[],2,0),VLOOKUP(F65,Kostentypen!$A$3:$E$20,3,0))),"")</f>
        <v/>
      </c>
      <c r="I65" s="293"/>
      <c r="J65" s="294" t="str" cm="1">
        <f t="array" ref="J65">_xlfn.IFNA(IF(INDEX(Tb_KostenOpties[],MATCH($F65,Tb_KostenOpties[KostenOptie],0),IFERROR(MATCH(Methode_Keuze,Tb_KostenOpties[#Headers],0),2))=1,_xlfn.SWITCH($H65,"Uurtarief",IF(OR(AND(RIGHT($F65,3)="IKS",VLOOKUP($I65,Loonkosten,2,0)="Ja"),AND(RIGHT($F65,3)&lt;&gt;"IKS",VLOOKUP($I65,Loonkosten,2,0)="Nee")), VLOOKUP($I65,Loonkosten,MATCH("Opgegeven uurtarief",'4. Rekenhulp loonkosten aanvr.'!$4:$4,0)),0),"Vast tarief",IF(LEFT(F65,8)="Bijdrage",VLOOKUP($F65,Tb_KostenTypen[],MATCH(Lijsten!$P$1,Tb_KostenTypen[#Headers],0),0),VLOOKUP($G65,Lijsten!L:P,MATCH(Lijsten!$P$1,Kop_Tarief_Vast,0),0))),""),"")</f>
        <v/>
      </c>
      <c r="K65" s="294" t="str" cm="1">
        <f t="array" ref="K65">_xlfn.IFNA(IF(INDEX(Tb_KostenOpties[],MATCH($F65,Tb_KostenOpties[KostenOptie],0),IFERROR(MATCH(Methode_Keuze,Tb_KostenOpties[#Headers],0),2))=1,_xlfn.SWITCH($H65,"Uurtarief",IF(OR(AND(RIGHT($F65,3)="IKS",VLOOKUP($I65,Loonkosten,2,0)="Ja"),AND(RIGHT($F65,3)&lt;&gt;"IKS",VLOOKUP($I65,Loonkosten,2,0)="Nee")), VLOOKUP($I65,Loonkosten,MATCH("Beoordeeld uurtarief",'4. Rekenhulp loonkosten aanvr.'!$4:$4,0),0),0),"Vast tarief",IF(LEFT(F65,8)="Bijdrage",VLOOKUP($F65,Tb_KostenTypen[],MATCH(Lijsten!$P$1,Tb_KostenTypen[#Headers],0),0),VLOOKUP($G65,Lijsten!L:P,MATCH(Lijsten!$P$1,Kop_Tarief_Vast,0),0))),""),"")</f>
        <v/>
      </c>
      <c r="L65" s="324"/>
      <c r="M65" s="324"/>
      <c r="N65" s="295"/>
      <c r="O65" s="295"/>
      <c r="P65" s="337" t="str">
        <f t="shared" si="1"/>
        <v/>
      </c>
      <c r="Q65" s="296" t="str">
        <f t="shared" si="2"/>
        <v/>
      </c>
      <c r="R65" s="296" t="str" cm="1">
        <f t="array" aca="1" ref="R65" ca="1">_xlfn.IFNA(_xlfn.IFS(X65="Dit kostentype hoeft u niet op te geven. Hiervoor wordt een forfait berekend.","",AND(J65&lt;&gt;"",H65="Vast tarief",F65="Vergoeding"),SUM(J65)*FLOOR(SUM(L65),0.0001),AND(J65&lt;&gt;"",OR(H65="Uurtarief",H65="Vast tarief")),SUM(J65)*FLOOR(SUM(L65),0.01),AND(N65&lt;&gt;"",H65="-"),FLOOR(SUM(N65),0.01)),"")</f>
        <v/>
      </c>
      <c r="S65" s="296" t="str" cm="1">
        <f t="array" aca="1" ref="S65" ca="1">_xlfn.IFNA(_xlfn.IFS(X65="Dit kostentype hoeft u niet op te geven. Hiervoor wordt een forfait berekend.","",AND(K65&lt;&gt;"",M65&lt;&gt;"",H65="Vast tarief",F65="Vergoeding"),SUM(K65)*FLOOR(SUM(M65),0.0001),AND(K65&lt;&gt;"",M65&lt;&gt;"",OR(H65="Uurtarief",H65="Vast tarief")),SUM(K65)*FLOOR(SUM(M65),0.01),AND(O65&lt;&gt;"",H65="-"),FLOOR(SUM(O65),0.01)),"")</f>
        <v/>
      </c>
      <c r="T65" s="296" t="str">
        <f t="shared" ca="1" si="3"/>
        <v/>
      </c>
      <c r="U65" s="296" t="str" cm="1">
        <f t="array" aca="1" ref="U65" ca="1">IFERROR(_xlfn.IFS(OR(F65="",LEFT(Methode_Keuze,4)="Geen",Methode_Keuze=""),"",AND(R65&lt;&gt;"",F65&lt;&gt;"Arbeidskosten"),R65*VLOOKUP(F65,Tb_ProjectKosten[],MATCH(Tb_ProjectKosten[[#Headers],[Forfait_Percentage]],Tb_ProjectKosten[#Headers],0),0),AND(F65="Arbeidskosten",G65&lt;&gt;""),IFERROR(R65*VLOOKUP(G65,Tb_KostenTypen[],3,0)*VLOOKUP(F65,Tb_ProjectKosten[],MATCH(Tb_ProjectKosten[[#Headers],[Forfait_Percentage]],Tb_ProjectKosten[#Headers],0),0),""),R65 &lt;=0,0),"")</f>
        <v/>
      </c>
      <c r="V65" s="296" t="str" cm="1">
        <f t="array" aca="1" ref="V65" ca="1">IFERROR(_xlfn.IFS(OR(F65="",LEFT(Methode_Keuze,4)="Geen",Methode_Keuze=""),"",AND(S65&lt;&gt;"",F65&lt;&gt;"Arbeidskosten"),S65*VLOOKUP(F65,Tb_ProjectKosten[],MATCH(Tb_ProjectKosten[[#Headers],[Forfait_Percentage]],Tb_ProjectKosten[#Headers],0),0),AND(F65="Arbeidskosten",G65&lt;&gt;""),IFERROR(S65*VLOOKUP(G65,Tb_KostenTypen[],3,0)*VLOOKUP(F65,Tb_ProjectKosten[],MATCH(Tb_ProjectKosten[[#Headers],[Forfait_Percentage]],Tb_ProjectKosten[#Headers],0),0),""),S65 &lt;=0,0),"")</f>
        <v/>
      </c>
      <c r="W65" s="296" t="str">
        <f t="shared" ca="1" si="4"/>
        <v/>
      </c>
      <c r="X65" s="338" t="str">
        <f>IFERROR(VLOOKUP(F65,Tb_ProjectKosten[#All],11,0),"")</f>
        <v/>
      </c>
      <c r="Y65" s="297"/>
    </row>
    <row r="66" spans="1:25" x14ac:dyDescent="0.25">
      <c r="A66" s="291">
        <f>MAX($A$5:A65)+1</f>
        <v>61</v>
      </c>
      <c r="B66" s="278"/>
      <c r="C66" s="278"/>
      <c r="D66" s="278"/>
      <c r="E66" s="278"/>
      <c r="F66" s="278"/>
      <c r="G66" s="299"/>
      <c r="H66" s="292" t="str">
        <f ca="1">IFERROR(IF(VLOOKUP(F66,Kostentypen!$A$3:$E$21,3,0)=0,"",IF(OR(F66="Arbeidskosten",F66="Vergoeding"),VLOOKUP(G66,Tb_KostenTypen[],2,0),VLOOKUP(F66,Kostentypen!$A$3:$E$20,3,0))),"")</f>
        <v/>
      </c>
      <c r="I66" s="293"/>
      <c r="J66" s="294" t="str" cm="1">
        <f t="array" ref="J66">_xlfn.IFNA(IF(INDEX(Tb_KostenOpties[],MATCH($F66,Tb_KostenOpties[KostenOptie],0),IFERROR(MATCH(Methode_Keuze,Tb_KostenOpties[#Headers],0),2))=1,_xlfn.SWITCH($H66,"Uurtarief",IF(OR(AND(RIGHT($F66,3)="IKS",VLOOKUP($I66,Loonkosten,2,0)="Ja"),AND(RIGHT($F66,3)&lt;&gt;"IKS",VLOOKUP($I66,Loonkosten,2,0)="Nee")), VLOOKUP($I66,Loonkosten,MATCH("Opgegeven uurtarief",'4. Rekenhulp loonkosten aanvr.'!$4:$4,0)),0),"Vast tarief",IF(LEFT(F66,8)="Bijdrage",VLOOKUP($F66,Tb_KostenTypen[],MATCH(Lijsten!$P$1,Tb_KostenTypen[#Headers],0),0),VLOOKUP($G66,Lijsten!L:P,MATCH(Lijsten!$P$1,Kop_Tarief_Vast,0),0))),""),"")</f>
        <v/>
      </c>
      <c r="K66" s="294" t="str" cm="1">
        <f t="array" ref="K66">_xlfn.IFNA(IF(INDEX(Tb_KostenOpties[],MATCH($F66,Tb_KostenOpties[KostenOptie],0),IFERROR(MATCH(Methode_Keuze,Tb_KostenOpties[#Headers],0),2))=1,_xlfn.SWITCH($H66,"Uurtarief",IF(OR(AND(RIGHT($F66,3)="IKS",VLOOKUP($I66,Loonkosten,2,0)="Ja"),AND(RIGHT($F66,3)&lt;&gt;"IKS",VLOOKUP($I66,Loonkosten,2,0)="Nee")), VLOOKUP($I66,Loonkosten,MATCH("Beoordeeld uurtarief",'4. Rekenhulp loonkosten aanvr.'!$4:$4,0),0),0),"Vast tarief",IF(LEFT(F66,8)="Bijdrage",VLOOKUP($F66,Tb_KostenTypen[],MATCH(Lijsten!$P$1,Tb_KostenTypen[#Headers],0),0),VLOOKUP($G66,Lijsten!L:P,MATCH(Lijsten!$P$1,Kop_Tarief_Vast,0),0))),""),"")</f>
        <v/>
      </c>
      <c r="L66" s="324"/>
      <c r="M66" s="324"/>
      <c r="N66" s="295"/>
      <c r="O66" s="295"/>
      <c r="P66" s="337" t="str">
        <f t="shared" si="1"/>
        <v/>
      </c>
      <c r="Q66" s="296" t="str">
        <f t="shared" si="2"/>
        <v/>
      </c>
      <c r="R66" s="296" t="str" cm="1">
        <f t="array" aca="1" ref="R66" ca="1">_xlfn.IFNA(_xlfn.IFS(X66="Dit kostentype hoeft u niet op te geven. Hiervoor wordt een forfait berekend.","",AND(J66&lt;&gt;"",H66="Vast tarief",F66="Vergoeding"),SUM(J66)*FLOOR(SUM(L66),0.0001),AND(J66&lt;&gt;"",OR(H66="Uurtarief",H66="Vast tarief")),SUM(J66)*FLOOR(SUM(L66),0.01),AND(N66&lt;&gt;"",H66="-"),FLOOR(SUM(N66),0.01)),"")</f>
        <v/>
      </c>
      <c r="S66" s="296" t="str" cm="1">
        <f t="array" aca="1" ref="S66" ca="1">_xlfn.IFNA(_xlfn.IFS(X66="Dit kostentype hoeft u niet op te geven. Hiervoor wordt een forfait berekend.","",AND(K66&lt;&gt;"",M66&lt;&gt;"",H66="Vast tarief",F66="Vergoeding"),SUM(K66)*FLOOR(SUM(M66),0.0001),AND(K66&lt;&gt;"",M66&lt;&gt;"",OR(H66="Uurtarief",H66="Vast tarief")),SUM(K66)*FLOOR(SUM(M66),0.01),AND(O66&lt;&gt;"",H66="-"),FLOOR(SUM(O66),0.01)),"")</f>
        <v/>
      </c>
      <c r="T66" s="296" t="str">
        <f t="shared" ca="1" si="3"/>
        <v/>
      </c>
      <c r="U66" s="296" t="str" cm="1">
        <f t="array" aca="1" ref="U66" ca="1">IFERROR(_xlfn.IFS(OR(F66="",LEFT(Methode_Keuze,4)="Geen",Methode_Keuze=""),"",AND(R66&lt;&gt;"",F66&lt;&gt;"Arbeidskosten"),R66*VLOOKUP(F66,Tb_ProjectKosten[],MATCH(Tb_ProjectKosten[[#Headers],[Forfait_Percentage]],Tb_ProjectKosten[#Headers],0),0),AND(F66="Arbeidskosten",G66&lt;&gt;""),IFERROR(R66*VLOOKUP(G66,Tb_KostenTypen[],3,0)*VLOOKUP(F66,Tb_ProjectKosten[],MATCH(Tb_ProjectKosten[[#Headers],[Forfait_Percentage]],Tb_ProjectKosten[#Headers],0),0),""),R66 &lt;=0,0),"")</f>
        <v/>
      </c>
      <c r="V66" s="296" t="str" cm="1">
        <f t="array" aca="1" ref="V66" ca="1">IFERROR(_xlfn.IFS(OR(F66="",LEFT(Methode_Keuze,4)="Geen",Methode_Keuze=""),"",AND(S66&lt;&gt;"",F66&lt;&gt;"Arbeidskosten"),S66*VLOOKUP(F66,Tb_ProjectKosten[],MATCH(Tb_ProjectKosten[[#Headers],[Forfait_Percentage]],Tb_ProjectKosten[#Headers],0),0),AND(F66="Arbeidskosten",G66&lt;&gt;""),IFERROR(S66*VLOOKUP(G66,Tb_KostenTypen[],3,0)*VLOOKUP(F66,Tb_ProjectKosten[],MATCH(Tb_ProjectKosten[[#Headers],[Forfait_Percentage]],Tb_ProjectKosten[#Headers],0),0),""),S66 &lt;=0,0),"")</f>
        <v/>
      </c>
      <c r="W66" s="296" t="str">
        <f t="shared" ca="1" si="4"/>
        <v/>
      </c>
      <c r="X66" s="338" t="str">
        <f>IFERROR(VLOOKUP(F66,Tb_ProjectKosten[#All],11,0),"")</f>
        <v/>
      </c>
      <c r="Y66" s="297"/>
    </row>
    <row r="67" spans="1:25" x14ac:dyDescent="0.25">
      <c r="A67" s="291">
        <f>MAX($A$5:A66)+1</f>
        <v>62</v>
      </c>
      <c r="B67" s="278"/>
      <c r="C67" s="278"/>
      <c r="D67" s="278"/>
      <c r="E67" s="278"/>
      <c r="F67" s="278"/>
      <c r="G67" s="299"/>
      <c r="H67" s="292" t="str">
        <f ca="1">IFERROR(IF(VLOOKUP(F67,Kostentypen!$A$3:$E$21,3,0)=0,"",IF(OR(F67="Arbeidskosten",F67="Vergoeding"),VLOOKUP(G67,Tb_KostenTypen[],2,0),VLOOKUP(F67,Kostentypen!$A$3:$E$20,3,0))),"")</f>
        <v/>
      </c>
      <c r="I67" s="293"/>
      <c r="J67" s="294" t="str" cm="1">
        <f t="array" ref="J67">_xlfn.IFNA(IF(INDEX(Tb_KostenOpties[],MATCH($F67,Tb_KostenOpties[KostenOptie],0),IFERROR(MATCH(Methode_Keuze,Tb_KostenOpties[#Headers],0),2))=1,_xlfn.SWITCH($H67,"Uurtarief",IF(OR(AND(RIGHT($F67,3)="IKS",VLOOKUP($I67,Loonkosten,2,0)="Ja"),AND(RIGHT($F67,3)&lt;&gt;"IKS",VLOOKUP($I67,Loonkosten,2,0)="Nee")), VLOOKUP($I67,Loonkosten,MATCH("Opgegeven uurtarief",'4. Rekenhulp loonkosten aanvr.'!$4:$4,0)),0),"Vast tarief",IF(LEFT(F67,8)="Bijdrage",VLOOKUP($F67,Tb_KostenTypen[],MATCH(Lijsten!$P$1,Tb_KostenTypen[#Headers],0),0),VLOOKUP($G67,Lijsten!L:P,MATCH(Lijsten!$P$1,Kop_Tarief_Vast,0),0))),""),"")</f>
        <v/>
      </c>
      <c r="K67" s="294" t="str" cm="1">
        <f t="array" ref="K67">_xlfn.IFNA(IF(INDEX(Tb_KostenOpties[],MATCH($F67,Tb_KostenOpties[KostenOptie],0),IFERROR(MATCH(Methode_Keuze,Tb_KostenOpties[#Headers],0),2))=1,_xlfn.SWITCH($H67,"Uurtarief",IF(OR(AND(RIGHT($F67,3)="IKS",VLOOKUP($I67,Loonkosten,2,0)="Ja"),AND(RIGHT($F67,3)&lt;&gt;"IKS",VLOOKUP($I67,Loonkosten,2,0)="Nee")), VLOOKUP($I67,Loonkosten,MATCH("Beoordeeld uurtarief",'4. Rekenhulp loonkosten aanvr.'!$4:$4,0),0),0),"Vast tarief",IF(LEFT(F67,8)="Bijdrage",VLOOKUP($F67,Tb_KostenTypen[],MATCH(Lijsten!$P$1,Tb_KostenTypen[#Headers],0),0),VLOOKUP($G67,Lijsten!L:P,MATCH(Lijsten!$P$1,Kop_Tarief_Vast,0),0))),""),"")</f>
        <v/>
      </c>
      <c r="L67" s="324"/>
      <c r="M67" s="324"/>
      <c r="N67" s="295"/>
      <c r="O67" s="295"/>
      <c r="P67" s="337" t="str">
        <f t="shared" si="1"/>
        <v/>
      </c>
      <c r="Q67" s="296" t="str">
        <f t="shared" si="2"/>
        <v/>
      </c>
      <c r="R67" s="296" t="str" cm="1">
        <f t="array" aca="1" ref="R67" ca="1">_xlfn.IFNA(_xlfn.IFS(X67="Dit kostentype hoeft u niet op te geven. Hiervoor wordt een forfait berekend.","",AND(J67&lt;&gt;"",H67="Vast tarief",F67="Vergoeding"),SUM(J67)*FLOOR(SUM(L67),0.0001),AND(J67&lt;&gt;"",OR(H67="Uurtarief",H67="Vast tarief")),SUM(J67)*FLOOR(SUM(L67),0.01),AND(N67&lt;&gt;"",H67="-"),FLOOR(SUM(N67),0.01)),"")</f>
        <v/>
      </c>
      <c r="S67" s="296" t="str" cm="1">
        <f t="array" aca="1" ref="S67" ca="1">_xlfn.IFNA(_xlfn.IFS(X67="Dit kostentype hoeft u niet op te geven. Hiervoor wordt een forfait berekend.","",AND(K67&lt;&gt;"",M67&lt;&gt;"",H67="Vast tarief",F67="Vergoeding"),SUM(K67)*FLOOR(SUM(M67),0.0001),AND(K67&lt;&gt;"",M67&lt;&gt;"",OR(H67="Uurtarief",H67="Vast tarief")),SUM(K67)*FLOOR(SUM(M67),0.01),AND(O67&lt;&gt;"",H67="-"),FLOOR(SUM(O67),0.01)),"")</f>
        <v/>
      </c>
      <c r="T67" s="296" t="str">
        <f t="shared" ca="1" si="3"/>
        <v/>
      </c>
      <c r="U67" s="296" t="str" cm="1">
        <f t="array" aca="1" ref="U67" ca="1">IFERROR(_xlfn.IFS(OR(F67="",LEFT(Methode_Keuze,4)="Geen",Methode_Keuze=""),"",AND(R67&lt;&gt;"",F67&lt;&gt;"Arbeidskosten"),R67*VLOOKUP(F67,Tb_ProjectKosten[],MATCH(Tb_ProjectKosten[[#Headers],[Forfait_Percentage]],Tb_ProjectKosten[#Headers],0),0),AND(F67="Arbeidskosten",G67&lt;&gt;""),IFERROR(R67*VLOOKUP(G67,Tb_KostenTypen[],3,0)*VLOOKUP(F67,Tb_ProjectKosten[],MATCH(Tb_ProjectKosten[[#Headers],[Forfait_Percentage]],Tb_ProjectKosten[#Headers],0),0),""),R67 &lt;=0,0),"")</f>
        <v/>
      </c>
      <c r="V67" s="296" t="str" cm="1">
        <f t="array" aca="1" ref="V67" ca="1">IFERROR(_xlfn.IFS(OR(F67="",LEFT(Methode_Keuze,4)="Geen",Methode_Keuze=""),"",AND(S67&lt;&gt;"",F67&lt;&gt;"Arbeidskosten"),S67*VLOOKUP(F67,Tb_ProjectKosten[],MATCH(Tb_ProjectKosten[[#Headers],[Forfait_Percentage]],Tb_ProjectKosten[#Headers],0),0),AND(F67="Arbeidskosten",G67&lt;&gt;""),IFERROR(S67*VLOOKUP(G67,Tb_KostenTypen[],3,0)*VLOOKUP(F67,Tb_ProjectKosten[],MATCH(Tb_ProjectKosten[[#Headers],[Forfait_Percentage]],Tb_ProjectKosten[#Headers],0),0),""),S67 &lt;=0,0),"")</f>
        <v/>
      </c>
      <c r="W67" s="296" t="str">
        <f t="shared" ca="1" si="4"/>
        <v/>
      </c>
      <c r="X67" s="338" t="str">
        <f>IFERROR(VLOOKUP(F67,Tb_ProjectKosten[#All],11,0),"")</f>
        <v/>
      </c>
      <c r="Y67" s="297"/>
    </row>
    <row r="68" spans="1:25" x14ac:dyDescent="0.25">
      <c r="A68" s="291">
        <f>MAX($A$5:A67)+1</f>
        <v>63</v>
      </c>
      <c r="B68" s="278"/>
      <c r="C68" s="278"/>
      <c r="D68" s="278"/>
      <c r="E68" s="278"/>
      <c r="F68" s="278"/>
      <c r="G68" s="299"/>
      <c r="H68" s="292" t="str">
        <f ca="1">IFERROR(IF(VLOOKUP(F68,Kostentypen!$A$3:$E$21,3,0)=0,"",IF(OR(F68="Arbeidskosten",F68="Vergoeding"),VLOOKUP(G68,Tb_KostenTypen[],2,0),VLOOKUP(F68,Kostentypen!$A$3:$E$20,3,0))),"")</f>
        <v/>
      </c>
      <c r="I68" s="293"/>
      <c r="J68" s="294" t="str" cm="1">
        <f t="array" ref="J68">_xlfn.IFNA(IF(INDEX(Tb_KostenOpties[],MATCH($F68,Tb_KostenOpties[KostenOptie],0),IFERROR(MATCH(Methode_Keuze,Tb_KostenOpties[#Headers],0),2))=1,_xlfn.SWITCH($H68,"Uurtarief",IF(OR(AND(RIGHT($F68,3)="IKS",VLOOKUP($I68,Loonkosten,2,0)="Ja"),AND(RIGHT($F68,3)&lt;&gt;"IKS",VLOOKUP($I68,Loonkosten,2,0)="Nee")), VLOOKUP($I68,Loonkosten,MATCH("Opgegeven uurtarief",'4. Rekenhulp loonkosten aanvr.'!$4:$4,0)),0),"Vast tarief",IF(LEFT(F68,8)="Bijdrage",VLOOKUP($F68,Tb_KostenTypen[],MATCH(Lijsten!$P$1,Tb_KostenTypen[#Headers],0),0),VLOOKUP($G68,Lijsten!L:P,MATCH(Lijsten!$P$1,Kop_Tarief_Vast,0),0))),""),"")</f>
        <v/>
      </c>
      <c r="K68" s="294" t="str" cm="1">
        <f t="array" ref="K68">_xlfn.IFNA(IF(INDEX(Tb_KostenOpties[],MATCH($F68,Tb_KostenOpties[KostenOptie],0),IFERROR(MATCH(Methode_Keuze,Tb_KostenOpties[#Headers],0),2))=1,_xlfn.SWITCH($H68,"Uurtarief",IF(OR(AND(RIGHT($F68,3)="IKS",VLOOKUP($I68,Loonkosten,2,0)="Ja"),AND(RIGHT($F68,3)&lt;&gt;"IKS",VLOOKUP($I68,Loonkosten,2,0)="Nee")), VLOOKUP($I68,Loonkosten,MATCH("Beoordeeld uurtarief",'4. Rekenhulp loonkosten aanvr.'!$4:$4,0),0),0),"Vast tarief",IF(LEFT(F68,8)="Bijdrage",VLOOKUP($F68,Tb_KostenTypen[],MATCH(Lijsten!$P$1,Tb_KostenTypen[#Headers],0),0),VLOOKUP($G68,Lijsten!L:P,MATCH(Lijsten!$P$1,Kop_Tarief_Vast,0),0))),""),"")</f>
        <v/>
      </c>
      <c r="L68" s="324"/>
      <c r="M68" s="324"/>
      <c r="N68" s="295"/>
      <c r="O68" s="295"/>
      <c r="P68" s="337" t="str">
        <f t="shared" si="1"/>
        <v/>
      </c>
      <c r="Q68" s="296" t="str">
        <f t="shared" si="2"/>
        <v/>
      </c>
      <c r="R68" s="296" t="str" cm="1">
        <f t="array" aca="1" ref="R68" ca="1">_xlfn.IFNA(_xlfn.IFS(X68="Dit kostentype hoeft u niet op te geven. Hiervoor wordt een forfait berekend.","",AND(J68&lt;&gt;"",H68="Vast tarief",F68="Vergoeding"),SUM(J68)*FLOOR(SUM(L68),0.0001),AND(J68&lt;&gt;"",OR(H68="Uurtarief",H68="Vast tarief")),SUM(J68)*FLOOR(SUM(L68),0.01),AND(N68&lt;&gt;"",H68="-"),FLOOR(SUM(N68),0.01)),"")</f>
        <v/>
      </c>
      <c r="S68" s="296" t="str" cm="1">
        <f t="array" aca="1" ref="S68" ca="1">_xlfn.IFNA(_xlfn.IFS(X68="Dit kostentype hoeft u niet op te geven. Hiervoor wordt een forfait berekend.","",AND(K68&lt;&gt;"",M68&lt;&gt;"",H68="Vast tarief",F68="Vergoeding"),SUM(K68)*FLOOR(SUM(M68),0.0001),AND(K68&lt;&gt;"",M68&lt;&gt;"",OR(H68="Uurtarief",H68="Vast tarief")),SUM(K68)*FLOOR(SUM(M68),0.01),AND(O68&lt;&gt;"",H68="-"),FLOOR(SUM(O68),0.01)),"")</f>
        <v/>
      </c>
      <c r="T68" s="296" t="str">
        <f t="shared" ca="1" si="3"/>
        <v/>
      </c>
      <c r="U68" s="296" t="str" cm="1">
        <f t="array" aca="1" ref="U68" ca="1">IFERROR(_xlfn.IFS(OR(F68="",LEFT(Methode_Keuze,4)="Geen",Methode_Keuze=""),"",AND(R68&lt;&gt;"",F68&lt;&gt;"Arbeidskosten"),R68*VLOOKUP(F68,Tb_ProjectKosten[],MATCH(Tb_ProjectKosten[[#Headers],[Forfait_Percentage]],Tb_ProjectKosten[#Headers],0),0),AND(F68="Arbeidskosten",G68&lt;&gt;""),IFERROR(R68*VLOOKUP(G68,Tb_KostenTypen[],3,0)*VLOOKUP(F68,Tb_ProjectKosten[],MATCH(Tb_ProjectKosten[[#Headers],[Forfait_Percentage]],Tb_ProjectKosten[#Headers],0),0),""),R68 &lt;=0,0),"")</f>
        <v/>
      </c>
      <c r="V68" s="296" t="str" cm="1">
        <f t="array" aca="1" ref="V68" ca="1">IFERROR(_xlfn.IFS(OR(F68="",LEFT(Methode_Keuze,4)="Geen",Methode_Keuze=""),"",AND(S68&lt;&gt;"",F68&lt;&gt;"Arbeidskosten"),S68*VLOOKUP(F68,Tb_ProjectKosten[],MATCH(Tb_ProjectKosten[[#Headers],[Forfait_Percentage]],Tb_ProjectKosten[#Headers],0),0),AND(F68="Arbeidskosten",G68&lt;&gt;""),IFERROR(S68*VLOOKUP(G68,Tb_KostenTypen[],3,0)*VLOOKUP(F68,Tb_ProjectKosten[],MATCH(Tb_ProjectKosten[[#Headers],[Forfait_Percentage]],Tb_ProjectKosten[#Headers],0),0),""),S68 &lt;=0,0),"")</f>
        <v/>
      </c>
      <c r="W68" s="296" t="str">
        <f t="shared" ca="1" si="4"/>
        <v/>
      </c>
      <c r="X68" s="338" t="str">
        <f>IFERROR(VLOOKUP(F68,Tb_ProjectKosten[#All],11,0),"")</f>
        <v/>
      </c>
      <c r="Y68" s="297"/>
    </row>
    <row r="69" spans="1:25" x14ac:dyDescent="0.25">
      <c r="A69" s="291">
        <f>MAX($A$5:A68)+1</f>
        <v>64</v>
      </c>
      <c r="B69" s="278"/>
      <c r="C69" s="278"/>
      <c r="D69" s="278"/>
      <c r="E69" s="278"/>
      <c r="F69" s="278"/>
      <c r="G69" s="299"/>
      <c r="H69" s="292" t="str">
        <f ca="1">IFERROR(IF(VLOOKUP(F69,Kostentypen!$A$3:$E$21,3,0)=0,"",IF(OR(F69="Arbeidskosten",F69="Vergoeding"),VLOOKUP(G69,Tb_KostenTypen[],2,0),VLOOKUP(F69,Kostentypen!$A$3:$E$20,3,0))),"")</f>
        <v/>
      </c>
      <c r="I69" s="293"/>
      <c r="J69" s="294" t="str" cm="1">
        <f t="array" ref="J69">_xlfn.IFNA(IF(INDEX(Tb_KostenOpties[],MATCH($F69,Tb_KostenOpties[KostenOptie],0),IFERROR(MATCH(Methode_Keuze,Tb_KostenOpties[#Headers],0),2))=1,_xlfn.SWITCH($H69,"Uurtarief",IF(OR(AND(RIGHT($F69,3)="IKS",VLOOKUP($I69,Loonkosten,2,0)="Ja"),AND(RIGHT($F69,3)&lt;&gt;"IKS",VLOOKUP($I69,Loonkosten,2,0)="Nee")), VLOOKUP($I69,Loonkosten,MATCH("Opgegeven uurtarief",'4. Rekenhulp loonkosten aanvr.'!$4:$4,0)),0),"Vast tarief",IF(LEFT(F69,8)="Bijdrage",VLOOKUP($F69,Tb_KostenTypen[],MATCH(Lijsten!$P$1,Tb_KostenTypen[#Headers],0),0),VLOOKUP($G69,Lijsten!L:P,MATCH(Lijsten!$P$1,Kop_Tarief_Vast,0),0))),""),"")</f>
        <v/>
      </c>
      <c r="K69" s="294" t="str" cm="1">
        <f t="array" ref="K69">_xlfn.IFNA(IF(INDEX(Tb_KostenOpties[],MATCH($F69,Tb_KostenOpties[KostenOptie],0),IFERROR(MATCH(Methode_Keuze,Tb_KostenOpties[#Headers],0),2))=1,_xlfn.SWITCH($H69,"Uurtarief",IF(OR(AND(RIGHT($F69,3)="IKS",VLOOKUP($I69,Loonkosten,2,0)="Ja"),AND(RIGHT($F69,3)&lt;&gt;"IKS",VLOOKUP($I69,Loonkosten,2,0)="Nee")), VLOOKUP($I69,Loonkosten,MATCH("Beoordeeld uurtarief",'4. Rekenhulp loonkosten aanvr.'!$4:$4,0),0),0),"Vast tarief",IF(LEFT(F69,8)="Bijdrage",VLOOKUP($F69,Tb_KostenTypen[],MATCH(Lijsten!$P$1,Tb_KostenTypen[#Headers],0),0),VLOOKUP($G69,Lijsten!L:P,MATCH(Lijsten!$P$1,Kop_Tarief_Vast,0),0))),""),"")</f>
        <v/>
      </c>
      <c r="L69" s="324"/>
      <c r="M69" s="324"/>
      <c r="N69" s="295"/>
      <c r="O69" s="295"/>
      <c r="P69" s="337" t="str">
        <f t="shared" si="1"/>
        <v/>
      </c>
      <c r="Q69" s="296" t="str">
        <f t="shared" si="2"/>
        <v/>
      </c>
      <c r="R69" s="296" t="str" cm="1">
        <f t="array" aca="1" ref="R69" ca="1">_xlfn.IFNA(_xlfn.IFS(X69="Dit kostentype hoeft u niet op te geven. Hiervoor wordt een forfait berekend.","",AND(J69&lt;&gt;"",H69="Vast tarief",F69="Vergoeding"),SUM(J69)*FLOOR(SUM(L69),0.0001),AND(J69&lt;&gt;"",OR(H69="Uurtarief",H69="Vast tarief")),SUM(J69)*FLOOR(SUM(L69),0.01),AND(N69&lt;&gt;"",H69="-"),FLOOR(SUM(N69),0.01)),"")</f>
        <v/>
      </c>
      <c r="S69" s="296" t="str" cm="1">
        <f t="array" aca="1" ref="S69" ca="1">_xlfn.IFNA(_xlfn.IFS(X69="Dit kostentype hoeft u niet op te geven. Hiervoor wordt een forfait berekend.","",AND(K69&lt;&gt;"",M69&lt;&gt;"",H69="Vast tarief",F69="Vergoeding"),SUM(K69)*FLOOR(SUM(M69),0.0001),AND(K69&lt;&gt;"",M69&lt;&gt;"",OR(H69="Uurtarief",H69="Vast tarief")),SUM(K69)*FLOOR(SUM(M69),0.01),AND(O69&lt;&gt;"",H69="-"),FLOOR(SUM(O69),0.01)),"")</f>
        <v/>
      </c>
      <c r="T69" s="296" t="str">
        <f t="shared" ca="1" si="3"/>
        <v/>
      </c>
      <c r="U69" s="296" t="str" cm="1">
        <f t="array" aca="1" ref="U69" ca="1">IFERROR(_xlfn.IFS(OR(F69="",LEFT(Methode_Keuze,4)="Geen",Methode_Keuze=""),"",AND(R69&lt;&gt;"",F69&lt;&gt;"Arbeidskosten"),R69*VLOOKUP(F69,Tb_ProjectKosten[],MATCH(Tb_ProjectKosten[[#Headers],[Forfait_Percentage]],Tb_ProjectKosten[#Headers],0),0),AND(F69="Arbeidskosten",G69&lt;&gt;""),IFERROR(R69*VLOOKUP(G69,Tb_KostenTypen[],3,0)*VLOOKUP(F69,Tb_ProjectKosten[],MATCH(Tb_ProjectKosten[[#Headers],[Forfait_Percentage]],Tb_ProjectKosten[#Headers],0),0),""),R69 &lt;=0,0),"")</f>
        <v/>
      </c>
      <c r="V69" s="296" t="str" cm="1">
        <f t="array" aca="1" ref="V69" ca="1">IFERROR(_xlfn.IFS(OR(F69="",LEFT(Methode_Keuze,4)="Geen",Methode_Keuze=""),"",AND(S69&lt;&gt;"",F69&lt;&gt;"Arbeidskosten"),S69*VLOOKUP(F69,Tb_ProjectKosten[],MATCH(Tb_ProjectKosten[[#Headers],[Forfait_Percentage]],Tb_ProjectKosten[#Headers],0),0),AND(F69="Arbeidskosten",G69&lt;&gt;""),IFERROR(S69*VLOOKUP(G69,Tb_KostenTypen[],3,0)*VLOOKUP(F69,Tb_ProjectKosten[],MATCH(Tb_ProjectKosten[[#Headers],[Forfait_Percentage]],Tb_ProjectKosten[#Headers],0),0),""),S69 &lt;=0,0),"")</f>
        <v/>
      </c>
      <c r="W69" s="296" t="str">
        <f t="shared" ca="1" si="4"/>
        <v/>
      </c>
      <c r="X69" s="338" t="str">
        <f>IFERROR(VLOOKUP(F69,Tb_ProjectKosten[#All],11,0),"")</f>
        <v/>
      </c>
      <c r="Y69" s="297"/>
    </row>
    <row r="70" spans="1:25" x14ac:dyDescent="0.25">
      <c r="A70" s="291">
        <f>MAX($A$5:A69)+1</f>
        <v>65</v>
      </c>
      <c r="B70" s="278"/>
      <c r="C70" s="278"/>
      <c r="D70" s="278"/>
      <c r="E70" s="278"/>
      <c r="F70" s="278"/>
      <c r="G70" s="299"/>
      <c r="H70" s="292" t="str">
        <f ca="1">IFERROR(IF(VLOOKUP(F70,Kostentypen!$A$3:$E$21,3,0)=0,"",IF(OR(F70="Arbeidskosten",F70="Vergoeding"),VLOOKUP(G70,Tb_KostenTypen[],2,0),VLOOKUP(F70,Kostentypen!$A$3:$E$20,3,0))),"")</f>
        <v/>
      </c>
      <c r="I70" s="293"/>
      <c r="J70" s="294" t="str" cm="1">
        <f t="array" ref="J70">_xlfn.IFNA(IF(INDEX(Tb_KostenOpties[],MATCH($F70,Tb_KostenOpties[KostenOptie],0),IFERROR(MATCH(Methode_Keuze,Tb_KostenOpties[#Headers],0),2))=1,_xlfn.SWITCH($H70,"Uurtarief",IF(OR(AND(RIGHT($F70,3)="IKS",VLOOKUP($I70,Loonkosten,2,0)="Ja"),AND(RIGHT($F70,3)&lt;&gt;"IKS",VLOOKUP($I70,Loonkosten,2,0)="Nee")), VLOOKUP($I70,Loonkosten,MATCH("Opgegeven uurtarief",'4. Rekenhulp loonkosten aanvr.'!$4:$4,0)),0),"Vast tarief",IF(LEFT(F70,8)="Bijdrage",VLOOKUP($F70,Tb_KostenTypen[],MATCH(Lijsten!$P$1,Tb_KostenTypen[#Headers],0),0),VLOOKUP($G70,Lijsten!L:P,MATCH(Lijsten!$P$1,Kop_Tarief_Vast,0),0))),""),"")</f>
        <v/>
      </c>
      <c r="K70" s="294" t="str" cm="1">
        <f t="array" ref="K70">_xlfn.IFNA(IF(INDEX(Tb_KostenOpties[],MATCH($F70,Tb_KostenOpties[KostenOptie],0),IFERROR(MATCH(Methode_Keuze,Tb_KostenOpties[#Headers],0),2))=1,_xlfn.SWITCH($H70,"Uurtarief",IF(OR(AND(RIGHT($F70,3)="IKS",VLOOKUP($I70,Loonkosten,2,0)="Ja"),AND(RIGHT($F70,3)&lt;&gt;"IKS",VLOOKUP($I70,Loonkosten,2,0)="Nee")), VLOOKUP($I70,Loonkosten,MATCH("Beoordeeld uurtarief",'4. Rekenhulp loonkosten aanvr.'!$4:$4,0),0),0),"Vast tarief",IF(LEFT(F70,8)="Bijdrage",VLOOKUP($F70,Tb_KostenTypen[],MATCH(Lijsten!$P$1,Tb_KostenTypen[#Headers],0),0),VLOOKUP($G70,Lijsten!L:P,MATCH(Lijsten!$P$1,Kop_Tarief_Vast,0),0))),""),"")</f>
        <v/>
      </c>
      <c r="L70" s="324"/>
      <c r="M70" s="324"/>
      <c r="N70" s="295"/>
      <c r="O70" s="295"/>
      <c r="P70" s="337" t="str">
        <f t="shared" si="1"/>
        <v/>
      </c>
      <c r="Q70" s="296" t="str">
        <f t="shared" si="2"/>
        <v/>
      </c>
      <c r="R70" s="296" t="str" cm="1">
        <f t="array" aca="1" ref="R70" ca="1">_xlfn.IFNA(_xlfn.IFS(X70="Dit kostentype hoeft u niet op te geven. Hiervoor wordt een forfait berekend.","",AND(J70&lt;&gt;"",H70="Vast tarief",F70="Vergoeding"),SUM(J70)*FLOOR(SUM(L70),0.0001),AND(J70&lt;&gt;"",OR(H70="Uurtarief",H70="Vast tarief")),SUM(J70)*FLOOR(SUM(L70),0.01),AND(N70&lt;&gt;"",H70="-"),FLOOR(SUM(N70),0.01)),"")</f>
        <v/>
      </c>
      <c r="S70" s="296" t="str" cm="1">
        <f t="array" aca="1" ref="S70" ca="1">_xlfn.IFNA(_xlfn.IFS(X70="Dit kostentype hoeft u niet op te geven. Hiervoor wordt een forfait berekend.","",AND(K70&lt;&gt;"",M70&lt;&gt;"",H70="Vast tarief",F70="Vergoeding"),SUM(K70)*FLOOR(SUM(M70),0.0001),AND(K70&lt;&gt;"",M70&lt;&gt;"",OR(H70="Uurtarief",H70="Vast tarief")),SUM(K70)*FLOOR(SUM(M70),0.01),AND(O70&lt;&gt;"",H70="-"),FLOOR(SUM(O70),0.01)),"")</f>
        <v/>
      </c>
      <c r="T70" s="296" t="str">
        <f t="shared" ca="1" si="3"/>
        <v/>
      </c>
      <c r="U70" s="296" t="str" cm="1">
        <f t="array" aca="1" ref="U70" ca="1">IFERROR(_xlfn.IFS(OR(F70="",LEFT(Methode_Keuze,4)="Geen",Methode_Keuze=""),"",AND(R70&lt;&gt;"",F70&lt;&gt;"Arbeidskosten"),R70*VLOOKUP(F70,Tb_ProjectKosten[],MATCH(Tb_ProjectKosten[[#Headers],[Forfait_Percentage]],Tb_ProjectKosten[#Headers],0),0),AND(F70="Arbeidskosten",G70&lt;&gt;""),IFERROR(R70*VLOOKUP(G70,Tb_KostenTypen[],3,0)*VLOOKUP(F70,Tb_ProjectKosten[],MATCH(Tb_ProjectKosten[[#Headers],[Forfait_Percentage]],Tb_ProjectKosten[#Headers],0),0),""),R70 &lt;=0,0),"")</f>
        <v/>
      </c>
      <c r="V70" s="296" t="str" cm="1">
        <f t="array" aca="1" ref="V70" ca="1">IFERROR(_xlfn.IFS(OR(F70="",LEFT(Methode_Keuze,4)="Geen",Methode_Keuze=""),"",AND(S70&lt;&gt;"",F70&lt;&gt;"Arbeidskosten"),S70*VLOOKUP(F70,Tb_ProjectKosten[],MATCH(Tb_ProjectKosten[[#Headers],[Forfait_Percentage]],Tb_ProjectKosten[#Headers],0),0),AND(F70="Arbeidskosten",G70&lt;&gt;""),IFERROR(S70*VLOOKUP(G70,Tb_KostenTypen[],3,0)*VLOOKUP(F70,Tb_ProjectKosten[],MATCH(Tb_ProjectKosten[[#Headers],[Forfait_Percentage]],Tb_ProjectKosten[#Headers],0),0),""),S70 &lt;=0,0),"")</f>
        <v/>
      </c>
      <c r="W70" s="296" t="str">
        <f t="shared" ca="1" si="4"/>
        <v/>
      </c>
      <c r="X70" s="338" t="str">
        <f>IFERROR(VLOOKUP(F70,Tb_ProjectKosten[#All],11,0),"")</f>
        <v/>
      </c>
      <c r="Y70" s="297"/>
    </row>
    <row r="71" spans="1:25" x14ac:dyDescent="0.25">
      <c r="A71" s="291">
        <f>MAX($A$5:A70)+1</f>
        <v>66</v>
      </c>
      <c r="B71" s="278"/>
      <c r="C71" s="278"/>
      <c r="D71" s="278"/>
      <c r="E71" s="278"/>
      <c r="F71" s="278"/>
      <c r="G71" s="299"/>
      <c r="H71" s="292" t="str">
        <f ca="1">IFERROR(IF(VLOOKUP(F71,Kostentypen!$A$3:$E$21,3,0)=0,"",IF(OR(F71="Arbeidskosten",F71="Vergoeding"),VLOOKUP(G71,Tb_KostenTypen[],2,0),VLOOKUP(F71,Kostentypen!$A$3:$E$20,3,0))),"")</f>
        <v/>
      </c>
      <c r="I71" s="293"/>
      <c r="J71" s="294" t="str" cm="1">
        <f t="array" ref="J71">_xlfn.IFNA(IF(INDEX(Tb_KostenOpties[],MATCH($F71,Tb_KostenOpties[KostenOptie],0),IFERROR(MATCH(Methode_Keuze,Tb_KostenOpties[#Headers],0),2))=1,_xlfn.SWITCH($H71,"Uurtarief",IF(OR(AND(RIGHT($F71,3)="IKS",VLOOKUP($I71,Loonkosten,2,0)="Ja"),AND(RIGHT($F71,3)&lt;&gt;"IKS",VLOOKUP($I71,Loonkosten,2,0)="Nee")), VLOOKUP($I71,Loonkosten,MATCH("Opgegeven uurtarief",'4. Rekenhulp loonkosten aanvr.'!$4:$4,0)),0),"Vast tarief",IF(LEFT(F71,8)="Bijdrage",VLOOKUP($F71,Tb_KostenTypen[],MATCH(Lijsten!$P$1,Tb_KostenTypen[#Headers],0),0),VLOOKUP($G71,Lijsten!L:P,MATCH(Lijsten!$P$1,Kop_Tarief_Vast,0),0))),""),"")</f>
        <v/>
      </c>
      <c r="K71" s="294" t="str" cm="1">
        <f t="array" ref="K71">_xlfn.IFNA(IF(INDEX(Tb_KostenOpties[],MATCH($F71,Tb_KostenOpties[KostenOptie],0),IFERROR(MATCH(Methode_Keuze,Tb_KostenOpties[#Headers],0),2))=1,_xlfn.SWITCH($H71,"Uurtarief",IF(OR(AND(RIGHT($F71,3)="IKS",VLOOKUP($I71,Loonkosten,2,0)="Ja"),AND(RIGHT($F71,3)&lt;&gt;"IKS",VLOOKUP($I71,Loonkosten,2,0)="Nee")), VLOOKUP($I71,Loonkosten,MATCH("Beoordeeld uurtarief",'4. Rekenhulp loonkosten aanvr.'!$4:$4,0),0),0),"Vast tarief",IF(LEFT(F71,8)="Bijdrage",VLOOKUP($F71,Tb_KostenTypen[],MATCH(Lijsten!$P$1,Tb_KostenTypen[#Headers],0),0),VLOOKUP($G71,Lijsten!L:P,MATCH(Lijsten!$P$1,Kop_Tarief_Vast,0),0))),""),"")</f>
        <v/>
      </c>
      <c r="L71" s="324"/>
      <c r="M71" s="324"/>
      <c r="N71" s="295"/>
      <c r="O71" s="295"/>
      <c r="P71" s="337" t="str">
        <f t="shared" ref="P71:P134" si="5">IFERROR(IF(AND(M71&lt;&gt;"",M71&lt;&gt;L71),-1*(M71-L71),""),"")</f>
        <v/>
      </c>
      <c r="Q71" s="296" t="str">
        <f t="shared" ref="Q71:Q134" si="6">IFERROR(IF(AND(O71&lt;&gt;"",O71&lt;&gt;N71),-1*(O71-N71),""),"")</f>
        <v/>
      </c>
      <c r="R71" s="296" t="str" cm="1">
        <f t="array" aca="1" ref="R71" ca="1">_xlfn.IFNA(_xlfn.IFS(X71="Dit kostentype hoeft u niet op te geven. Hiervoor wordt een forfait berekend.","",AND(J71&lt;&gt;"",H71="Vast tarief",F71="Vergoeding"),SUM(J71)*FLOOR(SUM(L71),0.0001),AND(J71&lt;&gt;"",OR(H71="Uurtarief",H71="Vast tarief")),SUM(J71)*FLOOR(SUM(L71),0.01),AND(N71&lt;&gt;"",H71="-"),FLOOR(SUM(N71),0.01)),"")</f>
        <v/>
      </c>
      <c r="S71" s="296" t="str" cm="1">
        <f t="array" aca="1" ref="S71" ca="1">_xlfn.IFNA(_xlfn.IFS(X71="Dit kostentype hoeft u niet op te geven. Hiervoor wordt een forfait berekend.","",AND(K71&lt;&gt;"",M71&lt;&gt;"",H71="Vast tarief",F71="Vergoeding"),SUM(K71)*FLOOR(SUM(M71),0.0001),AND(K71&lt;&gt;"",M71&lt;&gt;"",OR(H71="Uurtarief",H71="Vast tarief")),SUM(K71)*FLOOR(SUM(M71),0.01),AND(O71&lt;&gt;"",H71="-"),FLOOR(SUM(O71),0.01)),"")</f>
        <v/>
      </c>
      <c r="T71" s="296" t="str">
        <f t="shared" ref="T71:T134" ca="1" si="7">IFERROR(IF(AND(S71&lt;&gt;"",S71&lt;&gt;R71),-1*(S71-R71),""),"")</f>
        <v/>
      </c>
      <c r="U71" s="296" t="str" cm="1">
        <f t="array" aca="1" ref="U71" ca="1">IFERROR(_xlfn.IFS(OR(F71="",LEFT(Methode_Keuze,4)="Geen",Methode_Keuze=""),"",AND(R71&lt;&gt;"",F71&lt;&gt;"Arbeidskosten"),R71*VLOOKUP(F71,Tb_ProjectKosten[],MATCH(Tb_ProjectKosten[[#Headers],[Forfait_Percentage]],Tb_ProjectKosten[#Headers],0),0),AND(F71="Arbeidskosten",G71&lt;&gt;""),IFERROR(R71*VLOOKUP(G71,Tb_KostenTypen[],3,0)*VLOOKUP(F71,Tb_ProjectKosten[],MATCH(Tb_ProjectKosten[[#Headers],[Forfait_Percentage]],Tb_ProjectKosten[#Headers],0),0),""),R71 &lt;=0,0),"")</f>
        <v/>
      </c>
      <c r="V71" s="296" t="str" cm="1">
        <f t="array" aca="1" ref="V71" ca="1">IFERROR(_xlfn.IFS(OR(F71="",LEFT(Methode_Keuze,4)="Geen",Methode_Keuze=""),"",AND(S71&lt;&gt;"",F71&lt;&gt;"Arbeidskosten"),S71*VLOOKUP(F71,Tb_ProjectKosten[],MATCH(Tb_ProjectKosten[[#Headers],[Forfait_Percentage]],Tb_ProjectKosten[#Headers],0),0),AND(F71="Arbeidskosten",G71&lt;&gt;""),IFERROR(S71*VLOOKUP(G71,Tb_KostenTypen[],3,0)*VLOOKUP(F71,Tb_ProjectKosten[],MATCH(Tb_ProjectKosten[[#Headers],[Forfait_Percentage]],Tb_ProjectKosten[#Headers],0),0),""),S71 &lt;=0,0),"")</f>
        <v/>
      </c>
      <c r="W71" s="296" t="str">
        <f t="shared" ref="W71:W134" ca="1" si="8">IFERROR(IF(AND(V71&lt;&gt;"",V71&lt;&gt;U71),-1*(V71-U71),""),"")</f>
        <v/>
      </c>
      <c r="X71" s="338" t="str">
        <f>IFERROR(VLOOKUP(F71,Tb_ProjectKosten[#All],11,0),"")</f>
        <v/>
      </c>
      <c r="Y71" s="297"/>
    </row>
    <row r="72" spans="1:25" x14ac:dyDescent="0.25">
      <c r="A72" s="291">
        <f>MAX($A$5:A71)+1</f>
        <v>67</v>
      </c>
      <c r="B72" s="278"/>
      <c r="C72" s="278"/>
      <c r="D72" s="278"/>
      <c r="E72" s="278"/>
      <c r="F72" s="278"/>
      <c r="G72" s="299"/>
      <c r="H72" s="292" t="str">
        <f ca="1">IFERROR(IF(VLOOKUP(F72,Kostentypen!$A$3:$E$21,3,0)=0,"",IF(OR(F72="Arbeidskosten",F72="Vergoeding"),VLOOKUP(G72,Tb_KostenTypen[],2,0),VLOOKUP(F72,Kostentypen!$A$3:$E$20,3,0))),"")</f>
        <v/>
      </c>
      <c r="I72" s="293"/>
      <c r="J72" s="294" t="str" cm="1">
        <f t="array" ref="J72">_xlfn.IFNA(IF(INDEX(Tb_KostenOpties[],MATCH($F72,Tb_KostenOpties[KostenOptie],0),IFERROR(MATCH(Methode_Keuze,Tb_KostenOpties[#Headers],0),2))=1,_xlfn.SWITCH($H72,"Uurtarief",IF(OR(AND(RIGHT($F72,3)="IKS",VLOOKUP($I72,Loonkosten,2,0)="Ja"),AND(RIGHT($F72,3)&lt;&gt;"IKS",VLOOKUP($I72,Loonkosten,2,0)="Nee")), VLOOKUP($I72,Loonkosten,MATCH("Opgegeven uurtarief",'4. Rekenhulp loonkosten aanvr.'!$4:$4,0)),0),"Vast tarief",IF(LEFT(F72,8)="Bijdrage",VLOOKUP($F72,Tb_KostenTypen[],MATCH(Lijsten!$P$1,Tb_KostenTypen[#Headers],0),0),VLOOKUP($G72,Lijsten!L:P,MATCH(Lijsten!$P$1,Kop_Tarief_Vast,0),0))),""),"")</f>
        <v/>
      </c>
      <c r="K72" s="294" t="str" cm="1">
        <f t="array" ref="K72">_xlfn.IFNA(IF(INDEX(Tb_KostenOpties[],MATCH($F72,Tb_KostenOpties[KostenOptie],0),IFERROR(MATCH(Methode_Keuze,Tb_KostenOpties[#Headers],0),2))=1,_xlfn.SWITCH($H72,"Uurtarief",IF(OR(AND(RIGHT($F72,3)="IKS",VLOOKUP($I72,Loonkosten,2,0)="Ja"),AND(RIGHT($F72,3)&lt;&gt;"IKS",VLOOKUP($I72,Loonkosten,2,0)="Nee")), VLOOKUP($I72,Loonkosten,MATCH("Beoordeeld uurtarief",'4. Rekenhulp loonkosten aanvr.'!$4:$4,0),0),0),"Vast tarief",IF(LEFT(F72,8)="Bijdrage",VLOOKUP($F72,Tb_KostenTypen[],MATCH(Lijsten!$P$1,Tb_KostenTypen[#Headers],0),0),VLOOKUP($G72,Lijsten!L:P,MATCH(Lijsten!$P$1,Kop_Tarief_Vast,0),0))),""),"")</f>
        <v/>
      </c>
      <c r="L72" s="324"/>
      <c r="M72" s="324"/>
      <c r="N72" s="295"/>
      <c r="O72" s="295"/>
      <c r="P72" s="337" t="str">
        <f t="shared" si="5"/>
        <v/>
      </c>
      <c r="Q72" s="296" t="str">
        <f t="shared" si="6"/>
        <v/>
      </c>
      <c r="R72" s="296" t="str" cm="1">
        <f t="array" aca="1" ref="R72" ca="1">_xlfn.IFNA(_xlfn.IFS(X72="Dit kostentype hoeft u niet op te geven. Hiervoor wordt een forfait berekend.","",AND(J72&lt;&gt;"",H72="Vast tarief",F72="Vergoeding"),SUM(J72)*FLOOR(SUM(L72),0.0001),AND(J72&lt;&gt;"",OR(H72="Uurtarief",H72="Vast tarief")),SUM(J72)*FLOOR(SUM(L72),0.01),AND(N72&lt;&gt;"",H72="-"),FLOOR(SUM(N72),0.01)),"")</f>
        <v/>
      </c>
      <c r="S72" s="296" t="str" cm="1">
        <f t="array" aca="1" ref="S72" ca="1">_xlfn.IFNA(_xlfn.IFS(X72="Dit kostentype hoeft u niet op te geven. Hiervoor wordt een forfait berekend.","",AND(K72&lt;&gt;"",M72&lt;&gt;"",H72="Vast tarief",F72="Vergoeding"),SUM(K72)*FLOOR(SUM(M72),0.0001),AND(K72&lt;&gt;"",M72&lt;&gt;"",OR(H72="Uurtarief",H72="Vast tarief")),SUM(K72)*FLOOR(SUM(M72),0.01),AND(O72&lt;&gt;"",H72="-"),FLOOR(SUM(O72),0.01)),"")</f>
        <v/>
      </c>
      <c r="T72" s="296" t="str">
        <f t="shared" ca="1" si="7"/>
        <v/>
      </c>
      <c r="U72" s="296" t="str" cm="1">
        <f t="array" aca="1" ref="U72" ca="1">IFERROR(_xlfn.IFS(OR(F72="",LEFT(Methode_Keuze,4)="Geen",Methode_Keuze=""),"",AND(R72&lt;&gt;"",F72&lt;&gt;"Arbeidskosten"),R72*VLOOKUP(F72,Tb_ProjectKosten[],MATCH(Tb_ProjectKosten[[#Headers],[Forfait_Percentage]],Tb_ProjectKosten[#Headers],0),0),AND(F72="Arbeidskosten",G72&lt;&gt;""),IFERROR(R72*VLOOKUP(G72,Tb_KostenTypen[],3,0)*VLOOKUP(F72,Tb_ProjectKosten[],MATCH(Tb_ProjectKosten[[#Headers],[Forfait_Percentage]],Tb_ProjectKosten[#Headers],0),0),""),R72 &lt;=0,0),"")</f>
        <v/>
      </c>
      <c r="V72" s="296" t="str" cm="1">
        <f t="array" aca="1" ref="V72" ca="1">IFERROR(_xlfn.IFS(OR(F72="",LEFT(Methode_Keuze,4)="Geen",Methode_Keuze=""),"",AND(S72&lt;&gt;"",F72&lt;&gt;"Arbeidskosten"),S72*VLOOKUP(F72,Tb_ProjectKosten[],MATCH(Tb_ProjectKosten[[#Headers],[Forfait_Percentage]],Tb_ProjectKosten[#Headers],0),0),AND(F72="Arbeidskosten",G72&lt;&gt;""),IFERROR(S72*VLOOKUP(G72,Tb_KostenTypen[],3,0)*VLOOKUP(F72,Tb_ProjectKosten[],MATCH(Tb_ProjectKosten[[#Headers],[Forfait_Percentage]],Tb_ProjectKosten[#Headers],0),0),""),S72 &lt;=0,0),"")</f>
        <v/>
      </c>
      <c r="W72" s="296" t="str">
        <f t="shared" ca="1" si="8"/>
        <v/>
      </c>
      <c r="X72" s="338" t="str">
        <f>IFERROR(VLOOKUP(F72,Tb_ProjectKosten[#All],11,0),"")</f>
        <v/>
      </c>
      <c r="Y72" s="297"/>
    </row>
    <row r="73" spans="1:25" x14ac:dyDescent="0.25">
      <c r="A73" s="291">
        <f>MAX($A$5:A72)+1</f>
        <v>68</v>
      </c>
      <c r="B73" s="278"/>
      <c r="C73" s="278"/>
      <c r="D73" s="278"/>
      <c r="E73" s="278"/>
      <c r="F73" s="278"/>
      <c r="G73" s="299"/>
      <c r="H73" s="292" t="str">
        <f ca="1">IFERROR(IF(VLOOKUP(F73,Kostentypen!$A$3:$E$21,3,0)=0,"",IF(OR(F73="Arbeidskosten",F73="Vergoeding"),VLOOKUP(G73,Tb_KostenTypen[],2,0),VLOOKUP(F73,Kostentypen!$A$3:$E$20,3,0))),"")</f>
        <v/>
      </c>
      <c r="I73" s="293"/>
      <c r="J73" s="294" t="str" cm="1">
        <f t="array" ref="J73">_xlfn.IFNA(IF(INDEX(Tb_KostenOpties[],MATCH($F73,Tb_KostenOpties[KostenOptie],0),IFERROR(MATCH(Methode_Keuze,Tb_KostenOpties[#Headers],0),2))=1,_xlfn.SWITCH($H73,"Uurtarief",IF(OR(AND(RIGHT($F73,3)="IKS",VLOOKUP($I73,Loonkosten,2,0)="Ja"),AND(RIGHT($F73,3)&lt;&gt;"IKS",VLOOKUP($I73,Loonkosten,2,0)="Nee")), VLOOKUP($I73,Loonkosten,MATCH("Opgegeven uurtarief",'4. Rekenhulp loonkosten aanvr.'!$4:$4,0)),0),"Vast tarief",IF(LEFT(F73,8)="Bijdrage",VLOOKUP($F73,Tb_KostenTypen[],MATCH(Lijsten!$P$1,Tb_KostenTypen[#Headers],0),0),VLOOKUP($G73,Lijsten!L:P,MATCH(Lijsten!$P$1,Kop_Tarief_Vast,0),0))),""),"")</f>
        <v/>
      </c>
      <c r="K73" s="294" t="str" cm="1">
        <f t="array" ref="K73">_xlfn.IFNA(IF(INDEX(Tb_KostenOpties[],MATCH($F73,Tb_KostenOpties[KostenOptie],0),IFERROR(MATCH(Methode_Keuze,Tb_KostenOpties[#Headers],0),2))=1,_xlfn.SWITCH($H73,"Uurtarief",IF(OR(AND(RIGHT($F73,3)="IKS",VLOOKUP($I73,Loonkosten,2,0)="Ja"),AND(RIGHT($F73,3)&lt;&gt;"IKS",VLOOKUP($I73,Loonkosten,2,0)="Nee")), VLOOKUP($I73,Loonkosten,MATCH("Beoordeeld uurtarief",'4. Rekenhulp loonkosten aanvr.'!$4:$4,0),0),0),"Vast tarief",IF(LEFT(F73,8)="Bijdrage",VLOOKUP($F73,Tb_KostenTypen[],MATCH(Lijsten!$P$1,Tb_KostenTypen[#Headers],0),0),VLOOKUP($G73,Lijsten!L:P,MATCH(Lijsten!$P$1,Kop_Tarief_Vast,0),0))),""),"")</f>
        <v/>
      </c>
      <c r="L73" s="324"/>
      <c r="M73" s="324"/>
      <c r="N73" s="295"/>
      <c r="O73" s="295"/>
      <c r="P73" s="337" t="str">
        <f t="shared" si="5"/>
        <v/>
      </c>
      <c r="Q73" s="296" t="str">
        <f t="shared" si="6"/>
        <v/>
      </c>
      <c r="R73" s="296" t="str" cm="1">
        <f t="array" aca="1" ref="R73" ca="1">_xlfn.IFNA(_xlfn.IFS(X73="Dit kostentype hoeft u niet op te geven. Hiervoor wordt een forfait berekend.","",AND(J73&lt;&gt;"",H73="Vast tarief",F73="Vergoeding"),SUM(J73)*FLOOR(SUM(L73),0.0001),AND(J73&lt;&gt;"",OR(H73="Uurtarief",H73="Vast tarief")),SUM(J73)*FLOOR(SUM(L73),0.01),AND(N73&lt;&gt;"",H73="-"),FLOOR(SUM(N73),0.01)),"")</f>
        <v/>
      </c>
      <c r="S73" s="296" t="str" cm="1">
        <f t="array" aca="1" ref="S73" ca="1">_xlfn.IFNA(_xlfn.IFS(X73="Dit kostentype hoeft u niet op te geven. Hiervoor wordt een forfait berekend.","",AND(K73&lt;&gt;"",M73&lt;&gt;"",H73="Vast tarief",F73="Vergoeding"),SUM(K73)*FLOOR(SUM(M73),0.0001),AND(K73&lt;&gt;"",M73&lt;&gt;"",OR(H73="Uurtarief",H73="Vast tarief")),SUM(K73)*FLOOR(SUM(M73),0.01),AND(O73&lt;&gt;"",H73="-"),FLOOR(SUM(O73),0.01)),"")</f>
        <v/>
      </c>
      <c r="T73" s="296" t="str">
        <f t="shared" ca="1" si="7"/>
        <v/>
      </c>
      <c r="U73" s="296" t="str" cm="1">
        <f t="array" aca="1" ref="U73" ca="1">IFERROR(_xlfn.IFS(OR(F73="",LEFT(Methode_Keuze,4)="Geen",Methode_Keuze=""),"",AND(R73&lt;&gt;"",F73&lt;&gt;"Arbeidskosten"),R73*VLOOKUP(F73,Tb_ProjectKosten[],MATCH(Tb_ProjectKosten[[#Headers],[Forfait_Percentage]],Tb_ProjectKosten[#Headers],0),0),AND(F73="Arbeidskosten",G73&lt;&gt;""),IFERROR(R73*VLOOKUP(G73,Tb_KostenTypen[],3,0)*VLOOKUP(F73,Tb_ProjectKosten[],MATCH(Tb_ProjectKosten[[#Headers],[Forfait_Percentage]],Tb_ProjectKosten[#Headers],0),0),""),R73 &lt;=0,0),"")</f>
        <v/>
      </c>
      <c r="V73" s="296" t="str" cm="1">
        <f t="array" aca="1" ref="V73" ca="1">IFERROR(_xlfn.IFS(OR(F73="",LEFT(Methode_Keuze,4)="Geen",Methode_Keuze=""),"",AND(S73&lt;&gt;"",F73&lt;&gt;"Arbeidskosten"),S73*VLOOKUP(F73,Tb_ProjectKosten[],MATCH(Tb_ProjectKosten[[#Headers],[Forfait_Percentage]],Tb_ProjectKosten[#Headers],0),0),AND(F73="Arbeidskosten",G73&lt;&gt;""),IFERROR(S73*VLOOKUP(G73,Tb_KostenTypen[],3,0)*VLOOKUP(F73,Tb_ProjectKosten[],MATCH(Tb_ProjectKosten[[#Headers],[Forfait_Percentage]],Tb_ProjectKosten[#Headers],0),0),""),S73 &lt;=0,0),"")</f>
        <v/>
      </c>
      <c r="W73" s="296" t="str">
        <f t="shared" ca="1" si="8"/>
        <v/>
      </c>
      <c r="X73" s="338" t="str">
        <f>IFERROR(VLOOKUP(F73,Tb_ProjectKosten[#All],11,0),"")</f>
        <v/>
      </c>
      <c r="Y73" s="297"/>
    </row>
    <row r="74" spans="1:25" x14ac:dyDescent="0.25">
      <c r="A74" s="291">
        <f>MAX($A$5:A73)+1</f>
        <v>69</v>
      </c>
      <c r="B74" s="278"/>
      <c r="C74" s="278"/>
      <c r="D74" s="278"/>
      <c r="E74" s="278"/>
      <c r="F74" s="278"/>
      <c r="G74" s="299"/>
      <c r="H74" s="292" t="str">
        <f ca="1">IFERROR(IF(VLOOKUP(F74,Kostentypen!$A$3:$E$21,3,0)=0,"",IF(OR(F74="Arbeidskosten",F74="Vergoeding"),VLOOKUP(G74,Tb_KostenTypen[],2,0),VLOOKUP(F74,Kostentypen!$A$3:$E$20,3,0))),"")</f>
        <v/>
      </c>
      <c r="I74" s="293"/>
      <c r="J74" s="294" t="str" cm="1">
        <f t="array" ref="J74">_xlfn.IFNA(IF(INDEX(Tb_KostenOpties[],MATCH($F74,Tb_KostenOpties[KostenOptie],0),IFERROR(MATCH(Methode_Keuze,Tb_KostenOpties[#Headers],0),2))=1,_xlfn.SWITCH($H74,"Uurtarief",IF(OR(AND(RIGHT($F74,3)="IKS",VLOOKUP($I74,Loonkosten,2,0)="Ja"),AND(RIGHT($F74,3)&lt;&gt;"IKS",VLOOKUP($I74,Loonkosten,2,0)="Nee")), VLOOKUP($I74,Loonkosten,MATCH("Opgegeven uurtarief",'4. Rekenhulp loonkosten aanvr.'!$4:$4,0)),0),"Vast tarief",IF(LEFT(F74,8)="Bijdrage",VLOOKUP($F74,Tb_KostenTypen[],MATCH(Lijsten!$P$1,Tb_KostenTypen[#Headers],0),0),VLOOKUP($G74,Lijsten!L:P,MATCH(Lijsten!$P$1,Kop_Tarief_Vast,0),0))),""),"")</f>
        <v/>
      </c>
      <c r="K74" s="294" t="str" cm="1">
        <f t="array" ref="K74">_xlfn.IFNA(IF(INDEX(Tb_KostenOpties[],MATCH($F74,Tb_KostenOpties[KostenOptie],0),IFERROR(MATCH(Methode_Keuze,Tb_KostenOpties[#Headers],0),2))=1,_xlfn.SWITCH($H74,"Uurtarief",IF(OR(AND(RIGHT($F74,3)="IKS",VLOOKUP($I74,Loonkosten,2,0)="Ja"),AND(RIGHT($F74,3)&lt;&gt;"IKS",VLOOKUP($I74,Loonkosten,2,0)="Nee")), VLOOKUP($I74,Loonkosten,MATCH("Beoordeeld uurtarief",'4. Rekenhulp loonkosten aanvr.'!$4:$4,0),0),0),"Vast tarief",IF(LEFT(F74,8)="Bijdrage",VLOOKUP($F74,Tb_KostenTypen[],MATCH(Lijsten!$P$1,Tb_KostenTypen[#Headers],0),0),VLOOKUP($G74,Lijsten!L:P,MATCH(Lijsten!$P$1,Kop_Tarief_Vast,0),0))),""),"")</f>
        <v/>
      </c>
      <c r="L74" s="324"/>
      <c r="M74" s="324"/>
      <c r="N74" s="295"/>
      <c r="O74" s="295"/>
      <c r="P74" s="337" t="str">
        <f t="shared" si="5"/>
        <v/>
      </c>
      <c r="Q74" s="296" t="str">
        <f t="shared" si="6"/>
        <v/>
      </c>
      <c r="R74" s="296" t="str" cm="1">
        <f t="array" aca="1" ref="R74" ca="1">_xlfn.IFNA(_xlfn.IFS(X74="Dit kostentype hoeft u niet op te geven. Hiervoor wordt een forfait berekend.","",AND(J74&lt;&gt;"",H74="Vast tarief",F74="Vergoeding"),SUM(J74)*FLOOR(SUM(L74),0.0001),AND(J74&lt;&gt;"",OR(H74="Uurtarief",H74="Vast tarief")),SUM(J74)*FLOOR(SUM(L74),0.01),AND(N74&lt;&gt;"",H74="-"),FLOOR(SUM(N74),0.01)),"")</f>
        <v/>
      </c>
      <c r="S74" s="296" t="str" cm="1">
        <f t="array" aca="1" ref="S74" ca="1">_xlfn.IFNA(_xlfn.IFS(X74="Dit kostentype hoeft u niet op te geven. Hiervoor wordt een forfait berekend.","",AND(K74&lt;&gt;"",M74&lt;&gt;"",H74="Vast tarief",F74="Vergoeding"),SUM(K74)*FLOOR(SUM(M74),0.0001),AND(K74&lt;&gt;"",M74&lt;&gt;"",OR(H74="Uurtarief",H74="Vast tarief")),SUM(K74)*FLOOR(SUM(M74),0.01),AND(O74&lt;&gt;"",H74="-"),FLOOR(SUM(O74),0.01)),"")</f>
        <v/>
      </c>
      <c r="T74" s="296" t="str">
        <f t="shared" ca="1" si="7"/>
        <v/>
      </c>
      <c r="U74" s="296" t="str" cm="1">
        <f t="array" aca="1" ref="U74" ca="1">IFERROR(_xlfn.IFS(OR(F74="",LEFT(Methode_Keuze,4)="Geen",Methode_Keuze=""),"",AND(R74&lt;&gt;"",F74&lt;&gt;"Arbeidskosten"),R74*VLOOKUP(F74,Tb_ProjectKosten[],MATCH(Tb_ProjectKosten[[#Headers],[Forfait_Percentage]],Tb_ProjectKosten[#Headers],0),0),AND(F74="Arbeidskosten",G74&lt;&gt;""),IFERROR(R74*VLOOKUP(G74,Tb_KostenTypen[],3,0)*VLOOKUP(F74,Tb_ProjectKosten[],MATCH(Tb_ProjectKosten[[#Headers],[Forfait_Percentage]],Tb_ProjectKosten[#Headers],0),0),""),R74 &lt;=0,0),"")</f>
        <v/>
      </c>
      <c r="V74" s="296" t="str" cm="1">
        <f t="array" aca="1" ref="V74" ca="1">IFERROR(_xlfn.IFS(OR(F74="",LEFT(Methode_Keuze,4)="Geen",Methode_Keuze=""),"",AND(S74&lt;&gt;"",F74&lt;&gt;"Arbeidskosten"),S74*VLOOKUP(F74,Tb_ProjectKosten[],MATCH(Tb_ProjectKosten[[#Headers],[Forfait_Percentage]],Tb_ProjectKosten[#Headers],0),0),AND(F74="Arbeidskosten",G74&lt;&gt;""),IFERROR(S74*VLOOKUP(G74,Tb_KostenTypen[],3,0)*VLOOKUP(F74,Tb_ProjectKosten[],MATCH(Tb_ProjectKosten[[#Headers],[Forfait_Percentage]],Tb_ProjectKosten[#Headers],0),0),""),S74 &lt;=0,0),"")</f>
        <v/>
      </c>
      <c r="W74" s="296" t="str">
        <f t="shared" ca="1" si="8"/>
        <v/>
      </c>
      <c r="X74" s="338" t="str">
        <f>IFERROR(VLOOKUP(F74,Tb_ProjectKosten[#All],11,0),"")</f>
        <v/>
      </c>
      <c r="Y74" s="297"/>
    </row>
    <row r="75" spans="1:25" x14ac:dyDescent="0.25">
      <c r="A75" s="291">
        <f>MAX($A$5:A74)+1</f>
        <v>70</v>
      </c>
      <c r="B75" s="278"/>
      <c r="C75" s="278"/>
      <c r="D75" s="278"/>
      <c r="E75" s="278"/>
      <c r="F75" s="278"/>
      <c r="G75" s="299"/>
      <c r="H75" s="292" t="str">
        <f ca="1">IFERROR(IF(VLOOKUP(F75,Kostentypen!$A$3:$E$21,3,0)=0,"",IF(OR(F75="Arbeidskosten",F75="Vergoeding"),VLOOKUP(G75,Tb_KostenTypen[],2,0),VLOOKUP(F75,Kostentypen!$A$3:$E$20,3,0))),"")</f>
        <v/>
      </c>
      <c r="I75" s="293"/>
      <c r="J75" s="294" t="str" cm="1">
        <f t="array" ref="J75">_xlfn.IFNA(IF(INDEX(Tb_KostenOpties[],MATCH($F75,Tb_KostenOpties[KostenOptie],0),IFERROR(MATCH(Methode_Keuze,Tb_KostenOpties[#Headers],0),2))=1,_xlfn.SWITCH($H75,"Uurtarief",IF(OR(AND(RIGHT($F75,3)="IKS",VLOOKUP($I75,Loonkosten,2,0)="Ja"),AND(RIGHT($F75,3)&lt;&gt;"IKS",VLOOKUP($I75,Loonkosten,2,0)="Nee")), VLOOKUP($I75,Loonkosten,MATCH("Opgegeven uurtarief",'4. Rekenhulp loonkosten aanvr.'!$4:$4,0)),0),"Vast tarief",IF(LEFT(F75,8)="Bijdrage",VLOOKUP($F75,Tb_KostenTypen[],MATCH(Lijsten!$P$1,Tb_KostenTypen[#Headers],0),0),VLOOKUP($G75,Lijsten!L:P,MATCH(Lijsten!$P$1,Kop_Tarief_Vast,0),0))),""),"")</f>
        <v/>
      </c>
      <c r="K75" s="294" t="str" cm="1">
        <f t="array" ref="K75">_xlfn.IFNA(IF(INDEX(Tb_KostenOpties[],MATCH($F75,Tb_KostenOpties[KostenOptie],0),IFERROR(MATCH(Methode_Keuze,Tb_KostenOpties[#Headers],0),2))=1,_xlfn.SWITCH($H75,"Uurtarief",IF(OR(AND(RIGHT($F75,3)="IKS",VLOOKUP($I75,Loonkosten,2,0)="Ja"),AND(RIGHT($F75,3)&lt;&gt;"IKS",VLOOKUP($I75,Loonkosten,2,0)="Nee")), VLOOKUP($I75,Loonkosten,MATCH("Beoordeeld uurtarief",'4. Rekenhulp loonkosten aanvr.'!$4:$4,0),0),0),"Vast tarief",IF(LEFT(F75,8)="Bijdrage",VLOOKUP($F75,Tb_KostenTypen[],MATCH(Lijsten!$P$1,Tb_KostenTypen[#Headers],0),0),VLOOKUP($G75,Lijsten!L:P,MATCH(Lijsten!$P$1,Kop_Tarief_Vast,0),0))),""),"")</f>
        <v/>
      </c>
      <c r="L75" s="324"/>
      <c r="M75" s="324"/>
      <c r="N75" s="295"/>
      <c r="O75" s="295"/>
      <c r="P75" s="337" t="str">
        <f t="shared" si="5"/>
        <v/>
      </c>
      <c r="Q75" s="296" t="str">
        <f t="shared" si="6"/>
        <v/>
      </c>
      <c r="R75" s="296" t="str" cm="1">
        <f t="array" aca="1" ref="R75" ca="1">_xlfn.IFNA(_xlfn.IFS(X75="Dit kostentype hoeft u niet op te geven. Hiervoor wordt een forfait berekend.","",AND(J75&lt;&gt;"",H75="Vast tarief",F75="Vergoeding"),SUM(J75)*FLOOR(SUM(L75),0.0001),AND(J75&lt;&gt;"",OR(H75="Uurtarief",H75="Vast tarief")),SUM(J75)*FLOOR(SUM(L75),0.01),AND(N75&lt;&gt;"",H75="-"),FLOOR(SUM(N75),0.01)),"")</f>
        <v/>
      </c>
      <c r="S75" s="296" t="str" cm="1">
        <f t="array" aca="1" ref="S75" ca="1">_xlfn.IFNA(_xlfn.IFS(X75="Dit kostentype hoeft u niet op te geven. Hiervoor wordt een forfait berekend.","",AND(K75&lt;&gt;"",M75&lt;&gt;"",H75="Vast tarief",F75="Vergoeding"),SUM(K75)*FLOOR(SUM(M75),0.0001),AND(K75&lt;&gt;"",M75&lt;&gt;"",OR(H75="Uurtarief",H75="Vast tarief")),SUM(K75)*FLOOR(SUM(M75),0.01),AND(O75&lt;&gt;"",H75="-"),FLOOR(SUM(O75),0.01)),"")</f>
        <v/>
      </c>
      <c r="T75" s="296" t="str">
        <f t="shared" ca="1" si="7"/>
        <v/>
      </c>
      <c r="U75" s="296" t="str" cm="1">
        <f t="array" aca="1" ref="U75" ca="1">IFERROR(_xlfn.IFS(OR(F75="",LEFT(Methode_Keuze,4)="Geen",Methode_Keuze=""),"",AND(R75&lt;&gt;"",F75&lt;&gt;"Arbeidskosten"),R75*VLOOKUP(F75,Tb_ProjectKosten[],MATCH(Tb_ProjectKosten[[#Headers],[Forfait_Percentage]],Tb_ProjectKosten[#Headers],0),0),AND(F75="Arbeidskosten",G75&lt;&gt;""),IFERROR(R75*VLOOKUP(G75,Tb_KostenTypen[],3,0)*VLOOKUP(F75,Tb_ProjectKosten[],MATCH(Tb_ProjectKosten[[#Headers],[Forfait_Percentage]],Tb_ProjectKosten[#Headers],0),0),""),R75 &lt;=0,0),"")</f>
        <v/>
      </c>
      <c r="V75" s="296" t="str" cm="1">
        <f t="array" aca="1" ref="V75" ca="1">IFERROR(_xlfn.IFS(OR(F75="",LEFT(Methode_Keuze,4)="Geen",Methode_Keuze=""),"",AND(S75&lt;&gt;"",F75&lt;&gt;"Arbeidskosten"),S75*VLOOKUP(F75,Tb_ProjectKosten[],MATCH(Tb_ProjectKosten[[#Headers],[Forfait_Percentage]],Tb_ProjectKosten[#Headers],0),0),AND(F75="Arbeidskosten",G75&lt;&gt;""),IFERROR(S75*VLOOKUP(G75,Tb_KostenTypen[],3,0)*VLOOKUP(F75,Tb_ProjectKosten[],MATCH(Tb_ProjectKosten[[#Headers],[Forfait_Percentage]],Tb_ProjectKosten[#Headers],0),0),""),S75 &lt;=0,0),"")</f>
        <v/>
      </c>
      <c r="W75" s="296" t="str">
        <f t="shared" ca="1" si="8"/>
        <v/>
      </c>
      <c r="X75" s="338" t="str">
        <f>IFERROR(VLOOKUP(F75,Tb_ProjectKosten[#All],11,0),"")</f>
        <v/>
      </c>
      <c r="Y75" s="297"/>
    </row>
    <row r="76" spans="1:25" x14ac:dyDescent="0.25">
      <c r="A76" s="291">
        <f>MAX($A$5:A75)+1</f>
        <v>71</v>
      </c>
      <c r="B76" s="278"/>
      <c r="C76" s="278"/>
      <c r="D76" s="278"/>
      <c r="E76" s="278"/>
      <c r="F76" s="278"/>
      <c r="G76" s="299"/>
      <c r="H76" s="292" t="str">
        <f ca="1">IFERROR(IF(VLOOKUP(F76,Kostentypen!$A$3:$E$21,3,0)=0,"",IF(OR(F76="Arbeidskosten",F76="Vergoeding"),VLOOKUP(G76,Tb_KostenTypen[],2,0),VLOOKUP(F76,Kostentypen!$A$3:$E$20,3,0))),"")</f>
        <v/>
      </c>
      <c r="I76" s="293"/>
      <c r="J76" s="294" t="str" cm="1">
        <f t="array" ref="J76">_xlfn.IFNA(IF(INDEX(Tb_KostenOpties[],MATCH($F76,Tb_KostenOpties[KostenOptie],0),IFERROR(MATCH(Methode_Keuze,Tb_KostenOpties[#Headers],0),2))=1,_xlfn.SWITCH($H76,"Uurtarief",IF(OR(AND(RIGHT($F76,3)="IKS",VLOOKUP($I76,Loonkosten,2,0)="Ja"),AND(RIGHT($F76,3)&lt;&gt;"IKS",VLOOKUP($I76,Loonkosten,2,0)="Nee")), VLOOKUP($I76,Loonkosten,MATCH("Opgegeven uurtarief",'4. Rekenhulp loonkosten aanvr.'!$4:$4,0)),0),"Vast tarief",IF(LEFT(F76,8)="Bijdrage",VLOOKUP($F76,Tb_KostenTypen[],MATCH(Lijsten!$P$1,Tb_KostenTypen[#Headers],0),0),VLOOKUP($G76,Lijsten!L:P,MATCH(Lijsten!$P$1,Kop_Tarief_Vast,0),0))),""),"")</f>
        <v/>
      </c>
      <c r="K76" s="294" t="str" cm="1">
        <f t="array" ref="K76">_xlfn.IFNA(IF(INDEX(Tb_KostenOpties[],MATCH($F76,Tb_KostenOpties[KostenOptie],0),IFERROR(MATCH(Methode_Keuze,Tb_KostenOpties[#Headers],0),2))=1,_xlfn.SWITCH($H76,"Uurtarief",IF(OR(AND(RIGHT($F76,3)="IKS",VLOOKUP($I76,Loonkosten,2,0)="Ja"),AND(RIGHT($F76,3)&lt;&gt;"IKS",VLOOKUP($I76,Loonkosten,2,0)="Nee")), VLOOKUP($I76,Loonkosten,MATCH("Beoordeeld uurtarief",'4. Rekenhulp loonkosten aanvr.'!$4:$4,0),0),0),"Vast tarief",IF(LEFT(F76,8)="Bijdrage",VLOOKUP($F76,Tb_KostenTypen[],MATCH(Lijsten!$P$1,Tb_KostenTypen[#Headers],0),0),VLOOKUP($G76,Lijsten!L:P,MATCH(Lijsten!$P$1,Kop_Tarief_Vast,0),0))),""),"")</f>
        <v/>
      </c>
      <c r="L76" s="324"/>
      <c r="M76" s="324"/>
      <c r="N76" s="295"/>
      <c r="O76" s="295"/>
      <c r="P76" s="337" t="str">
        <f t="shared" si="5"/>
        <v/>
      </c>
      <c r="Q76" s="296" t="str">
        <f t="shared" si="6"/>
        <v/>
      </c>
      <c r="R76" s="296" t="str" cm="1">
        <f t="array" aca="1" ref="R76" ca="1">_xlfn.IFNA(_xlfn.IFS(X76="Dit kostentype hoeft u niet op te geven. Hiervoor wordt een forfait berekend.","",AND(J76&lt;&gt;"",H76="Vast tarief",F76="Vergoeding"),SUM(J76)*FLOOR(SUM(L76),0.0001),AND(J76&lt;&gt;"",OR(H76="Uurtarief",H76="Vast tarief")),SUM(J76)*FLOOR(SUM(L76),0.01),AND(N76&lt;&gt;"",H76="-"),FLOOR(SUM(N76),0.01)),"")</f>
        <v/>
      </c>
      <c r="S76" s="296" t="str" cm="1">
        <f t="array" aca="1" ref="S76" ca="1">_xlfn.IFNA(_xlfn.IFS(X76="Dit kostentype hoeft u niet op te geven. Hiervoor wordt een forfait berekend.","",AND(K76&lt;&gt;"",M76&lt;&gt;"",H76="Vast tarief",F76="Vergoeding"),SUM(K76)*FLOOR(SUM(M76),0.0001),AND(K76&lt;&gt;"",M76&lt;&gt;"",OR(H76="Uurtarief",H76="Vast tarief")),SUM(K76)*FLOOR(SUM(M76),0.01),AND(O76&lt;&gt;"",H76="-"),FLOOR(SUM(O76),0.01)),"")</f>
        <v/>
      </c>
      <c r="T76" s="296" t="str">
        <f t="shared" ca="1" si="7"/>
        <v/>
      </c>
      <c r="U76" s="296" t="str" cm="1">
        <f t="array" aca="1" ref="U76" ca="1">IFERROR(_xlfn.IFS(OR(F76="",LEFT(Methode_Keuze,4)="Geen",Methode_Keuze=""),"",AND(R76&lt;&gt;"",F76&lt;&gt;"Arbeidskosten"),R76*VLOOKUP(F76,Tb_ProjectKosten[],MATCH(Tb_ProjectKosten[[#Headers],[Forfait_Percentage]],Tb_ProjectKosten[#Headers],0),0),AND(F76="Arbeidskosten",G76&lt;&gt;""),IFERROR(R76*VLOOKUP(G76,Tb_KostenTypen[],3,0)*VLOOKUP(F76,Tb_ProjectKosten[],MATCH(Tb_ProjectKosten[[#Headers],[Forfait_Percentage]],Tb_ProjectKosten[#Headers],0),0),""),R76 &lt;=0,0),"")</f>
        <v/>
      </c>
      <c r="V76" s="296" t="str" cm="1">
        <f t="array" aca="1" ref="V76" ca="1">IFERROR(_xlfn.IFS(OR(F76="",LEFT(Methode_Keuze,4)="Geen",Methode_Keuze=""),"",AND(S76&lt;&gt;"",F76&lt;&gt;"Arbeidskosten"),S76*VLOOKUP(F76,Tb_ProjectKosten[],MATCH(Tb_ProjectKosten[[#Headers],[Forfait_Percentage]],Tb_ProjectKosten[#Headers],0),0),AND(F76="Arbeidskosten",G76&lt;&gt;""),IFERROR(S76*VLOOKUP(G76,Tb_KostenTypen[],3,0)*VLOOKUP(F76,Tb_ProjectKosten[],MATCH(Tb_ProjectKosten[[#Headers],[Forfait_Percentage]],Tb_ProjectKosten[#Headers],0),0),""),S76 &lt;=0,0),"")</f>
        <v/>
      </c>
      <c r="W76" s="296" t="str">
        <f t="shared" ca="1" si="8"/>
        <v/>
      </c>
      <c r="X76" s="338" t="str">
        <f>IFERROR(VLOOKUP(F76,Tb_ProjectKosten[#All],11,0),"")</f>
        <v/>
      </c>
      <c r="Y76" s="297"/>
    </row>
    <row r="77" spans="1:25" x14ac:dyDescent="0.25">
      <c r="A77" s="291">
        <f>MAX($A$5:A76)+1</f>
        <v>72</v>
      </c>
      <c r="B77" s="278"/>
      <c r="C77" s="278"/>
      <c r="D77" s="278"/>
      <c r="E77" s="278"/>
      <c r="F77" s="278"/>
      <c r="G77" s="299"/>
      <c r="H77" s="292" t="str">
        <f ca="1">IFERROR(IF(VLOOKUP(F77,Kostentypen!$A$3:$E$21,3,0)=0,"",IF(OR(F77="Arbeidskosten",F77="Vergoeding"),VLOOKUP(G77,Tb_KostenTypen[],2,0),VLOOKUP(F77,Kostentypen!$A$3:$E$20,3,0))),"")</f>
        <v/>
      </c>
      <c r="I77" s="293"/>
      <c r="J77" s="294" t="str" cm="1">
        <f t="array" ref="J77">_xlfn.IFNA(IF(INDEX(Tb_KostenOpties[],MATCH($F77,Tb_KostenOpties[KostenOptie],0),IFERROR(MATCH(Methode_Keuze,Tb_KostenOpties[#Headers],0),2))=1,_xlfn.SWITCH($H77,"Uurtarief",IF(OR(AND(RIGHT($F77,3)="IKS",VLOOKUP($I77,Loonkosten,2,0)="Ja"),AND(RIGHT($F77,3)&lt;&gt;"IKS",VLOOKUP($I77,Loonkosten,2,0)="Nee")), VLOOKUP($I77,Loonkosten,MATCH("Opgegeven uurtarief",'4. Rekenhulp loonkosten aanvr.'!$4:$4,0)),0),"Vast tarief",IF(LEFT(F77,8)="Bijdrage",VLOOKUP($F77,Tb_KostenTypen[],MATCH(Lijsten!$P$1,Tb_KostenTypen[#Headers],0),0),VLOOKUP($G77,Lijsten!L:P,MATCH(Lijsten!$P$1,Kop_Tarief_Vast,0),0))),""),"")</f>
        <v/>
      </c>
      <c r="K77" s="294" t="str" cm="1">
        <f t="array" ref="K77">_xlfn.IFNA(IF(INDEX(Tb_KostenOpties[],MATCH($F77,Tb_KostenOpties[KostenOptie],0),IFERROR(MATCH(Methode_Keuze,Tb_KostenOpties[#Headers],0),2))=1,_xlfn.SWITCH($H77,"Uurtarief",IF(OR(AND(RIGHT($F77,3)="IKS",VLOOKUP($I77,Loonkosten,2,0)="Ja"),AND(RIGHT($F77,3)&lt;&gt;"IKS",VLOOKUP($I77,Loonkosten,2,0)="Nee")), VLOOKUP($I77,Loonkosten,MATCH("Beoordeeld uurtarief",'4. Rekenhulp loonkosten aanvr.'!$4:$4,0),0),0),"Vast tarief",IF(LEFT(F77,8)="Bijdrage",VLOOKUP($F77,Tb_KostenTypen[],MATCH(Lijsten!$P$1,Tb_KostenTypen[#Headers],0),0),VLOOKUP($G77,Lijsten!L:P,MATCH(Lijsten!$P$1,Kop_Tarief_Vast,0),0))),""),"")</f>
        <v/>
      </c>
      <c r="L77" s="324"/>
      <c r="M77" s="324"/>
      <c r="N77" s="295"/>
      <c r="O77" s="295"/>
      <c r="P77" s="337" t="str">
        <f t="shared" si="5"/>
        <v/>
      </c>
      <c r="Q77" s="296" t="str">
        <f t="shared" si="6"/>
        <v/>
      </c>
      <c r="R77" s="296" t="str" cm="1">
        <f t="array" aca="1" ref="R77" ca="1">_xlfn.IFNA(_xlfn.IFS(X77="Dit kostentype hoeft u niet op te geven. Hiervoor wordt een forfait berekend.","",AND(J77&lt;&gt;"",H77="Vast tarief",F77="Vergoeding"),SUM(J77)*FLOOR(SUM(L77),0.0001),AND(J77&lt;&gt;"",OR(H77="Uurtarief",H77="Vast tarief")),SUM(J77)*FLOOR(SUM(L77),0.01),AND(N77&lt;&gt;"",H77="-"),FLOOR(SUM(N77),0.01)),"")</f>
        <v/>
      </c>
      <c r="S77" s="296" t="str" cm="1">
        <f t="array" aca="1" ref="S77" ca="1">_xlfn.IFNA(_xlfn.IFS(X77="Dit kostentype hoeft u niet op te geven. Hiervoor wordt een forfait berekend.","",AND(K77&lt;&gt;"",M77&lt;&gt;"",H77="Vast tarief",F77="Vergoeding"),SUM(K77)*FLOOR(SUM(M77),0.0001),AND(K77&lt;&gt;"",M77&lt;&gt;"",OR(H77="Uurtarief",H77="Vast tarief")),SUM(K77)*FLOOR(SUM(M77),0.01),AND(O77&lt;&gt;"",H77="-"),FLOOR(SUM(O77),0.01)),"")</f>
        <v/>
      </c>
      <c r="T77" s="296" t="str">
        <f t="shared" ca="1" si="7"/>
        <v/>
      </c>
      <c r="U77" s="296" t="str" cm="1">
        <f t="array" aca="1" ref="U77" ca="1">IFERROR(_xlfn.IFS(OR(F77="",LEFT(Methode_Keuze,4)="Geen",Methode_Keuze=""),"",AND(R77&lt;&gt;"",F77&lt;&gt;"Arbeidskosten"),R77*VLOOKUP(F77,Tb_ProjectKosten[],MATCH(Tb_ProjectKosten[[#Headers],[Forfait_Percentage]],Tb_ProjectKosten[#Headers],0),0),AND(F77="Arbeidskosten",G77&lt;&gt;""),IFERROR(R77*VLOOKUP(G77,Tb_KostenTypen[],3,0)*VLOOKUP(F77,Tb_ProjectKosten[],MATCH(Tb_ProjectKosten[[#Headers],[Forfait_Percentage]],Tb_ProjectKosten[#Headers],0),0),""),R77 &lt;=0,0),"")</f>
        <v/>
      </c>
      <c r="V77" s="296" t="str" cm="1">
        <f t="array" aca="1" ref="V77" ca="1">IFERROR(_xlfn.IFS(OR(F77="",LEFT(Methode_Keuze,4)="Geen",Methode_Keuze=""),"",AND(S77&lt;&gt;"",F77&lt;&gt;"Arbeidskosten"),S77*VLOOKUP(F77,Tb_ProjectKosten[],MATCH(Tb_ProjectKosten[[#Headers],[Forfait_Percentage]],Tb_ProjectKosten[#Headers],0),0),AND(F77="Arbeidskosten",G77&lt;&gt;""),IFERROR(S77*VLOOKUP(G77,Tb_KostenTypen[],3,0)*VLOOKUP(F77,Tb_ProjectKosten[],MATCH(Tb_ProjectKosten[[#Headers],[Forfait_Percentage]],Tb_ProjectKosten[#Headers],0),0),""),S77 &lt;=0,0),"")</f>
        <v/>
      </c>
      <c r="W77" s="296" t="str">
        <f t="shared" ca="1" si="8"/>
        <v/>
      </c>
      <c r="X77" s="338" t="str">
        <f>IFERROR(VLOOKUP(F77,Tb_ProjectKosten[#All],11,0),"")</f>
        <v/>
      </c>
      <c r="Y77" s="297"/>
    </row>
    <row r="78" spans="1:25" x14ac:dyDescent="0.25">
      <c r="A78" s="291">
        <f>MAX($A$5:A77)+1</f>
        <v>73</v>
      </c>
      <c r="B78" s="278"/>
      <c r="C78" s="278"/>
      <c r="D78" s="278"/>
      <c r="E78" s="278"/>
      <c r="F78" s="278"/>
      <c r="G78" s="299"/>
      <c r="H78" s="292" t="str">
        <f ca="1">IFERROR(IF(VLOOKUP(F78,Kostentypen!$A$3:$E$21,3,0)=0,"",IF(OR(F78="Arbeidskosten",F78="Vergoeding"),VLOOKUP(G78,Tb_KostenTypen[],2,0),VLOOKUP(F78,Kostentypen!$A$3:$E$20,3,0))),"")</f>
        <v/>
      </c>
      <c r="I78" s="293"/>
      <c r="J78" s="294" t="str" cm="1">
        <f t="array" ref="J78">_xlfn.IFNA(IF(INDEX(Tb_KostenOpties[],MATCH($F78,Tb_KostenOpties[KostenOptie],0),IFERROR(MATCH(Methode_Keuze,Tb_KostenOpties[#Headers],0),2))=1,_xlfn.SWITCH($H78,"Uurtarief",IF(OR(AND(RIGHT($F78,3)="IKS",VLOOKUP($I78,Loonkosten,2,0)="Ja"),AND(RIGHT($F78,3)&lt;&gt;"IKS",VLOOKUP($I78,Loonkosten,2,0)="Nee")), VLOOKUP($I78,Loonkosten,MATCH("Opgegeven uurtarief",'4. Rekenhulp loonkosten aanvr.'!$4:$4,0)),0),"Vast tarief",IF(LEFT(F78,8)="Bijdrage",VLOOKUP($F78,Tb_KostenTypen[],MATCH(Lijsten!$P$1,Tb_KostenTypen[#Headers],0),0),VLOOKUP($G78,Lijsten!L:P,MATCH(Lijsten!$P$1,Kop_Tarief_Vast,0),0))),""),"")</f>
        <v/>
      </c>
      <c r="K78" s="294" t="str" cm="1">
        <f t="array" ref="K78">_xlfn.IFNA(IF(INDEX(Tb_KostenOpties[],MATCH($F78,Tb_KostenOpties[KostenOptie],0),IFERROR(MATCH(Methode_Keuze,Tb_KostenOpties[#Headers],0),2))=1,_xlfn.SWITCH($H78,"Uurtarief",IF(OR(AND(RIGHT($F78,3)="IKS",VLOOKUP($I78,Loonkosten,2,0)="Ja"),AND(RIGHT($F78,3)&lt;&gt;"IKS",VLOOKUP($I78,Loonkosten,2,0)="Nee")), VLOOKUP($I78,Loonkosten,MATCH("Beoordeeld uurtarief",'4. Rekenhulp loonkosten aanvr.'!$4:$4,0),0),0),"Vast tarief",IF(LEFT(F78,8)="Bijdrage",VLOOKUP($F78,Tb_KostenTypen[],MATCH(Lijsten!$P$1,Tb_KostenTypen[#Headers],0),0),VLOOKUP($G78,Lijsten!L:P,MATCH(Lijsten!$P$1,Kop_Tarief_Vast,0),0))),""),"")</f>
        <v/>
      </c>
      <c r="L78" s="324"/>
      <c r="M78" s="324"/>
      <c r="N78" s="295"/>
      <c r="O78" s="295"/>
      <c r="P78" s="337" t="str">
        <f t="shared" si="5"/>
        <v/>
      </c>
      <c r="Q78" s="296" t="str">
        <f t="shared" si="6"/>
        <v/>
      </c>
      <c r="R78" s="296" t="str" cm="1">
        <f t="array" aca="1" ref="R78" ca="1">_xlfn.IFNA(_xlfn.IFS(X78="Dit kostentype hoeft u niet op te geven. Hiervoor wordt een forfait berekend.","",AND(J78&lt;&gt;"",H78="Vast tarief",F78="Vergoeding"),SUM(J78)*FLOOR(SUM(L78),0.0001),AND(J78&lt;&gt;"",OR(H78="Uurtarief",H78="Vast tarief")),SUM(J78)*FLOOR(SUM(L78),0.01),AND(N78&lt;&gt;"",H78="-"),FLOOR(SUM(N78),0.01)),"")</f>
        <v/>
      </c>
      <c r="S78" s="296" t="str" cm="1">
        <f t="array" aca="1" ref="S78" ca="1">_xlfn.IFNA(_xlfn.IFS(X78="Dit kostentype hoeft u niet op te geven. Hiervoor wordt een forfait berekend.","",AND(K78&lt;&gt;"",M78&lt;&gt;"",H78="Vast tarief",F78="Vergoeding"),SUM(K78)*FLOOR(SUM(M78),0.0001),AND(K78&lt;&gt;"",M78&lt;&gt;"",OR(H78="Uurtarief",H78="Vast tarief")),SUM(K78)*FLOOR(SUM(M78),0.01),AND(O78&lt;&gt;"",H78="-"),FLOOR(SUM(O78),0.01)),"")</f>
        <v/>
      </c>
      <c r="T78" s="296" t="str">
        <f t="shared" ca="1" si="7"/>
        <v/>
      </c>
      <c r="U78" s="296" t="str" cm="1">
        <f t="array" aca="1" ref="U78" ca="1">IFERROR(_xlfn.IFS(OR(F78="",LEFT(Methode_Keuze,4)="Geen",Methode_Keuze=""),"",AND(R78&lt;&gt;"",F78&lt;&gt;"Arbeidskosten"),R78*VLOOKUP(F78,Tb_ProjectKosten[],MATCH(Tb_ProjectKosten[[#Headers],[Forfait_Percentage]],Tb_ProjectKosten[#Headers],0),0),AND(F78="Arbeidskosten",G78&lt;&gt;""),IFERROR(R78*VLOOKUP(G78,Tb_KostenTypen[],3,0)*VLOOKUP(F78,Tb_ProjectKosten[],MATCH(Tb_ProjectKosten[[#Headers],[Forfait_Percentage]],Tb_ProjectKosten[#Headers],0),0),""),R78 &lt;=0,0),"")</f>
        <v/>
      </c>
      <c r="V78" s="296" t="str" cm="1">
        <f t="array" aca="1" ref="V78" ca="1">IFERROR(_xlfn.IFS(OR(F78="",LEFT(Methode_Keuze,4)="Geen",Methode_Keuze=""),"",AND(S78&lt;&gt;"",F78&lt;&gt;"Arbeidskosten"),S78*VLOOKUP(F78,Tb_ProjectKosten[],MATCH(Tb_ProjectKosten[[#Headers],[Forfait_Percentage]],Tb_ProjectKosten[#Headers],0),0),AND(F78="Arbeidskosten",G78&lt;&gt;""),IFERROR(S78*VLOOKUP(G78,Tb_KostenTypen[],3,0)*VLOOKUP(F78,Tb_ProjectKosten[],MATCH(Tb_ProjectKosten[[#Headers],[Forfait_Percentage]],Tb_ProjectKosten[#Headers],0),0),""),S78 &lt;=0,0),"")</f>
        <v/>
      </c>
      <c r="W78" s="296" t="str">
        <f t="shared" ca="1" si="8"/>
        <v/>
      </c>
      <c r="X78" s="338" t="str">
        <f>IFERROR(VLOOKUP(F78,Tb_ProjectKosten[#All],11,0),"")</f>
        <v/>
      </c>
      <c r="Y78" s="297"/>
    </row>
    <row r="79" spans="1:25" x14ac:dyDescent="0.25">
      <c r="A79" s="291">
        <f>MAX($A$5:A78)+1</f>
        <v>74</v>
      </c>
      <c r="B79" s="278"/>
      <c r="C79" s="278"/>
      <c r="D79" s="278"/>
      <c r="E79" s="278"/>
      <c r="F79" s="278"/>
      <c r="G79" s="299"/>
      <c r="H79" s="292" t="str">
        <f ca="1">IFERROR(IF(VLOOKUP(F79,Kostentypen!$A$3:$E$21,3,0)=0,"",IF(OR(F79="Arbeidskosten",F79="Vergoeding"),VLOOKUP(G79,Tb_KostenTypen[],2,0),VLOOKUP(F79,Kostentypen!$A$3:$E$20,3,0))),"")</f>
        <v/>
      </c>
      <c r="I79" s="293"/>
      <c r="J79" s="294" t="str" cm="1">
        <f t="array" ref="J79">_xlfn.IFNA(IF(INDEX(Tb_KostenOpties[],MATCH($F79,Tb_KostenOpties[KostenOptie],0),IFERROR(MATCH(Methode_Keuze,Tb_KostenOpties[#Headers],0),2))=1,_xlfn.SWITCH($H79,"Uurtarief",IF(OR(AND(RIGHT($F79,3)="IKS",VLOOKUP($I79,Loonkosten,2,0)="Ja"),AND(RIGHT($F79,3)&lt;&gt;"IKS",VLOOKUP($I79,Loonkosten,2,0)="Nee")), VLOOKUP($I79,Loonkosten,MATCH("Opgegeven uurtarief",'4. Rekenhulp loonkosten aanvr.'!$4:$4,0)),0),"Vast tarief",IF(LEFT(F79,8)="Bijdrage",VLOOKUP($F79,Tb_KostenTypen[],MATCH(Lijsten!$P$1,Tb_KostenTypen[#Headers],0),0),VLOOKUP($G79,Lijsten!L:P,MATCH(Lijsten!$P$1,Kop_Tarief_Vast,0),0))),""),"")</f>
        <v/>
      </c>
      <c r="K79" s="294" t="str" cm="1">
        <f t="array" ref="K79">_xlfn.IFNA(IF(INDEX(Tb_KostenOpties[],MATCH($F79,Tb_KostenOpties[KostenOptie],0),IFERROR(MATCH(Methode_Keuze,Tb_KostenOpties[#Headers],0),2))=1,_xlfn.SWITCH($H79,"Uurtarief",IF(OR(AND(RIGHT($F79,3)="IKS",VLOOKUP($I79,Loonkosten,2,0)="Ja"),AND(RIGHT($F79,3)&lt;&gt;"IKS",VLOOKUP($I79,Loonkosten,2,0)="Nee")), VLOOKUP($I79,Loonkosten,MATCH("Beoordeeld uurtarief",'4. Rekenhulp loonkosten aanvr.'!$4:$4,0),0),0),"Vast tarief",IF(LEFT(F79,8)="Bijdrage",VLOOKUP($F79,Tb_KostenTypen[],MATCH(Lijsten!$P$1,Tb_KostenTypen[#Headers],0),0),VLOOKUP($G79,Lijsten!L:P,MATCH(Lijsten!$P$1,Kop_Tarief_Vast,0),0))),""),"")</f>
        <v/>
      </c>
      <c r="L79" s="324"/>
      <c r="M79" s="324"/>
      <c r="N79" s="295"/>
      <c r="O79" s="295"/>
      <c r="P79" s="337" t="str">
        <f t="shared" si="5"/>
        <v/>
      </c>
      <c r="Q79" s="296" t="str">
        <f t="shared" si="6"/>
        <v/>
      </c>
      <c r="R79" s="296" t="str" cm="1">
        <f t="array" aca="1" ref="R79" ca="1">_xlfn.IFNA(_xlfn.IFS(X79="Dit kostentype hoeft u niet op te geven. Hiervoor wordt een forfait berekend.","",AND(J79&lt;&gt;"",H79="Vast tarief",F79="Vergoeding"),SUM(J79)*FLOOR(SUM(L79),0.0001),AND(J79&lt;&gt;"",OR(H79="Uurtarief",H79="Vast tarief")),SUM(J79)*FLOOR(SUM(L79),0.01),AND(N79&lt;&gt;"",H79="-"),FLOOR(SUM(N79),0.01)),"")</f>
        <v/>
      </c>
      <c r="S79" s="296" t="str" cm="1">
        <f t="array" aca="1" ref="S79" ca="1">_xlfn.IFNA(_xlfn.IFS(X79="Dit kostentype hoeft u niet op te geven. Hiervoor wordt een forfait berekend.","",AND(K79&lt;&gt;"",M79&lt;&gt;"",H79="Vast tarief",F79="Vergoeding"),SUM(K79)*FLOOR(SUM(M79),0.0001),AND(K79&lt;&gt;"",M79&lt;&gt;"",OR(H79="Uurtarief",H79="Vast tarief")),SUM(K79)*FLOOR(SUM(M79),0.01),AND(O79&lt;&gt;"",H79="-"),FLOOR(SUM(O79),0.01)),"")</f>
        <v/>
      </c>
      <c r="T79" s="296" t="str">
        <f t="shared" ca="1" si="7"/>
        <v/>
      </c>
      <c r="U79" s="296" t="str" cm="1">
        <f t="array" aca="1" ref="U79" ca="1">IFERROR(_xlfn.IFS(OR(F79="",LEFT(Methode_Keuze,4)="Geen",Methode_Keuze=""),"",AND(R79&lt;&gt;"",F79&lt;&gt;"Arbeidskosten"),R79*VLOOKUP(F79,Tb_ProjectKosten[],MATCH(Tb_ProjectKosten[[#Headers],[Forfait_Percentage]],Tb_ProjectKosten[#Headers],0),0),AND(F79="Arbeidskosten",G79&lt;&gt;""),IFERROR(R79*VLOOKUP(G79,Tb_KostenTypen[],3,0)*VLOOKUP(F79,Tb_ProjectKosten[],MATCH(Tb_ProjectKosten[[#Headers],[Forfait_Percentage]],Tb_ProjectKosten[#Headers],0),0),""),R79 &lt;=0,0),"")</f>
        <v/>
      </c>
      <c r="V79" s="296" t="str" cm="1">
        <f t="array" aca="1" ref="V79" ca="1">IFERROR(_xlfn.IFS(OR(F79="",LEFT(Methode_Keuze,4)="Geen",Methode_Keuze=""),"",AND(S79&lt;&gt;"",F79&lt;&gt;"Arbeidskosten"),S79*VLOOKUP(F79,Tb_ProjectKosten[],MATCH(Tb_ProjectKosten[[#Headers],[Forfait_Percentage]],Tb_ProjectKosten[#Headers],0),0),AND(F79="Arbeidskosten",G79&lt;&gt;""),IFERROR(S79*VLOOKUP(G79,Tb_KostenTypen[],3,0)*VLOOKUP(F79,Tb_ProjectKosten[],MATCH(Tb_ProjectKosten[[#Headers],[Forfait_Percentage]],Tb_ProjectKosten[#Headers],0),0),""),S79 &lt;=0,0),"")</f>
        <v/>
      </c>
      <c r="W79" s="296" t="str">
        <f t="shared" ca="1" si="8"/>
        <v/>
      </c>
      <c r="X79" s="338" t="str">
        <f>IFERROR(VLOOKUP(F79,Tb_ProjectKosten[#All],11,0),"")</f>
        <v/>
      </c>
      <c r="Y79" s="297"/>
    </row>
    <row r="80" spans="1:25" x14ac:dyDescent="0.25">
      <c r="A80" s="291">
        <f>MAX($A$5:A79)+1</f>
        <v>75</v>
      </c>
      <c r="B80" s="278"/>
      <c r="C80" s="278"/>
      <c r="D80" s="278"/>
      <c r="E80" s="278"/>
      <c r="F80" s="278"/>
      <c r="G80" s="299"/>
      <c r="H80" s="292" t="str">
        <f ca="1">IFERROR(IF(VLOOKUP(F80,Kostentypen!$A$3:$E$21,3,0)=0,"",IF(OR(F80="Arbeidskosten",F80="Vergoeding"),VLOOKUP(G80,Tb_KostenTypen[],2,0),VLOOKUP(F80,Kostentypen!$A$3:$E$20,3,0))),"")</f>
        <v/>
      </c>
      <c r="I80" s="293"/>
      <c r="J80" s="294" t="str" cm="1">
        <f t="array" ref="J80">_xlfn.IFNA(IF(INDEX(Tb_KostenOpties[],MATCH($F80,Tb_KostenOpties[KostenOptie],0),IFERROR(MATCH(Methode_Keuze,Tb_KostenOpties[#Headers],0),2))=1,_xlfn.SWITCH($H80,"Uurtarief",IF(OR(AND(RIGHT($F80,3)="IKS",VLOOKUP($I80,Loonkosten,2,0)="Ja"),AND(RIGHT($F80,3)&lt;&gt;"IKS",VLOOKUP($I80,Loonkosten,2,0)="Nee")), VLOOKUP($I80,Loonkosten,MATCH("Opgegeven uurtarief",'4. Rekenhulp loonkosten aanvr.'!$4:$4,0)),0),"Vast tarief",IF(LEFT(F80,8)="Bijdrage",VLOOKUP($F80,Tb_KostenTypen[],MATCH(Lijsten!$P$1,Tb_KostenTypen[#Headers],0),0),VLOOKUP($G80,Lijsten!L:P,MATCH(Lijsten!$P$1,Kop_Tarief_Vast,0),0))),""),"")</f>
        <v/>
      </c>
      <c r="K80" s="294" t="str" cm="1">
        <f t="array" ref="K80">_xlfn.IFNA(IF(INDEX(Tb_KostenOpties[],MATCH($F80,Tb_KostenOpties[KostenOptie],0),IFERROR(MATCH(Methode_Keuze,Tb_KostenOpties[#Headers],0),2))=1,_xlfn.SWITCH($H80,"Uurtarief",IF(OR(AND(RIGHT($F80,3)="IKS",VLOOKUP($I80,Loonkosten,2,0)="Ja"),AND(RIGHT($F80,3)&lt;&gt;"IKS",VLOOKUP($I80,Loonkosten,2,0)="Nee")), VLOOKUP($I80,Loonkosten,MATCH("Beoordeeld uurtarief",'4. Rekenhulp loonkosten aanvr.'!$4:$4,0),0),0),"Vast tarief",IF(LEFT(F80,8)="Bijdrage",VLOOKUP($F80,Tb_KostenTypen[],MATCH(Lijsten!$P$1,Tb_KostenTypen[#Headers],0),0),VLOOKUP($G80,Lijsten!L:P,MATCH(Lijsten!$P$1,Kop_Tarief_Vast,0),0))),""),"")</f>
        <v/>
      </c>
      <c r="L80" s="324"/>
      <c r="M80" s="324"/>
      <c r="N80" s="295"/>
      <c r="O80" s="295"/>
      <c r="P80" s="337" t="str">
        <f t="shared" si="5"/>
        <v/>
      </c>
      <c r="Q80" s="296" t="str">
        <f t="shared" si="6"/>
        <v/>
      </c>
      <c r="R80" s="296" t="str" cm="1">
        <f t="array" aca="1" ref="R80" ca="1">_xlfn.IFNA(_xlfn.IFS(X80="Dit kostentype hoeft u niet op te geven. Hiervoor wordt een forfait berekend.","",AND(J80&lt;&gt;"",H80="Vast tarief",F80="Vergoeding"),SUM(J80)*FLOOR(SUM(L80),0.0001),AND(J80&lt;&gt;"",OR(H80="Uurtarief",H80="Vast tarief")),SUM(J80)*FLOOR(SUM(L80),0.01),AND(N80&lt;&gt;"",H80="-"),FLOOR(SUM(N80),0.01)),"")</f>
        <v/>
      </c>
      <c r="S80" s="296" t="str" cm="1">
        <f t="array" aca="1" ref="S80" ca="1">_xlfn.IFNA(_xlfn.IFS(X80="Dit kostentype hoeft u niet op te geven. Hiervoor wordt een forfait berekend.","",AND(K80&lt;&gt;"",M80&lt;&gt;"",H80="Vast tarief",F80="Vergoeding"),SUM(K80)*FLOOR(SUM(M80),0.0001),AND(K80&lt;&gt;"",M80&lt;&gt;"",OR(H80="Uurtarief",H80="Vast tarief")),SUM(K80)*FLOOR(SUM(M80),0.01),AND(O80&lt;&gt;"",H80="-"),FLOOR(SUM(O80),0.01)),"")</f>
        <v/>
      </c>
      <c r="T80" s="296" t="str">
        <f t="shared" ca="1" si="7"/>
        <v/>
      </c>
      <c r="U80" s="296" t="str" cm="1">
        <f t="array" aca="1" ref="U80" ca="1">IFERROR(_xlfn.IFS(OR(F80="",LEFT(Methode_Keuze,4)="Geen",Methode_Keuze=""),"",AND(R80&lt;&gt;"",F80&lt;&gt;"Arbeidskosten"),R80*VLOOKUP(F80,Tb_ProjectKosten[],MATCH(Tb_ProjectKosten[[#Headers],[Forfait_Percentage]],Tb_ProjectKosten[#Headers],0),0),AND(F80="Arbeidskosten",G80&lt;&gt;""),IFERROR(R80*VLOOKUP(G80,Tb_KostenTypen[],3,0)*VLOOKUP(F80,Tb_ProjectKosten[],MATCH(Tb_ProjectKosten[[#Headers],[Forfait_Percentage]],Tb_ProjectKosten[#Headers],0),0),""),R80 &lt;=0,0),"")</f>
        <v/>
      </c>
      <c r="V80" s="296" t="str" cm="1">
        <f t="array" aca="1" ref="V80" ca="1">IFERROR(_xlfn.IFS(OR(F80="",LEFT(Methode_Keuze,4)="Geen",Methode_Keuze=""),"",AND(S80&lt;&gt;"",F80&lt;&gt;"Arbeidskosten"),S80*VLOOKUP(F80,Tb_ProjectKosten[],MATCH(Tb_ProjectKosten[[#Headers],[Forfait_Percentage]],Tb_ProjectKosten[#Headers],0),0),AND(F80="Arbeidskosten",G80&lt;&gt;""),IFERROR(S80*VLOOKUP(G80,Tb_KostenTypen[],3,0)*VLOOKUP(F80,Tb_ProjectKosten[],MATCH(Tb_ProjectKosten[[#Headers],[Forfait_Percentage]],Tb_ProjectKosten[#Headers],0),0),""),S80 &lt;=0,0),"")</f>
        <v/>
      </c>
      <c r="W80" s="296" t="str">
        <f t="shared" ca="1" si="8"/>
        <v/>
      </c>
      <c r="X80" s="338" t="str">
        <f>IFERROR(VLOOKUP(F80,Tb_ProjectKosten[#All],11,0),"")</f>
        <v/>
      </c>
      <c r="Y80" s="297"/>
    </row>
    <row r="81" spans="1:25" x14ac:dyDescent="0.25">
      <c r="A81" s="291">
        <f>MAX($A$5:A80)+1</f>
        <v>76</v>
      </c>
      <c r="B81" s="278"/>
      <c r="C81" s="278"/>
      <c r="D81" s="278"/>
      <c r="E81" s="278"/>
      <c r="F81" s="278"/>
      <c r="G81" s="299"/>
      <c r="H81" s="292" t="str">
        <f ca="1">IFERROR(IF(VLOOKUP(F81,Kostentypen!$A$3:$E$21,3,0)=0,"",IF(OR(F81="Arbeidskosten",F81="Vergoeding"),VLOOKUP(G81,Tb_KostenTypen[],2,0),VLOOKUP(F81,Kostentypen!$A$3:$E$20,3,0))),"")</f>
        <v/>
      </c>
      <c r="I81" s="293"/>
      <c r="J81" s="294" t="str" cm="1">
        <f t="array" ref="J81">_xlfn.IFNA(IF(INDEX(Tb_KostenOpties[],MATCH($F81,Tb_KostenOpties[KostenOptie],0),IFERROR(MATCH(Methode_Keuze,Tb_KostenOpties[#Headers],0),2))=1,_xlfn.SWITCH($H81,"Uurtarief",IF(OR(AND(RIGHT($F81,3)="IKS",VLOOKUP($I81,Loonkosten,2,0)="Ja"),AND(RIGHT($F81,3)&lt;&gt;"IKS",VLOOKUP($I81,Loonkosten,2,0)="Nee")), VLOOKUP($I81,Loonkosten,MATCH("Opgegeven uurtarief",'4. Rekenhulp loonkosten aanvr.'!$4:$4,0)),0),"Vast tarief",IF(LEFT(F81,8)="Bijdrage",VLOOKUP($F81,Tb_KostenTypen[],MATCH(Lijsten!$P$1,Tb_KostenTypen[#Headers],0),0),VLOOKUP($G81,Lijsten!L:P,MATCH(Lijsten!$P$1,Kop_Tarief_Vast,0),0))),""),"")</f>
        <v/>
      </c>
      <c r="K81" s="294" t="str" cm="1">
        <f t="array" ref="K81">_xlfn.IFNA(IF(INDEX(Tb_KostenOpties[],MATCH($F81,Tb_KostenOpties[KostenOptie],0),IFERROR(MATCH(Methode_Keuze,Tb_KostenOpties[#Headers],0),2))=1,_xlfn.SWITCH($H81,"Uurtarief",IF(OR(AND(RIGHT($F81,3)="IKS",VLOOKUP($I81,Loonkosten,2,0)="Ja"),AND(RIGHT($F81,3)&lt;&gt;"IKS",VLOOKUP($I81,Loonkosten,2,0)="Nee")), VLOOKUP($I81,Loonkosten,MATCH("Beoordeeld uurtarief",'4. Rekenhulp loonkosten aanvr.'!$4:$4,0),0),0),"Vast tarief",IF(LEFT(F81,8)="Bijdrage",VLOOKUP($F81,Tb_KostenTypen[],MATCH(Lijsten!$P$1,Tb_KostenTypen[#Headers],0),0),VLOOKUP($G81,Lijsten!L:P,MATCH(Lijsten!$P$1,Kop_Tarief_Vast,0),0))),""),"")</f>
        <v/>
      </c>
      <c r="L81" s="324"/>
      <c r="M81" s="324"/>
      <c r="N81" s="295"/>
      <c r="O81" s="295"/>
      <c r="P81" s="337" t="str">
        <f t="shared" si="5"/>
        <v/>
      </c>
      <c r="Q81" s="296" t="str">
        <f t="shared" si="6"/>
        <v/>
      </c>
      <c r="R81" s="296" t="str" cm="1">
        <f t="array" aca="1" ref="R81" ca="1">_xlfn.IFNA(_xlfn.IFS(X81="Dit kostentype hoeft u niet op te geven. Hiervoor wordt een forfait berekend.","",AND(J81&lt;&gt;"",H81="Vast tarief",F81="Vergoeding"),SUM(J81)*FLOOR(SUM(L81),0.0001),AND(J81&lt;&gt;"",OR(H81="Uurtarief",H81="Vast tarief")),SUM(J81)*FLOOR(SUM(L81),0.01),AND(N81&lt;&gt;"",H81="-"),FLOOR(SUM(N81),0.01)),"")</f>
        <v/>
      </c>
      <c r="S81" s="296" t="str" cm="1">
        <f t="array" aca="1" ref="S81" ca="1">_xlfn.IFNA(_xlfn.IFS(X81="Dit kostentype hoeft u niet op te geven. Hiervoor wordt een forfait berekend.","",AND(K81&lt;&gt;"",M81&lt;&gt;"",H81="Vast tarief",F81="Vergoeding"),SUM(K81)*FLOOR(SUM(M81),0.0001),AND(K81&lt;&gt;"",M81&lt;&gt;"",OR(H81="Uurtarief",H81="Vast tarief")),SUM(K81)*FLOOR(SUM(M81),0.01),AND(O81&lt;&gt;"",H81="-"),FLOOR(SUM(O81),0.01)),"")</f>
        <v/>
      </c>
      <c r="T81" s="296" t="str">
        <f t="shared" ca="1" si="7"/>
        <v/>
      </c>
      <c r="U81" s="296" t="str" cm="1">
        <f t="array" aca="1" ref="U81" ca="1">IFERROR(_xlfn.IFS(OR(F81="",LEFT(Methode_Keuze,4)="Geen",Methode_Keuze=""),"",AND(R81&lt;&gt;"",F81&lt;&gt;"Arbeidskosten"),R81*VLOOKUP(F81,Tb_ProjectKosten[],MATCH(Tb_ProjectKosten[[#Headers],[Forfait_Percentage]],Tb_ProjectKosten[#Headers],0),0),AND(F81="Arbeidskosten",G81&lt;&gt;""),IFERROR(R81*VLOOKUP(G81,Tb_KostenTypen[],3,0)*VLOOKUP(F81,Tb_ProjectKosten[],MATCH(Tb_ProjectKosten[[#Headers],[Forfait_Percentage]],Tb_ProjectKosten[#Headers],0),0),""),R81 &lt;=0,0),"")</f>
        <v/>
      </c>
      <c r="V81" s="296" t="str" cm="1">
        <f t="array" aca="1" ref="V81" ca="1">IFERROR(_xlfn.IFS(OR(F81="",LEFT(Methode_Keuze,4)="Geen",Methode_Keuze=""),"",AND(S81&lt;&gt;"",F81&lt;&gt;"Arbeidskosten"),S81*VLOOKUP(F81,Tb_ProjectKosten[],MATCH(Tb_ProjectKosten[[#Headers],[Forfait_Percentage]],Tb_ProjectKosten[#Headers],0),0),AND(F81="Arbeidskosten",G81&lt;&gt;""),IFERROR(S81*VLOOKUP(G81,Tb_KostenTypen[],3,0)*VLOOKUP(F81,Tb_ProjectKosten[],MATCH(Tb_ProjectKosten[[#Headers],[Forfait_Percentage]],Tb_ProjectKosten[#Headers],0),0),""),S81 &lt;=0,0),"")</f>
        <v/>
      </c>
      <c r="W81" s="296" t="str">
        <f t="shared" ca="1" si="8"/>
        <v/>
      </c>
      <c r="X81" s="338" t="str">
        <f>IFERROR(VLOOKUP(F81,Tb_ProjectKosten[#All],11,0),"")</f>
        <v/>
      </c>
      <c r="Y81" s="297"/>
    </row>
    <row r="82" spans="1:25" x14ac:dyDescent="0.25">
      <c r="A82" s="291">
        <f>MAX($A$5:A81)+1</f>
        <v>77</v>
      </c>
      <c r="B82" s="278"/>
      <c r="C82" s="278"/>
      <c r="D82" s="278"/>
      <c r="E82" s="278"/>
      <c r="F82" s="278"/>
      <c r="G82" s="299"/>
      <c r="H82" s="292" t="str">
        <f ca="1">IFERROR(IF(VLOOKUP(F82,Kostentypen!$A$3:$E$21,3,0)=0,"",IF(OR(F82="Arbeidskosten",F82="Vergoeding"),VLOOKUP(G82,Tb_KostenTypen[],2,0),VLOOKUP(F82,Kostentypen!$A$3:$E$20,3,0))),"")</f>
        <v/>
      </c>
      <c r="I82" s="293"/>
      <c r="J82" s="294" t="str" cm="1">
        <f t="array" ref="J82">_xlfn.IFNA(IF(INDEX(Tb_KostenOpties[],MATCH($F82,Tb_KostenOpties[KostenOptie],0),IFERROR(MATCH(Methode_Keuze,Tb_KostenOpties[#Headers],0),2))=1,_xlfn.SWITCH($H82,"Uurtarief",IF(OR(AND(RIGHT($F82,3)="IKS",VLOOKUP($I82,Loonkosten,2,0)="Ja"),AND(RIGHT($F82,3)&lt;&gt;"IKS",VLOOKUP($I82,Loonkosten,2,0)="Nee")), VLOOKUP($I82,Loonkosten,MATCH("Opgegeven uurtarief",'4. Rekenhulp loonkosten aanvr.'!$4:$4,0)),0),"Vast tarief",IF(LEFT(F82,8)="Bijdrage",VLOOKUP($F82,Tb_KostenTypen[],MATCH(Lijsten!$P$1,Tb_KostenTypen[#Headers],0),0),VLOOKUP($G82,Lijsten!L:P,MATCH(Lijsten!$P$1,Kop_Tarief_Vast,0),0))),""),"")</f>
        <v/>
      </c>
      <c r="K82" s="294" t="str" cm="1">
        <f t="array" ref="K82">_xlfn.IFNA(IF(INDEX(Tb_KostenOpties[],MATCH($F82,Tb_KostenOpties[KostenOptie],0),IFERROR(MATCH(Methode_Keuze,Tb_KostenOpties[#Headers],0),2))=1,_xlfn.SWITCH($H82,"Uurtarief",IF(OR(AND(RIGHT($F82,3)="IKS",VLOOKUP($I82,Loonkosten,2,0)="Ja"),AND(RIGHT($F82,3)&lt;&gt;"IKS",VLOOKUP($I82,Loonkosten,2,0)="Nee")), VLOOKUP($I82,Loonkosten,MATCH("Beoordeeld uurtarief",'4. Rekenhulp loonkosten aanvr.'!$4:$4,0),0),0),"Vast tarief",IF(LEFT(F82,8)="Bijdrage",VLOOKUP($F82,Tb_KostenTypen[],MATCH(Lijsten!$P$1,Tb_KostenTypen[#Headers],0),0),VLOOKUP($G82,Lijsten!L:P,MATCH(Lijsten!$P$1,Kop_Tarief_Vast,0),0))),""),"")</f>
        <v/>
      </c>
      <c r="L82" s="324"/>
      <c r="M82" s="324"/>
      <c r="N82" s="295"/>
      <c r="O82" s="295"/>
      <c r="P82" s="337" t="str">
        <f t="shared" si="5"/>
        <v/>
      </c>
      <c r="Q82" s="296" t="str">
        <f t="shared" si="6"/>
        <v/>
      </c>
      <c r="R82" s="296" t="str" cm="1">
        <f t="array" aca="1" ref="R82" ca="1">_xlfn.IFNA(_xlfn.IFS(X82="Dit kostentype hoeft u niet op te geven. Hiervoor wordt een forfait berekend.","",AND(J82&lt;&gt;"",H82="Vast tarief",F82="Vergoeding"),SUM(J82)*FLOOR(SUM(L82),0.0001),AND(J82&lt;&gt;"",OR(H82="Uurtarief",H82="Vast tarief")),SUM(J82)*FLOOR(SUM(L82),0.01),AND(N82&lt;&gt;"",H82="-"),FLOOR(SUM(N82),0.01)),"")</f>
        <v/>
      </c>
      <c r="S82" s="296" t="str" cm="1">
        <f t="array" aca="1" ref="S82" ca="1">_xlfn.IFNA(_xlfn.IFS(X82="Dit kostentype hoeft u niet op te geven. Hiervoor wordt een forfait berekend.","",AND(K82&lt;&gt;"",M82&lt;&gt;"",H82="Vast tarief",F82="Vergoeding"),SUM(K82)*FLOOR(SUM(M82),0.0001),AND(K82&lt;&gt;"",M82&lt;&gt;"",OR(H82="Uurtarief",H82="Vast tarief")),SUM(K82)*FLOOR(SUM(M82),0.01),AND(O82&lt;&gt;"",H82="-"),FLOOR(SUM(O82),0.01)),"")</f>
        <v/>
      </c>
      <c r="T82" s="296" t="str">
        <f t="shared" ca="1" si="7"/>
        <v/>
      </c>
      <c r="U82" s="296" t="str" cm="1">
        <f t="array" aca="1" ref="U82" ca="1">IFERROR(_xlfn.IFS(OR(F82="",LEFT(Methode_Keuze,4)="Geen",Methode_Keuze=""),"",AND(R82&lt;&gt;"",F82&lt;&gt;"Arbeidskosten"),R82*VLOOKUP(F82,Tb_ProjectKosten[],MATCH(Tb_ProjectKosten[[#Headers],[Forfait_Percentage]],Tb_ProjectKosten[#Headers],0),0),AND(F82="Arbeidskosten",G82&lt;&gt;""),IFERROR(R82*VLOOKUP(G82,Tb_KostenTypen[],3,0)*VLOOKUP(F82,Tb_ProjectKosten[],MATCH(Tb_ProjectKosten[[#Headers],[Forfait_Percentage]],Tb_ProjectKosten[#Headers],0),0),""),R82 &lt;=0,0),"")</f>
        <v/>
      </c>
      <c r="V82" s="296" t="str" cm="1">
        <f t="array" aca="1" ref="V82" ca="1">IFERROR(_xlfn.IFS(OR(F82="",LEFT(Methode_Keuze,4)="Geen",Methode_Keuze=""),"",AND(S82&lt;&gt;"",F82&lt;&gt;"Arbeidskosten"),S82*VLOOKUP(F82,Tb_ProjectKosten[],MATCH(Tb_ProjectKosten[[#Headers],[Forfait_Percentage]],Tb_ProjectKosten[#Headers],0),0),AND(F82="Arbeidskosten",G82&lt;&gt;""),IFERROR(S82*VLOOKUP(G82,Tb_KostenTypen[],3,0)*VLOOKUP(F82,Tb_ProjectKosten[],MATCH(Tb_ProjectKosten[[#Headers],[Forfait_Percentage]],Tb_ProjectKosten[#Headers],0),0),""),S82 &lt;=0,0),"")</f>
        <v/>
      </c>
      <c r="W82" s="296" t="str">
        <f t="shared" ca="1" si="8"/>
        <v/>
      </c>
      <c r="X82" s="338" t="str">
        <f>IFERROR(VLOOKUP(F82,Tb_ProjectKosten[#All],11,0),"")</f>
        <v/>
      </c>
      <c r="Y82" s="297"/>
    </row>
    <row r="83" spans="1:25" x14ac:dyDescent="0.25">
      <c r="A83" s="291">
        <f>MAX($A$5:A82)+1</f>
        <v>78</v>
      </c>
      <c r="B83" s="278"/>
      <c r="C83" s="278"/>
      <c r="D83" s="278"/>
      <c r="E83" s="278"/>
      <c r="F83" s="278"/>
      <c r="G83" s="299"/>
      <c r="H83" s="292" t="str">
        <f ca="1">IFERROR(IF(VLOOKUP(F83,Kostentypen!$A$3:$E$21,3,0)=0,"",IF(OR(F83="Arbeidskosten",F83="Vergoeding"),VLOOKUP(G83,Tb_KostenTypen[],2,0),VLOOKUP(F83,Kostentypen!$A$3:$E$20,3,0))),"")</f>
        <v/>
      </c>
      <c r="I83" s="293"/>
      <c r="J83" s="294" t="str" cm="1">
        <f t="array" ref="J83">_xlfn.IFNA(IF(INDEX(Tb_KostenOpties[],MATCH($F83,Tb_KostenOpties[KostenOptie],0),IFERROR(MATCH(Methode_Keuze,Tb_KostenOpties[#Headers],0),2))=1,_xlfn.SWITCH($H83,"Uurtarief",IF(OR(AND(RIGHT($F83,3)="IKS",VLOOKUP($I83,Loonkosten,2,0)="Ja"),AND(RIGHT($F83,3)&lt;&gt;"IKS",VLOOKUP($I83,Loonkosten,2,0)="Nee")), VLOOKUP($I83,Loonkosten,MATCH("Opgegeven uurtarief",'4. Rekenhulp loonkosten aanvr.'!$4:$4,0)),0),"Vast tarief",IF(LEFT(F83,8)="Bijdrage",VLOOKUP($F83,Tb_KostenTypen[],MATCH(Lijsten!$P$1,Tb_KostenTypen[#Headers],0),0),VLOOKUP($G83,Lijsten!L:P,MATCH(Lijsten!$P$1,Kop_Tarief_Vast,0),0))),""),"")</f>
        <v/>
      </c>
      <c r="K83" s="294" t="str" cm="1">
        <f t="array" ref="K83">_xlfn.IFNA(IF(INDEX(Tb_KostenOpties[],MATCH($F83,Tb_KostenOpties[KostenOptie],0),IFERROR(MATCH(Methode_Keuze,Tb_KostenOpties[#Headers],0),2))=1,_xlfn.SWITCH($H83,"Uurtarief",IF(OR(AND(RIGHT($F83,3)="IKS",VLOOKUP($I83,Loonkosten,2,0)="Ja"),AND(RIGHT($F83,3)&lt;&gt;"IKS",VLOOKUP($I83,Loonkosten,2,0)="Nee")), VLOOKUP($I83,Loonkosten,MATCH("Beoordeeld uurtarief",'4. Rekenhulp loonkosten aanvr.'!$4:$4,0),0),0),"Vast tarief",IF(LEFT(F83,8)="Bijdrage",VLOOKUP($F83,Tb_KostenTypen[],MATCH(Lijsten!$P$1,Tb_KostenTypen[#Headers],0),0),VLOOKUP($G83,Lijsten!L:P,MATCH(Lijsten!$P$1,Kop_Tarief_Vast,0),0))),""),"")</f>
        <v/>
      </c>
      <c r="L83" s="324"/>
      <c r="M83" s="324"/>
      <c r="N83" s="295"/>
      <c r="O83" s="295"/>
      <c r="P83" s="337" t="str">
        <f t="shared" si="5"/>
        <v/>
      </c>
      <c r="Q83" s="296" t="str">
        <f t="shared" si="6"/>
        <v/>
      </c>
      <c r="R83" s="296" t="str" cm="1">
        <f t="array" aca="1" ref="R83" ca="1">_xlfn.IFNA(_xlfn.IFS(X83="Dit kostentype hoeft u niet op te geven. Hiervoor wordt een forfait berekend.","",AND(J83&lt;&gt;"",H83="Vast tarief",F83="Vergoeding"),SUM(J83)*FLOOR(SUM(L83),0.0001),AND(J83&lt;&gt;"",OR(H83="Uurtarief",H83="Vast tarief")),SUM(J83)*FLOOR(SUM(L83),0.01),AND(N83&lt;&gt;"",H83="-"),FLOOR(SUM(N83),0.01)),"")</f>
        <v/>
      </c>
      <c r="S83" s="296" t="str" cm="1">
        <f t="array" aca="1" ref="S83" ca="1">_xlfn.IFNA(_xlfn.IFS(X83="Dit kostentype hoeft u niet op te geven. Hiervoor wordt een forfait berekend.","",AND(K83&lt;&gt;"",M83&lt;&gt;"",H83="Vast tarief",F83="Vergoeding"),SUM(K83)*FLOOR(SUM(M83),0.0001),AND(K83&lt;&gt;"",M83&lt;&gt;"",OR(H83="Uurtarief",H83="Vast tarief")),SUM(K83)*FLOOR(SUM(M83),0.01),AND(O83&lt;&gt;"",H83="-"),FLOOR(SUM(O83),0.01)),"")</f>
        <v/>
      </c>
      <c r="T83" s="296" t="str">
        <f t="shared" ca="1" si="7"/>
        <v/>
      </c>
      <c r="U83" s="296" t="str" cm="1">
        <f t="array" aca="1" ref="U83" ca="1">IFERROR(_xlfn.IFS(OR(F83="",LEFT(Methode_Keuze,4)="Geen",Methode_Keuze=""),"",AND(R83&lt;&gt;"",F83&lt;&gt;"Arbeidskosten"),R83*VLOOKUP(F83,Tb_ProjectKosten[],MATCH(Tb_ProjectKosten[[#Headers],[Forfait_Percentage]],Tb_ProjectKosten[#Headers],0),0),AND(F83="Arbeidskosten",G83&lt;&gt;""),IFERROR(R83*VLOOKUP(G83,Tb_KostenTypen[],3,0)*VLOOKUP(F83,Tb_ProjectKosten[],MATCH(Tb_ProjectKosten[[#Headers],[Forfait_Percentage]],Tb_ProjectKosten[#Headers],0),0),""),R83 &lt;=0,0),"")</f>
        <v/>
      </c>
      <c r="V83" s="296" t="str" cm="1">
        <f t="array" aca="1" ref="V83" ca="1">IFERROR(_xlfn.IFS(OR(F83="",LEFT(Methode_Keuze,4)="Geen",Methode_Keuze=""),"",AND(S83&lt;&gt;"",F83&lt;&gt;"Arbeidskosten"),S83*VLOOKUP(F83,Tb_ProjectKosten[],MATCH(Tb_ProjectKosten[[#Headers],[Forfait_Percentage]],Tb_ProjectKosten[#Headers],0),0),AND(F83="Arbeidskosten",G83&lt;&gt;""),IFERROR(S83*VLOOKUP(G83,Tb_KostenTypen[],3,0)*VLOOKUP(F83,Tb_ProjectKosten[],MATCH(Tb_ProjectKosten[[#Headers],[Forfait_Percentage]],Tb_ProjectKosten[#Headers],0),0),""),S83 &lt;=0,0),"")</f>
        <v/>
      </c>
      <c r="W83" s="296" t="str">
        <f t="shared" ca="1" si="8"/>
        <v/>
      </c>
      <c r="X83" s="338" t="str">
        <f>IFERROR(VLOOKUP(F83,Tb_ProjectKosten[#All],11,0),"")</f>
        <v/>
      </c>
      <c r="Y83" s="297"/>
    </row>
    <row r="84" spans="1:25" x14ac:dyDescent="0.25">
      <c r="A84" s="291">
        <f>MAX($A$5:A83)+1</f>
        <v>79</v>
      </c>
      <c r="B84" s="278"/>
      <c r="C84" s="278"/>
      <c r="D84" s="278"/>
      <c r="E84" s="278"/>
      <c r="F84" s="278"/>
      <c r="G84" s="299"/>
      <c r="H84" s="292" t="str">
        <f ca="1">IFERROR(IF(VLOOKUP(F84,Kostentypen!$A$3:$E$21,3,0)=0,"",IF(OR(F84="Arbeidskosten",F84="Vergoeding"),VLOOKUP(G84,Tb_KostenTypen[],2,0),VLOOKUP(F84,Kostentypen!$A$3:$E$20,3,0))),"")</f>
        <v/>
      </c>
      <c r="I84" s="293"/>
      <c r="J84" s="294" t="str" cm="1">
        <f t="array" ref="J84">_xlfn.IFNA(IF(INDEX(Tb_KostenOpties[],MATCH($F84,Tb_KostenOpties[KostenOptie],0),IFERROR(MATCH(Methode_Keuze,Tb_KostenOpties[#Headers],0),2))=1,_xlfn.SWITCH($H84,"Uurtarief",IF(OR(AND(RIGHT($F84,3)="IKS",VLOOKUP($I84,Loonkosten,2,0)="Ja"),AND(RIGHT($F84,3)&lt;&gt;"IKS",VLOOKUP($I84,Loonkosten,2,0)="Nee")), VLOOKUP($I84,Loonkosten,MATCH("Opgegeven uurtarief",'4. Rekenhulp loonkosten aanvr.'!$4:$4,0)),0),"Vast tarief",IF(LEFT(F84,8)="Bijdrage",VLOOKUP($F84,Tb_KostenTypen[],MATCH(Lijsten!$P$1,Tb_KostenTypen[#Headers],0),0),VLOOKUP($G84,Lijsten!L:P,MATCH(Lijsten!$P$1,Kop_Tarief_Vast,0),0))),""),"")</f>
        <v/>
      </c>
      <c r="K84" s="294" t="str" cm="1">
        <f t="array" ref="K84">_xlfn.IFNA(IF(INDEX(Tb_KostenOpties[],MATCH($F84,Tb_KostenOpties[KostenOptie],0),IFERROR(MATCH(Methode_Keuze,Tb_KostenOpties[#Headers],0),2))=1,_xlfn.SWITCH($H84,"Uurtarief",IF(OR(AND(RIGHT($F84,3)="IKS",VLOOKUP($I84,Loonkosten,2,0)="Ja"),AND(RIGHT($F84,3)&lt;&gt;"IKS",VLOOKUP($I84,Loonkosten,2,0)="Nee")), VLOOKUP($I84,Loonkosten,MATCH("Beoordeeld uurtarief",'4. Rekenhulp loonkosten aanvr.'!$4:$4,0),0),0),"Vast tarief",IF(LEFT(F84,8)="Bijdrage",VLOOKUP($F84,Tb_KostenTypen[],MATCH(Lijsten!$P$1,Tb_KostenTypen[#Headers],0),0),VLOOKUP($G84,Lijsten!L:P,MATCH(Lijsten!$P$1,Kop_Tarief_Vast,0),0))),""),"")</f>
        <v/>
      </c>
      <c r="L84" s="324"/>
      <c r="M84" s="324"/>
      <c r="N84" s="295"/>
      <c r="O84" s="295"/>
      <c r="P84" s="337" t="str">
        <f t="shared" si="5"/>
        <v/>
      </c>
      <c r="Q84" s="296" t="str">
        <f t="shared" si="6"/>
        <v/>
      </c>
      <c r="R84" s="296" t="str" cm="1">
        <f t="array" aca="1" ref="R84" ca="1">_xlfn.IFNA(_xlfn.IFS(X84="Dit kostentype hoeft u niet op te geven. Hiervoor wordt een forfait berekend.","",AND(J84&lt;&gt;"",H84="Vast tarief",F84="Vergoeding"),SUM(J84)*FLOOR(SUM(L84),0.0001),AND(J84&lt;&gt;"",OR(H84="Uurtarief",H84="Vast tarief")),SUM(J84)*FLOOR(SUM(L84),0.01),AND(N84&lt;&gt;"",H84="-"),FLOOR(SUM(N84),0.01)),"")</f>
        <v/>
      </c>
      <c r="S84" s="296" t="str" cm="1">
        <f t="array" aca="1" ref="S84" ca="1">_xlfn.IFNA(_xlfn.IFS(X84="Dit kostentype hoeft u niet op te geven. Hiervoor wordt een forfait berekend.","",AND(K84&lt;&gt;"",M84&lt;&gt;"",H84="Vast tarief",F84="Vergoeding"),SUM(K84)*FLOOR(SUM(M84),0.0001),AND(K84&lt;&gt;"",M84&lt;&gt;"",OR(H84="Uurtarief",H84="Vast tarief")),SUM(K84)*FLOOR(SUM(M84),0.01),AND(O84&lt;&gt;"",H84="-"),FLOOR(SUM(O84),0.01)),"")</f>
        <v/>
      </c>
      <c r="T84" s="296" t="str">
        <f t="shared" ca="1" si="7"/>
        <v/>
      </c>
      <c r="U84" s="296" t="str" cm="1">
        <f t="array" aca="1" ref="U84" ca="1">IFERROR(_xlfn.IFS(OR(F84="",LEFT(Methode_Keuze,4)="Geen",Methode_Keuze=""),"",AND(R84&lt;&gt;"",F84&lt;&gt;"Arbeidskosten"),R84*VLOOKUP(F84,Tb_ProjectKosten[],MATCH(Tb_ProjectKosten[[#Headers],[Forfait_Percentage]],Tb_ProjectKosten[#Headers],0),0),AND(F84="Arbeidskosten",G84&lt;&gt;""),IFERROR(R84*VLOOKUP(G84,Tb_KostenTypen[],3,0)*VLOOKUP(F84,Tb_ProjectKosten[],MATCH(Tb_ProjectKosten[[#Headers],[Forfait_Percentage]],Tb_ProjectKosten[#Headers],0),0),""),R84 &lt;=0,0),"")</f>
        <v/>
      </c>
      <c r="V84" s="296" t="str" cm="1">
        <f t="array" aca="1" ref="V84" ca="1">IFERROR(_xlfn.IFS(OR(F84="",LEFT(Methode_Keuze,4)="Geen",Methode_Keuze=""),"",AND(S84&lt;&gt;"",F84&lt;&gt;"Arbeidskosten"),S84*VLOOKUP(F84,Tb_ProjectKosten[],MATCH(Tb_ProjectKosten[[#Headers],[Forfait_Percentage]],Tb_ProjectKosten[#Headers],0),0),AND(F84="Arbeidskosten",G84&lt;&gt;""),IFERROR(S84*VLOOKUP(G84,Tb_KostenTypen[],3,0)*VLOOKUP(F84,Tb_ProjectKosten[],MATCH(Tb_ProjectKosten[[#Headers],[Forfait_Percentage]],Tb_ProjectKosten[#Headers],0),0),""),S84 &lt;=0,0),"")</f>
        <v/>
      </c>
      <c r="W84" s="296" t="str">
        <f t="shared" ca="1" si="8"/>
        <v/>
      </c>
      <c r="X84" s="338" t="str">
        <f>IFERROR(VLOOKUP(F84,Tb_ProjectKosten[#All],11,0),"")</f>
        <v/>
      </c>
      <c r="Y84" s="297"/>
    </row>
    <row r="85" spans="1:25" x14ac:dyDescent="0.25">
      <c r="A85" s="291">
        <f>MAX($A$5:A84)+1</f>
        <v>80</v>
      </c>
      <c r="B85" s="278"/>
      <c r="C85" s="278"/>
      <c r="D85" s="278"/>
      <c r="E85" s="278"/>
      <c r="F85" s="278"/>
      <c r="G85" s="299"/>
      <c r="H85" s="292" t="str">
        <f ca="1">IFERROR(IF(VLOOKUP(F85,Kostentypen!$A$3:$E$21,3,0)=0,"",IF(OR(F85="Arbeidskosten",F85="Vergoeding"),VLOOKUP(G85,Tb_KostenTypen[],2,0),VLOOKUP(F85,Kostentypen!$A$3:$E$20,3,0))),"")</f>
        <v/>
      </c>
      <c r="I85" s="293"/>
      <c r="J85" s="294" t="str" cm="1">
        <f t="array" ref="J85">_xlfn.IFNA(IF(INDEX(Tb_KostenOpties[],MATCH($F85,Tb_KostenOpties[KostenOptie],0),IFERROR(MATCH(Methode_Keuze,Tb_KostenOpties[#Headers],0),2))=1,_xlfn.SWITCH($H85,"Uurtarief",IF(OR(AND(RIGHT($F85,3)="IKS",VLOOKUP($I85,Loonkosten,2,0)="Ja"),AND(RIGHT($F85,3)&lt;&gt;"IKS",VLOOKUP($I85,Loonkosten,2,0)="Nee")), VLOOKUP($I85,Loonkosten,MATCH("Opgegeven uurtarief",'4. Rekenhulp loonkosten aanvr.'!$4:$4,0)),0),"Vast tarief",IF(LEFT(F85,8)="Bijdrage",VLOOKUP($F85,Tb_KostenTypen[],MATCH(Lijsten!$P$1,Tb_KostenTypen[#Headers],0),0),VLOOKUP($G85,Lijsten!L:P,MATCH(Lijsten!$P$1,Kop_Tarief_Vast,0),0))),""),"")</f>
        <v/>
      </c>
      <c r="K85" s="294" t="str" cm="1">
        <f t="array" ref="K85">_xlfn.IFNA(IF(INDEX(Tb_KostenOpties[],MATCH($F85,Tb_KostenOpties[KostenOptie],0),IFERROR(MATCH(Methode_Keuze,Tb_KostenOpties[#Headers],0),2))=1,_xlfn.SWITCH($H85,"Uurtarief",IF(OR(AND(RIGHT($F85,3)="IKS",VLOOKUP($I85,Loonkosten,2,0)="Ja"),AND(RIGHT($F85,3)&lt;&gt;"IKS",VLOOKUP($I85,Loonkosten,2,0)="Nee")), VLOOKUP($I85,Loonkosten,MATCH("Beoordeeld uurtarief",'4. Rekenhulp loonkosten aanvr.'!$4:$4,0),0),0),"Vast tarief",IF(LEFT(F85,8)="Bijdrage",VLOOKUP($F85,Tb_KostenTypen[],MATCH(Lijsten!$P$1,Tb_KostenTypen[#Headers],0),0),VLOOKUP($G85,Lijsten!L:P,MATCH(Lijsten!$P$1,Kop_Tarief_Vast,0),0))),""),"")</f>
        <v/>
      </c>
      <c r="L85" s="324"/>
      <c r="M85" s="324"/>
      <c r="N85" s="295"/>
      <c r="O85" s="295"/>
      <c r="P85" s="337" t="str">
        <f t="shared" si="5"/>
        <v/>
      </c>
      <c r="Q85" s="296" t="str">
        <f t="shared" si="6"/>
        <v/>
      </c>
      <c r="R85" s="296" t="str" cm="1">
        <f t="array" aca="1" ref="R85" ca="1">_xlfn.IFNA(_xlfn.IFS(X85="Dit kostentype hoeft u niet op te geven. Hiervoor wordt een forfait berekend.","",AND(J85&lt;&gt;"",H85="Vast tarief",F85="Vergoeding"),SUM(J85)*FLOOR(SUM(L85),0.0001),AND(J85&lt;&gt;"",OR(H85="Uurtarief",H85="Vast tarief")),SUM(J85)*FLOOR(SUM(L85),0.01),AND(N85&lt;&gt;"",H85="-"),FLOOR(SUM(N85),0.01)),"")</f>
        <v/>
      </c>
      <c r="S85" s="296" t="str" cm="1">
        <f t="array" aca="1" ref="S85" ca="1">_xlfn.IFNA(_xlfn.IFS(X85="Dit kostentype hoeft u niet op te geven. Hiervoor wordt een forfait berekend.","",AND(K85&lt;&gt;"",M85&lt;&gt;"",H85="Vast tarief",F85="Vergoeding"),SUM(K85)*FLOOR(SUM(M85),0.0001),AND(K85&lt;&gt;"",M85&lt;&gt;"",OR(H85="Uurtarief",H85="Vast tarief")),SUM(K85)*FLOOR(SUM(M85),0.01),AND(O85&lt;&gt;"",H85="-"),FLOOR(SUM(O85),0.01)),"")</f>
        <v/>
      </c>
      <c r="T85" s="296" t="str">
        <f t="shared" ca="1" si="7"/>
        <v/>
      </c>
      <c r="U85" s="296" t="str" cm="1">
        <f t="array" aca="1" ref="U85" ca="1">IFERROR(_xlfn.IFS(OR(F85="",LEFT(Methode_Keuze,4)="Geen",Methode_Keuze=""),"",AND(R85&lt;&gt;"",F85&lt;&gt;"Arbeidskosten"),R85*VLOOKUP(F85,Tb_ProjectKosten[],MATCH(Tb_ProjectKosten[[#Headers],[Forfait_Percentage]],Tb_ProjectKosten[#Headers],0),0),AND(F85="Arbeidskosten",G85&lt;&gt;""),IFERROR(R85*VLOOKUP(G85,Tb_KostenTypen[],3,0)*VLOOKUP(F85,Tb_ProjectKosten[],MATCH(Tb_ProjectKosten[[#Headers],[Forfait_Percentage]],Tb_ProjectKosten[#Headers],0),0),""),R85 &lt;=0,0),"")</f>
        <v/>
      </c>
      <c r="V85" s="296" t="str" cm="1">
        <f t="array" aca="1" ref="V85" ca="1">IFERROR(_xlfn.IFS(OR(F85="",LEFT(Methode_Keuze,4)="Geen",Methode_Keuze=""),"",AND(S85&lt;&gt;"",F85&lt;&gt;"Arbeidskosten"),S85*VLOOKUP(F85,Tb_ProjectKosten[],MATCH(Tb_ProjectKosten[[#Headers],[Forfait_Percentage]],Tb_ProjectKosten[#Headers],0),0),AND(F85="Arbeidskosten",G85&lt;&gt;""),IFERROR(S85*VLOOKUP(G85,Tb_KostenTypen[],3,0)*VLOOKUP(F85,Tb_ProjectKosten[],MATCH(Tb_ProjectKosten[[#Headers],[Forfait_Percentage]],Tb_ProjectKosten[#Headers],0),0),""),S85 &lt;=0,0),"")</f>
        <v/>
      </c>
      <c r="W85" s="296" t="str">
        <f t="shared" ca="1" si="8"/>
        <v/>
      </c>
      <c r="X85" s="338" t="str">
        <f>IFERROR(VLOOKUP(F85,Tb_ProjectKosten[#All],11,0),"")</f>
        <v/>
      </c>
      <c r="Y85" s="297"/>
    </row>
    <row r="86" spans="1:25" x14ac:dyDescent="0.25">
      <c r="A86" s="291">
        <f>MAX($A$5:A85)+1</f>
        <v>81</v>
      </c>
      <c r="B86" s="278"/>
      <c r="C86" s="278"/>
      <c r="D86" s="278"/>
      <c r="E86" s="278"/>
      <c r="F86" s="278"/>
      <c r="G86" s="299"/>
      <c r="H86" s="292" t="str">
        <f ca="1">IFERROR(IF(VLOOKUP(F86,Kostentypen!$A$3:$E$21,3,0)=0,"",IF(OR(F86="Arbeidskosten",F86="Vergoeding"),VLOOKUP(G86,Tb_KostenTypen[],2,0),VLOOKUP(F86,Kostentypen!$A$3:$E$20,3,0))),"")</f>
        <v/>
      </c>
      <c r="I86" s="293"/>
      <c r="J86" s="294" t="str" cm="1">
        <f t="array" ref="J86">_xlfn.IFNA(IF(INDEX(Tb_KostenOpties[],MATCH($F86,Tb_KostenOpties[KostenOptie],0),IFERROR(MATCH(Methode_Keuze,Tb_KostenOpties[#Headers],0),2))=1,_xlfn.SWITCH($H86,"Uurtarief",IF(OR(AND(RIGHT($F86,3)="IKS",VLOOKUP($I86,Loonkosten,2,0)="Ja"),AND(RIGHT($F86,3)&lt;&gt;"IKS",VLOOKUP($I86,Loonkosten,2,0)="Nee")), VLOOKUP($I86,Loonkosten,MATCH("Opgegeven uurtarief",'4. Rekenhulp loonkosten aanvr.'!$4:$4,0)),0),"Vast tarief",IF(LEFT(F86,8)="Bijdrage",VLOOKUP($F86,Tb_KostenTypen[],MATCH(Lijsten!$P$1,Tb_KostenTypen[#Headers],0),0),VLOOKUP($G86,Lijsten!L:P,MATCH(Lijsten!$P$1,Kop_Tarief_Vast,0),0))),""),"")</f>
        <v/>
      </c>
      <c r="K86" s="294" t="str" cm="1">
        <f t="array" ref="K86">_xlfn.IFNA(IF(INDEX(Tb_KostenOpties[],MATCH($F86,Tb_KostenOpties[KostenOptie],0),IFERROR(MATCH(Methode_Keuze,Tb_KostenOpties[#Headers],0),2))=1,_xlfn.SWITCH($H86,"Uurtarief",IF(OR(AND(RIGHT($F86,3)="IKS",VLOOKUP($I86,Loonkosten,2,0)="Ja"),AND(RIGHT($F86,3)&lt;&gt;"IKS",VLOOKUP($I86,Loonkosten,2,0)="Nee")), VLOOKUP($I86,Loonkosten,MATCH("Beoordeeld uurtarief",'4. Rekenhulp loonkosten aanvr.'!$4:$4,0),0),0),"Vast tarief",IF(LEFT(F86,8)="Bijdrage",VLOOKUP($F86,Tb_KostenTypen[],MATCH(Lijsten!$P$1,Tb_KostenTypen[#Headers],0),0),VLOOKUP($G86,Lijsten!L:P,MATCH(Lijsten!$P$1,Kop_Tarief_Vast,0),0))),""),"")</f>
        <v/>
      </c>
      <c r="L86" s="324"/>
      <c r="M86" s="324"/>
      <c r="N86" s="295"/>
      <c r="O86" s="295"/>
      <c r="P86" s="337" t="str">
        <f t="shared" si="5"/>
        <v/>
      </c>
      <c r="Q86" s="296" t="str">
        <f t="shared" si="6"/>
        <v/>
      </c>
      <c r="R86" s="296" t="str" cm="1">
        <f t="array" aca="1" ref="R86" ca="1">_xlfn.IFNA(_xlfn.IFS(X86="Dit kostentype hoeft u niet op te geven. Hiervoor wordt een forfait berekend.","",AND(J86&lt;&gt;"",H86="Vast tarief",F86="Vergoeding"),SUM(J86)*FLOOR(SUM(L86),0.0001),AND(J86&lt;&gt;"",OR(H86="Uurtarief",H86="Vast tarief")),SUM(J86)*FLOOR(SUM(L86),0.01),AND(N86&lt;&gt;"",H86="-"),FLOOR(SUM(N86),0.01)),"")</f>
        <v/>
      </c>
      <c r="S86" s="296" t="str" cm="1">
        <f t="array" aca="1" ref="S86" ca="1">_xlfn.IFNA(_xlfn.IFS(X86="Dit kostentype hoeft u niet op te geven. Hiervoor wordt een forfait berekend.","",AND(K86&lt;&gt;"",M86&lt;&gt;"",H86="Vast tarief",F86="Vergoeding"),SUM(K86)*FLOOR(SUM(M86),0.0001),AND(K86&lt;&gt;"",M86&lt;&gt;"",OR(H86="Uurtarief",H86="Vast tarief")),SUM(K86)*FLOOR(SUM(M86),0.01),AND(O86&lt;&gt;"",H86="-"),FLOOR(SUM(O86),0.01)),"")</f>
        <v/>
      </c>
      <c r="T86" s="296" t="str">
        <f t="shared" ca="1" si="7"/>
        <v/>
      </c>
      <c r="U86" s="296" t="str" cm="1">
        <f t="array" aca="1" ref="U86" ca="1">IFERROR(_xlfn.IFS(OR(F86="",LEFT(Methode_Keuze,4)="Geen",Methode_Keuze=""),"",AND(R86&lt;&gt;"",F86&lt;&gt;"Arbeidskosten"),R86*VLOOKUP(F86,Tb_ProjectKosten[],MATCH(Tb_ProjectKosten[[#Headers],[Forfait_Percentage]],Tb_ProjectKosten[#Headers],0),0),AND(F86="Arbeidskosten",G86&lt;&gt;""),IFERROR(R86*VLOOKUP(G86,Tb_KostenTypen[],3,0)*VLOOKUP(F86,Tb_ProjectKosten[],MATCH(Tb_ProjectKosten[[#Headers],[Forfait_Percentage]],Tb_ProjectKosten[#Headers],0),0),""),R86 &lt;=0,0),"")</f>
        <v/>
      </c>
      <c r="V86" s="296" t="str" cm="1">
        <f t="array" aca="1" ref="V86" ca="1">IFERROR(_xlfn.IFS(OR(F86="",LEFT(Methode_Keuze,4)="Geen",Methode_Keuze=""),"",AND(S86&lt;&gt;"",F86&lt;&gt;"Arbeidskosten"),S86*VLOOKUP(F86,Tb_ProjectKosten[],MATCH(Tb_ProjectKosten[[#Headers],[Forfait_Percentage]],Tb_ProjectKosten[#Headers],0),0),AND(F86="Arbeidskosten",G86&lt;&gt;""),IFERROR(S86*VLOOKUP(G86,Tb_KostenTypen[],3,0)*VLOOKUP(F86,Tb_ProjectKosten[],MATCH(Tb_ProjectKosten[[#Headers],[Forfait_Percentage]],Tb_ProjectKosten[#Headers],0),0),""),S86 &lt;=0,0),"")</f>
        <v/>
      </c>
      <c r="W86" s="296" t="str">
        <f t="shared" ca="1" si="8"/>
        <v/>
      </c>
      <c r="X86" s="338" t="str">
        <f>IFERROR(VLOOKUP(F86,Tb_ProjectKosten[#All],11,0),"")</f>
        <v/>
      </c>
      <c r="Y86" s="297"/>
    </row>
    <row r="87" spans="1:25" x14ac:dyDescent="0.25">
      <c r="A87" s="291">
        <f>MAX($A$5:A86)+1</f>
        <v>82</v>
      </c>
      <c r="B87" s="278"/>
      <c r="C87" s="278"/>
      <c r="D87" s="278"/>
      <c r="E87" s="278"/>
      <c r="F87" s="278"/>
      <c r="G87" s="299"/>
      <c r="H87" s="292" t="str">
        <f ca="1">IFERROR(IF(VLOOKUP(F87,Kostentypen!$A$3:$E$21,3,0)=0,"",IF(OR(F87="Arbeidskosten",F87="Vergoeding"),VLOOKUP(G87,Tb_KostenTypen[],2,0),VLOOKUP(F87,Kostentypen!$A$3:$E$20,3,0))),"")</f>
        <v/>
      </c>
      <c r="I87" s="293"/>
      <c r="J87" s="294" t="str" cm="1">
        <f t="array" ref="J87">_xlfn.IFNA(IF(INDEX(Tb_KostenOpties[],MATCH($F87,Tb_KostenOpties[KostenOptie],0),IFERROR(MATCH(Methode_Keuze,Tb_KostenOpties[#Headers],0),2))=1,_xlfn.SWITCH($H87,"Uurtarief",IF(OR(AND(RIGHT($F87,3)="IKS",VLOOKUP($I87,Loonkosten,2,0)="Ja"),AND(RIGHT($F87,3)&lt;&gt;"IKS",VLOOKUP($I87,Loonkosten,2,0)="Nee")), VLOOKUP($I87,Loonkosten,MATCH("Opgegeven uurtarief",'4. Rekenhulp loonkosten aanvr.'!$4:$4,0)),0),"Vast tarief",IF(LEFT(F87,8)="Bijdrage",VLOOKUP($F87,Tb_KostenTypen[],MATCH(Lijsten!$P$1,Tb_KostenTypen[#Headers],0),0),VLOOKUP($G87,Lijsten!L:P,MATCH(Lijsten!$P$1,Kop_Tarief_Vast,0),0))),""),"")</f>
        <v/>
      </c>
      <c r="K87" s="294" t="str" cm="1">
        <f t="array" ref="K87">_xlfn.IFNA(IF(INDEX(Tb_KostenOpties[],MATCH($F87,Tb_KostenOpties[KostenOptie],0),IFERROR(MATCH(Methode_Keuze,Tb_KostenOpties[#Headers],0),2))=1,_xlfn.SWITCH($H87,"Uurtarief",IF(OR(AND(RIGHT($F87,3)="IKS",VLOOKUP($I87,Loonkosten,2,0)="Ja"),AND(RIGHT($F87,3)&lt;&gt;"IKS",VLOOKUP($I87,Loonkosten,2,0)="Nee")), VLOOKUP($I87,Loonkosten,MATCH("Beoordeeld uurtarief",'4. Rekenhulp loonkosten aanvr.'!$4:$4,0),0),0),"Vast tarief",IF(LEFT(F87,8)="Bijdrage",VLOOKUP($F87,Tb_KostenTypen[],MATCH(Lijsten!$P$1,Tb_KostenTypen[#Headers],0),0),VLOOKUP($G87,Lijsten!L:P,MATCH(Lijsten!$P$1,Kop_Tarief_Vast,0),0))),""),"")</f>
        <v/>
      </c>
      <c r="L87" s="324"/>
      <c r="M87" s="324"/>
      <c r="N87" s="295"/>
      <c r="O87" s="295"/>
      <c r="P87" s="337" t="str">
        <f t="shared" si="5"/>
        <v/>
      </c>
      <c r="Q87" s="296" t="str">
        <f t="shared" si="6"/>
        <v/>
      </c>
      <c r="R87" s="296" t="str" cm="1">
        <f t="array" aca="1" ref="R87" ca="1">_xlfn.IFNA(_xlfn.IFS(X87="Dit kostentype hoeft u niet op te geven. Hiervoor wordt een forfait berekend.","",AND(J87&lt;&gt;"",H87="Vast tarief",F87="Vergoeding"),SUM(J87)*FLOOR(SUM(L87),0.0001),AND(J87&lt;&gt;"",OR(H87="Uurtarief",H87="Vast tarief")),SUM(J87)*FLOOR(SUM(L87),0.01),AND(N87&lt;&gt;"",H87="-"),FLOOR(SUM(N87),0.01)),"")</f>
        <v/>
      </c>
      <c r="S87" s="296" t="str" cm="1">
        <f t="array" aca="1" ref="S87" ca="1">_xlfn.IFNA(_xlfn.IFS(X87="Dit kostentype hoeft u niet op te geven. Hiervoor wordt een forfait berekend.","",AND(K87&lt;&gt;"",M87&lt;&gt;"",H87="Vast tarief",F87="Vergoeding"),SUM(K87)*FLOOR(SUM(M87),0.0001),AND(K87&lt;&gt;"",M87&lt;&gt;"",OR(H87="Uurtarief",H87="Vast tarief")),SUM(K87)*FLOOR(SUM(M87),0.01),AND(O87&lt;&gt;"",H87="-"),FLOOR(SUM(O87),0.01)),"")</f>
        <v/>
      </c>
      <c r="T87" s="296" t="str">
        <f t="shared" ca="1" si="7"/>
        <v/>
      </c>
      <c r="U87" s="296" t="str" cm="1">
        <f t="array" aca="1" ref="U87" ca="1">IFERROR(_xlfn.IFS(OR(F87="",LEFT(Methode_Keuze,4)="Geen",Methode_Keuze=""),"",AND(R87&lt;&gt;"",F87&lt;&gt;"Arbeidskosten"),R87*VLOOKUP(F87,Tb_ProjectKosten[],MATCH(Tb_ProjectKosten[[#Headers],[Forfait_Percentage]],Tb_ProjectKosten[#Headers],0),0),AND(F87="Arbeidskosten",G87&lt;&gt;""),IFERROR(R87*VLOOKUP(G87,Tb_KostenTypen[],3,0)*VLOOKUP(F87,Tb_ProjectKosten[],MATCH(Tb_ProjectKosten[[#Headers],[Forfait_Percentage]],Tb_ProjectKosten[#Headers],0),0),""),R87 &lt;=0,0),"")</f>
        <v/>
      </c>
      <c r="V87" s="296" t="str" cm="1">
        <f t="array" aca="1" ref="V87" ca="1">IFERROR(_xlfn.IFS(OR(F87="",LEFT(Methode_Keuze,4)="Geen",Methode_Keuze=""),"",AND(S87&lt;&gt;"",F87&lt;&gt;"Arbeidskosten"),S87*VLOOKUP(F87,Tb_ProjectKosten[],MATCH(Tb_ProjectKosten[[#Headers],[Forfait_Percentage]],Tb_ProjectKosten[#Headers],0),0),AND(F87="Arbeidskosten",G87&lt;&gt;""),IFERROR(S87*VLOOKUP(G87,Tb_KostenTypen[],3,0)*VLOOKUP(F87,Tb_ProjectKosten[],MATCH(Tb_ProjectKosten[[#Headers],[Forfait_Percentage]],Tb_ProjectKosten[#Headers],0),0),""),S87 &lt;=0,0),"")</f>
        <v/>
      </c>
      <c r="W87" s="296" t="str">
        <f t="shared" ca="1" si="8"/>
        <v/>
      </c>
      <c r="X87" s="338" t="str">
        <f>IFERROR(VLOOKUP(F87,Tb_ProjectKosten[#All],11,0),"")</f>
        <v/>
      </c>
      <c r="Y87" s="297"/>
    </row>
    <row r="88" spans="1:25" x14ac:dyDescent="0.25">
      <c r="A88" s="291">
        <f>MAX($A$5:A87)+1</f>
        <v>83</v>
      </c>
      <c r="B88" s="278"/>
      <c r="C88" s="278"/>
      <c r="D88" s="278"/>
      <c r="E88" s="278"/>
      <c r="F88" s="278"/>
      <c r="G88" s="299"/>
      <c r="H88" s="292" t="str">
        <f ca="1">IFERROR(IF(VLOOKUP(F88,Kostentypen!$A$3:$E$21,3,0)=0,"",IF(OR(F88="Arbeidskosten",F88="Vergoeding"),VLOOKUP(G88,Tb_KostenTypen[],2,0),VLOOKUP(F88,Kostentypen!$A$3:$E$20,3,0))),"")</f>
        <v/>
      </c>
      <c r="I88" s="293"/>
      <c r="J88" s="294" t="str" cm="1">
        <f t="array" ref="J88">_xlfn.IFNA(IF(INDEX(Tb_KostenOpties[],MATCH($F88,Tb_KostenOpties[KostenOptie],0),IFERROR(MATCH(Methode_Keuze,Tb_KostenOpties[#Headers],0),2))=1,_xlfn.SWITCH($H88,"Uurtarief",IF(OR(AND(RIGHT($F88,3)="IKS",VLOOKUP($I88,Loonkosten,2,0)="Ja"),AND(RIGHT($F88,3)&lt;&gt;"IKS",VLOOKUP($I88,Loonkosten,2,0)="Nee")), VLOOKUP($I88,Loonkosten,MATCH("Opgegeven uurtarief",'4. Rekenhulp loonkosten aanvr.'!$4:$4,0)),0),"Vast tarief",IF(LEFT(F88,8)="Bijdrage",VLOOKUP($F88,Tb_KostenTypen[],MATCH(Lijsten!$P$1,Tb_KostenTypen[#Headers],0),0),VLOOKUP($G88,Lijsten!L:P,MATCH(Lijsten!$P$1,Kop_Tarief_Vast,0),0))),""),"")</f>
        <v/>
      </c>
      <c r="K88" s="294" t="str" cm="1">
        <f t="array" ref="K88">_xlfn.IFNA(IF(INDEX(Tb_KostenOpties[],MATCH($F88,Tb_KostenOpties[KostenOptie],0),IFERROR(MATCH(Methode_Keuze,Tb_KostenOpties[#Headers],0),2))=1,_xlfn.SWITCH($H88,"Uurtarief",IF(OR(AND(RIGHT($F88,3)="IKS",VLOOKUP($I88,Loonkosten,2,0)="Ja"),AND(RIGHT($F88,3)&lt;&gt;"IKS",VLOOKUP($I88,Loonkosten,2,0)="Nee")), VLOOKUP($I88,Loonkosten,MATCH("Beoordeeld uurtarief",'4. Rekenhulp loonkosten aanvr.'!$4:$4,0),0),0),"Vast tarief",IF(LEFT(F88,8)="Bijdrage",VLOOKUP($F88,Tb_KostenTypen[],MATCH(Lijsten!$P$1,Tb_KostenTypen[#Headers],0),0),VLOOKUP($G88,Lijsten!L:P,MATCH(Lijsten!$P$1,Kop_Tarief_Vast,0),0))),""),"")</f>
        <v/>
      </c>
      <c r="L88" s="324"/>
      <c r="M88" s="324"/>
      <c r="N88" s="295"/>
      <c r="O88" s="295"/>
      <c r="P88" s="337" t="str">
        <f t="shared" si="5"/>
        <v/>
      </c>
      <c r="Q88" s="296" t="str">
        <f t="shared" si="6"/>
        <v/>
      </c>
      <c r="R88" s="296" t="str" cm="1">
        <f t="array" aca="1" ref="R88" ca="1">_xlfn.IFNA(_xlfn.IFS(X88="Dit kostentype hoeft u niet op te geven. Hiervoor wordt een forfait berekend.","",AND(J88&lt;&gt;"",H88="Vast tarief",F88="Vergoeding"),SUM(J88)*FLOOR(SUM(L88),0.0001),AND(J88&lt;&gt;"",OR(H88="Uurtarief",H88="Vast tarief")),SUM(J88)*FLOOR(SUM(L88),0.01),AND(N88&lt;&gt;"",H88="-"),FLOOR(SUM(N88),0.01)),"")</f>
        <v/>
      </c>
      <c r="S88" s="296" t="str" cm="1">
        <f t="array" aca="1" ref="S88" ca="1">_xlfn.IFNA(_xlfn.IFS(X88="Dit kostentype hoeft u niet op te geven. Hiervoor wordt een forfait berekend.","",AND(K88&lt;&gt;"",M88&lt;&gt;"",H88="Vast tarief",F88="Vergoeding"),SUM(K88)*FLOOR(SUM(M88),0.0001),AND(K88&lt;&gt;"",M88&lt;&gt;"",OR(H88="Uurtarief",H88="Vast tarief")),SUM(K88)*FLOOR(SUM(M88),0.01),AND(O88&lt;&gt;"",H88="-"),FLOOR(SUM(O88),0.01)),"")</f>
        <v/>
      </c>
      <c r="T88" s="296" t="str">
        <f t="shared" ca="1" si="7"/>
        <v/>
      </c>
      <c r="U88" s="296" t="str" cm="1">
        <f t="array" aca="1" ref="U88" ca="1">IFERROR(_xlfn.IFS(OR(F88="",LEFT(Methode_Keuze,4)="Geen",Methode_Keuze=""),"",AND(R88&lt;&gt;"",F88&lt;&gt;"Arbeidskosten"),R88*VLOOKUP(F88,Tb_ProjectKosten[],MATCH(Tb_ProjectKosten[[#Headers],[Forfait_Percentage]],Tb_ProjectKosten[#Headers],0),0),AND(F88="Arbeidskosten",G88&lt;&gt;""),IFERROR(R88*VLOOKUP(G88,Tb_KostenTypen[],3,0)*VLOOKUP(F88,Tb_ProjectKosten[],MATCH(Tb_ProjectKosten[[#Headers],[Forfait_Percentage]],Tb_ProjectKosten[#Headers],0),0),""),R88 &lt;=0,0),"")</f>
        <v/>
      </c>
      <c r="V88" s="296" t="str" cm="1">
        <f t="array" aca="1" ref="V88" ca="1">IFERROR(_xlfn.IFS(OR(F88="",LEFT(Methode_Keuze,4)="Geen",Methode_Keuze=""),"",AND(S88&lt;&gt;"",F88&lt;&gt;"Arbeidskosten"),S88*VLOOKUP(F88,Tb_ProjectKosten[],MATCH(Tb_ProjectKosten[[#Headers],[Forfait_Percentage]],Tb_ProjectKosten[#Headers],0),0),AND(F88="Arbeidskosten",G88&lt;&gt;""),IFERROR(S88*VLOOKUP(G88,Tb_KostenTypen[],3,0)*VLOOKUP(F88,Tb_ProjectKosten[],MATCH(Tb_ProjectKosten[[#Headers],[Forfait_Percentage]],Tb_ProjectKosten[#Headers],0),0),""),S88 &lt;=0,0),"")</f>
        <v/>
      </c>
      <c r="W88" s="296" t="str">
        <f t="shared" ca="1" si="8"/>
        <v/>
      </c>
      <c r="X88" s="338" t="str">
        <f>IFERROR(VLOOKUP(F88,Tb_ProjectKosten[#All],11,0),"")</f>
        <v/>
      </c>
      <c r="Y88" s="297"/>
    </row>
    <row r="89" spans="1:25" x14ac:dyDescent="0.25">
      <c r="A89" s="291">
        <f>MAX($A$5:A88)+1</f>
        <v>84</v>
      </c>
      <c r="B89" s="278"/>
      <c r="C89" s="278"/>
      <c r="D89" s="278"/>
      <c r="E89" s="278"/>
      <c r="F89" s="278"/>
      <c r="G89" s="299"/>
      <c r="H89" s="292" t="str">
        <f ca="1">IFERROR(IF(VLOOKUP(F89,Kostentypen!$A$3:$E$21,3,0)=0,"",IF(OR(F89="Arbeidskosten",F89="Vergoeding"),VLOOKUP(G89,Tb_KostenTypen[],2,0),VLOOKUP(F89,Kostentypen!$A$3:$E$20,3,0))),"")</f>
        <v/>
      </c>
      <c r="I89" s="293"/>
      <c r="J89" s="294" t="str" cm="1">
        <f t="array" ref="J89">_xlfn.IFNA(IF(INDEX(Tb_KostenOpties[],MATCH($F89,Tb_KostenOpties[KostenOptie],0),IFERROR(MATCH(Methode_Keuze,Tb_KostenOpties[#Headers],0),2))=1,_xlfn.SWITCH($H89,"Uurtarief",IF(OR(AND(RIGHT($F89,3)="IKS",VLOOKUP($I89,Loonkosten,2,0)="Ja"),AND(RIGHT($F89,3)&lt;&gt;"IKS",VLOOKUP($I89,Loonkosten,2,0)="Nee")), VLOOKUP($I89,Loonkosten,MATCH("Opgegeven uurtarief",'4. Rekenhulp loonkosten aanvr.'!$4:$4,0)),0),"Vast tarief",IF(LEFT(F89,8)="Bijdrage",VLOOKUP($F89,Tb_KostenTypen[],MATCH(Lijsten!$P$1,Tb_KostenTypen[#Headers],0),0),VLOOKUP($G89,Lijsten!L:P,MATCH(Lijsten!$P$1,Kop_Tarief_Vast,0),0))),""),"")</f>
        <v/>
      </c>
      <c r="K89" s="294" t="str" cm="1">
        <f t="array" ref="K89">_xlfn.IFNA(IF(INDEX(Tb_KostenOpties[],MATCH($F89,Tb_KostenOpties[KostenOptie],0),IFERROR(MATCH(Methode_Keuze,Tb_KostenOpties[#Headers],0),2))=1,_xlfn.SWITCH($H89,"Uurtarief",IF(OR(AND(RIGHT($F89,3)="IKS",VLOOKUP($I89,Loonkosten,2,0)="Ja"),AND(RIGHT($F89,3)&lt;&gt;"IKS",VLOOKUP($I89,Loonkosten,2,0)="Nee")), VLOOKUP($I89,Loonkosten,MATCH("Beoordeeld uurtarief",'4. Rekenhulp loonkosten aanvr.'!$4:$4,0),0),0),"Vast tarief",IF(LEFT(F89,8)="Bijdrage",VLOOKUP($F89,Tb_KostenTypen[],MATCH(Lijsten!$P$1,Tb_KostenTypen[#Headers],0),0),VLOOKUP($G89,Lijsten!L:P,MATCH(Lijsten!$P$1,Kop_Tarief_Vast,0),0))),""),"")</f>
        <v/>
      </c>
      <c r="L89" s="324"/>
      <c r="M89" s="324"/>
      <c r="N89" s="295"/>
      <c r="O89" s="295"/>
      <c r="P89" s="337" t="str">
        <f t="shared" si="5"/>
        <v/>
      </c>
      <c r="Q89" s="296" t="str">
        <f t="shared" si="6"/>
        <v/>
      </c>
      <c r="R89" s="296" t="str" cm="1">
        <f t="array" aca="1" ref="R89" ca="1">_xlfn.IFNA(_xlfn.IFS(X89="Dit kostentype hoeft u niet op te geven. Hiervoor wordt een forfait berekend.","",AND(J89&lt;&gt;"",H89="Vast tarief",F89="Vergoeding"),SUM(J89)*FLOOR(SUM(L89),0.0001),AND(J89&lt;&gt;"",OR(H89="Uurtarief",H89="Vast tarief")),SUM(J89)*FLOOR(SUM(L89),0.01),AND(N89&lt;&gt;"",H89="-"),FLOOR(SUM(N89),0.01)),"")</f>
        <v/>
      </c>
      <c r="S89" s="296" t="str" cm="1">
        <f t="array" aca="1" ref="S89" ca="1">_xlfn.IFNA(_xlfn.IFS(X89="Dit kostentype hoeft u niet op te geven. Hiervoor wordt een forfait berekend.","",AND(K89&lt;&gt;"",M89&lt;&gt;"",H89="Vast tarief",F89="Vergoeding"),SUM(K89)*FLOOR(SUM(M89),0.0001),AND(K89&lt;&gt;"",M89&lt;&gt;"",OR(H89="Uurtarief",H89="Vast tarief")),SUM(K89)*FLOOR(SUM(M89),0.01),AND(O89&lt;&gt;"",H89="-"),FLOOR(SUM(O89),0.01)),"")</f>
        <v/>
      </c>
      <c r="T89" s="296" t="str">
        <f t="shared" ca="1" si="7"/>
        <v/>
      </c>
      <c r="U89" s="296" t="str" cm="1">
        <f t="array" aca="1" ref="U89" ca="1">IFERROR(_xlfn.IFS(OR(F89="",LEFT(Methode_Keuze,4)="Geen",Methode_Keuze=""),"",AND(R89&lt;&gt;"",F89&lt;&gt;"Arbeidskosten"),R89*VLOOKUP(F89,Tb_ProjectKosten[],MATCH(Tb_ProjectKosten[[#Headers],[Forfait_Percentage]],Tb_ProjectKosten[#Headers],0),0),AND(F89="Arbeidskosten",G89&lt;&gt;""),IFERROR(R89*VLOOKUP(G89,Tb_KostenTypen[],3,0)*VLOOKUP(F89,Tb_ProjectKosten[],MATCH(Tb_ProjectKosten[[#Headers],[Forfait_Percentage]],Tb_ProjectKosten[#Headers],0),0),""),R89 &lt;=0,0),"")</f>
        <v/>
      </c>
      <c r="V89" s="296" t="str" cm="1">
        <f t="array" aca="1" ref="V89" ca="1">IFERROR(_xlfn.IFS(OR(F89="",LEFT(Methode_Keuze,4)="Geen",Methode_Keuze=""),"",AND(S89&lt;&gt;"",F89&lt;&gt;"Arbeidskosten"),S89*VLOOKUP(F89,Tb_ProjectKosten[],MATCH(Tb_ProjectKosten[[#Headers],[Forfait_Percentage]],Tb_ProjectKosten[#Headers],0),0),AND(F89="Arbeidskosten",G89&lt;&gt;""),IFERROR(S89*VLOOKUP(G89,Tb_KostenTypen[],3,0)*VLOOKUP(F89,Tb_ProjectKosten[],MATCH(Tb_ProjectKosten[[#Headers],[Forfait_Percentage]],Tb_ProjectKosten[#Headers],0),0),""),S89 &lt;=0,0),"")</f>
        <v/>
      </c>
      <c r="W89" s="296" t="str">
        <f t="shared" ca="1" si="8"/>
        <v/>
      </c>
      <c r="X89" s="338" t="str">
        <f>IFERROR(VLOOKUP(F89,Tb_ProjectKosten[#All],11,0),"")</f>
        <v/>
      </c>
      <c r="Y89" s="297"/>
    </row>
    <row r="90" spans="1:25" x14ac:dyDescent="0.25">
      <c r="A90" s="291">
        <f>MAX($A$5:A89)+1</f>
        <v>85</v>
      </c>
      <c r="B90" s="278"/>
      <c r="C90" s="278"/>
      <c r="D90" s="278"/>
      <c r="E90" s="278"/>
      <c r="F90" s="278"/>
      <c r="G90" s="299"/>
      <c r="H90" s="292" t="str">
        <f ca="1">IFERROR(IF(VLOOKUP(F90,Kostentypen!$A$3:$E$21,3,0)=0,"",IF(OR(F90="Arbeidskosten",F90="Vergoeding"),VLOOKUP(G90,Tb_KostenTypen[],2,0),VLOOKUP(F90,Kostentypen!$A$3:$E$20,3,0))),"")</f>
        <v/>
      </c>
      <c r="I90" s="293"/>
      <c r="J90" s="294" t="str" cm="1">
        <f t="array" ref="J90">_xlfn.IFNA(IF(INDEX(Tb_KostenOpties[],MATCH($F90,Tb_KostenOpties[KostenOptie],0),IFERROR(MATCH(Methode_Keuze,Tb_KostenOpties[#Headers],0),2))=1,_xlfn.SWITCH($H90,"Uurtarief",IF(OR(AND(RIGHT($F90,3)="IKS",VLOOKUP($I90,Loonkosten,2,0)="Ja"),AND(RIGHT($F90,3)&lt;&gt;"IKS",VLOOKUP($I90,Loonkosten,2,0)="Nee")), VLOOKUP($I90,Loonkosten,MATCH("Opgegeven uurtarief",'4. Rekenhulp loonkosten aanvr.'!$4:$4,0)),0),"Vast tarief",IF(LEFT(F90,8)="Bijdrage",VLOOKUP($F90,Tb_KostenTypen[],MATCH(Lijsten!$P$1,Tb_KostenTypen[#Headers],0),0),VLOOKUP($G90,Lijsten!L:P,MATCH(Lijsten!$P$1,Kop_Tarief_Vast,0),0))),""),"")</f>
        <v/>
      </c>
      <c r="K90" s="294" t="str" cm="1">
        <f t="array" ref="K90">_xlfn.IFNA(IF(INDEX(Tb_KostenOpties[],MATCH($F90,Tb_KostenOpties[KostenOptie],0),IFERROR(MATCH(Methode_Keuze,Tb_KostenOpties[#Headers],0),2))=1,_xlfn.SWITCH($H90,"Uurtarief",IF(OR(AND(RIGHT($F90,3)="IKS",VLOOKUP($I90,Loonkosten,2,0)="Ja"),AND(RIGHT($F90,3)&lt;&gt;"IKS",VLOOKUP($I90,Loonkosten,2,0)="Nee")), VLOOKUP($I90,Loonkosten,MATCH("Beoordeeld uurtarief",'4. Rekenhulp loonkosten aanvr.'!$4:$4,0),0),0),"Vast tarief",IF(LEFT(F90,8)="Bijdrage",VLOOKUP($F90,Tb_KostenTypen[],MATCH(Lijsten!$P$1,Tb_KostenTypen[#Headers],0),0),VLOOKUP($G90,Lijsten!L:P,MATCH(Lijsten!$P$1,Kop_Tarief_Vast,0),0))),""),"")</f>
        <v/>
      </c>
      <c r="L90" s="324"/>
      <c r="M90" s="324"/>
      <c r="N90" s="295"/>
      <c r="O90" s="295"/>
      <c r="P90" s="337" t="str">
        <f t="shared" si="5"/>
        <v/>
      </c>
      <c r="Q90" s="296" t="str">
        <f t="shared" si="6"/>
        <v/>
      </c>
      <c r="R90" s="296" t="str" cm="1">
        <f t="array" aca="1" ref="R90" ca="1">_xlfn.IFNA(_xlfn.IFS(X90="Dit kostentype hoeft u niet op te geven. Hiervoor wordt een forfait berekend.","",AND(J90&lt;&gt;"",H90="Vast tarief",F90="Vergoeding"),SUM(J90)*FLOOR(SUM(L90),0.0001),AND(J90&lt;&gt;"",OR(H90="Uurtarief",H90="Vast tarief")),SUM(J90)*FLOOR(SUM(L90),0.01),AND(N90&lt;&gt;"",H90="-"),FLOOR(SUM(N90),0.01)),"")</f>
        <v/>
      </c>
      <c r="S90" s="296" t="str" cm="1">
        <f t="array" aca="1" ref="S90" ca="1">_xlfn.IFNA(_xlfn.IFS(X90="Dit kostentype hoeft u niet op te geven. Hiervoor wordt een forfait berekend.","",AND(K90&lt;&gt;"",M90&lt;&gt;"",H90="Vast tarief",F90="Vergoeding"),SUM(K90)*FLOOR(SUM(M90),0.0001),AND(K90&lt;&gt;"",M90&lt;&gt;"",OR(H90="Uurtarief",H90="Vast tarief")),SUM(K90)*FLOOR(SUM(M90),0.01),AND(O90&lt;&gt;"",H90="-"),FLOOR(SUM(O90),0.01)),"")</f>
        <v/>
      </c>
      <c r="T90" s="296" t="str">
        <f t="shared" ca="1" si="7"/>
        <v/>
      </c>
      <c r="U90" s="296" t="str" cm="1">
        <f t="array" aca="1" ref="U90" ca="1">IFERROR(_xlfn.IFS(OR(F90="",LEFT(Methode_Keuze,4)="Geen",Methode_Keuze=""),"",AND(R90&lt;&gt;"",F90&lt;&gt;"Arbeidskosten"),R90*VLOOKUP(F90,Tb_ProjectKosten[],MATCH(Tb_ProjectKosten[[#Headers],[Forfait_Percentage]],Tb_ProjectKosten[#Headers],0),0),AND(F90="Arbeidskosten",G90&lt;&gt;""),IFERROR(R90*VLOOKUP(G90,Tb_KostenTypen[],3,0)*VLOOKUP(F90,Tb_ProjectKosten[],MATCH(Tb_ProjectKosten[[#Headers],[Forfait_Percentage]],Tb_ProjectKosten[#Headers],0),0),""),R90 &lt;=0,0),"")</f>
        <v/>
      </c>
      <c r="V90" s="296" t="str" cm="1">
        <f t="array" aca="1" ref="V90" ca="1">IFERROR(_xlfn.IFS(OR(F90="",LEFT(Methode_Keuze,4)="Geen",Methode_Keuze=""),"",AND(S90&lt;&gt;"",F90&lt;&gt;"Arbeidskosten"),S90*VLOOKUP(F90,Tb_ProjectKosten[],MATCH(Tb_ProjectKosten[[#Headers],[Forfait_Percentage]],Tb_ProjectKosten[#Headers],0),0),AND(F90="Arbeidskosten",G90&lt;&gt;""),IFERROR(S90*VLOOKUP(G90,Tb_KostenTypen[],3,0)*VLOOKUP(F90,Tb_ProjectKosten[],MATCH(Tb_ProjectKosten[[#Headers],[Forfait_Percentage]],Tb_ProjectKosten[#Headers],0),0),""),S90 &lt;=0,0),"")</f>
        <v/>
      </c>
      <c r="W90" s="296" t="str">
        <f t="shared" ca="1" si="8"/>
        <v/>
      </c>
      <c r="X90" s="338" t="str">
        <f>IFERROR(VLOOKUP(F90,Tb_ProjectKosten[#All],11,0),"")</f>
        <v/>
      </c>
      <c r="Y90" s="297"/>
    </row>
    <row r="91" spans="1:25" x14ac:dyDescent="0.25">
      <c r="A91" s="291">
        <f>MAX($A$5:A90)+1</f>
        <v>86</v>
      </c>
      <c r="B91" s="278"/>
      <c r="C91" s="278"/>
      <c r="D91" s="278"/>
      <c r="E91" s="278"/>
      <c r="F91" s="278"/>
      <c r="G91" s="299"/>
      <c r="H91" s="292" t="str">
        <f ca="1">IFERROR(IF(VLOOKUP(F91,Kostentypen!$A$3:$E$21,3,0)=0,"",IF(OR(F91="Arbeidskosten",F91="Vergoeding"),VLOOKUP(G91,Tb_KostenTypen[],2,0),VLOOKUP(F91,Kostentypen!$A$3:$E$20,3,0))),"")</f>
        <v/>
      </c>
      <c r="I91" s="293"/>
      <c r="J91" s="294" t="str" cm="1">
        <f t="array" ref="J91">_xlfn.IFNA(IF(INDEX(Tb_KostenOpties[],MATCH($F91,Tb_KostenOpties[KostenOptie],0),IFERROR(MATCH(Methode_Keuze,Tb_KostenOpties[#Headers],0),2))=1,_xlfn.SWITCH($H91,"Uurtarief",IF(OR(AND(RIGHT($F91,3)="IKS",VLOOKUP($I91,Loonkosten,2,0)="Ja"),AND(RIGHT($F91,3)&lt;&gt;"IKS",VLOOKUP($I91,Loonkosten,2,0)="Nee")), VLOOKUP($I91,Loonkosten,MATCH("Opgegeven uurtarief",'4. Rekenhulp loonkosten aanvr.'!$4:$4,0)),0),"Vast tarief",IF(LEFT(F91,8)="Bijdrage",VLOOKUP($F91,Tb_KostenTypen[],MATCH(Lijsten!$P$1,Tb_KostenTypen[#Headers],0),0),VLOOKUP($G91,Lijsten!L:P,MATCH(Lijsten!$P$1,Kop_Tarief_Vast,0),0))),""),"")</f>
        <v/>
      </c>
      <c r="K91" s="294" t="str" cm="1">
        <f t="array" ref="K91">_xlfn.IFNA(IF(INDEX(Tb_KostenOpties[],MATCH($F91,Tb_KostenOpties[KostenOptie],0),IFERROR(MATCH(Methode_Keuze,Tb_KostenOpties[#Headers],0),2))=1,_xlfn.SWITCH($H91,"Uurtarief",IF(OR(AND(RIGHT($F91,3)="IKS",VLOOKUP($I91,Loonkosten,2,0)="Ja"),AND(RIGHT($F91,3)&lt;&gt;"IKS",VLOOKUP($I91,Loonkosten,2,0)="Nee")), VLOOKUP($I91,Loonkosten,MATCH("Beoordeeld uurtarief",'4. Rekenhulp loonkosten aanvr.'!$4:$4,0),0),0),"Vast tarief",IF(LEFT(F91,8)="Bijdrage",VLOOKUP($F91,Tb_KostenTypen[],MATCH(Lijsten!$P$1,Tb_KostenTypen[#Headers],0),0),VLOOKUP($G91,Lijsten!L:P,MATCH(Lijsten!$P$1,Kop_Tarief_Vast,0),0))),""),"")</f>
        <v/>
      </c>
      <c r="L91" s="324"/>
      <c r="M91" s="324"/>
      <c r="N91" s="295"/>
      <c r="O91" s="295"/>
      <c r="P91" s="337" t="str">
        <f t="shared" si="5"/>
        <v/>
      </c>
      <c r="Q91" s="296" t="str">
        <f t="shared" si="6"/>
        <v/>
      </c>
      <c r="R91" s="296" t="str" cm="1">
        <f t="array" aca="1" ref="R91" ca="1">_xlfn.IFNA(_xlfn.IFS(X91="Dit kostentype hoeft u niet op te geven. Hiervoor wordt een forfait berekend.","",AND(J91&lt;&gt;"",H91="Vast tarief",F91="Vergoeding"),SUM(J91)*FLOOR(SUM(L91),0.0001),AND(J91&lt;&gt;"",OR(H91="Uurtarief",H91="Vast tarief")),SUM(J91)*FLOOR(SUM(L91),0.01),AND(N91&lt;&gt;"",H91="-"),FLOOR(SUM(N91),0.01)),"")</f>
        <v/>
      </c>
      <c r="S91" s="296" t="str" cm="1">
        <f t="array" aca="1" ref="S91" ca="1">_xlfn.IFNA(_xlfn.IFS(X91="Dit kostentype hoeft u niet op te geven. Hiervoor wordt een forfait berekend.","",AND(K91&lt;&gt;"",M91&lt;&gt;"",H91="Vast tarief",F91="Vergoeding"),SUM(K91)*FLOOR(SUM(M91),0.0001),AND(K91&lt;&gt;"",M91&lt;&gt;"",OR(H91="Uurtarief",H91="Vast tarief")),SUM(K91)*FLOOR(SUM(M91),0.01),AND(O91&lt;&gt;"",H91="-"),FLOOR(SUM(O91),0.01)),"")</f>
        <v/>
      </c>
      <c r="T91" s="296" t="str">
        <f t="shared" ca="1" si="7"/>
        <v/>
      </c>
      <c r="U91" s="296" t="str" cm="1">
        <f t="array" aca="1" ref="U91" ca="1">IFERROR(_xlfn.IFS(OR(F91="",LEFT(Methode_Keuze,4)="Geen",Methode_Keuze=""),"",AND(R91&lt;&gt;"",F91&lt;&gt;"Arbeidskosten"),R91*VLOOKUP(F91,Tb_ProjectKosten[],MATCH(Tb_ProjectKosten[[#Headers],[Forfait_Percentage]],Tb_ProjectKosten[#Headers],0),0),AND(F91="Arbeidskosten",G91&lt;&gt;""),IFERROR(R91*VLOOKUP(G91,Tb_KostenTypen[],3,0)*VLOOKUP(F91,Tb_ProjectKosten[],MATCH(Tb_ProjectKosten[[#Headers],[Forfait_Percentage]],Tb_ProjectKosten[#Headers],0),0),""),R91 &lt;=0,0),"")</f>
        <v/>
      </c>
      <c r="V91" s="296" t="str" cm="1">
        <f t="array" aca="1" ref="V91" ca="1">IFERROR(_xlfn.IFS(OR(F91="",LEFT(Methode_Keuze,4)="Geen",Methode_Keuze=""),"",AND(S91&lt;&gt;"",F91&lt;&gt;"Arbeidskosten"),S91*VLOOKUP(F91,Tb_ProjectKosten[],MATCH(Tb_ProjectKosten[[#Headers],[Forfait_Percentage]],Tb_ProjectKosten[#Headers],0),0),AND(F91="Arbeidskosten",G91&lt;&gt;""),IFERROR(S91*VLOOKUP(G91,Tb_KostenTypen[],3,0)*VLOOKUP(F91,Tb_ProjectKosten[],MATCH(Tb_ProjectKosten[[#Headers],[Forfait_Percentage]],Tb_ProjectKosten[#Headers],0),0),""),S91 &lt;=0,0),"")</f>
        <v/>
      </c>
      <c r="W91" s="296" t="str">
        <f t="shared" ca="1" si="8"/>
        <v/>
      </c>
      <c r="X91" s="338" t="str">
        <f>IFERROR(VLOOKUP(F91,Tb_ProjectKosten[#All],11,0),"")</f>
        <v/>
      </c>
      <c r="Y91" s="297"/>
    </row>
    <row r="92" spans="1:25" x14ac:dyDescent="0.25">
      <c r="A92" s="291">
        <f>MAX($A$5:A91)+1</f>
        <v>87</v>
      </c>
      <c r="B92" s="278"/>
      <c r="C92" s="278"/>
      <c r="D92" s="278"/>
      <c r="E92" s="278"/>
      <c r="F92" s="278"/>
      <c r="G92" s="299"/>
      <c r="H92" s="292" t="str">
        <f ca="1">IFERROR(IF(VLOOKUP(F92,Kostentypen!$A$3:$E$21,3,0)=0,"",IF(OR(F92="Arbeidskosten",F92="Vergoeding"),VLOOKUP(G92,Tb_KostenTypen[],2,0),VLOOKUP(F92,Kostentypen!$A$3:$E$20,3,0))),"")</f>
        <v/>
      </c>
      <c r="I92" s="293"/>
      <c r="J92" s="294" t="str" cm="1">
        <f t="array" ref="J92">_xlfn.IFNA(IF(INDEX(Tb_KostenOpties[],MATCH($F92,Tb_KostenOpties[KostenOptie],0),IFERROR(MATCH(Methode_Keuze,Tb_KostenOpties[#Headers],0),2))=1,_xlfn.SWITCH($H92,"Uurtarief",IF(OR(AND(RIGHT($F92,3)="IKS",VLOOKUP($I92,Loonkosten,2,0)="Ja"),AND(RIGHT($F92,3)&lt;&gt;"IKS",VLOOKUP($I92,Loonkosten,2,0)="Nee")), VLOOKUP($I92,Loonkosten,MATCH("Opgegeven uurtarief",'4. Rekenhulp loonkosten aanvr.'!$4:$4,0)),0),"Vast tarief",IF(LEFT(F92,8)="Bijdrage",VLOOKUP($F92,Tb_KostenTypen[],MATCH(Lijsten!$P$1,Tb_KostenTypen[#Headers],0),0),VLOOKUP($G92,Lijsten!L:P,MATCH(Lijsten!$P$1,Kop_Tarief_Vast,0),0))),""),"")</f>
        <v/>
      </c>
      <c r="K92" s="294" t="str" cm="1">
        <f t="array" ref="K92">_xlfn.IFNA(IF(INDEX(Tb_KostenOpties[],MATCH($F92,Tb_KostenOpties[KostenOptie],0),IFERROR(MATCH(Methode_Keuze,Tb_KostenOpties[#Headers],0),2))=1,_xlfn.SWITCH($H92,"Uurtarief",IF(OR(AND(RIGHT($F92,3)="IKS",VLOOKUP($I92,Loonkosten,2,0)="Ja"),AND(RIGHT($F92,3)&lt;&gt;"IKS",VLOOKUP($I92,Loonkosten,2,0)="Nee")), VLOOKUP($I92,Loonkosten,MATCH("Beoordeeld uurtarief",'4. Rekenhulp loonkosten aanvr.'!$4:$4,0),0),0),"Vast tarief",IF(LEFT(F92,8)="Bijdrage",VLOOKUP($F92,Tb_KostenTypen[],MATCH(Lijsten!$P$1,Tb_KostenTypen[#Headers],0),0),VLOOKUP($G92,Lijsten!L:P,MATCH(Lijsten!$P$1,Kop_Tarief_Vast,0),0))),""),"")</f>
        <v/>
      </c>
      <c r="L92" s="324"/>
      <c r="M92" s="324"/>
      <c r="N92" s="295"/>
      <c r="O92" s="295"/>
      <c r="P92" s="337" t="str">
        <f t="shared" si="5"/>
        <v/>
      </c>
      <c r="Q92" s="296" t="str">
        <f t="shared" si="6"/>
        <v/>
      </c>
      <c r="R92" s="296" t="str" cm="1">
        <f t="array" aca="1" ref="R92" ca="1">_xlfn.IFNA(_xlfn.IFS(X92="Dit kostentype hoeft u niet op te geven. Hiervoor wordt een forfait berekend.","",AND(J92&lt;&gt;"",H92="Vast tarief",F92="Vergoeding"),SUM(J92)*FLOOR(SUM(L92),0.0001),AND(J92&lt;&gt;"",OR(H92="Uurtarief",H92="Vast tarief")),SUM(J92)*FLOOR(SUM(L92),0.01),AND(N92&lt;&gt;"",H92="-"),FLOOR(SUM(N92),0.01)),"")</f>
        <v/>
      </c>
      <c r="S92" s="296" t="str" cm="1">
        <f t="array" aca="1" ref="S92" ca="1">_xlfn.IFNA(_xlfn.IFS(X92="Dit kostentype hoeft u niet op te geven. Hiervoor wordt een forfait berekend.","",AND(K92&lt;&gt;"",M92&lt;&gt;"",H92="Vast tarief",F92="Vergoeding"),SUM(K92)*FLOOR(SUM(M92),0.0001),AND(K92&lt;&gt;"",M92&lt;&gt;"",OR(H92="Uurtarief",H92="Vast tarief")),SUM(K92)*FLOOR(SUM(M92),0.01),AND(O92&lt;&gt;"",H92="-"),FLOOR(SUM(O92),0.01)),"")</f>
        <v/>
      </c>
      <c r="T92" s="296" t="str">
        <f t="shared" ca="1" si="7"/>
        <v/>
      </c>
      <c r="U92" s="296" t="str" cm="1">
        <f t="array" aca="1" ref="U92" ca="1">IFERROR(_xlfn.IFS(OR(F92="",LEFT(Methode_Keuze,4)="Geen",Methode_Keuze=""),"",AND(R92&lt;&gt;"",F92&lt;&gt;"Arbeidskosten"),R92*VLOOKUP(F92,Tb_ProjectKosten[],MATCH(Tb_ProjectKosten[[#Headers],[Forfait_Percentage]],Tb_ProjectKosten[#Headers],0),0),AND(F92="Arbeidskosten",G92&lt;&gt;""),IFERROR(R92*VLOOKUP(G92,Tb_KostenTypen[],3,0)*VLOOKUP(F92,Tb_ProjectKosten[],MATCH(Tb_ProjectKosten[[#Headers],[Forfait_Percentage]],Tb_ProjectKosten[#Headers],0),0),""),R92 &lt;=0,0),"")</f>
        <v/>
      </c>
      <c r="V92" s="296" t="str" cm="1">
        <f t="array" aca="1" ref="V92" ca="1">IFERROR(_xlfn.IFS(OR(F92="",LEFT(Methode_Keuze,4)="Geen",Methode_Keuze=""),"",AND(S92&lt;&gt;"",F92&lt;&gt;"Arbeidskosten"),S92*VLOOKUP(F92,Tb_ProjectKosten[],MATCH(Tb_ProjectKosten[[#Headers],[Forfait_Percentage]],Tb_ProjectKosten[#Headers],0),0),AND(F92="Arbeidskosten",G92&lt;&gt;""),IFERROR(S92*VLOOKUP(G92,Tb_KostenTypen[],3,0)*VLOOKUP(F92,Tb_ProjectKosten[],MATCH(Tb_ProjectKosten[[#Headers],[Forfait_Percentage]],Tb_ProjectKosten[#Headers],0),0),""),S92 &lt;=0,0),"")</f>
        <v/>
      </c>
      <c r="W92" s="296" t="str">
        <f t="shared" ca="1" si="8"/>
        <v/>
      </c>
      <c r="X92" s="338" t="str">
        <f>IFERROR(VLOOKUP(F92,Tb_ProjectKosten[#All],11,0),"")</f>
        <v/>
      </c>
      <c r="Y92" s="297"/>
    </row>
    <row r="93" spans="1:25" x14ac:dyDescent="0.25">
      <c r="A93" s="291">
        <f>MAX($A$5:A92)+1</f>
        <v>88</v>
      </c>
      <c r="B93" s="278"/>
      <c r="C93" s="278"/>
      <c r="D93" s="278"/>
      <c r="E93" s="278"/>
      <c r="F93" s="278"/>
      <c r="G93" s="299"/>
      <c r="H93" s="292" t="str">
        <f ca="1">IFERROR(IF(VLOOKUP(F93,Kostentypen!$A$3:$E$21,3,0)=0,"",IF(OR(F93="Arbeidskosten",F93="Vergoeding"),VLOOKUP(G93,Tb_KostenTypen[],2,0),VLOOKUP(F93,Kostentypen!$A$3:$E$20,3,0))),"")</f>
        <v/>
      </c>
      <c r="I93" s="293"/>
      <c r="J93" s="294" t="str" cm="1">
        <f t="array" ref="J93">_xlfn.IFNA(IF(INDEX(Tb_KostenOpties[],MATCH($F93,Tb_KostenOpties[KostenOptie],0),IFERROR(MATCH(Methode_Keuze,Tb_KostenOpties[#Headers],0),2))=1,_xlfn.SWITCH($H93,"Uurtarief",IF(OR(AND(RIGHT($F93,3)="IKS",VLOOKUP($I93,Loonkosten,2,0)="Ja"),AND(RIGHT($F93,3)&lt;&gt;"IKS",VLOOKUP($I93,Loonkosten,2,0)="Nee")), VLOOKUP($I93,Loonkosten,MATCH("Opgegeven uurtarief",'4. Rekenhulp loonkosten aanvr.'!$4:$4,0)),0),"Vast tarief",IF(LEFT(F93,8)="Bijdrage",VLOOKUP($F93,Tb_KostenTypen[],MATCH(Lijsten!$P$1,Tb_KostenTypen[#Headers],0),0),VLOOKUP($G93,Lijsten!L:P,MATCH(Lijsten!$P$1,Kop_Tarief_Vast,0),0))),""),"")</f>
        <v/>
      </c>
      <c r="K93" s="294" t="str" cm="1">
        <f t="array" ref="K93">_xlfn.IFNA(IF(INDEX(Tb_KostenOpties[],MATCH($F93,Tb_KostenOpties[KostenOptie],0),IFERROR(MATCH(Methode_Keuze,Tb_KostenOpties[#Headers],0),2))=1,_xlfn.SWITCH($H93,"Uurtarief",IF(OR(AND(RIGHT($F93,3)="IKS",VLOOKUP($I93,Loonkosten,2,0)="Ja"),AND(RIGHT($F93,3)&lt;&gt;"IKS",VLOOKUP($I93,Loonkosten,2,0)="Nee")), VLOOKUP($I93,Loonkosten,MATCH("Beoordeeld uurtarief",'4. Rekenhulp loonkosten aanvr.'!$4:$4,0),0),0),"Vast tarief",IF(LEFT(F93,8)="Bijdrage",VLOOKUP($F93,Tb_KostenTypen[],MATCH(Lijsten!$P$1,Tb_KostenTypen[#Headers],0),0),VLOOKUP($G93,Lijsten!L:P,MATCH(Lijsten!$P$1,Kop_Tarief_Vast,0),0))),""),"")</f>
        <v/>
      </c>
      <c r="L93" s="324"/>
      <c r="M93" s="324"/>
      <c r="N93" s="295"/>
      <c r="O93" s="295"/>
      <c r="P93" s="337" t="str">
        <f t="shared" si="5"/>
        <v/>
      </c>
      <c r="Q93" s="296" t="str">
        <f t="shared" si="6"/>
        <v/>
      </c>
      <c r="R93" s="296" t="str" cm="1">
        <f t="array" aca="1" ref="R93" ca="1">_xlfn.IFNA(_xlfn.IFS(X93="Dit kostentype hoeft u niet op te geven. Hiervoor wordt een forfait berekend.","",AND(J93&lt;&gt;"",H93="Vast tarief",F93="Vergoeding"),SUM(J93)*FLOOR(SUM(L93),0.0001),AND(J93&lt;&gt;"",OR(H93="Uurtarief",H93="Vast tarief")),SUM(J93)*FLOOR(SUM(L93),0.01),AND(N93&lt;&gt;"",H93="-"),FLOOR(SUM(N93),0.01)),"")</f>
        <v/>
      </c>
      <c r="S93" s="296" t="str" cm="1">
        <f t="array" aca="1" ref="S93" ca="1">_xlfn.IFNA(_xlfn.IFS(X93="Dit kostentype hoeft u niet op te geven. Hiervoor wordt een forfait berekend.","",AND(K93&lt;&gt;"",M93&lt;&gt;"",H93="Vast tarief",F93="Vergoeding"),SUM(K93)*FLOOR(SUM(M93),0.0001),AND(K93&lt;&gt;"",M93&lt;&gt;"",OR(H93="Uurtarief",H93="Vast tarief")),SUM(K93)*FLOOR(SUM(M93),0.01),AND(O93&lt;&gt;"",H93="-"),FLOOR(SUM(O93),0.01)),"")</f>
        <v/>
      </c>
      <c r="T93" s="296" t="str">
        <f t="shared" ca="1" si="7"/>
        <v/>
      </c>
      <c r="U93" s="296" t="str" cm="1">
        <f t="array" aca="1" ref="U93" ca="1">IFERROR(_xlfn.IFS(OR(F93="",LEFT(Methode_Keuze,4)="Geen",Methode_Keuze=""),"",AND(R93&lt;&gt;"",F93&lt;&gt;"Arbeidskosten"),R93*VLOOKUP(F93,Tb_ProjectKosten[],MATCH(Tb_ProjectKosten[[#Headers],[Forfait_Percentage]],Tb_ProjectKosten[#Headers],0),0),AND(F93="Arbeidskosten",G93&lt;&gt;""),IFERROR(R93*VLOOKUP(G93,Tb_KostenTypen[],3,0)*VLOOKUP(F93,Tb_ProjectKosten[],MATCH(Tb_ProjectKosten[[#Headers],[Forfait_Percentage]],Tb_ProjectKosten[#Headers],0),0),""),R93 &lt;=0,0),"")</f>
        <v/>
      </c>
      <c r="V93" s="296" t="str" cm="1">
        <f t="array" aca="1" ref="V93" ca="1">IFERROR(_xlfn.IFS(OR(F93="",LEFT(Methode_Keuze,4)="Geen",Methode_Keuze=""),"",AND(S93&lt;&gt;"",F93&lt;&gt;"Arbeidskosten"),S93*VLOOKUP(F93,Tb_ProjectKosten[],MATCH(Tb_ProjectKosten[[#Headers],[Forfait_Percentage]],Tb_ProjectKosten[#Headers],0),0),AND(F93="Arbeidskosten",G93&lt;&gt;""),IFERROR(S93*VLOOKUP(G93,Tb_KostenTypen[],3,0)*VLOOKUP(F93,Tb_ProjectKosten[],MATCH(Tb_ProjectKosten[[#Headers],[Forfait_Percentage]],Tb_ProjectKosten[#Headers],0),0),""),S93 &lt;=0,0),"")</f>
        <v/>
      </c>
      <c r="W93" s="296" t="str">
        <f t="shared" ca="1" si="8"/>
        <v/>
      </c>
      <c r="X93" s="338" t="str">
        <f>IFERROR(VLOOKUP(F93,Tb_ProjectKosten[#All],11,0),"")</f>
        <v/>
      </c>
      <c r="Y93" s="297"/>
    </row>
    <row r="94" spans="1:25" x14ac:dyDescent="0.25">
      <c r="A94" s="291">
        <f>MAX($A$5:A93)+1</f>
        <v>89</v>
      </c>
      <c r="B94" s="278"/>
      <c r="C94" s="278"/>
      <c r="D94" s="278"/>
      <c r="E94" s="278"/>
      <c r="F94" s="278"/>
      <c r="G94" s="299"/>
      <c r="H94" s="292" t="str">
        <f ca="1">IFERROR(IF(VLOOKUP(F94,Kostentypen!$A$3:$E$21,3,0)=0,"",IF(OR(F94="Arbeidskosten",F94="Vergoeding"),VLOOKUP(G94,Tb_KostenTypen[],2,0),VLOOKUP(F94,Kostentypen!$A$3:$E$20,3,0))),"")</f>
        <v/>
      </c>
      <c r="I94" s="293"/>
      <c r="J94" s="294" t="str" cm="1">
        <f t="array" ref="J94">_xlfn.IFNA(IF(INDEX(Tb_KostenOpties[],MATCH($F94,Tb_KostenOpties[KostenOptie],0),IFERROR(MATCH(Methode_Keuze,Tb_KostenOpties[#Headers],0),2))=1,_xlfn.SWITCH($H94,"Uurtarief",IF(OR(AND(RIGHT($F94,3)="IKS",VLOOKUP($I94,Loonkosten,2,0)="Ja"),AND(RIGHT($F94,3)&lt;&gt;"IKS",VLOOKUP($I94,Loonkosten,2,0)="Nee")), VLOOKUP($I94,Loonkosten,MATCH("Opgegeven uurtarief",'4. Rekenhulp loonkosten aanvr.'!$4:$4,0)),0),"Vast tarief",IF(LEFT(F94,8)="Bijdrage",VLOOKUP($F94,Tb_KostenTypen[],MATCH(Lijsten!$P$1,Tb_KostenTypen[#Headers],0),0),VLOOKUP($G94,Lijsten!L:P,MATCH(Lijsten!$P$1,Kop_Tarief_Vast,0),0))),""),"")</f>
        <v/>
      </c>
      <c r="K94" s="294" t="str" cm="1">
        <f t="array" ref="K94">_xlfn.IFNA(IF(INDEX(Tb_KostenOpties[],MATCH($F94,Tb_KostenOpties[KostenOptie],0),IFERROR(MATCH(Methode_Keuze,Tb_KostenOpties[#Headers],0),2))=1,_xlfn.SWITCH($H94,"Uurtarief",IF(OR(AND(RIGHT($F94,3)="IKS",VLOOKUP($I94,Loonkosten,2,0)="Ja"),AND(RIGHT($F94,3)&lt;&gt;"IKS",VLOOKUP($I94,Loonkosten,2,0)="Nee")), VLOOKUP($I94,Loonkosten,MATCH("Beoordeeld uurtarief",'4. Rekenhulp loonkosten aanvr.'!$4:$4,0),0),0),"Vast tarief",IF(LEFT(F94,8)="Bijdrage",VLOOKUP($F94,Tb_KostenTypen[],MATCH(Lijsten!$P$1,Tb_KostenTypen[#Headers],0),0),VLOOKUP($G94,Lijsten!L:P,MATCH(Lijsten!$P$1,Kop_Tarief_Vast,0),0))),""),"")</f>
        <v/>
      </c>
      <c r="L94" s="324"/>
      <c r="M94" s="324"/>
      <c r="N94" s="295"/>
      <c r="O94" s="295"/>
      <c r="P94" s="337" t="str">
        <f t="shared" si="5"/>
        <v/>
      </c>
      <c r="Q94" s="296" t="str">
        <f t="shared" si="6"/>
        <v/>
      </c>
      <c r="R94" s="296" t="str" cm="1">
        <f t="array" aca="1" ref="R94" ca="1">_xlfn.IFNA(_xlfn.IFS(X94="Dit kostentype hoeft u niet op te geven. Hiervoor wordt een forfait berekend.","",AND(J94&lt;&gt;"",H94="Vast tarief",F94="Vergoeding"),SUM(J94)*FLOOR(SUM(L94),0.0001),AND(J94&lt;&gt;"",OR(H94="Uurtarief",H94="Vast tarief")),SUM(J94)*FLOOR(SUM(L94),0.01),AND(N94&lt;&gt;"",H94="-"),FLOOR(SUM(N94),0.01)),"")</f>
        <v/>
      </c>
      <c r="S94" s="296" t="str" cm="1">
        <f t="array" aca="1" ref="S94" ca="1">_xlfn.IFNA(_xlfn.IFS(X94="Dit kostentype hoeft u niet op te geven. Hiervoor wordt een forfait berekend.","",AND(K94&lt;&gt;"",M94&lt;&gt;"",H94="Vast tarief",F94="Vergoeding"),SUM(K94)*FLOOR(SUM(M94),0.0001),AND(K94&lt;&gt;"",M94&lt;&gt;"",OR(H94="Uurtarief",H94="Vast tarief")),SUM(K94)*FLOOR(SUM(M94),0.01),AND(O94&lt;&gt;"",H94="-"),FLOOR(SUM(O94),0.01)),"")</f>
        <v/>
      </c>
      <c r="T94" s="296" t="str">
        <f t="shared" ca="1" si="7"/>
        <v/>
      </c>
      <c r="U94" s="296" t="str" cm="1">
        <f t="array" aca="1" ref="U94" ca="1">IFERROR(_xlfn.IFS(OR(F94="",LEFT(Methode_Keuze,4)="Geen",Methode_Keuze=""),"",AND(R94&lt;&gt;"",F94&lt;&gt;"Arbeidskosten"),R94*VLOOKUP(F94,Tb_ProjectKosten[],MATCH(Tb_ProjectKosten[[#Headers],[Forfait_Percentage]],Tb_ProjectKosten[#Headers],0),0),AND(F94="Arbeidskosten",G94&lt;&gt;""),IFERROR(R94*VLOOKUP(G94,Tb_KostenTypen[],3,0)*VLOOKUP(F94,Tb_ProjectKosten[],MATCH(Tb_ProjectKosten[[#Headers],[Forfait_Percentage]],Tb_ProjectKosten[#Headers],0),0),""),R94 &lt;=0,0),"")</f>
        <v/>
      </c>
      <c r="V94" s="296" t="str" cm="1">
        <f t="array" aca="1" ref="V94" ca="1">IFERROR(_xlfn.IFS(OR(F94="",LEFT(Methode_Keuze,4)="Geen",Methode_Keuze=""),"",AND(S94&lt;&gt;"",F94&lt;&gt;"Arbeidskosten"),S94*VLOOKUP(F94,Tb_ProjectKosten[],MATCH(Tb_ProjectKosten[[#Headers],[Forfait_Percentage]],Tb_ProjectKosten[#Headers],0),0),AND(F94="Arbeidskosten",G94&lt;&gt;""),IFERROR(S94*VLOOKUP(G94,Tb_KostenTypen[],3,0)*VLOOKUP(F94,Tb_ProjectKosten[],MATCH(Tb_ProjectKosten[[#Headers],[Forfait_Percentage]],Tb_ProjectKosten[#Headers],0),0),""),S94 &lt;=0,0),"")</f>
        <v/>
      </c>
      <c r="W94" s="296" t="str">
        <f t="shared" ca="1" si="8"/>
        <v/>
      </c>
      <c r="X94" s="338" t="str">
        <f>IFERROR(VLOOKUP(F94,Tb_ProjectKosten[#All],11,0),"")</f>
        <v/>
      </c>
      <c r="Y94" s="297"/>
    </row>
    <row r="95" spans="1:25" x14ac:dyDescent="0.25">
      <c r="A95" s="291">
        <f>MAX($A$5:A94)+1</f>
        <v>90</v>
      </c>
      <c r="B95" s="278"/>
      <c r="C95" s="278"/>
      <c r="D95" s="278"/>
      <c r="E95" s="278"/>
      <c r="F95" s="278"/>
      <c r="G95" s="299"/>
      <c r="H95" s="292" t="str">
        <f ca="1">IFERROR(IF(VLOOKUP(F95,Kostentypen!$A$3:$E$21,3,0)=0,"",IF(OR(F95="Arbeidskosten",F95="Vergoeding"),VLOOKUP(G95,Tb_KostenTypen[],2,0),VLOOKUP(F95,Kostentypen!$A$3:$E$20,3,0))),"")</f>
        <v/>
      </c>
      <c r="I95" s="293"/>
      <c r="J95" s="294" t="str" cm="1">
        <f t="array" ref="J95">_xlfn.IFNA(IF(INDEX(Tb_KostenOpties[],MATCH($F95,Tb_KostenOpties[KostenOptie],0),IFERROR(MATCH(Methode_Keuze,Tb_KostenOpties[#Headers],0),2))=1,_xlfn.SWITCH($H95,"Uurtarief",IF(OR(AND(RIGHT($F95,3)="IKS",VLOOKUP($I95,Loonkosten,2,0)="Ja"),AND(RIGHT($F95,3)&lt;&gt;"IKS",VLOOKUP($I95,Loonkosten,2,0)="Nee")), VLOOKUP($I95,Loonkosten,MATCH("Opgegeven uurtarief",'4. Rekenhulp loonkosten aanvr.'!$4:$4,0)),0),"Vast tarief",IF(LEFT(F95,8)="Bijdrage",VLOOKUP($F95,Tb_KostenTypen[],MATCH(Lijsten!$P$1,Tb_KostenTypen[#Headers],0),0),VLOOKUP($G95,Lijsten!L:P,MATCH(Lijsten!$P$1,Kop_Tarief_Vast,0),0))),""),"")</f>
        <v/>
      </c>
      <c r="K95" s="294" t="str" cm="1">
        <f t="array" ref="K95">_xlfn.IFNA(IF(INDEX(Tb_KostenOpties[],MATCH($F95,Tb_KostenOpties[KostenOptie],0),IFERROR(MATCH(Methode_Keuze,Tb_KostenOpties[#Headers],0),2))=1,_xlfn.SWITCH($H95,"Uurtarief",IF(OR(AND(RIGHT($F95,3)="IKS",VLOOKUP($I95,Loonkosten,2,0)="Ja"),AND(RIGHT($F95,3)&lt;&gt;"IKS",VLOOKUP($I95,Loonkosten,2,0)="Nee")), VLOOKUP($I95,Loonkosten,MATCH("Beoordeeld uurtarief",'4. Rekenhulp loonkosten aanvr.'!$4:$4,0),0),0),"Vast tarief",IF(LEFT(F95,8)="Bijdrage",VLOOKUP($F95,Tb_KostenTypen[],MATCH(Lijsten!$P$1,Tb_KostenTypen[#Headers],0),0),VLOOKUP($G95,Lijsten!L:P,MATCH(Lijsten!$P$1,Kop_Tarief_Vast,0),0))),""),"")</f>
        <v/>
      </c>
      <c r="L95" s="324"/>
      <c r="M95" s="324"/>
      <c r="N95" s="295"/>
      <c r="O95" s="295"/>
      <c r="P95" s="337" t="str">
        <f t="shared" si="5"/>
        <v/>
      </c>
      <c r="Q95" s="296" t="str">
        <f t="shared" si="6"/>
        <v/>
      </c>
      <c r="R95" s="296" t="str" cm="1">
        <f t="array" aca="1" ref="R95" ca="1">_xlfn.IFNA(_xlfn.IFS(X95="Dit kostentype hoeft u niet op te geven. Hiervoor wordt een forfait berekend.","",AND(J95&lt;&gt;"",H95="Vast tarief",F95="Vergoeding"),SUM(J95)*FLOOR(SUM(L95),0.0001),AND(J95&lt;&gt;"",OR(H95="Uurtarief",H95="Vast tarief")),SUM(J95)*FLOOR(SUM(L95),0.01),AND(N95&lt;&gt;"",H95="-"),FLOOR(SUM(N95),0.01)),"")</f>
        <v/>
      </c>
      <c r="S95" s="296" t="str" cm="1">
        <f t="array" aca="1" ref="S95" ca="1">_xlfn.IFNA(_xlfn.IFS(X95="Dit kostentype hoeft u niet op te geven. Hiervoor wordt een forfait berekend.","",AND(K95&lt;&gt;"",M95&lt;&gt;"",H95="Vast tarief",F95="Vergoeding"),SUM(K95)*FLOOR(SUM(M95),0.0001),AND(K95&lt;&gt;"",M95&lt;&gt;"",OR(H95="Uurtarief",H95="Vast tarief")),SUM(K95)*FLOOR(SUM(M95),0.01),AND(O95&lt;&gt;"",H95="-"),FLOOR(SUM(O95),0.01)),"")</f>
        <v/>
      </c>
      <c r="T95" s="296" t="str">
        <f t="shared" ca="1" si="7"/>
        <v/>
      </c>
      <c r="U95" s="296" t="str" cm="1">
        <f t="array" aca="1" ref="U95" ca="1">IFERROR(_xlfn.IFS(OR(F95="",LEFT(Methode_Keuze,4)="Geen",Methode_Keuze=""),"",AND(R95&lt;&gt;"",F95&lt;&gt;"Arbeidskosten"),R95*VLOOKUP(F95,Tb_ProjectKosten[],MATCH(Tb_ProjectKosten[[#Headers],[Forfait_Percentage]],Tb_ProjectKosten[#Headers],0),0),AND(F95="Arbeidskosten",G95&lt;&gt;""),IFERROR(R95*VLOOKUP(G95,Tb_KostenTypen[],3,0)*VLOOKUP(F95,Tb_ProjectKosten[],MATCH(Tb_ProjectKosten[[#Headers],[Forfait_Percentage]],Tb_ProjectKosten[#Headers],0),0),""),R95 &lt;=0,0),"")</f>
        <v/>
      </c>
      <c r="V95" s="296" t="str" cm="1">
        <f t="array" aca="1" ref="V95" ca="1">IFERROR(_xlfn.IFS(OR(F95="",LEFT(Methode_Keuze,4)="Geen",Methode_Keuze=""),"",AND(S95&lt;&gt;"",F95&lt;&gt;"Arbeidskosten"),S95*VLOOKUP(F95,Tb_ProjectKosten[],MATCH(Tb_ProjectKosten[[#Headers],[Forfait_Percentage]],Tb_ProjectKosten[#Headers],0),0),AND(F95="Arbeidskosten",G95&lt;&gt;""),IFERROR(S95*VLOOKUP(G95,Tb_KostenTypen[],3,0)*VLOOKUP(F95,Tb_ProjectKosten[],MATCH(Tb_ProjectKosten[[#Headers],[Forfait_Percentage]],Tb_ProjectKosten[#Headers],0),0),""),S95 &lt;=0,0),"")</f>
        <v/>
      </c>
      <c r="W95" s="296" t="str">
        <f t="shared" ca="1" si="8"/>
        <v/>
      </c>
      <c r="X95" s="338" t="str">
        <f>IFERROR(VLOOKUP(F95,Tb_ProjectKosten[#All],11,0),"")</f>
        <v/>
      </c>
      <c r="Y95" s="297"/>
    </row>
    <row r="96" spans="1:25" x14ac:dyDescent="0.25">
      <c r="A96" s="291">
        <f>MAX($A$5:A95)+1</f>
        <v>91</v>
      </c>
      <c r="B96" s="278"/>
      <c r="C96" s="278"/>
      <c r="D96" s="278"/>
      <c r="E96" s="278"/>
      <c r="F96" s="278"/>
      <c r="G96" s="299"/>
      <c r="H96" s="292" t="str">
        <f ca="1">IFERROR(IF(VLOOKUP(F96,Kostentypen!$A$3:$E$21,3,0)=0,"",IF(OR(F96="Arbeidskosten",F96="Vergoeding"),VLOOKUP(G96,Tb_KostenTypen[],2,0),VLOOKUP(F96,Kostentypen!$A$3:$E$20,3,0))),"")</f>
        <v/>
      </c>
      <c r="I96" s="293"/>
      <c r="J96" s="294" t="str" cm="1">
        <f t="array" ref="J96">_xlfn.IFNA(IF(INDEX(Tb_KostenOpties[],MATCH($F96,Tb_KostenOpties[KostenOptie],0),IFERROR(MATCH(Methode_Keuze,Tb_KostenOpties[#Headers],0),2))=1,_xlfn.SWITCH($H96,"Uurtarief",IF(OR(AND(RIGHT($F96,3)="IKS",VLOOKUP($I96,Loonkosten,2,0)="Ja"),AND(RIGHT($F96,3)&lt;&gt;"IKS",VLOOKUP($I96,Loonkosten,2,0)="Nee")), VLOOKUP($I96,Loonkosten,MATCH("Opgegeven uurtarief",'4. Rekenhulp loonkosten aanvr.'!$4:$4,0)),0),"Vast tarief",IF(LEFT(F96,8)="Bijdrage",VLOOKUP($F96,Tb_KostenTypen[],MATCH(Lijsten!$P$1,Tb_KostenTypen[#Headers],0),0),VLOOKUP($G96,Lijsten!L:P,MATCH(Lijsten!$P$1,Kop_Tarief_Vast,0),0))),""),"")</f>
        <v/>
      </c>
      <c r="K96" s="294" t="str" cm="1">
        <f t="array" ref="K96">_xlfn.IFNA(IF(INDEX(Tb_KostenOpties[],MATCH($F96,Tb_KostenOpties[KostenOptie],0),IFERROR(MATCH(Methode_Keuze,Tb_KostenOpties[#Headers],0),2))=1,_xlfn.SWITCH($H96,"Uurtarief",IF(OR(AND(RIGHT($F96,3)="IKS",VLOOKUP($I96,Loonkosten,2,0)="Ja"),AND(RIGHT($F96,3)&lt;&gt;"IKS",VLOOKUP($I96,Loonkosten,2,0)="Nee")), VLOOKUP($I96,Loonkosten,MATCH("Beoordeeld uurtarief",'4. Rekenhulp loonkosten aanvr.'!$4:$4,0),0),0),"Vast tarief",IF(LEFT(F96,8)="Bijdrage",VLOOKUP($F96,Tb_KostenTypen[],MATCH(Lijsten!$P$1,Tb_KostenTypen[#Headers],0),0),VLOOKUP($G96,Lijsten!L:P,MATCH(Lijsten!$P$1,Kop_Tarief_Vast,0),0))),""),"")</f>
        <v/>
      </c>
      <c r="L96" s="324"/>
      <c r="M96" s="324"/>
      <c r="N96" s="295"/>
      <c r="O96" s="295"/>
      <c r="P96" s="337" t="str">
        <f t="shared" si="5"/>
        <v/>
      </c>
      <c r="Q96" s="296" t="str">
        <f t="shared" si="6"/>
        <v/>
      </c>
      <c r="R96" s="296" t="str" cm="1">
        <f t="array" aca="1" ref="R96" ca="1">_xlfn.IFNA(_xlfn.IFS(X96="Dit kostentype hoeft u niet op te geven. Hiervoor wordt een forfait berekend.","",AND(J96&lt;&gt;"",H96="Vast tarief",F96="Vergoeding"),SUM(J96)*FLOOR(SUM(L96),0.0001),AND(J96&lt;&gt;"",OR(H96="Uurtarief",H96="Vast tarief")),SUM(J96)*FLOOR(SUM(L96),0.01),AND(N96&lt;&gt;"",H96="-"),FLOOR(SUM(N96),0.01)),"")</f>
        <v/>
      </c>
      <c r="S96" s="296" t="str" cm="1">
        <f t="array" aca="1" ref="S96" ca="1">_xlfn.IFNA(_xlfn.IFS(X96="Dit kostentype hoeft u niet op te geven. Hiervoor wordt een forfait berekend.","",AND(K96&lt;&gt;"",M96&lt;&gt;"",H96="Vast tarief",F96="Vergoeding"),SUM(K96)*FLOOR(SUM(M96),0.0001),AND(K96&lt;&gt;"",M96&lt;&gt;"",OR(H96="Uurtarief",H96="Vast tarief")),SUM(K96)*FLOOR(SUM(M96),0.01),AND(O96&lt;&gt;"",H96="-"),FLOOR(SUM(O96),0.01)),"")</f>
        <v/>
      </c>
      <c r="T96" s="296" t="str">
        <f t="shared" ca="1" si="7"/>
        <v/>
      </c>
      <c r="U96" s="296" t="str" cm="1">
        <f t="array" aca="1" ref="U96" ca="1">IFERROR(_xlfn.IFS(OR(F96="",LEFT(Methode_Keuze,4)="Geen",Methode_Keuze=""),"",AND(R96&lt;&gt;"",F96&lt;&gt;"Arbeidskosten"),R96*VLOOKUP(F96,Tb_ProjectKosten[],MATCH(Tb_ProjectKosten[[#Headers],[Forfait_Percentage]],Tb_ProjectKosten[#Headers],0),0),AND(F96="Arbeidskosten",G96&lt;&gt;""),IFERROR(R96*VLOOKUP(G96,Tb_KostenTypen[],3,0)*VLOOKUP(F96,Tb_ProjectKosten[],MATCH(Tb_ProjectKosten[[#Headers],[Forfait_Percentage]],Tb_ProjectKosten[#Headers],0),0),""),R96 &lt;=0,0),"")</f>
        <v/>
      </c>
      <c r="V96" s="296" t="str" cm="1">
        <f t="array" aca="1" ref="V96" ca="1">IFERROR(_xlfn.IFS(OR(F96="",LEFT(Methode_Keuze,4)="Geen",Methode_Keuze=""),"",AND(S96&lt;&gt;"",F96&lt;&gt;"Arbeidskosten"),S96*VLOOKUP(F96,Tb_ProjectKosten[],MATCH(Tb_ProjectKosten[[#Headers],[Forfait_Percentage]],Tb_ProjectKosten[#Headers],0),0),AND(F96="Arbeidskosten",G96&lt;&gt;""),IFERROR(S96*VLOOKUP(G96,Tb_KostenTypen[],3,0)*VLOOKUP(F96,Tb_ProjectKosten[],MATCH(Tb_ProjectKosten[[#Headers],[Forfait_Percentage]],Tb_ProjectKosten[#Headers],0),0),""),S96 &lt;=0,0),"")</f>
        <v/>
      </c>
      <c r="W96" s="296" t="str">
        <f t="shared" ca="1" si="8"/>
        <v/>
      </c>
      <c r="X96" s="338" t="str">
        <f>IFERROR(VLOOKUP(F96,Tb_ProjectKosten[#All],11,0),"")</f>
        <v/>
      </c>
      <c r="Y96" s="297"/>
    </row>
    <row r="97" spans="1:25" x14ac:dyDescent="0.25">
      <c r="A97" s="291">
        <f>MAX($A$5:A96)+1</f>
        <v>92</v>
      </c>
      <c r="B97" s="278"/>
      <c r="C97" s="278"/>
      <c r="D97" s="278"/>
      <c r="E97" s="278"/>
      <c r="F97" s="278"/>
      <c r="G97" s="299"/>
      <c r="H97" s="292" t="str">
        <f ca="1">IFERROR(IF(VLOOKUP(F97,Kostentypen!$A$3:$E$21,3,0)=0,"",IF(OR(F97="Arbeidskosten",F97="Vergoeding"),VLOOKUP(G97,Tb_KostenTypen[],2,0),VLOOKUP(F97,Kostentypen!$A$3:$E$20,3,0))),"")</f>
        <v/>
      </c>
      <c r="I97" s="293"/>
      <c r="J97" s="294" t="str" cm="1">
        <f t="array" ref="J97">_xlfn.IFNA(IF(INDEX(Tb_KostenOpties[],MATCH($F97,Tb_KostenOpties[KostenOptie],0),IFERROR(MATCH(Methode_Keuze,Tb_KostenOpties[#Headers],0),2))=1,_xlfn.SWITCH($H97,"Uurtarief",IF(OR(AND(RIGHT($F97,3)="IKS",VLOOKUP($I97,Loonkosten,2,0)="Ja"),AND(RIGHT($F97,3)&lt;&gt;"IKS",VLOOKUP($I97,Loonkosten,2,0)="Nee")), VLOOKUP($I97,Loonkosten,MATCH("Opgegeven uurtarief",'4. Rekenhulp loonkosten aanvr.'!$4:$4,0)),0),"Vast tarief",IF(LEFT(F97,8)="Bijdrage",VLOOKUP($F97,Tb_KostenTypen[],MATCH(Lijsten!$P$1,Tb_KostenTypen[#Headers],0),0),VLOOKUP($G97,Lijsten!L:P,MATCH(Lijsten!$P$1,Kop_Tarief_Vast,0),0))),""),"")</f>
        <v/>
      </c>
      <c r="K97" s="294" t="str" cm="1">
        <f t="array" ref="K97">_xlfn.IFNA(IF(INDEX(Tb_KostenOpties[],MATCH($F97,Tb_KostenOpties[KostenOptie],0),IFERROR(MATCH(Methode_Keuze,Tb_KostenOpties[#Headers],0),2))=1,_xlfn.SWITCH($H97,"Uurtarief",IF(OR(AND(RIGHT($F97,3)="IKS",VLOOKUP($I97,Loonkosten,2,0)="Ja"),AND(RIGHT($F97,3)&lt;&gt;"IKS",VLOOKUP($I97,Loonkosten,2,0)="Nee")), VLOOKUP($I97,Loonkosten,MATCH("Beoordeeld uurtarief",'4. Rekenhulp loonkosten aanvr.'!$4:$4,0),0),0),"Vast tarief",IF(LEFT(F97,8)="Bijdrage",VLOOKUP($F97,Tb_KostenTypen[],MATCH(Lijsten!$P$1,Tb_KostenTypen[#Headers],0),0),VLOOKUP($G97,Lijsten!L:P,MATCH(Lijsten!$P$1,Kop_Tarief_Vast,0),0))),""),"")</f>
        <v/>
      </c>
      <c r="L97" s="324"/>
      <c r="M97" s="324"/>
      <c r="N97" s="295"/>
      <c r="O97" s="295"/>
      <c r="P97" s="337" t="str">
        <f t="shared" si="5"/>
        <v/>
      </c>
      <c r="Q97" s="296" t="str">
        <f t="shared" si="6"/>
        <v/>
      </c>
      <c r="R97" s="296" t="str" cm="1">
        <f t="array" aca="1" ref="R97" ca="1">_xlfn.IFNA(_xlfn.IFS(X97="Dit kostentype hoeft u niet op te geven. Hiervoor wordt een forfait berekend.","",AND(J97&lt;&gt;"",H97="Vast tarief",F97="Vergoeding"),SUM(J97)*FLOOR(SUM(L97),0.0001),AND(J97&lt;&gt;"",OR(H97="Uurtarief",H97="Vast tarief")),SUM(J97)*FLOOR(SUM(L97),0.01),AND(N97&lt;&gt;"",H97="-"),FLOOR(SUM(N97),0.01)),"")</f>
        <v/>
      </c>
      <c r="S97" s="296" t="str" cm="1">
        <f t="array" aca="1" ref="S97" ca="1">_xlfn.IFNA(_xlfn.IFS(X97="Dit kostentype hoeft u niet op te geven. Hiervoor wordt een forfait berekend.","",AND(K97&lt;&gt;"",M97&lt;&gt;"",H97="Vast tarief",F97="Vergoeding"),SUM(K97)*FLOOR(SUM(M97),0.0001),AND(K97&lt;&gt;"",M97&lt;&gt;"",OR(H97="Uurtarief",H97="Vast tarief")),SUM(K97)*FLOOR(SUM(M97),0.01),AND(O97&lt;&gt;"",H97="-"),FLOOR(SUM(O97),0.01)),"")</f>
        <v/>
      </c>
      <c r="T97" s="296" t="str">
        <f t="shared" ca="1" si="7"/>
        <v/>
      </c>
      <c r="U97" s="296" t="str" cm="1">
        <f t="array" aca="1" ref="U97" ca="1">IFERROR(_xlfn.IFS(OR(F97="",LEFT(Methode_Keuze,4)="Geen",Methode_Keuze=""),"",AND(R97&lt;&gt;"",F97&lt;&gt;"Arbeidskosten"),R97*VLOOKUP(F97,Tb_ProjectKosten[],MATCH(Tb_ProjectKosten[[#Headers],[Forfait_Percentage]],Tb_ProjectKosten[#Headers],0),0),AND(F97="Arbeidskosten",G97&lt;&gt;""),IFERROR(R97*VLOOKUP(G97,Tb_KostenTypen[],3,0)*VLOOKUP(F97,Tb_ProjectKosten[],MATCH(Tb_ProjectKosten[[#Headers],[Forfait_Percentage]],Tb_ProjectKosten[#Headers],0),0),""),R97 &lt;=0,0),"")</f>
        <v/>
      </c>
      <c r="V97" s="296" t="str" cm="1">
        <f t="array" aca="1" ref="V97" ca="1">IFERROR(_xlfn.IFS(OR(F97="",LEFT(Methode_Keuze,4)="Geen",Methode_Keuze=""),"",AND(S97&lt;&gt;"",F97&lt;&gt;"Arbeidskosten"),S97*VLOOKUP(F97,Tb_ProjectKosten[],MATCH(Tb_ProjectKosten[[#Headers],[Forfait_Percentage]],Tb_ProjectKosten[#Headers],0),0),AND(F97="Arbeidskosten",G97&lt;&gt;""),IFERROR(S97*VLOOKUP(G97,Tb_KostenTypen[],3,0)*VLOOKUP(F97,Tb_ProjectKosten[],MATCH(Tb_ProjectKosten[[#Headers],[Forfait_Percentage]],Tb_ProjectKosten[#Headers],0),0),""),S97 &lt;=0,0),"")</f>
        <v/>
      </c>
      <c r="W97" s="296" t="str">
        <f t="shared" ca="1" si="8"/>
        <v/>
      </c>
      <c r="X97" s="338" t="str">
        <f>IFERROR(VLOOKUP(F97,Tb_ProjectKosten[#All],11,0),"")</f>
        <v/>
      </c>
      <c r="Y97" s="297"/>
    </row>
    <row r="98" spans="1:25" x14ac:dyDescent="0.25">
      <c r="A98" s="291">
        <f>MAX($A$5:A97)+1</f>
        <v>93</v>
      </c>
      <c r="B98" s="278"/>
      <c r="C98" s="278"/>
      <c r="D98" s="278"/>
      <c r="E98" s="278"/>
      <c r="F98" s="278"/>
      <c r="G98" s="299"/>
      <c r="H98" s="292" t="str">
        <f ca="1">IFERROR(IF(VLOOKUP(F98,Kostentypen!$A$3:$E$21,3,0)=0,"",IF(OR(F98="Arbeidskosten",F98="Vergoeding"),VLOOKUP(G98,Tb_KostenTypen[],2,0),VLOOKUP(F98,Kostentypen!$A$3:$E$20,3,0))),"")</f>
        <v/>
      </c>
      <c r="I98" s="293"/>
      <c r="J98" s="294" t="str" cm="1">
        <f t="array" ref="J98">_xlfn.IFNA(IF(INDEX(Tb_KostenOpties[],MATCH($F98,Tb_KostenOpties[KostenOptie],0),IFERROR(MATCH(Methode_Keuze,Tb_KostenOpties[#Headers],0),2))=1,_xlfn.SWITCH($H98,"Uurtarief",IF(OR(AND(RIGHT($F98,3)="IKS",VLOOKUP($I98,Loonkosten,2,0)="Ja"),AND(RIGHT($F98,3)&lt;&gt;"IKS",VLOOKUP($I98,Loonkosten,2,0)="Nee")), VLOOKUP($I98,Loonkosten,MATCH("Opgegeven uurtarief",'4. Rekenhulp loonkosten aanvr.'!$4:$4,0)),0),"Vast tarief",IF(LEFT(F98,8)="Bijdrage",VLOOKUP($F98,Tb_KostenTypen[],MATCH(Lijsten!$P$1,Tb_KostenTypen[#Headers],0),0),VLOOKUP($G98,Lijsten!L:P,MATCH(Lijsten!$P$1,Kop_Tarief_Vast,0),0))),""),"")</f>
        <v/>
      </c>
      <c r="K98" s="294" t="str" cm="1">
        <f t="array" ref="K98">_xlfn.IFNA(IF(INDEX(Tb_KostenOpties[],MATCH($F98,Tb_KostenOpties[KostenOptie],0),IFERROR(MATCH(Methode_Keuze,Tb_KostenOpties[#Headers],0),2))=1,_xlfn.SWITCH($H98,"Uurtarief",IF(OR(AND(RIGHT($F98,3)="IKS",VLOOKUP($I98,Loonkosten,2,0)="Ja"),AND(RIGHT($F98,3)&lt;&gt;"IKS",VLOOKUP($I98,Loonkosten,2,0)="Nee")), VLOOKUP($I98,Loonkosten,MATCH("Beoordeeld uurtarief",'4. Rekenhulp loonkosten aanvr.'!$4:$4,0),0),0),"Vast tarief",IF(LEFT(F98,8)="Bijdrage",VLOOKUP($F98,Tb_KostenTypen[],MATCH(Lijsten!$P$1,Tb_KostenTypen[#Headers],0),0),VLOOKUP($G98,Lijsten!L:P,MATCH(Lijsten!$P$1,Kop_Tarief_Vast,0),0))),""),"")</f>
        <v/>
      </c>
      <c r="L98" s="324"/>
      <c r="M98" s="324"/>
      <c r="N98" s="295"/>
      <c r="O98" s="295"/>
      <c r="P98" s="337" t="str">
        <f t="shared" si="5"/>
        <v/>
      </c>
      <c r="Q98" s="296" t="str">
        <f t="shared" si="6"/>
        <v/>
      </c>
      <c r="R98" s="296" t="str" cm="1">
        <f t="array" aca="1" ref="R98" ca="1">_xlfn.IFNA(_xlfn.IFS(X98="Dit kostentype hoeft u niet op te geven. Hiervoor wordt een forfait berekend.","",AND(J98&lt;&gt;"",H98="Vast tarief",F98="Vergoeding"),SUM(J98)*FLOOR(SUM(L98),0.0001),AND(J98&lt;&gt;"",OR(H98="Uurtarief",H98="Vast tarief")),SUM(J98)*FLOOR(SUM(L98),0.01),AND(N98&lt;&gt;"",H98="-"),FLOOR(SUM(N98),0.01)),"")</f>
        <v/>
      </c>
      <c r="S98" s="296" t="str" cm="1">
        <f t="array" aca="1" ref="S98" ca="1">_xlfn.IFNA(_xlfn.IFS(X98="Dit kostentype hoeft u niet op te geven. Hiervoor wordt een forfait berekend.","",AND(K98&lt;&gt;"",M98&lt;&gt;"",H98="Vast tarief",F98="Vergoeding"),SUM(K98)*FLOOR(SUM(M98),0.0001),AND(K98&lt;&gt;"",M98&lt;&gt;"",OR(H98="Uurtarief",H98="Vast tarief")),SUM(K98)*FLOOR(SUM(M98),0.01),AND(O98&lt;&gt;"",H98="-"),FLOOR(SUM(O98),0.01)),"")</f>
        <v/>
      </c>
      <c r="T98" s="296" t="str">
        <f t="shared" ca="1" si="7"/>
        <v/>
      </c>
      <c r="U98" s="296" t="str" cm="1">
        <f t="array" aca="1" ref="U98" ca="1">IFERROR(_xlfn.IFS(OR(F98="",LEFT(Methode_Keuze,4)="Geen",Methode_Keuze=""),"",AND(R98&lt;&gt;"",F98&lt;&gt;"Arbeidskosten"),R98*VLOOKUP(F98,Tb_ProjectKosten[],MATCH(Tb_ProjectKosten[[#Headers],[Forfait_Percentage]],Tb_ProjectKosten[#Headers],0),0),AND(F98="Arbeidskosten",G98&lt;&gt;""),IFERROR(R98*VLOOKUP(G98,Tb_KostenTypen[],3,0)*VLOOKUP(F98,Tb_ProjectKosten[],MATCH(Tb_ProjectKosten[[#Headers],[Forfait_Percentage]],Tb_ProjectKosten[#Headers],0),0),""),R98 &lt;=0,0),"")</f>
        <v/>
      </c>
      <c r="V98" s="296" t="str" cm="1">
        <f t="array" aca="1" ref="V98" ca="1">IFERROR(_xlfn.IFS(OR(F98="",LEFT(Methode_Keuze,4)="Geen",Methode_Keuze=""),"",AND(S98&lt;&gt;"",F98&lt;&gt;"Arbeidskosten"),S98*VLOOKUP(F98,Tb_ProjectKosten[],MATCH(Tb_ProjectKosten[[#Headers],[Forfait_Percentage]],Tb_ProjectKosten[#Headers],0),0),AND(F98="Arbeidskosten",G98&lt;&gt;""),IFERROR(S98*VLOOKUP(G98,Tb_KostenTypen[],3,0)*VLOOKUP(F98,Tb_ProjectKosten[],MATCH(Tb_ProjectKosten[[#Headers],[Forfait_Percentage]],Tb_ProjectKosten[#Headers],0),0),""),S98 &lt;=0,0),"")</f>
        <v/>
      </c>
      <c r="W98" s="296" t="str">
        <f t="shared" ca="1" si="8"/>
        <v/>
      </c>
      <c r="X98" s="338" t="str">
        <f>IFERROR(VLOOKUP(F98,Tb_ProjectKosten[#All],11,0),"")</f>
        <v/>
      </c>
      <c r="Y98" s="297"/>
    </row>
    <row r="99" spans="1:25" x14ac:dyDescent="0.25">
      <c r="A99" s="291">
        <f>MAX($A$5:A98)+1</f>
        <v>94</v>
      </c>
      <c r="B99" s="278"/>
      <c r="C99" s="278"/>
      <c r="D99" s="278"/>
      <c r="E99" s="278"/>
      <c r="F99" s="278"/>
      <c r="G99" s="299"/>
      <c r="H99" s="292" t="str">
        <f ca="1">IFERROR(IF(VLOOKUP(F99,Kostentypen!$A$3:$E$21,3,0)=0,"",IF(OR(F99="Arbeidskosten",F99="Vergoeding"),VLOOKUP(G99,Tb_KostenTypen[],2,0),VLOOKUP(F99,Kostentypen!$A$3:$E$20,3,0))),"")</f>
        <v/>
      </c>
      <c r="I99" s="293"/>
      <c r="J99" s="294" t="str" cm="1">
        <f t="array" ref="J99">_xlfn.IFNA(IF(INDEX(Tb_KostenOpties[],MATCH($F99,Tb_KostenOpties[KostenOptie],0),IFERROR(MATCH(Methode_Keuze,Tb_KostenOpties[#Headers],0),2))=1,_xlfn.SWITCH($H99,"Uurtarief",IF(OR(AND(RIGHT($F99,3)="IKS",VLOOKUP($I99,Loonkosten,2,0)="Ja"),AND(RIGHT($F99,3)&lt;&gt;"IKS",VLOOKUP($I99,Loonkosten,2,0)="Nee")), VLOOKUP($I99,Loonkosten,MATCH("Opgegeven uurtarief",'4. Rekenhulp loonkosten aanvr.'!$4:$4,0)),0),"Vast tarief",IF(LEFT(F99,8)="Bijdrage",VLOOKUP($F99,Tb_KostenTypen[],MATCH(Lijsten!$P$1,Tb_KostenTypen[#Headers],0),0),VLOOKUP($G99,Lijsten!L:P,MATCH(Lijsten!$P$1,Kop_Tarief_Vast,0),0))),""),"")</f>
        <v/>
      </c>
      <c r="K99" s="294" t="str" cm="1">
        <f t="array" ref="K99">_xlfn.IFNA(IF(INDEX(Tb_KostenOpties[],MATCH($F99,Tb_KostenOpties[KostenOptie],0),IFERROR(MATCH(Methode_Keuze,Tb_KostenOpties[#Headers],0),2))=1,_xlfn.SWITCH($H99,"Uurtarief",IF(OR(AND(RIGHT($F99,3)="IKS",VLOOKUP($I99,Loonkosten,2,0)="Ja"),AND(RIGHT($F99,3)&lt;&gt;"IKS",VLOOKUP($I99,Loonkosten,2,0)="Nee")), VLOOKUP($I99,Loonkosten,MATCH("Beoordeeld uurtarief",'4. Rekenhulp loonkosten aanvr.'!$4:$4,0),0),0),"Vast tarief",IF(LEFT(F99,8)="Bijdrage",VLOOKUP($F99,Tb_KostenTypen[],MATCH(Lijsten!$P$1,Tb_KostenTypen[#Headers],0),0),VLOOKUP($G99,Lijsten!L:P,MATCH(Lijsten!$P$1,Kop_Tarief_Vast,0),0))),""),"")</f>
        <v/>
      </c>
      <c r="L99" s="324"/>
      <c r="M99" s="324"/>
      <c r="N99" s="295"/>
      <c r="O99" s="295"/>
      <c r="P99" s="337" t="str">
        <f t="shared" si="5"/>
        <v/>
      </c>
      <c r="Q99" s="296" t="str">
        <f t="shared" si="6"/>
        <v/>
      </c>
      <c r="R99" s="296" t="str" cm="1">
        <f t="array" aca="1" ref="R99" ca="1">_xlfn.IFNA(_xlfn.IFS(X99="Dit kostentype hoeft u niet op te geven. Hiervoor wordt een forfait berekend.","",AND(J99&lt;&gt;"",H99="Vast tarief",F99="Vergoeding"),SUM(J99)*FLOOR(SUM(L99),0.0001),AND(J99&lt;&gt;"",OR(H99="Uurtarief",H99="Vast tarief")),SUM(J99)*FLOOR(SUM(L99),0.01),AND(N99&lt;&gt;"",H99="-"),FLOOR(SUM(N99),0.01)),"")</f>
        <v/>
      </c>
      <c r="S99" s="296" t="str" cm="1">
        <f t="array" aca="1" ref="S99" ca="1">_xlfn.IFNA(_xlfn.IFS(X99="Dit kostentype hoeft u niet op te geven. Hiervoor wordt een forfait berekend.","",AND(K99&lt;&gt;"",M99&lt;&gt;"",H99="Vast tarief",F99="Vergoeding"),SUM(K99)*FLOOR(SUM(M99),0.0001),AND(K99&lt;&gt;"",M99&lt;&gt;"",OR(H99="Uurtarief",H99="Vast tarief")),SUM(K99)*FLOOR(SUM(M99),0.01),AND(O99&lt;&gt;"",H99="-"),FLOOR(SUM(O99),0.01)),"")</f>
        <v/>
      </c>
      <c r="T99" s="296" t="str">
        <f t="shared" ca="1" si="7"/>
        <v/>
      </c>
      <c r="U99" s="296" t="str" cm="1">
        <f t="array" aca="1" ref="U99" ca="1">IFERROR(_xlfn.IFS(OR(F99="",LEFT(Methode_Keuze,4)="Geen",Methode_Keuze=""),"",AND(R99&lt;&gt;"",F99&lt;&gt;"Arbeidskosten"),R99*VLOOKUP(F99,Tb_ProjectKosten[],MATCH(Tb_ProjectKosten[[#Headers],[Forfait_Percentage]],Tb_ProjectKosten[#Headers],0),0),AND(F99="Arbeidskosten",G99&lt;&gt;""),IFERROR(R99*VLOOKUP(G99,Tb_KostenTypen[],3,0)*VLOOKUP(F99,Tb_ProjectKosten[],MATCH(Tb_ProjectKosten[[#Headers],[Forfait_Percentage]],Tb_ProjectKosten[#Headers],0),0),""),R99 &lt;=0,0),"")</f>
        <v/>
      </c>
      <c r="V99" s="296" t="str" cm="1">
        <f t="array" aca="1" ref="V99" ca="1">IFERROR(_xlfn.IFS(OR(F99="",LEFT(Methode_Keuze,4)="Geen",Methode_Keuze=""),"",AND(S99&lt;&gt;"",F99&lt;&gt;"Arbeidskosten"),S99*VLOOKUP(F99,Tb_ProjectKosten[],MATCH(Tb_ProjectKosten[[#Headers],[Forfait_Percentage]],Tb_ProjectKosten[#Headers],0),0),AND(F99="Arbeidskosten",G99&lt;&gt;""),IFERROR(S99*VLOOKUP(G99,Tb_KostenTypen[],3,0)*VLOOKUP(F99,Tb_ProjectKosten[],MATCH(Tb_ProjectKosten[[#Headers],[Forfait_Percentage]],Tb_ProjectKosten[#Headers],0),0),""),S99 &lt;=0,0),"")</f>
        <v/>
      </c>
      <c r="W99" s="296" t="str">
        <f t="shared" ca="1" si="8"/>
        <v/>
      </c>
      <c r="X99" s="338" t="str">
        <f>IFERROR(VLOOKUP(F99,Tb_ProjectKosten[#All],11,0),"")</f>
        <v/>
      </c>
      <c r="Y99" s="297"/>
    </row>
    <row r="100" spans="1:25" x14ac:dyDescent="0.25">
      <c r="A100" s="291">
        <f>MAX($A$5:A99)+1</f>
        <v>95</v>
      </c>
      <c r="B100" s="278"/>
      <c r="C100" s="278"/>
      <c r="D100" s="278"/>
      <c r="E100" s="278"/>
      <c r="F100" s="278"/>
      <c r="G100" s="299"/>
      <c r="H100" s="292" t="str">
        <f ca="1">IFERROR(IF(VLOOKUP(F100,Kostentypen!$A$3:$E$21,3,0)=0,"",IF(OR(F100="Arbeidskosten",F100="Vergoeding"),VLOOKUP(G100,Tb_KostenTypen[],2,0),VLOOKUP(F100,Kostentypen!$A$3:$E$20,3,0))),"")</f>
        <v/>
      </c>
      <c r="I100" s="293"/>
      <c r="J100" s="294" t="str" cm="1">
        <f t="array" ref="J100">_xlfn.IFNA(IF(INDEX(Tb_KostenOpties[],MATCH($F100,Tb_KostenOpties[KostenOptie],0),IFERROR(MATCH(Methode_Keuze,Tb_KostenOpties[#Headers],0),2))=1,_xlfn.SWITCH($H100,"Uurtarief",IF(OR(AND(RIGHT($F100,3)="IKS",VLOOKUP($I100,Loonkosten,2,0)="Ja"),AND(RIGHT($F100,3)&lt;&gt;"IKS",VLOOKUP($I100,Loonkosten,2,0)="Nee")), VLOOKUP($I100,Loonkosten,MATCH("Opgegeven uurtarief",'4. Rekenhulp loonkosten aanvr.'!$4:$4,0)),0),"Vast tarief",IF(LEFT(F100,8)="Bijdrage",VLOOKUP($F100,Tb_KostenTypen[],MATCH(Lijsten!$P$1,Tb_KostenTypen[#Headers],0),0),VLOOKUP($G100,Lijsten!L:P,MATCH(Lijsten!$P$1,Kop_Tarief_Vast,0),0))),""),"")</f>
        <v/>
      </c>
      <c r="K100" s="294" t="str" cm="1">
        <f t="array" ref="K100">_xlfn.IFNA(IF(INDEX(Tb_KostenOpties[],MATCH($F100,Tb_KostenOpties[KostenOptie],0),IFERROR(MATCH(Methode_Keuze,Tb_KostenOpties[#Headers],0),2))=1,_xlfn.SWITCH($H100,"Uurtarief",IF(OR(AND(RIGHT($F100,3)="IKS",VLOOKUP($I100,Loonkosten,2,0)="Ja"),AND(RIGHT($F100,3)&lt;&gt;"IKS",VLOOKUP($I100,Loonkosten,2,0)="Nee")), VLOOKUP($I100,Loonkosten,MATCH("Beoordeeld uurtarief",'4. Rekenhulp loonkosten aanvr.'!$4:$4,0),0),0),"Vast tarief",IF(LEFT(F100,8)="Bijdrage",VLOOKUP($F100,Tb_KostenTypen[],MATCH(Lijsten!$P$1,Tb_KostenTypen[#Headers],0),0),VLOOKUP($G100,Lijsten!L:P,MATCH(Lijsten!$P$1,Kop_Tarief_Vast,0),0))),""),"")</f>
        <v/>
      </c>
      <c r="L100" s="324"/>
      <c r="M100" s="324"/>
      <c r="N100" s="295"/>
      <c r="O100" s="295"/>
      <c r="P100" s="337" t="str">
        <f t="shared" si="5"/>
        <v/>
      </c>
      <c r="Q100" s="296" t="str">
        <f t="shared" si="6"/>
        <v/>
      </c>
      <c r="R100" s="296" t="str" cm="1">
        <f t="array" aca="1" ref="R100" ca="1">_xlfn.IFNA(_xlfn.IFS(X100="Dit kostentype hoeft u niet op te geven. Hiervoor wordt een forfait berekend.","",AND(J100&lt;&gt;"",H100="Vast tarief",F100="Vergoeding"),SUM(J100)*FLOOR(SUM(L100),0.0001),AND(J100&lt;&gt;"",OR(H100="Uurtarief",H100="Vast tarief")),SUM(J100)*FLOOR(SUM(L100),0.01),AND(N100&lt;&gt;"",H100="-"),FLOOR(SUM(N100),0.01)),"")</f>
        <v/>
      </c>
      <c r="S100" s="296" t="str" cm="1">
        <f t="array" aca="1" ref="S100" ca="1">_xlfn.IFNA(_xlfn.IFS(X100="Dit kostentype hoeft u niet op te geven. Hiervoor wordt een forfait berekend.","",AND(K100&lt;&gt;"",M100&lt;&gt;"",H100="Vast tarief",F100="Vergoeding"),SUM(K100)*FLOOR(SUM(M100),0.0001),AND(K100&lt;&gt;"",M100&lt;&gt;"",OR(H100="Uurtarief",H100="Vast tarief")),SUM(K100)*FLOOR(SUM(M100),0.01),AND(O100&lt;&gt;"",H100="-"),FLOOR(SUM(O100),0.01)),"")</f>
        <v/>
      </c>
      <c r="T100" s="296" t="str">
        <f t="shared" ca="1" si="7"/>
        <v/>
      </c>
      <c r="U100" s="296" t="str" cm="1">
        <f t="array" aca="1" ref="U100" ca="1">IFERROR(_xlfn.IFS(OR(F100="",LEFT(Methode_Keuze,4)="Geen",Methode_Keuze=""),"",AND(R100&lt;&gt;"",F100&lt;&gt;"Arbeidskosten"),R100*VLOOKUP(F100,Tb_ProjectKosten[],MATCH(Tb_ProjectKosten[[#Headers],[Forfait_Percentage]],Tb_ProjectKosten[#Headers],0),0),AND(F100="Arbeidskosten",G100&lt;&gt;""),IFERROR(R100*VLOOKUP(G100,Tb_KostenTypen[],3,0)*VLOOKUP(F100,Tb_ProjectKosten[],MATCH(Tb_ProjectKosten[[#Headers],[Forfait_Percentage]],Tb_ProjectKosten[#Headers],0),0),""),R100 &lt;=0,0),"")</f>
        <v/>
      </c>
      <c r="V100" s="296" t="str" cm="1">
        <f t="array" aca="1" ref="V100" ca="1">IFERROR(_xlfn.IFS(OR(F100="",LEFT(Methode_Keuze,4)="Geen",Methode_Keuze=""),"",AND(S100&lt;&gt;"",F100&lt;&gt;"Arbeidskosten"),S100*VLOOKUP(F100,Tb_ProjectKosten[],MATCH(Tb_ProjectKosten[[#Headers],[Forfait_Percentage]],Tb_ProjectKosten[#Headers],0),0),AND(F100="Arbeidskosten",G100&lt;&gt;""),IFERROR(S100*VLOOKUP(G100,Tb_KostenTypen[],3,0)*VLOOKUP(F100,Tb_ProjectKosten[],MATCH(Tb_ProjectKosten[[#Headers],[Forfait_Percentage]],Tb_ProjectKosten[#Headers],0),0),""),S100 &lt;=0,0),"")</f>
        <v/>
      </c>
      <c r="W100" s="296" t="str">
        <f t="shared" ca="1" si="8"/>
        <v/>
      </c>
      <c r="X100" s="338" t="str">
        <f>IFERROR(VLOOKUP(F100,Tb_ProjectKosten[#All],11,0),"")</f>
        <v/>
      </c>
      <c r="Y100" s="297"/>
    </row>
    <row r="101" spans="1:25" x14ac:dyDescent="0.25">
      <c r="A101" s="291">
        <f>MAX($A$5:A100)+1</f>
        <v>96</v>
      </c>
      <c r="B101" s="278"/>
      <c r="C101" s="278"/>
      <c r="D101" s="278"/>
      <c r="E101" s="278"/>
      <c r="F101" s="278"/>
      <c r="G101" s="299"/>
      <c r="H101" s="292" t="str">
        <f ca="1">IFERROR(IF(VLOOKUP(F101,Kostentypen!$A$3:$E$21,3,0)=0,"",IF(OR(F101="Arbeidskosten",F101="Vergoeding"),VLOOKUP(G101,Tb_KostenTypen[],2,0),VLOOKUP(F101,Kostentypen!$A$3:$E$20,3,0))),"")</f>
        <v/>
      </c>
      <c r="I101" s="293"/>
      <c r="J101" s="294" t="str" cm="1">
        <f t="array" ref="J101">_xlfn.IFNA(IF(INDEX(Tb_KostenOpties[],MATCH($F101,Tb_KostenOpties[KostenOptie],0),IFERROR(MATCH(Methode_Keuze,Tb_KostenOpties[#Headers],0),2))=1,_xlfn.SWITCH($H101,"Uurtarief",IF(OR(AND(RIGHT($F101,3)="IKS",VLOOKUP($I101,Loonkosten,2,0)="Ja"),AND(RIGHT($F101,3)&lt;&gt;"IKS",VLOOKUP($I101,Loonkosten,2,0)="Nee")), VLOOKUP($I101,Loonkosten,MATCH("Opgegeven uurtarief",'4. Rekenhulp loonkosten aanvr.'!$4:$4,0)),0),"Vast tarief",IF(LEFT(F101,8)="Bijdrage",VLOOKUP($F101,Tb_KostenTypen[],MATCH(Lijsten!$P$1,Tb_KostenTypen[#Headers],0),0),VLOOKUP($G101,Lijsten!L:P,MATCH(Lijsten!$P$1,Kop_Tarief_Vast,0),0))),""),"")</f>
        <v/>
      </c>
      <c r="K101" s="294" t="str" cm="1">
        <f t="array" ref="K101">_xlfn.IFNA(IF(INDEX(Tb_KostenOpties[],MATCH($F101,Tb_KostenOpties[KostenOptie],0),IFERROR(MATCH(Methode_Keuze,Tb_KostenOpties[#Headers],0),2))=1,_xlfn.SWITCH($H101,"Uurtarief",IF(OR(AND(RIGHT($F101,3)="IKS",VLOOKUP($I101,Loonkosten,2,0)="Ja"),AND(RIGHT($F101,3)&lt;&gt;"IKS",VLOOKUP($I101,Loonkosten,2,0)="Nee")), VLOOKUP($I101,Loonkosten,MATCH("Beoordeeld uurtarief",'4. Rekenhulp loonkosten aanvr.'!$4:$4,0),0),0),"Vast tarief",IF(LEFT(F101,8)="Bijdrage",VLOOKUP($F101,Tb_KostenTypen[],MATCH(Lijsten!$P$1,Tb_KostenTypen[#Headers],0),0),VLOOKUP($G101,Lijsten!L:P,MATCH(Lijsten!$P$1,Kop_Tarief_Vast,0),0))),""),"")</f>
        <v/>
      </c>
      <c r="L101" s="324"/>
      <c r="M101" s="324"/>
      <c r="N101" s="295"/>
      <c r="O101" s="295"/>
      <c r="P101" s="337" t="str">
        <f t="shared" si="5"/>
        <v/>
      </c>
      <c r="Q101" s="296" t="str">
        <f t="shared" si="6"/>
        <v/>
      </c>
      <c r="R101" s="296" t="str" cm="1">
        <f t="array" aca="1" ref="R101" ca="1">_xlfn.IFNA(_xlfn.IFS(X101="Dit kostentype hoeft u niet op te geven. Hiervoor wordt een forfait berekend.","",AND(J101&lt;&gt;"",H101="Vast tarief",F101="Vergoeding"),SUM(J101)*FLOOR(SUM(L101),0.0001),AND(J101&lt;&gt;"",OR(H101="Uurtarief",H101="Vast tarief")),SUM(J101)*FLOOR(SUM(L101),0.01),AND(N101&lt;&gt;"",H101="-"),FLOOR(SUM(N101),0.01)),"")</f>
        <v/>
      </c>
      <c r="S101" s="296" t="str" cm="1">
        <f t="array" aca="1" ref="S101" ca="1">_xlfn.IFNA(_xlfn.IFS(X101="Dit kostentype hoeft u niet op te geven. Hiervoor wordt een forfait berekend.","",AND(K101&lt;&gt;"",M101&lt;&gt;"",H101="Vast tarief",F101="Vergoeding"),SUM(K101)*FLOOR(SUM(M101),0.0001),AND(K101&lt;&gt;"",M101&lt;&gt;"",OR(H101="Uurtarief",H101="Vast tarief")),SUM(K101)*FLOOR(SUM(M101),0.01),AND(O101&lt;&gt;"",H101="-"),FLOOR(SUM(O101),0.01)),"")</f>
        <v/>
      </c>
      <c r="T101" s="296" t="str">
        <f t="shared" ca="1" si="7"/>
        <v/>
      </c>
      <c r="U101" s="296" t="str" cm="1">
        <f t="array" aca="1" ref="U101" ca="1">IFERROR(_xlfn.IFS(OR(F101="",LEFT(Methode_Keuze,4)="Geen",Methode_Keuze=""),"",AND(R101&lt;&gt;"",F101&lt;&gt;"Arbeidskosten"),R101*VLOOKUP(F101,Tb_ProjectKosten[],MATCH(Tb_ProjectKosten[[#Headers],[Forfait_Percentage]],Tb_ProjectKosten[#Headers],0),0),AND(F101="Arbeidskosten",G101&lt;&gt;""),IFERROR(R101*VLOOKUP(G101,Tb_KostenTypen[],3,0)*VLOOKUP(F101,Tb_ProjectKosten[],MATCH(Tb_ProjectKosten[[#Headers],[Forfait_Percentage]],Tb_ProjectKosten[#Headers],0),0),""),R101 &lt;=0,0),"")</f>
        <v/>
      </c>
      <c r="V101" s="296" t="str" cm="1">
        <f t="array" aca="1" ref="V101" ca="1">IFERROR(_xlfn.IFS(OR(F101="",LEFT(Methode_Keuze,4)="Geen",Methode_Keuze=""),"",AND(S101&lt;&gt;"",F101&lt;&gt;"Arbeidskosten"),S101*VLOOKUP(F101,Tb_ProjectKosten[],MATCH(Tb_ProjectKosten[[#Headers],[Forfait_Percentage]],Tb_ProjectKosten[#Headers],0),0),AND(F101="Arbeidskosten",G101&lt;&gt;""),IFERROR(S101*VLOOKUP(G101,Tb_KostenTypen[],3,0)*VLOOKUP(F101,Tb_ProjectKosten[],MATCH(Tb_ProjectKosten[[#Headers],[Forfait_Percentage]],Tb_ProjectKosten[#Headers],0),0),""),S101 &lt;=0,0),"")</f>
        <v/>
      </c>
      <c r="W101" s="296" t="str">
        <f t="shared" ca="1" si="8"/>
        <v/>
      </c>
      <c r="X101" s="338" t="str">
        <f>IFERROR(VLOOKUP(F101,Tb_ProjectKosten[#All],11,0),"")</f>
        <v/>
      </c>
      <c r="Y101" s="297"/>
    </row>
    <row r="102" spans="1:25" x14ac:dyDescent="0.25">
      <c r="A102" s="291">
        <f>MAX($A$5:A101)+1</f>
        <v>97</v>
      </c>
      <c r="B102" s="278"/>
      <c r="C102" s="278"/>
      <c r="D102" s="278"/>
      <c r="E102" s="278"/>
      <c r="F102" s="278"/>
      <c r="G102" s="299"/>
      <c r="H102" s="292" t="str">
        <f ca="1">IFERROR(IF(VLOOKUP(F102,Kostentypen!$A$3:$E$21,3,0)=0,"",IF(OR(F102="Arbeidskosten",F102="Vergoeding"),VLOOKUP(G102,Tb_KostenTypen[],2,0),VLOOKUP(F102,Kostentypen!$A$3:$E$20,3,0))),"")</f>
        <v/>
      </c>
      <c r="I102" s="293"/>
      <c r="J102" s="294" t="str" cm="1">
        <f t="array" ref="J102">_xlfn.IFNA(IF(INDEX(Tb_KostenOpties[],MATCH($F102,Tb_KostenOpties[KostenOptie],0),IFERROR(MATCH(Methode_Keuze,Tb_KostenOpties[#Headers],0),2))=1,_xlfn.SWITCH($H102,"Uurtarief",IF(OR(AND(RIGHT($F102,3)="IKS",VLOOKUP($I102,Loonkosten,2,0)="Ja"),AND(RIGHT($F102,3)&lt;&gt;"IKS",VLOOKUP($I102,Loonkosten,2,0)="Nee")), VLOOKUP($I102,Loonkosten,MATCH("Opgegeven uurtarief",'4. Rekenhulp loonkosten aanvr.'!$4:$4,0)),0),"Vast tarief",IF(LEFT(F102,8)="Bijdrage",VLOOKUP($F102,Tb_KostenTypen[],MATCH(Lijsten!$P$1,Tb_KostenTypen[#Headers],0),0),VLOOKUP($G102,Lijsten!L:P,MATCH(Lijsten!$P$1,Kop_Tarief_Vast,0),0))),""),"")</f>
        <v/>
      </c>
      <c r="K102" s="294" t="str" cm="1">
        <f t="array" ref="K102">_xlfn.IFNA(IF(INDEX(Tb_KostenOpties[],MATCH($F102,Tb_KostenOpties[KostenOptie],0),IFERROR(MATCH(Methode_Keuze,Tb_KostenOpties[#Headers],0),2))=1,_xlfn.SWITCH($H102,"Uurtarief",IF(OR(AND(RIGHT($F102,3)="IKS",VLOOKUP($I102,Loonkosten,2,0)="Ja"),AND(RIGHT($F102,3)&lt;&gt;"IKS",VLOOKUP($I102,Loonkosten,2,0)="Nee")), VLOOKUP($I102,Loonkosten,MATCH("Beoordeeld uurtarief",'4. Rekenhulp loonkosten aanvr.'!$4:$4,0),0),0),"Vast tarief",IF(LEFT(F102,8)="Bijdrage",VLOOKUP($F102,Tb_KostenTypen[],MATCH(Lijsten!$P$1,Tb_KostenTypen[#Headers],0),0),VLOOKUP($G102,Lijsten!L:P,MATCH(Lijsten!$P$1,Kop_Tarief_Vast,0),0))),""),"")</f>
        <v/>
      </c>
      <c r="L102" s="324"/>
      <c r="M102" s="324"/>
      <c r="N102" s="295"/>
      <c r="O102" s="295"/>
      <c r="P102" s="337" t="str">
        <f t="shared" si="5"/>
        <v/>
      </c>
      <c r="Q102" s="296" t="str">
        <f t="shared" si="6"/>
        <v/>
      </c>
      <c r="R102" s="296" t="str" cm="1">
        <f t="array" aca="1" ref="R102" ca="1">_xlfn.IFNA(_xlfn.IFS(X102="Dit kostentype hoeft u niet op te geven. Hiervoor wordt een forfait berekend.","",AND(J102&lt;&gt;"",H102="Vast tarief",F102="Vergoeding"),SUM(J102)*FLOOR(SUM(L102),0.0001),AND(J102&lt;&gt;"",OR(H102="Uurtarief",H102="Vast tarief")),SUM(J102)*FLOOR(SUM(L102),0.01),AND(N102&lt;&gt;"",H102="-"),FLOOR(SUM(N102),0.01)),"")</f>
        <v/>
      </c>
      <c r="S102" s="296" t="str" cm="1">
        <f t="array" aca="1" ref="S102" ca="1">_xlfn.IFNA(_xlfn.IFS(X102="Dit kostentype hoeft u niet op te geven. Hiervoor wordt een forfait berekend.","",AND(K102&lt;&gt;"",M102&lt;&gt;"",H102="Vast tarief",F102="Vergoeding"),SUM(K102)*FLOOR(SUM(M102),0.0001),AND(K102&lt;&gt;"",M102&lt;&gt;"",OR(H102="Uurtarief",H102="Vast tarief")),SUM(K102)*FLOOR(SUM(M102),0.01),AND(O102&lt;&gt;"",H102="-"),FLOOR(SUM(O102),0.01)),"")</f>
        <v/>
      </c>
      <c r="T102" s="296" t="str">
        <f t="shared" ca="1" si="7"/>
        <v/>
      </c>
      <c r="U102" s="296" t="str" cm="1">
        <f t="array" aca="1" ref="U102" ca="1">IFERROR(_xlfn.IFS(OR(F102="",LEFT(Methode_Keuze,4)="Geen",Methode_Keuze=""),"",AND(R102&lt;&gt;"",F102&lt;&gt;"Arbeidskosten"),R102*VLOOKUP(F102,Tb_ProjectKosten[],MATCH(Tb_ProjectKosten[[#Headers],[Forfait_Percentage]],Tb_ProjectKosten[#Headers],0),0),AND(F102="Arbeidskosten",G102&lt;&gt;""),IFERROR(R102*VLOOKUP(G102,Tb_KostenTypen[],3,0)*VLOOKUP(F102,Tb_ProjectKosten[],MATCH(Tb_ProjectKosten[[#Headers],[Forfait_Percentage]],Tb_ProjectKosten[#Headers],0),0),""),R102 &lt;=0,0),"")</f>
        <v/>
      </c>
      <c r="V102" s="296" t="str" cm="1">
        <f t="array" aca="1" ref="V102" ca="1">IFERROR(_xlfn.IFS(OR(F102="",LEFT(Methode_Keuze,4)="Geen",Methode_Keuze=""),"",AND(S102&lt;&gt;"",F102&lt;&gt;"Arbeidskosten"),S102*VLOOKUP(F102,Tb_ProjectKosten[],MATCH(Tb_ProjectKosten[[#Headers],[Forfait_Percentage]],Tb_ProjectKosten[#Headers],0),0),AND(F102="Arbeidskosten",G102&lt;&gt;""),IFERROR(S102*VLOOKUP(G102,Tb_KostenTypen[],3,0)*VLOOKUP(F102,Tb_ProjectKosten[],MATCH(Tb_ProjectKosten[[#Headers],[Forfait_Percentage]],Tb_ProjectKosten[#Headers],0),0),""),S102 &lt;=0,0),"")</f>
        <v/>
      </c>
      <c r="W102" s="296" t="str">
        <f t="shared" ca="1" si="8"/>
        <v/>
      </c>
      <c r="X102" s="338" t="str">
        <f>IFERROR(VLOOKUP(F102,Tb_ProjectKosten[#All],11,0),"")</f>
        <v/>
      </c>
      <c r="Y102" s="297"/>
    </row>
    <row r="103" spans="1:25" x14ac:dyDescent="0.25">
      <c r="A103" s="291">
        <f>MAX($A$5:A102)+1</f>
        <v>98</v>
      </c>
      <c r="B103" s="278"/>
      <c r="C103" s="278"/>
      <c r="D103" s="278"/>
      <c r="E103" s="278"/>
      <c r="F103" s="278"/>
      <c r="G103" s="299"/>
      <c r="H103" s="292" t="str">
        <f ca="1">IFERROR(IF(VLOOKUP(F103,Kostentypen!$A$3:$E$21,3,0)=0,"",IF(OR(F103="Arbeidskosten",F103="Vergoeding"),VLOOKUP(G103,Tb_KostenTypen[],2,0),VLOOKUP(F103,Kostentypen!$A$3:$E$20,3,0))),"")</f>
        <v/>
      </c>
      <c r="I103" s="293"/>
      <c r="J103" s="294" t="str" cm="1">
        <f t="array" ref="J103">_xlfn.IFNA(IF(INDEX(Tb_KostenOpties[],MATCH($F103,Tb_KostenOpties[KostenOptie],0),IFERROR(MATCH(Methode_Keuze,Tb_KostenOpties[#Headers],0),2))=1,_xlfn.SWITCH($H103,"Uurtarief",IF(OR(AND(RIGHT($F103,3)="IKS",VLOOKUP($I103,Loonkosten,2,0)="Ja"),AND(RIGHT($F103,3)&lt;&gt;"IKS",VLOOKUP($I103,Loonkosten,2,0)="Nee")), VLOOKUP($I103,Loonkosten,MATCH("Opgegeven uurtarief",'4. Rekenhulp loonkosten aanvr.'!$4:$4,0)),0),"Vast tarief",IF(LEFT(F103,8)="Bijdrage",VLOOKUP($F103,Tb_KostenTypen[],MATCH(Lijsten!$P$1,Tb_KostenTypen[#Headers],0),0),VLOOKUP($G103,Lijsten!L:P,MATCH(Lijsten!$P$1,Kop_Tarief_Vast,0),0))),""),"")</f>
        <v/>
      </c>
      <c r="K103" s="294" t="str" cm="1">
        <f t="array" ref="K103">_xlfn.IFNA(IF(INDEX(Tb_KostenOpties[],MATCH($F103,Tb_KostenOpties[KostenOptie],0),IFERROR(MATCH(Methode_Keuze,Tb_KostenOpties[#Headers],0),2))=1,_xlfn.SWITCH($H103,"Uurtarief",IF(OR(AND(RIGHT($F103,3)="IKS",VLOOKUP($I103,Loonkosten,2,0)="Ja"),AND(RIGHT($F103,3)&lt;&gt;"IKS",VLOOKUP($I103,Loonkosten,2,0)="Nee")), VLOOKUP($I103,Loonkosten,MATCH("Beoordeeld uurtarief",'4. Rekenhulp loonkosten aanvr.'!$4:$4,0),0),0),"Vast tarief",IF(LEFT(F103,8)="Bijdrage",VLOOKUP($F103,Tb_KostenTypen[],MATCH(Lijsten!$P$1,Tb_KostenTypen[#Headers],0),0),VLOOKUP($G103,Lijsten!L:P,MATCH(Lijsten!$P$1,Kop_Tarief_Vast,0),0))),""),"")</f>
        <v/>
      </c>
      <c r="L103" s="324"/>
      <c r="M103" s="324"/>
      <c r="N103" s="295"/>
      <c r="O103" s="295"/>
      <c r="P103" s="337" t="str">
        <f t="shared" si="5"/>
        <v/>
      </c>
      <c r="Q103" s="296" t="str">
        <f t="shared" si="6"/>
        <v/>
      </c>
      <c r="R103" s="296" t="str" cm="1">
        <f t="array" aca="1" ref="R103" ca="1">_xlfn.IFNA(_xlfn.IFS(X103="Dit kostentype hoeft u niet op te geven. Hiervoor wordt een forfait berekend.","",AND(J103&lt;&gt;"",H103="Vast tarief",F103="Vergoeding"),SUM(J103)*FLOOR(SUM(L103),0.0001),AND(J103&lt;&gt;"",OR(H103="Uurtarief",H103="Vast tarief")),SUM(J103)*FLOOR(SUM(L103),0.01),AND(N103&lt;&gt;"",H103="-"),FLOOR(SUM(N103),0.01)),"")</f>
        <v/>
      </c>
      <c r="S103" s="296" t="str" cm="1">
        <f t="array" aca="1" ref="S103" ca="1">_xlfn.IFNA(_xlfn.IFS(X103="Dit kostentype hoeft u niet op te geven. Hiervoor wordt een forfait berekend.","",AND(K103&lt;&gt;"",M103&lt;&gt;"",H103="Vast tarief",F103="Vergoeding"),SUM(K103)*FLOOR(SUM(M103),0.0001),AND(K103&lt;&gt;"",M103&lt;&gt;"",OR(H103="Uurtarief",H103="Vast tarief")),SUM(K103)*FLOOR(SUM(M103),0.01),AND(O103&lt;&gt;"",H103="-"),FLOOR(SUM(O103),0.01)),"")</f>
        <v/>
      </c>
      <c r="T103" s="296" t="str">
        <f t="shared" ca="1" si="7"/>
        <v/>
      </c>
      <c r="U103" s="296" t="str" cm="1">
        <f t="array" aca="1" ref="U103" ca="1">IFERROR(_xlfn.IFS(OR(F103="",LEFT(Methode_Keuze,4)="Geen",Methode_Keuze=""),"",AND(R103&lt;&gt;"",F103&lt;&gt;"Arbeidskosten"),R103*VLOOKUP(F103,Tb_ProjectKosten[],MATCH(Tb_ProjectKosten[[#Headers],[Forfait_Percentage]],Tb_ProjectKosten[#Headers],0),0),AND(F103="Arbeidskosten",G103&lt;&gt;""),IFERROR(R103*VLOOKUP(G103,Tb_KostenTypen[],3,0)*VLOOKUP(F103,Tb_ProjectKosten[],MATCH(Tb_ProjectKosten[[#Headers],[Forfait_Percentage]],Tb_ProjectKosten[#Headers],0),0),""),R103 &lt;=0,0),"")</f>
        <v/>
      </c>
      <c r="V103" s="296" t="str" cm="1">
        <f t="array" aca="1" ref="V103" ca="1">IFERROR(_xlfn.IFS(OR(F103="",LEFT(Methode_Keuze,4)="Geen",Methode_Keuze=""),"",AND(S103&lt;&gt;"",F103&lt;&gt;"Arbeidskosten"),S103*VLOOKUP(F103,Tb_ProjectKosten[],MATCH(Tb_ProjectKosten[[#Headers],[Forfait_Percentage]],Tb_ProjectKosten[#Headers],0),0),AND(F103="Arbeidskosten",G103&lt;&gt;""),IFERROR(S103*VLOOKUP(G103,Tb_KostenTypen[],3,0)*VLOOKUP(F103,Tb_ProjectKosten[],MATCH(Tb_ProjectKosten[[#Headers],[Forfait_Percentage]],Tb_ProjectKosten[#Headers],0),0),""),S103 &lt;=0,0),"")</f>
        <v/>
      </c>
      <c r="W103" s="296" t="str">
        <f t="shared" ca="1" si="8"/>
        <v/>
      </c>
      <c r="X103" s="338" t="str">
        <f>IFERROR(VLOOKUP(F103,Tb_ProjectKosten[#All],11,0),"")</f>
        <v/>
      </c>
      <c r="Y103" s="297"/>
    </row>
    <row r="104" spans="1:25" x14ac:dyDescent="0.25">
      <c r="A104" s="291">
        <f>MAX($A$5:A103)+1</f>
        <v>99</v>
      </c>
      <c r="B104" s="278"/>
      <c r="C104" s="278"/>
      <c r="D104" s="278"/>
      <c r="E104" s="278"/>
      <c r="F104" s="278"/>
      <c r="G104" s="299"/>
      <c r="H104" s="292" t="str">
        <f ca="1">IFERROR(IF(VLOOKUP(F104,Kostentypen!$A$3:$E$21,3,0)=0,"",IF(OR(F104="Arbeidskosten",F104="Vergoeding"),VLOOKUP(G104,Tb_KostenTypen[],2,0),VLOOKUP(F104,Kostentypen!$A$3:$E$20,3,0))),"")</f>
        <v/>
      </c>
      <c r="I104" s="293"/>
      <c r="J104" s="294" t="str" cm="1">
        <f t="array" ref="J104">_xlfn.IFNA(IF(INDEX(Tb_KostenOpties[],MATCH($F104,Tb_KostenOpties[KostenOptie],0),IFERROR(MATCH(Methode_Keuze,Tb_KostenOpties[#Headers],0),2))=1,_xlfn.SWITCH($H104,"Uurtarief",IF(OR(AND(RIGHT($F104,3)="IKS",VLOOKUP($I104,Loonkosten,2,0)="Ja"),AND(RIGHT($F104,3)&lt;&gt;"IKS",VLOOKUP($I104,Loonkosten,2,0)="Nee")), VLOOKUP($I104,Loonkosten,MATCH("Opgegeven uurtarief",'4. Rekenhulp loonkosten aanvr.'!$4:$4,0)),0),"Vast tarief",IF(LEFT(F104,8)="Bijdrage",VLOOKUP($F104,Tb_KostenTypen[],MATCH(Lijsten!$P$1,Tb_KostenTypen[#Headers],0),0),VLOOKUP($G104,Lijsten!L:P,MATCH(Lijsten!$P$1,Kop_Tarief_Vast,0),0))),""),"")</f>
        <v/>
      </c>
      <c r="K104" s="294" t="str" cm="1">
        <f t="array" ref="K104">_xlfn.IFNA(IF(INDEX(Tb_KostenOpties[],MATCH($F104,Tb_KostenOpties[KostenOptie],0),IFERROR(MATCH(Methode_Keuze,Tb_KostenOpties[#Headers],0),2))=1,_xlfn.SWITCH($H104,"Uurtarief",IF(OR(AND(RIGHT($F104,3)="IKS",VLOOKUP($I104,Loonkosten,2,0)="Ja"),AND(RIGHT($F104,3)&lt;&gt;"IKS",VLOOKUP($I104,Loonkosten,2,0)="Nee")), VLOOKUP($I104,Loonkosten,MATCH("Beoordeeld uurtarief",'4. Rekenhulp loonkosten aanvr.'!$4:$4,0),0),0),"Vast tarief",IF(LEFT(F104,8)="Bijdrage",VLOOKUP($F104,Tb_KostenTypen[],MATCH(Lijsten!$P$1,Tb_KostenTypen[#Headers],0),0),VLOOKUP($G104,Lijsten!L:P,MATCH(Lijsten!$P$1,Kop_Tarief_Vast,0),0))),""),"")</f>
        <v/>
      </c>
      <c r="L104" s="324"/>
      <c r="M104" s="324"/>
      <c r="N104" s="295"/>
      <c r="O104" s="295"/>
      <c r="P104" s="337" t="str">
        <f t="shared" si="5"/>
        <v/>
      </c>
      <c r="Q104" s="296" t="str">
        <f t="shared" si="6"/>
        <v/>
      </c>
      <c r="R104" s="296" t="str" cm="1">
        <f t="array" aca="1" ref="R104" ca="1">_xlfn.IFNA(_xlfn.IFS(X104="Dit kostentype hoeft u niet op te geven. Hiervoor wordt een forfait berekend.","",AND(J104&lt;&gt;"",H104="Vast tarief",F104="Vergoeding"),SUM(J104)*FLOOR(SUM(L104),0.0001),AND(J104&lt;&gt;"",OR(H104="Uurtarief",H104="Vast tarief")),SUM(J104)*FLOOR(SUM(L104),0.01),AND(N104&lt;&gt;"",H104="-"),FLOOR(SUM(N104),0.01)),"")</f>
        <v/>
      </c>
      <c r="S104" s="296" t="str" cm="1">
        <f t="array" aca="1" ref="S104" ca="1">_xlfn.IFNA(_xlfn.IFS(X104="Dit kostentype hoeft u niet op te geven. Hiervoor wordt een forfait berekend.","",AND(K104&lt;&gt;"",M104&lt;&gt;"",H104="Vast tarief",F104="Vergoeding"),SUM(K104)*FLOOR(SUM(M104),0.0001),AND(K104&lt;&gt;"",M104&lt;&gt;"",OR(H104="Uurtarief",H104="Vast tarief")),SUM(K104)*FLOOR(SUM(M104),0.01),AND(O104&lt;&gt;"",H104="-"),FLOOR(SUM(O104),0.01)),"")</f>
        <v/>
      </c>
      <c r="T104" s="296" t="str">
        <f t="shared" ca="1" si="7"/>
        <v/>
      </c>
      <c r="U104" s="296" t="str" cm="1">
        <f t="array" aca="1" ref="U104" ca="1">IFERROR(_xlfn.IFS(OR(F104="",LEFT(Methode_Keuze,4)="Geen",Methode_Keuze=""),"",AND(R104&lt;&gt;"",F104&lt;&gt;"Arbeidskosten"),R104*VLOOKUP(F104,Tb_ProjectKosten[],MATCH(Tb_ProjectKosten[[#Headers],[Forfait_Percentage]],Tb_ProjectKosten[#Headers],0),0),AND(F104="Arbeidskosten",G104&lt;&gt;""),IFERROR(R104*VLOOKUP(G104,Tb_KostenTypen[],3,0)*VLOOKUP(F104,Tb_ProjectKosten[],MATCH(Tb_ProjectKosten[[#Headers],[Forfait_Percentage]],Tb_ProjectKosten[#Headers],0),0),""),R104 &lt;=0,0),"")</f>
        <v/>
      </c>
      <c r="V104" s="296" t="str" cm="1">
        <f t="array" aca="1" ref="V104" ca="1">IFERROR(_xlfn.IFS(OR(F104="",LEFT(Methode_Keuze,4)="Geen",Methode_Keuze=""),"",AND(S104&lt;&gt;"",F104&lt;&gt;"Arbeidskosten"),S104*VLOOKUP(F104,Tb_ProjectKosten[],MATCH(Tb_ProjectKosten[[#Headers],[Forfait_Percentage]],Tb_ProjectKosten[#Headers],0),0),AND(F104="Arbeidskosten",G104&lt;&gt;""),IFERROR(S104*VLOOKUP(G104,Tb_KostenTypen[],3,0)*VLOOKUP(F104,Tb_ProjectKosten[],MATCH(Tb_ProjectKosten[[#Headers],[Forfait_Percentage]],Tb_ProjectKosten[#Headers],0),0),""),S104 &lt;=0,0),"")</f>
        <v/>
      </c>
      <c r="W104" s="296" t="str">
        <f t="shared" ca="1" si="8"/>
        <v/>
      </c>
      <c r="X104" s="338" t="str">
        <f>IFERROR(VLOOKUP(F104,Tb_ProjectKosten[#All],11,0),"")</f>
        <v/>
      </c>
      <c r="Y104" s="297"/>
    </row>
    <row r="105" spans="1:25" x14ac:dyDescent="0.25">
      <c r="A105" s="291">
        <f>MAX($A$5:A104)+1</f>
        <v>100</v>
      </c>
      <c r="B105" s="278"/>
      <c r="C105" s="278"/>
      <c r="D105" s="278"/>
      <c r="E105" s="278"/>
      <c r="F105" s="278"/>
      <c r="G105" s="299"/>
      <c r="H105" s="292" t="str">
        <f ca="1">IFERROR(IF(VLOOKUP(F105,Kostentypen!$A$3:$E$21,3,0)=0,"",IF(OR(F105="Arbeidskosten",F105="Vergoeding"),VLOOKUP(G105,Tb_KostenTypen[],2,0),VLOOKUP(F105,Kostentypen!$A$3:$E$20,3,0))),"")</f>
        <v/>
      </c>
      <c r="I105" s="293"/>
      <c r="J105" s="294" t="str" cm="1">
        <f t="array" ref="J105">_xlfn.IFNA(IF(INDEX(Tb_KostenOpties[],MATCH($F105,Tb_KostenOpties[KostenOptie],0),IFERROR(MATCH(Methode_Keuze,Tb_KostenOpties[#Headers],0),2))=1,_xlfn.SWITCH($H105,"Uurtarief",IF(OR(AND(RIGHT($F105,3)="IKS",VLOOKUP($I105,Loonkosten,2,0)="Ja"),AND(RIGHT($F105,3)&lt;&gt;"IKS",VLOOKUP($I105,Loonkosten,2,0)="Nee")), VLOOKUP($I105,Loonkosten,MATCH("Opgegeven uurtarief",'4. Rekenhulp loonkosten aanvr.'!$4:$4,0)),0),"Vast tarief",IF(LEFT(F105,8)="Bijdrage",VLOOKUP($F105,Tb_KostenTypen[],MATCH(Lijsten!$P$1,Tb_KostenTypen[#Headers],0),0),VLOOKUP($G105,Lijsten!L:P,MATCH(Lijsten!$P$1,Kop_Tarief_Vast,0),0))),""),"")</f>
        <v/>
      </c>
      <c r="K105" s="294" t="str" cm="1">
        <f t="array" ref="K105">_xlfn.IFNA(IF(INDEX(Tb_KostenOpties[],MATCH($F105,Tb_KostenOpties[KostenOptie],0),IFERROR(MATCH(Methode_Keuze,Tb_KostenOpties[#Headers],0),2))=1,_xlfn.SWITCH($H105,"Uurtarief",IF(OR(AND(RIGHT($F105,3)="IKS",VLOOKUP($I105,Loonkosten,2,0)="Ja"),AND(RIGHT($F105,3)&lt;&gt;"IKS",VLOOKUP($I105,Loonkosten,2,0)="Nee")), VLOOKUP($I105,Loonkosten,MATCH("Beoordeeld uurtarief",'4. Rekenhulp loonkosten aanvr.'!$4:$4,0),0),0),"Vast tarief",IF(LEFT(F105,8)="Bijdrage",VLOOKUP($F105,Tb_KostenTypen[],MATCH(Lijsten!$P$1,Tb_KostenTypen[#Headers],0),0),VLOOKUP($G105,Lijsten!L:P,MATCH(Lijsten!$P$1,Kop_Tarief_Vast,0),0))),""),"")</f>
        <v/>
      </c>
      <c r="L105" s="324"/>
      <c r="M105" s="324"/>
      <c r="N105" s="295"/>
      <c r="O105" s="295"/>
      <c r="P105" s="337" t="str">
        <f t="shared" si="5"/>
        <v/>
      </c>
      <c r="Q105" s="296" t="str">
        <f t="shared" si="6"/>
        <v/>
      </c>
      <c r="R105" s="296" t="str" cm="1">
        <f t="array" aca="1" ref="R105" ca="1">_xlfn.IFNA(_xlfn.IFS(X105="Dit kostentype hoeft u niet op te geven. Hiervoor wordt een forfait berekend.","",AND(J105&lt;&gt;"",H105="Vast tarief",F105="Vergoeding"),SUM(J105)*FLOOR(SUM(L105),0.0001),AND(J105&lt;&gt;"",OR(H105="Uurtarief",H105="Vast tarief")),SUM(J105)*FLOOR(SUM(L105),0.01),AND(N105&lt;&gt;"",H105="-"),FLOOR(SUM(N105),0.01)),"")</f>
        <v/>
      </c>
      <c r="S105" s="296" t="str" cm="1">
        <f t="array" aca="1" ref="S105" ca="1">_xlfn.IFNA(_xlfn.IFS(X105="Dit kostentype hoeft u niet op te geven. Hiervoor wordt een forfait berekend.","",AND(K105&lt;&gt;"",M105&lt;&gt;"",H105="Vast tarief",F105="Vergoeding"),SUM(K105)*FLOOR(SUM(M105),0.0001),AND(K105&lt;&gt;"",M105&lt;&gt;"",OR(H105="Uurtarief",H105="Vast tarief")),SUM(K105)*FLOOR(SUM(M105),0.01),AND(O105&lt;&gt;"",H105="-"),FLOOR(SUM(O105),0.01)),"")</f>
        <v/>
      </c>
      <c r="T105" s="296" t="str">
        <f t="shared" ca="1" si="7"/>
        <v/>
      </c>
      <c r="U105" s="296" t="str" cm="1">
        <f t="array" aca="1" ref="U105" ca="1">IFERROR(_xlfn.IFS(OR(F105="",LEFT(Methode_Keuze,4)="Geen",Methode_Keuze=""),"",AND(R105&lt;&gt;"",F105&lt;&gt;"Arbeidskosten"),R105*VLOOKUP(F105,Tb_ProjectKosten[],MATCH(Tb_ProjectKosten[[#Headers],[Forfait_Percentage]],Tb_ProjectKosten[#Headers],0),0),AND(F105="Arbeidskosten",G105&lt;&gt;""),IFERROR(R105*VLOOKUP(G105,Tb_KostenTypen[],3,0)*VLOOKUP(F105,Tb_ProjectKosten[],MATCH(Tb_ProjectKosten[[#Headers],[Forfait_Percentage]],Tb_ProjectKosten[#Headers],0),0),""),R105 &lt;=0,0),"")</f>
        <v/>
      </c>
      <c r="V105" s="296" t="str" cm="1">
        <f t="array" aca="1" ref="V105" ca="1">IFERROR(_xlfn.IFS(OR(F105="",LEFT(Methode_Keuze,4)="Geen",Methode_Keuze=""),"",AND(S105&lt;&gt;"",F105&lt;&gt;"Arbeidskosten"),S105*VLOOKUP(F105,Tb_ProjectKosten[],MATCH(Tb_ProjectKosten[[#Headers],[Forfait_Percentage]],Tb_ProjectKosten[#Headers],0),0),AND(F105="Arbeidskosten",G105&lt;&gt;""),IFERROR(S105*VLOOKUP(G105,Tb_KostenTypen[],3,0)*VLOOKUP(F105,Tb_ProjectKosten[],MATCH(Tb_ProjectKosten[[#Headers],[Forfait_Percentage]],Tb_ProjectKosten[#Headers],0),0),""),S105 &lt;=0,0),"")</f>
        <v/>
      </c>
      <c r="W105" s="296" t="str">
        <f t="shared" ca="1" si="8"/>
        <v/>
      </c>
      <c r="X105" s="338" t="str">
        <f>IFERROR(VLOOKUP(F105,Tb_ProjectKosten[#All],11,0),"")</f>
        <v/>
      </c>
      <c r="Y105" s="297"/>
    </row>
    <row r="106" spans="1:25" x14ac:dyDescent="0.25">
      <c r="A106" s="291">
        <f>MAX($A$5:A105)+1</f>
        <v>101</v>
      </c>
      <c r="B106" s="278"/>
      <c r="C106" s="278"/>
      <c r="D106" s="278"/>
      <c r="E106" s="278"/>
      <c r="F106" s="278"/>
      <c r="G106" s="299"/>
      <c r="H106" s="292" t="str">
        <f ca="1">IFERROR(IF(VLOOKUP(F106,Kostentypen!$A$3:$E$21,3,0)=0,"",IF(OR(F106="Arbeidskosten",F106="Vergoeding"),VLOOKUP(G106,Tb_KostenTypen[],2,0),VLOOKUP(F106,Kostentypen!$A$3:$E$20,3,0))),"")</f>
        <v/>
      </c>
      <c r="I106" s="293"/>
      <c r="J106" s="294" t="str" cm="1">
        <f t="array" ref="J106">_xlfn.IFNA(IF(INDEX(Tb_KostenOpties[],MATCH($F106,Tb_KostenOpties[KostenOptie],0),IFERROR(MATCH(Methode_Keuze,Tb_KostenOpties[#Headers],0),2))=1,_xlfn.SWITCH($H106,"Uurtarief",IF(OR(AND(RIGHT($F106,3)="IKS",VLOOKUP($I106,Loonkosten,2,0)="Ja"),AND(RIGHT($F106,3)&lt;&gt;"IKS",VLOOKUP($I106,Loonkosten,2,0)="Nee")), VLOOKUP($I106,Loonkosten,MATCH("Opgegeven uurtarief",'4. Rekenhulp loonkosten aanvr.'!$4:$4,0)),0),"Vast tarief",IF(LEFT(F106,8)="Bijdrage",VLOOKUP($F106,Tb_KostenTypen[],MATCH(Lijsten!$P$1,Tb_KostenTypen[#Headers],0),0),VLOOKUP($G106,Lijsten!L:P,MATCH(Lijsten!$P$1,Kop_Tarief_Vast,0),0))),""),"")</f>
        <v/>
      </c>
      <c r="K106" s="294" t="str" cm="1">
        <f t="array" ref="K106">_xlfn.IFNA(IF(INDEX(Tb_KostenOpties[],MATCH($F106,Tb_KostenOpties[KostenOptie],0),IFERROR(MATCH(Methode_Keuze,Tb_KostenOpties[#Headers],0),2))=1,_xlfn.SWITCH($H106,"Uurtarief",IF(OR(AND(RIGHT($F106,3)="IKS",VLOOKUP($I106,Loonkosten,2,0)="Ja"),AND(RIGHT($F106,3)&lt;&gt;"IKS",VLOOKUP($I106,Loonkosten,2,0)="Nee")), VLOOKUP($I106,Loonkosten,MATCH("Beoordeeld uurtarief",'4. Rekenhulp loonkosten aanvr.'!$4:$4,0),0),0),"Vast tarief",IF(LEFT(F106,8)="Bijdrage",VLOOKUP($F106,Tb_KostenTypen[],MATCH(Lijsten!$P$1,Tb_KostenTypen[#Headers],0),0),VLOOKUP($G106,Lijsten!L:P,MATCH(Lijsten!$P$1,Kop_Tarief_Vast,0),0))),""),"")</f>
        <v/>
      </c>
      <c r="L106" s="324"/>
      <c r="M106" s="324"/>
      <c r="N106" s="295"/>
      <c r="O106" s="295"/>
      <c r="P106" s="337" t="str">
        <f t="shared" si="5"/>
        <v/>
      </c>
      <c r="Q106" s="296" t="str">
        <f t="shared" si="6"/>
        <v/>
      </c>
      <c r="R106" s="296" t="str" cm="1">
        <f t="array" aca="1" ref="R106" ca="1">_xlfn.IFNA(_xlfn.IFS(X106="Dit kostentype hoeft u niet op te geven. Hiervoor wordt een forfait berekend.","",AND(J106&lt;&gt;"",H106="Vast tarief",F106="Vergoeding"),SUM(J106)*FLOOR(SUM(L106),0.0001),AND(J106&lt;&gt;"",OR(H106="Uurtarief",H106="Vast tarief")),SUM(J106)*FLOOR(SUM(L106),0.01),AND(N106&lt;&gt;"",H106="-"),FLOOR(SUM(N106),0.01)),"")</f>
        <v/>
      </c>
      <c r="S106" s="296" t="str" cm="1">
        <f t="array" aca="1" ref="S106" ca="1">_xlfn.IFNA(_xlfn.IFS(X106="Dit kostentype hoeft u niet op te geven. Hiervoor wordt een forfait berekend.","",AND(K106&lt;&gt;"",M106&lt;&gt;"",H106="Vast tarief",F106="Vergoeding"),SUM(K106)*FLOOR(SUM(M106),0.0001),AND(K106&lt;&gt;"",M106&lt;&gt;"",OR(H106="Uurtarief",H106="Vast tarief")),SUM(K106)*FLOOR(SUM(M106),0.01),AND(O106&lt;&gt;"",H106="-"),FLOOR(SUM(O106),0.01)),"")</f>
        <v/>
      </c>
      <c r="T106" s="296" t="str">
        <f t="shared" ca="1" si="7"/>
        <v/>
      </c>
      <c r="U106" s="296" t="str" cm="1">
        <f t="array" aca="1" ref="U106" ca="1">IFERROR(_xlfn.IFS(OR(F106="",LEFT(Methode_Keuze,4)="Geen",Methode_Keuze=""),"",AND(R106&lt;&gt;"",F106&lt;&gt;"Arbeidskosten"),R106*VLOOKUP(F106,Tb_ProjectKosten[],MATCH(Tb_ProjectKosten[[#Headers],[Forfait_Percentage]],Tb_ProjectKosten[#Headers],0),0),AND(F106="Arbeidskosten",G106&lt;&gt;""),IFERROR(R106*VLOOKUP(G106,Tb_KostenTypen[],3,0)*VLOOKUP(F106,Tb_ProjectKosten[],MATCH(Tb_ProjectKosten[[#Headers],[Forfait_Percentage]],Tb_ProjectKosten[#Headers],0),0),""),R106 &lt;=0,0),"")</f>
        <v/>
      </c>
      <c r="V106" s="296" t="str" cm="1">
        <f t="array" aca="1" ref="V106" ca="1">IFERROR(_xlfn.IFS(OR(F106="",LEFT(Methode_Keuze,4)="Geen",Methode_Keuze=""),"",AND(S106&lt;&gt;"",F106&lt;&gt;"Arbeidskosten"),S106*VLOOKUP(F106,Tb_ProjectKosten[],MATCH(Tb_ProjectKosten[[#Headers],[Forfait_Percentage]],Tb_ProjectKosten[#Headers],0),0),AND(F106="Arbeidskosten",G106&lt;&gt;""),IFERROR(S106*VLOOKUP(G106,Tb_KostenTypen[],3,0)*VLOOKUP(F106,Tb_ProjectKosten[],MATCH(Tb_ProjectKosten[[#Headers],[Forfait_Percentage]],Tb_ProjectKosten[#Headers],0),0),""),S106 &lt;=0,0),"")</f>
        <v/>
      </c>
      <c r="W106" s="296" t="str">
        <f t="shared" ca="1" si="8"/>
        <v/>
      </c>
      <c r="X106" s="338" t="str">
        <f>IFERROR(VLOOKUP(F106,Tb_ProjectKosten[#All],11,0),"")</f>
        <v/>
      </c>
      <c r="Y106" s="297"/>
    </row>
    <row r="107" spans="1:25" x14ac:dyDescent="0.25">
      <c r="A107" s="291">
        <f>MAX($A$5:A106)+1</f>
        <v>102</v>
      </c>
      <c r="B107" s="278"/>
      <c r="C107" s="278"/>
      <c r="D107" s="278"/>
      <c r="E107" s="278"/>
      <c r="F107" s="278"/>
      <c r="G107" s="299"/>
      <c r="H107" s="292" t="str">
        <f ca="1">IFERROR(IF(VLOOKUP(F107,Kostentypen!$A$3:$E$21,3,0)=0,"",IF(OR(F107="Arbeidskosten",F107="Vergoeding"),VLOOKUP(G107,Tb_KostenTypen[],2,0),VLOOKUP(F107,Kostentypen!$A$3:$E$20,3,0))),"")</f>
        <v/>
      </c>
      <c r="I107" s="293"/>
      <c r="J107" s="294" t="str" cm="1">
        <f t="array" ref="J107">_xlfn.IFNA(IF(INDEX(Tb_KostenOpties[],MATCH($F107,Tb_KostenOpties[KostenOptie],0),IFERROR(MATCH(Methode_Keuze,Tb_KostenOpties[#Headers],0),2))=1,_xlfn.SWITCH($H107,"Uurtarief",IF(OR(AND(RIGHT($F107,3)="IKS",VLOOKUP($I107,Loonkosten,2,0)="Ja"),AND(RIGHT($F107,3)&lt;&gt;"IKS",VLOOKUP($I107,Loonkosten,2,0)="Nee")), VLOOKUP($I107,Loonkosten,MATCH("Opgegeven uurtarief",'4. Rekenhulp loonkosten aanvr.'!$4:$4,0)),0),"Vast tarief",IF(LEFT(F107,8)="Bijdrage",VLOOKUP($F107,Tb_KostenTypen[],MATCH(Lijsten!$P$1,Tb_KostenTypen[#Headers],0),0),VLOOKUP($G107,Lijsten!L:P,MATCH(Lijsten!$P$1,Kop_Tarief_Vast,0),0))),""),"")</f>
        <v/>
      </c>
      <c r="K107" s="294" t="str" cm="1">
        <f t="array" ref="K107">_xlfn.IFNA(IF(INDEX(Tb_KostenOpties[],MATCH($F107,Tb_KostenOpties[KostenOptie],0),IFERROR(MATCH(Methode_Keuze,Tb_KostenOpties[#Headers],0),2))=1,_xlfn.SWITCH($H107,"Uurtarief",IF(OR(AND(RIGHT($F107,3)="IKS",VLOOKUP($I107,Loonkosten,2,0)="Ja"),AND(RIGHT($F107,3)&lt;&gt;"IKS",VLOOKUP($I107,Loonkosten,2,0)="Nee")), VLOOKUP($I107,Loonkosten,MATCH("Beoordeeld uurtarief",'4. Rekenhulp loonkosten aanvr.'!$4:$4,0),0),0),"Vast tarief",IF(LEFT(F107,8)="Bijdrage",VLOOKUP($F107,Tb_KostenTypen[],MATCH(Lijsten!$P$1,Tb_KostenTypen[#Headers],0),0),VLOOKUP($G107,Lijsten!L:P,MATCH(Lijsten!$P$1,Kop_Tarief_Vast,0),0))),""),"")</f>
        <v/>
      </c>
      <c r="L107" s="324"/>
      <c r="M107" s="324"/>
      <c r="N107" s="295"/>
      <c r="O107" s="295"/>
      <c r="P107" s="337" t="str">
        <f t="shared" si="5"/>
        <v/>
      </c>
      <c r="Q107" s="296" t="str">
        <f t="shared" si="6"/>
        <v/>
      </c>
      <c r="R107" s="296" t="str" cm="1">
        <f t="array" aca="1" ref="R107" ca="1">_xlfn.IFNA(_xlfn.IFS(X107="Dit kostentype hoeft u niet op te geven. Hiervoor wordt een forfait berekend.","",AND(J107&lt;&gt;"",H107="Vast tarief",F107="Vergoeding"),SUM(J107)*FLOOR(SUM(L107),0.0001),AND(J107&lt;&gt;"",OR(H107="Uurtarief",H107="Vast tarief")),SUM(J107)*FLOOR(SUM(L107),0.01),AND(N107&lt;&gt;"",H107="-"),FLOOR(SUM(N107),0.01)),"")</f>
        <v/>
      </c>
      <c r="S107" s="296" t="str" cm="1">
        <f t="array" aca="1" ref="S107" ca="1">_xlfn.IFNA(_xlfn.IFS(X107="Dit kostentype hoeft u niet op te geven. Hiervoor wordt een forfait berekend.","",AND(K107&lt;&gt;"",M107&lt;&gt;"",H107="Vast tarief",F107="Vergoeding"),SUM(K107)*FLOOR(SUM(M107),0.0001),AND(K107&lt;&gt;"",M107&lt;&gt;"",OR(H107="Uurtarief",H107="Vast tarief")),SUM(K107)*FLOOR(SUM(M107),0.01),AND(O107&lt;&gt;"",H107="-"),FLOOR(SUM(O107),0.01)),"")</f>
        <v/>
      </c>
      <c r="T107" s="296" t="str">
        <f t="shared" ca="1" si="7"/>
        <v/>
      </c>
      <c r="U107" s="296" t="str" cm="1">
        <f t="array" aca="1" ref="U107" ca="1">IFERROR(_xlfn.IFS(OR(F107="",LEFT(Methode_Keuze,4)="Geen",Methode_Keuze=""),"",AND(R107&lt;&gt;"",F107&lt;&gt;"Arbeidskosten"),R107*VLOOKUP(F107,Tb_ProjectKosten[],MATCH(Tb_ProjectKosten[[#Headers],[Forfait_Percentage]],Tb_ProjectKosten[#Headers],0),0),AND(F107="Arbeidskosten",G107&lt;&gt;""),IFERROR(R107*VLOOKUP(G107,Tb_KostenTypen[],3,0)*VLOOKUP(F107,Tb_ProjectKosten[],MATCH(Tb_ProjectKosten[[#Headers],[Forfait_Percentage]],Tb_ProjectKosten[#Headers],0),0),""),R107 &lt;=0,0),"")</f>
        <v/>
      </c>
      <c r="V107" s="296" t="str" cm="1">
        <f t="array" aca="1" ref="V107" ca="1">IFERROR(_xlfn.IFS(OR(F107="",LEFT(Methode_Keuze,4)="Geen",Methode_Keuze=""),"",AND(S107&lt;&gt;"",F107&lt;&gt;"Arbeidskosten"),S107*VLOOKUP(F107,Tb_ProjectKosten[],MATCH(Tb_ProjectKosten[[#Headers],[Forfait_Percentage]],Tb_ProjectKosten[#Headers],0),0),AND(F107="Arbeidskosten",G107&lt;&gt;""),IFERROR(S107*VLOOKUP(G107,Tb_KostenTypen[],3,0)*VLOOKUP(F107,Tb_ProjectKosten[],MATCH(Tb_ProjectKosten[[#Headers],[Forfait_Percentage]],Tb_ProjectKosten[#Headers],0),0),""),S107 &lt;=0,0),"")</f>
        <v/>
      </c>
      <c r="W107" s="296" t="str">
        <f t="shared" ca="1" si="8"/>
        <v/>
      </c>
      <c r="X107" s="338" t="str">
        <f>IFERROR(VLOOKUP(F107,Tb_ProjectKosten[#All],11,0),"")</f>
        <v/>
      </c>
      <c r="Y107" s="297"/>
    </row>
    <row r="108" spans="1:25" x14ac:dyDescent="0.25">
      <c r="A108" s="291">
        <f>MAX($A$5:A107)+1</f>
        <v>103</v>
      </c>
      <c r="B108" s="278"/>
      <c r="C108" s="278"/>
      <c r="D108" s="278"/>
      <c r="E108" s="278"/>
      <c r="F108" s="278"/>
      <c r="G108" s="299"/>
      <c r="H108" s="292" t="str">
        <f ca="1">IFERROR(IF(VLOOKUP(F108,Kostentypen!$A$3:$E$21,3,0)=0,"",IF(OR(F108="Arbeidskosten",F108="Vergoeding"),VLOOKUP(G108,Tb_KostenTypen[],2,0),VLOOKUP(F108,Kostentypen!$A$3:$E$20,3,0))),"")</f>
        <v/>
      </c>
      <c r="I108" s="293"/>
      <c r="J108" s="294" t="str" cm="1">
        <f t="array" ref="J108">_xlfn.IFNA(IF(INDEX(Tb_KostenOpties[],MATCH($F108,Tb_KostenOpties[KostenOptie],0),IFERROR(MATCH(Methode_Keuze,Tb_KostenOpties[#Headers],0),2))=1,_xlfn.SWITCH($H108,"Uurtarief",IF(OR(AND(RIGHT($F108,3)="IKS",VLOOKUP($I108,Loonkosten,2,0)="Ja"),AND(RIGHT($F108,3)&lt;&gt;"IKS",VLOOKUP($I108,Loonkosten,2,0)="Nee")), VLOOKUP($I108,Loonkosten,MATCH("Opgegeven uurtarief",'4. Rekenhulp loonkosten aanvr.'!$4:$4,0)),0),"Vast tarief",IF(LEFT(F108,8)="Bijdrage",VLOOKUP($F108,Tb_KostenTypen[],MATCH(Lijsten!$P$1,Tb_KostenTypen[#Headers],0),0),VLOOKUP($G108,Lijsten!L:P,MATCH(Lijsten!$P$1,Kop_Tarief_Vast,0),0))),""),"")</f>
        <v/>
      </c>
      <c r="K108" s="294" t="str" cm="1">
        <f t="array" ref="K108">_xlfn.IFNA(IF(INDEX(Tb_KostenOpties[],MATCH($F108,Tb_KostenOpties[KostenOptie],0),IFERROR(MATCH(Methode_Keuze,Tb_KostenOpties[#Headers],0),2))=1,_xlfn.SWITCH($H108,"Uurtarief",IF(OR(AND(RIGHT($F108,3)="IKS",VLOOKUP($I108,Loonkosten,2,0)="Ja"),AND(RIGHT($F108,3)&lt;&gt;"IKS",VLOOKUP($I108,Loonkosten,2,0)="Nee")), VLOOKUP($I108,Loonkosten,MATCH("Beoordeeld uurtarief",'4. Rekenhulp loonkosten aanvr.'!$4:$4,0),0),0),"Vast tarief",IF(LEFT(F108,8)="Bijdrage",VLOOKUP($F108,Tb_KostenTypen[],MATCH(Lijsten!$P$1,Tb_KostenTypen[#Headers],0),0),VLOOKUP($G108,Lijsten!L:P,MATCH(Lijsten!$P$1,Kop_Tarief_Vast,0),0))),""),"")</f>
        <v/>
      </c>
      <c r="L108" s="324"/>
      <c r="M108" s="324"/>
      <c r="N108" s="295"/>
      <c r="O108" s="295"/>
      <c r="P108" s="337" t="str">
        <f t="shared" si="5"/>
        <v/>
      </c>
      <c r="Q108" s="296" t="str">
        <f t="shared" si="6"/>
        <v/>
      </c>
      <c r="R108" s="296" t="str" cm="1">
        <f t="array" aca="1" ref="R108" ca="1">_xlfn.IFNA(_xlfn.IFS(X108="Dit kostentype hoeft u niet op te geven. Hiervoor wordt een forfait berekend.","",AND(J108&lt;&gt;"",H108="Vast tarief",F108="Vergoeding"),SUM(J108)*FLOOR(SUM(L108),0.0001),AND(J108&lt;&gt;"",OR(H108="Uurtarief",H108="Vast tarief")),SUM(J108)*FLOOR(SUM(L108),0.01),AND(N108&lt;&gt;"",H108="-"),FLOOR(SUM(N108),0.01)),"")</f>
        <v/>
      </c>
      <c r="S108" s="296" t="str" cm="1">
        <f t="array" aca="1" ref="S108" ca="1">_xlfn.IFNA(_xlfn.IFS(X108="Dit kostentype hoeft u niet op te geven. Hiervoor wordt een forfait berekend.","",AND(K108&lt;&gt;"",M108&lt;&gt;"",H108="Vast tarief",F108="Vergoeding"),SUM(K108)*FLOOR(SUM(M108),0.0001),AND(K108&lt;&gt;"",M108&lt;&gt;"",OR(H108="Uurtarief",H108="Vast tarief")),SUM(K108)*FLOOR(SUM(M108),0.01),AND(O108&lt;&gt;"",H108="-"),FLOOR(SUM(O108),0.01)),"")</f>
        <v/>
      </c>
      <c r="T108" s="296" t="str">
        <f t="shared" ca="1" si="7"/>
        <v/>
      </c>
      <c r="U108" s="296" t="str" cm="1">
        <f t="array" aca="1" ref="U108" ca="1">IFERROR(_xlfn.IFS(OR(F108="",LEFT(Methode_Keuze,4)="Geen",Methode_Keuze=""),"",AND(R108&lt;&gt;"",F108&lt;&gt;"Arbeidskosten"),R108*VLOOKUP(F108,Tb_ProjectKosten[],MATCH(Tb_ProjectKosten[[#Headers],[Forfait_Percentage]],Tb_ProjectKosten[#Headers],0),0),AND(F108="Arbeidskosten",G108&lt;&gt;""),IFERROR(R108*VLOOKUP(G108,Tb_KostenTypen[],3,0)*VLOOKUP(F108,Tb_ProjectKosten[],MATCH(Tb_ProjectKosten[[#Headers],[Forfait_Percentage]],Tb_ProjectKosten[#Headers],0),0),""),R108 &lt;=0,0),"")</f>
        <v/>
      </c>
      <c r="V108" s="296" t="str" cm="1">
        <f t="array" aca="1" ref="V108" ca="1">IFERROR(_xlfn.IFS(OR(F108="",LEFT(Methode_Keuze,4)="Geen",Methode_Keuze=""),"",AND(S108&lt;&gt;"",F108&lt;&gt;"Arbeidskosten"),S108*VLOOKUP(F108,Tb_ProjectKosten[],MATCH(Tb_ProjectKosten[[#Headers],[Forfait_Percentage]],Tb_ProjectKosten[#Headers],0),0),AND(F108="Arbeidskosten",G108&lt;&gt;""),IFERROR(S108*VLOOKUP(G108,Tb_KostenTypen[],3,0)*VLOOKUP(F108,Tb_ProjectKosten[],MATCH(Tb_ProjectKosten[[#Headers],[Forfait_Percentage]],Tb_ProjectKosten[#Headers],0),0),""),S108 &lt;=0,0),"")</f>
        <v/>
      </c>
      <c r="W108" s="296" t="str">
        <f t="shared" ca="1" si="8"/>
        <v/>
      </c>
      <c r="X108" s="338" t="str">
        <f>IFERROR(VLOOKUP(F108,Tb_ProjectKosten[#All],11,0),"")</f>
        <v/>
      </c>
      <c r="Y108" s="297"/>
    </row>
    <row r="109" spans="1:25" x14ac:dyDescent="0.25">
      <c r="A109" s="291">
        <f>MAX($A$5:A108)+1</f>
        <v>104</v>
      </c>
      <c r="B109" s="278"/>
      <c r="C109" s="278"/>
      <c r="D109" s="278"/>
      <c r="E109" s="278"/>
      <c r="F109" s="278"/>
      <c r="G109" s="299"/>
      <c r="H109" s="292" t="str">
        <f ca="1">IFERROR(IF(VLOOKUP(F109,Kostentypen!$A$3:$E$21,3,0)=0,"",IF(OR(F109="Arbeidskosten",F109="Vergoeding"),VLOOKUP(G109,Tb_KostenTypen[],2,0),VLOOKUP(F109,Kostentypen!$A$3:$E$20,3,0))),"")</f>
        <v/>
      </c>
      <c r="I109" s="293"/>
      <c r="J109" s="294" t="str" cm="1">
        <f t="array" ref="J109">_xlfn.IFNA(IF(INDEX(Tb_KostenOpties[],MATCH($F109,Tb_KostenOpties[KostenOptie],0),IFERROR(MATCH(Methode_Keuze,Tb_KostenOpties[#Headers],0),2))=1,_xlfn.SWITCH($H109,"Uurtarief",IF(OR(AND(RIGHT($F109,3)="IKS",VLOOKUP($I109,Loonkosten,2,0)="Ja"),AND(RIGHT($F109,3)&lt;&gt;"IKS",VLOOKUP($I109,Loonkosten,2,0)="Nee")), VLOOKUP($I109,Loonkosten,MATCH("Opgegeven uurtarief",'4. Rekenhulp loonkosten aanvr.'!$4:$4,0)),0),"Vast tarief",IF(LEFT(F109,8)="Bijdrage",VLOOKUP($F109,Tb_KostenTypen[],MATCH(Lijsten!$P$1,Tb_KostenTypen[#Headers],0),0),VLOOKUP($G109,Lijsten!L:P,MATCH(Lijsten!$P$1,Kop_Tarief_Vast,0),0))),""),"")</f>
        <v/>
      </c>
      <c r="K109" s="294" t="str" cm="1">
        <f t="array" ref="K109">_xlfn.IFNA(IF(INDEX(Tb_KostenOpties[],MATCH($F109,Tb_KostenOpties[KostenOptie],0),IFERROR(MATCH(Methode_Keuze,Tb_KostenOpties[#Headers],0),2))=1,_xlfn.SWITCH($H109,"Uurtarief",IF(OR(AND(RIGHT($F109,3)="IKS",VLOOKUP($I109,Loonkosten,2,0)="Ja"),AND(RIGHT($F109,3)&lt;&gt;"IKS",VLOOKUP($I109,Loonkosten,2,0)="Nee")), VLOOKUP($I109,Loonkosten,MATCH("Beoordeeld uurtarief",'4. Rekenhulp loonkosten aanvr.'!$4:$4,0),0),0),"Vast tarief",IF(LEFT(F109,8)="Bijdrage",VLOOKUP($F109,Tb_KostenTypen[],MATCH(Lijsten!$P$1,Tb_KostenTypen[#Headers],0),0),VLOOKUP($G109,Lijsten!L:P,MATCH(Lijsten!$P$1,Kop_Tarief_Vast,0),0))),""),"")</f>
        <v/>
      </c>
      <c r="L109" s="324"/>
      <c r="M109" s="324"/>
      <c r="N109" s="295"/>
      <c r="O109" s="295"/>
      <c r="P109" s="337" t="str">
        <f t="shared" si="5"/>
        <v/>
      </c>
      <c r="Q109" s="296" t="str">
        <f t="shared" si="6"/>
        <v/>
      </c>
      <c r="R109" s="296" t="str" cm="1">
        <f t="array" aca="1" ref="R109" ca="1">_xlfn.IFNA(_xlfn.IFS(X109="Dit kostentype hoeft u niet op te geven. Hiervoor wordt een forfait berekend.","",AND(J109&lt;&gt;"",H109="Vast tarief",F109="Vergoeding"),SUM(J109)*FLOOR(SUM(L109),0.0001),AND(J109&lt;&gt;"",OR(H109="Uurtarief",H109="Vast tarief")),SUM(J109)*FLOOR(SUM(L109),0.01),AND(N109&lt;&gt;"",H109="-"),FLOOR(SUM(N109),0.01)),"")</f>
        <v/>
      </c>
      <c r="S109" s="296" t="str" cm="1">
        <f t="array" aca="1" ref="S109" ca="1">_xlfn.IFNA(_xlfn.IFS(X109="Dit kostentype hoeft u niet op te geven. Hiervoor wordt een forfait berekend.","",AND(K109&lt;&gt;"",M109&lt;&gt;"",H109="Vast tarief",F109="Vergoeding"),SUM(K109)*FLOOR(SUM(M109),0.0001),AND(K109&lt;&gt;"",M109&lt;&gt;"",OR(H109="Uurtarief",H109="Vast tarief")),SUM(K109)*FLOOR(SUM(M109),0.01),AND(O109&lt;&gt;"",H109="-"),FLOOR(SUM(O109),0.01)),"")</f>
        <v/>
      </c>
      <c r="T109" s="296" t="str">
        <f t="shared" ca="1" si="7"/>
        <v/>
      </c>
      <c r="U109" s="296" t="str" cm="1">
        <f t="array" aca="1" ref="U109" ca="1">IFERROR(_xlfn.IFS(OR(F109="",LEFT(Methode_Keuze,4)="Geen",Methode_Keuze=""),"",AND(R109&lt;&gt;"",F109&lt;&gt;"Arbeidskosten"),R109*VLOOKUP(F109,Tb_ProjectKosten[],MATCH(Tb_ProjectKosten[[#Headers],[Forfait_Percentage]],Tb_ProjectKosten[#Headers],0),0),AND(F109="Arbeidskosten",G109&lt;&gt;""),IFERROR(R109*VLOOKUP(G109,Tb_KostenTypen[],3,0)*VLOOKUP(F109,Tb_ProjectKosten[],MATCH(Tb_ProjectKosten[[#Headers],[Forfait_Percentage]],Tb_ProjectKosten[#Headers],0),0),""),R109 &lt;=0,0),"")</f>
        <v/>
      </c>
      <c r="V109" s="296" t="str" cm="1">
        <f t="array" aca="1" ref="V109" ca="1">IFERROR(_xlfn.IFS(OR(F109="",LEFT(Methode_Keuze,4)="Geen",Methode_Keuze=""),"",AND(S109&lt;&gt;"",F109&lt;&gt;"Arbeidskosten"),S109*VLOOKUP(F109,Tb_ProjectKosten[],MATCH(Tb_ProjectKosten[[#Headers],[Forfait_Percentage]],Tb_ProjectKosten[#Headers],0),0),AND(F109="Arbeidskosten",G109&lt;&gt;""),IFERROR(S109*VLOOKUP(G109,Tb_KostenTypen[],3,0)*VLOOKUP(F109,Tb_ProjectKosten[],MATCH(Tb_ProjectKosten[[#Headers],[Forfait_Percentage]],Tb_ProjectKosten[#Headers],0),0),""),S109 &lt;=0,0),"")</f>
        <v/>
      </c>
      <c r="W109" s="296" t="str">
        <f t="shared" ca="1" si="8"/>
        <v/>
      </c>
      <c r="X109" s="338" t="str">
        <f>IFERROR(VLOOKUP(F109,Tb_ProjectKosten[#All],11,0),"")</f>
        <v/>
      </c>
      <c r="Y109" s="297"/>
    </row>
    <row r="110" spans="1:25" x14ac:dyDescent="0.25">
      <c r="A110" s="291">
        <f>MAX($A$5:A109)+1</f>
        <v>105</v>
      </c>
      <c r="B110" s="278"/>
      <c r="C110" s="278"/>
      <c r="D110" s="278"/>
      <c r="E110" s="278"/>
      <c r="F110" s="278"/>
      <c r="G110" s="299"/>
      <c r="H110" s="292" t="str">
        <f ca="1">IFERROR(IF(VLOOKUP(F110,Kostentypen!$A$3:$E$21,3,0)=0,"",IF(OR(F110="Arbeidskosten",F110="Vergoeding"),VLOOKUP(G110,Tb_KostenTypen[],2,0),VLOOKUP(F110,Kostentypen!$A$3:$E$20,3,0))),"")</f>
        <v/>
      </c>
      <c r="I110" s="293"/>
      <c r="J110" s="294" t="str" cm="1">
        <f t="array" ref="J110">_xlfn.IFNA(IF(INDEX(Tb_KostenOpties[],MATCH($F110,Tb_KostenOpties[KostenOptie],0),IFERROR(MATCH(Methode_Keuze,Tb_KostenOpties[#Headers],0),2))=1,_xlfn.SWITCH($H110,"Uurtarief",IF(OR(AND(RIGHT($F110,3)="IKS",VLOOKUP($I110,Loonkosten,2,0)="Ja"),AND(RIGHT($F110,3)&lt;&gt;"IKS",VLOOKUP($I110,Loonkosten,2,0)="Nee")), VLOOKUP($I110,Loonkosten,MATCH("Opgegeven uurtarief",'4. Rekenhulp loonkosten aanvr.'!$4:$4,0)),0),"Vast tarief",IF(LEFT(F110,8)="Bijdrage",VLOOKUP($F110,Tb_KostenTypen[],MATCH(Lijsten!$P$1,Tb_KostenTypen[#Headers],0),0),VLOOKUP($G110,Lijsten!L:P,MATCH(Lijsten!$P$1,Kop_Tarief_Vast,0),0))),""),"")</f>
        <v/>
      </c>
      <c r="K110" s="294" t="str" cm="1">
        <f t="array" ref="K110">_xlfn.IFNA(IF(INDEX(Tb_KostenOpties[],MATCH($F110,Tb_KostenOpties[KostenOptie],0),IFERROR(MATCH(Methode_Keuze,Tb_KostenOpties[#Headers],0),2))=1,_xlfn.SWITCH($H110,"Uurtarief",IF(OR(AND(RIGHT($F110,3)="IKS",VLOOKUP($I110,Loonkosten,2,0)="Ja"),AND(RIGHT($F110,3)&lt;&gt;"IKS",VLOOKUP($I110,Loonkosten,2,0)="Nee")), VLOOKUP($I110,Loonkosten,MATCH("Beoordeeld uurtarief",'4. Rekenhulp loonkosten aanvr.'!$4:$4,0),0),0),"Vast tarief",IF(LEFT(F110,8)="Bijdrage",VLOOKUP($F110,Tb_KostenTypen[],MATCH(Lijsten!$P$1,Tb_KostenTypen[#Headers],0),0),VLOOKUP($G110,Lijsten!L:P,MATCH(Lijsten!$P$1,Kop_Tarief_Vast,0),0))),""),"")</f>
        <v/>
      </c>
      <c r="L110" s="324"/>
      <c r="M110" s="324"/>
      <c r="N110" s="295"/>
      <c r="O110" s="295"/>
      <c r="P110" s="337" t="str">
        <f t="shared" si="5"/>
        <v/>
      </c>
      <c r="Q110" s="296" t="str">
        <f t="shared" si="6"/>
        <v/>
      </c>
      <c r="R110" s="296" t="str" cm="1">
        <f t="array" aca="1" ref="R110" ca="1">_xlfn.IFNA(_xlfn.IFS(X110="Dit kostentype hoeft u niet op te geven. Hiervoor wordt een forfait berekend.","",AND(J110&lt;&gt;"",H110="Vast tarief",F110="Vergoeding"),SUM(J110)*FLOOR(SUM(L110),0.0001),AND(J110&lt;&gt;"",OR(H110="Uurtarief",H110="Vast tarief")),SUM(J110)*FLOOR(SUM(L110),0.01),AND(N110&lt;&gt;"",H110="-"),FLOOR(SUM(N110),0.01)),"")</f>
        <v/>
      </c>
      <c r="S110" s="296" t="str" cm="1">
        <f t="array" aca="1" ref="S110" ca="1">_xlfn.IFNA(_xlfn.IFS(X110="Dit kostentype hoeft u niet op te geven. Hiervoor wordt een forfait berekend.","",AND(K110&lt;&gt;"",M110&lt;&gt;"",H110="Vast tarief",F110="Vergoeding"),SUM(K110)*FLOOR(SUM(M110),0.0001),AND(K110&lt;&gt;"",M110&lt;&gt;"",OR(H110="Uurtarief",H110="Vast tarief")),SUM(K110)*FLOOR(SUM(M110),0.01),AND(O110&lt;&gt;"",H110="-"),FLOOR(SUM(O110),0.01)),"")</f>
        <v/>
      </c>
      <c r="T110" s="296" t="str">
        <f t="shared" ca="1" si="7"/>
        <v/>
      </c>
      <c r="U110" s="296" t="str" cm="1">
        <f t="array" aca="1" ref="U110" ca="1">IFERROR(_xlfn.IFS(OR(F110="",LEFT(Methode_Keuze,4)="Geen",Methode_Keuze=""),"",AND(R110&lt;&gt;"",F110&lt;&gt;"Arbeidskosten"),R110*VLOOKUP(F110,Tb_ProjectKosten[],MATCH(Tb_ProjectKosten[[#Headers],[Forfait_Percentage]],Tb_ProjectKosten[#Headers],0),0),AND(F110="Arbeidskosten",G110&lt;&gt;""),IFERROR(R110*VLOOKUP(G110,Tb_KostenTypen[],3,0)*VLOOKUP(F110,Tb_ProjectKosten[],MATCH(Tb_ProjectKosten[[#Headers],[Forfait_Percentage]],Tb_ProjectKosten[#Headers],0),0),""),R110 &lt;=0,0),"")</f>
        <v/>
      </c>
      <c r="V110" s="296" t="str" cm="1">
        <f t="array" aca="1" ref="V110" ca="1">IFERROR(_xlfn.IFS(OR(F110="",LEFT(Methode_Keuze,4)="Geen",Methode_Keuze=""),"",AND(S110&lt;&gt;"",F110&lt;&gt;"Arbeidskosten"),S110*VLOOKUP(F110,Tb_ProjectKosten[],MATCH(Tb_ProjectKosten[[#Headers],[Forfait_Percentage]],Tb_ProjectKosten[#Headers],0),0),AND(F110="Arbeidskosten",G110&lt;&gt;""),IFERROR(S110*VLOOKUP(G110,Tb_KostenTypen[],3,0)*VLOOKUP(F110,Tb_ProjectKosten[],MATCH(Tb_ProjectKosten[[#Headers],[Forfait_Percentage]],Tb_ProjectKosten[#Headers],0),0),""),S110 &lt;=0,0),"")</f>
        <v/>
      </c>
      <c r="W110" s="296" t="str">
        <f t="shared" ca="1" si="8"/>
        <v/>
      </c>
      <c r="X110" s="338" t="str">
        <f>IFERROR(VLOOKUP(F110,Tb_ProjectKosten[#All],11,0),"")</f>
        <v/>
      </c>
      <c r="Y110" s="297"/>
    </row>
    <row r="111" spans="1:25" x14ac:dyDescent="0.25">
      <c r="A111" s="291">
        <f>MAX($A$5:A110)+1</f>
        <v>106</v>
      </c>
      <c r="B111" s="278"/>
      <c r="C111" s="278"/>
      <c r="D111" s="278"/>
      <c r="E111" s="278"/>
      <c r="F111" s="278"/>
      <c r="G111" s="299"/>
      <c r="H111" s="292" t="str">
        <f ca="1">IFERROR(IF(VLOOKUP(F111,Kostentypen!$A$3:$E$21,3,0)=0,"",IF(OR(F111="Arbeidskosten",F111="Vergoeding"),VLOOKUP(G111,Tb_KostenTypen[],2,0),VLOOKUP(F111,Kostentypen!$A$3:$E$20,3,0))),"")</f>
        <v/>
      </c>
      <c r="I111" s="293"/>
      <c r="J111" s="294" t="str" cm="1">
        <f t="array" ref="J111">_xlfn.IFNA(IF(INDEX(Tb_KostenOpties[],MATCH($F111,Tb_KostenOpties[KostenOptie],0),IFERROR(MATCH(Methode_Keuze,Tb_KostenOpties[#Headers],0),2))=1,_xlfn.SWITCH($H111,"Uurtarief",IF(OR(AND(RIGHT($F111,3)="IKS",VLOOKUP($I111,Loonkosten,2,0)="Ja"),AND(RIGHT($F111,3)&lt;&gt;"IKS",VLOOKUP($I111,Loonkosten,2,0)="Nee")), VLOOKUP($I111,Loonkosten,MATCH("Opgegeven uurtarief",'4. Rekenhulp loonkosten aanvr.'!$4:$4,0)),0),"Vast tarief",IF(LEFT(F111,8)="Bijdrage",VLOOKUP($F111,Tb_KostenTypen[],MATCH(Lijsten!$P$1,Tb_KostenTypen[#Headers],0),0),VLOOKUP($G111,Lijsten!L:P,MATCH(Lijsten!$P$1,Kop_Tarief_Vast,0),0))),""),"")</f>
        <v/>
      </c>
      <c r="K111" s="294" t="str" cm="1">
        <f t="array" ref="K111">_xlfn.IFNA(IF(INDEX(Tb_KostenOpties[],MATCH($F111,Tb_KostenOpties[KostenOptie],0),IFERROR(MATCH(Methode_Keuze,Tb_KostenOpties[#Headers],0),2))=1,_xlfn.SWITCH($H111,"Uurtarief",IF(OR(AND(RIGHT($F111,3)="IKS",VLOOKUP($I111,Loonkosten,2,0)="Ja"),AND(RIGHT($F111,3)&lt;&gt;"IKS",VLOOKUP($I111,Loonkosten,2,0)="Nee")), VLOOKUP($I111,Loonkosten,MATCH("Beoordeeld uurtarief",'4. Rekenhulp loonkosten aanvr.'!$4:$4,0),0),0),"Vast tarief",IF(LEFT(F111,8)="Bijdrage",VLOOKUP($F111,Tb_KostenTypen[],MATCH(Lijsten!$P$1,Tb_KostenTypen[#Headers],0),0),VLOOKUP($G111,Lijsten!L:P,MATCH(Lijsten!$P$1,Kop_Tarief_Vast,0),0))),""),"")</f>
        <v/>
      </c>
      <c r="L111" s="324"/>
      <c r="M111" s="324"/>
      <c r="N111" s="295"/>
      <c r="O111" s="295"/>
      <c r="P111" s="337" t="str">
        <f t="shared" si="5"/>
        <v/>
      </c>
      <c r="Q111" s="296" t="str">
        <f t="shared" si="6"/>
        <v/>
      </c>
      <c r="R111" s="296" t="str" cm="1">
        <f t="array" aca="1" ref="R111" ca="1">_xlfn.IFNA(_xlfn.IFS(X111="Dit kostentype hoeft u niet op te geven. Hiervoor wordt een forfait berekend.","",AND(J111&lt;&gt;"",H111="Vast tarief",F111="Vergoeding"),SUM(J111)*FLOOR(SUM(L111),0.0001),AND(J111&lt;&gt;"",OR(H111="Uurtarief",H111="Vast tarief")),SUM(J111)*FLOOR(SUM(L111),0.01),AND(N111&lt;&gt;"",H111="-"),FLOOR(SUM(N111),0.01)),"")</f>
        <v/>
      </c>
      <c r="S111" s="296" t="str" cm="1">
        <f t="array" aca="1" ref="S111" ca="1">_xlfn.IFNA(_xlfn.IFS(X111="Dit kostentype hoeft u niet op te geven. Hiervoor wordt een forfait berekend.","",AND(K111&lt;&gt;"",M111&lt;&gt;"",H111="Vast tarief",F111="Vergoeding"),SUM(K111)*FLOOR(SUM(M111),0.0001),AND(K111&lt;&gt;"",M111&lt;&gt;"",OR(H111="Uurtarief",H111="Vast tarief")),SUM(K111)*FLOOR(SUM(M111),0.01),AND(O111&lt;&gt;"",H111="-"),FLOOR(SUM(O111),0.01)),"")</f>
        <v/>
      </c>
      <c r="T111" s="296" t="str">
        <f t="shared" ca="1" si="7"/>
        <v/>
      </c>
      <c r="U111" s="296" t="str" cm="1">
        <f t="array" aca="1" ref="U111" ca="1">IFERROR(_xlfn.IFS(OR(F111="",LEFT(Methode_Keuze,4)="Geen",Methode_Keuze=""),"",AND(R111&lt;&gt;"",F111&lt;&gt;"Arbeidskosten"),R111*VLOOKUP(F111,Tb_ProjectKosten[],MATCH(Tb_ProjectKosten[[#Headers],[Forfait_Percentage]],Tb_ProjectKosten[#Headers],0),0),AND(F111="Arbeidskosten",G111&lt;&gt;""),IFERROR(R111*VLOOKUP(G111,Tb_KostenTypen[],3,0)*VLOOKUP(F111,Tb_ProjectKosten[],MATCH(Tb_ProjectKosten[[#Headers],[Forfait_Percentage]],Tb_ProjectKosten[#Headers],0),0),""),R111 &lt;=0,0),"")</f>
        <v/>
      </c>
      <c r="V111" s="296" t="str" cm="1">
        <f t="array" aca="1" ref="V111" ca="1">IFERROR(_xlfn.IFS(OR(F111="",LEFT(Methode_Keuze,4)="Geen",Methode_Keuze=""),"",AND(S111&lt;&gt;"",F111&lt;&gt;"Arbeidskosten"),S111*VLOOKUP(F111,Tb_ProjectKosten[],MATCH(Tb_ProjectKosten[[#Headers],[Forfait_Percentage]],Tb_ProjectKosten[#Headers],0),0),AND(F111="Arbeidskosten",G111&lt;&gt;""),IFERROR(S111*VLOOKUP(G111,Tb_KostenTypen[],3,0)*VLOOKUP(F111,Tb_ProjectKosten[],MATCH(Tb_ProjectKosten[[#Headers],[Forfait_Percentage]],Tb_ProjectKosten[#Headers],0),0),""),S111 &lt;=0,0),"")</f>
        <v/>
      </c>
      <c r="W111" s="296" t="str">
        <f t="shared" ca="1" si="8"/>
        <v/>
      </c>
      <c r="X111" s="338" t="str">
        <f>IFERROR(VLOOKUP(F111,Tb_ProjectKosten[#All],11,0),"")</f>
        <v/>
      </c>
      <c r="Y111" s="297"/>
    </row>
    <row r="112" spans="1:25" x14ac:dyDescent="0.25">
      <c r="A112" s="291">
        <f>MAX($A$5:A111)+1</f>
        <v>107</v>
      </c>
      <c r="B112" s="278"/>
      <c r="C112" s="278"/>
      <c r="D112" s="278"/>
      <c r="E112" s="278"/>
      <c r="F112" s="278"/>
      <c r="G112" s="299"/>
      <c r="H112" s="292" t="str">
        <f ca="1">IFERROR(IF(VLOOKUP(F112,Kostentypen!$A$3:$E$21,3,0)=0,"",IF(OR(F112="Arbeidskosten",F112="Vergoeding"),VLOOKUP(G112,Tb_KostenTypen[],2,0),VLOOKUP(F112,Kostentypen!$A$3:$E$20,3,0))),"")</f>
        <v/>
      </c>
      <c r="I112" s="293"/>
      <c r="J112" s="294" t="str" cm="1">
        <f t="array" ref="J112">_xlfn.IFNA(IF(INDEX(Tb_KostenOpties[],MATCH($F112,Tb_KostenOpties[KostenOptie],0),IFERROR(MATCH(Methode_Keuze,Tb_KostenOpties[#Headers],0),2))=1,_xlfn.SWITCH($H112,"Uurtarief",IF(OR(AND(RIGHT($F112,3)="IKS",VLOOKUP($I112,Loonkosten,2,0)="Ja"),AND(RIGHT($F112,3)&lt;&gt;"IKS",VLOOKUP($I112,Loonkosten,2,0)="Nee")), VLOOKUP($I112,Loonkosten,MATCH("Opgegeven uurtarief",'4. Rekenhulp loonkosten aanvr.'!$4:$4,0)),0),"Vast tarief",IF(LEFT(F112,8)="Bijdrage",VLOOKUP($F112,Tb_KostenTypen[],MATCH(Lijsten!$P$1,Tb_KostenTypen[#Headers],0),0),VLOOKUP($G112,Lijsten!L:P,MATCH(Lijsten!$P$1,Kop_Tarief_Vast,0),0))),""),"")</f>
        <v/>
      </c>
      <c r="K112" s="294" t="str" cm="1">
        <f t="array" ref="K112">_xlfn.IFNA(IF(INDEX(Tb_KostenOpties[],MATCH($F112,Tb_KostenOpties[KostenOptie],0),IFERROR(MATCH(Methode_Keuze,Tb_KostenOpties[#Headers],0),2))=1,_xlfn.SWITCH($H112,"Uurtarief",IF(OR(AND(RIGHT($F112,3)="IKS",VLOOKUP($I112,Loonkosten,2,0)="Ja"),AND(RIGHT($F112,3)&lt;&gt;"IKS",VLOOKUP($I112,Loonkosten,2,0)="Nee")), VLOOKUP($I112,Loonkosten,MATCH("Beoordeeld uurtarief",'4. Rekenhulp loonkosten aanvr.'!$4:$4,0),0),0),"Vast tarief",IF(LEFT(F112,8)="Bijdrage",VLOOKUP($F112,Tb_KostenTypen[],MATCH(Lijsten!$P$1,Tb_KostenTypen[#Headers],0),0),VLOOKUP($G112,Lijsten!L:P,MATCH(Lijsten!$P$1,Kop_Tarief_Vast,0),0))),""),"")</f>
        <v/>
      </c>
      <c r="L112" s="324"/>
      <c r="M112" s="324"/>
      <c r="N112" s="295"/>
      <c r="O112" s="295"/>
      <c r="P112" s="337" t="str">
        <f t="shared" si="5"/>
        <v/>
      </c>
      <c r="Q112" s="296" t="str">
        <f t="shared" si="6"/>
        <v/>
      </c>
      <c r="R112" s="296" t="str" cm="1">
        <f t="array" aca="1" ref="R112" ca="1">_xlfn.IFNA(_xlfn.IFS(X112="Dit kostentype hoeft u niet op te geven. Hiervoor wordt een forfait berekend.","",AND(J112&lt;&gt;"",H112="Vast tarief",F112="Vergoeding"),SUM(J112)*FLOOR(SUM(L112),0.0001),AND(J112&lt;&gt;"",OR(H112="Uurtarief",H112="Vast tarief")),SUM(J112)*FLOOR(SUM(L112),0.01),AND(N112&lt;&gt;"",H112="-"),FLOOR(SUM(N112),0.01)),"")</f>
        <v/>
      </c>
      <c r="S112" s="296" t="str" cm="1">
        <f t="array" aca="1" ref="S112" ca="1">_xlfn.IFNA(_xlfn.IFS(X112="Dit kostentype hoeft u niet op te geven. Hiervoor wordt een forfait berekend.","",AND(K112&lt;&gt;"",M112&lt;&gt;"",H112="Vast tarief",F112="Vergoeding"),SUM(K112)*FLOOR(SUM(M112),0.0001),AND(K112&lt;&gt;"",M112&lt;&gt;"",OR(H112="Uurtarief",H112="Vast tarief")),SUM(K112)*FLOOR(SUM(M112),0.01),AND(O112&lt;&gt;"",H112="-"),FLOOR(SUM(O112),0.01)),"")</f>
        <v/>
      </c>
      <c r="T112" s="296" t="str">
        <f t="shared" ca="1" si="7"/>
        <v/>
      </c>
      <c r="U112" s="296" t="str" cm="1">
        <f t="array" aca="1" ref="U112" ca="1">IFERROR(_xlfn.IFS(OR(F112="",LEFT(Methode_Keuze,4)="Geen",Methode_Keuze=""),"",AND(R112&lt;&gt;"",F112&lt;&gt;"Arbeidskosten"),R112*VLOOKUP(F112,Tb_ProjectKosten[],MATCH(Tb_ProjectKosten[[#Headers],[Forfait_Percentage]],Tb_ProjectKosten[#Headers],0),0),AND(F112="Arbeidskosten",G112&lt;&gt;""),IFERROR(R112*VLOOKUP(G112,Tb_KostenTypen[],3,0)*VLOOKUP(F112,Tb_ProjectKosten[],MATCH(Tb_ProjectKosten[[#Headers],[Forfait_Percentage]],Tb_ProjectKosten[#Headers],0),0),""),R112 &lt;=0,0),"")</f>
        <v/>
      </c>
      <c r="V112" s="296" t="str" cm="1">
        <f t="array" aca="1" ref="V112" ca="1">IFERROR(_xlfn.IFS(OR(F112="",LEFT(Methode_Keuze,4)="Geen",Methode_Keuze=""),"",AND(S112&lt;&gt;"",F112&lt;&gt;"Arbeidskosten"),S112*VLOOKUP(F112,Tb_ProjectKosten[],MATCH(Tb_ProjectKosten[[#Headers],[Forfait_Percentage]],Tb_ProjectKosten[#Headers],0),0),AND(F112="Arbeidskosten",G112&lt;&gt;""),IFERROR(S112*VLOOKUP(G112,Tb_KostenTypen[],3,0)*VLOOKUP(F112,Tb_ProjectKosten[],MATCH(Tb_ProjectKosten[[#Headers],[Forfait_Percentage]],Tb_ProjectKosten[#Headers],0),0),""),S112 &lt;=0,0),"")</f>
        <v/>
      </c>
      <c r="W112" s="296" t="str">
        <f t="shared" ca="1" si="8"/>
        <v/>
      </c>
      <c r="X112" s="338" t="str">
        <f>IFERROR(VLOOKUP(F112,Tb_ProjectKosten[#All],11,0),"")</f>
        <v/>
      </c>
      <c r="Y112" s="297"/>
    </row>
    <row r="113" spans="1:25" x14ac:dyDescent="0.25">
      <c r="A113" s="291">
        <f>MAX($A$5:A112)+1</f>
        <v>108</v>
      </c>
      <c r="B113" s="278"/>
      <c r="C113" s="278"/>
      <c r="D113" s="278"/>
      <c r="E113" s="278"/>
      <c r="F113" s="278"/>
      <c r="G113" s="299"/>
      <c r="H113" s="292" t="str">
        <f ca="1">IFERROR(IF(VLOOKUP(F113,Kostentypen!$A$3:$E$21,3,0)=0,"",IF(OR(F113="Arbeidskosten",F113="Vergoeding"),VLOOKUP(G113,Tb_KostenTypen[],2,0),VLOOKUP(F113,Kostentypen!$A$3:$E$20,3,0))),"")</f>
        <v/>
      </c>
      <c r="I113" s="293"/>
      <c r="J113" s="294" t="str" cm="1">
        <f t="array" ref="J113">_xlfn.IFNA(IF(INDEX(Tb_KostenOpties[],MATCH($F113,Tb_KostenOpties[KostenOptie],0),IFERROR(MATCH(Methode_Keuze,Tb_KostenOpties[#Headers],0),2))=1,_xlfn.SWITCH($H113,"Uurtarief",IF(OR(AND(RIGHT($F113,3)="IKS",VLOOKUP($I113,Loonkosten,2,0)="Ja"),AND(RIGHT($F113,3)&lt;&gt;"IKS",VLOOKUP($I113,Loonkosten,2,0)="Nee")), VLOOKUP($I113,Loonkosten,MATCH("Opgegeven uurtarief",'4. Rekenhulp loonkosten aanvr.'!$4:$4,0)),0),"Vast tarief",IF(LEFT(F113,8)="Bijdrage",VLOOKUP($F113,Tb_KostenTypen[],MATCH(Lijsten!$P$1,Tb_KostenTypen[#Headers],0),0),VLOOKUP($G113,Lijsten!L:P,MATCH(Lijsten!$P$1,Kop_Tarief_Vast,0),0))),""),"")</f>
        <v/>
      </c>
      <c r="K113" s="294" t="str" cm="1">
        <f t="array" ref="K113">_xlfn.IFNA(IF(INDEX(Tb_KostenOpties[],MATCH($F113,Tb_KostenOpties[KostenOptie],0),IFERROR(MATCH(Methode_Keuze,Tb_KostenOpties[#Headers],0),2))=1,_xlfn.SWITCH($H113,"Uurtarief",IF(OR(AND(RIGHT($F113,3)="IKS",VLOOKUP($I113,Loonkosten,2,0)="Ja"),AND(RIGHT($F113,3)&lt;&gt;"IKS",VLOOKUP($I113,Loonkosten,2,0)="Nee")), VLOOKUP($I113,Loonkosten,MATCH("Beoordeeld uurtarief",'4. Rekenhulp loonkosten aanvr.'!$4:$4,0),0),0),"Vast tarief",IF(LEFT(F113,8)="Bijdrage",VLOOKUP($F113,Tb_KostenTypen[],MATCH(Lijsten!$P$1,Tb_KostenTypen[#Headers],0),0),VLOOKUP($G113,Lijsten!L:P,MATCH(Lijsten!$P$1,Kop_Tarief_Vast,0),0))),""),"")</f>
        <v/>
      </c>
      <c r="L113" s="324"/>
      <c r="M113" s="324"/>
      <c r="N113" s="295"/>
      <c r="O113" s="295"/>
      <c r="P113" s="337" t="str">
        <f t="shared" si="5"/>
        <v/>
      </c>
      <c r="Q113" s="296" t="str">
        <f t="shared" si="6"/>
        <v/>
      </c>
      <c r="R113" s="296" t="str" cm="1">
        <f t="array" aca="1" ref="R113" ca="1">_xlfn.IFNA(_xlfn.IFS(X113="Dit kostentype hoeft u niet op te geven. Hiervoor wordt een forfait berekend.","",AND(J113&lt;&gt;"",H113="Vast tarief",F113="Vergoeding"),SUM(J113)*FLOOR(SUM(L113),0.0001),AND(J113&lt;&gt;"",OR(H113="Uurtarief",H113="Vast tarief")),SUM(J113)*FLOOR(SUM(L113),0.01),AND(N113&lt;&gt;"",H113="-"),FLOOR(SUM(N113),0.01)),"")</f>
        <v/>
      </c>
      <c r="S113" s="296" t="str" cm="1">
        <f t="array" aca="1" ref="S113" ca="1">_xlfn.IFNA(_xlfn.IFS(X113="Dit kostentype hoeft u niet op te geven. Hiervoor wordt een forfait berekend.","",AND(K113&lt;&gt;"",M113&lt;&gt;"",H113="Vast tarief",F113="Vergoeding"),SUM(K113)*FLOOR(SUM(M113),0.0001),AND(K113&lt;&gt;"",M113&lt;&gt;"",OR(H113="Uurtarief",H113="Vast tarief")),SUM(K113)*FLOOR(SUM(M113),0.01),AND(O113&lt;&gt;"",H113="-"),FLOOR(SUM(O113),0.01)),"")</f>
        <v/>
      </c>
      <c r="T113" s="296" t="str">
        <f t="shared" ca="1" si="7"/>
        <v/>
      </c>
      <c r="U113" s="296" t="str" cm="1">
        <f t="array" aca="1" ref="U113" ca="1">IFERROR(_xlfn.IFS(OR(F113="",LEFT(Methode_Keuze,4)="Geen",Methode_Keuze=""),"",AND(R113&lt;&gt;"",F113&lt;&gt;"Arbeidskosten"),R113*VLOOKUP(F113,Tb_ProjectKosten[],MATCH(Tb_ProjectKosten[[#Headers],[Forfait_Percentage]],Tb_ProjectKosten[#Headers],0),0),AND(F113="Arbeidskosten",G113&lt;&gt;""),IFERROR(R113*VLOOKUP(G113,Tb_KostenTypen[],3,0)*VLOOKUP(F113,Tb_ProjectKosten[],MATCH(Tb_ProjectKosten[[#Headers],[Forfait_Percentage]],Tb_ProjectKosten[#Headers],0),0),""),R113 &lt;=0,0),"")</f>
        <v/>
      </c>
      <c r="V113" s="296" t="str" cm="1">
        <f t="array" aca="1" ref="V113" ca="1">IFERROR(_xlfn.IFS(OR(F113="",LEFT(Methode_Keuze,4)="Geen",Methode_Keuze=""),"",AND(S113&lt;&gt;"",F113&lt;&gt;"Arbeidskosten"),S113*VLOOKUP(F113,Tb_ProjectKosten[],MATCH(Tb_ProjectKosten[[#Headers],[Forfait_Percentage]],Tb_ProjectKosten[#Headers],0),0),AND(F113="Arbeidskosten",G113&lt;&gt;""),IFERROR(S113*VLOOKUP(G113,Tb_KostenTypen[],3,0)*VLOOKUP(F113,Tb_ProjectKosten[],MATCH(Tb_ProjectKosten[[#Headers],[Forfait_Percentage]],Tb_ProjectKosten[#Headers],0),0),""),S113 &lt;=0,0),"")</f>
        <v/>
      </c>
      <c r="W113" s="296" t="str">
        <f t="shared" ca="1" si="8"/>
        <v/>
      </c>
      <c r="X113" s="338" t="str">
        <f>IFERROR(VLOOKUP(F113,Tb_ProjectKosten[#All],11,0),"")</f>
        <v/>
      </c>
      <c r="Y113" s="297"/>
    </row>
    <row r="114" spans="1:25" x14ac:dyDescent="0.25">
      <c r="A114" s="291">
        <f>MAX($A$5:A113)+1</f>
        <v>109</v>
      </c>
      <c r="B114" s="278"/>
      <c r="C114" s="278"/>
      <c r="D114" s="278"/>
      <c r="E114" s="278"/>
      <c r="F114" s="278"/>
      <c r="G114" s="299"/>
      <c r="H114" s="292" t="str">
        <f ca="1">IFERROR(IF(VLOOKUP(F114,Kostentypen!$A$3:$E$21,3,0)=0,"",IF(OR(F114="Arbeidskosten",F114="Vergoeding"),VLOOKUP(G114,Tb_KostenTypen[],2,0),VLOOKUP(F114,Kostentypen!$A$3:$E$20,3,0))),"")</f>
        <v/>
      </c>
      <c r="I114" s="293"/>
      <c r="J114" s="294" t="str" cm="1">
        <f t="array" ref="J114">_xlfn.IFNA(IF(INDEX(Tb_KostenOpties[],MATCH($F114,Tb_KostenOpties[KostenOptie],0),IFERROR(MATCH(Methode_Keuze,Tb_KostenOpties[#Headers],0),2))=1,_xlfn.SWITCH($H114,"Uurtarief",IF(OR(AND(RIGHT($F114,3)="IKS",VLOOKUP($I114,Loonkosten,2,0)="Ja"),AND(RIGHT($F114,3)&lt;&gt;"IKS",VLOOKUP($I114,Loonkosten,2,0)="Nee")), VLOOKUP($I114,Loonkosten,MATCH("Opgegeven uurtarief",'4. Rekenhulp loonkosten aanvr.'!$4:$4,0)),0),"Vast tarief",IF(LEFT(F114,8)="Bijdrage",VLOOKUP($F114,Tb_KostenTypen[],MATCH(Lijsten!$P$1,Tb_KostenTypen[#Headers],0),0),VLOOKUP($G114,Lijsten!L:P,MATCH(Lijsten!$P$1,Kop_Tarief_Vast,0),0))),""),"")</f>
        <v/>
      </c>
      <c r="K114" s="294" t="str" cm="1">
        <f t="array" ref="K114">_xlfn.IFNA(IF(INDEX(Tb_KostenOpties[],MATCH($F114,Tb_KostenOpties[KostenOptie],0),IFERROR(MATCH(Methode_Keuze,Tb_KostenOpties[#Headers],0),2))=1,_xlfn.SWITCH($H114,"Uurtarief",IF(OR(AND(RIGHT($F114,3)="IKS",VLOOKUP($I114,Loonkosten,2,0)="Ja"),AND(RIGHT($F114,3)&lt;&gt;"IKS",VLOOKUP($I114,Loonkosten,2,0)="Nee")), VLOOKUP($I114,Loonkosten,MATCH("Beoordeeld uurtarief",'4. Rekenhulp loonkosten aanvr.'!$4:$4,0),0),0),"Vast tarief",IF(LEFT(F114,8)="Bijdrage",VLOOKUP($F114,Tb_KostenTypen[],MATCH(Lijsten!$P$1,Tb_KostenTypen[#Headers],0),0),VLOOKUP($G114,Lijsten!L:P,MATCH(Lijsten!$P$1,Kop_Tarief_Vast,0),0))),""),"")</f>
        <v/>
      </c>
      <c r="L114" s="324"/>
      <c r="M114" s="324"/>
      <c r="N114" s="295"/>
      <c r="O114" s="295"/>
      <c r="P114" s="337" t="str">
        <f t="shared" si="5"/>
        <v/>
      </c>
      <c r="Q114" s="296" t="str">
        <f t="shared" si="6"/>
        <v/>
      </c>
      <c r="R114" s="296" t="str" cm="1">
        <f t="array" aca="1" ref="R114" ca="1">_xlfn.IFNA(_xlfn.IFS(X114="Dit kostentype hoeft u niet op te geven. Hiervoor wordt een forfait berekend.","",AND(J114&lt;&gt;"",H114="Vast tarief",F114="Vergoeding"),SUM(J114)*FLOOR(SUM(L114),0.0001),AND(J114&lt;&gt;"",OR(H114="Uurtarief",H114="Vast tarief")),SUM(J114)*FLOOR(SUM(L114),0.01),AND(N114&lt;&gt;"",H114="-"),FLOOR(SUM(N114),0.01)),"")</f>
        <v/>
      </c>
      <c r="S114" s="296" t="str" cm="1">
        <f t="array" aca="1" ref="S114" ca="1">_xlfn.IFNA(_xlfn.IFS(X114="Dit kostentype hoeft u niet op te geven. Hiervoor wordt een forfait berekend.","",AND(K114&lt;&gt;"",M114&lt;&gt;"",H114="Vast tarief",F114="Vergoeding"),SUM(K114)*FLOOR(SUM(M114),0.0001),AND(K114&lt;&gt;"",M114&lt;&gt;"",OR(H114="Uurtarief",H114="Vast tarief")),SUM(K114)*FLOOR(SUM(M114),0.01),AND(O114&lt;&gt;"",H114="-"),FLOOR(SUM(O114),0.01)),"")</f>
        <v/>
      </c>
      <c r="T114" s="296" t="str">
        <f t="shared" ca="1" si="7"/>
        <v/>
      </c>
      <c r="U114" s="296" t="str" cm="1">
        <f t="array" aca="1" ref="U114" ca="1">IFERROR(_xlfn.IFS(OR(F114="",LEFT(Methode_Keuze,4)="Geen",Methode_Keuze=""),"",AND(R114&lt;&gt;"",F114&lt;&gt;"Arbeidskosten"),R114*VLOOKUP(F114,Tb_ProjectKosten[],MATCH(Tb_ProjectKosten[[#Headers],[Forfait_Percentage]],Tb_ProjectKosten[#Headers],0),0),AND(F114="Arbeidskosten",G114&lt;&gt;""),IFERROR(R114*VLOOKUP(G114,Tb_KostenTypen[],3,0)*VLOOKUP(F114,Tb_ProjectKosten[],MATCH(Tb_ProjectKosten[[#Headers],[Forfait_Percentage]],Tb_ProjectKosten[#Headers],0),0),""),R114 &lt;=0,0),"")</f>
        <v/>
      </c>
      <c r="V114" s="296" t="str" cm="1">
        <f t="array" aca="1" ref="V114" ca="1">IFERROR(_xlfn.IFS(OR(F114="",LEFT(Methode_Keuze,4)="Geen",Methode_Keuze=""),"",AND(S114&lt;&gt;"",F114&lt;&gt;"Arbeidskosten"),S114*VLOOKUP(F114,Tb_ProjectKosten[],MATCH(Tb_ProjectKosten[[#Headers],[Forfait_Percentage]],Tb_ProjectKosten[#Headers],0),0),AND(F114="Arbeidskosten",G114&lt;&gt;""),IFERROR(S114*VLOOKUP(G114,Tb_KostenTypen[],3,0)*VLOOKUP(F114,Tb_ProjectKosten[],MATCH(Tb_ProjectKosten[[#Headers],[Forfait_Percentage]],Tb_ProjectKosten[#Headers],0),0),""),S114 &lt;=0,0),"")</f>
        <v/>
      </c>
      <c r="W114" s="296" t="str">
        <f t="shared" ca="1" si="8"/>
        <v/>
      </c>
      <c r="X114" s="338" t="str">
        <f>IFERROR(VLOOKUP(F114,Tb_ProjectKosten[#All],11,0),"")</f>
        <v/>
      </c>
      <c r="Y114" s="297"/>
    </row>
    <row r="115" spans="1:25" x14ac:dyDescent="0.25">
      <c r="A115" s="291">
        <f>MAX($A$5:A114)+1</f>
        <v>110</v>
      </c>
      <c r="B115" s="278"/>
      <c r="C115" s="278"/>
      <c r="D115" s="278"/>
      <c r="E115" s="278"/>
      <c r="F115" s="278"/>
      <c r="G115" s="299"/>
      <c r="H115" s="292" t="str">
        <f ca="1">IFERROR(IF(VLOOKUP(F115,Kostentypen!$A$3:$E$21,3,0)=0,"",IF(OR(F115="Arbeidskosten",F115="Vergoeding"),VLOOKUP(G115,Tb_KostenTypen[],2,0),VLOOKUP(F115,Kostentypen!$A$3:$E$20,3,0))),"")</f>
        <v/>
      </c>
      <c r="I115" s="293"/>
      <c r="J115" s="294" t="str" cm="1">
        <f t="array" ref="J115">_xlfn.IFNA(IF(INDEX(Tb_KostenOpties[],MATCH($F115,Tb_KostenOpties[KostenOptie],0),IFERROR(MATCH(Methode_Keuze,Tb_KostenOpties[#Headers],0),2))=1,_xlfn.SWITCH($H115,"Uurtarief",IF(OR(AND(RIGHT($F115,3)="IKS",VLOOKUP($I115,Loonkosten,2,0)="Ja"),AND(RIGHT($F115,3)&lt;&gt;"IKS",VLOOKUP($I115,Loonkosten,2,0)="Nee")), VLOOKUP($I115,Loonkosten,MATCH("Opgegeven uurtarief",'4. Rekenhulp loonkosten aanvr.'!$4:$4,0)),0),"Vast tarief",IF(LEFT(F115,8)="Bijdrage",VLOOKUP($F115,Tb_KostenTypen[],MATCH(Lijsten!$P$1,Tb_KostenTypen[#Headers],0),0),VLOOKUP($G115,Lijsten!L:P,MATCH(Lijsten!$P$1,Kop_Tarief_Vast,0),0))),""),"")</f>
        <v/>
      </c>
      <c r="K115" s="294" t="str" cm="1">
        <f t="array" ref="K115">_xlfn.IFNA(IF(INDEX(Tb_KostenOpties[],MATCH($F115,Tb_KostenOpties[KostenOptie],0),IFERROR(MATCH(Methode_Keuze,Tb_KostenOpties[#Headers],0),2))=1,_xlfn.SWITCH($H115,"Uurtarief",IF(OR(AND(RIGHT($F115,3)="IKS",VLOOKUP($I115,Loonkosten,2,0)="Ja"),AND(RIGHT($F115,3)&lt;&gt;"IKS",VLOOKUP($I115,Loonkosten,2,0)="Nee")), VLOOKUP($I115,Loonkosten,MATCH("Beoordeeld uurtarief",'4. Rekenhulp loonkosten aanvr.'!$4:$4,0),0),0),"Vast tarief",IF(LEFT(F115,8)="Bijdrage",VLOOKUP($F115,Tb_KostenTypen[],MATCH(Lijsten!$P$1,Tb_KostenTypen[#Headers],0),0),VLOOKUP($G115,Lijsten!L:P,MATCH(Lijsten!$P$1,Kop_Tarief_Vast,0),0))),""),"")</f>
        <v/>
      </c>
      <c r="L115" s="324"/>
      <c r="M115" s="324"/>
      <c r="N115" s="295"/>
      <c r="O115" s="295"/>
      <c r="P115" s="337" t="str">
        <f t="shared" si="5"/>
        <v/>
      </c>
      <c r="Q115" s="296" t="str">
        <f t="shared" si="6"/>
        <v/>
      </c>
      <c r="R115" s="296" t="str" cm="1">
        <f t="array" aca="1" ref="R115" ca="1">_xlfn.IFNA(_xlfn.IFS(X115="Dit kostentype hoeft u niet op te geven. Hiervoor wordt een forfait berekend.","",AND(J115&lt;&gt;"",H115="Vast tarief",F115="Vergoeding"),SUM(J115)*FLOOR(SUM(L115),0.0001),AND(J115&lt;&gt;"",OR(H115="Uurtarief",H115="Vast tarief")),SUM(J115)*FLOOR(SUM(L115),0.01),AND(N115&lt;&gt;"",H115="-"),FLOOR(SUM(N115),0.01)),"")</f>
        <v/>
      </c>
      <c r="S115" s="296" t="str" cm="1">
        <f t="array" aca="1" ref="S115" ca="1">_xlfn.IFNA(_xlfn.IFS(X115="Dit kostentype hoeft u niet op te geven. Hiervoor wordt een forfait berekend.","",AND(K115&lt;&gt;"",M115&lt;&gt;"",H115="Vast tarief",F115="Vergoeding"),SUM(K115)*FLOOR(SUM(M115),0.0001),AND(K115&lt;&gt;"",M115&lt;&gt;"",OR(H115="Uurtarief",H115="Vast tarief")),SUM(K115)*FLOOR(SUM(M115),0.01),AND(O115&lt;&gt;"",H115="-"),FLOOR(SUM(O115),0.01)),"")</f>
        <v/>
      </c>
      <c r="T115" s="296" t="str">
        <f t="shared" ca="1" si="7"/>
        <v/>
      </c>
      <c r="U115" s="296" t="str" cm="1">
        <f t="array" aca="1" ref="U115" ca="1">IFERROR(_xlfn.IFS(OR(F115="",LEFT(Methode_Keuze,4)="Geen",Methode_Keuze=""),"",AND(R115&lt;&gt;"",F115&lt;&gt;"Arbeidskosten"),R115*VLOOKUP(F115,Tb_ProjectKosten[],MATCH(Tb_ProjectKosten[[#Headers],[Forfait_Percentage]],Tb_ProjectKosten[#Headers],0),0),AND(F115="Arbeidskosten",G115&lt;&gt;""),IFERROR(R115*VLOOKUP(G115,Tb_KostenTypen[],3,0)*VLOOKUP(F115,Tb_ProjectKosten[],MATCH(Tb_ProjectKosten[[#Headers],[Forfait_Percentage]],Tb_ProjectKosten[#Headers],0),0),""),R115 &lt;=0,0),"")</f>
        <v/>
      </c>
      <c r="V115" s="296" t="str" cm="1">
        <f t="array" aca="1" ref="V115" ca="1">IFERROR(_xlfn.IFS(OR(F115="",LEFT(Methode_Keuze,4)="Geen",Methode_Keuze=""),"",AND(S115&lt;&gt;"",F115&lt;&gt;"Arbeidskosten"),S115*VLOOKUP(F115,Tb_ProjectKosten[],MATCH(Tb_ProjectKosten[[#Headers],[Forfait_Percentage]],Tb_ProjectKosten[#Headers],0),0),AND(F115="Arbeidskosten",G115&lt;&gt;""),IFERROR(S115*VLOOKUP(G115,Tb_KostenTypen[],3,0)*VLOOKUP(F115,Tb_ProjectKosten[],MATCH(Tb_ProjectKosten[[#Headers],[Forfait_Percentage]],Tb_ProjectKosten[#Headers],0),0),""),S115 &lt;=0,0),"")</f>
        <v/>
      </c>
      <c r="W115" s="296" t="str">
        <f t="shared" ca="1" si="8"/>
        <v/>
      </c>
      <c r="X115" s="338" t="str">
        <f>IFERROR(VLOOKUP(F115,Tb_ProjectKosten[#All],11,0),"")</f>
        <v/>
      </c>
      <c r="Y115" s="297"/>
    </row>
    <row r="116" spans="1:25" x14ac:dyDescent="0.25">
      <c r="A116" s="291">
        <f>MAX($A$5:A115)+1</f>
        <v>111</v>
      </c>
      <c r="B116" s="278"/>
      <c r="C116" s="278"/>
      <c r="D116" s="278"/>
      <c r="E116" s="278"/>
      <c r="F116" s="278"/>
      <c r="G116" s="299"/>
      <c r="H116" s="292" t="str">
        <f ca="1">IFERROR(IF(VLOOKUP(F116,Kostentypen!$A$3:$E$21,3,0)=0,"",IF(OR(F116="Arbeidskosten",F116="Vergoeding"),VLOOKUP(G116,Tb_KostenTypen[],2,0),VLOOKUP(F116,Kostentypen!$A$3:$E$20,3,0))),"")</f>
        <v/>
      </c>
      <c r="I116" s="293"/>
      <c r="J116" s="294" t="str" cm="1">
        <f t="array" ref="J116">_xlfn.IFNA(IF(INDEX(Tb_KostenOpties[],MATCH($F116,Tb_KostenOpties[KostenOptie],0),IFERROR(MATCH(Methode_Keuze,Tb_KostenOpties[#Headers],0),2))=1,_xlfn.SWITCH($H116,"Uurtarief",IF(OR(AND(RIGHT($F116,3)="IKS",VLOOKUP($I116,Loonkosten,2,0)="Ja"),AND(RIGHT($F116,3)&lt;&gt;"IKS",VLOOKUP($I116,Loonkosten,2,0)="Nee")), VLOOKUP($I116,Loonkosten,MATCH("Opgegeven uurtarief",'4. Rekenhulp loonkosten aanvr.'!$4:$4,0)),0),"Vast tarief",IF(LEFT(F116,8)="Bijdrage",VLOOKUP($F116,Tb_KostenTypen[],MATCH(Lijsten!$P$1,Tb_KostenTypen[#Headers],0),0),VLOOKUP($G116,Lijsten!L:P,MATCH(Lijsten!$P$1,Kop_Tarief_Vast,0),0))),""),"")</f>
        <v/>
      </c>
      <c r="K116" s="294" t="str" cm="1">
        <f t="array" ref="K116">_xlfn.IFNA(IF(INDEX(Tb_KostenOpties[],MATCH($F116,Tb_KostenOpties[KostenOptie],0),IFERROR(MATCH(Methode_Keuze,Tb_KostenOpties[#Headers],0),2))=1,_xlfn.SWITCH($H116,"Uurtarief",IF(OR(AND(RIGHT($F116,3)="IKS",VLOOKUP($I116,Loonkosten,2,0)="Ja"),AND(RIGHT($F116,3)&lt;&gt;"IKS",VLOOKUP($I116,Loonkosten,2,0)="Nee")), VLOOKUP($I116,Loonkosten,MATCH("Beoordeeld uurtarief",'4. Rekenhulp loonkosten aanvr.'!$4:$4,0),0),0),"Vast tarief",IF(LEFT(F116,8)="Bijdrage",VLOOKUP($F116,Tb_KostenTypen[],MATCH(Lijsten!$P$1,Tb_KostenTypen[#Headers],0),0),VLOOKUP($G116,Lijsten!L:P,MATCH(Lijsten!$P$1,Kop_Tarief_Vast,0),0))),""),"")</f>
        <v/>
      </c>
      <c r="L116" s="324"/>
      <c r="M116" s="324"/>
      <c r="N116" s="295"/>
      <c r="O116" s="295"/>
      <c r="P116" s="337" t="str">
        <f t="shared" si="5"/>
        <v/>
      </c>
      <c r="Q116" s="296" t="str">
        <f t="shared" si="6"/>
        <v/>
      </c>
      <c r="R116" s="296" t="str" cm="1">
        <f t="array" aca="1" ref="R116" ca="1">_xlfn.IFNA(_xlfn.IFS(X116="Dit kostentype hoeft u niet op te geven. Hiervoor wordt een forfait berekend.","",AND(J116&lt;&gt;"",H116="Vast tarief",F116="Vergoeding"),SUM(J116)*FLOOR(SUM(L116),0.0001),AND(J116&lt;&gt;"",OR(H116="Uurtarief",H116="Vast tarief")),SUM(J116)*FLOOR(SUM(L116),0.01),AND(N116&lt;&gt;"",H116="-"),FLOOR(SUM(N116),0.01)),"")</f>
        <v/>
      </c>
      <c r="S116" s="296" t="str" cm="1">
        <f t="array" aca="1" ref="S116" ca="1">_xlfn.IFNA(_xlfn.IFS(X116="Dit kostentype hoeft u niet op te geven. Hiervoor wordt een forfait berekend.","",AND(K116&lt;&gt;"",M116&lt;&gt;"",H116="Vast tarief",F116="Vergoeding"),SUM(K116)*FLOOR(SUM(M116),0.0001),AND(K116&lt;&gt;"",M116&lt;&gt;"",OR(H116="Uurtarief",H116="Vast tarief")),SUM(K116)*FLOOR(SUM(M116),0.01),AND(O116&lt;&gt;"",H116="-"),FLOOR(SUM(O116),0.01)),"")</f>
        <v/>
      </c>
      <c r="T116" s="296" t="str">
        <f t="shared" ca="1" si="7"/>
        <v/>
      </c>
      <c r="U116" s="296" t="str" cm="1">
        <f t="array" aca="1" ref="U116" ca="1">IFERROR(_xlfn.IFS(OR(F116="",LEFT(Methode_Keuze,4)="Geen",Methode_Keuze=""),"",AND(R116&lt;&gt;"",F116&lt;&gt;"Arbeidskosten"),R116*VLOOKUP(F116,Tb_ProjectKosten[],MATCH(Tb_ProjectKosten[[#Headers],[Forfait_Percentage]],Tb_ProjectKosten[#Headers],0),0),AND(F116="Arbeidskosten",G116&lt;&gt;""),IFERROR(R116*VLOOKUP(G116,Tb_KostenTypen[],3,0)*VLOOKUP(F116,Tb_ProjectKosten[],MATCH(Tb_ProjectKosten[[#Headers],[Forfait_Percentage]],Tb_ProjectKosten[#Headers],0),0),""),R116 &lt;=0,0),"")</f>
        <v/>
      </c>
      <c r="V116" s="296" t="str" cm="1">
        <f t="array" aca="1" ref="V116" ca="1">IFERROR(_xlfn.IFS(OR(F116="",LEFT(Methode_Keuze,4)="Geen",Methode_Keuze=""),"",AND(S116&lt;&gt;"",F116&lt;&gt;"Arbeidskosten"),S116*VLOOKUP(F116,Tb_ProjectKosten[],MATCH(Tb_ProjectKosten[[#Headers],[Forfait_Percentage]],Tb_ProjectKosten[#Headers],0),0),AND(F116="Arbeidskosten",G116&lt;&gt;""),IFERROR(S116*VLOOKUP(G116,Tb_KostenTypen[],3,0)*VLOOKUP(F116,Tb_ProjectKosten[],MATCH(Tb_ProjectKosten[[#Headers],[Forfait_Percentage]],Tb_ProjectKosten[#Headers],0),0),""),S116 &lt;=0,0),"")</f>
        <v/>
      </c>
      <c r="W116" s="296" t="str">
        <f t="shared" ca="1" si="8"/>
        <v/>
      </c>
      <c r="X116" s="338" t="str">
        <f>IFERROR(VLOOKUP(F116,Tb_ProjectKosten[#All],11,0),"")</f>
        <v/>
      </c>
      <c r="Y116" s="297"/>
    </row>
    <row r="117" spans="1:25" x14ac:dyDescent="0.25">
      <c r="A117" s="291">
        <f>MAX($A$5:A116)+1</f>
        <v>112</v>
      </c>
      <c r="B117" s="278"/>
      <c r="C117" s="278"/>
      <c r="D117" s="278"/>
      <c r="E117" s="278"/>
      <c r="F117" s="278"/>
      <c r="G117" s="299"/>
      <c r="H117" s="292" t="str">
        <f ca="1">IFERROR(IF(VLOOKUP(F117,Kostentypen!$A$3:$E$21,3,0)=0,"",IF(OR(F117="Arbeidskosten",F117="Vergoeding"),VLOOKUP(G117,Tb_KostenTypen[],2,0),VLOOKUP(F117,Kostentypen!$A$3:$E$20,3,0))),"")</f>
        <v/>
      </c>
      <c r="I117" s="293"/>
      <c r="J117" s="294" t="str" cm="1">
        <f t="array" ref="J117">_xlfn.IFNA(IF(INDEX(Tb_KostenOpties[],MATCH($F117,Tb_KostenOpties[KostenOptie],0),IFERROR(MATCH(Methode_Keuze,Tb_KostenOpties[#Headers],0),2))=1,_xlfn.SWITCH($H117,"Uurtarief",IF(OR(AND(RIGHT($F117,3)="IKS",VLOOKUP($I117,Loonkosten,2,0)="Ja"),AND(RIGHT($F117,3)&lt;&gt;"IKS",VLOOKUP($I117,Loonkosten,2,0)="Nee")), VLOOKUP($I117,Loonkosten,MATCH("Opgegeven uurtarief",'4. Rekenhulp loonkosten aanvr.'!$4:$4,0)),0),"Vast tarief",IF(LEFT(F117,8)="Bijdrage",VLOOKUP($F117,Tb_KostenTypen[],MATCH(Lijsten!$P$1,Tb_KostenTypen[#Headers],0),0),VLOOKUP($G117,Lijsten!L:P,MATCH(Lijsten!$P$1,Kop_Tarief_Vast,0),0))),""),"")</f>
        <v/>
      </c>
      <c r="K117" s="294" t="str" cm="1">
        <f t="array" ref="K117">_xlfn.IFNA(IF(INDEX(Tb_KostenOpties[],MATCH($F117,Tb_KostenOpties[KostenOptie],0),IFERROR(MATCH(Methode_Keuze,Tb_KostenOpties[#Headers],0),2))=1,_xlfn.SWITCH($H117,"Uurtarief",IF(OR(AND(RIGHT($F117,3)="IKS",VLOOKUP($I117,Loonkosten,2,0)="Ja"),AND(RIGHT($F117,3)&lt;&gt;"IKS",VLOOKUP($I117,Loonkosten,2,0)="Nee")), VLOOKUP($I117,Loonkosten,MATCH("Beoordeeld uurtarief",'4. Rekenhulp loonkosten aanvr.'!$4:$4,0),0),0),"Vast tarief",IF(LEFT(F117,8)="Bijdrage",VLOOKUP($F117,Tb_KostenTypen[],MATCH(Lijsten!$P$1,Tb_KostenTypen[#Headers],0),0),VLOOKUP($G117,Lijsten!L:P,MATCH(Lijsten!$P$1,Kop_Tarief_Vast,0),0))),""),"")</f>
        <v/>
      </c>
      <c r="L117" s="324"/>
      <c r="M117" s="324"/>
      <c r="N117" s="295"/>
      <c r="O117" s="295"/>
      <c r="P117" s="337" t="str">
        <f t="shared" si="5"/>
        <v/>
      </c>
      <c r="Q117" s="296" t="str">
        <f t="shared" si="6"/>
        <v/>
      </c>
      <c r="R117" s="296" t="str" cm="1">
        <f t="array" aca="1" ref="R117" ca="1">_xlfn.IFNA(_xlfn.IFS(X117="Dit kostentype hoeft u niet op te geven. Hiervoor wordt een forfait berekend.","",AND(J117&lt;&gt;"",H117="Vast tarief",F117="Vergoeding"),SUM(J117)*FLOOR(SUM(L117),0.0001),AND(J117&lt;&gt;"",OR(H117="Uurtarief",H117="Vast tarief")),SUM(J117)*FLOOR(SUM(L117),0.01),AND(N117&lt;&gt;"",H117="-"),FLOOR(SUM(N117),0.01)),"")</f>
        <v/>
      </c>
      <c r="S117" s="296" t="str" cm="1">
        <f t="array" aca="1" ref="S117" ca="1">_xlfn.IFNA(_xlfn.IFS(X117="Dit kostentype hoeft u niet op te geven. Hiervoor wordt een forfait berekend.","",AND(K117&lt;&gt;"",M117&lt;&gt;"",H117="Vast tarief",F117="Vergoeding"),SUM(K117)*FLOOR(SUM(M117),0.0001),AND(K117&lt;&gt;"",M117&lt;&gt;"",OR(H117="Uurtarief",H117="Vast tarief")),SUM(K117)*FLOOR(SUM(M117),0.01),AND(O117&lt;&gt;"",H117="-"),FLOOR(SUM(O117),0.01)),"")</f>
        <v/>
      </c>
      <c r="T117" s="296" t="str">
        <f t="shared" ca="1" si="7"/>
        <v/>
      </c>
      <c r="U117" s="296" t="str" cm="1">
        <f t="array" aca="1" ref="U117" ca="1">IFERROR(_xlfn.IFS(OR(F117="",LEFT(Methode_Keuze,4)="Geen",Methode_Keuze=""),"",AND(R117&lt;&gt;"",F117&lt;&gt;"Arbeidskosten"),R117*VLOOKUP(F117,Tb_ProjectKosten[],MATCH(Tb_ProjectKosten[[#Headers],[Forfait_Percentage]],Tb_ProjectKosten[#Headers],0),0),AND(F117="Arbeidskosten",G117&lt;&gt;""),IFERROR(R117*VLOOKUP(G117,Tb_KostenTypen[],3,0)*VLOOKUP(F117,Tb_ProjectKosten[],MATCH(Tb_ProjectKosten[[#Headers],[Forfait_Percentage]],Tb_ProjectKosten[#Headers],0),0),""),R117 &lt;=0,0),"")</f>
        <v/>
      </c>
      <c r="V117" s="296" t="str" cm="1">
        <f t="array" aca="1" ref="V117" ca="1">IFERROR(_xlfn.IFS(OR(F117="",LEFT(Methode_Keuze,4)="Geen",Methode_Keuze=""),"",AND(S117&lt;&gt;"",F117&lt;&gt;"Arbeidskosten"),S117*VLOOKUP(F117,Tb_ProjectKosten[],MATCH(Tb_ProjectKosten[[#Headers],[Forfait_Percentage]],Tb_ProjectKosten[#Headers],0),0),AND(F117="Arbeidskosten",G117&lt;&gt;""),IFERROR(S117*VLOOKUP(G117,Tb_KostenTypen[],3,0)*VLOOKUP(F117,Tb_ProjectKosten[],MATCH(Tb_ProjectKosten[[#Headers],[Forfait_Percentage]],Tb_ProjectKosten[#Headers],0),0),""),S117 &lt;=0,0),"")</f>
        <v/>
      </c>
      <c r="W117" s="296" t="str">
        <f t="shared" ca="1" si="8"/>
        <v/>
      </c>
      <c r="X117" s="338" t="str">
        <f>IFERROR(VLOOKUP(F117,Tb_ProjectKosten[#All],11,0),"")</f>
        <v/>
      </c>
      <c r="Y117" s="297"/>
    </row>
    <row r="118" spans="1:25" x14ac:dyDescent="0.25">
      <c r="A118" s="291">
        <f>MAX($A$5:A117)+1</f>
        <v>113</v>
      </c>
      <c r="B118" s="278"/>
      <c r="C118" s="278"/>
      <c r="D118" s="278"/>
      <c r="E118" s="278"/>
      <c r="F118" s="278"/>
      <c r="G118" s="299"/>
      <c r="H118" s="292" t="str">
        <f ca="1">IFERROR(IF(VLOOKUP(F118,Kostentypen!$A$3:$E$21,3,0)=0,"",IF(OR(F118="Arbeidskosten",F118="Vergoeding"),VLOOKUP(G118,Tb_KostenTypen[],2,0),VLOOKUP(F118,Kostentypen!$A$3:$E$20,3,0))),"")</f>
        <v/>
      </c>
      <c r="I118" s="293"/>
      <c r="J118" s="294" t="str" cm="1">
        <f t="array" ref="J118">_xlfn.IFNA(IF(INDEX(Tb_KostenOpties[],MATCH($F118,Tb_KostenOpties[KostenOptie],0),IFERROR(MATCH(Methode_Keuze,Tb_KostenOpties[#Headers],0),2))=1,_xlfn.SWITCH($H118,"Uurtarief",IF(OR(AND(RIGHT($F118,3)="IKS",VLOOKUP($I118,Loonkosten,2,0)="Ja"),AND(RIGHT($F118,3)&lt;&gt;"IKS",VLOOKUP($I118,Loonkosten,2,0)="Nee")), VLOOKUP($I118,Loonkosten,MATCH("Opgegeven uurtarief",'4. Rekenhulp loonkosten aanvr.'!$4:$4,0)),0),"Vast tarief",IF(LEFT(F118,8)="Bijdrage",VLOOKUP($F118,Tb_KostenTypen[],MATCH(Lijsten!$P$1,Tb_KostenTypen[#Headers],0),0),VLOOKUP($G118,Lijsten!L:P,MATCH(Lijsten!$P$1,Kop_Tarief_Vast,0),0))),""),"")</f>
        <v/>
      </c>
      <c r="K118" s="294" t="str" cm="1">
        <f t="array" ref="K118">_xlfn.IFNA(IF(INDEX(Tb_KostenOpties[],MATCH($F118,Tb_KostenOpties[KostenOptie],0),IFERROR(MATCH(Methode_Keuze,Tb_KostenOpties[#Headers],0),2))=1,_xlfn.SWITCH($H118,"Uurtarief",IF(OR(AND(RIGHT($F118,3)="IKS",VLOOKUP($I118,Loonkosten,2,0)="Ja"),AND(RIGHT($F118,3)&lt;&gt;"IKS",VLOOKUP($I118,Loonkosten,2,0)="Nee")), VLOOKUP($I118,Loonkosten,MATCH("Beoordeeld uurtarief",'4. Rekenhulp loonkosten aanvr.'!$4:$4,0),0),0),"Vast tarief",IF(LEFT(F118,8)="Bijdrage",VLOOKUP($F118,Tb_KostenTypen[],MATCH(Lijsten!$P$1,Tb_KostenTypen[#Headers],0),0),VLOOKUP($G118,Lijsten!L:P,MATCH(Lijsten!$P$1,Kop_Tarief_Vast,0),0))),""),"")</f>
        <v/>
      </c>
      <c r="L118" s="324"/>
      <c r="M118" s="324"/>
      <c r="N118" s="295"/>
      <c r="O118" s="295"/>
      <c r="P118" s="337" t="str">
        <f t="shared" si="5"/>
        <v/>
      </c>
      <c r="Q118" s="296" t="str">
        <f t="shared" si="6"/>
        <v/>
      </c>
      <c r="R118" s="296" t="str" cm="1">
        <f t="array" aca="1" ref="R118" ca="1">_xlfn.IFNA(_xlfn.IFS(X118="Dit kostentype hoeft u niet op te geven. Hiervoor wordt een forfait berekend.","",AND(J118&lt;&gt;"",H118="Vast tarief",F118="Vergoeding"),SUM(J118)*FLOOR(SUM(L118),0.0001),AND(J118&lt;&gt;"",OR(H118="Uurtarief",H118="Vast tarief")),SUM(J118)*FLOOR(SUM(L118),0.01),AND(N118&lt;&gt;"",H118="-"),FLOOR(SUM(N118),0.01)),"")</f>
        <v/>
      </c>
      <c r="S118" s="296" t="str" cm="1">
        <f t="array" aca="1" ref="S118" ca="1">_xlfn.IFNA(_xlfn.IFS(X118="Dit kostentype hoeft u niet op te geven. Hiervoor wordt een forfait berekend.","",AND(K118&lt;&gt;"",M118&lt;&gt;"",H118="Vast tarief",F118="Vergoeding"),SUM(K118)*FLOOR(SUM(M118),0.0001),AND(K118&lt;&gt;"",M118&lt;&gt;"",OR(H118="Uurtarief",H118="Vast tarief")),SUM(K118)*FLOOR(SUM(M118),0.01),AND(O118&lt;&gt;"",H118="-"),FLOOR(SUM(O118),0.01)),"")</f>
        <v/>
      </c>
      <c r="T118" s="296" t="str">
        <f t="shared" ca="1" si="7"/>
        <v/>
      </c>
      <c r="U118" s="296" t="str" cm="1">
        <f t="array" aca="1" ref="U118" ca="1">IFERROR(_xlfn.IFS(OR(F118="",LEFT(Methode_Keuze,4)="Geen",Methode_Keuze=""),"",AND(R118&lt;&gt;"",F118&lt;&gt;"Arbeidskosten"),R118*VLOOKUP(F118,Tb_ProjectKosten[],MATCH(Tb_ProjectKosten[[#Headers],[Forfait_Percentage]],Tb_ProjectKosten[#Headers],0),0),AND(F118="Arbeidskosten",G118&lt;&gt;""),IFERROR(R118*VLOOKUP(G118,Tb_KostenTypen[],3,0)*VLOOKUP(F118,Tb_ProjectKosten[],MATCH(Tb_ProjectKosten[[#Headers],[Forfait_Percentage]],Tb_ProjectKosten[#Headers],0),0),""),R118 &lt;=0,0),"")</f>
        <v/>
      </c>
      <c r="V118" s="296" t="str" cm="1">
        <f t="array" aca="1" ref="V118" ca="1">IFERROR(_xlfn.IFS(OR(F118="",LEFT(Methode_Keuze,4)="Geen",Methode_Keuze=""),"",AND(S118&lt;&gt;"",F118&lt;&gt;"Arbeidskosten"),S118*VLOOKUP(F118,Tb_ProjectKosten[],MATCH(Tb_ProjectKosten[[#Headers],[Forfait_Percentage]],Tb_ProjectKosten[#Headers],0),0),AND(F118="Arbeidskosten",G118&lt;&gt;""),IFERROR(S118*VLOOKUP(G118,Tb_KostenTypen[],3,0)*VLOOKUP(F118,Tb_ProjectKosten[],MATCH(Tb_ProjectKosten[[#Headers],[Forfait_Percentage]],Tb_ProjectKosten[#Headers],0),0),""),S118 &lt;=0,0),"")</f>
        <v/>
      </c>
      <c r="W118" s="296" t="str">
        <f t="shared" ca="1" si="8"/>
        <v/>
      </c>
      <c r="X118" s="338" t="str">
        <f>IFERROR(VLOOKUP(F118,Tb_ProjectKosten[#All],11,0),"")</f>
        <v/>
      </c>
      <c r="Y118" s="297"/>
    </row>
    <row r="119" spans="1:25" x14ac:dyDescent="0.25">
      <c r="A119" s="291">
        <f>MAX($A$5:A118)+1</f>
        <v>114</v>
      </c>
      <c r="B119" s="278"/>
      <c r="C119" s="278"/>
      <c r="D119" s="278"/>
      <c r="E119" s="278"/>
      <c r="F119" s="278"/>
      <c r="G119" s="299"/>
      <c r="H119" s="292" t="str">
        <f ca="1">IFERROR(IF(VLOOKUP(F119,Kostentypen!$A$3:$E$21,3,0)=0,"",IF(OR(F119="Arbeidskosten",F119="Vergoeding"),VLOOKUP(G119,Tb_KostenTypen[],2,0),VLOOKUP(F119,Kostentypen!$A$3:$E$20,3,0))),"")</f>
        <v/>
      </c>
      <c r="I119" s="293"/>
      <c r="J119" s="294" t="str" cm="1">
        <f t="array" ref="J119">_xlfn.IFNA(IF(INDEX(Tb_KostenOpties[],MATCH($F119,Tb_KostenOpties[KostenOptie],0),IFERROR(MATCH(Methode_Keuze,Tb_KostenOpties[#Headers],0),2))=1,_xlfn.SWITCH($H119,"Uurtarief",IF(OR(AND(RIGHT($F119,3)="IKS",VLOOKUP($I119,Loonkosten,2,0)="Ja"),AND(RIGHT($F119,3)&lt;&gt;"IKS",VLOOKUP($I119,Loonkosten,2,0)="Nee")), VLOOKUP($I119,Loonkosten,MATCH("Opgegeven uurtarief",'4. Rekenhulp loonkosten aanvr.'!$4:$4,0)),0),"Vast tarief",IF(LEFT(F119,8)="Bijdrage",VLOOKUP($F119,Tb_KostenTypen[],MATCH(Lijsten!$P$1,Tb_KostenTypen[#Headers],0),0),VLOOKUP($G119,Lijsten!L:P,MATCH(Lijsten!$P$1,Kop_Tarief_Vast,0),0))),""),"")</f>
        <v/>
      </c>
      <c r="K119" s="294" t="str" cm="1">
        <f t="array" ref="K119">_xlfn.IFNA(IF(INDEX(Tb_KostenOpties[],MATCH($F119,Tb_KostenOpties[KostenOptie],0),IFERROR(MATCH(Methode_Keuze,Tb_KostenOpties[#Headers],0),2))=1,_xlfn.SWITCH($H119,"Uurtarief",IF(OR(AND(RIGHT($F119,3)="IKS",VLOOKUP($I119,Loonkosten,2,0)="Ja"),AND(RIGHT($F119,3)&lt;&gt;"IKS",VLOOKUP($I119,Loonkosten,2,0)="Nee")), VLOOKUP($I119,Loonkosten,MATCH("Beoordeeld uurtarief",'4. Rekenhulp loonkosten aanvr.'!$4:$4,0),0),0),"Vast tarief",IF(LEFT(F119,8)="Bijdrage",VLOOKUP($F119,Tb_KostenTypen[],MATCH(Lijsten!$P$1,Tb_KostenTypen[#Headers],0),0),VLOOKUP($G119,Lijsten!L:P,MATCH(Lijsten!$P$1,Kop_Tarief_Vast,0),0))),""),"")</f>
        <v/>
      </c>
      <c r="L119" s="324"/>
      <c r="M119" s="324"/>
      <c r="N119" s="295"/>
      <c r="O119" s="295"/>
      <c r="P119" s="337" t="str">
        <f t="shared" si="5"/>
        <v/>
      </c>
      <c r="Q119" s="296" t="str">
        <f t="shared" si="6"/>
        <v/>
      </c>
      <c r="R119" s="296" t="str" cm="1">
        <f t="array" aca="1" ref="R119" ca="1">_xlfn.IFNA(_xlfn.IFS(X119="Dit kostentype hoeft u niet op te geven. Hiervoor wordt een forfait berekend.","",AND(J119&lt;&gt;"",H119="Vast tarief",F119="Vergoeding"),SUM(J119)*FLOOR(SUM(L119),0.0001),AND(J119&lt;&gt;"",OR(H119="Uurtarief",H119="Vast tarief")),SUM(J119)*FLOOR(SUM(L119),0.01),AND(N119&lt;&gt;"",H119="-"),FLOOR(SUM(N119),0.01)),"")</f>
        <v/>
      </c>
      <c r="S119" s="296" t="str" cm="1">
        <f t="array" aca="1" ref="S119" ca="1">_xlfn.IFNA(_xlfn.IFS(X119="Dit kostentype hoeft u niet op te geven. Hiervoor wordt een forfait berekend.","",AND(K119&lt;&gt;"",M119&lt;&gt;"",H119="Vast tarief",F119="Vergoeding"),SUM(K119)*FLOOR(SUM(M119),0.0001),AND(K119&lt;&gt;"",M119&lt;&gt;"",OR(H119="Uurtarief",H119="Vast tarief")),SUM(K119)*FLOOR(SUM(M119),0.01),AND(O119&lt;&gt;"",H119="-"),FLOOR(SUM(O119),0.01)),"")</f>
        <v/>
      </c>
      <c r="T119" s="296" t="str">
        <f t="shared" ca="1" si="7"/>
        <v/>
      </c>
      <c r="U119" s="296" t="str" cm="1">
        <f t="array" aca="1" ref="U119" ca="1">IFERROR(_xlfn.IFS(OR(F119="",LEFT(Methode_Keuze,4)="Geen",Methode_Keuze=""),"",AND(R119&lt;&gt;"",F119&lt;&gt;"Arbeidskosten"),R119*VLOOKUP(F119,Tb_ProjectKosten[],MATCH(Tb_ProjectKosten[[#Headers],[Forfait_Percentage]],Tb_ProjectKosten[#Headers],0),0),AND(F119="Arbeidskosten",G119&lt;&gt;""),IFERROR(R119*VLOOKUP(G119,Tb_KostenTypen[],3,0)*VLOOKUP(F119,Tb_ProjectKosten[],MATCH(Tb_ProjectKosten[[#Headers],[Forfait_Percentage]],Tb_ProjectKosten[#Headers],0),0),""),R119 &lt;=0,0),"")</f>
        <v/>
      </c>
      <c r="V119" s="296" t="str" cm="1">
        <f t="array" aca="1" ref="V119" ca="1">IFERROR(_xlfn.IFS(OR(F119="",LEFT(Methode_Keuze,4)="Geen",Methode_Keuze=""),"",AND(S119&lt;&gt;"",F119&lt;&gt;"Arbeidskosten"),S119*VLOOKUP(F119,Tb_ProjectKosten[],MATCH(Tb_ProjectKosten[[#Headers],[Forfait_Percentage]],Tb_ProjectKosten[#Headers],0),0),AND(F119="Arbeidskosten",G119&lt;&gt;""),IFERROR(S119*VLOOKUP(G119,Tb_KostenTypen[],3,0)*VLOOKUP(F119,Tb_ProjectKosten[],MATCH(Tb_ProjectKosten[[#Headers],[Forfait_Percentage]],Tb_ProjectKosten[#Headers],0),0),""),S119 &lt;=0,0),"")</f>
        <v/>
      </c>
      <c r="W119" s="296" t="str">
        <f t="shared" ca="1" si="8"/>
        <v/>
      </c>
      <c r="X119" s="338" t="str">
        <f>IFERROR(VLOOKUP(F119,Tb_ProjectKosten[#All],11,0),"")</f>
        <v/>
      </c>
      <c r="Y119" s="297"/>
    </row>
    <row r="120" spans="1:25" x14ac:dyDescent="0.25">
      <c r="A120" s="291">
        <f>MAX($A$5:A119)+1</f>
        <v>115</v>
      </c>
      <c r="B120" s="278"/>
      <c r="C120" s="278"/>
      <c r="D120" s="278"/>
      <c r="E120" s="278"/>
      <c r="F120" s="278"/>
      <c r="G120" s="299"/>
      <c r="H120" s="292" t="str">
        <f ca="1">IFERROR(IF(VLOOKUP(F120,Kostentypen!$A$3:$E$21,3,0)=0,"",IF(OR(F120="Arbeidskosten",F120="Vergoeding"),VLOOKUP(G120,Tb_KostenTypen[],2,0),VLOOKUP(F120,Kostentypen!$A$3:$E$20,3,0))),"")</f>
        <v/>
      </c>
      <c r="I120" s="293"/>
      <c r="J120" s="294" t="str" cm="1">
        <f t="array" ref="J120">_xlfn.IFNA(IF(INDEX(Tb_KostenOpties[],MATCH($F120,Tb_KostenOpties[KostenOptie],0),IFERROR(MATCH(Methode_Keuze,Tb_KostenOpties[#Headers],0),2))=1,_xlfn.SWITCH($H120,"Uurtarief",IF(OR(AND(RIGHT($F120,3)="IKS",VLOOKUP($I120,Loonkosten,2,0)="Ja"),AND(RIGHT($F120,3)&lt;&gt;"IKS",VLOOKUP($I120,Loonkosten,2,0)="Nee")), VLOOKUP($I120,Loonkosten,MATCH("Opgegeven uurtarief",'4. Rekenhulp loonkosten aanvr.'!$4:$4,0)),0),"Vast tarief",IF(LEFT(F120,8)="Bijdrage",VLOOKUP($F120,Tb_KostenTypen[],MATCH(Lijsten!$P$1,Tb_KostenTypen[#Headers],0),0),VLOOKUP($G120,Lijsten!L:P,MATCH(Lijsten!$P$1,Kop_Tarief_Vast,0),0))),""),"")</f>
        <v/>
      </c>
      <c r="K120" s="294" t="str" cm="1">
        <f t="array" ref="K120">_xlfn.IFNA(IF(INDEX(Tb_KostenOpties[],MATCH($F120,Tb_KostenOpties[KostenOptie],0),IFERROR(MATCH(Methode_Keuze,Tb_KostenOpties[#Headers],0),2))=1,_xlfn.SWITCH($H120,"Uurtarief",IF(OR(AND(RIGHT($F120,3)="IKS",VLOOKUP($I120,Loonkosten,2,0)="Ja"),AND(RIGHT($F120,3)&lt;&gt;"IKS",VLOOKUP($I120,Loonkosten,2,0)="Nee")), VLOOKUP($I120,Loonkosten,MATCH("Beoordeeld uurtarief",'4. Rekenhulp loonkosten aanvr.'!$4:$4,0),0),0),"Vast tarief",IF(LEFT(F120,8)="Bijdrage",VLOOKUP($F120,Tb_KostenTypen[],MATCH(Lijsten!$P$1,Tb_KostenTypen[#Headers],0),0),VLOOKUP($G120,Lijsten!L:P,MATCH(Lijsten!$P$1,Kop_Tarief_Vast,0),0))),""),"")</f>
        <v/>
      </c>
      <c r="L120" s="324"/>
      <c r="M120" s="324"/>
      <c r="N120" s="295"/>
      <c r="O120" s="295"/>
      <c r="P120" s="337" t="str">
        <f t="shared" si="5"/>
        <v/>
      </c>
      <c r="Q120" s="296" t="str">
        <f t="shared" si="6"/>
        <v/>
      </c>
      <c r="R120" s="296" t="str" cm="1">
        <f t="array" aca="1" ref="R120" ca="1">_xlfn.IFNA(_xlfn.IFS(X120="Dit kostentype hoeft u niet op te geven. Hiervoor wordt een forfait berekend.","",AND(J120&lt;&gt;"",H120="Vast tarief",F120="Vergoeding"),SUM(J120)*FLOOR(SUM(L120),0.0001),AND(J120&lt;&gt;"",OR(H120="Uurtarief",H120="Vast tarief")),SUM(J120)*FLOOR(SUM(L120),0.01),AND(N120&lt;&gt;"",H120="-"),FLOOR(SUM(N120),0.01)),"")</f>
        <v/>
      </c>
      <c r="S120" s="296" t="str" cm="1">
        <f t="array" aca="1" ref="S120" ca="1">_xlfn.IFNA(_xlfn.IFS(X120="Dit kostentype hoeft u niet op te geven. Hiervoor wordt een forfait berekend.","",AND(K120&lt;&gt;"",M120&lt;&gt;"",H120="Vast tarief",F120="Vergoeding"),SUM(K120)*FLOOR(SUM(M120),0.0001),AND(K120&lt;&gt;"",M120&lt;&gt;"",OR(H120="Uurtarief",H120="Vast tarief")),SUM(K120)*FLOOR(SUM(M120),0.01),AND(O120&lt;&gt;"",H120="-"),FLOOR(SUM(O120),0.01)),"")</f>
        <v/>
      </c>
      <c r="T120" s="296" t="str">
        <f t="shared" ca="1" si="7"/>
        <v/>
      </c>
      <c r="U120" s="296" t="str" cm="1">
        <f t="array" aca="1" ref="U120" ca="1">IFERROR(_xlfn.IFS(OR(F120="",LEFT(Methode_Keuze,4)="Geen",Methode_Keuze=""),"",AND(R120&lt;&gt;"",F120&lt;&gt;"Arbeidskosten"),R120*VLOOKUP(F120,Tb_ProjectKosten[],MATCH(Tb_ProjectKosten[[#Headers],[Forfait_Percentage]],Tb_ProjectKosten[#Headers],0),0),AND(F120="Arbeidskosten",G120&lt;&gt;""),IFERROR(R120*VLOOKUP(G120,Tb_KostenTypen[],3,0)*VLOOKUP(F120,Tb_ProjectKosten[],MATCH(Tb_ProjectKosten[[#Headers],[Forfait_Percentage]],Tb_ProjectKosten[#Headers],0),0),""),R120 &lt;=0,0),"")</f>
        <v/>
      </c>
      <c r="V120" s="296" t="str" cm="1">
        <f t="array" aca="1" ref="V120" ca="1">IFERROR(_xlfn.IFS(OR(F120="",LEFT(Methode_Keuze,4)="Geen",Methode_Keuze=""),"",AND(S120&lt;&gt;"",F120&lt;&gt;"Arbeidskosten"),S120*VLOOKUP(F120,Tb_ProjectKosten[],MATCH(Tb_ProjectKosten[[#Headers],[Forfait_Percentage]],Tb_ProjectKosten[#Headers],0),0),AND(F120="Arbeidskosten",G120&lt;&gt;""),IFERROR(S120*VLOOKUP(G120,Tb_KostenTypen[],3,0)*VLOOKUP(F120,Tb_ProjectKosten[],MATCH(Tb_ProjectKosten[[#Headers],[Forfait_Percentage]],Tb_ProjectKosten[#Headers],0),0),""),S120 &lt;=0,0),"")</f>
        <v/>
      </c>
      <c r="W120" s="296" t="str">
        <f t="shared" ca="1" si="8"/>
        <v/>
      </c>
      <c r="X120" s="338" t="str">
        <f>IFERROR(VLOOKUP(F120,Tb_ProjectKosten[#All],11,0),"")</f>
        <v/>
      </c>
      <c r="Y120" s="297"/>
    </row>
    <row r="121" spans="1:25" x14ac:dyDescent="0.25">
      <c r="A121" s="291">
        <f>MAX($A$5:A120)+1</f>
        <v>116</v>
      </c>
      <c r="B121" s="278"/>
      <c r="C121" s="278"/>
      <c r="D121" s="278"/>
      <c r="E121" s="278"/>
      <c r="F121" s="278"/>
      <c r="G121" s="299"/>
      <c r="H121" s="292" t="str">
        <f ca="1">IFERROR(IF(VLOOKUP(F121,Kostentypen!$A$3:$E$21,3,0)=0,"",IF(OR(F121="Arbeidskosten",F121="Vergoeding"),VLOOKUP(G121,Tb_KostenTypen[],2,0),VLOOKUP(F121,Kostentypen!$A$3:$E$20,3,0))),"")</f>
        <v/>
      </c>
      <c r="I121" s="293"/>
      <c r="J121" s="294" t="str" cm="1">
        <f t="array" ref="J121">_xlfn.IFNA(IF(INDEX(Tb_KostenOpties[],MATCH($F121,Tb_KostenOpties[KostenOptie],0),IFERROR(MATCH(Methode_Keuze,Tb_KostenOpties[#Headers],0),2))=1,_xlfn.SWITCH($H121,"Uurtarief",IF(OR(AND(RIGHT($F121,3)="IKS",VLOOKUP($I121,Loonkosten,2,0)="Ja"),AND(RIGHT($F121,3)&lt;&gt;"IKS",VLOOKUP($I121,Loonkosten,2,0)="Nee")), VLOOKUP($I121,Loonkosten,MATCH("Opgegeven uurtarief",'4. Rekenhulp loonkosten aanvr.'!$4:$4,0)),0),"Vast tarief",IF(LEFT(F121,8)="Bijdrage",VLOOKUP($F121,Tb_KostenTypen[],MATCH(Lijsten!$P$1,Tb_KostenTypen[#Headers],0),0),VLOOKUP($G121,Lijsten!L:P,MATCH(Lijsten!$P$1,Kop_Tarief_Vast,0),0))),""),"")</f>
        <v/>
      </c>
      <c r="K121" s="294" t="str" cm="1">
        <f t="array" ref="K121">_xlfn.IFNA(IF(INDEX(Tb_KostenOpties[],MATCH($F121,Tb_KostenOpties[KostenOptie],0),IFERROR(MATCH(Methode_Keuze,Tb_KostenOpties[#Headers],0),2))=1,_xlfn.SWITCH($H121,"Uurtarief",IF(OR(AND(RIGHT($F121,3)="IKS",VLOOKUP($I121,Loonkosten,2,0)="Ja"),AND(RIGHT($F121,3)&lt;&gt;"IKS",VLOOKUP($I121,Loonkosten,2,0)="Nee")), VLOOKUP($I121,Loonkosten,MATCH("Beoordeeld uurtarief",'4. Rekenhulp loonkosten aanvr.'!$4:$4,0),0),0),"Vast tarief",IF(LEFT(F121,8)="Bijdrage",VLOOKUP($F121,Tb_KostenTypen[],MATCH(Lijsten!$P$1,Tb_KostenTypen[#Headers],0),0),VLOOKUP($G121,Lijsten!L:P,MATCH(Lijsten!$P$1,Kop_Tarief_Vast,0),0))),""),"")</f>
        <v/>
      </c>
      <c r="L121" s="324"/>
      <c r="M121" s="324"/>
      <c r="N121" s="295"/>
      <c r="O121" s="295"/>
      <c r="P121" s="337" t="str">
        <f t="shared" si="5"/>
        <v/>
      </c>
      <c r="Q121" s="296" t="str">
        <f t="shared" si="6"/>
        <v/>
      </c>
      <c r="R121" s="296" t="str" cm="1">
        <f t="array" aca="1" ref="R121" ca="1">_xlfn.IFNA(_xlfn.IFS(X121="Dit kostentype hoeft u niet op te geven. Hiervoor wordt een forfait berekend.","",AND(J121&lt;&gt;"",H121="Vast tarief",F121="Vergoeding"),SUM(J121)*FLOOR(SUM(L121),0.0001),AND(J121&lt;&gt;"",OR(H121="Uurtarief",H121="Vast tarief")),SUM(J121)*FLOOR(SUM(L121),0.01),AND(N121&lt;&gt;"",H121="-"),FLOOR(SUM(N121),0.01)),"")</f>
        <v/>
      </c>
      <c r="S121" s="296" t="str" cm="1">
        <f t="array" aca="1" ref="S121" ca="1">_xlfn.IFNA(_xlfn.IFS(X121="Dit kostentype hoeft u niet op te geven. Hiervoor wordt een forfait berekend.","",AND(K121&lt;&gt;"",M121&lt;&gt;"",H121="Vast tarief",F121="Vergoeding"),SUM(K121)*FLOOR(SUM(M121),0.0001),AND(K121&lt;&gt;"",M121&lt;&gt;"",OR(H121="Uurtarief",H121="Vast tarief")),SUM(K121)*FLOOR(SUM(M121),0.01),AND(O121&lt;&gt;"",H121="-"),FLOOR(SUM(O121),0.01)),"")</f>
        <v/>
      </c>
      <c r="T121" s="296" t="str">
        <f t="shared" ca="1" si="7"/>
        <v/>
      </c>
      <c r="U121" s="296" t="str" cm="1">
        <f t="array" aca="1" ref="U121" ca="1">IFERROR(_xlfn.IFS(OR(F121="",LEFT(Methode_Keuze,4)="Geen",Methode_Keuze=""),"",AND(R121&lt;&gt;"",F121&lt;&gt;"Arbeidskosten"),R121*VLOOKUP(F121,Tb_ProjectKosten[],MATCH(Tb_ProjectKosten[[#Headers],[Forfait_Percentage]],Tb_ProjectKosten[#Headers],0),0),AND(F121="Arbeidskosten",G121&lt;&gt;""),IFERROR(R121*VLOOKUP(G121,Tb_KostenTypen[],3,0)*VLOOKUP(F121,Tb_ProjectKosten[],MATCH(Tb_ProjectKosten[[#Headers],[Forfait_Percentage]],Tb_ProjectKosten[#Headers],0),0),""),R121 &lt;=0,0),"")</f>
        <v/>
      </c>
      <c r="V121" s="296" t="str" cm="1">
        <f t="array" aca="1" ref="V121" ca="1">IFERROR(_xlfn.IFS(OR(F121="",LEFT(Methode_Keuze,4)="Geen",Methode_Keuze=""),"",AND(S121&lt;&gt;"",F121&lt;&gt;"Arbeidskosten"),S121*VLOOKUP(F121,Tb_ProjectKosten[],MATCH(Tb_ProjectKosten[[#Headers],[Forfait_Percentage]],Tb_ProjectKosten[#Headers],0),0),AND(F121="Arbeidskosten",G121&lt;&gt;""),IFERROR(S121*VLOOKUP(G121,Tb_KostenTypen[],3,0)*VLOOKUP(F121,Tb_ProjectKosten[],MATCH(Tb_ProjectKosten[[#Headers],[Forfait_Percentage]],Tb_ProjectKosten[#Headers],0),0),""),S121 &lt;=0,0),"")</f>
        <v/>
      </c>
      <c r="W121" s="296" t="str">
        <f t="shared" ca="1" si="8"/>
        <v/>
      </c>
      <c r="X121" s="338" t="str">
        <f>IFERROR(VLOOKUP(F121,Tb_ProjectKosten[#All],11,0),"")</f>
        <v/>
      </c>
      <c r="Y121" s="297"/>
    </row>
    <row r="122" spans="1:25" x14ac:dyDescent="0.25">
      <c r="A122" s="291">
        <f>MAX($A$5:A121)+1</f>
        <v>117</v>
      </c>
      <c r="B122" s="278"/>
      <c r="C122" s="278"/>
      <c r="D122" s="278"/>
      <c r="E122" s="278"/>
      <c r="F122" s="278"/>
      <c r="G122" s="299"/>
      <c r="H122" s="292" t="str">
        <f ca="1">IFERROR(IF(VLOOKUP(F122,Kostentypen!$A$3:$E$21,3,0)=0,"",IF(OR(F122="Arbeidskosten",F122="Vergoeding"),VLOOKUP(G122,Tb_KostenTypen[],2,0),VLOOKUP(F122,Kostentypen!$A$3:$E$20,3,0))),"")</f>
        <v/>
      </c>
      <c r="I122" s="293"/>
      <c r="J122" s="294" t="str" cm="1">
        <f t="array" ref="J122">_xlfn.IFNA(IF(INDEX(Tb_KostenOpties[],MATCH($F122,Tb_KostenOpties[KostenOptie],0),IFERROR(MATCH(Methode_Keuze,Tb_KostenOpties[#Headers],0),2))=1,_xlfn.SWITCH($H122,"Uurtarief",IF(OR(AND(RIGHT($F122,3)="IKS",VLOOKUP($I122,Loonkosten,2,0)="Ja"),AND(RIGHT($F122,3)&lt;&gt;"IKS",VLOOKUP($I122,Loonkosten,2,0)="Nee")), VLOOKUP($I122,Loonkosten,MATCH("Opgegeven uurtarief",'4. Rekenhulp loonkosten aanvr.'!$4:$4,0)),0),"Vast tarief",IF(LEFT(F122,8)="Bijdrage",VLOOKUP($F122,Tb_KostenTypen[],MATCH(Lijsten!$P$1,Tb_KostenTypen[#Headers],0),0),VLOOKUP($G122,Lijsten!L:P,MATCH(Lijsten!$P$1,Kop_Tarief_Vast,0),0))),""),"")</f>
        <v/>
      </c>
      <c r="K122" s="294" t="str" cm="1">
        <f t="array" ref="K122">_xlfn.IFNA(IF(INDEX(Tb_KostenOpties[],MATCH($F122,Tb_KostenOpties[KostenOptie],0),IFERROR(MATCH(Methode_Keuze,Tb_KostenOpties[#Headers],0),2))=1,_xlfn.SWITCH($H122,"Uurtarief",IF(OR(AND(RIGHT($F122,3)="IKS",VLOOKUP($I122,Loonkosten,2,0)="Ja"),AND(RIGHT($F122,3)&lt;&gt;"IKS",VLOOKUP($I122,Loonkosten,2,0)="Nee")), VLOOKUP($I122,Loonkosten,MATCH("Beoordeeld uurtarief",'4. Rekenhulp loonkosten aanvr.'!$4:$4,0),0),0),"Vast tarief",IF(LEFT(F122,8)="Bijdrage",VLOOKUP($F122,Tb_KostenTypen[],MATCH(Lijsten!$P$1,Tb_KostenTypen[#Headers],0),0),VLOOKUP($G122,Lijsten!L:P,MATCH(Lijsten!$P$1,Kop_Tarief_Vast,0),0))),""),"")</f>
        <v/>
      </c>
      <c r="L122" s="324"/>
      <c r="M122" s="324"/>
      <c r="N122" s="295"/>
      <c r="O122" s="295"/>
      <c r="P122" s="337" t="str">
        <f t="shared" si="5"/>
        <v/>
      </c>
      <c r="Q122" s="296" t="str">
        <f t="shared" si="6"/>
        <v/>
      </c>
      <c r="R122" s="296" t="str" cm="1">
        <f t="array" aca="1" ref="R122" ca="1">_xlfn.IFNA(_xlfn.IFS(X122="Dit kostentype hoeft u niet op te geven. Hiervoor wordt een forfait berekend.","",AND(J122&lt;&gt;"",H122="Vast tarief",F122="Vergoeding"),SUM(J122)*FLOOR(SUM(L122),0.0001),AND(J122&lt;&gt;"",OR(H122="Uurtarief",H122="Vast tarief")),SUM(J122)*FLOOR(SUM(L122),0.01),AND(N122&lt;&gt;"",H122="-"),FLOOR(SUM(N122),0.01)),"")</f>
        <v/>
      </c>
      <c r="S122" s="296" t="str" cm="1">
        <f t="array" aca="1" ref="S122" ca="1">_xlfn.IFNA(_xlfn.IFS(X122="Dit kostentype hoeft u niet op te geven. Hiervoor wordt een forfait berekend.","",AND(K122&lt;&gt;"",M122&lt;&gt;"",H122="Vast tarief",F122="Vergoeding"),SUM(K122)*FLOOR(SUM(M122),0.0001),AND(K122&lt;&gt;"",M122&lt;&gt;"",OR(H122="Uurtarief",H122="Vast tarief")),SUM(K122)*FLOOR(SUM(M122),0.01),AND(O122&lt;&gt;"",H122="-"),FLOOR(SUM(O122),0.01)),"")</f>
        <v/>
      </c>
      <c r="T122" s="296" t="str">
        <f t="shared" ca="1" si="7"/>
        <v/>
      </c>
      <c r="U122" s="296" t="str" cm="1">
        <f t="array" aca="1" ref="U122" ca="1">IFERROR(_xlfn.IFS(OR(F122="",LEFT(Methode_Keuze,4)="Geen",Methode_Keuze=""),"",AND(R122&lt;&gt;"",F122&lt;&gt;"Arbeidskosten"),R122*VLOOKUP(F122,Tb_ProjectKosten[],MATCH(Tb_ProjectKosten[[#Headers],[Forfait_Percentage]],Tb_ProjectKosten[#Headers],0),0),AND(F122="Arbeidskosten",G122&lt;&gt;""),IFERROR(R122*VLOOKUP(G122,Tb_KostenTypen[],3,0)*VLOOKUP(F122,Tb_ProjectKosten[],MATCH(Tb_ProjectKosten[[#Headers],[Forfait_Percentage]],Tb_ProjectKosten[#Headers],0),0),""),R122 &lt;=0,0),"")</f>
        <v/>
      </c>
      <c r="V122" s="296" t="str" cm="1">
        <f t="array" aca="1" ref="V122" ca="1">IFERROR(_xlfn.IFS(OR(F122="",LEFT(Methode_Keuze,4)="Geen",Methode_Keuze=""),"",AND(S122&lt;&gt;"",F122&lt;&gt;"Arbeidskosten"),S122*VLOOKUP(F122,Tb_ProjectKosten[],MATCH(Tb_ProjectKosten[[#Headers],[Forfait_Percentage]],Tb_ProjectKosten[#Headers],0),0),AND(F122="Arbeidskosten",G122&lt;&gt;""),IFERROR(S122*VLOOKUP(G122,Tb_KostenTypen[],3,0)*VLOOKUP(F122,Tb_ProjectKosten[],MATCH(Tb_ProjectKosten[[#Headers],[Forfait_Percentage]],Tb_ProjectKosten[#Headers],0),0),""),S122 &lt;=0,0),"")</f>
        <v/>
      </c>
      <c r="W122" s="296" t="str">
        <f t="shared" ca="1" si="8"/>
        <v/>
      </c>
      <c r="X122" s="338" t="str">
        <f>IFERROR(VLOOKUP(F122,Tb_ProjectKosten[#All],11,0),"")</f>
        <v/>
      </c>
      <c r="Y122" s="297"/>
    </row>
    <row r="123" spans="1:25" x14ac:dyDescent="0.25">
      <c r="A123" s="291">
        <f>MAX($A$5:A122)+1</f>
        <v>118</v>
      </c>
      <c r="B123" s="278"/>
      <c r="C123" s="278"/>
      <c r="D123" s="278"/>
      <c r="E123" s="278"/>
      <c r="F123" s="278"/>
      <c r="G123" s="299"/>
      <c r="H123" s="292" t="str">
        <f ca="1">IFERROR(IF(VLOOKUP(F123,Kostentypen!$A$3:$E$21,3,0)=0,"",IF(OR(F123="Arbeidskosten",F123="Vergoeding"),VLOOKUP(G123,Tb_KostenTypen[],2,0),VLOOKUP(F123,Kostentypen!$A$3:$E$20,3,0))),"")</f>
        <v/>
      </c>
      <c r="I123" s="293"/>
      <c r="J123" s="294" t="str" cm="1">
        <f t="array" ref="J123">_xlfn.IFNA(IF(INDEX(Tb_KostenOpties[],MATCH($F123,Tb_KostenOpties[KostenOptie],0),IFERROR(MATCH(Methode_Keuze,Tb_KostenOpties[#Headers],0),2))=1,_xlfn.SWITCH($H123,"Uurtarief",IF(OR(AND(RIGHT($F123,3)="IKS",VLOOKUP($I123,Loonkosten,2,0)="Ja"),AND(RIGHT($F123,3)&lt;&gt;"IKS",VLOOKUP($I123,Loonkosten,2,0)="Nee")), VLOOKUP($I123,Loonkosten,MATCH("Opgegeven uurtarief",'4. Rekenhulp loonkosten aanvr.'!$4:$4,0)),0),"Vast tarief",IF(LEFT(F123,8)="Bijdrage",VLOOKUP($F123,Tb_KostenTypen[],MATCH(Lijsten!$P$1,Tb_KostenTypen[#Headers],0),0),VLOOKUP($G123,Lijsten!L:P,MATCH(Lijsten!$P$1,Kop_Tarief_Vast,0),0))),""),"")</f>
        <v/>
      </c>
      <c r="K123" s="294" t="str" cm="1">
        <f t="array" ref="K123">_xlfn.IFNA(IF(INDEX(Tb_KostenOpties[],MATCH($F123,Tb_KostenOpties[KostenOptie],0),IFERROR(MATCH(Methode_Keuze,Tb_KostenOpties[#Headers],0),2))=1,_xlfn.SWITCH($H123,"Uurtarief",IF(OR(AND(RIGHT($F123,3)="IKS",VLOOKUP($I123,Loonkosten,2,0)="Ja"),AND(RIGHT($F123,3)&lt;&gt;"IKS",VLOOKUP($I123,Loonkosten,2,0)="Nee")), VLOOKUP($I123,Loonkosten,MATCH("Beoordeeld uurtarief",'4. Rekenhulp loonkosten aanvr.'!$4:$4,0),0),0),"Vast tarief",IF(LEFT(F123,8)="Bijdrage",VLOOKUP($F123,Tb_KostenTypen[],MATCH(Lijsten!$P$1,Tb_KostenTypen[#Headers],0),0),VLOOKUP($G123,Lijsten!L:P,MATCH(Lijsten!$P$1,Kop_Tarief_Vast,0),0))),""),"")</f>
        <v/>
      </c>
      <c r="L123" s="324"/>
      <c r="M123" s="324"/>
      <c r="N123" s="295"/>
      <c r="O123" s="295"/>
      <c r="P123" s="337" t="str">
        <f t="shared" si="5"/>
        <v/>
      </c>
      <c r="Q123" s="296" t="str">
        <f t="shared" si="6"/>
        <v/>
      </c>
      <c r="R123" s="296" t="str" cm="1">
        <f t="array" aca="1" ref="R123" ca="1">_xlfn.IFNA(_xlfn.IFS(X123="Dit kostentype hoeft u niet op te geven. Hiervoor wordt een forfait berekend.","",AND(J123&lt;&gt;"",H123="Vast tarief",F123="Vergoeding"),SUM(J123)*FLOOR(SUM(L123),0.0001),AND(J123&lt;&gt;"",OR(H123="Uurtarief",H123="Vast tarief")),SUM(J123)*FLOOR(SUM(L123),0.01),AND(N123&lt;&gt;"",H123="-"),FLOOR(SUM(N123),0.01)),"")</f>
        <v/>
      </c>
      <c r="S123" s="296" t="str" cm="1">
        <f t="array" aca="1" ref="S123" ca="1">_xlfn.IFNA(_xlfn.IFS(X123="Dit kostentype hoeft u niet op te geven. Hiervoor wordt een forfait berekend.","",AND(K123&lt;&gt;"",M123&lt;&gt;"",H123="Vast tarief",F123="Vergoeding"),SUM(K123)*FLOOR(SUM(M123),0.0001),AND(K123&lt;&gt;"",M123&lt;&gt;"",OR(H123="Uurtarief",H123="Vast tarief")),SUM(K123)*FLOOR(SUM(M123),0.01),AND(O123&lt;&gt;"",H123="-"),FLOOR(SUM(O123),0.01)),"")</f>
        <v/>
      </c>
      <c r="T123" s="296" t="str">
        <f t="shared" ca="1" si="7"/>
        <v/>
      </c>
      <c r="U123" s="296" t="str" cm="1">
        <f t="array" aca="1" ref="U123" ca="1">IFERROR(_xlfn.IFS(OR(F123="",LEFT(Methode_Keuze,4)="Geen",Methode_Keuze=""),"",AND(R123&lt;&gt;"",F123&lt;&gt;"Arbeidskosten"),R123*VLOOKUP(F123,Tb_ProjectKosten[],MATCH(Tb_ProjectKosten[[#Headers],[Forfait_Percentage]],Tb_ProjectKosten[#Headers],0),0),AND(F123="Arbeidskosten",G123&lt;&gt;""),IFERROR(R123*VLOOKUP(G123,Tb_KostenTypen[],3,0)*VLOOKUP(F123,Tb_ProjectKosten[],MATCH(Tb_ProjectKosten[[#Headers],[Forfait_Percentage]],Tb_ProjectKosten[#Headers],0),0),""),R123 &lt;=0,0),"")</f>
        <v/>
      </c>
      <c r="V123" s="296" t="str" cm="1">
        <f t="array" aca="1" ref="V123" ca="1">IFERROR(_xlfn.IFS(OR(F123="",LEFT(Methode_Keuze,4)="Geen",Methode_Keuze=""),"",AND(S123&lt;&gt;"",F123&lt;&gt;"Arbeidskosten"),S123*VLOOKUP(F123,Tb_ProjectKosten[],MATCH(Tb_ProjectKosten[[#Headers],[Forfait_Percentage]],Tb_ProjectKosten[#Headers],0),0),AND(F123="Arbeidskosten",G123&lt;&gt;""),IFERROR(S123*VLOOKUP(G123,Tb_KostenTypen[],3,0)*VLOOKUP(F123,Tb_ProjectKosten[],MATCH(Tb_ProjectKosten[[#Headers],[Forfait_Percentage]],Tb_ProjectKosten[#Headers],0),0),""),S123 &lt;=0,0),"")</f>
        <v/>
      </c>
      <c r="W123" s="296" t="str">
        <f t="shared" ca="1" si="8"/>
        <v/>
      </c>
      <c r="X123" s="338" t="str">
        <f>IFERROR(VLOOKUP(F123,Tb_ProjectKosten[#All],11,0),"")</f>
        <v/>
      </c>
      <c r="Y123" s="297"/>
    </row>
    <row r="124" spans="1:25" x14ac:dyDescent="0.25">
      <c r="A124" s="291">
        <f>MAX($A$5:A123)+1</f>
        <v>119</v>
      </c>
      <c r="B124" s="278"/>
      <c r="C124" s="278"/>
      <c r="D124" s="278"/>
      <c r="E124" s="278"/>
      <c r="F124" s="278"/>
      <c r="G124" s="299"/>
      <c r="H124" s="292" t="str">
        <f ca="1">IFERROR(IF(VLOOKUP(F124,Kostentypen!$A$3:$E$21,3,0)=0,"",IF(OR(F124="Arbeidskosten",F124="Vergoeding"),VLOOKUP(G124,Tb_KostenTypen[],2,0),VLOOKUP(F124,Kostentypen!$A$3:$E$20,3,0))),"")</f>
        <v/>
      </c>
      <c r="I124" s="293"/>
      <c r="J124" s="294" t="str" cm="1">
        <f t="array" ref="J124">_xlfn.IFNA(IF(INDEX(Tb_KostenOpties[],MATCH($F124,Tb_KostenOpties[KostenOptie],0),IFERROR(MATCH(Methode_Keuze,Tb_KostenOpties[#Headers],0),2))=1,_xlfn.SWITCH($H124,"Uurtarief",IF(OR(AND(RIGHT($F124,3)="IKS",VLOOKUP($I124,Loonkosten,2,0)="Ja"),AND(RIGHT($F124,3)&lt;&gt;"IKS",VLOOKUP($I124,Loonkosten,2,0)="Nee")), VLOOKUP($I124,Loonkosten,MATCH("Opgegeven uurtarief",'4. Rekenhulp loonkosten aanvr.'!$4:$4,0)),0),"Vast tarief",IF(LEFT(F124,8)="Bijdrage",VLOOKUP($F124,Tb_KostenTypen[],MATCH(Lijsten!$P$1,Tb_KostenTypen[#Headers],0),0),VLOOKUP($G124,Lijsten!L:P,MATCH(Lijsten!$P$1,Kop_Tarief_Vast,0),0))),""),"")</f>
        <v/>
      </c>
      <c r="K124" s="294" t="str" cm="1">
        <f t="array" ref="K124">_xlfn.IFNA(IF(INDEX(Tb_KostenOpties[],MATCH($F124,Tb_KostenOpties[KostenOptie],0),IFERROR(MATCH(Methode_Keuze,Tb_KostenOpties[#Headers],0),2))=1,_xlfn.SWITCH($H124,"Uurtarief",IF(OR(AND(RIGHT($F124,3)="IKS",VLOOKUP($I124,Loonkosten,2,0)="Ja"),AND(RIGHT($F124,3)&lt;&gt;"IKS",VLOOKUP($I124,Loonkosten,2,0)="Nee")), VLOOKUP($I124,Loonkosten,MATCH("Beoordeeld uurtarief",'4. Rekenhulp loonkosten aanvr.'!$4:$4,0),0),0),"Vast tarief",IF(LEFT(F124,8)="Bijdrage",VLOOKUP($F124,Tb_KostenTypen[],MATCH(Lijsten!$P$1,Tb_KostenTypen[#Headers],0),0),VLOOKUP($G124,Lijsten!L:P,MATCH(Lijsten!$P$1,Kop_Tarief_Vast,0),0))),""),"")</f>
        <v/>
      </c>
      <c r="L124" s="324"/>
      <c r="M124" s="324"/>
      <c r="N124" s="295"/>
      <c r="O124" s="295"/>
      <c r="P124" s="337" t="str">
        <f t="shared" si="5"/>
        <v/>
      </c>
      <c r="Q124" s="296" t="str">
        <f t="shared" si="6"/>
        <v/>
      </c>
      <c r="R124" s="296" t="str" cm="1">
        <f t="array" aca="1" ref="R124" ca="1">_xlfn.IFNA(_xlfn.IFS(X124="Dit kostentype hoeft u niet op te geven. Hiervoor wordt een forfait berekend.","",AND(J124&lt;&gt;"",H124="Vast tarief",F124="Vergoeding"),SUM(J124)*FLOOR(SUM(L124),0.0001),AND(J124&lt;&gt;"",OR(H124="Uurtarief",H124="Vast tarief")),SUM(J124)*FLOOR(SUM(L124),0.01),AND(N124&lt;&gt;"",H124="-"),FLOOR(SUM(N124),0.01)),"")</f>
        <v/>
      </c>
      <c r="S124" s="296" t="str" cm="1">
        <f t="array" aca="1" ref="S124" ca="1">_xlfn.IFNA(_xlfn.IFS(X124="Dit kostentype hoeft u niet op te geven. Hiervoor wordt een forfait berekend.","",AND(K124&lt;&gt;"",M124&lt;&gt;"",H124="Vast tarief",F124="Vergoeding"),SUM(K124)*FLOOR(SUM(M124),0.0001),AND(K124&lt;&gt;"",M124&lt;&gt;"",OR(H124="Uurtarief",H124="Vast tarief")),SUM(K124)*FLOOR(SUM(M124),0.01),AND(O124&lt;&gt;"",H124="-"),FLOOR(SUM(O124),0.01)),"")</f>
        <v/>
      </c>
      <c r="T124" s="296" t="str">
        <f t="shared" ca="1" si="7"/>
        <v/>
      </c>
      <c r="U124" s="296" t="str" cm="1">
        <f t="array" aca="1" ref="U124" ca="1">IFERROR(_xlfn.IFS(OR(F124="",LEFT(Methode_Keuze,4)="Geen",Methode_Keuze=""),"",AND(R124&lt;&gt;"",F124&lt;&gt;"Arbeidskosten"),R124*VLOOKUP(F124,Tb_ProjectKosten[],MATCH(Tb_ProjectKosten[[#Headers],[Forfait_Percentage]],Tb_ProjectKosten[#Headers],0),0),AND(F124="Arbeidskosten",G124&lt;&gt;""),IFERROR(R124*VLOOKUP(G124,Tb_KostenTypen[],3,0)*VLOOKUP(F124,Tb_ProjectKosten[],MATCH(Tb_ProjectKosten[[#Headers],[Forfait_Percentage]],Tb_ProjectKosten[#Headers],0),0),""),R124 &lt;=0,0),"")</f>
        <v/>
      </c>
      <c r="V124" s="296" t="str" cm="1">
        <f t="array" aca="1" ref="V124" ca="1">IFERROR(_xlfn.IFS(OR(F124="",LEFT(Methode_Keuze,4)="Geen",Methode_Keuze=""),"",AND(S124&lt;&gt;"",F124&lt;&gt;"Arbeidskosten"),S124*VLOOKUP(F124,Tb_ProjectKosten[],MATCH(Tb_ProjectKosten[[#Headers],[Forfait_Percentage]],Tb_ProjectKosten[#Headers],0),0),AND(F124="Arbeidskosten",G124&lt;&gt;""),IFERROR(S124*VLOOKUP(G124,Tb_KostenTypen[],3,0)*VLOOKUP(F124,Tb_ProjectKosten[],MATCH(Tb_ProjectKosten[[#Headers],[Forfait_Percentage]],Tb_ProjectKosten[#Headers],0),0),""),S124 &lt;=0,0),"")</f>
        <v/>
      </c>
      <c r="W124" s="296" t="str">
        <f t="shared" ca="1" si="8"/>
        <v/>
      </c>
      <c r="X124" s="338" t="str">
        <f>IFERROR(VLOOKUP(F124,Tb_ProjectKosten[#All],11,0),"")</f>
        <v/>
      </c>
      <c r="Y124" s="297"/>
    </row>
    <row r="125" spans="1:25" x14ac:dyDescent="0.25">
      <c r="A125" s="291">
        <f>MAX($A$5:A124)+1</f>
        <v>120</v>
      </c>
      <c r="B125" s="278"/>
      <c r="C125" s="278"/>
      <c r="D125" s="278"/>
      <c r="E125" s="278"/>
      <c r="F125" s="278"/>
      <c r="G125" s="299"/>
      <c r="H125" s="292" t="str">
        <f ca="1">IFERROR(IF(VLOOKUP(F125,Kostentypen!$A$3:$E$21,3,0)=0,"",IF(OR(F125="Arbeidskosten",F125="Vergoeding"),VLOOKUP(G125,Tb_KostenTypen[],2,0),VLOOKUP(F125,Kostentypen!$A$3:$E$20,3,0))),"")</f>
        <v/>
      </c>
      <c r="I125" s="293"/>
      <c r="J125" s="294" t="str" cm="1">
        <f t="array" ref="J125">_xlfn.IFNA(IF(INDEX(Tb_KostenOpties[],MATCH($F125,Tb_KostenOpties[KostenOptie],0),IFERROR(MATCH(Methode_Keuze,Tb_KostenOpties[#Headers],0),2))=1,_xlfn.SWITCH($H125,"Uurtarief",IF(OR(AND(RIGHT($F125,3)="IKS",VLOOKUP($I125,Loonkosten,2,0)="Ja"),AND(RIGHT($F125,3)&lt;&gt;"IKS",VLOOKUP($I125,Loonkosten,2,0)="Nee")), VLOOKUP($I125,Loonkosten,MATCH("Opgegeven uurtarief",'4. Rekenhulp loonkosten aanvr.'!$4:$4,0)),0),"Vast tarief",IF(LEFT(F125,8)="Bijdrage",VLOOKUP($F125,Tb_KostenTypen[],MATCH(Lijsten!$P$1,Tb_KostenTypen[#Headers],0),0),VLOOKUP($G125,Lijsten!L:P,MATCH(Lijsten!$P$1,Kop_Tarief_Vast,0),0))),""),"")</f>
        <v/>
      </c>
      <c r="K125" s="294" t="str" cm="1">
        <f t="array" ref="K125">_xlfn.IFNA(IF(INDEX(Tb_KostenOpties[],MATCH($F125,Tb_KostenOpties[KostenOptie],0),IFERROR(MATCH(Methode_Keuze,Tb_KostenOpties[#Headers],0),2))=1,_xlfn.SWITCH($H125,"Uurtarief",IF(OR(AND(RIGHT($F125,3)="IKS",VLOOKUP($I125,Loonkosten,2,0)="Ja"),AND(RIGHT($F125,3)&lt;&gt;"IKS",VLOOKUP($I125,Loonkosten,2,0)="Nee")), VLOOKUP($I125,Loonkosten,MATCH("Beoordeeld uurtarief",'4. Rekenhulp loonkosten aanvr.'!$4:$4,0),0),0),"Vast tarief",IF(LEFT(F125,8)="Bijdrage",VLOOKUP($F125,Tb_KostenTypen[],MATCH(Lijsten!$P$1,Tb_KostenTypen[#Headers],0),0),VLOOKUP($G125,Lijsten!L:P,MATCH(Lijsten!$P$1,Kop_Tarief_Vast,0),0))),""),"")</f>
        <v/>
      </c>
      <c r="L125" s="324"/>
      <c r="M125" s="324"/>
      <c r="N125" s="295"/>
      <c r="O125" s="295"/>
      <c r="P125" s="337" t="str">
        <f t="shared" si="5"/>
        <v/>
      </c>
      <c r="Q125" s="296" t="str">
        <f t="shared" si="6"/>
        <v/>
      </c>
      <c r="R125" s="296" t="str" cm="1">
        <f t="array" aca="1" ref="R125" ca="1">_xlfn.IFNA(_xlfn.IFS(X125="Dit kostentype hoeft u niet op te geven. Hiervoor wordt een forfait berekend.","",AND(J125&lt;&gt;"",H125="Vast tarief",F125="Vergoeding"),SUM(J125)*FLOOR(SUM(L125),0.0001),AND(J125&lt;&gt;"",OR(H125="Uurtarief",H125="Vast tarief")),SUM(J125)*FLOOR(SUM(L125),0.01),AND(N125&lt;&gt;"",H125="-"),FLOOR(SUM(N125),0.01)),"")</f>
        <v/>
      </c>
      <c r="S125" s="296" t="str" cm="1">
        <f t="array" aca="1" ref="S125" ca="1">_xlfn.IFNA(_xlfn.IFS(X125="Dit kostentype hoeft u niet op te geven. Hiervoor wordt een forfait berekend.","",AND(K125&lt;&gt;"",M125&lt;&gt;"",H125="Vast tarief",F125="Vergoeding"),SUM(K125)*FLOOR(SUM(M125),0.0001),AND(K125&lt;&gt;"",M125&lt;&gt;"",OR(H125="Uurtarief",H125="Vast tarief")),SUM(K125)*FLOOR(SUM(M125),0.01),AND(O125&lt;&gt;"",H125="-"),FLOOR(SUM(O125),0.01)),"")</f>
        <v/>
      </c>
      <c r="T125" s="296" t="str">
        <f t="shared" ca="1" si="7"/>
        <v/>
      </c>
      <c r="U125" s="296" t="str" cm="1">
        <f t="array" aca="1" ref="U125" ca="1">IFERROR(_xlfn.IFS(OR(F125="",LEFT(Methode_Keuze,4)="Geen",Methode_Keuze=""),"",AND(R125&lt;&gt;"",F125&lt;&gt;"Arbeidskosten"),R125*VLOOKUP(F125,Tb_ProjectKosten[],MATCH(Tb_ProjectKosten[[#Headers],[Forfait_Percentage]],Tb_ProjectKosten[#Headers],0),0),AND(F125="Arbeidskosten",G125&lt;&gt;""),IFERROR(R125*VLOOKUP(G125,Tb_KostenTypen[],3,0)*VLOOKUP(F125,Tb_ProjectKosten[],MATCH(Tb_ProjectKosten[[#Headers],[Forfait_Percentage]],Tb_ProjectKosten[#Headers],0),0),""),R125 &lt;=0,0),"")</f>
        <v/>
      </c>
      <c r="V125" s="296" t="str" cm="1">
        <f t="array" aca="1" ref="V125" ca="1">IFERROR(_xlfn.IFS(OR(F125="",LEFT(Methode_Keuze,4)="Geen",Methode_Keuze=""),"",AND(S125&lt;&gt;"",F125&lt;&gt;"Arbeidskosten"),S125*VLOOKUP(F125,Tb_ProjectKosten[],MATCH(Tb_ProjectKosten[[#Headers],[Forfait_Percentage]],Tb_ProjectKosten[#Headers],0),0),AND(F125="Arbeidskosten",G125&lt;&gt;""),IFERROR(S125*VLOOKUP(G125,Tb_KostenTypen[],3,0)*VLOOKUP(F125,Tb_ProjectKosten[],MATCH(Tb_ProjectKosten[[#Headers],[Forfait_Percentage]],Tb_ProjectKosten[#Headers],0),0),""),S125 &lt;=0,0),"")</f>
        <v/>
      </c>
      <c r="W125" s="296" t="str">
        <f t="shared" ca="1" si="8"/>
        <v/>
      </c>
      <c r="X125" s="338" t="str">
        <f>IFERROR(VLOOKUP(F125,Tb_ProjectKosten[#All],11,0),"")</f>
        <v/>
      </c>
      <c r="Y125" s="297"/>
    </row>
    <row r="126" spans="1:25" x14ac:dyDescent="0.25">
      <c r="A126" s="291">
        <f>MAX($A$5:A125)+1</f>
        <v>121</v>
      </c>
      <c r="B126" s="278"/>
      <c r="C126" s="278"/>
      <c r="D126" s="278"/>
      <c r="E126" s="278"/>
      <c r="F126" s="278"/>
      <c r="G126" s="299"/>
      <c r="H126" s="292" t="str">
        <f ca="1">IFERROR(IF(VLOOKUP(F126,Kostentypen!$A$3:$E$21,3,0)=0,"",IF(OR(F126="Arbeidskosten",F126="Vergoeding"),VLOOKUP(G126,Tb_KostenTypen[],2,0),VLOOKUP(F126,Kostentypen!$A$3:$E$20,3,0))),"")</f>
        <v/>
      </c>
      <c r="I126" s="293"/>
      <c r="J126" s="294" t="str" cm="1">
        <f t="array" ref="J126">_xlfn.IFNA(IF(INDEX(Tb_KostenOpties[],MATCH($F126,Tb_KostenOpties[KostenOptie],0),IFERROR(MATCH(Methode_Keuze,Tb_KostenOpties[#Headers],0),2))=1,_xlfn.SWITCH($H126,"Uurtarief",IF(OR(AND(RIGHT($F126,3)="IKS",VLOOKUP($I126,Loonkosten,2,0)="Ja"),AND(RIGHT($F126,3)&lt;&gt;"IKS",VLOOKUP($I126,Loonkosten,2,0)="Nee")), VLOOKUP($I126,Loonkosten,MATCH("Opgegeven uurtarief",'4. Rekenhulp loonkosten aanvr.'!$4:$4,0)),0),"Vast tarief",IF(LEFT(F126,8)="Bijdrage",VLOOKUP($F126,Tb_KostenTypen[],MATCH(Lijsten!$P$1,Tb_KostenTypen[#Headers],0),0),VLOOKUP($G126,Lijsten!L:P,MATCH(Lijsten!$P$1,Kop_Tarief_Vast,0),0))),""),"")</f>
        <v/>
      </c>
      <c r="K126" s="294" t="str" cm="1">
        <f t="array" ref="K126">_xlfn.IFNA(IF(INDEX(Tb_KostenOpties[],MATCH($F126,Tb_KostenOpties[KostenOptie],0),IFERROR(MATCH(Methode_Keuze,Tb_KostenOpties[#Headers],0),2))=1,_xlfn.SWITCH($H126,"Uurtarief",IF(OR(AND(RIGHT($F126,3)="IKS",VLOOKUP($I126,Loonkosten,2,0)="Ja"),AND(RIGHT($F126,3)&lt;&gt;"IKS",VLOOKUP($I126,Loonkosten,2,0)="Nee")), VLOOKUP($I126,Loonkosten,MATCH("Beoordeeld uurtarief",'4. Rekenhulp loonkosten aanvr.'!$4:$4,0),0),0),"Vast tarief",IF(LEFT(F126,8)="Bijdrage",VLOOKUP($F126,Tb_KostenTypen[],MATCH(Lijsten!$P$1,Tb_KostenTypen[#Headers],0),0),VLOOKUP($G126,Lijsten!L:P,MATCH(Lijsten!$P$1,Kop_Tarief_Vast,0),0))),""),"")</f>
        <v/>
      </c>
      <c r="L126" s="324"/>
      <c r="M126" s="324"/>
      <c r="N126" s="295"/>
      <c r="O126" s="295"/>
      <c r="P126" s="337" t="str">
        <f t="shared" si="5"/>
        <v/>
      </c>
      <c r="Q126" s="296" t="str">
        <f t="shared" si="6"/>
        <v/>
      </c>
      <c r="R126" s="296" t="str" cm="1">
        <f t="array" aca="1" ref="R126" ca="1">_xlfn.IFNA(_xlfn.IFS(X126="Dit kostentype hoeft u niet op te geven. Hiervoor wordt een forfait berekend.","",AND(J126&lt;&gt;"",H126="Vast tarief",F126="Vergoeding"),SUM(J126)*FLOOR(SUM(L126),0.0001),AND(J126&lt;&gt;"",OR(H126="Uurtarief",H126="Vast tarief")),SUM(J126)*FLOOR(SUM(L126),0.01),AND(N126&lt;&gt;"",H126="-"),FLOOR(SUM(N126),0.01)),"")</f>
        <v/>
      </c>
      <c r="S126" s="296" t="str" cm="1">
        <f t="array" aca="1" ref="S126" ca="1">_xlfn.IFNA(_xlfn.IFS(X126="Dit kostentype hoeft u niet op te geven. Hiervoor wordt een forfait berekend.","",AND(K126&lt;&gt;"",M126&lt;&gt;"",H126="Vast tarief",F126="Vergoeding"),SUM(K126)*FLOOR(SUM(M126),0.0001),AND(K126&lt;&gt;"",M126&lt;&gt;"",OR(H126="Uurtarief",H126="Vast tarief")),SUM(K126)*FLOOR(SUM(M126),0.01),AND(O126&lt;&gt;"",H126="-"),FLOOR(SUM(O126),0.01)),"")</f>
        <v/>
      </c>
      <c r="T126" s="296" t="str">
        <f t="shared" ca="1" si="7"/>
        <v/>
      </c>
      <c r="U126" s="296" t="str" cm="1">
        <f t="array" aca="1" ref="U126" ca="1">IFERROR(_xlfn.IFS(OR(F126="",LEFT(Methode_Keuze,4)="Geen",Methode_Keuze=""),"",AND(R126&lt;&gt;"",F126&lt;&gt;"Arbeidskosten"),R126*VLOOKUP(F126,Tb_ProjectKosten[],MATCH(Tb_ProjectKosten[[#Headers],[Forfait_Percentage]],Tb_ProjectKosten[#Headers],0),0),AND(F126="Arbeidskosten",G126&lt;&gt;""),IFERROR(R126*VLOOKUP(G126,Tb_KostenTypen[],3,0)*VLOOKUP(F126,Tb_ProjectKosten[],MATCH(Tb_ProjectKosten[[#Headers],[Forfait_Percentage]],Tb_ProjectKosten[#Headers],0),0),""),R126 &lt;=0,0),"")</f>
        <v/>
      </c>
      <c r="V126" s="296" t="str" cm="1">
        <f t="array" aca="1" ref="V126" ca="1">IFERROR(_xlfn.IFS(OR(F126="",LEFT(Methode_Keuze,4)="Geen",Methode_Keuze=""),"",AND(S126&lt;&gt;"",F126&lt;&gt;"Arbeidskosten"),S126*VLOOKUP(F126,Tb_ProjectKosten[],MATCH(Tb_ProjectKosten[[#Headers],[Forfait_Percentage]],Tb_ProjectKosten[#Headers],0),0),AND(F126="Arbeidskosten",G126&lt;&gt;""),IFERROR(S126*VLOOKUP(G126,Tb_KostenTypen[],3,0)*VLOOKUP(F126,Tb_ProjectKosten[],MATCH(Tb_ProjectKosten[[#Headers],[Forfait_Percentage]],Tb_ProjectKosten[#Headers],0),0),""),S126 &lt;=0,0),"")</f>
        <v/>
      </c>
      <c r="W126" s="296" t="str">
        <f t="shared" ca="1" si="8"/>
        <v/>
      </c>
      <c r="X126" s="338" t="str">
        <f>IFERROR(VLOOKUP(F126,Tb_ProjectKosten[#All],11,0),"")</f>
        <v/>
      </c>
      <c r="Y126" s="297"/>
    </row>
    <row r="127" spans="1:25" x14ac:dyDescent="0.25">
      <c r="A127" s="291">
        <f>MAX($A$5:A126)+1</f>
        <v>122</v>
      </c>
      <c r="B127" s="278"/>
      <c r="C127" s="278"/>
      <c r="D127" s="278"/>
      <c r="E127" s="278"/>
      <c r="F127" s="278"/>
      <c r="G127" s="299"/>
      <c r="H127" s="292" t="str">
        <f ca="1">IFERROR(IF(VLOOKUP(F127,Kostentypen!$A$3:$E$21,3,0)=0,"",IF(OR(F127="Arbeidskosten",F127="Vergoeding"),VLOOKUP(G127,Tb_KostenTypen[],2,0),VLOOKUP(F127,Kostentypen!$A$3:$E$20,3,0))),"")</f>
        <v/>
      </c>
      <c r="I127" s="293"/>
      <c r="J127" s="294" t="str" cm="1">
        <f t="array" ref="J127">_xlfn.IFNA(IF(INDEX(Tb_KostenOpties[],MATCH($F127,Tb_KostenOpties[KostenOptie],0),IFERROR(MATCH(Methode_Keuze,Tb_KostenOpties[#Headers],0),2))=1,_xlfn.SWITCH($H127,"Uurtarief",IF(OR(AND(RIGHT($F127,3)="IKS",VLOOKUP($I127,Loonkosten,2,0)="Ja"),AND(RIGHT($F127,3)&lt;&gt;"IKS",VLOOKUP($I127,Loonkosten,2,0)="Nee")), VLOOKUP($I127,Loonkosten,MATCH("Opgegeven uurtarief",'4. Rekenhulp loonkosten aanvr.'!$4:$4,0)),0),"Vast tarief",IF(LEFT(F127,8)="Bijdrage",VLOOKUP($F127,Tb_KostenTypen[],MATCH(Lijsten!$P$1,Tb_KostenTypen[#Headers],0),0),VLOOKUP($G127,Lijsten!L:P,MATCH(Lijsten!$P$1,Kop_Tarief_Vast,0),0))),""),"")</f>
        <v/>
      </c>
      <c r="K127" s="294" t="str" cm="1">
        <f t="array" ref="K127">_xlfn.IFNA(IF(INDEX(Tb_KostenOpties[],MATCH($F127,Tb_KostenOpties[KostenOptie],0),IFERROR(MATCH(Methode_Keuze,Tb_KostenOpties[#Headers],0),2))=1,_xlfn.SWITCH($H127,"Uurtarief",IF(OR(AND(RIGHT($F127,3)="IKS",VLOOKUP($I127,Loonkosten,2,0)="Ja"),AND(RIGHT($F127,3)&lt;&gt;"IKS",VLOOKUP($I127,Loonkosten,2,0)="Nee")), VLOOKUP($I127,Loonkosten,MATCH("Beoordeeld uurtarief",'4. Rekenhulp loonkosten aanvr.'!$4:$4,0),0),0),"Vast tarief",IF(LEFT(F127,8)="Bijdrage",VLOOKUP($F127,Tb_KostenTypen[],MATCH(Lijsten!$P$1,Tb_KostenTypen[#Headers],0),0),VLOOKUP($G127,Lijsten!L:P,MATCH(Lijsten!$P$1,Kop_Tarief_Vast,0),0))),""),"")</f>
        <v/>
      </c>
      <c r="L127" s="324"/>
      <c r="M127" s="324"/>
      <c r="N127" s="295"/>
      <c r="O127" s="295"/>
      <c r="P127" s="337" t="str">
        <f t="shared" si="5"/>
        <v/>
      </c>
      <c r="Q127" s="296" t="str">
        <f t="shared" si="6"/>
        <v/>
      </c>
      <c r="R127" s="296" t="str" cm="1">
        <f t="array" aca="1" ref="R127" ca="1">_xlfn.IFNA(_xlfn.IFS(X127="Dit kostentype hoeft u niet op te geven. Hiervoor wordt een forfait berekend.","",AND(J127&lt;&gt;"",H127="Vast tarief",F127="Vergoeding"),SUM(J127)*FLOOR(SUM(L127),0.0001),AND(J127&lt;&gt;"",OR(H127="Uurtarief",H127="Vast tarief")),SUM(J127)*FLOOR(SUM(L127),0.01),AND(N127&lt;&gt;"",H127="-"),FLOOR(SUM(N127),0.01)),"")</f>
        <v/>
      </c>
      <c r="S127" s="296" t="str" cm="1">
        <f t="array" aca="1" ref="S127" ca="1">_xlfn.IFNA(_xlfn.IFS(X127="Dit kostentype hoeft u niet op te geven. Hiervoor wordt een forfait berekend.","",AND(K127&lt;&gt;"",M127&lt;&gt;"",H127="Vast tarief",F127="Vergoeding"),SUM(K127)*FLOOR(SUM(M127),0.0001),AND(K127&lt;&gt;"",M127&lt;&gt;"",OR(H127="Uurtarief",H127="Vast tarief")),SUM(K127)*FLOOR(SUM(M127),0.01),AND(O127&lt;&gt;"",H127="-"),FLOOR(SUM(O127),0.01)),"")</f>
        <v/>
      </c>
      <c r="T127" s="296" t="str">
        <f t="shared" ca="1" si="7"/>
        <v/>
      </c>
      <c r="U127" s="296" t="str" cm="1">
        <f t="array" aca="1" ref="U127" ca="1">IFERROR(_xlfn.IFS(OR(F127="",LEFT(Methode_Keuze,4)="Geen",Methode_Keuze=""),"",AND(R127&lt;&gt;"",F127&lt;&gt;"Arbeidskosten"),R127*VLOOKUP(F127,Tb_ProjectKosten[],MATCH(Tb_ProjectKosten[[#Headers],[Forfait_Percentage]],Tb_ProjectKosten[#Headers],0),0),AND(F127="Arbeidskosten",G127&lt;&gt;""),IFERROR(R127*VLOOKUP(G127,Tb_KostenTypen[],3,0)*VLOOKUP(F127,Tb_ProjectKosten[],MATCH(Tb_ProjectKosten[[#Headers],[Forfait_Percentage]],Tb_ProjectKosten[#Headers],0),0),""),R127 &lt;=0,0),"")</f>
        <v/>
      </c>
      <c r="V127" s="296" t="str" cm="1">
        <f t="array" aca="1" ref="V127" ca="1">IFERROR(_xlfn.IFS(OR(F127="",LEFT(Methode_Keuze,4)="Geen",Methode_Keuze=""),"",AND(S127&lt;&gt;"",F127&lt;&gt;"Arbeidskosten"),S127*VLOOKUP(F127,Tb_ProjectKosten[],MATCH(Tb_ProjectKosten[[#Headers],[Forfait_Percentage]],Tb_ProjectKosten[#Headers],0),0),AND(F127="Arbeidskosten",G127&lt;&gt;""),IFERROR(S127*VLOOKUP(G127,Tb_KostenTypen[],3,0)*VLOOKUP(F127,Tb_ProjectKosten[],MATCH(Tb_ProjectKosten[[#Headers],[Forfait_Percentage]],Tb_ProjectKosten[#Headers],0),0),""),S127 &lt;=0,0),"")</f>
        <v/>
      </c>
      <c r="W127" s="296" t="str">
        <f t="shared" ca="1" si="8"/>
        <v/>
      </c>
      <c r="X127" s="338" t="str">
        <f>IFERROR(VLOOKUP(F127,Tb_ProjectKosten[#All],11,0),"")</f>
        <v/>
      </c>
      <c r="Y127" s="297"/>
    </row>
    <row r="128" spans="1:25" x14ac:dyDescent="0.25">
      <c r="A128" s="291">
        <f>MAX($A$5:A127)+1</f>
        <v>123</v>
      </c>
      <c r="B128" s="278"/>
      <c r="C128" s="278"/>
      <c r="D128" s="278"/>
      <c r="E128" s="278"/>
      <c r="F128" s="278"/>
      <c r="G128" s="299"/>
      <c r="H128" s="292" t="str">
        <f ca="1">IFERROR(IF(VLOOKUP(F128,Kostentypen!$A$3:$E$21,3,0)=0,"",IF(OR(F128="Arbeidskosten",F128="Vergoeding"),VLOOKUP(G128,Tb_KostenTypen[],2,0),VLOOKUP(F128,Kostentypen!$A$3:$E$20,3,0))),"")</f>
        <v/>
      </c>
      <c r="I128" s="293"/>
      <c r="J128" s="294" t="str" cm="1">
        <f t="array" ref="J128">_xlfn.IFNA(IF(INDEX(Tb_KostenOpties[],MATCH($F128,Tb_KostenOpties[KostenOptie],0),IFERROR(MATCH(Methode_Keuze,Tb_KostenOpties[#Headers],0),2))=1,_xlfn.SWITCH($H128,"Uurtarief",IF(OR(AND(RIGHT($F128,3)="IKS",VLOOKUP($I128,Loonkosten,2,0)="Ja"),AND(RIGHT($F128,3)&lt;&gt;"IKS",VLOOKUP($I128,Loonkosten,2,0)="Nee")), VLOOKUP($I128,Loonkosten,MATCH("Opgegeven uurtarief",'4. Rekenhulp loonkosten aanvr.'!$4:$4,0)),0),"Vast tarief",IF(LEFT(F128,8)="Bijdrage",VLOOKUP($F128,Tb_KostenTypen[],MATCH(Lijsten!$P$1,Tb_KostenTypen[#Headers],0),0),VLOOKUP($G128,Lijsten!L:P,MATCH(Lijsten!$P$1,Kop_Tarief_Vast,0),0))),""),"")</f>
        <v/>
      </c>
      <c r="K128" s="294" t="str" cm="1">
        <f t="array" ref="K128">_xlfn.IFNA(IF(INDEX(Tb_KostenOpties[],MATCH($F128,Tb_KostenOpties[KostenOptie],0),IFERROR(MATCH(Methode_Keuze,Tb_KostenOpties[#Headers],0),2))=1,_xlfn.SWITCH($H128,"Uurtarief",IF(OR(AND(RIGHT($F128,3)="IKS",VLOOKUP($I128,Loonkosten,2,0)="Ja"),AND(RIGHT($F128,3)&lt;&gt;"IKS",VLOOKUP($I128,Loonkosten,2,0)="Nee")), VLOOKUP($I128,Loonkosten,MATCH("Beoordeeld uurtarief",'4. Rekenhulp loonkosten aanvr.'!$4:$4,0),0),0),"Vast tarief",IF(LEFT(F128,8)="Bijdrage",VLOOKUP($F128,Tb_KostenTypen[],MATCH(Lijsten!$P$1,Tb_KostenTypen[#Headers],0),0),VLOOKUP($G128,Lijsten!L:P,MATCH(Lijsten!$P$1,Kop_Tarief_Vast,0),0))),""),"")</f>
        <v/>
      </c>
      <c r="L128" s="324"/>
      <c r="M128" s="324"/>
      <c r="N128" s="295"/>
      <c r="O128" s="295"/>
      <c r="P128" s="337" t="str">
        <f t="shared" si="5"/>
        <v/>
      </c>
      <c r="Q128" s="296" t="str">
        <f t="shared" si="6"/>
        <v/>
      </c>
      <c r="R128" s="296" t="str" cm="1">
        <f t="array" aca="1" ref="R128" ca="1">_xlfn.IFNA(_xlfn.IFS(X128="Dit kostentype hoeft u niet op te geven. Hiervoor wordt een forfait berekend.","",AND(J128&lt;&gt;"",H128="Vast tarief",F128="Vergoeding"),SUM(J128)*FLOOR(SUM(L128),0.0001),AND(J128&lt;&gt;"",OR(H128="Uurtarief",H128="Vast tarief")),SUM(J128)*FLOOR(SUM(L128),0.01),AND(N128&lt;&gt;"",H128="-"),FLOOR(SUM(N128),0.01)),"")</f>
        <v/>
      </c>
      <c r="S128" s="296" t="str" cm="1">
        <f t="array" aca="1" ref="S128" ca="1">_xlfn.IFNA(_xlfn.IFS(X128="Dit kostentype hoeft u niet op te geven. Hiervoor wordt een forfait berekend.","",AND(K128&lt;&gt;"",M128&lt;&gt;"",H128="Vast tarief",F128="Vergoeding"),SUM(K128)*FLOOR(SUM(M128),0.0001),AND(K128&lt;&gt;"",M128&lt;&gt;"",OR(H128="Uurtarief",H128="Vast tarief")),SUM(K128)*FLOOR(SUM(M128),0.01),AND(O128&lt;&gt;"",H128="-"),FLOOR(SUM(O128),0.01)),"")</f>
        <v/>
      </c>
      <c r="T128" s="296" t="str">
        <f t="shared" ca="1" si="7"/>
        <v/>
      </c>
      <c r="U128" s="296" t="str" cm="1">
        <f t="array" aca="1" ref="U128" ca="1">IFERROR(_xlfn.IFS(OR(F128="",LEFT(Methode_Keuze,4)="Geen",Methode_Keuze=""),"",AND(R128&lt;&gt;"",F128&lt;&gt;"Arbeidskosten"),R128*VLOOKUP(F128,Tb_ProjectKosten[],MATCH(Tb_ProjectKosten[[#Headers],[Forfait_Percentage]],Tb_ProjectKosten[#Headers],0),0),AND(F128="Arbeidskosten",G128&lt;&gt;""),IFERROR(R128*VLOOKUP(G128,Tb_KostenTypen[],3,0)*VLOOKUP(F128,Tb_ProjectKosten[],MATCH(Tb_ProjectKosten[[#Headers],[Forfait_Percentage]],Tb_ProjectKosten[#Headers],0),0),""),R128 &lt;=0,0),"")</f>
        <v/>
      </c>
      <c r="V128" s="296" t="str" cm="1">
        <f t="array" aca="1" ref="V128" ca="1">IFERROR(_xlfn.IFS(OR(F128="",LEFT(Methode_Keuze,4)="Geen",Methode_Keuze=""),"",AND(S128&lt;&gt;"",F128&lt;&gt;"Arbeidskosten"),S128*VLOOKUP(F128,Tb_ProjectKosten[],MATCH(Tb_ProjectKosten[[#Headers],[Forfait_Percentage]],Tb_ProjectKosten[#Headers],0),0),AND(F128="Arbeidskosten",G128&lt;&gt;""),IFERROR(S128*VLOOKUP(G128,Tb_KostenTypen[],3,0)*VLOOKUP(F128,Tb_ProjectKosten[],MATCH(Tb_ProjectKosten[[#Headers],[Forfait_Percentage]],Tb_ProjectKosten[#Headers],0),0),""),S128 &lt;=0,0),"")</f>
        <v/>
      </c>
      <c r="W128" s="296" t="str">
        <f t="shared" ca="1" si="8"/>
        <v/>
      </c>
      <c r="X128" s="338" t="str">
        <f>IFERROR(VLOOKUP(F128,Tb_ProjectKosten[#All],11,0),"")</f>
        <v/>
      </c>
      <c r="Y128" s="297"/>
    </row>
    <row r="129" spans="1:25" x14ac:dyDescent="0.25">
      <c r="A129" s="291">
        <f>MAX($A$5:A128)+1</f>
        <v>124</v>
      </c>
      <c r="B129" s="278"/>
      <c r="C129" s="278"/>
      <c r="D129" s="278"/>
      <c r="E129" s="278"/>
      <c r="F129" s="278"/>
      <c r="G129" s="299"/>
      <c r="H129" s="292" t="str">
        <f ca="1">IFERROR(IF(VLOOKUP(F129,Kostentypen!$A$3:$E$21,3,0)=0,"",IF(OR(F129="Arbeidskosten",F129="Vergoeding"),VLOOKUP(G129,Tb_KostenTypen[],2,0),VLOOKUP(F129,Kostentypen!$A$3:$E$20,3,0))),"")</f>
        <v/>
      </c>
      <c r="I129" s="293"/>
      <c r="J129" s="294" t="str" cm="1">
        <f t="array" ref="J129">_xlfn.IFNA(IF(INDEX(Tb_KostenOpties[],MATCH($F129,Tb_KostenOpties[KostenOptie],0),IFERROR(MATCH(Methode_Keuze,Tb_KostenOpties[#Headers],0),2))=1,_xlfn.SWITCH($H129,"Uurtarief",IF(OR(AND(RIGHT($F129,3)="IKS",VLOOKUP($I129,Loonkosten,2,0)="Ja"),AND(RIGHT($F129,3)&lt;&gt;"IKS",VLOOKUP($I129,Loonkosten,2,0)="Nee")), VLOOKUP($I129,Loonkosten,MATCH("Opgegeven uurtarief",'4. Rekenhulp loonkosten aanvr.'!$4:$4,0)),0),"Vast tarief",IF(LEFT(F129,8)="Bijdrage",VLOOKUP($F129,Tb_KostenTypen[],MATCH(Lijsten!$P$1,Tb_KostenTypen[#Headers],0),0),VLOOKUP($G129,Lijsten!L:P,MATCH(Lijsten!$P$1,Kop_Tarief_Vast,0),0))),""),"")</f>
        <v/>
      </c>
      <c r="K129" s="294" t="str" cm="1">
        <f t="array" ref="K129">_xlfn.IFNA(IF(INDEX(Tb_KostenOpties[],MATCH($F129,Tb_KostenOpties[KostenOptie],0),IFERROR(MATCH(Methode_Keuze,Tb_KostenOpties[#Headers],0),2))=1,_xlfn.SWITCH($H129,"Uurtarief",IF(OR(AND(RIGHT($F129,3)="IKS",VLOOKUP($I129,Loonkosten,2,0)="Ja"),AND(RIGHT($F129,3)&lt;&gt;"IKS",VLOOKUP($I129,Loonkosten,2,0)="Nee")), VLOOKUP($I129,Loonkosten,MATCH("Beoordeeld uurtarief",'4. Rekenhulp loonkosten aanvr.'!$4:$4,0),0),0),"Vast tarief",IF(LEFT(F129,8)="Bijdrage",VLOOKUP($F129,Tb_KostenTypen[],MATCH(Lijsten!$P$1,Tb_KostenTypen[#Headers],0),0),VLOOKUP($G129,Lijsten!L:P,MATCH(Lijsten!$P$1,Kop_Tarief_Vast,0),0))),""),"")</f>
        <v/>
      </c>
      <c r="L129" s="324"/>
      <c r="M129" s="324"/>
      <c r="N129" s="295"/>
      <c r="O129" s="295"/>
      <c r="P129" s="337" t="str">
        <f t="shared" si="5"/>
        <v/>
      </c>
      <c r="Q129" s="296" t="str">
        <f t="shared" si="6"/>
        <v/>
      </c>
      <c r="R129" s="296" t="str" cm="1">
        <f t="array" aca="1" ref="R129" ca="1">_xlfn.IFNA(_xlfn.IFS(X129="Dit kostentype hoeft u niet op te geven. Hiervoor wordt een forfait berekend.","",AND(J129&lt;&gt;"",H129="Vast tarief",F129="Vergoeding"),SUM(J129)*FLOOR(SUM(L129),0.0001),AND(J129&lt;&gt;"",OR(H129="Uurtarief",H129="Vast tarief")),SUM(J129)*FLOOR(SUM(L129),0.01),AND(N129&lt;&gt;"",H129="-"),FLOOR(SUM(N129),0.01)),"")</f>
        <v/>
      </c>
      <c r="S129" s="296" t="str" cm="1">
        <f t="array" aca="1" ref="S129" ca="1">_xlfn.IFNA(_xlfn.IFS(X129="Dit kostentype hoeft u niet op te geven. Hiervoor wordt een forfait berekend.","",AND(K129&lt;&gt;"",M129&lt;&gt;"",H129="Vast tarief",F129="Vergoeding"),SUM(K129)*FLOOR(SUM(M129),0.0001),AND(K129&lt;&gt;"",M129&lt;&gt;"",OR(H129="Uurtarief",H129="Vast tarief")),SUM(K129)*FLOOR(SUM(M129),0.01),AND(O129&lt;&gt;"",H129="-"),FLOOR(SUM(O129),0.01)),"")</f>
        <v/>
      </c>
      <c r="T129" s="296" t="str">
        <f t="shared" ca="1" si="7"/>
        <v/>
      </c>
      <c r="U129" s="296" t="str" cm="1">
        <f t="array" aca="1" ref="U129" ca="1">IFERROR(_xlfn.IFS(OR(F129="",LEFT(Methode_Keuze,4)="Geen",Methode_Keuze=""),"",AND(R129&lt;&gt;"",F129&lt;&gt;"Arbeidskosten"),R129*VLOOKUP(F129,Tb_ProjectKosten[],MATCH(Tb_ProjectKosten[[#Headers],[Forfait_Percentage]],Tb_ProjectKosten[#Headers],0),0),AND(F129="Arbeidskosten",G129&lt;&gt;""),IFERROR(R129*VLOOKUP(G129,Tb_KostenTypen[],3,0)*VLOOKUP(F129,Tb_ProjectKosten[],MATCH(Tb_ProjectKosten[[#Headers],[Forfait_Percentage]],Tb_ProjectKosten[#Headers],0),0),""),R129 &lt;=0,0),"")</f>
        <v/>
      </c>
      <c r="V129" s="296" t="str" cm="1">
        <f t="array" aca="1" ref="V129" ca="1">IFERROR(_xlfn.IFS(OR(F129="",LEFT(Methode_Keuze,4)="Geen",Methode_Keuze=""),"",AND(S129&lt;&gt;"",F129&lt;&gt;"Arbeidskosten"),S129*VLOOKUP(F129,Tb_ProjectKosten[],MATCH(Tb_ProjectKosten[[#Headers],[Forfait_Percentage]],Tb_ProjectKosten[#Headers],0),0),AND(F129="Arbeidskosten",G129&lt;&gt;""),IFERROR(S129*VLOOKUP(G129,Tb_KostenTypen[],3,0)*VLOOKUP(F129,Tb_ProjectKosten[],MATCH(Tb_ProjectKosten[[#Headers],[Forfait_Percentage]],Tb_ProjectKosten[#Headers],0),0),""),S129 &lt;=0,0),"")</f>
        <v/>
      </c>
      <c r="W129" s="296" t="str">
        <f t="shared" ca="1" si="8"/>
        <v/>
      </c>
      <c r="X129" s="338" t="str">
        <f>IFERROR(VLOOKUP(F129,Tb_ProjectKosten[#All],11,0),"")</f>
        <v/>
      </c>
      <c r="Y129" s="297"/>
    </row>
    <row r="130" spans="1:25" x14ac:dyDescent="0.25">
      <c r="A130" s="291">
        <f>MAX($A$5:A129)+1</f>
        <v>125</v>
      </c>
      <c r="B130" s="278"/>
      <c r="C130" s="278"/>
      <c r="D130" s="278"/>
      <c r="E130" s="278"/>
      <c r="F130" s="278"/>
      <c r="G130" s="299"/>
      <c r="H130" s="292" t="str">
        <f ca="1">IFERROR(IF(VLOOKUP(F130,Kostentypen!$A$3:$E$21,3,0)=0,"",IF(OR(F130="Arbeidskosten",F130="Vergoeding"),VLOOKUP(G130,Tb_KostenTypen[],2,0),VLOOKUP(F130,Kostentypen!$A$3:$E$20,3,0))),"")</f>
        <v/>
      </c>
      <c r="I130" s="293"/>
      <c r="J130" s="294" t="str" cm="1">
        <f t="array" ref="J130">_xlfn.IFNA(IF(INDEX(Tb_KostenOpties[],MATCH($F130,Tb_KostenOpties[KostenOptie],0),IFERROR(MATCH(Methode_Keuze,Tb_KostenOpties[#Headers],0),2))=1,_xlfn.SWITCH($H130,"Uurtarief",IF(OR(AND(RIGHT($F130,3)="IKS",VLOOKUP($I130,Loonkosten,2,0)="Ja"),AND(RIGHT($F130,3)&lt;&gt;"IKS",VLOOKUP($I130,Loonkosten,2,0)="Nee")), VLOOKUP($I130,Loonkosten,MATCH("Opgegeven uurtarief",'4. Rekenhulp loonkosten aanvr.'!$4:$4,0)),0),"Vast tarief",IF(LEFT(F130,8)="Bijdrage",VLOOKUP($F130,Tb_KostenTypen[],MATCH(Lijsten!$P$1,Tb_KostenTypen[#Headers],0),0),VLOOKUP($G130,Lijsten!L:P,MATCH(Lijsten!$P$1,Kop_Tarief_Vast,0),0))),""),"")</f>
        <v/>
      </c>
      <c r="K130" s="294" t="str" cm="1">
        <f t="array" ref="K130">_xlfn.IFNA(IF(INDEX(Tb_KostenOpties[],MATCH($F130,Tb_KostenOpties[KostenOptie],0),IFERROR(MATCH(Methode_Keuze,Tb_KostenOpties[#Headers],0),2))=1,_xlfn.SWITCH($H130,"Uurtarief",IF(OR(AND(RIGHT($F130,3)="IKS",VLOOKUP($I130,Loonkosten,2,0)="Ja"),AND(RIGHT($F130,3)&lt;&gt;"IKS",VLOOKUP($I130,Loonkosten,2,0)="Nee")), VLOOKUP($I130,Loonkosten,MATCH("Beoordeeld uurtarief",'4. Rekenhulp loonkosten aanvr.'!$4:$4,0),0),0),"Vast tarief",IF(LEFT(F130,8)="Bijdrage",VLOOKUP($F130,Tb_KostenTypen[],MATCH(Lijsten!$P$1,Tb_KostenTypen[#Headers],0),0),VLOOKUP($G130,Lijsten!L:P,MATCH(Lijsten!$P$1,Kop_Tarief_Vast,0),0))),""),"")</f>
        <v/>
      </c>
      <c r="L130" s="324"/>
      <c r="M130" s="324"/>
      <c r="N130" s="295"/>
      <c r="O130" s="295"/>
      <c r="P130" s="337" t="str">
        <f t="shared" si="5"/>
        <v/>
      </c>
      <c r="Q130" s="296" t="str">
        <f t="shared" si="6"/>
        <v/>
      </c>
      <c r="R130" s="296" t="str" cm="1">
        <f t="array" aca="1" ref="R130" ca="1">_xlfn.IFNA(_xlfn.IFS(X130="Dit kostentype hoeft u niet op te geven. Hiervoor wordt een forfait berekend.","",AND(J130&lt;&gt;"",H130="Vast tarief",F130="Vergoeding"),SUM(J130)*FLOOR(SUM(L130),0.0001),AND(J130&lt;&gt;"",OR(H130="Uurtarief",H130="Vast tarief")),SUM(J130)*FLOOR(SUM(L130),0.01),AND(N130&lt;&gt;"",H130="-"),FLOOR(SUM(N130),0.01)),"")</f>
        <v/>
      </c>
      <c r="S130" s="296" t="str" cm="1">
        <f t="array" aca="1" ref="S130" ca="1">_xlfn.IFNA(_xlfn.IFS(X130="Dit kostentype hoeft u niet op te geven. Hiervoor wordt een forfait berekend.","",AND(K130&lt;&gt;"",M130&lt;&gt;"",H130="Vast tarief",F130="Vergoeding"),SUM(K130)*FLOOR(SUM(M130),0.0001),AND(K130&lt;&gt;"",M130&lt;&gt;"",OR(H130="Uurtarief",H130="Vast tarief")),SUM(K130)*FLOOR(SUM(M130),0.01),AND(O130&lt;&gt;"",H130="-"),FLOOR(SUM(O130),0.01)),"")</f>
        <v/>
      </c>
      <c r="T130" s="296" t="str">
        <f t="shared" ca="1" si="7"/>
        <v/>
      </c>
      <c r="U130" s="296" t="str" cm="1">
        <f t="array" aca="1" ref="U130" ca="1">IFERROR(_xlfn.IFS(OR(F130="",LEFT(Methode_Keuze,4)="Geen",Methode_Keuze=""),"",AND(R130&lt;&gt;"",F130&lt;&gt;"Arbeidskosten"),R130*VLOOKUP(F130,Tb_ProjectKosten[],MATCH(Tb_ProjectKosten[[#Headers],[Forfait_Percentage]],Tb_ProjectKosten[#Headers],0),0),AND(F130="Arbeidskosten",G130&lt;&gt;""),IFERROR(R130*VLOOKUP(G130,Tb_KostenTypen[],3,0)*VLOOKUP(F130,Tb_ProjectKosten[],MATCH(Tb_ProjectKosten[[#Headers],[Forfait_Percentage]],Tb_ProjectKosten[#Headers],0),0),""),R130 &lt;=0,0),"")</f>
        <v/>
      </c>
      <c r="V130" s="296" t="str" cm="1">
        <f t="array" aca="1" ref="V130" ca="1">IFERROR(_xlfn.IFS(OR(F130="",LEFT(Methode_Keuze,4)="Geen",Methode_Keuze=""),"",AND(S130&lt;&gt;"",F130&lt;&gt;"Arbeidskosten"),S130*VLOOKUP(F130,Tb_ProjectKosten[],MATCH(Tb_ProjectKosten[[#Headers],[Forfait_Percentage]],Tb_ProjectKosten[#Headers],0),0),AND(F130="Arbeidskosten",G130&lt;&gt;""),IFERROR(S130*VLOOKUP(G130,Tb_KostenTypen[],3,0)*VLOOKUP(F130,Tb_ProjectKosten[],MATCH(Tb_ProjectKosten[[#Headers],[Forfait_Percentage]],Tb_ProjectKosten[#Headers],0),0),""),S130 &lt;=0,0),"")</f>
        <v/>
      </c>
      <c r="W130" s="296" t="str">
        <f t="shared" ca="1" si="8"/>
        <v/>
      </c>
      <c r="X130" s="338" t="str">
        <f>IFERROR(VLOOKUP(F130,Tb_ProjectKosten[#All],11,0),"")</f>
        <v/>
      </c>
      <c r="Y130" s="297"/>
    </row>
    <row r="131" spans="1:25" x14ac:dyDescent="0.25">
      <c r="A131" s="291">
        <f>MAX($A$5:A130)+1</f>
        <v>126</v>
      </c>
      <c r="B131" s="278"/>
      <c r="C131" s="278"/>
      <c r="D131" s="278"/>
      <c r="E131" s="278"/>
      <c r="F131" s="278"/>
      <c r="G131" s="299"/>
      <c r="H131" s="292" t="str">
        <f ca="1">IFERROR(IF(VLOOKUP(F131,Kostentypen!$A$3:$E$21,3,0)=0,"",IF(OR(F131="Arbeidskosten",F131="Vergoeding"),VLOOKUP(G131,Tb_KostenTypen[],2,0),VLOOKUP(F131,Kostentypen!$A$3:$E$20,3,0))),"")</f>
        <v/>
      </c>
      <c r="I131" s="293"/>
      <c r="J131" s="294" t="str" cm="1">
        <f t="array" ref="J131">_xlfn.IFNA(IF(INDEX(Tb_KostenOpties[],MATCH($F131,Tb_KostenOpties[KostenOptie],0),IFERROR(MATCH(Methode_Keuze,Tb_KostenOpties[#Headers],0),2))=1,_xlfn.SWITCH($H131,"Uurtarief",IF(OR(AND(RIGHT($F131,3)="IKS",VLOOKUP($I131,Loonkosten,2,0)="Ja"),AND(RIGHT($F131,3)&lt;&gt;"IKS",VLOOKUP($I131,Loonkosten,2,0)="Nee")), VLOOKUP($I131,Loonkosten,MATCH("Opgegeven uurtarief",'4. Rekenhulp loonkosten aanvr.'!$4:$4,0)),0),"Vast tarief",IF(LEFT(F131,8)="Bijdrage",VLOOKUP($F131,Tb_KostenTypen[],MATCH(Lijsten!$P$1,Tb_KostenTypen[#Headers],0),0),VLOOKUP($G131,Lijsten!L:P,MATCH(Lijsten!$P$1,Kop_Tarief_Vast,0),0))),""),"")</f>
        <v/>
      </c>
      <c r="K131" s="294" t="str" cm="1">
        <f t="array" ref="K131">_xlfn.IFNA(IF(INDEX(Tb_KostenOpties[],MATCH($F131,Tb_KostenOpties[KostenOptie],0),IFERROR(MATCH(Methode_Keuze,Tb_KostenOpties[#Headers],0),2))=1,_xlfn.SWITCH($H131,"Uurtarief",IF(OR(AND(RIGHT($F131,3)="IKS",VLOOKUP($I131,Loonkosten,2,0)="Ja"),AND(RIGHT($F131,3)&lt;&gt;"IKS",VLOOKUP($I131,Loonkosten,2,0)="Nee")), VLOOKUP($I131,Loonkosten,MATCH("Beoordeeld uurtarief",'4. Rekenhulp loonkosten aanvr.'!$4:$4,0),0),0),"Vast tarief",IF(LEFT(F131,8)="Bijdrage",VLOOKUP($F131,Tb_KostenTypen[],MATCH(Lijsten!$P$1,Tb_KostenTypen[#Headers],0),0),VLOOKUP($G131,Lijsten!L:P,MATCH(Lijsten!$P$1,Kop_Tarief_Vast,0),0))),""),"")</f>
        <v/>
      </c>
      <c r="L131" s="324"/>
      <c r="M131" s="324"/>
      <c r="N131" s="295"/>
      <c r="O131" s="295"/>
      <c r="P131" s="337" t="str">
        <f t="shared" si="5"/>
        <v/>
      </c>
      <c r="Q131" s="296" t="str">
        <f t="shared" si="6"/>
        <v/>
      </c>
      <c r="R131" s="296" t="str" cm="1">
        <f t="array" aca="1" ref="R131" ca="1">_xlfn.IFNA(_xlfn.IFS(X131="Dit kostentype hoeft u niet op te geven. Hiervoor wordt een forfait berekend.","",AND(J131&lt;&gt;"",H131="Vast tarief",F131="Vergoeding"),SUM(J131)*FLOOR(SUM(L131),0.0001),AND(J131&lt;&gt;"",OR(H131="Uurtarief",H131="Vast tarief")),SUM(J131)*FLOOR(SUM(L131),0.01),AND(N131&lt;&gt;"",H131="-"),FLOOR(SUM(N131),0.01)),"")</f>
        <v/>
      </c>
      <c r="S131" s="296" t="str" cm="1">
        <f t="array" aca="1" ref="S131" ca="1">_xlfn.IFNA(_xlfn.IFS(X131="Dit kostentype hoeft u niet op te geven. Hiervoor wordt een forfait berekend.","",AND(K131&lt;&gt;"",M131&lt;&gt;"",H131="Vast tarief",F131="Vergoeding"),SUM(K131)*FLOOR(SUM(M131),0.0001),AND(K131&lt;&gt;"",M131&lt;&gt;"",OR(H131="Uurtarief",H131="Vast tarief")),SUM(K131)*FLOOR(SUM(M131),0.01),AND(O131&lt;&gt;"",H131="-"),FLOOR(SUM(O131),0.01)),"")</f>
        <v/>
      </c>
      <c r="T131" s="296" t="str">
        <f t="shared" ca="1" si="7"/>
        <v/>
      </c>
      <c r="U131" s="296" t="str" cm="1">
        <f t="array" aca="1" ref="U131" ca="1">IFERROR(_xlfn.IFS(OR(F131="",LEFT(Methode_Keuze,4)="Geen",Methode_Keuze=""),"",AND(R131&lt;&gt;"",F131&lt;&gt;"Arbeidskosten"),R131*VLOOKUP(F131,Tb_ProjectKosten[],MATCH(Tb_ProjectKosten[[#Headers],[Forfait_Percentage]],Tb_ProjectKosten[#Headers],0),0),AND(F131="Arbeidskosten",G131&lt;&gt;""),IFERROR(R131*VLOOKUP(G131,Tb_KostenTypen[],3,0)*VLOOKUP(F131,Tb_ProjectKosten[],MATCH(Tb_ProjectKosten[[#Headers],[Forfait_Percentage]],Tb_ProjectKosten[#Headers],0),0),""),R131 &lt;=0,0),"")</f>
        <v/>
      </c>
      <c r="V131" s="296" t="str" cm="1">
        <f t="array" aca="1" ref="V131" ca="1">IFERROR(_xlfn.IFS(OR(F131="",LEFT(Methode_Keuze,4)="Geen",Methode_Keuze=""),"",AND(S131&lt;&gt;"",F131&lt;&gt;"Arbeidskosten"),S131*VLOOKUP(F131,Tb_ProjectKosten[],MATCH(Tb_ProjectKosten[[#Headers],[Forfait_Percentage]],Tb_ProjectKosten[#Headers],0),0),AND(F131="Arbeidskosten",G131&lt;&gt;""),IFERROR(S131*VLOOKUP(G131,Tb_KostenTypen[],3,0)*VLOOKUP(F131,Tb_ProjectKosten[],MATCH(Tb_ProjectKosten[[#Headers],[Forfait_Percentage]],Tb_ProjectKosten[#Headers],0),0),""),S131 &lt;=0,0),"")</f>
        <v/>
      </c>
      <c r="W131" s="296" t="str">
        <f t="shared" ca="1" si="8"/>
        <v/>
      </c>
      <c r="X131" s="338" t="str">
        <f>IFERROR(VLOOKUP(F131,Tb_ProjectKosten[#All],11,0),"")</f>
        <v/>
      </c>
      <c r="Y131" s="297"/>
    </row>
    <row r="132" spans="1:25" x14ac:dyDescent="0.25">
      <c r="A132" s="291">
        <f>MAX($A$5:A131)+1</f>
        <v>127</v>
      </c>
      <c r="B132" s="278"/>
      <c r="C132" s="278"/>
      <c r="D132" s="278"/>
      <c r="E132" s="278"/>
      <c r="F132" s="278"/>
      <c r="G132" s="299"/>
      <c r="H132" s="292" t="str">
        <f ca="1">IFERROR(IF(VLOOKUP(F132,Kostentypen!$A$3:$E$21,3,0)=0,"",IF(OR(F132="Arbeidskosten",F132="Vergoeding"),VLOOKUP(G132,Tb_KostenTypen[],2,0),VLOOKUP(F132,Kostentypen!$A$3:$E$20,3,0))),"")</f>
        <v/>
      </c>
      <c r="I132" s="293"/>
      <c r="J132" s="294" t="str" cm="1">
        <f t="array" ref="J132">_xlfn.IFNA(IF(INDEX(Tb_KostenOpties[],MATCH($F132,Tb_KostenOpties[KostenOptie],0),IFERROR(MATCH(Methode_Keuze,Tb_KostenOpties[#Headers],0),2))=1,_xlfn.SWITCH($H132,"Uurtarief",IF(OR(AND(RIGHT($F132,3)="IKS",VLOOKUP($I132,Loonkosten,2,0)="Ja"),AND(RIGHT($F132,3)&lt;&gt;"IKS",VLOOKUP($I132,Loonkosten,2,0)="Nee")), VLOOKUP($I132,Loonkosten,MATCH("Opgegeven uurtarief",'4. Rekenhulp loonkosten aanvr.'!$4:$4,0)),0),"Vast tarief",IF(LEFT(F132,8)="Bijdrage",VLOOKUP($F132,Tb_KostenTypen[],MATCH(Lijsten!$P$1,Tb_KostenTypen[#Headers],0),0),VLOOKUP($G132,Lijsten!L:P,MATCH(Lijsten!$P$1,Kop_Tarief_Vast,0),0))),""),"")</f>
        <v/>
      </c>
      <c r="K132" s="294" t="str" cm="1">
        <f t="array" ref="K132">_xlfn.IFNA(IF(INDEX(Tb_KostenOpties[],MATCH($F132,Tb_KostenOpties[KostenOptie],0),IFERROR(MATCH(Methode_Keuze,Tb_KostenOpties[#Headers],0),2))=1,_xlfn.SWITCH($H132,"Uurtarief",IF(OR(AND(RIGHT($F132,3)="IKS",VLOOKUP($I132,Loonkosten,2,0)="Ja"),AND(RIGHT($F132,3)&lt;&gt;"IKS",VLOOKUP($I132,Loonkosten,2,0)="Nee")), VLOOKUP($I132,Loonkosten,MATCH("Beoordeeld uurtarief",'4. Rekenhulp loonkosten aanvr.'!$4:$4,0),0),0),"Vast tarief",IF(LEFT(F132,8)="Bijdrage",VLOOKUP($F132,Tb_KostenTypen[],MATCH(Lijsten!$P$1,Tb_KostenTypen[#Headers],0),0),VLOOKUP($G132,Lijsten!L:P,MATCH(Lijsten!$P$1,Kop_Tarief_Vast,0),0))),""),"")</f>
        <v/>
      </c>
      <c r="L132" s="324"/>
      <c r="M132" s="324"/>
      <c r="N132" s="295"/>
      <c r="O132" s="295"/>
      <c r="P132" s="337" t="str">
        <f t="shared" si="5"/>
        <v/>
      </c>
      <c r="Q132" s="296" t="str">
        <f t="shared" si="6"/>
        <v/>
      </c>
      <c r="R132" s="296" t="str" cm="1">
        <f t="array" aca="1" ref="R132" ca="1">_xlfn.IFNA(_xlfn.IFS(X132="Dit kostentype hoeft u niet op te geven. Hiervoor wordt een forfait berekend.","",AND(J132&lt;&gt;"",H132="Vast tarief",F132="Vergoeding"),SUM(J132)*FLOOR(SUM(L132),0.0001),AND(J132&lt;&gt;"",OR(H132="Uurtarief",H132="Vast tarief")),SUM(J132)*FLOOR(SUM(L132),0.01),AND(N132&lt;&gt;"",H132="-"),FLOOR(SUM(N132),0.01)),"")</f>
        <v/>
      </c>
      <c r="S132" s="296" t="str" cm="1">
        <f t="array" aca="1" ref="S132" ca="1">_xlfn.IFNA(_xlfn.IFS(X132="Dit kostentype hoeft u niet op te geven. Hiervoor wordt een forfait berekend.","",AND(K132&lt;&gt;"",M132&lt;&gt;"",H132="Vast tarief",F132="Vergoeding"),SUM(K132)*FLOOR(SUM(M132),0.0001),AND(K132&lt;&gt;"",M132&lt;&gt;"",OR(H132="Uurtarief",H132="Vast tarief")),SUM(K132)*FLOOR(SUM(M132),0.01),AND(O132&lt;&gt;"",H132="-"),FLOOR(SUM(O132),0.01)),"")</f>
        <v/>
      </c>
      <c r="T132" s="296" t="str">
        <f t="shared" ca="1" si="7"/>
        <v/>
      </c>
      <c r="U132" s="296" t="str" cm="1">
        <f t="array" aca="1" ref="U132" ca="1">IFERROR(_xlfn.IFS(OR(F132="",LEFT(Methode_Keuze,4)="Geen",Methode_Keuze=""),"",AND(R132&lt;&gt;"",F132&lt;&gt;"Arbeidskosten"),R132*VLOOKUP(F132,Tb_ProjectKosten[],MATCH(Tb_ProjectKosten[[#Headers],[Forfait_Percentage]],Tb_ProjectKosten[#Headers],0),0),AND(F132="Arbeidskosten",G132&lt;&gt;""),IFERROR(R132*VLOOKUP(G132,Tb_KostenTypen[],3,0)*VLOOKUP(F132,Tb_ProjectKosten[],MATCH(Tb_ProjectKosten[[#Headers],[Forfait_Percentage]],Tb_ProjectKosten[#Headers],0),0),""),R132 &lt;=0,0),"")</f>
        <v/>
      </c>
      <c r="V132" s="296" t="str" cm="1">
        <f t="array" aca="1" ref="V132" ca="1">IFERROR(_xlfn.IFS(OR(F132="",LEFT(Methode_Keuze,4)="Geen",Methode_Keuze=""),"",AND(S132&lt;&gt;"",F132&lt;&gt;"Arbeidskosten"),S132*VLOOKUP(F132,Tb_ProjectKosten[],MATCH(Tb_ProjectKosten[[#Headers],[Forfait_Percentage]],Tb_ProjectKosten[#Headers],0),0),AND(F132="Arbeidskosten",G132&lt;&gt;""),IFERROR(S132*VLOOKUP(G132,Tb_KostenTypen[],3,0)*VLOOKUP(F132,Tb_ProjectKosten[],MATCH(Tb_ProjectKosten[[#Headers],[Forfait_Percentage]],Tb_ProjectKosten[#Headers],0),0),""),S132 &lt;=0,0),"")</f>
        <v/>
      </c>
      <c r="W132" s="296" t="str">
        <f t="shared" ca="1" si="8"/>
        <v/>
      </c>
      <c r="X132" s="338" t="str">
        <f>IFERROR(VLOOKUP(F132,Tb_ProjectKosten[#All],11,0),"")</f>
        <v/>
      </c>
      <c r="Y132" s="297"/>
    </row>
    <row r="133" spans="1:25" x14ac:dyDescent="0.25">
      <c r="A133" s="291">
        <f>MAX($A$5:A132)+1</f>
        <v>128</v>
      </c>
      <c r="B133" s="278"/>
      <c r="C133" s="278"/>
      <c r="D133" s="278"/>
      <c r="E133" s="278"/>
      <c r="F133" s="278"/>
      <c r="G133" s="299"/>
      <c r="H133" s="292" t="str">
        <f ca="1">IFERROR(IF(VLOOKUP(F133,Kostentypen!$A$3:$E$21,3,0)=0,"",IF(OR(F133="Arbeidskosten",F133="Vergoeding"),VLOOKUP(G133,Tb_KostenTypen[],2,0),VLOOKUP(F133,Kostentypen!$A$3:$E$20,3,0))),"")</f>
        <v/>
      </c>
      <c r="I133" s="293"/>
      <c r="J133" s="294" t="str" cm="1">
        <f t="array" ref="J133">_xlfn.IFNA(IF(INDEX(Tb_KostenOpties[],MATCH($F133,Tb_KostenOpties[KostenOptie],0),IFERROR(MATCH(Methode_Keuze,Tb_KostenOpties[#Headers],0),2))=1,_xlfn.SWITCH($H133,"Uurtarief",IF(OR(AND(RIGHT($F133,3)="IKS",VLOOKUP($I133,Loonkosten,2,0)="Ja"),AND(RIGHT($F133,3)&lt;&gt;"IKS",VLOOKUP($I133,Loonkosten,2,0)="Nee")), VLOOKUP($I133,Loonkosten,MATCH("Opgegeven uurtarief",'4. Rekenhulp loonkosten aanvr.'!$4:$4,0)),0),"Vast tarief",IF(LEFT(F133,8)="Bijdrage",VLOOKUP($F133,Tb_KostenTypen[],MATCH(Lijsten!$P$1,Tb_KostenTypen[#Headers],0),0),VLOOKUP($G133,Lijsten!L:P,MATCH(Lijsten!$P$1,Kop_Tarief_Vast,0),0))),""),"")</f>
        <v/>
      </c>
      <c r="K133" s="294" t="str" cm="1">
        <f t="array" ref="K133">_xlfn.IFNA(IF(INDEX(Tb_KostenOpties[],MATCH($F133,Tb_KostenOpties[KostenOptie],0),IFERROR(MATCH(Methode_Keuze,Tb_KostenOpties[#Headers],0),2))=1,_xlfn.SWITCH($H133,"Uurtarief",IF(OR(AND(RIGHT($F133,3)="IKS",VLOOKUP($I133,Loonkosten,2,0)="Ja"),AND(RIGHT($F133,3)&lt;&gt;"IKS",VLOOKUP($I133,Loonkosten,2,0)="Nee")), VLOOKUP($I133,Loonkosten,MATCH("Beoordeeld uurtarief",'4. Rekenhulp loonkosten aanvr.'!$4:$4,0),0),0),"Vast tarief",IF(LEFT(F133,8)="Bijdrage",VLOOKUP($F133,Tb_KostenTypen[],MATCH(Lijsten!$P$1,Tb_KostenTypen[#Headers],0),0),VLOOKUP($G133,Lijsten!L:P,MATCH(Lijsten!$P$1,Kop_Tarief_Vast,0),0))),""),"")</f>
        <v/>
      </c>
      <c r="L133" s="324"/>
      <c r="M133" s="324"/>
      <c r="N133" s="295"/>
      <c r="O133" s="295"/>
      <c r="P133" s="337" t="str">
        <f t="shared" si="5"/>
        <v/>
      </c>
      <c r="Q133" s="296" t="str">
        <f t="shared" si="6"/>
        <v/>
      </c>
      <c r="R133" s="296" t="str" cm="1">
        <f t="array" aca="1" ref="R133" ca="1">_xlfn.IFNA(_xlfn.IFS(X133="Dit kostentype hoeft u niet op te geven. Hiervoor wordt een forfait berekend.","",AND(J133&lt;&gt;"",H133="Vast tarief",F133="Vergoeding"),SUM(J133)*FLOOR(SUM(L133),0.0001),AND(J133&lt;&gt;"",OR(H133="Uurtarief",H133="Vast tarief")),SUM(J133)*FLOOR(SUM(L133),0.01),AND(N133&lt;&gt;"",H133="-"),FLOOR(SUM(N133),0.01)),"")</f>
        <v/>
      </c>
      <c r="S133" s="296" t="str" cm="1">
        <f t="array" aca="1" ref="S133" ca="1">_xlfn.IFNA(_xlfn.IFS(X133="Dit kostentype hoeft u niet op te geven. Hiervoor wordt een forfait berekend.","",AND(K133&lt;&gt;"",M133&lt;&gt;"",H133="Vast tarief",F133="Vergoeding"),SUM(K133)*FLOOR(SUM(M133),0.0001),AND(K133&lt;&gt;"",M133&lt;&gt;"",OR(H133="Uurtarief",H133="Vast tarief")),SUM(K133)*FLOOR(SUM(M133),0.01),AND(O133&lt;&gt;"",H133="-"),FLOOR(SUM(O133),0.01)),"")</f>
        <v/>
      </c>
      <c r="T133" s="296" t="str">
        <f t="shared" ca="1" si="7"/>
        <v/>
      </c>
      <c r="U133" s="296" t="str" cm="1">
        <f t="array" aca="1" ref="U133" ca="1">IFERROR(_xlfn.IFS(OR(F133="",LEFT(Methode_Keuze,4)="Geen",Methode_Keuze=""),"",AND(R133&lt;&gt;"",F133&lt;&gt;"Arbeidskosten"),R133*VLOOKUP(F133,Tb_ProjectKosten[],MATCH(Tb_ProjectKosten[[#Headers],[Forfait_Percentage]],Tb_ProjectKosten[#Headers],0),0),AND(F133="Arbeidskosten",G133&lt;&gt;""),IFERROR(R133*VLOOKUP(G133,Tb_KostenTypen[],3,0)*VLOOKUP(F133,Tb_ProjectKosten[],MATCH(Tb_ProjectKosten[[#Headers],[Forfait_Percentage]],Tb_ProjectKosten[#Headers],0),0),""),R133 &lt;=0,0),"")</f>
        <v/>
      </c>
      <c r="V133" s="296" t="str" cm="1">
        <f t="array" aca="1" ref="V133" ca="1">IFERROR(_xlfn.IFS(OR(F133="",LEFT(Methode_Keuze,4)="Geen",Methode_Keuze=""),"",AND(S133&lt;&gt;"",F133&lt;&gt;"Arbeidskosten"),S133*VLOOKUP(F133,Tb_ProjectKosten[],MATCH(Tb_ProjectKosten[[#Headers],[Forfait_Percentage]],Tb_ProjectKosten[#Headers],0),0),AND(F133="Arbeidskosten",G133&lt;&gt;""),IFERROR(S133*VLOOKUP(G133,Tb_KostenTypen[],3,0)*VLOOKUP(F133,Tb_ProjectKosten[],MATCH(Tb_ProjectKosten[[#Headers],[Forfait_Percentage]],Tb_ProjectKosten[#Headers],0),0),""),S133 &lt;=0,0),"")</f>
        <v/>
      </c>
      <c r="W133" s="296" t="str">
        <f t="shared" ca="1" si="8"/>
        <v/>
      </c>
      <c r="X133" s="338" t="str">
        <f>IFERROR(VLOOKUP(F133,Tb_ProjectKosten[#All],11,0),"")</f>
        <v/>
      </c>
      <c r="Y133" s="297"/>
    </row>
    <row r="134" spans="1:25" x14ac:dyDescent="0.25">
      <c r="A134" s="291">
        <f>MAX($A$5:A133)+1</f>
        <v>129</v>
      </c>
      <c r="B134" s="278"/>
      <c r="C134" s="278"/>
      <c r="D134" s="278"/>
      <c r="E134" s="278"/>
      <c r="F134" s="278"/>
      <c r="G134" s="299"/>
      <c r="H134" s="292" t="str">
        <f ca="1">IFERROR(IF(VLOOKUP(F134,Kostentypen!$A$3:$E$21,3,0)=0,"",IF(OR(F134="Arbeidskosten",F134="Vergoeding"),VLOOKUP(G134,Tb_KostenTypen[],2,0),VLOOKUP(F134,Kostentypen!$A$3:$E$20,3,0))),"")</f>
        <v/>
      </c>
      <c r="I134" s="293"/>
      <c r="J134" s="294" t="str" cm="1">
        <f t="array" ref="J134">_xlfn.IFNA(IF(INDEX(Tb_KostenOpties[],MATCH($F134,Tb_KostenOpties[KostenOptie],0),IFERROR(MATCH(Methode_Keuze,Tb_KostenOpties[#Headers],0),2))=1,_xlfn.SWITCH($H134,"Uurtarief",IF(OR(AND(RIGHT($F134,3)="IKS",VLOOKUP($I134,Loonkosten,2,0)="Ja"),AND(RIGHT($F134,3)&lt;&gt;"IKS",VLOOKUP($I134,Loonkosten,2,0)="Nee")), VLOOKUP($I134,Loonkosten,MATCH("Opgegeven uurtarief",'4. Rekenhulp loonkosten aanvr.'!$4:$4,0)),0),"Vast tarief",IF(LEFT(F134,8)="Bijdrage",VLOOKUP($F134,Tb_KostenTypen[],MATCH(Lijsten!$P$1,Tb_KostenTypen[#Headers],0),0),VLOOKUP($G134,Lijsten!L:P,MATCH(Lijsten!$P$1,Kop_Tarief_Vast,0),0))),""),"")</f>
        <v/>
      </c>
      <c r="K134" s="294" t="str" cm="1">
        <f t="array" ref="K134">_xlfn.IFNA(IF(INDEX(Tb_KostenOpties[],MATCH($F134,Tb_KostenOpties[KostenOptie],0),IFERROR(MATCH(Methode_Keuze,Tb_KostenOpties[#Headers],0),2))=1,_xlfn.SWITCH($H134,"Uurtarief",IF(OR(AND(RIGHT($F134,3)="IKS",VLOOKUP($I134,Loonkosten,2,0)="Ja"),AND(RIGHT($F134,3)&lt;&gt;"IKS",VLOOKUP($I134,Loonkosten,2,0)="Nee")), VLOOKUP($I134,Loonkosten,MATCH("Beoordeeld uurtarief",'4. Rekenhulp loonkosten aanvr.'!$4:$4,0),0),0),"Vast tarief",IF(LEFT(F134,8)="Bijdrage",VLOOKUP($F134,Tb_KostenTypen[],MATCH(Lijsten!$P$1,Tb_KostenTypen[#Headers],0),0),VLOOKUP($G134,Lijsten!L:P,MATCH(Lijsten!$P$1,Kop_Tarief_Vast,0),0))),""),"")</f>
        <v/>
      </c>
      <c r="L134" s="324"/>
      <c r="M134" s="324"/>
      <c r="N134" s="295"/>
      <c r="O134" s="295"/>
      <c r="P134" s="337" t="str">
        <f t="shared" si="5"/>
        <v/>
      </c>
      <c r="Q134" s="296" t="str">
        <f t="shared" si="6"/>
        <v/>
      </c>
      <c r="R134" s="296" t="str" cm="1">
        <f t="array" aca="1" ref="R134" ca="1">_xlfn.IFNA(_xlfn.IFS(X134="Dit kostentype hoeft u niet op te geven. Hiervoor wordt een forfait berekend.","",AND(J134&lt;&gt;"",H134="Vast tarief",F134="Vergoeding"),SUM(J134)*FLOOR(SUM(L134),0.0001),AND(J134&lt;&gt;"",OR(H134="Uurtarief",H134="Vast tarief")),SUM(J134)*FLOOR(SUM(L134),0.01),AND(N134&lt;&gt;"",H134="-"),FLOOR(SUM(N134),0.01)),"")</f>
        <v/>
      </c>
      <c r="S134" s="296" t="str" cm="1">
        <f t="array" aca="1" ref="S134" ca="1">_xlfn.IFNA(_xlfn.IFS(X134="Dit kostentype hoeft u niet op te geven. Hiervoor wordt een forfait berekend.","",AND(K134&lt;&gt;"",M134&lt;&gt;"",H134="Vast tarief",F134="Vergoeding"),SUM(K134)*FLOOR(SUM(M134),0.0001),AND(K134&lt;&gt;"",M134&lt;&gt;"",OR(H134="Uurtarief",H134="Vast tarief")),SUM(K134)*FLOOR(SUM(M134),0.01),AND(O134&lt;&gt;"",H134="-"),FLOOR(SUM(O134),0.01)),"")</f>
        <v/>
      </c>
      <c r="T134" s="296" t="str">
        <f t="shared" ca="1" si="7"/>
        <v/>
      </c>
      <c r="U134" s="296" t="str" cm="1">
        <f t="array" aca="1" ref="U134" ca="1">IFERROR(_xlfn.IFS(OR(F134="",LEFT(Methode_Keuze,4)="Geen",Methode_Keuze=""),"",AND(R134&lt;&gt;"",F134&lt;&gt;"Arbeidskosten"),R134*VLOOKUP(F134,Tb_ProjectKosten[],MATCH(Tb_ProjectKosten[[#Headers],[Forfait_Percentage]],Tb_ProjectKosten[#Headers],0),0),AND(F134="Arbeidskosten",G134&lt;&gt;""),IFERROR(R134*VLOOKUP(G134,Tb_KostenTypen[],3,0)*VLOOKUP(F134,Tb_ProjectKosten[],MATCH(Tb_ProjectKosten[[#Headers],[Forfait_Percentage]],Tb_ProjectKosten[#Headers],0),0),""),R134 &lt;=0,0),"")</f>
        <v/>
      </c>
      <c r="V134" s="296" t="str" cm="1">
        <f t="array" aca="1" ref="V134" ca="1">IFERROR(_xlfn.IFS(OR(F134="",LEFT(Methode_Keuze,4)="Geen",Methode_Keuze=""),"",AND(S134&lt;&gt;"",F134&lt;&gt;"Arbeidskosten"),S134*VLOOKUP(F134,Tb_ProjectKosten[],MATCH(Tb_ProjectKosten[[#Headers],[Forfait_Percentage]],Tb_ProjectKosten[#Headers],0),0),AND(F134="Arbeidskosten",G134&lt;&gt;""),IFERROR(S134*VLOOKUP(G134,Tb_KostenTypen[],3,0)*VLOOKUP(F134,Tb_ProjectKosten[],MATCH(Tb_ProjectKosten[[#Headers],[Forfait_Percentage]],Tb_ProjectKosten[#Headers],0),0),""),S134 &lt;=0,0),"")</f>
        <v/>
      </c>
      <c r="W134" s="296" t="str">
        <f t="shared" ca="1" si="8"/>
        <v/>
      </c>
      <c r="X134" s="338" t="str">
        <f>IFERROR(VLOOKUP(F134,Tb_ProjectKosten[#All],11,0),"")</f>
        <v/>
      </c>
      <c r="Y134" s="297"/>
    </row>
    <row r="135" spans="1:25" x14ac:dyDescent="0.25">
      <c r="A135" s="291">
        <f>MAX($A$5:A134)+1</f>
        <v>130</v>
      </c>
      <c r="B135" s="278"/>
      <c r="C135" s="278"/>
      <c r="D135" s="278"/>
      <c r="E135" s="278"/>
      <c r="F135" s="278"/>
      <c r="G135" s="299"/>
      <c r="H135" s="292" t="str">
        <f ca="1">IFERROR(IF(VLOOKUP(F135,Kostentypen!$A$3:$E$21,3,0)=0,"",IF(OR(F135="Arbeidskosten",F135="Vergoeding"),VLOOKUP(G135,Tb_KostenTypen[],2,0),VLOOKUP(F135,Kostentypen!$A$3:$E$20,3,0))),"")</f>
        <v/>
      </c>
      <c r="I135" s="293"/>
      <c r="J135" s="294" t="str" cm="1">
        <f t="array" ref="J135">_xlfn.IFNA(IF(INDEX(Tb_KostenOpties[],MATCH($F135,Tb_KostenOpties[KostenOptie],0),IFERROR(MATCH(Methode_Keuze,Tb_KostenOpties[#Headers],0),2))=1,_xlfn.SWITCH($H135,"Uurtarief",IF(OR(AND(RIGHT($F135,3)="IKS",VLOOKUP($I135,Loonkosten,2,0)="Ja"),AND(RIGHT($F135,3)&lt;&gt;"IKS",VLOOKUP($I135,Loonkosten,2,0)="Nee")), VLOOKUP($I135,Loonkosten,MATCH("Opgegeven uurtarief",'4. Rekenhulp loonkosten aanvr.'!$4:$4,0)),0),"Vast tarief",IF(LEFT(F135,8)="Bijdrage",VLOOKUP($F135,Tb_KostenTypen[],MATCH(Lijsten!$P$1,Tb_KostenTypen[#Headers],0),0),VLOOKUP($G135,Lijsten!L:P,MATCH(Lijsten!$P$1,Kop_Tarief_Vast,0),0))),""),"")</f>
        <v/>
      </c>
      <c r="K135" s="294" t="str" cm="1">
        <f t="array" ref="K135">_xlfn.IFNA(IF(INDEX(Tb_KostenOpties[],MATCH($F135,Tb_KostenOpties[KostenOptie],0),IFERROR(MATCH(Methode_Keuze,Tb_KostenOpties[#Headers],0),2))=1,_xlfn.SWITCH($H135,"Uurtarief",IF(OR(AND(RIGHT($F135,3)="IKS",VLOOKUP($I135,Loonkosten,2,0)="Ja"),AND(RIGHT($F135,3)&lt;&gt;"IKS",VLOOKUP($I135,Loonkosten,2,0)="Nee")), VLOOKUP($I135,Loonkosten,MATCH("Beoordeeld uurtarief",'4. Rekenhulp loonkosten aanvr.'!$4:$4,0),0),0),"Vast tarief",IF(LEFT(F135,8)="Bijdrage",VLOOKUP($F135,Tb_KostenTypen[],MATCH(Lijsten!$P$1,Tb_KostenTypen[#Headers],0),0),VLOOKUP($G135,Lijsten!L:P,MATCH(Lijsten!$P$1,Kop_Tarief_Vast,0),0))),""),"")</f>
        <v/>
      </c>
      <c r="L135" s="324"/>
      <c r="M135" s="324"/>
      <c r="N135" s="295"/>
      <c r="O135" s="295"/>
      <c r="P135" s="337" t="str">
        <f t="shared" ref="P135:P198" si="9">IFERROR(IF(AND(M135&lt;&gt;"",M135&lt;&gt;L135),-1*(M135-L135),""),"")</f>
        <v/>
      </c>
      <c r="Q135" s="296" t="str">
        <f t="shared" ref="Q135:Q198" si="10">IFERROR(IF(AND(O135&lt;&gt;"",O135&lt;&gt;N135),-1*(O135-N135),""),"")</f>
        <v/>
      </c>
      <c r="R135" s="296" t="str" cm="1">
        <f t="array" aca="1" ref="R135" ca="1">_xlfn.IFNA(_xlfn.IFS(X135="Dit kostentype hoeft u niet op te geven. Hiervoor wordt een forfait berekend.","",AND(J135&lt;&gt;"",H135="Vast tarief",F135="Vergoeding"),SUM(J135)*FLOOR(SUM(L135),0.0001),AND(J135&lt;&gt;"",OR(H135="Uurtarief",H135="Vast tarief")),SUM(J135)*FLOOR(SUM(L135),0.01),AND(N135&lt;&gt;"",H135="-"),FLOOR(SUM(N135),0.01)),"")</f>
        <v/>
      </c>
      <c r="S135" s="296" t="str" cm="1">
        <f t="array" aca="1" ref="S135" ca="1">_xlfn.IFNA(_xlfn.IFS(X135="Dit kostentype hoeft u niet op te geven. Hiervoor wordt een forfait berekend.","",AND(K135&lt;&gt;"",M135&lt;&gt;"",H135="Vast tarief",F135="Vergoeding"),SUM(K135)*FLOOR(SUM(M135),0.0001),AND(K135&lt;&gt;"",M135&lt;&gt;"",OR(H135="Uurtarief",H135="Vast tarief")),SUM(K135)*FLOOR(SUM(M135),0.01),AND(O135&lt;&gt;"",H135="-"),FLOOR(SUM(O135),0.01)),"")</f>
        <v/>
      </c>
      <c r="T135" s="296" t="str">
        <f t="shared" ref="T135:T198" ca="1" si="11">IFERROR(IF(AND(S135&lt;&gt;"",S135&lt;&gt;R135),-1*(S135-R135),""),"")</f>
        <v/>
      </c>
      <c r="U135" s="296" t="str" cm="1">
        <f t="array" aca="1" ref="U135" ca="1">IFERROR(_xlfn.IFS(OR(F135="",LEFT(Methode_Keuze,4)="Geen",Methode_Keuze=""),"",AND(R135&lt;&gt;"",F135&lt;&gt;"Arbeidskosten"),R135*VLOOKUP(F135,Tb_ProjectKosten[],MATCH(Tb_ProjectKosten[[#Headers],[Forfait_Percentage]],Tb_ProjectKosten[#Headers],0),0),AND(F135="Arbeidskosten",G135&lt;&gt;""),IFERROR(R135*VLOOKUP(G135,Tb_KostenTypen[],3,0)*VLOOKUP(F135,Tb_ProjectKosten[],MATCH(Tb_ProjectKosten[[#Headers],[Forfait_Percentage]],Tb_ProjectKosten[#Headers],0),0),""),R135 &lt;=0,0),"")</f>
        <v/>
      </c>
      <c r="V135" s="296" t="str" cm="1">
        <f t="array" aca="1" ref="V135" ca="1">IFERROR(_xlfn.IFS(OR(F135="",LEFT(Methode_Keuze,4)="Geen",Methode_Keuze=""),"",AND(S135&lt;&gt;"",F135&lt;&gt;"Arbeidskosten"),S135*VLOOKUP(F135,Tb_ProjectKosten[],MATCH(Tb_ProjectKosten[[#Headers],[Forfait_Percentage]],Tb_ProjectKosten[#Headers],0),0),AND(F135="Arbeidskosten",G135&lt;&gt;""),IFERROR(S135*VLOOKUP(G135,Tb_KostenTypen[],3,0)*VLOOKUP(F135,Tb_ProjectKosten[],MATCH(Tb_ProjectKosten[[#Headers],[Forfait_Percentage]],Tb_ProjectKosten[#Headers],0),0),""),S135 &lt;=0,0),"")</f>
        <v/>
      </c>
      <c r="W135" s="296" t="str">
        <f t="shared" ref="W135:W198" ca="1" si="12">IFERROR(IF(AND(V135&lt;&gt;"",V135&lt;&gt;U135),-1*(V135-U135),""),"")</f>
        <v/>
      </c>
      <c r="X135" s="338" t="str">
        <f>IFERROR(VLOOKUP(F135,Tb_ProjectKosten[#All],11,0),"")</f>
        <v/>
      </c>
      <c r="Y135" s="297"/>
    </row>
    <row r="136" spans="1:25" x14ac:dyDescent="0.25">
      <c r="A136" s="291">
        <f>MAX($A$5:A135)+1</f>
        <v>131</v>
      </c>
      <c r="B136" s="278"/>
      <c r="C136" s="278"/>
      <c r="D136" s="278"/>
      <c r="E136" s="278"/>
      <c r="F136" s="278"/>
      <c r="G136" s="299"/>
      <c r="H136" s="292" t="str">
        <f ca="1">IFERROR(IF(VLOOKUP(F136,Kostentypen!$A$3:$E$21,3,0)=0,"",IF(OR(F136="Arbeidskosten",F136="Vergoeding"),VLOOKUP(G136,Tb_KostenTypen[],2,0),VLOOKUP(F136,Kostentypen!$A$3:$E$20,3,0))),"")</f>
        <v/>
      </c>
      <c r="I136" s="293"/>
      <c r="J136" s="294" t="str" cm="1">
        <f t="array" ref="J136">_xlfn.IFNA(IF(INDEX(Tb_KostenOpties[],MATCH($F136,Tb_KostenOpties[KostenOptie],0),IFERROR(MATCH(Methode_Keuze,Tb_KostenOpties[#Headers],0),2))=1,_xlfn.SWITCH($H136,"Uurtarief",IF(OR(AND(RIGHT($F136,3)="IKS",VLOOKUP($I136,Loonkosten,2,0)="Ja"),AND(RIGHT($F136,3)&lt;&gt;"IKS",VLOOKUP($I136,Loonkosten,2,0)="Nee")), VLOOKUP($I136,Loonkosten,MATCH("Opgegeven uurtarief",'4. Rekenhulp loonkosten aanvr.'!$4:$4,0)),0),"Vast tarief",IF(LEFT(F136,8)="Bijdrage",VLOOKUP($F136,Tb_KostenTypen[],MATCH(Lijsten!$P$1,Tb_KostenTypen[#Headers],0),0),VLOOKUP($G136,Lijsten!L:P,MATCH(Lijsten!$P$1,Kop_Tarief_Vast,0),0))),""),"")</f>
        <v/>
      </c>
      <c r="K136" s="294" t="str" cm="1">
        <f t="array" ref="K136">_xlfn.IFNA(IF(INDEX(Tb_KostenOpties[],MATCH($F136,Tb_KostenOpties[KostenOptie],0),IFERROR(MATCH(Methode_Keuze,Tb_KostenOpties[#Headers],0),2))=1,_xlfn.SWITCH($H136,"Uurtarief",IF(OR(AND(RIGHT($F136,3)="IKS",VLOOKUP($I136,Loonkosten,2,0)="Ja"),AND(RIGHT($F136,3)&lt;&gt;"IKS",VLOOKUP($I136,Loonkosten,2,0)="Nee")), VLOOKUP($I136,Loonkosten,MATCH("Beoordeeld uurtarief",'4. Rekenhulp loonkosten aanvr.'!$4:$4,0),0),0),"Vast tarief",IF(LEFT(F136,8)="Bijdrage",VLOOKUP($F136,Tb_KostenTypen[],MATCH(Lijsten!$P$1,Tb_KostenTypen[#Headers],0),0),VLOOKUP($G136,Lijsten!L:P,MATCH(Lijsten!$P$1,Kop_Tarief_Vast,0),0))),""),"")</f>
        <v/>
      </c>
      <c r="L136" s="324"/>
      <c r="M136" s="324"/>
      <c r="N136" s="295"/>
      <c r="O136" s="295"/>
      <c r="P136" s="337" t="str">
        <f t="shared" si="9"/>
        <v/>
      </c>
      <c r="Q136" s="296" t="str">
        <f t="shared" si="10"/>
        <v/>
      </c>
      <c r="R136" s="296" t="str" cm="1">
        <f t="array" aca="1" ref="R136" ca="1">_xlfn.IFNA(_xlfn.IFS(X136="Dit kostentype hoeft u niet op te geven. Hiervoor wordt een forfait berekend.","",AND(J136&lt;&gt;"",H136="Vast tarief",F136="Vergoeding"),SUM(J136)*FLOOR(SUM(L136),0.0001),AND(J136&lt;&gt;"",OR(H136="Uurtarief",H136="Vast tarief")),SUM(J136)*FLOOR(SUM(L136),0.01),AND(N136&lt;&gt;"",H136="-"),FLOOR(SUM(N136),0.01)),"")</f>
        <v/>
      </c>
      <c r="S136" s="296" t="str" cm="1">
        <f t="array" aca="1" ref="S136" ca="1">_xlfn.IFNA(_xlfn.IFS(X136="Dit kostentype hoeft u niet op te geven. Hiervoor wordt een forfait berekend.","",AND(K136&lt;&gt;"",M136&lt;&gt;"",H136="Vast tarief",F136="Vergoeding"),SUM(K136)*FLOOR(SUM(M136),0.0001),AND(K136&lt;&gt;"",M136&lt;&gt;"",OR(H136="Uurtarief",H136="Vast tarief")),SUM(K136)*FLOOR(SUM(M136),0.01),AND(O136&lt;&gt;"",H136="-"),FLOOR(SUM(O136),0.01)),"")</f>
        <v/>
      </c>
      <c r="T136" s="296" t="str">
        <f t="shared" ca="1" si="11"/>
        <v/>
      </c>
      <c r="U136" s="296" t="str" cm="1">
        <f t="array" aca="1" ref="U136" ca="1">IFERROR(_xlfn.IFS(OR(F136="",LEFT(Methode_Keuze,4)="Geen",Methode_Keuze=""),"",AND(R136&lt;&gt;"",F136&lt;&gt;"Arbeidskosten"),R136*VLOOKUP(F136,Tb_ProjectKosten[],MATCH(Tb_ProjectKosten[[#Headers],[Forfait_Percentage]],Tb_ProjectKosten[#Headers],0),0),AND(F136="Arbeidskosten",G136&lt;&gt;""),IFERROR(R136*VLOOKUP(G136,Tb_KostenTypen[],3,0)*VLOOKUP(F136,Tb_ProjectKosten[],MATCH(Tb_ProjectKosten[[#Headers],[Forfait_Percentage]],Tb_ProjectKosten[#Headers],0),0),""),R136 &lt;=0,0),"")</f>
        <v/>
      </c>
      <c r="V136" s="296" t="str" cm="1">
        <f t="array" aca="1" ref="V136" ca="1">IFERROR(_xlfn.IFS(OR(F136="",LEFT(Methode_Keuze,4)="Geen",Methode_Keuze=""),"",AND(S136&lt;&gt;"",F136&lt;&gt;"Arbeidskosten"),S136*VLOOKUP(F136,Tb_ProjectKosten[],MATCH(Tb_ProjectKosten[[#Headers],[Forfait_Percentage]],Tb_ProjectKosten[#Headers],0),0),AND(F136="Arbeidskosten",G136&lt;&gt;""),IFERROR(S136*VLOOKUP(G136,Tb_KostenTypen[],3,0)*VLOOKUP(F136,Tb_ProjectKosten[],MATCH(Tb_ProjectKosten[[#Headers],[Forfait_Percentage]],Tb_ProjectKosten[#Headers],0),0),""),S136 &lt;=0,0),"")</f>
        <v/>
      </c>
      <c r="W136" s="296" t="str">
        <f t="shared" ca="1" si="12"/>
        <v/>
      </c>
      <c r="X136" s="338" t="str">
        <f>IFERROR(VLOOKUP(F136,Tb_ProjectKosten[#All],11,0),"")</f>
        <v/>
      </c>
      <c r="Y136" s="297"/>
    </row>
    <row r="137" spans="1:25" x14ac:dyDescent="0.25">
      <c r="A137" s="291">
        <f>MAX($A$5:A136)+1</f>
        <v>132</v>
      </c>
      <c r="B137" s="278"/>
      <c r="C137" s="278"/>
      <c r="D137" s="278"/>
      <c r="E137" s="278"/>
      <c r="F137" s="278"/>
      <c r="G137" s="299"/>
      <c r="H137" s="292" t="str">
        <f ca="1">IFERROR(IF(VLOOKUP(F137,Kostentypen!$A$3:$E$21,3,0)=0,"",IF(OR(F137="Arbeidskosten",F137="Vergoeding"),VLOOKUP(G137,Tb_KostenTypen[],2,0),VLOOKUP(F137,Kostentypen!$A$3:$E$20,3,0))),"")</f>
        <v/>
      </c>
      <c r="I137" s="293"/>
      <c r="J137" s="294" t="str" cm="1">
        <f t="array" ref="J137">_xlfn.IFNA(IF(INDEX(Tb_KostenOpties[],MATCH($F137,Tb_KostenOpties[KostenOptie],0),IFERROR(MATCH(Methode_Keuze,Tb_KostenOpties[#Headers],0),2))=1,_xlfn.SWITCH($H137,"Uurtarief",IF(OR(AND(RIGHT($F137,3)="IKS",VLOOKUP($I137,Loonkosten,2,0)="Ja"),AND(RIGHT($F137,3)&lt;&gt;"IKS",VLOOKUP($I137,Loonkosten,2,0)="Nee")), VLOOKUP($I137,Loonkosten,MATCH("Opgegeven uurtarief",'4. Rekenhulp loonkosten aanvr.'!$4:$4,0)),0),"Vast tarief",IF(LEFT(F137,8)="Bijdrage",VLOOKUP($F137,Tb_KostenTypen[],MATCH(Lijsten!$P$1,Tb_KostenTypen[#Headers],0),0),VLOOKUP($G137,Lijsten!L:P,MATCH(Lijsten!$P$1,Kop_Tarief_Vast,0),0))),""),"")</f>
        <v/>
      </c>
      <c r="K137" s="294" t="str" cm="1">
        <f t="array" ref="K137">_xlfn.IFNA(IF(INDEX(Tb_KostenOpties[],MATCH($F137,Tb_KostenOpties[KostenOptie],0),IFERROR(MATCH(Methode_Keuze,Tb_KostenOpties[#Headers],0),2))=1,_xlfn.SWITCH($H137,"Uurtarief",IF(OR(AND(RIGHT($F137,3)="IKS",VLOOKUP($I137,Loonkosten,2,0)="Ja"),AND(RIGHT($F137,3)&lt;&gt;"IKS",VLOOKUP($I137,Loonkosten,2,0)="Nee")), VLOOKUP($I137,Loonkosten,MATCH("Beoordeeld uurtarief",'4. Rekenhulp loonkosten aanvr.'!$4:$4,0),0),0),"Vast tarief",IF(LEFT(F137,8)="Bijdrage",VLOOKUP($F137,Tb_KostenTypen[],MATCH(Lijsten!$P$1,Tb_KostenTypen[#Headers],0),0),VLOOKUP($G137,Lijsten!L:P,MATCH(Lijsten!$P$1,Kop_Tarief_Vast,0),0))),""),"")</f>
        <v/>
      </c>
      <c r="L137" s="324"/>
      <c r="M137" s="324"/>
      <c r="N137" s="295"/>
      <c r="O137" s="295"/>
      <c r="P137" s="337" t="str">
        <f t="shared" si="9"/>
        <v/>
      </c>
      <c r="Q137" s="296" t="str">
        <f t="shared" si="10"/>
        <v/>
      </c>
      <c r="R137" s="296" t="str" cm="1">
        <f t="array" aca="1" ref="R137" ca="1">_xlfn.IFNA(_xlfn.IFS(X137="Dit kostentype hoeft u niet op te geven. Hiervoor wordt een forfait berekend.","",AND(J137&lt;&gt;"",H137="Vast tarief",F137="Vergoeding"),SUM(J137)*FLOOR(SUM(L137),0.0001),AND(J137&lt;&gt;"",OR(H137="Uurtarief",H137="Vast tarief")),SUM(J137)*FLOOR(SUM(L137),0.01),AND(N137&lt;&gt;"",H137="-"),FLOOR(SUM(N137),0.01)),"")</f>
        <v/>
      </c>
      <c r="S137" s="296" t="str" cm="1">
        <f t="array" aca="1" ref="S137" ca="1">_xlfn.IFNA(_xlfn.IFS(X137="Dit kostentype hoeft u niet op te geven. Hiervoor wordt een forfait berekend.","",AND(K137&lt;&gt;"",M137&lt;&gt;"",H137="Vast tarief",F137="Vergoeding"),SUM(K137)*FLOOR(SUM(M137),0.0001),AND(K137&lt;&gt;"",M137&lt;&gt;"",OR(H137="Uurtarief",H137="Vast tarief")),SUM(K137)*FLOOR(SUM(M137),0.01),AND(O137&lt;&gt;"",H137="-"),FLOOR(SUM(O137),0.01)),"")</f>
        <v/>
      </c>
      <c r="T137" s="296" t="str">
        <f t="shared" ca="1" si="11"/>
        <v/>
      </c>
      <c r="U137" s="296" t="str" cm="1">
        <f t="array" aca="1" ref="U137" ca="1">IFERROR(_xlfn.IFS(OR(F137="",LEFT(Methode_Keuze,4)="Geen",Methode_Keuze=""),"",AND(R137&lt;&gt;"",F137&lt;&gt;"Arbeidskosten"),R137*VLOOKUP(F137,Tb_ProjectKosten[],MATCH(Tb_ProjectKosten[[#Headers],[Forfait_Percentage]],Tb_ProjectKosten[#Headers],0),0),AND(F137="Arbeidskosten",G137&lt;&gt;""),IFERROR(R137*VLOOKUP(G137,Tb_KostenTypen[],3,0)*VLOOKUP(F137,Tb_ProjectKosten[],MATCH(Tb_ProjectKosten[[#Headers],[Forfait_Percentage]],Tb_ProjectKosten[#Headers],0),0),""),R137 &lt;=0,0),"")</f>
        <v/>
      </c>
      <c r="V137" s="296" t="str" cm="1">
        <f t="array" aca="1" ref="V137" ca="1">IFERROR(_xlfn.IFS(OR(F137="",LEFT(Methode_Keuze,4)="Geen",Methode_Keuze=""),"",AND(S137&lt;&gt;"",F137&lt;&gt;"Arbeidskosten"),S137*VLOOKUP(F137,Tb_ProjectKosten[],MATCH(Tb_ProjectKosten[[#Headers],[Forfait_Percentage]],Tb_ProjectKosten[#Headers],0),0),AND(F137="Arbeidskosten",G137&lt;&gt;""),IFERROR(S137*VLOOKUP(G137,Tb_KostenTypen[],3,0)*VLOOKUP(F137,Tb_ProjectKosten[],MATCH(Tb_ProjectKosten[[#Headers],[Forfait_Percentage]],Tb_ProjectKosten[#Headers],0),0),""),S137 &lt;=0,0),"")</f>
        <v/>
      </c>
      <c r="W137" s="296" t="str">
        <f t="shared" ca="1" si="12"/>
        <v/>
      </c>
      <c r="X137" s="338" t="str">
        <f>IFERROR(VLOOKUP(F137,Tb_ProjectKosten[#All],11,0),"")</f>
        <v/>
      </c>
      <c r="Y137" s="297"/>
    </row>
    <row r="138" spans="1:25" x14ac:dyDescent="0.25">
      <c r="A138" s="291">
        <f>MAX($A$5:A137)+1</f>
        <v>133</v>
      </c>
      <c r="B138" s="278"/>
      <c r="C138" s="278"/>
      <c r="D138" s="278"/>
      <c r="E138" s="278"/>
      <c r="F138" s="278"/>
      <c r="G138" s="299"/>
      <c r="H138" s="292" t="str">
        <f ca="1">IFERROR(IF(VLOOKUP(F138,Kostentypen!$A$3:$E$21,3,0)=0,"",IF(OR(F138="Arbeidskosten",F138="Vergoeding"),VLOOKUP(G138,Tb_KostenTypen[],2,0),VLOOKUP(F138,Kostentypen!$A$3:$E$20,3,0))),"")</f>
        <v/>
      </c>
      <c r="I138" s="293"/>
      <c r="J138" s="294" t="str" cm="1">
        <f t="array" ref="J138">_xlfn.IFNA(IF(INDEX(Tb_KostenOpties[],MATCH($F138,Tb_KostenOpties[KostenOptie],0),IFERROR(MATCH(Methode_Keuze,Tb_KostenOpties[#Headers],0),2))=1,_xlfn.SWITCH($H138,"Uurtarief",IF(OR(AND(RIGHT($F138,3)="IKS",VLOOKUP($I138,Loonkosten,2,0)="Ja"),AND(RIGHT($F138,3)&lt;&gt;"IKS",VLOOKUP($I138,Loonkosten,2,0)="Nee")), VLOOKUP($I138,Loonkosten,MATCH("Opgegeven uurtarief",'4. Rekenhulp loonkosten aanvr.'!$4:$4,0)),0),"Vast tarief",IF(LEFT(F138,8)="Bijdrage",VLOOKUP($F138,Tb_KostenTypen[],MATCH(Lijsten!$P$1,Tb_KostenTypen[#Headers],0),0),VLOOKUP($G138,Lijsten!L:P,MATCH(Lijsten!$P$1,Kop_Tarief_Vast,0),0))),""),"")</f>
        <v/>
      </c>
      <c r="K138" s="294" t="str" cm="1">
        <f t="array" ref="K138">_xlfn.IFNA(IF(INDEX(Tb_KostenOpties[],MATCH($F138,Tb_KostenOpties[KostenOptie],0),IFERROR(MATCH(Methode_Keuze,Tb_KostenOpties[#Headers],0),2))=1,_xlfn.SWITCH($H138,"Uurtarief",IF(OR(AND(RIGHT($F138,3)="IKS",VLOOKUP($I138,Loonkosten,2,0)="Ja"),AND(RIGHT($F138,3)&lt;&gt;"IKS",VLOOKUP($I138,Loonkosten,2,0)="Nee")), VLOOKUP($I138,Loonkosten,MATCH("Beoordeeld uurtarief",'4. Rekenhulp loonkosten aanvr.'!$4:$4,0),0),0),"Vast tarief",IF(LEFT(F138,8)="Bijdrage",VLOOKUP($F138,Tb_KostenTypen[],MATCH(Lijsten!$P$1,Tb_KostenTypen[#Headers],0),0),VLOOKUP($G138,Lijsten!L:P,MATCH(Lijsten!$P$1,Kop_Tarief_Vast,0),0))),""),"")</f>
        <v/>
      </c>
      <c r="L138" s="324"/>
      <c r="M138" s="324"/>
      <c r="N138" s="295"/>
      <c r="O138" s="295"/>
      <c r="P138" s="337" t="str">
        <f t="shared" si="9"/>
        <v/>
      </c>
      <c r="Q138" s="296" t="str">
        <f t="shared" si="10"/>
        <v/>
      </c>
      <c r="R138" s="296" t="str" cm="1">
        <f t="array" aca="1" ref="R138" ca="1">_xlfn.IFNA(_xlfn.IFS(X138="Dit kostentype hoeft u niet op te geven. Hiervoor wordt een forfait berekend.","",AND(J138&lt;&gt;"",H138="Vast tarief",F138="Vergoeding"),SUM(J138)*FLOOR(SUM(L138),0.0001),AND(J138&lt;&gt;"",OR(H138="Uurtarief",H138="Vast tarief")),SUM(J138)*FLOOR(SUM(L138),0.01),AND(N138&lt;&gt;"",H138="-"),FLOOR(SUM(N138),0.01)),"")</f>
        <v/>
      </c>
      <c r="S138" s="296" t="str" cm="1">
        <f t="array" aca="1" ref="S138" ca="1">_xlfn.IFNA(_xlfn.IFS(X138="Dit kostentype hoeft u niet op te geven. Hiervoor wordt een forfait berekend.","",AND(K138&lt;&gt;"",M138&lt;&gt;"",H138="Vast tarief",F138="Vergoeding"),SUM(K138)*FLOOR(SUM(M138),0.0001),AND(K138&lt;&gt;"",M138&lt;&gt;"",OR(H138="Uurtarief",H138="Vast tarief")),SUM(K138)*FLOOR(SUM(M138),0.01),AND(O138&lt;&gt;"",H138="-"),FLOOR(SUM(O138),0.01)),"")</f>
        <v/>
      </c>
      <c r="T138" s="296" t="str">
        <f t="shared" ca="1" si="11"/>
        <v/>
      </c>
      <c r="U138" s="296" t="str" cm="1">
        <f t="array" aca="1" ref="U138" ca="1">IFERROR(_xlfn.IFS(OR(F138="",LEFT(Methode_Keuze,4)="Geen",Methode_Keuze=""),"",AND(R138&lt;&gt;"",F138&lt;&gt;"Arbeidskosten"),R138*VLOOKUP(F138,Tb_ProjectKosten[],MATCH(Tb_ProjectKosten[[#Headers],[Forfait_Percentage]],Tb_ProjectKosten[#Headers],0),0),AND(F138="Arbeidskosten",G138&lt;&gt;""),IFERROR(R138*VLOOKUP(G138,Tb_KostenTypen[],3,0)*VLOOKUP(F138,Tb_ProjectKosten[],MATCH(Tb_ProjectKosten[[#Headers],[Forfait_Percentage]],Tb_ProjectKosten[#Headers],0),0),""),R138 &lt;=0,0),"")</f>
        <v/>
      </c>
      <c r="V138" s="296" t="str" cm="1">
        <f t="array" aca="1" ref="V138" ca="1">IFERROR(_xlfn.IFS(OR(F138="",LEFT(Methode_Keuze,4)="Geen",Methode_Keuze=""),"",AND(S138&lt;&gt;"",F138&lt;&gt;"Arbeidskosten"),S138*VLOOKUP(F138,Tb_ProjectKosten[],MATCH(Tb_ProjectKosten[[#Headers],[Forfait_Percentage]],Tb_ProjectKosten[#Headers],0),0),AND(F138="Arbeidskosten",G138&lt;&gt;""),IFERROR(S138*VLOOKUP(G138,Tb_KostenTypen[],3,0)*VLOOKUP(F138,Tb_ProjectKosten[],MATCH(Tb_ProjectKosten[[#Headers],[Forfait_Percentage]],Tb_ProjectKosten[#Headers],0),0),""),S138 &lt;=0,0),"")</f>
        <v/>
      </c>
      <c r="W138" s="296" t="str">
        <f t="shared" ca="1" si="12"/>
        <v/>
      </c>
      <c r="X138" s="338" t="str">
        <f>IFERROR(VLOOKUP(F138,Tb_ProjectKosten[#All],11,0),"")</f>
        <v/>
      </c>
      <c r="Y138" s="297"/>
    </row>
    <row r="139" spans="1:25" x14ac:dyDescent="0.25">
      <c r="A139" s="291">
        <f>MAX($A$5:A138)+1</f>
        <v>134</v>
      </c>
      <c r="B139" s="278"/>
      <c r="C139" s="278"/>
      <c r="D139" s="278"/>
      <c r="E139" s="278"/>
      <c r="F139" s="278"/>
      <c r="G139" s="299"/>
      <c r="H139" s="292" t="str">
        <f ca="1">IFERROR(IF(VLOOKUP(F139,Kostentypen!$A$3:$E$21,3,0)=0,"",IF(OR(F139="Arbeidskosten",F139="Vergoeding"),VLOOKUP(G139,Tb_KostenTypen[],2,0),VLOOKUP(F139,Kostentypen!$A$3:$E$20,3,0))),"")</f>
        <v/>
      </c>
      <c r="I139" s="293"/>
      <c r="J139" s="294" t="str" cm="1">
        <f t="array" ref="J139">_xlfn.IFNA(IF(INDEX(Tb_KostenOpties[],MATCH($F139,Tb_KostenOpties[KostenOptie],0),IFERROR(MATCH(Methode_Keuze,Tb_KostenOpties[#Headers],0),2))=1,_xlfn.SWITCH($H139,"Uurtarief",IF(OR(AND(RIGHT($F139,3)="IKS",VLOOKUP($I139,Loonkosten,2,0)="Ja"),AND(RIGHT($F139,3)&lt;&gt;"IKS",VLOOKUP($I139,Loonkosten,2,0)="Nee")), VLOOKUP($I139,Loonkosten,MATCH("Opgegeven uurtarief",'4. Rekenhulp loonkosten aanvr.'!$4:$4,0)),0),"Vast tarief",IF(LEFT(F139,8)="Bijdrage",VLOOKUP($F139,Tb_KostenTypen[],MATCH(Lijsten!$P$1,Tb_KostenTypen[#Headers],0),0),VLOOKUP($G139,Lijsten!L:P,MATCH(Lijsten!$P$1,Kop_Tarief_Vast,0),0))),""),"")</f>
        <v/>
      </c>
      <c r="K139" s="294" t="str" cm="1">
        <f t="array" ref="K139">_xlfn.IFNA(IF(INDEX(Tb_KostenOpties[],MATCH($F139,Tb_KostenOpties[KostenOptie],0),IFERROR(MATCH(Methode_Keuze,Tb_KostenOpties[#Headers],0),2))=1,_xlfn.SWITCH($H139,"Uurtarief",IF(OR(AND(RIGHT($F139,3)="IKS",VLOOKUP($I139,Loonkosten,2,0)="Ja"),AND(RIGHT($F139,3)&lt;&gt;"IKS",VLOOKUP($I139,Loonkosten,2,0)="Nee")), VLOOKUP($I139,Loonkosten,MATCH("Beoordeeld uurtarief",'4. Rekenhulp loonkosten aanvr.'!$4:$4,0),0),0),"Vast tarief",IF(LEFT(F139,8)="Bijdrage",VLOOKUP($F139,Tb_KostenTypen[],MATCH(Lijsten!$P$1,Tb_KostenTypen[#Headers],0),0),VLOOKUP($G139,Lijsten!L:P,MATCH(Lijsten!$P$1,Kop_Tarief_Vast,0),0))),""),"")</f>
        <v/>
      </c>
      <c r="L139" s="324"/>
      <c r="M139" s="324"/>
      <c r="N139" s="295"/>
      <c r="O139" s="295"/>
      <c r="P139" s="337" t="str">
        <f t="shared" si="9"/>
        <v/>
      </c>
      <c r="Q139" s="296" t="str">
        <f t="shared" si="10"/>
        <v/>
      </c>
      <c r="R139" s="296" t="str" cm="1">
        <f t="array" aca="1" ref="R139" ca="1">_xlfn.IFNA(_xlfn.IFS(X139="Dit kostentype hoeft u niet op te geven. Hiervoor wordt een forfait berekend.","",AND(J139&lt;&gt;"",H139="Vast tarief",F139="Vergoeding"),SUM(J139)*FLOOR(SUM(L139),0.0001),AND(J139&lt;&gt;"",OR(H139="Uurtarief",H139="Vast tarief")),SUM(J139)*FLOOR(SUM(L139),0.01),AND(N139&lt;&gt;"",H139="-"),FLOOR(SUM(N139),0.01)),"")</f>
        <v/>
      </c>
      <c r="S139" s="296" t="str" cm="1">
        <f t="array" aca="1" ref="S139" ca="1">_xlfn.IFNA(_xlfn.IFS(X139="Dit kostentype hoeft u niet op te geven. Hiervoor wordt een forfait berekend.","",AND(K139&lt;&gt;"",M139&lt;&gt;"",H139="Vast tarief",F139="Vergoeding"),SUM(K139)*FLOOR(SUM(M139),0.0001),AND(K139&lt;&gt;"",M139&lt;&gt;"",OR(H139="Uurtarief",H139="Vast tarief")),SUM(K139)*FLOOR(SUM(M139),0.01),AND(O139&lt;&gt;"",H139="-"),FLOOR(SUM(O139),0.01)),"")</f>
        <v/>
      </c>
      <c r="T139" s="296" t="str">
        <f t="shared" ca="1" si="11"/>
        <v/>
      </c>
      <c r="U139" s="296" t="str" cm="1">
        <f t="array" aca="1" ref="U139" ca="1">IFERROR(_xlfn.IFS(OR(F139="",LEFT(Methode_Keuze,4)="Geen",Methode_Keuze=""),"",AND(R139&lt;&gt;"",F139&lt;&gt;"Arbeidskosten"),R139*VLOOKUP(F139,Tb_ProjectKosten[],MATCH(Tb_ProjectKosten[[#Headers],[Forfait_Percentage]],Tb_ProjectKosten[#Headers],0),0),AND(F139="Arbeidskosten",G139&lt;&gt;""),IFERROR(R139*VLOOKUP(G139,Tb_KostenTypen[],3,0)*VLOOKUP(F139,Tb_ProjectKosten[],MATCH(Tb_ProjectKosten[[#Headers],[Forfait_Percentage]],Tb_ProjectKosten[#Headers],0),0),""),R139 &lt;=0,0),"")</f>
        <v/>
      </c>
      <c r="V139" s="296" t="str" cm="1">
        <f t="array" aca="1" ref="V139" ca="1">IFERROR(_xlfn.IFS(OR(F139="",LEFT(Methode_Keuze,4)="Geen",Methode_Keuze=""),"",AND(S139&lt;&gt;"",F139&lt;&gt;"Arbeidskosten"),S139*VLOOKUP(F139,Tb_ProjectKosten[],MATCH(Tb_ProjectKosten[[#Headers],[Forfait_Percentage]],Tb_ProjectKosten[#Headers],0),0),AND(F139="Arbeidskosten",G139&lt;&gt;""),IFERROR(S139*VLOOKUP(G139,Tb_KostenTypen[],3,0)*VLOOKUP(F139,Tb_ProjectKosten[],MATCH(Tb_ProjectKosten[[#Headers],[Forfait_Percentage]],Tb_ProjectKosten[#Headers],0),0),""),S139 &lt;=0,0),"")</f>
        <v/>
      </c>
      <c r="W139" s="296" t="str">
        <f t="shared" ca="1" si="12"/>
        <v/>
      </c>
      <c r="X139" s="338" t="str">
        <f>IFERROR(VLOOKUP(F139,Tb_ProjectKosten[#All],11,0),"")</f>
        <v/>
      </c>
      <c r="Y139" s="297"/>
    </row>
    <row r="140" spans="1:25" x14ac:dyDescent="0.25">
      <c r="A140" s="291">
        <f>MAX($A$5:A139)+1</f>
        <v>135</v>
      </c>
      <c r="B140" s="278"/>
      <c r="C140" s="278"/>
      <c r="D140" s="278"/>
      <c r="E140" s="278"/>
      <c r="F140" s="278"/>
      <c r="G140" s="299"/>
      <c r="H140" s="292" t="str">
        <f ca="1">IFERROR(IF(VLOOKUP(F140,Kostentypen!$A$3:$E$21,3,0)=0,"",IF(OR(F140="Arbeidskosten",F140="Vergoeding"),VLOOKUP(G140,Tb_KostenTypen[],2,0),VLOOKUP(F140,Kostentypen!$A$3:$E$20,3,0))),"")</f>
        <v/>
      </c>
      <c r="I140" s="293"/>
      <c r="J140" s="294" t="str" cm="1">
        <f t="array" ref="J140">_xlfn.IFNA(IF(INDEX(Tb_KostenOpties[],MATCH($F140,Tb_KostenOpties[KostenOptie],0),IFERROR(MATCH(Methode_Keuze,Tb_KostenOpties[#Headers],0),2))=1,_xlfn.SWITCH($H140,"Uurtarief",IF(OR(AND(RIGHT($F140,3)="IKS",VLOOKUP($I140,Loonkosten,2,0)="Ja"),AND(RIGHT($F140,3)&lt;&gt;"IKS",VLOOKUP($I140,Loonkosten,2,0)="Nee")), VLOOKUP($I140,Loonkosten,MATCH("Opgegeven uurtarief",'4. Rekenhulp loonkosten aanvr.'!$4:$4,0)),0),"Vast tarief",IF(LEFT(F140,8)="Bijdrage",VLOOKUP($F140,Tb_KostenTypen[],MATCH(Lijsten!$P$1,Tb_KostenTypen[#Headers],0),0),VLOOKUP($G140,Lijsten!L:P,MATCH(Lijsten!$P$1,Kop_Tarief_Vast,0),0))),""),"")</f>
        <v/>
      </c>
      <c r="K140" s="294" t="str" cm="1">
        <f t="array" ref="K140">_xlfn.IFNA(IF(INDEX(Tb_KostenOpties[],MATCH($F140,Tb_KostenOpties[KostenOptie],0),IFERROR(MATCH(Methode_Keuze,Tb_KostenOpties[#Headers],0),2))=1,_xlfn.SWITCH($H140,"Uurtarief",IF(OR(AND(RIGHT($F140,3)="IKS",VLOOKUP($I140,Loonkosten,2,0)="Ja"),AND(RIGHT($F140,3)&lt;&gt;"IKS",VLOOKUP($I140,Loonkosten,2,0)="Nee")), VLOOKUP($I140,Loonkosten,MATCH("Beoordeeld uurtarief",'4. Rekenhulp loonkosten aanvr.'!$4:$4,0),0),0),"Vast tarief",IF(LEFT(F140,8)="Bijdrage",VLOOKUP($F140,Tb_KostenTypen[],MATCH(Lijsten!$P$1,Tb_KostenTypen[#Headers],0),0),VLOOKUP($G140,Lijsten!L:P,MATCH(Lijsten!$P$1,Kop_Tarief_Vast,0),0))),""),"")</f>
        <v/>
      </c>
      <c r="L140" s="324"/>
      <c r="M140" s="324"/>
      <c r="N140" s="295"/>
      <c r="O140" s="295"/>
      <c r="P140" s="337" t="str">
        <f t="shared" si="9"/>
        <v/>
      </c>
      <c r="Q140" s="296" t="str">
        <f t="shared" si="10"/>
        <v/>
      </c>
      <c r="R140" s="296" t="str" cm="1">
        <f t="array" aca="1" ref="R140" ca="1">_xlfn.IFNA(_xlfn.IFS(X140="Dit kostentype hoeft u niet op te geven. Hiervoor wordt een forfait berekend.","",AND(J140&lt;&gt;"",H140="Vast tarief",F140="Vergoeding"),SUM(J140)*FLOOR(SUM(L140),0.0001),AND(J140&lt;&gt;"",OR(H140="Uurtarief",H140="Vast tarief")),SUM(J140)*FLOOR(SUM(L140),0.01),AND(N140&lt;&gt;"",H140="-"),FLOOR(SUM(N140),0.01)),"")</f>
        <v/>
      </c>
      <c r="S140" s="296" t="str" cm="1">
        <f t="array" aca="1" ref="S140" ca="1">_xlfn.IFNA(_xlfn.IFS(X140="Dit kostentype hoeft u niet op te geven. Hiervoor wordt een forfait berekend.","",AND(K140&lt;&gt;"",M140&lt;&gt;"",H140="Vast tarief",F140="Vergoeding"),SUM(K140)*FLOOR(SUM(M140),0.0001),AND(K140&lt;&gt;"",M140&lt;&gt;"",OR(H140="Uurtarief",H140="Vast tarief")),SUM(K140)*FLOOR(SUM(M140),0.01),AND(O140&lt;&gt;"",H140="-"),FLOOR(SUM(O140),0.01)),"")</f>
        <v/>
      </c>
      <c r="T140" s="296" t="str">
        <f t="shared" ca="1" si="11"/>
        <v/>
      </c>
      <c r="U140" s="296" t="str" cm="1">
        <f t="array" aca="1" ref="U140" ca="1">IFERROR(_xlfn.IFS(OR(F140="",LEFT(Methode_Keuze,4)="Geen",Methode_Keuze=""),"",AND(R140&lt;&gt;"",F140&lt;&gt;"Arbeidskosten"),R140*VLOOKUP(F140,Tb_ProjectKosten[],MATCH(Tb_ProjectKosten[[#Headers],[Forfait_Percentage]],Tb_ProjectKosten[#Headers],0),0),AND(F140="Arbeidskosten",G140&lt;&gt;""),IFERROR(R140*VLOOKUP(G140,Tb_KostenTypen[],3,0)*VLOOKUP(F140,Tb_ProjectKosten[],MATCH(Tb_ProjectKosten[[#Headers],[Forfait_Percentage]],Tb_ProjectKosten[#Headers],0),0),""),R140 &lt;=0,0),"")</f>
        <v/>
      </c>
      <c r="V140" s="296" t="str" cm="1">
        <f t="array" aca="1" ref="V140" ca="1">IFERROR(_xlfn.IFS(OR(F140="",LEFT(Methode_Keuze,4)="Geen",Methode_Keuze=""),"",AND(S140&lt;&gt;"",F140&lt;&gt;"Arbeidskosten"),S140*VLOOKUP(F140,Tb_ProjectKosten[],MATCH(Tb_ProjectKosten[[#Headers],[Forfait_Percentage]],Tb_ProjectKosten[#Headers],0),0),AND(F140="Arbeidskosten",G140&lt;&gt;""),IFERROR(S140*VLOOKUP(G140,Tb_KostenTypen[],3,0)*VLOOKUP(F140,Tb_ProjectKosten[],MATCH(Tb_ProjectKosten[[#Headers],[Forfait_Percentage]],Tb_ProjectKosten[#Headers],0),0),""),S140 &lt;=0,0),"")</f>
        <v/>
      </c>
      <c r="W140" s="296" t="str">
        <f t="shared" ca="1" si="12"/>
        <v/>
      </c>
      <c r="X140" s="338" t="str">
        <f>IFERROR(VLOOKUP(F140,Tb_ProjectKosten[#All],11,0),"")</f>
        <v/>
      </c>
      <c r="Y140" s="297"/>
    </row>
    <row r="141" spans="1:25" x14ac:dyDescent="0.25">
      <c r="A141" s="291">
        <f>MAX($A$5:A140)+1</f>
        <v>136</v>
      </c>
      <c r="B141" s="278"/>
      <c r="C141" s="278"/>
      <c r="D141" s="278"/>
      <c r="E141" s="278"/>
      <c r="F141" s="278"/>
      <c r="G141" s="299"/>
      <c r="H141" s="292" t="str">
        <f ca="1">IFERROR(IF(VLOOKUP(F141,Kostentypen!$A$3:$E$21,3,0)=0,"",IF(OR(F141="Arbeidskosten",F141="Vergoeding"),VLOOKUP(G141,Tb_KostenTypen[],2,0),VLOOKUP(F141,Kostentypen!$A$3:$E$20,3,0))),"")</f>
        <v/>
      </c>
      <c r="I141" s="293"/>
      <c r="J141" s="294" t="str" cm="1">
        <f t="array" ref="J141">_xlfn.IFNA(IF(INDEX(Tb_KostenOpties[],MATCH($F141,Tb_KostenOpties[KostenOptie],0),IFERROR(MATCH(Methode_Keuze,Tb_KostenOpties[#Headers],0),2))=1,_xlfn.SWITCH($H141,"Uurtarief",IF(OR(AND(RIGHT($F141,3)="IKS",VLOOKUP($I141,Loonkosten,2,0)="Ja"),AND(RIGHT($F141,3)&lt;&gt;"IKS",VLOOKUP($I141,Loonkosten,2,0)="Nee")), VLOOKUP($I141,Loonkosten,MATCH("Opgegeven uurtarief",'4. Rekenhulp loonkosten aanvr.'!$4:$4,0)),0),"Vast tarief",IF(LEFT(F141,8)="Bijdrage",VLOOKUP($F141,Tb_KostenTypen[],MATCH(Lijsten!$P$1,Tb_KostenTypen[#Headers],0),0),VLOOKUP($G141,Lijsten!L:P,MATCH(Lijsten!$P$1,Kop_Tarief_Vast,0),0))),""),"")</f>
        <v/>
      </c>
      <c r="K141" s="294" t="str" cm="1">
        <f t="array" ref="K141">_xlfn.IFNA(IF(INDEX(Tb_KostenOpties[],MATCH($F141,Tb_KostenOpties[KostenOptie],0),IFERROR(MATCH(Methode_Keuze,Tb_KostenOpties[#Headers],0),2))=1,_xlfn.SWITCH($H141,"Uurtarief",IF(OR(AND(RIGHT($F141,3)="IKS",VLOOKUP($I141,Loonkosten,2,0)="Ja"),AND(RIGHT($F141,3)&lt;&gt;"IKS",VLOOKUP($I141,Loonkosten,2,0)="Nee")), VLOOKUP($I141,Loonkosten,MATCH("Beoordeeld uurtarief",'4. Rekenhulp loonkosten aanvr.'!$4:$4,0),0),0),"Vast tarief",IF(LEFT(F141,8)="Bijdrage",VLOOKUP($F141,Tb_KostenTypen[],MATCH(Lijsten!$P$1,Tb_KostenTypen[#Headers],0),0),VLOOKUP($G141,Lijsten!L:P,MATCH(Lijsten!$P$1,Kop_Tarief_Vast,0),0))),""),"")</f>
        <v/>
      </c>
      <c r="L141" s="324"/>
      <c r="M141" s="324"/>
      <c r="N141" s="295"/>
      <c r="O141" s="295"/>
      <c r="P141" s="337" t="str">
        <f t="shared" si="9"/>
        <v/>
      </c>
      <c r="Q141" s="296" t="str">
        <f t="shared" si="10"/>
        <v/>
      </c>
      <c r="R141" s="296" t="str" cm="1">
        <f t="array" aca="1" ref="R141" ca="1">_xlfn.IFNA(_xlfn.IFS(X141="Dit kostentype hoeft u niet op te geven. Hiervoor wordt een forfait berekend.","",AND(J141&lt;&gt;"",H141="Vast tarief",F141="Vergoeding"),SUM(J141)*FLOOR(SUM(L141),0.0001),AND(J141&lt;&gt;"",OR(H141="Uurtarief",H141="Vast tarief")),SUM(J141)*FLOOR(SUM(L141),0.01),AND(N141&lt;&gt;"",H141="-"),FLOOR(SUM(N141),0.01)),"")</f>
        <v/>
      </c>
      <c r="S141" s="296" t="str" cm="1">
        <f t="array" aca="1" ref="S141" ca="1">_xlfn.IFNA(_xlfn.IFS(X141="Dit kostentype hoeft u niet op te geven. Hiervoor wordt een forfait berekend.","",AND(K141&lt;&gt;"",M141&lt;&gt;"",H141="Vast tarief",F141="Vergoeding"),SUM(K141)*FLOOR(SUM(M141),0.0001),AND(K141&lt;&gt;"",M141&lt;&gt;"",OR(H141="Uurtarief",H141="Vast tarief")),SUM(K141)*FLOOR(SUM(M141),0.01),AND(O141&lt;&gt;"",H141="-"),FLOOR(SUM(O141),0.01)),"")</f>
        <v/>
      </c>
      <c r="T141" s="296" t="str">
        <f t="shared" ca="1" si="11"/>
        <v/>
      </c>
      <c r="U141" s="296" t="str" cm="1">
        <f t="array" aca="1" ref="U141" ca="1">IFERROR(_xlfn.IFS(OR(F141="",LEFT(Methode_Keuze,4)="Geen",Methode_Keuze=""),"",AND(R141&lt;&gt;"",F141&lt;&gt;"Arbeidskosten"),R141*VLOOKUP(F141,Tb_ProjectKosten[],MATCH(Tb_ProjectKosten[[#Headers],[Forfait_Percentage]],Tb_ProjectKosten[#Headers],0),0),AND(F141="Arbeidskosten",G141&lt;&gt;""),IFERROR(R141*VLOOKUP(G141,Tb_KostenTypen[],3,0)*VLOOKUP(F141,Tb_ProjectKosten[],MATCH(Tb_ProjectKosten[[#Headers],[Forfait_Percentage]],Tb_ProjectKosten[#Headers],0),0),""),R141 &lt;=0,0),"")</f>
        <v/>
      </c>
      <c r="V141" s="296" t="str" cm="1">
        <f t="array" aca="1" ref="V141" ca="1">IFERROR(_xlfn.IFS(OR(F141="",LEFT(Methode_Keuze,4)="Geen",Methode_Keuze=""),"",AND(S141&lt;&gt;"",F141&lt;&gt;"Arbeidskosten"),S141*VLOOKUP(F141,Tb_ProjectKosten[],MATCH(Tb_ProjectKosten[[#Headers],[Forfait_Percentage]],Tb_ProjectKosten[#Headers],0),0),AND(F141="Arbeidskosten",G141&lt;&gt;""),IFERROR(S141*VLOOKUP(G141,Tb_KostenTypen[],3,0)*VLOOKUP(F141,Tb_ProjectKosten[],MATCH(Tb_ProjectKosten[[#Headers],[Forfait_Percentage]],Tb_ProjectKosten[#Headers],0),0),""),S141 &lt;=0,0),"")</f>
        <v/>
      </c>
      <c r="W141" s="296" t="str">
        <f t="shared" ca="1" si="12"/>
        <v/>
      </c>
      <c r="X141" s="338" t="str">
        <f>IFERROR(VLOOKUP(F141,Tb_ProjectKosten[#All],11,0),"")</f>
        <v/>
      </c>
      <c r="Y141" s="297"/>
    </row>
    <row r="142" spans="1:25" x14ac:dyDescent="0.25">
      <c r="A142" s="291">
        <f>MAX($A$5:A141)+1</f>
        <v>137</v>
      </c>
      <c r="B142" s="278"/>
      <c r="C142" s="278"/>
      <c r="D142" s="278"/>
      <c r="E142" s="278"/>
      <c r="F142" s="278"/>
      <c r="G142" s="299"/>
      <c r="H142" s="292" t="str">
        <f ca="1">IFERROR(IF(VLOOKUP(F142,Kostentypen!$A$3:$E$21,3,0)=0,"",IF(OR(F142="Arbeidskosten",F142="Vergoeding"),VLOOKUP(G142,Tb_KostenTypen[],2,0),VLOOKUP(F142,Kostentypen!$A$3:$E$20,3,0))),"")</f>
        <v/>
      </c>
      <c r="I142" s="293"/>
      <c r="J142" s="294" t="str" cm="1">
        <f t="array" ref="J142">_xlfn.IFNA(IF(INDEX(Tb_KostenOpties[],MATCH($F142,Tb_KostenOpties[KostenOptie],0),IFERROR(MATCH(Methode_Keuze,Tb_KostenOpties[#Headers],0),2))=1,_xlfn.SWITCH($H142,"Uurtarief",IF(OR(AND(RIGHT($F142,3)="IKS",VLOOKUP($I142,Loonkosten,2,0)="Ja"),AND(RIGHT($F142,3)&lt;&gt;"IKS",VLOOKUP($I142,Loonkosten,2,0)="Nee")), VLOOKUP($I142,Loonkosten,MATCH("Opgegeven uurtarief",'4. Rekenhulp loonkosten aanvr.'!$4:$4,0)),0),"Vast tarief",IF(LEFT(F142,8)="Bijdrage",VLOOKUP($F142,Tb_KostenTypen[],MATCH(Lijsten!$P$1,Tb_KostenTypen[#Headers],0),0),VLOOKUP($G142,Lijsten!L:P,MATCH(Lijsten!$P$1,Kop_Tarief_Vast,0),0))),""),"")</f>
        <v/>
      </c>
      <c r="K142" s="294" t="str" cm="1">
        <f t="array" ref="K142">_xlfn.IFNA(IF(INDEX(Tb_KostenOpties[],MATCH($F142,Tb_KostenOpties[KostenOptie],0),IFERROR(MATCH(Methode_Keuze,Tb_KostenOpties[#Headers],0),2))=1,_xlfn.SWITCH($H142,"Uurtarief",IF(OR(AND(RIGHT($F142,3)="IKS",VLOOKUP($I142,Loonkosten,2,0)="Ja"),AND(RIGHT($F142,3)&lt;&gt;"IKS",VLOOKUP($I142,Loonkosten,2,0)="Nee")), VLOOKUP($I142,Loonkosten,MATCH("Beoordeeld uurtarief",'4. Rekenhulp loonkosten aanvr.'!$4:$4,0),0),0),"Vast tarief",IF(LEFT(F142,8)="Bijdrage",VLOOKUP($F142,Tb_KostenTypen[],MATCH(Lijsten!$P$1,Tb_KostenTypen[#Headers],0),0),VLOOKUP($G142,Lijsten!L:P,MATCH(Lijsten!$P$1,Kop_Tarief_Vast,0),0))),""),"")</f>
        <v/>
      </c>
      <c r="L142" s="324"/>
      <c r="M142" s="324"/>
      <c r="N142" s="295"/>
      <c r="O142" s="295"/>
      <c r="P142" s="337" t="str">
        <f t="shared" si="9"/>
        <v/>
      </c>
      <c r="Q142" s="296" t="str">
        <f t="shared" si="10"/>
        <v/>
      </c>
      <c r="R142" s="296" t="str" cm="1">
        <f t="array" aca="1" ref="R142" ca="1">_xlfn.IFNA(_xlfn.IFS(X142="Dit kostentype hoeft u niet op te geven. Hiervoor wordt een forfait berekend.","",AND(J142&lt;&gt;"",H142="Vast tarief",F142="Vergoeding"),SUM(J142)*FLOOR(SUM(L142),0.0001),AND(J142&lt;&gt;"",OR(H142="Uurtarief",H142="Vast tarief")),SUM(J142)*FLOOR(SUM(L142),0.01),AND(N142&lt;&gt;"",H142="-"),FLOOR(SUM(N142),0.01)),"")</f>
        <v/>
      </c>
      <c r="S142" s="296" t="str" cm="1">
        <f t="array" aca="1" ref="S142" ca="1">_xlfn.IFNA(_xlfn.IFS(X142="Dit kostentype hoeft u niet op te geven. Hiervoor wordt een forfait berekend.","",AND(K142&lt;&gt;"",M142&lt;&gt;"",H142="Vast tarief",F142="Vergoeding"),SUM(K142)*FLOOR(SUM(M142),0.0001),AND(K142&lt;&gt;"",M142&lt;&gt;"",OR(H142="Uurtarief",H142="Vast tarief")),SUM(K142)*FLOOR(SUM(M142),0.01),AND(O142&lt;&gt;"",H142="-"),FLOOR(SUM(O142),0.01)),"")</f>
        <v/>
      </c>
      <c r="T142" s="296" t="str">
        <f t="shared" ca="1" si="11"/>
        <v/>
      </c>
      <c r="U142" s="296" t="str" cm="1">
        <f t="array" aca="1" ref="U142" ca="1">IFERROR(_xlfn.IFS(OR(F142="",LEFT(Methode_Keuze,4)="Geen",Methode_Keuze=""),"",AND(R142&lt;&gt;"",F142&lt;&gt;"Arbeidskosten"),R142*VLOOKUP(F142,Tb_ProjectKosten[],MATCH(Tb_ProjectKosten[[#Headers],[Forfait_Percentage]],Tb_ProjectKosten[#Headers],0),0),AND(F142="Arbeidskosten",G142&lt;&gt;""),IFERROR(R142*VLOOKUP(G142,Tb_KostenTypen[],3,0)*VLOOKUP(F142,Tb_ProjectKosten[],MATCH(Tb_ProjectKosten[[#Headers],[Forfait_Percentage]],Tb_ProjectKosten[#Headers],0),0),""),R142 &lt;=0,0),"")</f>
        <v/>
      </c>
      <c r="V142" s="296" t="str" cm="1">
        <f t="array" aca="1" ref="V142" ca="1">IFERROR(_xlfn.IFS(OR(F142="",LEFT(Methode_Keuze,4)="Geen",Methode_Keuze=""),"",AND(S142&lt;&gt;"",F142&lt;&gt;"Arbeidskosten"),S142*VLOOKUP(F142,Tb_ProjectKosten[],MATCH(Tb_ProjectKosten[[#Headers],[Forfait_Percentage]],Tb_ProjectKosten[#Headers],0),0),AND(F142="Arbeidskosten",G142&lt;&gt;""),IFERROR(S142*VLOOKUP(G142,Tb_KostenTypen[],3,0)*VLOOKUP(F142,Tb_ProjectKosten[],MATCH(Tb_ProjectKosten[[#Headers],[Forfait_Percentage]],Tb_ProjectKosten[#Headers],0),0),""),S142 &lt;=0,0),"")</f>
        <v/>
      </c>
      <c r="W142" s="296" t="str">
        <f t="shared" ca="1" si="12"/>
        <v/>
      </c>
      <c r="X142" s="338" t="str">
        <f>IFERROR(VLOOKUP(F142,Tb_ProjectKosten[#All],11,0),"")</f>
        <v/>
      </c>
      <c r="Y142" s="297"/>
    </row>
    <row r="143" spans="1:25" x14ac:dyDescent="0.25">
      <c r="A143" s="291">
        <f>MAX($A$5:A142)+1</f>
        <v>138</v>
      </c>
      <c r="B143" s="278"/>
      <c r="C143" s="278"/>
      <c r="D143" s="278"/>
      <c r="E143" s="278"/>
      <c r="F143" s="278"/>
      <c r="G143" s="299"/>
      <c r="H143" s="292" t="str">
        <f ca="1">IFERROR(IF(VLOOKUP(F143,Kostentypen!$A$3:$E$21,3,0)=0,"",IF(OR(F143="Arbeidskosten",F143="Vergoeding"),VLOOKUP(G143,Tb_KostenTypen[],2,0),VLOOKUP(F143,Kostentypen!$A$3:$E$20,3,0))),"")</f>
        <v/>
      </c>
      <c r="I143" s="293"/>
      <c r="J143" s="294" t="str" cm="1">
        <f t="array" ref="J143">_xlfn.IFNA(IF(INDEX(Tb_KostenOpties[],MATCH($F143,Tb_KostenOpties[KostenOptie],0),IFERROR(MATCH(Methode_Keuze,Tb_KostenOpties[#Headers],0),2))=1,_xlfn.SWITCH($H143,"Uurtarief",IF(OR(AND(RIGHT($F143,3)="IKS",VLOOKUP($I143,Loonkosten,2,0)="Ja"),AND(RIGHT($F143,3)&lt;&gt;"IKS",VLOOKUP($I143,Loonkosten,2,0)="Nee")), VLOOKUP($I143,Loonkosten,MATCH("Opgegeven uurtarief",'4. Rekenhulp loonkosten aanvr.'!$4:$4,0)),0),"Vast tarief",IF(LEFT(F143,8)="Bijdrage",VLOOKUP($F143,Tb_KostenTypen[],MATCH(Lijsten!$P$1,Tb_KostenTypen[#Headers],0),0),VLOOKUP($G143,Lijsten!L:P,MATCH(Lijsten!$P$1,Kop_Tarief_Vast,0),0))),""),"")</f>
        <v/>
      </c>
      <c r="K143" s="294" t="str" cm="1">
        <f t="array" ref="K143">_xlfn.IFNA(IF(INDEX(Tb_KostenOpties[],MATCH($F143,Tb_KostenOpties[KostenOptie],0),IFERROR(MATCH(Methode_Keuze,Tb_KostenOpties[#Headers],0),2))=1,_xlfn.SWITCH($H143,"Uurtarief",IF(OR(AND(RIGHT($F143,3)="IKS",VLOOKUP($I143,Loonkosten,2,0)="Ja"),AND(RIGHT($F143,3)&lt;&gt;"IKS",VLOOKUP($I143,Loonkosten,2,0)="Nee")), VLOOKUP($I143,Loonkosten,MATCH("Beoordeeld uurtarief",'4. Rekenhulp loonkosten aanvr.'!$4:$4,0),0),0),"Vast tarief",IF(LEFT(F143,8)="Bijdrage",VLOOKUP($F143,Tb_KostenTypen[],MATCH(Lijsten!$P$1,Tb_KostenTypen[#Headers],0),0),VLOOKUP($G143,Lijsten!L:P,MATCH(Lijsten!$P$1,Kop_Tarief_Vast,0),0))),""),"")</f>
        <v/>
      </c>
      <c r="L143" s="324"/>
      <c r="M143" s="324"/>
      <c r="N143" s="295"/>
      <c r="O143" s="295"/>
      <c r="P143" s="337" t="str">
        <f t="shared" si="9"/>
        <v/>
      </c>
      <c r="Q143" s="296" t="str">
        <f t="shared" si="10"/>
        <v/>
      </c>
      <c r="R143" s="296" t="str" cm="1">
        <f t="array" aca="1" ref="R143" ca="1">_xlfn.IFNA(_xlfn.IFS(X143="Dit kostentype hoeft u niet op te geven. Hiervoor wordt een forfait berekend.","",AND(J143&lt;&gt;"",H143="Vast tarief",F143="Vergoeding"),SUM(J143)*FLOOR(SUM(L143),0.0001),AND(J143&lt;&gt;"",OR(H143="Uurtarief",H143="Vast tarief")),SUM(J143)*FLOOR(SUM(L143),0.01),AND(N143&lt;&gt;"",H143="-"),FLOOR(SUM(N143),0.01)),"")</f>
        <v/>
      </c>
      <c r="S143" s="296" t="str" cm="1">
        <f t="array" aca="1" ref="S143" ca="1">_xlfn.IFNA(_xlfn.IFS(X143="Dit kostentype hoeft u niet op te geven. Hiervoor wordt een forfait berekend.","",AND(K143&lt;&gt;"",M143&lt;&gt;"",H143="Vast tarief",F143="Vergoeding"),SUM(K143)*FLOOR(SUM(M143),0.0001),AND(K143&lt;&gt;"",M143&lt;&gt;"",OR(H143="Uurtarief",H143="Vast tarief")),SUM(K143)*FLOOR(SUM(M143),0.01),AND(O143&lt;&gt;"",H143="-"),FLOOR(SUM(O143),0.01)),"")</f>
        <v/>
      </c>
      <c r="T143" s="296" t="str">
        <f t="shared" ca="1" si="11"/>
        <v/>
      </c>
      <c r="U143" s="296" t="str" cm="1">
        <f t="array" aca="1" ref="U143" ca="1">IFERROR(_xlfn.IFS(OR(F143="",LEFT(Methode_Keuze,4)="Geen",Methode_Keuze=""),"",AND(R143&lt;&gt;"",F143&lt;&gt;"Arbeidskosten"),R143*VLOOKUP(F143,Tb_ProjectKosten[],MATCH(Tb_ProjectKosten[[#Headers],[Forfait_Percentage]],Tb_ProjectKosten[#Headers],0),0),AND(F143="Arbeidskosten",G143&lt;&gt;""),IFERROR(R143*VLOOKUP(G143,Tb_KostenTypen[],3,0)*VLOOKUP(F143,Tb_ProjectKosten[],MATCH(Tb_ProjectKosten[[#Headers],[Forfait_Percentage]],Tb_ProjectKosten[#Headers],0),0),""),R143 &lt;=0,0),"")</f>
        <v/>
      </c>
      <c r="V143" s="296" t="str" cm="1">
        <f t="array" aca="1" ref="V143" ca="1">IFERROR(_xlfn.IFS(OR(F143="",LEFT(Methode_Keuze,4)="Geen",Methode_Keuze=""),"",AND(S143&lt;&gt;"",F143&lt;&gt;"Arbeidskosten"),S143*VLOOKUP(F143,Tb_ProjectKosten[],MATCH(Tb_ProjectKosten[[#Headers],[Forfait_Percentage]],Tb_ProjectKosten[#Headers],0),0),AND(F143="Arbeidskosten",G143&lt;&gt;""),IFERROR(S143*VLOOKUP(G143,Tb_KostenTypen[],3,0)*VLOOKUP(F143,Tb_ProjectKosten[],MATCH(Tb_ProjectKosten[[#Headers],[Forfait_Percentage]],Tb_ProjectKosten[#Headers],0),0),""),S143 &lt;=0,0),"")</f>
        <v/>
      </c>
      <c r="W143" s="296" t="str">
        <f t="shared" ca="1" si="12"/>
        <v/>
      </c>
      <c r="X143" s="338" t="str">
        <f>IFERROR(VLOOKUP(F143,Tb_ProjectKosten[#All],11,0),"")</f>
        <v/>
      </c>
      <c r="Y143" s="297"/>
    </row>
    <row r="144" spans="1:25" x14ac:dyDescent="0.25">
      <c r="A144" s="291">
        <f>MAX($A$5:A143)+1</f>
        <v>139</v>
      </c>
      <c r="B144" s="278"/>
      <c r="C144" s="278"/>
      <c r="D144" s="278"/>
      <c r="E144" s="278"/>
      <c r="F144" s="278"/>
      <c r="G144" s="299"/>
      <c r="H144" s="292" t="str">
        <f ca="1">IFERROR(IF(VLOOKUP(F144,Kostentypen!$A$3:$E$21,3,0)=0,"",IF(OR(F144="Arbeidskosten",F144="Vergoeding"),VLOOKUP(G144,Tb_KostenTypen[],2,0),VLOOKUP(F144,Kostentypen!$A$3:$E$20,3,0))),"")</f>
        <v/>
      </c>
      <c r="I144" s="293"/>
      <c r="J144" s="294" t="str" cm="1">
        <f t="array" ref="J144">_xlfn.IFNA(IF(INDEX(Tb_KostenOpties[],MATCH($F144,Tb_KostenOpties[KostenOptie],0),IFERROR(MATCH(Methode_Keuze,Tb_KostenOpties[#Headers],0),2))=1,_xlfn.SWITCH($H144,"Uurtarief",IF(OR(AND(RIGHT($F144,3)="IKS",VLOOKUP($I144,Loonkosten,2,0)="Ja"),AND(RIGHT($F144,3)&lt;&gt;"IKS",VLOOKUP($I144,Loonkosten,2,0)="Nee")), VLOOKUP($I144,Loonkosten,MATCH("Opgegeven uurtarief",'4. Rekenhulp loonkosten aanvr.'!$4:$4,0)),0),"Vast tarief",IF(LEFT(F144,8)="Bijdrage",VLOOKUP($F144,Tb_KostenTypen[],MATCH(Lijsten!$P$1,Tb_KostenTypen[#Headers],0),0),VLOOKUP($G144,Lijsten!L:P,MATCH(Lijsten!$P$1,Kop_Tarief_Vast,0),0))),""),"")</f>
        <v/>
      </c>
      <c r="K144" s="294" t="str" cm="1">
        <f t="array" ref="K144">_xlfn.IFNA(IF(INDEX(Tb_KostenOpties[],MATCH($F144,Tb_KostenOpties[KostenOptie],0),IFERROR(MATCH(Methode_Keuze,Tb_KostenOpties[#Headers],0),2))=1,_xlfn.SWITCH($H144,"Uurtarief",IF(OR(AND(RIGHT($F144,3)="IKS",VLOOKUP($I144,Loonkosten,2,0)="Ja"),AND(RIGHT($F144,3)&lt;&gt;"IKS",VLOOKUP($I144,Loonkosten,2,0)="Nee")), VLOOKUP($I144,Loonkosten,MATCH("Beoordeeld uurtarief",'4. Rekenhulp loonkosten aanvr.'!$4:$4,0),0),0),"Vast tarief",IF(LEFT(F144,8)="Bijdrage",VLOOKUP($F144,Tb_KostenTypen[],MATCH(Lijsten!$P$1,Tb_KostenTypen[#Headers],0),0),VLOOKUP($G144,Lijsten!L:P,MATCH(Lijsten!$P$1,Kop_Tarief_Vast,0),0))),""),"")</f>
        <v/>
      </c>
      <c r="L144" s="324"/>
      <c r="M144" s="324"/>
      <c r="N144" s="295"/>
      <c r="O144" s="295"/>
      <c r="P144" s="337" t="str">
        <f t="shared" si="9"/>
        <v/>
      </c>
      <c r="Q144" s="296" t="str">
        <f t="shared" si="10"/>
        <v/>
      </c>
      <c r="R144" s="296" t="str" cm="1">
        <f t="array" aca="1" ref="R144" ca="1">_xlfn.IFNA(_xlfn.IFS(X144="Dit kostentype hoeft u niet op te geven. Hiervoor wordt een forfait berekend.","",AND(J144&lt;&gt;"",H144="Vast tarief",F144="Vergoeding"),SUM(J144)*FLOOR(SUM(L144),0.0001),AND(J144&lt;&gt;"",OR(H144="Uurtarief",H144="Vast tarief")),SUM(J144)*FLOOR(SUM(L144),0.01),AND(N144&lt;&gt;"",H144="-"),FLOOR(SUM(N144),0.01)),"")</f>
        <v/>
      </c>
      <c r="S144" s="296" t="str" cm="1">
        <f t="array" aca="1" ref="S144" ca="1">_xlfn.IFNA(_xlfn.IFS(X144="Dit kostentype hoeft u niet op te geven. Hiervoor wordt een forfait berekend.","",AND(K144&lt;&gt;"",M144&lt;&gt;"",H144="Vast tarief",F144="Vergoeding"),SUM(K144)*FLOOR(SUM(M144),0.0001),AND(K144&lt;&gt;"",M144&lt;&gt;"",OR(H144="Uurtarief",H144="Vast tarief")),SUM(K144)*FLOOR(SUM(M144),0.01),AND(O144&lt;&gt;"",H144="-"),FLOOR(SUM(O144),0.01)),"")</f>
        <v/>
      </c>
      <c r="T144" s="296" t="str">
        <f t="shared" ca="1" si="11"/>
        <v/>
      </c>
      <c r="U144" s="296" t="str" cm="1">
        <f t="array" aca="1" ref="U144" ca="1">IFERROR(_xlfn.IFS(OR(F144="",LEFT(Methode_Keuze,4)="Geen",Methode_Keuze=""),"",AND(R144&lt;&gt;"",F144&lt;&gt;"Arbeidskosten"),R144*VLOOKUP(F144,Tb_ProjectKosten[],MATCH(Tb_ProjectKosten[[#Headers],[Forfait_Percentage]],Tb_ProjectKosten[#Headers],0),0),AND(F144="Arbeidskosten",G144&lt;&gt;""),IFERROR(R144*VLOOKUP(G144,Tb_KostenTypen[],3,0)*VLOOKUP(F144,Tb_ProjectKosten[],MATCH(Tb_ProjectKosten[[#Headers],[Forfait_Percentage]],Tb_ProjectKosten[#Headers],0),0),""),R144 &lt;=0,0),"")</f>
        <v/>
      </c>
      <c r="V144" s="296" t="str" cm="1">
        <f t="array" aca="1" ref="V144" ca="1">IFERROR(_xlfn.IFS(OR(F144="",LEFT(Methode_Keuze,4)="Geen",Methode_Keuze=""),"",AND(S144&lt;&gt;"",F144&lt;&gt;"Arbeidskosten"),S144*VLOOKUP(F144,Tb_ProjectKosten[],MATCH(Tb_ProjectKosten[[#Headers],[Forfait_Percentage]],Tb_ProjectKosten[#Headers],0),0),AND(F144="Arbeidskosten",G144&lt;&gt;""),IFERROR(S144*VLOOKUP(G144,Tb_KostenTypen[],3,0)*VLOOKUP(F144,Tb_ProjectKosten[],MATCH(Tb_ProjectKosten[[#Headers],[Forfait_Percentage]],Tb_ProjectKosten[#Headers],0),0),""),S144 &lt;=0,0),"")</f>
        <v/>
      </c>
      <c r="W144" s="296" t="str">
        <f t="shared" ca="1" si="12"/>
        <v/>
      </c>
      <c r="X144" s="338" t="str">
        <f>IFERROR(VLOOKUP(F144,Tb_ProjectKosten[#All],11,0),"")</f>
        <v/>
      </c>
      <c r="Y144" s="297"/>
    </row>
    <row r="145" spans="1:25" x14ac:dyDescent="0.25">
      <c r="A145" s="291">
        <f>MAX($A$5:A144)+1</f>
        <v>140</v>
      </c>
      <c r="B145" s="278"/>
      <c r="C145" s="278"/>
      <c r="D145" s="278"/>
      <c r="E145" s="278"/>
      <c r="F145" s="278"/>
      <c r="G145" s="299"/>
      <c r="H145" s="292" t="str">
        <f ca="1">IFERROR(IF(VLOOKUP(F145,Kostentypen!$A$3:$E$21,3,0)=0,"",IF(OR(F145="Arbeidskosten",F145="Vergoeding"),VLOOKUP(G145,Tb_KostenTypen[],2,0),VLOOKUP(F145,Kostentypen!$A$3:$E$20,3,0))),"")</f>
        <v/>
      </c>
      <c r="I145" s="293"/>
      <c r="J145" s="294" t="str" cm="1">
        <f t="array" ref="J145">_xlfn.IFNA(IF(INDEX(Tb_KostenOpties[],MATCH($F145,Tb_KostenOpties[KostenOptie],0),IFERROR(MATCH(Methode_Keuze,Tb_KostenOpties[#Headers],0),2))=1,_xlfn.SWITCH($H145,"Uurtarief",IF(OR(AND(RIGHT($F145,3)="IKS",VLOOKUP($I145,Loonkosten,2,0)="Ja"),AND(RIGHT($F145,3)&lt;&gt;"IKS",VLOOKUP($I145,Loonkosten,2,0)="Nee")), VLOOKUP($I145,Loonkosten,MATCH("Opgegeven uurtarief",'4. Rekenhulp loonkosten aanvr.'!$4:$4,0)),0),"Vast tarief",IF(LEFT(F145,8)="Bijdrage",VLOOKUP($F145,Tb_KostenTypen[],MATCH(Lijsten!$P$1,Tb_KostenTypen[#Headers],0),0),VLOOKUP($G145,Lijsten!L:P,MATCH(Lijsten!$P$1,Kop_Tarief_Vast,0),0))),""),"")</f>
        <v/>
      </c>
      <c r="K145" s="294" t="str" cm="1">
        <f t="array" ref="K145">_xlfn.IFNA(IF(INDEX(Tb_KostenOpties[],MATCH($F145,Tb_KostenOpties[KostenOptie],0),IFERROR(MATCH(Methode_Keuze,Tb_KostenOpties[#Headers],0),2))=1,_xlfn.SWITCH($H145,"Uurtarief",IF(OR(AND(RIGHT($F145,3)="IKS",VLOOKUP($I145,Loonkosten,2,0)="Ja"),AND(RIGHT($F145,3)&lt;&gt;"IKS",VLOOKUP($I145,Loonkosten,2,0)="Nee")), VLOOKUP($I145,Loonkosten,MATCH("Beoordeeld uurtarief",'4. Rekenhulp loonkosten aanvr.'!$4:$4,0),0),0),"Vast tarief",IF(LEFT(F145,8)="Bijdrage",VLOOKUP($F145,Tb_KostenTypen[],MATCH(Lijsten!$P$1,Tb_KostenTypen[#Headers],0),0),VLOOKUP($G145,Lijsten!L:P,MATCH(Lijsten!$P$1,Kop_Tarief_Vast,0),0))),""),"")</f>
        <v/>
      </c>
      <c r="L145" s="324"/>
      <c r="M145" s="324"/>
      <c r="N145" s="295"/>
      <c r="O145" s="295"/>
      <c r="P145" s="337" t="str">
        <f t="shared" si="9"/>
        <v/>
      </c>
      <c r="Q145" s="296" t="str">
        <f t="shared" si="10"/>
        <v/>
      </c>
      <c r="R145" s="296" t="str" cm="1">
        <f t="array" aca="1" ref="R145" ca="1">_xlfn.IFNA(_xlfn.IFS(X145="Dit kostentype hoeft u niet op te geven. Hiervoor wordt een forfait berekend.","",AND(J145&lt;&gt;"",H145="Vast tarief",F145="Vergoeding"),SUM(J145)*FLOOR(SUM(L145),0.0001),AND(J145&lt;&gt;"",OR(H145="Uurtarief",H145="Vast tarief")),SUM(J145)*FLOOR(SUM(L145),0.01),AND(N145&lt;&gt;"",H145="-"),FLOOR(SUM(N145),0.01)),"")</f>
        <v/>
      </c>
      <c r="S145" s="296" t="str" cm="1">
        <f t="array" aca="1" ref="S145" ca="1">_xlfn.IFNA(_xlfn.IFS(X145="Dit kostentype hoeft u niet op te geven. Hiervoor wordt een forfait berekend.","",AND(K145&lt;&gt;"",M145&lt;&gt;"",H145="Vast tarief",F145="Vergoeding"),SUM(K145)*FLOOR(SUM(M145),0.0001),AND(K145&lt;&gt;"",M145&lt;&gt;"",OR(H145="Uurtarief",H145="Vast tarief")),SUM(K145)*FLOOR(SUM(M145),0.01),AND(O145&lt;&gt;"",H145="-"),FLOOR(SUM(O145),0.01)),"")</f>
        <v/>
      </c>
      <c r="T145" s="296" t="str">
        <f t="shared" ca="1" si="11"/>
        <v/>
      </c>
      <c r="U145" s="296" t="str" cm="1">
        <f t="array" aca="1" ref="U145" ca="1">IFERROR(_xlfn.IFS(OR(F145="",LEFT(Methode_Keuze,4)="Geen",Methode_Keuze=""),"",AND(R145&lt;&gt;"",F145&lt;&gt;"Arbeidskosten"),R145*VLOOKUP(F145,Tb_ProjectKosten[],MATCH(Tb_ProjectKosten[[#Headers],[Forfait_Percentage]],Tb_ProjectKosten[#Headers],0),0),AND(F145="Arbeidskosten",G145&lt;&gt;""),IFERROR(R145*VLOOKUP(G145,Tb_KostenTypen[],3,0)*VLOOKUP(F145,Tb_ProjectKosten[],MATCH(Tb_ProjectKosten[[#Headers],[Forfait_Percentage]],Tb_ProjectKosten[#Headers],0),0),""),R145 &lt;=0,0),"")</f>
        <v/>
      </c>
      <c r="V145" s="296" t="str" cm="1">
        <f t="array" aca="1" ref="V145" ca="1">IFERROR(_xlfn.IFS(OR(F145="",LEFT(Methode_Keuze,4)="Geen",Methode_Keuze=""),"",AND(S145&lt;&gt;"",F145&lt;&gt;"Arbeidskosten"),S145*VLOOKUP(F145,Tb_ProjectKosten[],MATCH(Tb_ProjectKosten[[#Headers],[Forfait_Percentage]],Tb_ProjectKosten[#Headers],0),0),AND(F145="Arbeidskosten",G145&lt;&gt;""),IFERROR(S145*VLOOKUP(G145,Tb_KostenTypen[],3,0)*VLOOKUP(F145,Tb_ProjectKosten[],MATCH(Tb_ProjectKosten[[#Headers],[Forfait_Percentage]],Tb_ProjectKosten[#Headers],0),0),""),S145 &lt;=0,0),"")</f>
        <v/>
      </c>
      <c r="W145" s="296" t="str">
        <f t="shared" ca="1" si="12"/>
        <v/>
      </c>
      <c r="X145" s="338" t="str">
        <f>IFERROR(VLOOKUP(F145,Tb_ProjectKosten[#All],11,0),"")</f>
        <v/>
      </c>
      <c r="Y145" s="297"/>
    </row>
    <row r="146" spans="1:25" x14ac:dyDescent="0.25">
      <c r="A146" s="291">
        <f>MAX($A$5:A145)+1</f>
        <v>141</v>
      </c>
      <c r="B146" s="278"/>
      <c r="C146" s="278"/>
      <c r="D146" s="278"/>
      <c r="E146" s="278"/>
      <c r="F146" s="278"/>
      <c r="G146" s="299"/>
      <c r="H146" s="292" t="str">
        <f ca="1">IFERROR(IF(VLOOKUP(F146,Kostentypen!$A$3:$E$21,3,0)=0,"",IF(OR(F146="Arbeidskosten",F146="Vergoeding"),VLOOKUP(G146,Tb_KostenTypen[],2,0),VLOOKUP(F146,Kostentypen!$A$3:$E$20,3,0))),"")</f>
        <v/>
      </c>
      <c r="I146" s="293"/>
      <c r="J146" s="294" t="str" cm="1">
        <f t="array" ref="J146">_xlfn.IFNA(IF(INDEX(Tb_KostenOpties[],MATCH($F146,Tb_KostenOpties[KostenOptie],0),IFERROR(MATCH(Methode_Keuze,Tb_KostenOpties[#Headers],0),2))=1,_xlfn.SWITCH($H146,"Uurtarief",IF(OR(AND(RIGHT($F146,3)="IKS",VLOOKUP($I146,Loonkosten,2,0)="Ja"),AND(RIGHT($F146,3)&lt;&gt;"IKS",VLOOKUP($I146,Loonkosten,2,0)="Nee")), VLOOKUP($I146,Loonkosten,MATCH("Opgegeven uurtarief",'4. Rekenhulp loonkosten aanvr.'!$4:$4,0)),0),"Vast tarief",IF(LEFT(F146,8)="Bijdrage",VLOOKUP($F146,Tb_KostenTypen[],MATCH(Lijsten!$P$1,Tb_KostenTypen[#Headers],0),0),VLOOKUP($G146,Lijsten!L:P,MATCH(Lijsten!$P$1,Kop_Tarief_Vast,0),0))),""),"")</f>
        <v/>
      </c>
      <c r="K146" s="294" t="str" cm="1">
        <f t="array" ref="K146">_xlfn.IFNA(IF(INDEX(Tb_KostenOpties[],MATCH($F146,Tb_KostenOpties[KostenOptie],0),IFERROR(MATCH(Methode_Keuze,Tb_KostenOpties[#Headers],0),2))=1,_xlfn.SWITCH($H146,"Uurtarief",IF(OR(AND(RIGHT($F146,3)="IKS",VLOOKUP($I146,Loonkosten,2,0)="Ja"),AND(RIGHT($F146,3)&lt;&gt;"IKS",VLOOKUP($I146,Loonkosten,2,0)="Nee")), VLOOKUP($I146,Loonkosten,MATCH("Beoordeeld uurtarief",'4. Rekenhulp loonkosten aanvr.'!$4:$4,0),0),0),"Vast tarief",IF(LEFT(F146,8)="Bijdrage",VLOOKUP($F146,Tb_KostenTypen[],MATCH(Lijsten!$P$1,Tb_KostenTypen[#Headers],0),0),VLOOKUP($G146,Lijsten!L:P,MATCH(Lijsten!$P$1,Kop_Tarief_Vast,0),0))),""),"")</f>
        <v/>
      </c>
      <c r="L146" s="324"/>
      <c r="M146" s="324"/>
      <c r="N146" s="295"/>
      <c r="O146" s="295"/>
      <c r="P146" s="337" t="str">
        <f t="shared" si="9"/>
        <v/>
      </c>
      <c r="Q146" s="296" t="str">
        <f t="shared" si="10"/>
        <v/>
      </c>
      <c r="R146" s="296" t="str" cm="1">
        <f t="array" aca="1" ref="R146" ca="1">_xlfn.IFNA(_xlfn.IFS(X146="Dit kostentype hoeft u niet op te geven. Hiervoor wordt een forfait berekend.","",AND(J146&lt;&gt;"",H146="Vast tarief",F146="Vergoeding"),SUM(J146)*FLOOR(SUM(L146),0.0001),AND(J146&lt;&gt;"",OR(H146="Uurtarief",H146="Vast tarief")),SUM(J146)*FLOOR(SUM(L146),0.01),AND(N146&lt;&gt;"",H146="-"),FLOOR(SUM(N146),0.01)),"")</f>
        <v/>
      </c>
      <c r="S146" s="296" t="str" cm="1">
        <f t="array" aca="1" ref="S146" ca="1">_xlfn.IFNA(_xlfn.IFS(X146="Dit kostentype hoeft u niet op te geven. Hiervoor wordt een forfait berekend.","",AND(K146&lt;&gt;"",M146&lt;&gt;"",H146="Vast tarief",F146="Vergoeding"),SUM(K146)*FLOOR(SUM(M146),0.0001),AND(K146&lt;&gt;"",M146&lt;&gt;"",OR(H146="Uurtarief",H146="Vast tarief")),SUM(K146)*FLOOR(SUM(M146),0.01),AND(O146&lt;&gt;"",H146="-"),FLOOR(SUM(O146),0.01)),"")</f>
        <v/>
      </c>
      <c r="T146" s="296" t="str">
        <f t="shared" ca="1" si="11"/>
        <v/>
      </c>
      <c r="U146" s="296" t="str" cm="1">
        <f t="array" aca="1" ref="U146" ca="1">IFERROR(_xlfn.IFS(OR(F146="",LEFT(Methode_Keuze,4)="Geen",Methode_Keuze=""),"",AND(R146&lt;&gt;"",F146&lt;&gt;"Arbeidskosten"),R146*VLOOKUP(F146,Tb_ProjectKosten[],MATCH(Tb_ProjectKosten[[#Headers],[Forfait_Percentage]],Tb_ProjectKosten[#Headers],0),0),AND(F146="Arbeidskosten",G146&lt;&gt;""),IFERROR(R146*VLOOKUP(G146,Tb_KostenTypen[],3,0)*VLOOKUP(F146,Tb_ProjectKosten[],MATCH(Tb_ProjectKosten[[#Headers],[Forfait_Percentage]],Tb_ProjectKosten[#Headers],0),0),""),R146 &lt;=0,0),"")</f>
        <v/>
      </c>
      <c r="V146" s="296" t="str" cm="1">
        <f t="array" aca="1" ref="V146" ca="1">IFERROR(_xlfn.IFS(OR(F146="",LEFT(Methode_Keuze,4)="Geen",Methode_Keuze=""),"",AND(S146&lt;&gt;"",F146&lt;&gt;"Arbeidskosten"),S146*VLOOKUP(F146,Tb_ProjectKosten[],MATCH(Tb_ProjectKosten[[#Headers],[Forfait_Percentage]],Tb_ProjectKosten[#Headers],0),0),AND(F146="Arbeidskosten",G146&lt;&gt;""),IFERROR(S146*VLOOKUP(G146,Tb_KostenTypen[],3,0)*VLOOKUP(F146,Tb_ProjectKosten[],MATCH(Tb_ProjectKosten[[#Headers],[Forfait_Percentage]],Tb_ProjectKosten[#Headers],0),0),""),S146 &lt;=0,0),"")</f>
        <v/>
      </c>
      <c r="W146" s="296" t="str">
        <f t="shared" ca="1" si="12"/>
        <v/>
      </c>
      <c r="X146" s="338" t="str">
        <f>IFERROR(VLOOKUP(F146,Tb_ProjectKosten[#All],11,0),"")</f>
        <v/>
      </c>
      <c r="Y146" s="297"/>
    </row>
    <row r="147" spans="1:25" x14ac:dyDescent="0.25">
      <c r="A147" s="291">
        <f>MAX($A$5:A146)+1</f>
        <v>142</v>
      </c>
      <c r="B147" s="278"/>
      <c r="C147" s="278"/>
      <c r="D147" s="278"/>
      <c r="E147" s="278"/>
      <c r="F147" s="278"/>
      <c r="G147" s="299"/>
      <c r="H147" s="292" t="str">
        <f ca="1">IFERROR(IF(VLOOKUP(F147,Kostentypen!$A$3:$E$21,3,0)=0,"",IF(OR(F147="Arbeidskosten",F147="Vergoeding"),VLOOKUP(G147,Tb_KostenTypen[],2,0),VLOOKUP(F147,Kostentypen!$A$3:$E$20,3,0))),"")</f>
        <v/>
      </c>
      <c r="I147" s="293"/>
      <c r="J147" s="294" t="str" cm="1">
        <f t="array" ref="J147">_xlfn.IFNA(IF(INDEX(Tb_KostenOpties[],MATCH($F147,Tb_KostenOpties[KostenOptie],0),IFERROR(MATCH(Methode_Keuze,Tb_KostenOpties[#Headers],0),2))=1,_xlfn.SWITCH($H147,"Uurtarief",IF(OR(AND(RIGHT($F147,3)="IKS",VLOOKUP($I147,Loonkosten,2,0)="Ja"),AND(RIGHT($F147,3)&lt;&gt;"IKS",VLOOKUP($I147,Loonkosten,2,0)="Nee")), VLOOKUP($I147,Loonkosten,MATCH("Opgegeven uurtarief",'4. Rekenhulp loonkosten aanvr.'!$4:$4,0)),0),"Vast tarief",IF(LEFT(F147,8)="Bijdrage",VLOOKUP($F147,Tb_KostenTypen[],MATCH(Lijsten!$P$1,Tb_KostenTypen[#Headers],0),0),VLOOKUP($G147,Lijsten!L:P,MATCH(Lijsten!$P$1,Kop_Tarief_Vast,0),0))),""),"")</f>
        <v/>
      </c>
      <c r="K147" s="294" t="str" cm="1">
        <f t="array" ref="K147">_xlfn.IFNA(IF(INDEX(Tb_KostenOpties[],MATCH($F147,Tb_KostenOpties[KostenOptie],0),IFERROR(MATCH(Methode_Keuze,Tb_KostenOpties[#Headers],0),2))=1,_xlfn.SWITCH($H147,"Uurtarief",IF(OR(AND(RIGHT($F147,3)="IKS",VLOOKUP($I147,Loonkosten,2,0)="Ja"),AND(RIGHT($F147,3)&lt;&gt;"IKS",VLOOKUP($I147,Loonkosten,2,0)="Nee")), VLOOKUP($I147,Loonkosten,MATCH("Beoordeeld uurtarief",'4. Rekenhulp loonkosten aanvr.'!$4:$4,0),0),0),"Vast tarief",IF(LEFT(F147,8)="Bijdrage",VLOOKUP($F147,Tb_KostenTypen[],MATCH(Lijsten!$P$1,Tb_KostenTypen[#Headers],0),0),VLOOKUP($G147,Lijsten!L:P,MATCH(Lijsten!$P$1,Kop_Tarief_Vast,0),0))),""),"")</f>
        <v/>
      </c>
      <c r="L147" s="324"/>
      <c r="M147" s="324"/>
      <c r="N147" s="295"/>
      <c r="O147" s="295"/>
      <c r="P147" s="337" t="str">
        <f t="shared" si="9"/>
        <v/>
      </c>
      <c r="Q147" s="296" t="str">
        <f t="shared" si="10"/>
        <v/>
      </c>
      <c r="R147" s="296" t="str" cm="1">
        <f t="array" aca="1" ref="R147" ca="1">_xlfn.IFNA(_xlfn.IFS(X147="Dit kostentype hoeft u niet op te geven. Hiervoor wordt een forfait berekend.","",AND(J147&lt;&gt;"",H147="Vast tarief",F147="Vergoeding"),SUM(J147)*FLOOR(SUM(L147),0.0001),AND(J147&lt;&gt;"",OR(H147="Uurtarief",H147="Vast tarief")),SUM(J147)*FLOOR(SUM(L147),0.01),AND(N147&lt;&gt;"",H147="-"),FLOOR(SUM(N147),0.01)),"")</f>
        <v/>
      </c>
      <c r="S147" s="296" t="str" cm="1">
        <f t="array" aca="1" ref="S147" ca="1">_xlfn.IFNA(_xlfn.IFS(X147="Dit kostentype hoeft u niet op te geven. Hiervoor wordt een forfait berekend.","",AND(K147&lt;&gt;"",M147&lt;&gt;"",H147="Vast tarief",F147="Vergoeding"),SUM(K147)*FLOOR(SUM(M147),0.0001),AND(K147&lt;&gt;"",M147&lt;&gt;"",OR(H147="Uurtarief",H147="Vast tarief")),SUM(K147)*FLOOR(SUM(M147),0.01),AND(O147&lt;&gt;"",H147="-"),FLOOR(SUM(O147),0.01)),"")</f>
        <v/>
      </c>
      <c r="T147" s="296" t="str">
        <f t="shared" ca="1" si="11"/>
        <v/>
      </c>
      <c r="U147" s="296" t="str" cm="1">
        <f t="array" aca="1" ref="U147" ca="1">IFERROR(_xlfn.IFS(OR(F147="",LEFT(Methode_Keuze,4)="Geen",Methode_Keuze=""),"",AND(R147&lt;&gt;"",F147&lt;&gt;"Arbeidskosten"),R147*VLOOKUP(F147,Tb_ProjectKosten[],MATCH(Tb_ProjectKosten[[#Headers],[Forfait_Percentage]],Tb_ProjectKosten[#Headers],0),0),AND(F147="Arbeidskosten",G147&lt;&gt;""),IFERROR(R147*VLOOKUP(G147,Tb_KostenTypen[],3,0)*VLOOKUP(F147,Tb_ProjectKosten[],MATCH(Tb_ProjectKosten[[#Headers],[Forfait_Percentage]],Tb_ProjectKosten[#Headers],0),0),""),R147 &lt;=0,0),"")</f>
        <v/>
      </c>
      <c r="V147" s="296" t="str" cm="1">
        <f t="array" aca="1" ref="V147" ca="1">IFERROR(_xlfn.IFS(OR(F147="",LEFT(Methode_Keuze,4)="Geen",Methode_Keuze=""),"",AND(S147&lt;&gt;"",F147&lt;&gt;"Arbeidskosten"),S147*VLOOKUP(F147,Tb_ProjectKosten[],MATCH(Tb_ProjectKosten[[#Headers],[Forfait_Percentage]],Tb_ProjectKosten[#Headers],0),0),AND(F147="Arbeidskosten",G147&lt;&gt;""),IFERROR(S147*VLOOKUP(G147,Tb_KostenTypen[],3,0)*VLOOKUP(F147,Tb_ProjectKosten[],MATCH(Tb_ProjectKosten[[#Headers],[Forfait_Percentage]],Tb_ProjectKosten[#Headers],0),0),""),S147 &lt;=0,0),"")</f>
        <v/>
      </c>
      <c r="W147" s="296" t="str">
        <f t="shared" ca="1" si="12"/>
        <v/>
      </c>
      <c r="X147" s="338" t="str">
        <f>IFERROR(VLOOKUP(F147,Tb_ProjectKosten[#All],11,0),"")</f>
        <v/>
      </c>
      <c r="Y147" s="297"/>
    </row>
    <row r="148" spans="1:25" x14ac:dyDescent="0.25">
      <c r="A148" s="291">
        <f>MAX($A$5:A147)+1</f>
        <v>143</v>
      </c>
      <c r="B148" s="278"/>
      <c r="C148" s="278"/>
      <c r="D148" s="278"/>
      <c r="E148" s="278"/>
      <c r="F148" s="278"/>
      <c r="G148" s="299"/>
      <c r="H148" s="292" t="str">
        <f ca="1">IFERROR(IF(VLOOKUP(F148,Kostentypen!$A$3:$E$21,3,0)=0,"",IF(OR(F148="Arbeidskosten",F148="Vergoeding"),VLOOKUP(G148,Tb_KostenTypen[],2,0),VLOOKUP(F148,Kostentypen!$A$3:$E$20,3,0))),"")</f>
        <v/>
      </c>
      <c r="I148" s="293"/>
      <c r="J148" s="294" t="str" cm="1">
        <f t="array" ref="J148">_xlfn.IFNA(IF(INDEX(Tb_KostenOpties[],MATCH($F148,Tb_KostenOpties[KostenOptie],0),IFERROR(MATCH(Methode_Keuze,Tb_KostenOpties[#Headers],0),2))=1,_xlfn.SWITCH($H148,"Uurtarief",IF(OR(AND(RIGHT($F148,3)="IKS",VLOOKUP($I148,Loonkosten,2,0)="Ja"),AND(RIGHT($F148,3)&lt;&gt;"IKS",VLOOKUP($I148,Loonkosten,2,0)="Nee")), VLOOKUP($I148,Loonkosten,MATCH("Opgegeven uurtarief",'4. Rekenhulp loonkosten aanvr.'!$4:$4,0)),0),"Vast tarief",IF(LEFT(F148,8)="Bijdrage",VLOOKUP($F148,Tb_KostenTypen[],MATCH(Lijsten!$P$1,Tb_KostenTypen[#Headers],0),0),VLOOKUP($G148,Lijsten!L:P,MATCH(Lijsten!$P$1,Kop_Tarief_Vast,0),0))),""),"")</f>
        <v/>
      </c>
      <c r="K148" s="294" t="str" cm="1">
        <f t="array" ref="K148">_xlfn.IFNA(IF(INDEX(Tb_KostenOpties[],MATCH($F148,Tb_KostenOpties[KostenOptie],0),IFERROR(MATCH(Methode_Keuze,Tb_KostenOpties[#Headers],0),2))=1,_xlfn.SWITCH($H148,"Uurtarief",IF(OR(AND(RIGHT($F148,3)="IKS",VLOOKUP($I148,Loonkosten,2,0)="Ja"),AND(RIGHT($F148,3)&lt;&gt;"IKS",VLOOKUP($I148,Loonkosten,2,0)="Nee")), VLOOKUP($I148,Loonkosten,MATCH("Beoordeeld uurtarief",'4. Rekenhulp loonkosten aanvr.'!$4:$4,0),0),0),"Vast tarief",IF(LEFT(F148,8)="Bijdrage",VLOOKUP($F148,Tb_KostenTypen[],MATCH(Lijsten!$P$1,Tb_KostenTypen[#Headers],0),0),VLOOKUP($G148,Lijsten!L:P,MATCH(Lijsten!$P$1,Kop_Tarief_Vast,0),0))),""),"")</f>
        <v/>
      </c>
      <c r="L148" s="324"/>
      <c r="M148" s="324"/>
      <c r="N148" s="295"/>
      <c r="O148" s="295"/>
      <c r="P148" s="337" t="str">
        <f t="shared" si="9"/>
        <v/>
      </c>
      <c r="Q148" s="296" t="str">
        <f t="shared" si="10"/>
        <v/>
      </c>
      <c r="R148" s="296" t="str" cm="1">
        <f t="array" aca="1" ref="R148" ca="1">_xlfn.IFNA(_xlfn.IFS(X148="Dit kostentype hoeft u niet op te geven. Hiervoor wordt een forfait berekend.","",AND(J148&lt;&gt;"",H148="Vast tarief",F148="Vergoeding"),SUM(J148)*FLOOR(SUM(L148),0.0001),AND(J148&lt;&gt;"",OR(H148="Uurtarief",H148="Vast tarief")),SUM(J148)*FLOOR(SUM(L148),0.01),AND(N148&lt;&gt;"",H148="-"),FLOOR(SUM(N148),0.01)),"")</f>
        <v/>
      </c>
      <c r="S148" s="296" t="str" cm="1">
        <f t="array" aca="1" ref="S148" ca="1">_xlfn.IFNA(_xlfn.IFS(X148="Dit kostentype hoeft u niet op te geven. Hiervoor wordt een forfait berekend.","",AND(K148&lt;&gt;"",M148&lt;&gt;"",H148="Vast tarief",F148="Vergoeding"),SUM(K148)*FLOOR(SUM(M148),0.0001),AND(K148&lt;&gt;"",M148&lt;&gt;"",OR(H148="Uurtarief",H148="Vast tarief")),SUM(K148)*FLOOR(SUM(M148),0.01),AND(O148&lt;&gt;"",H148="-"),FLOOR(SUM(O148),0.01)),"")</f>
        <v/>
      </c>
      <c r="T148" s="296" t="str">
        <f t="shared" ca="1" si="11"/>
        <v/>
      </c>
      <c r="U148" s="296" t="str" cm="1">
        <f t="array" aca="1" ref="U148" ca="1">IFERROR(_xlfn.IFS(OR(F148="",LEFT(Methode_Keuze,4)="Geen",Methode_Keuze=""),"",AND(R148&lt;&gt;"",F148&lt;&gt;"Arbeidskosten"),R148*VLOOKUP(F148,Tb_ProjectKosten[],MATCH(Tb_ProjectKosten[[#Headers],[Forfait_Percentage]],Tb_ProjectKosten[#Headers],0),0),AND(F148="Arbeidskosten",G148&lt;&gt;""),IFERROR(R148*VLOOKUP(G148,Tb_KostenTypen[],3,0)*VLOOKUP(F148,Tb_ProjectKosten[],MATCH(Tb_ProjectKosten[[#Headers],[Forfait_Percentage]],Tb_ProjectKosten[#Headers],0),0),""),R148 &lt;=0,0),"")</f>
        <v/>
      </c>
      <c r="V148" s="296" t="str" cm="1">
        <f t="array" aca="1" ref="V148" ca="1">IFERROR(_xlfn.IFS(OR(F148="",LEFT(Methode_Keuze,4)="Geen",Methode_Keuze=""),"",AND(S148&lt;&gt;"",F148&lt;&gt;"Arbeidskosten"),S148*VLOOKUP(F148,Tb_ProjectKosten[],MATCH(Tb_ProjectKosten[[#Headers],[Forfait_Percentage]],Tb_ProjectKosten[#Headers],0),0),AND(F148="Arbeidskosten",G148&lt;&gt;""),IFERROR(S148*VLOOKUP(G148,Tb_KostenTypen[],3,0)*VLOOKUP(F148,Tb_ProjectKosten[],MATCH(Tb_ProjectKosten[[#Headers],[Forfait_Percentage]],Tb_ProjectKosten[#Headers],0),0),""),S148 &lt;=0,0),"")</f>
        <v/>
      </c>
      <c r="W148" s="296" t="str">
        <f t="shared" ca="1" si="12"/>
        <v/>
      </c>
      <c r="X148" s="338" t="str">
        <f>IFERROR(VLOOKUP(F148,Tb_ProjectKosten[#All],11,0),"")</f>
        <v/>
      </c>
      <c r="Y148" s="297"/>
    </row>
    <row r="149" spans="1:25" x14ac:dyDescent="0.25">
      <c r="A149" s="291">
        <f>MAX($A$5:A148)+1</f>
        <v>144</v>
      </c>
      <c r="B149" s="278"/>
      <c r="C149" s="278"/>
      <c r="D149" s="278"/>
      <c r="E149" s="278"/>
      <c r="F149" s="278"/>
      <c r="G149" s="299"/>
      <c r="H149" s="292" t="str">
        <f ca="1">IFERROR(IF(VLOOKUP(F149,Kostentypen!$A$3:$E$21,3,0)=0,"",IF(OR(F149="Arbeidskosten",F149="Vergoeding"),VLOOKUP(G149,Tb_KostenTypen[],2,0),VLOOKUP(F149,Kostentypen!$A$3:$E$20,3,0))),"")</f>
        <v/>
      </c>
      <c r="I149" s="293"/>
      <c r="J149" s="294" t="str" cm="1">
        <f t="array" ref="J149">_xlfn.IFNA(IF(INDEX(Tb_KostenOpties[],MATCH($F149,Tb_KostenOpties[KostenOptie],0),IFERROR(MATCH(Methode_Keuze,Tb_KostenOpties[#Headers],0),2))=1,_xlfn.SWITCH($H149,"Uurtarief",IF(OR(AND(RIGHT($F149,3)="IKS",VLOOKUP($I149,Loonkosten,2,0)="Ja"),AND(RIGHT($F149,3)&lt;&gt;"IKS",VLOOKUP($I149,Loonkosten,2,0)="Nee")), VLOOKUP($I149,Loonkosten,MATCH("Opgegeven uurtarief",'4. Rekenhulp loonkosten aanvr.'!$4:$4,0)),0),"Vast tarief",IF(LEFT(F149,8)="Bijdrage",VLOOKUP($F149,Tb_KostenTypen[],MATCH(Lijsten!$P$1,Tb_KostenTypen[#Headers],0),0),VLOOKUP($G149,Lijsten!L:P,MATCH(Lijsten!$P$1,Kop_Tarief_Vast,0),0))),""),"")</f>
        <v/>
      </c>
      <c r="K149" s="294" t="str" cm="1">
        <f t="array" ref="K149">_xlfn.IFNA(IF(INDEX(Tb_KostenOpties[],MATCH($F149,Tb_KostenOpties[KostenOptie],0),IFERROR(MATCH(Methode_Keuze,Tb_KostenOpties[#Headers],0),2))=1,_xlfn.SWITCH($H149,"Uurtarief",IF(OR(AND(RIGHT($F149,3)="IKS",VLOOKUP($I149,Loonkosten,2,0)="Ja"),AND(RIGHT($F149,3)&lt;&gt;"IKS",VLOOKUP($I149,Loonkosten,2,0)="Nee")), VLOOKUP($I149,Loonkosten,MATCH("Beoordeeld uurtarief",'4. Rekenhulp loonkosten aanvr.'!$4:$4,0),0),0),"Vast tarief",IF(LEFT(F149,8)="Bijdrage",VLOOKUP($F149,Tb_KostenTypen[],MATCH(Lijsten!$P$1,Tb_KostenTypen[#Headers],0),0),VLOOKUP($G149,Lijsten!L:P,MATCH(Lijsten!$P$1,Kop_Tarief_Vast,0),0))),""),"")</f>
        <v/>
      </c>
      <c r="L149" s="324"/>
      <c r="M149" s="324"/>
      <c r="N149" s="295"/>
      <c r="O149" s="295"/>
      <c r="P149" s="337" t="str">
        <f t="shared" si="9"/>
        <v/>
      </c>
      <c r="Q149" s="296" t="str">
        <f t="shared" si="10"/>
        <v/>
      </c>
      <c r="R149" s="296" t="str" cm="1">
        <f t="array" aca="1" ref="R149" ca="1">_xlfn.IFNA(_xlfn.IFS(X149="Dit kostentype hoeft u niet op te geven. Hiervoor wordt een forfait berekend.","",AND(J149&lt;&gt;"",H149="Vast tarief",F149="Vergoeding"),SUM(J149)*FLOOR(SUM(L149),0.0001),AND(J149&lt;&gt;"",OR(H149="Uurtarief",H149="Vast tarief")),SUM(J149)*FLOOR(SUM(L149),0.01),AND(N149&lt;&gt;"",H149="-"),FLOOR(SUM(N149),0.01)),"")</f>
        <v/>
      </c>
      <c r="S149" s="296" t="str" cm="1">
        <f t="array" aca="1" ref="S149" ca="1">_xlfn.IFNA(_xlfn.IFS(X149="Dit kostentype hoeft u niet op te geven. Hiervoor wordt een forfait berekend.","",AND(K149&lt;&gt;"",M149&lt;&gt;"",H149="Vast tarief",F149="Vergoeding"),SUM(K149)*FLOOR(SUM(M149),0.0001),AND(K149&lt;&gt;"",M149&lt;&gt;"",OR(H149="Uurtarief",H149="Vast tarief")),SUM(K149)*FLOOR(SUM(M149),0.01),AND(O149&lt;&gt;"",H149="-"),FLOOR(SUM(O149),0.01)),"")</f>
        <v/>
      </c>
      <c r="T149" s="296" t="str">
        <f t="shared" ca="1" si="11"/>
        <v/>
      </c>
      <c r="U149" s="296" t="str" cm="1">
        <f t="array" aca="1" ref="U149" ca="1">IFERROR(_xlfn.IFS(OR(F149="",LEFT(Methode_Keuze,4)="Geen",Methode_Keuze=""),"",AND(R149&lt;&gt;"",F149&lt;&gt;"Arbeidskosten"),R149*VLOOKUP(F149,Tb_ProjectKosten[],MATCH(Tb_ProjectKosten[[#Headers],[Forfait_Percentage]],Tb_ProjectKosten[#Headers],0),0),AND(F149="Arbeidskosten",G149&lt;&gt;""),IFERROR(R149*VLOOKUP(G149,Tb_KostenTypen[],3,0)*VLOOKUP(F149,Tb_ProjectKosten[],MATCH(Tb_ProjectKosten[[#Headers],[Forfait_Percentage]],Tb_ProjectKosten[#Headers],0),0),""),R149 &lt;=0,0),"")</f>
        <v/>
      </c>
      <c r="V149" s="296" t="str" cm="1">
        <f t="array" aca="1" ref="V149" ca="1">IFERROR(_xlfn.IFS(OR(F149="",LEFT(Methode_Keuze,4)="Geen",Methode_Keuze=""),"",AND(S149&lt;&gt;"",F149&lt;&gt;"Arbeidskosten"),S149*VLOOKUP(F149,Tb_ProjectKosten[],MATCH(Tb_ProjectKosten[[#Headers],[Forfait_Percentage]],Tb_ProjectKosten[#Headers],0),0),AND(F149="Arbeidskosten",G149&lt;&gt;""),IFERROR(S149*VLOOKUP(G149,Tb_KostenTypen[],3,0)*VLOOKUP(F149,Tb_ProjectKosten[],MATCH(Tb_ProjectKosten[[#Headers],[Forfait_Percentage]],Tb_ProjectKosten[#Headers],0),0),""),S149 &lt;=0,0),"")</f>
        <v/>
      </c>
      <c r="W149" s="296" t="str">
        <f t="shared" ca="1" si="12"/>
        <v/>
      </c>
      <c r="X149" s="338" t="str">
        <f>IFERROR(VLOOKUP(F149,Tb_ProjectKosten[#All],11,0),"")</f>
        <v/>
      </c>
      <c r="Y149" s="297"/>
    </row>
    <row r="150" spans="1:25" x14ac:dyDescent="0.25">
      <c r="A150" s="291">
        <f>MAX($A$5:A149)+1</f>
        <v>145</v>
      </c>
      <c r="B150" s="278"/>
      <c r="C150" s="278"/>
      <c r="D150" s="278"/>
      <c r="E150" s="278"/>
      <c r="F150" s="278"/>
      <c r="G150" s="299"/>
      <c r="H150" s="292" t="str">
        <f ca="1">IFERROR(IF(VLOOKUP(F150,Kostentypen!$A$3:$E$21,3,0)=0,"",IF(OR(F150="Arbeidskosten",F150="Vergoeding"),VLOOKUP(G150,Tb_KostenTypen[],2,0),VLOOKUP(F150,Kostentypen!$A$3:$E$20,3,0))),"")</f>
        <v/>
      </c>
      <c r="I150" s="293"/>
      <c r="J150" s="294" t="str" cm="1">
        <f t="array" ref="J150">_xlfn.IFNA(IF(INDEX(Tb_KostenOpties[],MATCH($F150,Tb_KostenOpties[KostenOptie],0),IFERROR(MATCH(Methode_Keuze,Tb_KostenOpties[#Headers],0),2))=1,_xlfn.SWITCH($H150,"Uurtarief",IF(OR(AND(RIGHT($F150,3)="IKS",VLOOKUP($I150,Loonkosten,2,0)="Ja"),AND(RIGHT($F150,3)&lt;&gt;"IKS",VLOOKUP($I150,Loonkosten,2,0)="Nee")), VLOOKUP($I150,Loonkosten,MATCH("Opgegeven uurtarief",'4. Rekenhulp loonkosten aanvr.'!$4:$4,0)),0),"Vast tarief",IF(LEFT(F150,8)="Bijdrage",VLOOKUP($F150,Tb_KostenTypen[],MATCH(Lijsten!$P$1,Tb_KostenTypen[#Headers],0),0),VLOOKUP($G150,Lijsten!L:P,MATCH(Lijsten!$P$1,Kop_Tarief_Vast,0),0))),""),"")</f>
        <v/>
      </c>
      <c r="K150" s="294" t="str" cm="1">
        <f t="array" ref="K150">_xlfn.IFNA(IF(INDEX(Tb_KostenOpties[],MATCH($F150,Tb_KostenOpties[KostenOptie],0),IFERROR(MATCH(Methode_Keuze,Tb_KostenOpties[#Headers],0),2))=1,_xlfn.SWITCH($H150,"Uurtarief",IF(OR(AND(RIGHT($F150,3)="IKS",VLOOKUP($I150,Loonkosten,2,0)="Ja"),AND(RIGHT($F150,3)&lt;&gt;"IKS",VLOOKUP($I150,Loonkosten,2,0)="Nee")), VLOOKUP($I150,Loonkosten,MATCH("Beoordeeld uurtarief",'4. Rekenhulp loonkosten aanvr.'!$4:$4,0),0),0),"Vast tarief",IF(LEFT(F150,8)="Bijdrage",VLOOKUP($F150,Tb_KostenTypen[],MATCH(Lijsten!$P$1,Tb_KostenTypen[#Headers],0),0),VLOOKUP($G150,Lijsten!L:P,MATCH(Lijsten!$P$1,Kop_Tarief_Vast,0),0))),""),"")</f>
        <v/>
      </c>
      <c r="L150" s="324"/>
      <c r="M150" s="324"/>
      <c r="N150" s="295"/>
      <c r="O150" s="295"/>
      <c r="P150" s="337" t="str">
        <f t="shared" si="9"/>
        <v/>
      </c>
      <c r="Q150" s="296" t="str">
        <f t="shared" si="10"/>
        <v/>
      </c>
      <c r="R150" s="296" t="str" cm="1">
        <f t="array" aca="1" ref="R150" ca="1">_xlfn.IFNA(_xlfn.IFS(X150="Dit kostentype hoeft u niet op te geven. Hiervoor wordt een forfait berekend.","",AND(J150&lt;&gt;"",H150="Vast tarief",F150="Vergoeding"),SUM(J150)*FLOOR(SUM(L150),0.0001),AND(J150&lt;&gt;"",OR(H150="Uurtarief",H150="Vast tarief")),SUM(J150)*FLOOR(SUM(L150),0.01),AND(N150&lt;&gt;"",H150="-"),FLOOR(SUM(N150),0.01)),"")</f>
        <v/>
      </c>
      <c r="S150" s="296" t="str" cm="1">
        <f t="array" aca="1" ref="S150" ca="1">_xlfn.IFNA(_xlfn.IFS(X150="Dit kostentype hoeft u niet op te geven. Hiervoor wordt een forfait berekend.","",AND(K150&lt;&gt;"",M150&lt;&gt;"",H150="Vast tarief",F150="Vergoeding"),SUM(K150)*FLOOR(SUM(M150),0.0001),AND(K150&lt;&gt;"",M150&lt;&gt;"",OR(H150="Uurtarief",H150="Vast tarief")),SUM(K150)*FLOOR(SUM(M150),0.01),AND(O150&lt;&gt;"",H150="-"),FLOOR(SUM(O150),0.01)),"")</f>
        <v/>
      </c>
      <c r="T150" s="296" t="str">
        <f t="shared" ca="1" si="11"/>
        <v/>
      </c>
      <c r="U150" s="296" t="str" cm="1">
        <f t="array" aca="1" ref="U150" ca="1">IFERROR(_xlfn.IFS(OR(F150="",LEFT(Methode_Keuze,4)="Geen",Methode_Keuze=""),"",AND(R150&lt;&gt;"",F150&lt;&gt;"Arbeidskosten"),R150*VLOOKUP(F150,Tb_ProjectKosten[],MATCH(Tb_ProjectKosten[[#Headers],[Forfait_Percentage]],Tb_ProjectKosten[#Headers],0),0),AND(F150="Arbeidskosten",G150&lt;&gt;""),IFERROR(R150*VLOOKUP(G150,Tb_KostenTypen[],3,0)*VLOOKUP(F150,Tb_ProjectKosten[],MATCH(Tb_ProjectKosten[[#Headers],[Forfait_Percentage]],Tb_ProjectKosten[#Headers],0),0),""),R150 &lt;=0,0),"")</f>
        <v/>
      </c>
      <c r="V150" s="296" t="str" cm="1">
        <f t="array" aca="1" ref="V150" ca="1">IFERROR(_xlfn.IFS(OR(F150="",LEFT(Methode_Keuze,4)="Geen",Methode_Keuze=""),"",AND(S150&lt;&gt;"",F150&lt;&gt;"Arbeidskosten"),S150*VLOOKUP(F150,Tb_ProjectKosten[],MATCH(Tb_ProjectKosten[[#Headers],[Forfait_Percentage]],Tb_ProjectKosten[#Headers],0),0),AND(F150="Arbeidskosten",G150&lt;&gt;""),IFERROR(S150*VLOOKUP(G150,Tb_KostenTypen[],3,0)*VLOOKUP(F150,Tb_ProjectKosten[],MATCH(Tb_ProjectKosten[[#Headers],[Forfait_Percentage]],Tb_ProjectKosten[#Headers],0),0),""),S150 &lt;=0,0),"")</f>
        <v/>
      </c>
      <c r="W150" s="296" t="str">
        <f t="shared" ca="1" si="12"/>
        <v/>
      </c>
      <c r="X150" s="338" t="str">
        <f>IFERROR(VLOOKUP(F150,Tb_ProjectKosten[#All],11,0),"")</f>
        <v/>
      </c>
      <c r="Y150" s="297"/>
    </row>
    <row r="151" spans="1:25" x14ac:dyDescent="0.25">
      <c r="A151" s="291">
        <f>MAX($A$5:A150)+1</f>
        <v>146</v>
      </c>
      <c r="B151" s="278"/>
      <c r="C151" s="278"/>
      <c r="D151" s="278"/>
      <c r="E151" s="278"/>
      <c r="F151" s="278"/>
      <c r="G151" s="299"/>
      <c r="H151" s="292" t="str">
        <f ca="1">IFERROR(IF(VLOOKUP(F151,Kostentypen!$A$3:$E$21,3,0)=0,"",IF(OR(F151="Arbeidskosten",F151="Vergoeding"),VLOOKUP(G151,Tb_KostenTypen[],2,0),VLOOKUP(F151,Kostentypen!$A$3:$E$20,3,0))),"")</f>
        <v/>
      </c>
      <c r="I151" s="293"/>
      <c r="J151" s="294" t="str" cm="1">
        <f t="array" ref="J151">_xlfn.IFNA(IF(INDEX(Tb_KostenOpties[],MATCH($F151,Tb_KostenOpties[KostenOptie],0),IFERROR(MATCH(Methode_Keuze,Tb_KostenOpties[#Headers],0),2))=1,_xlfn.SWITCH($H151,"Uurtarief",IF(OR(AND(RIGHT($F151,3)="IKS",VLOOKUP($I151,Loonkosten,2,0)="Ja"),AND(RIGHT($F151,3)&lt;&gt;"IKS",VLOOKUP($I151,Loonkosten,2,0)="Nee")), VLOOKUP($I151,Loonkosten,MATCH("Opgegeven uurtarief",'4. Rekenhulp loonkosten aanvr.'!$4:$4,0)),0),"Vast tarief",IF(LEFT(F151,8)="Bijdrage",VLOOKUP($F151,Tb_KostenTypen[],MATCH(Lijsten!$P$1,Tb_KostenTypen[#Headers],0),0),VLOOKUP($G151,Lijsten!L:P,MATCH(Lijsten!$P$1,Kop_Tarief_Vast,0),0))),""),"")</f>
        <v/>
      </c>
      <c r="K151" s="294" t="str" cm="1">
        <f t="array" ref="K151">_xlfn.IFNA(IF(INDEX(Tb_KostenOpties[],MATCH($F151,Tb_KostenOpties[KostenOptie],0),IFERROR(MATCH(Methode_Keuze,Tb_KostenOpties[#Headers],0),2))=1,_xlfn.SWITCH($H151,"Uurtarief",IF(OR(AND(RIGHT($F151,3)="IKS",VLOOKUP($I151,Loonkosten,2,0)="Ja"),AND(RIGHT($F151,3)&lt;&gt;"IKS",VLOOKUP($I151,Loonkosten,2,0)="Nee")), VLOOKUP($I151,Loonkosten,MATCH("Beoordeeld uurtarief",'4. Rekenhulp loonkosten aanvr.'!$4:$4,0),0),0),"Vast tarief",IF(LEFT(F151,8)="Bijdrage",VLOOKUP($F151,Tb_KostenTypen[],MATCH(Lijsten!$P$1,Tb_KostenTypen[#Headers],0),0),VLOOKUP($G151,Lijsten!L:P,MATCH(Lijsten!$P$1,Kop_Tarief_Vast,0),0))),""),"")</f>
        <v/>
      </c>
      <c r="L151" s="324"/>
      <c r="M151" s="324"/>
      <c r="N151" s="295"/>
      <c r="O151" s="295"/>
      <c r="P151" s="337" t="str">
        <f t="shared" si="9"/>
        <v/>
      </c>
      <c r="Q151" s="296" t="str">
        <f t="shared" si="10"/>
        <v/>
      </c>
      <c r="R151" s="296" t="str" cm="1">
        <f t="array" aca="1" ref="R151" ca="1">_xlfn.IFNA(_xlfn.IFS(X151="Dit kostentype hoeft u niet op te geven. Hiervoor wordt een forfait berekend.","",AND(J151&lt;&gt;"",H151="Vast tarief",F151="Vergoeding"),SUM(J151)*FLOOR(SUM(L151),0.0001),AND(J151&lt;&gt;"",OR(H151="Uurtarief",H151="Vast tarief")),SUM(J151)*FLOOR(SUM(L151),0.01),AND(N151&lt;&gt;"",H151="-"),FLOOR(SUM(N151),0.01)),"")</f>
        <v/>
      </c>
      <c r="S151" s="296" t="str" cm="1">
        <f t="array" aca="1" ref="S151" ca="1">_xlfn.IFNA(_xlfn.IFS(X151="Dit kostentype hoeft u niet op te geven. Hiervoor wordt een forfait berekend.","",AND(K151&lt;&gt;"",M151&lt;&gt;"",H151="Vast tarief",F151="Vergoeding"),SUM(K151)*FLOOR(SUM(M151),0.0001),AND(K151&lt;&gt;"",M151&lt;&gt;"",OR(H151="Uurtarief",H151="Vast tarief")),SUM(K151)*FLOOR(SUM(M151),0.01),AND(O151&lt;&gt;"",H151="-"),FLOOR(SUM(O151),0.01)),"")</f>
        <v/>
      </c>
      <c r="T151" s="296" t="str">
        <f t="shared" ca="1" si="11"/>
        <v/>
      </c>
      <c r="U151" s="296" t="str" cm="1">
        <f t="array" aca="1" ref="U151" ca="1">IFERROR(_xlfn.IFS(OR(F151="",LEFT(Methode_Keuze,4)="Geen",Methode_Keuze=""),"",AND(R151&lt;&gt;"",F151&lt;&gt;"Arbeidskosten"),R151*VLOOKUP(F151,Tb_ProjectKosten[],MATCH(Tb_ProjectKosten[[#Headers],[Forfait_Percentage]],Tb_ProjectKosten[#Headers],0),0),AND(F151="Arbeidskosten",G151&lt;&gt;""),IFERROR(R151*VLOOKUP(G151,Tb_KostenTypen[],3,0)*VLOOKUP(F151,Tb_ProjectKosten[],MATCH(Tb_ProjectKosten[[#Headers],[Forfait_Percentage]],Tb_ProjectKosten[#Headers],0),0),""),R151 &lt;=0,0),"")</f>
        <v/>
      </c>
      <c r="V151" s="296" t="str" cm="1">
        <f t="array" aca="1" ref="V151" ca="1">IFERROR(_xlfn.IFS(OR(F151="",LEFT(Methode_Keuze,4)="Geen",Methode_Keuze=""),"",AND(S151&lt;&gt;"",F151&lt;&gt;"Arbeidskosten"),S151*VLOOKUP(F151,Tb_ProjectKosten[],MATCH(Tb_ProjectKosten[[#Headers],[Forfait_Percentage]],Tb_ProjectKosten[#Headers],0),0),AND(F151="Arbeidskosten",G151&lt;&gt;""),IFERROR(S151*VLOOKUP(G151,Tb_KostenTypen[],3,0)*VLOOKUP(F151,Tb_ProjectKosten[],MATCH(Tb_ProjectKosten[[#Headers],[Forfait_Percentage]],Tb_ProjectKosten[#Headers],0),0),""),S151 &lt;=0,0),"")</f>
        <v/>
      </c>
      <c r="W151" s="296" t="str">
        <f t="shared" ca="1" si="12"/>
        <v/>
      </c>
      <c r="X151" s="338" t="str">
        <f>IFERROR(VLOOKUP(F151,Tb_ProjectKosten[#All],11,0),"")</f>
        <v/>
      </c>
      <c r="Y151" s="297"/>
    </row>
    <row r="152" spans="1:25" x14ac:dyDescent="0.25">
      <c r="A152" s="291">
        <f>MAX($A$5:A151)+1</f>
        <v>147</v>
      </c>
      <c r="B152" s="278"/>
      <c r="C152" s="278"/>
      <c r="D152" s="278"/>
      <c r="E152" s="278"/>
      <c r="F152" s="278"/>
      <c r="G152" s="299"/>
      <c r="H152" s="292" t="str">
        <f ca="1">IFERROR(IF(VLOOKUP(F152,Kostentypen!$A$3:$E$21,3,0)=0,"",IF(OR(F152="Arbeidskosten",F152="Vergoeding"),VLOOKUP(G152,Tb_KostenTypen[],2,0),VLOOKUP(F152,Kostentypen!$A$3:$E$20,3,0))),"")</f>
        <v/>
      </c>
      <c r="I152" s="293"/>
      <c r="J152" s="294" t="str" cm="1">
        <f t="array" ref="J152">_xlfn.IFNA(IF(INDEX(Tb_KostenOpties[],MATCH($F152,Tb_KostenOpties[KostenOptie],0),IFERROR(MATCH(Methode_Keuze,Tb_KostenOpties[#Headers],0),2))=1,_xlfn.SWITCH($H152,"Uurtarief",IF(OR(AND(RIGHT($F152,3)="IKS",VLOOKUP($I152,Loonkosten,2,0)="Ja"),AND(RIGHT($F152,3)&lt;&gt;"IKS",VLOOKUP($I152,Loonkosten,2,0)="Nee")), VLOOKUP($I152,Loonkosten,MATCH("Opgegeven uurtarief",'4. Rekenhulp loonkosten aanvr.'!$4:$4,0)),0),"Vast tarief",IF(LEFT(F152,8)="Bijdrage",VLOOKUP($F152,Tb_KostenTypen[],MATCH(Lijsten!$P$1,Tb_KostenTypen[#Headers],0),0),VLOOKUP($G152,Lijsten!L:P,MATCH(Lijsten!$P$1,Kop_Tarief_Vast,0),0))),""),"")</f>
        <v/>
      </c>
      <c r="K152" s="294" t="str" cm="1">
        <f t="array" ref="K152">_xlfn.IFNA(IF(INDEX(Tb_KostenOpties[],MATCH($F152,Tb_KostenOpties[KostenOptie],0),IFERROR(MATCH(Methode_Keuze,Tb_KostenOpties[#Headers],0),2))=1,_xlfn.SWITCH($H152,"Uurtarief",IF(OR(AND(RIGHT($F152,3)="IKS",VLOOKUP($I152,Loonkosten,2,0)="Ja"),AND(RIGHT($F152,3)&lt;&gt;"IKS",VLOOKUP($I152,Loonkosten,2,0)="Nee")), VLOOKUP($I152,Loonkosten,MATCH("Beoordeeld uurtarief",'4. Rekenhulp loonkosten aanvr.'!$4:$4,0),0),0),"Vast tarief",IF(LEFT(F152,8)="Bijdrage",VLOOKUP($F152,Tb_KostenTypen[],MATCH(Lijsten!$P$1,Tb_KostenTypen[#Headers],0),0),VLOOKUP($G152,Lijsten!L:P,MATCH(Lijsten!$P$1,Kop_Tarief_Vast,0),0))),""),"")</f>
        <v/>
      </c>
      <c r="L152" s="324"/>
      <c r="M152" s="324"/>
      <c r="N152" s="295"/>
      <c r="O152" s="295"/>
      <c r="P152" s="337" t="str">
        <f t="shared" si="9"/>
        <v/>
      </c>
      <c r="Q152" s="296" t="str">
        <f t="shared" si="10"/>
        <v/>
      </c>
      <c r="R152" s="296" t="str" cm="1">
        <f t="array" aca="1" ref="R152" ca="1">_xlfn.IFNA(_xlfn.IFS(X152="Dit kostentype hoeft u niet op te geven. Hiervoor wordt een forfait berekend.","",AND(J152&lt;&gt;"",H152="Vast tarief",F152="Vergoeding"),SUM(J152)*FLOOR(SUM(L152),0.0001),AND(J152&lt;&gt;"",OR(H152="Uurtarief",H152="Vast tarief")),SUM(J152)*FLOOR(SUM(L152),0.01),AND(N152&lt;&gt;"",H152="-"),FLOOR(SUM(N152),0.01)),"")</f>
        <v/>
      </c>
      <c r="S152" s="296" t="str" cm="1">
        <f t="array" aca="1" ref="S152" ca="1">_xlfn.IFNA(_xlfn.IFS(X152="Dit kostentype hoeft u niet op te geven. Hiervoor wordt een forfait berekend.","",AND(K152&lt;&gt;"",M152&lt;&gt;"",H152="Vast tarief",F152="Vergoeding"),SUM(K152)*FLOOR(SUM(M152),0.0001),AND(K152&lt;&gt;"",M152&lt;&gt;"",OR(H152="Uurtarief",H152="Vast tarief")),SUM(K152)*FLOOR(SUM(M152),0.01),AND(O152&lt;&gt;"",H152="-"),FLOOR(SUM(O152),0.01)),"")</f>
        <v/>
      </c>
      <c r="T152" s="296" t="str">
        <f t="shared" ca="1" si="11"/>
        <v/>
      </c>
      <c r="U152" s="296" t="str" cm="1">
        <f t="array" aca="1" ref="U152" ca="1">IFERROR(_xlfn.IFS(OR(F152="",LEFT(Methode_Keuze,4)="Geen",Methode_Keuze=""),"",AND(R152&lt;&gt;"",F152&lt;&gt;"Arbeidskosten"),R152*VLOOKUP(F152,Tb_ProjectKosten[],MATCH(Tb_ProjectKosten[[#Headers],[Forfait_Percentage]],Tb_ProjectKosten[#Headers],0),0),AND(F152="Arbeidskosten",G152&lt;&gt;""),IFERROR(R152*VLOOKUP(G152,Tb_KostenTypen[],3,0)*VLOOKUP(F152,Tb_ProjectKosten[],MATCH(Tb_ProjectKosten[[#Headers],[Forfait_Percentage]],Tb_ProjectKosten[#Headers],0),0),""),R152 &lt;=0,0),"")</f>
        <v/>
      </c>
      <c r="V152" s="296" t="str" cm="1">
        <f t="array" aca="1" ref="V152" ca="1">IFERROR(_xlfn.IFS(OR(F152="",LEFT(Methode_Keuze,4)="Geen",Methode_Keuze=""),"",AND(S152&lt;&gt;"",F152&lt;&gt;"Arbeidskosten"),S152*VLOOKUP(F152,Tb_ProjectKosten[],MATCH(Tb_ProjectKosten[[#Headers],[Forfait_Percentage]],Tb_ProjectKosten[#Headers],0),0),AND(F152="Arbeidskosten",G152&lt;&gt;""),IFERROR(S152*VLOOKUP(G152,Tb_KostenTypen[],3,0)*VLOOKUP(F152,Tb_ProjectKosten[],MATCH(Tb_ProjectKosten[[#Headers],[Forfait_Percentage]],Tb_ProjectKosten[#Headers],0),0),""),S152 &lt;=0,0),"")</f>
        <v/>
      </c>
      <c r="W152" s="296" t="str">
        <f t="shared" ca="1" si="12"/>
        <v/>
      </c>
      <c r="X152" s="338" t="str">
        <f>IFERROR(VLOOKUP(F152,Tb_ProjectKosten[#All],11,0),"")</f>
        <v/>
      </c>
      <c r="Y152" s="297"/>
    </row>
    <row r="153" spans="1:25" x14ac:dyDescent="0.25">
      <c r="A153" s="291">
        <f>MAX($A$5:A152)+1</f>
        <v>148</v>
      </c>
      <c r="B153" s="278"/>
      <c r="C153" s="278"/>
      <c r="D153" s="278"/>
      <c r="E153" s="278"/>
      <c r="F153" s="278"/>
      <c r="G153" s="299"/>
      <c r="H153" s="292" t="str">
        <f ca="1">IFERROR(IF(VLOOKUP(F153,Kostentypen!$A$3:$E$21,3,0)=0,"",IF(OR(F153="Arbeidskosten",F153="Vergoeding"),VLOOKUP(G153,Tb_KostenTypen[],2,0),VLOOKUP(F153,Kostentypen!$A$3:$E$20,3,0))),"")</f>
        <v/>
      </c>
      <c r="I153" s="293"/>
      <c r="J153" s="294" t="str" cm="1">
        <f t="array" ref="J153">_xlfn.IFNA(IF(INDEX(Tb_KostenOpties[],MATCH($F153,Tb_KostenOpties[KostenOptie],0),IFERROR(MATCH(Methode_Keuze,Tb_KostenOpties[#Headers],0),2))=1,_xlfn.SWITCH($H153,"Uurtarief",IF(OR(AND(RIGHT($F153,3)="IKS",VLOOKUP($I153,Loonkosten,2,0)="Ja"),AND(RIGHT($F153,3)&lt;&gt;"IKS",VLOOKUP($I153,Loonkosten,2,0)="Nee")), VLOOKUP($I153,Loonkosten,MATCH("Opgegeven uurtarief",'4. Rekenhulp loonkosten aanvr.'!$4:$4,0)),0),"Vast tarief",IF(LEFT(F153,8)="Bijdrage",VLOOKUP($F153,Tb_KostenTypen[],MATCH(Lijsten!$P$1,Tb_KostenTypen[#Headers],0),0),VLOOKUP($G153,Lijsten!L:P,MATCH(Lijsten!$P$1,Kop_Tarief_Vast,0),0))),""),"")</f>
        <v/>
      </c>
      <c r="K153" s="294" t="str" cm="1">
        <f t="array" ref="K153">_xlfn.IFNA(IF(INDEX(Tb_KostenOpties[],MATCH($F153,Tb_KostenOpties[KostenOptie],0),IFERROR(MATCH(Methode_Keuze,Tb_KostenOpties[#Headers],0),2))=1,_xlfn.SWITCH($H153,"Uurtarief",IF(OR(AND(RIGHT($F153,3)="IKS",VLOOKUP($I153,Loonkosten,2,0)="Ja"),AND(RIGHT($F153,3)&lt;&gt;"IKS",VLOOKUP($I153,Loonkosten,2,0)="Nee")), VLOOKUP($I153,Loonkosten,MATCH("Beoordeeld uurtarief",'4. Rekenhulp loonkosten aanvr.'!$4:$4,0),0),0),"Vast tarief",IF(LEFT(F153,8)="Bijdrage",VLOOKUP($F153,Tb_KostenTypen[],MATCH(Lijsten!$P$1,Tb_KostenTypen[#Headers],0),0),VLOOKUP($G153,Lijsten!L:P,MATCH(Lijsten!$P$1,Kop_Tarief_Vast,0),0))),""),"")</f>
        <v/>
      </c>
      <c r="L153" s="324"/>
      <c r="M153" s="324"/>
      <c r="N153" s="295"/>
      <c r="O153" s="295"/>
      <c r="P153" s="337" t="str">
        <f t="shared" si="9"/>
        <v/>
      </c>
      <c r="Q153" s="296" t="str">
        <f t="shared" si="10"/>
        <v/>
      </c>
      <c r="R153" s="296" t="str" cm="1">
        <f t="array" aca="1" ref="R153" ca="1">_xlfn.IFNA(_xlfn.IFS(X153="Dit kostentype hoeft u niet op te geven. Hiervoor wordt een forfait berekend.","",AND(J153&lt;&gt;"",H153="Vast tarief",F153="Vergoeding"),SUM(J153)*FLOOR(SUM(L153),0.0001),AND(J153&lt;&gt;"",OR(H153="Uurtarief",H153="Vast tarief")),SUM(J153)*FLOOR(SUM(L153),0.01),AND(N153&lt;&gt;"",H153="-"),FLOOR(SUM(N153),0.01)),"")</f>
        <v/>
      </c>
      <c r="S153" s="296" t="str" cm="1">
        <f t="array" aca="1" ref="S153" ca="1">_xlfn.IFNA(_xlfn.IFS(X153="Dit kostentype hoeft u niet op te geven. Hiervoor wordt een forfait berekend.","",AND(K153&lt;&gt;"",M153&lt;&gt;"",H153="Vast tarief",F153="Vergoeding"),SUM(K153)*FLOOR(SUM(M153),0.0001),AND(K153&lt;&gt;"",M153&lt;&gt;"",OR(H153="Uurtarief",H153="Vast tarief")),SUM(K153)*FLOOR(SUM(M153),0.01),AND(O153&lt;&gt;"",H153="-"),FLOOR(SUM(O153),0.01)),"")</f>
        <v/>
      </c>
      <c r="T153" s="296" t="str">
        <f t="shared" ca="1" si="11"/>
        <v/>
      </c>
      <c r="U153" s="296" t="str" cm="1">
        <f t="array" aca="1" ref="U153" ca="1">IFERROR(_xlfn.IFS(OR(F153="",LEFT(Methode_Keuze,4)="Geen",Methode_Keuze=""),"",AND(R153&lt;&gt;"",F153&lt;&gt;"Arbeidskosten"),R153*VLOOKUP(F153,Tb_ProjectKosten[],MATCH(Tb_ProjectKosten[[#Headers],[Forfait_Percentage]],Tb_ProjectKosten[#Headers],0),0),AND(F153="Arbeidskosten",G153&lt;&gt;""),IFERROR(R153*VLOOKUP(G153,Tb_KostenTypen[],3,0)*VLOOKUP(F153,Tb_ProjectKosten[],MATCH(Tb_ProjectKosten[[#Headers],[Forfait_Percentage]],Tb_ProjectKosten[#Headers],0),0),""),R153 &lt;=0,0),"")</f>
        <v/>
      </c>
      <c r="V153" s="296" t="str" cm="1">
        <f t="array" aca="1" ref="V153" ca="1">IFERROR(_xlfn.IFS(OR(F153="",LEFT(Methode_Keuze,4)="Geen",Methode_Keuze=""),"",AND(S153&lt;&gt;"",F153&lt;&gt;"Arbeidskosten"),S153*VLOOKUP(F153,Tb_ProjectKosten[],MATCH(Tb_ProjectKosten[[#Headers],[Forfait_Percentage]],Tb_ProjectKosten[#Headers],0),0),AND(F153="Arbeidskosten",G153&lt;&gt;""),IFERROR(S153*VLOOKUP(G153,Tb_KostenTypen[],3,0)*VLOOKUP(F153,Tb_ProjectKosten[],MATCH(Tb_ProjectKosten[[#Headers],[Forfait_Percentage]],Tb_ProjectKosten[#Headers],0),0),""),S153 &lt;=0,0),"")</f>
        <v/>
      </c>
      <c r="W153" s="296" t="str">
        <f t="shared" ca="1" si="12"/>
        <v/>
      </c>
      <c r="X153" s="338" t="str">
        <f>IFERROR(VLOOKUP(F153,Tb_ProjectKosten[#All],11,0),"")</f>
        <v/>
      </c>
      <c r="Y153" s="297"/>
    </row>
    <row r="154" spans="1:25" x14ac:dyDescent="0.25">
      <c r="A154" s="291">
        <f>MAX($A$5:A153)+1</f>
        <v>149</v>
      </c>
      <c r="B154" s="278"/>
      <c r="C154" s="278"/>
      <c r="D154" s="278"/>
      <c r="E154" s="278"/>
      <c r="F154" s="278"/>
      <c r="G154" s="299"/>
      <c r="H154" s="292" t="str">
        <f ca="1">IFERROR(IF(VLOOKUP(F154,Kostentypen!$A$3:$E$21,3,0)=0,"",IF(OR(F154="Arbeidskosten",F154="Vergoeding"),VLOOKUP(G154,Tb_KostenTypen[],2,0),VLOOKUP(F154,Kostentypen!$A$3:$E$20,3,0))),"")</f>
        <v/>
      </c>
      <c r="I154" s="293"/>
      <c r="J154" s="294" t="str" cm="1">
        <f t="array" ref="J154">_xlfn.IFNA(IF(INDEX(Tb_KostenOpties[],MATCH($F154,Tb_KostenOpties[KostenOptie],0),IFERROR(MATCH(Methode_Keuze,Tb_KostenOpties[#Headers],0),2))=1,_xlfn.SWITCH($H154,"Uurtarief",IF(OR(AND(RIGHT($F154,3)="IKS",VLOOKUP($I154,Loonkosten,2,0)="Ja"),AND(RIGHT($F154,3)&lt;&gt;"IKS",VLOOKUP($I154,Loonkosten,2,0)="Nee")), VLOOKUP($I154,Loonkosten,MATCH("Opgegeven uurtarief",'4. Rekenhulp loonkosten aanvr.'!$4:$4,0)),0),"Vast tarief",IF(LEFT(F154,8)="Bijdrage",VLOOKUP($F154,Tb_KostenTypen[],MATCH(Lijsten!$P$1,Tb_KostenTypen[#Headers],0),0),VLOOKUP($G154,Lijsten!L:P,MATCH(Lijsten!$P$1,Kop_Tarief_Vast,0),0))),""),"")</f>
        <v/>
      </c>
      <c r="K154" s="294" t="str" cm="1">
        <f t="array" ref="K154">_xlfn.IFNA(IF(INDEX(Tb_KostenOpties[],MATCH($F154,Tb_KostenOpties[KostenOptie],0),IFERROR(MATCH(Methode_Keuze,Tb_KostenOpties[#Headers],0),2))=1,_xlfn.SWITCH($H154,"Uurtarief",IF(OR(AND(RIGHT($F154,3)="IKS",VLOOKUP($I154,Loonkosten,2,0)="Ja"),AND(RIGHT($F154,3)&lt;&gt;"IKS",VLOOKUP($I154,Loonkosten,2,0)="Nee")), VLOOKUP($I154,Loonkosten,MATCH("Beoordeeld uurtarief",'4. Rekenhulp loonkosten aanvr.'!$4:$4,0),0),0),"Vast tarief",IF(LEFT(F154,8)="Bijdrage",VLOOKUP($F154,Tb_KostenTypen[],MATCH(Lijsten!$P$1,Tb_KostenTypen[#Headers],0),0),VLOOKUP($G154,Lijsten!L:P,MATCH(Lijsten!$P$1,Kop_Tarief_Vast,0),0))),""),"")</f>
        <v/>
      </c>
      <c r="L154" s="324"/>
      <c r="M154" s="324"/>
      <c r="N154" s="295"/>
      <c r="O154" s="295"/>
      <c r="P154" s="337" t="str">
        <f t="shared" si="9"/>
        <v/>
      </c>
      <c r="Q154" s="296" t="str">
        <f t="shared" si="10"/>
        <v/>
      </c>
      <c r="R154" s="296" t="str" cm="1">
        <f t="array" aca="1" ref="R154" ca="1">_xlfn.IFNA(_xlfn.IFS(X154="Dit kostentype hoeft u niet op te geven. Hiervoor wordt een forfait berekend.","",AND(J154&lt;&gt;"",H154="Vast tarief",F154="Vergoeding"),SUM(J154)*FLOOR(SUM(L154),0.0001),AND(J154&lt;&gt;"",OR(H154="Uurtarief",H154="Vast tarief")),SUM(J154)*FLOOR(SUM(L154),0.01),AND(N154&lt;&gt;"",H154="-"),FLOOR(SUM(N154),0.01)),"")</f>
        <v/>
      </c>
      <c r="S154" s="296" t="str" cm="1">
        <f t="array" aca="1" ref="S154" ca="1">_xlfn.IFNA(_xlfn.IFS(X154="Dit kostentype hoeft u niet op te geven. Hiervoor wordt een forfait berekend.","",AND(K154&lt;&gt;"",M154&lt;&gt;"",H154="Vast tarief",F154="Vergoeding"),SUM(K154)*FLOOR(SUM(M154),0.0001),AND(K154&lt;&gt;"",M154&lt;&gt;"",OR(H154="Uurtarief",H154="Vast tarief")),SUM(K154)*FLOOR(SUM(M154),0.01),AND(O154&lt;&gt;"",H154="-"),FLOOR(SUM(O154),0.01)),"")</f>
        <v/>
      </c>
      <c r="T154" s="296" t="str">
        <f t="shared" ca="1" si="11"/>
        <v/>
      </c>
      <c r="U154" s="296" t="str" cm="1">
        <f t="array" aca="1" ref="U154" ca="1">IFERROR(_xlfn.IFS(OR(F154="",LEFT(Methode_Keuze,4)="Geen",Methode_Keuze=""),"",AND(R154&lt;&gt;"",F154&lt;&gt;"Arbeidskosten"),R154*VLOOKUP(F154,Tb_ProjectKosten[],MATCH(Tb_ProjectKosten[[#Headers],[Forfait_Percentage]],Tb_ProjectKosten[#Headers],0),0),AND(F154="Arbeidskosten",G154&lt;&gt;""),IFERROR(R154*VLOOKUP(G154,Tb_KostenTypen[],3,0)*VLOOKUP(F154,Tb_ProjectKosten[],MATCH(Tb_ProjectKosten[[#Headers],[Forfait_Percentage]],Tb_ProjectKosten[#Headers],0),0),""),R154 &lt;=0,0),"")</f>
        <v/>
      </c>
      <c r="V154" s="296" t="str" cm="1">
        <f t="array" aca="1" ref="V154" ca="1">IFERROR(_xlfn.IFS(OR(F154="",LEFT(Methode_Keuze,4)="Geen",Methode_Keuze=""),"",AND(S154&lt;&gt;"",F154&lt;&gt;"Arbeidskosten"),S154*VLOOKUP(F154,Tb_ProjectKosten[],MATCH(Tb_ProjectKosten[[#Headers],[Forfait_Percentage]],Tb_ProjectKosten[#Headers],0),0),AND(F154="Arbeidskosten",G154&lt;&gt;""),IFERROR(S154*VLOOKUP(G154,Tb_KostenTypen[],3,0)*VLOOKUP(F154,Tb_ProjectKosten[],MATCH(Tb_ProjectKosten[[#Headers],[Forfait_Percentage]],Tb_ProjectKosten[#Headers],0),0),""),S154 &lt;=0,0),"")</f>
        <v/>
      </c>
      <c r="W154" s="296" t="str">
        <f t="shared" ca="1" si="12"/>
        <v/>
      </c>
      <c r="X154" s="338" t="str">
        <f>IFERROR(VLOOKUP(F154,Tb_ProjectKosten[#All],11,0),"")</f>
        <v/>
      </c>
      <c r="Y154" s="297"/>
    </row>
    <row r="155" spans="1:25" x14ac:dyDescent="0.25">
      <c r="A155" s="291">
        <f>MAX($A$5:A154)+1</f>
        <v>150</v>
      </c>
      <c r="B155" s="278"/>
      <c r="C155" s="278"/>
      <c r="D155" s="278"/>
      <c r="E155" s="278"/>
      <c r="F155" s="278"/>
      <c r="G155" s="299"/>
      <c r="H155" s="292" t="str">
        <f ca="1">IFERROR(IF(VLOOKUP(F155,Kostentypen!$A$3:$E$21,3,0)=0,"",IF(OR(F155="Arbeidskosten",F155="Vergoeding"),VLOOKUP(G155,Tb_KostenTypen[],2,0),VLOOKUP(F155,Kostentypen!$A$3:$E$20,3,0))),"")</f>
        <v/>
      </c>
      <c r="I155" s="293"/>
      <c r="J155" s="294" t="str" cm="1">
        <f t="array" ref="J155">_xlfn.IFNA(IF(INDEX(Tb_KostenOpties[],MATCH($F155,Tb_KostenOpties[KostenOptie],0),IFERROR(MATCH(Methode_Keuze,Tb_KostenOpties[#Headers],0),2))=1,_xlfn.SWITCH($H155,"Uurtarief",IF(OR(AND(RIGHT($F155,3)="IKS",VLOOKUP($I155,Loonkosten,2,0)="Ja"),AND(RIGHT($F155,3)&lt;&gt;"IKS",VLOOKUP($I155,Loonkosten,2,0)="Nee")), VLOOKUP($I155,Loonkosten,MATCH("Opgegeven uurtarief",'4. Rekenhulp loonkosten aanvr.'!$4:$4,0)),0),"Vast tarief",IF(LEFT(F155,8)="Bijdrage",VLOOKUP($F155,Tb_KostenTypen[],MATCH(Lijsten!$P$1,Tb_KostenTypen[#Headers],0),0),VLOOKUP($G155,Lijsten!L:P,MATCH(Lijsten!$P$1,Kop_Tarief_Vast,0),0))),""),"")</f>
        <v/>
      </c>
      <c r="K155" s="294" t="str" cm="1">
        <f t="array" ref="K155">_xlfn.IFNA(IF(INDEX(Tb_KostenOpties[],MATCH($F155,Tb_KostenOpties[KostenOptie],0),IFERROR(MATCH(Methode_Keuze,Tb_KostenOpties[#Headers],0),2))=1,_xlfn.SWITCH($H155,"Uurtarief",IF(OR(AND(RIGHT($F155,3)="IKS",VLOOKUP($I155,Loonkosten,2,0)="Ja"),AND(RIGHT($F155,3)&lt;&gt;"IKS",VLOOKUP($I155,Loonkosten,2,0)="Nee")), VLOOKUP($I155,Loonkosten,MATCH("Beoordeeld uurtarief",'4. Rekenhulp loonkosten aanvr.'!$4:$4,0),0),0),"Vast tarief",IF(LEFT(F155,8)="Bijdrage",VLOOKUP($F155,Tb_KostenTypen[],MATCH(Lijsten!$P$1,Tb_KostenTypen[#Headers],0),0),VLOOKUP($G155,Lijsten!L:P,MATCH(Lijsten!$P$1,Kop_Tarief_Vast,0),0))),""),"")</f>
        <v/>
      </c>
      <c r="L155" s="324"/>
      <c r="M155" s="324"/>
      <c r="N155" s="295"/>
      <c r="O155" s="295"/>
      <c r="P155" s="337" t="str">
        <f t="shared" si="9"/>
        <v/>
      </c>
      <c r="Q155" s="296" t="str">
        <f t="shared" si="10"/>
        <v/>
      </c>
      <c r="R155" s="296" t="str" cm="1">
        <f t="array" aca="1" ref="R155" ca="1">_xlfn.IFNA(_xlfn.IFS(X155="Dit kostentype hoeft u niet op te geven. Hiervoor wordt een forfait berekend.","",AND(J155&lt;&gt;"",H155="Vast tarief",F155="Vergoeding"),SUM(J155)*FLOOR(SUM(L155),0.0001),AND(J155&lt;&gt;"",OR(H155="Uurtarief",H155="Vast tarief")),SUM(J155)*FLOOR(SUM(L155),0.01),AND(N155&lt;&gt;"",H155="-"),FLOOR(SUM(N155),0.01)),"")</f>
        <v/>
      </c>
      <c r="S155" s="296" t="str" cm="1">
        <f t="array" aca="1" ref="S155" ca="1">_xlfn.IFNA(_xlfn.IFS(X155="Dit kostentype hoeft u niet op te geven. Hiervoor wordt een forfait berekend.","",AND(K155&lt;&gt;"",M155&lt;&gt;"",H155="Vast tarief",F155="Vergoeding"),SUM(K155)*FLOOR(SUM(M155),0.0001),AND(K155&lt;&gt;"",M155&lt;&gt;"",OR(H155="Uurtarief",H155="Vast tarief")),SUM(K155)*FLOOR(SUM(M155),0.01),AND(O155&lt;&gt;"",H155="-"),FLOOR(SUM(O155),0.01)),"")</f>
        <v/>
      </c>
      <c r="T155" s="296" t="str">
        <f t="shared" ca="1" si="11"/>
        <v/>
      </c>
      <c r="U155" s="296" t="str" cm="1">
        <f t="array" aca="1" ref="U155" ca="1">IFERROR(_xlfn.IFS(OR(F155="",LEFT(Methode_Keuze,4)="Geen",Methode_Keuze=""),"",AND(R155&lt;&gt;"",F155&lt;&gt;"Arbeidskosten"),R155*VLOOKUP(F155,Tb_ProjectKosten[],MATCH(Tb_ProjectKosten[[#Headers],[Forfait_Percentage]],Tb_ProjectKosten[#Headers],0),0),AND(F155="Arbeidskosten",G155&lt;&gt;""),IFERROR(R155*VLOOKUP(G155,Tb_KostenTypen[],3,0)*VLOOKUP(F155,Tb_ProjectKosten[],MATCH(Tb_ProjectKosten[[#Headers],[Forfait_Percentage]],Tb_ProjectKosten[#Headers],0),0),""),R155 &lt;=0,0),"")</f>
        <v/>
      </c>
      <c r="V155" s="296" t="str" cm="1">
        <f t="array" aca="1" ref="V155" ca="1">IFERROR(_xlfn.IFS(OR(F155="",LEFT(Methode_Keuze,4)="Geen",Methode_Keuze=""),"",AND(S155&lt;&gt;"",F155&lt;&gt;"Arbeidskosten"),S155*VLOOKUP(F155,Tb_ProjectKosten[],MATCH(Tb_ProjectKosten[[#Headers],[Forfait_Percentage]],Tb_ProjectKosten[#Headers],0),0),AND(F155="Arbeidskosten",G155&lt;&gt;""),IFERROR(S155*VLOOKUP(G155,Tb_KostenTypen[],3,0)*VLOOKUP(F155,Tb_ProjectKosten[],MATCH(Tb_ProjectKosten[[#Headers],[Forfait_Percentage]],Tb_ProjectKosten[#Headers],0),0),""),S155 &lt;=0,0),"")</f>
        <v/>
      </c>
      <c r="W155" s="296" t="str">
        <f t="shared" ca="1" si="12"/>
        <v/>
      </c>
      <c r="X155" s="338" t="str">
        <f>IFERROR(VLOOKUP(F155,Tb_ProjectKosten[#All],11,0),"")</f>
        <v/>
      </c>
      <c r="Y155" s="297"/>
    </row>
    <row r="156" spans="1:25" x14ac:dyDescent="0.25">
      <c r="A156" s="291">
        <f>MAX($A$5:A155)+1</f>
        <v>151</v>
      </c>
      <c r="B156" s="278"/>
      <c r="C156" s="278"/>
      <c r="D156" s="278"/>
      <c r="E156" s="278"/>
      <c r="F156" s="278"/>
      <c r="G156" s="299"/>
      <c r="H156" s="292" t="str">
        <f ca="1">IFERROR(IF(VLOOKUP(F156,Kostentypen!$A$3:$E$21,3,0)=0,"",IF(OR(F156="Arbeidskosten",F156="Vergoeding"),VLOOKUP(G156,Tb_KostenTypen[],2,0),VLOOKUP(F156,Kostentypen!$A$3:$E$20,3,0))),"")</f>
        <v/>
      </c>
      <c r="I156" s="293"/>
      <c r="J156" s="294" t="str" cm="1">
        <f t="array" ref="J156">_xlfn.IFNA(IF(INDEX(Tb_KostenOpties[],MATCH($F156,Tb_KostenOpties[KostenOptie],0),IFERROR(MATCH(Methode_Keuze,Tb_KostenOpties[#Headers],0),2))=1,_xlfn.SWITCH($H156,"Uurtarief",IF(OR(AND(RIGHT($F156,3)="IKS",VLOOKUP($I156,Loonkosten,2,0)="Ja"),AND(RIGHT($F156,3)&lt;&gt;"IKS",VLOOKUP($I156,Loonkosten,2,0)="Nee")), VLOOKUP($I156,Loonkosten,MATCH("Opgegeven uurtarief",'4. Rekenhulp loonkosten aanvr.'!$4:$4,0)),0),"Vast tarief",IF(LEFT(F156,8)="Bijdrage",VLOOKUP($F156,Tb_KostenTypen[],MATCH(Lijsten!$P$1,Tb_KostenTypen[#Headers],0),0),VLOOKUP($G156,Lijsten!L:P,MATCH(Lijsten!$P$1,Kop_Tarief_Vast,0),0))),""),"")</f>
        <v/>
      </c>
      <c r="K156" s="294" t="str" cm="1">
        <f t="array" ref="K156">_xlfn.IFNA(IF(INDEX(Tb_KostenOpties[],MATCH($F156,Tb_KostenOpties[KostenOptie],0),IFERROR(MATCH(Methode_Keuze,Tb_KostenOpties[#Headers],0),2))=1,_xlfn.SWITCH($H156,"Uurtarief",IF(OR(AND(RIGHT($F156,3)="IKS",VLOOKUP($I156,Loonkosten,2,0)="Ja"),AND(RIGHT($F156,3)&lt;&gt;"IKS",VLOOKUP($I156,Loonkosten,2,0)="Nee")), VLOOKUP($I156,Loonkosten,MATCH("Beoordeeld uurtarief",'4. Rekenhulp loonkosten aanvr.'!$4:$4,0),0),0),"Vast tarief",IF(LEFT(F156,8)="Bijdrage",VLOOKUP($F156,Tb_KostenTypen[],MATCH(Lijsten!$P$1,Tb_KostenTypen[#Headers],0),0),VLOOKUP($G156,Lijsten!L:P,MATCH(Lijsten!$P$1,Kop_Tarief_Vast,0),0))),""),"")</f>
        <v/>
      </c>
      <c r="L156" s="324"/>
      <c r="M156" s="324"/>
      <c r="N156" s="295"/>
      <c r="O156" s="295"/>
      <c r="P156" s="337" t="str">
        <f t="shared" si="9"/>
        <v/>
      </c>
      <c r="Q156" s="296" t="str">
        <f t="shared" si="10"/>
        <v/>
      </c>
      <c r="R156" s="296" t="str" cm="1">
        <f t="array" aca="1" ref="R156" ca="1">_xlfn.IFNA(_xlfn.IFS(X156="Dit kostentype hoeft u niet op te geven. Hiervoor wordt een forfait berekend.","",AND(J156&lt;&gt;"",H156="Vast tarief",F156="Vergoeding"),SUM(J156)*FLOOR(SUM(L156),0.0001),AND(J156&lt;&gt;"",OR(H156="Uurtarief",H156="Vast tarief")),SUM(J156)*FLOOR(SUM(L156),0.01),AND(N156&lt;&gt;"",H156="-"),FLOOR(SUM(N156),0.01)),"")</f>
        <v/>
      </c>
      <c r="S156" s="296" t="str" cm="1">
        <f t="array" aca="1" ref="S156" ca="1">_xlfn.IFNA(_xlfn.IFS(X156="Dit kostentype hoeft u niet op te geven. Hiervoor wordt een forfait berekend.","",AND(K156&lt;&gt;"",M156&lt;&gt;"",H156="Vast tarief",F156="Vergoeding"),SUM(K156)*FLOOR(SUM(M156),0.0001),AND(K156&lt;&gt;"",M156&lt;&gt;"",OR(H156="Uurtarief",H156="Vast tarief")),SUM(K156)*FLOOR(SUM(M156),0.01),AND(O156&lt;&gt;"",H156="-"),FLOOR(SUM(O156),0.01)),"")</f>
        <v/>
      </c>
      <c r="T156" s="296" t="str">
        <f t="shared" ca="1" si="11"/>
        <v/>
      </c>
      <c r="U156" s="296" t="str" cm="1">
        <f t="array" aca="1" ref="U156" ca="1">IFERROR(_xlfn.IFS(OR(F156="",LEFT(Methode_Keuze,4)="Geen",Methode_Keuze=""),"",AND(R156&lt;&gt;"",F156&lt;&gt;"Arbeidskosten"),R156*VLOOKUP(F156,Tb_ProjectKosten[],MATCH(Tb_ProjectKosten[[#Headers],[Forfait_Percentage]],Tb_ProjectKosten[#Headers],0),0),AND(F156="Arbeidskosten",G156&lt;&gt;""),IFERROR(R156*VLOOKUP(G156,Tb_KostenTypen[],3,0)*VLOOKUP(F156,Tb_ProjectKosten[],MATCH(Tb_ProjectKosten[[#Headers],[Forfait_Percentage]],Tb_ProjectKosten[#Headers],0),0),""),R156 &lt;=0,0),"")</f>
        <v/>
      </c>
      <c r="V156" s="296" t="str" cm="1">
        <f t="array" aca="1" ref="V156" ca="1">IFERROR(_xlfn.IFS(OR(F156="",LEFT(Methode_Keuze,4)="Geen",Methode_Keuze=""),"",AND(S156&lt;&gt;"",F156&lt;&gt;"Arbeidskosten"),S156*VLOOKUP(F156,Tb_ProjectKosten[],MATCH(Tb_ProjectKosten[[#Headers],[Forfait_Percentage]],Tb_ProjectKosten[#Headers],0),0),AND(F156="Arbeidskosten",G156&lt;&gt;""),IFERROR(S156*VLOOKUP(G156,Tb_KostenTypen[],3,0)*VLOOKUP(F156,Tb_ProjectKosten[],MATCH(Tb_ProjectKosten[[#Headers],[Forfait_Percentage]],Tb_ProjectKosten[#Headers],0),0),""),S156 &lt;=0,0),"")</f>
        <v/>
      </c>
      <c r="W156" s="296" t="str">
        <f t="shared" ca="1" si="12"/>
        <v/>
      </c>
      <c r="X156" s="338" t="str">
        <f>IFERROR(VLOOKUP(F156,Tb_ProjectKosten[#All],11,0),"")</f>
        <v/>
      </c>
      <c r="Y156" s="297"/>
    </row>
    <row r="157" spans="1:25" x14ac:dyDescent="0.25">
      <c r="A157" s="291">
        <f>MAX($A$5:A156)+1</f>
        <v>152</v>
      </c>
      <c r="B157" s="278"/>
      <c r="C157" s="278"/>
      <c r="D157" s="278"/>
      <c r="E157" s="278"/>
      <c r="F157" s="278"/>
      <c r="G157" s="299"/>
      <c r="H157" s="292" t="str">
        <f ca="1">IFERROR(IF(VLOOKUP(F157,Kostentypen!$A$3:$E$21,3,0)=0,"",IF(OR(F157="Arbeidskosten",F157="Vergoeding"),VLOOKUP(G157,Tb_KostenTypen[],2,0),VLOOKUP(F157,Kostentypen!$A$3:$E$20,3,0))),"")</f>
        <v/>
      </c>
      <c r="I157" s="293"/>
      <c r="J157" s="294" t="str" cm="1">
        <f t="array" ref="J157">_xlfn.IFNA(IF(INDEX(Tb_KostenOpties[],MATCH($F157,Tb_KostenOpties[KostenOptie],0),IFERROR(MATCH(Methode_Keuze,Tb_KostenOpties[#Headers],0),2))=1,_xlfn.SWITCH($H157,"Uurtarief",IF(OR(AND(RIGHT($F157,3)="IKS",VLOOKUP($I157,Loonkosten,2,0)="Ja"),AND(RIGHT($F157,3)&lt;&gt;"IKS",VLOOKUP($I157,Loonkosten,2,0)="Nee")), VLOOKUP($I157,Loonkosten,MATCH("Opgegeven uurtarief",'4. Rekenhulp loonkosten aanvr.'!$4:$4,0)),0),"Vast tarief",IF(LEFT(F157,8)="Bijdrage",VLOOKUP($F157,Tb_KostenTypen[],MATCH(Lijsten!$P$1,Tb_KostenTypen[#Headers],0),0),VLOOKUP($G157,Lijsten!L:P,MATCH(Lijsten!$P$1,Kop_Tarief_Vast,0),0))),""),"")</f>
        <v/>
      </c>
      <c r="K157" s="294" t="str" cm="1">
        <f t="array" ref="K157">_xlfn.IFNA(IF(INDEX(Tb_KostenOpties[],MATCH($F157,Tb_KostenOpties[KostenOptie],0),IFERROR(MATCH(Methode_Keuze,Tb_KostenOpties[#Headers],0),2))=1,_xlfn.SWITCH($H157,"Uurtarief",IF(OR(AND(RIGHT($F157,3)="IKS",VLOOKUP($I157,Loonkosten,2,0)="Ja"),AND(RIGHT($F157,3)&lt;&gt;"IKS",VLOOKUP($I157,Loonkosten,2,0)="Nee")), VLOOKUP($I157,Loonkosten,MATCH("Beoordeeld uurtarief",'4. Rekenhulp loonkosten aanvr.'!$4:$4,0),0),0),"Vast tarief",IF(LEFT(F157,8)="Bijdrage",VLOOKUP($F157,Tb_KostenTypen[],MATCH(Lijsten!$P$1,Tb_KostenTypen[#Headers],0),0),VLOOKUP($G157,Lijsten!L:P,MATCH(Lijsten!$P$1,Kop_Tarief_Vast,0),0))),""),"")</f>
        <v/>
      </c>
      <c r="L157" s="324"/>
      <c r="M157" s="324"/>
      <c r="N157" s="295"/>
      <c r="O157" s="295"/>
      <c r="P157" s="337" t="str">
        <f t="shared" si="9"/>
        <v/>
      </c>
      <c r="Q157" s="296" t="str">
        <f t="shared" si="10"/>
        <v/>
      </c>
      <c r="R157" s="296" t="str" cm="1">
        <f t="array" aca="1" ref="R157" ca="1">_xlfn.IFNA(_xlfn.IFS(X157="Dit kostentype hoeft u niet op te geven. Hiervoor wordt een forfait berekend.","",AND(J157&lt;&gt;"",H157="Vast tarief",F157="Vergoeding"),SUM(J157)*FLOOR(SUM(L157),0.0001),AND(J157&lt;&gt;"",OR(H157="Uurtarief",H157="Vast tarief")),SUM(J157)*FLOOR(SUM(L157),0.01),AND(N157&lt;&gt;"",H157="-"),FLOOR(SUM(N157),0.01)),"")</f>
        <v/>
      </c>
      <c r="S157" s="296" t="str" cm="1">
        <f t="array" aca="1" ref="S157" ca="1">_xlfn.IFNA(_xlfn.IFS(X157="Dit kostentype hoeft u niet op te geven. Hiervoor wordt een forfait berekend.","",AND(K157&lt;&gt;"",M157&lt;&gt;"",H157="Vast tarief",F157="Vergoeding"),SUM(K157)*FLOOR(SUM(M157),0.0001),AND(K157&lt;&gt;"",M157&lt;&gt;"",OR(H157="Uurtarief",H157="Vast tarief")),SUM(K157)*FLOOR(SUM(M157),0.01),AND(O157&lt;&gt;"",H157="-"),FLOOR(SUM(O157),0.01)),"")</f>
        <v/>
      </c>
      <c r="T157" s="296" t="str">
        <f t="shared" ca="1" si="11"/>
        <v/>
      </c>
      <c r="U157" s="296" t="str" cm="1">
        <f t="array" aca="1" ref="U157" ca="1">IFERROR(_xlfn.IFS(OR(F157="",LEFT(Methode_Keuze,4)="Geen",Methode_Keuze=""),"",AND(R157&lt;&gt;"",F157&lt;&gt;"Arbeidskosten"),R157*VLOOKUP(F157,Tb_ProjectKosten[],MATCH(Tb_ProjectKosten[[#Headers],[Forfait_Percentage]],Tb_ProjectKosten[#Headers],0),0),AND(F157="Arbeidskosten",G157&lt;&gt;""),IFERROR(R157*VLOOKUP(G157,Tb_KostenTypen[],3,0)*VLOOKUP(F157,Tb_ProjectKosten[],MATCH(Tb_ProjectKosten[[#Headers],[Forfait_Percentage]],Tb_ProjectKosten[#Headers],0),0),""),R157 &lt;=0,0),"")</f>
        <v/>
      </c>
      <c r="V157" s="296" t="str" cm="1">
        <f t="array" aca="1" ref="V157" ca="1">IFERROR(_xlfn.IFS(OR(F157="",LEFT(Methode_Keuze,4)="Geen",Methode_Keuze=""),"",AND(S157&lt;&gt;"",F157&lt;&gt;"Arbeidskosten"),S157*VLOOKUP(F157,Tb_ProjectKosten[],MATCH(Tb_ProjectKosten[[#Headers],[Forfait_Percentage]],Tb_ProjectKosten[#Headers],0),0),AND(F157="Arbeidskosten",G157&lt;&gt;""),IFERROR(S157*VLOOKUP(G157,Tb_KostenTypen[],3,0)*VLOOKUP(F157,Tb_ProjectKosten[],MATCH(Tb_ProjectKosten[[#Headers],[Forfait_Percentage]],Tb_ProjectKosten[#Headers],0),0),""),S157 &lt;=0,0),"")</f>
        <v/>
      </c>
      <c r="W157" s="296" t="str">
        <f t="shared" ca="1" si="12"/>
        <v/>
      </c>
      <c r="X157" s="338" t="str">
        <f>IFERROR(VLOOKUP(F157,Tb_ProjectKosten[#All],11,0),"")</f>
        <v/>
      </c>
      <c r="Y157" s="297"/>
    </row>
    <row r="158" spans="1:25" x14ac:dyDescent="0.25">
      <c r="A158" s="291">
        <f>MAX($A$5:A157)+1</f>
        <v>153</v>
      </c>
      <c r="B158" s="278"/>
      <c r="C158" s="278"/>
      <c r="D158" s="278"/>
      <c r="E158" s="278"/>
      <c r="F158" s="278"/>
      <c r="G158" s="299"/>
      <c r="H158" s="292" t="str">
        <f ca="1">IFERROR(IF(VLOOKUP(F158,Kostentypen!$A$3:$E$21,3,0)=0,"",IF(OR(F158="Arbeidskosten",F158="Vergoeding"),VLOOKUP(G158,Tb_KostenTypen[],2,0),VLOOKUP(F158,Kostentypen!$A$3:$E$20,3,0))),"")</f>
        <v/>
      </c>
      <c r="I158" s="293"/>
      <c r="J158" s="294" t="str" cm="1">
        <f t="array" ref="J158">_xlfn.IFNA(IF(INDEX(Tb_KostenOpties[],MATCH($F158,Tb_KostenOpties[KostenOptie],0),IFERROR(MATCH(Methode_Keuze,Tb_KostenOpties[#Headers],0),2))=1,_xlfn.SWITCH($H158,"Uurtarief",IF(OR(AND(RIGHT($F158,3)="IKS",VLOOKUP($I158,Loonkosten,2,0)="Ja"),AND(RIGHT($F158,3)&lt;&gt;"IKS",VLOOKUP($I158,Loonkosten,2,0)="Nee")), VLOOKUP($I158,Loonkosten,MATCH("Opgegeven uurtarief",'4. Rekenhulp loonkosten aanvr.'!$4:$4,0)),0),"Vast tarief",IF(LEFT(F158,8)="Bijdrage",VLOOKUP($F158,Tb_KostenTypen[],MATCH(Lijsten!$P$1,Tb_KostenTypen[#Headers],0),0),VLOOKUP($G158,Lijsten!L:P,MATCH(Lijsten!$P$1,Kop_Tarief_Vast,0),0))),""),"")</f>
        <v/>
      </c>
      <c r="K158" s="294" t="str" cm="1">
        <f t="array" ref="K158">_xlfn.IFNA(IF(INDEX(Tb_KostenOpties[],MATCH($F158,Tb_KostenOpties[KostenOptie],0),IFERROR(MATCH(Methode_Keuze,Tb_KostenOpties[#Headers],0),2))=1,_xlfn.SWITCH($H158,"Uurtarief",IF(OR(AND(RIGHT($F158,3)="IKS",VLOOKUP($I158,Loonkosten,2,0)="Ja"),AND(RIGHT($F158,3)&lt;&gt;"IKS",VLOOKUP($I158,Loonkosten,2,0)="Nee")), VLOOKUP($I158,Loonkosten,MATCH("Beoordeeld uurtarief",'4. Rekenhulp loonkosten aanvr.'!$4:$4,0),0),0),"Vast tarief",IF(LEFT(F158,8)="Bijdrage",VLOOKUP($F158,Tb_KostenTypen[],MATCH(Lijsten!$P$1,Tb_KostenTypen[#Headers],0),0),VLOOKUP($G158,Lijsten!L:P,MATCH(Lijsten!$P$1,Kop_Tarief_Vast,0),0))),""),"")</f>
        <v/>
      </c>
      <c r="L158" s="324"/>
      <c r="M158" s="324"/>
      <c r="N158" s="295"/>
      <c r="O158" s="295"/>
      <c r="P158" s="337" t="str">
        <f t="shared" si="9"/>
        <v/>
      </c>
      <c r="Q158" s="296" t="str">
        <f t="shared" si="10"/>
        <v/>
      </c>
      <c r="R158" s="296" t="str" cm="1">
        <f t="array" aca="1" ref="R158" ca="1">_xlfn.IFNA(_xlfn.IFS(X158="Dit kostentype hoeft u niet op te geven. Hiervoor wordt een forfait berekend.","",AND(J158&lt;&gt;"",H158="Vast tarief",F158="Vergoeding"),SUM(J158)*FLOOR(SUM(L158),0.0001),AND(J158&lt;&gt;"",OR(H158="Uurtarief",H158="Vast tarief")),SUM(J158)*FLOOR(SUM(L158),0.01),AND(N158&lt;&gt;"",H158="-"),FLOOR(SUM(N158),0.01)),"")</f>
        <v/>
      </c>
      <c r="S158" s="296" t="str" cm="1">
        <f t="array" aca="1" ref="S158" ca="1">_xlfn.IFNA(_xlfn.IFS(X158="Dit kostentype hoeft u niet op te geven. Hiervoor wordt een forfait berekend.","",AND(K158&lt;&gt;"",M158&lt;&gt;"",H158="Vast tarief",F158="Vergoeding"),SUM(K158)*FLOOR(SUM(M158),0.0001),AND(K158&lt;&gt;"",M158&lt;&gt;"",OR(H158="Uurtarief",H158="Vast tarief")),SUM(K158)*FLOOR(SUM(M158),0.01),AND(O158&lt;&gt;"",H158="-"),FLOOR(SUM(O158),0.01)),"")</f>
        <v/>
      </c>
      <c r="T158" s="296" t="str">
        <f t="shared" ca="1" si="11"/>
        <v/>
      </c>
      <c r="U158" s="296" t="str" cm="1">
        <f t="array" aca="1" ref="U158" ca="1">IFERROR(_xlfn.IFS(OR(F158="",LEFT(Methode_Keuze,4)="Geen",Methode_Keuze=""),"",AND(R158&lt;&gt;"",F158&lt;&gt;"Arbeidskosten"),R158*VLOOKUP(F158,Tb_ProjectKosten[],MATCH(Tb_ProjectKosten[[#Headers],[Forfait_Percentage]],Tb_ProjectKosten[#Headers],0),0),AND(F158="Arbeidskosten",G158&lt;&gt;""),IFERROR(R158*VLOOKUP(G158,Tb_KostenTypen[],3,0)*VLOOKUP(F158,Tb_ProjectKosten[],MATCH(Tb_ProjectKosten[[#Headers],[Forfait_Percentage]],Tb_ProjectKosten[#Headers],0),0),""),R158 &lt;=0,0),"")</f>
        <v/>
      </c>
      <c r="V158" s="296" t="str" cm="1">
        <f t="array" aca="1" ref="V158" ca="1">IFERROR(_xlfn.IFS(OR(F158="",LEFT(Methode_Keuze,4)="Geen",Methode_Keuze=""),"",AND(S158&lt;&gt;"",F158&lt;&gt;"Arbeidskosten"),S158*VLOOKUP(F158,Tb_ProjectKosten[],MATCH(Tb_ProjectKosten[[#Headers],[Forfait_Percentage]],Tb_ProjectKosten[#Headers],0),0),AND(F158="Arbeidskosten",G158&lt;&gt;""),IFERROR(S158*VLOOKUP(G158,Tb_KostenTypen[],3,0)*VLOOKUP(F158,Tb_ProjectKosten[],MATCH(Tb_ProjectKosten[[#Headers],[Forfait_Percentage]],Tb_ProjectKosten[#Headers],0),0),""),S158 &lt;=0,0),"")</f>
        <v/>
      </c>
      <c r="W158" s="296" t="str">
        <f t="shared" ca="1" si="12"/>
        <v/>
      </c>
      <c r="X158" s="338" t="str">
        <f>IFERROR(VLOOKUP(F158,Tb_ProjectKosten[#All],11,0),"")</f>
        <v/>
      </c>
      <c r="Y158" s="297"/>
    </row>
    <row r="159" spans="1:25" x14ac:dyDescent="0.25">
      <c r="A159" s="291">
        <f>MAX($A$5:A158)+1</f>
        <v>154</v>
      </c>
      <c r="B159" s="278"/>
      <c r="C159" s="278"/>
      <c r="D159" s="278"/>
      <c r="E159" s="278"/>
      <c r="F159" s="278"/>
      <c r="G159" s="299"/>
      <c r="H159" s="292" t="str">
        <f ca="1">IFERROR(IF(VLOOKUP(F159,Kostentypen!$A$3:$E$21,3,0)=0,"",IF(OR(F159="Arbeidskosten",F159="Vergoeding"),VLOOKUP(G159,Tb_KostenTypen[],2,0),VLOOKUP(F159,Kostentypen!$A$3:$E$20,3,0))),"")</f>
        <v/>
      </c>
      <c r="I159" s="293"/>
      <c r="J159" s="294" t="str" cm="1">
        <f t="array" ref="J159">_xlfn.IFNA(IF(INDEX(Tb_KostenOpties[],MATCH($F159,Tb_KostenOpties[KostenOptie],0),IFERROR(MATCH(Methode_Keuze,Tb_KostenOpties[#Headers],0),2))=1,_xlfn.SWITCH($H159,"Uurtarief",IF(OR(AND(RIGHT($F159,3)="IKS",VLOOKUP($I159,Loonkosten,2,0)="Ja"),AND(RIGHT($F159,3)&lt;&gt;"IKS",VLOOKUP($I159,Loonkosten,2,0)="Nee")), VLOOKUP($I159,Loonkosten,MATCH("Opgegeven uurtarief",'4. Rekenhulp loonkosten aanvr.'!$4:$4,0)),0),"Vast tarief",IF(LEFT(F159,8)="Bijdrage",VLOOKUP($F159,Tb_KostenTypen[],MATCH(Lijsten!$P$1,Tb_KostenTypen[#Headers],0),0),VLOOKUP($G159,Lijsten!L:P,MATCH(Lijsten!$P$1,Kop_Tarief_Vast,0),0))),""),"")</f>
        <v/>
      </c>
      <c r="K159" s="294" t="str" cm="1">
        <f t="array" ref="K159">_xlfn.IFNA(IF(INDEX(Tb_KostenOpties[],MATCH($F159,Tb_KostenOpties[KostenOptie],0),IFERROR(MATCH(Methode_Keuze,Tb_KostenOpties[#Headers],0),2))=1,_xlfn.SWITCH($H159,"Uurtarief",IF(OR(AND(RIGHT($F159,3)="IKS",VLOOKUP($I159,Loonkosten,2,0)="Ja"),AND(RIGHT($F159,3)&lt;&gt;"IKS",VLOOKUP($I159,Loonkosten,2,0)="Nee")), VLOOKUP($I159,Loonkosten,MATCH("Beoordeeld uurtarief",'4. Rekenhulp loonkosten aanvr.'!$4:$4,0),0),0),"Vast tarief",IF(LEFT(F159,8)="Bijdrage",VLOOKUP($F159,Tb_KostenTypen[],MATCH(Lijsten!$P$1,Tb_KostenTypen[#Headers],0),0),VLOOKUP($G159,Lijsten!L:P,MATCH(Lijsten!$P$1,Kop_Tarief_Vast,0),0))),""),"")</f>
        <v/>
      </c>
      <c r="L159" s="324"/>
      <c r="M159" s="324"/>
      <c r="N159" s="295"/>
      <c r="O159" s="295"/>
      <c r="P159" s="337" t="str">
        <f t="shared" si="9"/>
        <v/>
      </c>
      <c r="Q159" s="296" t="str">
        <f t="shared" si="10"/>
        <v/>
      </c>
      <c r="R159" s="296" t="str" cm="1">
        <f t="array" aca="1" ref="R159" ca="1">_xlfn.IFNA(_xlfn.IFS(X159="Dit kostentype hoeft u niet op te geven. Hiervoor wordt een forfait berekend.","",AND(J159&lt;&gt;"",H159="Vast tarief",F159="Vergoeding"),SUM(J159)*FLOOR(SUM(L159),0.0001),AND(J159&lt;&gt;"",OR(H159="Uurtarief",H159="Vast tarief")),SUM(J159)*FLOOR(SUM(L159),0.01),AND(N159&lt;&gt;"",H159="-"),FLOOR(SUM(N159),0.01)),"")</f>
        <v/>
      </c>
      <c r="S159" s="296" t="str" cm="1">
        <f t="array" aca="1" ref="S159" ca="1">_xlfn.IFNA(_xlfn.IFS(X159="Dit kostentype hoeft u niet op te geven. Hiervoor wordt een forfait berekend.","",AND(K159&lt;&gt;"",M159&lt;&gt;"",H159="Vast tarief",F159="Vergoeding"),SUM(K159)*FLOOR(SUM(M159),0.0001),AND(K159&lt;&gt;"",M159&lt;&gt;"",OR(H159="Uurtarief",H159="Vast tarief")),SUM(K159)*FLOOR(SUM(M159),0.01),AND(O159&lt;&gt;"",H159="-"),FLOOR(SUM(O159),0.01)),"")</f>
        <v/>
      </c>
      <c r="T159" s="296" t="str">
        <f t="shared" ca="1" si="11"/>
        <v/>
      </c>
      <c r="U159" s="296" t="str" cm="1">
        <f t="array" aca="1" ref="U159" ca="1">IFERROR(_xlfn.IFS(OR(F159="",LEFT(Methode_Keuze,4)="Geen",Methode_Keuze=""),"",AND(R159&lt;&gt;"",F159&lt;&gt;"Arbeidskosten"),R159*VLOOKUP(F159,Tb_ProjectKosten[],MATCH(Tb_ProjectKosten[[#Headers],[Forfait_Percentage]],Tb_ProjectKosten[#Headers],0),0),AND(F159="Arbeidskosten",G159&lt;&gt;""),IFERROR(R159*VLOOKUP(G159,Tb_KostenTypen[],3,0)*VLOOKUP(F159,Tb_ProjectKosten[],MATCH(Tb_ProjectKosten[[#Headers],[Forfait_Percentage]],Tb_ProjectKosten[#Headers],0),0),""),R159 &lt;=0,0),"")</f>
        <v/>
      </c>
      <c r="V159" s="296" t="str" cm="1">
        <f t="array" aca="1" ref="V159" ca="1">IFERROR(_xlfn.IFS(OR(F159="",LEFT(Methode_Keuze,4)="Geen",Methode_Keuze=""),"",AND(S159&lt;&gt;"",F159&lt;&gt;"Arbeidskosten"),S159*VLOOKUP(F159,Tb_ProjectKosten[],MATCH(Tb_ProjectKosten[[#Headers],[Forfait_Percentage]],Tb_ProjectKosten[#Headers],0),0),AND(F159="Arbeidskosten",G159&lt;&gt;""),IFERROR(S159*VLOOKUP(G159,Tb_KostenTypen[],3,0)*VLOOKUP(F159,Tb_ProjectKosten[],MATCH(Tb_ProjectKosten[[#Headers],[Forfait_Percentage]],Tb_ProjectKosten[#Headers],0),0),""),S159 &lt;=0,0),"")</f>
        <v/>
      </c>
      <c r="W159" s="296" t="str">
        <f t="shared" ca="1" si="12"/>
        <v/>
      </c>
      <c r="X159" s="338" t="str">
        <f>IFERROR(VLOOKUP(F159,Tb_ProjectKosten[#All],11,0),"")</f>
        <v/>
      </c>
      <c r="Y159" s="297"/>
    </row>
    <row r="160" spans="1:25" x14ac:dyDescent="0.25">
      <c r="A160" s="291">
        <f>MAX($A$5:A159)+1</f>
        <v>155</v>
      </c>
      <c r="B160" s="278"/>
      <c r="C160" s="278"/>
      <c r="D160" s="278"/>
      <c r="E160" s="278"/>
      <c r="F160" s="278"/>
      <c r="G160" s="299"/>
      <c r="H160" s="292" t="str">
        <f ca="1">IFERROR(IF(VLOOKUP(F160,Kostentypen!$A$3:$E$21,3,0)=0,"",IF(OR(F160="Arbeidskosten",F160="Vergoeding"),VLOOKUP(G160,Tb_KostenTypen[],2,0),VLOOKUP(F160,Kostentypen!$A$3:$E$20,3,0))),"")</f>
        <v/>
      </c>
      <c r="I160" s="293"/>
      <c r="J160" s="294" t="str" cm="1">
        <f t="array" ref="J160">_xlfn.IFNA(IF(INDEX(Tb_KostenOpties[],MATCH($F160,Tb_KostenOpties[KostenOptie],0),IFERROR(MATCH(Methode_Keuze,Tb_KostenOpties[#Headers],0),2))=1,_xlfn.SWITCH($H160,"Uurtarief",IF(OR(AND(RIGHT($F160,3)="IKS",VLOOKUP($I160,Loonkosten,2,0)="Ja"),AND(RIGHT($F160,3)&lt;&gt;"IKS",VLOOKUP($I160,Loonkosten,2,0)="Nee")), VLOOKUP($I160,Loonkosten,MATCH("Opgegeven uurtarief",'4. Rekenhulp loonkosten aanvr.'!$4:$4,0)),0),"Vast tarief",IF(LEFT(F160,8)="Bijdrage",VLOOKUP($F160,Tb_KostenTypen[],MATCH(Lijsten!$P$1,Tb_KostenTypen[#Headers],0),0),VLOOKUP($G160,Lijsten!L:P,MATCH(Lijsten!$P$1,Kop_Tarief_Vast,0),0))),""),"")</f>
        <v/>
      </c>
      <c r="K160" s="294" t="str" cm="1">
        <f t="array" ref="K160">_xlfn.IFNA(IF(INDEX(Tb_KostenOpties[],MATCH($F160,Tb_KostenOpties[KostenOptie],0),IFERROR(MATCH(Methode_Keuze,Tb_KostenOpties[#Headers],0),2))=1,_xlfn.SWITCH($H160,"Uurtarief",IF(OR(AND(RIGHT($F160,3)="IKS",VLOOKUP($I160,Loonkosten,2,0)="Ja"),AND(RIGHT($F160,3)&lt;&gt;"IKS",VLOOKUP($I160,Loonkosten,2,0)="Nee")), VLOOKUP($I160,Loonkosten,MATCH("Beoordeeld uurtarief",'4. Rekenhulp loonkosten aanvr.'!$4:$4,0),0),0),"Vast tarief",IF(LEFT(F160,8)="Bijdrage",VLOOKUP($F160,Tb_KostenTypen[],MATCH(Lijsten!$P$1,Tb_KostenTypen[#Headers],0),0),VLOOKUP($G160,Lijsten!L:P,MATCH(Lijsten!$P$1,Kop_Tarief_Vast,0),0))),""),"")</f>
        <v/>
      </c>
      <c r="L160" s="324"/>
      <c r="M160" s="324"/>
      <c r="N160" s="295"/>
      <c r="O160" s="295"/>
      <c r="P160" s="337" t="str">
        <f t="shared" si="9"/>
        <v/>
      </c>
      <c r="Q160" s="296" t="str">
        <f t="shared" si="10"/>
        <v/>
      </c>
      <c r="R160" s="296" t="str" cm="1">
        <f t="array" aca="1" ref="R160" ca="1">_xlfn.IFNA(_xlfn.IFS(X160="Dit kostentype hoeft u niet op te geven. Hiervoor wordt een forfait berekend.","",AND(J160&lt;&gt;"",H160="Vast tarief",F160="Vergoeding"),SUM(J160)*FLOOR(SUM(L160),0.0001),AND(J160&lt;&gt;"",OR(H160="Uurtarief",H160="Vast tarief")),SUM(J160)*FLOOR(SUM(L160),0.01),AND(N160&lt;&gt;"",H160="-"),FLOOR(SUM(N160),0.01)),"")</f>
        <v/>
      </c>
      <c r="S160" s="296" t="str" cm="1">
        <f t="array" aca="1" ref="S160" ca="1">_xlfn.IFNA(_xlfn.IFS(X160="Dit kostentype hoeft u niet op te geven. Hiervoor wordt een forfait berekend.","",AND(K160&lt;&gt;"",M160&lt;&gt;"",H160="Vast tarief",F160="Vergoeding"),SUM(K160)*FLOOR(SUM(M160),0.0001),AND(K160&lt;&gt;"",M160&lt;&gt;"",OR(H160="Uurtarief",H160="Vast tarief")),SUM(K160)*FLOOR(SUM(M160),0.01),AND(O160&lt;&gt;"",H160="-"),FLOOR(SUM(O160),0.01)),"")</f>
        <v/>
      </c>
      <c r="T160" s="296" t="str">
        <f t="shared" ca="1" si="11"/>
        <v/>
      </c>
      <c r="U160" s="296" t="str" cm="1">
        <f t="array" aca="1" ref="U160" ca="1">IFERROR(_xlfn.IFS(OR(F160="",LEFT(Methode_Keuze,4)="Geen",Methode_Keuze=""),"",AND(R160&lt;&gt;"",F160&lt;&gt;"Arbeidskosten"),R160*VLOOKUP(F160,Tb_ProjectKosten[],MATCH(Tb_ProjectKosten[[#Headers],[Forfait_Percentage]],Tb_ProjectKosten[#Headers],0),0),AND(F160="Arbeidskosten",G160&lt;&gt;""),IFERROR(R160*VLOOKUP(G160,Tb_KostenTypen[],3,0)*VLOOKUP(F160,Tb_ProjectKosten[],MATCH(Tb_ProjectKosten[[#Headers],[Forfait_Percentage]],Tb_ProjectKosten[#Headers],0),0),""),R160 &lt;=0,0),"")</f>
        <v/>
      </c>
      <c r="V160" s="296" t="str" cm="1">
        <f t="array" aca="1" ref="V160" ca="1">IFERROR(_xlfn.IFS(OR(F160="",LEFT(Methode_Keuze,4)="Geen",Methode_Keuze=""),"",AND(S160&lt;&gt;"",F160&lt;&gt;"Arbeidskosten"),S160*VLOOKUP(F160,Tb_ProjectKosten[],MATCH(Tb_ProjectKosten[[#Headers],[Forfait_Percentage]],Tb_ProjectKosten[#Headers],0),0),AND(F160="Arbeidskosten",G160&lt;&gt;""),IFERROR(S160*VLOOKUP(G160,Tb_KostenTypen[],3,0)*VLOOKUP(F160,Tb_ProjectKosten[],MATCH(Tb_ProjectKosten[[#Headers],[Forfait_Percentage]],Tb_ProjectKosten[#Headers],0),0),""),S160 &lt;=0,0),"")</f>
        <v/>
      </c>
      <c r="W160" s="296" t="str">
        <f t="shared" ca="1" si="12"/>
        <v/>
      </c>
      <c r="X160" s="338" t="str">
        <f>IFERROR(VLOOKUP(F160,Tb_ProjectKosten[#All],11,0),"")</f>
        <v/>
      </c>
      <c r="Y160" s="297"/>
    </row>
    <row r="161" spans="1:25" x14ac:dyDescent="0.25">
      <c r="A161" s="291">
        <f>MAX($A$5:A160)+1</f>
        <v>156</v>
      </c>
      <c r="B161" s="278"/>
      <c r="C161" s="278"/>
      <c r="D161" s="278"/>
      <c r="E161" s="278"/>
      <c r="F161" s="278"/>
      <c r="G161" s="299"/>
      <c r="H161" s="292" t="str">
        <f ca="1">IFERROR(IF(VLOOKUP(F161,Kostentypen!$A$3:$E$21,3,0)=0,"",IF(OR(F161="Arbeidskosten",F161="Vergoeding"),VLOOKUP(G161,Tb_KostenTypen[],2,0),VLOOKUP(F161,Kostentypen!$A$3:$E$20,3,0))),"")</f>
        <v/>
      </c>
      <c r="I161" s="293"/>
      <c r="J161" s="294" t="str" cm="1">
        <f t="array" ref="J161">_xlfn.IFNA(IF(INDEX(Tb_KostenOpties[],MATCH($F161,Tb_KostenOpties[KostenOptie],0),IFERROR(MATCH(Methode_Keuze,Tb_KostenOpties[#Headers],0),2))=1,_xlfn.SWITCH($H161,"Uurtarief",IF(OR(AND(RIGHT($F161,3)="IKS",VLOOKUP($I161,Loonkosten,2,0)="Ja"),AND(RIGHT($F161,3)&lt;&gt;"IKS",VLOOKUP($I161,Loonkosten,2,0)="Nee")), VLOOKUP($I161,Loonkosten,MATCH("Opgegeven uurtarief",'4. Rekenhulp loonkosten aanvr.'!$4:$4,0)),0),"Vast tarief",IF(LEFT(F161,8)="Bijdrage",VLOOKUP($F161,Tb_KostenTypen[],MATCH(Lijsten!$P$1,Tb_KostenTypen[#Headers],0),0),VLOOKUP($G161,Lijsten!L:P,MATCH(Lijsten!$P$1,Kop_Tarief_Vast,0),0))),""),"")</f>
        <v/>
      </c>
      <c r="K161" s="294" t="str" cm="1">
        <f t="array" ref="K161">_xlfn.IFNA(IF(INDEX(Tb_KostenOpties[],MATCH($F161,Tb_KostenOpties[KostenOptie],0),IFERROR(MATCH(Methode_Keuze,Tb_KostenOpties[#Headers],0),2))=1,_xlfn.SWITCH($H161,"Uurtarief",IF(OR(AND(RIGHT($F161,3)="IKS",VLOOKUP($I161,Loonkosten,2,0)="Ja"),AND(RIGHT($F161,3)&lt;&gt;"IKS",VLOOKUP($I161,Loonkosten,2,0)="Nee")), VLOOKUP($I161,Loonkosten,MATCH("Beoordeeld uurtarief",'4. Rekenhulp loonkosten aanvr.'!$4:$4,0),0),0),"Vast tarief",IF(LEFT(F161,8)="Bijdrage",VLOOKUP($F161,Tb_KostenTypen[],MATCH(Lijsten!$P$1,Tb_KostenTypen[#Headers],0),0),VLOOKUP($G161,Lijsten!L:P,MATCH(Lijsten!$P$1,Kop_Tarief_Vast,0),0))),""),"")</f>
        <v/>
      </c>
      <c r="L161" s="324"/>
      <c r="M161" s="324"/>
      <c r="N161" s="295"/>
      <c r="O161" s="295"/>
      <c r="P161" s="337" t="str">
        <f t="shared" si="9"/>
        <v/>
      </c>
      <c r="Q161" s="296" t="str">
        <f t="shared" si="10"/>
        <v/>
      </c>
      <c r="R161" s="296" t="str" cm="1">
        <f t="array" aca="1" ref="R161" ca="1">_xlfn.IFNA(_xlfn.IFS(X161="Dit kostentype hoeft u niet op te geven. Hiervoor wordt een forfait berekend.","",AND(J161&lt;&gt;"",H161="Vast tarief",F161="Vergoeding"),SUM(J161)*FLOOR(SUM(L161),0.0001),AND(J161&lt;&gt;"",OR(H161="Uurtarief",H161="Vast tarief")),SUM(J161)*FLOOR(SUM(L161),0.01),AND(N161&lt;&gt;"",H161="-"),FLOOR(SUM(N161),0.01)),"")</f>
        <v/>
      </c>
      <c r="S161" s="296" t="str" cm="1">
        <f t="array" aca="1" ref="S161" ca="1">_xlfn.IFNA(_xlfn.IFS(X161="Dit kostentype hoeft u niet op te geven. Hiervoor wordt een forfait berekend.","",AND(K161&lt;&gt;"",M161&lt;&gt;"",H161="Vast tarief",F161="Vergoeding"),SUM(K161)*FLOOR(SUM(M161),0.0001),AND(K161&lt;&gt;"",M161&lt;&gt;"",OR(H161="Uurtarief",H161="Vast tarief")),SUM(K161)*FLOOR(SUM(M161),0.01),AND(O161&lt;&gt;"",H161="-"),FLOOR(SUM(O161),0.01)),"")</f>
        <v/>
      </c>
      <c r="T161" s="296" t="str">
        <f t="shared" ca="1" si="11"/>
        <v/>
      </c>
      <c r="U161" s="296" t="str" cm="1">
        <f t="array" aca="1" ref="U161" ca="1">IFERROR(_xlfn.IFS(OR(F161="",LEFT(Methode_Keuze,4)="Geen",Methode_Keuze=""),"",AND(R161&lt;&gt;"",F161&lt;&gt;"Arbeidskosten"),R161*VLOOKUP(F161,Tb_ProjectKosten[],MATCH(Tb_ProjectKosten[[#Headers],[Forfait_Percentage]],Tb_ProjectKosten[#Headers],0),0),AND(F161="Arbeidskosten",G161&lt;&gt;""),IFERROR(R161*VLOOKUP(G161,Tb_KostenTypen[],3,0)*VLOOKUP(F161,Tb_ProjectKosten[],MATCH(Tb_ProjectKosten[[#Headers],[Forfait_Percentage]],Tb_ProjectKosten[#Headers],0),0),""),R161 &lt;=0,0),"")</f>
        <v/>
      </c>
      <c r="V161" s="296" t="str" cm="1">
        <f t="array" aca="1" ref="V161" ca="1">IFERROR(_xlfn.IFS(OR(F161="",LEFT(Methode_Keuze,4)="Geen",Methode_Keuze=""),"",AND(S161&lt;&gt;"",F161&lt;&gt;"Arbeidskosten"),S161*VLOOKUP(F161,Tb_ProjectKosten[],MATCH(Tb_ProjectKosten[[#Headers],[Forfait_Percentage]],Tb_ProjectKosten[#Headers],0),0),AND(F161="Arbeidskosten",G161&lt;&gt;""),IFERROR(S161*VLOOKUP(G161,Tb_KostenTypen[],3,0)*VLOOKUP(F161,Tb_ProjectKosten[],MATCH(Tb_ProjectKosten[[#Headers],[Forfait_Percentage]],Tb_ProjectKosten[#Headers],0),0),""),S161 &lt;=0,0),"")</f>
        <v/>
      </c>
      <c r="W161" s="296" t="str">
        <f t="shared" ca="1" si="12"/>
        <v/>
      </c>
      <c r="X161" s="338" t="str">
        <f>IFERROR(VLOOKUP(F161,Tb_ProjectKosten[#All],11,0),"")</f>
        <v/>
      </c>
      <c r="Y161" s="297"/>
    </row>
    <row r="162" spans="1:25" x14ac:dyDescent="0.25">
      <c r="A162" s="291">
        <f>MAX($A$5:A161)+1</f>
        <v>157</v>
      </c>
      <c r="B162" s="278"/>
      <c r="C162" s="278"/>
      <c r="D162" s="278"/>
      <c r="E162" s="278"/>
      <c r="F162" s="278"/>
      <c r="G162" s="299"/>
      <c r="H162" s="292" t="str">
        <f ca="1">IFERROR(IF(VLOOKUP(F162,Kostentypen!$A$3:$E$21,3,0)=0,"",IF(OR(F162="Arbeidskosten",F162="Vergoeding"),VLOOKUP(G162,Tb_KostenTypen[],2,0),VLOOKUP(F162,Kostentypen!$A$3:$E$20,3,0))),"")</f>
        <v/>
      </c>
      <c r="I162" s="293"/>
      <c r="J162" s="294" t="str" cm="1">
        <f t="array" ref="J162">_xlfn.IFNA(IF(INDEX(Tb_KostenOpties[],MATCH($F162,Tb_KostenOpties[KostenOptie],0),IFERROR(MATCH(Methode_Keuze,Tb_KostenOpties[#Headers],0),2))=1,_xlfn.SWITCH($H162,"Uurtarief",IF(OR(AND(RIGHT($F162,3)="IKS",VLOOKUP($I162,Loonkosten,2,0)="Ja"),AND(RIGHT($F162,3)&lt;&gt;"IKS",VLOOKUP($I162,Loonkosten,2,0)="Nee")), VLOOKUP($I162,Loonkosten,MATCH("Opgegeven uurtarief",'4. Rekenhulp loonkosten aanvr.'!$4:$4,0)),0),"Vast tarief",IF(LEFT(F162,8)="Bijdrage",VLOOKUP($F162,Tb_KostenTypen[],MATCH(Lijsten!$P$1,Tb_KostenTypen[#Headers],0),0),VLOOKUP($G162,Lijsten!L:P,MATCH(Lijsten!$P$1,Kop_Tarief_Vast,0),0))),""),"")</f>
        <v/>
      </c>
      <c r="K162" s="294" t="str" cm="1">
        <f t="array" ref="K162">_xlfn.IFNA(IF(INDEX(Tb_KostenOpties[],MATCH($F162,Tb_KostenOpties[KostenOptie],0),IFERROR(MATCH(Methode_Keuze,Tb_KostenOpties[#Headers],0),2))=1,_xlfn.SWITCH($H162,"Uurtarief",IF(OR(AND(RIGHT($F162,3)="IKS",VLOOKUP($I162,Loonkosten,2,0)="Ja"),AND(RIGHT($F162,3)&lt;&gt;"IKS",VLOOKUP($I162,Loonkosten,2,0)="Nee")), VLOOKUP($I162,Loonkosten,MATCH("Beoordeeld uurtarief",'4. Rekenhulp loonkosten aanvr.'!$4:$4,0),0),0),"Vast tarief",IF(LEFT(F162,8)="Bijdrage",VLOOKUP($F162,Tb_KostenTypen[],MATCH(Lijsten!$P$1,Tb_KostenTypen[#Headers],0),0),VLOOKUP($G162,Lijsten!L:P,MATCH(Lijsten!$P$1,Kop_Tarief_Vast,0),0))),""),"")</f>
        <v/>
      </c>
      <c r="L162" s="324"/>
      <c r="M162" s="324"/>
      <c r="N162" s="295"/>
      <c r="O162" s="295"/>
      <c r="P162" s="337" t="str">
        <f t="shared" si="9"/>
        <v/>
      </c>
      <c r="Q162" s="296" t="str">
        <f t="shared" si="10"/>
        <v/>
      </c>
      <c r="R162" s="296" t="str" cm="1">
        <f t="array" aca="1" ref="R162" ca="1">_xlfn.IFNA(_xlfn.IFS(X162="Dit kostentype hoeft u niet op te geven. Hiervoor wordt een forfait berekend.","",AND(J162&lt;&gt;"",H162="Vast tarief",F162="Vergoeding"),SUM(J162)*FLOOR(SUM(L162),0.0001),AND(J162&lt;&gt;"",OR(H162="Uurtarief",H162="Vast tarief")),SUM(J162)*FLOOR(SUM(L162),0.01),AND(N162&lt;&gt;"",H162="-"),FLOOR(SUM(N162),0.01)),"")</f>
        <v/>
      </c>
      <c r="S162" s="296" t="str" cm="1">
        <f t="array" aca="1" ref="S162" ca="1">_xlfn.IFNA(_xlfn.IFS(X162="Dit kostentype hoeft u niet op te geven. Hiervoor wordt een forfait berekend.","",AND(K162&lt;&gt;"",M162&lt;&gt;"",H162="Vast tarief",F162="Vergoeding"),SUM(K162)*FLOOR(SUM(M162),0.0001),AND(K162&lt;&gt;"",M162&lt;&gt;"",OR(H162="Uurtarief",H162="Vast tarief")),SUM(K162)*FLOOR(SUM(M162),0.01),AND(O162&lt;&gt;"",H162="-"),FLOOR(SUM(O162),0.01)),"")</f>
        <v/>
      </c>
      <c r="T162" s="296" t="str">
        <f t="shared" ca="1" si="11"/>
        <v/>
      </c>
      <c r="U162" s="296" t="str" cm="1">
        <f t="array" aca="1" ref="U162" ca="1">IFERROR(_xlfn.IFS(OR(F162="",LEFT(Methode_Keuze,4)="Geen",Methode_Keuze=""),"",AND(R162&lt;&gt;"",F162&lt;&gt;"Arbeidskosten"),R162*VLOOKUP(F162,Tb_ProjectKosten[],MATCH(Tb_ProjectKosten[[#Headers],[Forfait_Percentage]],Tb_ProjectKosten[#Headers],0),0),AND(F162="Arbeidskosten",G162&lt;&gt;""),IFERROR(R162*VLOOKUP(G162,Tb_KostenTypen[],3,0)*VLOOKUP(F162,Tb_ProjectKosten[],MATCH(Tb_ProjectKosten[[#Headers],[Forfait_Percentage]],Tb_ProjectKosten[#Headers],0),0),""),R162 &lt;=0,0),"")</f>
        <v/>
      </c>
      <c r="V162" s="296" t="str" cm="1">
        <f t="array" aca="1" ref="V162" ca="1">IFERROR(_xlfn.IFS(OR(F162="",LEFT(Methode_Keuze,4)="Geen",Methode_Keuze=""),"",AND(S162&lt;&gt;"",F162&lt;&gt;"Arbeidskosten"),S162*VLOOKUP(F162,Tb_ProjectKosten[],MATCH(Tb_ProjectKosten[[#Headers],[Forfait_Percentage]],Tb_ProjectKosten[#Headers],0),0),AND(F162="Arbeidskosten",G162&lt;&gt;""),IFERROR(S162*VLOOKUP(G162,Tb_KostenTypen[],3,0)*VLOOKUP(F162,Tb_ProjectKosten[],MATCH(Tb_ProjectKosten[[#Headers],[Forfait_Percentage]],Tb_ProjectKosten[#Headers],0),0),""),S162 &lt;=0,0),"")</f>
        <v/>
      </c>
      <c r="W162" s="296" t="str">
        <f t="shared" ca="1" si="12"/>
        <v/>
      </c>
      <c r="X162" s="338" t="str">
        <f>IFERROR(VLOOKUP(F162,Tb_ProjectKosten[#All],11,0),"")</f>
        <v/>
      </c>
      <c r="Y162" s="297"/>
    </row>
    <row r="163" spans="1:25" x14ac:dyDescent="0.25">
      <c r="A163" s="291">
        <f>MAX($A$5:A162)+1</f>
        <v>158</v>
      </c>
      <c r="B163" s="278"/>
      <c r="C163" s="278"/>
      <c r="D163" s="278"/>
      <c r="E163" s="278"/>
      <c r="F163" s="278"/>
      <c r="G163" s="299"/>
      <c r="H163" s="292" t="str">
        <f ca="1">IFERROR(IF(VLOOKUP(F163,Kostentypen!$A$3:$E$21,3,0)=0,"",IF(OR(F163="Arbeidskosten",F163="Vergoeding"),VLOOKUP(G163,Tb_KostenTypen[],2,0),VLOOKUP(F163,Kostentypen!$A$3:$E$20,3,0))),"")</f>
        <v/>
      </c>
      <c r="I163" s="293"/>
      <c r="J163" s="294" t="str" cm="1">
        <f t="array" ref="J163">_xlfn.IFNA(IF(INDEX(Tb_KostenOpties[],MATCH($F163,Tb_KostenOpties[KostenOptie],0),IFERROR(MATCH(Methode_Keuze,Tb_KostenOpties[#Headers],0),2))=1,_xlfn.SWITCH($H163,"Uurtarief",IF(OR(AND(RIGHT($F163,3)="IKS",VLOOKUP($I163,Loonkosten,2,0)="Ja"),AND(RIGHT($F163,3)&lt;&gt;"IKS",VLOOKUP($I163,Loonkosten,2,0)="Nee")), VLOOKUP($I163,Loonkosten,MATCH("Opgegeven uurtarief",'4. Rekenhulp loonkosten aanvr.'!$4:$4,0)),0),"Vast tarief",IF(LEFT(F163,8)="Bijdrage",VLOOKUP($F163,Tb_KostenTypen[],MATCH(Lijsten!$P$1,Tb_KostenTypen[#Headers],0),0),VLOOKUP($G163,Lijsten!L:P,MATCH(Lijsten!$P$1,Kop_Tarief_Vast,0),0))),""),"")</f>
        <v/>
      </c>
      <c r="K163" s="294" t="str" cm="1">
        <f t="array" ref="K163">_xlfn.IFNA(IF(INDEX(Tb_KostenOpties[],MATCH($F163,Tb_KostenOpties[KostenOptie],0),IFERROR(MATCH(Methode_Keuze,Tb_KostenOpties[#Headers],0),2))=1,_xlfn.SWITCH($H163,"Uurtarief",IF(OR(AND(RIGHT($F163,3)="IKS",VLOOKUP($I163,Loonkosten,2,0)="Ja"),AND(RIGHT($F163,3)&lt;&gt;"IKS",VLOOKUP($I163,Loonkosten,2,0)="Nee")), VLOOKUP($I163,Loonkosten,MATCH("Beoordeeld uurtarief",'4. Rekenhulp loonkosten aanvr.'!$4:$4,0),0),0),"Vast tarief",IF(LEFT(F163,8)="Bijdrage",VLOOKUP($F163,Tb_KostenTypen[],MATCH(Lijsten!$P$1,Tb_KostenTypen[#Headers],0),0),VLOOKUP($G163,Lijsten!L:P,MATCH(Lijsten!$P$1,Kop_Tarief_Vast,0),0))),""),"")</f>
        <v/>
      </c>
      <c r="L163" s="324"/>
      <c r="M163" s="324"/>
      <c r="N163" s="295"/>
      <c r="O163" s="295"/>
      <c r="P163" s="337" t="str">
        <f t="shared" si="9"/>
        <v/>
      </c>
      <c r="Q163" s="296" t="str">
        <f t="shared" si="10"/>
        <v/>
      </c>
      <c r="R163" s="296" t="str" cm="1">
        <f t="array" aca="1" ref="R163" ca="1">_xlfn.IFNA(_xlfn.IFS(X163="Dit kostentype hoeft u niet op te geven. Hiervoor wordt een forfait berekend.","",AND(J163&lt;&gt;"",H163="Vast tarief",F163="Vergoeding"),SUM(J163)*FLOOR(SUM(L163),0.0001),AND(J163&lt;&gt;"",OR(H163="Uurtarief",H163="Vast tarief")),SUM(J163)*FLOOR(SUM(L163),0.01),AND(N163&lt;&gt;"",H163="-"),FLOOR(SUM(N163),0.01)),"")</f>
        <v/>
      </c>
      <c r="S163" s="296" t="str" cm="1">
        <f t="array" aca="1" ref="S163" ca="1">_xlfn.IFNA(_xlfn.IFS(X163="Dit kostentype hoeft u niet op te geven. Hiervoor wordt een forfait berekend.","",AND(K163&lt;&gt;"",M163&lt;&gt;"",H163="Vast tarief",F163="Vergoeding"),SUM(K163)*FLOOR(SUM(M163),0.0001),AND(K163&lt;&gt;"",M163&lt;&gt;"",OR(H163="Uurtarief",H163="Vast tarief")),SUM(K163)*FLOOR(SUM(M163),0.01),AND(O163&lt;&gt;"",H163="-"),FLOOR(SUM(O163),0.01)),"")</f>
        <v/>
      </c>
      <c r="T163" s="296" t="str">
        <f t="shared" ca="1" si="11"/>
        <v/>
      </c>
      <c r="U163" s="296" t="str" cm="1">
        <f t="array" aca="1" ref="U163" ca="1">IFERROR(_xlfn.IFS(OR(F163="",LEFT(Methode_Keuze,4)="Geen",Methode_Keuze=""),"",AND(R163&lt;&gt;"",F163&lt;&gt;"Arbeidskosten"),R163*VLOOKUP(F163,Tb_ProjectKosten[],MATCH(Tb_ProjectKosten[[#Headers],[Forfait_Percentage]],Tb_ProjectKosten[#Headers],0),0),AND(F163="Arbeidskosten",G163&lt;&gt;""),IFERROR(R163*VLOOKUP(G163,Tb_KostenTypen[],3,0)*VLOOKUP(F163,Tb_ProjectKosten[],MATCH(Tb_ProjectKosten[[#Headers],[Forfait_Percentage]],Tb_ProjectKosten[#Headers],0),0),""),R163 &lt;=0,0),"")</f>
        <v/>
      </c>
      <c r="V163" s="296" t="str" cm="1">
        <f t="array" aca="1" ref="V163" ca="1">IFERROR(_xlfn.IFS(OR(F163="",LEFT(Methode_Keuze,4)="Geen",Methode_Keuze=""),"",AND(S163&lt;&gt;"",F163&lt;&gt;"Arbeidskosten"),S163*VLOOKUP(F163,Tb_ProjectKosten[],MATCH(Tb_ProjectKosten[[#Headers],[Forfait_Percentage]],Tb_ProjectKosten[#Headers],0),0),AND(F163="Arbeidskosten",G163&lt;&gt;""),IFERROR(S163*VLOOKUP(G163,Tb_KostenTypen[],3,0)*VLOOKUP(F163,Tb_ProjectKosten[],MATCH(Tb_ProjectKosten[[#Headers],[Forfait_Percentage]],Tb_ProjectKosten[#Headers],0),0),""),S163 &lt;=0,0),"")</f>
        <v/>
      </c>
      <c r="W163" s="296" t="str">
        <f t="shared" ca="1" si="12"/>
        <v/>
      </c>
      <c r="X163" s="338" t="str">
        <f>IFERROR(VLOOKUP(F163,Tb_ProjectKosten[#All],11,0),"")</f>
        <v/>
      </c>
      <c r="Y163" s="297"/>
    </row>
    <row r="164" spans="1:25" x14ac:dyDescent="0.25">
      <c r="A164" s="291">
        <f>MAX($A$5:A163)+1</f>
        <v>159</v>
      </c>
      <c r="B164" s="278"/>
      <c r="C164" s="278"/>
      <c r="D164" s="278"/>
      <c r="E164" s="278"/>
      <c r="F164" s="278"/>
      <c r="G164" s="299"/>
      <c r="H164" s="292" t="str">
        <f ca="1">IFERROR(IF(VLOOKUP(F164,Kostentypen!$A$3:$E$21,3,0)=0,"",IF(OR(F164="Arbeidskosten",F164="Vergoeding"),VLOOKUP(G164,Tb_KostenTypen[],2,0),VLOOKUP(F164,Kostentypen!$A$3:$E$20,3,0))),"")</f>
        <v/>
      </c>
      <c r="I164" s="293"/>
      <c r="J164" s="294" t="str" cm="1">
        <f t="array" ref="J164">_xlfn.IFNA(IF(INDEX(Tb_KostenOpties[],MATCH($F164,Tb_KostenOpties[KostenOptie],0),IFERROR(MATCH(Methode_Keuze,Tb_KostenOpties[#Headers],0),2))=1,_xlfn.SWITCH($H164,"Uurtarief",IF(OR(AND(RIGHT($F164,3)="IKS",VLOOKUP($I164,Loonkosten,2,0)="Ja"),AND(RIGHT($F164,3)&lt;&gt;"IKS",VLOOKUP($I164,Loonkosten,2,0)="Nee")), VLOOKUP($I164,Loonkosten,MATCH("Opgegeven uurtarief",'4. Rekenhulp loonkosten aanvr.'!$4:$4,0)),0),"Vast tarief",IF(LEFT(F164,8)="Bijdrage",VLOOKUP($F164,Tb_KostenTypen[],MATCH(Lijsten!$P$1,Tb_KostenTypen[#Headers],0),0),VLOOKUP($G164,Lijsten!L:P,MATCH(Lijsten!$P$1,Kop_Tarief_Vast,0),0))),""),"")</f>
        <v/>
      </c>
      <c r="K164" s="294" t="str" cm="1">
        <f t="array" ref="K164">_xlfn.IFNA(IF(INDEX(Tb_KostenOpties[],MATCH($F164,Tb_KostenOpties[KostenOptie],0),IFERROR(MATCH(Methode_Keuze,Tb_KostenOpties[#Headers],0),2))=1,_xlfn.SWITCH($H164,"Uurtarief",IF(OR(AND(RIGHT($F164,3)="IKS",VLOOKUP($I164,Loonkosten,2,0)="Ja"),AND(RIGHT($F164,3)&lt;&gt;"IKS",VLOOKUP($I164,Loonkosten,2,0)="Nee")), VLOOKUP($I164,Loonkosten,MATCH("Beoordeeld uurtarief",'4. Rekenhulp loonkosten aanvr.'!$4:$4,0),0),0),"Vast tarief",IF(LEFT(F164,8)="Bijdrage",VLOOKUP($F164,Tb_KostenTypen[],MATCH(Lijsten!$P$1,Tb_KostenTypen[#Headers],0),0),VLOOKUP($G164,Lijsten!L:P,MATCH(Lijsten!$P$1,Kop_Tarief_Vast,0),0))),""),"")</f>
        <v/>
      </c>
      <c r="L164" s="324"/>
      <c r="M164" s="324"/>
      <c r="N164" s="295"/>
      <c r="O164" s="295"/>
      <c r="P164" s="337" t="str">
        <f t="shared" si="9"/>
        <v/>
      </c>
      <c r="Q164" s="296" t="str">
        <f t="shared" si="10"/>
        <v/>
      </c>
      <c r="R164" s="296" t="str" cm="1">
        <f t="array" aca="1" ref="R164" ca="1">_xlfn.IFNA(_xlfn.IFS(X164="Dit kostentype hoeft u niet op te geven. Hiervoor wordt een forfait berekend.","",AND(J164&lt;&gt;"",H164="Vast tarief",F164="Vergoeding"),SUM(J164)*FLOOR(SUM(L164),0.0001),AND(J164&lt;&gt;"",OR(H164="Uurtarief",H164="Vast tarief")),SUM(J164)*FLOOR(SUM(L164),0.01),AND(N164&lt;&gt;"",H164="-"),FLOOR(SUM(N164),0.01)),"")</f>
        <v/>
      </c>
      <c r="S164" s="296" t="str" cm="1">
        <f t="array" aca="1" ref="S164" ca="1">_xlfn.IFNA(_xlfn.IFS(X164="Dit kostentype hoeft u niet op te geven. Hiervoor wordt een forfait berekend.","",AND(K164&lt;&gt;"",M164&lt;&gt;"",H164="Vast tarief",F164="Vergoeding"),SUM(K164)*FLOOR(SUM(M164),0.0001),AND(K164&lt;&gt;"",M164&lt;&gt;"",OR(H164="Uurtarief",H164="Vast tarief")),SUM(K164)*FLOOR(SUM(M164),0.01),AND(O164&lt;&gt;"",H164="-"),FLOOR(SUM(O164),0.01)),"")</f>
        <v/>
      </c>
      <c r="T164" s="296" t="str">
        <f t="shared" ca="1" si="11"/>
        <v/>
      </c>
      <c r="U164" s="296" t="str" cm="1">
        <f t="array" aca="1" ref="U164" ca="1">IFERROR(_xlfn.IFS(OR(F164="",LEFT(Methode_Keuze,4)="Geen",Methode_Keuze=""),"",AND(R164&lt;&gt;"",F164&lt;&gt;"Arbeidskosten"),R164*VLOOKUP(F164,Tb_ProjectKosten[],MATCH(Tb_ProjectKosten[[#Headers],[Forfait_Percentage]],Tb_ProjectKosten[#Headers],0),0),AND(F164="Arbeidskosten",G164&lt;&gt;""),IFERROR(R164*VLOOKUP(G164,Tb_KostenTypen[],3,0)*VLOOKUP(F164,Tb_ProjectKosten[],MATCH(Tb_ProjectKosten[[#Headers],[Forfait_Percentage]],Tb_ProjectKosten[#Headers],0),0),""),R164 &lt;=0,0),"")</f>
        <v/>
      </c>
      <c r="V164" s="296" t="str" cm="1">
        <f t="array" aca="1" ref="V164" ca="1">IFERROR(_xlfn.IFS(OR(F164="",LEFT(Methode_Keuze,4)="Geen",Methode_Keuze=""),"",AND(S164&lt;&gt;"",F164&lt;&gt;"Arbeidskosten"),S164*VLOOKUP(F164,Tb_ProjectKosten[],MATCH(Tb_ProjectKosten[[#Headers],[Forfait_Percentage]],Tb_ProjectKosten[#Headers],0),0),AND(F164="Arbeidskosten",G164&lt;&gt;""),IFERROR(S164*VLOOKUP(G164,Tb_KostenTypen[],3,0)*VLOOKUP(F164,Tb_ProjectKosten[],MATCH(Tb_ProjectKosten[[#Headers],[Forfait_Percentage]],Tb_ProjectKosten[#Headers],0),0),""),S164 &lt;=0,0),"")</f>
        <v/>
      </c>
      <c r="W164" s="296" t="str">
        <f t="shared" ca="1" si="12"/>
        <v/>
      </c>
      <c r="X164" s="338" t="str">
        <f>IFERROR(VLOOKUP(F164,Tb_ProjectKosten[#All],11,0),"")</f>
        <v/>
      </c>
      <c r="Y164" s="297"/>
    </row>
    <row r="165" spans="1:25" x14ac:dyDescent="0.25">
      <c r="A165" s="291">
        <f>MAX($A$5:A164)+1</f>
        <v>160</v>
      </c>
      <c r="B165" s="278"/>
      <c r="C165" s="278"/>
      <c r="D165" s="278"/>
      <c r="E165" s="278"/>
      <c r="F165" s="278"/>
      <c r="G165" s="299"/>
      <c r="H165" s="292" t="str">
        <f ca="1">IFERROR(IF(VLOOKUP(F165,Kostentypen!$A$3:$E$21,3,0)=0,"",IF(OR(F165="Arbeidskosten",F165="Vergoeding"),VLOOKUP(G165,Tb_KostenTypen[],2,0),VLOOKUP(F165,Kostentypen!$A$3:$E$20,3,0))),"")</f>
        <v/>
      </c>
      <c r="I165" s="293"/>
      <c r="J165" s="294" t="str" cm="1">
        <f t="array" ref="J165">_xlfn.IFNA(IF(INDEX(Tb_KostenOpties[],MATCH($F165,Tb_KostenOpties[KostenOptie],0),IFERROR(MATCH(Methode_Keuze,Tb_KostenOpties[#Headers],0),2))=1,_xlfn.SWITCH($H165,"Uurtarief",IF(OR(AND(RIGHT($F165,3)="IKS",VLOOKUP($I165,Loonkosten,2,0)="Ja"),AND(RIGHT($F165,3)&lt;&gt;"IKS",VLOOKUP($I165,Loonkosten,2,0)="Nee")), VLOOKUP($I165,Loonkosten,MATCH("Opgegeven uurtarief",'4. Rekenhulp loonkosten aanvr.'!$4:$4,0)),0),"Vast tarief",IF(LEFT(F165,8)="Bijdrage",VLOOKUP($F165,Tb_KostenTypen[],MATCH(Lijsten!$P$1,Tb_KostenTypen[#Headers],0),0),VLOOKUP($G165,Lijsten!L:P,MATCH(Lijsten!$P$1,Kop_Tarief_Vast,0),0))),""),"")</f>
        <v/>
      </c>
      <c r="K165" s="294" t="str" cm="1">
        <f t="array" ref="K165">_xlfn.IFNA(IF(INDEX(Tb_KostenOpties[],MATCH($F165,Tb_KostenOpties[KostenOptie],0),IFERROR(MATCH(Methode_Keuze,Tb_KostenOpties[#Headers],0),2))=1,_xlfn.SWITCH($H165,"Uurtarief",IF(OR(AND(RIGHT($F165,3)="IKS",VLOOKUP($I165,Loonkosten,2,0)="Ja"),AND(RIGHT($F165,3)&lt;&gt;"IKS",VLOOKUP($I165,Loonkosten,2,0)="Nee")), VLOOKUP($I165,Loonkosten,MATCH("Beoordeeld uurtarief",'4. Rekenhulp loonkosten aanvr.'!$4:$4,0),0),0),"Vast tarief",IF(LEFT(F165,8)="Bijdrage",VLOOKUP($F165,Tb_KostenTypen[],MATCH(Lijsten!$P$1,Tb_KostenTypen[#Headers],0),0),VLOOKUP($G165,Lijsten!L:P,MATCH(Lijsten!$P$1,Kop_Tarief_Vast,0),0))),""),"")</f>
        <v/>
      </c>
      <c r="L165" s="324"/>
      <c r="M165" s="324"/>
      <c r="N165" s="295"/>
      <c r="O165" s="295"/>
      <c r="P165" s="337" t="str">
        <f t="shared" si="9"/>
        <v/>
      </c>
      <c r="Q165" s="296" t="str">
        <f t="shared" si="10"/>
        <v/>
      </c>
      <c r="R165" s="296" t="str" cm="1">
        <f t="array" aca="1" ref="R165" ca="1">_xlfn.IFNA(_xlfn.IFS(X165="Dit kostentype hoeft u niet op te geven. Hiervoor wordt een forfait berekend.","",AND(J165&lt;&gt;"",H165="Vast tarief",F165="Vergoeding"),SUM(J165)*FLOOR(SUM(L165),0.0001),AND(J165&lt;&gt;"",OR(H165="Uurtarief",H165="Vast tarief")),SUM(J165)*FLOOR(SUM(L165),0.01),AND(N165&lt;&gt;"",H165="-"),FLOOR(SUM(N165),0.01)),"")</f>
        <v/>
      </c>
      <c r="S165" s="296" t="str" cm="1">
        <f t="array" aca="1" ref="S165" ca="1">_xlfn.IFNA(_xlfn.IFS(X165="Dit kostentype hoeft u niet op te geven. Hiervoor wordt een forfait berekend.","",AND(K165&lt;&gt;"",M165&lt;&gt;"",H165="Vast tarief",F165="Vergoeding"),SUM(K165)*FLOOR(SUM(M165),0.0001),AND(K165&lt;&gt;"",M165&lt;&gt;"",OR(H165="Uurtarief",H165="Vast tarief")),SUM(K165)*FLOOR(SUM(M165),0.01),AND(O165&lt;&gt;"",H165="-"),FLOOR(SUM(O165),0.01)),"")</f>
        <v/>
      </c>
      <c r="T165" s="296" t="str">
        <f t="shared" ca="1" si="11"/>
        <v/>
      </c>
      <c r="U165" s="296" t="str" cm="1">
        <f t="array" aca="1" ref="U165" ca="1">IFERROR(_xlfn.IFS(OR(F165="",LEFT(Methode_Keuze,4)="Geen",Methode_Keuze=""),"",AND(R165&lt;&gt;"",F165&lt;&gt;"Arbeidskosten"),R165*VLOOKUP(F165,Tb_ProjectKosten[],MATCH(Tb_ProjectKosten[[#Headers],[Forfait_Percentage]],Tb_ProjectKosten[#Headers],0),0),AND(F165="Arbeidskosten",G165&lt;&gt;""),IFERROR(R165*VLOOKUP(G165,Tb_KostenTypen[],3,0)*VLOOKUP(F165,Tb_ProjectKosten[],MATCH(Tb_ProjectKosten[[#Headers],[Forfait_Percentage]],Tb_ProjectKosten[#Headers],0),0),""),R165 &lt;=0,0),"")</f>
        <v/>
      </c>
      <c r="V165" s="296" t="str" cm="1">
        <f t="array" aca="1" ref="V165" ca="1">IFERROR(_xlfn.IFS(OR(F165="",LEFT(Methode_Keuze,4)="Geen",Methode_Keuze=""),"",AND(S165&lt;&gt;"",F165&lt;&gt;"Arbeidskosten"),S165*VLOOKUP(F165,Tb_ProjectKosten[],MATCH(Tb_ProjectKosten[[#Headers],[Forfait_Percentage]],Tb_ProjectKosten[#Headers],0),0),AND(F165="Arbeidskosten",G165&lt;&gt;""),IFERROR(S165*VLOOKUP(G165,Tb_KostenTypen[],3,0)*VLOOKUP(F165,Tb_ProjectKosten[],MATCH(Tb_ProjectKosten[[#Headers],[Forfait_Percentage]],Tb_ProjectKosten[#Headers],0),0),""),S165 &lt;=0,0),"")</f>
        <v/>
      </c>
      <c r="W165" s="296" t="str">
        <f t="shared" ca="1" si="12"/>
        <v/>
      </c>
      <c r="X165" s="338" t="str">
        <f>IFERROR(VLOOKUP(F165,Tb_ProjectKosten[#All],11,0),"")</f>
        <v/>
      </c>
      <c r="Y165" s="297"/>
    </row>
    <row r="166" spans="1:25" x14ac:dyDescent="0.25">
      <c r="A166" s="291">
        <f>MAX($A$5:A165)+1</f>
        <v>161</v>
      </c>
      <c r="B166" s="278"/>
      <c r="C166" s="278"/>
      <c r="D166" s="278"/>
      <c r="E166" s="278"/>
      <c r="F166" s="278"/>
      <c r="G166" s="299"/>
      <c r="H166" s="292" t="str">
        <f ca="1">IFERROR(IF(VLOOKUP(F166,Kostentypen!$A$3:$E$21,3,0)=0,"",IF(OR(F166="Arbeidskosten",F166="Vergoeding"),VLOOKUP(G166,Tb_KostenTypen[],2,0),VLOOKUP(F166,Kostentypen!$A$3:$E$20,3,0))),"")</f>
        <v/>
      </c>
      <c r="I166" s="293"/>
      <c r="J166" s="294" t="str" cm="1">
        <f t="array" ref="J166">_xlfn.IFNA(IF(INDEX(Tb_KostenOpties[],MATCH($F166,Tb_KostenOpties[KostenOptie],0),IFERROR(MATCH(Methode_Keuze,Tb_KostenOpties[#Headers],0),2))=1,_xlfn.SWITCH($H166,"Uurtarief",IF(OR(AND(RIGHT($F166,3)="IKS",VLOOKUP($I166,Loonkosten,2,0)="Ja"),AND(RIGHT($F166,3)&lt;&gt;"IKS",VLOOKUP($I166,Loonkosten,2,0)="Nee")), VLOOKUP($I166,Loonkosten,MATCH("Opgegeven uurtarief",'4. Rekenhulp loonkosten aanvr.'!$4:$4,0)),0),"Vast tarief",IF(LEFT(F166,8)="Bijdrage",VLOOKUP($F166,Tb_KostenTypen[],MATCH(Lijsten!$P$1,Tb_KostenTypen[#Headers],0),0),VLOOKUP($G166,Lijsten!L:P,MATCH(Lijsten!$P$1,Kop_Tarief_Vast,0),0))),""),"")</f>
        <v/>
      </c>
      <c r="K166" s="294" t="str" cm="1">
        <f t="array" ref="K166">_xlfn.IFNA(IF(INDEX(Tb_KostenOpties[],MATCH($F166,Tb_KostenOpties[KostenOptie],0),IFERROR(MATCH(Methode_Keuze,Tb_KostenOpties[#Headers],0),2))=1,_xlfn.SWITCH($H166,"Uurtarief",IF(OR(AND(RIGHT($F166,3)="IKS",VLOOKUP($I166,Loonkosten,2,0)="Ja"),AND(RIGHT($F166,3)&lt;&gt;"IKS",VLOOKUP($I166,Loonkosten,2,0)="Nee")), VLOOKUP($I166,Loonkosten,MATCH("Beoordeeld uurtarief",'4. Rekenhulp loonkosten aanvr.'!$4:$4,0),0),0),"Vast tarief",IF(LEFT(F166,8)="Bijdrage",VLOOKUP($F166,Tb_KostenTypen[],MATCH(Lijsten!$P$1,Tb_KostenTypen[#Headers],0),0),VLOOKUP($G166,Lijsten!L:P,MATCH(Lijsten!$P$1,Kop_Tarief_Vast,0),0))),""),"")</f>
        <v/>
      </c>
      <c r="L166" s="324"/>
      <c r="M166" s="324"/>
      <c r="N166" s="295"/>
      <c r="O166" s="295"/>
      <c r="P166" s="337" t="str">
        <f t="shared" si="9"/>
        <v/>
      </c>
      <c r="Q166" s="296" t="str">
        <f t="shared" si="10"/>
        <v/>
      </c>
      <c r="R166" s="296" t="str" cm="1">
        <f t="array" aca="1" ref="R166" ca="1">_xlfn.IFNA(_xlfn.IFS(X166="Dit kostentype hoeft u niet op te geven. Hiervoor wordt een forfait berekend.","",AND(J166&lt;&gt;"",H166="Vast tarief",F166="Vergoeding"),SUM(J166)*FLOOR(SUM(L166),0.0001),AND(J166&lt;&gt;"",OR(H166="Uurtarief",H166="Vast tarief")),SUM(J166)*FLOOR(SUM(L166),0.01),AND(N166&lt;&gt;"",H166="-"),FLOOR(SUM(N166),0.01)),"")</f>
        <v/>
      </c>
      <c r="S166" s="296" t="str" cm="1">
        <f t="array" aca="1" ref="S166" ca="1">_xlfn.IFNA(_xlfn.IFS(X166="Dit kostentype hoeft u niet op te geven. Hiervoor wordt een forfait berekend.","",AND(K166&lt;&gt;"",M166&lt;&gt;"",H166="Vast tarief",F166="Vergoeding"),SUM(K166)*FLOOR(SUM(M166),0.0001),AND(K166&lt;&gt;"",M166&lt;&gt;"",OR(H166="Uurtarief",H166="Vast tarief")),SUM(K166)*FLOOR(SUM(M166),0.01),AND(O166&lt;&gt;"",H166="-"),FLOOR(SUM(O166),0.01)),"")</f>
        <v/>
      </c>
      <c r="T166" s="296" t="str">
        <f t="shared" ca="1" si="11"/>
        <v/>
      </c>
      <c r="U166" s="296" t="str" cm="1">
        <f t="array" aca="1" ref="U166" ca="1">IFERROR(_xlfn.IFS(OR(F166="",LEFT(Methode_Keuze,4)="Geen",Methode_Keuze=""),"",AND(R166&lt;&gt;"",F166&lt;&gt;"Arbeidskosten"),R166*VLOOKUP(F166,Tb_ProjectKosten[],MATCH(Tb_ProjectKosten[[#Headers],[Forfait_Percentage]],Tb_ProjectKosten[#Headers],0),0),AND(F166="Arbeidskosten",G166&lt;&gt;""),IFERROR(R166*VLOOKUP(G166,Tb_KostenTypen[],3,0)*VLOOKUP(F166,Tb_ProjectKosten[],MATCH(Tb_ProjectKosten[[#Headers],[Forfait_Percentage]],Tb_ProjectKosten[#Headers],0),0),""),R166 &lt;=0,0),"")</f>
        <v/>
      </c>
      <c r="V166" s="296" t="str" cm="1">
        <f t="array" aca="1" ref="V166" ca="1">IFERROR(_xlfn.IFS(OR(F166="",LEFT(Methode_Keuze,4)="Geen",Methode_Keuze=""),"",AND(S166&lt;&gt;"",F166&lt;&gt;"Arbeidskosten"),S166*VLOOKUP(F166,Tb_ProjectKosten[],MATCH(Tb_ProjectKosten[[#Headers],[Forfait_Percentage]],Tb_ProjectKosten[#Headers],0),0),AND(F166="Arbeidskosten",G166&lt;&gt;""),IFERROR(S166*VLOOKUP(G166,Tb_KostenTypen[],3,0)*VLOOKUP(F166,Tb_ProjectKosten[],MATCH(Tb_ProjectKosten[[#Headers],[Forfait_Percentage]],Tb_ProjectKosten[#Headers],0),0),""),S166 &lt;=0,0),"")</f>
        <v/>
      </c>
      <c r="W166" s="296" t="str">
        <f t="shared" ca="1" si="12"/>
        <v/>
      </c>
      <c r="X166" s="338" t="str">
        <f>IFERROR(VLOOKUP(F166,Tb_ProjectKosten[#All],11,0),"")</f>
        <v/>
      </c>
      <c r="Y166" s="297"/>
    </row>
    <row r="167" spans="1:25" x14ac:dyDescent="0.25">
      <c r="A167" s="291">
        <f>MAX($A$5:A166)+1</f>
        <v>162</v>
      </c>
      <c r="B167" s="278"/>
      <c r="C167" s="278"/>
      <c r="D167" s="278"/>
      <c r="E167" s="278"/>
      <c r="F167" s="278"/>
      <c r="G167" s="299"/>
      <c r="H167" s="292" t="str">
        <f ca="1">IFERROR(IF(VLOOKUP(F167,Kostentypen!$A$3:$E$21,3,0)=0,"",IF(OR(F167="Arbeidskosten",F167="Vergoeding"),VLOOKUP(G167,Tb_KostenTypen[],2,0),VLOOKUP(F167,Kostentypen!$A$3:$E$20,3,0))),"")</f>
        <v/>
      </c>
      <c r="I167" s="293"/>
      <c r="J167" s="294" t="str" cm="1">
        <f t="array" ref="J167">_xlfn.IFNA(IF(INDEX(Tb_KostenOpties[],MATCH($F167,Tb_KostenOpties[KostenOptie],0),IFERROR(MATCH(Methode_Keuze,Tb_KostenOpties[#Headers],0),2))=1,_xlfn.SWITCH($H167,"Uurtarief",IF(OR(AND(RIGHT($F167,3)="IKS",VLOOKUP($I167,Loonkosten,2,0)="Ja"),AND(RIGHT($F167,3)&lt;&gt;"IKS",VLOOKUP($I167,Loonkosten,2,0)="Nee")), VLOOKUP($I167,Loonkosten,MATCH("Opgegeven uurtarief",'4. Rekenhulp loonkosten aanvr.'!$4:$4,0)),0),"Vast tarief",IF(LEFT(F167,8)="Bijdrage",VLOOKUP($F167,Tb_KostenTypen[],MATCH(Lijsten!$P$1,Tb_KostenTypen[#Headers],0),0),VLOOKUP($G167,Lijsten!L:P,MATCH(Lijsten!$P$1,Kop_Tarief_Vast,0),0))),""),"")</f>
        <v/>
      </c>
      <c r="K167" s="294" t="str" cm="1">
        <f t="array" ref="K167">_xlfn.IFNA(IF(INDEX(Tb_KostenOpties[],MATCH($F167,Tb_KostenOpties[KostenOptie],0),IFERROR(MATCH(Methode_Keuze,Tb_KostenOpties[#Headers],0),2))=1,_xlfn.SWITCH($H167,"Uurtarief",IF(OR(AND(RIGHT($F167,3)="IKS",VLOOKUP($I167,Loonkosten,2,0)="Ja"),AND(RIGHT($F167,3)&lt;&gt;"IKS",VLOOKUP($I167,Loonkosten,2,0)="Nee")), VLOOKUP($I167,Loonkosten,MATCH("Beoordeeld uurtarief",'4. Rekenhulp loonkosten aanvr.'!$4:$4,0),0),0),"Vast tarief",IF(LEFT(F167,8)="Bijdrage",VLOOKUP($F167,Tb_KostenTypen[],MATCH(Lijsten!$P$1,Tb_KostenTypen[#Headers],0),0),VLOOKUP($G167,Lijsten!L:P,MATCH(Lijsten!$P$1,Kop_Tarief_Vast,0),0))),""),"")</f>
        <v/>
      </c>
      <c r="L167" s="324"/>
      <c r="M167" s="324"/>
      <c r="N167" s="295"/>
      <c r="O167" s="295"/>
      <c r="P167" s="337" t="str">
        <f t="shared" si="9"/>
        <v/>
      </c>
      <c r="Q167" s="296" t="str">
        <f t="shared" si="10"/>
        <v/>
      </c>
      <c r="R167" s="296" t="str" cm="1">
        <f t="array" aca="1" ref="R167" ca="1">_xlfn.IFNA(_xlfn.IFS(X167="Dit kostentype hoeft u niet op te geven. Hiervoor wordt een forfait berekend.","",AND(J167&lt;&gt;"",H167="Vast tarief",F167="Vergoeding"),SUM(J167)*FLOOR(SUM(L167),0.0001),AND(J167&lt;&gt;"",OR(H167="Uurtarief",H167="Vast tarief")),SUM(J167)*FLOOR(SUM(L167),0.01),AND(N167&lt;&gt;"",H167="-"),FLOOR(SUM(N167),0.01)),"")</f>
        <v/>
      </c>
      <c r="S167" s="296" t="str" cm="1">
        <f t="array" aca="1" ref="S167" ca="1">_xlfn.IFNA(_xlfn.IFS(X167="Dit kostentype hoeft u niet op te geven. Hiervoor wordt een forfait berekend.","",AND(K167&lt;&gt;"",M167&lt;&gt;"",H167="Vast tarief",F167="Vergoeding"),SUM(K167)*FLOOR(SUM(M167),0.0001),AND(K167&lt;&gt;"",M167&lt;&gt;"",OR(H167="Uurtarief",H167="Vast tarief")),SUM(K167)*FLOOR(SUM(M167),0.01),AND(O167&lt;&gt;"",H167="-"),FLOOR(SUM(O167),0.01)),"")</f>
        <v/>
      </c>
      <c r="T167" s="296" t="str">
        <f t="shared" ca="1" si="11"/>
        <v/>
      </c>
      <c r="U167" s="296" t="str" cm="1">
        <f t="array" aca="1" ref="U167" ca="1">IFERROR(_xlfn.IFS(OR(F167="",LEFT(Methode_Keuze,4)="Geen",Methode_Keuze=""),"",AND(R167&lt;&gt;"",F167&lt;&gt;"Arbeidskosten"),R167*VLOOKUP(F167,Tb_ProjectKosten[],MATCH(Tb_ProjectKosten[[#Headers],[Forfait_Percentage]],Tb_ProjectKosten[#Headers],0),0),AND(F167="Arbeidskosten",G167&lt;&gt;""),IFERROR(R167*VLOOKUP(G167,Tb_KostenTypen[],3,0)*VLOOKUP(F167,Tb_ProjectKosten[],MATCH(Tb_ProjectKosten[[#Headers],[Forfait_Percentage]],Tb_ProjectKosten[#Headers],0),0),""),R167 &lt;=0,0),"")</f>
        <v/>
      </c>
      <c r="V167" s="296" t="str" cm="1">
        <f t="array" aca="1" ref="V167" ca="1">IFERROR(_xlfn.IFS(OR(F167="",LEFT(Methode_Keuze,4)="Geen",Methode_Keuze=""),"",AND(S167&lt;&gt;"",F167&lt;&gt;"Arbeidskosten"),S167*VLOOKUP(F167,Tb_ProjectKosten[],MATCH(Tb_ProjectKosten[[#Headers],[Forfait_Percentage]],Tb_ProjectKosten[#Headers],0),0),AND(F167="Arbeidskosten",G167&lt;&gt;""),IFERROR(S167*VLOOKUP(G167,Tb_KostenTypen[],3,0)*VLOOKUP(F167,Tb_ProjectKosten[],MATCH(Tb_ProjectKosten[[#Headers],[Forfait_Percentage]],Tb_ProjectKosten[#Headers],0),0),""),S167 &lt;=0,0),"")</f>
        <v/>
      </c>
      <c r="W167" s="296" t="str">
        <f t="shared" ca="1" si="12"/>
        <v/>
      </c>
      <c r="X167" s="338" t="str">
        <f>IFERROR(VLOOKUP(F167,Tb_ProjectKosten[#All],11,0),"")</f>
        <v/>
      </c>
      <c r="Y167" s="297"/>
    </row>
    <row r="168" spans="1:25" x14ac:dyDescent="0.25">
      <c r="A168" s="291">
        <f>MAX($A$5:A167)+1</f>
        <v>163</v>
      </c>
      <c r="B168" s="278"/>
      <c r="C168" s="278"/>
      <c r="D168" s="278"/>
      <c r="E168" s="278"/>
      <c r="F168" s="278"/>
      <c r="G168" s="299"/>
      <c r="H168" s="292" t="str">
        <f ca="1">IFERROR(IF(VLOOKUP(F168,Kostentypen!$A$3:$E$21,3,0)=0,"",IF(OR(F168="Arbeidskosten",F168="Vergoeding"),VLOOKUP(G168,Tb_KostenTypen[],2,0),VLOOKUP(F168,Kostentypen!$A$3:$E$20,3,0))),"")</f>
        <v/>
      </c>
      <c r="I168" s="293"/>
      <c r="J168" s="294" t="str" cm="1">
        <f t="array" ref="J168">_xlfn.IFNA(IF(INDEX(Tb_KostenOpties[],MATCH($F168,Tb_KostenOpties[KostenOptie],0),IFERROR(MATCH(Methode_Keuze,Tb_KostenOpties[#Headers],0),2))=1,_xlfn.SWITCH($H168,"Uurtarief",IF(OR(AND(RIGHT($F168,3)="IKS",VLOOKUP($I168,Loonkosten,2,0)="Ja"),AND(RIGHT($F168,3)&lt;&gt;"IKS",VLOOKUP($I168,Loonkosten,2,0)="Nee")), VLOOKUP($I168,Loonkosten,MATCH("Opgegeven uurtarief",'4. Rekenhulp loonkosten aanvr.'!$4:$4,0)),0),"Vast tarief",IF(LEFT(F168,8)="Bijdrage",VLOOKUP($F168,Tb_KostenTypen[],MATCH(Lijsten!$P$1,Tb_KostenTypen[#Headers],0),0),VLOOKUP($G168,Lijsten!L:P,MATCH(Lijsten!$P$1,Kop_Tarief_Vast,0),0))),""),"")</f>
        <v/>
      </c>
      <c r="K168" s="294" t="str" cm="1">
        <f t="array" ref="K168">_xlfn.IFNA(IF(INDEX(Tb_KostenOpties[],MATCH($F168,Tb_KostenOpties[KostenOptie],0),IFERROR(MATCH(Methode_Keuze,Tb_KostenOpties[#Headers],0),2))=1,_xlfn.SWITCH($H168,"Uurtarief",IF(OR(AND(RIGHT($F168,3)="IKS",VLOOKUP($I168,Loonkosten,2,0)="Ja"),AND(RIGHT($F168,3)&lt;&gt;"IKS",VLOOKUP($I168,Loonkosten,2,0)="Nee")), VLOOKUP($I168,Loonkosten,MATCH("Beoordeeld uurtarief",'4. Rekenhulp loonkosten aanvr.'!$4:$4,0),0),0),"Vast tarief",IF(LEFT(F168,8)="Bijdrage",VLOOKUP($F168,Tb_KostenTypen[],MATCH(Lijsten!$P$1,Tb_KostenTypen[#Headers],0),0),VLOOKUP($G168,Lijsten!L:P,MATCH(Lijsten!$P$1,Kop_Tarief_Vast,0),0))),""),"")</f>
        <v/>
      </c>
      <c r="L168" s="324"/>
      <c r="M168" s="324"/>
      <c r="N168" s="295"/>
      <c r="O168" s="295"/>
      <c r="P168" s="337" t="str">
        <f t="shared" si="9"/>
        <v/>
      </c>
      <c r="Q168" s="296" t="str">
        <f t="shared" si="10"/>
        <v/>
      </c>
      <c r="R168" s="296" t="str" cm="1">
        <f t="array" aca="1" ref="R168" ca="1">_xlfn.IFNA(_xlfn.IFS(X168="Dit kostentype hoeft u niet op te geven. Hiervoor wordt een forfait berekend.","",AND(J168&lt;&gt;"",H168="Vast tarief",F168="Vergoeding"),SUM(J168)*FLOOR(SUM(L168),0.0001),AND(J168&lt;&gt;"",OR(H168="Uurtarief",H168="Vast tarief")),SUM(J168)*FLOOR(SUM(L168),0.01),AND(N168&lt;&gt;"",H168="-"),FLOOR(SUM(N168),0.01)),"")</f>
        <v/>
      </c>
      <c r="S168" s="296" t="str" cm="1">
        <f t="array" aca="1" ref="S168" ca="1">_xlfn.IFNA(_xlfn.IFS(X168="Dit kostentype hoeft u niet op te geven. Hiervoor wordt een forfait berekend.","",AND(K168&lt;&gt;"",M168&lt;&gt;"",H168="Vast tarief",F168="Vergoeding"),SUM(K168)*FLOOR(SUM(M168),0.0001),AND(K168&lt;&gt;"",M168&lt;&gt;"",OR(H168="Uurtarief",H168="Vast tarief")),SUM(K168)*FLOOR(SUM(M168),0.01),AND(O168&lt;&gt;"",H168="-"),FLOOR(SUM(O168),0.01)),"")</f>
        <v/>
      </c>
      <c r="T168" s="296" t="str">
        <f t="shared" ca="1" si="11"/>
        <v/>
      </c>
      <c r="U168" s="296" t="str" cm="1">
        <f t="array" aca="1" ref="U168" ca="1">IFERROR(_xlfn.IFS(OR(F168="",LEFT(Methode_Keuze,4)="Geen",Methode_Keuze=""),"",AND(R168&lt;&gt;"",F168&lt;&gt;"Arbeidskosten"),R168*VLOOKUP(F168,Tb_ProjectKosten[],MATCH(Tb_ProjectKosten[[#Headers],[Forfait_Percentage]],Tb_ProjectKosten[#Headers],0),0),AND(F168="Arbeidskosten",G168&lt;&gt;""),IFERROR(R168*VLOOKUP(G168,Tb_KostenTypen[],3,0)*VLOOKUP(F168,Tb_ProjectKosten[],MATCH(Tb_ProjectKosten[[#Headers],[Forfait_Percentage]],Tb_ProjectKosten[#Headers],0),0),""),R168 &lt;=0,0),"")</f>
        <v/>
      </c>
      <c r="V168" s="296" t="str" cm="1">
        <f t="array" aca="1" ref="V168" ca="1">IFERROR(_xlfn.IFS(OR(F168="",LEFT(Methode_Keuze,4)="Geen",Methode_Keuze=""),"",AND(S168&lt;&gt;"",F168&lt;&gt;"Arbeidskosten"),S168*VLOOKUP(F168,Tb_ProjectKosten[],MATCH(Tb_ProjectKosten[[#Headers],[Forfait_Percentage]],Tb_ProjectKosten[#Headers],0),0),AND(F168="Arbeidskosten",G168&lt;&gt;""),IFERROR(S168*VLOOKUP(G168,Tb_KostenTypen[],3,0)*VLOOKUP(F168,Tb_ProjectKosten[],MATCH(Tb_ProjectKosten[[#Headers],[Forfait_Percentage]],Tb_ProjectKosten[#Headers],0),0),""),S168 &lt;=0,0),"")</f>
        <v/>
      </c>
      <c r="W168" s="296" t="str">
        <f t="shared" ca="1" si="12"/>
        <v/>
      </c>
      <c r="X168" s="338" t="str">
        <f>IFERROR(VLOOKUP(F168,Tb_ProjectKosten[#All],11,0),"")</f>
        <v/>
      </c>
      <c r="Y168" s="297"/>
    </row>
    <row r="169" spans="1:25" x14ac:dyDescent="0.25">
      <c r="A169" s="291">
        <f>MAX($A$5:A168)+1</f>
        <v>164</v>
      </c>
      <c r="B169" s="278"/>
      <c r="C169" s="278"/>
      <c r="D169" s="278"/>
      <c r="E169" s="278"/>
      <c r="F169" s="278"/>
      <c r="G169" s="299"/>
      <c r="H169" s="292" t="str">
        <f ca="1">IFERROR(IF(VLOOKUP(F169,Kostentypen!$A$3:$E$21,3,0)=0,"",IF(OR(F169="Arbeidskosten",F169="Vergoeding"),VLOOKUP(G169,Tb_KostenTypen[],2,0),VLOOKUP(F169,Kostentypen!$A$3:$E$20,3,0))),"")</f>
        <v/>
      </c>
      <c r="I169" s="293"/>
      <c r="J169" s="294" t="str" cm="1">
        <f t="array" ref="J169">_xlfn.IFNA(IF(INDEX(Tb_KostenOpties[],MATCH($F169,Tb_KostenOpties[KostenOptie],0),IFERROR(MATCH(Methode_Keuze,Tb_KostenOpties[#Headers],0),2))=1,_xlfn.SWITCH($H169,"Uurtarief",IF(OR(AND(RIGHT($F169,3)="IKS",VLOOKUP($I169,Loonkosten,2,0)="Ja"),AND(RIGHT($F169,3)&lt;&gt;"IKS",VLOOKUP($I169,Loonkosten,2,0)="Nee")), VLOOKUP($I169,Loonkosten,MATCH("Opgegeven uurtarief",'4. Rekenhulp loonkosten aanvr.'!$4:$4,0)),0),"Vast tarief",IF(LEFT(F169,8)="Bijdrage",VLOOKUP($F169,Tb_KostenTypen[],MATCH(Lijsten!$P$1,Tb_KostenTypen[#Headers],0),0),VLOOKUP($G169,Lijsten!L:P,MATCH(Lijsten!$P$1,Kop_Tarief_Vast,0),0))),""),"")</f>
        <v/>
      </c>
      <c r="K169" s="294" t="str" cm="1">
        <f t="array" ref="K169">_xlfn.IFNA(IF(INDEX(Tb_KostenOpties[],MATCH($F169,Tb_KostenOpties[KostenOptie],0),IFERROR(MATCH(Methode_Keuze,Tb_KostenOpties[#Headers],0),2))=1,_xlfn.SWITCH($H169,"Uurtarief",IF(OR(AND(RIGHT($F169,3)="IKS",VLOOKUP($I169,Loonkosten,2,0)="Ja"),AND(RIGHT($F169,3)&lt;&gt;"IKS",VLOOKUP($I169,Loonkosten,2,0)="Nee")), VLOOKUP($I169,Loonkosten,MATCH("Beoordeeld uurtarief",'4. Rekenhulp loonkosten aanvr.'!$4:$4,0),0),0),"Vast tarief",IF(LEFT(F169,8)="Bijdrage",VLOOKUP($F169,Tb_KostenTypen[],MATCH(Lijsten!$P$1,Tb_KostenTypen[#Headers],0),0),VLOOKUP($G169,Lijsten!L:P,MATCH(Lijsten!$P$1,Kop_Tarief_Vast,0),0))),""),"")</f>
        <v/>
      </c>
      <c r="L169" s="324"/>
      <c r="M169" s="324"/>
      <c r="N169" s="295"/>
      <c r="O169" s="295"/>
      <c r="P169" s="337" t="str">
        <f t="shared" si="9"/>
        <v/>
      </c>
      <c r="Q169" s="296" t="str">
        <f t="shared" si="10"/>
        <v/>
      </c>
      <c r="R169" s="296" t="str" cm="1">
        <f t="array" aca="1" ref="R169" ca="1">_xlfn.IFNA(_xlfn.IFS(X169="Dit kostentype hoeft u niet op te geven. Hiervoor wordt een forfait berekend.","",AND(J169&lt;&gt;"",H169="Vast tarief",F169="Vergoeding"),SUM(J169)*FLOOR(SUM(L169),0.0001),AND(J169&lt;&gt;"",OR(H169="Uurtarief",H169="Vast tarief")),SUM(J169)*FLOOR(SUM(L169),0.01),AND(N169&lt;&gt;"",H169="-"),FLOOR(SUM(N169),0.01)),"")</f>
        <v/>
      </c>
      <c r="S169" s="296" t="str" cm="1">
        <f t="array" aca="1" ref="S169" ca="1">_xlfn.IFNA(_xlfn.IFS(X169="Dit kostentype hoeft u niet op te geven. Hiervoor wordt een forfait berekend.","",AND(K169&lt;&gt;"",M169&lt;&gt;"",H169="Vast tarief",F169="Vergoeding"),SUM(K169)*FLOOR(SUM(M169),0.0001),AND(K169&lt;&gt;"",M169&lt;&gt;"",OR(H169="Uurtarief",H169="Vast tarief")),SUM(K169)*FLOOR(SUM(M169),0.01),AND(O169&lt;&gt;"",H169="-"),FLOOR(SUM(O169),0.01)),"")</f>
        <v/>
      </c>
      <c r="T169" s="296" t="str">
        <f t="shared" ca="1" si="11"/>
        <v/>
      </c>
      <c r="U169" s="296" t="str" cm="1">
        <f t="array" aca="1" ref="U169" ca="1">IFERROR(_xlfn.IFS(OR(F169="",LEFT(Methode_Keuze,4)="Geen",Methode_Keuze=""),"",AND(R169&lt;&gt;"",F169&lt;&gt;"Arbeidskosten"),R169*VLOOKUP(F169,Tb_ProjectKosten[],MATCH(Tb_ProjectKosten[[#Headers],[Forfait_Percentage]],Tb_ProjectKosten[#Headers],0),0),AND(F169="Arbeidskosten",G169&lt;&gt;""),IFERROR(R169*VLOOKUP(G169,Tb_KostenTypen[],3,0)*VLOOKUP(F169,Tb_ProjectKosten[],MATCH(Tb_ProjectKosten[[#Headers],[Forfait_Percentage]],Tb_ProjectKosten[#Headers],0),0),""),R169 &lt;=0,0),"")</f>
        <v/>
      </c>
      <c r="V169" s="296" t="str" cm="1">
        <f t="array" aca="1" ref="V169" ca="1">IFERROR(_xlfn.IFS(OR(F169="",LEFT(Methode_Keuze,4)="Geen",Methode_Keuze=""),"",AND(S169&lt;&gt;"",F169&lt;&gt;"Arbeidskosten"),S169*VLOOKUP(F169,Tb_ProjectKosten[],MATCH(Tb_ProjectKosten[[#Headers],[Forfait_Percentage]],Tb_ProjectKosten[#Headers],0),0),AND(F169="Arbeidskosten",G169&lt;&gt;""),IFERROR(S169*VLOOKUP(G169,Tb_KostenTypen[],3,0)*VLOOKUP(F169,Tb_ProjectKosten[],MATCH(Tb_ProjectKosten[[#Headers],[Forfait_Percentage]],Tb_ProjectKosten[#Headers],0),0),""),S169 &lt;=0,0),"")</f>
        <v/>
      </c>
      <c r="W169" s="296" t="str">
        <f t="shared" ca="1" si="12"/>
        <v/>
      </c>
      <c r="X169" s="338" t="str">
        <f>IFERROR(VLOOKUP(F169,Tb_ProjectKosten[#All],11,0),"")</f>
        <v/>
      </c>
      <c r="Y169" s="297"/>
    </row>
    <row r="170" spans="1:25" x14ac:dyDescent="0.25">
      <c r="A170" s="291">
        <f>MAX($A$5:A169)+1</f>
        <v>165</v>
      </c>
      <c r="B170" s="278"/>
      <c r="C170" s="278"/>
      <c r="D170" s="278"/>
      <c r="E170" s="278"/>
      <c r="F170" s="278"/>
      <c r="G170" s="299"/>
      <c r="H170" s="292" t="str">
        <f ca="1">IFERROR(IF(VLOOKUP(F170,Kostentypen!$A$3:$E$21,3,0)=0,"",IF(OR(F170="Arbeidskosten",F170="Vergoeding"),VLOOKUP(G170,Tb_KostenTypen[],2,0),VLOOKUP(F170,Kostentypen!$A$3:$E$20,3,0))),"")</f>
        <v/>
      </c>
      <c r="I170" s="293"/>
      <c r="J170" s="294" t="str" cm="1">
        <f t="array" ref="J170">_xlfn.IFNA(IF(INDEX(Tb_KostenOpties[],MATCH($F170,Tb_KostenOpties[KostenOptie],0),IFERROR(MATCH(Methode_Keuze,Tb_KostenOpties[#Headers],0),2))=1,_xlfn.SWITCH($H170,"Uurtarief",IF(OR(AND(RIGHT($F170,3)="IKS",VLOOKUP($I170,Loonkosten,2,0)="Ja"),AND(RIGHT($F170,3)&lt;&gt;"IKS",VLOOKUP($I170,Loonkosten,2,0)="Nee")), VLOOKUP($I170,Loonkosten,MATCH("Opgegeven uurtarief",'4. Rekenhulp loonkosten aanvr.'!$4:$4,0)),0),"Vast tarief",IF(LEFT(F170,8)="Bijdrage",VLOOKUP($F170,Tb_KostenTypen[],MATCH(Lijsten!$P$1,Tb_KostenTypen[#Headers],0),0),VLOOKUP($G170,Lijsten!L:P,MATCH(Lijsten!$P$1,Kop_Tarief_Vast,0),0))),""),"")</f>
        <v/>
      </c>
      <c r="K170" s="294" t="str" cm="1">
        <f t="array" ref="K170">_xlfn.IFNA(IF(INDEX(Tb_KostenOpties[],MATCH($F170,Tb_KostenOpties[KostenOptie],0),IFERROR(MATCH(Methode_Keuze,Tb_KostenOpties[#Headers],0),2))=1,_xlfn.SWITCH($H170,"Uurtarief",IF(OR(AND(RIGHT($F170,3)="IKS",VLOOKUP($I170,Loonkosten,2,0)="Ja"),AND(RIGHT($F170,3)&lt;&gt;"IKS",VLOOKUP($I170,Loonkosten,2,0)="Nee")), VLOOKUP($I170,Loonkosten,MATCH("Beoordeeld uurtarief",'4. Rekenhulp loonkosten aanvr.'!$4:$4,0),0),0),"Vast tarief",IF(LEFT(F170,8)="Bijdrage",VLOOKUP($F170,Tb_KostenTypen[],MATCH(Lijsten!$P$1,Tb_KostenTypen[#Headers],0),0),VLOOKUP($G170,Lijsten!L:P,MATCH(Lijsten!$P$1,Kop_Tarief_Vast,0),0))),""),"")</f>
        <v/>
      </c>
      <c r="L170" s="324"/>
      <c r="M170" s="324"/>
      <c r="N170" s="295"/>
      <c r="O170" s="295"/>
      <c r="P170" s="337" t="str">
        <f t="shared" si="9"/>
        <v/>
      </c>
      <c r="Q170" s="296" t="str">
        <f t="shared" si="10"/>
        <v/>
      </c>
      <c r="R170" s="296" t="str" cm="1">
        <f t="array" aca="1" ref="R170" ca="1">_xlfn.IFNA(_xlfn.IFS(X170="Dit kostentype hoeft u niet op te geven. Hiervoor wordt een forfait berekend.","",AND(J170&lt;&gt;"",H170="Vast tarief",F170="Vergoeding"),SUM(J170)*FLOOR(SUM(L170),0.0001),AND(J170&lt;&gt;"",OR(H170="Uurtarief",H170="Vast tarief")),SUM(J170)*FLOOR(SUM(L170),0.01),AND(N170&lt;&gt;"",H170="-"),FLOOR(SUM(N170),0.01)),"")</f>
        <v/>
      </c>
      <c r="S170" s="296" t="str" cm="1">
        <f t="array" aca="1" ref="S170" ca="1">_xlfn.IFNA(_xlfn.IFS(X170="Dit kostentype hoeft u niet op te geven. Hiervoor wordt een forfait berekend.","",AND(K170&lt;&gt;"",M170&lt;&gt;"",H170="Vast tarief",F170="Vergoeding"),SUM(K170)*FLOOR(SUM(M170),0.0001),AND(K170&lt;&gt;"",M170&lt;&gt;"",OR(H170="Uurtarief",H170="Vast tarief")),SUM(K170)*FLOOR(SUM(M170),0.01),AND(O170&lt;&gt;"",H170="-"),FLOOR(SUM(O170),0.01)),"")</f>
        <v/>
      </c>
      <c r="T170" s="296" t="str">
        <f t="shared" ca="1" si="11"/>
        <v/>
      </c>
      <c r="U170" s="296" t="str" cm="1">
        <f t="array" aca="1" ref="U170" ca="1">IFERROR(_xlfn.IFS(OR(F170="",LEFT(Methode_Keuze,4)="Geen",Methode_Keuze=""),"",AND(R170&lt;&gt;"",F170&lt;&gt;"Arbeidskosten"),R170*VLOOKUP(F170,Tb_ProjectKosten[],MATCH(Tb_ProjectKosten[[#Headers],[Forfait_Percentage]],Tb_ProjectKosten[#Headers],0),0),AND(F170="Arbeidskosten",G170&lt;&gt;""),IFERROR(R170*VLOOKUP(G170,Tb_KostenTypen[],3,0)*VLOOKUP(F170,Tb_ProjectKosten[],MATCH(Tb_ProjectKosten[[#Headers],[Forfait_Percentage]],Tb_ProjectKosten[#Headers],0),0),""),R170 &lt;=0,0),"")</f>
        <v/>
      </c>
      <c r="V170" s="296" t="str" cm="1">
        <f t="array" aca="1" ref="V170" ca="1">IFERROR(_xlfn.IFS(OR(F170="",LEFT(Methode_Keuze,4)="Geen",Methode_Keuze=""),"",AND(S170&lt;&gt;"",F170&lt;&gt;"Arbeidskosten"),S170*VLOOKUP(F170,Tb_ProjectKosten[],MATCH(Tb_ProjectKosten[[#Headers],[Forfait_Percentage]],Tb_ProjectKosten[#Headers],0),0),AND(F170="Arbeidskosten",G170&lt;&gt;""),IFERROR(S170*VLOOKUP(G170,Tb_KostenTypen[],3,0)*VLOOKUP(F170,Tb_ProjectKosten[],MATCH(Tb_ProjectKosten[[#Headers],[Forfait_Percentage]],Tb_ProjectKosten[#Headers],0),0),""),S170 &lt;=0,0),"")</f>
        <v/>
      </c>
      <c r="W170" s="296" t="str">
        <f t="shared" ca="1" si="12"/>
        <v/>
      </c>
      <c r="X170" s="338" t="str">
        <f>IFERROR(VLOOKUP(F170,Tb_ProjectKosten[#All],11,0),"")</f>
        <v/>
      </c>
      <c r="Y170" s="297"/>
    </row>
    <row r="171" spans="1:25" x14ac:dyDescent="0.25">
      <c r="A171" s="291">
        <f>MAX($A$5:A170)+1</f>
        <v>166</v>
      </c>
      <c r="B171" s="278"/>
      <c r="C171" s="278"/>
      <c r="D171" s="278"/>
      <c r="E171" s="278"/>
      <c r="F171" s="278"/>
      <c r="G171" s="299"/>
      <c r="H171" s="292" t="str">
        <f ca="1">IFERROR(IF(VLOOKUP(F171,Kostentypen!$A$3:$E$21,3,0)=0,"",IF(OR(F171="Arbeidskosten",F171="Vergoeding"),VLOOKUP(G171,Tb_KostenTypen[],2,0),VLOOKUP(F171,Kostentypen!$A$3:$E$20,3,0))),"")</f>
        <v/>
      </c>
      <c r="I171" s="293"/>
      <c r="J171" s="294" t="str" cm="1">
        <f t="array" ref="J171">_xlfn.IFNA(IF(INDEX(Tb_KostenOpties[],MATCH($F171,Tb_KostenOpties[KostenOptie],0),IFERROR(MATCH(Methode_Keuze,Tb_KostenOpties[#Headers],0),2))=1,_xlfn.SWITCH($H171,"Uurtarief",IF(OR(AND(RIGHT($F171,3)="IKS",VLOOKUP($I171,Loonkosten,2,0)="Ja"),AND(RIGHT($F171,3)&lt;&gt;"IKS",VLOOKUP($I171,Loonkosten,2,0)="Nee")), VLOOKUP($I171,Loonkosten,MATCH("Opgegeven uurtarief",'4. Rekenhulp loonkosten aanvr.'!$4:$4,0)),0),"Vast tarief",IF(LEFT(F171,8)="Bijdrage",VLOOKUP($F171,Tb_KostenTypen[],MATCH(Lijsten!$P$1,Tb_KostenTypen[#Headers],0),0),VLOOKUP($G171,Lijsten!L:P,MATCH(Lijsten!$P$1,Kop_Tarief_Vast,0),0))),""),"")</f>
        <v/>
      </c>
      <c r="K171" s="294" t="str" cm="1">
        <f t="array" ref="K171">_xlfn.IFNA(IF(INDEX(Tb_KostenOpties[],MATCH($F171,Tb_KostenOpties[KostenOptie],0),IFERROR(MATCH(Methode_Keuze,Tb_KostenOpties[#Headers],0),2))=1,_xlfn.SWITCH($H171,"Uurtarief",IF(OR(AND(RIGHT($F171,3)="IKS",VLOOKUP($I171,Loonkosten,2,0)="Ja"),AND(RIGHT($F171,3)&lt;&gt;"IKS",VLOOKUP($I171,Loonkosten,2,0)="Nee")), VLOOKUP($I171,Loonkosten,MATCH("Beoordeeld uurtarief",'4. Rekenhulp loonkosten aanvr.'!$4:$4,0),0),0),"Vast tarief",IF(LEFT(F171,8)="Bijdrage",VLOOKUP($F171,Tb_KostenTypen[],MATCH(Lijsten!$P$1,Tb_KostenTypen[#Headers],0),0),VLOOKUP($G171,Lijsten!L:P,MATCH(Lijsten!$P$1,Kop_Tarief_Vast,0),0))),""),"")</f>
        <v/>
      </c>
      <c r="L171" s="324"/>
      <c r="M171" s="324"/>
      <c r="N171" s="295"/>
      <c r="O171" s="295"/>
      <c r="P171" s="337" t="str">
        <f t="shared" si="9"/>
        <v/>
      </c>
      <c r="Q171" s="296" t="str">
        <f t="shared" si="10"/>
        <v/>
      </c>
      <c r="R171" s="296" t="str" cm="1">
        <f t="array" aca="1" ref="R171" ca="1">_xlfn.IFNA(_xlfn.IFS(X171="Dit kostentype hoeft u niet op te geven. Hiervoor wordt een forfait berekend.","",AND(J171&lt;&gt;"",H171="Vast tarief",F171="Vergoeding"),SUM(J171)*FLOOR(SUM(L171),0.0001),AND(J171&lt;&gt;"",OR(H171="Uurtarief",H171="Vast tarief")),SUM(J171)*FLOOR(SUM(L171),0.01),AND(N171&lt;&gt;"",H171="-"),FLOOR(SUM(N171),0.01)),"")</f>
        <v/>
      </c>
      <c r="S171" s="296" t="str" cm="1">
        <f t="array" aca="1" ref="S171" ca="1">_xlfn.IFNA(_xlfn.IFS(X171="Dit kostentype hoeft u niet op te geven. Hiervoor wordt een forfait berekend.","",AND(K171&lt;&gt;"",M171&lt;&gt;"",H171="Vast tarief",F171="Vergoeding"),SUM(K171)*FLOOR(SUM(M171),0.0001),AND(K171&lt;&gt;"",M171&lt;&gt;"",OR(H171="Uurtarief",H171="Vast tarief")),SUM(K171)*FLOOR(SUM(M171),0.01),AND(O171&lt;&gt;"",H171="-"),FLOOR(SUM(O171),0.01)),"")</f>
        <v/>
      </c>
      <c r="T171" s="296" t="str">
        <f t="shared" ca="1" si="11"/>
        <v/>
      </c>
      <c r="U171" s="296" t="str" cm="1">
        <f t="array" aca="1" ref="U171" ca="1">IFERROR(_xlfn.IFS(OR(F171="",LEFT(Methode_Keuze,4)="Geen",Methode_Keuze=""),"",AND(R171&lt;&gt;"",F171&lt;&gt;"Arbeidskosten"),R171*VLOOKUP(F171,Tb_ProjectKosten[],MATCH(Tb_ProjectKosten[[#Headers],[Forfait_Percentage]],Tb_ProjectKosten[#Headers],0),0),AND(F171="Arbeidskosten",G171&lt;&gt;""),IFERROR(R171*VLOOKUP(G171,Tb_KostenTypen[],3,0)*VLOOKUP(F171,Tb_ProjectKosten[],MATCH(Tb_ProjectKosten[[#Headers],[Forfait_Percentage]],Tb_ProjectKosten[#Headers],0),0),""),R171 &lt;=0,0),"")</f>
        <v/>
      </c>
      <c r="V171" s="296" t="str" cm="1">
        <f t="array" aca="1" ref="V171" ca="1">IFERROR(_xlfn.IFS(OR(F171="",LEFT(Methode_Keuze,4)="Geen",Methode_Keuze=""),"",AND(S171&lt;&gt;"",F171&lt;&gt;"Arbeidskosten"),S171*VLOOKUP(F171,Tb_ProjectKosten[],MATCH(Tb_ProjectKosten[[#Headers],[Forfait_Percentage]],Tb_ProjectKosten[#Headers],0),0),AND(F171="Arbeidskosten",G171&lt;&gt;""),IFERROR(S171*VLOOKUP(G171,Tb_KostenTypen[],3,0)*VLOOKUP(F171,Tb_ProjectKosten[],MATCH(Tb_ProjectKosten[[#Headers],[Forfait_Percentage]],Tb_ProjectKosten[#Headers],0),0),""),S171 &lt;=0,0),"")</f>
        <v/>
      </c>
      <c r="W171" s="296" t="str">
        <f t="shared" ca="1" si="12"/>
        <v/>
      </c>
      <c r="X171" s="338" t="str">
        <f>IFERROR(VLOOKUP(F171,Tb_ProjectKosten[#All],11,0),"")</f>
        <v/>
      </c>
      <c r="Y171" s="297"/>
    </row>
    <row r="172" spans="1:25" x14ac:dyDescent="0.25">
      <c r="A172" s="291">
        <f>MAX($A$5:A171)+1</f>
        <v>167</v>
      </c>
      <c r="B172" s="278"/>
      <c r="C172" s="278"/>
      <c r="D172" s="278"/>
      <c r="E172" s="278"/>
      <c r="F172" s="278"/>
      <c r="G172" s="299"/>
      <c r="H172" s="292" t="str">
        <f ca="1">IFERROR(IF(VLOOKUP(F172,Kostentypen!$A$3:$E$21,3,0)=0,"",IF(OR(F172="Arbeidskosten",F172="Vergoeding"),VLOOKUP(G172,Tb_KostenTypen[],2,0),VLOOKUP(F172,Kostentypen!$A$3:$E$20,3,0))),"")</f>
        <v/>
      </c>
      <c r="I172" s="293"/>
      <c r="J172" s="294" t="str" cm="1">
        <f t="array" ref="J172">_xlfn.IFNA(IF(INDEX(Tb_KostenOpties[],MATCH($F172,Tb_KostenOpties[KostenOptie],0),IFERROR(MATCH(Methode_Keuze,Tb_KostenOpties[#Headers],0),2))=1,_xlfn.SWITCH($H172,"Uurtarief",IF(OR(AND(RIGHT($F172,3)="IKS",VLOOKUP($I172,Loonkosten,2,0)="Ja"),AND(RIGHT($F172,3)&lt;&gt;"IKS",VLOOKUP($I172,Loonkosten,2,0)="Nee")), VLOOKUP($I172,Loonkosten,MATCH("Opgegeven uurtarief",'4. Rekenhulp loonkosten aanvr.'!$4:$4,0)),0),"Vast tarief",IF(LEFT(F172,8)="Bijdrage",VLOOKUP($F172,Tb_KostenTypen[],MATCH(Lijsten!$P$1,Tb_KostenTypen[#Headers],0),0),VLOOKUP($G172,Lijsten!L:P,MATCH(Lijsten!$P$1,Kop_Tarief_Vast,0),0))),""),"")</f>
        <v/>
      </c>
      <c r="K172" s="294" t="str" cm="1">
        <f t="array" ref="K172">_xlfn.IFNA(IF(INDEX(Tb_KostenOpties[],MATCH($F172,Tb_KostenOpties[KostenOptie],0),IFERROR(MATCH(Methode_Keuze,Tb_KostenOpties[#Headers],0),2))=1,_xlfn.SWITCH($H172,"Uurtarief",IF(OR(AND(RIGHT($F172,3)="IKS",VLOOKUP($I172,Loonkosten,2,0)="Ja"),AND(RIGHT($F172,3)&lt;&gt;"IKS",VLOOKUP($I172,Loonkosten,2,0)="Nee")), VLOOKUP($I172,Loonkosten,MATCH("Beoordeeld uurtarief",'4. Rekenhulp loonkosten aanvr.'!$4:$4,0),0),0),"Vast tarief",IF(LEFT(F172,8)="Bijdrage",VLOOKUP($F172,Tb_KostenTypen[],MATCH(Lijsten!$P$1,Tb_KostenTypen[#Headers],0),0),VLOOKUP($G172,Lijsten!L:P,MATCH(Lijsten!$P$1,Kop_Tarief_Vast,0),0))),""),"")</f>
        <v/>
      </c>
      <c r="L172" s="324"/>
      <c r="M172" s="324"/>
      <c r="N172" s="295"/>
      <c r="O172" s="295"/>
      <c r="P172" s="337" t="str">
        <f t="shared" si="9"/>
        <v/>
      </c>
      <c r="Q172" s="296" t="str">
        <f t="shared" si="10"/>
        <v/>
      </c>
      <c r="R172" s="296" t="str" cm="1">
        <f t="array" aca="1" ref="R172" ca="1">_xlfn.IFNA(_xlfn.IFS(X172="Dit kostentype hoeft u niet op te geven. Hiervoor wordt een forfait berekend.","",AND(J172&lt;&gt;"",H172="Vast tarief",F172="Vergoeding"),SUM(J172)*FLOOR(SUM(L172),0.0001),AND(J172&lt;&gt;"",OR(H172="Uurtarief",H172="Vast tarief")),SUM(J172)*FLOOR(SUM(L172),0.01),AND(N172&lt;&gt;"",H172="-"),FLOOR(SUM(N172),0.01)),"")</f>
        <v/>
      </c>
      <c r="S172" s="296" t="str" cm="1">
        <f t="array" aca="1" ref="S172" ca="1">_xlfn.IFNA(_xlfn.IFS(X172="Dit kostentype hoeft u niet op te geven. Hiervoor wordt een forfait berekend.","",AND(K172&lt;&gt;"",M172&lt;&gt;"",H172="Vast tarief",F172="Vergoeding"),SUM(K172)*FLOOR(SUM(M172),0.0001),AND(K172&lt;&gt;"",M172&lt;&gt;"",OR(H172="Uurtarief",H172="Vast tarief")),SUM(K172)*FLOOR(SUM(M172),0.01),AND(O172&lt;&gt;"",H172="-"),FLOOR(SUM(O172),0.01)),"")</f>
        <v/>
      </c>
      <c r="T172" s="296" t="str">
        <f t="shared" ca="1" si="11"/>
        <v/>
      </c>
      <c r="U172" s="296" t="str" cm="1">
        <f t="array" aca="1" ref="U172" ca="1">IFERROR(_xlfn.IFS(OR(F172="",LEFT(Methode_Keuze,4)="Geen",Methode_Keuze=""),"",AND(R172&lt;&gt;"",F172&lt;&gt;"Arbeidskosten"),R172*VLOOKUP(F172,Tb_ProjectKosten[],MATCH(Tb_ProjectKosten[[#Headers],[Forfait_Percentage]],Tb_ProjectKosten[#Headers],0),0),AND(F172="Arbeidskosten",G172&lt;&gt;""),IFERROR(R172*VLOOKUP(G172,Tb_KostenTypen[],3,0)*VLOOKUP(F172,Tb_ProjectKosten[],MATCH(Tb_ProjectKosten[[#Headers],[Forfait_Percentage]],Tb_ProjectKosten[#Headers],0),0),""),R172 &lt;=0,0),"")</f>
        <v/>
      </c>
      <c r="V172" s="296" t="str" cm="1">
        <f t="array" aca="1" ref="V172" ca="1">IFERROR(_xlfn.IFS(OR(F172="",LEFT(Methode_Keuze,4)="Geen",Methode_Keuze=""),"",AND(S172&lt;&gt;"",F172&lt;&gt;"Arbeidskosten"),S172*VLOOKUP(F172,Tb_ProjectKosten[],MATCH(Tb_ProjectKosten[[#Headers],[Forfait_Percentage]],Tb_ProjectKosten[#Headers],0),0),AND(F172="Arbeidskosten",G172&lt;&gt;""),IFERROR(S172*VLOOKUP(G172,Tb_KostenTypen[],3,0)*VLOOKUP(F172,Tb_ProjectKosten[],MATCH(Tb_ProjectKosten[[#Headers],[Forfait_Percentage]],Tb_ProjectKosten[#Headers],0),0),""),S172 &lt;=0,0),"")</f>
        <v/>
      </c>
      <c r="W172" s="296" t="str">
        <f t="shared" ca="1" si="12"/>
        <v/>
      </c>
      <c r="X172" s="338" t="str">
        <f>IFERROR(VLOOKUP(F172,Tb_ProjectKosten[#All],11,0),"")</f>
        <v/>
      </c>
      <c r="Y172" s="297"/>
    </row>
    <row r="173" spans="1:25" x14ac:dyDescent="0.25">
      <c r="A173" s="291">
        <f>MAX($A$5:A172)+1</f>
        <v>168</v>
      </c>
      <c r="B173" s="278"/>
      <c r="C173" s="278"/>
      <c r="D173" s="278"/>
      <c r="E173" s="278"/>
      <c r="F173" s="278"/>
      <c r="G173" s="299"/>
      <c r="H173" s="292" t="str">
        <f ca="1">IFERROR(IF(VLOOKUP(F173,Kostentypen!$A$3:$E$21,3,0)=0,"",IF(OR(F173="Arbeidskosten",F173="Vergoeding"),VLOOKUP(G173,Tb_KostenTypen[],2,0),VLOOKUP(F173,Kostentypen!$A$3:$E$20,3,0))),"")</f>
        <v/>
      </c>
      <c r="I173" s="293"/>
      <c r="J173" s="294" t="str" cm="1">
        <f t="array" ref="J173">_xlfn.IFNA(IF(INDEX(Tb_KostenOpties[],MATCH($F173,Tb_KostenOpties[KostenOptie],0),IFERROR(MATCH(Methode_Keuze,Tb_KostenOpties[#Headers],0),2))=1,_xlfn.SWITCH($H173,"Uurtarief",IF(OR(AND(RIGHT($F173,3)="IKS",VLOOKUP($I173,Loonkosten,2,0)="Ja"),AND(RIGHT($F173,3)&lt;&gt;"IKS",VLOOKUP($I173,Loonkosten,2,0)="Nee")), VLOOKUP($I173,Loonkosten,MATCH("Opgegeven uurtarief",'4. Rekenhulp loonkosten aanvr.'!$4:$4,0)),0),"Vast tarief",IF(LEFT(F173,8)="Bijdrage",VLOOKUP($F173,Tb_KostenTypen[],MATCH(Lijsten!$P$1,Tb_KostenTypen[#Headers],0),0),VLOOKUP($G173,Lijsten!L:P,MATCH(Lijsten!$P$1,Kop_Tarief_Vast,0),0))),""),"")</f>
        <v/>
      </c>
      <c r="K173" s="294" t="str" cm="1">
        <f t="array" ref="K173">_xlfn.IFNA(IF(INDEX(Tb_KostenOpties[],MATCH($F173,Tb_KostenOpties[KostenOptie],0),IFERROR(MATCH(Methode_Keuze,Tb_KostenOpties[#Headers],0),2))=1,_xlfn.SWITCH($H173,"Uurtarief",IF(OR(AND(RIGHT($F173,3)="IKS",VLOOKUP($I173,Loonkosten,2,0)="Ja"),AND(RIGHT($F173,3)&lt;&gt;"IKS",VLOOKUP($I173,Loonkosten,2,0)="Nee")), VLOOKUP($I173,Loonkosten,MATCH("Beoordeeld uurtarief",'4. Rekenhulp loonkosten aanvr.'!$4:$4,0),0),0),"Vast tarief",IF(LEFT(F173,8)="Bijdrage",VLOOKUP($F173,Tb_KostenTypen[],MATCH(Lijsten!$P$1,Tb_KostenTypen[#Headers],0),0),VLOOKUP($G173,Lijsten!L:P,MATCH(Lijsten!$P$1,Kop_Tarief_Vast,0),0))),""),"")</f>
        <v/>
      </c>
      <c r="L173" s="324"/>
      <c r="M173" s="324"/>
      <c r="N173" s="295"/>
      <c r="O173" s="295"/>
      <c r="P173" s="337" t="str">
        <f t="shared" si="9"/>
        <v/>
      </c>
      <c r="Q173" s="296" t="str">
        <f t="shared" si="10"/>
        <v/>
      </c>
      <c r="R173" s="296" t="str" cm="1">
        <f t="array" aca="1" ref="R173" ca="1">_xlfn.IFNA(_xlfn.IFS(X173="Dit kostentype hoeft u niet op te geven. Hiervoor wordt een forfait berekend.","",AND(J173&lt;&gt;"",H173="Vast tarief",F173="Vergoeding"),SUM(J173)*FLOOR(SUM(L173),0.0001),AND(J173&lt;&gt;"",OR(H173="Uurtarief",H173="Vast tarief")),SUM(J173)*FLOOR(SUM(L173),0.01),AND(N173&lt;&gt;"",H173="-"),FLOOR(SUM(N173),0.01)),"")</f>
        <v/>
      </c>
      <c r="S173" s="296" t="str" cm="1">
        <f t="array" aca="1" ref="S173" ca="1">_xlfn.IFNA(_xlfn.IFS(X173="Dit kostentype hoeft u niet op te geven. Hiervoor wordt een forfait berekend.","",AND(K173&lt;&gt;"",M173&lt;&gt;"",H173="Vast tarief",F173="Vergoeding"),SUM(K173)*FLOOR(SUM(M173),0.0001),AND(K173&lt;&gt;"",M173&lt;&gt;"",OR(H173="Uurtarief",H173="Vast tarief")),SUM(K173)*FLOOR(SUM(M173),0.01),AND(O173&lt;&gt;"",H173="-"),FLOOR(SUM(O173),0.01)),"")</f>
        <v/>
      </c>
      <c r="T173" s="296" t="str">
        <f t="shared" ca="1" si="11"/>
        <v/>
      </c>
      <c r="U173" s="296" t="str" cm="1">
        <f t="array" aca="1" ref="U173" ca="1">IFERROR(_xlfn.IFS(OR(F173="",LEFT(Methode_Keuze,4)="Geen",Methode_Keuze=""),"",AND(R173&lt;&gt;"",F173&lt;&gt;"Arbeidskosten"),R173*VLOOKUP(F173,Tb_ProjectKosten[],MATCH(Tb_ProjectKosten[[#Headers],[Forfait_Percentage]],Tb_ProjectKosten[#Headers],0),0),AND(F173="Arbeidskosten",G173&lt;&gt;""),IFERROR(R173*VLOOKUP(G173,Tb_KostenTypen[],3,0)*VLOOKUP(F173,Tb_ProjectKosten[],MATCH(Tb_ProjectKosten[[#Headers],[Forfait_Percentage]],Tb_ProjectKosten[#Headers],0),0),""),R173 &lt;=0,0),"")</f>
        <v/>
      </c>
      <c r="V173" s="296" t="str" cm="1">
        <f t="array" aca="1" ref="V173" ca="1">IFERROR(_xlfn.IFS(OR(F173="",LEFT(Methode_Keuze,4)="Geen",Methode_Keuze=""),"",AND(S173&lt;&gt;"",F173&lt;&gt;"Arbeidskosten"),S173*VLOOKUP(F173,Tb_ProjectKosten[],MATCH(Tb_ProjectKosten[[#Headers],[Forfait_Percentage]],Tb_ProjectKosten[#Headers],0),0),AND(F173="Arbeidskosten",G173&lt;&gt;""),IFERROR(S173*VLOOKUP(G173,Tb_KostenTypen[],3,0)*VLOOKUP(F173,Tb_ProjectKosten[],MATCH(Tb_ProjectKosten[[#Headers],[Forfait_Percentage]],Tb_ProjectKosten[#Headers],0),0),""),S173 &lt;=0,0),"")</f>
        <v/>
      </c>
      <c r="W173" s="296" t="str">
        <f t="shared" ca="1" si="12"/>
        <v/>
      </c>
      <c r="X173" s="338" t="str">
        <f>IFERROR(VLOOKUP(F173,Tb_ProjectKosten[#All],11,0),"")</f>
        <v/>
      </c>
      <c r="Y173" s="297"/>
    </row>
    <row r="174" spans="1:25" x14ac:dyDescent="0.25">
      <c r="A174" s="291">
        <f>MAX($A$5:A173)+1</f>
        <v>169</v>
      </c>
      <c r="B174" s="278"/>
      <c r="C174" s="278"/>
      <c r="D174" s="278"/>
      <c r="E174" s="278"/>
      <c r="F174" s="278"/>
      <c r="G174" s="299"/>
      <c r="H174" s="292" t="str">
        <f ca="1">IFERROR(IF(VLOOKUP(F174,Kostentypen!$A$3:$E$21,3,0)=0,"",IF(OR(F174="Arbeidskosten",F174="Vergoeding"),VLOOKUP(G174,Tb_KostenTypen[],2,0),VLOOKUP(F174,Kostentypen!$A$3:$E$20,3,0))),"")</f>
        <v/>
      </c>
      <c r="I174" s="293"/>
      <c r="J174" s="294" t="str" cm="1">
        <f t="array" ref="J174">_xlfn.IFNA(IF(INDEX(Tb_KostenOpties[],MATCH($F174,Tb_KostenOpties[KostenOptie],0),IFERROR(MATCH(Methode_Keuze,Tb_KostenOpties[#Headers],0),2))=1,_xlfn.SWITCH($H174,"Uurtarief",IF(OR(AND(RIGHT($F174,3)="IKS",VLOOKUP($I174,Loonkosten,2,0)="Ja"),AND(RIGHT($F174,3)&lt;&gt;"IKS",VLOOKUP($I174,Loonkosten,2,0)="Nee")), VLOOKUP($I174,Loonkosten,MATCH("Opgegeven uurtarief",'4. Rekenhulp loonkosten aanvr.'!$4:$4,0)),0),"Vast tarief",IF(LEFT(F174,8)="Bijdrage",VLOOKUP($F174,Tb_KostenTypen[],MATCH(Lijsten!$P$1,Tb_KostenTypen[#Headers],0),0),VLOOKUP($G174,Lijsten!L:P,MATCH(Lijsten!$P$1,Kop_Tarief_Vast,0),0))),""),"")</f>
        <v/>
      </c>
      <c r="K174" s="294" t="str" cm="1">
        <f t="array" ref="K174">_xlfn.IFNA(IF(INDEX(Tb_KostenOpties[],MATCH($F174,Tb_KostenOpties[KostenOptie],0),IFERROR(MATCH(Methode_Keuze,Tb_KostenOpties[#Headers],0),2))=1,_xlfn.SWITCH($H174,"Uurtarief",IF(OR(AND(RIGHT($F174,3)="IKS",VLOOKUP($I174,Loonkosten,2,0)="Ja"),AND(RIGHT($F174,3)&lt;&gt;"IKS",VLOOKUP($I174,Loonkosten,2,0)="Nee")), VLOOKUP($I174,Loonkosten,MATCH("Beoordeeld uurtarief",'4. Rekenhulp loonkosten aanvr.'!$4:$4,0),0),0),"Vast tarief",IF(LEFT(F174,8)="Bijdrage",VLOOKUP($F174,Tb_KostenTypen[],MATCH(Lijsten!$P$1,Tb_KostenTypen[#Headers],0),0),VLOOKUP($G174,Lijsten!L:P,MATCH(Lijsten!$P$1,Kop_Tarief_Vast,0),0))),""),"")</f>
        <v/>
      </c>
      <c r="L174" s="324"/>
      <c r="M174" s="324"/>
      <c r="N174" s="295"/>
      <c r="O174" s="295"/>
      <c r="P174" s="337" t="str">
        <f t="shared" si="9"/>
        <v/>
      </c>
      <c r="Q174" s="296" t="str">
        <f t="shared" si="10"/>
        <v/>
      </c>
      <c r="R174" s="296" t="str" cm="1">
        <f t="array" aca="1" ref="R174" ca="1">_xlfn.IFNA(_xlfn.IFS(X174="Dit kostentype hoeft u niet op te geven. Hiervoor wordt een forfait berekend.","",AND(J174&lt;&gt;"",H174="Vast tarief",F174="Vergoeding"),SUM(J174)*FLOOR(SUM(L174),0.0001),AND(J174&lt;&gt;"",OR(H174="Uurtarief",H174="Vast tarief")),SUM(J174)*FLOOR(SUM(L174),0.01),AND(N174&lt;&gt;"",H174="-"),FLOOR(SUM(N174),0.01)),"")</f>
        <v/>
      </c>
      <c r="S174" s="296" t="str" cm="1">
        <f t="array" aca="1" ref="S174" ca="1">_xlfn.IFNA(_xlfn.IFS(X174="Dit kostentype hoeft u niet op te geven. Hiervoor wordt een forfait berekend.","",AND(K174&lt;&gt;"",M174&lt;&gt;"",H174="Vast tarief",F174="Vergoeding"),SUM(K174)*FLOOR(SUM(M174),0.0001),AND(K174&lt;&gt;"",M174&lt;&gt;"",OR(H174="Uurtarief",H174="Vast tarief")),SUM(K174)*FLOOR(SUM(M174),0.01),AND(O174&lt;&gt;"",H174="-"),FLOOR(SUM(O174),0.01)),"")</f>
        <v/>
      </c>
      <c r="T174" s="296" t="str">
        <f t="shared" ca="1" si="11"/>
        <v/>
      </c>
      <c r="U174" s="296" t="str" cm="1">
        <f t="array" aca="1" ref="U174" ca="1">IFERROR(_xlfn.IFS(OR(F174="",LEFT(Methode_Keuze,4)="Geen",Methode_Keuze=""),"",AND(R174&lt;&gt;"",F174&lt;&gt;"Arbeidskosten"),R174*VLOOKUP(F174,Tb_ProjectKosten[],MATCH(Tb_ProjectKosten[[#Headers],[Forfait_Percentage]],Tb_ProjectKosten[#Headers],0),0),AND(F174="Arbeidskosten",G174&lt;&gt;""),IFERROR(R174*VLOOKUP(G174,Tb_KostenTypen[],3,0)*VLOOKUP(F174,Tb_ProjectKosten[],MATCH(Tb_ProjectKosten[[#Headers],[Forfait_Percentage]],Tb_ProjectKosten[#Headers],0),0),""),R174 &lt;=0,0),"")</f>
        <v/>
      </c>
      <c r="V174" s="296" t="str" cm="1">
        <f t="array" aca="1" ref="V174" ca="1">IFERROR(_xlfn.IFS(OR(F174="",LEFT(Methode_Keuze,4)="Geen",Methode_Keuze=""),"",AND(S174&lt;&gt;"",F174&lt;&gt;"Arbeidskosten"),S174*VLOOKUP(F174,Tb_ProjectKosten[],MATCH(Tb_ProjectKosten[[#Headers],[Forfait_Percentage]],Tb_ProjectKosten[#Headers],0),0),AND(F174="Arbeidskosten",G174&lt;&gt;""),IFERROR(S174*VLOOKUP(G174,Tb_KostenTypen[],3,0)*VLOOKUP(F174,Tb_ProjectKosten[],MATCH(Tb_ProjectKosten[[#Headers],[Forfait_Percentage]],Tb_ProjectKosten[#Headers],0),0),""),S174 &lt;=0,0),"")</f>
        <v/>
      </c>
      <c r="W174" s="296" t="str">
        <f t="shared" ca="1" si="12"/>
        <v/>
      </c>
      <c r="X174" s="338" t="str">
        <f>IFERROR(VLOOKUP(F174,Tb_ProjectKosten[#All],11,0),"")</f>
        <v/>
      </c>
      <c r="Y174" s="297"/>
    </row>
    <row r="175" spans="1:25" x14ac:dyDescent="0.25">
      <c r="A175" s="291">
        <f>MAX($A$5:A174)+1</f>
        <v>170</v>
      </c>
      <c r="B175" s="278"/>
      <c r="C175" s="278"/>
      <c r="D175" s="278"/>
      <c r="E175" s="278"/>
      <c r="F175" s="278"/>
      <c r="G175" s="299"/>
      <c r="H175" s="292" t="str">
        <f ca="1">IFERROR(IF(VLOOKUP(F175,Kostentypen!$A$3:$E$21,3,0)=0,"",IF(OR(F175="Arbeidskosten",F175="Vergoeding"),VLOOKUP(G175,Tb_KostenTypen[],2,0),VLOOKUP(F175,Kostentypen!$A$3:$E$20,3,0))),"")</f>
        <v/>
      </c>
      <c r="I175" s="293"/>
      <c r="J175" s="294" t="str" cm="1">
        <f t="array" ref="J175">_xlfn.IFNA(IF(INDEX(Tb_KostenOpties[],MATCH($F175,Tb_KostenOpties[KostenOptie],0),IFERROR(MATCH(Methode_Keuze,Tb_KostenOpties[#Headers],0),2))=1,_xlfn.SWITCH($H175,"Uurtarief",IF(OR(AND(RIGHT($F175,3)="IKS",VLOOKUP($I175,Loonkosten,2,0)="Ja"),AND(RIGHT($F175,3)&lt;&gt;"IKS",VLOOKUP($I175,Loonkosten,2,0)="Nee")), VLOOKUP($I175,Loonkosten,MATCH("Opgegeven uurtarief",'4. Rekenhulp loonkosten aanvr.'!$4:$4,0)),0),"Vast tarief",IF(LEFT(F175,8)="Bijdrage",VLOOKUP($F175,Tb_KostenTypen[],MATCH(Lijsten!$P$1,Tb_KostenTypen[#Headers],0),0),VLOOKUP($G175,Lijsten!L:P,MATCH(Lijsten!$P$1,Kop_Tarief_Vast,0),0))),""),"")</f>
        <v/>
      </c>
      <c r="K175" s="294" t="str" cm="1">
        <f t="array" ref="K175">_xlfn.IFNA(IF(INDEX(Tb_KostenOpties[],MATCH($F175,Tb_KostenOpties[KostenOptie],0),IFERROR(MATCH(Methode_Keuze,Tb_KostenOpties[#Headers],0),2))=1,_xlfn.SWITCH($H175,"Uurtarief",IF(OR(AND(RIGHT($F175,3)="IKS",VLOOKUP($I175,Loonkosten,2,0)="Ja"),AND(RIGHT($F175,3)&lt;&gt;"IKS",VLOOKUP($I175,Loonkosten,2,0)="Nee")), VLOOKUP($I175,Loonkosten,MATCH("Beoordeeld uurtarief",'4. Rekenhulp loonkosten aanvr.'!$4:$4,0),0),0),"Vast tarief",IF(LEFT(F175,8)="Bijdrage",VLOOKUP($F175,Tb_KostenTypen[],MATCH(Lijsten!$P$1,Tb_KostenTypen[#Headers],0),0),VLOOKUP($G175,Lijsten!L:P,MATCH(Lijsten!$P$1,Kop_Tarief_Vast,0),0))),""),"")</f>
        <v/>
      </c>
      <c r="L175" s="324"/>
      <c r="M175" s="324"/>
      <c r="N175" s="295"/>
      <c r="O175" s="295"/>
      <c r="P175" s="337" t="str">
        <f t="shared" si="9"/>
        <v/>
      </c>
      <c r="Q175" s="296" t="str">
        <f t="shared" si="10"/>
        <v/>
      </c>
      <c r="R175" s="296" t="str" cm="1">
        <f t="array" aca="1" ref="R175" ca="1">_xlfn.IFNA(_xlfn.IFS(X175="Dit kostentype hoeft u niet op te geven. Hiervoor wordt een forfait berekend.","",AND(J175&lt;&gt;"",H175="Vast tarief",F175="Vergoeding"),SUM(J175)*FLOOR(SUM(L175),0.0001),AND(J175&lt;&gt;"",OR(H175="Uurtarief",H175="Vast tarief")),SUM(J175)*FLOOR(SUM(L175),0.01),AND(N175&lt;&gt;"",H175="-"),FLOOR(SUM(N175),0.01)),"")</f>
        <v/>
      </c>
      <c r="S175" s="296" t="str" cm="1">
        <f t="array" aca="1" ref="S175" ca="1">_xlfn.IFNA(_xlfn.IFS(X175="Dit kostentype hoeft u niet op te geven. Hiervoor wordt een forfait berekend.","",AND(K175&lt;&gt;"",M175&lt;&gt;"",H175="Vast tarief",F175="Vergoeding"),SUM(K175)*FLOOR(SUM(M175),0.0001),AND(K175&lt;&gt;"",M175&lt;&gt;"",OR(H175="Uurtarief",H175="Vast tarief")),SUM(K175)*FLOOR(SUM(M175),0.01),AND(O175&lt;&gt;"",H175="-"),FLOOR(SUM(O175),0.01)),"")</f>
        <v/>
      </c>
      <c r="T175" s="296" t="str">
        <f t="shared" ca="1" si="11"/>
        <v/>
      </c>
      <c r="U175" s="296" t="str" cm="1">
        <f t="array" aca="1" ref="U175" ca="1">IFERROR(_xlfn.IFS(OR(F175="",LEFT(Methode_Keuze,4)="Geen",Methode_Keuze=""),"",AND(R175&lt;&gt;"",F175&lt;&gt;"Arbeidskosten"),R175*VLOOKUP(F175,Tb_ProjectKosten[],MATCH(Tb_ProjectKosten[[#Headers],[Forfait_Percentage]],Tb_ProjectKosten[#Headers],0),0),AND(F175="Arbeidskosten",G175&lt;&gt;""),IFERROR(R175*VLOOKUP(G175,Tb_KostenTypen[],3,0)*VLOOKUP(F175,Tb_ProjectKosten[],MATCH(Tb_ProjectKosten[[#Headers],[Forfait_Percentage]],Tb_ProjectKosten[#Headers],0),0),""),R175 &lt;=0,0),"")</f>
        <v/>
      </c>
      <c r="V175" s="296" t="str" cm="1">
        <f t="array" aca="1" ref="V175" ca="1">IFERROR(_xlfn.IFS(OR(F175="",LEFT(Methode_Keuze,4)="Geen",Methode_Keuze=""),"",AND(S175&lt;&gt;"",F175&lt;&gt;"Arbeidskosten"),S175*VLOOKUP(F175,Tb_ProjectKosten[],MATCH(Tb_ProjectKosten[[#Headers],[Forfait_Percentage]],Tb_ProjectKosten[#Headers],0),0),AND(F175="Arbeidskosten",G175&lt;&gt;""),IFERROR(S175*VLOOKUP(G175,Tb_KostenTypen[],3,0)*VLOOKUP(F175,Tb_ProjectKosten[],MATCH(Tb_ProjectKosten[[#Headers],[Forfait_Percentage]],Tb_ProjectKosten[#Headers],0),0),""),S175 &lt;=0,0),"")</f>
        <v/>
      </c>
      <c r="W175" s="296" t="str">
        <f t="shared" ca="1" si="12"/>
        <v/>
      </c>
      <c r="X175" s="338" t="str">
        <f>IFERROR(VLOOKUP(F175,Tb_ProjectKosten[#All],11,0),"")</f>
        <v/>
      </c>
      <c r="Y175" s="297"/>
    </row>
    <row r="176" spans="1:25" x14ac:dyDescent="0.25">
      <c r="A176" s="291">
        <f>MAX($A$5:A175)+1</f>
        <v>171</v>
      </c>
      <c r="B176" s="278"/>
      <c r="C176" s="278"/>
      <c r="D176" s="278"/>
      <c r="E176" s="278"/>
      <c r="F176" s="278"/>
      <c r="G176" s="299"/>
      <c r="H176" s="292" t="str">
        <f ca="1">IFERROR(IF(VLOOKUP(F176,Kostentypen!$A$3:$E$21,3,0)=0,"",IF(OR(F176="Arbeidskosten",F176="Vergoeding"),VLOOKUP(G176,Tb_KostenTypen[],2,0),VLOOKUP(F176,Kostentypen!$A$3:$E$20,3,0))),"")</f>
        <v/>
      </c>
      <c r="I176" s="293"/>
      <c r="J176" s="294" t="str" cm="1">
        <f t="array" ref="J176">_xlfn.IFNA(IF(INDEX(Tb_KostenOpties[],MATCH($F176,Tb_KostenOpties[KostenOptie],0),IFERROR(MATCH(Methode_Keuze,Tb_KostenOpties[#Headers],0),2))=1,_xlfn.SWITCH($H176,"Uurtarief",IF(OR(AND(RIGHT($F176,3)="IKS",VLOOKUP($I176,Loonkosten,2,0)="Ja"),AND(RIGHT($F176,3)&lt;&gt;"IKS",VLOOKUP($I176,Loonkosten,2,0)="Nee")), VLOOKUP($I176,Loonkosten,MATCH("Opgegeven uurtarief",'4. Rekenhulp loonkosten aanvr.'!$4:$4,0)),0),"Vast tarief",IF(LEFT(F176,8)="Bijdrage",VLOOKUP($F176,Tb_KostenTypen[],MATCH(Lijsten!$P$1,Tb_KostenTypen[#Headers],0),0),VLOOKUP($G176,Lijsten!L:P,MATCH(Lijsten!$P$1,Kop_Tarief_Vast,0),0))),""),"")</f>
        <v/>
      </c>
      <c r="K176" s="294" t="str" cm="1">
        <f t="array" ref="K176">_xlfn.IFNA(IF(INDEX(Tb_KostenOpties[],MATCH($F176,Tb_KostenOpties[KostenOptie],0),IFERROR(MATCH(Methode_Keuze,Tb_KostenOpties[#Headers],0),2))=1,_xlfn.SWITCH($H176,"Uurtarief",IF(OR(AND(RIGHT($F176,3)="IKS",VLOOKUP($I176,Loonkosten,2,0)="Ja"),AND(RIGHT($F176,3)&lt;&gt;"IKS",VLOOKUP($I176,Loonkosten,2,0)="Nee")), VLOOKUP($I176,Loonkosten,MATCH("Beoordeeld uurtarief",'4. Rekenhulp loonkosten aanvr.'!$4:$4,0),0),0),"Vast tarief",IF(LEFT(F176,8)="Bijdrage",VLOOKUP($F176,Tb_KostenTypen[],MATCH(Lijsten!$P$1,Tb_KostenTypen[#Headers],0),0),VLOOKUP($G176,Lijsten!L:P,MATCH(Lijsten!$P$1,Kop_Tarief_Vast,0),0))),""),"")</f>
        <v/>
      </c>
      <c r="L176" s="324"/>
      <c r="M176" s="324"/>
      <c r="N176" s="295"/>
      <c r="O176" s="295"/>
      <c r="P176" s="337" t="str">
        <f t="shared" si="9"/>
        <v/>
      </c>
      <c r="Q176" s="296" t="str">
        <f t="shared" si="10"/>
        <v/>
      </c>
      <c r="R176" s="296" t="str" cm="1">
        <f t="array" aca="1" ref="R176" ca="1">_xlfn.IFNA(_xlfn.IFS(X176="Dit kostentype hoeft u niet op te geven. Hiervoor wordt een forfait berekend.","",AND(J176&lt;&gt;"",H176="Vast tarief",F176="Vergoeding"),SUM(J176)*FLOOR(SUM(L176),0.0001),AND(J176&lt;&gt;"",OR(H176="Uurtarief",H176="Vast tarief")),SUM(J176)*FLOOR(SUM(L176),0.01),AND(N176&lt;&gt;"",H176="-"),FLOOR(SUM(N176),0.01)),"")</f>
        <v/>
      </c>
      <c r="S176" s="296" t="str" cm="1">
        <f t="array" aca="1" ref="S176" ca="1">_xlfn.IFNA(_xlfn.IFS(X176="Dit kostentype hoeft u niet op te geven. Hiervoor wordt een forfait berekend.","",AND(K176&lt;&gt;"",M176&lt;&gt;"",H176="Vast tarief",F176="Vergoeding"),SUM(K176)*FLOOR(SUM(M176),0.0001),AND(K176&lt;&gt;"",M176&lt;&gt;"",OR(H176="Uurtarief",H176="Vast tarief")),SUM(K176)*FLOOR(SUM(M176),0.01),AND(O176&lt;&gt;"",H176="-"),FLOOR(SUM(O176),0.01)),"")</f>
        <v/>
      </c>
      <c r="T176" s="296" t="str">
        <f t="shared" ca="1" si="11"/>
        <v/>
      </c>
      <c r="U176" s="296" t="str" cm="1">
        <f t="array" aca="1" ref="U176" ca="1">IFERROR(_xlfn.IFS(OR(F176="",LEFT(Methode_Keuze,4)="Geen",Methode_Keuze=""),"",AND(R176&lt;&gt;"",F176&lt;&gt;"Arbeidskosten"),R176*VLOOKUP(F176,Tb_ProjectKosten[],MATCH(Tb_ProjectKosten[[#Headers],[Forfait_Percentage]],Tb_ProjectKosten[#Headers],0),0),AND(F176="Arbeidskosten",G176&lt;&gt;""),IFERROR(R176*VLOOKUP(G176,Tb_KostenTypen[],3,0)*VLOOKUP(F176,Tb_ProjectKosten[],MATCH(Tb_ProjectKosten[[#Headers],[Forfait_Percentage]],Tb_ProjectKosten[#Headers],0),0),""),R176 &lt;=0,0),"")</f>
        <v/>
      </c>
      <c r="V176" s="296" t="str" cm="1">
        <f t="array" aca="1" ref="V176" ca="1">IFERROR(_xlfn.IFS(OR(F176="",LEFT(Methode_Keuze,4)="Geen",Methode_Keuze=""),"",AND(S176&lt;&gt;"",F176&lt;&gt;"Arbeidskosten"),S176*VLOOKUP(F176,Tb_ProjectKosten[],MATCH(Tb_ProjectKosten[[#Headers],[Forfait_Percentage]],Tb_ProjectKosten[#Headers],0),0),AND(F176="Arbeidskosten",G176&lt;&gt;""),IFERROR(S176*VLOOKUP(G176,Tb_KostenTypen[],3,0)*VLOOKUP(F176,Tb_ProjectKosten[],MATCH(Tb_ProjectKosten[[#Headers],[Forfait_Percentage]],Tb_ProjectKosten[#Headers],0),0),""),S176 &lt;=0,0),"")</f>
        <v/>
      </c>
      <c r="W176" s="296" t="str">
        <f t="shared" ca="1" si="12"/>
        <v/>
      </c>
      <c r="X176" s="338" t="str">
        <f>IFERROR(VLOOKUP(F176,Tb_ProjectKosten[#All],11,0),"")</f>
        <v/>
      </c>
      <c r="Y176" s="297"/>
    </row>
    <row r="177" spans="1:25" x14ac:dyDescent="0.25">
      <c r="A177" s="291">
        <f>MAX($A$5:A176)+1</f>
        <v>172</v>
      </c>
      <c r="B177" s="278"/>
      <c r="C177" s="278"/>
      <c r="D177" s="278"/>
      <c r="E177" s="278"/>
      <c r="F177" s="278"/>
      <c r="G177" s="299"/>
      <c r="H177" s="292" t="str">
        <f ca="1">IFERROR(IF(VLOOKUP(F177,Kostentypen!$A$3:$E$21,3,0)=0,"",IF(OR(F177="Arbeidskosten",F177="Vergoeding"),VLOOKUP(G177,Tb_KostenTypen[],2,0),VLOOKUP(F177,Kostentypen!$A$3:$E$20,3,0))),"")</f>
        <v/>
      </c>
      <c r="I177" s="293"/>
      <c r="J177" s="294" t="str" cm="1">
        <f t="array" ref="J177">_xlfn.IFNA(IF(INDEX(Tb_KostenOpties[],MATCH($F177,Tb_KostenOpties[KostenOptie],0),IFERROR(MATCH(Methode_Keuze,Tb_KostenOpties[#Headers],0),2))=1,_xlfn.SWITCH($H177,"Uurtarief",IF(OR(AND(RIGHT($F177,3)="IKS",VLOOKUP($I177,Loonkosten,2,0)="Ja"),AND(RIGHT($F177,3)&lt;&gt;"IKS",VLOOKUP($I177,Loonkosten,2,0)="Nee")), VLOOKUP($I177,Loonkosten,MATCH("Opgegeven uurtarief",'4. Rekenhulp loonkosten aanvr.'!$4:$4,0)),0),"Vast tarief",IF(LEFT(F177,8)="Bijdrage",VLOOKUP($F177,Tb_KostenTypen[],MATCH(Lijsten!$P$1,Tb_KostenTypen[#Headers],0),0),VLOOKUP($G177,Lijsten!L:P,MATCH(Lijsten!$P$1,Kop_Tarief_Vast,0),0))),""),"")</f>
        <v/>
      </c>
      <c r="K177" s="294" t="str" cm="1">
        <f t="array" ref="K177">_xlfn.IFNA(IF(INDEX(Tb_KostenOpties[],MATCH($F177,Tb_KostenOpties[KostenOptie],0),IFERROR(MATCH(Methode_Keuze,Tb_KostenOpties[#Headers],0),2))=1,_xlfn.SWITCH($H177,"Uurtarief",IF(OR(AND(RIGHT($F177,3)="IKS",VLOOKUP($I177,Loonkosten,2,0)="Ja"),AND(RIGHT($F177,3)&lt;&gt;"IKS",VLOOKUP($I177,Loonkosten,2,0)="Nee")), VLOOKUP($I177,Loonkosten,MATCH("Beoordeeld uurtarief",'4. Rekenhulp loonkosten aanvr.'!$4:$4,0),0),0),"Vast tarief",IF(LEFT(F177,8)="Bijdrage",VLOOKUP($F177,Tb_KostenTypen[],MATCH(Lijsten!$P$1,Tb_KostenTypen[#Headers],0),0),VLOOKUP($G177,Lijsten!L:P,MATCH(Lijsten!$P$1,Kop_Tarief_Vast,0),0))),""),"")</f>
        <v/>
      </c>
      <c r="L177" s="324"/>
      <c r="M177" s="324"/>
      <c r="N177" s="295"/>
      <c r="O177" s="295"/>
      <c r="P177" s="337" t="str">
        <f t="shared" si="9"/>
        <v/>
      </c>
      <c r="Q177" s="296" t="str">
        <f t="shared" si="10"/>
        <v/>
      </c>
      <c r="R177" s="296" t="str" cm="1">
        <f t="array" aca="1" ref="R177" ca="1">_xlfn.IFNA(_xlfn.IFS(X177="Dit kostentype hoeft u niet op te geven. Hiervoor wordt een forfait berekend.","",AND(J177&lt;&gt;"",H177="Vast tarief",F177="Vergoeding"),SUM(J177)*FLOOR(SUM(L177),0.0001),AND(J177&lt;&gt;"",OR(H177="Uurtarief",H177="Vast tarief")),SUM(J177)*FLOOR(SUM(L177),0.01),AND(N177&lt;&gt;"",H177="-"),FLOOR(SUM(N177),0.01)),"")</f>
        <v/>
      </c>
      <c r="S177" s="296" t="str" cm="1">
        <f t="array" aca="1" ref="S177" ca="1">_xlfn.IFNA(_xlfn.IFS(X177="Dit kostentype hoeft u niet op te geven. Hiervoor wordt een forfait berekend.","",AND(K177&lt;&gt;"",M177&lt;&gt;"",H177="Vast tarief",F177="Vergoeding"),SUM(K177)*FLOOR(SUM(M177),0.0001),AND(K177&lt;&gt;"",M177&lt;&gt;"",OR(H177="Uurtarief",H177="Vast tarief")),SUM(K177)*FLOOR(SUM(M177),0.01),AND(O177&lt;&gt;"",H177="-"),FLOOR(SUM(O177),0.01)),"")</f>
        <v/>
      </c>
      <c r="T177" s="296" t="str">
        <f t="shared" ca="1" si="11"/>
        <v/>
      </c>
      <c r="U177" s="296" t="str" cm="1">
        <f t="array" aca="1" ref="U177" ca="1">IFERROR(_xlfn.IFS(OR(F177="",LEFT(Methode_Keuze,4)="Geen",Methode_Keuze=""),"",AND(R177&lt;&gt;"",F177&lt;&gt;"Arbeidskosten"),R177*VLOOKUP(F177,Tb_ProjectKosten[],MATCH(Tb_ProjectKosten[[#Headers],[Forfait_Percentage]],Tb_ProjectKosten[#Headers],0),0),AND(F177="Arbeidskosten",G177&lt;&gt;""),IFERROR(R177*VLOOKUP(G177,Tb_KostenTypen[],3,0)*VLOOKUP(F177,Tb_ProjectKosten[],MATCH(Tb_ProjectKosten[[#Headers],[Forfait_Percentage]],Tb_ProjectKosten[#Headers],0),0),""),R177 &lt;=0,0),"")</f>
        <v/>
      </c>
      <c r="V177" s="296" t="str" cm="1">
        <f t="array" aca="1" ref="V177" ca="1">IFERROR(_xlfn.IFS(OR(F177="",LEFT(Methode_Keuze,4)="Geen",Methode_Keuze=""),"",AND(S177&lt;&gt;"",F177&lt;&gt;"Arbeidskosten"),S177*VLOOKUP(F177,Tb_ProjectKosten[],MATCH(Tb_ProjectKosten[[#Headers],[Forfait_Percentage]],Tb_ProjectKosten[#Headers],0),0),AND(F177="Arbeidskosten",G177&lt;&gt;""),IFERROR(S177*VLOOKUP(G177,Tb_KostenTypen[],3,0)*VLOOKUP(F177,Tb_ProjectKosten[],MATCH(Tb_ProjectKosten[[#Headers],[Forfait_Percentage]],Tb_ProjectKosten[#Headers],0),0),""),S177 &lt;=0,0),"")</f>
        <v/>
      </c>
      <c r="W177" s="296" t="str">
        <f t="shared" ca="1" si="12"/>
        <v/>
      </c>
      <c r="X177" s="338" t="str">
        <f>IFERROR(VLOOKUP(F177,Tb_ProjectKosten[#All],11,0),"")</f>
        <v/>
      </c>
      <c r="Y177" s="297"/>
    </row>
    <row r="178" spans="1:25" x14ac:dyDescent="0.25">
      <c r="A178" s="291">
        <f>MAX($A$5:A177)+1</f>
        <v>173</v>
      </c>
      <c r="B178" s="278"/>
      <c r="C178" s="278"/>
      <c r="D178" s="278"/>
      <c r="E178" s="278"/>
      <c r="F178" s="278"/>
      <c r="G178" s="299"/>
      <c r="H178" s="292" t="str">
        <f ca="1">IFERROR(IF(VLOOKUP(F178,Kostentypen!$A$3:$E$21,3,0)=0,"",IF(OR(F178="Arbeidskosten",F178="Vergoeding"),VLOOKUP(G178,Tb_KostenTypen[],2,0),VLOOKUP(F178,Kostentypen!$A$3:$E$20,3,0))),"")</f>
        <v/>
      </c>
      <c r="I178" s="293"/>
      <c r="J178" s="294" t="str" cm="1">
        <f t="array" ref="J178">_xlfn.IFNA(IF(INDEX(Tb_KostenOpties[],MATCH($F178,Tb_KostenOpties[KostenOptie],0),IFERROR(MATCH(Methode_Keuze,Tb_KostenOpties[#Headers],0),2))=1,_xlfn.SWITCH($H178,"Uurtarief",IF(OR(AND(RIGHT($F178,3)="IKS",VLOOKUP($I178,Loonkosten,2,0)="Ja"),AND(RIGHT($F178,3)&lt;&gt;"IKS",VLOOKUP($I178,Loonkosten,2,0)="Nee")), VLOOKUP($I178,Loonkosten,MATCH("Opgegeven uurtarief",'4. Rekenhulp loonkosten aanvr.'!$4:$4,0)),0),"Vast tarief",IF(LEFT(F178,8)="Bijdrage",VLOOKUP($F178,Tb_KostenTypen[],MATCH(Lijsten!$P$1,Tb_KostenTypen[#Headers],0),0),VLOOKUP($G178,Lijsten!L:P,MATCH(Lijsten!$P$1,Kop_Tarief_Vast,0),0))),""),"")</f>
        <v/>
      </c>
      <c r="K178" s="294" t="str" cm="1">
        <f t="array" ref="K178">_xlfn.IFNA(IF(INDEX(Tb_KostenOpties[],MATCH($F178,Tb_KostenOpties[KostenOptie],0),IFERROR(MATCH(Methode_Keuze,Tb_KostenOpties[#Headers],0),2))=1,_xlfn.SWITCH($H178,"Uurtarief",IF(OR(AND(RIGHT($F178,3)="IKS",VLOOKUP($I178,Loonkosten,2,0)="Ja"),AND(RIGHT($F178,3)&lt;&gt;"IKS",VLOOKUP($I178,Loonkosten,2,0)="Nee")), VLOOKUP($I178,Loonkosten,MATCH("Beoordeeld uurtarief",'4. Rekenhulp loonkosten aanvr.'!$4:$4,0),0),0),"Vast tarief",IF(LEFT(F178,8)="Bijdrage",VLOOKUP($F178,Tb_KostenTypen[],MATCH(Lijsten!$P$1,Tb_KostenTypen[#Headers],0),0),VLOOKUP($G178,Lijsten!L:P,MATCH(Lijsten!$P$1,Kop_Tarief_Vast,0),0))),""),"")</f>
        <v/>
      </c>
      <c r="L178" s="324"/>
      <c r="M178" s="324"/>
      <c r="N178" s="295"/>
      <c r="O178" s="295"/>
      <c r="P178" s="337" t="str">
        <f t="shared" si="9"/>
        <v/>
      </c>
      <c r="Q178" s="296" t="str">
        <f t="shared" si="10"/>
        <v/>
      </c>
      <c r="R178" s="296" t="str" cm="1">
        <f t="array" aca="1" ref="R178" ca="1">_xlfn.IFNA(_xlfn.IFS(X178="Dit kostentype hoeft u niet op te geven. Hiervoor wordt een forfait berekend.","",AND(J178&lt;&gt;"",H178="Vast tarief",F178="Vergoeding"),SUM(J178)*FLOOR(SUM(L178),0.0001),AND(J178&lt;&gt;"",OR(H178="Uurtarief",H178="Vast tarief")),SUM(J178)*FLOOR(SUM(L178),0.01),AND(N178&lt;&gt;"",H178="-"),FLOOR(SUM(N178),0.01)),"")</f>
        <v/>
      </c>
      <c r="S178" s="296" t="str" cm="1">
        <f t="array" aca="1" ref="S178" ca="1">_xlfn.IFNA(_xlfn.IFS(X178="Dit kostentype hoeft u niet op te geven. Hiervoor wordt een forfait berekend.","",AND(K178&lt;&gt;"",M178&lt;&gt;"",H178="Vast tarief",F178="Vergoeding"),SUM(K178)*FLOOR(SUM(M178),0.0001),AND(K178&lt;&gt;"",M178&lt;&gt;"",OR(H178="Uurtarief",H178="Vast tarief")),SUM(K178)*FLOOR(SUM(M178),0.01),AND(O178&lt;&gt;"",H178="-"),FLOOR(SUM(O178),0.01)),"")</f>
        <v/>
      </c>
      <c r="T178" s="296" t="str">
        <f t="shared" ca="1" si="11"/>
        <v/>
      </c>
      <c r="U178" s="296" t="str" cm="1">
        <f t="array" aca="1" ref="U178" ca="1">IFERROR(_xlfn.IFS(OR(F178="",LEFT(Methode_Keuze,4)="Geen",Methode_Keuze=""),"",AND(R178&lt;&gt;"",F178&lt;&gt;"Arbeidskosten"),R178*VLOOKUP(F178,Tb_ProjectKosten[],MATCH(Tb_ProjectKosten[[#Headers],[Forfait_Percentage]],Tb_ProjectKosten[#Headers],0),0),AND(F178="Arbeidskosten",G178&lt;&gt;""),IFERROR(R178*VLOOKUP(G178,Tb_KostenTypen[],3,0)*VLOOKUP(F178,Tb_ProjectKosten[],MATCH(Tb_ProjectKosten[[#Headers],[Forfait_Percentage]],Tb_ProjectKosten[#Headers],0),0),""),R178 &lt;=0,0),"")</f>
        <v/>
      </c>
      <c r="V178" s="296" t="str" cm="1">
        <f t="array" aca="1" ref="V178" ca="1">IFERROR(_xlfn.IFS(OR(F178="",LEFT(Methode_Keuze,4)="Geen",Methode_Keuze=""),"",AND(S178&lt;&gt;"",F178&lt;&gt;"Arbeidskosten"),S178*VLOOKUP(F178,Tb_ProjectKosten[],MATCH(Tb_ProjectKosten[[#Headers],[Forfait_Percentage]],Tb_ProjectKosten[#Headers],0),0),AND(F178="Arbeidskosten",G178&lt;&gt;""),IFERROR(S178*VLOOKUP(G178,Tb_KostenTypen[],3,0)*VLOOKUP(F178,Tb_ProjectKosten[],MATCH(Tb_ProjectKosten[[#Headers],[Forfait_Percentage]],Tb_ProjectKosten[#Headers],0),0),""),S178 &lt;=0,0),"")</f>
        <v/>
      </c>
      <c r="W178" s="296" t="str">
        <f t="shared" ca="1" si="12"/>
        <v/>
      </c>
      <c r="X178" s="338" t="str">
        <f>IFERROR(VLOOKUP(F178,Tb_ProjectKosten[#All],11,0),"")</f>
        <v/>
      </c>
      <c r="Y178" s="297"/>
    </row>
    <row r="179" spans="1:25" x14ac:dyDescent="0.25">
      <c r="A179" s="291">
        <f>MAX($A$5:A178)+1</f>
        <v>174</v>
      </c>
      <c r="B179" s="278"/>
      <c r="C179" s="278"/>
      <c r="D179" s="278"/>
      <c r="E179" s="278"/>
      <c r="F179" s="278"/>
      <c r="G179" s="299"/>
      <c r="H179" s="292" t="str">
        <f ca="1">IFERROR(IF(VLOOKUP(F179,Kostentypen!$A$3:$E$21,3,0)=0,"",IF(OR(F179="Arbeidskosten",F179="Vergoeding"),VLOOKUP(G179,Tb_KostenTypen[],2,0),VLOOKUP(F179,Kostentypen!$A$3:$E$20,3,0))),"")</f>
        <v/>
      </c>
      <c r="I179" s="293"/>
      <c r="J179" s="294" t="str" cm="1">
        <f t="array" ref="J179">_xlfn.IFNA(IF(INDEX(Tb_KostenOpties[],MATCH($F179,Tb_KostenOpties[KostenOptie],0),IFERROR(MATCH(Methode_Keuze,Tb_KostenOpties[#Headers],0),2))=1,_xlfn.SWITCH($H179,"Uurtarief",IF(OR(AND(RIGHT($F179,3)="IKS",VLOOKUP($I179,Loonkosten,2,0)="Ja"),AND(RIGHT($F179,3)&lt;&gt;"IKS",VLOOKUP($I179,Loonkosten,2,0)="Nee")), VLOOKUP($I179,Loonkosten,MATCH("Opgegeven uurtarief",'4. Rekenhulp loonkosten aanvr.'!$4:$4,0)),0),"Vast tarief",IF(LEFT(F179,8)="Bijdrage",VLOOKUP($F179,Tb_KostenTypen[],MATCH(Lijsten!$P$1,Tb_KostenTypen[#Headers],0),0),VLOOKUP($G179,Lijsten!L:P,MATCH(Lijsten!$P$1,Kop_Tarief_Vast,0),0))),""),"")</f>
        <v/>
      </c>
      <c r="K179" s="294" t="str" cm="1">
        <f t="array" ref="K179">_xlfn.IFNA(IF(INDEX(Tb_KostenOpties[],MATCH($F179,Tb_KostenOpties[KostenOptie],0),IFERROR(MATCH(Methode_Keuze,Tb_KostenOpties[#Headers],0),2))=1,_xlfn.SWITCH($H179,"Uurtarief",IF(OR(AND(RIGHT($F179,3)="IKS",VLOOKUP($I179,Loonkosten,2,0)="Ja"),AND(RIGHT($F179,3)&lt;&gt;"IKS",VLOOKUP($I179,Loonkosten,2,0)="Nee")), VLOOKUP($I179,Loonkosten,MATCH("Beoordeeld uurtarief",'4. Rekenhulp loonkosten aanvr.'!$4:$4,0),0),0),"Vast tarief",IF(LEFT(F179,8)="Bijdrage",VLOOKUP($F179,Tb_KostenTypen[],MATCH(Lijsten!$P$1,Tb_KostenTypen[#Headers],0),0),VLOOKUP($G179,Lijsten!L:P,MATCH(Lijsten!$P$1,Kop_Tarief_Vast,0),0))),""),"")</f>
        <v/>
      </c>
      <c r="L179" s="324"/>
      <c r="M179" s="324"/>
      <c r="N179" s="295"/>
      <c r="O179" s="295"/>
      <c r="P179" s="337" t="str">
        <f t="shared" si="9"/>
        <v/>
      </c>
      <c r="Q179" s="296" t="str">
        <f t="shared" si="10"/>
        <v/>
      </c>
      <c r="R179" s="296" t="str" cm="1">
        <f t="array" aca="1" ref="R179" ca="1">_xlfn.IFNA(_xlfn.IFS(X179="Dit kostentype hoeft u niet op te geven. Hiervoor wordt een forfait berekend.","",AND(J179&lt;&gt;"",H179="Vast tarief",F179="Vergoeding"),SUM(J179)*FLOOR(SUM(L179),0.0001),AND(J179&lt;&gt;"",OR(H179="Uurtarief",H179="Vast tarief")),SUM(J179)*FLOOR(SUM(L179),0.01),AND(N179&lt;&gt;"",H179="-"),FLOOR(SUM(N179),0.01)),"")</f>
        <v/>
      </c>
      <c r="S179" s="296" t="str" cm="1">
        <f t="array" aca="1" ref="S179" ca="1">_xlfn.IFNA(_xlfn.IFS(X179="Dit kostentype hoeft u niet op te geven. Hiervoor wordt een forfait berekend.","",AND(K179&lt;&gt;"",M179&lt;&gt;"",H179="Vast tarief",F179="Vergoeding"),SUM(K179)*FLOOR(SUM(M179),0.0001),AND(K179&lt;&gt;"",M179&lt;&gt;"",OR(H179="Uurtarief",H179="Vast tarief")),SUM(K179)*FLOOR(SUM(M179),0.01),AND(O179&lt;&gt;"",H179="-"),FLOOR(SUM(O179),0.01)),"")</f>
        <v/>
      </c>
      <c r="T179" s="296" t="str">
        <f t="shared" ca="1" si="11"/>
        <v/>
      </c>
      <c r="U179" s="296" t="str" cm="1">
        <f t="array" aca="1" ref="U179" ca="1">IFERROR(_xlfn.IFS(OR(F179="",LEFT(Methode_Keuze,4)="Geen",Methode_Keuze=""),"",AND(R179&lt;&gt;"",F179&lt;&gt;"Arbeidskosten"),R179*VLOOKUP(F179,Tb_ProjectKosten[],MATCH(Tb_ProjectKosten[[#Headers],[Forfait_Percentage]],Tb_ProjectKosten[#Headers],0),0),AND(F179="Arbeidskosten",G179&lt;&gt;""),IFERROR(R179*VLOOKUP(G179,Tb_KostenTypen[],3,0)*VLOOKUP(F179,Tb_ProjectKosten[],MATCH(Tb_ProjectKosten[[#Headers],[Forfait_Percentage]],Tb_ProjectKosten[#Headers],0),0),""),R179 &lt;=0,0),"")</f>
        <v/>
      </c>
      <c r="V179" s="296" t="str" cm="1">
        <f t="array" aca="1" ref="V179" ca="1">IFERROR(_xlfn.IFS(OR(F179="",LEFT(Methode_Keuze,4)="Geen",Methode_Keuze=""),"",AND(S179&lt;&gt;"",F179&lt;&gt;"Arbeidskosten"),S179*VLOOKUP(F179,Tb_ProjectKosten[],MATCH(Tb_ProjectKosten[[#Headers],[Forfait_Percentage]],Tb_ProjectKosten[#Headers],0),0),AND(F179="Arbeidskosten",G179&lt;&gt;""),IFERROR(S179*VLOOKUP(G179,Tb_KostenTypen[],3,0)*VLOOKUP(F179,Tb_ProjectKosten[],MATCH(Tb_ProjectKosten[[#Headers],[Forfait_Percentage]],Tb_ProjectKosten[#Headers],0),0),""),S179 &lt;=0,0),"")</f>
        <v/>
      </c>
      <c r="W179" s="296" t="str">
        <f t="shared" ca="1" si="12"/>
        <v/>
      </c>
      <c r="X179" s="338" t="str">
        <f>IFERROR(VLOOKUP(F179,Tb_ProjectKosten[#All],11,0),"")</f>
        <v/>
      </c>
      <c r="Y179" s="297"/>
    </row>
    <row r="180" spans="1:25" x14ac:dyDescent="0.25">
      <c r="A180" s="291">
        <f>MAX($A$5:A179)+1</f>
        <v>175</v>
      </c>
      <c r="B180" s="278"/>
      <c r="C180" s="278"/>
      <c r="D180" s="278"/>
      <c r="E180" s="278"/>
      <c r="F180" s="278"/>
      <c r="G180" s="299"/>
      <c r="H180" s="292" t="str">
        <f ca="1">IFERROR(IF(VLOOKUP(F180,Kostentypen!$A$3:$E$21,3,0)=0,"",IF(OR(F180="Arbeidskosten",F180="Vergoeding"),VLOOKUP(G180,Tb_KostenTypen[],2,0),VLOOKUP(F180,Kostentypen!$A$3:$E$20,3,0))),"")</f>
        <v/>
      </c>
      <c r="I180" s="293"/>
      <c r="J180" s="294" t="str" cm="1">
        <f t="array" ref="J180">_xlfn.IFNA(IF(INDEX(Tb_KostenOpties[],MATCH($F180,Tb_KostenOpties[KostenOptie],0),IFERROR(MATCH(Methode_Keuze,Tb_KostenOpties[#Headers],0),2))=1,_xlfn.SWITCH($H180,"Uurtarief",IF(OR(AND(RIGHT($F180,3)="IKS",VLOOKUP($I180,Loonkosten,2,0)="Ja"),AND(RIGHT($F180,3)&lt;&gt;"IKS",VLOOKUP($I180,Loonkosten,2,0)="Nee")), VLOOKUP($I180,Loonkosten,MATCH("Opgegeven uurtarief",'4. Rekenhulp loonkosten aanvr.'!$4:$4,0)),0),"Vast tarief",IF(LEFT(F180,8)="Bijdrage",VLOOKUP($F180,Tb_KostenTypen[],MATCH(Lijsten!$P$1,Tb_KostenTypen[#Headers],0),0),VLOOKUP($G180,Lijsten!L:P,MATCH(Lijsten!$P$1,Kop_Tarief_Vast,0),0))),""),"")</f>
        <v/>
      </c>
      <c r="K180" s="294" t="str" cm="1">
        <f t="array" ref="K180">_xlfn.IFNA(IF(INDEX(Tb_KostenOpties[],MATCH($F180,Tb_KostenOpties[KostenOptie],0),IFERROR(MATCH(Methode_Keuze,Tb_KostenOpties[#Headers],0),2))=1,_xlfn.SWITCH($H180,"Uurtarief",IF(OR(AND(RIGHT($F180,3)="IKS",VLOOKUP($I180,Loonkosten,2,0)="Ja"),AND(RIGHT($F180,3)&lt;&gt;"IKS",VLOOKUP($I180,Loonkosten,2,0)="Nee")), VLOOKUP($I180,Loonkosten,MATCH("Beoordeeld uurtarief",'4. Rekenhulp loonkosten aanvr.'!$4:$4,0),0),0),"Vast tarief",IF(LEFT(F180,8)="Bijdrage",VLOOKUP($F180,Tb_KostenTypen[],MATCH(Lijsten!$P$1,Tb_KostenTypen[#Headers],0),0),VLOOKUP($G180,Lijsten!L:P,MATCH(Lijsten!$P$1,Kop_Tarief_Vast,0),0))),""),"")</f>
        <v/>
      </c>
      <c r="L180" s="324"/>
      <c r="M180" s="324"/>
      <c r="N180" s="295"/>
      <c r="O180" s="295"/>
      <c r="P180" s="337" t="str">
        <f t="shared" si="9"/>
        <v/>
      </c>
      <c r="Q180" s="296" t="str">
        <f t="shared" si="10"/>
        <v/>
      </c>
      <c r="R180" s="296" t="str" cm="1">
        <f t="array" aca="1" ref="R180" ca="1">_xlfn.IFNA(_xlfn.IFS(X180="Dit kostentype hoeft u niet op te geven. Hiervoor wordt een forfait berekend.","",AND(J180&lt;&gt;"",H180="Vast tarief",F180="Vergoeding"),SUM(J180)*FLOOR(SUM(L180),0.0001),AND(J180&lt;&gt;"",OR(H180="Uurtarief",H180="Vast tarief")),SUM(J180)*FLOOR(SUM(L180),0.01),AND(N180&lt;&gt;"",H180="-"),FLOOR(SUM(N180),0.01)),"")</f>
        <v/>
      </c>
      <c r="S180" s="296" t="str" cm="1">
        <f t="array" aca="1" ref="S180" ca="1">_xlfn.IFNA(_xlfn.IFS(X180="Dit kostentype hoeft u niet op te geven. Hiervoor wordt een forfait berekend.","",AND(K180&lt;&gt;"",M180&lt;&gt;"",H180="Vast tarief",F180="Vergoeding"),SUM(K180)*FLOOR(SUM(M180),0.0001),AND(K180&lt;&gt;"",M180&lt;&gt;"",OR(H180="Uurtarief",H180="Vast tarief")),SUM(K180)*FLOOR(SUM(M180),0.01),AND(O180&lt;&gt;"",H180="-"),FLOOR(SUM(O180),0.01)),"")</f>
        <v/>
      </c>
      <c r="T180" s="296" t="str">
        <f t="shared" ca="1" si="11"/>
        <v/>
      </c>
      <c r="U180" s="296" t="str" cm="1">
        <f t="array" aca="1" ref="U180" ca="1">IFERROR(_xlfn.IFS(OR(F180="",LEFT(Methode_Keuze,4)="Geen",Methode_Keuze=""),"",AND(R180&lt;&gt;"",F180&lt;&gt;"Arbeidskosten"),R180*VLOOKUP(F180,Tb_ProjectKosten[],MATCH(Tb_ProjectKosten[[#Headers],[Forfait_Percentage]],Tb_ProjectKosten[#Headers],0),0),AND(F180="Arbeidskosten",G180&lt;&gt;""),IFERROR(R180*VLOOKUP(G180,Tb_KostenTypen[],3,0)*VLOOKUP(F180,Tb_ProjectKosten[],MATCH(Tb_ProjectKosten[[#Headers],[Forfait_Percentage]],Tb_ProjectKosten[#Headers],0),0),""),R180 &lt;=0,0),"")</f>
        <v/>
      </c>
      <c r="V180" s="296" t="str" cm="1">
        <f t="array" aca="1" ref="V180" ca="1">IFERROR(_xlfn.IFS(OR(F180="",LEFT(Methode_Keuze,4)="Geen",Methode_Keuze=""),"",AND(S180&lt;&gt;"",F180&lt;&gt;"Arbeidskosten"),S180*VLOOKUP(F180,Tb_ProjectKosten[],MATCH(Tb_ProjectKosten[[#Headers],[Forfait_Percentage]],Tb_ProjectKosten[#Headers],0),0),AND(F180="Arbeidskosten",G180&lt;&gt;""),IFERROR(S180*VLOOKUP(G180,Tb_KostenTypen[],3,0)*VLOOKUP(F180,Tb_ProjectKosten[],MATCH(Tb_ProjectKosten[[#Headers],[Forfait_Percentage]],Tb_ProjectKosten[#Headers],0),0),""),S180 &lt;=0,0),"")</f>
        <v/>
      </c>
      <c r="W180" s="296" t="str">
        <f t="shared" ca="1" si="12"/>
        <v/>
      </c>
      <c r="X180" s="338" t="str">
        <f>IFERROR(VLOOKUP(F180,Tb_ProjectKosten[#All],11,0),"")</f>
        <v/>
      </c>
      <c r="Y180" s="297"/>
    </row>
    <row r="181" spans="1:25" x14ac:dyDescent="0.25">
      <c r="A181" s="291">
        <f>MAX($A$5:A180)+1</f>
        <v>176</v>
      </c>
      <c r="B181" s="278"/>
      <c r="C181" s="278"/>
      <c r="D181" s="278"/>
      <c r="E181" s="278"/>
      <c r="F181" s="278"/>
      <c r="G181" s="299"/>
      <c r="H181" s="292" t="str">
        <f ca="1">IFERROR(IF(VLOOKUP(F181,Kostentypen!$A$3:$E$21,3,0)=0,"",IF(OR(F181="Arbeidskosten",F181="Vergoeding"),VLOOKUP(G181,Tb_KostenTypen[],2,0),VLOOKUP(F181,Kostentypen!$A$3:$E$20,3,0))),"")</f>
        <v/>
      </c>
      <c r="I181" s="293"/>
      <c r="J181" s="294" t="str" cm="1">
        <f t="array" ref="J181">_xlfn.IFNA(IF(INDEX(Tb_KostenOpties[],MATCH($F181,Tb_KostenOpties[KostenOptie],0),IFERROR(MATCH(Methode_Keuze,Tb_KostenOpties[#Headers],0),2))=1,_xlfn.SWITCH($H181,"Uurtarief",IF(OR(AND(RIGHT($F181,3)="IKS",VLOOKUP($I181,Loonkosten,2,0)="Ja"),AND(RIGHT($F181,3)&lt;&gt;"IKS",VLOOKUP($I181,Loonkosten,2,0)="Nee")), VLOOKUP($I181,Loonkosten,MATCH("Opgegeven uurtarief",'4. Rekenhulp loonkosten aanvr.'!$4:$4,0)),0),"Vast tarief",IF(LEFT(F181,8)="Bijdrage",VLOOKUP($F181,Tb_KostenTypen[],MATCH(Lijsten!$P$1,Tb_KostenTypen[#Headers],0),0),VLOOKUP($G181,Lijsten!L:P,MATCH(Lijsten!$P$1,Kop_Tarief_Vast,0),0))),""),"")</f>
        <v/>
      </c>
      <c r="K181" s="294" t="str" cm="1">
        <f t="array" ref="K181">_xlfn.IFNA(IF(INDEX(Tb_KostenOpties[],MATCH($F181,Tb_KostenOpties[KostenOptie],0),IFERROR(MATCH(Methode_Keuze,Tb_KostenOpties[#Headers],0),2))=1,_xlfn.SWITCH($H181,"Uurtarief",IF(OR(AND(RIGHT($F181,3)="IKS",VLOOKUP($I181,Loonkosten,2,0)="Ja"),AND(RIGHT($F181,3)&lt;&gt;"IKS",VLOOKUP($I181,Loonkosten,2,0)="Nee")), VLOOKUP($I181,Loonkosten,MATCH("Beoordeeld uurtarief",'4. Rekenhulp loonkosten aanvr.'!$4:$4,0),0),0),"Vast tarief",IF(LEFT(F181,8)="Bijdrage",VLOOKUP($F181,Tb_KostenTypen[],MATCH(Lijsten!$P$1,Tb_KostenTypen[#Headers],0),0),VLOOKUP($G181,Lijsten!L:P,MATCH(Lijsten!$P$1,Kop_Tarief_Vast,0),0))),""),"")</f>
        <v/>
      </c>
      <c r="L181" s="324"/>
      <c r="M181" s="324"/>
      <c r="N181" s="295"/>
      <c r="O181" s="295"/>
      <c r="P181" s="337" t="str">
        <f t="shared" si="9"/>
        <v/>
      </c>
      <c r="Q181" s="296" t="str">
        <f t="shared" si="10"/>
        <v/>
      </c>
      <c r="R181" s="296" t="str" cm="1">
        <f t="array" aca="1" ref="R181" ca="1">_xlfn.IFNA(_xlfn.IFS(X181="Dit kostentype hoeft u niet op te geven. Hiervoor wordt een forfait berekend.","",AND(J181&lt;&gt;"",H181="Vast tarief",F181="Vergoeding"),SUM(J181)*FLOOR(SUM(L181),0.0001),AND(J181&lt;&gt;"",OR(H181="Uurtarief",H181="Vast tarief")),SUM(J181)*FLOOR(SUM(L181),0.01),AND(N181&lt;&gt;"",H181="-"),FLOOR(SUM(N181),0.01)),"")</f>
        <v/>
      </c>
      <c r="S181" s="296" t="str" cm="1">
        <f t="array" aca="1" ref="S181" ca="1">_xlfn.IFNA(_xlfn.IFS(X181="Dit kostentype hoeft u niet op te geven. Hiervoor wordt een forfait berekend.","",AND(K181&lt;&gt;"",M181&lt;&gt;"",H181="Vast tarief",F181="Vergoeding"),SUM(K181)*FLOOR(SUM(M181),0.0001),AND(K181&lt;&gt;"",M181&lt;&gt;"",OR(H181="Uurtarief",H181="Vast tarief")),SUM(K181)*FLOOR(SUM(M181),0.01),AND(O181&lt;&gt;"",H181="-"),FLOOR(SUM(O181),0.01)),"")</f>
        <v/>
      </c>
      <c r="T181" s="296" t="str">
        <f t="shared" ca="1" si="11"/>
        <v/>
      </c>
      <c r="U181" s="296" t="str" cm="1">
        <f t="array" aca="1" ref="U181" ca="1">IFERROR(_xlfn.IFS(OR(F181="",LEFT(Methode_Keuze,4)="Geen",Methode_Keuze=""),"",AND(R181&lt;&gt;"",F181&lt;&gt;"Arbeidskosten"),R181*VLOOKUP(F181,Tb_ProjectKosten[],MATCH(Tb_ProjectKosten[[#Headers],[Forfait_Percentage]],Tb_ProjectKosten[#Headers],0),0),AND(F181="Arbeidskosten",G181&lt;&gt;""),IFERROR(R181*VLOOKUP(G181,Tb_KostenTypen[],3,0)*VLOOKUP(F181,Tb_ProjectKosten[],MATCH(Tb_ProjectKosten[[#Headers],[Forfait_Percentage]],Tb_ProjectKosten[#Headers],0),0),""),R181 &lt;=0,0),"")</f>
        <v/>
      </c>
      <c r="V181" s="296" t="str" cm="1">
        <f t="array" aca="1" ref="V181" ca="1">IFERROR(_xlfn.IFS(OR(F181="",LEFT(Methode_Keuze,4)="Geen",Methode_Keuze=""),"",AND(S181&lt;&gt;"",F181&lt;&gt;"Arbeidskosten"),S181*VLOOKUP(F181,Tb_ProjectKosten[],MATCH(Tb_ProjectKosten[[#Headers],[Forfait_Percentage]],Tb_ProjectKosten[#Headers],0),0),AND(F181="Arbeidskosten",G181&lt;&gt;""),IFERROR(S181*VLOOKUP(G181,Tb_KostenTypen[],3,0)*VLOOKUP(F181,Tb_ProjectKosten[],MATCH(Tb_ProjectKosten[[#Headers],[Forfait_Percentage]],Tb_ProjectKosten[#Headers],0),0),""),S181 &lt;=0,0),"")</f>
        <v/>
      </c>
      <c r="W181" s="296" t="str">
        <f t="shared" ca="1" si="12"/>
        <v/>
      </c>
      <c r="X181" s="338" t="str">
        <f>IFERROR(VLOOKUP(F181,Tb_ProjectKosten[#All],11,0),"")</f>
        <v/>
      </c>
      <c r="Y181" s="297"/>
    </row>
    <row r="182" spans="1:25" x14ac:dyDescent="0.25">
      <c r="A182" s="291">
        <f>MAX($A$5:A181)+1</f>
        <v>177</v>
      </c>
      <c r="B182" s="278"/>
      <c r="C182" s="278"/>
      <c r="D182" s="278"/>
      <c r="E182" s="278"/>
      <c r="F182" s="278"/>
      <c r="G182" s="299"/>
      <c r="H182" s="292" t="str">
        <f ca="1">IFERROR(IF(VLOOKUP(F182,Kostentypen!$A$3:$E$21,3,0)=0,"",IF(OR(F182="Arbeidskosten",F182="Vergoeding"),VLOOKUP(G182,Tb_KostenTypen[],2,0),VLOOKUP(F182,Kostentypen!$A$3:$E$20,3,0))),"")</f>
        <v/>
      </c>
      <c r="I182" s="293"/>
      <c r="J182" s="294" t="str" cm="1">
        <f t="array" ref="J182">_xlfn.IFNA(IF(INDEX(Tb_KostenOpties[],MATCH($F182,Tb_KostenOpties[KostenOptie],0),IFERROR(MATCH(Methode_Keuze,Tb_KostenOpties[#Headers],0),2))=1,_xlfn.SWITCH($H182,"Uurtarief",IF(OR(AND(RIGHT($F182,3)="IKS",VLOOKUP($I182,Loonkosten,2,0)="Ja"),AND(RIGHT($F182,3)&lt;&gt;"IKS",VLOOKUP($I182,Loonkosten,2,0)="Nee")), VLOOKUP($I182,Loonkosten,MATCH("Opgegeven uurtarief",'4. Rekenhulp loonkosten aanvr.'!$4:$4,0)),0),"Vast tarief",IF(LEFT(F182,8)="Bijdrage",VLOOKUP($F182,Tb_KostenTypen[],MATCH(Lijsten!$P$1,Tb_KostenTypen[#Headers],0),0),VLOOKUP($G182,Lijsten!L:P,MATCH(Lijsten!$P$1,Kop_Tarief_Vast,0),0))),""),"")</f>
        <v/>
      </c>
      <c r="K182" s="294" t="str" cm="1">
        <f t="array" ref="K182">_xlfn.IFNA(IF(INDEX(Tb_KostenOpties[],MATCH($F182,Tb_KostenOpties[KostenOptie],0),IFERROR(MATCH(Methode_Keuze,Tb_KostenOpties[#Headers],0),2))=1,_xlfn.SWITCH($H182,"Uurtarief",IF(OR(AND(RIGHT($F182,3)="IKS",VLOOKUP($I182,Loonkosten,2,0)="Ja"),AND(RIGHT($F182,3)&lt;&gt;"IKS",VLOOKUP($I182,Loonkosten,2,0)="Nee")), VLOOKUP($I182,Loonkosten,MATCH("Beoordeeld uurtarief",'4. Rekenhulp loonkosten aanvr.'!$4:$4,0),0),0),"Vast tarief",IF(LEFT(F182,8)="Bijdrage",VLOOKUP($F182,Tb_KostenTypen[],MATCH(Lijsten!$P$1,Tb_KostenTypen[#Headers],0),0),VLOOKUP($G182,Lijsten!L:P,MATCH(Lijsten!$P$1,Kop_Tarief_Vast,0),0))),""),"")</f>
        <v/>
      </c>
      <c r="L182" s="324"/>
      <c r="M182" s="324"/>
      <c r="N182" s="295"/>
      <c r="O182" s="295"/>
      <c r="P182" s="337" t="str">
        <f t="shared" si="9"/>
        <v/>
      </c>
      <c r="Q182" s="296" t="str">
        <f t="shared" si="10"/>
        <v/>
      </c>
      <c r="R182" s="296" t="str" cm="1">
        <f t="array" aca="1" ref="R182" ca="1">_xlfn.IFNA(_xlfn.IFS(X182="Dit kostentype hoeft u niet op te geven. Hiervoor wordt een forfait berekend.","",AND(J182&lt;&gt;"",H182="Vast tarief",F182="Vergoeding"),SUM(J182)*FLOOR(SUM(L182),0.0001),AND(J182&lt;&gt;"",OR(H182="Uurtarief",H182="Vast tarief")),SUM(J182)*FLOOR(SUM(L182),0.01),AND(N182&lt;&gt;"",H182="-"),FLOOR(SUM(N182),0.01)),"")</f>
        <v/>
      </c>
      <c r="S182" s="296" t="str" cm="1">
        <f t="array" aca="1" ref="S182" ca="1">_xlfn.IFNA(_xlfn.IFS(X182="Dit kostentype hoeft u niet op te geven. Hiervoor wordt een forfait berekend.","",AND(K182&lt;&gt;"",M182&lt;&gt;"",H182="Vast tarief",F182="Vergoeding"),SUM(K182)*FLOOR(SUM(M182),0.0001),AND(K182&lt;&gt;"",M182&lt;&gt;"",OR(H182="Uurtarief",H182="Vast tarief")),SUM(K182)*FLOOR(SUM(M182),0.01),AND(O182&lt;&gt;"",H182="-"),FLOOR(SUM(O182),0.01)),"")</f>
        <v/>
      </c>
      <c r="T182" s="296" t="str">
        <f t="shared" ca="1" si="11"/>
        <v/>
      </c>
      <c r="U182" s="296" t="str" cm="1">
        <f t="array" aca="1" ref="U182" ca="1">IFERROR(_xlfn.IFS(OR(F182="",LEFT(Methode_Keuze,4)="Geen",Methode_Keuze=""),"",AND(R182&lt;&gt;"",F182&lt;&gt;"Arbeidskosten"),R182*VLOOKUP(F182,Tb_ProjectKosten[],MATCH(Tb_ProjectKosten[[#Headers],[Forfait_Percentage]],Tb_ProjectKosten[#Headers],0),0),AND(F182="Arbeidskosten",G182&lt;&gt;""),IFERROR(R182*VLOOKUP(G182,Tb_KostenTypen[],3,0)*VLOOKUP(F182,Tb_ProjectKosten[],MATCH(Tb_ProjectKosten[[#Headers],[Forfait_Percentage]],Tb_ProjectKosten[#Headers],0),0),""),R182 &lt;=0,0),"")</f>
        <v/>
      </c>
      <c r="V182" s="296" t="str" cm="1">
        <f t="array" aca="1" ref="V182" ca="1">IFERROR(_xlfn.IFS(OR(F182="",LEFT(Methode_Keuze,4)="Geen",Methode_Keuze=""),"",AND(S182&lt;&gt;"",F182&lt;&gt;"Arbeidskosten"),S182*VLOOKUP(F182,Tb_ProjectKosten[],MATCH(Tb_ProjectKosten[[#Headers],[Forfait_Percentage]],Tb_ProjectKosten[#Headers],0),0),AND(F182="Arbeidskosten",G182&lt;&gt;""),IFERROR(S182*VLOOKUP(G182,Tb_KostenTypen[],3,0)*VLOOKUP(F182,Tb_ProjectKosten[],MATCH(Tb_ProjectKosten[[#Headers],[Forfait_Percentage]],Tb_ProjectKosten[#Headers],0),0),""),S182 &lt;=0,0),"")</f>
        <v/>
      </c>
      <c r="W182" s="296" t="str">
        <f t="shared" ca="1" si="12"/>
        <v/>
      </c>
      <c r="X182" s="338" t="str">
        <f>IFERROR(VLOOKUP(F182,Tb_ProjectKosten[#All],11,0),"")</f>
        <v/>
      </c>
      <c r="Y182" s="297"/>
    </row>
    <row r="183" spans="1:25" x14ac:dyDescent="0.25">
      <c r="A183" s="291">
        <f>MAX($A$5:A182)+1</f>
        <v>178</v>
      </c>
      <c r="B183" s="278"/>
      <c r="C183" s="278"/>
      <c r="D183" s="278"/>
      <c r="E183" s="278"/>
      <c r="F183" s="278"/>
      <c r="G183" s="299"/>
      <c r="H183" s="292" t="str">
        <f ca="1">IFERROR(IF(VLOOKUP(F183,Kostentypen!$A$3:$E$21,3,0)=0,"",IF(OR(F183="Arbeidskosten",F183="Vergoeding"),VLOOKUP(G183,Tb_KostenTypen[],2,0),VLOOKUP(F183,Kostentypen!$A$3:$E$20,3,0))),"")</f>
        <v/>
      </c>
      <c r="I183" s="293"/>
      <c r="J183" s="294" t="str" cm="1">
        <f t="array" ref="J183">_xlfn.IFNA(IF(INDEX(Tb_KostenOpties[],MATCH($F183,Tb_KostenOpties[KostenOptie],0),IFERROR(MATCH(Methode_Keuze,Tb_KostenOpties[#Headers],0),2))=1,_xlfn.SWITCH($H183,"Uurtarief",IF(OR(AND(RIGHT($F183,3)="IKS",VLOOKUP($I183,Loonkosten,2,0)="Ja"),AND(RIGHT($F183,3)&lt;&gt;"IKS",VLOOKUP($I183,Loonkosten,2,0)="Nee")), VLOOKUP($I183,Loonkosten,MATCH("Opgegeven uurtarief",'4. Rekenhulp loonkosten aanvr.'!$4:$4,0)),0),"Vast tarief",IF(LEFT(F183,8)="Bijdrage",VLOOKUP($F183,Tb_KostenTypen[],MATCH(Lijsten!$P$1,Tb_KostenTypen[#Headers],0),0),VLOOKUP($G183,Lijsten!L:P,MATCH(Lijsten!$P$1,Kop_Tarief_Vast,0),0))),""),"")</f>
        <v/>
      </c>
      <c r="K183" s="294" t="str" cm="1">
        <f t="array" ref="K183">_xlfn.IFNA(IF(INDEX(Tb_KostenOpties[],MATCH($F183,Tb_KostenOpties[KostenOptie],0),IFERROR(MATCH(Methode_Keuze,Tb_KostenOpties[#Headers],0),2))=1,_xlfn.SWITCH($H183,"Uurtarief",IF(OR(AND(RIGHT($F183,3)="IKS",VLOOKUP($I183,Loonkosten,2,0)="Ja"),AND(RIGHT($F183,3)&lt;&gt;"IKS",VLOOKUP($I183,Loonkosten,2,0)="Nee")), VLOOKUP($I183,Loonkosten,MATCH("Beoordeeld uurtarief",'4. Rekenhulp loonkosten aanvr.'!$4:$4,0),0),0),"Vast tarief",IF(LEFT(F183,8)="Bijdrage",VLOOKUP($F183,Tb_KostenTypen[],MATCH(Lijsten!$P$1,Tb_KostenTypen[#Headers],0),0),VLOOKUP($G183,Lijsten!L:P,MATCH(Lijsten!$P$1,Kop_Tarief_Vast,0),0))),""),"")</f>
        <v/>
      </c>
      <c r="L183" s="324"/>
      <c r="M183" s="324"/>
      <c r="N183" s="295"/>
      <c r="O183" s="295"/>
      <c r="P183" s="337" t="str">
        <f t="shared" si="9"/>
        <v/>
      </c>
      <c r="Q183" s="296" t="str">
        <f t="shared" si="10"/>
        <v/>
      </c>
      <c r="R183" s="296" t="str" cm="1">
        <f t="array" aca="1" ref="R183" ca="1">_xlfn.IFNA(_xlfn.IFS(X183="Dit kostentype hoeft u niet op te geven. Hiervoor wordt een forfait berekend.","",AND(J183&lt;&gt;"",H183="Vast tarief",F183="Vergoeding"),SUM(J183)*FLOOR(SUM(L183),0.0001),AND(J183&lt;&gt;"",OR(H183="Uurtarief",H183="Vast tarief")),SUM(J183)*FLOOR(SUM(L183),0.01),AND(N183&lt;&gt;"",H183="-"),FLOOR(SUM(N183),0.01)),"")</f>
        <v/>
      </c>
      <c r="S183" s="296" t="str" cm="1">
        <f t="array" aca="1" ref="S183" ca="1">_xlfn.IFNA(_xlfn.IFS(X183="Dit kostentype hoeft u niet op te geven. Hiervoor wordt een forfait berekend.","",AND(K183&lt;&gt;"",M183&lt;&gt;"",H183="Vast tarief",F183="Vergoeding"),SUM(K183)*FLOOR(SUM(M183),0.0001),AND(K183&lt;&gt;"",M183&lt;&gt;"",OR(H183="Uurtarief",H183="Vast tarief")),SUM(K183)*FLOOR(SUM(M183),0.01),AND(O183&lt;&gt;"",H183="-"),FLOOR(SUM(O183),0.01)),"")</f>
        <v/>
      </c>
      <c r="T183" s="296" t="str">
        <f t="shared" ca="1" si="11"/>
        <v/>
      </c>
      <c r="U183" s="296" t="str" cm="1">
        <f t="array" aca="1" ref="U183" ca="1">IFERROR(_xlfn.IFS(OR(F183="",LEFT(Methode_Keuze,4)="Geen",Methode_Keuze=""),"",AND(R183&lt;&gt;"",F183&lt;&gt;"Arbeidskosten"),R183*VLOOKUP(F183,Tb_ProjectKosten[],MATCH(Tb_ProjectKosten[[#Headers],[Forfait_Percentage]],Tb_ProjectKosten[#Headers],0),0),AND(F183="Arbeidskosten",G183&lt;&gt;""),IFERROR(R183*VLOOKUP(G183,Tb_KostenTypen[],3,0)*VLOOKUP(F183,Tb_ProjectKosten[],MATCH(Tb_ProjectKosten[[#Headers],[Forfait_Percentage]],Tb_ProjectKosten[#Headers],0),0),""),R183 &lt;=0,0),"")</f>
        <v/>
      </c>
      <c r="V183" s="296" t="str" cm="1">
        <f t="array" aca="1" ref="V183" ca="1">IFERROR(_xlfn.IFS(OR(F183="",LEFT(Methode_Keuze,4)="Geen",Methode_Keuze=""),"",AND(S183&lt;&gt;"",F183&lt;&gt;"Arbeidskosten"),S183*VLOOKUP(F183,Tb_ProjectKosten[],MATCH(Tb_ProjectKosten[[#Headers],[Forfait_Percentage]],Tb_ProjectKosten[#Headers],0),0),AND(F183="Arbeidskosten",G183&lt;&gt;""),IFERROR(S183*VLOOKUP(G183,Tb_KostenTypen[],3,0)*VLOOKUP(F183,Tb_ProjectKosten[],MATCH(Tb_ProjectKosten[[#Headers],[Forfait_Percentage]],Tb_ProjectKosten[#Headers],0),0),""),S183 &lt;=0,0),"")</f>
        <v/>
      </c>
      <c r="W183" s="296" t="str">
        <f t="shared" ca="1" si="12"/>
        <v/>
      </c>
      <c r="X183" s="338" t="str">
        <f>IFERROR(VLOOKUP(F183,Tb_ProjectKosten[#All],11,0),"")</f>
        <v/>
      </c>
      <c r="Y183" s="297"/>
    </row>
    <row r="184" spans="1:25" x14ac:dyDescent="0.25">
      <c r="A184" s="291">
        <f>MAX($A$5:A183)+1</f>
        <v>179</v>
      </c>
      <c r="B184" s="278"/>
      <c r="C184" s="278"/>
      <c r="D184" s="278"/>
      <c r="E184" s="278"/>
      <c r="F184" s="278"/>
      <c r="G184" s="299"/>
      <c r="H184" s="292" t="str">
        <f ca="1">IFERROR(IF(VLOOKUP(F184,Kostentypen!$A$3:$E$21,3,0)=0,"",IF(OR(F184="Arbeidskosten",F184="Vergoeding"),VLOOKUP(G184,Tb_KostenTypen[],2,0),VLOOKUP(F184,Kostentypen!$A$3:$E$20,3,0))),"")</f>
        <v/>
      </c>
      <c r="I184" s="293"/>
      <c r="J184" s="294" t="str" cm="1">
        <f t="array" ref="J184">_xlfn.IFNA(IF(INDEX(Tb_KostenOpties[],MATCH($F184,Tb_KostenOpties[KostenOptie],0),IFERROR(MATCH(Methode_Keuze,Tb_KostenOpties[#Headers],0),2))=1,_xlfn.SWITCH($H184,"Uurtarief",IF(OR(AND(RIGHT($F184,3)="IKS",VLOOKUP($I184,Loonkosten,2,0)="Ja"),AND(RIGHT($F184,3)&lt;&gt;"IKS",VLOOKUP($I184,Loonkosten,2,0)="Nee")), VLOOKUP($I184,Loonkosten,MATCH("Opgegeven uurtarief",'4. Rekenhulp loonkosten aanvr.'!$4:$4,0)),0),"Vast tarief",IF(LEFT(F184,8)="Bijdrage",VLOOKUP($F184,Tb_KostenTypen[],MATCH(Lijsten!$P$1,Tb_KostenTypen[#Headers],0),0),VLOOKUP($G184,Lijsten!L:P,MATCH(Lijsten!$P$1,Kop_Tarief_Vast,0),0))),""),"")</f>
        <v/>
      </c>
      <c r="K184" s="294" t="str" cm="1">
        <f t="array" ref="K184">_xlfn.IFNA(IF(INDEX(Tb_KostenOpties[],MATCH($F184,Tb_KostenOpties[KostenOptie],0),IFERROR(MATCH(Methode_Keuze,Tb_KostenOpties[#Headers],0),2))=1,_xlfn.SWITCH($H184,"Uurtarief",IF(OR(AND(RIGHT($F184,3)="IKS",VLOOKUP($I184,Loonkosten,2,0)="Ja"),AND(RIGHT($F184,3)&lt;&gt;"IKS",VLOOKUP($I184,Loonkosten,2,0)="Nee")), VLOOKUP($I184,Loonkosten,MATCH("Beoordeeld uurtarief",'4. Rekenhulp loonkosten aanvr.'!$4:$4,0),0),0),"Vast tarief",IF(LEFT(F184,8)="Bijdrage",VLOOKUP($F184,Tb_KostenTypen[],MATCH(Lijsten!$P$1,Tb_KostenTypen[#Headers],0),0),VLOOKUP($G184,Lijsten!L:P,MATCH(Lijsten!$P$1,Kop_Tarief_Vast,0),0))),""),"")</f>
        <v/>
      </c>
      <c r="L184" s="324"/>
      <c r="M184" s="324"/>
      <c r="N184" s="295"/>
      <c r="O184" s="295"/>
      <c r="P184" s="337" t="str">
        <f t="shared" si="9"/>
        <v/>
      </c>
      <c r="Q184" s="296" t="str">
        <f t="shared" si="10"/>
        <v/>
      </c>
      <c r="R184" s="296" t="str" cm="1">
        <f t="array" aca="1" ref="R184" ca="1">_xlfn.IFNA(_xlfn.IFS(X184="Dit kostentype hoeft u niet op te geven. Hiervoor wordt een forfait berekend.","",AND(J184&lt;&gt;"",H184="Vast tarief",F184="Vergoeding"),SUM(J184)*FLOOR(SUM(L184),0.0001),AND(J184&lt;&gt;"",OR(H184="Uurtarief",H184="Vast tarief")),SUM(J184)*FLOOR(SUM(L184),0.01),AND(N184&lt;&gt;"",H184="-"),FLOOR(SUM(N184),0.01)),"")</f>
        <v/>
      </c>
      <c r="S184" s="296" t="str" cm="1">
        <f t="array" aca="1" ref="S184" ca="1">_xlfn.IFNA(_xlfn.IFS(X184="Dit kostentype hoeft u niet op te geven. Hiervoor wordt een forfait berekend.","",AND(K184&lt;&gt;"",M184&lt;&gt;"",H184="Vast tarief",F184="Vergoeding"),SUM(K184)*FLOOR(SUM(M184),0.0001),AND(K184&lt;&gt;"",M184&lt;&gt;"",OR(H184="Uurtarief",H184="Vast tarief")),SUM(K184)*FLOOR(SUM(M184),0.01),AND(O184&lt;&gt;"",H184="-"),FLOOR(SUM(O184),0.01)),"")</f>
        <v/>
      </c>
      <c r="T184" s="296" t="str">
        <f t="shared" ca="1" si="11"/>
        <v/>
      </c>
      <c r="U184" s="296" t="str" cm="1">
        <f t="array" aca="1" ref="U184" ca="1">IFERROR(_xlfn.IFS(OR(F184="",LEFT(Methode_Keuze,4)="Geen",Methode_Keuze=""),"",AND(R184&lt;&gt;"",F184&lt;&gt;"Arbeidskosten"),R184*VLOOKUP(F184,Tb_ProjectKosten[],MATCH(Tb_ProjectKosten[[#Headers],[Forfait_Percentage]],Tb_ProjectKosten[#Headers],0),0),AND(F184="Arbeidskosten",G184&lt;&gt;""),IFERROR(R184*VLOOKUP(G184,Tb_KostenTypen[],3,0)*VLOOKUP(F184,Tb_ProjectKosten[],MATCH(Tb_ProjectKosten[[#Headers],[Forfait_Percentage]],Tb_ProjectKosten[#Headers],0),0),""),R184 &lt;=0,0),"")</f>
        <v/>
      </c>
      <c r="V184" s="296" t="str" cm="1">
        <f t="array" aca="1" ref="V184" ca="1">IFERROR(_xlfn.IFS(OR(F184="",LEFT(Methode_Keuze,4)="Geen",Methode_Keuze=""),"",AND(S184&lt;&gt;"",F184&lt;&gt;"Arbeidskosten"),S184*VLOOKUP(F184,Tb_ProjectKosten[],MATCH(Tb_ProjectKosten[[#Headers],[Forfait_Percentage]],Tb_ProjectKosten[#Headers],0),0),AND(F184="Arbeidskosten",G184&lt;&gt;""),IFERROR(S184*VLOOKUP(G184,Tb_KostenTypen[],3,0)*VLOOKUP(F184,Tb_ProjectKosten[],MATCH(Tb_ProjectKosten[[#Headers],[Forfait_Percentage]],Tb_ProjectKosten[#Headers],0),0),""),S184 &lt;=0,0),"")</f>
        <v/>
      </c>
      <c r="W184" s="296" t="str">
        <f t="shared" ca="1" si="12"/>
        <v/>
      </c>
      <c r="X184" s="338" t="str">
        <f>IFERROR(VLOOKUP(F184,Tb_ProjectKosten[#All],11,0),"")</f>
        <v/>
      </c>
      <c r="Y184" s="297"/>
    </row>
    <row r="185" spans="1:25" x14ac:dyDescent="0.25">
      <c r="A185" s="291">
        <f>MAX($A$5:A184)+1</f>
        <v>180</v>
      </c>
      <c r="B185" s="278"/>
      <c r="C185" s="278"/>
      <c r="D185" s="278"/>
      <c r="E185" s="278"/>
      <c r="F185" s="278"/>
      <c r="G185" s="299"/>
      <c r="H185" s="292" t="str">
        <f ca="1">IFERROR(IF(VLOOKUP(F185,Kostentypen!$A$3:$E$21,3,0)=0,"",IF(OR(F185="Arbeidskosten",F185="Vergoeding"),VLOOKUP(G185,Tb_KostenTypen[],2,0),VLOOKUP(F185,Kostentypen!$A$3:$E$20,3,0))),"")</f>
        <v/>
      </c>
      <c r="I185" s="293"/>
      <c r="J185" s="294" t="str" cm="1">
        <f t="array" ref="J185">_xlfn.IFNA(IF(INDEX(Tb_KostenOpties[],MATCH($F185,Tb_KostenOpties[KostenOptie],0),IFERROR(MATCH(Methode_Keuze,Tb_KostenOpties[#Headers],0),2))=1,_xlfn.SWITCH($H185,"Uurtarief",IF(OR(AND(RIGHT($F185,3)="IKS",VLOOKUP($I185,Loonkosten,2,0)="Ja"),AND(RIGHT($F185,3)&lt;&gt;"IKS",VLOOKUP($I185,Loonkosten,2,0)="Nee")), VLOOKUP($I185,Loonkosten,MATCH("Opgegeven uurtarief",'4. Rekenhulp loonkosten aanvr.'!$4:$4,0)),0),"Vast tarief",IF(LEFT(F185,8)="Bijdrage",VLOOKUP($F185,Tb_KostenTypen[],MATCH(Lijsten!$P$1,Tb_KostenTypen[#Headers],0),0),VLOOKUP($G185,Lijsten!L:P,MATCH(Lijsten!$P$1,Kop_Tarief_Vast,0),0))),""),"")</f>
        <v/>
      </c>
      <c r="K185" s="294" t="str" cm="1">
        <f t="array" ref="K185">_xlfn.IFNA(IF(INDEX(Tb_KostenOpties[],MATCH($F185,Tb_KostenOpties[KostenOptie],0),IFERROR(MATCH(Methode_Keuze,Tb_KostenOpties[#Headers],0),2))=1,_xlfn.SWITCH($H185,"Uurtarief",IF(OR(AND(RIGHT($F185,3)="IKS",VLOOKUP($I185,Loonkosten,2,0)="Ja"),AND(RIGHT($F185,3)&lt;&gt;"IKS",VLOOKUP($I185,Loonkosten,2,0)="Nee")), VLOOKUP($I185,Loonkosten,MATCH("Beoordeeld uurtarief",'4. Rekenhulp loonkosten aanvr.'!$4:$4,0),0),0),"Vast tarief",IF(LEFT(F185,8)="Bijdrage",VLOOKUP($F185,Tb_KostenTypen[],MATCH(Lijsten!$P$1,Tb_KostenTypen[#Headers],0),0),VLOOKUP($G185,Lijsten!L:P,MATCH(Lijsten!$P$1,Kop_Tarief_Vast,0),0))),""),"")</f>
        <v/>
      </c>
      <c r="L185" s="324"/>
      <c r="M185" s="324"/>
      <c r="N185" s="295"/>
      <c r="O185" s="295"/>
      <c r="P185" s="337" t="str">
        <f t="shared" si="9"/>
        <v/>
      </c>
      <c r="Q185" s="296" t="str">
        <f t="shared" si="10"/>
        <v/>
      </c>
      <c r="R185" s="296" t="str" cm="1">
        <f t="array" aca="1" ref="R185" ca="1">_xlfn.IFNA(_xlfn.IFS(X185="Dit kostentype hoeft u niet op te geven. Hiervoor wordt een forfait berekend.","",AND(J185&lt;&gt;"",H185="Vast tarief",F185="Vergoeding"),SUM(J185)*FLOOR(SUM(L185),0.0001),AND(J185&lt;&gt;"",OR(H185="Uurtarief",H185="Vast tarief")),SUM(J185)*FLOOR(SUM(L185),0.01),AND(N185&lt;&gt;"",H185="-"),FLOOR(SUM(N185),0.01)),"")</f>
        <v/>
      </c>
      <c r="S185" s="296" t="str" cm="1">
        <f t="array" aca="1" ref="S185" ca="1">_xlfn.IFNA(_xlfn.IFS(X185="Dit kostentype hoeft u niet op te geven. Hiervoor wordt een forfait berekend.","",AND(K185&lt;&gt;"",M185&lt;&gt;"",H185="Vast tarief",F185="Vergoeding"),SUM(K185)*FLOOR(SUM(M185),0.0001),AND(K185&lt;&gt;"",M185&lt;&gt;"",OR(H185="Uurtarief",H185="Vast tarief")),SUM(K185)*FLOOR(SUM(M185),0.01),AND(O185&lt;&gt;"",H185="-"),FLOOR(SUM(O185),0.01)),"")</f>
        <v/>
      </c>
      <c r="T185" s="296" t="str">
        <f t="shared" ca="1" si="11"/>
        <v/>
      </c>
      <c r="U185" s="296" t="str" cm="1">
        <f t="array" aca="1" ref="U185" ca="1">IFERROR(_xlfn.IFS(OR(F185="",LEFT(Methode_Keuze,4)="Geen",Methode_Keuze=""),"",AND(R185&lt;&gt;"",F185&lt;&gt;"Arbeidskosten"),R185*VLOOKUP(F185,Tb_ProjectKosten[],MATCH(Tb_ProjectKosten[[#Headers],[Forfait_Percentage]],Tb_ProjectKosten[#Headers],0),0),AND(F185="Arbeidskosten",G185&lt;&gt;""),IFERROR(R185*VLOOKUP(G185,Tb_KostenTypen[],3,0)*VLOOKUP(F185,Tb_ProjectKosten[],MATCH(Tb_ProjectKosten[[#Headers],[Forfait_Percentage]],Tb_ProjectKosten[#Headers],0),0),""),R185 &lt;=0,0),"")</f>
        <v/>
      </c>
      <c r="V185" s="296" t="str" cm="1">
        <f t="array" aca="1" ref="V185" ca="1">IFERROR(_xlfn.IFS(OR(F185="",LEFT(Methode_Keuze,4)="Geen",Methode_Keuze=""),"",AND(S185&lt;&gt;"",F185&lt;&gt;"Arbeidskosten"),S185*VLOOKUP(F185,Tb_ProjectKosten[],MATCH(Tb_ProjectKosten[[#Headers],[Forfait_Percentage]],Tb_ProjectKosten[#Headers],0),0),AND(F185="Arbeidskosten",G185&lt;&gt;""),IFERROR(S185*VLOOKUP(G185,Tb_KostenTypen[],3,0)*VLOOKUP(F185,Tb_ProjectKosten[],MATCH(Tb_ProjectKosten[[#Headers],[Forfait_Percentage]],Tb_ProjectKosten[#Headers],0),0),""),S185 &lt;=0,0),"")</f>
        <v/>
      </c>
      <c r="W185" s="296" t="str">
        <f t="shared" ca="1" si="12"/>
        <v/>
      </c>
      <c r="X185" s="338" t="str">
        <f>IFERROR(VLOOKUP(F185,Tb_ProjectKosten[#All],11,0),"")</f>
        <v/>
      </c>
      <c r="Y185" s="297"/>
    </row>
    <row r="186" spans="1:25" x14ac:dyDescent="0.25">
      <c r="A186" s="291">
        <f>MAX($A$5:A185)+1</f>
        <v>181</v>
      </c>
      <c r="B186" s="278"/>
      <c r="C186" s="278"/>
      <c r="D186" s="278"/>
      <c r="E186" s="278"/>
      <c r="F186" s="278"/>
      <c r="G186" s="299"/>
      <c r="H186" s="292" t="str">
        <f ca="1">IFERROR(IF(VLOOKUP(F186,Kostentypen!$A$3:$E$21,3,0)=0,"",IF(OR(F186="Arbeidskosten",F186="Vergoeding"),VLOOKUP(G186,Tb_KostenTypen[],2,0),VLOOKUP(F186,Kostentypen!$A$3:$E$20,3,0))),"")</f>
        <v/>
      </c>
      <c r="I186" s="293"/>
      <c r="J186" s="294" t="str" cm="1">
        <f t="array" ref="J186">_xlfn.IFNA(IF(INDEX(Tb_KostenOpties[],MATCH($F186,Tb_KostenOpties[KostenOptie],0),IFERROR(MATCH(Methode_Keuze,Tb_KostenOpties[#Headers],0),2))=1,_xlfn.SWITCH($H186,"Uurtarief",IF(OR(AND(RIGHT($F186,3)="IKS",VLOOKUP($I186,Loonkosten,2,0)="Ja"),AND(RIGHT($F186,3)&lt;&gt;"IKS",VLOOKUP($I186,Loonkosten,2,0)="Nee")), VLOOKUP($I186,Loonkosten,MATCH("Opgegeven uurtarief",'4. Rekenhulp loonkosten aanvr.'!$4:$4,0)),0),"Vast tarief",IF(LEFT(F186,8)="Bijdrage",VLOOKUP($F186,Tb_KostenTypen[],MATCH(Lijsten!$P$1,Tb_KostenTypen[#Headers],0),0),VLOOKUP($G186,Lijsten!L:P,MATCH(Lijsten!$P$1,Kop_Tarief_Vast,0),0))),""),"")</f>
        <v/>
      </c>
      <c r="K186" s="294" t="str" cm="1">
        <f t="array" ref="K186">_xlfn.IFNA(IF(INDEX(Tb_KostenOpties[],MATCH($F186,Tb_KostenOpties[KostenOptie],0),IFERROR(MATCH(Methode_Keuze,Tb_KostenOpties[#Headers],0),2))=1,_xlfn.SWITCH($H186,"Uurtarief",IF(OR(AND(RIGHT($F186,3)="IKS",VLOOKUP($I186,Loonkosten,2,0)="Ja"),AND(RIGHT($F186,3)&lt;&gt;"IKS",VLOOKUP($I186,Loonkosten,2,0)="Nee")), VLOOKUP($I186,Loonkosten,MATCH("Beoordeeld uurtarief",'4. Rekenhulp loonkosten aanvr.'!$4:$4,0),0),0),"Vast tarief",IF(LEFT(F186,8)="Bijdrage",VLOOKUP($F186,Tb_KostenTypen[],MATCH(Lijsten!$P$1,Tb_KostenTypen[#Headers],0),0),VLOOKUP($G186,Lijsten!L:P,MATCH(Lijsten!$P$1,Kop_Tarief_Vast,0),0))),""),"")</f>
        <v/>
      </c>
      <c r="L186" s="324"/>
      <c r="M186" s="324"/>
      <c r="N186" s="295"/>
      <c r="O186" s="295"/>
      <c r="P186" s="337" t="str">
        <f t="shared" si="9"/>
        <v/>
      </c>
      <c r="Q186" s="296" t="str">
        <f t="shared" si="10"/>
        <v/>
      </c>
      <c r="R186" s="296" t="str" cm="1">
        <f t="array" aca="1" ref="R186" ca="1">_xlfn.IFNA(_xlfn.IFS(X186="Dit kostentype hoeft u niet op te geven. Hiervoor wordt een forfait berekend.","",AND(J186&lt;&gt;"",H186="Vast tarief",F186="Vergoeding"),SUM(J186)*FLOOR(SUM(L186),0.0001),AND(J186&lt;&gt;"",OR(H186="Uurtarief",H186="Vast tarief")),SUM(J186)*FLOOR(SUM(L186),0.01),AND(N186&lt;&gt;"",H186="-"),FLOOR(SUM(N186),0.01)),"")</f>
        <v/>
      </c>
      <c r="S186" s="296" t="str" cm="1">
        <f t="array" aca="1" ref="S186" ca="1">_xlfn.IFNA(_xlfn.IFS(X186="Dit kostentype hoeft u niet op te geven. Hiervoor wordt een forfait berekend.","",AND(K186&lt;&gt;"",M186&lt;&gt;"",H186="Vast tarief",F186="Vergoeding"),SUM(K186)*FLOOR(SUM(M186),0.0001),AND(K186&lt;&gt;"",M186&lt;&gt;"",OR(H186="Uurtarief",H186="Vast tarief")),SUM(K186)*FLOOR(SUM(M186),0.01),AND(O186&lt;&gt;"",H186="-"),FLOOR(SUM(O186),0.01)),"")</f>
        <v/>
      </c>
      <c r="T186" s="296" t="str">
        <f t="shared" ca="1" si="11"/>
        <v/>
      </c>
      <c r="U186" s="296" t="str" cm="1">
        <f t="array" aca="1" ref="U186" ca="1">IFERROR(_xlfn.IFS(OR(F186="",LEFT(Methode_Keuze,4)="Geen",Methode_Keuze=""),"",AND(R186&lt;&gt;"",F186&lt;&gt;"Arbeidskosten"),R186*VLOOKUP(F186,Tb_ProjectKosten[],MATCH(Tb_ProjectKosten[[#Headers],[Forfait_Percentage]],Tb_ProjectKosten[#Headers],0),0),AND(F186="Arbeidskosten",G186&lt;&gt;""),IFERROR(R186*VLOOKUP(G186,Tb_KostenTypen[],3,0)*VLOOKUP(F186,Tb_ProjectKosten[],MATCH(Tb_ProjectKosten[[#Headers],[Forfait_Percentage]],Tb_ProjectKosten[#Headers],0),0),""),R186 &lt;=0,0),"")</f>
        <v/>
      </c>
      <c r="V186" s="296" t="str" cm="1">
        <f t="array" aca="1" ref="V186" ca="1">IFERROR(_xlfn.IFS(OR(F186="",LEFT(Methode_Keuze,4)="Geen",Methode_Keuze=""),"",AND(S186&lt;&gt;"",F186&lt;&gt;"Arbeidskosten"),S186*VLOOKUP(F186,Tb_ProjectKosten[],MATCH(Tb_ProjectKosten[[#Headers],[Forfait_Percentage]],Tb_ProjectKosten[#Headers],0),0),AND(F186="Arbeidskosten",G186&lt;&gt;""),IFERROR(S186*VLOOKUP(G186,Tb_KostenTypen[],3,0)*VLOOKUP(F186,Tb_ProjectKosten[],MATCH(Tb_ProjectKosten[[#Headers],[Forfait_Percentage]],Tb_ProjectKosten[#Headers],0),0),""),S186 &lt;=0,0),"")</f>
        <v/>
      </c>
      <c r="W186" s="296" t="str">
        <f t="shared" ca="1" si="12"/>
        <v/>
      </c>
      <c r="X186" s="338" t="str">
        <f>IFERROR(VLOOKUP(F186,Tb_ProjectKosten[#All],11,0),"")</f>
        <v/>
      </c>
      <c r="Y186" s="297"/>
    </row>
    <row r="187" spans="1:25" x14ac:dyDescent="0.25">
      <c r="A187" s="291">
        <f>MAX($A$5:A186)+1</f>
        <v>182</v>
      </c>
      <c r="B187" s="278"/>
      <c r="C187" s="278"/>
      <c r="D187" s="278"/>
      <c r="E187" s="278"/>
      <c r="F187" s="278"/>
      <c r="G187" s="299"/>
      <c r="H187" s="292" t="str">
        <f ca="1">IFERROR(IF(VLOOKUP(F187,Kostentypen!$A$3:$E$21,3,0)=0,"",IF(OR(F187="Arbeidskosten",F187="Vergoeding"),VLOOKUP(G187,Tb_KostenTypen[],2,0),VLOOKUP(F187,Kostentypen!$A$3:$E$20,3,0))),"")</f>
        <v/>
      </c>
      <c r="I187" s="293"/>
      <c r="J187" s="294" t="str" cm="1">
        <f t="array" ref="J187">_xlfn.IFNA(IF(INDEX(Tb_KostenOpties[],MATCH($F187,Tb_KostenOpties[KostenOptie],0),IFERROR(MATCH(Methode_Keuze,Tb_KostenOpties[#Headers],0),2))=1,_xlfn.SWITCH($H187,"Uurtarief",IF(OR(AND(RIGHT($F187,3)="IKS",VLOOKUP($I187,Loonkosten,2,0)="Ja"),AND(RIGHT($F187,3)&lt;&gt;"IKS",VLOOKUP($I187,Loonkosten,2,0)="Nee")), VLOOKUP($I187,Loonkosten,MATCH("Opgegeven uurtarief",'4. Rekenhulp loonkosten aanvr.'!$4:$4,0)),0),"Vast tarief",IF(LEFT(F187,8)="Bijdrage",VLOOKUP($F187,Tb_KostenTypen[],MATCH(Lijsten!$P$1,Tb_KostenTypen[#Headers],0),0),VLOOKUP($G187,Lijsten!L:P,MATCH(Lijsten!$P$1,Kop_Tarief_Vast,0),0))),""),"")</f>
        <v/>
      </c>
      <c r="K187" s="294" t="str" cm="1">
        <f t="array" ref="K187">_xlfn.IFNA(IF(INDEX(Tb_KostenOpties[],MATCH($F187,Tb_KostenOpties[KostenOptie],0),IFERROR(MATCH(Methode_Keuze,Tb_KostenOpties[#Headers],0),2))=1,_xlfn.SWITCH($H187,"Uurtarief",IF(OR(AND(RIGHT($F187,3)="IKS",VLOOKUP($I187,Loonkosten,2,0)="Ja"),AND(RIGHT($F187,3)&lt;&gt;"IKS",VLOOKUP($I187,Loonkosten,2,0)="Nee")), VLOOKUP($I187,Loonkosten,MATCH("Beoordeeld uurtarief",'4. Rekenhulp loonkosten aanvr.'!$4:$4,0),0),0),"Vast tarief",IF(LEFT(F187,8)="Bijdrage",VLOOKUP($F187,Tb_KostenTypen[],MATCH(Lijsten!$P$1,Tb_KostenTypen[#Headers],0),0),VLOOKUP($G187,Lijsten!L:P,MATCH(Lijsten!$P$1,Kop_Tarief_Vast,0),0))),""),"")</f>
        <v/>
      </c>
      <c r="L187" s="324"/>
      <c r="M187" s="324"/>
      <c r="N187" s="295"/>
      <c r="O187" s="295"/>
      <c r="P187" s="337" t="str">
        <f t="shared" si="9"/>
        <v/>
      </c>
      <c r="Q187" s="296" t="str">
        <f t="shared" si="10"/>
        <v/>
      </c>
      <c r="R187" s="296" t="str" cm="1">
        <f t="array" aca="1" ref="R187" ca="1">_xlfn.IFNA(_xlfn.IFS(X187="Dit kostentype hoeft u niet op te geven. Hiervoor wordt een forfait berekend.","",AND(J187&lt;&gt;"",H187="Vast tarief",F187="Vergoeding"),SUM(J187)*FLOOR(SUM(L187),0.0001),AND(J187&lt;&gt;"",OR(H187="Uurtarief",H187="Vast tarief")),SUM(J187)*FLOOR(SUM(L187),0.01),AND(N187&lt;&gt;"",H187="-"),FLOOR(SUM(N187),0.01)),"")</f>
        <v/>
      </c>
      <c r="S187" s="296" t="str" cm="1">
        <f t="array" aca="1" ref="S187" ca="1">_xlfn.IFNA(_xlfn.IFS(X187="Dit kostentype hoeft u niet op te geven. Hiervoor wordt een forfait berekend.","",AND(K187&lt;&gt;"",M187&lt;&gt;"",H187="Vast tarief",F187="Vergoeding"),SUM(K187)*FLOOR(SUM(M187),0.0001),AND(K187&lt;&gt;"",M187&lt;&gt;"",OR(H187="Uurtarief",H187="Vast tarief")),SUM(K187)*FLOOR(SUM(M187),0.01),AND(O187&lt;&gt;"",H187="-"),FLOOR(SUM(O187),0.01)),"")</f>
        <v/>
      </c>
      <c r="T187" s="296" t="str">
        <f t="shared" ca="1" si="11"/>
        <v/>
      </c>
      <c r="U187" s="296" t="str" cm="1">
        <f t="array" aca="1" ref="U187" ca="1">IFERROR(_xlfn.IFS(OR(F187="",LEFT(Methode_Keuze,4)="Geen",Methode_Keuze=""),"",AND(R187&lt;&gt;"",F187&lt;&gt;"Arbeidskosten"),R187*VLOOKUP(F187,Tb_ProjectKosten[],MATCH(Tb_ProjectKosten[[#Headers],[Forfait_Percentage]],Tb_ProjectKosten[#Headers],0),0),AND(F187="Arbeidskosten",G187&lt;&gt;""),IFERROR(R187*VLOOKUP(G187,Tb_KostenTypen[],3,0)*VLOOKUP(F187,Tb_ProjectKosten[],MATCH(Tb_ProjectKosten[[#Headers],[Forfait_Percentage]],Tb_ProjectKosten[#Headers],0),0),""),R187 &lt;=0,0),"")</f>
        <v/>
      </c>
      <c r="V187" s="296" t="str" cm="1">
        <f t="array" aca="1" ref="V187" ca="1">IFERROR(_xlfn.IFS(OR(F187="",LEFT(Methode_Keuze,4)="Geen",Methode_Keuze=""),"",AND(S187&lt;&gt;"",F187&lt;&gt;"Arbeidskosten"),S187*VLOOKUP(F187,Tb_ProjectKosten[],MATCH(Tb_ProjectKosten[[#Headers],[Forfait_Percentage]],Tb_ProjectKosten[#Headers],0),0),AND(F187="Arbeidskosten",G187&lt;&gt;""),IFERROR(S187*VLOOKUP(G187,Tb_KostenTypen[],3,0)*VLOOKUP(F187,Tb_ProjectKosten[],MATCH(Tb_ProjectKosten[[#Headers],[Forfait_Percentage]],Tb_ProjectKosten[#Headers],0),0),""),S187 &lt;=0,0),"")</f>
        <v/>
      </c>
      <c r="W187" s="296" t="str">
        <f t="shared" ca="1" si="12"/>
        <v/>
      </c>
      <c r="X187" s="338" t="str">
        <f>IFERROR(VLOOKUP(F187,Tb_ProjectKosten[#All],11,0),"")</f>
        <v/>
      </c>
      <c r="Y187" s="297"/>
    </row>
    <row r="188" spans="1:25" x14ac:dyDescent="0.25">
      <c r="A188" s="291">
        <f>MAX($A$5:A187)+1</f>
        <v>183</v>
      </c>
      <c r="B188" s="278"/>
      <c r="C188" s="278"/>
      <c r="D188" s="278"/>
      <c r="E188" s="278"/>
      <c r="F188" s="278"/>
      <c r="G188" s="299"/>
      <c r="H188" s="292" t="str">
        <f ca="1">IFERROR(IF(VLOOKUP(F188,Kostentypen!$A$3:$E$21,3,0)=0,"",IF(OR(F188="Arbeidskosten",F188="Vergoeding"),VLOOKUP(G188,Tb_KostenTypen[],2,0),VLOOKUP(F188,Kostentypen!$A$3:$E$20,3,0))),"")</f>
        <v/>
      </c>
      <c r="I188" s="293"/>
      <c r="J188" s="294" t="str" cm="1">
        <f t="array" ref="J188">_xlfn.IFNA(IF(INDEX(Tb_KostenOpties[],MATCH($F188,Tb_KostenOpties[KostenOptie],0),IFERROR(MATCH(Methode_Keuze,Tb_KostenOpties[#Headers],0),2))=1,_xlfn.SWITCH($H188,"Uurtarief",IF(OR(AND(RIGHT($F188,3)="IKS",VLOOKUP($I188,Loonkosten,2,0)="Ja"),AND(RIGHT($F188,3)&lt;&gt;"IKS",VLOOKUP($I188,Loonkosten,2,0)="Nee")), VLOOKUP($I188,Loonkosten,MATCH("Opgegeven uurtarief",'4. Rekenhulp loonkosten aanvr.'!$4:$4,0)),0),"Vast tarief",IF(LEFT(F188,8)="Bijdrage",VLOOKUP($F188,Tb_KostenTypen[],MATCH(Lijsten!$P$1,Tb_KostenTypen[#Headers],0),0),VLOOKUP($G188,Lijsten!L:P,MATCH(Lijsten!$P$1,Kop_Tarief_Vast,0),0))),""),"")</f>
        <v/>
      </c>
      <c r="K188" s="294" t="str" cm="1">
        <f t="array" ref="K188">_xlfn.IFNA(IF(INDEX(Tb_KostenOpties[],MATCH($F188,Tb_KostenOpties[KostenOptie],0),IFERROR(MATCH(Methode_Keuze,Tb_KostenOpties[#Headers],0),2))=1,_xlfn.SWITCH($H188,"Uurtarief",IF(OR(AND(RIGHT($F188,3)="IKS",VLOOKUP($I188,Loonkosten,2,0)="Ja"),AND(RIGHT($F188,3)&lt;&gt;"IKS",VLOOKUP($I188,Loonkosten,2,0)="Nee")), VLOOKUP($I188,Loonkosten,MATCH("Beoordeeld uurtarief",'4. Rekenhulp loonkosten aanvr.'!$4:$4,0),0),0),"Vast tarief",IF(LEFT(F188,8)="Bijdrage",VLOOKUP($F188,Tb_KostenTypen[],MATCH(Lijsten!$P$1,Tb_KostenTypen[#Headers],0),0),VLOOKUP($G188,Lijsten!L:P,MATCH(Lijsten!$P$1,Kop_Tarief_Vast,0),0))),""),"")</f>
        <v/>
      </c>
      <c r="L188" s="324"/>
      <c r="M188" s="324"/>
      <c r="N188" s="295"/>
      <c r="O188" s="295"/>
      <c r="P188" s="337" t="str">
        <f t="shared" si="9"/>
        <v/>
      </c>
      <c r="Q188" s="296" t="str">
        <f t="shared" si="10"/>
        <v/>
      </c>
      <c r="R188" s="296" t="str" cm="1">
        <f t="array" aca="1" ref="R188" ca="1">_xlfn.IFNA(_xlfn.IFS(X188="Dit kostentype hoeft u niet op te geven. Hiervoor wordt een forfait berekend.","",AND(J188&lt;&gt;"",H188="Vast tarief",F188="Vergoeding"),SUM(J188)*FLOOR(SUM(L188),0.0001),AND(J188&lt;&gt;"",OR(H188="Uurtarief",H188="Vast tarief")),SUM(J188)*FLOOR(SUM(L188),0.01),AND(N188&lt;&gt;"",H188="-"),FLOOR(SUM(N188),0.01)),"")</f>
        <v/>
      </c>
      <c r="S188" s="296" t="str" cm="1">
        <f t="array" aca="1" ref="S188" ca="1">_xlfn.IFNA(_xlfn.IFS(X188="Dit kostentype hoeft u niet op te geven. Hiervoor wordt een forfait berekend.","",AND(K188&lt;&gt;"",M188&lt;&gt;"",H188="Vast tarief",F188="Vergoeding"),SUM(K188)*FLOOR(SUM(M188),0.0001),AND(K188&lt;&gt;"",M188&lt;&gt;"",OR(H188="Uurtarief",H188="Vast tarief")),SUM(K188)*FLOOR(SUM(M188),0.01),AND(O188&lt;&gt;"",H188="-"),FLOOR(SUM(O188),0.01)),"")</f>
        <v/>
      </c>
      <c r="T188" s="296" t="str">
        <f t="shared" ca="1" si="11"/>
        <v/>
      </c>
      <c r="U188" s="296" t="str" cm="1">
        <f t="array" aca="1" ref="U188" ca="1">IFERROR(_xlfn.IFS(OR(F188="",LEFT(Methode_Keuze,4)="Geen",Methode_Keuze=""),"",AND(R188&lt;&gt;"",F188&lt;&gt;"Arbeidskosten"),R188*VLOOKUP(F188,Tb_ProjectKosten[],MATCH(Tb_ProjectKosten[[#Headers],[Forfait_Percentage]],Tb_ProjectKosten[#Headers],0),0),AND(F188="Arbeidskosten",G188&lt;&gt;""),IFERROR(R188*VLOOKUP(G188,Tb_KostenTypen[],3,0)*VLOOKUP(F188,Tb_ProjectKosten[],MATCH(Tb_ProjectKosten[[#Headers],[Forfait_Percentage]],Tb_ProjectKosten[#Headers],0),0),""),R188 &lt;=0,0),"")</f>
        <v/>
      </c>
      <c r="V188" s="296" t="str" cm="1">
        <f t="array" aca="1" ref="V188" ca="1">IFERROR(_xlfn.IFS(OR(F188="",LEFT(Methode_Keuze,4)="Geen",Methode_Keuze=""),"",AND(S188&lt;&gt;"",F188&lt;&gt;"Arbeidskosten"),S188*VLOOKUP(F188,Tb_ProjectKosten[],MATCH(Tb_ProjectKosten[[#Headers],[Forfait_Percentage]],Tb_ProjectKosten[#Headers],0),0),AND(F188="Arbeidskosten",G188&lt;&gt;""),IFERROR(S188*VLOOKUP(G188,Tb_KostenTypen[],3,0)*VLOOKUP(F188,Tb_ProjectKosten[],MATCH(Tb_ProjectKosten[[#Headers],[Forfait_Percentage]],Tb_ProjectKosten[#Headers],0),0),""),S188 &lt;=0,0),"")</f>
        <v/>
      </c>
      <c r="W188" s="296" t="str">
        <f t="shared" ca="1" si="12"/>
        <v/>
      </c>
      <c r="X188" s="338" t="str">
        <f>IFERROR(VLOOKUP(F188,Tb_ProjectKosten[#All],11,0),"")</f>
        <v/>
      </c>
      <c r="Y188" s="297"/>
    </row>
    <row r="189" spans="1:25" x14ac:dyDescent="0.25">
      <c r="A189" s="291">
        <f>MAX($A$5:A188)+1</f>
        <v>184</v>
      </c>
      <c r="B189" s="278"/>
      <c r="C189" s="278"/>
      <c r="D189" s="278"/>
      <c r="E189" s="278"/>
      <c r="F189" s="278"/>
      <c r="G189" s="299"/>
      <c r="H189" s="292" t="str">
        <f ca="1">IFERROR(IF(VLOOKUP(F189,Kostentypen!$A$3:$E$21,3,0)=0,"",IF(OR(F189="Arbeidskosten",F189="Vergoeding"),VLOOKUP(G189,Tb_KostenTypen[],2,0),VLOOKUP(F189,Kostentypen!$A$3:$E$20,3,0))),"")</f>
        <v/>
      </c>
      <c r="I189" s="293"/>
      <c r="J189" s="294" t="str" cm="1">
        <f t="array" ref="J189">_xlfn.IFNA(IF(INDEX(Tb_KostenOpties[],MATCH($F189,Tb_KostenOpties[KostenOptie],0),IFERROR(MATCH(Methode_Keuze,Tb_KostenOpties[#Headers],0),2))=1,_xlfn.SWITCH($H189,"Uurtarief",IF(OR(AND(RIGHT($F189,3)="IKS",VLOOKUP($I189,Loonkosten,2,0)="Ja"),AND(RIGHT($F189,3)&lt;&gt;"IKS",VLOOKUP($I189,Loonkosten,2,0)="Nee")), VLOOKUP($I189,Loonkosten,MATCH("Opgegeven uurtarief",'4. Rekenhulp loonkosten aanvr.'!$4:$4,0)),0),"Vast tarief",IF(LEFT(F189,8)="Bijdrage",VLOOKUP($F189,Tb_KostenTypen[],MATCH(Lijsten!$P$1,Tb_KostenTypen[#Headers],0),0),VLOOKUP($G189,Lijsten!L:P,MATCH(Lijsten!$P$1,Kop_Tarief_Vast,0),0))),""),"")</f>
        <v/>
      </c>
      <c r="K189" s="294" t="str" cm="1">
        <f t="array" ref="K189">_xlfn.IFNA(IF(INDEX(Tb_KostenOpties[],MATCH($F189,Tb_KostenOpties[KostenOptie],0),IFERROR(MATCH(Methode_Keuze,Tb_KostenOpties[#Headers],0),2))=1,_xlfn.SWITCH($H189,"Uurtarief",IF(OR(AND(RIGHT($F189,3)="IKS",VLOOKUP($I189,Loonkosten,2,0)="Ja"),AND(RIGHT($F189,3)&lt;&gt;"IKS",VLOOKUP($I189,Loonkosten,2,0)="Nee")), VLOOKUP($I189,Loonkosten,MATCH("Beoordeeld uurtarief",'4. Rekenhulp loonkosten aanvr.'!$4:$4,0),0),0),"Vast tarief",IF(LEFT(F189,8)="Bijdrage",VLOOKUP($F189,Tb_KostenTypen[],MATCH(Lijsten!$P$1,Tb_KostenTypen[#Headers],0),0),VLOOKUP($G189,Lijsten!L:P,MATCH(Lijsten!$P$1,Kop_Tarief_Vast,0),0))),""),"")</f>
        <v/>
      </c>
      <c r="L189" s="324"/>
      <c r="M189" s="324"/>
      <c r="N189" s="295"/>
      <c r="O189" s="295"/>
      <c r="P189" s="337" t="str">
        <f t="shared" si="9"/>
        <v/>
      </c>
      <c r="Q189" s="296" t="str">
        <f t="shared" si="10"/>
        <v/>
      </c>
      <c r="R189" s="296" t="str" cm="1">
        <f t="array" aca="1" ref="R189" ca="1">_xlfn.IFNA(_xlfn.IFS(X189="Dit kostentype hoeft u niet op te geven. Hiervoor wordt een forfait berekend.","",AND(J189&lt;&gt;"",H189="Vast tarief",F189="Vergoeding"),SUM(J189)*FLOOR(SUM(L189),0.0001),AND(J189&lt;&gt;"",OR(H189="Uurtarief",H189="Vast tarief")),SUM(J189)*FLOOR(SUM(L189),0.01),AND(N189&lt;&gt;"",H189="-"),FLOOR(SUM(N189),0.01)),"")</f>
        <v/>
      </c>
      <c r="S189" s="296" t="str" cm="1">
        <f t="array" aca="1" ref="S189" ca="1">_xlfn.IFNA(_xlfn.IFS(X189="Dit kostentype hoeft u niet op te geven. Hiervoor wordt een forfait berekend.","",AND(K189&lt;&gt;"",M189&lt;&gt;"",H189="Vast tarief",F189="Vergoeding"),SUM(K189)*FLOOR(SUM(M189),0.0001),AND(K189&lt;&gt;"",M189&lt;&gt;"",OR(H189="Uurtarief",H189="Vast tarief")),SUM(K189)*FLOOR(SUM(M189),0.01),AND(O189&lt;&gt;"",H189="-"),FLOOR(SUM(O189),0.01)),"")</f>
        <v/>
      </c>
      <c r="T189" s="296" t="str">
        <f t="shared" ca="1" si="11"/>
        <v/>
      </c>
      <c r="U189" s="296" t="str" cm="1">
        <f t="array" aca="1" ref="U189" ca="1">IFERROR(_xlfn.IFS(OR(F189="",LEFT(Methode_Keuze,4)="Geen",Methode_Keuze=""),"",AND(R189&lt;&gt;"",F189&lt;&gt;"Arbeidskosten"),R189*VLOOKUP(F189,Tb_ProjectKosten[],MATCH(Tb_ProjectKosten[[#Headers],[Forfait_Percentage]],Tb_ProjectKosten[#Headers],0),0),AND(F189="Arbeidskosten",G189&lt;&gt;""),IFERROR(R189*VLOOKUP(G189,Tb_KostenTypen[],3,0)*VLOOKUP(F189,Tb_ProjectKosten[],MATCH(Tb_ProjectKosten[[#Headers],[Forfait_Percentage]],Tb_ProjectKosten[#Headers],0),0),""),R189 &lt;=0,0),"")</f>
        <v/>
      </c>
      <c r="V189" s="296" t="str" cm="1">
        <f t="array" aca="1" ref="V189" ca="1">IFERROR(_xlfn.IFS(OR(F189="",LEFT(Methode_Keuze,4)="Geen",Methode_Keuze=""),"",AND(S189&lt;&gt;"",F189&lt;&gt;"Arbeidskosten"),S189*VLOOKUP(F189,Tb_ProjectKosten[],MATCH(Tb_ProjectKosten[[#Headers],[Forfait_Percentage]],Tb_ProjectKosten[#Headers],0),0),AND(F189="Arbeidskosten",G189&lt;&gt;""),IFERROR(S189*VLOOKUP(G189,Tb_KostenTypen[],3,0)*VLOOKUP(F189,Tb_ProjectKosten[],MATCH(Tb_ProjectKosten[[#Headers],[Forfait_Percentage]],Tb_ProjectKosten[#Headers],0),0),""),S189 &lt;=0,0),"")</f>
        <v/>
      </c>
      <c r="W189" s="296" t="str">
        <f t="shared" ca="1" si="12"/>
        <v/>
      </c>
      <c r="X189" s="338" t="str">
        <f>IFERROR(VLOOKUP(F189,Tb_ProjectKosten[#All],11,0),"")</f>
        <v/>
      </c>
      <c r="Y189" s="297"/>
    </row>
    <row r="190" spans="1:25" x14ac:dyDescent="0.25">
      <c r="A190" s="291">
        <f>MAX($A$5:A189)+1</f>
        <v>185</v>
      </c>
      <c r="B190" s="278"/>
      <c r="C190" s="278"/>
      <c r="D190" s="278"/>
      <c r="E190" s="278"/>
      <c r="F190" s="278"/>
      <c r="G190" s="299"/>
      <c r="H190" s="292" t="str">
        <f ca="1">IFERROR(IF(VLOOKUP(F190,Kostentypen!$A$3:$E$21,3,0)=0,"",IF(OR(F190="Arbeidskosten",F190="Vergoeding"),VLOOKUP(G190,Tb_KostenTypen[],2,0),VLOOKUP(F190,Kostentypen!$A$3:$E$20,3,0))),"")</f>
        <v/>
      </c>
      <c r="I190" s="293"/>
      <c r="J190" s="294" t="str" cm="1">
        <f t="array" ref="J190">_xlfn.IFNA(IF(INDEX(Tb_KostenOpties[],MATCH($F190,Tb_KostenOpties[KostenOptie],0),IFERROR(MATCH(Methode_Keuze,Tb_KostenOpties[#Headers],0),2))=1,_xlfn.SWITCH($H190,"Uurtarief",IF(OR(AND(RIGHT($F190,3)="IKS",VLOOKUP($I190,Loonkosten,2,0)="Ja"),AND(RIGHT($F190,3)&lt;&gt;"IKS",VLOOKUP($I190,Loonkosten,2,0)="Nee")), VLOOKUP($I190,Loonkosten,MATCH("Opgegeven uurtarief",'4. Rekenhulp loonkosten aanvr.'!$4:$4,0)),0),"Vast tarief",IF(LEFT(F190,8)="Bijdrage",VLOOKUP($F190,Tb_KostenTypen[],MATCH(Lijsten!$P$1,Tb_KostenTypen[#Headers],0),0),VLOOKUP($G190,Lijsten!L:P,MATCH(Lijsten!$P$1,Kop_Tarief_Vast,0),0))),""),"")</f>
        <v/>
      </c>
      <c r="K190" s="294" t="str" cm="1">
        <f t="array" ref="K190">_xlfn.IFNA(IF(INDEX(Tb_KostenOpties[],MATCH($F190,Tb_KostenOpties[KostenOptie],0),IFERROR(MATCH(Methode_Keuze,Tb_KostenOpties[#Headers],0),2))=1,_xlfn.SWITCH($H190,"Uurtarief",IF(OR(AND(RIGHT($F190,3)="IKS",VLOOKUP($I190,Loonkosten,2,0)="Ja"),AND(RIGHT($F190,3)&lt;&gt;"IKS",VLOOKUP($I190,Loonkosten,2,0)="Nee")), VLOOKUP($I190,Loonkosten,MATCH("Beoordeeld uurtarief",'4. Rekenhulp loonkosten aanvr.'!$4:$4,0),0),0),"Vast tarief",IF(LEFT(F190,8)="Bijdrage",VLOOKUP($F190,Tb_KostenTypen[],MATCH(Lijsten!$P$1,Tb_KostenTypen[#Headers],0),0),VLOOKUP($G190,Lijsten!L:P,MATCH(Lijsten!$P$1,Kop_Tarief_Vast,0),0))),""),"")</f>
        <v/>
      </c>
      <c r="L190" s="324"/>
      <c r="M190" s="324"/>
      <c r="N190" s="295"/>
      <c r="O190" s="295"/>
      <c r="P190" s="337" t="str">
        <f t="shared" si="9"/>
        <v/>
      </c>
      <c r="Q190" s="296" t="str">
        <f t="shared" si="10"/>
        <v/>
      </c>
      <c r="R190" s="296" t="str" cm="1">
        <f t="array" aca="1" ref="R190" ca="1">_xlfn.IFNA(_xlfn.IFS(X190="Dit kostentype hoeft u niet op te geven. Hiervoor wordt een forfait berekend.","",AND(J190&lt;&gt;"",H190="Vast tarief",F190="Vergoeding"),SUM(J190)*FLOOR(SUM(L190),0.0001),AND(J190&lt;&gt;"",OR(H190="Uurtarief",H190="Vast tarief")),SUM(J190)*FLOOR(SUM(L190),0.01),AND(N190&lt;&gt;"",H190="-"),FLOOR(SUM(N190),0.01)),"")</f>
        <v/>
      </c>
      <c r="S190" s="296" t="str" cm="1">
        <f t="array" aca="1" ref="S190" ca="1">_xlfn.IFNA(_xlfn.IFS(X190="Dit kostentype hoeft u niet op te geven. Hiervoor wordt een forfait berekend.","",AND(K190&lt;&gt;"",M190&lt;&gt;"",H190="Vast tarief",F190="Vergoeding"),SUM(K190)*FLOOR(SUM(M190),0.0001),AND(K190&lt;&gt;"",M190&lt;&gt;"",OR(H190="Uurtarief",H190="Vast tarief")),SUM(K190)*FLOOR(SUM(M190),0.01),AND(O190&lt;&gt;"",H190="-"),FLOOR(SUM(O190),0.01)),"")</f>
        <v/>
      </c>
      <c r="T190" s="296" t="str">
        <f t="shared" ca="1" si="11"/>
        <v/>
      </c>
      <c r="U190" s="296" t="str" cm="1">
        <f t="array" aca="1" ref="U190" ca="1">IFERROR(_xlfn.IFS(OR(F190="",LEFT(Methode_Keuze,4)="Geen",Methode_Keuze=""),"",AND(R190&lt;&gt;"",F190&lt;&gt;"Arbeidskosten"),R190*VLOOKUP(F190,Tb_ProjectKosten[],MATCH(Tb_ProjectKosten[[#Headers],[Forfait_Percentage]],Tb_ProjectKosten[#Headers],0),0),AND(F190="Arbeidskosten",G190&lt;&gt;""),IFERROR(R190*VLOOKUP(G190,Tb_KostenTypen[],3,0)*VLOOKUP(F190,Tb_ProjectKosten[],MATCH(Tb_ProjectKosten[[#Headers],[Forfait_Percentage]],Tb_ProjectKosten[#Headers],0),0),""),R190 &lt;=0,0),"")</f>
        <v/>
      </c>
      <c r="V190" s="296" t="str" cm="1">
        <f t="array" aca="1" ref="V190" ca="1">IFERROR(_xlfn.IFS(OR(F190="",LEFT(Methode_Keuze,4)="Geen",Methode_Keuze=""),"",AND(S190&lt;&gt;"",F190&lt;&gt;"Arbeidskosten"),S190*VLOOKUP(F190,Tb_ProjectKosten[],MATCH(Tb_ProjectKosten[[#Headers],[Forfait_Percentage]],Tb_ProjectKosten[#Headers],0),0),AND(F190="Arbeidskosten",G190&lt;&gt;""),IFERROR(S190*VLOOKUP(G190,Tb_KostenTypen[],3,0)*VLOOKUP(F190,Tb_ProjectKosten[],MATCH(Tb_ProjectKosten[[#Headers],[Forfait_Percentage]],Tb_ProjectKosten[#Headers],0),0),""),S190 &lt;=0,0),"")</f>
        <v/>
      </c>
      <c r="W190" s="296" t="str">
        <f t="shared" ca="1" si="12"/>
        <v/>
      </c>
      <c r="X190" s="338" t="str">
        <f>IFERROR(VLOOKUP(F190,Tb_ProjectKosten[#All],11,0),"")</f>
        <v/>
      </c>
      <c r="Y190" s="297"/>
    </row>
    <row r="191" spans="1:25" x14ac:dyDescent="0.25">
      <c r="A191" s="291">
        <f>MAX($A$5:A190)+1</f>
        <v>186</v>
      </c>
      <c r="B191" s="278"/>
      <c r="C191" s="278"/>
      <c r="D191" s="278"/>
      <c r="E191" s="278"/>
      <c r="F191" s="278"/>
      <c r="G191" s="299"/>
      <c r="H191" s="292" t="str">
        <f ca="1">IFERROR(IF(VLOOKUP(F191,Kostentypen!$A$3:$E$21,3,0)=0,"",IF(OR(F191="Arbeidskosten",F191="Vergoeding"),VLOOKUP(G191,Tb_KostenTypen[],2,0),VLOOKUP(F191,Kostentypen!$A$3:$E$20,3,0))),"")</f>
        <v/>
      </c>
      <c r="I191" s="293"/>
      <c r="J191" s="294" t="str" cm="1">
        <f t="array" ref="J191">_xlfn.IFNA(IF(INDEX(Tb_KostenOpties[],MATCH($F191,Tb_KostenOpties[KostenOptie],0),IFERROR(MATCH(Methode_Keuze,Tb_KostenOpties[#Headers],0),2))=1,_xlfn.SWITCH($H191,"Uurtarief",IF(OR(AND(RIGHT($F191,3)="IKS",VLOOKUP($I191,Loonkosten,2,0)="Ja"),AND(RIGHT($F191,3)&lt;&gt;"IKS",VLOOKUP($I191,Loonkosten,2,0)="Nee")), VLOOKUP($I191,Loonkosten,MATCH("Opgegeven uurtarief",'4. Rekenhulp loonkosten aanvr.'!$4:$4,0)),0),"Vast tarief",IF(LEFT(F191,8)="Bijdrage",VLOOKUP($F191,Tb_KostenTypen[],MATCH(Lijsten!$P$1,Tb_KostenTypen[#Headers],0),0),VLOOKUP($G191,Lijsten!L:P,MATCH(Lijsten!$P$1,Kop_Tarief_Vast,0),0))),""),"")</f>
        <v/>
      </c>
      <c r="K191" s="294" t="str" cm="1">
        <f t="array" ref="K191">_xlfn.IFNA(IF(INDEX(Tb_KostenOpties[],MATCH($F191,Tb_KostenOpties[KostenOptie],0),IFERROR(MATCH(Methode_Keuze,Tb_KostenOpties[#Headers],0),2))=1,_xlfn.SWITCH($H191,"Uurtarief",IF(OR(AND(RIGHT($F191,3)="IKS",VLOOKUP($I191,Loonkosten,2,0)="Ja"),AND(RIGHT($F191,3)&lt;&gt;"IKS",VLOOKUP($I191,Loonkosten,2,0)="Nee")), VLOOKUP($I191,Loonkosten,MATCH("Beoordeeld uurtarief",'4. Rekenhulp loonkosten aanvr.'!$4:$4,0),0),0),"Vast tarief",IF(LEFT(F191,8)="Bijdrage",VLOOKUP($F191,Tb_KostenTypen[],MATCH(Lijsten!$P$1,Tb_KostenTypen[#Headers],0),0),VLOOKUP($G191,Lijsten!L:P,MATCH(Lijsten!$P$1,Kop_Tarief_Vast,0),0))),""),"")</f>
        <v/>
      </c>
      <c r="L191" s="324"/>
      <c r="M191" s="324"/>
      <c r="N191" s="295"/>
      <c r="O191" s="295"/>
      <c r="P191" s="337" t="str">
        <f t="shared" si="9"/>
        <v/>
      </c>
      <c r="Q191" s="296" t="str">
        <f t="shared" si="10"/>
        <v/>
      </c>
      <c r="R191" s="296" t="str" cm="1">
        <f t="array" aca="1" ref="R191" ca="1">_xlfn.IFNA(_xlfn.IFS(X191="Dit kostentype hoeft u niet op te geven. Hiervoor wordt een forfait berekend.","",AND(J191&lt;&gt;"",H191="Vast tarief",F191="Vergoeding"),SUM(J191)*FLOOR(SUM(L191),0.0001),AND(J191&lt;&gt;"",OR(H191="Uurtarief",H191="Vast tarief")),SUM(J191)*FLOOR(SUM(L191),0.01),AND(N191&lt;&gt;"",H191="-"),FLOOR(SUM(N191),0.01)),"")</f>
        <v/>
      </c>
      <c r="S191" s="296" t="str" cm="1">
        <f t="array" aca="1" ref="S191" ca="1">_xlfn.IFNA(_xlfn.IFS(X191="Dit kostentype hoeft u niet op te geven. Hiervoor wordt een forfait berekend.","",AND(K191&lt;&gt;"",M191&lt;&gt;"",H191="Vast tarief",F191="Vergoeding"),SUM(K191)*FLOOR(SUM(M191),0.0001),AND(K191&lt;&gt;"",M191&lt;&gt;"",OR(H191="Uurtarief",H191="Vast tarief")),SUM(K191)*FLOOR(SUM(M191),0.01),AND(O191&lt;&gt;"",H191="-"),FLOOR(SUM(O191),0.01)),"")</f>
        <v/>
      </c>
      <c r="T191" s="296" t="str">
        <f t="shared" ca="1" si="11"/>
        <v/>
      </c>
      <c r="U191" s="296" t="str" cm="1">
        <f t="array" aca="1" ref="U191" ca="1">IFERROR(_xlfn.IFS(OR(F191="",LEFT(Methode_Keuze,4)="Geen",Methode_Keuze=""),"",AND(R191&lt;&gt;"",F191&lt;&gt;"Arbeidskosten"),R191*VLOOKUP(F191,Tb_ProjectKosten[],MATCH(Tb_ProjectKosten[[#Headers],[Forfait_Percentage]],Tb_ProjectKosten[#Headers],0),0),AND(F191="Arbeidskosten",G191&lt;&gt;""),IFERROR(R191*VLOOKUP(G191,Tb_KostenTypen[],3,0)*VLOOKUP(F191,Tb_ProjectKosten[],MATCH(Tb_ProjectKosten[[#Headers],[Forfait_Percentage]],Tb_ProjectKosten[#Headers],0),0),""),R191 &lt;=0,0),"")</f>
        <v/>
      </c>
      <c r="V191" s="296" t="str" cm="1">
        <f t="array" aca="1" ref="V191" ca="1">IFERROR(_xlfn.IFS(OR(F191="",LEFT(Methode_Keuze,4)="Geen",Methode_Keuze=""),"",AND(S191&lt;&gt;"",F191&lt;&gt;"Arbeidskosten"),S191*VLOOKUP(F191,Tb_ProjectKosten[],MATCH(Tb_ProjectKosten[[#Headers],[Forfait_Percentage]],Tb_ProjectKosten[#Headers],0),0),AND(F191="Arbeidskosten",G191&lt;&gt;""),IFERROR(S191*VLOOKUP(G191,Tb_KostenTypen[],3,0)*VLOOKUP(F191,Tb_ProjectKosten[],MATCH(Tb_ProjectKosten[[#Headers],[Forfait_Percentage]],Tb_ProjectKosten[#Headers],0),0),""),S191 &lt;=0,0),"")</f>
        <v/>
      </c>
      <c r="W191" s="296" t="str">
        <f t="shared" ca="1" si="12"/>
        <v/>
      </c>
      <c r="X191" s="338" t="str">
        <f>IFERROR(VLOOKUP(F191,Tb_ProjectKosten[#All],11,0),"")</f>
        <v/>
      </c>
      <c r="Y191" s="297"/>
    </row>
    <row r="192" spans="1:25" x14ac:dyDescent="0.25">
      <c r="A192" s="291">
        <f>MAX($A$5:A191)+1</f>
        <v>187</v>
      </c>
      <c r="B192" s="278"/>
      <c r="C192" s="278"/>
      <c r="D192" s="278"/>
      <c r="E192" s="278"/>
      <c r="F192" s="278"/>
      <c r="G192" s="299"/>
      <c r="H192" s="292" t="str">
        <f ca="1">IFERROR(IF(VLOOKUP(F192,Kostentypen!$A$3:$E$21,3,0)=0,"",IF(OR(F192="Arbeidskosten",F192="Vergoeding"),VLOOKUP(G192,Tb_KostenTypen[],2,0),VLOOKUP(F192,Kostentypen!$A$3:$E$20,3,0))),"")</f>
        <v/>
      </c>
      <c r="I192" s="293"/>
      <c r="J192" s="294" t="str" cm="1">
        <f t="array" ref="J192">_xlfn.IFNA(IF(INDEX(Tb_KostenOpties[],MATCH($F192,Tb_KostenOpties[KostenOptie],0),IFERROR(MATCH(Methode_Keuze,Tb_KostenOpties[#Headers],0),2))=1,_xlfn.SWITCH($H192,"Uurtarief",IF(OR(AND(RIGHT($F192,3)="IKS",VLOOKUP($I192,Loonkosten,2,0)="Ja"),AND(RIGHT($F192,3)&lt;&gt;"IKS",VLOOKUP($I192,Loonkosten,2,0)="Nee")), VLOOKUP($I192,Loonkosten,MATCH("Opgegeven uurtarief",'4. Rekenhulp loonkosten aanvr.'!$4:$4,0)),0),"Vast tarief",IF(LEFT(F192,8)="Bijdrage",VLOOKUP($F192,Tb_KostenTypen[],MATCH(Lijsten!$P$1,Tb_KostenTypen[#Headers],0),0),VLOOKUP($G192,Lijsten!L:P,MATCH(Lijsten!$P$1,Kop_Tarief_Vast,0),0))),""),"")</f>
        <v/>
      </c>
      <c r="K192" s="294" t="str" cm="1">
        <f t="array" ref="K192">_xlfn.IFNA(IF(INDEX(Tb_KostenOpties[],MATCH($F192,Tb_KostenOpties[KostenOptie],0),IFERROR(MATCH(Methode_Keuze,Tb_KostenOpties[#Headers],0),2))=1,_xlfn.SWITCH($H192,"Uurtarief",IF(OR(AND(RIGHT($F192,3)="IKS",VLOOKUP($I192,Loonkosten,2,0)="Ja"),AND(RIGHT($F192,3)&lt;&gt;"IKS",VLOOKUP($I192,Loonkosten,2,0)="Nee")), VLOOKUP($I192,Loonkosten,MATCH("Beoordeeld uurtarief",'4. Rekenhulp loonkosten aanvr.'!$4:$4,0),0),0),"Vast tarief",IF(LEFT(F192,8)="Bijdrage",VLOOKUP($F192,Tb_KostenTypen[],MATCH(Lijsten!$P$1,Tb_KostenTypen[#Headers],0),0),VLOOKUP($G192,Lijsten!L:P,MATCH(Lijsten!$P$1,Kop_Tarief_Vast,0),0))),""),"")</f>
        <v/>
      </c>
      <c r="L192" s="324"/>
      <c r="M192" s="324"/>
      <c r="N192" s="295"/>
      <c r="O192" s="295"/>
      <c r="P192" s="337" t="str">
        <f t="shared" si="9"/>
        <v/>
      </c>
      <c r="Q192" s="296" t="str">
        <f t="shared" si="10"/>
        <v/>
      </c>
      <c r="R192" s="296" t="str" cm="1">
        <f t="array" aca="1" ref="R192" ca="1">_xlfn.IFNA(_xlfn.IFS(X192="Dit kostentype hoeft u niet op te geven. Hiervoor wordt een forfait berekend.","",AND(J192&lt;&gt;"",H192="Vast tarief",F192="Vergoeding"),SUM(J192)*FLOOR(SUM(L192),0.0001),AND(J192&lt;&gt;"",OR(H192="Uurtarief",H192="Vast tarief")),SUM(J192)*FLOOR(SUM(L192),0.01),AND(N192&lt;&gt;"",H192="-"),FLOOR(SUM(N192),0.01)),"")</f>
        <v/>
      </c>
      <c r="S192" s="296" t="str" cm="1">
        <f t="array" aca="1" ref="S192" ca="1">_xlfn.IFNA(_xlfn.IFS(X192="Dit kostentype hoeft u niet op te geven. Hiervoor wordt een forfait berekend.","",AND(K192&lt;&gt;"",M192&lt;&gt;"",H192="Vast tarief",F192="Vergoeding"),SUM(K192)*FLOOR(SUM(M192),0.0001),AND(K192&lt;&gt;"",M192&lt;&gt;"",OR(H192="Uurtarief",H192="Vast tarief")),SUM(K192)*FLOOR(SUM(M192),0.01),AND(O192&lt;&gt;"",H192="-"),FLOOR(SUM(O192),0.01)),"")</f>
        <v/>
      </c>
      <c r="T192" s="296" t="str">
        <f t="shared" ca="1" si="11"/>
        <v/>
      </c>
      <c r="U192" s="296" t="str" cm="1">
        <f t="array" aca="1" ref="U192" ca="1">IFERROR(_xlfn.IFS(OR(F192="",LEFT(Methode_Keuze,4)="Geen",Methode_Keuze=""),"",AND(R192&lt;&gt;"",F192&lt;&gt;"Arbeidskosten"),R192*VLOOKUP(F192,Tb_ProjectKosten[],MATCH(Tb_ProjectKosten[[#Headers],[Forfait_Percentage]],Tb_ProjectKosten[#Headers],0),0),AND(F192="Arbeidskosten",G192&lt;&gt;""),IFERROR(R192*VLOOKUP(G192,Tb_KostenTypen[],3,0)*VLOOKUP(F192,Tb_ProjectKosten[],MATCH(Tb_ProjectKosten[[#Headers],[Forfait_Percentage]],Tb_ProjectKosten[#Headers],0),0),""),R192 &lt;=0,0),"")</f>
        <v/>
      </c>
      <c r="V192" s="296" t="str" cm="1">
        <f t="array" aca="1" ref="V192" ca="1">IFERROR(_xlfn.IFS(OR(F192="",LEFT(Methode_Keuze,4)="Geen",Methode_Keuze=""),"",AND(S192&lt;&gt;"",F192&lt;&gt;"Arbeidskosten"),S192*VLOOKUP(F192,Tb_ProjectKosten[],MATCH(Tb_ProjectKosten[[#Headers],[Forfait_Percentage]],Tb_ProjectKosten[#Headers],0),0),AND(F192="Arbeidskosten",G192&lt;&gt;""),IFERROR(S192*VLOOKUP(G192,Tb_KostenTypen[],3,0)*VLOOKUP(F192,Tb_ProjectKosten[],MATCH(Tb_ProjectKosten[[#Headers],[Forfait_Percentage]],Tb_ProjectKosten[#Headers],0),0),""),S192 &lt;=0,0),"")</f>
        <v/>
      </c>
      <c r="W192" s="296" t="str">
        <f t="shared" ca="1" si="12"/>
        <v/>
      </c>
      <c r="X192" s="338" t="str">
        <f>IFERROR(VLOOKUP(F192,Tb_ProjectKosten[#All],11,0),"")</f>
        <v/>
      </c>
      <c r="Y192" s="297"/>
    </row>
    <row r="193" spans="1:25" x14ac:dyDescent="0.25">
      <c r="A193" s="291">
        <f>MAX($A$5:A192)+1</f>
        <v>188</v>
      </c>
      <c r="B193" s="278"/>
      <c r="C193" s="278"/>
      <c r="D193" s="278"/>
      <c r="E193" s="278"/>
      <c r="F193" s="278"/>
      <c r="G193" s="299"/>
      <c r="H193" s="292" t="str">
        <f ca="1">IFERROR(IF(VLOOKUP(F193,Kostentypen!$A$3:$E$21,3,0)=0,"",IF(OR(F193="Arbeidskosten",F193="Vergoeding"),VLOOKUP(G193,Tb_KostenTypen[],2,0),VLOOKUP(F193,Kostentypen!$A$3:$E$20,3,0))),"")</f>
        <v/>
      </c>
      <c r="I193" s="293"/>
      <c r="J193" s="294" t="str" cm="1">
        <f t="array" ref="J193">_xlfn.IFNA(IF(INDEX(Tb_KostenOpties[],MATCH($F193,Tb_KostenOpties[KostenOptie],0),IFERROR(MATCH(Methode_Keuze,Tb_KostenOpties[#Headers],0),2))=1,_xlfn.SWITCH($H193,"Uurtarief",IF(OR(AND(RIGHT($F193,3)="IKS",VLOOKUP($I193,Loonkosten,2,0)="Ja"),AND(RIGHT($F193,3)&lt;&gt;"IKS",VLOOKUP($I193,Loonkosten,2,0)="Nee")), VLOOKUP($I193,Loonkosten,MATCH("Opgegeven uurtarief",'4. Rekenhulp loonkosten aanvr.'!$4:$4,0)),0),"Vast tarief",IF(LEFT(F193,8)="Bijdrage",VLOOKUP($F193,Tb_KostenTypen[],MATCH(Lijsten!$P$1,Tb_KostenTypen[#Headers],0),0),VLOOKUP($G193,Lijsten!L:P,MATCH(Lijsten!$P$1,Kop_Tarief_Vast,0),0))),""),"")</f>
        <v/>
      </c>
      <c r="K193" s="294" t="str" cm="1">
        <f t="array" ref="K193">_xlfn.IFNA(IF(INDEX(Tb_KostenOpties[],MATCH($F193,Tb_KostenOpties[KostenOptie],0),IFERROR(MATCH(Methode_Keuze,Tb_KostenOpties[#Headers],0),2))=1,_xlfn.SWITCH($H193,"Uurtarief",IF(OR(AND(RIGHT($F193,3)="IKS",VLOOKUP($I193,Loonkosten,2,0)="Ja"),AND(RIGHT($F193,3)&lt;&gt;"IKS",VLOOKUP($I193,Loonkosten,2,0)="Nee")), VLOOKUP($I193,Loonkosten,MATCH("Beoordeeld uurtarief",'4. Rekenhulp loonkosten aanvr.'!$4:$4,0),0),0),"Vast tarief",IF(LEFT(F193,8)="Bijdrage",VLOOKUP($F193,Tb_KostenTypen[],MATCH(Lijsten!$P$1,Tb_KostenTypen[#Headers],0),0),VLOOKUP($G193,Lijsten!L:P,MATCH(Lijsten!$P$1,Kop_Tarief_Vast,0),0))),""),"")</f>
        <v/>
      </c>
      <c r="L193" s="324"/>
      <c r="M193" s="324"/>
      <c r="N193" s="295"/>
      <c r="O193" s="295"/>
      <c r="P193" s="337" t="str">
        <f t="shared" si="9"/>
        <v/>
      </c>
      <c r="Q193" s="296" t="str">
        <f t="shared" si="10"/>
        <v/>
      </c>
      <c r="R193" s="296" t="str" cm="1">
        <f t="array" aca="1" ref="R193" ca="1">_xlfn.IFNA(_xlfn.IFS(X193="Dit kostentype hoeft u niet op te geven. Hiervoor wordt een forfait berekend.","",AND(J193&lt;&gt;"",H193="Vast tarief",F193="Vergoeding"),SUM(J193)*FLOOR(SUM(L193),0.0001),AND(J193&lt;&gt;"",OR(H193="Uurtarief",H193="Vast tarief")),SUM(J193)*FLOOR(SUM(L193),0.01),AND(N193&lt;&gt;"",H193="-"),FLOOR(SUM(N193),0.01)),"")</f>
        <v/>
      </c>
      <c r="S193" s="296" t="str" cm="1">
        <f t="array" aca="1" ref="S193" ca="1">_xlfn.IFNA(_xlfn.IFS(X193="Dit kostentype hoeft u niet op te geven. Hiervoor wordt een forfait berekend.","",AND(K193&lt;&gt;"",M193&lt;&gt;"",H193="Vast tarief",F193="Vergoeding"),SUM(K193)*FLOOR(SUM(M193),0.0001),AND(K193&lt;&gt;"",M193&lt;&gt;"",OR(H193="Uurtarief",H193="Vast tarief")),SUM(K193)*FLOOR(SUM(M193),0.01),AND(O193&lt;&gt;"",H193="-"),FLOOR(SUM(O193),0.01)),"")</f>
        <v/>
      </c>
      <c r="T193" s="296" t="str">
        <f t="shared" ca="1" si="11"/>
        <v/>
      </c>
      <c r="U193" s="296" t="str" cm="1">
        <f t="array" aca="1" ref="U193" ca="1">IFERROR(_xlfn.IFS(OR(F193="",LEFT(Methode_Keuze,4)="Geen",Methode_Keuze=""),"",AND(R193&lt;&gt;"",F193&lt;&gt;"Arbeidskosten"),R193*VLOOKUP(F193,Tb_ProjectKosten[],MATCH(Tb_ProjectKosten[[#Headers],[Forfait_Percentage]],Tb_ProjectKosten[#Headers],0),0),AND(F193="Arbeidskosten",G193&lt;&gt;""),IFERROR(R193*VLOOKUP(G193,Tb_KostenTypen[],3,0)*VLOOKUP(F193,Tb_ProjectKosten[],MATCH(Tb_ProjectKosten[[#Headers],[Forfait_Percentage]],Tb_ProjectKosten[#Headers],0),0),""),R193 &lt;=0,0),"")</f>
        <v/>
      </c>
      <c r="V193" s="296" t="str" cm="1">
        <f t="array" aca="1" ref="V193" ca="1">IFERROR(_xlfn.IFS(OR(F193="",LEFT(Methode_Keuze,4)="Geen",Methode_Keuze=""),"",AND(S193&lt;&gt;"",F193&lt;&gt;"Arbeidskosten"),S193*VLOOKUP(F193,Tb_ProjectKosten[],MATCH(Tb_ProjectKosten[[#Headers],[Forfait_Percentage]],Tb_ProjectKosten[#Headers],0),0),AND(F193="Arbeidskosten",G193&lt;&gt;""),IFERROR(S193*VLOOKUP(G193,Tb_KostenTypen[],3,0)*VLOOKUP(F193,Tb_ProjectKosten[],MATCH(Tb_ProjectKosten[[#Headers],[Forfait_Percentage]],Tb_ProjectKosten[#Headers],0),0),""),S193 &lt;=0,0),"")</f>
        <v/>
      </c>
      <c r="W193" s="296" t="str">
        <f t="shared" ca="1" si="12"/>
        <v/>
      </c>
      <c r="X193" s="338" t="str">
        <f>IFERROR(VLOOKUP(F193,Tb_ProjectKosten[#All],11,0),"")</f>
        <v/>
      </c>
      <c r="Y193" s="297"/>
    </row>
    <row r="194" spans="1:25" x14ac:dyDescent="0.25">
      <c r="A194" s="291">
        <f>MAX($A$5:A193)+1</f>
        <v>189</v>
      </c>
      <c r="B194" s="278"/>
      <c r="C194" s="278"/>
      <c r="D194" s="278"/>
      <c r="E194" s="278"/>
      <c r="F194" s="278"/>
      <c r="G194" s="299"/>
      <c r="H194" s="292" t="str">
        <f ca="1">IFERROR(IF(VLOOKUP(F194,Kostentypen!$A$3:$E$21,3,0)=0,"",IF(OR(F194="Arbeidskosten",F194="Vergoeding"),VLOOKUP(G194,Tb_KostenTypen[],2,0),VLOOKUP(F194,Kostentypen!$A$3:$E$20,3,0))),"")</f>
        <v/>
      </c>
      <c r="I194" s="293"/>
      <c r="J194" s="294" t="str" cm="1">
        <f t="array" ref="J194">_xlfn.IFNA(IF(INDEX(Tb_KostenOpties[],MATCH($F194,Tb_KostenOpties[KostenOptie],0),IFERROR(MATCH(Methode_Keuze,Tb_KostenOpties[#Headers],0),2))=1,_xlfn.SWITCH($H194,"Uurtarief",IF(OR(AND(RIGHT($F194,3)="IKS",VLOOKUP($I194,Loonkosten,2,0)="Ja"),AND(RIGHT($F194,3)&lt;&gt;"IKS",VLOOKUP($I194,Loonkosten,2,0)="Nee")), VLOOKUP($I194,Loonkosten,MATCH("Opgegeven uurtarief",'4. Rekenhulp loonkosten aanvr.'!$4:$4,0)),0),"Vast tarief",IF(LEFT(F194,8)="Bijdrage",VLOOKUP($F194,Tb_KostenTypen[],MATCH(Lijsten!$P$1,Tb_KostenTypen[#Headers],0),0),VLOOKUP($G194,Lijsten!L:P,MATCH(Lijsten!$P$1,Kop_Tarief_Vast,0),0))),""),"")</f>
        <v/>
      </c>
      <c r="K194" s="294" t="str" cm="1">
        <f t="array" ref="K194">_xlfn.IFNA(IF(INDEX(Tb_KostenOpties[],MATCH($F194,Tb_KostenOpties[KostenOptie],0),IFERROR(MATCH(Methode_Keuze,Tb_KostenOpties[#Headers],0),2))=1,_xlfn.SWITCH($H194,"Uurtarief",IF(OR(AND(RIGHT($F194,3)="IKS",VLOOKUP($I194,Loonkosten,2,0)="Ja"),AND(RIGHT($F194,3)&lt;&gt;"IKS",VLOOKUP($I194,Loonkosten,2,0)="Nee")), VLOOKUP($I194,Loonkosten,MATCH("Beoordeeld uurtarief",'4. Rekenhulp loonkosten aanvr.'!$4:$4,0),0),0),"Vast tarief",IF(LEFT(F194,8)="Bijdrage",VLOOKUP($F194,Tb_KostenTypen[],MATCH(Lijsten!$P$1,Tb_KostenTypen[#Headers],0),0),VLOOKUP($G194,Lijsten!L:P,MATCH(Lijsten!$P$1,Kop_Tarief_Vast,0),0))),""),"")</f>
        <v/>
      </c>
      <c r="L194" s="324"/>
      <c r="M194" s="324"/>
      <c r="N194" s="295"/>
      <c r="O194" s="295"/>
      <c r="P194" s="337" t="str">
        <f t="shared" si="9"/>
        <v/>
      </c>
      <c r="Q194" s="296" t="str">
        <f t="shared" si="10"/>
        <v/>
      </c>
      <c r="R194" s="296" t="str" cm="1">
        <f t="array" aca="1" ref="R194" ca="1">_xlfn.IFNA(_xlfn.IFS(X194="Dit kostentype hoeft u niet op te geven. Hiervoor wordt een forfait berekend.","",AND(J194&lt;&gt;"",H194="Vast tarief",F194="Vergoeding"),SUM(J194)*FLOOR(SUM(L194),0.0001),AND(J194&lt;&gt;"",OR(H194="Uurtarief",H194="Vast tarief")),SUM(J194)*FLOOR(SUM(L194),0.01),AND(N194&lt;&gt;"",H194="-"),FLOOR(SUM(N194),0.01)),"")</f>
        <v/>
      </c>
      <c r="S194" s="296" t="str" cm="1">
        <f t="array" aca="1" ref="S194" ca="1">_xlfn.IFNA(_xlfn.IFS(X194="Dit kostentype hoeft u niet op te geven. Hiervoor wordt een forfait berekend.","",AND(K194&lt;&gt;"",M194&lt;&gt;"",H194="Vast tarief",F194="Vergoeding"),SUM(K194)*FLOOR(SUM(M194),0.0001),AND(K194&lt;&gt;"",M194&lt;&gt;"",OR(H194="Uurtarief",H194="Vast tarief")),SUM(K194)*FLOOR(SUM(M194),0.01),AND(O194&lt;&gt;"",H194="-"),FLOOR(SUM(O194),0.01)),"")</f>
        <v/>
      </c>
      <c r="T194" s="296" t="str">
        <f t="shared" ca="1" si="11"/>
        <v/>
      </c>
      <c r="U194" s="296" t="str" cm="1">
        <f t="array" aca="1" ref="U194" ca="1">IFERROR(_xlfn.IFS(OR(F194="",LEFT(Methode_Keuze,4)="Geen",Methode_Keuze=""),"",AND(R194&lt;&gt;"",F194&lt;&gt;"Arbeidskosten"),R194*VLOOKUP(F194,Tb_ProjectKosten[],MATCH(Tb_ProjectKosten[[#Headers],[Forfait_Percentage]],Tb_ProjectKosten[#Headers],0),0),AND(F194="Arbeidskosten",G194&lt;&gt;""),IFERROR(R194*VLOOKUP(G194,Tb_KostenTypen[],3,0)*VLOOKUP(F194,Tb_ProjectKosten[],MATCH(Tb_ProjectKosten[[#Headers],[Forfait_Percentage]],Tb_ProjectKosten[#Headers],0),0),""),R194 &lt;=0,0),"")</f>
        <v/>
      </c>
      <c r="V194" s="296" t="str" cm="1">
        <f t="array" aca="1" ref="V194" ca="1">IFERROR(_xlfn.IFS(OR(F194="",LEFT(Methode_Keuze,4)="Geen",Methode_Keuze=""),"",AND(S194&lt;&gt;"",F194&lt;&gt;"Arbeidskosten"),S194*VLOOKUP(F194,Tb_ProjectKosten[],MATCH(Tb_ProjectKosten[[#Headers],[Forfait_Percentage]],Tb_ProjectKosten[#Headers],0),0),AND(F194="Arbeidskosten",G194&lt;&gt;""),IFERROR(S194*VLOOKUP(G194,Tb_KostenTypen[],3,0)*VLOOKUP(F194,Tb_ProjectKosten[],MATCH(Tb_ProjectKosten[[#Headers],[Forfait_Percentage]],Tb_ProjectKosten[#Headers],0),0),""),S194 &lt;=0,0),"")</f>
        <v/>
      </c>
      <c r="W194" s="296" t="str">
        <f t="shared" ca="1" si="12"/>
        <v/>
      </c>
      <c r="X194" s="338" t="str">
        <f>IFERROR(VLOOKUP(F194,Tb_ProjectKosten[#All],11,0),"")</f>
        <v/>
      </c>
      <c r="Y194" s="297"/>
    </row>
    <row r="195" spans="1:25" x14ac:dyDescent="0.25">
      <c r="A195" s="291">
        <f>MAX($A$5:A194)+1</f>
        <v>190</v>
      </c>
      <c r="B195" s="278"/>
      <c r="C195" s="278"/>
      <c r="D195" s="278"/>
      <c r="E195" s="278"/>
      <c r="F195" s="278"/>
      <c r="G195" s="299"/>
      <c r="H195" s="292" t="str">
        <f ca="1">IFERROR(IF(VLOOKUP(F195,Kostentypen!$A$3:$E$21,3,0)=0,"",IF(OR(F195="Arbeidskosten",F195="Vergoeding"),VLOOKUP(G195,Tb_KostenTypen[],2,0),VLOOKUP(F195,Kostentypen!$A$3:$E$20,3,0))),"")</f>
        <v/>
      </c>
      <c r="I195" s="293"/>
      <c r="J195" s="294" t="str" cm="1">
        <f t="array" ref="J195">_xlfn.IFNA(IF(INDEX(Tb_KostenOpties[],MATCH($F195,Tb_KostenOpties[KostenOptie],0),IFERROR(MATCH(Methode_Keuze,Tb_KostenOpties[#Headers],0),2))=1,_xlfn.SWITCH($H195,"Uurtarief",IF(OR(AND(RIGHT($F195,3)="IKS",VLOOKUP($I195,Loonkosten,2,0)="Ja"),AND(RIGHT($F195,3)&lt;&gt;"IKS",VLOOKUP($I195,Loonkosten,2,0)="Nee")), VLOOKUP($I195,Loonkosten,MATCH("Opgegeven uurtarief",'4. Rekenhulp loonkosten aanvr.'!$4:$4,0)),0),"Vast tarief",IF(LEFT(F195,8)="Bijdrage",VLOOKUP($F195,Tb_KostenTypen[],MATCH(Lijsten!$P$1,Tb_KostenTypen[#Headers],0),0),VLOOKUP($G195,Lijsten!L:P,MATCH(Lijsten!$P$1,Kop_Tarief_Vast,0),0))),""),"")</f>
        <v/>
      </c>
      <c r="K195" s="294" t="str" cm="1">
        <f t="array" ref="K195">_xlfn.IFNA(IF(INDEX(Tb_KostenOpties[],MATCH($F195,Tb_KostenOpties[KostenOptie],0),IFERROR(MATCH(Methode_Keuze,Tb_KostenOpties[#Headers],0),2))=1,_xlfn.SWITCH($H195,"Uurtarief",IF(OR(AND(RIGHT($F195,3)="IKS",VLOOKUP($I195,Loonkosten,2,0)="Ja"),AND(RIGHT($F195,3)&lt;&gt;"IKS",VLOOKUP($I195,Loonkosten,2,0)="Nee")), VLOOKUP($I195,Loonkosten,MATCH("Beoordeeld uurtarief",'4. Rekenhulp loonkosten aanvr.'!$4:$4,0),0),0),"Vast tarief",IF(LEFT(F195,8)="Bijdrage",VLOOKUP($F195,Tb_KostenTypen[],MATCH(Lijsten!$P$1,Tb_KostenTypen[#Headers],0),0),VLOOKUP($G195,Lijsten!L:P,MATCH(Lijsten!$P$1,Kop_Tarief_Vast,0),0))),""),"")</f>
        <v/>
      </c>
      <c r="L195" s="324"/>
      <c r="M195" s="324"/>
      <c r="N195" s="295"/>
      <c r="O195" s="295"/>
      <c r="P195" s="337" t="str">
        <f t="shared" si="9"/>
        <v/>
      </c>
      <c r="Q195" s="296" t="str">
        <f t="shared" si="10"/>
        <v/>
      </c>
      <c r="R195" s="296" t="str" cm="1">
        <f t="array" aca="1" ref="R195" ca="1">_xlfn.IFNA(_xlfn.IFS(X195="Dit kostentype hoeft u niet op te geven. Hiervoor wordt een forfait berekend.","",AND(J195&lt;&gt;"",H195="Vast tarief",F195="Vergoeding"),SUM(J195)*FLOOR(SUM(L195),0.0001),AND(J195&lt;&gt;"",OR(H195="Uurtarief",H195="Vast tarief")),SUM(J195)*FLOOR(SUM(L195),0.01),AND(N195&lt;&gt;"",H195="-"),FLOOR(SUM(N195),0.01)),"")</f>
        <v/>
      </c>
      <c r="S195" s="296" t="str" cm="1">
        <f t="array" aca="1" ref="S195" ca="1">_xlfn.IFNA(_xlfn.IFS(X195="Dit kostentype hoeft u niet op te geven. Hiervoor wordt een forfait berekend.","",AND(K195&lt;&gt;"",M195&lt;&gt;"",H195="Vast tarief",F195="Vergoeding"),SUM(K195)*FLOOR(SUM(M195),0.0001),AND(K195&lt;&gt;"",M195&lt;&gt;"",OR(H195="Uurtarief",H195="Vast tarief")),SUM(K195)*FLOOR(SUM(M195),0.01),AND(O195&lt;&gt;"",H195="-"),FLOOR(SUM(O195),0.01)),"")</f>
        <v/>
      </c>
      <c r="T195" s="296" t="str">
        <f t="shared" ca="1" si="11"/>
        <v/>
      </c>
      <c r="U195" s="296" t="str" cm="1">
        <f t="array" aca="1" ref="U195" ca="1">IFERROR(_xlfn.IFS(OR(F195="",LEFT(Methode_Keuze,4)="Geen",Methode_Keuze=""),"",AND(R195&lt;&gt;"",F195&lt;&gt;"Arbeidskosten"),R195*VLOOKUP(F195,Tb_ProjectKosten[],MATCH(Tb_ProjectKosten[[#Headers],[Forfait_Percentage]],Tb_ProjectKosten[#Headers],0),0),AND(F195="Arbeidskosten",G195&lt;&gt;""),IFERROR(R195*VLOOKUP(G195,Tb_KostenTypen[],3,0)*VLOOKUP(F195,Tb_ProjectKosten[],MATCH(Tb_ProjectKosten[[#Headers],[Forfait_Percentage]],Tb_ProjectKosten[#Headers],0),0),""),R195 &lt;=0,0),"")</f>
        <v/>
      </c>
      <c r="V195" s="296" t="str" cm="1">
        <f t="array" aca="1" ref="V195" ca="1">IFERROR(_xlfn.IFS(OR(F195="",LEFT(Methode_Keuze,4)="Geen",Methode_Keuze=""),"",AND(S195&lt;&gt;"",F195&lt;&gt;"Arbeidskosten"),S195*VLOOKUP(F195,Tb_ProjectKosten[],MATCH(Tb_ProjectKosten[[#Headers],[Forfait_Percentage]],Tb_ProjectKosten[#Headers],0),0),AND(F195="Arbeidskosten",G195&lt;&gt;""),IFERROR(S195*VLOOKUP(G195,Tb_KostenTypen[],3,0)*VLOOKUP(F195,Tb_ProjectKosten[],MATCH(Tb_ProjectKosten[[#Headers],[Forfait_Percentage]],Tb_ProjectKosten[#Headers],0),0),""),S195 &lt;=0,0),"")</f>
        <v/>
      </c>
      <c r="W195" s="296" t="str">
        <f t="shared" ca="1" si="12"/>
        <v/>
      </c>
      <c r="X195" s="338" t="str">
        <f>IFERROR(VLOOKUP(F195,Tb_ProjectKosten[#All],11,0),"")</f>
        <v/>
      </c>
      <c r="Y195" s="297"/>
    </row>
    <row r="196" spans="1:25" x14ac:dyDescent="0.25">
      <c r="A196" s="291">
        <f>MAX($A$5:A195)+1</f>
        <v>191</v>
      </c>
      <c r="B196" s="278"/>
      <c r="C196" s="278"/>
      <c r="D196" s="278"/>
      <c r="E196" s="278"/>
      <c r="F196" s="278"/>
      <c r="G196" s="299"/>
      <c r="H196" s="292" t="str">
        <f ca="1">IFERROR(IF(VLOOKUP(F196,Kostentypen!$A$3:$E$21,3,0)=0,"",IF(OR(F196="Arbeidskosten",F196="Vergoeding"),VLOOKUP(G196,Tb_KostenTypen[],2,0),VLOOKUP(F196,Kostentypen!$A$3:$E$20,3,0))),"")</f>
        <v/>
      </c>
      <c r="I196" s="293"/>
      <c r="J196" s="294" t="str" cm="1">
        <f t="array" ref="J196">_xlfn.IFNA(IF(INDEX(Tb_KostenOpties[],MATCH($F196,Tb_KostenOpties[KostenOptie],0),IFERROR(MATCH(Methode_Keuze,Tb_KostenOpties[#Headers],0),2))=1,_xlfn.SWITCH($H196,"Uurtarief",IF(OR(AND(RIGHT($F196,3)="IKS",VLOOKUP($I196,Loonkosten,2,0)="Ja"),AND(RIGHT($F196,3)&lt;&gt;"IKS",VLOOKUP($I196,Loonkosten,2,0)="Nee")), VLOOKUP($I196,Loonkosten,MATCH("Opgegeven uurtarief",'4. Rekenhulp loonkosten aanvr.'!$4:$4,0)),0),"Vast tarief",IF(LEFT(F196,8)="Bijdrage",VLOOKUP($F196,Tb_KostenTypen[],MATCH(Lijsten!$P$1,Tb_KostenTypen[#Headers],0),0),VLOOKUP($G196,Lijsten!L:P,MATCH(Lijsten!$P$1,Kop_Tarief_Vast,0),0))),""),"")</f>
        <v/>
      </c>
      <c r="K196" s="294" t="str" cm="1">
        <f t="array" ref="K196">_xlfn.IFNA(IF(INDEX(Tb_KostenOpties[],MATCH($F196,Tb_KostenOpties[KostenOptie],0),IFERROR(MATCH(Methode_Keuze,Tb_KostenOpties[#Headers],0),2))=1,_xlfn.SWITCH($H196,"Uurtarief",IF(OR(AND(RIGHT($F196,3)="IKS",VLOOKUP($I196,Loonkosten,2,0)="Ja"),AND(RIGHT($F196,3)&lt;&gt;"IKS",VLOOKUP($I196,Loonkosten,2,0)="Nee")), VLOOKUP($I196,Loonkosten,MATCH("Beoordeeld uurtarief",'4. Rekenhulp loonkosten aanvr.'!$4:$4,0),0),0),"Vast tarief",IF(LEFT(F196,8)="Bijdrage",VLOOKUP($F196,Tb_KostenTypen[],MATCH(Lijsten!$P$1,Tb_KostenTypen[#Headers],0),0),VLOOKUP($G196,Lijsten!L:P,MATCH(Lijsten!$P$1,Kop_Tarief_Vast,0),0))),""),"")</f>
        <v/>
      </c>
      <c r="L196" s="324"/>
      <c r="M196" s="324"/>
      <c r="N196" s="295"/>
      <c r="O196" s="295"/>
      <c r="P196" s="337" t="str">
        <f t="shared" si="9"/>
        <v/>
      </c>
      <c r="Q196" s="296" t="str">
        <f t="shared" si="10"/>
        <v/>
      </c>
      <c r="R196" s="296" t="str" cm="1">
        <f t="array" aca="1" ref="R196" ca="1">_xlfn.IFNA(_xlfn.IFS(X196="Dit kostentype hoeft u niet op te geven. Hiervoor wordt een forfait berekend.","",AND(J196&lt;&gt;"",H196="Vast tarief",F196="Vergoeding"),SUM(J196)*FLOOR(SUM(L196),0.0001),AND(J196&lt;&gt;"",OR(H196="Uurtarief",H196="Vast tarief")),SUM(J196)*FLOOR(SUM(L196),0.01),AND(N196&lt;&gt;"",H196="-"),FLOOR(SUM(N196),0.01)),"")</f>
        <v/>
      </c>
      <c r="S196" s="296" t="str" cm="1">
        <f t="array" aca="1" ref="S196" ca="1">_xlfn.IFNA(_xlfn.IFS(X196="Dit kostentype hoeft u niet op te geven. Hiervoor wordt een forfait berekend.","",AND(K196&lt;&gt;"",M196&lt;&gt;"",H196="Vast tarief",F196="Vergoeding"),SUM(K196)*FLOOR(SUM(M196),0.0001),AND(K196&lt;&gt;"",M196&lt;&gt;"",OR(H196="Uurtarief",H196="Vast tarief")),SUM(K196)*FLOOR(SUM(M196),0.01),AND(O196&lt;&gt;"",H196="-"),FLOOR(SUM(O196),0.01)),"")</f>
        <v/>
      </c>
      <c r="T196" s="296" t="str">
        <f t="shared" ca="1" si="11"/>
        <v/>
      </c>
      <c r="U196" s="296" t="str" cm="1">
        <f t="array" aca="1" ref="U196" ca="1">IFERROR(_xlfn.IFS(OR(F196="",LEFT(Methode_Keuze,4)="Geen",Methode_Keuze=""),"",AND(R196&lt;&gt;"",F196&lt;&gt;"Arbeidskosten"),R196*VLOOKUP(F196,Tb_ProjectKosten[],MATCH(Tb_ProjectKosten[[#Headers],[Forfait_Percentage]],Tb_ProjectKosten[#Headers],0),0),AND(F196="Arbeidskosten",G196&lt;&gt;""),IFERROR(R196*VLOOKUP(G196,Tb_KostenTypen[],3,0)*VLOOKUP(F196,Tb_ProjectKosten[],MATCH(Tb_ProjectKosten[[#Headers],[Forfait_Percentage]],Tb_ProjectKosten[#Headers],0),0),""),R196 &lt;=0,0),"")</f>
        <v/>
      </c>
      <c r="V196" s="296" t="str" cm="1">
        <f t="array" aca="1" ref="V196" ca="1">IFERROR(_xlfn.IFS(OR(F196="",LEFT(Methode_Keuze,4)="Geen",Methode_Keuze=""),"",AND(S196&lt;&gt;"",F196&lt;&gt;"Arbeidskosten"),S196*VLOOKUP(F196,Tb_ProjectKosten[],MATCH(Tb_ProjectKosten[[#Headers],[Forfait_Percentage]],Tb_ProjectKosten[#Headers],0),0),AND(F196="Arbeidskosten",G196&lt;&gt;""),IFERROR(S196*VLOOKUP(G196,Tb_KostenTypen[],3,0)*VLOOKUP(F196,Tb_ProjectKosten[],MATCH(Tb_ProjectKosten[[#Headers],[Forfait_Percentage]],Tb_ProjectKosten[#Headers],0),0),""),S196 &lt;=0,0),"")</f>
        <v/>
      </c>
      <c r="W196" s="296" t="str">
        <f t="shared" ca="1" si="12"/>
        <v/>
      </c>
      <c r="X196" s="338" t="str">
        <f>IFERROR(VLOOKUP(F196,Tb_ProjectKosten[#All],11,0),"")</f>
        <v/>
      </c>
      <c r="Y196" s="297"/>
    </row>
    <row r="197" spans="1:25" x14ac:dyDescent="0.25">
      <c r="A197" s="291">
        <f>MAX($A$5:A196)+1</f>
        <v>192</v>
      </c>
      <c r="B197" s="278"/>
      <c r="C197" s="278"/>
      <c r="D197" s="278"/>
      <c r="E197" s="278"/>
      <c r="F197" s="278"/>
      <c r="G197" s="299"/>
      <c r="H197" s="292" t="str">
        <f ca="1">IFERROR(IF(VLOOKUP(F197,Kostentypen!$A$3:$E$21,3,0)=0,"",IF(OR(F197="Arbeidskosten",F197="Vergoeding"),VLOOKUP(G197,Tb_KostenTypen[],2,0),VLOOKUP(F197,Kostentypen!$A$3:$E$20,3,0))),"")</f>
        <v/>
      </c>
      <c r="I197" s="293"/>
      <c r="J197" s="294" t="str" cm="1">
        <f t="array" ref="J197">_xlfn.IFNA(IF(INDEX(Tb_KostenOpties[],MATCH($F197,Tb_KostenOpties[KostenOptie],0),IFERROR(MATCH(Methode_Keuze,Tb_KostenOpties[#Headers],0),2))=1,_xlfn.SWITCH($H197,"Uurtarief",IF(OR(AND(RIGHT($F197,3)="IKS",VLOOKUP($I197,Loonkosten,2,0)="Ja"),AND(RIGHT($F197,3)&lt;&gt;"IKS",VLOOKUP($I197,Loonkosten,2,0)="Nee")), VLOOKUP($I197,Loonkosten,MATCH("Opgegeven uurtarief",'4. Rekenhulp loonkosten aanvr.'!$4:$4,0)),0),"Vast tarief",IF(LEFT(F197,8)="Bijdrage",VLOOKUP($F197,Tb_KostenTypen[],MATCH(Lijsten!$P$1,Tb_KostenTypen[#Headers],0),0),VLOOKUP($G197,Lijsten!L:P,MATCH(Lijsten!$P$1,Kop_Tarief_Vast,0),0))),""),"")</f>
        <v/>
      </c>
      <c r="K197" s="294" t="str" cm="1">
        <f t="array" ref="K197">_xlfn.IFNA(IF(INDEX(Tb_KostenOpties[],MATCH($F197,Tb_KostenOpties[KostenOptie],0),IFERROR(MATCH(Methode_Keuze,Tb_KostenOpties[#Headers],0),2))=1,_xlfn.SWITCH($H197,"Uurtarief",IF(OR(AND(RIGHT($F197,3)="IKS",VLOOKUP($I197,Loonkosten,2,0)="Ja"),AND(RIGHT($F197,3)&lt;&gt;"IKS",VLOOKUP($I197,Loonkosten,2,0)="Nee")), VLOOKUP($I197,Loonkosten,MATCH("Beoordeeld uurtarief",'4. Rekenhulp loonkosten aanvr.'!$4:$4,0),0),0),"Vast tarief",IF(LEFT(F197,8)="Bijdrage",VLOOKUP($F197,Tb_KostenTypen[],MATCH(Lijsten!$P$1,Tb_KostenTypen[#Headers],0),0),VLOOKUP($G197,Lijsten!L:P,MATCH(Lijsten!$P$1,Kop_Tarief_Vast,0),0))),""),"")</f>
        <v/>
      </c>
      <c r="L197" s="324"/>
      <c r="M197" s="324"/>
      <c r="N197" s="295"/>
      <c r="O197" s="295"/>
      <c r="P197" s="337" t="str">
        <f t="shared" si="9"/>
        <v/>
      </c>
      <c r="Q197" s="296" t="str">
        <f t="shared" si="10"/>
        <v/>
      </c>
      <c r="R197" s="296" t="str" cm="1">
        <f t="array" aca="1" ref="R197" ca="1">_xlfn.IFNA(_xlfn.IFS(X197="Dit kostentype hoeft u niet op te geven. Hiervoor wordt een forfait berekend.","",AND(J197&lt;&gt;"",H197="Vast tarief",F197="Vergoeding"),SUM(J197)*FLOOR(SUM(L197),0.0001),AND(J197&lt;&gt;"",OR(H197="Uurtarief",H197="Vast tarief")),SUM(J197)*FLOOR(SUM(L197),0.01),AND(N197&lt;&gt;"",H197="-"),FLOOR(SUM(N197),0.01)),"")</f>
        <v/>
      </c>
      <c r="S197" s="296" t="str" cm="1">
        <f t="array" aca="1" ref="S197" ca="1">_xlfn.IFNA(_xlfn.IFS(X197="Dit kostentype hoeft u niet op te geven. Hiervoor wordt een forfait berekend.","",AND(K197&lt;&gt;"",M197&lt;&gt;"",H197="Vast tarief",F197="Vergoeding"),SUM(K197)*FLOOR(SUM(M197),0.0001),AND(K197&lt;&gt;"",M197&lt;&gt;"",OR(H197="Uurtarief",H197="Vast tarief")),SUM(K197)*FLOOR(SUM(M197),0.01),AND(O197&lt;&gt;"",H197="-"),FLOOR(SUM(O197),0.01)),"")</f>
        <v/>
      </c>
      <c r="T197" s="296" t="str">
        <f t="shared" ca="1" si="11"/>
        <v/>
      </c>
      <c r="U197" s="296" t="str" cm="1">
        <f t="array" aca="1" ref="U197" ca="1">IFERROR(_xlfn.IFS(OR(F197="",LEFT(Methode_Keuze,4)="Geen",Methode_Keuze=""),"",AND(R197&lt;&gt;"",F197&lt;&gt;"Arbeidskosten"),R197*VLOOKUP(F197,Tb_ProjectKosten[],MATCH(Tb_ProjectKosten[[#Headers],[Forfait_Percentage]],Tb_ProjectKosten[#Headers],0),0),AND(F197="Arbeidskosten",G197&lt;&gt;""),IFERROR(R197*VLOOKUP(G197,Tb_KostenTypen[],3,0)*VLOOKUP(F197,Tb_ProjectKosten[],MATCH(Tb_ProjectKosten[[#Headers],[Forfait_Percentage]],Tb_ProjectKosten[#Headers],0),0),""),R197 &lt;=0,0),"")</f>
        <v/>
      </c>
      <c r="V197" s="296" t="str" cm="1">
        <f t="array" aca="1" ref="V197" ca="1">IFERROR(_xlfn.IFS(OR(F197="",LEFT(Methode_Keuze,4)="Geen",Methode_Keuze=""),"",AND(S197&lt;&gt;"",F197&lt;&gt;"Arbeidskosten"),S197*VLOOKUP(F197,Tb_ProjectKosten[],MATCH(Tb_ProjectKosten[[#Headers],[Forfait_Percentage]],Tb_ProjectKosten[#Headers],0),0),AND(F197="Arbeidskosten",G197&lt;&gt;""),IFERROR(S197*VLOOKUP(G197,Tb_KostenTypen[],3,0)*VLOOKUP(F197,Tb_ProjectKosten[],MATCH(Tb_ProjectKosten[[#Headers],[Forfait_Percentage]],Tb_ProjectKosten[#Headers],0),0),""),S197 &lt;=0,0),"")</f>
        <v/>
      </c>
      <c r="W197" s="296" t="str">
        <f t="shared" ca="1" si="12"/>
        <v/>
      </c>
      <c r="X197" s="338" t="str">
        <f>IFERROR(VLOOKUP(F197,Tb_ProjectKosten[#All],11,0),"")</f>
        <v/>
      </c>
      <c r="Y197" s="297"/>
    </row>
    <row r="198" spans="1:25" x14ac:dyDescent="0.25">
      <c r="A198" s="291">
        <f>MAX($A$5:A197)+1</f>
        <v>193</v>
      </c>
      <c r="B198" s="278"/>
      <c r="C198" s="278"/>
      <c r="D198" s="278"/>
      <c r="E198" s="278"/>
      <c r="F198" s="278"/>
      <c r="G198" s="299"/>
      <c r="H198" s="292" t="str">
        <f ca="1">IFERROR(IF(VLOOKUP(F198,Kostentypen!$A$3:$E$21,3,0)=0,"",IF(OR(F198="Arbeidskosten",F198="Vergoeding"),VLOOKUP(G198,Tb_KostenTypen[],2,0),VLOOKUP(F198,Kostentypen!$A$3:$E$20,3,0))),"")</f>
        <v/>
      </c>
      <c r="I198" s="293"/>
      <c r="J198" s="294" t="str" cm="1">
        <f t="array" ref="J198">_xlfn.IFNA(IF(INDEX(Tb_KostenOpties[],MATCH($F198,Tb_KostenOpties[KostenOptie],0),IFERROR(MATCH(Methode_Keuze,Tb_KostenOpties[#Headers],0),2))=1,_xlfn.SWITCH($H198,"Uurtarief",IF(OR(AND(RIGHT($F198,3)="IKS",VLOOKUP($I198,Loonkosten,2,0)="Ja"),AND(RIGHT($F198,3)&lt;&gt;"IKS",VLOOKUP($I198,Loonkosten,2,0)="Nee")), VLOOKUP($I198,Loonkosten,MATCH("Opgegeven uurtarief",'4. Rekenhulp loonkosten aanvr.'!$4:$4,0)),0),"Vast tarief",IF(LEFT(F198,8)="Bijdrage",VLOOKUP($F198,Tb_KostenTypen[],MATCH(Lijsten!$P$1,Tb_KostenTypen[#Headers],0),0),VLOOKUP($G198,Lijsten!L:P,MATCH(Lijsten!$P$1,Kop_Tarief_Vast,0),0))),""),"")</f>
        <v/>
      </c>
      <c r="K198" s="294" t="str" cm="1">
        <f t="array" ref="K198">_xlfn.IFNA(IF(INDEX(Tb_KostenOpties[],MATCH($F198,Tb_KostenOpties[KostenOptie],0),IFERROR(MATCH(Methode_Keuze,Tb_KostenOpties[#Headers],0),2))=1,_xlfn.SWITCH($H198,"Uurtarief",IF(OR(AND(RIGHT($F198,3)="IKS",VLOOKUP($I198,Loonkosten,2,0)="Ja"),AND(RIGHT($F198,3)&lt;&gt;"IKS",VLOOKUP($I198,Loonkosten,2,0)="Nee")), VLOOKUP($I198,Loonkosten,MATCH("Beoordeeld uurtarief",'4. Rekenhulp loonkosten aanvr.'!$4:$4,0),0),0),"Vast tarief",IF(LEFT(F198,8)="Bijdrage",VLOOKUP($F198,Tb_KostenTypen[],MATCH(Lijsten!$P$1,Tb_KostenTypen[#Headers],0),0),VLOOKUP($G198,Lijsten!L:P,MATCH(Lijsten!$P$1,Kop_Tarief_Vast,0),0))),""),"")</f>
        <v/>
      </c>
      <c r="L198" s="324"/>
      <c r="M198" s="324"/>
      <c r="N198" s="295"/>
      <c r="O198" s="295"/>
      <c r="P198" s="337" t="str">
        <f t="shared" si="9"/>
        <v/>
      </c>
      <c r="Q198" s="296" t="str">
        <f t="shared" si="10"/>
        <v/>
      </c>
      <c r="R198" s="296" t="str" cm="1">
        <f t="array" aca="1" ref="R198" ca="1">_xlfn.IFNA(_xlfn.IFS(X198="Dit kostentype hoeft u niet op te geven. Hiervoor wordt een forfait berekend.","",AND(J198&lt;&gt;"",H198="Vast tarief",F198="Vergoeding"),SUM(J198)*FLOOR(SUM(L198),0.0001),AND(J198&lt;&gt;"",OR(H198="Uurtarief",H198="Vast tarief")),SUM(J198)*FLOOR(SUM(L198),0.01),AND(N198&lt;&gt;"",H198="-"),FLOOR(SUM(N198),0.01)),"")</f>
        <v/>
      </c>
      <c r="S198" s="296" t="str" cm="1">
        <f t="array" aca="1" ref="S198" ca="1">_xlfn.IFNA(_xlfn.IFS(X198="Dit kostentype hoeft u niet op te geven. Hiervoor wordt een forfait berekend.","",AND(K198&lt;&gt;"",M198&lt;&gt;"",H198="Vast tarief",F198="Vergoeding"),SUM(K198)*FLOOR(SUM(M198),0.0001),AND(K198&lt;&gt;"",M198&lt;&gt;"",OR(H198="Uurtarief",H198="Vast tarief")),SUM(K198)*FLOOR(SUM(M198),0.01),AND(O198&lt;&gt;"",H198="-"),FLOOR(SUM(O198),0.01)),"")</f>
        <v/>
      </c>
      <c r="T198" s="296" t="str">
        <f t="shared" ca="1" si="11"/>
        <v/>
      </c>
      <c r="U198" s="296" t="str" cm="1">
        <f t="array" aca="1" ref="U198" ca="1">IFERROR(_xlfn.IFS(OR(F198="",LEFT(Methode_Keuze,4)="Geen",Methode_Keuze=""),"",AND(R198&lt;&gt;"",F198&lt;&gt;"Arbeidskosten"),R198*VLOOKUP(F198,Tb_ProjectKosten[],MATCH(Tb_ProjectKosten[[#Headers],[Forfait_Percentage]],Tb_ProjectKosten[#Headers],0),0),AND(F198="Arbeidskosten",G198&lt;&gt;""),IFERROR(R198*VLOOKUP(G198,Tb_KostenTypen[],3,0)*VLOOKUP(F198,Tb_ProjectKosten[],MATCH(Tb_ProjectKosten[[#Headers],[Forfait_Percentage]],Tb_ProjectKosten[#Headers],0),0),""),R198 &lt;=0,0),"")</f>
        <v/>
      </c>
      <c r="V198" s="296" t="str" cm="1">
        <f t="array" aca="1" ref="V198" ca="1">IFERROR(_xlfn.IFS(OR(F198="",LEFT(Methode_Keuze,4)="Geen",Methode_Keuze=""),"",AND(S198&lt;&gt;"",F198&lt;&gt;"Arbeidskosten"),S198*VLOOKUP(F198,Tb_ProjectKosten[],MATCH(Tb_ProjectKosten[[#Headers],[Forfait_Percentage]],Tb_ProjectKosten[#Headers],0),0),AND(F198="Arbeidskosten",G198&lt;&gt;""),IFERROR(S198*VLOOKUP(G198,Tb_KostenTypen[],3,0)*VLOOKUP(F198,Tb_ProjectKosten[],MATCH(Tb_ProjectKosten[[#Headers],[Forfait_Percentage]],Tb_ProjectKosten[#Headers],0),0),""),S198 &lt;=0,0),"")</f>
        <v/>
      </c>
      <c r="W198" s="296" t="str">
        <f t="shared" ca="1" si="12"/>
        <v/>
      </c>
      <c r="X198" s="338" t="str">
        <f>IFERROR(VLOOKUP(F198,Tb_ProjectKosten[#All],11,0),"")</f>
        <v/>
      </c>
      <c r="Y198" s="297"/>
    </row>
    <row r="199" spans="1:25" x14ac:dyDescent="0.25">
      <c r="A199" s="291">
        <f>MAX($A$5:A198)+1</f>
        <v>194</v>
      </c>
      <c r="B199" s="278"/>
      <c r="C199" s="278"/>
      <c r="D199" s="278"/>
      <c r="E199" s="278"/>
      <c r="F199" s="278"/>
      <c r="G199" s="299"/>
      <c r="H199" s="292" t="str">
        <f ca="1">IFERROR(IF(VLOOKUP(F199,Kostentypen!$A$3:$E$21,3,0)=0,"",IF(OR(F199="Arbeidskosten",F199="Vergoeding"),VLOOKUP(G199,Tb_KostenTypen[],2,0),VLOOKUP(F199,Kostentypen!$A$3:$E$20,3,0))),"")</f>
        <v/>
      </c>
      <c r="I199" s="293"/>
      <c r="J199" s="294" t="str" cm="1">
        <f t="array" ref="J199">_xlfn.IFNA(IF(INDEX(Tb_KostenOpties[],MATCH($F199,Tb_KostenOpties[KostenOptie],0),IFERROR(MATCH(Methode_Keuze,Tb_KostenOpties[#Headers],0),2))=1,_xlfn.SWITCH($H199,"Uurtarief",IF(OR(AND(RIGHT($F199,3)="IKS",VLOOKUP($I199,Loonkosten,2,0)="Ja"),AND(RIGHT($F199,3)&lt;&gt;"IKS",VLOOKUP($I199,Loonkosten,2,0)="Nee")), VLOOKUP($I199,Loonkosten,MATCH("Opgegeven uurtarief",'4. Rekenhulp loonkosten aanvr.'!$4:$4,0)),0),"Vast tarief",IF(LEFT(F199,8)="Bijdrage",VLOOKUP($F199,Tb_KostenTypen[],MATCH(Lijsten!$P$1,Tb_KostenTypen[#Headers],0),0),VLOOKUP($G199,Lijsten!L:P,MATCH(Lijsten!$P$1,Kop_Tarief_Vast,0),0))),""),"")</f>
        <v/>
      </c>
      <c r="K199" s="294" t="str" cm="1">
        <f t="array" ref="K199">_xlfn.IFNA(IF(INDEX(Tb_KostenOpties[],MATCH($F199,Tb_KostenOpties[KostenOptie],0),IFERROR(MATCH(Methode_Keuze,Tb_KostenOpties[#Headers],0),2))=1,_xlfn.SWITCH($H199,"Uurtarief",IF(OR(AND(RIGHT($F199,3)="IKS",VLOOKUP($I199,Loonkosten,2,0)="Ja"),AND(RIGHT($F199,3)&lt;&gt;"IKS",VLOOKUP($I199,Loonkosten,2,0)="Nee")), VLOOKUP($I199,Loonkosten,MATCH("Beoordeeld uurtarief",'4. Rekenhulp loonkosten aanvr.'!$4:$4,0),0),0),"Vast tarief",IF(LEFT(F199,8)="Bijdrage",VLOOKUP($F199,Tb_KostenTypen[],MATCH(Lijsten!$P$1,Tb_KostenTypen[#Headers],0),0),VLOOKUP($G199,Lijsten!L:P,MATCH(Lijsten!$P$1,Kop_Tarief_Vast,0),0))),""),"")</f>
        <v/>
      </c>
      <c r="L199" s="324"/>
      <c r="M199" s="324"/>
      <c r="N199" s="295"/>
      <c r="O199" s="295"/>
      <c r="P199" s="337" t="str">
        <f t="shared" ref="P199:P250" si="13">IFERROR(IF(AND(M199&lt;&gt;"",M199&lt;&gt;L199),-1*(M199-L199),""),"")</f>
        <v/>
      </c>
      <c r="Q199" s="296" t="str">
        <f t="shared" ref="Q199:Q250" si="14">IFERROR(IF(AND(O199&lt;&gt;"",O199&lt;&gt;N199),-1*(O199-N199),""),"")</f>
        <v/>
      </c>
      <c r="R199" s="296" t="str" cm="1">
        <f t="array" aca="1" ref="R199" ca="1">_xlfn.IFNA(_xlfn.IFS(X199="Dit kostentype hoeft u niet op te geven. Hiervoor wordt een forfait berekend.","",AND(J199&lt;&gt;"",H199="Vast tarief",F199="Vergoeding"),SUM(J199)*FLOOR(SUM(L199),0.0001),AND(J199&lt;&gt;"",OR(H199="Uurtarief",H199="Vast tarief")),SUM(J199)*FLOOR(SUM(L199),0.01),AND(N199&lt;&gt;"",H199="-"),FLOOR(SUM(N199),0.01)),"")</f>
        <v/>
      </c>
      <c r="S199" s="296" t="str" cm="1">
        <f t="array" aca="1" ref="S199" ca="1">_xlfn.IFNA(_xlfn.IFS(X199="Dit kostentype hoeft u niet op te geven. Hiervoor wordt een forfait berekend.","",AND(K199&lt;&gt;"",M199&lt;&gt;"",H199="Vast tarief",F199="Vergoeding"),SUM(K199)*FLOOR(SUM(M199),0.0001),AND(K199&lt;&gt;"",M199&lt;&gt;"",OR(H199="Uurtarief",H199="Vast tarief")),SUM(K199)*FLOOR(SUM(M199),0.01),AND(O199&lt;&gt;"",H199="-"),FLOOR(SUM(O199),0.01)),"")</f>
        <v/>
      </c>
      <c r="T199" s="296" t="str">
        <f t="shared" ref="T199:T250" ca="1" si="15">IFERROR(IF(AND(S199&lt;&gt;"",S199&lt;&gt;R199),-1*(S199-R199),""),"")</f>
        <v/>
      </c>
      <c r="U199" s="296" t="str" cm="1">
        <f t="array" aca="1" ref="U199" ca="1">IFERROR(_xlfn.IFS(OR(F199="",LEFT(Methode_Keuze,4)="Geen",Methode_Keuze=""),"",AND(R199&lt;&gt;"",F199&lt;&gt;"Arbeidskosten"),R199*VLOOKUP(F199,Tb_ProjectKosten[],MATCH(Tb_ProjectKosten[[#Headers],[Forfait_Percentage]],Tb_ProjectKosten[#Headers],0),0),AND(F199="Arbeidskosten",G199&lt;&gt;""),IFERROR(R199*VLOOKUP(G199,Tb_KostenTypen[],3,0)*VLOOKUP(F199,Tb_ProjectKosten[],MATCH(Tb_ProjectKosten[[#Headers],[Forfait_Percentage]],Tb_ProjectKosten[#Headers],0),0),""),R199 &lt;=0,0),"")</f>
        <v/>
      </c>
      <c r="V199" s="296" t="str" cm="1">
        <f t="array" aca="1" ref="V199" ca="1">IFERROR(_xlfn.IFS(OR(F199="",LEFT(Methode_Keuze,4)="Geen",Methode_Keuze=""),"",AND(S199&lt;&gt;"",F199&lt;&gt;"Arbeidskosten"),S199*VLOOKUP(F199,Tb_ProjectKosten[],MATCH(Tb_ProjectKosten[[#Headers],[Forfait_Percentage]],Tb_ProjectKosten[#Headers],0),0),AND(F199="Arbeidskosten",G199&lt;&gt;""),IFERROR(S199*VLOOKUP(G199,Tb_KostenTypen[],3,0)*VLOOKUP(F199,Tb_ProjectKosten[],MATCH(Tb_ProjectKosten[[#Headers],[Forfait_Percentage]],Tb_ProjectKosten[#Headers],0),0),""),S199 &lt;=0,0),"")</f>
        <v/>
      </c>
      <c r="W199" s="296" t="str">
        <f t="shared" ref="W199:W250" ca="1" si="16">IFERROR(IF(AND(V199&lt;&gt;"",V199&lt;&gt;U199),-1*(V199-U199),""),"")</f>
        <v/>
      </c>
      <c r="X199" s="338" t="str">
        <f>IFERROR(VLOOKUP(F199,Tb_ProjectKosten[#All],11,0),"")</f>
        <v/>
      </c>
      <c r="Y199" s="297"/>
    </row>
    <row r="200" spans="1:25" x14ac:dyDescent="0.25">
      <c r="A200" s="291">
        <f>MAX($A$5:A199)+1</f>
        <v>195</v>
      </c>
      <c r="B200" s="278"/>
      <c r="C200" s="278"/>
      <c r="D200" s="278"/>
      <c r="E200" s="278"/>
      <c r="F200" s="278"/>
      <c r="G200" s="299"/>
      <c r="H200" s="292" t="str">
        <f ca="1">IFERROR(IF(VLOOKUP(F200,Kostentypen!$A$3:$E$21,3,0)=0,"",IF(OR(F200="Arbeidskosten",F200="Vergoeding"),VLOOKUP(G200,Tb_KostenTypen[],2,0),VLOOKUP(F200,Kostentypen!$A$3:$E$20,3,0))),"")</f>
        <v/>
      </c>
      <c r="I200" s="293"/>
      <c r="J200" s="294" t="str" cm="1">
        <f t="array" ref="J200">_xlfn.IFNA(IF(INDEX(Tb_KostenOpties[],MATCH($F200,Tb_KostenOpties[KostenOptie],0),IFERROR(MATCH(Methode_Keuze,Tb_KostenOpties[#Headers],0),2))=1,_xlfn.SWITCH($H200,"Uurtarief",IF(OR(AND(RIGHT($F200,3)="IKS",VLOOKUP($I200,Loonkosten,2,0)="Ja"),AND(RIGHT($F200,3)&lt;&gt;"IKS",VLOOKUP($I200,Loonkosten,2,0)="Nee")), VLOOKUP($I200,Loonkosten,MATCH("Opgegeven uurtarief",'4. Rekenhulp loonkosten aanvr.'!$4:$4,0)),0),"Vast tarief",IF(LEFT(F200,8)="Bijdrage",VLOOKUP($F200,Tb_KostenTypen[],MATCH(Lijsten!$P$1,Tb_KostenTypen[#Headers],0),0),VLOOKUP($G200,Lijsten!L:P,MATCH(Lijsten!$P$1,Kop_Tarief_Vast,0),0))),""),"")</f>
        <v/>
      </c>
      <c r="K200" s="294" t="str" cm="1">
        <f t="array" ref="K200">_xlfn.IFNA(IF(INDEX(Tb_KostenOpties[],MATCH($F200,Tb_KostenOpties[KostenOptie],0),IFERROR(MATCH(Methode_Keuze,Tb_KostenOpties[#Headers],0),2))=1,_xlfn.SWITCH($H200,"Uurtarief",IF(OR(AND(RIGHT($F200,3)="IKS",VLOOKUP($I200,Loonkosten,2,0)="Ja"),AND(RIGHT($F200,3)&lt;&gt;"IKS",VLOOKUP($I200,Loonkosten,2,0)="Nee")), VLOOKUP($I200,Loonkosten,MATCH("Beoordeeld uurtarief",'4. Rekenhulp loonkosten aanvr.'!$4:$4,0),0),0),"Vast tarief",IF(LEFT(F200,8)="Bijdrage",VLOOKUP($F200,Tb_KostenTypen[],MATCH(Lijsten!$P$1,Tb_KostenTypen[#Headers],0),0),VLOOKUP($G200,Lijsten!L:P,MATCH(Lijsten!$P$1,Kop_Tarief_Vast,0),0))),""),"")</f>
        <v/>
      </c>
      <c r="L200" s="324"/>
      <c r="M200" s="324"/>
      <c r="N200" s="295"/>
      <c r="O200" s="295"/>
      <c r="P200" s="337" t="str">
        <f t="shared" si="13"/>
        <v/>
      </c>
      <c r="Q200" s="296" t="str">
        <f t="shared" si="14"/>
        <v/>
      </c>
      <c r="R200" s="296" t="str" cm="1">
        <f t="array" aca="1" ref="R200" ca="1">_xlfn.IFNA(_xlfn.IFS(X200="Dit kostentype hoeft u niet op te geven. Hiervoor wordt een forfait berekend.","",AND(J200&lt;&gt;"",H200="Vast tarief",F200="Vergoeding"),SUM(J200)*FLOOR(SUM(L200),0.0001),AND(J200&lt;&gt;"",OR(H200="Uurtarief",H200="Vast tarief")),SUM(J200)*FLOOR(SUM(L200),0.01),AND(N200&lt;&gt;"",H200="-"),FLOOR(SUM(N200),0.01)),"")</f>
        <v/>
      </c>
      <c r="S200" s="296" t="str" cm="1">
        <f t="array" aca="1" ref="S200" ca="1">_xlfn.IFNA(_xlfn.IFS(X200="Dit kostentype hoeft u niet op te geven. Hiervoor wordt een forfait berekend.","",AND(K200&lt;&gt;"",M200&lt;&gt;"",H200="Vast tarief",F200="Vergoeding"),SUM(K200)*FLOOR(SUM(M200),0.0001),AND(K200&lt;&gt;"",M200&lt;&gt;"",OR(H200="Uurtarief",H200="Vast tarief")),SUM(K200)*FLOOR(SUM(M200),0.01),AND(O200&lt;&gt;"",H200="-"),FLOOR(SUM(O200),0.01)),"")</f>
        <v/>
      </c>
      <c r="T200" s="296" t="str">
        <f t="shared" ca="1" si="15"/>
        <v/>
      </c>
      <c r="U200" s="296" t="str" cm="1">
        <f t="array" aca="1" ref="U200" ca="1">IFERROR(_xlfn.IFS(OR(F200="",LEFT(Methode_Keuze,4)="Geen",Methode_Keuze=""),"",AND(R200&lt;&gt;"",F200&lt;&gt;"Arbeidskosten"),R200*VLOOKUP(F200,Tb_ProjectKosten[],MATCH(Tb_ProjectKosten[[#Headers],[Forfait_Percentage]],Tb_ProjectKosten[#Headers],0),0),AND(F200="Arbeidskosten",G200&lt;&gt;""),IFERROR(R200*VLOOKUP(G200,Tb_KostenTypen[],3,0)*VLOOKUP(F200,Tb_ProjectKosten[],MATCH(Tb_ProjectKosten[[#Headers],[Forfait_Percentage]],Tb_ProjectKosten[#Headers],0),0),""),R200 &lt;=0,0),"")</f>
        <v/>
      </c>
      <c r="V200" s="296" t="str" cm="1">
        <f t="array" aca="1" ref="V200" ca="1">IFERROR(_xlfn.IFS(OR(F200="",LEFT(Methode_Keuze,4)="Geen",Methode_Keuze=""),"",AND(S200&lt;&gt;"",F200&lt;&gt;"Arbeidskosten"),S200*VLOOKUP(F200,Tb_ProjectKosten[],MATCH(Tb_ProjectKosten[[#Headers],[Forfait_Percentage]],Tb_ProjectKosten[#Headers],0),0),AND(F200="Arbeidskosten",G200&lt;&gt;""),IFERROR(S200*VLOOKUP(G200,Tb_KostenTypen[],3,0)*VLOOKUP(F200,Tb_ProjectKosten[],MATCH(Tb_ProjectKosten[[#Headers],[Forfait_Percentage]],Tb_ProjectKosten[#Headers],0),0),""),S200 &lt;=0,0),"")</f>
        <v/>
      </c>
      <c r="W200" s="296" t="str">
        <f t="shared" ca="1" si="16"/>
        <v/>
      </c>
      <c r="X200" s="338" t="str">
        <f>IFERROR(VLOOKUP(F200,Tb_ProjectKosten[#All],11,0),"")</f>
        <v/>
      </c>
      <c r="Y200" s="297"/>
    </row>
    <row r="201" spans="1:25" x14ac:dyDescent="0.25">
      <c r="A201" s="291">
        <f>MAX($A$5:A200)+1</f>
        <v>196</v>
      </c>
      <c r="B201" s="278"/>
      <c r="C201" s="278"/>
      <c r="D201" s="278"/>
      <c r="E201" s="278"/>
      <c r="F201" s="278"/>
      <c r="G201" s="299"/>
      <c r="H201" s="292" t="str">
        <f ca="1">IFERROR(IF(VLOOKUP(F201,Kostentypen!$A$3:$E$21,3,0)=0,"",IF(OR(F201="Arbeidskosten",F201="Vergoeding"),VLOOKUP(G201,Tb_KostenTypen[],2,0),VLOOKUP(F201,Kostentypen!$A$3:$E$20,3,0))),"")</f>
        <v/>
      </c>
      <c r="I201" s="293"/>
      <c r="J201" s="294" t="str" cm="1">
        <f t="array" ref="J201">_xlfn.IFNA(IF(INDEX(Tb_KostenOpties[],MATCH($F201,Tb_KostenOpties[KostenOptie],0),IFERROR(MATCH(Methode_Keuze,Tb_KostenOpties[#Headers],0),2))=1,_xlfn.SWITCH($H201,"Uurtarief",IF(OR(AND(RIGHT($F201,3)="IKS",VLOOKUP($I201,Loonkosten,2,0)="Ja"),AND(RIGHT($F201,3)&lt;&gt;"IKS",VLOOKUP($I201,Loonkosten,2,0)="Nee")), VLOOKUP($I201,Loonkosten,MATCH("Opgegeven uurtarief",'4. Rekenhulp loonkosten aanvr.'!$4:$4,0)),0),"Vast tarief",IF(LEFT(F201,8)="Bijdrage",VLOOKUP($F201,Tb_KostenTypen[],MATCH(Lijsten!$P$1,Tb_KostenTypen[#Headers],0),0),VLOOKUP($G201,Lijsten!L:P,MATCH(Lijsten!$P$1,Kop_Tarief_Vast,0),0))),""),"")</f>
        <v/>
      </c>
      <c r="K201" s="294" t="str" cm="1">
        <f t="array" ref="K201">_xlfn.IFNA(IF(INDEX(Tb_KostenOpties[],MATCH($F201,Tb_KostenOpties[KostenOptie],0),IFERROR(MATCH(Methode_Keuze,Tb_KostenOpties[#Headers],0),2))=1,_xlfn.SWITCH($H201,"Uurtarief",IF(OR(AND(RIGHT($F201,3)="IKS",VLOOKUP($I201,Loonkosten,2,0)="Ja"),AND(RIGHT($F201,3)&lt;&gt;"IKS",VLOOKUP($I201,Loonkosten,2,0)="Nee")), VLOOKUP($I201,Loonkosten,MATCH("Beoordeeld uurtarief",'4. Rekenhulp loonkosten aanvr.'!$4:$4,0),0),0),"Vast tarief",IF(LEFT(F201,8)="Bijdrage",VLOOKUP($F201,Tb_KostenTypen[],MATCH(Lijsten!$P$1,Tb_KostenTypen[#Headers],0),0),VLOOKUP($G201,Lijsten!L:P,MATCH(Lijsten!$P$1,Kop_Tarief_Vast,0),0))),""),"")</f>
        <v/>
      </c>
      <c r="L201" s="324"/>
      <c r="M201" s="324"/>
      <c r="N201" s="295"/>
      <c r="O201" s="295"/>
      <c r="P201" s="337" t="str">
        <f t="shared" si="13"/>
        <v/>
      </c>
      <c r="Q201" s="296" t="str">
        <f t="shared" si="14"/>
        <v/>
      </c>
      <c r="R201" s="296" t="str" cm="1">
        <f t="array" aca="1" ref="R201" ca="1">_xlfn.IFNA(_xlfn.IFS(X201="Dit kostentype hoeft u niet op te geven. Hiervoor wordt een forfait berekend.","",AND(J201&lt;&gt;"",H201="Vast tarief",F201="Vergoeding"),SUM(J201)*FLOOR(SUM(L201),0.0001),AND(J201&lt;&gt;"",OR(H201="Uurtarief",H201="Vast tarief")),SUM(J201)*FLOOR(SUM(L201),0.01),AND(N201&lt;&gt;"",H201="-"),FLOOR(SUM(N201),0.01)),"")</f>
        <v/>
      </c>
      <c r="S201" s="296" t="str" cm="1">
        <f t="array" aca="1" ref="S201" ca="1">_xlfn.IFNA(_xlfn.IFS(X201="Dit kostentype hoeft u niet op te geven. Hiervoor wordt een forfait berekend.","",AND(K201&lt;&gt;"",M201&lt;&gt;"",H201="Vast tarief",F201="Vergoeding"),SUM(K201)*FLOOR(SUM(M201),0.0001),AND(K201&lt;&gt;"",M201&lt;&gt;"",OR(H201="Uurtarief",H201="Vast tarief")),SUM(K201)*FLOOR(SUM(M201),0.01),AND(O201&lt;&gt;"",H201="-"),FLOOR(SUM(O201),0.01)),"")</f>
        <v/>
      </c>
      <c r="T201" s="296" t="str">
        <f t="shared" ca="1" si="15"/>
        <v/>
      </c>
      <c r="U201" s="296" t="str" cm="1">
        <f t="array" aca="1" ref="U201" ca="1">IFERROR(_xlfn.IFS(OR(F201="",LEFT(Methode_Keuze,4)="Geen",Methode_Keuze=""),"",AND(R201&lt;&gt;"",F201&lt;&gt;"Arbeidskosten"),R201*VLOOKUP(F201,Tb_ProjectKosten[],MATCH(Tb_ProjectKosten[[#Headers],[Forfait_Percentage]],Tb_ProjectKosten[#Headers],0),0),AND(F201="Arbeidskosten",G201&lt;&gt;""),IFERROR(R201*VLOOKUP(G201,Tb_KostenTypen[],3,0)*VLOOKUP(F201,Tb_ProjectKosten[],MATCH(Tb_ProjectKosten[[#Headers],[Forfait_Percentage]],Tb_ProjectKosten[#Headers],0),0),""),R201 &lt;=0,0),"")</f>
        <v/>
      </c>
      <c r="V201" s="296" t="str" cm="1">
        <f t="array" aca="1" ref="V201" ca="1">IFERROR(_xlfn.IFS(OR(F201="",LEFT(Methode_Keuze,4)="Geen",Methode_Keuze=""),"",AND(S201&lt;&gt;"",F201&lt;&gt;"Arbeidskosten"),S201*VLOOKUP(F201,Tb_ProjectKosten[],MATCH(Tb_ProjectKosten[[#Headers],[Forfait_Percentage]],Tb_ProjectKosten[#Headers],0),0),AND(F201="Arbeidskosten",G201&lt;&gt;""),IFERROR(S201*VLOOKUP(G201,Tb_KostenTypen[],3,0)*VLOOKUP(F201,Tb_ProjectKosten[],MATCH(Tb_ProjectKosten[[#Headers],[Forfait_Percentage]],Tb_ProjectKosten[#Headers],0),0),""),S201 &lt;=0,0),"")</f>
        <v/>
      </c>
      <c r="W201" s="296" t="str">
        <f t="shared" ca="1" si="16"/>
        <v/>
      </c>
      <c r="X201" s="338" t="str">
        <f>IFERROR(VLOOKUP(F201,Tb_ProjectKosten[#All],11,0),"")</f>
        <v/>
      </c>
      <c r="Y201" s="297"/>
    </row>
    <row r="202" spans="1:25" x14ac:dyDescent="0.25">
      <c r="A202" s="291">
        <f>MAX($A$5:A201)+1</f>
        <v>197</v>
      </c>
      <c r="B202" s="278"/>
      <c r="C202" s="278"/>
      <c r="D202" s="278"/>
      <c r="E202" s="278"/>
      <c r="F202" s="278"/>
      <c r="G202" s="299"/>
      <c r="H202" s="292" t="str">
        <f ca="1">IFERROR(IF(VLOOKUP(F202,Kostentypen!$A$3:$E$21,3,0)=0,"",IF(OR(F202="Arbeidskosten",F202="Vergoeding"),VLOOKUP(G202,Tb_KostenTypen[],2,0),VLOOKUP(F202,Kostentypen!$A$3:$E$20,3,0))),"")</f>
        <v/>
      </c>
      <c r="I202" s="293"/>
      <c r="J202" s="294" t="str" cm="1">
        <f t="array" ref="J202">_xlfn.IFNA(IF(INDEX(Tb_KostenOpties[],MATCH($F202,Tb_KostenOpties[KostenOptie],0),IFERROR(MATCH(Methode_Keuze,Tb_KostenOpties[#Headers],0),2))=1,_xlfn.SWITCH($H202,"Uurtarief",IF(OR(AND(RIGHT($F202,3)="IKS",VLOOKUP($I202,Loonkosten,2,0)="Ja"),AND(RIGHT($F202,3)&lt;&gt;"IKS",VLOOKUP($I202,Loonkosten,2,0)="Nee")), VLOOKUP($I202,Loonkosten,MATCH("Opgegeven uurtarief",'4. Rekenhulp loonkosten aanvr.'!$4:$4,0)),0),"Vast tarief",IF(LEFT(F202,8)="Bijdrage",VLOOKUP($F202,Tb_KostenTypen[],MATCH(Lijsten!$P$1,Tb_KostenTypen[#Headers],0),0),VLOOKUP($G202,Lijsten!L:P,MATCH(Lijsten!$P$1,Kop_Tarief_Vast,0),0))),""),"")</f>
        <v/>
      </c>
      <c r="K202" s="294" t="str" cm="1">
        <f t="array" ref="K202">_xlfn.IFNA(IF(INDEX(Tb_KostenOpties[],MATCH($F202,Tb_KostenOpties[KostenOptie],0),IFERROR(MATCH(Methode_Keuze,Tb_KostenOpties[#Headers],0),2))=1,_xlfn.SWITCH($H202,"Uurtarief",IF(OR(AND(RIGHT($F202,3)="IKS",VLOOKUP($I202,Loonkosten,2,0)="Ja"),AND(RIGHT($F202,3)&lt;&gt;"IKS",VLOOKUP($I202,Loonkosten,2,0)="Nee")), VLOOKUP($I202,Loonkosten,MATCH("Beoordeeld uurtarief",'4. Rekenhulp loonkosten aanvr.'!$4:$4,0),0),0),"Vast tarief",IF(LEFT(F202,8)="Bijdrage",VLOOKUP($F202,Tb_KostenTypen[],MATCH(Lijsten!$P$1,Tb_KostenTypen[#Headers],0),0),VLOOKUP($G202,Lijsten!L:P,MATCH(Lijsten!$P$1,Kop_Tarief_Vast,0),0))),""),"")</f>
        <v/>
      </c>
      <c r="L202" s="324"/>
      <c r="M202" s="324"/>
      <c r="N202" s="295"/>
      <c r="O202" s="295"/>
      <c r="P202" s="337" t="str">
        <f t="shared" si="13"/>
        <v/>
      </c>
      <c r="Q202" s="296" t="str">
        <f t="shared" si="14"/>
        <v/>
      </c>
      <c r="R202" s="296" t="str" cm="1">
        <f t="array" aca="1" ref="R202" ca="1">_xlfn.IFNA(_xlfn.IFS(X202="Dit kostentype hoeft u niet op te geven. Hiervoor wordt een forfait berekend.","",AND(J202&lt;&gt;"",H202="Vast tarief",F202="Vergoeding"),SUM(J202)*FLOOR(SUM(L202),0.0001),AND(J202&lt;&gt;"",OR(H202="Uurtarief",H202="Vast tarief")),SUM(J202)*FLOOR(SUM(L202),0.01),AND(N202&lt;&gt;"",H202="-"),FLOOR(SUM(N202),0.01)),"")</f>
        <v/>
      </c>
      <c r="S202" s="296" t="str" cm="1">
        <f t="array" aca="1" ref="S202" ca="1">_xlfn.IFNA(_xlfn.IFS(X202="Dit kostentype hoeft u niet op te geven. Hiervoor wordt een forfait berekend.","",AND(K202&lt;&gt;"",M202&lt;&gt;"",H202="Vast tarief",F202="Vergoeding"),SUM(K202)*FLOOR(SUM(M202),0.0001),AND(K202&lt;&gt;"",M202&lt;&gt;"",OR(H202="Uurtarief",H202="Vast tarief")),SUM(K202)*FLOOR(SUM(M202),0.01),AND(O202&lt;&gt;"",H202="-"),FLOOR(SUM(O202),0.01)),"")</f>
        <v/>
      </c>
      <c r="T202" s="296" t="str">
        <f t="shared" ca="1" si="15"/>
        <v/>
      </c>
      <c r="U202" s="296" t="str" cm="1">
        <f t="array" aca="1" ref="U202" ca="1">IFERROR(_xlfn.IFS(OR(F202="",LEFT(Methode_Keuze,4)="Geen",Methode_Keuze=""),"",AND(R202&lt;&gt;"",F202&lt;&gt;"Arbeidskosten"),R202*VLOOKUP(F202,Tb_ProjectKosten[],MATCH(Tb_ProjectKosten[[#Headers],[Forfait_Percentage]],Tb_ProjectKosten[#Headers],0),0),AND(F202="Arbeidskosten",G202&lt;&gt;""),IFERROR(R202*VLOOKUP(G202,Tb_KostenTypen[],3,0)*VLOOKUP(F202,Tb_ProjectKosten[],MATCH(Tb_ProjectKosten[[#Headers],[Forfait_Percentage]],Tb_ProjectKosten[#Headers],0),0),""),R202 &lt;=0,0),"")</f>
        <v/>
      </c>
      <c r="V202" s="296" t="str" cm="1">
        <f t="array" aca="1" ref="V202" ca="1">IFERROR(_xlfn.IFS(OR(F202="",LEFT(Methode_Keuze,4)="Geen",Methode_Keuze=""),"",AND(S202&lt;&gt;"",F202&lt;&gt;"Arbeidskosten"),S202*VLOOKUP(F202,Tb_ProjectKosten[],MATCH(Tb_ProjectKosten[[#Headers],[Forfait_Percentage]],Tb_ProjectKosten[#Headers],0),0),AND(F202="Arbeidskosten",G202&lt;&gt;""),IFERROR(S202*VLOOKUP(G202,Tb_KostenTypen[],3,0)*VLOOKUP(F202,Tb_ProjectKosten[],MATCH(Tb_ProjectKosten[[#Headers],[Forfait_Percentage]],Tb_ProjectKosten[#Headers],0),0),""),S202 &lt;=0,0),"")</f>
        <v/>
      </c>
      <c r="W202" s="296" t="str">
        <f t="shared" ca="1" si="16"/>
        <v/>
      </c>
      <c r="X202" s="338" t="str">
        <f>IFERROR(VLOOKUP(F202,Tb_ProjectKosten[#All],11,0),"")</f>
        <v/>
      </c>
      <c r="Y202" s="297"/>
    </row>
    <row r="203" spans="1:25" x14ac:dyDescent="0.25">
      <c r="A203" s="291">
        <f>MAX($A$5:A202)+1</f>
        <v>198</v>
      </c>
      <c r="B203" s="278"/>
      <c r="C203" s="278"/>
      <c r="D203" s="278"/>
      <c r="E203" s="278"/>
      <c r="F203" s="278"/>
      <c r="G203" s="299"/>
      <c r="H203" s="292" t="str">
        <f ca="1">IFERROR(IF(VLOOKUP(F203,Kostentypen!$A$3:$E$21,3,0)=0,"",IF(OR(F203="Arbeidskosten",F203="Vergoeding"),VLOOKUP(G203,Tb_KostenTypen[],2,0),VLOOKUP(F203,Kostentypen!$A$3:$E$20,3,0))),"")</f>
        <v/>
      </c>
      <c r="I203" s="293"/>
      <c r="J203" s="294" t="str" cm="1">
        <f t="array" ref="J203">_xlfn.IFNA(IF(INDEX(Tb_KostenOpties[],MATCH($F203,Tb_KostenOpties[KostenOptie],0),IFERROR(MATCH(Methode_Keuze,Tb_KostenOpties[#Headers],0),2))=1,_xlfn.SWITCH($H203,"Uurtarief",IF(OR(AND(RIGHT($F203,3)="IKS",VLOOKUP($I203,Loonkosten,2,0)="Ja"),AND(RIGHT($F203,3)&lt;&gt;"IKS",VLOOKUP($I203,Loonkosten,2,0)="Nee")), VLOOKUP($I203,Loonkosten,MATCH("Opgegeven uurtarief",'4. Rekenhulp loonkosten aanvr.'!$4:$4,0)),0),"Vast tarief",IF(LEFT(F203,8)="Bijdrage",VLOOKUP($F203,Tb_KostenTypen[],MATCH(Lijsten!$P$1,Tb_KostenTypen[#Headers],0),0),VLOOKUP($G203,Lijsten!L:P,MATCH(Lijsten!$P$1,Kop_Tarief_Vast,0),0))),""),"")</f>
        <v/>
      </c>
      <c r="K203" s="294" t="str" cm="1">
        <f t="array" ref="K203">_xlfn.IFNA(IF(INDEX(Tb_KostenOpties[],MATCH($F203,Tb_KostenOpties[KostenOptie],0),IFERROR(MATCH(Methode_Keuze,Tb_KostenOpties[#Headers],0),2))=1,_xlfn.SWITCH($H203,"Uurtarief",IF(OR(AND(RIGHT($F203,3)="IKS",VLOOKUP($I203,Loonkosten,2,0)="Ja"),AND(RIGHT($F203,3)&lt;&gt;"IKS",VLOOKUP($I203,Loonkosten,2,0)="Nee")), VLOOKUP($I203,Loonkosten,MATCH("Beoordeeld uurtarief",'4. Rekenhulp loonkosten aanvr.'!$4:$4,0),0),0),"Vast tarief",IF(LEFT(F203,8)="Bijdrage",VLOOKUP($F203,Tb_KostenTypen[],MATCH(Lijsten!$P$1,Tb_KostenTypen[#Headers],0),0),VLOOKUP($G203,Lijsten!L:P,MATCH(Lijsten!$P$1,Kop_Tarief_Vast,0),0))),""),"")</f>
        <v/>
      </c>
      <c r="L203" s="324"/>
      <c r="M203" s="324"/>
      <c r="N203" s="295"/>
      <c r="O203" s="295"/>
      <c r="P203" s="337" t="str">
        <f t="shared" si="13"/>
        <v/>
      </c>
      <c r="Q203" s="296" t="str">
        <f t="shared" si="14"/>
        <v/>
      </c>
      <c r="R203" s="296" t="str" cm="1">
        <f t="array" aca="1" ref="R203" ca="1">_xlfn.IFNA(_xlfn.IFS(X203="Dit kostentype hoeft u niet op te geven. Hiervoor wordt een forfait berekend.","",AND(J203&lt;&gt;"",H203="Vast tarief",F203="Vergoeding"),SUM(J203)*FLOOR(SUM(L203),0.0001),AND(J203&lt;&gt;"",OR(H203="Uurtarief",H203="Vast tarief")),SUM(J203)*FLOOR(SUM(L203),0.01),AND(N203&lt;&gt;"",H203="-"),FLOOR(SUM(N203),0.01)),"")</f>
        <v/>
      </c>
      <c r="S203" s="296" t="str" cm="1">
        <f t="array" aca="1" ref="S203" ca="1">_xlfn.IFNA(_xlfn.IFS(X203="Dit kostentype hoeft u niet op te geven. Hiervoor wordt een forfait berekend.","",AND(K203&lt;&gt;"",M203&lt;&gt;"",H203="Vast tarief",F203="Vergoeding"),SUM(K203)*FLOOR(SUM(M203),0.0001),AND(K203&lt;&gt;"",M203&lt;&gt;"",OR(H203="Uurtarief",H203="Vast tarief")),SUM(K203)*FLOOR(SUM(M203),0.01),AND(O203&lt;&gt;"",H203="-"),FLOOR(SUM(O203),0.01)),"")</f>
        <v/>
      </c>
      <c r="T203" s="296" t="str">
        <f t="shared" ca="1" si="15"/>
        <v/>
      </c>
      <c r="U203" s="296" t="str" cm="1">
        <f t="array" aca="1" ref="U203" ca="1">IFERROR(_xlfn.IFS(OR(F203="",LEFT(Methode_Keuze,4)="Geen",Methode_Keuze=""),"",AND(R203&lt;&gt;"",F203&lt;&gt;"Arbeidskosten"),R203*VLOOKUP(F203,Tb_ProjectKosten[],MATCH(Tb_ProjectKosten[[#Headers],[Forfait_Percentage]],Tb_ProjectKosten[#Headers],0),0),AND(F203="Arbeidskosten",G203&lt;&gt;""),IFERROR(R203*VLOOKUP(G203,Tb_KostenTypen[],3,0)*VLOOKUP(F203,Tb_ProjectKosten[],MATCH(Tb_ProjectKosten[[#Headers],[Forfait_Percentage]],Tb_ProjectKosten[#Headers],0),0),""),R203 &lt;=0,0),"")</f>
        <v/>
      </c>
      <c r="V203" s="296" t="str" cm="1">
        <f t="array" aca="1" ref="V203" ca="1">IFERROR(_xlfn.IFS(OR(F203="",LEFT(Methode_Keuze,4)="Geen",Methode_Keuze=""),"",AND(S203&lt;&gt;"",F203&lt;&gt;"Arbeidskosten"),S203*VLOOKUP(F203,Tb_ProjectKosten[],MATCH(Tb_ProjectKosten[[#Headers],[Forfait_Percentage]],Tb_ProjectKosten[#Headers],0),0),AND(F203="Arbeidskosten",G203&lt;&gt;""),IFERROR(S203*VLOOKUP(G203,Tb_KostenTypen[],3,0)*VLOOKUP(F203,Tb_ProjectKosten[],MATCH(Tb_ProjectKosten[[#Headers],[Forfait_Percentage]],Tb_ProjectKosten[#Headers],0),0),""),S203 &lt;=0,0),"")</f>
        <v/>
      </c>
      <c r="W203" s="296" t="str">
        <f t="shared" ca="1" si="16"/>
        <v/>
      </c>
      <c r="X203" s="338" t="str">
        <f>IFERROR(VLOOKUP(F203,Tb_ProjectKosten[#All],11,0),"")</f>
        <v/>
      </c>
      <c r="Y203" s="297"/>
    </row>
    <row r="204" spans="1:25" x14ac:dyDescent="0.25">
      <c r="A204" s="291">
        <f>MAX($A$5:A203)+1</f>
        <v>199</v>
      </c>
      <c r="B204" s="278"/>
      <c r="C204" s="278"/>
      <c r="D204" s="278"/>
      <c r="E204" s="278"/>
      <c r="F204" s="278"/>
      <c r="G204" s="299"/>
      <c r="H204" s="292" t="str">
        <f ca="1">IFERROR(IF(VLOOKUP(F204,Kostentypen!$A$3:$E$21,3,0)=0,"",IF(OR(F204="Arbeidskosten",F204="Vergoeding"),VLOOKUP(G204,Tb_KostenTypen[],2,0),VLOOKUP(F204,Kostentypen!$A$3:$E$20,3,0))),"")</f>
        <v/>
      </c>
      <c r="I204" s="293"/>
      <c r="J204" s="294" t="str" cm="1">
        <f t="array" ref="J204">_xlfn.IFNA(IF(INDEX(Tb_KostenOpties[],MATCH($F204,Tb_KostenOpties[KostenOptie],0),IFERROR(MATCH(Methode_Keuze,Tb_KostenOpties[#Headers],0),2))=1,_xlfn.SWITCH($H204,"Uurtarief",IF(OR(AND(RIGHT($F204,3)="IKS",VLOOKUP($I204,Loonkosten,2,0)="Ja"),AND(RIGHT($F204,3)&lt;&gt;"IKS",VLOOKUP($I204,Loonkosten,2,0)="Nee")), VLOOKUP($I204,Loonkosten,MATCH("Opgegeven uurtarief",'4. Rekenhulp loonkosten aanvr.'!$4:$4,0)),0),"Vast tarief",IF(LEFT(F204,8)="Bijdrage",VLOOKUP($F204,Tb_KostenTypen[],MATCH(Lijsten!$P$1,Tb_KostenTypen[#Headers],0),0),VLOOKUP($G204,Lijsten!L:P,MATCH(Lijsten!$P$1,Kop_Tarief_Vast,0),0))),""),"")</f>
        <v/>
      </c>
      <c r="K204" s="294" t="str" cm="1">
        <f t="array" ref="K204">_xlfn.IFNA(IF(INDEX(Tb_KostenOpties[],MATCH($F204,Tb_KostenOpties[KostenOptie],0),IFERROR(MATCH(Methode_Keuze,Tb_KostenOpties[#Headers],0),2))=1,_xlfn.SWITCH($H204,"Uurtarief",IF(OR(AND(RIGHT($F204,3)="IKS",VLOOKUP($I204,Loonkosten,2,0)="Ja"),AND(RIGHT($F204,3)&lt;&gt;"IKS",VLOOKUP($I204,Loonkosten,2,0)="Nee")), VLOOKUP($I204,Loonkosten,MATCH("Beoordeeld uurtarief",'4. Rekenhulp loonkosten aanvr.'!$4:$4,0),0),0),"Vast tarief",IF(LEFT(F204,8)="Bijdrage",VLOOKUP($F204,Tb_KostenTypen[],MATCH(Lijsten!$P$1,Tb_KostenTypen[#Headers],0),0),VLOOKUP($G204,Lijsten!L:P,MATCH(Lijsten!$P$1,Kop_Tarief_Vast,0),0))),""),"")</f>
        <v/>
      </c>
      <c r="L204" s="324"/>
      <c r="M204" s="324"/>
      <c r="N204" s="295"/>
      <c r="O204" s="295"/>
      <c r="P204" s="337" t="str">
        <f t="shared" si="13"/>
        <v/>
      </c>
      <c r="Q204" s="296" t="str">
        <f t="shared" si="14"/>
        <v/>
      </c>
      <c r="R204" s="296" t="str" cm="1">
        <f t="array" aca="1" ref="R204" ca="1">_xlfn.IFNA(_xlfn.IFS(X204="Dit kostentype hoeft u niet op te geven. Hiervoor wordt een forfait berekend.","",AND(J204&lt;&gt;"",H204="Vast tarief",F204="Vergoeding"),SUM(J204)*FLOOR(SUM(L204),0.0001),AND(J204&lt;&gt;"",OR(H204="Uurtarief",H204="Vast tarief")),SUM(J204)*FLOOR(SUM(L204),0.01),AND(N204&lt;&gt;"",H204="-"),FLOOR(SUM(N204),0.01)),"")</f>
        <v/>
      </c>
      <c r="S204" s="296" t="str" cm="1">
        <f t="array" aca="1" ref="S204" ca="1">_xlfn.IFNA(_xlfn.IFS(X204="Dit kostentype hoeft u niet op te geven. Hiervoor wordt een forfait berekend.","",AND(K204&lt;&gt;"",M204&lt;&gt;"",H204="Vast tarief",F204="Vergoeding"),SUM(K204)*FLOOR(SUM(M204),0.0001),AND(K204&lt;&gt;"",M204&lt;&gt;"",OR(H204="Uurtarief",H204="Vast tarief")),SUM(K204)*FLOOR(SUM(M204),0.01),AND(O204&lt;&gt;"",H204="-"),FLOOR(SUM(O204),0.01)),"")</f>
        <v/>
      </c>
      <c r="T204" s="296" t="str">
        <f t="shared" ca="1" si="15"/>
        <v/>
      </c>
      <c r="U204" s="296" t="str" cm="1">
        <f t="array" aca="1" ref="U204" ca="1">IFERROR(_xlfn.IFS(OR(F204="",LEFT(Methode_Keuze,4)="Geen",Methode_Keuze=""),"",AND(R204&lt;&gt;"",F204&lt;&gt;"Arbeidskosten"),R204*VLOOKUP(F204,Tb_ProjectKosten[],MATCH(Tb_ProjectKosten[[#Headers],[Forfait_Percentage]],Tb_ProjectKosten[#Headers],0),0),AND(F204="Arbeidskosten",G204&lt;&gt;""),IFERROR(R204*VLOOKUP(G204,Tb_KostenTypen[],3,0)*VLOOKUP(F204,Tb_ProjectKosten[],MATCH(Tb_ProjectKosten[[#Headers],[Forfait_Percentage]],Tb_ProjectKosten[#Headers],0),0),""),R204 &lt;=0,0),"")</f>
        <v/>
      </c>
      <c r="V204" s="296" t="str" cm="1">
        <f t="array" aca="1" ref="V204" ca="1">IFERROR(_xlfn.IFS(OR(F204="",LEFT(Methode_Keuze,4)="Geen",Methode_Keuze=""),"",AND(S204&lt;&gt;"",F204&lt;&gt;"Arbeidskosten"),S204*VLOOKUP(F204,Tb_ProjectKosten[],MATCH(Tb_ProjectKosten[[#Headers],[Forfait_Percentage]],Tb_ProjectKosten[#Headers],0),0),AND(F204="Arbeidskosten",G204&lt;&gt;""),IFERROR(S204*VLOOKUP(G204,Tb_KostenTypen[],3,0)*VLOOKUP(F204,Tb_ProjectKosten[],MATCH(Tb_ProjectKosten[[#Headers],[Forfait_Percentage]],Tb_ProjectKosten[#Headers],0),0),""),S204 &lt;=0,0),"")</f>
        <v/>
      </c>
      <c r="W204" s="296" t="str">
        <f t="shared" ca="1" si="16"/>
        <v/>
      </c>
      <c r="X204" s="338" t="str">
        <f>IFERROR(VLOOKUP(F204,Tb_ProjectKosten[#All],11,0),"")</f>
        <v/>
      </c>
      <c r="Y204" s="297"/>
    </row>
    <row r="205" spans="1:25" x14ac:dyDescent="0.25">
      <c r="A205" s="291">
        <f>MAX($A$5:A204)+1</f>
        <v>200</v>
      </c>
      <c r="B205" s="278"/>
      <c r="C205" s="278"/>
      <c r="D205" s="278"/>
      <c r="E205" s="278"/>
      <c r="F205" s="278"/>
      <c r="G205" s="299"/>
      <c r="H205" s="292" t="str">
        <f ca="1">IFERROR(IF(VLOOKUP(F205,Kostentypen!$A$3:$E$21,3,0)=0,"",IF(OR(F205="Arbeidskosten",F205="Vergoeding"),VLOOKUP(G205,Tb_KostenTypen[],2,0),VLOOKUP(F205,Kostentypen!$A$3:$E$20,3,0))),"")</f>
        <v/>
      </c>
      <c r="I205" s="293"/>
      <c r="J205" s="294" t="str" cm="1">
        <f t="array" ref="J205">_xlfn.IFNA(IF(INDEX(Tb_KostenOpties[],MATCH($F205,Tb_KostenOpties[KostenOptie],0),IFERROR(MATCH(Methode_Keuze,Tb_KostenOpties[#Headers],0),2))=1,_xlfn.SWITCH($H205,"Uurtarief",IF(OR(AND(RIGHT($F205,3)="IKS",VLOOKUP($I205,Loonkosten,2,0)="Ja"),AND(RIGHT($F205,3)&lt;&gt;"IKS",VLOOKUP($I205,Loonkosten,2,0)="Nee")), VLOOKUP($I205,Loonkosten,MATCH("Opgegeven uurtarief",'4. Rekenhulp loonkosten aanvr.'!$4:$4,0)),0),"Vast tarief",IF(LEFT(F205,8)="Bijdrage",VLOOKUP($F205,Tb_KostenTypen[],MATCH(Lijsten!$P$1,Tb_KostenTypen[#Headers],0),0),VLOOKUP($G205,Lijsten!L:P,MATCH(Lijsten!$P$1,Kop_Tarief_Vast,0),0))),""),"")</f>
        <v/>
      </c>
      <c r="K205" s="294" t="str" cm="1">
        <f t="array" ref="K205">_xlfn.IFNA(IF(INDEX(Tb_KostenOpties[],MATCH($F205,Tb_KostenOpties[KostenOptie],0),IFERROR(MATCH(Methode_Keuze,Tb_KostenOpties[#Headers],0),2))=1,_xlfn.SWITCH($H205,"Uurtarief",IF(OR(AND(RIGHT($F205,3)="IKS",VLOOKUP($I205,Loonkosten,2,0)="Ja"),AND(RIGHT($F205,3)&lt;&gt;"IKS",VLOOKUP($I205,Loonkosten,2,0)="Nee")), VLOOKUP($I205,Loonkosten,MATCH("Beoordeeld uurtarief",'4. Rekenhulp loonkosten aanvr.'!$4:$4,0),0),0),"Vast tarief",IF(LEFT(F205,8)="Bijdrage",VLOOKUP($F205,Tb_KostenTypen[],MATCH(Lijsten!$P$1,Tb_KostenTypen[#Headers],0),0),VLOOKUP($G205,Lijsten!L:P,MATCH(Lijsten!$P$1,Kop_Tarief_Vast,0),0))),""),"")</f>
        <v/>
      </c>
      <c r="L205" s="324"/>
      <c r="M205" s="324"/>
      <c r="N205" s="295"/>
      <c r="O205" s="295"/>
      <c r="P205" s="337" t="str">
        <f t="shared" si="13"/>
        <v/>
      </c>
      <c r="Q205" s="296" t="str">
        <f t="shared" si="14"/>
        <v/>
      </c>
      <c r="R205" s="296" t="str" cm="1">
        <f t="array" aca="1" ref="R205" ca="1">_xlfn.IFNA(_xlfn.IFS(X205="Dit kostentype hoeft u niet op te geven. Hiervoor wordt een forfait berekend.","",AND(J205&lt;&gt;"",H205="Vast tarief",F205="Vergoeding"),SUM(J205)*FLOOR(SUM(L205),0.0001),AND(J205&lt;&gt;"",OR(H205="Uurtarief",H205="Vast tarief")),SUM(J205)*FLOOR(SUM(L205),0.01),AND(N205&lt;&gt;"",H205="-"),FLOOR(SUM(N205),0.01)),"")</f>
        <v/>
      </c>
      <c r="S205" s="296" t="str" cm="1">
        <f t="array" aca="1" ref="S205" ca="1">_xlfn.IFNA(_xlfn.IFS(X205="Dit kostentype hoeft u niet op te geven. Hiervoor wordt een forfait berekend.","",AND(K205&lt;&gt;"",M205&lt;&gt;"",H205="Vast tarief",F205="Vergoeding"),SUM(K205)*FLOOR(SUM(M205),0.0001),AND(K205&lt;&gt;"",M205&lt;&gt;"",OR(H205="Uurtarief",H205="Vast tarief")),SUM(K205)*FLOOR(SUM(M205),0.01),AND(O205&lt;&gt;"",H205="-"),FLOOR(SUM(O205),0.01)),"")</f>
        <v/>
      </c>
      <c r="T205" s="296" t="str">
        <f t="shared" ca="1" si="15"/>
        <v/>
      </c>
      <c r="U205" s="296" t="str" cm="1">
        <f t="array" aca="1" ref="U205" ca="1">IFERROR(_xlfn.IFS(OR(F205="",LEFT(Methode_Keuze,4)="Geen",Methode_Keuze=""),"",AND(R205&lt;&gt;"",F205&lt;&gt;"Arbeidskosten"),R205*VLOOKUP(F205,Tb_ProjectKosten[],MATCH(Tb_ProjectKosten[[#Headers],[Forfait_Percentage]],Tb_ProjectKosten[#Headers],0),0),AND(F205="Arbeidskosten",G205&lt;&gt;""),IFERROR(R205*VLOOKUP(G205,Tb_KostenTypen[],3,0)*VLOOKUP(F205,Tb_ProjectKosten[],MATCH(Tb_ProjectKosten[[#Headers],[Forfait_Percentage]],Tb_ProjectKosten[#Headers],0),0),""),R205 &lt;=0,0),"")</f>
        <v/>
      </c>
      <c r="V205" s="296" t="str" cm="1">
        <f t="array" aca="1" ref="V205" ca="1">IFERROR(_xlfn.IFS(OR(F205="",LEFT(Methode_Keuze,4)="Geen",Methode_Keuze=""),"",AND(S205&lt;&gt;"",F205&lt;&gt;"Arbeidskosten"),S205*VLOOKUP(F205,Tb_ProjectKosten[],MATCH(Tb_ProjectKosten[[#Headers],[Forfait_Percentage]],Tb_ProjectKosten[#Headers],0),0),AND(F205="Arbeidskosten",G205&lt;&gt;""),IFERROR(S205*VLOOKUP(G205,Tb_KostenTypen[],3,0)*VLOOKUP(F205,Tb_ProjectKosten[],MATCH(Tb_ProjectKosten[[#Headers],[Forfait_Percentage]],Tb_ProjectKosten[#Headers],0),0),""),S205 &lt;=0,0),"")</f>
        <v/>
      </c>
      <c r="W205" s="296" t="str">
        <f t="shared" ca="1" si="16"/>
        <v/>
      </c>
      <c r="X205" s="338" t="str">
        <f>IFERROR(VLOOKUP(F205,Tb_ProjectKosten[#All],11,0),"")</f>
        <v/>
      </c>
      <c r="Y205" s="297"/>
    </row>
    <row r="206" spans="1:25" x14ac:dyDescent="0.25">
      <c r="A206" s="291">
        <f>MAX($A$5:A205)+1</f>
        <v>201</v>
      </c>
      <c r="B206" s="278"/>
      <c r="C206" s="278"/>
      <c r="D206" s="278"/>
      <c r="E206" s="278"/>
      <c r="F206" s="278"/>
      <c r="G206" s="299"/>
      <c r="H206" s="292" t="str">
        <f ca="1">IFERROR(IF(VLOOKUP(F206,Kostentypen!$A$3:$E$21,3,0)=0,"",IF(OR(F206="Arbeidskosten",F206="Vergoeding"),VLOOKUP(G206,Tb_KostenTypen[],2,0),VLOOKUP(F206,Kostentypen!$A$3:$E$20,3,0))),"")</f>
        <v/>
      </c>
      <c r="I206" s="293"/>
      <c r="J206" s="294" t="str" cm="1">
        <f t="array" ref="J206">_xlfn.IFNA(IF(INDEX(Tb_KostenOpties[],MATCH($F206,Tb_KostenOpties[KostenOptie],0),IFERROR(MATCH(Methode_Keuze,Tb_KostenOpties[#Headers],0),2))=1,_xlfn.SWITCH($H206,"Uurtarief",IF(OR(AND(RIGHT($F206,3)="IKS",VLOOKUP($I206,Loonkosten,2,0)="Ja"),AND(RIGHT($F206,3)&lt;&gt;"IKS",VLOOKUP($I206,Loonkosten,2,0)="Nee")), VLOOKUP($I206,Loonkosten,MATCH("Opgegeven uurtarief",'4. Rekenhulp loonkosten aanvr.'!$4:$4,0)),0),"Vast tarief",IF(LEFT(F206,8)="Bijdrage",VLOOKUP($F206,Tb_KostenTypen[],MATCH(Lijsten!$P$1,Tb_KostenTypen[#Headers],0),0),VLOOKUP($G206,Lijsten!L:P,MATCH(Lijsten!$P$1,Kop_Tarief_Vast,0),0))),""),"")</f>
        <v/>
      </c>
      <c r="K206" s="294" t="str" cm="1">
        <f t="array" ref="K206">_xlfn.IFNA(IF(INDEX(Tb_KostenOpties[],MATCH($F206,Tb_KostenOpties[KostenOptie],0),IFERROR(MATCH(Methode_Keuze,Tb_KostenOpties[#Headers],0),2))=1,_xlfn.SWITCH($H206,"Uurtarief",IF(OR(AND(RIGHT($F206,3)="IKS",VLOOKUP($I206,Loonkosten,2,0)="Ja"),AND(RIGHT($F206,3)&lt;&gt;"IKS",VLOOKUP($I206,Loonkosten,2,0)="Nee")), VLOOKUP($I206,Loonkosten,MATCH("Beoordeeld uurtarief",'4. Rekenhulp loonkosten aanvr.'!$4:$4,0),0),0),"Vast tarief",IF(LEFT(F206,8)="Bijdrage",VLOOKUP($F206,Tb_KostenTypen[],MATCH(Lijsten!$P$1,Tb_KostenTypen[#Headers],0),0),VLOOKUP($G206,Lijsten!L:P,MATCH(Lijsten!$P$1,Kop_Tarief_Vast,0),0))),""),"")</f>
        <v/>
      </c>
      <c r="L206" s="324"/>
      <c r="M206" s="324"/>
      <c r="N206" s="295"/>
      <c r="O206" s="295"/>
      <c r="P206" s="337" t="str">
        <f t="shared" si="13"/>
        <v/>
      </c>
      <c r="Q206" s="296" t="str">
        <f t="shared" si="14"/>
        <v/>
      </c>
      <c r="R206" s="296" t="str" cm="1">
        <f t="array" aca="1" ref="R206" ca="1">_xlfn.IFNA(_xlfn.IFS(X206="Dit kostentype hoeft u niet op te geven. Hiervoor wordt een forfait berekend.","",AND(J206&lt;&gt;"",H206="Vast tarief",F206="Vergoeding"),SUM(J206)*FLOOR(SUM(L206),0.0001),AND(J206&lt;&gt;"",OR(H206="Uurtarief",H206="Vast tarief")),SUM(J206)*FLOOR(SUM(L206),0.01),AND(N206&lt;&gt;"",H206="-"),FLOOR(SUM(N206),0.01)),"")</f>
        <v/>
      </c>
      <c r="S206" s="296" t="str" cm="1">
        <f t="array" aca="1" ref="S206" ca="1">_xlfn.IFNA(_xlfn.IFS(X206="Dit kostentype hoeft u niet op te geven. Hiervoor wordt een forfait berekend.","",AND(K206&lt;&gt;"",M206&lt;&gt;"",H206="Vast tarief",F206="Vergoeding"),SUM(K206)*FLOOR(SUM(M206),0.0001),AND(K206&lt;&gt;"",M206&lt;&gt;"",OR(H206="Uurtarief",H206="Vast tarief")),SUM(K206)*FLOOR(SUM(M206),0.01),AND(O206&lt;&gt;"",H206="-"),FLOOR(SUM(O206),0.01)),"")</f>
        <v/>
      </c>
      <c r="T206" s="296" t="str">
        <f t="shared" ca="1" si="15"/>
        <v/>
      </c>
      <c r="U206" s="296" t="str" cm="1">
        <f t="array" aca="1" ref="U206" ca="1">IFERROR(_xlfn.IFS(OR(F206="",LEFT(Methode_Keuze,4)="Geen",Methode_Keuze=""),"",AND(R206&lt;&gt;"",F206&lt;&gt;"Arbeidskosten"),R206*VLOOKUP(F206,Tb_ProjectKosten[],MATCH(Tb_ProjectKosten[[#Headers],[Forfait_Percentage]],Tb_ProjectKosten[#Headers],0),0),AND(F206="Arbeidskosten",G206&lt;&gt;""),IFERROR(R206*VLOOKUP(G206,Tb_KostenTypen[],3,0)*VLOOKUP(F206,Tb_ProjectKosten[],MATCH(Tb_ProjectKosten[[#Headers],[Forfait_Percentage]],Tb_ProjectKosten[#Headers],0),0),""),R206 &lt;=0,0),"")</f>
        <v/>
      </c>
      <c r="V206" s="296" t="str" cm="1">
        <f t="array" aca="1" ref="V206" ca="1">IFERROR(_xlfn.IFS(OR(F206="",LEFT(Methode_Keuze,4)="Geen",Methode_Keuze=""),"",AND(S206&lt;&gt;"",F206&lt;&gt;"Arbeidskosten"),S206*VLOOKUP(F206,Tb_ProjectKosten[],MATCH(Tb_ProjectKosten[[#Headers],[Forfait_Percentage]],Tb_ProjectKosten[#Headers],0),0),AND(F206="Arbeidskosten",G206&lt;&gt;""),IFERROR(S206*VLOOKUP(G206,Tb_KostenTypen[],3,0)*VLOOKUP(F206,Tb_ProjectKosten[],MATCH(Tb_ProjectKosten[[#Headers],[Forfait_Percentage]],Tb_ProjectKosten[#Headers],0),0),""),S206 &lt;=0,0),"")</f>
        <v/>
      </c>
      <c r="W206" s="296" t="str">
        <f t="shared" ca="1" si="16"/>
        <v/>
      </c>
      <c r="X206" s="338" t="str">
        <f>IFERROR(VLOOKUP(F206,Tb_ProjectKosten[#All],11,0),"")</f>
        <v/>
      </c>
      <c r="Y206" s="297"/>
    </row>
    <row r="207" spans="1:25" x14ac:dyDescent="0.25">
      <c r="A207" s="291">
        <f>MAX($A$5:A206)+1</f>
        <v>202</v>
      </c>
      <c r="B207" s="278"/>
      <c r="C207" s="278"/>
      <c r="D207" s="278"/>
      <c r="E207" s="278"/>
      <c r="F207" s="278"/>
      <c r="G207" s="299"/>
      <c r="H207" s="292" t="str">
        <f ca="1">IFERROR(IF(VLOOKUP(F207,Kostentypen!$A$3:$E$21,3,0)=0,"",IF(OR(F207="Arbeidskosten",F207="Vergoeding"),VLOOKUP(G207,Tb_KostenTypen[],2,0),VLOOKUP(F207,Kostentypen!$A$3:$E$20,3,0))),"")</f>
        <v/>
      </c>
      <c r="I207" s="293"/>
      <c r="J207" s="294" t="str" cm="1">
        <f t="array" ref="J207">_xlfn.IFNA(IF(INDEX(Tb_KostenOpties[],MATCH($F207,Tb_KostenOpties[KostenOptie],0),IFERROR(MATCH(Methode_Keuze,Tb_KostenOpties[#Headers],0),2))=1,_xlfn.SWITCH($H207,"Uurtarief",IF(OR(AND(RIGHT($F207,3)="IKS",VLOOKUP($I207,Loonkosten,2,0)="Ja"),AND(RIGHT($F207,3)&lt;&gt;"IKS",VLOOKUP($I207,Loonkosten,2,0)="Nee")), VLOOKUP($I207,Loonkosten,MATCH("Opgegeven uurtarief",'4. Rekenhulp loonkosten aanvr.'!$4:$4,0)),0),"Vast tarief",IF(LEFT(F207,8)="Bijdrage",VLOOKUP($F207,Tb_KostenTypen[],MATCH(Lijsten!$P$1,Tb_KostenTypen[#Headers],0),0),VLOOKUP($G207,Lijsten!L:P,MATCH(Lijsten!$P$1,Kop_Tarief_Vast,0),0))),""),"")</f>
        <v/>
      </c>
      <c r="K207" s="294" t="str" cm="1">
        <f t="array" ref="K207">_xlfn.IFNA(IF(INDEX(Tb_KostenOpties[],MATCH($F207,Tb_KostenOpties[KostenOptie],0),IFERROR(MATCH(Methode_Keuze,Tb_KostenOpties[#Headers],0),2))=1,_xlfn.SWITCH($H207,"Uurtarief",IF(OR(AND(RIGHT($F207,3)="IKS",VLOOKUP($I207,Loonkosten,2,0)="Ja"),AND(RIGHT($F207,3)&lt;&gt;"IKS",VLOOKUP($I207,Loonkosten,2,0)="Nee")), VLOOKUP($I207,Loonkosten,MATCH("Beoordeeld uurtarief",'4. Rekenhulp loonkosten aanvr.'!$4:$4,0),0),0),"Vast tarief",IF(LEFT(F207,8)="Bijdrage",VLOOKUP($F207,Tb_KostenTypen[],MATCH(Lijsten!$P$1,Tb_KostenTypen[#Headers],0),0),VLOOKUP($G207,Lijsten!L:P,MATCH(Lijsten!$P$1,Kop_Tarief_Vast,0),0))),""),"")</f>
        <v/>
      </c>
      <c r="L207" s="324"/>
      <c r="M207" s="324"/>
      <c r="N207" s="295"/>
      <c r="O207" s="295"/>
      <c r="P207" s="337" t="str">
        <f t="shared" si="13"/>
        <v/>
      </c>
      <c r="Q207" s="296" t="str">
        <f t="shared" si="14"/>
        <v/>
      </c>
      <c r="R207" s="296" t="str" cm="1">
        <f t="array" aca="1" ref="R207" ca="1">_xlfn.IFNA(_xlfn.IFS(X207="Dit kostentype hoeft u niet op te geven. Hiervoor wordt een forfait berekend.","",AND(J207&lt;&gt;"",H207="Vast tarief",F207="Vergoeding"),SUM(J207)*FLOOR(SUM(L207),0.0001),AND(J207&lt;&gt;"",OR(H207="Uurtarief",H207="Vast tarief")),SUM(J207)*FLOOR(SUM(L207),0.01),AND(N207&lt;&gt;"",H207="-"),FLOOR(SUM(N207),0.01)),"")</f>
        <v/>
      </c>
      <c r="S207" s="296" t="str" cm="1">
        <f t="array" aca="1" ref="S207" ca="1">_xlfn.IFNA(_xlfn.IFS(X207="Dit kostentype hoeft u niet op te geven. Hiervoor wordt een forfait berekend.","",AND(K207&lt;&gt;"",M207&lt;&gt;"",H207="Vast tarief",F207="Vergoeding"),SUM(K207)*FLOOR(SUM(M207),0.0001),AND(K207&lt;&gt;"",M207&lt;&gt;"",OR(H207="Uurtarief",H207="Vast tarief")),SUM(K207)*FLOOR(SUM(M207),0.01),AND(O207&lt;&gt;"",H207="-"),FLOOR(SUM(O207),0.01)),"")</f>
        <v/>
      </c>
      <c r="T207" s="296" t="str">
        <f t="shared" ca="1" si="15"/>
        <v/>
      </c>
      <c r="U207" s="296" t="str" cm="1">
        <f t="array" aca="1" ref="U207" ca="1">IFERROR(_xlfn.IFS(OR(F207="",LEFT(Methode_Keuze,4)="Geen",Methode_Keuze=""),"",AND(R207&lt;&gt;"",F207&lt;&gt;"Arbeidskosten"),R207*VLOOKUP(F207,Tb_ProjectKosten[],MATCH(Tb_ProjectKosten[[#Headers],[Forfait_Percentage]],Tb_ProjectKosten[#Headers],0),0),AND(F207="Arbeidskosten",G207&lt;&gt;""),IFERROR(R207*VLOOKUP(G207,Tb_KostenTypen[],3,0)*VLOOKUP(F207,Tb_ProjectKosten[],MATCH(Tb_ProjectKosten[[#Headers],[Forfait_Percentage]],Tb_ProjectKosten[#Headers],0),0),""),R207 &lt;=0,0),"")</f>
        <v/>
      </c>
      <c r="V207" s="296" t="str" cm="1">
        <f t="array" aca="1" ref="V207" ca="1">IFERROR(_xlfn.IFS(OR(F207="",LEFT(Methode_Keuze,4)="Geen",Methode_Keuze=""),"",AND(S207&lt;&gt;"",F207&lt;&gt;"Arbeidskosten"),S207*VLOOKUP(F207,Tb_ProjectKosten[],MATCH(Tb_ProjectKosten[[#Headers],[Forfait_Percentage]],Tb_ProjectKosten[#Headers],0),0),AND(F207="Arbeidskosten",G207&lt;&gt;""),IFERROR(S207*VLOOKUP(G207,Tb_KostenTypen[],3,0)*VLOOKUP(F207,Tb_ProjectKosten[],MATCH(Tb_ProjectKosten[[#Headers],[Forfait_Percentage]],Tb_ProjectKosten[#Headers],0),0),""),S207 &lt;=0,0),"")</f>
        <v/>
      </c>
      <c r="W207" s="296" t="str">
        <f t="shared" ca="1" si="16"/>
        <v/>
      </c>
      <c r="X207" s="338" t="str">
        <f>IFERROR(VLOOKUP(F207,Tb_ProjectKosten[#All],11,0),"")</f>
        <v/>
      </c>
      <c r="Y207" s="297"/>
    </row>
    <row r="208" spans="1:25" x14ac:dyDescent="0.25">
      <c r="A208" s="291">
        <f>MAX($A$5:A207)+1</f>
        <v>203</v>
      </c>
      <c r="B208" s="278"/>
      <c r="C208" s="278"/>
      <c r="D208" s="278"/>
      <c r="E208" s="278"/>
      <c r="F208" s="278"/>
      <c r="G208" s="299"/>
      <c r="H208" s="292" t="str">
        <f ca="1">IFERROR(IF(VLOOKUP(F208,Kostentypen!$A$3:$E$21,3,0)=0,"",IF(OR(F208="Arbeidskosten",F208="Vergoeding"),VLOOKUP(G208,Tb_KostenTypen[],2,0),VLOOKUP(F208,Kostentypen!$A$3:$E$20,3,0))),"")</f>
        <v/>
      </c>
      <c r="I208" s="293"/>
      <c r="J208" s="294" t="str" cm="1">
        <f t="array" ref="J208">_xlfn.IFNA(IF(INDEX(Tb_KostenOpties[],MATCH($F208,Tb_KostenOpties[KostenOptie],0),IFERROR(MATCH(Methode_Keuze,Tb_KostenOpties[#Headers],0),2))=1,_xlfn.SWITCH($H208,"Uurtarief",IF(OR(AND(RIGHT($F208,3)="IKS",VLOOKUP($I208,Loonkosten,2,0)="Ja"),AND(RIGHT($F208,3)&lt;&gt;"IKS",VLOOKUP($I208,Loonkosten,2,0)="Nee")), VLOOKUP($I208,Loonkosten,MATCH("Opgegeven uurtarief",'4. Rekenhulp loonkosten aanvr.'!$4:$4,0)),0),"Vast tarief",IF(LEFT(F208,8)="Bijdrage",VLOOKUP($F208,Tb_KostenTypen[],MATCH(Lijsten!$P$1,Tb_KostenTypen[#Headers],0),0),VLOOKUP($G208,Lijsten!L:P,MATCH(Lijsten!$P$1,Kop_Tarief_Vast,0),0))),""),"")</f>
        <v/>
      </c>
      <c r="K208" s="294" t="str" cm="1">
        <f t="array" ref="K208">_xlfn.IFNA(IF(INDEX(Tb_KostenOpties[],MATCH($F208,Tb_KostenOpties[KostenOptie],0),IFERROR(MATCH(Methode_Keuze,Tb_KostenOpties[#Headers],0),2))=1,_xlfn.SWITCH($H208,"Uurtarief",IF(OR(AND(RIGHT($F208,3)="IKS",VLOOKUP($I208,Loonkosten,2,0)="Ja"),AND(RIGHT($F208,3)&lt;&gt;"IKS",VLOOKUP($I208,Loonkosten,2,0)="Nee")), VLOOKUP($I208,Loonkosten,MATCH("Beoordeeld uurtarief",'4. Rekenhulp loonkosten aanvr.'!$4:$4,0),0),0),"Vast tarief",IF(LEFT(F208,8)="Bijdrage",VLOOKUP($F208,Tb_KostenTypen[],MATCH(Lijsten!$P$1,Tb_KostenTypen[#Headers],0),0),VLOOKUP($G208,Lijsten!L:P,MATCH(Lijsten!$P$1,Kop_Tarief_Vast,0),0))),""),"")</f>
        <v/>
      </c>
      <c r="L208" s="324"/>
      <c r="M208" s="324"/>
      <c r="N208" s="295"/>
      <c r="O208" s="295"/>
      <c r="P208" s="337" t="str">
        <f t="shared" si="13"/>
        <v/>
      </c>
      <c r="Q208" s="296" t="str">
        <f t="shared" si="14"/>
        <v/>
      </c>
      <c r="R208" s="296" t="str" cm="1">
        <f t="array" aca="1" ref="R208" ca="1">_xlfn.IFNA(_xlfn.IFS(X208="Dit kostentype hoeft u niet op te geven. Hiervoor wordt een forfait berekend.","",AND(J208&lt;&gt;"",H208="Vast tarief",F208="Vergoeding"),SUM(J208)*FLOOR(SUM(L208),0.0001),AND(J208&lt;&gt;"",OR(H208="Uurtarief",H208="Vast tarief")),SUM(J208)*FLOOR(SUM(L208),0.01),AND(N208&lt;&gt;"",H208="-"),FLOOR(SUM(N208),0.01)),"")</f>
        <v/>
      </c>
      <c r="S208" s="296" t="str" cm="1">
        <f t="array" aca="1" ref="S208" ca="1">_xlfn.IFNA(_xlfn.IFS(X208="Dit kostentype hoeft u niet op te geven. Hiervoor wordt een forfait berekend.","",AND(K208&lt;&gt;"",M208&lt;&gt;"",H208="Vast tarief",F208="Vergoeding"),SUM(K208)*FLOOR(SUM(M208),0.0001),AND(K208&lt;&gt;"",M208&lt;&gt;"",OR(H208="Uurtarief",H208="Vast tarief")),SUM(K208)*FLOOR(SUM(M208),0.01),AND(O208&lt;&gt;"",H208="-"),FLOOR(SUM(O208),0.01)),"")</f>
        <v/>
      </c>
      <c r="T208" s="296" t="str">
        <f t="shared" ca="1" si="15"/>
        <v/>
      </c>
      <c r="U208" s="296" t="str" cm="1">
        <f t="array" aca="1" ref="U208" ca="1">IFERROR(_xlfn.IFS(OR(F208="",LEFT(Methode_Keuze,4)="Geen",Methode_Keuze=""),"",AND(R208&lt;&gt;"",F208&lt;&gt;"Arbeidskosten"),R208*VLOOKUP(F208,Tb_ProjectKosten[],MATCH(Tb_ProjectKosten[[#Headers],[Forfait_Percentage]],Tb_ProjectKosten[#Headers],0),0),AND(F208="Arbeidskosten",G208&lt;&gt;""),IFERROR(R208*VLOOKUP(G208,Tb_KostenTypen[],3,0)*VLOOKUP(F208,Tb_ProjectKosten[],MATCH(Tb_ProjectKosten[[#Headers],[Forfait_Percentage]],Tb_ProjectKosten[#Headers],0),0),""),R208 &lt;=0,0),"")</f>
        <v/>
      </c>
      <c r="V208" s="296" t="str" cm="1">
        <f t="array" aca="1" ref="V208" ca="1">IFERROR(_xlfn.IFS(OR(F208="",LEFT(Methode_Keuze,4)="Geen",Methode_Keuze=""),"",AND(S208&lt;&gt;"",F208&lt;&gt;"Arbeidskosten"),S208*VLOOKUP(F208,Tb_ProjectKosten[],MATCH(Tb_ProjectKosten[[#Headers],[Forfait_Percentage]],Tb_ProjectKosten[#Headers],0),0),AND(F208="Arbeidskosten",G208&lt;&gt;""),IFERROR(S208*VLOOKUP(G208,Tb_KostenTypen[],3,0)*VLOOKUP(F208,Tb_ProjectKosten[],MATCH(Tb_ProjectKosten[[#Headers],[Forfait_Percentage]],Tb_ProjectKosten[#Headers],0),0),""),S208 &lt;=0,0),"")</f>
        <v/>
      </c>
      <c r="W208" s="296" t="str">
        <f t="shared" ca="1" si="16"/>
        <v/>
      </c>
      <c r="X208" s="338" t="str">
        <f>IFERROR(VLOOKUP(F208,Tb_ProjectKosten[#All],11,0),"")</f>
        <v/>
      </c>
      <c r="Y208" s="297"/>
    </row>
    <row r="209" spans="1:25" x14ac:dyDescent="0.25">
      <c r="A209" s="291">
        <f>MAX($A$5:A208)+1</f>
        <v>204</v>
      </c>
      <c r="B209" s="278"/>
      <c r="C209" s="278"/>
      <c r="D209" s="278"/>
      <c r="E209" s="278"/>
      <c r="F209" s="278"/>
      <c r="G209" s="299"/>
      <c r="H209" s="292" t="str">
        <f ca="1">IFERROR(IF(VLOOKUP(F209,Kostentypen!$A$3:$E$21,3,0)=0,"",IF(OR(F209="Arbeidskosten",F209="Vergoeding"),VLOOKUP(G209,Tb_KostenTypen[],2,0),VLOOKUP(F209,Kostentypen!$A$3:$E$20,3,0))),"")</f>
        <v/>
      </c>
      <c r="I209" s="293"/>
      <c r="J209" s="294" t="str" cm="1">
        <f t="array" ref="J209">_xlfn.IFNA(IF(INDEX(Tb_KostenOpties[],MATCH($F209,Tb_KostenOpties[KostenOptie],0),IFERROR(MATCH(Methode_Keuze,Tb_KostenOpties[#Headers],0),2))=1,_xlfn.SWITCH($H209,"Uurtarief",IF(OR(AND(RIGHT($F209,3)="IKS",VLOOKUP($I209,Loonkosten,2,0)="Ja"),AND(RIGHT($F209,3)&lt;&gt;"IKS",VLOOKUP($I209,Loonkosten,2,0)="Nee")), VLOOKUP($I209,Loonkosten,MATCH("Opgegeven uurtarief",'4. Rekenhulp loonkosten aanvr.'!$4:$4,0)),0),"Vast tarief",IF(LEFT(F209,8)="Bijdrage",VLOOKUP($F209,Tb_KostenTypen[],MATCH(Lijsten!$P$1,Tb_KostenTypen[#Headers],0),0),VLOOKUP($G209,Lijsten!L:P,MATCH(Lijsten!$P$1,Kop_Tarief_Vast,0),0))),""),"")</f>
        <v/>
      </c>
      <c r="K209" s="294" t="str" cm="1">
        <f t="array" ref="K209">_xlfn.IFNA(IF(INDEX(Tb_KostenOpties[],MATCH($F209,Tb_KostenOpties[KostenOptie],0),IFERROR(MATCH(Methode_Keuze,Tb_KostenOpties[#Headers],0),2))=1,_xlfn.SWITCH($H209,"Uurtarief",IF(OR(AND(RIGHT($F209,3)="IKS",VLOOKUP($I209,Loonkosten,2,0)="Ja"),AND(RIGHT($F209,3)&lt;&gt;"IKS",VLOOKUP($I209,Loonkosten,2,0)="Nee")), VLOOKUP($I209,Loonkosten,MATCH("Beoordeeld uurtarief",'4. Rekenhulp loonkosten aanvr.'!$4:$4,0),0),0),"Vast tarief",IF(LEFT(F209,8)="Bijdrage",VLOOKUP($F209,Tb_KostenTypen[],MATCH(Lijsten!$P$1,Tb_KostenTypen[#Headers],0),0),VLOOKUP($G209,Lijsten!L:P,MATCH(Lijsten!$P$1,Kop_Tarief_Vast,0),0))),""),"")</f>
        <v/>
      </c>
      <c r="L209" s="324"/>
      <c r="M209" s="324"/>
      <c r="N209" s="295"/>
      <c r="O209" s="295"/>
      <c r="P209" s="337" t="str">
        <f t="shared" si="13"/>
        <v/>
      </c>
      <c r="Q209" s="296" t="str">
        <f t="shared" si="14"/>
        <v/>
      </c>
      <c r="R209" s="296" t="str" cm="1">
        <f t="array" aca="1" ref="R209" ca="1">_xlfn.IFNA(_xlfn.IFS(X209="Dit kostentype hoeft u niet op te geven. Hiervoor wordt een forfait berekend.","",AND(J209&lt;&gt;"",H209="Vast tarief",F209="Vergoeding"),SUM(J209)*FLOOR(SUM(L209),0.0001),AND(J209&lt;&gt;"",OR(H209="Uurtarief",H209="Vast tarief")),SUM(J209)*FLOOR(SUM(L209),0.01),AND(N209&lt;&gt;"",H209="-"),FLOOR(SUM(N209),0.01)),"")</f>
        <v/>
      </c>
      <c r="S209" s="296" t="str" cm="1">
        <f t="array" aca="1" ref="S209" ca="1">_xlfn.IFNA(_xlfn.IFS(X209="Dit kostentype hoeft u niet op te geven. Hiervoor wordt een forfait berekend.","",AND(K209&lt;&gt;"",M209&lt;&gt;"",H209="Vast tarief",F209="Vergoeding"),SUM(K209)*FLOOR(SUM(M209),0.0001),AND(K209&lt;&gt;"",M209&lt;&gt;"",OR(H209="Uurtarief",H209="Vast tarief")),SUM(K209)*FLOOR(SUM(M209),0.01),AND(O209&lt;&gt;"",H209="-"),FLOOR(SUM(O209),0.01)),"")</f>
        <v/>
      </c>
      <c r="T209" s="296" t="str">
        <f t="shared" ca="1" si="15"/>
        <v/>
      </c>
      <c r="U209" s="296" t="str" cm="1">
        <f t="array" aca="1" ref="U209" ca="1">IFERROR(_xlfn.IFS(OR(F209="",LEFT(Methode_Keuze,4)="Geen",Methode_Keuze=""),"",AND(R209&lt;&gt;"",F209&lt;&gt;"Arbeidskosten"),R209*VLOOKUP(F209,Tb_ProjectKosten[],MATCH(Tb_ProjectKosten[[#Headers],[Forfait_Percentage]],Tb_ProjectKosten[#Headers],0),0),AND(F209="Arbeidskosten",G209&lt;&gt;""),IFERROR(R209*VLOOKUP(G209,Tb_KostenTypen[],3,0)*VLOOKUP(F209,Tb_ProjectKosten[],MATCH(Tb_ProjectKosten[[#Headers],[Forfait_Percentage]],Tb_ProjectKosten[#Headers],0),0),""),R209 &lt;=0,0),"")</f>
        <v/>
      </c>
      <c r="V209" s="296" t="str" cm="1">
        <f t="array" aca="1" ref="V209" ca="1">IFERROR(_xlfn.IFS(OR(F209="",LEFT(Methode_Keuze,4)="Geen",Methode_Keuze=""),"",AND(S209&lt;&gt;"",F209&lt;&gt;"Arbeidskosten"),S209*VLOOKUP(F209,Tb_ProjectKosten[],MATCH(Tb_ProjectKosten[[#Headers],[Forfait_Percentage]],Tb_ProjectKosten[#Headers],0),0),AND(F209="Arbeidskosten",G209&lt;&gt;""),IFERROR(S209*VLOOKUP(G209,Tb_KostenTypen[],3,0)*VLOOKUP(F209,Tb_ProjectKosten[],MATCH(Tb_ProjectKosten[[#Headers],[Forfait_Percentage]],Tb_ProjectKosten[#Headers],0),0),""),S209 &lt;=0,0),"")</f>
        <v/>
      </c>
      <c r="W209" s="296" t="str">
        <f t="shared" ca="1" si="16"/>
        <v/>
      </c>
      <c r="X209" s="338" t="str">
        <f>IFERROR(VLOOKUP(F209,Tb_ProjectKosten[#All],11,0),"")</f>
        <v/>
      </c>
      <c r="Y209" s="297"/>
    </row>
    <row r="210" spans="1:25" x14ac:dyDescent="0.25">
      <c r="A210" s="291">
        <f>MAX($A$5:A209)+1</f>
        <v>205</v>
      </c>
      <c r="B210" s="278"/>
      <c r="C210" s="278"/>
      <c r="D210" s="278"/>
      <c r="E210" s="278"/>
      <c r="F210" s="278"/>
      <c r="G210" s="299"/>
      <c r="H210" s="292" t="str">
        <f ca="1">IFERROR(IF(VLOOKUP(F210,Kostentypen!$A$3:$E$21,3,0)=0,"",IF(OR(F210="Arbeidskosten",F210="Vergoeding"),VLOOKUP(G210,Tb_KostenTypen[],2,0),VLOOKUP(F210,Kostentypen!$A$3:$E$20,3,0))),"")</f>
        <v/>
      </c>
      <c r="I210" s="293"/>
      <c r="J210" s="294" t="str" cm="1">
        <f t="array" ref="J210">_xlfn.IFNA(IF(INDEX(Tb_KostenOpties[],MATCH($F210,Tb_KostenOpties[KostenOptie],0),IFERROR(MATCH(Methode_Keuze,Tb_KostenOpties[#Headers],0),2))=1,_xlfn.SWITCH($H210,"Uurtarief",IF(OR(AND(RIGHT($F210,3)="IKS",VLOOKUP($I210,Loonkosten,2,0)="Ja"),AND(RIGHT($F210,3)&lt;&gt;"IKS",VLOOKUP($I210,Loonkosten,2,0)="Nee")), VLOOKUP($I210,Loonkosten,MATCH("Opgegeven uurtarief",'4. Rekenhulp loonkosten aanvr.'!$4:$4,0)),0),"Vast tarief",IF(LEFT(F210,8)="Bijdrage",VLOOKUP($F210,Tb_KostenTypen[],MATCH(Lijsten!$P$1,Tb_KostenTypen[#Headers],0),0),VLOOKUP($G210,Lijsten!L:P,MATCH(Lijsten!$P$1,Kop_Tarief_Vast,0),0))),""),"")</f>
        <v/>
      </c>
      <c r="K210" s="294" t="str" cm="1">
        <f t="array" ref="K210">_xlfn.IFNA(IF(INDEX(Tb_KostenOpties[],MATCH($F210,Tb_KostenOpties[KostenOptie],0),IFERROR(MATCH(Methode_Keuze,Tb_KostenOpties[#Headers],0),2))=1,_xlfn.SWITCH($H210,"Uurtarief",IF(OR(AND(RIGHT($F210,3)="IKS",VLOOKUP($I210,Loonkosten,2,0)="Ja"),AND(RIGHT($F210,3)&lt;&gt;"IKS",VLOOKUP($I210,Loonkosten,2,0)="Nee")), VLOOKUP($I210,Loonkosten,MATCH("Beoordeeld uurtarief",'4. Rekenhulp loonkosten aanvr.'!$4:$4,0),0),0),"Vast tarief",IF(LEFT(F210,8)="Bijdrage",VLOOKUP($F210,Tb_KostenTypen[],MATCH(Lijsten!$P$1,Tb_KostenTypen[#Headers],0),0),VLOOKUP($G210,Lijsten!L:P,MATCH(Lijsten!$P$1,Kop_Tarief_Vast,0),0))),""),"")</f>
        <v/>
      </c>
      <c r="L210" s="324"/>
      <c r="M210" s="324"/>
      <c r="N210" s="295"/>
      <c r="O210" s="295"/>
      <c r="P210" s="337" t="str">
        <f t="shared" si="13"/>
        <v/>
      </c>
      <c r="Q210" s="296" t="str">
        <f t="shared" si="14"/>
        <v/>
      </c>
      <c r="R210" s="296" t="str" cm="1">
        <f t="array" aca="1" ref="R210" ca="1">_xlfn.IFNA(_xlfn.IFS(X210="Dit kostentype hoeft u niet op te geven. Hiervoor wordt een forfait berekend.","",AND(J210&lt;&gt;"",H210="Vast tarief",F210="Vergoeding"),SUM(J210)*FLOOR(SUM(L210),0.0001),AND(J210&lt;&gt;"",OR(H210="Uurtarief",H210="Vast tarief")),SUM(J210)*FLOOR(SUM(L210),0.01),AND(N210&lt;&gt;"",H210="-"),FLOOR(SUM(N210),0.01)),"")</f>
        <v/>
      </c>
      <c r="S210" s="296" t="str" cm="1">
        <f t="array" aca="1" ref="S210" ca="1">_xlfn.IFNA(_xlfn.IFS(X210="Dit kostentype hoeft u niet op te geven. Hiervoor wordt een forfait berekend.","",AND(K210&lt;&gt;"",M210&lt;&gt;"",H210="Vast tarief",F210="Vergoeding"),SUM(K210)*FLOOR(SUM(M210),0.0001),AND(K210&lt;&gt;"",M210&lt;&gt;"",OR(H210="Uurtarief",H210="Vast tarief")),SUM(K210)*FLOOR(SUM(M210),0.01),AND(O210&lt;&gt;"",H210="-"),FLOOR(SUM(O210),0.01)),"")</f>
        <v/>
      </c>
      <c r="T210" s="296" t="str">
        <f t="shared" ca="1" si="15"/>
        <v/>
      </c>
      <c r="U210" s="296" t="str" cm="1">
        <f t="array" aca="1" ref="U210" ca="1">IFERROR(_xlfn.IFS(OR(F210="",LEFT(Methode_Keuze,4)="Geen",Methode_Keuze=""),"",AND(R210&lt;&gt;"",F210&lt;&gt;"Arbeidskosten"),R210*VLOOKUP(F210,Tb_ProjectKosten[],MATCH(Tb_ProjectKosten[[#Headers],[Forfait_Percentage]],Tb_ProjectKosten[#Headers],0),0),AND(F210="Arbeidskosten",G210&lt;&gt;""),IFERROR(R210*VLOOKUP(G210,Tb_KostenTypen[],3,0)*VLOOKUP(F210,Tb_ProjectKosten[],MATCH(Tb_ProjectKosten[[#Headers],[Forfait_Percentage]],Tb_ProjectKosten[#Headers],0),0),""),R210 &lt;=0,0),"")</f>
        <v/>
      </c>
      <c r="V210" s="296" t="str" cm="1">
        <f t="array" aca="1" ref="V210" ca="1">IFERROR(_xlfn.IFS(OR(F210="",LEFT(Methode_Keuze,4)="Geen",Methode_Keuze=""),"",AND(S210&lt;&gt;"",F210&lt;&gt;"Arbeidskosten"),S210*VLOOKUP(F210,Tb_ProjectKosten[],MATCH(Tb_ProjectKosten[[#Headers],[Forfait_Percentage]],Tb_ProjectKosten[#Headers],0),0),AND(F210="Arbeidskosten",G210&lt;&gt;""),IFERROR(S210*VLOOKUP(G210,Tb_KostenTypen[],3,0)*VLOOKUP(F210,Tb_ProjectKosten[],MATCH(Tb_ProjectKosten[[#Headers],[Forfait_Percentage]],Tb_ProjectKosten[#Headers],0),0),""),S210 &lt;=0,0),"")</f>
        <v/>
      </c>
      <c r="W210" s="296" t="str">
        <f t="shared" ca="1" si="16"/>
        <v/>
      </c>
      <c r="X210" s="338" t="str">
        <f>IFERROR(VLOOKUP(F210,Tb_ProjectKosten[#All],11,0),"")</f>
        <v/>
      </c>
      <c r="Y210" s="297"/>
    </row>
    <row r="211" spans="1:25" x14ac:dyDescent="0.25">
      <c r="A211" s="291">
        <f>MAX($A$5:A210)+1</f>
        <v>206</v>
      </c>
      <c r="B211" s="278"/>
      <c r="C211" s="278"/>
      <c r="D211" s="278"/>
      <c r="E211" s="278"/>
      <c r="F211" s="278"/>
      <c r="G211" s="299"/>
      <c r="H211" s="292" t="str">
        <f ca="1">IFERROR(IF(VLOOKUP(F211,Kostentypen!$A$3:$E$21,3,0)=0,"",IF(OR(F211="Arbeidskosten",F211="Vergoeding"),VLOOKUP(G211,Tb_KostenTypen[],2,0),VLOOKUP(F211,Kostentypen!$A$3:$E$20,3,0))),"")</f>
        <v/>
      </c>
      <c r="I211" s="293"/>
      <c r="J211" s="294" t="str" cm="1">
        <f t="array" ref="J211">_xlfn.IFNA(IF(INDEX(Tb_KostenOpties[],MATCH($F211,Tb_KostenOpties[KostenOptie],0),IFERROR(MATCH(Methode_Keuze,Tb_KostenOpties[#Headers],0),2))=1,_xlfn.SWITCH($H211,"Uurtarief",IF(OR(AND(RIGHT($F211,3)="IKS",VLOOKUP($I211,Loonkosten,2,0)="Ja"),AND(RIGHT($F211,3)&lt;&gt;"IKS",VLOOKUP($I211,Loonkosten,2,0)="Nee")), VLOOKUP($I211,Loonkosten,MATCH("Opgegeven uurtarief",'4. Rekenhulp loonkosten aanvr.'!$4:$4,0)),0),"Vast tarief",IF(LEFT(F211,8)="Bijdrage",VLOOKUP($F211,Tb_KostenTypen[],MATCH(Lijsten!$P$1,Tb_KostenTypen[#Headers],0),0),VLOOKUP($G211,Lijsten!L:P,MATCH(Lijsten!$P$1,Kop_Tarief_Vast,0),0))),""),"")</f>
        <v/>
      </c>
      <c r="K211" s="294" t="str" cm="1">
        <f t="array" ref="K211">_xlfn.IFNA(IF(INDEX(Tb_KostenOpties[],MATCH($F211,Tb_KostenOpties[KostenOptie],0),IFERROR(MATCH(Methode_Keuze,Tb_KostenOpties[#Headers],0),2))=1,_xlfn.SWITCH($H211,"Uurtarief",IF(OR(AND(RIGHT($F211,3)="IKS",VLOOKUP($I211,Loonkosten,2,0)="Ja"),AND(RIGHT($F211,3)&lt;&gt;"IKS",VLOOKUP($I211,Loonkosten,2,0)="Nee")), VLOOKUP($I211,Loonkosten,MATCH("Beoordeeld uurtarief",'4. Rekenhulp loonkosten aanvr.'!$4:$4,0),0),0),"Vast tarief",IF(LEFT(F211,8)="Bijdrage",VLOOKUP($F211,Tb_KostenTypen[],MATCH(Lijsten!$P$1,Tb_KostenTypen[#Headers],0),0),VLOOKUP($G211,Lijsten!L:P,MATCH(Lijsten!$P$1,Kop_Tarief_Vast,0),0))),""),"")</f>
        <v/>
      </c>
      <c r="L211" s="324"/>
      <c r="M211" s="324"/>
      <c r="N211" s="295"/>
      <c r="O211" s="295"/>
      <c r="P211" s="337" t="str">
        <f t="shared" si="13"/>
        <v/>
      </c>
      <c r="Q211" s="296" t="str">
        <f t="shared" si="14"/>
        <v/>
      </c>
      <c r="R211" s="296" t="str" cm="1">
        <f t="array" aca="1" ref="R211" ca="1">_xlfn.IFNA(_xlfn.IFS(X211="Dit kostentype hoeft u niet op te geven. Hiervoor wordt een forfait berekend.","",AND(J211&lt;&gt;"",H211="Vast tarief",F211="Vergoeding"),SUM(J211)*FLOOR(SUM(L211),0.0001),AND(J211&lt;&gt;"",OR(H211="Uurtarief",H211="Vast tarief")),SUM(J211)*FLOOR(SUM(L211),0.01),AND(N211&lt;&gt;"",H211="-"),FLOOR(SUM(N211),0.01)),"")</f>
        <v/>
      </c>
      <c r="S211" s="296" t="str" cm="1">
        <f t="array" aca="1" ref="S211" ca="1">_xlfn.IFNA(_xlfn.IFS(X211="Dit kostentype hoeft u niet op te geven. Hiervoor wordt een forfait berekend.","",AND(K211&lt;&gt;"",M211&lt;&gt;"",H211="Vast tarief",F211="Vergoeding"),SUM(K211)*FLOOR(SUM(M211),0.0001),AND(K211&lt;&gt;"",M211&lt;&gt;"",OR(H211="Uurtarief",H211="Vast tarief")),SUM(K211)*FLOOR(SUM(M211),0.01),AND(O211&lt;&gt;"",H211="-"),FLOOR(SUM(O211),0.01)),"")</f>
        <v/>
      </c>
      <c r="T211" s="296" t="str">
        <f t="shared" ca="1" si="15"/>
        <v/>
      </c>
      <c r="U211" s="296" t="str" cm="1">
        <f t="array" aca="1" ref="U211" ca="1">IFERROR(_xlfn.IFS(OR(F211="",LEFT(Methode_Keuze,4)="Geen",Methode_Keuze=""),"",AND(R211&lt;&gt;"",F211&lt;&gt;"Arbeidskosten"),R211*VLOOKUP(F211,Tb_ProjectKosten[],MATCH(Tb_ProjectKosten[[#Headers],[Forfait_Percentage]],Tb_ProjectKosten[#Headers],0),0),AND(F211="Arbeidskosten",G211&lt;&gt;""),IFERROR(R211*VLOOKUP(G211,Tb_KostenTypen[],3,0)*VLOOKUP(F211,Tb_ProjectKosten[],MATCH(Tb_ProjectKosten[[#Headers],[Forfait_Percentage]],Tb_ProjectKosten[#Headers],0),0),""),R211 &lt;=0,0),"")</f>
        <v/>
      </c>
      <c r="V211" s="296" t="str" cm="1">
        <f t="array" aca="1" ref="V211" ca="1">IFERROR(_xlfn.IFS(OR(F211="",LEFT(Methode_Keuze,4)="Geen",Methode_Keuze=""),"",AND(S211&lt;&gt;"",F211&lt;&gt;"Arbeidskosten"),S211*VLOOKUP(F211,Tb_ProjectKosten[],MATCH(Tb_ProjectKosten[[#Headers],[Forfait_Percentage]],Tb_ProjectKosten[#Headers],0),0),AND(F211="Arbeidskosten",G211&lt;&gt;""),IFERROR(S211*VLOOKUP(G211,Tb_KostenTypen[],3,0)*VLOOKUP(F211,Tb_ProjectKosten[],MATCH(Tb_ProjectKosten[[#Headers],[Forfait_Percentage]],Tb_ProjectKosten[#Headers],0),0),""),S211 &lt;=0,0),"")</f>
        <v/>
      </c>
      <c r="W211" s="296" t="str">
        <f t="shared" ca="1" si="16"/>
        <v/>
      </c>
      <c r="X211" s="338" t="str">
        <f>IFERROR(VLOOKUP(F211,Tb_ProjectKosten[#All],11,0),"")</f>
        <v/>
      </c>
      <c r="Y211" s="297"/>
    </row>
    <row r="212" spans="1:25" x14ac:dyDescent="0.25">
      <c r="A212" s="291">
        <f>MAX($A$5:A211)+1</f>
        <v>207</v>
      </c>
      <c r="B212" s="278"/>
      <c r="C212" s="278"/>
      <c r="D212" s="278"/>
      <c r="E212" s="278"/>
      <c r="F212" s="278"/>
      <c r="G212" s="299"/>
      <c r="H212" s="292" t="str">
        <f ca="1">IFERROR(IF(VLOOKUP(F212,Kostentypen!$A$3:$E$21,3,0)=0,"",IF(OR(F212="Arbeidskosten",F212="Vergoeding"),VLOOKUP(G212,Tb_KostenTypen[],2,0),VLOOKUP(F212,Kostentypen!$A$3:$E$20,3,0))),"")</f>
        <v/>
      </c>
      <c r="I212" s="293"/>
      <c r="J212" s="294" t="str" cm="1">
        <f t="array" ref="J212">_xlfn.IFNA(IF(INDEX(Tb_KostenOpties[],MATCH($F212,Tb_KostenOpties[KostenOptie],0),IFERROR(MATCH(Methode_Keuze,Tb_KostenOpties[#Headers],0),2))=1,_xlfn.SWITCH($H212,"Uurtarief",IF(OR(AND(RIGHT($F212,3)="IKS",VLOOKUP($I212,Loonkosten,2,0)="Ja"),AND(RIGHT($F212,3)&lt;&gt;"IKS",VLOOKUP($I212,Loonkosten,2,0)="Nee")), VLOOKUP($I212,Loonkosten,MATCH("Opgegeven uurtarief",'4. Rekenhulp loonkosten aanvr.'!$4:$4,0)),0),"Vast tarief",IF(LEFT(F212,8)="Bijdrage",VLOOKUP($F212,Tb_KostenTypen[],MATCH(Lijsten!$P$1,Tb_KostenTypen[#Headers],0),0),VLOOKUP($G212,Lijsten!L:P,MATCH(Lijsten!$P$1,Kop_Tarief_Vast,0),0))),""),"")</f>
        <v/>
      </c>
      <c r="K212" s="294" t="str" cm="1">
        <f t="array" ref="K212">_xlfn.IFNA(IF(INDEX(Tb_KostenOpties[],MATCH($F212,Tb_KostenOpties[KostenOptie],0),IFERROR(MATCH(Methode_Keuze,Tb_KostenOpties[#Headers],0),2))=1,_xlfn.SWITCH($H212,"Uurtarief",IF(OR(AND(RIGHT($F212,3)="IKS",VLOOKUP($I212,Loonkosten,2,0)="Ja"),AND(RIGHT($F212,3)&lt;&gt;"IKS",VLOOKUP($I212,Loonkosten,2,0)="Nee")), VLOOKUP($I212,Loonkosten,MATCH("Beoordeeld uurtarief",'4. Rekenhulp loonkosten aanvr.'!$4:$4,0),0),0),"Vast tarief",IF(LEFT(F212,8)="Bijdrage",VLOOKUP($F212,Tb_KostenTypen[],MATCH(Lijsten!$P$1,Tb_KostenTypen[#Headers],0),0),VLOOKUP($G212,Lijsten!L:P,MATCH(Lijsten!$P$1,Kop_Tarief_Vast,0),0))),""),"")</f>
        <v/>
      </c>
      <c r="L212" s="324"/>
      <c r="M212" s="324"/>
      <c r="N212" s="295"/>
      <c r="O212" s="295"/>
      <c r="P212" s="337" t="str">
        <f t="shared" si="13"/>
        <v/>
      </c>
      <c r="Q212" s="296" t="str">
        <f t="shared" si="14"/>
        <v/>
      </c>
      <c r="R212" s="296" t="str" cm="1">
        <f t="array" aca="1" ref="R212" ca="1">_xlfn.IFNA(_xlfn.IFS(X212="Dit kostentype hoeft u niet op te geven. Hiervoor wordt een forfait berekend.","",AND(J212&lt;&gt;"",H212="Vast tarief",F212="Vergoeding"),SUM(J212)*FLOOR(SUM(L212),0.0001),AND(J212&lt;&gt;"",OR(H212="Uurtarief",H212="Vast tarief")),SUM(J212)*FLOOR(SUM(L212),0.01),AND(N212&lt;&gt;"",H212="-"),FLOOR(SUM(N212),0.01)),"")</f>
        <v/>
      </c>
      <c r="S212" s="296" t="str" cm="1">
        <f t="array" aca="1" ref="S212" ca="1">_xlfn.IFNA(_xlfn.IFS(X212="Dit kostentype hoeft u niet op te geven. Hiervoor wordt een forfait berekend.","",AND(K212&lt;&gt;"",M212&lt;&gt;"",H212="Vast tarief",F212="Vergoeding"),SUM(K212)*FLOOR(SUM(M212),0.0001),AND(K212&lt;&gt;"",M212&lt;&gt;"",OR(H212="Uurtarief",H212="Vast tarief")),SUM(K212)*FLOOR(SUM(M212),0.01),AND(O212&lt;&gt;"",H212="-"),FLOOR(SUM(O212),0.01)),"")</f>
        <v/>
      </c>
      <c r="T212" s="296" t="str">
        <f t="shared" ca="1" si="15"/>
        <v/>
      </c>
      <c r="U212" s="296" t="str" cm="1">
        <f t="array" aca="1" ref="U212" ca="1">IFERROR(_xlfn.IFS(OR(F212="",LEFT(Methode_Keuze,4)="Geen",Methode_Keuze=""),"",AND(R212&lt;&gt;"",F212&lt;&gt;"Arbeidskosten"),R212*VLOOKUP(F212,Tb_ProjectKosten[],MATCH(Tb_ProjectKosten[[#Headers],[Forfait_Percentage]],Tb_ProjectKosten[#Headers],0),0),AND(F212="Arbeidskosten",G212&lt;&gt;""),IFERROR(R212*VLOOKUP(G212,Tb_KostenTypen[],3,0)*VLOOKUP(F212,Tb_ProjectKosten[],MATCH(Tb_ProjectKosten[[#Headers],[Forfait_Percentage]],Tb_ProjectKosten[#Headers],0),0),""),R212 &lt;=0,0),"")</f>
        <v/>
      </c>
      <c r="V212" s="296" t="str" cm="1">
        <f t="array" aca="1" ref="V212" ca="1">IFERROR(_xlfn.IFS(OR(F212="",LEFT(Methode_Keuze,4)="Geen",Methode_Keuze=""),"",AND(S212&lt;&gt;"",F212&lt;&gt;"Arbeidskosten"),S212*VLOOKUP(F212,Tb_ProjectKosten[],MATCH(Tb_ProjectKosten[[#Headers],[Forfait_Percentage]],Tb_ProjectKosten[#Headers],0),0),AND(F212="Arbeidskosten",G212&lt;&gt;""),IFERROR(S212*VLOOKUP(G212,Tb_KostenTypen[],3,0)*VLOOKUP(F212,Tb_ProjectKosten[],MATCH(Tb_ProjectKosten[[#Headers],[Forfait_Percentage]],Tb_ProjectKosten[#Headers],0),0),""),S212 &lt;=0,0),"")</f>
        <v/>
      </c>
      <c r="W212" s="296" t="str">
        <f t="shared" ca="1" si="16"/>
        <v/>
      </c>
      <c r="X212" s="338" t="str">
        <f>IFERROR(VLOOKUP(F212,Tb_ProjectKosten[#All],11,0),"")</f>
        <v/>
      </c>
      <c r="Y212" s="297"/>
    </row>
    <row r="213" spans="1:25" x14ac:dyDescent="0.25">
      <c r="A213" s="291">
        <f>MAX($A$5:A212)+1</f>
        <v>208</v>
      </c>
      <c r="B213" s="278"/>
      <c r="C213" s="278"/>
      <c r="D213" s="278"/>
      <c r="E213" s="278"/>
      <c r="F213" s="278"/>
      <c r="G213" s="299"/>
      <c r="H213" s="292" t="str">
        <f ca="1">IFERROR(IF(VLOOKUP(F213,Kostentypen!$A$3:$E$21,3,0)=0,"",IF(OR(F213="Arbeidskosten",F213="Vergoeding"),VLOOKUP(G213,Tb_KostenTypen[],2,0),VLOOKUP(F213,Kostentypen!$A$3:$E$20,3,0))),"")</f>
        <v/>
      </c>
      <c r="I213" s="293"/>
      <c r="J213" s="294" t="str" cm="1">
        <f t="array" ref="J213">_xlfn.IFNA(IF(INDEX(Tb_KostenOpties[],MATCH($F213,Tb_KostenOpties[KostenOptie],0),IFERROR(MATCH(Methode_Keuze,Tb_KostenOpties[#Headers],0),2))=1,_xlfn.SWITCH($H213,"Uurtarief",IF(OR(AND(RIGHT($F213,3)="IKS",VLOOKUP($I213,Loonkosten,2,0)="Ja"),AND(RIGHT($F213,3)&lt;&gt;"IKS",VLOOKUP($I213,Loonkosten,2,0)="Nee")), VLOOKUP($I213,Loonkosten,MATCH("Opgegeven uurtarief",'4. Rekenhulp loonkosten aanvr.'!$4:$4,0)),0),"Vast tarief",IF(LEFT(F213,8)="Bijdrage",VLOOKUP($F213,Tb_KostenTypen[],MATCH(Lijsten!$P$1,Tb_KostenTypen[#Headers],0),0),VLOOKUP($G213,Lijsten!L:P,MATCH(Lijsten!$P$1,Kop_Tarief_Vast,0),0))),""),"")</f>
        <v/>
      </c>
      <c r="K213" s="294" t="str" cm="1">
        <f t="array" ref="K213">_xlfn.IFNA(IF(INDEX(Tb_KostenOpties[],MATCH($F213,Tb_KostenOpties[KostenOptie],0),IFERROR(MATCH(Methode_Keuze,Tb_KostenOpties[#Headers],0),2))=1,_xlfn.SWITCH($H213,"Uurtarief",IF(OR(AND(RIGHT($F213,3)="IKS",VLOOKUP($I213,Loonkosten,2,0)="Ja"),AND(RIGHT($F213,3)&lt;&gt;"IKS",VLOOKUP($I213,Loonkosten,2,0)="Nee")), VLOOKUP($I213,Loonkosten,MATCH("Beoordeeld uurtarief",'4. Rekenhulp loonkosten aanvr.'!$4:$4,0),0),0),"Vast tarief",IF(LEFT(F213,8)="Bijdrage",VLOOKUP($F213,Tb_KostenTypen[],MATCH(Lijsten!$P$1,Tb_KostenTypen[#Headers],0),0),VLOOKUP($G213,Lijsten!L:P,MATCH(Lijsten!$P$1,Kop_Tarief_Vast,0),0))),""),"")</f>
        <v/>
      </c>
      <c r="L213" s="324"/>
      <c r="M213" s="324"/>
      <c r="N213" s="295"/>
      <c r="O213" s="295"/>
      <c r="P213" s="337" t="str">
        <f t="shared" si="13"/>
        <v/>
      </c>
      <c r="Q213" s="296" t="str">
        <f t="shared" si="14"/>
        <v/>
      </c>
      <c r="R213" s="296" t="str" cm="1">
        <f t="array" aca="1" ref="R213" ca="1">_xlfn.IFNA(_xlfn.IFS(X213="Dit kostentype hoeft u niet op te geven. Hiervoor wordt een forfait berekend.","",AND(J213&lt;&gt;"",H213="Vast tarief",F213="Vergoeding"),SUM(J213)*FLOOR(SUM(L213),0.0001),AND(J213&lt;&gt;"",OR(H213="Uurtarief",H213="Vast tarief")),SUM(J213)*FLOOR(SUM(L213),0.01),AND(N213&lt;&gt;"",H213="-"),FLOOR(SUM(N213),0.01)),"")</f>
        <v/>
      </c>
      <c r="S213" s="296" t="str" cm="1">
        <f t="array" aca="1" ref="S213" ca="1">_xlfn.IFNA(_xlfn.IFS(X213="Dit kostentype hoeft u niet op te geven. Hiervoor wordt een forfait berekend.","",AND(K213&lt;&gt;"",M213&lt;&gt;"",H213="Vast tarief",F213="Vergoeding"),SUM(K213)*FLOOR(SUM(M213),0.0001),AND(K213&lt;&gt;"",M213&lt;&gt;"",OR(H213="Uurtarief",H213="Vast tarief")),SUM(K213)*FLOOR(SUM(M213),0.01),AND(O213&lt;&gt;"",H213="-"),FLOOR(SUM(O213),0.01)),"")</f>
        <v/>
      </c>
      <c r="T213" s="296" t="str">
        <f t="shared" ca="1" si="15"/>
        <v/>
      </c>
      <c r="U213" s="296" t="str" cm="1">
        <f t="array" aca="1" ref="U213" ca="1">IFERROR(_xlfn.IFS(OR(F213="",LEFT(Methode_Keuze,4)="Geen",Methode_Keuze=""),"",AND(R213&lt;&gt;"",F213&lt;&gt;"Arbeidskosten"),R213*VLOOKUP(F213,Tb_ProjectKosten[],MATCH(Tb_ProjectKosten[[#Headers],[Forfait_Percentage]],Tb_ProjectKosten[#Headers],0),0),AND(F213="Arbeidskosten",G213&lt;&gt;""),IFERROR(R213*VLOOKUP(G213,Tb_KostenTypen[],3,0)*VLOOKUP(F213,Tb_ProjectKosten[],MATCH(Tb_ProjectKosten[[#Headers],[Forfait_Percentage]],Tb_ProjectKosten[#Headers],0),0),""),R213 &lt;=0,0),"")</f>
        <v/>
      </c>
      <c r="V213" s="296" t="str" cm="1">
        <f t="array" aca="1" ref="V213" ca="1">IFERROR(_xlfn.IFS(OR(F213="",LEFT(Methode_Keuze,4)="Geen",Methode_Keuze=""),"",AND(S213&lt;&gt;"",F213&lt;&gt;"Arbeidskosten"),S213*VLOOKUP(F213,Tb_ProjectKosten[],MATCH(Tb_ProjectKosten[[#Headers],[Forfait_Percentage]],Tb_ProjectKosten[#Headers],0),0),AND(F213="Arbeidskosten",G213&lt;&gt;""),IFERROR(S213*VLOOKUP(G213,Tb_KostenTypen[],3,0)*VLOOKUP(F213,Tb_ProjectKosten[],MATCH(Tb_ProjectKosten[[#Headers],[Forfait_Percentage]],Tb_ProjectKosten[#Headers],0),0),""),S213 &lt;=0,0),"")</f>
        <v/>
      </c>
      <c r="W213" s="296" t="str">
        <f t="shared" ca="1" si="16"/>
        <v/>
      </c>
      <c r="X213" s="338" t="str">
        <f>IFERROR(VLOOKUP(F213,Tb_ProjectKosten[#All],11,0),"")</f>
        <v/>
      </c>
      <c r="Y213" s="297"/>
    </row>
    <row r="214" spans="1:25" x14ac:dyDescent="0.25">
      <c r="A214" s="291">
        <f>MAX($A$5:A213)+1</f>
        <v>209</v>
      </c>
      <c r="B214" s="278"/>
      <c r="C214" s="278"/>
      <c r="D214" s="278"/>
      <c r="E214" s="278"/>
      <c r="F214" s="278"/>
      <c r="G214" s="299"/>
      <c r="H214" s="292" t="str">
        <f ca="1">IFERROR(IF(VLOOKUP(F214,Kostentypen!$A$3:$E$21,3,0)=0,"",IF(OR(F214="Arbeidskosten",F214="Vergoeding"),VLOOKUP(G214,Tb_KostenTypen[],2,0),VLOOKUP(F214,Kostentypen!$A$3:$E$20,3,0))),"")</f>
        <v/>
      </c>
      <c r="I214" s="293"/>
      <c r="J214" s="294" t="str" cm="1">
        <f t="array" ref="J214">_xlfn.IFNA(IF(INDEX(Tb_KostenOpties[],MATCH($F214,Tb_KostenOpties[KostenOptie],0),IFERROR(MATCH(Methode_Keuze,Tb_KostenOpties[#Headers],0),2))=1,_xlfn.SWITCH($H214,"Uurtarief",IF(OR(AND(RIGHT($F214,3)="IKS",VLOOKUP($I214,Loonkosten,2,0)="Ja"),AND(RIGHT($F214,3)&lt;&gt;"IKS",VLOOKUP($I214,Loonkosten,2,0)="Nee")), VLOOKUP($I214,Loonkosten,MATCH("Opgegeven uurtarief",'4. Rekenhulp loonkosten aanvr.'!$4:$4,0)),0),"Vast tarief",IF(LEFT(F214,8)="Bijdrage",VLOOKUP($F214,Tb_KostenTypen[],MATCH(Lijsten!$P$1,Tb_KostenTypen[#Headers],0),0),VLOOKUP($G214,Lijsten!L:P,MATCH(Lijsten!$P$1,Kop_Tarief_Vast,0),0))),""),"")</f>
        <v/>
      </c>
      <c r="K214" s="294" t="str" cm="1">
        <f t="array" ref="K214">_xlfn.IFNA(IF(INDEX(Tb_KostenOpties[],MATCH($F214,Tb_KostenOpties[KostenOptie],0),IFERROR(MATCH(Methode_Keuze,Tb_KostenOpties[#Headers],0),2))=1,_xlfn.SWITCH($H214,"Uurtarief",IF(OR(AND(RIGHT($F214,3)="IKS",VLOOKUP($I214,Loonkosten,2,0)="Ja"),AND(RIGHT($F214,3)&lt;&gt;"IKS",VLOOKUP($I214,Loonkosten,2,0)="Nee")), VLOOKUP($I214,Loonkosten,MATCH("Beoordeeld uurtarief",'4. Rekenhulp loonkosten aanvr.'!$4:$4,0),0),0),"Vast tarief",IF(LEFT(F214,8)="Bijdrage",VLOOKUP($F214,Tb_KostenTypen[],MATCH(Lijsten!$P$1,Tb_KostenTypen[#Headers],0),0),VLOOKUP($G214,Lijsten!L:P,MATCH(Lijsten!$P$1,Kop_Tarief_Vast,0),0))),""),"")</f>
        <v/>
      </c>
      <c r="L214" s="324"/>
      <c r="M214" s="324"/>
      <c r="N214" s="295"/>
      <c r="O214" s="295"/>
      <c r="P214" s="337" t="str">
        <f t="shared" si="13"/>
        <v/>
      </c>
      <c r="Q214" s="296" t="str">
        <f t="shared" si="14"/>
        <v/>
      </c>
      <c r="R214" s="296" t="str" cm="1">
        <f t="array" aca="1" ref="R214" ca="1">_xlfn.IFNA(_xlfn.IFS(X214="Dit kostentype hoeft u niet op te geven. Hiervoor wordt een forfait berekend.","",AND(J214&lt;&gt;"",H214="Vast tarief",F214="Vergoeding"),SUM(J214)*FLOOR(SUM(L214),0.0001),AND(J214&lt;&gt;"",OR(H214="Uurtarief",H214="Vast tarief")),SUM(J214)*FLOOR(SUM(L214),0.01),AND(N214&lt;&gt;"",H214="-"),FLOOR(SUM(N214),0.01)),"")</f>
        <v/>
      </c>
      <c r="S214" s="296" t="str" cm="1">
        <f t="array" aca="1" ref="S214" ca="1">_xlfn.IFNA(_xlfn.IFS(X214="Dit kostentype hoeft u niet op te geven. Hiervoor wordt een forfait berekend.","",AND(K214&lt;&gt;"",M214&lt;&gt;"",H214="Vast tarief",F214="Vergoeding"),SUM(K214)*FLOOR(SUM(M214),0.0001),AND(K214&lt;&gt;"",M214&lt;&gt;"",OR(H214="Uurtarief",H214="Vast tarief")),SUM(K214)*FLOOR(SUM(M214),0.01),AND(O214&lt;&gt;"",H214="-"),FLOOR(SUM(O214),0.01)),"")</f>
        <v/>
      </c>
      <c r="T214" s="296" t="str">
        <f t="shared" ca="1" si="15"/>
        <v/>
      </c>
      <c r="U214" s="296" t="str" cm="1">
        <f t="array" aca="1" ref="U214" ca="1">IFERROR(_xlfn.IFS(OR(F214="",LEFT(Methode_Keuze,4)="Geen",Methode_Keuze=""),"",AND(R214&lt;&gt;"",F214&lt;&gt;"Arbeidskosten"),R214*VLOOKUP(F214,Tb_ProjectKosten[],MATCH(Tb_ProjectKosten[[#Headers],[Forfait_Percentage]],Tb_ProjectKosten[#Headers],0),0),AND(F214="Arbeidskosten",G214&lt;&gt;""),IFERROR(R214*VLOOKUP(G214,Tb_KostenTypen[],3,0)*VLOOKUP(F214,Tb_ProjectKosten[],MATCH(Tb_ProjectKosten[[#Headers],[Forfait_Percentage]],Tb_ProjectKosten[#Headers],0),0),""),R214 &lt;=0,0),"")</f>
        <v/>
      </c>
      <c r="V214" s="296" t="str" cm="1">
        <f t="array" aca="1" ref="V214" ca="1">IFERROR(_xlfn.IFS(OR(F214="",LEFT(Methode_Keuze,4)="Geen",Methode_Keuze=""),"",AND(S214&lt;&gt;"",F214&lt;&gt;"Arbeidskosten"),S214*VLOOKUP(F214,Tb_ProjectKosten[],MATCH(Tb_ProjectKosten[[#Headers],[Forfait_Percentage]],Tb_ProjectKosten[#Headers],0),0),AND(F214="Arbeidskosten",G214&lt;&gt;""),IFERROR(S214*VLOOKUP(G214,Tb_KostenTypen[],3,0)*VLOOKUP(F214,Tb_ProjectKosten[],MATCH(Tb_ProjectKosten[[#Headers],[Forfait_Percentage]],Tb_ProjectKosten[#Headers],0),0),""),S214 &lt;=0,0),"")</f>
        <v/>
      </c>
      <c r="W214" s="296" t="str">
        <f t="shared" ca="1" si="16"/>
        <v/>
      </c>
      <c r="X214" s="338" t="str">
        <f>IFERROR(VLOOKUP(F214,Tb_ProjectKosten[#All],11,0),"")</f>
        <v/>
      </c>
      <c r="Y214" s="297"/>
    </row>
    <row r="215" spans="1:25" x14ac:dyDescent="0.25">
      <c r="A215" s="291">
        <f>MAX($A$5:A214)+1</f>
        <v>210</v>
      </c>
      <c r="B215" s="278"/>
      <c r="C215" s="278"/>
      <c r="D215" s="278"/>
      <c r="E215" s="278"/>
      <c r="F215" s="278"/>
      <c r="G215" s="299"/>
      <c r="H215" s="292" t="str">
        <f ca="1">IFERROR(IF(VLOOKUP(F215,Kostentypen!$A$3:$E$21,3,0)=0,"",IF(OR(F215="Arbeidskosten",F215="Vergoeding"),VLOOKUP(G215,Tb_KostenTypen[],2,0),VLOOKUP(F215,Kostentypen!$A$3:$E$20,3,0))),"")</f>
        <v/>
      </c>
      <c r="I215" s="293"/>
      <c r="J215" s="294" t="str" cm="1">
        <f t="array" ref="J215">_xlfn.IFNA(IF(INDEX(Tb_KostenOpties[],MATCH($F215,Tb_KostenOpties[KostenOptie],0),IFERROR(MATCH(Methode_Keuze,Tb_KostenOpties[#Headers],0),2))=1,_xlfn.SWITCH($H215,"Uurtarief",IF(OR(AND(RIGHT($F215,3)="IKS",VLOOKUP($I215,Loonkosten,2,0)="Ja"),AND(RIGHT($F215,3)&lt;&gt;"IKS",VLOOKUP($I215,Loonkosten,2,0)="Nee")), VLOOKUP($I215,Loonkosten,MATCH("Opgegeven uurtarief",'4. Rekenhulp loonkosten aanvr.'!$4:$4,0)),0),"Vast tarief",IF(LEFT(F215,8)="Bijdrage",VLOOKUP($F215,Tb_KostenTypen[],MATCH(Lijsten!$P$1,Tb_KostenTypen[#Headers],0),0),VLOOKUP($G215,Lijsten!L:P,MATCH(Lijsten!$P$1,Kop_Tarief_Vast,0),0))),""),"")</f>
        <v/>
      </c>
      <c r="K215" s="294" t="str" cm="1">
        <f t="array" ref="K215">_xlfn.IFNA(IF(INDEX(Tb_KostenOpties[],MATCH($F215,Tb_KostenOpties[KostenOptie],0),IFERROR(MATCH(Methode_Keuze,Tb_KostenOpties[#Headers],0),2))=1,_xlfn.SWITCH($H215,"Uurtarief",IF(OR(AND(RIGHT($F215,3)="IKS",VLOOKUP($I215,Loonkosten,2,0)="Ja"),AND(RIGHT($F215,3)&lt;&gt;"IKS",VLOOKUP($I215,Loonkosten,2,0)="Nee")), VLOOKUP($I215,Loonkosten,MATCH("Beoordeeld uurtarief",'4. Rekenhulp loonkosten aanvr.'!$4:$4,0),0),0),"Vast tarief",IF(LEFT(F215,8)="Bijdrage",VLOOKUP($F215,Tb_KostenTypen[],MATCH(Lijsten!$P$1,Tb_KostenTypen[#Headers],0),0),VLOOKUP($G215,Lijsten!L:P,MATCH(Lijsten!$P$1,Kop_Tarief_Vast,0),0))),""),"")</f>
        <v/>
      </c>
      <c r="L215" s="324"/>
      <c r="M215" s="324"/>
      <c r="N215" s="295"/>
      <c r="O215" s="295"/>
      <c r="P215" s="337" t="str">
        <f t="shared" si="13"/>
        <v/>
      </c>
      <c r="Q215" s="296" t="str">
        <f t="shared" si="14"/>
        <v/>
      </c>
      <c r="R215" s="296" t="str" cm="1">
        <f t="array" aca="1" ref="R215" ca="1">_xlfn.IFNA(_xlfn.IFS(X215="Dit kostentype hoeft u niet op te geven. Hiervoor wordt een forfait berekend.","",AND(J215&lt;&gt;"",H215="Vast tarief",F215="Vergoeding"),SUM(J215)*FLOOR(SUM(L215),0.0001),AND(J215&lt;&gt;"",OR(H215="Uurtarief",H215="Vast tarief")),SUM(J215)*FLOOR(SUM(L215),0.01),AND(N215&lt;&gt;"",H215="-"),FLOOR(SUM(N215),0.01)),"")</f>
        <v/>
      </c>
      <c r="S215" s="296" t="str" cm="1">
        <f t="array" aca="1" ref="S215" ca="1">_xlfn.IFNA(_xlfn.IFS(X215="Dit kostentype hoeft u niet op te geven. Hiervoor wordt een forfait berekend.","",AND(K215&lt;&gt;"",M215&lt;&gt;"",H215="Vast tarief",F215="Vergoeding"),SUM(K215)*FLOOR(SUM(M215),0.0001),AND(K215&lt;&gt;"",M215&lt;&gt;"",OR(H215="Uurtarief",H215="Vast tarief")),SUM(K215)*FLOOR(SUM(M215),0.01),AND(O215&lt;&gt;"",H215="-"),FLOOR(SUM(O215),0.01)),"")</f>
        <v/>
      </c>
      <c r="T215" s="296" t="str">
        <f t="shared" ca="1" si="15"/>
        <v/>
      </c>
      <c r="U215" s="296" t="str" cm="1">
        <f t="array" aca="1" ref="U215" ca="1">IFERROR(_xlfn.IFS(OR(F215="",LEFT(Methode_Keuze,4)="Geen",Methode_Keuze=""),"",AND(R215&lt;&gt;"",F215&lt;&gt;"Arbeidskosten"),R215*VLOOKUP(F215,Tb_ProjectKosten[],MATCH(Tb_ProjectKosten[[#Headers],[Forfait_Percentage]],Tb_ProjectKosten[#Headers],0),0),AND(F215="Arbeidskosten",G215&lt;&gt;""),IFERROR(R215*VLOOKUP(G215,Tb_KostenTypen[],3,0)*VLOOKUP(F215,Tb_ProjectKosten[],MATCH(Tb_ProjectKosten[[#Headers],[Forfait_Percentage]],Tb_ProjectKosten[#Headers],0),0),""),R215 &lt;=0,0),"")</f>
        <v/>
      </c>
      <c r="V215" s="296" t="str" cm="1">
        <f t="array" aca="1" ref="V215" ca="1">IFERROR(_xlfn.IFS(OR(F215="",LEFT(Methode_Keuze,4)="Geen",Methode_Keuze=""),"",AND(S215&lt;&gt;"",F215&lt;&gt;"Arbeidskosten"),S215*VLOOKUP(F215,Tb_ProjectKosten[],MATCH(Tb_ProjectKosten[[#Headers],[Forfait_Percentage]],Tb_ProjectKosten[#Headers],0),0),AND(F215="Arbeidskosten",G215&lt;&gt;""),IFERROR(S215*VLOOKUP(G215,Tb_KostenTypen[],3,0)*VLOOKUP(F215,Tb_ProjectKosten[],MATCH(Tb_ProjectKosten[[#Headers],[Forfait_Percentage]],Tb_ProjectKosten[#Headers],0),0),""),S215 &lt;=0,0),"")</f>
        <v/>
      </c>
      <c r="W215" s="296" t="str">
        <f t="shared" ca="1" si="16"/>
        <v/>
      </c>
      <c r="X215" s="338" t="str">
        <f>IFERROR(VLOOKUP(F215,Tb_ProjectKosten[#All],11,0),"")</f>
        <v/>
      </c>
      <c r="Y215" s="297"/>
    </row>
    <row r="216" spans="1:25" x14ac:dyDescent="0.25">
      <c r="A216" s="291">
        <f>MAX($A$5:A215)+1</f>
        <v>211</v>
      </c>
      <c r="B216" s="278"/>
      <c r="C216" s="278"/>
      <c r="D216" s="278"/>
      <c r="E216" s="278"/>
      <c r="F216" s="278"/>
      <c r="G216" s="299"/>
      <c r="H216" s="292" t="str">
        <f ca="1">IFERROR(IF(VLOOKUP(F216,Kostentypen!$A$3:$E$21,3,0)=0,"",IF(OR(F216="Arbeidskosten",F216="Vergoeding"),VLOOKUP(G216,Tb_KostenTypen[],2,0),VLOOKUP(F216,Kostentypen!$A$3:$E$20,3,0))),"")</f>
        <v/>
      </c>
      <c r="I216" s="293"/>
      <c r="J216" s="294" t="str" cm="1">
        <f t="array" ref="J216">_xlfn.IFNA(IF(INDEX(Tb_KostenOpties[],MATCH($F216,Tb_KostenOpties[KostenOptie],0),IFERROR(MATCH(Methode_Keuze,Tb_KostenOpties[#Headers],0),2))=1,_xlfn.SWITCH($H216,"Uurtarief",IF(OR(AND(RIGHT($F216,3)="IKS",VLOOKUP($I216,Loonkosten,2,0)="Ja"),AND(RIGHT($F216,3)&lt;&gt;"IKS",VLOOKUP($I216,Loonkosten,2,0)="Nee")), VLOOKUP($I216,Loonkosten,MATCH("Opgegeven uurtarief",'4. Rekenhulp loonkosten aanvr.'!$4:$4,0)),0),"Vast tarief",IF(LEFT(F216,8)="Bijdrage",VLOOKUP($F216,Tb_KostenTypen[],MATCH(Lijsten!$P$1,Tb_KostenTypen[#Headers],0),0),VLOOKUP($G216,Lijsten!L:P,MATCH(Lijsten!$P$1,Kop_Tarief_Vast,0),0))),""),"")</f>
        <v/>
      </c>
      <c r="K216" s="294" t="str" cm="1">
        <f t="array" ref="K216">_xlfn.IFNA(IF(INDEX(Tb_KostenOpties[],MATCH($F216,Tb_KostenOpties[KostenOptie],0),IFERROR(MATCH(Methode_Keuze,Tb_KostenOpties[#Headers],0),2))=1,_xlfn.SWITCH($H216,"Uurtarief",IF(OR(AND(RIGHT($F216,3)="IKS",VLOOKUP($I216,Loonkosten,2,0)="Ja"),AND(RIGHT($F216,3)&lt;&gt;"IKS",VLOOKUP($I216,Loonkosten,2,0)="Nee")), VLOOKUP($I216,Loonkosten,MATCH("Beoordeeld uurtarief",'4. Rekenhulp loonkosten aanvr.'!$4:$4,0),0),0),"Vast tarief",IF(LEFT(F216,8)="Bijdrage",VLOOKUP($F216,Tb_KostenTypen[],MATCH(Lijsten!$P$1,Tb_KostenTypen[#Headers],0),0),VLOOKUP($G216,Lijsten!L:P,MATCH(Lijsten!$P$1,Kop_Tarief_Vast,0),0))),""),"")</f>
        <v/>
      </c>
      <c r="L216" s="324"/>
      <c r="M216" s="324"/>
      <c r="N216" s="295"/>
      <c r="O216" s="295"/>
      <c r="P216" s="337" t="str">
        <f t="shared" si="13"/>
        <v/>
      </c>
      <c r="Q216" s="296" t="str">
        <f t="shared" si="14"/>
        <v/>
      </c>
      <c r="R216" s="296" t="str" cm="1">
        <f t="array" aca="1" ref="R216" ca="1">_xlfn.IFNA(_xlfn.IFS(X216="Dit kostentype hoeft u niet op te geven. Hiervoor wordt een forfait berekend.","",AND(J216&lt;&gt;"",H216="Vast tarief",F216="Vergoeding"),SUM(J216)*FLOOR(SUM(L216),0.0001),AND(J216&lt;&gt;"",OR(H216="Uurtarief",H216="Vast tarief")),SUM(J216)*FLOOR(SUM(L216),0.01),AND(N216&lt;&gt;"",H216="-"),FLOOR(SUM(N216),0.01)),"")</f>
        <v/>
      </c>
      <c r="S216" s="296" t="str" cm="1">
        <f t="array" aca="1" ref="S216" ca="1">_xlfn.IFNA(_xlfn.IFS(X216="Dit kostentype hoeft u niet op te geven. Hiervoor wordt een forfait berekend.","",AND(K216&lt;&gt;"",M216&lt;&gt;"",H216="Vast tarief",F216="Vergoeding"),SUM(K216)*FLOOR(SUM(M216),0.0001),AND(K216&lt;&gt;"",M216&lt;&gt;"",OR(H216="Uurtarief",H216="Vast tarief")),SUM(K216)*FLOOR(SUM(M216),0.01),AND(O216&lt;&gt;"",H216="-"),FLOOR(SUM(O216),0.01)),"")</f>
        <v/>
      </c>
      <c r="T216" s="296" t="str">
        <f t="shared" ca="1" si="15"/>
        <v/>
      </c>
      <c r="U216" s="296" t="str" cm="1">
        <f t="array" aca="1" ref="U216" ca="1">IFERROR(_xlfn.IFS(OR(F216="",LEFT(Methode_Keuze,4)="Geen",Methode_Keuze=""),"",AND(R216&lt;&gt;"",F216&lt;&gt;"Arbeidskosten"),R216*VLOOKUP(F216,Tb_ProjectKosten[],MATCH(Tb_ProjectKosten[[#Headers],[Forfait_Percentage]],Tb_ProjectKosten[#Headers],0),0),AND(F216="Arbeidskosten",G216&lt;&gt;""),IFERROR(R216*VLOOKUP(G216,Tb_KostenTypen[],3,0)*VLOOKUP(F216,Tb_ProjectKosten[],MATCH(Tb_ProjectKosten[[#Headers],[Forfait_Percentage]],Tb_ProjectKosten[#Headers],0),0),""),R216 &lt;=0,0),"")</f>
        <v/>
      </c>
      <c r="V216" s="296" t="str" cm="1">
        <f t="array" aca="1" ref="V216" ca="1">IFERROR(_xlfn.IFS(OR(F216="",LEFT(Methode_Keuze,4)="Geen",Methode_Keuze=""),"",AND(S216&lt;&gt;"",F216&lt;&gt;"Arbeidskosten"),S216*VLOOKUP(F216,Tb_ProjectKosten[],MATCH(Tb_ProjectKosten[[#Headers],[Forfait_Percentage]],Tb_ProjectKosten[#Headers],0),0),AND(F216="Arbeidskosten",G216&lt;&gt;""),IFERROR(S216*VLOOKUP(G216,Tb_KostenTypen[],3,0)*VLOOKUP(F216,Tb_ProjectKosten[],MATCH(Tb_ProjectKosten[[#Headers],[Forfait_Percentage]],Tb_ProjectKosten[#Headers],0),0),""),S216 &lt;=0,0),"")</f>
        <v/>
      </c>
      <c r="W216" s="296" t="str">
        <f t="shared" ca="1" si="16"/>
        <v/>
      </c>
      <c r="X216" s="338" t="str">
        <f>IFERROR(VLOOKUP(F216,Tb_ProjectKosten[#All],11,0),"")</f>
        <v/>
      </c>
      <c r="Y216" s="297"/>
    </row>
    <row r="217" spans="1:25" x14ac:dyDescent="0.25">
      <c r="A217" s="291">
        <f>MAX($A$5:A216)+1</f>
        <v>212</v>
      </c>
      <c r="B217" s="278"/>
      <c r="C217" s="278"/>
      <c r="D217" s="278"/>
      <c r="E217" s="278"/>
      <c r="F217" s="278"/>
      <c r="G217" s="299"/>
      <c r="H217" s="292" t="str">
        <f ca="1">IFERROR(IF(VLOOKUP(F217,Kostentypen!$A$3:$E$21,3,0)=0,"",IF(OR(F217="Arbeidskosten",F217="Vergoeding"),VLOOKUP(G217,Tb_KostenTypen[],2,0),VLOOKUP(F217,Kostentypen!$A$3:$E$20,3,0))),"")</f>
        <v/>
      </c>
      <c r="I217" s="293"/>
      <c r="J217" s="294" t="str" cm="1">
        <f t="array" ref="J217">_xlfn.IFNA(IF(INDEX(Tb_KostenOpties[],MATCH($F217,Tb_KostenOpties[KostenOptie],0),IFERROR(MATCH(Methode_Keuze,Tb_KostenOpties[#Headers],0),2))=1,_xlfn.SWITCH($H217,"Uurtarief",IF(OR(AND(RIGHT($F217,3)="IKS",VLOOKUP($I217,Loonkosten,2,0)="Ja"),AND(RIGHT($F217,3)&lt;&gt;"IKS",VLOOKUP($I217,Loonkosten,2,0)="Nee")), VLOOKUP($I217,Loonkosten,MATCH("Opgegeven uurtarief",'4. Rekenhulp loonkosten aanvr.'!$4:$4,0)),0),"Vast tarief",IF(LEFT(F217,8)="Bijdrage",VLOOKUP($F217,Tb_KostenTypen[],MATCH(Lijsten!$P$1,Tb_KostenTypen[#Headers],0),0),VLOOKUP($G217,Lijsten!L:P,MATCH(Lijsten!$P$1,Kop_Tarief_Vast,0),0))),""),"")</f>
        <v/>
      </c>
      <c r="K217" s="294" t="str" cm="1">
        <f t="array" ref="K217">_xlfn.IFNA(IF(INDEX(Tb_KostenOpties[],MATCH($F217,Tb_KostenOpties[KostenOptie],0),IFERROR(MATCH(Methode_Keuze,Tb_KostenOpties[#Headers],0),2))=1,_xlfn.SWITCH($H217,"Uurtarief",IF(OR(AND(RIGHT($F217,3)="IKS",VLOOKUP($I217,Loonkosten,2,0)="Ja"),AND(RIGHT($F217,3)&lt;&gt;"IKS",VLOOKUP($I217,Loonkosten,2,0)="Nee")), VLOOKUP($I217,Loonkosten,MATCH("Beoordeeld uurtarief",'4. Rekenhulp loonkosten aanvr.'!$4:$4,0),0),0),"Vast tarief",IF(LEFT(F217,8)="Bijdrage",VLOOKUP($F217,Tb_KostenTypen[],MATCH(Lijsten!$P$1,Tb_KostenTypen[#Headers],0),0),VLOOKUP($G217,Lijsten!L:P,MATCH(Lijsten!$P$1,Kop_Tarief_Vast,0),0))),""),"")</f>
        <v/>
      </c>
      <c r="L217" s="324"/>
      <c r="M217" s="324"/>
      <c r="N217" s="295"/>
      <c r="O217" s="295"/>
      <c r="P217" s="337" t="str">
        <f t="shared" si="13"/>
        <v/>
      </c>
      <c r="Q217" s="296" t="str">
        <f t="shared" si="14"/>
        <v/>
      </c>
      <c r="R217" s="296" t="str" cm="1">
        <f t="array" aca="1" ref="R217" ca="1">_xlfn.IFNA(_xlfn.IFS(X217="Dit kostentype hoeft u niet op te geven. Hiervoor wordt een forfait berekend.","",AND(J217&lt;&gt;"",H217="Vast tarief",F217="Vergoeding"),SUM(J217)*FLOOR(SUM(L217),0.0001),AND(J217&lt;&gt;"",OR(H217="Uurtarief",H217="Vast tarief")),SUM(J217)*FLOOR(SUM(L217),0.01),AND(N217&lt;&gt;"",H217="-"),FLOOR(SUM(N217),0.01)),"")</f>
        <v/>
      </c>
      <c r="S217" s="296" t="str" cm="1">
        <f t="array" aca="1" ref="S217" ca="1">_xlfn.IFNA(_xlfn.IFS(X217="Dit kostentype hoeft u niet op te geven. Hiervoor wordt een forfait berekend.","",AND(K217&lt;&gt;"",M217&lt;&gt;"",H217="Vast tarief",F217="Vergoeding"),SUM(K217)*FLOOR(SUM(M217),0.0001),AND(K217&lt;&gt;"",M217&lt;&gt;"",OR(H217="Uurtarief",H217="Vast tarief")),SUM(K217)*FLOOR(SUM(M217),0.01),AND(O217&lt;&gt;"",H217="-"),FLOOR(SUM(O217),0.01)),"")</f>
        <v/>
      </c>
      <c r="T217" s="296" t="str">
        <f t="shared" ca="1" si="15"/>
        <v/>
      </c>
      <c r="U217" s="296" t="str" cm="1">
        <f t="array" aca="1" ref="U217" ca="1">IFERROR(_xlfn.IFS(OR(F217="",LEFT(Methode_Keuze,4)="Geen",Methode_Keuze=""),"",AND(R217&lt;&gt;"",F217&lt;&gt;"Arbeidskosten"),R217*VLOOKUP(F217,Tb_ProjectKosten[],MATCH(Tb_ProjectKosten[[#Headers],[Forfait_Percentage]],Tb_ProjectKosten[#Headers],0),0),AND(F217="Arbeidskosten",G217&lt;&gt;""),IFERROR(R217*VLOOKUP(G217,Tb_KostenTypen[],3,0)*VLOOKUP(F217,Tb_ProjectKosten[],MATCH(Tb_ProjectKosten[[#Headers],[Forfait_Percentage]],Tb_ProjectKosten[#Headers],0),0),""),R217 &lt;=0,0),"")</f>
        <v/>
      </c>
      <c r="V217" s="296" t="str" cm="1">
        <f t="array" aca="1" ref="V217" ca="1">IFERROR(_xlfn.IFS(OR(F217="",LEFT(Methode_Keuze,4)="Geen",Methode_Keuze=""),"",AND(S217&lt;&gt;"",F217&lt;&gt;"Arbeidskosten"),S217*VLOOKUP(F217,Tb_ProjectKosten[],MATCH(Tb_ProjectKosten[[#Headers],[Forfait_Percentage]],Tb_ProjectKosten[#Headers],0),0),AND(F217="Arbeidskosten",G217&lt;&gt;""),IFERROR(S217*VLOOKUP(G217,Tb_KostenTypen[],3,0)*VLOOKUP(F217,Tb_ProjectKosten[],MATCH(Tb_ProjectKosten[[#Headers],[Forfait_Percentage]],Tb_ProjectKosten[#Headers],0),0),""),S217 &lt;=0,0),"")</f>
        <v/>
      </c>
      <c r="W217" s="296" t="str">
        <f t="shared" ca="1" si="16"/>
        <v/>
      </c>
      <c r="X217" s="338" t="str">
        <f>IFERROR(VLOOKUP(F217,Tb_ProjectKosten[#All],11,0),"")</f>
        <v/>
      </c>
      <c r="Y217" s="297"/>
    </row>
    <row r="218" spans="1:25" x14ac:dyDescent="0.25">
      <c r="A218" s="291">
        <f>MAX($A$5:A217)+1</f>
        <v>213</v>
      </c>
      <c r="B218" s="278"/>
      <c r="C218" s="278"/>
      <c r="D218" s="278"/>
      <c r="E218" s="278"/>
      <c r="F218" s="278"/>
      <c r="G218" s="299"/>
      <c r="H218" s="292" t="str">
        <f ca="1">IFERROR(IF(VLOOKUP(F218,Kostentypen!$A$3:$E$21,3,0)=0,"",IF(OR(F218="Arbeidskosten",F218="Vergoeding"),VLOOKUP(G218,Tb_KostenTypen[],2,0),VLOOKUP(F218,Kostentypen!$A$3:$E$20,3,0))),"")</f>
        <v/>
      </c>
      <c r="I218" s="293"/>
      <c r="J218" s="294" t="str" cm="1">
        <f t="array" ref="J218">_xlfn.IFNA(IF(INDEX(Tb_KostenOpties[],MATCH($F218,Tb_KostenOpties[KostenOptie],0),IFERROR(MATCH(Methode_Keuze,Tb_KostenOpties[#Headers],0),2))=1,_xlfn.SWITCH($H218,"Uurtarief",IF(OR(AND(RIGHT($F218,3)="IKS",VLOOKUP($I218,Loonkosten,2,0)="Ja"),AND(RIGHT($F218,3)&lt;&gt;"IKS",VLOOKUP($I218,Loonkosten,2,0)="Nee")), VLOOKUP($I218,Loonkosten,MATCH("Opgegeven uurtarief",'4. Rekenhulp loonkosten aanvr.'!$4:$4,0)),0),"Vast tarief",IF(LEFT(F218,8)="Bijdrage",VLOOKUP($F218,Tb_KostenTypen[],MATCH(Lijsten!$P$1,Tb_KostenTypen[#Headers],0),0),VLOOKUP($G218,Lijsten!L:P,MATCH(Lijsten!$P$1,Kop_Tarief_Vast,0),0))),""),"")</f>
        <v/>
      </c>
      <c r="K218" s="294" t="str" cm="1">
        <f t="array" ref="K218">_xlfn.IFNA(IF(INDEX(Tb_KostenOpties[],MATCH($F218,Tb_KostenOpties[KostenOptie],0),IFERROR(MATCH(Methode_Keuze,Tb_KostenOpties[#Headers],0),2))=1,_xlfn.SWITCH($H218,"Uurtarief",IF(OR(AND(RIGHT($F218,3)="IKS",VLOOKUP($I218,Loonkosten,2,0)="Ja"),AND(RIGHT($F218,3)&lt;&gt;"IKS",VLOOKUP($I218,Loonkosten,2,0)="Nee")), VLOOKUP($I218,Loonkosten,MATCH("Beoordeeld uurtarief",'4. Rekenhulp loonkosten aanvr.'!$4:$4,0),0),0),"Vast tarief",IF(LEFT(F218,8)="Bijdrage",VLOOKUP($F218,Tb_KostenTypen[],MATCH(Lijsten!$P$1,Tb_KostenTypen[#Headers],0),0),VLOOKUP($G218,Lijsten!L:P,MATCH(Lijsten!$P$1,Kop_Tarief_Vast,0),0))),""),"")</f>
        <v/>
      </c>
      <c r="L218" s="324"/>
      <c r="M218" s="324"/>
      <c r="N218" s="295"/>
      <c r="O218" s="295"/>
      <c r="P218" s="337" t="str">
        <f t="shared" si="13"/>
        <v/>
      </c>
      <c r="Q218" s="296" t="str">
        <f t="shared" si="14"/>
        <v/>
      </c>
      <c r="R218" s="296" t="str" cm="1">
        <f t="array" aca="1" ref="R218" ca="1">_xlfn.IFNA(_xlfn.IFS(X218="Dit kostentype hoeft u niet op te geven. Hiervoor wordt een forfait berekend.","",AND(J218&lt;&gt;"",H218="Vast tarief",F218="Vergoeding"),SUM(J218)*FLOOR(SUM(L218),0.0001),AND(J218&lt;&gt;"",OR(H218="Uurtarief",H218="Vast tarief")),SUM(J218)*FLOOR(SUM(L218),0.01),AND(N218&lt;&gt;"",H218="-"),FLOOR(SUM(N218),0.01)),"")</f>
        <v/>
      </c>
      <c r="S218" s="296" t="str" cm="1">
        <f t="array" aca="1" ref="S218" ca="1">_xlfn.IFNA(_xlfn.IFS(X218="Dit kostentype hoeft u niet op te geven. Hiervoor wordt een forfait berekend.","",AND(K218&lt;&gt;"",M218&lt;&gt;"",H218="Vast tarief",F218="Vergoeding"),SUM(K218)*FLOOR(SUM(M218),0.0001),AND(K218&lt;&gt;"",M218&lt;&gt;"",OR(H218="Uurtarief",H218="Vast tarief")),SUM(K218)*FLOOR(SUM(M218),0.01),AND(O218&lt;&gt;"",H218="-"),FLOOR(SUM(O218),0.01)),"")</f>
        <v/>
      </c>
      <c r="T218" s="296" t="str">
        <f t="shared" ca="1" si="15"/>
        <v/>
      </c>
      <c r="U218" s="296" t="str" cm="1">
        <f t="array" aca="1" ref="U218" ca="1">IFERROR(_xlfn.IFS(OR(F218="",LEFT(Methode_Keuze,4)="Geen",Methode_Keuze=""),"",AND(R218&lt;&gt;"",F218&lt;&gt;"Arbeidskosten"),R218*VLOOKUP(F218,Tb_ProjectKosten[],MATCH(Tb_ProjectKosten[[#Headers],[Forfait_Percentage]],Tb_ProjectKosten[#Headers],0),0),AND(F218="Arbeidskosten",G218&lt;&gt;""),IFERROR(R218*VLOOKUP(G218,Tb_KostenTypen[],3,0)*VLOOKUP(F218,Tb_ProjectKosten[],MATCH(Tb_ProjectKosten[[#Headers],[Forfait_Percentage]],Tb_ProjectKosten[#Headers],0),0),""),R218 &lt;=0,0),"")</f>
        <v/>
      </c>
      <c r="V218" s="296" t="str" cm="1">
        <f t="array" aca="1" ref="V218" ca="1">IFERROR(_xlfn.IFS(OR(F218="",LEFT(Methode_Keuze,4)="Geen",Methode_Keuze=""),"",AND(S218&lt;&gt;"",F218&lt;&gt;"Arbeidskosten"),S218*VLOOKUP(F218,Tb_ProjectKosten[],MATCH(Tb_ProjectKosten[[#Headers],[Forfait_Percentage]],Tb_ProjectKosten[#Headers],0),0),AND(F218="Arbeidskosten",G218&lt;&gt;""),IFERROR(S218*VLOOKUP(G218,Tb_KostenTypen[],3,0)*VLOOKUP(F218,Tb_ProjectKosten[],MATCH(Tb_ProjectKosten[[#Headers],[Forfait_Percentage]],Tb_ProjectKosten[#Headers],0),0),""),S218 &lt;=0,0),"")</f>
        <v/>
      </c>
      <c r="W218" s="296" t="str">
        <f t="shared" ca="1" si="16"/>
        <v/>
      </c>
      <c r="X218" s="338" t="str">
        <f>IFERROR(VLOOKUP(F218,Tb_ProjectKosten[#All],11,0),"")</f>
        <v/>
      </c>
      <c r="Y218" s="297"/>
    </row>
    <row r="219" spans="1:25" x14ac:dyDescent="0.25">
      <c r="A219" s="291">
        <f>MAX($A$5:A218)+1</f>
        <v>214</v>
      </c>
      <c r="B219" s="278"/>
      <c r="C219" s="278"/>
      <c r="D219" s="278"/>
      <c r="E219" s="278"/>
      <c r="F219" s="278"/>
      <c r="G219" s="299"/>
      <c r="H219" s="292" t="str">
        <f ca="1">IFERROR(IF(VLOOKUP(F219,Kostentypen!$A$3:$E$21,3,0)=0,"",IF(OR(F219="Arbeidskosten",F219="Vergoeding"),VLOOKUP(G219,Tb_KostenTypen[],2,0),VLOOKUP(F219,Kostentypen!$A$3:$E$20,3,0))),"")</f>
        <v/>
      </c>
      <c r="I219" s="293"/>
      <c r="J219" s="294" t="str" cm="1">
        <f t="array" ref="J219">_xlfn.IFNA(IF(INDEX(Tb_KostenOpties[],MATCH($F219,Tb_KostenOpties[KostenOptie],0),IFERROR(MATCH(Methode_Keuze,Tb_KostenOpties[#Headers],0),2))=1,_xlfn.SWITCH($H219,"Uurtarief",IF(OR(AND(RIGHT($F219,3)="IKS",VLOOKUP($I219,Loonkosten,2,0)="Ja"),AND(RIGHT($F219,3)&lt;&gt;"IKS",VLOOKUP($I219,Loonkosten,2,0)="Nee")), VLOOKUP($I219,Loonkosten,MATCH("Opgegeven uurtarief",'4. Rekenhulp loonkosten aanvr.'!$4:$4,0)),0),"Vast tarief",IF(LEFT(F219,8)="Bijdrage",VLOOKUP($F219,Tb_KostenTypen[],MATCH(Lijsten!$P$1,Tb_KostenTypen[#Headers],0),0),VLOOKUP($G219,Lijsten!L:P,MATCH(Lijsten!$P$1,Kop_Tarief_Vast,0),0))),""),"")</f>
        <v/>
      </c>
      <c r="K219" s="294" t="str" cm="1">
        <f t="array" ref="K219">_xlfn.IFNA(IF(INDEX(Tb_KostenOpties[],MATCH($F219,Tb_KostenOpties[KostenOptie],0),IFERROR(MATCH(Methode_Keuze,Tb_KostenOpties[#Headers],0),2))=1,_xlfn.SWITCH($H219,"Uurtarief",IF(OR(AND(RIGHT($F219,3)="IKS",VLOOKUP($I219,Loonkosten,2,0)="Ja"),AND(RIGHT($F219,3)&lt;&gt;"IKS",VLOOKUP($I219,Loonkosten,2,0)="Nee")), VLOOKUP($I219,Loonkosten,MATCH("Beoordeeld uurtarief",'4. Rekenhulp loonkosten aanvr.'!$4:$4,0),0),0),"Vast tarief",IF(LEFT(F219,8)="Bijdrage",VLOOKUP($F219,Tb_KostenTypen[],MATCH(Lijsten!$P$1,Tb_KostenTypen[#Headers],0),0),VLOOKUP($G219,Lijsten!L:P,MATCH(Lijsten!$P$1,Kop_Tarief_Vast,0),0))),""),"")</f>
        <v/>
      </c>
      <c r="L219" s="324"/>
      <c r="M219" s="324"/>
      <c r="N219" s="295"/>
      <c r="O219" s="295"/>
      <c r="P219" s="337" t="str">
        <f t="shared" si="13"/>
        <v/>
      </c>
      <c r="Q219" s="296" t="str">
        <f t="shared" si="14"/>
        <v/>
      </c>
      <c r="R219" s="296" t="str" cm="1">
        <f t="array" aca="1" ref="R219" ca="1">_xlfn.IFNA(_xlfn.IFS(X219="Dit kostentype hoeft u niet op te geven. Hiervoor wordt een forfait berekend.","",AND(J219&lt;&gt;"",H219="Vast tarief",F219="Vergoeding"),SUM(J219)*FLOOR(SUM(L219),0.0001),AND(J219&lt;&gt;"",OR(H219="Uurtarief",H219="Vast tarief")),SUM(J219)*FLOOR(SUM(L219),0.01),AND(N219&lt;&gt;"",H219="-"),FLOOR(SUM(N219),0.01)),"")</f>
        <v/>
      </c>
      <c r="S219" s="296" t="str" cm="1">
        <f t="array" aca="1" ref="S219" ca="1">_xlfn.IFNA(_xlfn.IFS(X219="Dit kostentype hoeft u niet op te geven. Hiervoor wordt een forfait berekend.","",AND(K219&lt;&gt;"",M219&lt;&gt;"",H219="Vast tarief",F219="Vergoeding"),SUM(K219)*FLOOR(SUM(M219),0.0001),AND(K219&lt;&gt;"",M219&lt;&gt;"",OR(H219="Uurtarief",H219="Vast tarief")),SUM(K219)*FLOOR(SUM(M219),0.01),AND(O219&lt;&gt;"",H219="-"),FLOOR(SUM(O219),0.01)),"")</f>
        <v/>
      </c>
      <c r="T219" s="296" t="str">
        <f t="shared" ca="1" si="15"/>
        <v/>
      </c>
      <c r="U219" s="296" t="str" cm="1">
        <f t="array" aca="1" ref="U219" ca="1">IFERROR(_xlfn.IFS(OR(F219="",LEFT(Methode_Keuze,4)="Geen",Methode_Keuze=""),"",AND(R219&lt;&gt;"",F219&lt;&gt;"Arbeidskosten"),R219*VLOOKUP(F219,Tb_ProjectKosten[],MATCH(Tb_ProjectKosten[[#Headers],[Forfait_Percentage]],Tb_ProjectKosten[#Headers],0),0),AND(F219="Arbeidskosten",G219&lt;&gt;""),IFERROR(R219*VLOOKUP(G219,Tb_KostenTypen[],3,0)*VLOOKUP(F219,Tb_ProjectKosten[],MATCH(Tb_ProjectKosten[[#Headers],[Forfait_Percentage]],Tb_ProjectKosten[#Headers],0),0),""),R219 &lt;=0,0),"")</f>
        <v/>
      </c>
      <c r="V219" s="296" t="str" cm="1">
        <f t="array" aca="1" ref="V219" ca="1">IFERROR(_xlfn.IFS(OR(F219="",LEFT(Methode_Keuze,4)="Geen",Methode_Keuze=""),"",AND(S219&lt;&gt;"",F219&lt;&gt;"Arbeidskosten"),S219*VLOOKUP(F219,Tb_ProjectKosten[],MATCH(Tb_ProjectKosten[[#Headers],[Forfait_Percentage]],Tb_ProjectKosten[#Headers],0),0),AND(F219="Arbeidskosten",G219&lt;&gt;""),IFERROR(S219*VLOOKUP(G219,Tb_KostenTypen[],3,0)*VLOOKUP(F219,Tb_ProjectKosten[],MATCH(Tb_ProjectKosten[[#Headers],[Forfait_Percentage]],Tb_ProjectKosten[#Headers],0),0),""),S219 &lt;=0,0),"")</f>
        <v/>
      </c>
      <c r="W219" s="296" t="str">
        <f t="shared" ca="1" si="16"/>
        <v/>
      </c>
      <c r="X219" s="338" t="str">
        <f>IFERROR(VLOOKUP(F219,Tb_ProjectKosten[#All],11,0),"")</f>
        <v/>
      </c>
      <c r="Y219" s="297"/>
    </row>
    <row r="220" spans="1:25" x14ac:dyDescent="0.25">
      <c r="A220" s="291">
        <f>MAX($A$5:A219)+1</f>
        <v>215</v>
      </c>
      <c r="B220" s="278"/>
      <c r="C220" s="278"/>
      <c r="D220" s="278"/>
      <c r="E220" s="278"/>
      <c r="F220" s="278"/>
      <c r="G220" s="299"/>
      <c r="H220" s="292" t="str">
        <f ca="1">IFERROR(IF(VLOOKUP(F220,Kostentypen!$A$3:$E$21,3,0)=0,"",IF(OR(F220="Arbeidskosten",F220="Vergoeding"),VLOOKUP(G220,Tb_KostenTypen[],2,0),VLOOKUP(F220,Kostentypen!$A$3:$E$20,3,0))),"")</f>
        <v/>
      </c>
      <c r="I220" s="293"/>
      <c r="J220" s="294" t="str" cm="1">
        <f t="array" ref="J220">_xlfn.IFNA(IF(INDEX(Tb_KostenOpties[],MATCH($F220,Tb_KostenOpties[KostenOptie],0),IFERROR(MATCH(Methode_Keuze,Tb_KostenOpties[#Headers],0),2))=1,_xlfn.SWITCH($H220,"Uurtarief",IF(OR(AND(RIGHT($F220,3)="IKS",VLOOKUP($I220,Loonkosten,2,0)="Ja"),AND(RIGHT($F220,3)&lt;&gt;"IKS",VLOOKUP($I220,Loonkosten,2,0)="Nee")), VLOOKUP($I220,Loonkosten,MATCH("Opgegeven uurtarief",'4. Rekenhulp loonkosten aanvr.'!$4:$4,0)),0),"Vast tarief",IF(LEFT(F220,8)="Bijdrage",VLOOKUP($F220,Tb_KostenTypen[],MATCH(Lijsten!$P$1,Tb_KostenTypen[#Headers],0),0),VLOOKUP($G220,Lijsten!L:P,MATCH(Lijsten!$P$1,Kop_Tarief_Vast,0),0))),""),"")</f>
        <v/>
      </c>
      <c r="K220" s="294" t="str" cm="1">
        <f t="array" ref="K220">_xlfn.IFNA(IF(INDEX(Tb_KostenOpties[],MATCH($F220,Tb_KostenOpties[KostenOptie],0),IFERROR(MATCH(Methode_Keuze,Tb_KostenOpties[#Headers],0),2))=1,_xlfn.SWITCH($H220,"Uurtarief",IF(OR(AND(RIGHT($F220,3)="IKS",VLOOKUP($I220,Loonkosten,2,0)="Ja"),AND(RIGHT($F220,3)&lt;&gt;"IKS",VLOOKUP($I220,Loonkosten,2,0)="Nee")), VLOOKUP($I220,Loonkosten,MATCH("Beoordeeld uurtarief",'4. Rekenhulp loonkosten aanvr.'!$4:$4,0),0),0),"Vast tarief",IF(LEFT(F220,8)="Bijdrage",VLOOKUP($F220,Tb_KostenTypen[],MATCH(Lijsten!$P$1,Tb_KostenTypen[#Headers],0),0),VLOOKUP($G220,Lijsten!L:P,MATCH(Lijsten!$P$1,Kop_Tarief_Vast,0),0))),""),"")</f>
        <v/>
      </c>
      <c r="L220" s="324"/>
      <c r="M220" s="324"/>
      <c r="N220" s="295"/>
      <c r="O220" s="295"/>
      <c r="P220" s="337" t="str">
        <f t="shared" si="13"/>
        <v/>
      </c>
      <c r="Q220" s="296" t="str">
        <f t="shared" si="14"/>
        <v/>
      </c>
      <c r="R220" s="296" t="str" cm="1">
        <f t="array" aca="1" ref="R220" ca="1">_xlfn.IFNA(_xlfn.IFS(X220="Dit kostentype hoeft u niet op te geven. Hiervoor wordt een forfait berekend.","",AND(J220&lt;&gt;"",H220="Vast tarief",F220="Vergoeding"),SUM(J220)*FLOOR(SUM(L220),0.0001),AND(J220&lt;&gt;"",OR(H220="Uurtarief",H220="Vast tarief")),SUM(J220)*FLOOR(SUM(L220),0.01),AND(N220&lt;&gt;"",H220="-"),FLOOR(SUM(N220),0.01)),"")</f>
        <v/>
      </c>
      <c r="S220" s="296" t="str" cm="1">
        <f t="array" aca="1" ref="S220" ca="1">_xlfn.IFNA(_xlfn.IFS(X220="Dit kostentype hoeft u niet op te geven. Hiervoor wordt een forfait berekend.","",AND(K220&lt;&gt;"",M220&lt;&gt;"",H220="Vast tarief",F220="Vergoeding"),SUM(K220)*FLOOR(SUM(M220),0.0001),AND(K220&lt;&gt;"",M220&lt;&gt;"",OR(H220="Uurtarief",H220="Vast tarief")),SUM(K220)*FLOOR(SUM(M220),0.01),AND(O220&lt;&gt;"",H220="-"),FLOOR(SUM(O220),0.01)),"")</f>
        <v/>
      </c>
      <c r="T220" s="296" t="str">
        <f t="shared" ca="1" si="15"/>
        <v/>
      </c>
      <c r="U220" s="296" t="str" cm="1">
        <f t="array" aca="1" ref="U220" ca="1">IFERROR(_xlfn.IFS(OR(F220="",LEFT(Methode_Keuze,4)="Geen",Methode_Keuze=""),"",AND(R220&lt;&gt;"",F220&lt;&gt;"Arbeidskosten"),R220*VLOOKUP(F220,Tb_ProjectKosten[],MATCH(Tb_ProjectKosten[[#Headers],[Forfait_Percentage]],Tb_ProjectKosten[#Headers],0),0),AND(F220="Arbeidskosten",G220&lt;&gt;""),IFERROR(R220*VLOOKUP(G220,Tb_KostenTypen[],3,0)*VLOOKUP(F220,Tb_ProjectKosten[],MATCH(Tb_ProjectKosten[[#Headers],[Forfait_Percentage]],Tb_ProjectKosten[#Headers],0),0),""),R220 &lt;=0,0),"")</f>
        <v/>
      </c>
      <c r="V220" s="296" t="str" cm="1">
        <f t="array" aca="1" ref="V220" ca="1">IFERROR(_xlfn.IFS(OR(F220="",LEFT(Methode_Keuze,4)="Geen",Methode_Keuze=""),"",AND(S220&lt;&gt;"",F220&lt;&gt;"Arbeidskosten"),S220*VLOOKUP(F220,Tb_ProjectKosten[],MATCH(Tb_ProjectKosten[[#Headers],[Forfait_Percentage]],Tb_ProjectKosten[#Headers],0),0),AND(F220="Arbeidskosten",G220&lt;&gt;""),IFERROR(S220*VLOOKUP(G220,Tb_KostenTypen[],3,0)*VLOOKUP(F220,Tb_ProjectKosten[],MATCH(Tb_ProjectKosten[[#Headers],[Forfait_Percentage]],Tb_ProjectKosten[#Headers],0),0),""),S220 &lt;=0,0),"")</f>
        <v/>
      </c>
      <c r="W220" s="296" t="str">
        <f t="shared" ca="1" si="16"/>
        <v/>
      </c>
      <c r="X220" s="338" t="str">
        <f>IFERROR(VLOOKUP(F220,Tb_ProjectKosten[#All],11,0),"")</f>
        <v/>
      </c>
      <c r="Y220" s="297"/>
    </row>
    <row r="221" spans="1:25" x14ac:dyDescent="0.25">
      <c r="A221" s="291">
        <f>MAX($A$5:A220)+1</f>
        <v>216</v>
      </c>
      <c r="B221" s="278"/>
      <c r="C221" s="278"/>
      <c r="D221" s="278"/>
      <c r="E221" s="278"/>
      <c r="F221" s="278"/>
      <c r="G221" s="299"/>
      <c r="H221" s="292" t="str">
        <f ca="1">IFERROR(IF(VLOOKUP(F221,Kostentypen!$A$3:$E$21,3,0)=0,"",IF(OR(F221="Arbeidskosten",F221="Vergoeding"),VLOOKUP(G221,Tb_KostenTypen[],2,0),VLOOKUP(F221,Kostentypen!$A$3:$E$20,3,0))),"")</f>
        <v/>
      </c>
      <c r="I221" s="293"/>
      <c r="J221" s="294" t="str" cm="1">
        <f t="array" ref="J221">_xlfn.IFNA(IF(INDEX(Tb_KostenOpties[],MATCH($F221,Tb_KostenOpties[KostenOptie],0),IFERROR(MATCH(Methode_Keuze,Tb_KostenOpties[#Headers],0),2))=1,_xlfn.SWITCH($H221,"Uurtarief",IF(OR(AND(RIGHT($F221,3)="IKS",VLOOKUP($I221,Loonkosten,2,0)="Ja"),AND(RIGHT($F221,3)&lt;&gt;"IKS",VLOOKUP($I221,Loonkosten,2,0)="Nee")), VLOOKUP($I221,Loonkosten,MATCH("Opgegeven uurtarief",'4. Rekenhulp loonkosten aanvr.'!$4:$4,0)),0),"Vast tarief",IF(LEFT(F221,8)="Bijdrage",VLOOKUP($F221,Tb_KostenTypen[],MATCH(Lijsten!$P$1,Tb_KostenTypen[#Headers],0),0),VLOOKUP($G221,Lijsten!L:P,MATCH(Lijsten!$P$1,Kop_Tarief_Vast,0),0))),""),"")</f>
        <v/>
      </c>
      <c r="K221" s="294" t="str" cm="1">
        <f t="array" ref="K221">_xlfn.IFNA(IF(INDEX(Tb_KostenOpties[],MATCH($F221,Tb_KostenOpties[KostenOptie],0),IFERROR(MATCH(Methode_Keuze,Tb_KostenOpties[#Headers],0),2))=1,_xlfn.SWITCH($H221,"Uurtarief",IF(OR(AND(RIGHT($F221,3)="IKS",VLOOKUP($I221,Loonkosten,2,0)="Ja"),AND(RIGHT($F221,3)&lt;&gt;"IKS",VLOOKUP($I221,Loonkosten,2,0)="Nee")), VLOOKUP($I221,Loonkosten,MATCH("Beoordeeld uurtarief",'4. Rekenhulp loonkosten aanvr.'!$4:$4,0),0),0),"Vast tarief",IF(LEFT(F221,8)="Bijdrage",VLOOKUP($F221,Tb_KostenTypen[],MATCH(Lijsten!$P$1,Tb_KostenTypen[#Headers],0),0),VLOOKUP($G221,Lijsten!L:P,MATCH(Lijsten!$P$1,Kop_Tarief_Vast,0),0))),""),"")</f>
        <v/>
      </c>
      <c r="L221" s="324"/>
      <c r="M221" s="324"/>
      <c r="N221" s="295"/>
      <c r="O221" s="295"/>
      <c r="P221" s="337" t="str">
        <f t="shared" si="13"/>
        <v/>
      </c>
      <c r="Q221" s="296" t="str">
        <f t="shared" si="14"/>
        <v/>
      </c>
      <c r="R221" s="296" t="str" cm="1">
        <f t="array" aca="1" ref="R221" ca="1">_xlfn.IFNA(_xlfn.IFS(X221="Dit kostentype hoeft u niet op te geven. Hiervoor wordt een forfait berekend.","",AND(J221&lt;&gt;"",H221="Vast tarief",F221="Vergoeding"),SUM(J221)*FLOOR(SUM(L221),0.0001),AND(J221&lt;&gt;"",OR(H221="Uurtarief",H221="Vast tarief")),SUM(J221)*FLOOR(SUM(L221),0.01),AND(N221&lt;&gt;"",H221="-"),FLOOR(SUM(N221),0.01)),"")</f>
        <v/>
      </c>
      <c r="S221" s="296" t="str" cm="1">
        <f t="array" aca="1" ref="S221" ca="1">_xlfn.IFNA(_xlfn.IFS(X221="Dit kostentype hoeft u niet op te geven. Hiervoor wordt een forfait berekend.","",AND(K221&lt;&gt;"",M221&lt;&gt;"",H221="Vast tarief",F221="Vergoeding"),SUM(K221)*FLOOR(SUM(M221),0.0001),AND(K221&lt;&gt;"",M221&lt;&gt;"",OR(H221="Uurtarief",H221="Vast tarief")),SUM(K221)*FLOOR(SUM(M221),0.01),AND(O221&lt;&gt;"",H221="-"),FLOOR(SUM(O221),0.01)),"")</f>
        <v/>
      </c>
      <c r="T221" s="296" t="str">
        <f t="shared" ca="1" si="15"/>
        <v/>
      </c>
      <c r="U221" s="296" t="str" cm="1">
        <f t="array" aca="1" ref="U221" ca="1">IFERROR(_xlfn.IFS(OR(F221="",LEFT(Methode_Keuze,4)="Geen",Methode_Keuze=""),"",AND(R221&lt;&gt;"",F221&lt;&gt;"Arbeidskosten"),R221*VLOOKUP(F221,Tb_ProjectKosten[],MATCH(Tb_ProjectKosten[[#Headers],[Forfait_Percentage]],Tb_ProjectKosten[#Headers],0),0),AND(F221="Arbeidskosten",G221&lt;&gt;""),IFERROR(R221*VLOOKUP(G221,Tb_KostenTypen[],3,0)*VLOOKUP(F221,Tb_ProjectKosten[],MATCH(Tb_ProjectKosten[[#Headers],[Forfait_Percentage]],Tb_ProjectKosten[#Headers],0),0),""),R221 &lt;=0,0),"")</f>
        <v/>
      </c>
      <c r="V221" s="296" t="str" cm="1">
        <f t="array" aca="1" ref="V221" ca="1">IFERROR(_xlfn.IFS(OR(F221="",LEFT(Methode_Keuze,4)="Geen",Methode_Keuze=""),"",AND(S221&lt;&gt;"",F221&lt;&gt;"Arbeidskosten"),S221*VLOOKUP(F221,Tb_ProjectKosten[],MATCH(Tb_ProjectKosten[[#Headers],[Forfait_Percentage]],Tb_ProjectKosten[#Headers],0),0),AND(F221="Arbeidskosten",G221&lt;&gt;""),IFERROR(S221*VLOOKUP(G221,Tb_KostenTypen[],3,0)*VLOOKUP(F221,Tb_ProjectKosten[],MATCH(Tb_ProjectKosten[[#Headers],[Forfait_Percentage]],Tb_ProjectKosten[#Headers],0),0),""),S221 &lt;=0,0),"")</f>
        <v/>
      </c>
      <c r="W221" s="296" t="str">
        <f t="shared" ca="1" si="16"/>
        <v/>
      </c>
      <c r="X221" s="338" t="str">
        <f>IFERROR(VLOOKUP(F221,Tb_ProjectKosten[#All],11,0),"")</f>
        <v/>
      </c>
      <c r="Y221" s="297"/>
    </row>
    <row r="222" spans="1:25" x14ac:dyDescent="0.25">
      <c r="A222" s="291">
        <f>MAX($A$5:A221)+1</f>
        <v>217</v>
      </c>
      <c r="B222" s="278"/>
      <c r="C222" s="278"/>
      <c r="D222" s="278"/>
      <c r="E222" s="278"/>
      <c r="F222" s="278"/>
      <c r="G222" s="299"/>
      <c r="H222" s="292" t="str">
        <f ca="1">IFERROR(IF(VLOOKUP(F222,Kostentypen!$A$3:$E$21,3,0)=0,"",IF(OR(F222="Arbeidskosten",F222="Vergoeding"),VLOOKUP(G222,Tb_KostenTypen[],2,0),VLOOKUP(F222,Kostentypen!$A$3:$E$20,3,0))),"")</f>
        <v/>
      </c>
      <c r="I222" s="293"/>
      <c r="J222" s="294" t="str" cm="1">
        <f t="array" ref="J222">_xlfn.IFNA(IF(INDEX(Tb_KostenOpties[],MATCH($F222,Tb_KostenOpties[KostenOptie],0),IFERROR(MATCH(Methode_Keuze,Tb_KostenOpties[#Headers],0),2))=1,_xlfn.SWITCH($H222,"Uurtarief",IF(OR(AND(RIGHT($F222,3)="IKS",VLOOKUP($I222,Loonkosten,2,0)="Ja"),AND(RIGHT($F222,3)&lt;&gt;"IKS",VLOOKUP($I222,Loonkosten,2,0)="Nee")), VLOOKUP($I222,Loonkosten,MATCH("Opgegeven uurtarief",'4. Rekenhulp loonkosten aanvr.'!$4:$4,0)),0),"Vast tarief",IF(LEFT(F222,8)="Bijdrage",VLOOKUP($F222,Tb_KostenTypen[],MATCH(Lijsten!$P$1,Tb_KostenTypen[#Headers],0),0),VLOOKUP($G222,Lijsten!L:P,MATCH(Lijsten!$P$1,Kop_Tarief_Vast,0),0))),""),"")</f>
        <v/>
      </c>
      <c r="K222" s="294" t="str" cm="1">
        <f t="array" ref="K222">_xlfn.IFNA(IF(INDEX(Tb_KostenOpties[],MATCH($F222,Tb_KostenOpties[KostenOptie],0),IFERROR(MATCH(Methode_Keuze,Tb_KostenOpties[#Headers],0),2))=1,_xlfn.SWITCH($H222,"Uurtarief",IF(OR(AND(RIGHT($F222,3)="IKS",VLOOKUP($I222,Loonkosten,2,0)="Ja"),AND(RIGHT($F222,3)&lt;&gt;"IKS",VLOOKUP($I222,Loonkosten,2,0)="Nee")), VLOOKUP($I222,Loonkosten,MATCH("Beoordeeld uurtarief",'4. Rekenhulp loonkosten aanvr.'!$4:$4,0),0),0),"Vast tarief",IF(LEFT(F222,8)="Bijdrage",VLOOKUP($F222,Tb_KostenTypen[],MATCH(Lijsten!$P$1,Tb_KostenTypen[#Headers],0),0),VLOOKUP($G222,Lijsten!L:P,MATCH(Lijsten!$P$1,Kop_Tarief_Vast,0),0))),""),"")</f>
        <v/>
      </c>
      <c r="L222" s="324"/>
      <c r="M222" s="324"/>
      <c r="N222" s="295"/>
      <c r="O222" s="295"/>
      <c r="P222" s="337" t="str">
        <f t="shared" si="13"/>
        <v/>
      </c>
      <c r="Q222" s="296" t="str">
        <f t="shared" si="14"/>
        <v/>
      </c>
      <c r="R222" s="296" t="str" cm="1">
        <f t="array" aca="1" ref="R222" ca="1">_xlfn.IFNA(_xlfn.IFS(X222="Dit kostentype hoeft u niet op te geven. Hiervoor wordt een forfait berekend.","",AND(J222&lt;&gt;"",H222="Vast tarief",F222="Vergoeding"),SUM(J222)*FLOOR(SUM(L222),0.0001),AND(J222&lt;&gt;"",OR(H222="Uurtarief",H222="Vast tarief")),SUM(J222)*FLOOR(SUM(L222),0.01),AND(N222&lt;&gt;"",H222="-"),FLOOR(SUM(N222),0.01)),"")</f>
        <v/>
      </c>
      <c r="S222" s="296" t="str" cm="1">
        <f t="array" aca="1" ref="S222" ca="1">_xlfn.IFNA(_xlfn.IFS(X222="Dit kostentype hoeft u niet op te geven. Hiervoor wordt een forfait berekend.","",AND(K222&lt;&gt;"",M222&lt;&gt;"",H222="Vast tarief",F222="Vergoeding"),SUM(K222)*FLOOR(SUM(M222),0.0001),AND(K222&lt;&gt;"",M222&lt;&gt;"",OR(H222="Uurtarief",H222="Vast tarief")),SUM(K222)*FLOOR(SUM(M222),0.01),AND(O222&lt;&gt;"",H222="-"),FLOOR(SUM(O222),0.01)),"")</f>
        <v/>
      </c>
      <c r="T222" s="296" t="str">
        <f t="shared" ca="1" si="15"/>
        <v/>
      </c>
      <c r="U222" s="296" t="str" cm="1">
        <f t="array" aca="1" ref="U222" ca="1">IFERROR(_xlfn.IFS(OR(F222="",LEFT(Methode_Keuze,4)="Geen",Methode_Keuze=""),"",AND(R222&lt;&gt;"",F222&lt;&gt;"Arbeidskosten"),R222*VLOOKUP(F222,Tb_ProjectKosten[],MATCH(Tb_ProjectKosten[[#Headers],[Forfait_Percentage]],Tb_ProjectKosten[#Headers],0),0),AND(F222="Arbeidskosten",G222&lt;&gt;""),IFERROR(R222*VLOOKUP(G222,Tb_KostenTypen[],3,0)*VLOOKUP(F222,Tb_ProjectKosten[],MATCH(Tb_ProjectKosten[[#Headers],[Forfait_Percentage]],Tb_ProjectKosten[#Headers],0),0),""),R222 &lt;=0,0),"")</f>
        <v/>
      </c>
      <c r="V222" s="296" t="str" cm="1">
        <f t="array" aca="1" ref="V222" ca="1">IFERROR(_xlfn.IFS(OR(F222="",LEFT(Methode_Keuze,4)="Geen",Methode_Keuze=""),"",AND(S222&lt;&gt;"",F222&lt;&gt;"Arbeidskosten"),S222*VLOOKUP(F222,Tb_ProjectKosten[],MATCH(Tb_ProjectKosten[[#Headers],[Forfait_Percentage]],Tb_ProjectKosten[#Headers],0),0),AND(F222="Arbeidskosten",G222&lt;&gt;""),IFERROR(S222*VLOOKUP(G222,Tb_KostenTypen[],3,0)*VLOOKUP(F222,Tb_ProjectKosten[],MATCH(Tb_ProjectKosten[[#Headers],[Forfait_Percentage]],Tb_ProjectKosten[#Headers],0),0),""),S222 &lt;=0,0),"")</f>
        <v/>
      </c>
      <c r="W222" s="296" t="str">
        <f t="shared" ca="1" si="16"/>
        <v/>
      </c>
      <c r="X222" s="338" t="str">
        <f>IFERROR(VLOOKUP(F222,Tb_ProjectKosten[#All],11,0),"")</f>
        <v/>
      </c>
      <c r="Y222" s="297"/>
    </row>
    <row r="223" spans="1:25" x14ac:dyDescent="0.25">
      <c r="A223" s="291">
        <f>MAX($A$5:A222)+1</f>
        <v>218</v>
      </c>
      <c r="B223" s="278"/>
      <c r="C223" s="278"/>
      <c r="D223" s="278"/>
      <c r="E223" s="278"/>
      <c r="F223" s="278"/>
      <c r="G223" s="299"/>
      <c r="H223" s="292" t="str">
        <f ca="1">IFERROR(IF(VLOOKUP(F223,Kostentypen!$A$3:$E$21,3,0)=0,"",IF(OR(F223="Arbeidskosten",F223="Vergoeding"),VLOOKUP(G223,Tb_KostenTypen[],2,0),VLOOKUP(F223,Kostentypen!$A$3:$E$20,3,0))),"")</f>
        <v/>
      </c>
      <c r="I223" s="293"/>
      <c r="J223" s="294" t="str" cm="1">
        <f t="array" ref="J223">_xlfn.IFNA(IF(INDEX(Tb_KostenOpties[],MATCH($F223,Tb_KostenOpties[KostenOptie],0),IFERROR(MATCH(Methode_Keuze,Tb_KostenOpties[#Headers],0),2))=1,_xlfn.SWITCH($H223,"Uurtarief",IF(OR(AND(RIGHT($F223,3)="IKS",VLOOKUP($I223,Loonkosten,2,0)="Ja"),AND(RIGHT($F223,3)&lt;&gt;"IKS",VLOOKUP($I223,Loonkosten,2,0)="Nee")), VLOOKUP($I223,Loonkosten,MATCH("Opgegeven uurtarief",'4. Rekenhulp loonkosten aanvr.'!$4:$4,0)),0),"Vast tarief",IF(LEFT(F223,8)="Bijdrage",VLOOKUP($F223,Tb_KostenTypen[],MATCH(Lijsten!$P$1,Tb_KostenTypen[#Headers],0),0),VLOOKUP($G223,Lijsten!L:P,MATCH(Lijsten!$P$1,Kop_Tarief_Vast,0),0))),""),"")</f>
        <v/>
      </c>
      <c r="K223" s="294" t="str" cm="1">
        <f t="array" ref="K223">_xlfn.IFNA(IF(INDEX(Tb_KostenOpties[],MATCH($F223,Tb_KostenOpties[KostenOptie],0),IFERROR(MATCH(Methode_Keuze,Tb_KostenOpties[#Headers],0),2))=1,_xlfn.SWITCH($H223,"Uurtarief",IF(OR(AND(RIGHT($F223,3)="IKS",VLOOKUP($I223,Loonkosten,2,0)="Ja"),AND(RIGHT($F223,3)&lt;&gt;"IKS",VLOOKUP($I223,Loonkosten,2,0)="Nee")), VLOOKUP($I223,Loonkosten,MATCH("Beoordeeld uurtarief",'4. Rekenhulp loonkosten aanvr.'!$4:$4,0),0),0),"Vast tarief",IF(LEFT(F223,8)="Bijdrage",VLOOKUP($F223,Tb_KostenTypen[],MATCH(Lijsten!$P$1,Tb_KostenTypen[#Headers],0),0),VLOOKUP($G223,Lijsten!L:P,MATCH(Lijsten!$P$1,Kop_Tarief_Vast,0),0))),""),"")</f>
        <v/>
      </c>
      <c r="L223" s="324"/>
      <c r="M223" s="324"/>
      <c r="N223" s="295"/>
      <c r="O223" s="295"/>
      <c r="P223" s="337" t="str">
        <f t="shared" si="13"/>
        <v/>
      </c>
      <c r="Q223" s="296" t="str">
        <f t="shared" si="14"/>
        <v/>
      </c>
      <c r="R223" s="296" t="str" cm="1">
        <f t="array" aca="1" ref="R223" ca="1">_xlfn.IFNA(_xlfn.IFS(X223="Dit kostentype hoeft u niet op te geven. Hiervoor wordt een forfait berekend.","",AND(J223&lt;&gt;"",H223="Vast tarief",F223="Vergoeding"),SUM(J223)*FLOOR(SUM(L223),0.0001),AND(J223&lt;&gt;"",OR(H223="Uurtarief",H223="Vast tarief")),SUM(J223)*FLOOR(SUM(L223),0.01),AND(N223&lt;&gt;"",H223="-"),FLOOR(SUM(N223),0.01)),"")</f>
        <v/>
      </c>
      <c r="S223" s="296" t="str" cm="1">
        <f t="array" aca="1" ref="S223" ca="1">_xlfn.IFNA(_xlfn.IFS(X223="Dit kostentype hoeft u niet op te geven. Hiervoor wordt een forfait berekend.","",AND(K223&lt;&gt;"",M223&lt;&gt;"",H223="Vast tarief",F223="Vergoeding"),SUM(K223)*FLOOR(SUM(M223),0.0001),AND(K223&lt;&gt;"",M223&lt;&gt;"",OR(H223="Uurtarief",H223="Vast tarief")),SUM(K223)*FLOOR(SUM(M223),0.01),AND(O223&lt;&gt;"",H223="-"),FLOOR(SUM(O223),0.01)),"")</f>
        <v/>
      </c>
      <c r="T223" s="296" t="str">
        <f t="shared" ca="1" si="15"/>
        <v/>
      </c>
      <c r="U223" s="296" t="str" cm="1">
        <f t="array" aca="1" ref="U223" ca="1">IFERROR(_xlfn.IFS(OR(F223="",LEFT(Methode_Keuze,4)="Geen",Methode_Keuze=""),"",AND(R223&lt;&gt;"",F223&lt;&gt;"Arbeidskosten"),R223*VLOOKUP(F223,Tb_ProjectKosten[],MATCH(Tb_ProjectKosten[[#Headers],[Forfait_Percentage]],Tb_ProjectKosten[#Headers],0),0),AND(F223="Arbeidskosten",G223&lt;&gt;""),IFERROR(R223*VLOOKUP(G223,Tb_KostenTypen[],3,0)*VLOOKUP(F223,Tb_ProjectKosten[],MATCH(Tb_ProjectKosten[[#Headers],[Forfait_Percentage]],Tb_ProjectKosten[#Headers],0),0),""),R223 &lt;=0,0),"")</f>
        <v/>
      </c>
      <c r="V223" s="296" t="str" cm="1">
        <f t="array" aca="1" ref="V223" ca="1">IFERROR(_xlfn.IFS(OR(F223="",LEFT(Methode_Keuze,4)="Geen",Methode_Keuze=""),"",AND(S223&lt;&gt;"",F223&lt;&gt;"Arbeidskosten"),S223*VLOOKUP(F223,Tb_ProjectKosten[],MATCH(Tb_ProjectKosten[[#Headers],[Forfait_Percentage]],Tb_ProjectKosten[#Headers],0),0),AND(F223="Arbeidskosten",G223&lt;&gt;""),IFERROR(S223*VLOOKUP(G223,Tb_KostenTypen[],3,0)*VLOOKUP(F223,Tb_ProjectKosten[],MATCH(Tb_ProjectKosten[[#Headers],[Forfait_Percentage]],Tb_ProjectKosten[#Headers],0),0),""),S223 &lt;=0,0),"")</f>
        <v/>
      </c>
      <c r="W223" s="296" t="str">
        <f t="shared" ca="1" si="16"/>
        <v/>
      </c>
      <c r="X223" s="338" t="str">
        <f>IFERROR(VLOOKUP(F223,Tb_ProjectKosten[#All],11,0),"")</f>
        <v/>
      </c>
      <c r="Y223" s="297"/>
    </row>
    <row r="224" spans="1:25" x14ac:dyDescent="0.25">
      <c r="A224" s="291">
        <f>MAX($A$5:A223)+1</f>
        <v>219</v>
      </c>
      <c r="B224" s="278"/>
      <c r="C224" s="278"/>
      <c r="D224" s="278"/>
      <c r="E224" s="278"/>
      <c r="F224" s="278"/>
      <c r="G224" s="299"/>
      <c r="H224" s="292" t="str">
        <f ca="1">IFERROR(IF(VLOOKUP(F224,Kostentypen!$A$3:$E$21,3,0)=0,"",IF(OR(F224="Arbeidskosten",F224="Vergoeding"),VLOOKUP(G224,Tb_KostenTypen[],2,0),VLOOKUP(F224,Kostentypen!$A$3:$E$20,3,0))),"")</f>
        <v/>
      </c>
      <c r="I224" s="293"/>
      <c r="J224" s="294" t="str" cm="1">
        <f t="array" ref="J224">_xlfn.IFNA(IF(INDEX(Tb_KostenOpties[],MATCH($F224,Tb_KostenOpties[KostenOptie],0),IFERROR(MATCH(Methode_Keuze,Tb_KostenOpties[#Headers],0),2))=1,_xlfn.SWITCH($H224,"Uurtarief",IF(OR(AND(RIGHT($F224,3)="IKS",VLOOKUP($I224,Loonkosten,2,0)="Ja"),AND(RIGHT($F224,3)&lt;&gt;"IKS",VLOOKUP($I224,Loonkosten,2,0)="Nee")), VLOOKUP($I224,Loonkosten,MATCH("Opgegeven uurtarief",'4. Rekenhulp loonkosten aanvr.'!$4:$4,0)),0),"Vast tarief",IF(LEFT(F224,8)="Bijdrage",VLOOKUP($F224,Tb_KostenTypen[],MATCH(Lijsten!$P$1,Tb_KostenTypen[#Headers],0),0),VLOOKUP($G224,Lijsten!L:P,MATCH(Lijsten!$P$1,Kop_Tarief_Vast,0),0))),""),"")</f>
        <v/>
      </c>
      <c r="K224" s="294" t="str" cm="1">
        <f t="array" ref="K224">_xlfn.IFNA(IF(INDEX(Tb_KostenOpties[],MATCH($F224,Tb_KostenOpties[KostenOptie],0),IFERROR(MATCH(Methode_Keuze,Tb_KostenOpties[#Headers],0),2))=1,_xlfn.SWITCH($H224,"Uurtarief",IF(OR(AND(RIGHT($F224,3)="IKS",VLOOKUP($I224,Loonkosten,2,0)="Ja"),AND(RIGHT($F224,3)&lt;&gt;"IKS",VLOOKUP($I224,Loonkosten,2,0)="Nee")), VLOOKUP($I224,Loonkosten,MATCH("Beoordeeld uurtarief",'4. Rekenhulp loonkosten aanvr.'!$4:$4,0),0),0),"Vast tarief",IF(LEFT(F224,8)="Bijdrage",VLOOKUP($F224,Tb_KostenTypen[],MATCH(Lijsten!$P$1,Tb_KostenTypen[#Headers],0),0),VLOOKUP($G224,Lijsten!L:P,MATCH(Lijsten!$P$1,Kop_Tarief_Vast,0),0))),""),"")</f>
        <v/>
      </c>
      <c r="L224" s="324"/>
      <c r="M224" s="324"/>
      <c r="N224" s="295"/>
      <c r="O224" s="295"/>
      <c r="P224" s="337" t="str">
        <f t="shared" si="13"/>
        <v/>
      </c>
      <c r="Q224" s="296" t="str">
        <f t="shared" si="14"/>
        <v/>
      </c>
      <c r="R224" s="296" t="str" cm="1">
        <f t="array" aca="1" ref="R224" ca="1">_xlfn.IFNA(_xlfn.IFS(X224="Dit kostentype hoeft u niet op te geven. Hiervoor wordt een forfait berekend.","",AND(J224&lt;&gt;"",H224="Vast tarief",F224="Vergoeding"),SUM(J224)*FLOOR(SUM(L224),0.0001),AND(J224&lt;&gt;"",OR(H224="Uurtarief",H224="Vast tarief")),SUM(J224)*FLOOR(SUM(L224),0.01),AND(N224&lt;&gt;"",H224="-"),FLOOR(SUM(N224),0.01)),"")</f>
        <v/>
      </c>
      <c r="S224" s="296" t="str" cm="1">
        <f t="array" aca="1" ref="S224" ca="1">_xlfn.IFNA(_xlfn.IFS(X224="Dit kostentype hoeft u niet op te geven. Hiervoor wordt een forfait berekend.","",AND(K224&lt;&gt;"",M224&lt;&gt;"",H224="Vast tarief",F224="Vergoeding"),SUM(K224)*FLOOR(SUM(M224),0.0001),AND(K224&lt;&gt;"",M224&lt;&gt;"",OR(H224="Uurtarief",H224="Vast tarief")),SUM(K224)*FLOOR(SUM(M224),0.01),AND(O224&lt;&gt;"",H224="-"),FLOOR(SUM(O224),0.01)),"")</f>
        <v/>
      </c>
      <c r="T224" s="296" t="str">
        <f t="shared" ca="1" si="15"/>
        <v/>
      </c>
      <c r="U224" s="296" t="str" cm="1">
        <f t="array" aca="1" ref="U224" ca="1">IFERROR(_xlfn.IFS(OR(F224="",LEFT(Methode_Keuze,4)="Geen",Methode_Keuze=""),"",AND(R224&lt;&gt;"",F224&lt;&gt;"Arbeidskosten"),R224*VLOOKUP(F224,Tb_ProjectKosten[],MATCH(Tb_ProjectKosten[[#Headers],[Forfait_Percentage]],Tb_ProjectKosten[#Headers],0),0),AND(F224="Arbeidskosten",G224&lt;&gt;""),IFERROR(R224*VLOOKUP(G224,Tb_KostenTypen[],3,0)*VLOOKUP(F224,Tb_ProjectKosten[],MATCH(Tb_ProjectKosten[[#Headers],[Forfait_Percentage]],Tb_ProjectKosten[#Headers],0),0),""),R224 &lt;=0,0),"")</f>
        <v/>
      </c>
      <c r="V224" s="296" t="str" cm="1">
        <f t="array" aca="1" ref="V224" ca="1">IFERROR(_xlfn.IFS(OR(F224="",LEFT(Methode_Keuze,4)="Geen",Methode_Keuze=""),"",AND(S224&lt;&gt;"",F224&lt;&gt;"Arbeidskosten"),S224*VLOOKUP(F224,Tb_ProjectKosten[],MATCH(Tb_ProjectKosten[[#Headers],[Forfait_Percentage]],Tb_ProjectKosten[#Headers],0),0),AND(F224="Arbeidskosten",G224&lt;&gt;""),IFERROR(S224*VLOOKUP(G224,Tb_KostenTypen[],3,0)*VLOOKUP(F224,Tb_ProjectKosten[],MATCH(Tb_ProjectKosten[[#Headers],[Forfait_Percentage]],Tb_ProjectKosten[#Headers],0),0),""),S224 &lt;=0,0),"")</f>
        <v/>
      </c>
      <c r="W224" s="296" t="str">
        <f t="shared" ca="1" si="16"/>
        <v/>
      </c>
      <c r="X224" s="338" t="str">
        <f>IFERROR(VLOOKUP(F224,Tb_ProjectKosten[#All],11,0),"")</f>
        <v/>
      </c>
      <c r="Y224" s="297"/>
    </row>
    <row r="225" spans="1:25" x14ac:dyDescent="0.25">
      <c r="A225" s="291">
        <f>MAX($A$5:A224)+1</f>
        <v>220</v>
      </c>
      <c r="B225" s="278"/>
      <c r="C225" s="278"/>
      <c r="D225" s="278"/>
      <c r="E225" s="278"/>
      <c r="F225" s="278"/>
      <c r="G225" s="299"/>
      <c r="H225" s="292" t="str">
        <f ca="1">IFERROR(IF(VLOOKUP(F225,Kostentypen!$A$3:$E$21,3,0)=0,"",IF(OR(F225="Arbeidskosten",F225="Vergoeding"),VLOOKUP(G225,Tb_KostenTypen[],2,0),VLOOKUP(F225,Kostentypen!$A$3:$E$20,3,0))),"")</f>
        <v/>
      </c>
      <c r="I225" s="293"/>
      <c r="J225" s="294" t="str" cm="1">
        <f t="array" ref="J225">_xlfn.IFNA(IF(INDEX(Tb_KostenOpties[],MATCH($F225,Tb_KostenOpties[KostenOptie],0),IFERROR(MATCH(Methode_Keuze,Tb_KostenOpties[#Headers],0),2))=1,_xlfn.SWITCH($H225,"Uurtarief",IF(OR(AND(RIGHT($F225,3)="IKS",VLOOKUP($I225,Loonkosten,2,0)="Ja"),AND(RIGHT($F225,3)&lt;&gt;"IKS",VLOOKUP($I225,Loonkosten,2,0)="Nee")), VLOOKUP($I225,Loonkosten,MATCH("Opgegeven uurtarief",'4. Rekenhulp loonkosten aanvr.'!$4:$4,0)),0),"Vast tarief",IF(LEFT(F225,8)="Bijdrage",VLOOKUP($F225,Tb_KostenTypen[],MATCH(Lijsten!$P$1,Tb_KostenTypen[#Headers],0),0),VLOOKUP($G225,Lijsten!L:P,MATCH(Lijsten!$P$1,Kop_Tarief_Vast,0),0))),""),"")</f>
        <v/>
      </c>
      <c r="K225" s="294" t="str" cm="1">
        <f t="array" ref="K225">_xlfn.IFNA(IF(INDEX(Tb_KostenOpties[],MATCH($F225,Tb_KostenOpties[KostenOptie],0),IFERROR(MATCH(Methode_Keuze,Tb_KostenOpties[#Headers],0),2))=1,_xlfn.SWITCH($H225,"Uurtarief",IF(OR(AND(RIGHT($F225,3)="IKS",VLOOKUP($I225,Loonkosten,2,0)="Ja"),AND(RIGHT($F225,3)&lt;&gt;"IKS",VLOOKUP($I225,Loonkosten,2,0)="Nee")), VLOOKUP($I225,Loonkosten,MATCH("Beoordeeld uurtarief",'4. Rekenhulp loonkosten aanvr.'!$4:$4,0),0),0),"Vast tarief",IF(LEFT(F225,8)="Bijdrage",VLOOKUP($F225,Tb_KostenTypen[],MATCH(Lijsten!$P$1,Tb_KostenTypen[#Headers],0),0),VLOOKUP($G225,Lijsten!L:P,MATCH(Lijsten!$P$1,Kop_Tarief_Vast,0),0))),""),"")</f>
        <v/>
      </c>
      <c r="L225" s="324"/>
      <c r="M225" s="324"/>
      <c r="N225" s="295"/>
      <c r="O225" s="295"/>
      <c r="P225" s="337" t="str">
        <f t="shared" si="13"/>
        <v/>
      </c>
      <c r="Q225" s="296" t="str">
        <f t="shared" si="14"/>
        <v/>
      </c>
      <c r="R225" s="296" t="str" cm="1">
        <f t="array" aca="1" ref="R225" ca="1">_xlfn.IFNA(_xlfn.IFS(X225="Dit kostentype hoeft u niet op te geven. Hiervoor wordt een forfait berekend.","",AND(J225&lt;&gt;"",H225="Vast tarief",F225="Vergoeding"),SUM(J225)*FLOOR(SUM(L225),0.0001),AND(J225&lt;&gt;"",OR(H225="Uurtarief",H225="Vast tarief")),SUM(J225)*FLOOR(SUM(L225),0.01),AND(N225&lt;&gt;"",H225="-"),FLOOR(SUM(N225),0.01)),"")</f>
        <v/>
      </c>
      <c r="S225" s="296" t="str" cm="1">
        <f t="array" aca="1" ref="S225" ca="1">_xlfn.IFNA(_xlfn.IFS(X225="Dit kostentype hoeft u niet op te geven. Hiervoor wordt een forfait berekend.","",AND(K225&lt;&gt;"",M225&lt;&gt;"",H225="Vast tarief",F225="Vergoeding"),SUM(K225)*FLOOR(SUM(M225),0.0001),AND(K225&lt;&gt;"",M225&lt;&gt;"",OR(H225="Uurtarief",H225="Vast tarief")),SUM(K225)*FLOOR(SUM(M225),0.01),AND(O225&lt;&gt;"",H225="-"),FLOOR(SUM(O225),0.01)),"")</f>
        <v/>
      </c>
      <c r="T225" s="296" t="str">
        <f t="shared" ca="1" si="15"/>
        <v/>
      </c>
      <c r="U225" s="296" t="str" cm="1">
        <f t="array" aca="1" ref="U225" ca="1">IFERROR(_xlfn.IFS(OR(F225="",LEFT(Methode_Keuze,4)="Geen",Methode_Keuze=""),"",AND(R225&lt;&gt;"",F225&lt;&gt;"Arbeidskosten"),R225*VLOOKUP(F225,Tb_ProjectKosten[],MATCH(Tb_ProjectKosten[[#Headers],[Forfait_Percentage]],Tb_ProjectKosten[#Headers],0),0),AND(F225="Arbeidskosten",G225&lt;&gt;""),IFERROR(R225*VLOOKUP(G225,Tb_KostenTypen[],3,0)*VLOOKUP(F225,Tb_ProjectKosten[],MATCH(Tb_ProjectKosten[[#Headers],[Forfait_Percentage]],Tb_ProjectKosten[#Headers],0),0),""),R225 &lt;=0,0),"")</f>
        <v/>
      </c>
      <c r="V225" s="296" t="str" cm="1">
        <f t="array" aca="1" ref="V225" ca="1">IFERROR(_xlfn.IFS(OR(F225="",LEFT(Methode_Keuze,4)="Geen",Methode_Keuze=""),"",AND(S225&lt;&gt;"",F225&lt;&gt;"Arbeidskosten"),S225*VLOOKUP(F225,Tb_ProjectKosten[],MATCH(Tb_ProjectKosten[[#Headers],[Forfait_Percentage]],Tb_ProjectKosten[#Headers],0),0),AND(F225="Arbeidskosten",G225&lt;&gt;""),IFERROR(S225*VLOOKUP(G225,Tb_KostenTypen[],3,0)*VLOOKUP(F225,Tb_ProjectKosten[],MATCH(Tb_ProjectKosten[[#Headers],[Forfait_Percentage]],Tb_ProjectKosten[#Headers],0),0),""),S225 &lt;=0,0),"")</f>
        <v/>
      </c>
      <c r="W225" s="296" t="str">
        <f t="shared" ca="1" si="16"/>
        <v/>
      </c>
      <c r="X225" s="338" t="str">
        <f>IFERROR(VLOOKUP(F225,Tb_ProjectKosten[#All],11,0),"")</f>
        <v/>
      </c>
      <c r="Y225" s="297"/>
    </row>
    <row r="226" spans="1:25" x14ac:dyDescent="0.25">
      <c r="A226" s="291">
        <f>MAX($A$5:A225)+1</f>
        <v>221</v>
      </c>
      <c r="B226" s="278"/>
      <c r="C226" s="278"/>
      <c r="D226" s="278"/>
      <c r="E226" s="278"/>
      <c r="F226" s="278"/>
      <c r="G226" s="299"/>
      <c r="H226" s="292" t="str">
        <f ca="1">IFERROR(IF(VLOOKUP(F226,Kostentypen!$A$3:$E$21,3,0)=0,"",IF(OR(F226="Arbeidskosten",F226="Vergoeding"),VLOOKUP(G226,Tb_KostenTypen[],2,0),VLOOKUP(F226,Kostentypen!$A$3:$E$20,3,0))),"")</f>
        <v/>
      </c>
      <c r="I226" s="293"/>
      <c r="J226" s="294" t="str" cm="1">
        <f t="array" ref="J226">_xlfn.IFNA(IF(INDEX(Tb_KostenOpties[],MATCH($F226,Tb_KostenOpties[KostenOptie],0),IFERROR(MATCH(Methode_Keuze,Tb_KostenOpties[#Headers],0),2))=1,_xlfn.SWITCH($H226,"Uurtarief",IF(OR(AND(RIGHT($F226,3)="IKS",VLOOKUP($I226,Loonkosten,2,0)="Ja"),AND(RIGHT($F226,3)&lt;&gt;"IKS",VLOOKUP($I226,Loonkosten,2,0)="Nee")), VLOOKUP($I226,Loonkosten,MATCH("Opgegeven uurtarief",'4. Rekenhulp loonkosten aanvr.'!$4:$4,0)),0),"Vast tarief",IF(LEFT(F226,8)="Bijdrage",VLOOKUP($F226,Tb_KostenTypen[],MATCH(Lijsten!$P$1,Tb_KostenTypen[#Headers],0),0),VLOOKUP($G226,Lijsten!L:P,MATCH(Lijsten!$P$1,Kop_Tarief_Vast,0),0))),""),"")</f>
        <v/>
      </c>
      <c r="K226" s="294" t="str" cm="1">
        <f t="array" ref="K226">_xlfn.IFNA(IF(INDEX(Tb_KostenOpties[],MATCH($F226,Tb_KostenOpties[KostenOptie],0),IFERROR(MATCH(Methode_Keuze,Tb_KostenOpties[#Headers],0),2))=1,_xlfn.SWITCH($H226,"Uurtarief",IF(OR(AND(RIGHT($F226,3)="IKS",VLOOKUP($I226,Loonkosten,2,0)="Ja"),AND(RIGHT($F226,3)&lt;&gt;"IKS",VLOOKUP($I226,Loonkosten,2,0)="Nee")), VLOOKUP($I226,Loonkosten,MATCH("Beoordeeld uurtarief",'4. Rekenhulp loonkosten aanvr.'!$4:$4,0),0),0),"Vast tarief",IF(LEFT(F226,8)="Bijdrage",VLOOKUP($F226,Tb_KostenTypen[],MATCH(Lijsten!$P$1,Tb_KostenTypen[#Headers],0),0),VLOOKUP($G226,Lijsten!L:P,MATCH(Lijsten!$P$1,Kop_Tarief_Vast,0),0))),""),"")</f>
        <v/>
      </c>
      <c r="L226" s="324"/>
      <c r="M226" s="324"/>
      <c r="N226" s="295"/>
      <c r="O226" s="295"/>
      <c r="P226" s="337" t="str">
        <f t="shared" si="13"/>
        <v/>
      </c>
      <c r="Q226" s="296" t="str">
        <f t="shared" si="14"/>
        <v/>
      </c>
      <c r="R226" s="296" t="str" cm="1">
        <f t="array" aca="1" ref="R226" ca="1">_xlfn.IFNA(_xlfn.IFS(X226="Dit kostentype hoeft u niet op te geven. Hiervoor wordt een forfait berekend.","",AND(J226&lt;&gt;"",H226="Vast tarief",F226="Vergoeding"),SUM(J226)*FLOOR(SUM(L226),0.0001),AND(J226&lt;&gt;"",OR(H226="Uurtarief",H226="Vast tarief")),SUM(J226)*FLOOR(SUM(L226),0.01),AND(N226&lt;&gt;"",H226="-"),FLOOR(SUM(N226),0.01)),"")</f>
        <v/>
      </c>
      <c r="S226" s="296" t="str" cm="1">
        <f t="array" aca="1" ref="S226" ca="1">_xlfn.IFNA(_xlfn.IFS(X226="Dit kostentype hoeft u niet op te geven. Hiervoor wordt een forfait berekend.","",AND(K226&lt;&gt;"",M226&lt;&gt;"",H226="Vast tarief",F226="Vergoeding"),SUM(K226)*FLOOR(SUM(M226),0.0001),AND(K226&lt;&gt;"",M226&lt;&gt;"",OR(H226="Uurtarief",H226="Vast tarief")),SUM(K226)*FLOOR(SUM(M226),0.01),AND(O226&lt;&gt;"",H226="-"),FLOOR(SUM(O226),0.01)),"")</f>
        <v/>
      </c>
      <c r="T226" s="296" t="str">
        <f t="shared" ca="1" si="15"/>
        <v/>
      </c>
      <c r="U226" s="296" t="str" cm="1">
        <f t="array" aca="1" ref="U226" ca="1">IFERROR(_xlfn.IFS(OR(F226="",LEFT(Methode_Keuze,4)="Geen",Methode_Keuze=""),"",AND(R226&lt;&gt;"",F226&lt;&gt;"Arbeidskosten"),R226*VLOOKUP(F226,Tb_ProjectKosten[],MATCH(Tb_ProjectKosten[[#Headers],[Forfait_Percentage]],Tb_ProjectKosten[#Headers],0),0),AND(F226="Arbeidskosten",G226&lt;&gt;""),IFERROR(R226*VLOOKUP(G226,Tb_KostenTypen[],3,0)*VLOOKUP(F226,Tb_ProjectKosten[],MATCH(Tb_ProjectKosten[[#Headers],[Forfait_Percentage]],Tb_ProjectKosten[#Headers],0),0),""),R226 &lt;=0,0),"")</f>
        <v/>
      </c>
      <c r="V226" s="296" t="str" cm="1">
        <f t="array" aca="1" ref="V226" ca="1">IFERROR(_xlfn.IFS(OR(F226="",LEFT(Methode_Keuze,4)="Geen",Methode_Keuze=""),"",AND(S226&lt;&gt;"",F226&lt;&gt;"Arbeidskosten"),S226*VLOOKUP(F226,Tb_ProjectKosten[],MATCH(Tb_ProjectKosten[[#Headers],[Forfait_Percentage]],Tb_ProjectKosten[#Headers],0),0),AND(F226="Arbeidskosten",G226&lt;&gt;""),IFERROR(S226*VLOOKUP(G226,Tb_KostenTypen[],3,0)*VLOOKUP(F226,Tb_ProjectKosten[],MATCH(Tb_ProjectKosten[[#Headers],[Forfait_Percentage]],Tb_ProjectKosten[#Headers],0),0),""),S226 &lt;=0,0),"")</f>
        <v/>
      </c>
      <c r="W226" s="296" t="str">
        <f t="shared" ca="1" si="16"/>
        <v/>
      </c>
      <c r="X226" s="338" t="str">
        <f>IFERROR(VLOOKUP(F226,Tb_ProjectKosten[#All],11,0),"")</f>
        <v/>
      </c>
      <c r="Y226" s="297"/>
    </row>
    <row r="227" spans="1:25" x14ac:dyDescent="0.25">
      <c r="A227" s="291">
        <f>MAX($A$5:A226)+1</f>
        <v>222</v>
      </c>
      <c r="B227" s="278"/>
      <c r="C227" s="278"/>
      <c r="D227" s="278"/>
      <c r="E227" s="278"/>
      <c r="F227" s="278"/>
      <c r="G227" s="299"/>
      <c r="H227" s="292" t="str">
        <f ca="1">IFERROR(IF(VLOOKUP(F227,Kostentypen!$A$3:$E$21,3,0)=0,"",IF(OR(F227="Arbeidskosten",F227="Vergoeding"),VLOOKUP(G227,Tb_KostenTypen[],2,0),VLOOKUP(F227,Kostentypen!$A$3:$E$20,3,0))),"")</f>
        <v/>
      </c>
      <c r="I227" s="293"/>
      <c r="J227" s="294" t="str" cm="1">
        <f t="array" ref="J227">_xlfn.IFNA(IF(INDEX(Tb_KostenOpties[],MATCH($F227,Tb_KostenOpties[KostenOptie],0),IFERROR(MATCH(Methode_Keuze,Tb_KostenOpties[#Headers],0),2))=1,_xlfn.SWITCH($H227,"Uurtarief",IF(OR(AND(RIGHT($F227,3)="IKS",VLOOKUP($I227,Loonkosten,2,0)="Ja"),AND(RIGHT($F227,3)&lt;&gt;"IKS",VLOOKUP($I227,Loonkosten,2,0)="Nee")), VLOOKUP($I227,Loonkosten,MATCH("Opgegeven uurtarief",'4. Rekenhulp loonkosten aanvr.'!$4:$4,0)),0),"Vast tarief",IF(LEFT(F227,8)="Bijdrage",VLOOKUP($F227,Tb_KostenTypen[],MATCH(Lijsten!$P$1,Tb_KostenTypen[#Headers],0),0),VLOOKUP($G227,Lijsten!L:P,MATCH(Lijsten!$P$1,Kop_Tarief_Vast,0),0))),""),"")</f>
        <v/>
      </c>
      <c r="K227" s="294" t="str" cm="1">
        <f t="array" ref="K227">_xlfn.IFNA(IF(INDEX(Tb_KostenOpties[],MATCH($F227,Tb_KostenOpties[KostenOptie],0),IFERROR(MATCH(Methode_Keuze,Tb_KostenOpties[#Headers],0),2))=1,_xlfn.SWITCH($H227,"Uurtarief",IF(OR(AND(RIGHT($F227,3)="IKS",VLOOKUP($I227,Loonkosten,2,0)="Ja"),AND(RIGHT($F227,3)&lt;&gt;"IKS",VLOOKUP($I227,Loonkosten,2,0)="Nee")), VLOOKUP($I227,Loonkosten,MATCH("Beoordeeld uurtarief",'4. Rekenhulp loonkosten aanvr.'!$4:$4,0),0),0),"Vast tarief",IF(LEFT(F227,8)="Bijdrage",VLOOKUP($F227,Tb_KostenTypen[],MATCH(Lijsten!$P$1,Tb_KostenTypen[#Headers],0),0),VLOOKUP($G227,Lijsten!L:P,MATCH(Lijsten!$P$1,Kop_Tarief_Vast,0),0))),""),"")</f>
        <v/>
      </c>
      <c r="L227" s="324"/>
      <c r="M227" s="324"/>
      <c r="N227" s="295"/>
      <c r="O227" s="295"/>
      <c r="P227" s="337" t="str">
        <f t="shared" si="13"/>
        <v/>
      </c>
      <c r="Q227" s="296" t="str">
        <f t="shared" si="14"/>
        <v/>
      </c>
      <c r="R227" s="296" t="str" cm="1">
        <f t="array" aca="1" ref="R227" ca="1">_xlfn.IFNA(_xlfn.IFS(X227="Dit kostentype hoeft u niet op te geven. Hiervoor wordt een forfait berekend.","",AND(J227&lt;&gt;"",H227="Vast tarief",F227="Vergoeding"),SUM(J227)*FLOOR(SUM(L227),0.0001),AND(J227&lt;&gt;"",OR(H227="Uurtarief",H227="Vast tarief")),SUM(J227)*FLOOR(SUM(L227),0.01),AND(N227&lt;&gt;"",H227="-"),FLOOR(SUM(N227),0.01)),"")</f>
        <v/>
      </c>
      <c r="S227" s="296" t="str" cm="1">
        <f t="array" aca="1" ref="S227" ca="1">_xlfn.IFNA(_xlfn.IFS(X227="Dit kostentype hoeft u niet op te geven. Hiervoor wordt een forfait berekend.","",AND(K227&lt;&gt;"",M227&lt;&gt;"",H227="Vast tarief",F227="Vergoeding"),SUM(K227)*FLOOR(SUM(M227),0.0001),AND(K227&lt;&gt;"",M227&lt;&gt;"",OR(H227="Uurtarief",H227="Vast tarief")),SUM(K227)*FLOOR(SUM(M227),0.01),AND(O227&lt;&gt;"",H227="-"),FLOOR(SUM(O227),0.01)),"")</f>
        <v/>
      </c>
      <c r="T227" s="296" t="str">
        <f t="shared" ca="1" si="15"/>
        <v/>
      </c>
      <c r="U227" s="296" t="str" cm="1">
        <f t="array" aca="1" ref="U227" ca="1">IFERROR(_xlfn.IFS(OR(F227="",LEFT(Methode_Keuze,4)="Geen",Methode_Keuze=""),"",AND(R227&lt;&gt;"",F227&lt;&gt;"Arbeidskosten"),R227*VLOOKUP(F227,Tb_ProjectKosten[],MATCH(Tb_ProjectKosten[[#Headers],[Forfait_Percentage]],Tb_ProjectKosten[#Headers],0),0),AND(F227="Arbeidskosten",G227&lt;&gt;""),IFERROR(R227*VLOOKUP(G227,Tb_KostenTypen[],3,0)*VLOOKUP(F227,Tb_ProjectKosten[],MATCH(Tb_ProjectKosten[[#Headers],[Forfait_Percentage]],Tb_ProjectKosten[#Headers],0),0),""),R227 &lt;=0,0),"")</f>
        <v/>
      </c>
      <c r="V227" s="296" t="str" cm="1">
        <f t="array" aca="1" ref="V227" ca="1">IFERROR(_xlfn.IFS(OR(F227="",LEFT(Methode_Keuze,4)="Geen",Methode_Keuze=""),"",AND(S227&lt;&gt;"",F227&lt;&gt;"Arbeidskosten"),S227*VLOOKUP(F227,Tb_ProjectKosten[],MATCH(Tb_ProjectKosten[[#Headers],[Forfait_Percentage]],Tb_ProjectKosten[#Headers],0),0),AND(F227="Arbeidskosten",G227&lt;&gt;""),IFERROR(S227*VLOOKUP(G227,Tb_KostenTypen[],3,0)*VLOOKUP(F227,Tb_ProjectKosten[],MATCH(Tb_ProjectKosten[[#Headers],[Forfait_Percentage]],Tb_ProjectKosten[#Headers],0),0),""),S227 &lt;=0,0),"")</f>
        <v/>
      </c>
      <c r="W227" s="296" t="str">
        <f t="shared" ca="1" si="16"/>
        <v/>
      </c>
      <c r="X227" s="338" t="str">
        <f>IFERROR(VLOOKUP(F227,Tb_ProjectKosten[#All],11,0),"")</f>
        <v/>
      </c>
      <c r="Y227" s="297"/>
    </row>
    <row r="228" spans="1:25" x14ac:dyDescent="0.25">
      <c r="A228" s="291">
        <f>MAX($A$5:A227)+1</f>
        <v>223</v>
      </c>
      <c r="B228" s="278"/>
      <c r="C228" s="278"/>
      <c r="D228" s="278"/>
      <c r="E228" s="278"/>
      <c r="F228" s="278"/>
      <c r="G228" s="299"/>
      <c r="H228" s="292" t="str">
        <f ca="1">IFERROR(IF(VLOOKUP(F228,Kostentypen!$A$3:$E$21,3,0)=0,"",IF(OR(F228="Arbeidskosten",F228="Vergoeding"),VLOOKUP(G228,Tb_KostenTypen[],2,0),VLOOKUP(F228,Kostentypen!$A$3:$E$20,3,0))),"")</f>
        <v/>
      </c>
      <c r="I228" s="293"/>
      <c r="J228" s="294" t="str" cm="1">
        <f t="array" ref="J228">_xlfn.IFNA(IF(INDEX(Tb_KostenOpties[],MATCH($F228,Tb_KostenOpties[KostenOptie],0),IFERROR(MATCH(Methode_Keuze,Tb_KostenOpties[#Headers],0),2))=1,_xlfn.SWITCH($H228,"Uurtarief",IF(OR(AND(RIGHT($F228,3)="IKS",VLOOKUP($I228,Loonkosten,2,0)="Ja"),AND(RIGHT($F228,3)&lt;&gt;"IKS",VLOOKUP($I228,Loonkosten,2,0)="Nee")), VLOOKUP($I228,Loonkosten,MATCH("Opgegeven uurtarief",'4. Rekenhulp loonkosten aanvr.'!$4:$4,0)),0),"Vast tarief",IF(LEFT(F228,8)="Bijdrage",VLOOKUP($F228,Tb_KostenTypen[],MATCH(Lijsten!$P$1,Tb_KostenTypen[#Headers],0),0),VLOOKUP($G228,Lijsten!L:P,MATCH(Lijsten!$P$1,Kop_Tarief_Vast,0),0))),""),"")</f>
        <v/>
      </c>
      <c r="K228" s="294" t="str" cm="1">
        <f t="array" ref="K228">_xlfn.IFNA(IF(INDEX(Tb_KostenOpties[],MATCH($F228,Tb_KostenOpties[KostenOptie],0),IFERROR(MATCH(Methode_Keuze,Tb_KostenOpties[#Headers],0),2))=1,_xlfn.SWITCH($H228,"Uurtarief",IF(OR(AND(RIGHT($F228,3)="IKS",VLOOKUP($I228,Loonkosten,2,0)="Ja"),AND(RIGHT($F228,3)&lt;&gt;"IKS",VLOOKUP($I228,Loonkosten,2,0)="Nee")), VLOOKUP($I228,Loonkosten,MATCH("Beoordeeld uurtarief",'4. Rekenhulp loonkosten aanvr.'!$4:$4,0),0),0),"Vast tarief",IF(LEFT(F228,8)="Bijdrage",VLOOKUP($F228,Tb_KostenTypen[],MATCH(Lijsten!$P$1,Tb_KostenTypen[#Headers],0),0),VLOOKUP($G228,Lijsten!L:P,MATCH(Lijsten!$P$1,Kop_Tarief_Vast,0),0))),""),"")</f>
        <v/>
      </c>
      <c r="L228" s="324"/>
      <c r="M228" s="324"/>
      <c r="N228" s="295"/>
      <c r="O228" s="295"/>
      <c r="P228" s="337" t="str">
        <f t="shared" si="13"/>
        <v/>
      </c>
      <c r="Q228" s="296" t="str">
        <f t="shared" si="14"/>
        <v/>
      </c>
      <c r="R228" s="296" t="str" cm="1">
        <f t="array" aca="1" ref="R228" ca="1">_xlfn.IFNA(_xlfn.IFS(X228="Dit kostentype hoeft u niet op te geven. Hiervoor wordt een forfait berekend.","",AND(J228&lt;&gt;"",H228="Vast tarief",F228="Vergoeding"),SUM(J228)*FLOOR(SUM(L228),0.0001),AND(J228&lt;&gt;"",OR(H228="Uurtarief",H228="Vast tarief")),SUM(J228)*FLOOR(SUM(L228),0.01),AND(N228&lt;&gt;"",H228="-"),FLOOR(SUM(N228),0.01)),"")</f>
        <v/>
      </c>
      <c r="S228" s="296" t="str" cm="1">
        <f t="array" aca="1" ref="S228" ca="1">_xlfn.IFNA(_xlfn.IFS(X228="Dit kostentype hoeft u niet op te geven. Hiervoor wordt een forfait berekend.","",AND(K228&lt;&gt;"",M228&lt;&gt;"",H228="Vast tarief",F228="Vergoeding"),SUM(K228)*FLOOR(SUM(M228),0.0001),AND(K228&lt;&gt;"",M228&lt;&gt;"",OR(H228="Uurtarief",H228="Vast tarief")),SUM(K228)*FLOOR(SUM(M228),0.01),AND(O228&lt;&gt;"",H228="-"),FLOOR(SUM(O228),0.01)),"")</f>
        <v/>
      </c>
      <c r="T228" s="296" t="str">
        <f t="shared" ca="1" si="15"/>
        <v/>
      </c>
      <c r="U228" s="296" t="str" cm="1">
        <f t="array" aca="1" ref="U228" ca="1">IFERROR(_xlfn.IFS(OR(F228="",LEFT(Methode_Keuze,4)="Geen",Methode_Keuze=""),"",AND(R228&lt;&gt;"",F228&lt;&gt;"Arbeidskosten"),R228*VLOOKUP(F228,Tb_ProjectKosten[],MATCH(Tb_ProjectKosten[[#Headers],[Forfait_Percentage]],Tb_ProjectKosten[#Headers],0),0),AND(F228="Arbeidskosten",G228&lt;&gt;""),IFERROR(R228*VLOOKUP(G228,Tb_KostenTypen[],3,0)*VLOOKUP(F228,Tb_ProjectKosten[],MATCH(Tb_ProjectKosten[[#Headers],[Forfait_Percentage]],Tb_ProjectKosten[#Headers],0),0),""),R228 &lt;=0,0),"")</f>
        <v/>
      </c>
      <c r="V228" s="296" t="str" cm="1">
        <f t="array" aca="1" ref="V228" ca="1">IFERROR(_xlfn.IFS(OR(F228="",LEFT(Methode_Keuze,4)="Geen",Methode_Keuze=""),"",AND(S228&lt;&gt;"",F228&lt;&gt;"Arbeidskosten"),S228*VLOOKUP(F228,Tb_ProjectKosten[],MATCH(Tb_ProjectKosten[[#Headers],[Forfait_Percentage]],Tb_ProjectKosten[#Headers],0),0),AND(F228="Arbeidskosten",G228&lt;&gt;""),IFERROR(S228*VLOOKUP(G228,Tb_KostenTypen[],3,0)*VLOOKUP(F228,Tb_ProjectKosten[],MATCH(Tb_ProjectKosten[[#Headers],[Forfait_Percentage]],Tb_ProjectKosten[#Headers],0),0),""),S228 &lt;=0,0),"")</f>
        <v/>
      </c>
      <c r="W228" s="296" t="str">
        <f t="shared" ca="1" si="16"/>
        <v/>
      </c>
      <c r="X228" s="338" t="str">
        <f>IFERROR(VLOOKUP(F228,Tb_ProjectKosten[#All],11,0),"")</f>
        <v/>
      </c>
      <c r="Y228" s="297"/>
    </row>
    <row r="229" spans="1:25" x14ac:dyDescent="0.25">
      <c r="A229" s="291">
        <f>MAX($A$5:A228)+1</f>
        <v>224</v>
      </c>
      <c r="B229" s="278"/>
      <c r="C229" s="278"/>
      <c r="D229" s="278"/>
      <c r="E229" s="278"/>
      <c r="F229" s="278"/>
      <c r="G229" s="299"/>
      <c r="H229" s="292" t="str">
        <f ca="1">IFERROR(IF(VLOOKUP(F229,Kostentypen!$A$3:$E$21,3,0)=0,"",IF(OR(F229="Arbeidskosten",F229="Vergoeding"),VLOOKUP(G229,Tb_KostenTypen[],2,0),VLOOKUP(F229,Kostentypen!$A$3:$E$20,3,0))),"")</f>
        <v/>
      </c>
      <c r="I229" s="293"/>
      <c r="J229" s="294" t="str" cm="1">
        <f t="array" ref="J229">_xlfn.IFNA(IF(INDEX(Tb_KostenOpties[],MATCH($F229,Tb_KostenOpties[KostenOptie],0),IFERROR(MATCH(Methode_Keuze,Tb_KostenOpties[#Headers],0),2))=1,_xlfn.SWITCH($H229,"Uurtarief",IF(OR(AND(RIGHT($F229,3)="IKS",VLOOKUP($I229,Loonkosten,2,0)="Ja"),AND(RIGHT($F229,3)&lt;&gt;"IKS",VLOOKUP($I229,Loonkosten,2,0)="Nee")), VLOOKUP($I229,Loonkosten,MATCH("Opgegeven uurtarief",'4. Rekenhulp loonkosten aanvr.'!$4:$4,0)),0),"Vast tarief",IF(LEFT(F229,8)="Bijdrage",VLOOKUP($F229,Tb_KostenTypen[],MATCH(Lijsten!$P$1,Tb_KostenTypen[#Headers],0),0),VLOOKUP($G229,Lijsten!L:P,MATCH(Lijsten!$P$1,Kop_Tarief_Vast,0),0))),""),"")</f>
        <v/>
      </c>
      <c r="K229" s="294" t="str" cm="1">
        <f t="array" ref="K229">_xlfn.IFNA(IF(INDEX(Tb_KostenOpties[],MATCH($F229,Tb_KostenOpties[KostenOptie],0),IFERROR(MATCH(Methode_Keuze,Tb_KostenOpties[#Headers],0),2))=1,_xlfn.SWITCH($H229,"Uurtarief",IF(OR(AND(RIGHT($F229,3)="IKS",VLOOKUP($I229,Loonkosten,2,0)="Ja"),AND(RIGHT($F229,3)&lt;&gt;"IKS",VLOOKUP($I229,Loonkosten,2,0)="Nee")), VLOOKUP($I229,Loonkosten,MATCH("Beoordeeld uurtarief",'4. Rekenhulp loonkosten aanvr.'!$4:$4,0),0),0),"Vast tarief",IF(LEFT(F229,8)="Bijdrage",VLOOKUP($F229,Tb_KostenTypen[],MATCH(Lijsten!$P$1,Tb_KostenTypen[#Headers],0),0),VLOOKUP($G229,Lijsten!L:P,MATCH(Lijsten!$P$1,Kop_Tarief_Vast,0),0))),""),"")</f>
        <v/>
      </c>
      <c r="L229" s="324"/>
      <c r="M229" s="324"/>
      <c r="N229" s="295"/>
      <c r="O229" s="295"/>
      <c r="P229" s="337" t="str">
        <f t="shared" si="13"/>
        <v/>
      </c>
      <c r="Q229" s="296" t="str">
        <f t="shared" si="14"/>
        <v/>
      </c>
      <c r="R229" s="296" t="str" cm="1">
        <f t="array" aca="1" ref="R229" ca="1">_xlfn.IFNA(_xlfn.IFS(X229="Dit kostentype hoeft u niet op te geven. Hiervoor wordt een forfait berekend.","",AND(J229&lt;&gt;"",H229="Vast tarief",F229="Vergoeding"),SUM(J229)*FLOOR(SUM(L229),0.0001),AND(J229&lt;&gt;"",OR(H229="Uurtarief",H229="Vast tarief")),SUM(J229)*FLOOR(SUM(L229),0.01),AND(N229&lt;&gt;"",H229="-"),FLOOR(SUM(N229),0.01)),"")</f>
        <v/>
      </c>
      <c r="S229" s="296" t="str" cm="1">
        <f t="array" aca="1" ref="S229" ca="1">_xlfn.IFNA(_xlfn.IFS(X229="Dit kostentype hoeft u niet op te geven. Hiervoor wordt een forfait berekend.","",AND(K229&lt;&gt;"",M229&lt;&gt;"",H229="Vast tarief",F229="Vergoeding"),SUM(K229)*FLOOR(SUM(M229),0.0001),AND(K229&lt;&gt;"",M229&lt;&gt;"",OR(H229="Uurtarief",H229="Vast tarief")),SUM(K229)*FLOOR(SUM(M229),0.01),AND(O229&lt;&gt;"",H229="-"),FLOOR(SUM(O229),0.01)),"")</f>
        <v/>
      </c>
      <c r="T229" s="296" t="str">
        <f t="shared" ca="1" si="15"/>
        <v/>
      </c>
      <c r="U229" s="296" t="str" cm="1">
        <f t="array" aca="1" ref="U229" ca="1">IFERROR(_xlfn.IFS(OR(F229="",LEFT(Methode_Keuze,4)="Geen",Methode_Keuze=""),"",AND(R229&lt;&gt;"",F229&lt;&gt;"Arbeidskosten"),R229*VLOOKUP(F229,Tb_ProjectKosten[],MATCH(Tb_ProjectKosten[[#Headers],[Forfait_Percentage]],Tb_ProjectKosten[#Headers],0),0),AND(F229="Arbeidskosten",G229&lt;&gt;""),IFERROR(R229*VLOOKUP(G229,Tb_KostenTypen[],3,0)*VLOOKUP(F229,Tb_ProjectKosten[],MATCH(Tb_ProjectKosten[[#Headers],[Forfait_Percentage]],Tb_ProjectKosten[#Headers],0),0),""),R229 &lt;=0,0),"")</f>
        <v/>
      </c>
      <c r="V229" s="296" t="str" cm="1">
        <f t="array" aca="1" ref="V229" ca="1">IFERROR(_xlfn.IFS(OR(F229="",LEFT(Methode_Keuze,4)="Geen",Methode_Keuze=""),"",AND(S229&lt;&gt;"",F229&lt;&gt;"Arbeidskosten"),S229*VLOOKUP(F229,Tb_ProjectKosten[],MATCH(Tb_ProjectKosten[[#Headers],[Forfait_Percentage]],Tb_ProjectKosten[#Headers],0),0),AND(F229="Arbeidskosten",G229&lt;&gt;""),IFERROR(S229*VLOOKUP(G229,Tb_KostenTypen[],3,0)*VLOOKUP(F229,Tb_ProjectKosten[],MATCH(Tb_ProjectKosten[[#Headers],[Forfait_Percentage]],Tb_ProjectKosten[#Headers],0),0),""),S229 &lt;=0,0),"")</f>
        <v/>
      </c>
      <c r="W229" s="296" t="str">
        <f t="shared" ca="1" si="16"/>
        <v/>
      </c>
      <c r="X229" s="338" t="str">
        <f>IFERROR(VLOOKUP(F229,Tb_ProjectKosten[#All],11,0),"")</f>
        <v/>
      </c>
      <c r="Y229" s="297"/>
    </row>
    <row r="230" spans="1:25" x14ac:dyDescent="0.25">
      <c r="A230" s="291">
        <f>MAX($A$5:A229)+1</f>
        <v>225</v>
      </c>
      <c r="B230" s="278"/>
      <c r="C230" s="278"/>
      <c r="D230" s="278"/>
      <c r="E230" s="278"/>
      <c r="F230" s="278"/>
      <c r="G230" s="299"/>
      <c r="H230" s="292" t="str">
        <f ca="1">IFERROR(IF(VLOOKUP(F230,Kostentypen!$A$3:$E$21,3,0)=0,"",IF(OR(F230="Arbeidskosten",F230="Vergoeding"),VLOOKUP(G230,Tb_KostenTypen[],2,0),VLOOKUP(F230,Kostentypen!$A$3:$E$20,3,0))),"")</f>
        <v/>
      </c>
      <c r="I230" s="293"/>
      <c r="J230" s="294" t="str" cm="1">
        <f t="array" ref="J230">_xlfn.IFNA(IF(INDEX(Tb_KostenOpties[],MATCH($F230,Tb_KostenOpties[KostenOptie],0),IFERROR(MATCH(Methode_Keuze,Tb_KostenOpties[#Headers],0),2))=1,_xlfn.SWITCH($H230,"Uurtarief",IF(OR(AND(RIGHT($F230,3)="IKS",VLOOKUP($I230,Loonkosten,2,0)="Ja"),AND(RIGHT($F230,3)&lt;&gt;"IKS",VLOOKUP($I230,Loonkosten,2,0)="Nee")), VLOOKUP($I230,Loonkosten,MATCH("Opgegeven uurtarief",'4. Rekenhulp loonkosten aanvr.'!$4:$4,0)),0),"Vast tarief",IF(LEFT(F230,8)="Bijdrage",VLOOKUP($F230,Tb_KostenTypen[],MATCH(Lijsten!$P$1,Tb_KostenTypen[#Headers],0),0),VLOOKUP($G230,Lijsten!L:P,MATCH(Lijsten!$P$1,Kop_Tarief_Vast,0),0))),""),"")</f>
        <v/>
      </c>
      <c r="K230" s="294" t="str" cm="1">
        <f t="array" ref="K230">_xlfn.IFNA(IF(INDEX(Tb_KostenOpties[],MATCH($F230,Tb_KostenOpties[KostenOptie],0),IFERROR(MATCH(Methode_Keuze,Tb_KostenOpties[#Headers],0),2))=1,_xlfn.SWITCH($H230,"Uurtarief",IF(OR(AND(RIGHT($F230,3)="IKS",VLOOKUP($I230,Loonkosten,2,0)="Ja"),AND(RIGHT($F230,3)&lt;&gt;"IKS",VLOOKUP($I230,Loonkosten,2,0)="Nee")), VLOOKUP($I230,Loonkosten,MATCH("Beoordeeld uurtarief",'4. Rekenhulp loonkosten aanvr.'!$4:$4,0),0),0),"Vast tarief",IF(LEFT(F230,8)="Bijdrage",VLOOKUP($F230,Tb_KostenTypen[],MATCH(Lijsten!$P$1,Tb_KostenTypen[#Headers],0),0),VLOOKUP($G230,Lijsten!L:P,MATCH(Lijsten!$P$1,Kop_Tarief_Vast,0),0))),""),"")</f>
        <v/>
      </c>
      <c r="L230" s="324"/>
      <c r="M230" s="324"/>
      <c r="N230" s="295"/>
      <c r="O230" s="295"/>
      <c r="P230" s="337" t="str">
        <f t="shared" si="13"/>
        <v/>
      </c>
      <c r="Q230" s="296" t="str">
        <f t="shared" si="14"/>
        <v/>
      </c>
      <c r="R230" s="296" t="str" cm="1">
        <f t="array" aca="1" ref="R230" ca="1">_xlfn.IFNA(_xlfn.IFS(X230="Dit kostentype hoeft u niet op te geven. Hiervoor wordt een forfait berekend.","",AND(J230&lt;&gt;"",H230="Vast tarief",F230="Vergoeding"),SUM(J230)*FLOOR(SUM(L230),0.0001),AND(J230&lt;&gt;"",OR(H230="Uurtarief",H230="Vast tarief")),SUM(J230)*FLOOR(SUM(L230),0.01),AND(N230&lt;&gt;"",H230="-"),FLOOR(SUM(N230),0.01)),"")</f>
        <v/>
      </c>
      <c r="S230" s="296" t="str" cm="1">
        <f t="array" aca="1" ref="S230" ca="1">_xlfn.IFNA(_xlfn.IFS(X230="Dit kostentype hoeft u niet op te geven. Hiervoor wordt een forfait berekend.","",AND(K230&lt;&gt;"",M230&lt;&gt;"",H230="Vast tarief",F230="Vergoeding"),SUM(K230)*FLOOR(SUM(M230),0.0001),AND(K230&lt;&gt;"",M230&lt;&gt;"",OR(H230="Uurtarief",H230="Vast tarief")),SUM(K230)*FLOOR(SUM(M230),0.01),AND(O230&lt;&gt;"",H230="-"),FLOOR(SUM(O230),0.01)),"")</f>
        <v/>
      </c>
      <c r="T230" s="296" t="str">
        <f t="shared" ca="1" si="15"/>
        <v/>
      </c>
      <c r="U230" s="296" t="str" cm="1">
        <f t="array" aca="1" ref="U230" ca="1">IFERROR(_xlfn.IFS(OR(F230="",LEFT(Methode_Keuze,4)="Geen",Methode_Keuze=""),"",AND(R230&lt;&gt;"",F230&lt;&gt;"Arbeidskosten"),R230*VLOOKUP(F230,Tb_ProjectKosten[],MATCH(Tb_ProjectKosten[[#Headers],[Forfait_Percentage]],Tb_ProjectKosten[#Headers],0),0),AND(F230="Arbeidskosten",G230&lt;&gt;""),IFERROR(R230*VLOOKUP(G230,Tb_KostenTypen[],3,0)*VLOOKUP(F230,Tb_ProjectKosten[],MATCH(Tb_ProjectKosten[[#Headers],[Forfait_Percentage]],Tb_ProjectKosten[#Headers],0),0),""),R230 &lt;=0,0),"")</f>
        <v/>
      </c>
      <c r="V230" s="296" t="str" cm="1">
        <f t="array" aca="1" ref="V230" ca="1">IFERROR(_xlfn.IFS(OR(F230="",LEFT(Methode_Keuze,4)="Geen",Methode_Keuze=""),"",AND(S230&lt;&gt;"",F230&lt;&gt;"Arbeidskosten"),S230*VLOOKUP(F230,Tb_ProjectKosten[],MATCH(Tb_ProjectKosten[[#Headers],[Forfait_Percentage]],Tb_ProjectKosten[#Headers],0),0),AND(F230="Arbeidskosten",G230&lt;&gt;""),IFERROR(S230*VLOOKUP(G230,Tb_KostenTypen[],3,0)*VLOOKUP(F230,Tb_ProjectKosten[],MATCH(Tb_ProjectKosten[[#Headers],[Forfait_Percentage]],Tb_ProjectKosten[#Headers],0),0),""),S230 &lt;=0,0),"")</f>
        <v/>
      </c>
      <c r="W230" s="296" t="str">
        <f t="shared" ca="1" si="16"/>
        <v/>
      </c>
      <c r="X230" s="338" t="str">
        <f>IFERROR(VLOOKUP(F230,Tb_ProjectKosten[#All],11,0),"")</f>
        <v/>
      </c>
      <c r="Y230" s="297"/>
    </row>
    <row r="231" spans="1:25" x14ac:dyDescent="0.25">
      <c r="A231" s="291">
        <f>MAX($A$5:A230)+1</f>
        <v>226</v>
      </c>
      <c r="B231" s="278"/>
      <c r="C231" s="278"/>
      <c r="D231" s="278"/>
      <c r="E231" s="278"/>
      <c r="F231" s="278"/>
      <c r="G231" s="299"/>
      <c r="H231" s="292" t="str">
        <f ca="1">IFERROR(IF(VLOOKUP(F231,Kostentypen!$A$3:$E$21,3,0)=0,"",IF(OR(F231="Arbeidskosten",F231="Vergoeding"),VLOOKUP(G231,Tb_KostenTypen[],2,0),VLOOKUP(F231,Kostentypen!$A$3:$E$20,3,0))),"")</f>
        <v/>
      </c>
      <c r="I231" s="293"/>
      <c r="J231" s="294" t="str" cm="1">
        <f t="array" ref="J231">_xlfn.IFNA(IF(INDEX(Tb_KostenOpties[],MATCH($F231,Tb_KostenOpties[KostenOptie],0),IFERROR(MATCH(Methode_Keuze,Tb_KostenOpties[#Headers],0),2))=1,_xlfn.SWITCH($H231,"Uurtarief",IF(OR(AND(RIGHT($F231,3)="IKS",VLOOKUP($I231,Loonkosten,2,0)="Ja"),AND(RIGHT($F231,3)&lt;&gt;"IKS",VLOOKUP($I231,Loonkosten,2,0)="Nee")), VLOOKUP($I231,Loonkosten,MATCH("Opgegeven uurtarief",'4. Rekenhulp loonkosten aanvr.'!$4:$4,0)),0),"Vast tarief",IF(LEFT(F231,8)="Bijdrage",VLOOKUP($F231,Tb_KostenTypen[],MATCH(Lijsten!$P$1,Tb_KostenTypen[#Headers],0),0),VLOOKUP($G231,Lijsten!L:P,MATCH(Lijsten!$P$1,Kop_Tarief_Vast,0),0))),""),"")</f>
        <v/>
      </c>
      <c r="K231" s="294" t="str" cm="1">
        <f t="array" ref="K231">_xlfn.IFNA(IF(INDEX(Tb_KostenOpties[],MATCH($F231,Tb_KostenOpties[KostenOptie],0),IFERROR(MATCH(Methode_Keuze,Tb_KostenOpties[#Headers],0),2))=1,_xlfn.SWITCH($H231,"Uurtarief",IF(OR(AND(RIGHT($F231,3)="IKS",VLOOKUP($I231,Loonkosten,2,0)="Ja"),AND(RIGHT($F231,3)&lt;&gt;"IKS",VLOOKUP($I231,Loonkosten,2,0)="Nee")), VLOOKUP($I231,Loonkosten,MATCH("Beoordeeld uurtarief",'4. Rekenhulp loonkosten aanvr.'!$4:$4,0),0),0),"Vast tarief",IF(LEFT(F231,8)="Bijdrage",VLOOKUP($F231,Tb_KostenTypen[],MATCH(Lijsten!$P$1,Tb_KostenTypen[#Headers],0),0),VLOOKUP($G231,Lijsten!L:P,MATCH(Lijsten!$P$1,Kop_Tarief_Vast,0),0))),""),"")</f>
        <v/>
      </c>
      <c r="L231" s="324"/>
      <c r="M231" s="324"/>
      <c r="N231" s="295"/>
      <c r="O231" s="295"/>
      <c r="P231" s="337" t="str">
        <f t="shared" si="13"/>
        <v/>
      </c>
      <c r="Q231" s="296" t="str">
        <f t="shared" si="14"/>
        <v/>
      </c>
      <c r="R231" s="296" t="str" cm="1">
        <f t="array" aca="1" ref="R231" ca="1">_xlfn.IFNA(_xlfn.IFS(X231="Dit kostentype hoeft u niet op te geven. Hiervoor wordt een forfait berekend.","",AND(J231&lt;&gt;"",H231="Vast tarief",F231="Vergoeding"),SUM(J231)*FLOOR(SUM(L231),0.0001),AND(J231&lt;&gt;"",OR(H231="Uurtarief",H231="Vast tarief")),SUM(J231)*FLOOR(SUM(L231),0.01),AND(N231&lt;&gt;"",H231="-"),FLOOR(SUM(N231),0.01)),"")</f>
        <v/>
      </c>
      <c r="S231" s="296" t="str" cm="1">
        <f t="array" aca="1" ref="S231" ca="1">_xlfn.IFNA(_xlfn.IFS(X231="Dit kostentype hoeft u niet op te geven. Hiervoor wordt een forfait berekend.","",AND(K231&lt;&gt;"",M231&lt;&gt;"",H231="Vast tarief",F231="Vergoeding"),SUM(K231)*FLOOR(SUM(M231),0.0001),AND(K231&lt;&gt;"",M231&lt;&gt;"",OR(H231="Uurtarief",H231="Vast tarief")),SUM(K231)*FLOOR(SUM(M231),0.01),AND(O231&lt;&gt;"",H231="-"),FLOOR(SUM(O231),0.01)),"")</f>
        <v/>
      </c>
      <c r="T231" s="296" t="str">
        <f t="shared" ca="1" si="15"/>
        <v/>
      </c>
      <c r="U231" s="296" t="str" cm="1">
        <f t="array" aca="1" ref="U231" ca="1">IFERROR(_xlfn.IFS(OR(F231="",LEFT(Methode_Keuze,4)="Geen",Methode_Keuze=""),"",AND(R231&lt;&gt;"",F231&lt;&gt;"Arbeidskosten"),R231*VLOOKUP(F231,Tb_ProjectKosten[],MATCH(Tb_ProjectKosten[[#Headers],[Forfait_Percentage]],Tb_ProjectKosten[#Headers],0),0),AND(F231="Arbeidskosten",G231&lt;&gt;""),IFERROR(R231*VLOOKUP(G231,Tb_KostenTypen[],3,0)*VLOOKUP(F231,Tb_ProjectKosten[],MATCH(Tb_ProjectKosten[[#Headers],[Forfait_Percentage]],Tb_ProjectKosten[#Headers],0),0),""),R231 &lt;=0,0),"")</f>
        <v/>
      </c>
      <c r="V231" s="296" t="str" cm="1">
        <f t="array" aca="1" ref="V231" ca="1">IFERROR(_xlfn.IFS(OR(F231="",LEFT(Methode_Keuze,4)="Geen",Methode_Keuze=""),"",AND(S231&lt;&gt;"",F231&lt;&gt;"Arbeidskosten"),S231*VLOOKUP(F231,Tb_ProjectKosten[],MATCH(Tb_ProjectKosten[[#Headers],[Forfait_Percentage]],Tb_ProjectKosten[#Headers],0),0),AND(F231="Arbeidskosten",G231&lt;&gt;""),IFERROR(S231*VLOOKUP(G231,Tb_KostenTypen[],3,0)*VLOOKUP(F231,Tb_ProjectKosten[],MATCH(Tb_ProjectKosten[[#Headers],[Forfait_Percentage]],Tb_ProjectKosten[#Headers],0),0),""),S231 &lt;=0,0),"")</f>
        <v/>
      </c>
      <c r="W231" s="296" t="str">
        <f t="shared" ca="1" si="16"/>
        <v/>
      </c>
      <c r="X231" s="338" t="str">
        <f>IFERROR(VLOOKUP(F231,Tb_ProjectKosten[#All],11,0),"")</f>
        <v/>
      </c>
      <c r="Y231" s="297"/>
    </row>
    <row r="232" spans="1:25" x14ac:dyDescent="0.25">
      <c r="A232" s="291">
        <f>MAX($A$5:A231)+1</f>
        <v>227</v>
      </c>
      <c r="B232" s="278"/>
      <c r="C232" s="278"/>
      <c r="D232" s="278"/>
      <c r="E232" s="278"/>
      <c r="F232" s="278"/>
      <c r="G232" s="299"/>
      <c r="H232" s="292" t="str">
        <f ca="1">IFERROR(IF(VLOOKUP(F232,Kostentypen!$A$3:$E$21,3,0)=0,"",IF(OR(F232="Arbeidskosten",F232="Vergoeding"),VLOOKUP(G232,Tb_KostenTypen[],2,0),VLOOKUP(F232,Kostentypen!$A$3:$E$20,3,0))),"")</f>
        <v/>
      </c>
      <c r="I232" s="293"/>
      <c r="J232" s="294" t="str" cm="1">
        <f t="array" ref="J232">_xlfn.IFNA(IF(INDEX(Tb_KostenOpties[],MATCH($F232,Tb_KostenOpties[KostenOptie],0),IFERROR(MATCH(Methode_Keuze,Tb_KostenOpties[#Headers],0),2))=1,_xlfn.SWITCH($H232,"Uurtarief",IF(OR(AND(RIGHT($F232,3)="IKS",VLOOKUP($I232,Loonkosten,2,0)="Ja"),AND(RIGHT($F232,3)&lt;&gt;"IKS",VLOOKUP($I232,Loonkosten,2,0)="Nee")), VLOOKUP($I232,Loonkosten,MATCH("Opgegeven uurtarief",'4. Rekenhulp loonkosten aanvr.'!$4:$4,0)),0),"Vast tarief",IF(LEFT(F232,8)="Bijdrage",VLOOKUP($F232,Tb_KostenTypen[],MATCH(Lijsten!$P$1,Tb_KostenTypen[#Headers],0),0),VLOOKUP($G232,Lijsten!L:P,MATCH(Lijsten!$P$1,Kop_Tarief_Vast,0),0))),""),"")</f>
        <v/>
      </c>
      <c r="K232" s="294" t="str" cm="1">
        <f t="array" ref="K232">_xlfn.IFNA(IF(INDEX(Tb_KostenOpties[],MATCH($F232,Tb_KostenOpties[KostenOptie],0),IFERROR(MATCH(Methode_Keuze,Tb_KostenOpties[#Headers],0),2))=1,_xlfn.SWITCH($H232,"Uurtarief",IF(OR(AND(RIGHT($F232,3)="IKS",VLOOKUP($I232,Loonkosten,2,0)="Ja"),AND(RIGHT($F232,3)&lt;&gt;"IKS",VLOOKUP($I232,Loonkosten,2,0)="Nee")), VLOOKUP($I232,Loonkosten,MATCH("Beoordeeld uurtarief",'4. Rekenhulp loonkosten aanvr.'!$4:$4,0),0),0),"Vast tarief",IF(LEFT(F232,8)="Bijdrage",VLOOKUP($F232,Tb_KostenTypen[],MATCH(Lijsten!$P$1,Tb_KostenTypen[#Headers],0),0),VLOOKUP($G232,Lijsten!L:P,MATCH(Lijsten!$P$1,Kop_Tarief_Vast,0),0))),""),"")</f>
        <v/>
      </c>
      <c r="L232" s="324"/>
      <c r="M232" s="324"/>
      <c r="N232" s="295"/>
      <c r="O232" s="295"/>
      <c r="P232" s="337" t="str">
        <f t="shared" si="13"/>
        <v/>
      </c>
      <c r="Q232" s="296" t="str">
        <f t="shared" si="14"/>
        <v/>
      </c>
      <c r="R232" s="296" t="str" cm="1">
        <f t="array" aca="1" ref="R232" ca="1">_xlfn.IFNA(_xlfn.IFS(X232="Dit kostentype hoeft u niet op te geven. Hiervoor wordt een forfait berekend.","",AND(J232&lt;&gt;"",H232="Vast tarief",F232="Vergoeding"),SUM(J232)*FLOOR(SUM(L232),0.0001),AND(J232&lt;&gt;"",OR(H232="Uurtarief",H232="Vast tarief")),SUM(J232)*FLOOR(SUM(L232),0.01),AND(N232&lt;&gt;"",H232="-"),FLOOR(SUM(N232),0.01)),"")</f>
        <v/>
      </c>
      <c r="S232" s="296" t="str" cm="1">
        <f t="array" aca="1" ref="S232" ca="1">_xlfn.IFNA(_xlfn.IFS(X232="Dit kostentype hoeft u niet op te geven. Hiervoor wordt een forfait berekend.","",AND(K232&lt;&gt;"",M232&lt;&gt;"",H232="Vast tarief",F232="Vergoeding"),SUM(K232)*FLOOR(SUM(M232),0.0001),AND(K232&lt;&gt;"",M232&lt;&gt;"",OR(H232="Uurtarief",H232="Vast tarief")),SUM(K232)*FLOOR(SUM(M232),0.01),AND(O232&lt;&gt;"",H232="-"),FLOOR(SUM(O232),0.01)),"")</f>
        <v/>
      </c>
      <c r="T232" s="296" t="str">
        <f t="shared" ca="1" si="15"/>
        <v/>
      </c>
      <c r="U232" s="296" t="str" cm="1">
        <f t="array" aca="1" ref="U232" ca="1">IFERROR(_xlfn.IFS(OR(F232="",LEFT(Methode_Keuze,4)="Geen",Methode_Keuze=""),"",AND(R232&lt;&gt;"",F232&lt;&gt;"Arbeidskosten"),R232*VLOOKUP(F232,Tb_ProjectKosten[],MATCH(Tb_ProjectKosten[[#Headers],[Forfait_Percentage]],Tb_ProjectKosten[#Headers],0),0),AND(F232="Arbeidskosten",G232&lt;&gt;""),IFERROR(R232*VLOOKUP(G232,Tb_KostenTypen[],3,0)*VLOOKUP(F232,Tb_ProjectKosten[],MATCH(Tb_ProjectKosten[[#Headers],[Forfait_Percentage]],Tb_ProjectKosten[#Headers],0),0),""),R232 &lt;=0,0),"")</f>
        <v/>
      </c>
      <c r="V232" s="296" t="str" cm="1">
        <f t="array" aca="1" ref="V232" ca="1">IFERROR(_xlfn.IFS(OR(F232="",LEFT(Methode_Keuze,4)="Geen",Methode_Keuze=""),"",AND(S232&lt;&gt;"",F232&lt;&gt;"Arbeidskosten"),S232*VLOOKUP(F232,Tb_ProjectKosten[],MATCH(Tb_ProjectKosten[[#Headers],[Forfait_Percentage]],Tb_ProjectKosten[#Headers],0),0),AND(F232="Arbeidskosten",G232&lt;&gt;""),IFERROR(S232*VLOOKUP(G232,Tb_KostenTypen[],3,0)*VLOOKUP(F232,Tb_ProjectKosten[],MATCH(Tb_ProjectKosten[[#Headers],[Forfait_Percentage]],Tb_ProjectKosten[#Headers],0),0),""),S232 &lt;=0,0),"")</f>
        <v/>
      </c>
      <c r="W232" s="296" t="str">
        <f t="shared" ca="1" si="16"/>
        <v/>
      </c>
      <c r="X232" s="338" t="str">
        <f>IFERROR(VLOOKUP(F232,Tb_ProjectKosten[#All],11,0),"")</f>
        <v/>
      </c>
      <c r="Y232" s="297"/>
    </row>
    <row r="233" spans="1:25" x14ac:dyDescent="0.25">
      <c r="A233" s="291">
        <f>MAX($A$5:A232)+1</f>
        <v>228</v>
      </c>
      <c r="B233" s="278"/>
      <c r="C233" s="278"/>
      <c r="D233" s="278"/>
      <c r="E233" s="278"/>
      <c r="F233" s="278"/>
      <c r="G233" s="299"/>
      <c r="H233" s="292" t="str">
        <f ca="1">IFERROR(IF(VLOOKUP(F233,Kostentypen!$A$3:$E$21,3,0)=0,"",IF(OR(F233="Arbeidskosten",F233="Vergoeding"),VLOOKUP(G233,Tb_KostenTypen[],2,0),VLOOKUP(F233,Kostentypen!$A$3:$E$20,3,0))),"")</f>
        <v/>
      </c>
      <c r="I233" s="293"/>
      <c r="J233" s="294" t="str" cm="1">
        <f t="array" ref="J233">_xlfn.IFNA(IF(INDEX(Tb_KostenOpties[],MATCH($F233,Tb_KostenOpties[KostenOptie],0),IFERROR(MATCH(Methode_Keuze,Tb_KostenOpties[#Headers],0),2))=1,_xlfn.SWITCH($H233,"Uurtarief",IF(OR(AND(RIGHT($F233,3)="IKS",VLOOKUP($I233,Loonkosten,2,0)="Ja"),AND(RIGHT($F233,3)&lt;&gt;"IKS",VLOOKUP($I233,Loonkosten,2,0)="Nee")), VLOOKUP($I233,Loonkosten,MATCH("Opgegeven uurtarief",'4. Rekenhulp loonkosten aanvr.'!$4:$4,0)),0),"Vast tarief",IF(LEFT(F233,8)="Bijdrage",VLOOKUP($F233,Tb_KostenTypen[],MATCH(Lijsten!$P$1,Tb_KostenTypen[#Headers],0),0),VLOOKUP($G233,Lijsten!L:P,MATCH(Lijsten!$P$1,Kop_Tarief_Vast,0),0))),""),"")</f>
        <v/>
      </c>
      <c r="K233" s="294" t="str" cm="1">
        <f t="array" ref="K233">_xlfn.IFNA(IF(INDEX(Tb_KostenOpties[],MATCH($F233,Tb_KostenOpties[KostenOptie],0),IFERROR(MATCH(Methode_Keuze,Tb_KostenOpties[#Headers],0),2))=1,_xlfn.SWITCH($H233,"Uurtarief",IF(OR(AND(RIGHT($F233,3)="IKS",VLOOKUP($I233,Loonkosten,2,0)="Ja"),AND(RIGHT($F233,3)&lt;&gt;"IKS",VLOOKUP($I233,Loonkosten,2,0)="Nee")), VLOOKUP($I233,Loonkosten,MATCH("Beoordeeld uurtarief",'4. Rekenhulp loonkosten aanvr.'!$4:$4,0),0),0),"Vast tarief",IF(LEFT(F233,8)="Bijdrage",VLOOKUP($F233,Tb_KostenTypen[],MATCH(Lijsten!$P$1,Tb_KostenTypen[#Headers],0),0),VLOOKUP($G233,Lijsten!L:P,MATCH(Lijsten!$P$1,Kop_Tarief_Vast,0),0))),""),"")</f>
        <v/>
      </c>
      <c r="L233" s="324"/>
      <c r="M233" s="324"/>
      <c r="N233" s="295"/>
      <c r="O233" s="295"/>
      <c r="P233" s="337" t="str">
        <f t="shared" si="13"/>
        <v/>
      </c>
      <c r="Q233" s="296" t="str">
        <f t="shared" si="14"/>
        <v/>
      </c>
      <c r="R233" s="296" t="str" cm="1">
        <f t="array" aca="1" ref="R233" ca="1">_xlfn.IFNA(_xlfn.IFS(X233="Dit kostentype hoeft u niet op te geven. Hiervoor wordt een forfait berekend.","",AND(J233&lt;&gt;"",H233="Vast tarief",F233="Vergoeding"),SUM(J233)*FLOOR(SUM(L233),0.0001),AND(J233&lt;&gt;"",OR(H233="Uurtarief",H233="Vast tarief")),SUM(J233)*FLOOR(SUM(L233),0.01),AND(N233&lt;&gt;"",H233="-"),FLOOR(SUM(N233),0.01)),"")</f>
        <v/>
      </c>
      <c r="S233" s="296" t="str" cm="1">
        <f t="array" aca="1" ref="S233" ca="1">_xlfn.IFNA(_xlfn.IFS(X233="Dit kostentype hoeft u niet op te geven. Hiervoor wordt een forfait berekend.","",AND(K233&lt;&gt;"",M233&lt;&gt;"",H233="Vast tarief",F233="Vergoeding"),SUM(K233)*FLOOR(SUM(M233),0.0001),AND(K233&lt;&gt;"",M233&lt;&gt;"",OR(H233="Uurtarief",H233="Vast tarief")),SUM(K233)*FLOOR(SUM(M233),0.01),AND(O233&lt;&gt;"",H233="-"),FLOOR(SUM(O233),0.01)),"")</f>
        <v/>
      </c>
      <c r="T233" s="296" t="str">
        <f t="shared" ca="1" si="15"/>
        <v/>
      </c>
      <c r="U233" s="296" t="str" cm="1">
        <f t="array" aca="1" ref="U233" ca="1">IFERROR(_xlfn.IFS(OR(F233="",LEFT(Methode_Keuze,4)="Geen",Methode_Keuze=""),"",AND(R233&lt;&gt;"",F233&lt;&gt;"Arbeidskosten"),R233*VLOOKUP(F233,Tb_ProjectKosten[],MATCH(Tb_ProjectKosten[[#Headers],[Forfait_Percentage]],Tb_ProjectKosten[#Headers],0),0),AND(F233="Arbeidskosten",G233&lt;&gt;""),IFERROR(R233*VLOOKUP(G233,Tb_KostenTypen[],3,0)*VLOOKUP(F233,Tb_ProjectKosten[],MATCH(Tb_ProjectKosten[[#Headers],[Forfait_Percentage]],Tb_ProjectKosten[#Headers],0),0),""),R233 &lt;=0,0),"")</f>
        <v/>
      </c>
      <c r="V233" s="296" t="str" cm="1">
        <f t="array" aca="1" ref="V233" ca="1">IFERROR(_xlfn.IFS(OR(F233="",LEFT(Methode_Keuze,4)="Geen",Methode_Keuze=""),"",AND(S233&lt;&gt;"",F233&lt;&gt;"Arbeidskosten"),S233*VLOOKUP(F233,Tb_ProjectKosten[],MATCH(Tb_ProjectKosten[[#Headers],[Forfait_Percentage]],Tb_ProjectKosten[#Headers],0),0),AND(F233="Arbeidskosten",G233&lt;&gt;""),IFERROR(S233*VLOOKUP(G233,Tb_KostenTypen[],3,0)*VLOOKUP(F233,Tb_ProjectKosten[],MATCH(Tb_ProjectKosten[[#Headers],[Forfait_Percentage]],Tb_ProjectKosten[#Headers],0),0),""),S233 &lt;=0,0),"")</f>
        <v/>
      </c>
      <c r="W233" s="296" t="str">
        <f t="shared" ca="1" si="16"/>
        <v/>
      </c>
      <c r="X233" s="338" t="str">
        <f>IFERROR(VLOOKUP(F233,Tb_ProjectKosten[#All],11,0),"")</f>
        <v/>
      </c>
      <c r="Y233" s="297"/>
    </row>
    <row r="234" spans="1:25" x14ac:dyDescent="0.25">
      <c r="A234" s="291">
        <f>MAX($A$5:A233)+1</f>
        <v>229</v>
      </c>
      <c r="B234" s="278"/>
      <c r="C234" s="278"/>
      <c r="D234" s="278"/>
      <c r="E234" s="278"/>
      <c r="F234" s="278"/>
      <c r="G234" s="299"/>
      <c r="H234" s="292" t="str">
        <f ca="1">IFERROR(IF(VLOOKUP(F234,Kostentypen!$A$3:$E$21,3,0)=0,"",IF(OR(F234="Arbeidskosten",F234="Vergoeding"),VLOOKUP(G234,Tb_KostenTypen[],2,0),VLOOKUP(F234,Kostentypen!$A$3:$E$20,3,0))),"")</f>
        <v/>
      </c>
      <c r="I234" s="293"/>
      <c r="J234" s="294" t="str" cm="1">
        <f t="array" ref="J234">_xlfn.IFNA(IF(INDEX(Tb_KostenOpties[],MATCH($F234,Tb_KostenOpties[KostenOptie],0),IFERROR(MATCH(Methode_Keuze,Tb_KostenOpties[#Headers],0),2))=1,_xlfn.SWITCH($H234,"Uurtarief",IF(OR(AND(RIGHT($F234,3)="IKS",VLOOKUP($I234,Loonkosten,2,0)="Ja"),AND(RIGHT($F234,3)&lt;&gt;"IKS",VLOOKUP($I234,Loonkosten,2,0)="Nee")), VLOOKUP($I234,Loonkosten,MATCH("Opgegeven uurtarief",'4. Rekenhulp loonkosten aanvr.'!$4:$4,0)),0),"Vast tarief",IF(LEFT(F234,8)="Bijdrage",VLOOKUP($F234,Tb_KostenTypen[],MATCH(Lijsten!$P$1,Tb_KostenTypen[#Headers],0),0),VLOOKUP($G234,Lijsten!L:P,MATCH(Lijsten!$P$1,Kop_Tarief_Vast,0),0))),""),"")</f>
        <v/>
      </c>
      <c r="K234" s="294" t="str" cm="1">
        <f t="array" ref="K234">_xlfn.IFNA(IF(INDEX(Tb_KostenOpties[],MATCH($F234,Tb_KostenOpties[KostenOptie],0),IFERROR(MATCH(Methode_Keuze,Tb_KostenOpties[#Headers],0),2))=1,_xlfn.SWITCH($H234,"Uurtarief",IF(OR(AND(RIGHT($F234,3)="IKS",VLOOKUP($I234,Loonkosten,2,0)="Ja"),AND(RIGHT($F234,3)&lt;&gt;"IKS",VLOOKUP($I234,Loonkosten,2,0)="Nee")), VLOOKUP($I234,Loonkosten,MATCH("Beoordeeld uurtarief",'4. Rekenhulp loonkosten aanvr.'!$4:$4,0),0),0),"Vast tarief",IF(LEFT(F234,8)="Bijdrage",VLOOKUP($F234,Tb_KostenTypen[],MATCH(Lijsten!$P$1,Tb_KostenTypen[#Headers],0),0),VLOOKUP($G234,Lijsten!L:P,MATCH(Lijsten!$P$1,Kop_Tarief_Vast,0),0))),""),"")</f>
        <v/>
      </c>
      <c r="L234" s="324"/>
      <c r="M234" s="324"/>
      <c r="N234" s="295"/>
      <c r="O234" s="295"/>
      <c r="P234" s="337" t="str">
        <f t="shared" si="13"/>
        <v/>
      </c>
      <c r="Q234" s="296" t="str">
        <f t="shared" si="14"/>
        <v/>
      </c>
      <c r="R234" s="296" t="str" cm="1">
        <f t="array" aca="1" ref="R234" ca="1">_xlfn.IFNA(_xlfn.IFS(X234="Dit kostentype hoeft u niet op te geven. Hiervoor wordt een forfait berekend.","",AND(J234&lt;&gt;"",H234="Vast tarief",F234="Vergoeding"),SUM(J234)*FLOOR(SUM(L234),0.0001),AND(J234&lt;&gt;"",OR(H234="Uurtarief",H234="Vast tarief")),SUM(J234)*FLOOR(SUM(L234),0.01),AND(N234&lt;&gt;"",H234="-"),FLOOR(SUM(N234),0.01)),"")</f>
        <v/>
      </c>
      <c r="S234" s="296" t="str" cm="1">
        <f t="array" aca="1" ref="S234" ca="1">_xlfn.IFNA(_xlfn.IFS(X234="Dit kostentype hoeft u niet op te geven. Hiervoor wordt een forfait berekend.","",AND(K234&lt;&gt;"",M234&lt;&gt;"",H234="Vast tarief",F234="Vergoeding"),SUM(K234)*FLOOR(SUM(M234),0.0001),AND(K234&lt;&gt;"",M234&lt;&gt;"",OR(H234="Uurtarief",H234="Vast tarief")),SUM(K234)*FLOOR(SUM(M234),0.01),AND(O234&lt;&gt;"",H234="-"),FLOOR(SUM(O234),0.01)),"")</f>
        <v/>
      </c>
      <c r="T234" s="296" t="str">
        <f t="shared" ca="1" si="15"/>
        <v/>
      </c>
      <c r="U234" s="296" t="str" cm="1">
        <f t="array" aca="1" ref="U234" ca="1">IFERROR(_xlfn.IFS(OR(F234="",LEFT(Methode_Keuze,4)="Geen",Methode_Keuze=""),"",AND(R234&lt;&gt;"",F234&lt;&gt;"Arbeidskosten"),R234*VLOOKUP(F234,Tb_ProjectKosten[],MATCH(Tb_ProjectKosten[[#Headers],[Forfait_Percentage]],Tb_ProjectKosten[#Headers],0),0),AND(F234="Arbeidskosten",G234&lt;&gt;""),IFERROR(R234*VLOOKUP(G234,Tb_KostenTypen[],3,0)*VLOOKUP(F234,Tb_ProjectKosten[],MATCH(Tb_ProjectKosten[[#Headers],[Forfait_Percentage]],Tb_ProjectKosten[#Headers],0),0),""),R234 &lt;=0,0),"")</f>
        <v/>
      </c>
      <c r="V234" s="296" t="str" cm="1">
        <f t="array" aca="1" ref="V234" ca="1">IFERROR(_xlfn.IFS(OR(F234="",LEFT(Methode_Keuze,4)="Geen",Methode_Keuze=""),"",AND(S234&lt;&gt;"",F234&lt;&gt;"Arbeidskosten"),S234*VLOOKUP(F234,Tb_ProjectKosten[],MATCH(Tb_ProjectKosten[[#Headers],[Forfait_Percentage]],Tb_ProjectKosten[#Headers],0),0),AND(F234="Arbeidskosten",G234&lt;&gt;""),IFERROR(S234*VLOOKUP(G234,Tb_KostenTypen[],3,0)*VLOOKUP(F234,Tb_ProjectKosten[],MATCH(Tb_ProjectKosten[[#Headers],[Forfait_Percentage]],Tb_ProjectKosten[#Headers],0),0),""),S234 &lt;=0,0),"")</f>
        <v/>
      </c>
      <c r="W234" s="296" t="str">
        <f t="shared" ca="1" si="16"/>
        <v/>
      </c>
      <c r="X234" s="338" t="str">
        <f>IFERROR(VLOOKUP(F234,Tb_ProjectKosten[#All],11,0),"")</f>
        <v/>
      </c>
      <c r="Y234" s="297"/>
    </row>
    <row r="235" spans="1:25" x14ac:dyDescent="0.25">
      <c r="A235" s="291">
        <f>MAX($A$5:A234)+1</f>
        <v>230</v>
      </c>
      <c r="B235" s="278"/>
      <c r="C235" s="278"/>
      <c r="D235" s="278"/>
      <c r="E235" s="278"/>
      <c r="F235" s="278"/>
      <c r="G235" s="299"/>
      <c r="H235" s="292" t="str">
        <f ca="1">IFERROR(IF(VLOOKUP(F235,Kostentypen!$A$3:$E$21,3,0)=0,"",IF(OR(F235="Arbeidskosten",F235="Vergoeding"),VLOOKUP(G235,Tb_KostenTypen[],2,0),VLOOKUP(F235,Kostentypen!$A$3:$E$20,3,0))),"")</f>
        <v/>
      </c>
      <c r="I235" s="293"/>
      <c r="J235" s="294" t="str" cm="1">
        <f t="array" ref="J235">_xlfn.IFNA(IF(INDEX(Tb_KostenOpties[],MATCH($F235,Tb_KostenOpties[KostenOptie],0),IFERROR(MATCH(Methode_Keuze,Tb_KostenOpties[#Headers],0),2))=1,_xlfn.SWITCH($H235,"Uurtarief",IF(OR(AND(RIGHT($F235,3)="IKS",VLOOKUP($I235,Loonkosten,2,0)="Ja"),AND(RIGHT($F235,3)&lt;&gt;"IKS",VLOOKUP($I235,Loonkosten,2,0)="Nee")), VLOOKUP($I235,Loonkosten,MATCH("Opgegeven uurtarief",'4. Rekenhulp loonkosten aanvr.'!$4:$4,0)),0),"Vast tarief",IF(LEFT(F235,8)="Bijdrage",VLOOKUP($F235,Tb_KostenTypen[],MATCH(Lijsten!$P$1,Tb_KostenTypen[#Headers],0),0),VLOOKUP($G235,Lijsten!L:P,MATCH(Lijsten!$P$1,Kop_Tarief_Vast,0),0))),""),"")</f>
        <v/>
      </c>
      <c r="K235" s="294" t="str" cm="1">
        <f t="array" ref="K235">_xlfn.IFNA(IF(INDEX(Tb_KostenOpties[],MATCH($F235,Tb_KostenOpties[KostenOptie],0),IFERROR(MATCH(Methode_Keuze,Tb_KostenOpties[#Headers],0),2))=1,_xlfn.SWITCH($H235,"Uurtarief",IF(OR(AND(RIGHT($F235,3)="IKS",VLOOKUP($I235,Loonkosten,2,0)="Ja"),AND(RIGHT($F235,3)&lt;&gt;"IKS",VLOOKUP($I235,Loonkosten,2,0)="Nee")), VLOOKUP($I235,Loonkosten,MATCH("Beoordeeld uurtarief",'4. Rekenhulp loonkosten aanvr.'!$4:$4,0),0),0),"Vast tarief",IF(LEFT(F235,8)="Bijdrage",VLOOKUP($F235,Tb_KostenTypen[],MATCH(Lijsten!$P$1,Tb_KostenTypen[#Headers],0),0),VLOOKUP($G235,Lijsten!L:P,MATCH(Lijsten!$P$1,Kop_Tarief_Vast,0),0))),""),"")</f>
        <v/>
      </c>
      <c r="L235" s="324"/>
      <c r="M235" s="324"/>
      <c r="N235" s="295"/>
      <c r="O235" s="295"/>
      <c r="P235" s="337" t="str">
        <f t="shared" si="13"/>
        <v/>
      </c>
      <c r="Q235" s="296" t="str">
        <f t="shared" si="14"/>
        <v/>
      </c>
      <c r="R235" s="296" t="str" cm="1">
        <f t="array" aca="1" ref="R235" ca="1">_xlfn.IFNA(_xlfn.IFS(X235="Dit kostentype hoeft u niet op te geven. Hiervoor wordt een forfait berekend.","",AND(J235&lt;&gt;"",H235="Vast tarief",F235="Vergoeding"),SUM(J235)*FLOOR(SUM(L235),0.0001),AND(J235&lt;&gt;"",OR(H235="Uurtarief",H235="Vast tarief")),SUM(J235)*FLOOR(SUM(L235),0.01),AND(N235&lt;&gt;"",H235="-"),FLOOR(SUM(N235),0.01)),"")</f>
        <v/>
      </c>
      <c r="S235" s="296" t="str" cm="1">
        <f t="array" aca="1" ref="S235" ca="1">_xlfn.IFNA(_xlfn.IFS(X235="Dit kostentype hoeft u niet op te geven. Hiervoor wordt een forfait berekend.","",AND(K235&lt;&gt;"",M235&lt;&gt;"",H235="Vast tarief",F235="Vergoeding"),SUM(K235)*FLOOR(SUM(M235),0.0001),AND(K235&lt;&gt;"",M235&lt;&gt;"",OR(H235="Uurtarief",H235="Vast tarief")),SUM(K235)*FLOOR(SUM(M235),0.01),AND(O235&lt;&gt;"",H235="-"),FLOOR(SUM(O235),0.01)),"")</f>
        <v/>
      </c>
      <c r="T235" s="296" t="str">
        <f t="shared" ca="1" si="15"/>
        <v/>
      </c>
      <c r="U235" s="296" t="str" cm="1">
        <f t="array" aca="1" ref="U235" ca="1">IFERROR(_xlfn.IFS(OR(F235="",LEFT(Methode_Keuze,4)="Geen",Methode_Keuze=""),"",AND(R235&lt;&gt;"",F235&lt;&gt;"Arbeidskosten"),R235*VLOOKUP(F235,Tb_ProjectKosten[],MATCH(Tb_ProjectKosten[[#Headers],[Forfait_Percentage]],Tb_ProjectKosten[#Headers],0),0),AND(F235="Arbeidskosten",G235&lt;&gt;""),IFERROR(R235*VLOOKUP(G235,Tb_KostenTypen[],3,0)*VLOOKUP(F235,Tb_ProjectKosten[],MATCH(Tb_ProjectKosten[[#Headers],[Forfait_Percentage]],Tb_ProjectKosten[#Headers],0),0),""),R235 &lt;=0,0),"")</f>
        <v/>
      </c>
      <c r="V235" s="296" t="str" cm="1">
        <f t="array" aca="1" ref="V235" ca="1">IFERROR(_xlfn.IFS(OR(F235="",LEFT(Methode_Keuze,4)="Geen",Methode_Keuze=""),"",AND(S235&lt;&gt;"",F235&lt;&gt;"Arbeidskosten"),S235*VLOOKUP(F235,Tb_ProjectKosten[],MATCH(Tb_ProjectKosten[[#Headers],[Forfait_Percentage]],Tb_ProjectKosten[#Headers],0),0),AND(F235="Arbeidskosten",G235&lt;&gt;""),IFERROR(S235*VLOOKUP(G235,Tb_KostenTypen[],3,0)*VLOOKUP(F235,Tb_ProjectKosten[],MATCH(Tb_ProjectKosten[[#Headers],[Forfait_Percentage]],Tb_ProjectKosten[#Headers],0),0),""),S235 &lt;=0,0),"")</f>
        <v/>
      </c>
      <c r="W235" s="296" t="str">
        <f t="shared" ca="1" si="16"/>
        <v/>
      </c>
      <c r="X235" s="338" t="str">
        <f>IFERROR(VLOOKUP(F235,Tb_ProjectKosten[#All],11,0),"")</f>
        <v/>
      </c>
      <c r="Y235" s="297"/>
    </row>
    <row r="236" spans="1:25" x14ac:dyDescent="0.25">
      <c r="A236" s="291">
        <f>MAX($A$5:A235)+1</f>
        <v>231</v>
      </c>
      <c r="B236" s="278"/>
      <c r="C236" s="278"/>
      <c r="D236" s="278"/>
      <c r="E236" s="278"/>
      <c r="F236" s="278"/>
      <c r="G236" s="299"/>
      <c r="H236" s="292" t="str">
        <f ca="1">IFERROR(IF(VLOOKUP(F236,Kostentypen!$A$3:$E$21,3,0)=0,"",IF(OR(F236="Arbeidskosten",F236="Vergoeding"),VLOOKUP(G236,Tb_KostenTypen[],2,0),VLOOKUP(F236,Kostentypen!$A$3:$E$20,3,0))),"")</f>
        <v/>
      </c>
      <c r="I236" s="293"/>
      <c r="J236" s="294" t="str" cm="1">
        <f t="array" ref="J236">_xlfn.IFNA(IF(INDEX(Tb_KostenOpties[],MATCH($F236,Tb_KostenOpties[KostenOptie],0),IFERROR(MATCH(Methode_Keuze,Tb_KostenOpties[#Headers],0),2))=1,_xlfn.SWITCH($H236,"Uurtarief",IF(OR(AND(RIGHT($F236,3)="IKS",VLOOKUP($I236,Loonkosten,2,0)="Ja"),AND(RIGHT($F236,3)&lt;&gt;"IKS",VLOOKUP($I236,Loonkosten,2,0)="Nee")), VLOOKUP($I236,Loonkosten,MATCH("Opgegeven uurtarief",'4. Rekenhulp loonkosten aanvr.'!$4:$4,0)),0),"Vast tarief",IF(LEFT(F236,8)="Bijdrage",VLOOKUP($F236,Tb_KostenTypen[],MATCH(Lijsten!$P$1,Tb_KostenTypen[#Headers],0),0),VLOOKUP($G236,Lijsten!L:P,MATCH(Lijsten!$P$1,Kop_Tarief_Vast,0),0))),""),"")</f>
        <v/>
      </c>
      <c r="K236" s="294" t="str" cm="1">
        <f t="array" ref="K236">_xlfn.IFNA(IF(INDEX(Tb_KostenOpties[],MATCH($F236,Tb_KostenOpties[KostenOptie],0),IFERROR(MATCH(Methode_Keuze,Tb_KostenOpties[#Headers],0),2))=1,_xlfn.SWITCH($H236,"Uurtarief",IF(OR(AND(RIGHT($F236,3)="IKS",VLOOKUP($I236,Loonkosten,2,0)="Ja"),AND(RIGHT($F236,3)&lt;&gt;"IKS",VLOOKUP($I236,Loonkosten,2,0)="Nee")), VLOOKUP($I236,Loonkosten,MATCH("Beoordeeld uurtarief",'4. Rekenhulp loonkosten aanvr.'!$4:$4,0),0),0),"Vast tarief",IF(LEFT(F236,8)="Bijdrage",VLOOKUP($F236,Tb_KostenTypen[],MATCH(Lijsten!$P$1,Tb_KostenTypen[#Headers],0),0),VLOOKUP($G236,Lijsten!L:P,MATCH(Lijsten!$P$1,Kop_Tarief_Vast,0),0))),""),"")</f>
        <v/>
      </c>
      <c r="L236" s="324"/>
      <c r="M236" s="324"/>
      <c r="N236" s="295"/>
      <c r="O236" s="295"/>
      <c r="P236" s="337" t="str">
        <f t="shared" si="13"/>
        <v/>
      </c>
      <c r="Q236" s="296" t="str">
        <f t="shared" si="14"/>
        <v/>
      </c>
      <c r="R236" s="296" t="str" cm="1">
        <f t="array" aca="1" ref="R236" ca="1">_xlfn.IFNA(_xlfn.IFS(X236="Dit kostentype hoeft u niet op te geven. Hiervoor wordt een forfait berekend.","",AND(J236&lt;&gt;"",H236="Vast tarief",F236="Vergoeding"),SUM(J236)*FLOOR(SUM(L236),0.0001),AND(J236&lt;&gt;"",OR(H236="Uurtarief",H236="Vast tarief")),SUM(J236)*FLOOR(SUM(L236),0.01),AND(N236&lt;&gt;"",H236="-"),FLOOR(SUM(N236),0.01)),"")</f>
        <v/>
      </c>
      <c r="S236" s="296" t="str" cm="1">
        <f t="array" aca="1" ref="S236" ca="1">_xlfn.IFNA(_xlfn.IFS(X236="Dit kostentype hoeft u niet op te geven. Hiervoor wordt een forfait berekend.","",AND(K236&lt;&gt;"",M236&lt;&gt;"",H236="Vast tarief",F236="Vergoeding"),SUM(K236)*FLOOR(SUM(M236),0.0001),AND(K236&lt;&gt;"",M236&lt;&gt;"",OR(H236="Uurtarief",H236="Vast tarief")),SUM(K236)*FLOOR(SUM(M236),0.01),AND(O236&lt;&gt;"",H236="-"),FLOOR(SUM(O236),0.01)),"")</f>
        <v/>
      </c>
      <c r="T236" s="296" t="str">
        <f t="shared" ca="1" si="15"/>
        <v/>
      </c>
      <c r="U236" s="296" t="str" cm="1">
        <f t="array" aca="1" ref="U236" ca="1">IFERROR(_xlfn.IFS(OR(F236="",LEFT(Methode_Keuze,4)="Geen",Methode_Keuze=""),"",AND(R236&lt;&gt;"",F236&lt;&gt;"Arbeidskosten"),R236*VLOOKUP(F236,Tb_ProjectKosten[],MATCH(Tb_ProjectKosten[[#Headers],[Forfait_Percentage]],Tb_ProjectKosten[#Headers],0),0),AND(F236="Arbeidskosten",G236&lt;&gt;""),IFERROR(R236*VLOOKUP(G236,Tb_KostenTypen[],3,0)*VLOOKUP(F236,Tb_ProjectKosten[],MATCH(Tb_ProjectKosten[[#Headers],[Forfait_Percentage]],Tb_ProjectKosten[#Headers],0),0),""),R236 &lt;=0,0),"")</f>
        <v/>
      </c>
      <c r="V236" s="296" t="str" cm="1">
        <f t="array" aca="1" ref="V236" ca="1">IFERROR(_xlfn.IFS(OR(F236="",LEFT(Methode_Keuze,4)="Geen",Methode_Keuze=""),"",AND(S236&lt;&gt;"",F236&lt;&gt;"Arbeidskosten"),S236*VLOOKUP(F236,Tb_ProjectKosten[],MATCH(Tb_ProjectKosten[[#Headers],[Forfait_Percentage]],Tb_ProjectKosten[#Headers],0),0),AND(F236="Arbeidskosten",G236&lt;&gt;""),IFERROR(S236*VLOOKUP(G236,Tb_KostenTypen[],3,0)*VLOOKUP(F236,Tb_ProjectKosten[],MATCH(Tb_ProjectKosten[[#Headers],[Forfait_Percentage]],Tb_ProjectKosten[#Headers],0),0),""),S236 &lt;=0,0),"")</f>
        <v/>
      </c>
      <c r="W236" s="296" t="str">
        <f t="shared" ca="1" si="16"/>
        <v/>
      </c>
      <c r="X236" s="338" t="str">
        <f>IFERROR(VLOOKUP(F236,Tb_ProjectKosten[#All],11,0),"")</f>
        <v/>
      </c>
      <c r="Y236" s="297"/>
    </row>
    <row r="237" spans="1:25" x14ac:dyDescent="0.25">
      <c r="A237" s="291">
        <f>MAX($A$5:A236)+1</f>
        <v>232</v>
      </c>
      <c r="B237" s="278"/>
      <c r="C237" s="278"/>
      <c r="D237" s="278"/>
      <c r="E237" s="278"/>
      <c r="F237" s="278"/>
      <c r="G237" s="299"/>
      <c r="H237" s="292" t="str">
        <f ca="1">IFERROR(IF(VLOOKUP(F237,Kostentypen!$A$3:$E$21,3,0)=0,"",IF(OR(F237="Arbeidskosten",F237="Vergoeding"),VLOOKUP(G237,Tb_KostenTypen[],2,0),VLOOKUP(F237,Kostentypen!$A$3:$E$20,3,0))),"")</f>
        <v/>
      </c>
      <c r="I237" s="293"/>
      <c r="J237" s="294" t="str" cm="1">
        <f t="array" ref="J237">_xlfn.IFNA(IF(INDEX(Tb_KostenOpties[],MATCH($F237,Tb_KostenOpties[KostenOptie],0),IFERROR(MATCH(Methode_Keuze,Tb_KostenOpties[#Headers],0),2))=1,_xlfn.SWITCH($H237,"Uurtarief",IF(OR(AND(RIGHT($F237,3)="IKS",VLOOKUP($I237,Loonkosten,2,0)="Ja"),AND(RIGHT($F237,3)&lt;&gt;"IKS",VLOOKUP($I237,Loonkosten,2,0)="Nee")), VLOOKUP($I237,Loonkosten,MATCH("Opgegeven uurtarief",'4. Rekenhulp loonkosten aanvr.'!$4:$4,0)),0),"Vast tarief",IF(LEFT(F237,8)="Bijdrage",VLOOKUP($F237,Tb_KostenTypen[],MATCH(Lijsten!$P$1,Tb_KostenTypen[#Headers],0),0),VLOOKUP($G237,Lijsten!L:P,MATCH(Lijsten!$P$1,Kop_Tarief_Vast,0),0))),""),"")</f>
        <v/>
      </c>
      <c r="K237" s="294" t="str" cm="1">
        <f t="array" ref="K237">_xlfn.IFNA(IF(INDEX(Tb_KostenOpties[],MATCH($F237,Tb_KostenOpties[KostenOptie],0),IFERROR(MATCH(Methode_Keuze,Tb_KostenOpties[#Headers],0),2))=1,_xlfn.SWITCH($H237,"Uurtarief",IF(OR(AND(RIGHT($F237,3)="IKS",VLOOKUP($I237,Loonkosten,2,0)="Ja"),AND(RIGHT($F237,3)&lt;&gt;"IKS",VLOOKUP($I237,Loonkosten,2,0)="Nee")), VLOOKUP($I237,Loonkosten,MATCH("Beoordeeld uurtarief",'4. Rekenhulp loonkosten aanvr.'!$4:$4,0),0),0),"Vast tarief",IF(LEFT(F237,8)="Bijdrage",VLOOKUP($F237,Tb_KostenTypen[],MATCH(Lijsten!$P$1,Tb_KostenTypen[#Headers],0),0),VLOOKUP($G237,Lijsten!L:P,MATCH(Lijsten!$P$1,Kop_Tarief_Vast,0),0))),""),"")</f>
        <v/>
      </c>
      <c r="L237" s="324"/>
      <c r="M237" s="324"/>
      <c r="N237" s="295"/>
      <c r="O237" s="295"/>
      <c r="P237" s="337" t="str">
        <f t="shared" si="13"/>
        <v/>
      </c>
      <c r="Q237" s="296" t="str">
        <f t="shared" si="14"/>
        <v/>
      </c>
      <c r="R237" s="296" t="str" cm="1">
        <f t="array" aca="1" ref="R237" ca="1">_xlfn.IFNA(_xlfn.IFS(X237="Dit kostentype hoeft u niet op te geven. Hiervoor wordt een forfait berekend.","",AND(J237&lt;&gt;"",H237="Vast tarief",F237="Vergoeding"),SUM(J237)*FLOOR(SUM(L237),0.0001),AND(J237&lt;&gt;"",OR(H237="Uurtarief",H237="Vast tarief")),SUM(J237)*FLOOR(SUM(L237),0.01),AND(N237&lt;&gt;"",H237="-"),FLOOR(SUM(N237),0.01)),"")</f>
        <v/>
      </c>
      <c r="S237" s="296" t="str" cm="1">
        <f t="array" aca="1" ref="S237" ca="1">_xlfn.IFNA(_xlfn.IFS(X237="Dit kostentype hoeft u niet op te geven. Hiervoor wordt een forfait berekend.","",AND(K237&lt;&gt;"",M237&lt;&gt;"",H237="Vast tarief",F237="Vergoeding"),SUM(K237)*FLOOR(SUM(M237),0.0001),AND(K237&lt;&gt;"",M237&lt;&gt;"",OR(H237="Uurtarief",H237="Vast tarief")),SUM(K237)*FLOOR(SUM(M237),0.01),AND(O237&lt;&gt;"",H237="-"),FLOOR(SUM(O237),0.01)),"")</f>
        <v/>
      </c>
      <c r="T237" s="296" t="str">
        <f t="shared" ca="1" si="15"/>
        <v/>
      </c>
      <c r="U237" s="296" t="str" cm="1">
        <f t="array" aca="1" ref="U237" ca="1">IFERROR(_xlfn.IFS(OR(F237="",LEFT(Methode_Keuze,4)="Geen",Methode_Keuze=""),"",AND(R237&lt;&gt;"",F237&lt;&gt;"Arbeidskosten"),R237*VLOOKUP(F237,Tb_ProjectKosten[],MATCH(Tb_ProjectKosten[[#Headers],[Forfait_Percentage]],Tb_ProjectKosten[#Headers],0),0),AND(F237="Arbeidskosten",G237&lt;&gt;""),IFERROR(R237*VLOOKUP(G237,Tb_KostenTypen[],3,0)*VLOOKUP(F237,Tb_ProjectKosten[],MATCH(Tb_ProjectKosten[[#Headers],[Forfait_Percentage]],Tb_ProjectKosten[#Headers],0),0),""),R237 &lt;=0,0),"")</f>
        <v/>
      </c>
      <c r="V237" s="296" t="str" cm="1">
        <f t="array" aca="1" ref="V237" ca="1">IFERROR(_xlfn.IFS(OR(F237="",LEFT(Methode_Keuze,4)="Geen",Methode_Keuze=""),"",AND(S237&lt;&gt;"",F237&lt;&gt;"Arbeidskosten"),S237*VLOOKUP(F237,Tb_ProjectKosten[],MATCH(Tb_ProjectKosten[[#Headers],[Forfait_Percentage]],Tb_ProjectKosten[#Headers],0),0),AND(F237="Arbeidskosten",G237&lt;&gt;""),IFERROR(S237*VLOOKUP(G237,Tb_KostenTypen[],3,0)*VLOOKUP(F237,Tb_ProjectKosten[],MATCH(Tb_ProjectKosten[[#Headers],[Forfait_Percentage]],Tb_ProjectKosten[#Headers],0),0),""),S237 &lt;=0,0),"")</f>
        <v/>
      </c>
      <c r="W237" s="296" t="str">
        <f t="shared" ca="1" si="16"/>
        <v/>
      </c>
      <c r="X237" s="338" t="str">
        <f>IFERROR(VLOOKUP(F237,Tb_ProjectKosten[#All],11,0),"")</f>
        <v/>
      </c>
      <c r="Y237" s="297"/>
    </row>
    <row r="238" spans="1:25" x14ac:dyDescent="0.25">
      <c r="A238" s="291">
        <f>MAX($A$5:A237)+1</f>
        <v>233</v>
      </c>
      <c r="B238" s="278"/>
      <c r="C238" s="278"/>
      <c r="D238" s="278"/>
      <c r="E238" s="278"/>
      <c r="F238" s="278"/>
      <c r="G238" s="299"/>
      <c r="H238" s="292" t="str">
        <f ca="1">IFERROR(IF(VLOOKUP(F238,Kostentypen!$A$3:$E$21,3,0)=0,"",IF(OR(F238="Arbeidskosten",F238="Vergoeding"),VLOOKUP(G238,Tb_KostenTypen[],2,0),VLOOKUP(F238,Kostentypen!$A$3:$E$20,3,0))),"")</f>
        <v/>
      </c>
      <c r="I238" s="293"/>
      <c r="J238" s="294" t="str" cm="1">
        <f t="array" ref="J238">_xlfn.IFNA(IF(INDEX(Tb_KostenOpties[],MATCH($F238,Tb_KostenOpties[KostenOptie],0),IFERROR(MATCH(Methode_Keuze,Tb_KostenOpties[#Headers],0),2))=1,_xlfn.SWITCH($H238,"Uurtarief",IF(OR(AND(RIGHT($F238,3)="IKS",VLOOKUP($I238,Loonkosten,2,0)="Ja"),AND(RIGHT($F238,3)&lt;&gt;"IKS",VLOOKUP($I238,Loonkosten,2,0)="Nee")), VLOOKUP($I238,Loonkosten,MATCH("Opgegeven uurtarief",'4. Rekenhulp loonkosten aanvr.'!$4:$4,0)),0),"Vast tarief",IF(LEFT(F238,8)="Bijdrage",VLOOKUP($F238,Tb_KostenTypen[],MATCH(Lijsten!$P$1,Tb_KostenTypen[#Headers],0),0),VLOOKUP($G238,Lijsten!L:P,MATCH(Lijsten!$P$1,Kop_Tarief_Vast,0),0))),""),"")</f>
        <v/>
      </c>
      <c r="K238" s="294" t="str" cm="1">
        <f t="array" ref="K238">_xlfn.IFNA(IF(INDEX(Tb_KostenOpties[],MATCH($F238,Tb_KostenOpties[KostenOptie],0),IFERROR(MATCH(Methode_Keuze,Tb_KostenOpties[#Headers],0),2))=1,_xlfn.SWITCH($H238,"Uurtarief",IF(OR(AND(RIGHT($F238,3)="IKS",VLOOKUP($I238,Loonkosten,2,0)="Ja"),AND(RIGHT($F238,3)&lt;&gt;"IKS",VLOOKUP($I238,Loonkosten,2,0)="Nee")), VLOOKUP($I238,Loonkosten,MATCH("Beoordeeld uurtarief",'4. Rekenhulp loonkosten aanvr.'!$4:$4,0),0),0),"Vast tarief",IF(LEFT(F238,8)="Bijdrage",VLOOKUP($F238,Tb_KostenTypen[],MATCH(Lijsten!$P$1,Tb_KostenTypen[#Headers],0),0),VLOOKUP($G238,Lijsten!L:P,MATCH(Lijsten!$P$1,Kop_Tarief_Vast,0),0))),""),"")</f>
        <v/>
      </c>
      <c r="L238" s="324"/>
      <c r="M238" s="324"/>
      <c r="N238" s="295"/>
      <c r="O238" s="295"/>
      <c r="P238" s="337" t="str">
        <f t="shared" si="13"/>
        <v/>
      </c>
      <c r="Q238" s="296" t="str">
        <f t="shared" si="14"/>
        <v/>
      </c>
      <c r="R238" s="296" t="str" cm="1">
        <f t="array" aca="1" ref="R238" ca="1">_xlfn.IFNA(_xlfn.IFS(X238="Dit kostentype hoeft u niet op te geven. Hiervoor wordt een forfait berekend.","",AND(J238&lt;&gt;"",H238="Vast tarief",F238="Vergoeding"),SUM(J238)*FLOOR(SUM(L238),0.0001),AND(J238&lt;&gt;"",OR(H238="Uurtarief",H238="Vast tarief")),SUM(J238)*FLOOR(SUM(L238),0.01),AND(N238&lt;&gt;"",H238="-"),FLOOR(SUM(N238),0.01)),"")</f>
        <v/>
      </c>
      <c r="S238" s="296" t="str" cm="1">
        <f t="array" aca="1" ref="S238" ca="1">_xlfn.IFNA(_xlfn.IFS(X238="Dit kostentype hoeft u niet op te geven. Hiervoor wordt een forfait berekend.","",AND(K238&lt;&gt;"",M238&lt;&gt;"",H238="Vast tarief",F238="Vergoeding"),SUM(K238)*FLOOR(SUM(M238),0.0001),AND(K238&lt;&gt;"",M238&lt;&gt;"",OR(H238="Uurtarief",H238="Vast tarief")),SUM(K238)*FLOOR(SUM(M238),0.01),AND(O238&lt;&gt;"",H238="-"),FLOOR(SUM(O238),0.01)),"")</f>
        <v/>
      </c>
      <c r="T238" s="296" t="str">
        <f t="shared" ca="1" si="15"/>
        <v/>
      </c>
      <c r="U238" s="296" t="str" cm="1">
        <f t="array" aca="1" ref="U238" ca="1">IFERROR(_xlfn.IFS(OR(F238="",LEFT(Methode_Keuze,4)="Geen",Methode_Keuze=""),"",AND(R238&lt;&gt;"",F238&lt;&gt;"Arbeidskosten"),R238*VLOOKUP(F238,Tb_ProjectKosten[],MATCH(Tb_ProjectKosten[[#Headers],[Forfait_Percentage]],Tb_ProjectKosten[#Headers],0),0),AND(F238="Arbeidskosten",G238&lt;&gt;""),IFERROR(R238*VLOOKUP(G238,Tb_KostenTypen[],3,0)*VLOOKUP(F238,Tb_ProjectKosten[],MATCH(Tb_ProjectKosten[[#Headers],[Forfait_Percentage]],Tb_ProjectKosten[#Headers],0),0),""),R238 &lt;=0,0),"")</f>
        <v/>
      </c>
      <c r="V238" s="296" t="str" cm="1">
        <f t="array" aca="1" ref="V238" ca="1">IFERROR(_xlfn.IFS(OR(F238="",LEFT(Methode_Keuze,4)="Geen",Methode_Keuze=""),"",AND(S238&lt;&gt;"",F238&lt;&gt;"Arbeidskosten"),S238*VLOOKUP(F238,Tb_ProjectKosten[],MATCH(Tb_ProjectKosten[[#Headers],[Forfait_Percentage]],Tb_ProjectKosten[#Headers],0),0),AND(F238="Arbeidskosten",G238&lt;&gt;""),IFERROR(S238*VLOOKUP(G238,Tb_KostenTypen[],3,0)*VLOOKUP(F238,Tb_ProjectKosten[],MATCH(Tb_ProjectKosten[[#Headers],[Forfait_Percentage]],Tb_ProjectKosten[#Headers],0),0),""),S238 &lt;=0,0),"")</f>
        <v/>
      </c>
      <c r="W238" s="296" t="str">
        <f t="shared" ca="1" si="16"/>
        <v/>
      </c>
      <c r="X238" s="338" t="str">
        <f>IFERROR(VLOOKUP(F238,Tb_ProjectKosten[#All],11,0),"")</f>
        <v/>
      </c>
      <c r="Y238" s="297"/>
    </row>
    <row r="239" spans="1:25" x14ac:dyDescent="0.25">
      <c r="A239" s="291">
        <f>MAX($A$5:A238)+1</f>
        <v>234</v>
      </c>
      <c r="B239" s="278"/>
      <c r="C239" s="278"/>
      <c r="D239" s="278"/>
      <c r="E239" s="278"/>
      <c r="F239" s="278"/>
      <c r="G239" s="299"/>
      <c r="H239" s="292" t="str">
        <f ca="1">IFERROR(IF(VLOOKUP(F239,Kostentypen!$A$3:$E$21,3,0)=0,"",IF(OR(F239="Arbeidskosten",F239="Vergoeding"),VLOOKUP(G239,Tb_KostenTypen[],2,0),VLOOKUP(F239,Kostentypen!$A$3:$E$20,3,0))),"")</f>
        <v/>
      </c>
      <c r="I239" s="293"/>
      <c r="J239" s="294" t="str" cm="1">
        <f t="array" ref="J239">_xlfn.IFNA(IF(INDEX(Tb_KostenOpties[],MATCH($F239,Tb_KostenOpties[KostenOptie],0),IFERROR(MATCH(Methode_Keuze,Tb_KostenOpties[#Headers],0),2))=1,_xlfn.SWITCH($H239,"Uurtarief",IF(OR(AND(RIGHT($F239,3)="IKS",VLOOKUP($I239,Loonkosten,2,0)="Ja"),AND(RIGHT($F239,3)&lt;&gt;"IKS",VLOOKUP($I239,Loonkosten,2,0)="Nee")), VLOOKUP($I239,Loonkosten,MATCH("Opgegeven uurtarief",'4. Rekenhulp loonkosten aanvr.'!$4:$4,0)),0),"Vast tarief",IF(LEFT(F239,8)="Bijdrage",VLOOKUP($F239,Tb_KostenTypen[],MATCH(Lijsten!$P$1,Tb_KostenTypen[#Headers],0),0),VLOOKUP($G239,Lijsten!L:P,MATCH(Lijsten!$P$1,Kop_Tarief_Vast,0),0))),""),"")</f>
        <v/>
      </c>
      <c r="K239" s="294" t="str" cm="1">
        <f t="array" ref="K239">_xlfn.IFNA(IF(INDEX(Tb_KostenOpties[],MATCH($F239,Tb_KostenOpties[KostenOptie],0),IFERROR(MATCH(Methode_Keuze,Tb_KostenOpties[#Headers],0),2))=1,_xlfn.SWITCH($H239,"Uurtarief",IF(OR(AND(RIGHT($F239,3)="IKS",VLOOKUP($I239,Loonkosten,2,0)="Ja"),AND(RIGHT($F239,3)&lt;&gt;"IKS",VLOOKUP($I239,Loonkosten,2,0)="Nee")), VLOOKUP($I239,Loonkosten,MATCH("Beoordeeld uurtarief",'4. Rekenhulp loonkosten aanvr.'!$4:$4,0),0),0),"Vast tarief",IF(LEFT(F239,8)="Bijdrage",VLOOKUP($F239,Tb_KostenTypen[],MATCH(Lijsten!$P$1,Tb_KostenTypen[#Headers],0),0),VLOOKUP($G239,Lijsten!L:P,MATCH(Lijsten!$P$1,Kop_Tarief_Vast,0),0))),""),"")</f>
        <v/>
      </c>
      <c r="L239" s="324"/>
      <c r="M239" s="324"/>
      <c r="N239" s="295"/>
      <c r="O239" s="295"/>
      <c r="P239" s="337" t="str">
        <f t="shared" si="13"/>
        <v/>
      </c>
      <c r="Q239" s="296" t="str">
        <f t="shared" si="14"/>
        <v/>
      </c>
      <c r="R239" s="296" t="str" cm="1">
        <f t="array" aca="1" ref="R239" ca="1">_xlfn.IFNA(_xlfn.IFS(X239="Dit kostentype hoeft u niet op te geven. Hiervoor wordt een forfait berekend.","",AND(J239&lt;&gt;"",H239="Vast tarief",F239="Vergoeding"),SUM(J239)*FLOOR(SUM(L239),0.0001),AND(J239&lt;&gt;"",OR(H239="Uurtarief",H239="Vast tarief")),SUM(J239)*FLOOR(SUM(L239),0.01),AND(N239&lt;&gt;"",H239="-"),FLOOR(SUM(N239),0.01)),"")</f>
        <v/>
      </c>
      <c r="S239" s="296" t="str" cm="1">
        <f t="array" aca="1" ref="S239" ca="1">_xlfn.IFNA(_xlfn.IFS(X239="Dit kostentype hoeft u niet op te geven. Hiervoor wordt een forfait berekend.","",AND(K239&lt;&gt;"",M239&lt;&gt;"",H239="Vast tarief",F239="Vergoeding"),SUM(K239)*FLOOR(SUM(M239),0.0001),AND(K239&lt;&gt;"",M239&lt;&gt;"",OR(H239="Uurtarief",H239="Vast tarief")),SUM(K239)*FLOOR(SUM(M239),0.01),AND(O239&lt;&gt;"",H239="-"),FLOOR(SUM(O239),0.01)),"")</f>
        <v/>
      </c>
      <c r="T239" s="296" t="str">
        <f t="shared" ca="1" si="15"/>
        <v/>
      </c>
      <c r="U239" s="296" t="str" cm="1">
        <f t="array" aca="1" ref="U239" ca="1">IFERROR(_xlfn.IFS(OR(F239="",LEFT(Methode_Keuze,4)="Geen",Methode_Keuze=""),"",AND(R239&lt;&gt;"",F239&lt;&gt;"Arbeidskosten"),R239*VLOOKUP(F239,Tb_ProjectKosten[],MATCH(Tb_ProjectKosten[[#Headers],[Forfait_Percentage]],Tb_ProjectKosten[#Headers],0),0),AND(F239="Arbeidskosten",G239&lt;&gt;""),IFERROR(R239*VLOOKUP(G239,Tb_KostenTypen[],3,0)*VLOOKUP(F239,Tb_ProjectKosten[],MATCH(Tb_ProjectKosten[[#Headers],[Forfait_Percentage]],Tb_ProjectKosten[#Headers],0),0),""),R239 &lt;=0,0),"")</f>
        <v/>
      </c>
      <c r="V239" s="296" t="str" cm="1">
        <f t="array" aca="1" ref="V239" ca="1">IFERROR(_xlfn.IFS(OR(F239="",LEFT(Methode_Keuze,4)="Geen",Methode_Keuze=""),"",AND(S239&lt;&gt;"",F239&lt;&gt;"Arbeidskosten"),S239*VLOOKUP(F239,Tb_ProjectKosten[],MATCH(Tb_ProjectKosten[[#Headers],[Forfait_Percentage]],Tb_ProjectKosten[#Headers],0),0),AND(F239="Arbeidskosten",G239&lt;&gt;""),IFERROR(S239*VLOOKUP(G239,Tb_KostenTypen[],3,0)*VLOOKUP(F239,Tb_ProjectKosten[],MATCH(Tb_ProjectKosten[[#Headers],[Forfait_Percentage]],Tb_ProjectKosten[#Headers],0),0),""),S239 &lt;=0,0),"")</f>
        <v/>
      </c>
      <c r="W239" s="296" t="str">
        <f t="shared" ca="1" si="16"/>
        <v/>
      </c>
      <c r="X239" s="338" t="str">
        <f>IFERROR(VLOOKUP(F239,Tb_ProjectKosten[#All],11,0),"")</f>
        <v/>
      </c>
      <c r="Y239" s="297"/>
    </row>
    <row r="240" spans="1:25" x14ac:dyDescent="0.25">
      <c r="A240" s="291">
        <f>MAX($A$5:A239)+1</f>
        <v>235</v>
      </c>
      <c r="B240" s="278"/>
      <c r="C240" s="278"/>
      <c r="D240" s="278"/>
      <c r="E240" s="278"/>
      <c r="F240" s="278"/>
      <c r="G240" s="299"/>
      <c r="H240" s="292" t="str">
        <f ca="1">IFERROR(IF(VLOOKUP(F240,Kostentypen!$A$3:$E$21,3,0)=0,"",IF(OR(F240="Arbeidskosten",F240="Vergoeding"),VLOOKUP(G240,Tb_KostenTypen[],2,0),VLOOKUP(F240,Kostentypen!$A$3:$E$20,3,0))),"")</f>
        <v/>
      </c>
      <c r="I240" s="293"/>
      <c r="J240" s="294" t="str" cm="1">
        <f t="array" ref="J240">_xlfn.IFNA(IF(INDEX(Tb_KostenOpties[],MATCH($F240,Tb_KostenOpties[KostenOptie],0),IFERROR(MATCH(Methode_Keuze,Tb_KostenOpties[#Headers],0),2))=1,_xlfn.SWITCH($H240,"Uurtarief",IF(OR(AND(RIGHT($F240,3)="IKS",VLOOKUP($I240,Loonkosten,2,0)="Ja"),AND(RIGHT($F240,3)&lt;&gt;"IKS",VLOOKUP($I240,Loonkosten,2,0)="Nee")), VLOOKUP($I240,Loonkosten,MATCH("Opgegeven uurtarief",'4. Rekenhulp loonkosten aanvr.'!$4:$4,0)),0),"Vast tarief",IF(LEFT(F240,8)="Bijdrage",VLOOKUP($F240,Tb_KostenTypen[],MATCH(Lijsten!$P$1,Tb_KostenTypen[#Headers],0),0),VLOOKUP($G240,Lijsten!L:P,MATCH(Lijsten!$P$1,Kop_Tarief_Vast,0),0))),""),"")</f>
        <v/>
      </c>
      <c r="K240" s="294" t="str" cm="1">
        <f t="array" ref="K240">_xlfn.IFNA(IF(INDEX(Tb_KostenOpties[],MATCH($F240,Tb_KostenOpties[KostenOptie],0),IFERROR(MATCH(Methode_Keuze,Tb_KostenOpties[#Headers],0),2))=1,_xlfn.SWITCH($H240,"Uurtarief",IF(OR(AND(RIGHT($F240,3)="IKS",VLOOKUP($I240,Loonkosten,2,0)="Ja"),AND(RIGHT($F240,3)&lt;&gt;"IKS",VLOOKUP($I240,Loonkosten,2,0)="Nee")), VLOOKUP($I240,Loonkosten,MATCH("Beoordeeld uurtarief",'4. Rekenhulp loonkosten aanvr.'!$4:$4,0),0),0),"Vast tarief",IF(LEFT(F240,8)="Bijdrage",VLOOKUP($F240,Tb_KostenTypen[],MATCH(Lijsten!$P$1,Tb_KostenTypen[#Headers],0),0),VLOOKUP($G240,Lijsten!L:P,MATCH(Lijsten!$P$1,Kop_Tarief_Vast,0),0))),""),"")</f>
        <v/>
      </c>
      <c r="L240" s="324"/>
      <c r="M240" s="324"/>
      <c r="N240" s="295"/>
      <c r="O240" s="295"/>
      <c r="P240" s="337" t="str">
        <f t="shared" si="13"/>
        <v/>
      </c>
      <c r="Q240" s="296" t="str">
        <f t="shared" si="14"/>
        <v/>
      </c>
      <c r="R240" s="296" t="str" cm="1">
        <f t="array" aca="1" ref="R240" ca="1">_xlfn.IFNA(_xlfn.IFS(X240="Dit kostentype hoeft u niet op te geven. Hiervoor wordt een forfait berekend.","",AND(J240&lt;&gt;"",H240="Vast tarief",F240="Vergoeding"),SUM(J240)*FLOOR(SUM(L240),0.0001),AND(J240&lt;&gt;"",OR(H240="Uurtarief",H240="Vast tarief")),SUM(J240)*FLOOR(SUM(L240),0.01),AND(N240&lt;&gt;"",H240="-"),FLOOR(SUM(N240),0.01)),"")</f>
        <v/>
      </c>
      <c r="S240" s="296" t="str" cm="1">
        <f t="array" aca="1" ref="S240" ca="1">_xlfn.IFNA(_xlfn.IFS(X240="Dit kostentype hoeft u niet op te geven. Hiervoor wordt een forfait berekend.","",AND(K240&lt;&gt;"",M240&lt;&gt;"",H240="Vast tarief",F240="Vergoeding"),SUM(K240)*FLOOR(SUM(M240),0.0001),AND(K240&lt;&gt;"",M240&lt;&gt;"",OR(H240="Uurtarief",H240="Vast tarief")),SUM(K240)*FLOOR(SUM(M240),0.01),AND(O240&lt;&gt;"",H240="-"),FLOOR(SUM(O240),0.01)),"")</f>
        <v/>
      </c>
      <c r="T240" s="296" t="str">
        <f t="shared" ca="1" si="15"/>
        <v/>
      </c>
      <c r="U240" s="296" t="str" cm="1">
        <f t="array" aca="1" ref="U240" ca="1">IFERROR(_xlfn.IFS(OR(F240="",LEFT(Methode_Keuze,4)="Geen",Methode_Keuze=""),"",AND(R240&lt;&gt;"",F240&lt;&gt;"Arbeidskosten"),R240*VLOOKUP(F240,Tb_ProjectKosten[],MATCH(Tb_ProjectKosten[[#Headers],[Forfait_Percentage]],Tb_ProjectKosten[#Headers],0),0),AND(F240="Arbeidskosten",G240&lt;&gt;""),IFERROR(R240*VLOOKUP(G240,Tb_KostenTypen[],3,0)*VLOOKUP(F240,Tb_ProjectKosten[],MATCH(Tb_ProjectKosten[[#Headers],[Forfait_Percentage]],Tb_ProjectKosten[#Headers],0),0),""),R240 &lt;=0,0),"")</f>
        <v/>
      </c>
      <c r="V240" s="296" t="str" cm="1">
        <f t="array" aca="1" ref="V240" ca="1">IFERROR(_xlfn.IFS(OR(F240="",LEFT(Methode_Keuze,4)="Geen",Methode_Keuze=""),"",AND(S240&lt;&gt;"",F240&lt;&gt;"Arbeidskosten"),S240*VLOOKUP(F240,Tb_ProjectKosten[],MATCH(Tb_ProjectKosten[[#Headers],[Forfait_Percentage]],Tb_ProjectKosten[#Headers],0),0),AND(F240="Arbeidskosten",G240&lt;&gt;""),IFERROR(S240*VLOOKUP(G240,Tb_KostenTypen[],3,0)*VLOOKUP(F240,Tb_ProjectKosten[],MATCH(Tb_ProjectKosten[[#Headers],[Forfait_Percentage]],Tb_ProjectKosten[#Headers],0),0),""),S240 &lt;=0,0),"")</f>
        <v/>
      </c>
      <c r="W240" s="296" t="str">
        <f t="shared" ca="1" si="16"/>
        <v/>
      </c>
      <c r="X240" s="338" t="str">
        <f>IFERROR(VLOOKUP(F240,Tb_ProjectKosten[#All],11,0),"")</f>
        <v/>
      </c>
      <c r="Y240" s="297"/>
    </row>
    <row r="241" spans="1:25" x14ac:dyDescent="0.25">
      <c r="A241" s="291">
        <f>MAX($A$5:A240)+1</f>
        <v>236</v>
      </c>
      <c r="B241" s="278"/>
      <c r="C241" s="278"/>
      <c r="D241" s="278"/>
      <c r="E241" s="278"/>
      <c r="F241" s="278"/>
      <c r="G241" s="299"/>
      <c r="H241" s="292" t="str">
        <f ca="1">IFERROR(IF(VLOOKUP(F241,Kostentypen!$A$3:$E$21,3,0)=0,"",IF(OR(F241="Arbeidskosten",F241="Vergoeding"),VLOOKUP(G241,Tb_KostenTypen[],2,0),VLOOKUP(F241,Kostentypen!$A$3:$E$20,3,0))),"")</f>
        <v/>
      </c>
      <c r="I241" s="293"/>
      <c r="J241" s="294" t="str" cm="1">
        <f t="array" ref="J241">_xlfn.IFNA(IF(INDEX(Tb_KostenOpties[],MATCH($F241,Tb_KostenOpties[KostenOptie],0),IFERROR(MATCH(Methode_Keuze,Tb_KostenOpties[#Headers],0),2))=1,_xlfn.SWITCH($H241,"Uurtarief",IF(OR(AND(RIGHT($F241,3)="IKS",VLOOKUP($I241,Loonkosten,2,0)="Ja"),AND(RIGHT($F241,3)&lt;&gt;"IKS",VLOOKUP($I241,Loonkosten,2,0)="Nee")), VLOOKUP($I241,Loonkosten,MATCH("Opgegeven uurtarief",'4. Rekenhulp loonkosten aanvr.'!$4:$4,0)),0),"Vast tarief",IF(LEFT(F241,8)="Bijdrage",VLOOKUP($F241,Tb_KostenTypen[],MATCH(Lijsten!$P$1,Tb_KostenTypen[#Headers],0),0),VLOOKUP($G241,Lijsten!L:P,MATCH(Lijsten!$P$1,Kop_Tarief_Vast,0),0))),""),"")</f>
        <v/>
      </c>
      <c r="K241" s="294" t="str" cm="1">
        <f t="array" ref="K241">_xlfn.IFNA(IF(INDEX(Tb_KostenOpties[],MATCH($F241,Tb_KostenOpties[KostenOptie],0),IFERROR(MATCH(Methode_Keuze,Tb_KostenOpties[#Headers],0),2))=1,_xlfn.SWITCH($H241,"Uurtarief",IF(OR(AND(RIGHT($F241,3)="IKS",VLOOKUP($I241,Loonkosten,2,0)="Ja"),AND(RIGHT($F241,3)&lt;&gt;"IKS",VLOOKUP($I241,Loonkosten,2,0)="Nee")), VLOOKUP($I241,Loonkosten,MATCH("Beoordeeld uurtarief",'4. Rekenhulp loonkosten aanvr.'!$4:$4,0),0),0),"Vast tarief",IF(LEFT(F241,8)="Bijdrage",VLOOKUP($F241,Tb_KostenTypen[],MATCH(Lijsten!$P$1,Tb_KostenTypen[#Headers],0),0),VLOOKUP($G241,Lijsten!L:P,MATCH(Lijsten!$P$1,Kop_Tarief_Vast,0),0))),""),"")</f>
        <v/>
      </c>
      <c r="L241" s="324"/>
      <c r="M241" s="324"/>
      <c r="N241" s="295"/>
      <c r="O241" s="295"/>
      <c r="P241" s="337" t="str">
        <f t="shared" si="13"/>
        <v/>
      </c>
      <c r="Q241" s="296" t="str">
        <f t="shared" si="14"/>
        <v/>
      </c>
      <c r="R241" s="296" t="str" cm="1">
        <f t="array" aca="1" ref="R241" ca="1">_xlfn.IFNA(_xlfn.IFS(X241="Dit kostentype hoeft u niet op te geven. Hiervoor wordt een forfait berekend.","",AND(J241&lt;&gt;"",H241="Vast tarief",F241="Vergoeding"),SUM(J241)*FLOOR(SUM(L241),0.0001),AND(J241&lt;&gt;"",OR(H241="Uurtarief",H241="Vast tarief")),SUM(J241)*FLOOR(SUM(L241),0.01),AND(N241&lt;&gt;"",H241="-"),FLOOR(SUM(N241),0.01)),"")</f>
        <v/>
      </c>
      <c r="S241" s="296" t="str" cm="1">
        <f t="array" aca="1" ref="S241" ca="1">_xlfn.IFNA(_xlfn.IFS(X241="Dit kostentype hoeft u niet op te geven. Hiervoor wordt een forfait berekend.","",AND(K241&lt;&gt;"",M241&lt;&gt;"",H241="Vast tarief",F241="Vergoeding"),SUM(K241)*FLOOR(SUM(M241),0.0001),AND(K241&lt;&gt;"",M241&lt;&gt;"",OR(H241="Uurtarief",H241="Vast tarief")),SUM(K241)*FLOOR(SUM(M241),0.01),AND(O241&lt;&gt;"",H241="-"),FLOOR(SUM(O241),0.01)),"")</f>
        <v/>
      </c>
      <c r="T241" s="296" t="str">
        <f t="shared" ca="1" si="15"/>
        <v/>
      </c>
      <c r="U241" s="296" t="str" cm="1">
        <f t="array" aca="1" ref="U241" ca="1">IFERROR(_xlfn.IFS(OR(F241="",LEFT(Methode_Keuze,4)="Geen",Methode_Keuze=""),"",AND(R241&lt;&gt;"",F241&lt;&gt;"Arbeidskosten"),R241*VLOOKUP(F241,Tb_ProjectKosten[],MATCH(Tb_ProjectKosten[[#Headers],[Forfait_Percentage]],Tb_ProjectKosten[#Headers],0),0),AND(F241="Arbeidskosten",G241&lt;&gt;""),IFERROR(R241*VLOOKUP(G241,Tb_KostenTypen[],3,0)*VLOOKUP(F241,Tb_ProjectKosten[],MATCH(Tb_ProjectKosten[[#Headers],[Forfait_Percentage]],Tb_ProjectKosten[#Headers],0),0),""),R241 &lt;=0,0),"")</f>
        <v/>
      </c>
      <c r="V241" s="296" t="str" cm="1">
        <f t="array" aca="1" ref="V241" ca="1">IFERROR(_xlfn.IFS(OR(F241="",LEFT(Methode_Keuze,4)="Geen",Methode_Keuze=""),"",AND(S241&lt;&gt;"",F241&lt;&gt;"Arbeidskosten"),S241*VLOOKUP(F241,Tb_ProjectKosten[],MATCH(Tb_ProjectKosten[[#Headers],[Forfait_Percentage]],Tb_ProjectKosten[#Headers],0),0),AND(F241="Arbeidskosten",G241&lt;&gt;""),IFERROR(S241*VLOOKUP(G241,Tb_KostenTypen[],3,0)*VLOOKUP(F241,Tb_ProjectKosten[],MATCH(Tb_ProjectKosten[[#Headers],[Forfait_Percentage]],Tb_ProjectKosten[#Headers],0),0),""),S241 &lt;=0,0),"")</f>
        <v/>
      </c>
      <c r="W241" s="296" t="str">
        <f t="shared" ca="1" si="16"/>
        <v/>
      </c>
      <c r="X241" s="338" t="str">
        <f>IFERROR(VLOOKUP(F241,Tb_ProjectKosten[#All],11,0),"")</f>
        <v/>
      </c>
      <c r="Y241" s="297"/>
    </row>
    <row r="242" spans="1:25" x14ac:dyDescent="0.25">
      <c r="A242" s="291">
        <f>MAX($A$5:A241)+1</f>
        <v>237</v>
      </c>
      <c r="B242" s="278"/>
      <c r="C242" s="278"/>
      <c r="D242" s="278"/>
      <c r="E242" s="278"/>
      <c r="F242" s="278"/>
      <c r="G242" s="299"/>
      <c r="H242" s="292" t="str">
        <f ca="1">IFERROR(IF(VLOOKUP(F242,Kostentypen!$A$3:$E$21,3,0)=0,"",IF(OR(F242="Arbeidskosten",F242="Vergoeding"),VLOOKUP(G242,Tb_KostenTypen[],2,0),VLOOKUP(F242,Kostentypen!$A$3:$E$20,3,0))),"")</f>
        <v/>
      </c>
      <c r="I242" s="293"/>
      <c r="J242" s="294" t="str" cm="1">
        <f t="array" ref="J242">_xlfn.IFNA(IF(INDEX(Tb_KostenOpties[],MATCH($F242,Tb_KostenOpties[KostenOptie],0),IFERROR(MATCH(Methode_Keuze,Tb_KostenOpties[#Headers],0),2))=1,_xlfn.SWITCH($H242,"Uurtarief",IF(OR(AND(RIGHT($F242,3)="IKS",VLOOKUP($I242,Loonkosten,2,0)="Ja"),AND(RIGHT($F242,3)&lt;&gt;"IKS",VLOOKUP($I242,Loonkosten,2,0)="Nee")), VLOOKUP($I242,Loonkosten,MATCH("Opgegeven uurtarief",'4. Rekenhulp loonkosten aanvr.'!$4:$4,0)),0),"Vast tarief",IF(LEFT(F242,8)="Bijdrage",VLOOKUP($F242,Tb_KostenTypen[],MATCH(Lijsten!$P$1,Tb_KostenTypen[#Headers],0),0),VLOOKUP($G242,Lijsten!L:P,MATCH(Lijsten!$P$1,Kop_Tarief_Vast,0),0))),""),"")</f>
        <v/>
      </c>
      <c r="K242" s="294" t="str" cm="1">
        <f t="array" ref="K242">_xlfn.IFNA(IF(INDEX(Tb_KostenOpties[],MATCH($F242,Tb_KostenOpties[KostenOptie],0),IFERROR(MATCH(Methode_Keuze,Tb_KostenOpties[#Headers],0),2))=1,_xlfn.SWITCH($H242,"Uurtarief",IF(OR(AND(RIGHT($F242,3)="IKS",VLOOKUP($I242,Loonkosten,2,0)="Ja"),AND(RIGHT($F242,3)&lt;&gt;"IKS",VLOOKUP($I242,Loonkosten,2,0)="Nee")), VLOOKUP($I242,Loonkosten,MATCH("Beoordeeld uurtarief",'4. Rekenhulp loonkosten aanvr.'!$4:$4,0),0),0),"Vast tarief",IF(LEFT(F242,8)="Bijdrage",VLOOKUP($F242,Tb_KostenTypen[],MATCH(Lijsten!$P$1,Tb_KostenTypen[#Headers],0),0),VLOOKUP($G242,Lijsten!L:P,MATCH(Lijsten!$P$1,Kop_Tarief_Vast,0),0))),""),"")</f>
        <v/>
      </c>
      <c r="L242" s="324"/>
      <c r="M242" s="324"/>
      <c r="N242" s="295"/>
      <c r="O242" s="295"/>
      <c r="P242" s="337" t="str">
        <f t="shared" si="13"/>
        <v/>
      </c>
      <c r="Q242" s="296" t="str">
        <f t="shared" si="14"/>
        <v/>
      </c>
      <c r="R242" s="296" t="str" cm="1">
        <f t="array" aca="1" ref="R242" ca="1">_xlfn.IFNA(_xlfn.IFS(X242="Dit kostentype hoeft u niet op te geven. Hiervoor wordt een forfait berekend.","",AND(J242&lt;&gt;"",H242="Vast tarief",F242="Vergoeding"),SUM(J242)*FLOOR(SUM(L242),0.0001),AND(J242&lt;&gt;"",OR(H242="Uurtarief",H242="Vast tarief")),SUM(J242)*FLOOR(SUM(L242),0.01),AND(N242&lt;&gt;"",H242="-"),FLOOR(SUM(N242),0.01)),"")</f>
        <v/>
      </c>
      <c r="S242" s="296" t="str" cm="1">
        <f t="array" aca="1" ref="S242" ca="1">_xlfn.IFNA(_xlfn.IFS(X242="Dit kostentype hoeft u niet op te geven. Hiervoor wordt een forfait berekend.","",AND(K242&lt;&gt;"",M242&lt;&gt;"",H242="Vast tarief",F242="Vergoeding"),SUM(K242)*FLOOR(SUM(M242),0.0001),AND(K242&lt;&gt;"",M242&lt;&gt;"",OR(H242="Uurtarief",H242="Vast tarief")),SUM(K242)*FLOOR(SUM(M242),0.01),AND(O242&lt;&gt;"",H242="-"),FLOOR(SUM(O242),0.01)),"")</f>
        <v/>
      </c>
      <c r="T242" s="296" t="str">
        <f t="shared" ca="1" si="15"/>
        <v/>
      </c>
      <c r="U242" s="296" t="str" cm="1">
        <f t="array" aca="1" ref="U242" ca="1">IFERROR(_xlfn.IFS(OR(F242="",LEFT(Methode_Keuze,4)="Geen",Methode_Keuze=""),"",AND(R242&lt;&gt;"",F242&lt;&gt;"Arbeidskosten"),R242*VLOOKUP(F242,Tb_ProjectKosten[],MATCH(Tb_ProjectKosten[[#Headers],[Forfait_Percentage]],Tb_ProjectKosten[#Headers],0),0),AND(F242="Arbeidskosten",G242&lt;&gt;""),IFERROR(R242*VLOOKUP(G242,Tb_KostenTypen[],3,0)*VLOOKUP(F242,Tb_ProjectKosten[],MATCH(Tb_ProjectKosten[[#Headers],[Forfait_Percentage]],Tb_ProjectKosten[#Headers],0),0),""),R242 &lt;=0,0),"")</f>
        <v/>
      </c>
      <c r="V242" s="296" t="str" cm="1">
        <f t="array" aca="1" ref="V242" ca="1">IFERROR(_xlfn.IFS(OR(F242="",LEFT(Methode_Keuze,4)="Geen",Methode_Keuze=""),"",AND(S242&lt;&gt;"",F242&lt;&gt;"Arbeidskosten"),S242*VLOOKUP(F242,Tb_ProjectKosten[],MATCH(Tb_ProjectKosten[[#Headers],[Forfait_Percentage]],Tb_ProjectKosten[#Headers],0),0),AND(F242="Arbeidskosten",G242&lt;&gt;""),IFERROR(S242*VLOOKUP(G242,Tb_KostenTypen[],3,0)*VLOOKUP(F242,Tb_ProjectKosten[],MATCH(Tb_ProjectKosten[[#Headers],[Forfait_Percentage]],Tb_ProjectKosten[#Headers],0),0),""),S242 &lt;=0,0),"")</f>
        <v/>
      </c>
      <c r="W242" s="296" t="str">
        <f t="shared" ca="1" si="16"/>
        <v/>
      </c>
      <c r="X242" s="338" t="str">
        <f>IFERROR(VLOOKUP(F242,Tb_ProjectKosten[#All],11,0),"")</f>
        <v/>
      </c>
      <c r="Y242" s="297"/>
    </row>
    <row r="243" spans="1:25" x14ac:dyDescent="0.25">
      <c r="A243" s="291">
        <f>MAX($A$5:A242)+1</f>
        <v>238</v>
      </c>
      <c r="B243" s="278"/>
      <c r="C243" s="278"/>
      <c r="D243" s="278"/>
      <c r="E243" s="278"/>
      <c r="F243" s="278"/>
      <c r="G243" s="299"/>
      <c r="H243" s="292" t="str">
        <f ca="1">IFERROR(IF(VLOOKUP(F243,Kostentypen!$A$3:$E$21,3,0)=0,"",IF(OR(F243="Arbeidskosten",F243="Vergoeding"),VLOOKUP(G243,Tb_KostenTypen[],2,0),VLOOKUP(F243,Kostentypen!$A$3:$E$20,3,0))),"")</f>
        <v/>
      </c>
      <c r="I243" s="293"/>
      <c r="J243" s="294" t="str" cm="1">
        <f t="array" ref="J243">_xlfn.IFNA(IF(INDEX(Tb_KostenOpties[],MATCH($F243,Tb_KostenOpties[KostenOptie],0),IFERROR(MATCH(Methode_Keuze,Tb_KostenOpties[#Headers],0),2))=1,_xlfn.SWITCH($H243,"Uurtarief",IF(OR(AND(RIGHT($F243,3)="IKS",VLOOKUP($I243,Loonkosten,2,0)="Ja"),AND(RIGHT($F243,3)&lt;&gt;"IKS",VLOOKUP($I243,Loonkosten,2,0)="Nee")), VLOOKUP($I243,Loonkosten,MATCH("Opgegeven uurtarief",'4. Rekenhulp loonkosten aanvr.'!$4:$4,0)),0),"Vast tarief",IF(LEFT(F243,8)="Bijdrage",VLOOKUP($F243,Tb_KostenTypen[],MATCH(Lijsten!$P$1,Tb_KostenTypen[#Headers],0),0),VLOOKUP($G243,Lijsten!L:P,MATCH(Lijsten!$P$1,Kop_Tarief_Vast,0),0))),""),"")</f>
        <v/>
      </c>
      <c r="K243" s="294" t="str" cm="1">
        <f t="array" ref="K243">_xlfn.IFNA(IF(INDEX(Tb_KostenOpties[],MATCH($F243,Tb_KostenOpties[KostenOptie],0),IFERROR(MATCH(Methode_Keuze,Tb_KostenOpties[#Headers],0),2))=1,_xlfn.SWITCH($H243,"Uurtarief",IF(OR(AND(RIGHT($F243,3)="IKS",VLOOKUP($I243,Loonkosten,2,0)="Ja"),AND(RIGHT($F243,3)&lt;&gt;"IKS",VLOOKUP($I243,Loonkosten,2,0)="Nee")), VLOOKUP($I243,Loonkosten,MATCH("Beoordeeld uurtarief",'4. Rekenhulp loonkosten aanvr.'!$4:$4,0),0),0),"Vast tarief",IF(LEFT(F243,8)="Bijdrage",VLOOKUP($F243,Tb_KostenTypen[],MATCH(Lijsten!$P$1,Tb_KostenTypen[#Headers],0),0),VLOOKUP($G243,Lijsten!L:P,MATCH(Lijsten!$P$1,Kop_Tarief_Vast,0),0))),""),"")</f>
        <v/>
      </c>
      <c r="L243" s="324"/>
      <c r="M243" s="324"/>
      <c r="N243" s="295"/>
      <c r="O243" s="295"/>
      <c r="P243" s="337" t="str">
        <f t="shared" si="13"/>
        <v/>
      </c>
      <c r="Q243" s="296" t="str">
        <f t="shared" si="14"/>
        <v/>
      </c>
      <c r="R243" s="296" t="str" cm="1">
        <f t="array" aca="1" ref="R243" ca="1">_xlfn.IFNA(_xlfn.IFS(X243="Dit kostentype hoeft u niet op te geven. Hiervoor wordt een forfait berekend.","",AND(J243&lt;&gt;"",H243="Vast tarief",F243="Vergoeding"),SUM(J243)*FLOOR(SUM(L243),0.0001),AND(J243&lt;&gt;"",OR(H243="Uurtarief",H243="Vast tarief")),SUM(J243)*FLOOR(SUM(L243),0.01),AND(N243&lt;&gt;"",H243="-"),FLOOR(SUM(N243),0.01)),"")</f>
        <v/>
      </c>
      <c r="S243" s="296" t="str" cm="1">
        <f t="array" aca="1" ref="S243" ca="1">_xlfn.IFNA(_xlfn.IFS(X243="Dit kostentype hoeft u niet op te geven. Hiervoor wordt een forfait berekend.","",AND(K243&lt;&gt;"",M243&lt;&gt;"",H243="Vast tarief",F243="Vergoeding"),SUM(K243)*FLOOR(SUM(M243),0.0001),AND(K243&lt;&gt;"",M243&lt;&gt;"",OR(H243="Uurtarief",H243="Vast tarief")),SUM(K243)*FLOOR(SUM(M243),0.01),AND(O243&lt;&gt;"",H243="-"),FLOOR(SUM(O243),0.01)),"")</f>
        <v/>
      </c>
      <c r="T243" s="296" t="str">
        <f t="shared" ca="1" si="15"/>
        <v/>
      </c>
      <c r="U243" s="296" t="str" cm="1">
        <f t="array" aca="1" ref="U243" ca="1">IFERROR(_xlfn.IFS(OR(F243="",LEFT(Methode_Keuze,4)="Geen",Methode_Keuze=""),"",AND(R243&lt;&gt;"",F243&lt;&gt;"Arbeidskosten"),R243*VLOOKUP(F243,Tb_ProjectKosten[],MATCH(Tb_ProjectKosten[[#Headers],[Forfait_Percentage]],Tb_ProjectKosten[#Headers],0),0),AND(F243="Arbeidskosten",G243&lt;&gt;""),IFERROR(R243*VLOOKUP(G243,Tb_KostenTypen[],3,0)*VLOOKUP(F243,Tb_ProjectKosten[],MATCH(Tb_ProjectKosten[[#Headers],[Forfait_Percentage]],Tb_ProjectKosten[#Headers],0),0),""),R243 &lt;=0,0),"")</f>
        <v/>
      </c>
      <c r="V243" s="296" t="str" cm="1">
        <f t="array" aca="1" ref="V243" ca="1">IFERROR(_xlfn.IFS(OR(F243="",LEFT(Methode_Keuze,4)="Geen",Methode_Keuze=""),"",AND(S243&lt;&gt;"",F243&lt;&gt;"Arbeidskosten"),S243*VLOOKUP(F243,Tb_ProjectKosten[],MATCH(Tb_ProjectKosten[[#Headers],[Forfait_Percentage]],Tb_ProjectKosten[#Headers],0),0),AND(F243="Arbeidskosten",G243&lt;&gt;""),IFERROR(S243*VLOOKUP(G243,Tb_KostenTypen[],3,0)*VLOOKUP(F243,Tb_ProjectKosten[],MATCH(Tb_ProjectKosten[[#Headers],[Forfait_Percentage]],Tb_ProjectKosten[#Headers],0),0),""),S243 &lt;=0,0),"")</f>
        <v/>
      </c>
      <c r="W243" s="296" t="str">
        <f t="shared" ca="1" si="16"/>
        <v/>
      </c>
      <c r="X243" s="338" t="str">
        <f>IFERROR(VLOOKUP(F243,Tb_ProjectKosten[#All],11,0),"")</f>
        <v/>
      </c>
      <c r="Y243" s="297"/>
    </row>
    <row r="244" spans="1:25" x14ac:dyDescent="0.25">
      <c r="A244" s="291">
        <f>MAX($A$5:A243)+1</f>
        <v>239</v>
      </c>
      <c r="B244" s="278"/>
      <c r="C244" s="278"/>
      <c r="D244" s="278"/>
      <c r="E244" s="278"/>
      <c r="F244" s="278"/>
      <c r="G244" s="299"/>
      <c r="H244" s="292" t="str">
        <f ca="1">IFERROR(IF(VLOOKUP(F244,Kostentypen!$A$3:$E$21,3,0)=0,"",IF(OR(F244="Arbeidskosten",F244="Vergoeding"),VLOOKUP(G244,Tb_KostenTypen[],2,0),VLOOKUP(F244,Kostentypen!$A$3:$E$20,3,0))),"")</f>
        <v/>
      </c>
      <c r="I244" s="293"/>
      <c r="J244" s="294" t="str" cm="1">
        <f t="array" ref="J244">_xlfn.IFNA(IF(INDEX(Tb_KostenOpties[],MATCH($F244,Tb_KostenOpties[KostenOptie],0),IFERROR(MATCH(Methode_Keuze,Tb_KostenOpties[#Headers],0),2))=1,_xlfn.SWITCH($H244,"Uurtarief",IF(OR(AND(RIGHT($F244,3)="IKS",VLOOKUP($I244,Loonkosten,2,0)="Ja"),AND(RIGHT($F244,3)&lt;&gt;"IKS",VLOOKUP($I244,Loonkosten,2,0)="Nee")), VLOOKUP($I244,Loonkosten,MATCH("Opgegeven uurtarief",'4. Rekenhulp loonkosten aanvr.'!$4:$4,0)),0),"Vast tarief",IF(LEFT(F244,8)="Bijdrage",VLOOKUP($F244,Tb_KostenTypen[],MATCH(Lijsten!$P$1,Tb_KostenTypen[#Headers],0),0),VLOOKUP($G244,Lijsten!L:P,MATCH(Lijsten!$P$1,Kop_Tarief_Vast,0),0))),""),"")</f>
        <v/>
      </c>
      <c r="K244" s="294" t="str" cm="1">
        <f t="array" ref="K244">_xlfn.IFNA(IF(INDEX(Tb_KostenOpties[],MATCH($F244,Tb_KostenOpties[KostenOptie],0),IFERROR(MATCH(Methode_Keuze,Tb_KostenOpties[#Headers],0),2))=1,_xlfn.SWITCH($H244,"Uurtarief",IF(OR(AND(RIGHT($F244,3)="IKS",VLOOKUP($I244,Loonkosten,2,0)="Ja"),AND(RIGHT($F244,3)&lt;&gt;"IKS",VLOOKUP($I244,Loonkosten,2,0)="Nee")), VLOOKUP($I244,Loonkosten,MATCH("Beoordeeld uurtarief",'4. Rekenhulp loonkosten aanvr.'!$4:$4,0),0),0),"Vast tarief",IF(LEFT(F244,8)="Bijdrage",VLOOKUP($F244,Tb_KostenTypen[],MATCH(Lijsten!$P$1,Tb_KostenTypen[#Headers],0),0),VLOOKUP($G244,Lijsten!L:P,MATCH(Lijsten!$P$1,Kop_Tarief_Vast,0),0))),""),"")</f>
        <v/>
      </c>
      <c r="L244" s="324"/>
      <c r="M244" s="324"/>
      <c r="N244" s="295"/>
      <c r="O244" s="295"/>
      <c r="P244" s="337" t="str">
        <f t="shared" si="13"/>
        <v/>
      </c>
      <c r="Q244" s="296" t="str">
        <f t="shared" si="14"/>
        <v/>
      </c>
      <c r="R244" s="296" t="str" cm="1">
        <f t="array" aca="1" ref="R244" ca="1">_xlfn.IFNA(_xlfn.IFS(X244="Dit kostentype hoeft u niet op te geven. Hiervoor wordt een forfait berekend.","",AND(J244&lt;&gt;"",H244="Vast tarief",F244="Vergoeding"),SUM(J244)*FLOOR(SUM(L244),0.0001),AND(J244&lt;&gt;"",OR(H244="Uurtarief",H244="Vast tarief")),SUM(J244)*FLOOR(SUM(L244),0.01),AND(N244&lt;&gt;"",H244="-"),FLOOR(SUM(N244),0.01)),"")</f>
        <v/>
      </c>
      <c r="S244" s="296" t="str" cm="1">
        <f t="array" aca="1" ref="S244" ca="1">_xlfn.IFNA(_xlfn.IFS(X244="Dit kostentype hoeft u niet op te geven. Hiervoor wordt een forfait berekend.","",AND(K244&lt;&gt;"",M244&lt;&gt;"",H244="Vast tarief",F244="Vergoeding"),SUM(K244)*FLOOR(SUM(M244),0.0001),AND(K244&lt;&gt;"",M244&lt;&gt;"",OR(H244="Uurtarief",H244="Vast tarief")),SUM(K244)*FLOOR(SUM(M244),0.01),AND(O244&lt;&gt;"",H244="-"),FLOOR(SUM(O244),0.01)),"")</f>
        <v/>
      </c>
      <c r="T244" s="296" t="str">
        <f t="shared" ca="1" si="15"/>
        <v/>
      </c>
      <c r="U244" s="296" t="str" cm="1">
        <f t="array" aca="1" ref="U244" ca="1">IFERROR(_xlfn.IFS(OR(F244="",LEFT(Methode_Keuze,4)="Geen",Methode_Keuze=""),"",AND(R244&lt;&gt;"",F244&lt;&gt;"Arbeidskosten"),R244*VLOOKUP(F244,Tb_ProjectKosten[],MATCH(Tb_ProjectKosten[[#Headers],[Forfait_Percentage]],Tb_ProjectKosten[#Headers],0),0),AND(F244="Arbeidskosten",G244&lt;&gt;""),IFERROR(R244*VLOOKUP(G244,Tb_KostenTypen[],3,0)*VLOOKUP(F244,Tb_ProjectKosten[],MATCH(Tb_ProjectKosten[[#Headers],[Forfait_Percentage]],Tb_ProjectKosten[#Headers],0),0),""),R244 &lt;=0,0),"")</f>
        <v/>
      </c>
      <c r="V244" s="296" t="str" cm="1">
        <f t="array" aca="1" ref="V244" ca="1">IFERROR(_xlfn.IFS(OR(F244="",LEFT(Methode_Keuze,4)="Geen",Methode_Keuze=""),"",AND(S244&lt;&gt;"",F244&lt;&gt;"Arbeidskosten"),S244*VLOOKUP(F244,Tb_ProjectKosten[],MATCH(Tb_ProjectKosten[[#Headers],[Forfait_Percentage]],Tb_ProjectKosten[#Headers],0),0),AND(F244="Arbeidskosten",G244&lt;&gt;""),IFERROR(S244*VLOOKUP(G244,Tb_KostenTypen[],3,0)*VLOOKUP(F244,Tb_ProjectKosten[],MATCH(Tb_ProjectKosten[[#Headers],[Forfait_Percentage]],Tb_ProjectKosten[#Headers],0),0),""),S244 &lt;=0,0),"")</f>
        <v/>
      </c>
      <c r="W244" s="296" t="str">
        <f t="shared" ca="1" si="16"/>
        <v/>
      </c>
      <c r="X244" s="338" t="str">
        <f>IFERROR(VLOOKUP(F244,Tb_ProjectKosten[#All],11,0),"")</f>
        <v/>
      </c>
      <c r="Y244" s="297"/>
    </row>
    <row r="245" spans="1:25" x14ac:dyDescent="0.25">
      <c r="A245" s="291">
        <f>MAX($A$5:A244)+1</f>
        <v>240</v>
      </c>
      <c r="B245" s="278"/>
      <c r="C245" s="278"/>
      <c r="D245" s="278"/>
      <c r="E245" s="278"/>
      <c r="F245" s="278"/>
      <c r="G245" s="299"/>
      <c r="H245" s="292" t="str">
        <f ca="1">IFERROR(IF(VLOOKUP(F245,Kostentypen!$A$3:$E$21,3,0)=0,"",IF(OR(F245="Arbeidskosten",F245="Vergoeding"),VLOOKUP(G245,Tb_KostenTypen[],2,0),VLOOKUP(F245,Kostentypen!$A$3:$E$20,3,0))),"")</f>
        <v/>
      </c>
      <c r="I245" s="293"/>
      <c r="J245" s="294" t="str" cm="1">
        <f t="array" ref="J245">_xlfn.IFNA(IF(INDEX(Tb_KostenOpties[],MATCH($F245,Tb_KostenOpties[KostenOptie],0),IFERROR(MATCH(Methode_Keuze,Tb_KostenOpties[#Headers],0),2))=1,_xlfn.SWITCH($H245,"Uurtarief",IF(OR(AND(RIGHT($F245,3)="IKS",VLOOKUP($I245,Loonkosten,2,0)="Ja"),AND(RIGHT($F245,3)&lt;&gt;"IKS",VLOOKUP($I245,Loonkosten,2,0)="Nee")), VLOOKUP($I245,Loonkosten,MATCH("Opgegeven uurtarief",'4. Rekenhulp loonkosten aanvr.'!$4:$4,0)),0),"Vast tarief",IF(LEFT(F245,8)="Bijdrage",VLOOKUP($F245,Tb_KostenTypen[],MATCH(Lijsten!$P$1,Tb_KostenTypen[#Headers],0),0),VLOOKUP($G245,Lijsten!L:P,MATCH(Lijsten!$P$1,Kop_Tarief_Vast,0),0))),""),"")</f>
        <v/>
      </c>
      <c r="K245" s="294" t="str" cm="1">
        <f t="array" ref="K245">_xlfn.IFNA(IF(INDEX(Tb_KostenOpties[],MATCH($F245,Tb_KostenOpties[KostenOptie],0),IFERROR(MATCH(Methode_Keuze,Tb_KostenOpties[#Headers],0),2))=1,_xlfn.SWITCH($H245,"Uurtarief",IF(OR(AND(RIGHT($F245,3)="IKS",VLOOKUP($I245,Loonkosten,2,0)="Ja"),AND(RIGHT($F245,3)&lt;&gt;"IKS",VLOOKUP($I245,Loonkosten,2,0)="Nee")), VLOOKUP($I245,Loonkosten,MATCH("Beoordeeld uurtarief",'4. Rekenhulp loonkosten aanvr.'!$4:$4,0),0),0),"Vast tarief",IF(LEFT(F245,8)="Bijdrage",VLOOKUP($F245,Tb_KostenTypen[],MATCH(Lijsten!$P$1,Tb_KostenTypen[#Headers],0),0),VLOOKUP($G245,Lijsten!L:P,MATCH(Lijsten!$P$1,Kop_Tarief_Vast,0),0))),""),"")</f>
        <v/>
      </c>
      <c r="L245" s="324"/>
      <c r="M245" s="324"/>
      <c r="N245" s="295"/>
      <c r="O245" s="295"/>
      <c r="P245" s="337" t="str">
        <f t="shared" si="13"/>
        <v/>
      </c>
      <c r="Q245" s="296" t="str">
        <f t="shared" si="14"/>
        <v/>
      </c>
      <c r="R245" s="296" t="str" cm="1">
        <f t="array" aca="1" ref="R245" ca="1">_xlfn.IFNA(_xlfn.IFS(X245="Dit kostentype hoeft u niet op te geven. Hiervoor wordt een forfait berekend.","",AND(J245&lt;&gt;"",H245="Vast tarief",F245="Vergoeding"),SUM(J245)*FLOOR(SUM(L245),0.0001),AND(J245&lt;&gt;"",OR(H245="Uurtarief",H245="Vast tarief")),SUM(J245)*FLOOR(SUM(L245),0.01),AND(N245&lt;&gt;"",H245="-"),FLOOR(SUM(N245),0.01)),"")</f>
        <v/>
      </c>
      <c r="S245" s="296" t="str" cm="1">
        <f t="array" aca="1" ref="S245" ca="1">_xlfn.IFNA(_xlfn.IFS(X245="Dit kostentype hoeft u niet op te geven. Hiervoor wordt een forfait berekend.","",AND(K245&lt;&gt;"",M245&lt;&gt;"",H245="Vast tarief",F245="Vergoeding"),SUM(K245)*FLOOR(SUM(M245),0.0001),AND(K245&lt;&gt;"",M245&lt;&gt;"",OR(H245="Uurtarief",H245="Vast tarief")),SUM(K245)*FLOOR(SUM(M245),0.01),AND(O245&lt;&gt;"",H245="-"),FLOOR(SUM(O245),0.01)),"")</f>
        <v/>
      </c>
      <c r="T245" s="296" t="str">
        <f t="shared" ca="1" si="15"/>
        <v/>
      </c>
      <c r="U245" s="296" t="str" cm="1">
        <f t="array" aca="1" ref="U245" ca="1">IFERROR(_xlfn.IFS(OR(F245="",LEFT(Methode_Keuze,4)="Geen",Methode_Keuze=""),"",AND(R245&lt;&gt;"",F245&lt;&gt;"Arbeidskosten"),R245*VLOOKUP(F245,Tb_ProjectKosten[],MATCH(Tb_ProjectKosten[[#Headers],[Forfait_Percentage]],Tb_ProjectKosten[#Headers],0),0),AND(F245="Arbeidskosten",G245&lt;&gt;""),IFERROR(R245*VLOOKUP(G245,Tb_KostenTypen[],3,0)*VLOOKUP(F245,Tb_ProjectKosten[],MATCH(Tb_ProjectKosten[[#Headers],[Forfait_Percentage]],Tb_ProjectKosten[#Headers],0),0),""),R245 &lt;=0,0),"")</f>
        <v/>
      </c>
      <c r="V245" s="296" t="str" cm="1">
        <f t="array" aca="1" ref="V245" ca="1">IFERROR(_xlfn.IFS(OR(F245="",LEFT(Methode_Keuze,4)="Geen",Methode_Keuze=""),"",AND(S245&lt;&gt;"",F245&lt;&gt;"Arbeidskosten"),S245*VLOOKUP(F245,Tb_ProjectKosten[],MATCH(Tb_ProjectKosten[[#Headers],[Forfait_Percentage]],Tb_ProjectKosten[#Headers],0),0),AND(F245="Arbeidskosten",G245&lt;&gt;""),IFERROR(S245*VLOOKUP(G245,Tb_KostenTypen[],3,0)*VLOOKUP(F245,Tb_ProjectKosten[],MATCH(Tb_ProjectKosten[[#Headers],[Forfait_Percentage]],Tb_ProjectKosten[#Headers],0),0),""),S245 &lt;=0,0),"")</f>
        <v/>
      </c>
      <c r="W245" s="296" t="str">
        <f t="shared" ca="1" si="16"/>
        <v/>
      </c>
      <c r="X245" s="338" t="str">
        <f>IFERROR(VLOOKUP(F245,Tb_ProjectKosten[#All],11,0),"")</f>
        <v/>
      </c>
      <c r="Y245" s="297"/>
    </row>
    <row r="246" spans="1:25" x14ac:dyDescent="0.25">
      <c r="A246" s="291">
        <f>MAX($A$5:A245)+1</f>
        <v>241</v>
      </c>
      <c r="B246" s="278"/>
      <c r="C246" s="278"/>
      <c r="D246" s="278"/>
      <c r="E246" s="278"/>
      <c r="F246" s="278"/>
      <c r="G246" s="299"/>
      <c r="H246" s="292" t="str">
        <f ca="1">IFERROR(IF(VLOOKUP(F246,Kostentypen!$A$3:$E$21,3,0)=0,"",IF(OR(F246="Arbeidskosten",F246="Vergoeding"),VLOOKUP(G246,Tb_KostenTypen[],2,0),VLOOKUP(F246,Kostentypen!$A$3:$E$20,3,0))),"")</f>
        <v/>
      </c>
      <c r="I246" s="293"/>
      <c r="J246" s="294" t="str" cm="1">
        <f t="array" ref="J246">_xlfn.IFNA(IF(INDEX(Tb_KostenOpties[],MATCH($F246,Tb_KostenOpties[KostenOptie],0),IFERROR(MATCH(Methode_Keuze,Tb_KostenOpties[#Headers],0),2))=1,_xlfn.SWITCH($H246,"Uurtarief",IF(OR(AND(RIGHT($F246,3)="IKS",VLOOKUP($I246,Loonkosten,2,0)="Ja"),AND(RIGHT($F246,3)&lt;&gt;"IKS",VLOOKUP($I246,Loonkosten,2,0)="Nee")), VLOOKUP($I246,Loonkosten,MATCH("Opgegeven uurtarief",'4. Rekenhulp loonkosten aanvr.'!$4:$4,0)),0),"Vast tarief",IF(LEFT(F246,8)="Bijdrage",VLOOKUP($F246,Tb_KostenTypen[],MATCH(Lijsten!$P$1,Tb_KostenTypen[#Headers],0),0),VLOOKUP($G246,Lijsten!L:P,MATCH(Lijsten!$P$1,Kop_Tarief_Vast,0),0))),""),"")</f>
        <v/>
      </c>
      <c r="K246" s="294" t="str" cm="1">
        <f t="array" ref="K246">_xlfn.IFNA(IF(INDEX(Tb_KostenOpties[],MATCH($F246,Tb_KostenOpties[KostenOptie],0),IFERROR(MATCH(Methode_Keuze,Tb_KostenOpties[#Headers],0),2))=1,_xlfn.SWITCH($H246,"Uurtarief",IF(OR(AND(RIGHT($F246,3)="IKS",VLOOKUP($I246,Loonkosten,2,0)="Ja"),AND(RIGHT($F246,3)&lt;&gt;"IKS",VLOOKUP($I246,Loonkosten,2,0)="Nee")), VLOOKUP($I246,Loonkosten,MATCH("Beoordeeld uurtarief",'4. Rekenhulp loonkosten aanvr.'!$4:$4,0),0),0),"Vast tarief",IF(LEFT(F246,8)="Bijdrage",VLOOKUP($F246,Tb_KostenTypen[],MATCH(Lijsten!$P$1,Tb_KostenTypen[#Headers],0),0),VLOOKUP($G246,Lijsten!L:P,MATCH(Lijsten!$P$1,Kop_Tarief_Vast,0),0))),""),"")</f>
        <v/>
      </c>
      <c r="L246" s="324"/>
      <c r="M246" s="324"/>
      <c r="N246" s="295"/>
      <c r="O246" s="295"/>
      <c r="P246" s="337" t="str">
        <f t="shared" si="13"/>
        <v/>
      </c>
      <c r="Q246" s="296" t="str">
        <f t="shared" si="14"/>
        <v/>
      </c>
      <c r="R246" s="296" t="str" cm="1">
        <f t="array" aca="1" ref="R246" ca="1">_xlfn.IFNA(_xlfn.IFS(X246="Dit kostentype hoeft u niet op te geven. Hiervoor wordt een forfait berekend.","",AND(J246&lt;&gt;"",H246="Vast tarief",F246="Vergoeding"),SUM(J246)*FLOOR(SUM(L246),0.0001),AND(J246&lt;&gt;"",OR(H246="Uurtarief",H246="Vast tarief")),SUM(J246)*FLOOR(SUM(L246),0.01),AND(N246&lt;&gt;"",H246="-"),FLOOR(SUM(N246),0.01)),"")</f>
        <v/>
      </c>
      <c r="S246" s="296" t="str" cm="1">
        <f t="array" aca="1" ref="S246" ca="1">_xlfn.IFNA(_xlfn.IFS(X246="Dit kostentype hoeft u niet op te geven. Hiervoor wordt een forfait berekend.","",AND(K246&lt;&gt;"",M246&lt;&gt;"",H246="Vast tarief",F246="Vergoeding"),SUM(K246)*FLOOR(SUM(M246),0.0001),AND(K246&lt;&gt;"",M246&lt;&gt;"",OR(H246="Uurtarief",H246="Vast tarief")),SUM(K246)*FLOOR(SUM(M246),0.01),AND(O246&lt;&gt;"",H246="-"),FLOOR(SUM(O246),0.01)),"")</f>
        <v/>
      </c>
      <c r="T246" s="296" t="str">
        <f t="shared" ca="1" si="15"/>
        <v/>
      </c>
      <c r="U246" s="296" t="str" cm="1">
        <f t="array" aca="1" ref="U246" ca="1">IFERROR(_xlfn.IFS(OR(F246="",LEFT(Methode_Keuze,4)="Geen",Methode_Keuze=""),"",AND(R246&lt;&gt;"",F246&lt;&gt;"Arbeidskosten"),R246*VLOOKUP(F246,Tb_ProjectKosten[],MATCH(Tb_ProjectKosten[[#Headers],[Forfait_Percentage]],Tb_ProjectKosten[#Headers],0),0),AND(F246="Arbeidskosten",G246&lt;&gt;""),IFERROR(R246*VLOOKUP(G246,Tb_KostenTypen[],3,0)*VLOOKUP(F246,Tb_ProjectKosten[],MATCH(Tb_ProjectKosten[[#Headers],[Forfait_Percentage]],Tb_ProjectKosten[#Headers],0),0),""),R246 &lt;=0,0),"")</f>
        <v/>
      </c>
      <c r="V246" s="296" t="str" cm="1">
        <f t="array" aca="1" ref="V246" ca="1">IFERROR(_xlfn.IFS(OR(F246="",LEFT(Methode_Keuze,4)="Geen",Methode_Keuze=""),"",AND(S246&lt;&gt;"",F246&lt;&gt;"Arbeidskosten"),S246*VLOOKUP(F246,Tb_ProjectKosten[],MATCH(Tb_ProjectKosten[[#Headers],[Forfait_Percentage]],Tb_ProjectKosten[#Headers],0),0),AND(F246="Arbeidskosten",G246&lt;&gt;""),IFERROR(S246*VLOOKUP(G246,Tb_KostenTypen[],3,0)*VLOOKUP(F246,Tb_ProjectKosten[],MATCH(Tb_ProjectKosten[[#Headers],[Forfait_Percentage]],Tb_ProjectKosten[#Headers],0),0),""),S246 &lt;=0,0),"")</f>
        <v/>
      </c>
      <c r="W246" s="296" t="str">
        <f t="shared" ca="1" si="16"/>
        <v/>
      </c>
      <c r="X246" s="338" t="str">
        <f>IFERROR(VLOOKUP(F246,Tb_ProjectKosten[#All],11,0),"")</f>
        <v/>
      </c>
      <c r="Y246" s="297"/>
    </row>
    <row r="247" spans="1:25" x14ac:dyDescent="0.25">
      <c r="A247" s="291">
        <f>MAX($A$5:A246)+1</f>
        <v>242</v>
      </c>
      <c r="B247" s="278"/>
      <c r="C247" s="278"/>
      <c r="D247" s="278"/>
      <c r="E247" s="278"/>
      <c r="F247" s="278"/>
      <c r="G247" s="299"/>
      <c r="H247" s="292" t="str">
        <f ca="1">IFERROR(IF(VLOOKUP(F247,Kostentypen!$A$3:$E$21,3,0)=0,"",IF(OR(F247="Arbeidskosten",F247="Vergoeding"),VLOOKUP(G247,Tb_KostenTypen[],2,0),VLOOKUP(F247,Kostentypen!$A$3:$E$20,3,0))),"")</f>
        <v/>
      </c>
      <c r="I247" s="293"/>
      <c r="J247" s="294" t="str" cm="1">
        <f t="array" ref="J247">_xlfn.IFNA(IF(INDEX(Tb_KostenOpties[],MATCH($F247,Tb_KostenOpties[KostenOptie],0),IFERROR(MATCH(Methode_Keuze,Tb_KostenOpties[#Headers],0),2))=1,_xlfn.SWITCH($H247,"Uurtarief",IF(OR(AND(RIGHT($F247,3)="IKS",VLOOKUP($I247,Loonkosten,2,0)="Ja"),AND(RIGHT($F247,3)&lt;&gt;"IKS",VLOOKUP($I247,Loonkosten,2,0)="Nee")), VLOOKUP($I247,Loonkosten,MATCH("Opgegeven uurtarief",'4. Rekenhulp loonkosten aanvr.'!$4:$4,0)),0),"Vast tarief",IF(LEFT(F247,8)="Bijdrage",VLOOKUP($F247,Tb_KostenTypen[],MATCH(Lijsten!$P$1,Tb_KostenTypen[#Headers],0),0),VLOOKUP($G247,Lijsten!L:P,MATCH(Lijsten!$P$1,Kop_Tarief_Vast,0),0))),""),"")</f>
        <v/>
      </c>
      <c r="K247" s="294" t="str" cm="1">
        <f t="array" ref="K247">_xlfn.IFNA(IF(INDEX(Tb_KostenOpties[],MATCH($F247,Tb_KostenOpties[KostenOptie],0),IFERROR(MATCH(Methode_Keuze,Tb_KostenOpties[#Headers],0),2))=1,_xlfn.SWITCH($H247,"Uurtarief",IF(OR(AND(RIGHT($F247,3)="IKS",VLOOKUP($I247,Loonkosten,2,0)="Ja"),AND(RIGHT($F247,3)&lt;&gt;"IKS",VLOOKUP($I247,Loonkosten,2,0)="Nee")), VLOOKUP($I247,Loonkosten,MATCH("Beoordeeld uurtarief",'4. Rekenhulp loonkosten aanvr.'!$4:$4,0),0),0),"Vast tarief",IF(LEFT(F247,8)="Bijdrage",VLOOKUP($F247,Tb_KostenTypen[],MATCH(Lijsten!$P$1,Tb_KostenTypen[#Headers],0),0),VLOOKUP($G247,Lijsten!L:P,MATCH(Lijsten!$P$1,Kop_Tarief_Vast,0),0))),""),"")</f>
        <v/>
      </c>
      <c r="L247" s="324"/>
      <c r="M247" s="324"/>
      <c r="N247" s="295"/>
      <c r="O247" s="295"/>
      <c r="P247" s="337" t="str">
        <f t="shared" si="13"/>
        <v/>
      </c>
      <c r="Q247" s="296" t="str">
        <f t="shared" si="14"/>
        <v/>
      </c>
      <c r="R247" s="296" t="str" cm="1">
        <f t="array" aca="1" ref="R247" ca="1">_xlfn.IFNA(_xlfn.IFS(X247="Dit kostentype hoeft u niet op te geven. Hiervoor wordt een forfait berekend.","",AND(J247&lt;&gt;"",H247="Vast tarief",F247="Vergoeding"),SUM(J247)*FLOOR(SUM(L247),0.0001),AND(J247&lt;&gt;"",OR(H247="Uurtarief",H247="Vast tarief")),SUM(J247)*FLOOR(SUM(L247),0.01),AND(N247&lt;&gt;"",H247="-"),FLOOR(SUM(N247),0.01)),"")</f>
        <v/>
      </c>
      <c r="S247" s="296" t="str" cm="1">
        <f t="array" aca="1" ref="S247" ca="1">_xlfn.IFNA(_xlfn.IFS(X247="Dit kostentype hoeft u niet op te geven. Hiervoor wordt een forfait berekend.","",AND(K247&lt;&gt;"",M247&lt;&gt;"",H247="Vast tarief",F247="Vergoeding"),SUM(K247)*FLOOR(SUM(M247),0.0001),AND(K247&lt;&gt;"",M247&lt;&gt;"",OR(H247="Uurtarief",H247="Vast tarief")),SUM(K247)*FLOOR(SUM(M247),0.01),AND(O247&lt;&gt;"",H247="-"),FLOOR(SUM(O247),0.01)),"")</f>
        <v/>
      </c>
      <c r="T247" s="296" t="str">
        <f t="shared" ca="1" si="15"/>
        <v/>
      </c>
      <c r="U247" s="296" t="str" cm="1">
        <f t="array" aca="1" ref="U247" ca="1">IFERROR(_xlfn.IFS(OR(F247="",LEFT(Methode_Keuze,4)="Geen",Methode_Keuze=""),"",AND(R247&lt;&gt;"",F247&lt;&gt;"Arbeidskosten"),R247*VLOOKUP(F247,Tb_ProjectKosten[],MATCH(Tb_ProjectKosten[[#Headers],[Forfait_Percentage]],Tb_ProjectKosten[#Headers],0),0),AND(F247="Arbeidskosten",G247&lt;&gt;""),IFERROR(R247*VLOOKUP(G247,Tb_KostenTypen[],3,0)*VLOOKUP(F247,Tb_ProjectKosten[],MATCH(Tb_ProjectKosten[[#Headers],[Forfait_Percentage]],Tb_ProjectKosten[#Headers],0),0),""),R247 &lt;=0,0),"")</f>
        <v/>
      </c>
      <c r="V247" s="296" t="str" cm="1">
        <f t="array" aca="1" ref="V247" ca="1">IFERROR(_xlfn.IFS(OR(F247="",LEFT(Methode_Keuze,4)="Geen",Methode_Keuze=""),"",AND(S247&lt;&gt;"",F247&lt;&gt;"Arbeidskosten"),S247*VLOOKUP(F247,Tb_ProjectKosten[],MATCH(Tb_ProjectKosten[[#Headers],[Forfait_Percentage]],Tb_ProjectKosten[#Headers],0),0),AND(F247="Arbeidskosten",G247&lt;&gt;""),IFERROR(S247*VLOOKUP(G247,Tb_KostenTypen[],3,0)*VLOOKUP(F247,Tb_ProjectKosten[],MATCH(Tb_ProjectKosten[[#Headers],[Forfait_Percentage]],Tb_ProjectKosten[#Headers],0),0),""),S247 &lt;=0,0),"")</f>
        <v/>
      </c>
      <c r="W247" s="296" t="str">
        <f t="shared" ca="1" si="16"/>
        <v/>
      </c>
      <c r="X247" s="338" t="str">
        <f>IFERROR(VLOOKUP(F247,Tb_ProjectKosten[#All],11,0),"")</f>
        <v/>
      </c>
      <c r="Y247" s="297"/>
    </row>
    <row r="248" spans="1:25" x14ac:dyDescent="0.25">
      <c r="A248" s="291">
        <f>MAX($A$5:A247)+1</f>
        <v>243</v>
      </c>
      <c r="B248" s="278"/>
      <c r="C248" s="278"/>
      <c r="D248" s="278"/>
      <c r="E248" s="278"/>
      <c r="F248" s="278"/>
      <c r="G248" s="299"/>
      <c r="H248" s="292" t="str">
        <f ca="1">IFERROR(IF(VLOOKUP(F248,Kostentypen!$A$3:$E$21,3,0)=0,"",IF(OR(F248="Arbeidskosten",F248="Vergoeding"),VLOOKUP(G248,Tb_KostenTypen[],2,0),VLOOKUP(F248,Kostentypen!$A$3:$E$20,3,0))),"")</f>
        <v/>
      </c>
      <c r="I248" s="293"/>
      <c r="J248" s="294" t="str" cm="1">
        <f t="array" ref="J248">_xlfn.IFNA(IF(INDEX(Tb_KostenOpties[],MATCH($F248,Tb_KostenOpties[KostenOptie],0),IFERROR(MATCH(Methode_Keuze,Tb_KostenOpties[#Headers],0),2))=1,_xlfn.SWITCH($H248,"Uurtarief",IF(OR(AND(RIGHT($F248,3)="IKS",VLOOKUP($I248,Loonkosten,2,0)="Ja"),AND(RIGHT($F248,3)&lt;&gt;"IKS",VLOOKUP($I248,Loonkosten,2,0)="Nee")), VLOOKUP($I248,Loonkosten,MATCH("Opgegeven uurtarief",'4. Rekenhulp loonkosten aanvr.'!$4:$4,0)),0),"Vast tarief",IF(LEFT(F248,8)="Bijdrage",VLOOKUP($F248,Tb_KostenTypen[],MATCH(Lijsten!$P$1,Tb_KostenTypen[#Headers],0),0),VLOOKUP($G248,Lijsten!L:P,MATCH(Lijsten!$P$1,Kop_Tarief_Vast,0),0))),""),"")</f>
        <v/>
      </c>
      <c r="K248" s="294" t="str" cm="1">
        <f t="array" ref="K248">_xlfn.IFNA(IF(INDEX(Tb_KostenOpties[],MATCH($F248,Tb_KostenOpties[KostenOptie],0),IFERROR(MATCH(Methode_Keuze,Tb_KostenOpties[#Headers],0),2))=1,_xlfn.SWITCH($H248,"Uurtarief",IF(OR(AND(RIGHT($F248,3)="IKS",VLOOKUP($I248,Loonkosten,2,0)="Ja"),AND(RIGHT($F248,3)&lt;&gt;"IKS",VLOOKUP($I248,Loonkosten,2,0)="Nee")), VLOOKUP($I248,Loonkosten,MATCH("Beoordeeld uurtarief",'4. Rekenhulp loonkosten aanvr.'!$4:$4,0),0),0),"Vast tarief",IF(LEFT(F248,8)="Bijdrage",VLOOKUP($F248,Tb_KostenTypen[],MATCH(Lijsten!$P$1,Tb_KostenTypen[#Headers],0),0),VLOOKUP($G248,Lijsten!L:P,MATCH(Lijsten!$P$1,Kop_Tarief_Vast,0),0))),""),"")</f>
        <v/>
      </c>
      <c r="L248" s="324"/>
      <c r="M248" s="324"/>
      <c r="N248" s="295"/>
      <c r="O248" s="295"/>
      <c r="P248" s="337" t="str">
        <f t="shared" si="13"/>
        <v/>
      </c>
      <c r="Q248" s="296" t="str">
        <f t="shared" si="14"/>
        <v/>
      </c>
      <c r="R248" s="296" t="str" cm="1">
        <f t="array" aca="1" ref="R248" ca="1">_xlfn.IFNA(_xlfn.IFS(X248="Dit kostentype hoeft u niet op te geven. Hiervoor wordt een forfait berekend.","",AND(J248&lt;&gt;"",H248="Vast tarief",F248="Vergoeding"),SUM(J248)*FLOOR(SUM(L248),0.0001),AND(J248&lt;&gt;"",OR(H248="Uurtarief",H248="Vast tarief")),SUM(J248)*FLOOR(SUM(L248),0.01),AND(N248&lt;&gt;"",H248="-"),FLOOR(SUM(N248),0.01)),"")</f>
        <v/>
      </c>
      <c r="S248" s="296" t="str" cm="1">
        <f t="array" aca="1" ref="S248" ca="1">_xlfn.IFNA(_xlfn.IFS(X248="Dit kostentype hoeft u niet op te geven. Hiervoor wordt een forfait berekend.","",AND(K248&lt;&gt;"",M248&lt;&gt;"",H248="Vast tarief",F248="Vergoeding"),SUM(K248)*FLOOR(SUM(M248),0.0001),AND(K248&lt;&gt;"",M248&lt;&gt;"",OR(H248="Uurtarief",H248="Vast tarief")),SUM(K248)*FLOOR(SUM(M248),0.01),AND(O248&lt;&gt;"",H248="-"),FLOOR(SUM(O248),0.01)),"")</f>
        <v/>
      </c>
      <c r="T248" s="296" t="str">
        <f t="shared" ca="1" si="15"/>
        <v/>
      </c>
      <c r="U248" s="296" t="str" cm="1">
        <f t="array" aca="1" ref="U248" ca="1">IFERROR(_xlfn.IFS(OR(F248="",LEFT(Methode_Keuze,4)="Geen",Methode_Keuze=""),"",AND(R248&lt;&gt;"",F248&lt;&gt;"Arbeidskosten"),R248*VLOOKUP(F248,Tb_ProjectKosten[],MATCH(Tb_ProjectKosten[[#Headers],[Forfait_Percentage]],Tb_ProjectKosten[#Headers],0),0),AND(F248="Arbeidskosten",G248&lt;&gt;""),IFERROR(R248*VLOOKUP(G248,Tb_KostenTypen[],3,0)*VLOOKUP(F248,Tb_ProjectKosten[],MATCH(Tb_ProjectKosten[[#Headers],[Forfait_Percentage]],Tb_ProjectKosten[#Headers],0),0),""),R248 &lt;=0,0),"")</f>
        <v/>
      </c>
      <c r="V248" s="296" t="str" cm="1">
        <f t="array" aca="1" ref="V248" ca="1">IFERROR(_xlfn.IFS(OR(F248="",LEFT(Methode_Keuze,4)="Geen",Methode_Keuze=""),"",AND(S248&lt;&gt;"",F248&lt;&gt;"Arbeidskosten"),S248*VLOOKUP(F248,Tb_ProjectKosten[],MATCH(Tb_ProjectKosten[[#Headers],[Forfait_Percentage]],Tb_ProjectKosten[#Headers],0),0),AND(F248="Arbeidskosten",G248&lt;&gt;""),IFERROR(S248*VLOOKUP(G248,Tb_KostenTypen[],3,0)*VLOOKUP(F248,Tb_ProjectKosten[],MATCH(Tb_ProjectKosten[[#Headers],[Forfait_Percentage]],Tb_ProjectKosten[#Headers],0),0),""),S248 &lt;=0,0),"")</f>
        <v/>
      </c>
      <c r="W248" s="296" t="str">
        <f t="shared" ca="1" si="16"/>
        <v/>
      </c>
      <c r="X248" s="338" t="str">
        <f>IFERROR(VLOOKUP(F248,Tb_ProjectKosten[#All],11,0),"")</f>
        <v/>
      </c>
      <c r="Y248" s="297"/>
    </row>
    <row r="249" spans="1:25" x14ac:dyDescent="0.25">
      <c r="A249" s="291">
        <f>MAX($A$5:A248)+1</f>
        <v>244</v>
      </c>
      <c r="B249" s="278"/>
      <c r="C249" s="278"/>
      <c r="D249" s="278"/>
      <c r="E249" s="278"/>
      <c r="F249" s="278"/>
      <c r="G249" s="299"/>
      <c r="H249" s="292" t="str">
        <f ca="1">IFERROR(IF(VLOOKUP(F249,Kostentypen!$A$3:$E$21,3,0)=0,"",IF(OR(F249="Arbeidskosten",F249="Vergoeding"),VLOOKUP(G249,Tb_KostenTypen[],2,0),VLOOKUP(F249,Kostentypen!$A$3:$E$20,3,0))),"")</f>
        <v/>
      </c>
      <c r="I249" s="293"/>
      <c r="J249" s="294" t="str" cm="1">
        <f t="array" ref="J249">_xlfn.IFNA(IF(INDEX(Tb_KostenOpties[],MATCH($F249,Tb_KostenOpties[KostenOptie],0),IFERROR(MATCH(Methode_Keuze,Tb_KostenOpties[#Headers],0),2))=1,_xlfn.SWITCH($H249,"Uurtarief",IF(OR(AND(RIGHT($F249,3)="IKS",VLOOKUP($I249,Loonkosten,2,0)="Ja"),AND(RIGHT($F249,3)&lt;&gt;"IKS",VLOOKUP($I249,Loonkosten,2,0)="Nee")), VLOOKUP($I249,Loonkosten,MATCH("Opgegeven uurtarief",'4. Rekenhulp loonkosten aanvr.'!$4:$4,0)),0),"Vast tarief",IF(LEFT(F249,8)="Bijdrage",VLOOKUP($F249,Tb_KostenTypen[],MATCH(Lijsten!$P$1,Tb_KostenTypen[#Headers],0),0),VLOOKUP($G249,Lijsten!L:P,MATCH(Lijsten!$P$1,Kop_Tarief_Vast,0),0))),""),"")</f>
        <v/>
      </c>
      <c r="K249" s="294" t="str" cm="1">
        <f t="array" ref="K249">_xlfn.IFNA(IF(INDEX(Tb_KostenOpties[],MATCH($F249,Tb_KostenOpties[KostenOptie],0),IFERROR(MATCH(Methode_Keuze,Tb_KostenOpties[#Headers],0),2))=1,_xlfn.SWITCH($H249,"Uurtarief",IF(OR(AND(RIGHT($F249,3)="IKS",VLOOKUP($I249,Loonkosten,2,0)="Ja"),AND(RIGHT($F249,3)&lt;&gt;"IKS",VLOOKUP($I249,Loonkosten,2,0)="Nee")), VLOOKUP($I249,Loonkosten,MATCH("Beoordeeld uurtarief",'4. Rekenhulp loonkosten aanvr.'!$4:$4,0),0),0),"Vast tarief",IF(LEFT(F249,8)="Bijdrage",VLOOKUP($F249,Tb_KostenTypen[],MATCH(Lijsten!$P$1,Tb_KostenTypen[#Headers],0),0),VLOOKUP($G249,Lijsten!L:P,MATCH(Lijsten!$P$1,Kop_Tarief_Vast,0),0))),""),"")</f>
        <v/>
      </c>
      <c r="L249" s="324"/>
      <c r="M249" s="324"/>
      <c r="N249" s="295"/>
      <c r="O249" s="295"/>
      <c r="P249" s="337" t="str">
        <f t="shared" si="13"/>
        <v/>
      </c>
      <c r="Q249" s="296" t="str">
        <f t="shared" si="14"/>
        <v/>
      </c>
      <c r="R249" s="296" t="str" cm="1">
        <f t="array" aca="1" ref="R249" ca="1">_xlfn.IFNA(_xlfn.IFS(X249="Dit kostentype hoeft u niet op te geven. Hiervoor wordt een forfait berekend.","",AND(J249&lt;&gt;"",H249="Vast tarief",F249="Vergoeding"),SUM(J249)*FLOOR(SUM(L249),0.0001),AND(J249&lt;&gt;"",OR(H249="Uurtarief",H249="Vast tarief")),SUM(J249)*FLOOR(SUM(L249),0.01),AND(N249&lt;&gt;"",H249="-"),FLOOR(SUM(N249),0.01)),"")</f>
        <v/>
      </c>
      <c r="S249" s="296" t="str" cm="1">
        <f t="array" aca="1" ref="S249" ca="1">_xlfn.IFNA(_xlfn.IFS(X249="Dit kostentype hoeft u niet op te geven. Hiervoor wordt een forfait berekend.","",AND(K249&lt;&gt;"",M249&lt;&gt;"",H249="Vast tarief",F249="Vergoeding"),SUM(K249)*FLOOR(SUM(M249),0.0001),AND(K249&lt;&gt;"",M249&lt;&gt;"",OR(H249="Uurtarief",H249="Vast tarief")),SUM(K249)*FLOOR(SUM(M249),0.01),AND(O249&lt;&gt;"",H249="-"),FLOOR(SUM(O249),0.01)),"")</f>
        <v/>
      </c>
      <c r="T249" s="296" t="str">
        <f t="shared" ca="1" si="15"/>
        <v/>
      </c>
      <c r="U249" s="296" t="str" cm="1">
        <f t="array" aca="1" ref="U249" ca="1">IFERROR(_xlfn.IFS(OR(F249="",LEFT(Methode_Keuze,4)="Geen",Methode_Keuze=""),"",AND(R249&lt;&gt;"",F249&lt;&gt;"Arbeidskosten"),R249*VLOOKUP(F249,Tb_ProjectKosten[],MATCH(Tb_ProjectKosten[[#Headers],[Forfait_Percentage]],Tb_ProjectKosten[#Headers],0),0),AND(F249="Arbeidskosten",G249&lt;&gt;""),IFERROR(R249*VLOOKUP(G249,Tb_KostenTypen[],3,0)*VLOOKUP(F249,Tb_ProjectKosten[],MATCH(Tb_ProjectKosten[[#Headers],[Forfait_Percentage]],Tb_ProjectKosten[#Headers],0),0),""),R249 &lt;=0,0),"")</f>
        <v/>
      </c>
      <c r="V249" s="296" t="str" cm="1">
        <f t="array" aca="1" ref="V249" ca="1">IFERROR(_xlfn.IFS(OR(F249="",LEFT(Methode_Keuze,4)="Geen",Methode_Keuze=""),"",AND(S249&lt;&gt;"",F249&lt;&gt;"Arbeidskosten"),S249*VLOOKUP(F249,Tb_ProjectKosten[],MATCH(Tb_ProjectKosten[[#Headers],[Forfait_Percentage]],Tb_ProjectKosten[#Headers],0),0),AND(F249="Arbeidskosten",G249&lt;&gt;""),IFERROR(S249*VLOOKUP(G249,Tb_KostenTypen[],3,0)*VLOOKUP(F249,Tb_ProjectKosten[],MATCH(Tb_ProjectKosten[[#Headers],[Forfait_Percentage]],Tb_ProjectKosten[#Headers],0),0),""),S249 &lt;=0,0),"")</f>
        <v/>
      </c>
      <c r="W249" s="296" t="str">
        <f t="shared" ca="1" si="16"/>
        <v/>
      </c>
      <c r="X249" s="338" t="str">
        <f>IFERROR(VLOOKUP(F249,Tb_ProjectKosten[#All],11,0),"")</f>
        <v/>
      </c>
      <c r="Y249" s="297"/>
    </row>
    <row r="250" spans="1:25" x14ac:dyDescent="0.25">
      <c r="A250" s="291">
        <f>MAX($A$5:A249)+1</f>
        <v>245</v>
      </c>
      <c r="B250" s="278"/>
      <c r="C250" s="278"/>
      <c r="D250" s="278"/>
      <c r="E250" s="278"/>
      <c r="F250" s="278"/>
      <c r="G250" s="299"/>
      <c r="H250" s="292" t="str">
        <f ca="1">IFERROR(IF(VLOOKUP(F250,Kostentypen!$A$3:$E$21,3,0)=0,"",IF(OR(F250="Arbeidskosten",F250="Vergoeding"),VLOOKUP(G250,Tb_KostenTypen[],2,0),VLOOKUP(F250,Kostentypen!$A$3:$E$20,3,0))),"")</f>
        <v/>
      </c>
      <c r="I250" s="293"/>
      <c r="J250" s="294" t="str" cm="1">
        <f t="array" ref="J250">_xlfn.IFNA(IF(INDEX(Tb_KostenOpties[],MATCH($F250,Tb_KostenOpties[KostenOptie],0),IFERROR(MATCH(Methode_Keuze,Tb_KostenOpties[#Headers],0),2))=1,_xlfn.SWITCH($H250,"Uurtarief",IF(OR(AND(RIGHT($F250,3)="IKS",VLOOKUP($I250,Loonkosten,2,0)="Ja"),AND(RIGHT($F250,3)&lt;&gt;"IKS",VLOOKUP($I250,Loonkosten,2,0)="Nee")), VLOOKUP($I250,Loonkosten,MATCH("Opgegeven uurtarief",'4. Rekenhulp loonkosten aanvr.'!$4:$4,0)),0),"Vast tarief",IF(LEFT(F250,8)="Bijdrage",VLOOKUP($F250,Tb_KostenTypen[],MATCH(Lijsten!$P$1,Tb_KostenTypen[#Headers],0),0),VLOOKUP($G250,Lijsten!L:P,MATCH(Lijsten!$P$1,Kop_Tarief_Vast,0),0))),""),"")</f>
        <v/>
      </c>
      <c r="K250" s="294" t="str" cm="1">
        <f t="array" ref="K250">_xlfn.IFNA(IF(INDEX(Tb_KostenOpties[],MATCH($F250,Tb_KostenOpties[KostenOptie],0),IFERROR(MATCH(Methode_Keuze,Tb_KostenOpties[#Headers],0),2))=1,_xlfn.SWITCH($H250,"Uurtarief",IF(OR(AND(RIGHT($F250,3)="IKS",VLOOKUP($I250,Loonkosten,2,0)="Ja"),AND(RIGHT($F250,3)&lt;&gt;"IKS",VLOOKUP($I250,Loonkosten,2,0)="Nee")), VLOOKUP($I250,Loonkosten,MATCH("Beoordeeld uurtarief",'4. Rekenhulp loonkosten aanvr.'!$4:$4,0),0),0),"Vast tarief",IF(LEFT(F250,8)="Bijdrage",VLOOKUP($F250,Tb_KostenTypen[],MATCH(Lijsten!$P$1,Tb_KostenTypen[#Headers],0),0),VLOOKUP($G250,Lijsten!L:P,MATCH(Lijsten!$P$1,Kop_Tarief_Vast,0),0))),""),"")</f>
        <v/>
      </c>
      <c r="L250" s="324"/>
      <c r="M250" s="324"/>
      <c r="N250" s="295"/>
      <c r="O250" s="295"/>
      <c r="P250" s="337" t="str">
        <f t="shared" si="13"/>
        <v/>
      </c>
      <c r="Q250" s="296" t="str">
        <f t="shared" si="14"/>
        <v/>
      </c>
      <c r="R250" s="296" t="str" cm="1">
        <f t="array" aca="1" ref="R250" ca="1">_xlfn.IFNA(_xlfn.IFS(X250="Dit kostentype hoeft u niet op te geven. Hiervoor wordt een forfait berekend.","",AND(J250&lt;&gt;"",H250="Vast tarief",F250="Vergoeding"),SUM(J250)*FLOOR(SUM(L250),0.0001),AND(J250&lt;&gt;"",OR(H250="Uurtarief",H250="Vast tarief")),SUM(J250)*FLOOR(SUM(L250),0.01),AND(N250&lt;&gt;"",H250="-"),FLOOR(SUM(N250),0.01)),"")</f>
        <v/>
      </c>
      <c r="S250" s="296" t="str" cm="1">
        <f t="array" aca="1" ref="S250" ca="1">_xlfn.IFNA(_xlfn.IFS(X250="Dit kostentype hoeft u niet op te geven. Hiervoor wordt een forfait berekend.","",AND(K250&lt;&gt;"",M250&lt;&gt;"",H250="Vast tarief",F250="Vergoeding"),SUM(K250)*FLOOR(SUM(M250),0.0001),AND(K250&lt;&gt;"",M250&lt;&gt;"",OR(H250="Uurtarief",H250="Vast tarief")),SUM(K250)*FLOOR(SUM(M250),0.01),AND(O250&lt;&gt;"",H250="-"),FLOOR(SUM(O250),0.01)),"")</f>
        <v/>
      </c>
      <c r="T250" s="296" t="str">
        <f t="shared" ca="1" si="15"/>
        <v/>
      </c>
      <c r="U250" s="296" t="str" cm="1">
        <f t="array" aca="1" ref="U250" ca="1">IFERROR(_xlfn.IFS(OR(F250="",LEFT(Methode_Keuze,4)="Geen",Methode_Keuze=""),"",AND(R250&lt;&gt;"",F250&lt;&gt;"Arbeidskosten"),R250*VLOOKUP(F250,Tb_ProjectKosten[],MATCH(Tb_ProjectKosten[[#Headers],[Forfait_Percentage]],Tb_ProjectKosten[#Headers],0),0),AND(F250="Arbeidskosten",G250&lt;&gt;""),IFERROR(R250*VLOOKUP(G250,Tb_KostenTypen[],3,0)*VLOOKUP(F250,Tb_ProjectKosten[],MATCH(Tb_ProjectKosten[[#Headers],[Forfait_Percentage]],Tb_ProjectKosten[#Headers],0),0),""),R250 &lt;=0,0),"")</f>
        <v/>
      </c>
      <c r="V250" s="296" t="str" cm="1">
        <f t="array" aca="1" ref="V250" ca="1">IFERROR(_xlfn.IFS(OR(F250="",LEFT(Methode_Keuze,4)="Geen",Methode_Keuze=""),"",AND(S250&lt;&gt;"",F250&lt;&gt;"Arbeidskosten"),S250*VLOOKUP(F250,Tb_ProjectKosten[],MATCH(Tb_ProjectKosten[[#Headers],[Forfait_Percentage]],Tb_ProjectKosten[#Headers],0),0),AND(F250="Arbeidskosten",G250&lt;&gt;""),IFERROR(S250*VLOOKUP(G250,Tb_KostenTypen[],3,0)*VLOOKUP(F250,Tb_ProjectKosten[],MATCH(Tb_ProjectKosten[[#Headers],[Forfait_Percentage]],Tb_ProjectKosten[#Headers],0),0),""),S250 &lt;=0,0),"")</f>
        <v/>
      </c>
      <c r="W250" s="296" t="str">
        <f t="shared" ca="1" si="16"/>
        <v/>
      </c>
      <c r="X250" s="338" t="str">
        <f>IFERROR(VLOOKUP(F250,Tb_ProjectKosten[#All],11,0),"")</f>
        <v/>
      </c>
      <c r="Y250" s="297"/>
    </row>
    <row r="251" spans="1:25" ht="15" customHeight="1" x14ac:dyDescent="0.25">
      <c r="A251" s="24" t="s">
        <v>57</v>
      </c>
      <c r="B251" s="24"/>
      <c r="T251" s="296" t="str">
        <f t="shared" ref="T251" si="17">IFERROR(IF(AND(S251&lt;&gt;"",S251&lt;&gt;R251),-1*(S251-R251),""),"")</f>
        <v/>
      </c>
      <c r="W251" s="296" t="str">
        <f t="shared" ref="W251" si="18">IFERROR(IF(AND(V251&lt;&gt;"",V251&lt;&gt;U251),-1*(V251-U251),""),"")</f>
        <v/>
      </c>
    </row>
  </sheetData>
  <sheetProtection algorithmName="SHA-512" hashValue="7yqhkretql1gJ4z15FcnCM82XEBa6VxGqNlEhfjrKq+BTpQ5hEJTTisan3ulLzsl4KHGFoZj3+UeQG9gYnM+rA==" saltValue="72FU2KqmwYLbxk6GMCVpQg==" spinCount="100000" sheet="1" objects="1" scenarios="1"/>
  <mergeCells count="10">
    <mergeCell ref="Y3:Y5"/>
    <mergeCell ref="I3:I5"/>
    <mergeCell ref="J3:K4"/>
    <mergeCell ref="L3:M4"/>
    <mergeCell ref="N3:O4"/>
    <mergeCell ref="X3:X5"/>
    <mergeCell ref="R3:T3"/>
    <mergeCell ref="U3:W3"/>
    <mergeCell ref="P3:P4"/>
    <mergeCell ref="Q3:Q4"/>
  </mergeCells>
  <phoneticPr fontId="4" type="noConversion"/>
  <conditionalFormatting sqref="B6:B250 D6:D250">
    <cfRule type="expression" dxfId="100" priority="116">
      <formula>AND($S6&lt;&gt;"",$S6&lt;&gt;0,$B6="")</formula>
    </cfRule>
  </conditionalFormatting>
  <conditionalFormatting sqref="C6:C250">
    <cfRule type="expression" dxfId="99" priority="115">
      <formula>AND($S6&lt;&gt;"",$S6&lt;&gt;0,$C6="")</formula>
    </cfRule>
  </conditionalFormatting>
  <conditionalFormatting sqref="E6:E250">
    <cfRule type="expression" dxfId="98" priority="117">
      <formula>AND($S6&lt;&gt;"",$S6&lt;&gt;0,$E6="")</formula>
    </cfRule>
  </conditionalFormatting>
  <conditionalFormatting sqref="G6:G250">
    <cfRule type="expression" dxfId="96" priority="30">
      <formula>$F6="Vergoeding"</formula>
    </cfRule>
    <cfRule type="expression" dxfId="95" priority="32" stopIfTrue="1">
      <formula>AND($H6&lt;&gt;"",$H6&lt;&gt;"Uurtarief",$H6&lt;&gt;"Vast tarief")</formula>
    </cfRule>
    <cfRule type="expression" dxfId="94" priority="37" stopIfTrue="1">
      <formula>AND($F6&lt;&gt;"",LEFT($C$2,15)="Kies een bereken'")</formula>
    </cfRule>
    <cfRule type="expression" dxfId="93" priority="41" stopIfTrue="1">
      <formula>$X6&lt;&gt;""</formula>
    </cfRule>
    <cfRule type="expression" dxfId="92" priority="25">
      <formula>$F6="Arbeidskosten"</formula>
    </cfRule>
    <cfRule type="expression" dxfId="91" priority="26">
      <formula>IFERROR(FIND("vast tarief",$F6),0)&gt;0</formula>
    </cfRule>
  </conditionalFormatting>
  <conditionalFormatting sqref="H6:H250 J6:K250">
    <cfRule type="expression" dxfId="90" priority="31">
      <formula>RIGHT($H6,6)="tarief"</formula>
    </cfRule>
  </conditionalFormatting>
  <conditionalFormatting sqref="I6:I250">
    <cfRule type="expression" dxfId="89" priority="64" stopIfTrue="1">
      <formula>OR(AND(RIGHT($H6,6)="tarief",$F6="Vergoeding",$G6&lt;&gt;""),AND(RIGHT($H6,6)="tarief",LEFT($H6,4)&lt;&gt;"Vast"))</formula>
    </cfRule>
  </conditionalFormatting>
  <conditionalFormatting sqref="I6:M250">
    <cfRule type="expression" dxfId="88" priority="121" stopIfTrue="1">
      <formula>AND($H6&lt;&gt;"",$H6&lt;&gt;"Uurtarief",$H6&lt;&gt;"Vast tarief")</formula>
    </cfRule>
    <cfRule type="expression" dxfId="87" priority="122" stopIfTrue="1">
      <formula>AND($F6&lt;&gt;"",LEFT($C$2,15)="Kies een bereken'")</formula>
    </cfRule>
    <cfRule type="expression" dxfId="86" priority="123" stopIfTrue="1">
      <formula>$X6&lt;&gt;""</formula>
    </cfRule>
  </conditionalFormatting>
  <conditionalFormatting sqref="J6:K250">
    <cfRule type="expression" dxfId="85" priority="119" stopIfTrue="1">
      <formula>AND($D6&lt;&gt;"",$C$2="Kies een berekeningsmethode op tabblad 'Begrotingsoverzicht'")</formula>
    </cfRule>
    <cfRule type="expression" dxfId="84" priority="120" stopIfTrue="1">
      <formula>$O6="Dit kostentype hoeft u niet op te geven. Hiervoor wordt een forfait berekend."</formula>
    </cfRule>
    <cfRule type="expression" dxfId="83" priority="133" stopIfTrue="1">
      <formula>AND($D6&lt;&gt;"",$C$2="Kies een berekeningsmethode op tabblad 'Begrotingsoverzicht'")</formula>
    </cfRule>
  </conditionalFormatting>
  <conditionalFormatting sqref="L6:M250">
    <cfRule type="expression" dxfId="82" priority="29">
      <formula>OR($H6="Uurtarief",$H6="Vast tarief")</formula>
    </cfRule>
    <cfRule type="expression" dxfId="81" priority="24" stopIfTrue="1">
      <formula>AND(RIGHT($H6,6)="tarief",$F6="Vergoeding",$G6&lt;&gt;"")</formula>
    </cfRule>
  </conditionalFormatting>
  <conditionalFormatting sqref="L6:W250">
    <cfRule type="expression" dxfId="80" priority="11">
      <formula>$X6&lt;&gt;""</formula>
    </cfRule>
  </conditionalFormatting>
  <conditionalFormatting sqref="N6:O250">
    <cfRule type="expression" dxfId="79" priority="118" stopIfTrue="1">
      <formula>$H6="-"</formula>
    </cfRule>
  </conditionalFormatting>
  <conditionalFormatting sqref="P6:P250">
    <cfRule type="expression" dxfId="78" priority="2">
      <formula>AND(RIGHT($H6,6)="tarief",$F6="Vergoeding",$G6&lt;&gt;"")</formula>
    </cfRule>
    <cfRule type="expression" dxfId="77" priority="6" stopIfTrue="1">
      <formula>AND(OR($H6="Uurtarief",$H6="Vast tarief"),$P6&lt;0)</formula>
    </cfRule>
    <cfRule type="expression" dxfId="76" priority="7">
      <formula>OR($H6="Uurtarief",$H6="Vast tarief")</formula>
    </cfRule>
    <cfRule type="expression" dxfId="75" priority="8" stopIfTrue="1">
      <formula>AND($H6&lt;&gt;"",$H6&lt;&gt;"Uurtarief",$H6&lt;&gt;"Vast tarief")</formula>
    </cfRule>
    <cfRule type="expression" dxfId="74" priority="9" stopIfTrue="1">
      <formula>AND($F6&lt;&gt;"",LEFT($C$2,15)="Kies een bereken'")</formula>
    </cfRule>
    <cfRule type="expression" dxfId="73" priority="10" stopIfTrue="1">
      <formula>$X6&lt;&gt;""</formula>
    </cfRule>
    <cfRule type="expression" dxfId="72" priority="1" stopIfTrue="1">
      <formula>AND(RIGHT($H6,6)="tarief",$F6="Vergoeding",$G6&lt;&gt;"",$P6&lt;0)</formula>
    </cfRule>
  </conditionalFormatting>
  <conditionalFormatting sqref="P6:W250">
    <cfRule type="expression" dxfId="71" priority="12">
      <formula>AND(RIGHT($H6,6)="tarief",$F6="Vergoeding",$G6&lt;&gt;"")</formula>
    </cfRule>
  </conditionalFormatting>
  <conditionalFormatting sqref="Q6:Q250">
    <cfRule type="expression" dxfId="70" priority="5">
      <formula>$Q6&lt;0</formula>
    </cfRule>
  </conditionalFormatting>
  <conditionalFormatting sqref="T6:T251">
    <cfRule type="expression" dxfId="69" priority="4">
      <formula>$T6&lt;0</formula>
    </cfRule>
  </conditionalFormatting>
  <conditionalFormatting sqref="W6:W251">
    <cfRule type="expression" dxfId="68" priority="3">
      <formula>$W6&lt;0</formula>
    </cfRule>
  </conditionalFormatting>
  <dataValidations count="10">
    <dataValidation type="list" allowBlank="1" showInputMessage="1" showErrorMessage="1" sqref="B6:B250" xr:uid="{DBE717E9-CFEE-43F0-81A4-F49EED28F372}">
      <formula1>Deelnemers_Uniek</formula1>
    </dataValidation>
    <dataValidation type="list" allowBlank="1" showInputMessage="1" showErrorMessage="1" sqref="D6:D250" xr:uid="{31B40D0E-3EFD-48C9-A1BC-AE42864914B2}">
      <formula1>Prestaties_Uniek</formula1>
    </dataValidation>
    <dataValidation type="list" showInputMessage="1" showErrorMessage="1" sqref="E6:E250" xr:uid="{CB8156AE-0FF9-4AC1-8B2C-DFE00E4504C6}">
      <formula1>Activiteit_Open</formula1>
    </dataValidation>
    <dataValidation type="list" allowBlank="1" showInputMessage="1" showErrorMessage="1" sqref="E6:E250" xr:uid="{698D53B9-0EF4-43B3-9281-5F0000A552BD}">
      <formula1>Activiteit_Open</formula1>
    </dataValidation>
    <dataValidation type="list" allowBlank="1" showInputMessage="1" showErrorMessage="1" sqref="I6:I250" xr:uid="{356F1D26-FA3C-4449-BEC2-EC03B1B27463}">
      <formula1>Loon_Nr_Uniek_Aanvraag</formula1>
    </dataValidation>
    <dataValidation type="list" allowBlank="1" showInputMessage="1" showErrorMessage="1" sqref="F6:F250" xr:uid="{C7488EED-1DCE-49A0-9D19-09A19CA128FA}">
      <formula1>Kosten_Type</formula1>
    </dataValidation>
    <dataValidation type="list" allowBlank="1" showInputMessage="1" showErrorMessage="1" sqref="G6:G250" xr:uid="{2D2ACE48-6ADF-4670-B259-EE1A52510877}">
      <formula1>Spec_Arbeid_Nw</formula1>
    </dataValidation>
    <dataValidation type="textLength" operator="lessThanOrEqual" allowBlank="1" showInputMessage="1" showErrorMessage="1" errorTitle="Tekstveld limiet" error="Maximaal 250 tekens toegestaan" sqref="C6:C250" xr:uid="{CB4E02C1-1CE4-4EDD-A27B-D033FB902623}">
      <formula1>250</formula1>
    </dataValidation>
    <dataValidation type="custom" allowBlank="1" showInputMessage="1" showErrorMessage="1" errorTitle="Getal met maximaal 2 cijfers" error="Er is geen decimaal getal ingevoerd met maximaal 2 cijfers achter de komma." sqref="N6:O250" xr:uid="{ED975A7D-4776-4F45-AF9E-223CD97C4FB9}">
      <formula1>LEN(N6)-LEN(INT(N6))&lt;=3</formula1>
    </dataValidation>
    <dataValidation type="custom" allowBlank="1" showInputMessage="1" showErrorMessage="1" sqref="L6:M250" xr:uid="{1165D705-04A7-44BF-B7AB-61A09140104C}">
      <formula1>IF(COUNTIF($F6,"*Vergoeding")&gt;0,LEN(L6)-LEN(INT(L6))&lt;=5,LEN(L6)-LEN(INT(L6))&lt;=3)</formula1>
    </dataValidation>
  </dataValidations>
  <pageMargins left="0.70866141732283472" right="0.70866141732283472" top="0.74803149606299213" bottom="0.74803149606299213" header="0.31496062992125984" footer="0.31496062992125984"/>
  <pageSetup paperSize="9" scale="55" orientation="landscape" r:id="rId1"/>
  <headerFooter>
    <oddFooter>&amp;LVersie: september 2023&amp;C&amp;A&amp;R&amp;P van &amp;N</oddFooter>
  </headerFooter>
  <rowBreaks count="1" manualBreakCount="1">
    <brk id="55" max="14" man="1"/>
  </rowBreaks>
  <extLst>
    <ext xmlns:x14="http://schemas.microsoft.com/office/spreadsheetml/2009/9/main" uri="{78C0D931-6437-407d-A8EE-F0AAD7539E65}">
      <x14:conditionalFormattings>
        <x14:conditionalFormatting xmlns:xm="http://schemas.microsoft.com/office/excel/2006/main">
          <x14:cfRule type="expression" priority="138" id="{00000000-000E-0000-0500-000016000000}">
            <xm:f>INDEX(SubsidieTabel!$AD$1:$AG$12,MATCH(F6,SubsidieTabel!$AD$1:$AD$12,0),IFERROR(MATCH(Methode_Keuze,SubsidieTabel!$AD$1:$AG$1,0),2))&lt;&gt;1</xm:f>
            <x14:dxf>
              <font>
                <color rgb="FFD52B1E"/>
              </font>
            </x14:dxf>
          </x14:cfRule>
          <xm:sqref>F6:F250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8B80-8D14-4AD7-99A9-96B97AD9DF59}">
  <sheetPr codeName="Blad12">
    <tabColor theme="8" tint="0.79998168889431442"/>
    <pageSetUpPr fitToPage="1"/>
  </sheetPr>
  <dimension ref="A1:AA62"/>
  <sheetViews>
    <sheetView showGridLines="0" zoomScaleNormal="100" workbookViewId="0">
      <selection activeCell="E42" sqref="E42"/>
    </sheetView>
  </sheetViews>
  <sheetFormatPr defaultColWidth="0" defaultRowHeight="15" customHeight="1" x14ac:dyDescent="0.25"/>
  <cols>
    <col min="1" max="1" width="2.85546875" style="25" customWidth="1"/>
    <col min="2" max="2" width="62.7109375" style="25" customWidth="1"/>
    <col min="3" max="3" width="33.140625" style="25" customWidth="1"/>
    <col min="4" max="13" width="30.7109375" style="25" customWidth="1"/>
    <col min="14" max="14" width="2.5703125" style="25" customWidth="1"/>
    <col min="15" max="15" width="46.28515625" style="25" hidden="1" customWidth="1"/>
    <col min="16" max="16" width="12.5703125" style="25" hidden="1" customWidth="1"/>
    <col min="17" max="17" width="25.85546875" style="25" hidden="1" customWidth="1"/>
    <col min="18" max="21" width="9.140625" style="25" hidden="1" customWidth="1"/>
    <col min="22" max="22" width="14.28515625" style="25" hidden="1" customWidth="1"/>
    <col min="23" max="23" width="9.140625" style="25" hidden="1" customWidth="1"/>
    <col min="24" max="26" width="11.5703125" style="25" hidden="1" customWidth="1"/>
    <col min="27" max="16384" width="9.140625" style="25" hidden="1"/>
  </cols>
  <sheetData>
    <row r="1" spans="2:13" ht="4.5" customHeight="1" x14ac:dyDescent="0.25">
      <c r="B1" s="24"/>
      <c r="C1" s="174" t="str">
        <f>IF($C$2="","Kies op tabblad '1. Aanvraag gegevens' de juiste openstelling","")</f>
        <v>Kies op tabblad '1. Aanvraag gegevens' de juiste openstelling</v>
      </c>
      <c r="D1" s="24"/>
    </row>
    <row r="2" spans="2:13" x14ac:dyDescent="0.25">
      <c r="B2" s="17" t="s">
        <v>158</v>
      </c>
      <c r="C2" s="389" t="str">
        <f>IF('1. Aanvraaggegevens'!C2&lt;&gt;"",'1. Aanvraaggegevens'!C2,"")</f>
        <v/>
      </c>
      <c r="D2" s="389"/>
    </row>
    <row r="3" spans="2:13" ht="15" customHeight="1" x14ac:dyDescent="0.25">
      <c r="B3" s="17" t="s">
        <v>155</v>
      </c>
      <c r="C3" s="390" t="str">
        <f>IF('1. Aanvraaggegevens'!C3&lt;&gt;"",'1. Aanvraaggegevens'!C3,"")</f>
        <v/>
      </c>
      <c r="D3" s="390"/>
    </row>
    <row r="4" spans="2:13" ht="15" customHeight="1" x14ac:dyDescent="0.25">
      <c r="B4" s="17" t="s">
        <v>156</v>
      </c>
      <c r="C4" s="390" t="str">
        <f>IF('1. Aanvraaggegevens'!C4&lt;&gt;"",'1. Aanvraaggegevens'!C4,"")</f>
        <v/>
      </c>
      <c r="D4" s="390"/>
    </row>
    <row r="5" spans="2:13" ht="15" customHeight="1" x14ac:dyDescent="0.25">
      <c r="B5" s="17" t="s">
        <v>157</v>
      </c>
      <c r="C5" s="390" t="str">
        <f>IF('1. Aanvraaggegevens'!C5&lt;&gt;"",'1. Aanvraaggegevens'!C5,"")</f>
        <v/>
      </c>
      <c r="D5" s="390"/>
    </row>
    <row r="6" spans="2:13" ht="15" customHeight="1" x14ac:dyDescent="0.25">
      <c r="B6" s="5"/>
      <c r="C6" s="391" t="str">
        <f>IF('1. Aanvraaggegevens'!C6&lt;&gt;"",'1. Aanvraaggegevens'!C6,"")</f>
        <v/>
      </c>
      <c r="D6" s="391"/>
    </row>
    <row r="7" spans="2:13" ht="4.5" customHeight="1" x14ac:dyDescent="0.25">
      <c r="C7" s="26"/>
      <c r="D7" s="26"/>
    </row>
    <row r="8" spans="2:13" ht="15" customHeight="1" x14ac:dyDescent="0.25">
      <c r="B8" s="144" t="s">
        <v>154</v>
      </c>
      <c r="C8" s="392" t="str">
        <f>IF('1. Aanvraaggegevens'!C8&lt;&gt;"",'1. Aanvraaggegevens'!C8,"")</f>
        <v/>
      </c>
      <c r="D8" s="392"/>
    </row>
    <row r="9" spans="2:13" ht="21.75" customHeight="1" x14ac:dyDescent="0.25">
      <c r="B9" s="157"/>
      <c r="C9" s="157"/>
      <c r="D9" s="165" t="s">
        <v>194</v>
      </c>
      <c r="E9" s="157"/>
      <c r="F9" s="157"/>
      <c r="G9" s="157"/>
      <c r="H9" s="157"/>
      <c r="I9" s="157"/>
    </row>
    <row r="10" spans="2:13" ht="45" customHeight="1" x14ac:dyDescent="0.25">
      <c r="B10" s="176" t="s">
        <v>0</v>
      </c>
      <c r="C10" s="176" t="s">
        <v>183</v>
      </c>
      <c r="D10" s="175" t="str" cm="1">
        <f t="array" aca="1" ref="D10" ca="1">IFERROR(TRANSPOSE(Activiteiten_Uniek_Sort),"")</f>
        <v/>
      </c>
      <c r="E10" s="175"/>
      <c r="F10" s="175"/>
      <c r="G10" s="175"/>
      <c r="H10" s="175"/>
      <c r="I10" s="175"/>
      <c r="J10" s="175"/>
      <c r="K10" s="175"/>
      <c r="L10" s="175"/>
      <c r="M10" s="175"/>
    </row>
    <row r="11" spans="2:13" ht="15" customHeight="1" x14ac:dyDescent="0.25">
      <c r="B11" s="180" t="str" cm="1">
        <f t="array" aca="1" ref="B11" ca="1">IFERROR(Posten_Uniek,"")</f>
        <v/>
      </c>
      <c r="C11" s="270" t="str">
        <f ca="1">IF(B11="","",SUMIF(Tb_ProjectKosten[Begroting],'6. Begrotingsoverzicht'!B11,Tb_ProjectKosten[Kosten_Aanvraag]))</f>
        <v/>
      </c>
      <c r="D11" s="100" t="str">
        <f ca="1">IF(AND($C11&lt;&gt;0,$C11&lt;&gt;"",D$10&lt;&gt;""),SUMIFS(SubsidieTabel!$F:$F,SubsidieTabel!$A:$A,D$10,SubsidieTabel!$C:$C,$B11),"")</f>
        <v/>
      </c>
      <c r="E11" s="100" t="str">
        <f ca="1">IF(AND($C11&lt;&gt;0,$C11&lt;&gt;"",E$10&lt;&gt;""),SUMIFS(SubsidieTabel!$F:$F,SubsidieTabel!$A:$A,E$10,SubsidieTabel!$C:$C,$B11),"")</f>
        <v/>
      </c>
      <c r="F11" s="100" t="str">
        <f ca="1">IF(AND($C11&lt;&gt;0,$C11&lt;&gt;"",F$10&lt;&gt;""),SUMIFS(SubsidieTabel!$F:$F,SubsidieTabel!$A:$A,F$10,SubsidieTabel!$C:$C,$B11),"")</f>
        <v/>
      </c>
      <c r="G11" s="100" t="str">
        <f ca="1">IF(AND($C11&lt;&gt;0,$C11&lt;&gt;"",G$10&lt;&gt;""),SUMIFS(SubsidieTabel!$F:$F,SubsidieTabel!$A:$A,G$10,SubsidieTabel!$C:$C,$B11),"")</f>
        <v/>
      </c>
      <c r="H11" s="100" t="str">
        <f ca="1">IF(AND($C11&lt;&gt;0,$C11&lt;&gt;"",H$10&lt;&gt;""),SUMIFS(SubsidieTabel!$F:$F,SubsidieTabel!$A:$A,H$10,SubsidieTabel!$C:$C,$B11),"")</f>
        <v/>
      </c>
      <c r="I11" s="100" t="str">
        <f ca="1">IF(AND($C11&lt;&gt;0,$C11&lt;&gt;"",I$10&lt;&gt;""),SUMIFS(SubsidieTabel!$F:$F,SubsidieTabel!$A:$A,I$10,SubsidieTabel!$C:$C,$B11),"")</f>
        <v/>
      </c>
      <c r="J11" s="100" t="str">
        <f ca="1">IF(AND($C11&lt;&gt;0,$C11&lt;&gt;"",J$10&lt;&gt;""),SUMIFS(SubsidieTabel!$F:$F,SubsidieTabel!$A:$A,J$10,SubsidieTabel!$C:$C,$B11),"")</f>
        <v/>
      </c>
      <c r="K11" s="100" t="str">
        <f ca="1">IF(AND($C11&lt;&gt;0,$C11&lt;&gt;"",K$10&lt;&gt;""),SUMIFS(SubsidieTabel!$F:$F,SubsidieTabel!$A:$A,K$10,SubsidieTabel!$C:$C,$B11),"")</f>
        <v/>
      </c>
      <c r="L11" s="100" t="str">
        <f ca="1">IF(AND($C11&lt;&gt;0,$C11&lt;&gt;"",L$10&lt;&gt;""),SUMIFS(SubsidieTabel!$F:$F,SubsidieTabel!$A:$A,L$10,SubsidieTabel!$C:$C,$B11),"")</f>
        <v/>
      </c>
      <c r="M11" s="100" t="str">
        <f ca="1">IF(AND($C11&lt;&gt;0,$C11&lt;&gt;"",M$10&lt;&gt;""),SUMIFS(SubsidieTabel!$F:$F,SubsidieTabel!$A:$A,M$10,SubsidieTabel!$C:$C,$B11),"")</f>
        <v/>
      </c>
    </row>
    <row r="12" spans="2:13" ht="15" customHeight="1" x14ac:dyDescent="0.25">
      <c r="B12" s="180"/>
      <c r="C12" s="270" t="str">
        <f>IF(B12="","",SUMIF(Tb_ProjectKosten[Begroting],'6. Begrotingsoverzicht'!B12,Tb_ProjectKosten[Kosten_Aanvraag]))</f>
        <v/>
      </c>
      <c r="D12" s="100" t="str">
        <f ca="1">IF(AND($C12&lt;&gt;0,$C12&lt;&gt;"",D$10&lt;&gt;""),SUMIFS(SubsidieTabel!$F:$F,SubsidieTabel!$A:$A,D$10,SubsidieTabel!$C:$C,$B12),"")</f>
        <v/>
      </c>
      <c r="E12" s="100" t="str">
        <f>IF(AND($C12&lt;&gt;0,$C12&lt;&gt;"",E$10&lt;&gt;""),SUMIFS(SubsidieTabel!$F:$F,SubsidieTabel!$A:$A,E$10,SubsidieTabel!$C:$C,$B12),"")</f>
        <v/>
      </c>
      <c r="F12" s="100" t="str">
        <f>IF(AND($C12&lt;&gt;0,$C12&lt;&gt;"",F$10&lt;&gt;""),SUMIFS(SubsidieTabel!$F:$F,SubsidieTabel!$A:$A,F$10,SubsidieTabel!$C:$C,$B12),"")</f>
        <v/>
      </c>
      <c r="G12" s="100" t="str">
        <f>IF(AND($C12&lt;&gt;0,$C12&lt;&gt;"",G$10&lt;&gt;""),SUMIFS(SubsidieTabel!$F:$F,SubsidieTabel!$A:$A,G$10,SubsidieTabel!$C:$C,$B12),"")</f>
        <v/>
      </c>
      <c r="H12" s="100" t="str">
        <f>IF(AND($C12&lt;&gt;0,$C12&lt;&gt;"",H$10&lt;&gt;""),SUMIFS(SubsidieTabel!$F:$F,SubsidieTabel!$A:$A,H$10,SubsidieTabel!$C:$C,$B12),"")</f>
        <v/>
      </c>
      <c r="I12" s="100" t="str">
        <f>IF(AND($C12&lt;&gt;0,$C12&lt;&gt;"",I$10&lt;&gt;""),SUMIFS(SubsidieTabel!$F:$F,SubsidieTabel!$A:$A,I$10,SubsidieTabel!$C:$C,$B12),"")</f>
        <v/>
      </c>
      <c r="J12" s="100" t="str">
        <f>IF(AND($C12&lt;&gt;0,$C12&lt;&gt;"",J$10&lt;&gt;""),SUMIFS(SubsidieTabel!$F:$F,SubsidieTabel!$A:$A,J$10,SubsidieTabel!$C:$C,$B12),"")</f>
        <v/>
      </c>
      <c r="K12" s="100" t="str">
        <f>IF(AND($C12&lt;&gt;0,$C12&lt;&gt;"",K$10&lt;&gt;""),SUMIFS(SubsidieTabel!$F:$F,SubsidieTabel!$A:$A,K$10,SubsidieTabel!$C:$C,$B12),"")</f>
        <v/>
      </c>
      <c r="L12" s="100" t="str">
        <f>IF(AND($C12&lt;&gt;0,$C12&lt;&gt;"",L$10&lt;&gt;""),SUMIFS(SubsidieTabel!$F:$F,SubsidieTabel!$A:$A,L$10,SubsidieTabel!$C:$C,$B12),"")</f>
        <v/>
      </c>
      <c r="M12" s="100" t="str">
        <f>IF(AND($C12&lt;&gt;0,$C12&lt;&gt;"",M$10&lt;&gt;""),SUMIFS(SubsidieTabel!$F:$F,SubsidieTabel!$A:$A,M$10,SubsidieTabel!$C:$C,$B12),"")</f>
        <v/>
      </c>
    </row>
    <row r="13" spans="2:13" ht="15" customHeight="1" x14ac:dyDescent="0.25">
      <c r="B13" s="180"/>
      <c r="C13" s="270" t="str">
        <f>IF(B13="","",SUMIF(Tb_ProjectKosten[Begroting],'6. Begrotingsoverzicht'!B13,Tb_ProjectKosten[Kosten_Aanvraag]))</f>
        <v/>
      </c>
      <c r="D13" s="100" t="str">
        <f ca="1">IF(AND($C13&lt;&gt;0,$C13&lt;&gt;"",D$10&lt;&gt;""),SUMIFS(SubsidieTabel!$F:$F,SubsidieTabel!$A:$A,D$10,SubsidieTabel!$C:$C,$B13),"")</f>
        <v/>
      </c>
      <c r="E13" s="100" t="str">
        <f>IF(AND($C13&lt;&gt;0,$C13&lt;&gt;"",E$10&lt;&gt;""),SUMIFS(SubsidieTabel!$F:$F,SubsidieTabel!$A:$A,E$10,SubsidieTabel!$C:$C,$B13),"")</f>
        <v/>
      </c>
      <c r="F13" s="100" t="str">
        <f>IF(AND($C13&lt;&gt;0,$C13&lt;&gt;"",F$10&lt;&gt;""),SUMIFS(SubsidieTabel!$F:$F,SubsidieTabel!$A:$A,F$10,SubsidieTabel!$C:$C,$B13),"")</f>
        <v/>
      </c>
      <c r="G13" s="100" t="str">
        <f>IF(AND($C13&lt;&gt;0,$C13&lt;&gt;"",G$10&lt;&gt;""),SUMIFS(SubsidieTabel!$F:$F,SubsidieTabel!$A:$A,G$10,SubsidieTabel!$C:$C,$B13),"")</f>
        <v/>
      </c>
      <c r="H13" s="100" t="str">
        <f>IF(AND($C13&lt;&gt;0,$C13&lt;&gt;"",H$10&lt;&gt;""),SUMIFS(SubsidieTabel!$F:$F,SubsidieTabel!$A:$A,H$10,SubsidieTabel!$C:$C,$B13),"")</f>
        <v/>
      </c>
      <c r="I13" s="100" t="str">
        <f>IF(AND($C13&lt;&gt;0,$C13&lt;&gt;"",I$10&lt;&gt;""),SUMIFS(SubsidieTabel!$F:$F,SubsidieTabel!$A:$A,I$10,SubsidieTabel!$C:$C,$B13),"")</f>
        <v/>
      </c>
      <c r="J13" s="100" t="str">
        <f>IF(AND($C13&lt;&gt;0,$C13&lt;&gt;"",J$10&lt;&gt;""),SUMIFS(SubsidieTabel!$F:$F,SubsidieTabel!$A:$A,J$10,SubsidieTabel!$C:$C,$B13),"")</f>
        <v/>
      </c>
      <c r="K13" s="100" t="str">
        <f>IF(AND($C13&lt;&gt;0,$C13&lt;&gt;"",K$10&lt;&gt;""),SUMIFS(SubsidieTabel!$F:$F,SubsidieTabel!$A:$A,K$10,SubsidieTabel!$C:$C,$B13),"")</f>
        <v/>
      </c>
      <c r="L13" s="100" t="str">
        <f>IF(AND($C13&lt;&gt;0,$C13&lt;&gt;"",L$10&lt;&gt;""),SUMIFS(SubsidieTabel!$F:$F,SubsidieTabel!$A:$A,L$10,SubsidieTabel!$C:$C,$B13),"")</f>
        <v/>
      </c>
      <c r="M13" s="100" t="str">
        <f>IF(AND($C13&lt;&gt;0,$C13&lt;&gt;"",M$10&lt;&gt;""),SUMIFS(SubsidieTabel!$F:$F,SubsidieTabel!$A:$A,M$10,SubsidieTabel!$C:$C,$B13),"")</f>
        <v/>
      </c>
    </row>
    <row r="14" spans="2:13" ht="15" customHeight="1" x14ac:dyDescent="0.25">
      <c r="B14" s="6"/>
      <c r="C14" s="270" t="str">
        <f>IF(B14="","",SUMIF(Tb_ProjectKosten[Begroting],'6. Begrotingsoverzicht'!B14,Tb_ProjectKosten[Kosten_Aanvraag]))</f>
        <v/>
      </c>
      <c r="D14" s="100" t="str">
        <f ca="1">IF(AND($C14&lt;&gt;0,$C14&lt;&gt;"",D$10&lt;&gt;""),SUMIFS(SubsidieTabel!$F:$F,SubsidieTabel!$A:$A,D$10,SubsidieTabel!$C:$C,$B14),"")</f>
        <v/>
      </c>
      <c r="E14" s="100" t="str">
        <f>IF(AND($C14&lt;&gt;0,$C14&lt;&gt;"",E$10&lt;&gt;""),SUMIFS(SubsidieTabel!$F:$F,SubsidieTabel!$A:$A,E$10,SubsidieTabel!$C:$C,$B14),"")</f>
        <v/>
      </c>
      <c r="F14" s="100" t="str">
        <f>IF(AND($C14&lt;&gt;0,$C14&lt;&gt;"",F$10&lt;&gt;""),SUMIFS(SubsidieTabel!$F:$F,SubsidieTabel!$A:$A,F$10,SubsidieTabel!$C:$C,$B14),"")</f>
        <v/>
      </c>
      <c r="G14" s="100" t="str">
        <f>IF(AND($C14&lt;&gt;0,$C14&lt;&gt;"",G$10&lt;&gt;""),SUMIFS(SubsidieTabel!$F:$F,SubsidieTabel!$A:$A,G$10,SubsidieTabel!$C:$C,$B14),"")</f>
        <v/>
      </c>
      <c r="H14" s="100" t="str">
        <f>IF(AND($C14&lt;&gt;0,$C14&lt;&gt;"",H$10&lt;&gt;""),SUMIFS(SubsidieTabel!$F:$F,SubsidieTabel!$A:$A,H$10,SubsidieTabel!$C:$C,$B14),"")</f>
        <v/>
      </c>
      <c r="I14" s="100" t="str">
        <f>IF(AND($C14&lt;&gt;0,$C14&lt;&gt;"",I$10&lt;&gt;""),SUMIFS(SubsidieTabel!$F:$F,SubsidieTabel!$A:$A,I$10,SubsidieTabel!$C:$C,$B14),"")</f>
        <v/>
      </c>
      <c r="J14" s="100" t="str">
        <f>IF(AND($C14&lt;&gt;0,$C14&lt;&gt;"",J$10&lt;&gt;""),SUMIFS(SubsidieTabel!$F:$F,SubsidieTabel!$A:$A,J$10,SubsidieTabel!$C:$C,$B14),"")</f>
        <v/>
      </c>
      <c r="K14" s="100" t="str">
        <f>IF(AND($C14&lt;&gt;0,$C14&lt;&gt;"",K$10&lt;&gt;""),SUMIFS(SubsidieTabel!$F:$F,SubsidieTabel!$A:$A,K$10,SubsidieTabel!$C:$C,$B14),"")</f>
        <v/>
      </c>
      <c r="L14" s="100" t="str">
        <f>IF(AND($C14&lt;&gt;0,$C14&lt;&gt;"",L$10&lt;&gt;""),SUMIFS(SubsidieTabel!$F:$F,SubsidieTabel!$A:$A,L$10,SubsidieTabel!$C:$C,$B14),"")</f>
        <v/>
      </c>
      <c r="M14" s="100" t="str">
        <f>IF(AND($C14&lt;&gt;0,$C14&lt;&gt;"",M$10&lt;&gt;""),SUMIFS(SubsidieTabel!$F:$F,SubsidieTabel!$A:$A,M$10,SubsidieTabel!$C:$C,$B14),"")</f>
        <v/>
      </c>
    </row>
    <row r="15" spans="2:13" ht="15" customHeight="1" x14ac:dyDescent="0.25">
      <c r="B15" s="6"/>
      <c r="C15" s="270" t="str">
        <f>IF(B15="","",SUMIF(Tb_ProjectKosten[Begroting],'6. Begrotingsoverzicht'!B15,Tb_ProjectKosten[Kosten_Aanvraag]))</f>
        <v/>
      </c>
      <c r="D15" s="100" t="str">
        <f ca="1">IF(AND($C15&lt;&gt;0,$C15&lt;&gt;"",D$10&lt;&gt;""),SUMIFS(SubsidieTabel!$F:$F,SubsidieTabel!$A:$A,D$10,SubsidieTabel!$C:$C,$B15),"")</f>
        <v/>
      </c>
      <c r="E15" s="100" t="str">
        <f>IF(AND($C15&lt;&gt;0,$C15&lt;&gt;"",E$10&lt;&gt;""),SUMIFS(SubsidieTabel!$F:$F,SubsidieTabel!$A:$A,E$10,SubsidieTabel!$C:$C,$B15),"")</f>
        <v/>
      </c>
      <c r="F15" s="100" t="str">
        <f>IF(AND($C15&lt;&gt;0,$C15&lt;&gt;"",F$10&lt;&gt;""),SUMIFS(SubsidieTabel!$F:$F,SubsidieTabel!$A:$A,F$10,SubsidieTabel!$C:$C,$B15),"")</f>
        <v/>
      </c>
      <c r="G15" s="100" t="str">
        <f>IF(AND($C15&lt;&gt;0,$C15&lt;&gt;"",G$10&lt;&gt;""),SUMIFS(SubsidieTabel!$F:$F,SubsidieTabel!$A:$A,G$10,SubsidieTabel!$C:$C,$B15),"")</f>
        <v/>
      </c>
      <c r="H15" s="100" t="str">
        <f>IF(AND($C15&lt;&gt;0,$C15&lt;&gt;"",H$10&lt;&gt;""),SUMIFS(SubsidieTabel!$F:$F,SubsidieTabel!$A:$A,H$10,SubsidieTabel!$C:$C,$B15),"")</f>
        <v/>
      </c>
      <c r="I15" s="100" t="str">
        <f>IF(AND($C15&lt;&gt;0,$C15&lt;&gt;"",I$10&lt;&gt;""),SUMIFS(SubsidieTabel!$F:$F,SubsidieTabel!$A:$A,I$10,SubsidieTabel!$C:$C,$B15),"")</f>
        <v/>
      </c>
      <c r="J15" s="100" t="str">
        <f>IF(AND($C15&lt;&gt;0,$C15&lt;&gt;"",J$10&lt;&gt;""),SUMIFS(SubsidieTabel!$F:$F,SubsidieTabel!$A:$A,J$10,SubsidieTabel!$C:$C,$B15),"")</f>
        <v/>
      </c>
      <c r="K15" s="100" t="str">
        <f>IF(AND($C15&lt;&gt;0,$C15&lt;&gt;"",K$10&lt;&gt;""),SUMIFS(SubsidieTabel!$F:$F,SubsidieTabel!$A:$A,K$10,SubsidieTabel!$C:$C,$B15),"")</f>
        <v/>
      </c>
      <c r="L15" s="100" t="str">
        <f>IF(AND($C15&lt;&gt;0,$C15&lt;&gt;"",L$10&lt;&gt;""),SUMIFS(SubsidieTabel!$F:$F,SubsidieTabel!$A:$A,L$10,SubsidieTabel!$C:$C,$B15),"")</f>
        <v/>
      </c>
      <c r="M15" s="100" t="str">
        <f>IF(AND($C15&lt;&gt;0,$C15&lt;&gt;"",M$10&lt;&gt;""),SUMIFS(SubsidieTabel!$F:$F,SubsidieTabel!$A:$A,M$10,SubsidieTabel!$C:$C,$B15),"")</f>
        <v/>
      </c>
    </row>
    <row r="16" spans="2:13" ht="15" customHeight="1" x14ac:dyDescent="0.25">
      <c r="B16" s="6"/>
      <c r="C16" s="270" t="str">
        <f>IF(B16="","",SUMIF(Tb_ProjectKosten[Begroting],'6. Begrotingsoverzicht'!B16,Tb_ProjectKosten[Kosten_Aanvraag]))</f>
        <v/>
      </c>
      <c r="D16" s="100" t="str">
        <f ca="1">IF(AND($C16&lt;&gt;0,$C16&lt;&gt;"",D$10&lt;&gt;""),SUMIFS(SubsidieTabel!$F:$F,SubsidieTabel!$A:$A,D$10,SubsidieTabel!$C:$C,$B16),"")</f>
        <v/>
      </c>
      <c r="E16" s="100" t="str">
        <f>IF(AND($C16&lt;&gt;0,$C16&lt;&gt;"",E$10&lt;&gt;""),SUMIFS(SubsidieTabel!$F:$F,SubsidieTabel!$A:$A,E$10,SubsidieTabel!$C:$C,$B16),"")</f>
        <v/>
      </c>
      <c r="F16" s="100" t="str">
        <f>IF(AND($C16&lt;&gt;0,$C16&lt;&gt;"",F$10&lt;&gt;""),SUMIFS(SubsidieTabel!$F:$F,SubsidieTabel!$A:$A,F$10,SubsidieTabel!$C:$C,$B16),"")</f>
        <v/>
      </c>
      <c r="G16" s="100" t="str">
        <f>IF(AND($C16&lt;&gt;0,$C16&lt;&gt;"",G$10&lt;&gt;""),SUMIFS(SubsidieTabel!$F:$F,SubsidieTabel!$A:$A,G$10,SubsidieTabel!$C:$C,$B16),"")</f>
        <v/>
      </c>
      <c r="H16" s="100" t="str">
        <f>IF(AND($C16&lt;&gt;0,$C16&lt;&gt;"",H$10&lt;&gt;""),SUMIFS(SubsidieTabel!$F:$F,SubsidieTabel!$A:$A,H$10,SubsidieTabel!$C:$C,$B16),"")</f>
        <v/>
      </c>
      <c r="I16" s="100" t="str">
        <f>IF(AND($C16&lt;&gt;0,$C16&lt;&gt;"",I$10&lt;&gt;""),SUMIFS(SubsidieTabel!$F:$F,SubsidieTabel!$A:$A,I$10,SubsidieTabel!$C:$C,$B16),"")</f>
        <v/>
      </c>
      <c r="J16" s="100" t="str">
        <f>IF(AND($C16&lt;&gt;0,$C16&lt;&gt;"",J$10&lt;&gt;""),SUMIFS(SubsidieTabel!$F:$F,SubsidieTabel!$A:$A,J$10,SubsidieTabel!$C:$C,$B16),"")</f>
        <v/>
      </c>
      <c r="K16" s="100" t="str">
        <f>IF(AND($C16&lt;&gt;0,$C16&lt;&gt;"",K$10&lt;&gt;""),SUMIFS(SubsidieTabel!$F:$F,SubsidieTabel!$A:$A,K$10,SubsidieTabel!$C:$C,$B16),"")</f>
        <v/>
      </c>
      <c r="L16" s="100" t="str">
        <f>IF(AND($C16&lt;&gt;0,$C16&lt;&gt;"",L$10&lt;&gt;""),SUMIFS(SubsidieTabel!$F:$F,SubsidieTabel!$A:$A,L$10,SubsidieTabel!$C:$C,$B16),"")</f>
        <v/>
      </c>
      <c r="M16" s="100" t="str">
        <f>IF(AND($C16&lt;&gt;0,$C16&lt;&gt;"",M$10&lt;&gt;""),SUMIFS(SubsidieTabel!$F:$F,SubsidieTabel!$A:$A,M$10,SubsidieTabel!$C:$C,$B16),"")</f>
        <v/>
      </c>
    </row>
    <row r="17" spans="2:27" ht="15" customHeight="1" x14ac:dyDescent="0.25">
      <c r="B17" s="6"/>
      <c r="C17" s="270" t="str">
        <f>IF(B17="","",SUMIF(Tb_ProjectKosten[Begroting],'6. Begrotingsoverzicht'!B17,Tb_ProjectKosten[Kosten_Aanvraag]))</f>
        <v/>
      </c>
      <c r="D17" s="100" t="str">
        <f ca="1">IF(AND($C17&lt;&gt;0,$C17&lt;&gt;"",D$10&lt;&gt;""),SUMIFS(SubsidieTabel!$F:$F,SubsidieTabel!$A:$A,D$10,SubsidieTabel!$C:$C,$B17),"")</f>
        <v/>
      </c>
      <c r="E17" s="100" t="str">
        <f>IF(AND($C17&lt;&gt;0,$C17&lt;&gt;"",E$10&lt;&gt;""),SUMIFS(SubsidieTabel!$F:$F,SubsidieTabel!$A:$A,E$10,SubsidieTabel!$C:$C,$B17),"")</f>
        <v/>
      </c>
      <c r="F17" s="100" t="str">
        <f>IF(AND($C17&lt;&gt;0,$C17&lt;&gt;"",F$10&lt;&gt;""),SUMIFS(SubsidieTabel!$F:$F,SubsidieTabel!$A:$A,F$10,SubsidieTabel!$C:$C,$B17),"")</f>
        <v/>
      </c>
      <c r="G17" s="100" t="str">
        <f>IF(AND($C17&lt;&gt;0,$C17&lt;&gt;"",G$10&lt;&gt;""),SUMIFS(SubsidieTabel!$F:$F,SubsidieTabel!$A:$A,G$10,SubsidieTabel!$C:$C,$B17),"")</f>
        <v/>
      </c>
      <c r="H17" s="100" t="str">
        <f>IF(AND($C17&lt;&gt;0,$C17&lt;&gt;"",H$10&lt;&gt;""),SUMIFS(SubsidieTabel!$F:$F,SubsidieTabel!$A:$A,H$10,SubsidieTabel!$C:$C,$B17),"")</f>
        <v/>
      </c>
      <c r="I17" s="100" t="str">
        <f>IF(AND($C17&lt;&gt;0,$C17&lt;&gt;"",I$10&lt;&gt;""),SUMIFS(SubsidieTabel!$F:$F,SubsidieTabel!$A:$A,I$10,SubsidieTabel!$C:$C,$B17),"")</f>
        <v/>
      </c>
      <c r="J17" s="100" t="str">
        <f>IF(AND($C17&lt;&gt;0,$C17&lt;&gt;"",J$10&lt;&gt;""),SUMIFS(SubsidieTabel!$F:$F,SubsidieTabel!$A:$A,J$10,SubsidieTabel!$C:$C,$B17),"")</f>
        <v/>
      </c>
      <c r="K17" s="100" t="str">
        <f>IF(AND($C17&lt;&gt;0,$C17&lt;&gt;"",K$10&lt;&gt;""),SUMIFS(SubsidieTabel!$F:$F,SubsidieTabel!$A:$A,K$10,SubsidieTabel!$C:$C,$B17),"")</f>
        <v/>
      </c>
      <c r="L17" s="100" t="str">
        <f>IF(AND($C17&lt;&gt;0,$C17&lt;&gt;"",L$10&lt;&gt;""),SUMIFS(SubsidieTabel!$F:$F,SubsidieTabel!$A:$A,L$10,SubsidieTabel!$C:$C,$B17),"")</f>
        <v/>
      </c>
      <c r="M17" s="100" t="str">
        <f>IF(AND($C17&lt;&gt;0,$C17&lt;&gt;"",M$10&lt;&gt;""),SUMIFS(SubsidieTabel!$F:$F,SubsidieTabel!$A:$A,M$10,SubsidieTabel!$C:$C,$B17),"")</f>
        <v/>
      </c>
    </row>
    <row r="18" spans="2:27" ht="15" customHeight="1" x14ac:dyDescent="0.25">
      <c r="B18" s="6"/>
      <c r="C18" s="270" t="str">
        <f>IF(B18="","",SUMIF(Tb_ProjectKosten[Begroting],'6. Begrotingsoverzicht'!B18,Tb_ProjectKosten[Kosten_Aanvraag]))</f>
        <v/>
      </c>
      <c r="D18" s="100" t="str">
        <f ca="1">IF(AND($C18&lt;&gt;0,$C18&lt;&gt;"",D$10&lt;&gt;""),SUMIFS(SubsidieTabel!$F:$F,SubsidieTabel!$A:$A,D$10,SubsidieTabel!$C:$C,$B18),"")</f>
        <v/>
      </c>
      <c r="E18" s="100" t="str">
        <f>IF(AND($C18&lt;&gt;0,$C18&lt;&gt;"",E$10&lt;&gt;""),SUMIFS(SubsidieTabel!$F:$F,SubsidieTabel!$A:$A,E$10,SubsidieTabel!$C:$C,$B18),"")</f>
        <v/>
      </c>
      <c r="F18" s="100" t="str">
        <f>IF(AND($C18&lt;&gt;0,$C18&lt;&gt;"",F$10&lt;&gt;""),SUMIFS(SubsidieTabel!$F:$F,SubsidieTabel!$A:$A,F$10,SubsidieTabel!$C:$C,$B18),"")</f>
        <v/>
      </c>
      <c r="G18" s="100" t="str">
        <f>IF(AND($C18&lt;&gt;0,$C18&lt;&gt;"",G$10&lt;&gt;""),SUMIFS(SubsidieTabel!$F:$F,SubsidieTabel!$A:$A,G$10,SubsidieTabel!$C:$C,$B18),"")</f>
        <v/>
      </c>
      <c r="H18" s="100" t="str">
        <f>IF(AND($C18&lt;&gt;0,$C18&lt;&gt;"",H$10&lt;&gt;""),SUMIFS(SubsidieTabel!$F:$F,SubsidieTabel!$A:$A,H$10,SubsidieTabel!$C:$C,$B18),"")</f>
        <v/>
      </c>
      <c r="I18" s="100" t="str">
        <f>IF(AND($C18&lt;&gt;0,$C18&lt;&gt;"",I$10&lt;&gt;""),SUMIFS(SubsidieTabel!$F:$F,SubsidieTabel!$A:$A,I$10,SubsidieTabel!$C:$C,$B18),"")</f>
        <v/>
      </c>
      <c r="J18" s="100" t="str">
        <f>IF(AND($C18&lt;&gt;0,$C18&lt;&gt;"",J$10&lt;&gt;""),SUMIFS(SubsidieTabel!$F:$F,SubsidieTabel!$A:$A,J$10,SubsidieTabel!$C:$C,$B18),"")</f>
        <v/>
      </c>
      <c r="K18" s="100" t="str">
        <f>IF(AND($C18&lt;&gt;0,$C18&lt;&gt;"",K$10&lt;&gt;""),SUMIFS(SubsidieTabel!$F:$F,SubsidieTabel!$A:$A,K$10,SubsidieTabel!$C:$C,$B18),"")</f>
        <v/>
      </c>
      <c r="L18" s="100" t="str">
        <f>IF(AND($C18&lt;&gt;0,$C18&lt;&gt;"",L$10&lt;&gt;""),SUMIFS(SubsidieTabel!$F:$F,SubsidieTabel!$A:$A,L$10,SubsidieTabel!$C:$C,$B18),"")</f>
        <v/>
      </c>
      <c r="M18" s="100" t="str">
        <f>IF(AND($C18&lt;&gt;0,$C18&lt;&gt;"",M$10&lt;&gt;""),SUMIFS(SubsidieTabel!$F:$F,SubsidieTabel!$A:$A,M$10,SubsidieTabel!$C:$C,$B18),"")</f>
        <v/>
      </c>
    </row>
    <row r="19" spans="2:27" ht="15" customHeight="1" x14ac:dyDescent="0.25">
      <c r="B19" s="6"/>
      <c r="C19" s="270" t="str">
        <f>IF(B19="","",SUMIF(Tb_ProjectKosten[Begroting],'6. Begrotingsoverzicht'!B19,Tb_ProjectKosten[Kosten_Aanvraag]))</f>
        <v/>
      </c>
      <c r="D19" s="100" t="str">
        <f ca="1">IF(AND($C19&lt;&gt;0,$C19&lt;&gt;"",D$10&lt;&gt;""),SUMIFS(SubsidieTabel!$F:$F,SubsidieTabel!$A:$A,D$10,SubsidieTabel!$C:$C,$B19),"")</f>
        <v/>
      </c>
      <c r="E19" s="100" t="str">
        <f>IF(AND($C19&lt;&gt;0,$C19&lt;&gt;"",E$10&lt;&gt;""),SUMIFS(SubsidieTabel!$F:$F,SubsidieTabel!$A:$A,E$10,SubsidieTabel!$C:$C,$B19),"")</f>
        <v/>
      </c>
      <c r="F19" s="100" t="str">
        <f>IF(AND($C19&lt;&gt;0,$C19&lt;&gt;"",F$10&lt;&gt;""),SUMIFS(SubsidieTabel!$F:$F,SubsidieTabel!$A:$A,F$10,SubsidieTabel!$C:$C,$B19),"")</f>
        <v/>
      </c>
      <c r="G19" s="100" t="str">
        <f>IF(AND($C19&lt;&gt;0,$C19&lt;&gt;"",G$10&lt;&gt;""),SUMIFS(SubsidieTabel!$F:$F,SubsidieTabel!$A:$A,G$10,SubsidieTabel!$C:$C,$B19),"")</f>
        <v/>
      </c>
      <c r="H19" s="100" t="str">
        <f>IF(AND($C19&lt;&gt;0,$C19&lt;&gt;"",H$10&lt;&gt;""),SUMIFS(SubsidieTabel!$F:$F,SubsidieTabel!$A:$A,H$10,SubsidieTabel!$C:$C,$B19),"")</f>
        <v/>
      </c>
      <c r="I19" s="100" t="str">
        <f>IF(AND($C19&lt;&gt;0,$C19&lt;&gt;"",I$10&lt;&gt;""),SUMIFS(SubsidieTabel!$F:$F,SubsidieTabel!$A:$A,I$10,SubsidieTabel!$C:$C,$B19),"")</f>
        <v/>
      </c>
      <c r="J19" s="100" t="str">
        <f>IF(AND($C19&lt;&gt;0,$C19&lt;&gt;"",J$10&lt;&gt;""),SUMIFS(SubsidieTabel!$F:$F,SubsidieTabel!$A:$A,J$10,SubsidieTabel!$C:$C,$B19),"")</f>
        <v/>
      </c>
      <c r="K19" s="100" t="str">
        <f>IF(AND($C19&lt;&gt;0,$C19&lt;&gt;"",K$10&lt;&gt;""),SUMIFS(SubsidieTabel!$F:$F,SubsidieTabel!$A:$A,K$10,SubsidieTabel!$C:$C,$B19),"")</f>
        <v/>
      </c>
      <c r="L19" s="100" t="str">
        <f>IF(AND($C19&lt;&gt;0,$C19&lt;&gt;"",L$10&lt;&gt;""),SUMIFS(SubsidieTabel!$F:$F,SubsidieTabel!$A:$A,L$10,SubsidieTabel!$C:$C,$B19),"")</f>
        <v/>
      </c>
      <c r="M19" s="100" t="str">
        <f>IF(AND($C19&lt;&gt;0,$C19&lt;&gt;"",M$10&lt;&gt;""),SUMIFS(SubsidieTabel!$F:$F,SubsidieTabel!$A:$A,M$10,SubsidieTabel!$C:$C,$B19),"")</f>
        <v/>
      </c>
    </row>
    <row r="20" spans="2:27" ht="15" customHeight="1" x14ac:dyDescent="0.25">
      <c r="B20" s="6"/>
      <c r="C20" s="270" t="str">
        <f>IF(B20="","",SUMIF(Tb_ProjectKosten[Begroting],'6. Begrotingsoverzicht'!B20,Tb_ProjectKosten[Kosten_Aanvraag]))</f>
        <v/>
      </c>
      <c r="D20" s="100" t="str">
        <f ca="1">IF(AND($C20&lt;&gt;0,$C20&lt;&gt;"",D$10&lt;&gt;""),SUMIFS(SubsidieTabel!$F:$F,SubsidieTabel!$A:$A,D$10,SubsidieTabel!$C:$C,$B20),"")</f>
        <v/>
      </c>
      <c r="E20" s="100" t="str">
        <f>IF(AND($C20&lt;&gt;0,$C20&lt;&gt;"",E$10&lt;&gt;""),SUMIFS(SubsidieTabel!$F:$F,SubsidieTabel!$A:$A,E$10,SubsidieTabel!$C:$C,$B20),"")</f>
        <v/>
      </c>
      <c r="F20" s="100" t="str">
        <f>IF(AND($C20&lt;&gt;0,$C20&lt;&gt;"",F$10&lt;&gt;""),SUMIFS(SubsidieTabel!$F:$F,SubsidieTabel!$A:$A,F$10,SubsidieTabel!$C:$C,$B20),"")</f>
        <v/>
      </c>
      <c r="G20" s="100" t="str">
        <f>IF(AND($C20&lt;&gt;0,$C20&lt;&gt;"",G$10&lt;&gt;""),SUMIFS(SubsidieTabel!$F:$F,SubsidieTabel!$A:$A,G$10,SubsidieTabel!$C:$C,$B20),"")</f>
        <v/>
      </c>
      <c r="H20" s="100" t="str">
        <f>IF(AND($C20&lt;&gt;0,$C20&lt;&gt;"",H$10&lt;&gt;""),SUMIFS(SubsidieTabel!$F:$F,SubsidieTabel!$A:$A,H$10,SubsidieTabel!$C:$C,$B20),"")</f>
        <v/>
      </c>
      <c r="I20" s="100" t="str">
        <f>IF(AND($C20&lt;&gt;0,$C20&lt;&gt;"",I$10&lt;&gt;""),SUMIFS(SubsidieTabel!$F:$F,SubsidieTabel!$A:$A,I$10,SubsidieTabel!$C:$C,$B20),"")</f>
        <v/>
      </c>
      <c r="J20" s="100" t="str">
        <f>IF(AND($C20&lt;&gt;0,$C20&lt;&gt;"",J$10&lt;&gt;""),SUMIFS(SubsidieTabel!$F:$F,SubsidieTabel!$A:$A,J$10,SubsidieTabel!$C:$C,$B20),"")</f>
        <v/>
      </c>
      <c r="K20" s="100" t="str">
        <f>IF(AND($C20&lt;&gt;0,$C20&lt;&gt;"",K$10&lt;&gt;""),SUMIFS(SubsidieTabel!$F:$F,SubsidieTabel!$A:$A,K$10,SubsidieTabel!$C:$C,$B20),"")</f>
        <v/>
      </c>
      <c r="L20" s="100" t="str">
        <f>IF(AND($C20&lt;&gt;0,$C20&lt;&gt;"",L$10&lt;&gt;""),SUMIFS(SubsidieTabel!$F:$F,SubsidieTabel!$A:$A,L$10,SubsidieTabel!$C:$C,$B20),"")</f>
        <v/>
      </c>
      <c r="M20" s="100" t="str">
        <f>IF(AND($C20&lt;&gt;0,$C20&lt;&gt;"",M$10&lt;&gt;""),SUMIFS(SubsidieTabel!$F:$F,SubsidieTabel!$A:$A,M$10,SubsidieTabel!$C:$C,$B20),"")</f>
        <v/>
      </c>
    </row>
    <row r="21" spans="2:27" ht="15" customHeight="1" x14ac:dyDescent="0.25">
      <c r="B21" s="6"/>
      <c r="C21" s="270" t="str">
        <f>IF(B21="","",SUMIF(Tb_ProjectKosten[Begroting],'6. Begrotingsoverzicht'!B21,Tb_ProjectKosten[Kosten_Aanvraag]))</f>
        <v/>
      </c>
      <c r="D21" s="100" t="str">
        <f ca="1">IF(AND($C21&lt;&gt;0,$C21&lt;&gt;"",D$10&lt;&gt;""),SUMIFS(SubsidieTabel!$F:$F,SubsidieTabel!$A:$A,D$10,SubsidieTabel!$C:$C,$B21),"")</f>
        <v/>
      </c>
      <c r="E21" s="100" t="str">
        <f>IF(AND($C21&lt;&gt;0,$C21&lt;&gt;"",E$10&lt;&gt;""),SUMIFS(SubsidieTabel!$F:$F,SubsidieTabel!$A:$A,E$10,SubsidieTabel!$C:$C,$B21),"")</f>
        <v/>
      </c>
      <c r="F21" s="100" t="str">
        <f>IF(AND($C21&lt;&gt;0,$C21&lt;&gt;"",F$10&lt;&gt;""),SUMIFS(SubsidieTabel!$F:$F,SubsidieTabel!$A:$A,F$10,SubsidieTabel!$C:$C,$B21),"")</f>
        <v/>
      </c>
      <c r="G21" s="100" t="str">
        <f>IF(AND($C21&lt;&gt;0,$C21&lt;&gt;"",G$10&lt;&gt;""),SUMIFS(SubsidieTabel!$F:$F,SubsidieTabel!$A:$A,G$10,SubsidieTabel!$C:$C,$B21),"")</f>
        <v/>
      </c>
      <c r="H21" s="100" t="str">
        <f>IF(AND($C21&lt;&gt;0,$C21&lt;&gt;"",H$10&lt;&gt;""),SUMIFS(SubsidieTabel!$F:$F,SubsidieTabel!$A:$A,H$10,SubsidieTabel!$C:$C,$B21),"")</f>
        <v/>
      </c>
      <c r="I21" s="100" t="str">
        <f>IF(AND($C21&lt;&gt;0,$C21&lt;&gt;"",I$10&lt;&gt;""),SUMIFS(SubsidieTabel!$F:$F,SubsidieTabel!$A:$A,I$10,SubsidieTabel!$C:$C,$B21),"")</f>
        <v/>
      </c>
      <c r="J21" s="100" t="str">
        <f>IF(AND($C21&lt;&gt;0,$C21&lt;&gt;"",J$10&lt;&gt;""),SUMIFS(SubsidieTabel!$F:$F,SubsidieTabel!$A:$A,J$10,SubsidieTabel!$C:$C,$B21),"")</f>
        <v/>
      </c>
      <c r="K21" s="100" t="str">
        <f>IF(AND($C21&lt;&gt;0,$C21&lt;&gt;"",K$10&lt;&gt;""),SUMIFS(SubsidieTabel!$F:$F,SubsidieTabel!$A:$A,K$10,SubsidieTabel!$C:$C,$B21),"")</f>
        <v/>
      </c>
      <c r="L21" s="100" t="str">
        <f>IF(AND($C21&lt;&gt;0,$C21&lt;&gt;"",L$10&lt;&gt;""),SUMIFS(SubsidieTabel!$F:$F,SubsidieTabel!$A:$A,L$10,SubsidieTabel!$C:$C,$B21),"")</f>
        <v/>
      </c>
      <c r="M21" s="100" t="str">
        <f>IF(AND($C21&lt;&gt;0,$C21&lt;&gt;"",M$10&lt;&gt;""),SUMIFS(SubsidieTabel!$F:$F,SubsidieTabel!$A:$A,M$10,SubsidieTabel!$C:$C,$B21),"")</f>
        <v/>
      </c>
    </row>
    <row r="22" spans="2:27" ht="15" customHeight="1" x14ac:dyDescent="0.25">
      <c r="B22" s="7" t="s">
        <v>21</v>
      </c>
      <c r="C22" s="158">
        <f ca="1">SUM(C11:C21)</f>
        <v>0</v>
      </c>
      <c r="D22" s="155" t="str">
        <f ca="1">IF(SUM(D11:D21)=0,"",SUM(D11:D21))</f>
        <v/>
      </c>
      <c r="E22" s="155" t="str">
        <f ca="1">IF(SUM(E11:E21)=0,"",SUM(E11:E21))</f>
        <v/>
      </c>
      <c r="F22" s="155" t="str">
        <f t="shared" ref="F22:M22" ca="1" si="0">IF(SUM(F11:F21)=0,"",SUM(F11:F21))</f>
        <v/>
      </c>
      <c r="G22" s="155" t="str">
        <f t="shared" ca="1" si="0"/>
        <v/>
      </c>
      <c r="H22" s="155" t="str">
        <f t="shared" ca="1" si="0"/>
        <v/>
      </c>
      <c r="I22" s="155" t="str">
        <f t="shared" ca="1" si="0"/>
        <v/>
      </c>
      <c r="J22" s="155" t="str">
        <f t="shared" ca="1" si="0"/>
        <v/>
      </c>
      <c r="K22" s="155" t="str">
        <f t="shared" ca="1" si="0"/>
        <v/>
      </c>
      <c r="L22" s="155" t="str">
        <f t="shared" ca="1" si="0"/>
        <v/>
      </c>
      <c r="M22" s="155" t="str">
        <f t="shared" ca="1" si="0"/>
        <v/>
      </c>
    </row>
    <row r="23" spans="2:27"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IF(SUM(Tb_ProjectKosten[Forfait_Bedrag])&gt;0,ROUND(SUM(Tb_ProjectKosten[Forfait_Bedrag]),2),"")</f>
        <v/>
      </c>
      <c r="D23" s="100" t="str">
        <f ca="1">IF(AND($C$23&lt;&gt;"",D$10&lt;&gt;""),ROUND(SUMIFS(SubsidieTabel!$H:$H,SubsidieTabel!$A:$A,D$10),2),"")</f>
        <v/>
      </c>
      <c r="E23" s="100" t="str">
        <f>IF(AND($C$23&lt;&gt;"",E$10&lt;&gt;""),ROUND(SUMIFS(SubsidieTabel!$H:$H,SubsidieTabel!$A:$A,E$10),2),"")</f>
        <v/>
      </c>
      <c r="F23" s="100" t="str">
        <f>IF(AND($C$23&lt;&gt;"",F$10&lt;&gt;""),ROUND(SUMIFS(SubsidieTabel!$H:$H,SubsidieTabel!$A:$A,F$10),2),"")</f>
        <v/>
      </c>
      <c r="G23" s="100" t="str">
        <f>IF(AND($C$23&lt;&gt;"",G$10&lt;&gt;""),ROUND(SUMIFS(SubsidieTabel!$H:$H,SubsidieTabel!$A:$A,G$10),2),"")</f>
        <v/>
      </c>
      <c r="H23" s="100" t="str">
        <f>IF(AND($C$23&lt;&gt;"",H$10&lt;&gt;""),ROUND(SUMIFS(SubsidieTabel!$H:$H,SubsidieTabel!$A:$A,H$10),2),"")</f>
        <v/>
      </c>
      <c r="I23" s="100" t="str">
        <f>IF(AND($C$23&lt;&gt;"",I$10&lt;&gt;""),ROUND(SUMIFS(SubsidieTabel!$H:$H,SubsidieTabel!$A:$A,I$10),2),"")</f>
        <v/>
      </c>
      <c r="J23" s="100" t="str">
        <f>IF(AND($C$23&lt;&gt;"",J$10&lt;&gt;""),ROUND(SUMIFS(SubsidieTabel!$H:$H,SubsidieTabel!$A:$A,J$10),2),"")</f>
        <v/>
      </c>
      <c r="K23" s="100" t="str">
        <f>IF(AND($C$23&lt;&gt;"",K$10&lt;&gt;""),ROUND(SUMIFS(SubsidieTabel!$H:$H,SubsidieTabel!$A:$A,K$10),2),"")</f>
        <v/>
      </c>
      <c r="L23" s="100" t="str">
        <f>IF(AND($C$23&lt;&gt;"",L$10&lt;&gt;""),ROUND(SUMIFS(SubsidieTabel!$H:$H,SubsidieTabel!$A:$A,L$10),2),"")</f>
        <v/>
      </c>
      <c r="M23" s="100" t="str">
        <f>IF(AND($C$23&lt;&gt;"",M$10&lt;&gt;""),ROUND(SUMIFS(SubsidieTabel!$H:$H,SubsidieTabel!$A:$A,M$10),2),"")</f>
        <v/>
      </c>
      <c r="S23" s="25"/>
      <c r="T23" s="25"/>
      <c r="U23" s="25"/>
      <c r="V23" s="25"/>
      <c r="W23" s="25"/>
      <c r="X23" s="25"/>
      <c r="Y23" s="25"/>
      <c r="Z23" s="25"/>
      <c r="AA23" s="25"/>
    </row>
    <row r="24" spans="2:27" s="26" customFormat="1" ht="15" customHeight="1" x14ac:dyDescent="0.25">
      <c r="B24" s="137" t="s">
        <v>79</v>
      </c>
      <c r="C24" s="158" cm="1">
        <f t="array" aca="1" ref="C24" ca="1">IFERROR(_xlfn.IFS(C22=0,0,OR($C$8="Geen vereenvoudigde kostenoptie",$C$8=""),C22,$C$8="Vereenvoudigde kostenoptie voor arbeidskosten",SUM(C22:C23),$C$8="Vereenvoudigde kostenoptie voor overige kosten",C22+C23),0)</f>
        <v>0</v>
      </c>
      <c r="D24" s="155" t="str">
        <f ca="1">IF(SUM(D22:D23)=0,"",SUM(D22:D23))</f>
        <v/>
      </c>
      <c r="E24" s="155" t="str">
        <f ca="1">IF(SUM(E22:E23)=0,"",SUM(E22:E23))</f>
        <v/>
      </c>
      <c r="F24" s="155" t="str">
        <f t="shared" ref="F24:M24" ca="1" si="1">IF(SUM(F22:F23)=0,"",SUM(F22:F23))</f>
        <v/>
      </c>
      <c r="G24" s="155" t="str">
        <f t="shared" ca="1" si="1"/>
        <v/>
      </c>
      <c r="H24" s="155" t="str">
        <f t="shared" ca="1" si="1"/>
        <v/>
      </c>
      <c r="I24" s="155" t="str">
        <f t="shared" ca="1" si="1"/>
        <v/>
      </c>
      <c r="J24" s="155" t="str">
        <f t="shared" ca="1" si="1"/>
        <v/>
      </c>
      <c r="K24" s="155" t="str">
        <f t="shared" ca="1" si="1"/>
        <v/>
      </c>
      <c r="L24" s="155" t="str">
        <f t="shared" ca="1" si="1"/>
        <v/>
      </c>
      <c r="M24" s="155" t="str">
        <f t="shared" ca="1" si="1"/>
        <v/>
      </c>
      <c r="S24" s="25"/>
      <c r="T24" s="25"/>
      <c r="U24" s="25"/>
      <c r="V24" s="25"/>
      <c r="W24" s="25"/>
      <c r="X24" s="25"/>
      <c r="Y24" s="25"/>
      <c r="Z24" s="25"/>
      <c r="AA24" s="25"/>
    </row>
    <row r="25" spans="2:27" s="26" customFormat="1" ht="6" customHeight="1" x14ac:dyDescent="0.25">
      <c r="B25" s="37"/>
      <c r="C25" s="37"/>
      <c r="D25" s="38"/>
      <c r="S25" s="25"/>
      <c r="T25" s="25"/>
      <c r="U25" s="25"/>
      <c r="V25" s="25"/>
      <c r="W25" s="25"/>
      <c r="X25" s="25"/>
      <c r="Y25" s="25"/>
      <c r="Z25" s="25"/>
      <c r="AA25" s="25"/>
    </row>
    <row r="26" spans="2:27" s="26" customFormat="1" ht="6" customHeight="1" x14ac:dyDescent="0.25">
      <c r="B26" s="37"/>
      <c r="C26" s="39"/>
      <c r="D26" s="39"/>
      <c r="S26" s="25"/>
      <c r="T26" s="25"/>
      <c r="U26" s="25"/>
      <c r="V26" s="25"/>
      <c r="W26" s="25"/>
      <c r="X26" s="25"/>
      <c r="Y26" s="25"/>
      <c r="Z26" s="25"/>
      <c r="AA26" s="25"/>
    </row>
    <row r="27" spans="2:27" s="26" customFormat="1" ht="6" customHeight="1" x14ac:dyDescent="0.25">
      <c r="B27" s="40"/>
      <c r="C27" s="40"/>
      <c r="D27" s="41"/>
      <c r="S27" s="25"/>
      <c r="T27" s="25"/>
      <c r="U27" s="25"/>
      <c r="V27" s="25"/>
      <c r="W27" s="25"/>
      <c r="X27" s="25"/>
      <c r="Y27" s="25"/>
      <c r="Z27" s="25"/>
      <c r="AA27" s="25"/>
    </row>
    <row r="28" spans="2:27" ht="30.75" customHeight="1" x14ac:dyDescent="0.25">
      <c r="B28" s="254" t="s">
        <v>135</v>
      </c>
      <c r="C28" s="254" t="s">
        <v>105</v>
      </c>
      <c r="D28" s="254" t="s">
        <v>1</v>
      </c>
      <c r="E28" s="254" t="s">
        <v>113</v>
      </c>
      <c r="F28" s="318"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8" t="str">
        <f>IF($F$44&lt;&gt;"","Subsidiebedrag na aftopping "&amp;LOWER($F$44),"")</f>
        <v/>
      </c>
      <c r="H28" s="318" t="str">
        <f>IF($F$52&lt;&gt;"","Subsidiebedrag na aftopping "&amp;LOWER($F$52),"")</f>
        <v/>
      </c>
      <c r="I28" s="318" t="str">
        <f ca="1">IF(SUM(K29:K38)&lt;&gt;0,"Subsidiebedrag na aftopping maximum percentage activiteiten","")</f>
        <v/>
      </c>
      <c r="J28" s="318" t="str">
        <f ca="1">IF(I28&lt;&gt;"","Subsidieverlaging op basis van maximum percentage","")</f>
        <v/>
      </c>
    </row>
    <row r="29" spans="2:27" s="26" customFormat="1" x14ac:dyDescent="0.25">
      <c r="B29" s="331" t="str" cm="1">
        <f t="array" aca="1" ref="B29" ca="1">Activiteiten_Uniek_Sort</f>
        <v/>
      </c>
      <c r="C29" s="86" t="str">
        <f ca="1">IF(B29&lt;&gt;"",SUMIFS('5. Kosten uitvoering project'!$R:$R,'5. Kosten uitvoering project'!$E:$E,'6. Begrotingsoverzicht'!B29)+SUMIFS('5. Kosten uitvoering project'!$U:$U,'5. Kosten uitvoering project'!$E:$E,'6. Begrotingsoverzicht'!B29),"")</f>
        <v/>
      </c>
      <c r="D29" s="87" t="str">
        <f ca="1">IFERROR(VLOOKUP(B29,Lijsten!$AK:$AL,2,0),"")</f>
        <v/>
      </c>
      <c r="E29" s="86" t="str">
        <f ca="1">IF(B29&lt;&gt;"",IF(PRODUCT(C29,D29)&lt;&gt;0,PRODUCT(C29,D29),0),"")</f>
        <v/>
      </c>
      <c r="F29" s="319" t="str">
        <f ca="1">IFERROR(IF(AND(F$28&lt;&gt;""),IF(AND(H29&lt;&gt;"",H29&lt;IFERROR(SUMIFS(SubsidieTabel!$J:$J,SubsidieTabel!$A:$A,$B29,SubsidieTabel!$C:$C,$B$44)/SUMIFS(SubsidieTabel!$J:$J,SubsidieTabel!$C:$C,$B$44)*$D$51*$D29+SUMIFS(SubsidieTabel!$J:$J,SubsidieTabel!$A:$A,$B29,SubsidieTabel!$C:$C,"&lt;&gt;"&amp;$B$44),0)*$D29),H29,SUMIFS(SubsidieTabel!$J:$J,SubsidieTabel!$A:$A,$B29,SubsidieTabel!$C:$C,$B$44)/SUMIFS(SubsidieTabel!$J:$J,SubsidieTabel!$C:$C,$B$44)*$D$51*$D29+SUMIFS(SubsidieTabel!$J:$J,SubsidieTabel!$A:$A,$B29,SubsidieTabel!$C:$C,"&lt;&gt;"&amp;$B$44)*$D29),""),"")</f>
        <v/>
      </c>
      <c r="G29" s="320" t="str">
        <f ca="1">IFERROR(IF(AND(G$28&lt;&gt;"",SUMIFS(SubsidieTabel!$Q:$Q,SubsidieTabel!$A:$A,$B29)&gt;0),H46*D29,IF(G$28&lt;&gt;"",E29,"")),"")</f>
        <v/>
      </c>
      <c r="H29" s="320" t="str">
        <f ca="1">IFERROR(IF(AND(H$28&lt;&gt;"",E29&lt;&gt;"",SUMIFS(SubsidieTabel!$S:$S,SubsidieTabel!$A:$A,$B29)&gt;0),$H$56*D29,IF(AND(H$28&lt;&gt;"",E29&lt;&gt;""),MIN(E29,G29),"")),"")</f>
        <v/>
      </c>
      <c r="I29" s="321"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IFERROR(IF(SUMIFS(SubsidieTabel!$U:$U,SubsidieTabel!$A:$A,B29)&gt;0,IFERROR(VLOOKUP(Openstelling_Keuze,IF(ISBLANK(Tb_Openstelling[SIG_%]),0,Tb_Openstelling[]),MATCH(Tb_Openstelling[[#Headers],[SIG_%]],Tb_Openstelling[#Headers],0),0),0.25),""),"")</f>
        <v/>
      </c>
      <c r="S29" s="25"/>
      <c r="T29" s="25"/>
      <c r="U29" s="25"/>
      <c r="V29" s="25"/>
      <c r="W29" s="25"/>
      <c r="X29" s="25"/>
      <c r="Y29" s="25"/>
      <c r="Z29" s="25"/>
      <c r="AA29" s="25"/>
    </row>
    <row r="30" spans="2:27" s="26" customFormat="1" x14ac:dyDescent="0.25">
      <c r="B30" s="331"/>
      <c r="C30" s="86" t="str">
        <f>IF(B30&lt;&gt;"",SUMIFS('5. Kosten uitvoering project'!$R:$R,'5. Kosten uitvoering project'!$E:$E,'6. Begrotingsoverzicht'!B30)+SUMIFS('5. Kosten uitvoering project'!$U:$U,'5. Kosten uitvoering project'!$E:$E,'6. Begrotingsoverzicht'!B30),"")</f>
        <v/>
      </c>
      <c r="D30" s="87" t="str">
        <f>IFERROR(VLOOKUP(B30,Lijsten!$AK:$AL,2,0),"")</f>
        <v/>
      </c>
      <c r="E30" s="86" t="str">
        <f t="shared" ref="E30:E38" si="2">IF(B30&lt;&gt;"",IF(PRODUCT(C30,D30)&lt;&gt;0,PRODUCT(C30,D30),0),"")</f>
        <v/>
      </c>
      <c r="F30" s="319" t="str">
        <f ca="1">IFERROR(IF(AND(F$28&lt;&gt;""),IF(AND(H30&lt;&gt;"",H30&lt;IFERROR(SUMIFS(SubsidieTabel!$J:$J,SubsidieTabel!$A:$A,$B30,SubsidieTabel!$C:$C,$B$44)/SUMIFS(SubsidieTabel!$J:$J,SubsidieTabel!$C:$C,$B$44)*$D$51*$D30+SUMIFS(SubsidieTabel!$J:$J,SubsidieTabel!$A:$A,$B30,SubsidieTabel!$C:$C,"&lt;&gt;"&amp;$B$44),0)*$D30),H30,SUMIFS(SubsidieTabel!$J:$J,SubsidieTabel!$A:$A,$B30,SubsidieTabel!$C:$C,$B$44)/SUMIFS(SubsidieTabel!$J:$J,SubsidieTabel!$C:$C,$B$44)*$D$51*$D30+SUMIFS(SubsidieTabel!$J:$J,SubsidieTabel!$A:$A,$B30,SubsidieTabel!$C:$C,"&lt;&gt;"&amp;$B$44)*$D30),""),"")</f>
        <v/>
      </c>
      <c r="G30" s="320" t="str">
        <f>IFERROR(IF(AND(G$28&lt;&gt;"",SUMIFS(SubsidieTabel!$Q:$Q,SubsidieTabel!$A:$A,$B30)&gt;0),H47*D30,IF(G$28&lt;&gt;"",E30,"")),"")</f>
        <v/>
      </c>
      <c r="H30" s="320" t="str">
        <f>IFERROR(IF(AND(H$28&lt;&gt;"",E30&lt;&gt;"",SUMIFS(SubsidieTabel!$S:$S,SubsidieTabel!$A:$A,$B30)&gt;0),$H$56*D30,IF(AND(H$28&lt;&gt;"",E30&lt;&gt;""),MIN(E30,G30),"")),"")</f>
        <v/>
      </c>
      <c r="I30" s="321" t="str">
        <f t="shared" ref="I30:I38" ca="1" si="3">IF(AND(E30&lt;&gt;"",I29&lt;&gt;""),IF(J30="subsidieverlaging",MIN(E30:F30)/IF($F$28&lt;&gt;"",SUMIFS($F$29:$F$38,$K$29:$K$38,"&gt;0"),SUMIFS($E$29:$E$38,$K$29:$K$38,"&gt;0"))*IF($F$28&lt;&gt;"",SUMIFS($F$29:$F$38,$K$29:$K$38,""),SUMIFS($E$29:$E$38,$K$29:$K$38,""))/(1-$K$39)*$K$39,MIN(E30:F30)),"")</f>
        <v/>
      </c>
      <c r="J30" s="26" t="str">
        <f t="shared" ref="J30:J38" ca="1" si="4">IF(AND(K30&lt;&gt;"",$J$28&lt;&gt;""),IF(IF($F$28&lt;&gt;"",SUMIFS($F$29:$F$38,$K$29:$K$38,""),SUMIFS($E$29:$E$38,$K$29:$K$38,""))/(1-$K$39)*$K$39 &gt; IF($F$28&lt;&gt;"",SUMIFS($F$29:$F$38,$K$29:$K$38,"&gt;0"),SUMIFS($E$29:$E$38,$K$29:$K$38,"&gt;0")),"geen verlaging","subsidieverlaging"),"")</f>
        <v/>
      </c>
      <c r="K30" s="272" t="str" cm="1">
        <f t="array" ref="K30">IFERROR(IF(SUMIFS(SubsidieTabel!$U:$U,SubsidieTabel!$A:$A,B30)&gt;0,IFERROR(VLOOKUP(Openstelling_Keuze,IF(ISBLANK(Tb_Openstelling[SIG_%]),0,Tb_Openstelling[]),MATCH(Tb_Openstelling[[#Headers],[SIG_%]],Tb_Openstelling[#Headers],0),0),0.25),""),"")</f>
        <v/>
      </c>
      <c r="S30" s="25"/>
      <c r="T30" s="25"/>
      <c r="U30" s="25"/>
      <c r="V30" s="25"/>
      <c r="W30" s="25"/>
      <c r="X30" s="25"/>
      <c r="Y30" s="25"/>
      <c r="Z30" s="25"/>
      <c r="AA30" s="25"/>
    </row>
    <row r="31" spans="2:27" s="26" customFormat="1" x14ac:dyDescent="0.25">
      <c r="B31" s="331"/>
      <c r="C31" s="86" t="str">
        <f>IF(B31&lt;&gt;"",SUMIFS('5. Kosten uitvoering project'!$R:$R,'5. Kosten uitvoering project'!$E:$E,'6. Begrotingsoverzicht'!B31)+SUMIFS('5. Kosten uitvoering project'!$U:$U,'5. Kosten uitvoering project'!$E:$E,'6. Begrotingsoverzicht'!B31),"")</f>
        <v/>
      </c>
      <c r="D31" s="87" t="str">
        <f>IFERROR(VLOOKUP(B31,Lijsten!$AK:$AL,2,0),"")</f>
        <v/>
      </c>
      <c r="E31" s="86" t="str">
        <f t="shared" si="2"/>
        <v/>
      </c>
      <c r="F31" s="319" t="str">
        <f ca="1">IFERROR(IF(AND(F$28&lt;&gt;""),IF(AND(H31&lt;&gt;"",H31&lt;IFERROR(SUMIFS(SubsidieTabel!$J:$J,SubsidieTabel!$A:$A,$B31,SubsidieTabel!$C:$C,$B$44)/SUMIFS(SubsidieTabel!$J:$J,SubsidieTabel!$C:$C,$B$44)*$D$51*$D31+SUMIFS(SubsidieTabel!$J:$J,SubsidieTabel!$A:$A,$B31,SubsidieTabel!$C:$C,"&lt;&gt;"&amp;$B$44),0)*$D31),H31,SUMIFS(SubsidieTabel!$J:$J,SubsidieTabel!$A:$A,$B31,SubsidieTabel!$C:$C,$B$44)/SUMIFS(SubsidieTabel!$J:$J,SubsidieTabel!$C:$C,$B$44)*$D$51*$D31+SUMIFS(SubsidieTabel!$J:$J,SubsidieTabel!$A:$A,$B31,SubsidieTabel!$C:$C,"&lt;&gt;"&amp;$B$44)*$D31),""),"")</f>
        <v/>
      </c>
      <c r="G31" s="320" t="str">
        <f>IFERROR(IF(AND(G$28&lt;&gt;"",SUMIFS(SubsidieTabel!$Q:$Q,SubsidieTabel!$A:$A,$B31)&gt;0),H48*D31,IF(G$28&lt;&gt;"",E31,"")),"")</f>
        <v/>
      </c>
      <c r="H31" s="320" t="str">
        <f>IFERROR(IF(AND(H$28&lt;&gt;"",E31&lt;&gt;"",SUMIFS(SubsidieTabel!$S:$S,SubsidieTabel!$A:$A,$B31)&gt;0),$H$56*D31,IF(AND(H$28&lt;&gt;"",E31&lt;&gt;""),MIN(E31,G31),"")),"")</f>
        <v/>
      </c>
      <c r="I31" s="321" t="str">
        <f t="shared" ca="1" si="3"/>
        <v/>
      </c>
      <c r="J31" s="26" t="str">
        <f t="shared" ca="1" si="4"/>
        <v/>
      </c>
      <c r="K31" s="272" t="str" cm="1">
        <f t="array" ref="K31">IFERROR(IF(SUMIFS(SubsidieTabel!$U:$U,SubsidieTabel!$A:$A,B31)&gt;0,IFERROR(VLOOKUP(Openstelling_Keuze,IF(ISBLANK(Tb_Openstelling[SIG_%]),0,Tb_Openstelling[]),MATCH(Tb_Openstelling[[#Headers],[SIG_%]],Tb_Openstelling[#Headers],0),0),0.25),""),"")</f>
        <v/>
      </c>
      <c r="S31" s="25"/>
      <c r="T31" s="25"/>
      <c r="U31" s="25"/>
      <c r="V31" s="25"/>
      <c r="W31" s="25"/>
      <c r="X31" s="25"/>
      <c r="Y31" s="25"/>
      <c r="Z31" s="25"/>
      <c r="AA31" s="25"/>
    </row>
    <row r="32" spans="2:27" s="26" customFormat="1" x14ac:dyDescent="0.25">
      <c r="B32" s="331"/>
      <c r="C32" s="86" t="str">
        <f>IF(B32&lt;&gt;"",SUMIFS('5. Kosten uitvoering project'!$R:$R,'5. Kosten uitvoering project'!$E:$E,'6. Begrotingsoverzicht'!B32)+SUMIFS('5. Kosten uitvoering project'!$U:$U,'5. Kosten uitvoering project'!$E:$E,'6. Begrotingsoverzicht'!B32),"")</f>
        <v/>
      </c>
      <c r="D32" s="87" t="str">
        <f>IFERROR(VLOOKUP(B32,Lijsten!$AK:$AL,2,0),"")</f>
        <v/>
      </c>
      <c r="E32" s="86" t="str">
        <f t="shared" si="2"/>
        <v/>
      </c>
      <c r="F32" s="319" t="str">
        <f ca="1">IFERROR(IF(AND(F$28&lt;&gt;""),IF(AND(H32&lt;&gt;"",H32&lt;IFERROR(SUMIFS(SubsidieTabel!$J:$J,SubsidieTabel!$A:$A,$B32,SubsidieTabel!$C:$C,$B$44)/SUMIFS(SubsidieTabel!$J:$J,SubsidieTabel!$C:$C,$B$44)*$D$51*$D32+SUMIFS(SubsidieTabel!$J:$J,SubsidieTabel!$A:$A,$B32,SubsidieTabel!$C:$C,"&lt;&gt;"&amp;$B$44),0)*$D32),H32,SUMIFS(SubsidieTabel!$J:$J,SubsidieTabel!$A:$A,$B32,SubsidieTabel!$C:$C,$B$44)/SUMIFS(SubsidieTabel!$J:$J,SubsidieTabel!$C:$C,$B$44)*$D$51*$D32+SUMIFS(SubsidieTabel!$J:$J,SubsidieTabel!$A:$A,$B32,SubsidieTabel!$C:$C,"&lt;&gt;"&amp;$B$44)*$D32),""),"")</f>
        <v/>
      </c>
      <c r="G32" s="320" t="str">
        <f>IFERROR(IF(AND(G$28&lt;&gt;"",SUMIFS(SubsidieTabel!$Q:$Q,SubsidieTabel!$A:$A,$B32)&gt;0),H49*D32,IF(G$28&lt;&gt;"",E32,"")),"")</f>
        <v/>
      </c>
      <c r="H32" s="320" t="str">
        <f>IFERROR(IF(AND(H$28&lt;&gt;"",E32&lt;&gt;"",SUMIFS(SubsidieTabel!$S:$S,SubsidieTabel!$A:$A,$B32)&gt;0),$H$56*D32,IF(AND(H$28&lt;&gt;"",E32&lt;&gt;""),MIN(E32,G32),"")),"")</f>
        <v/>
      </c>
      <c r="I32" s="321" t="str">
        <f t="shared" ca="1" si="3"/>
        <v/>
      </c>
      <c r="J32" s="26" t="str">
        <f t="shared" ca="1" si="4"/>
        <v/>
      </c>
      <c r="K32" s="272" t="str" cm="1">
        <f t="array" ref="K32">IFERROR(IF(SUMIFS(SubsidieTabel!$U:$U,SubsidieTabel!$A:$A,B32)&gt;0,IFERROR(VLOOKUP(Openstelling_Keuze,IF(ISBLANK(Tb_Openstelling[SIG_%]),0,Tb_Openstelling[]),MATCH(Tb_Openstelling[[#Headers],[SIG_%]],Tb_Openstelling[#Headers],0),0),0.25),""),"")</f>
        <v/>
      </c>
      <c r="S32" s="25"/>
      <c r="T32" s="25"/>
      <c r="U32" s="25"/>
      <c r="V32" s="25"/>
      <c r="W32" s="25"/>
      <c r="X32" s="25"/>
      <c r="Y32" s="25"/>
      <c r="Z32" s="25"/>
      <c r="AA32" s="25"/>
    </row>
    <row r="33" spans="2:17" s="26" customFormat="1" x14ac:dyDescent="0.25">
      <c r="B33" s="331"/>
      <c r="C33" s="86" t="str">
        <f>IF(B33&lt;&gt;"",SUMIFS('5. Kosten uitvoering project'!$R:$R,'5. Kosten uitvoering project'!$E:$E,'6. Begrotingsoverzicht'!B33)+SUMIFS('5. Kosten uitvoering project'!$U:$U,'5. Kosten uitvoering project'!$E:$E,'6. Begrotingsoverzicht'!B33),"")</f>
        <v/>
      </c>
      <c r="D33" s="87" t="str">
        <f>IFERROR(VLOOKUP(B33,Lijsten!$AK:$AL,2,0),"")</f>
        <v/>
      </c>
      <c r="E33" s="86" t="str">
        <f t="shared" si="2"/>
        <v/>
      </c>
      <c r="F33" s="319" t="str">
        <f ca="1">IFERROR(IF(AND(F$28&lt;&gt;""),IF(AND(H33&lt;&gt;"",H33&lt;IFERROR(SUMIFS(SubsidieTabel!$J:$J,SubsidieTabel!$A:$A,$B33,SubsidieTabel!$C:$C,$B$44)/SUMIFS(SubsidieTabel!$J:$J,SubsidieTabel!$C:$C,$B$44)*$D$51*$D33+SUMIFS(SubsidieTabel!$J:$J,SubsidieTabel!$A:$A,$B33,SubsidieTabel!$C:$C,"&lt;&gt;"&amp;$B$44),0)*$D33),H33,SUMIFS(SubsidieTabel!$J:$J,SubsidieTabel!$A:$A,$B33,SubsidieTabel!$C:$C,$B$44)/SUMIFS(SubsidieTabel!$J:$J,SubsidieTabel!$C:$C,$B$44)*$D$51*$D33+SUMIFS(SubsidieTabel!$J:$J,SubsidieTabel!$A:$A,$B33,SubsidieTabel!$C:$C,"&lt;&gt;"&amp;$B$44)*$D33),""),"")</f>
        <v/>
      </c>
      <c r="G33" s="320" t="str">
        <f>IFERROR(IF(AND(G$28&lt;&gt;"",SUMIFS(SubsidieTabel!$Q:$Q,SubsidieTabel!$A:$A,$B33)&gt;0),H50*D33,IF(G$28&lt;&gt;"",E33,"")),"")</f>
        <v/>
      </c>
      <c r="H33" s="320" t="str">
        <f>IFERROR(IF(AND(H$28&lt;&gt;"",E33&lt;&gt;"",SUMIFS(SubsidieTabel!$S:$S,SubsidieTabel!$A:$A,$B33)&gt;0),$H$56*D33,IF(AND(H$28&lt;&gt;"",E33&lt;&gt;""),MIN(E33,G33),"")),"")</f>
        <v/>
      </c>
      <c r="I33" s="321" t="str">
        <f t="shared" ca="1" si="3"/>
        <v/>
      </c>
      <c r="J33" s="26" t="str">
        <f t="shared" ca="1" si="4"/>
        <v/>
      </c>
      <c r="K33" s="272" t="str" cm="1">
        <f t="array" ref="K33">IFERROR(IF(SUMIFS(SubsidieTabel!$U:$U,SubsidieTabel!$A:$A,B33)&gt;0,IFERROR(VLOOKUP(Openstelling_Keuze,IF(ISBLANK(Tb_Openstelling[SIG_%]),0,Tb_Openstelling[]),MATCH(Tb_Openstelling[[#Headers],[SIG_%]],Tb_Openstelling[#Headers],0),0),0.25),""),"")</f>
        <v/>
      </c>
    </row>
    <row r="34" spans="2:17" s="26" customFormat="1" x14ac:dyDescent="0.25">
      <c r="B34" s="331"/>
      <c r="C34" s="86" t="str">
        <f>IF(B34&lt;&gt;"",SUMIFS('5. Kosten uitvoering project'!$R:$R,'5. Kosten uitvoering project'!$E:$E,'6. Begrotingsoverzicht'!B34)+SUMIFS('5. Kosten uitvoering project'!$U:$U,'5. Kosten uitvoering project'!$E:$E,'6. Begrotingsoverzicht'!B34),"")</f>
        <v/>
      </c>
      <c r="D34" s="87" t="str">
        <f>IFERROR(VLOOKUP(B34,Lijsten!$AK:$AL,2,0),"")</f>
        <v/>
      </c>
      <c r="E34" s="86" t="str">
        <f t="shared" si="2"/>
        <v/>
      </c>
      <c r="F34" s="319" t="str">
        <f ca="1">IFERROR(IF(AND(F$28&lt;&gt;""),IF(AND(H34&lt;&gt;"",H34&lt;IFERROR(SUMIFS(SubsidieTabel!$J:$J,SubsidieTabel!$A:$A,$B34,SubsidieTabel!$C:$C,$B$44)/SUMIFS(SubsidieTabel!$J:$J,SubsidieTabel!$C:$C,$B$44)*$D$51*$D34+SUMIFS(SubsidieTabel!$J:$J,SubsidieTabel!$A:$A,$B34,SubsidieTabel!$C:$C,"&lt;&gt;"&amp;$B$44),0)*$D34),H34,SUMIFS(SubsidieTabel!$J:$J,SubsidieTabel!$A:$A,$B34,SubsidieTabel!$C:$C,$B$44)/SUMIFS(SubsidieTabel!$J:$J,SubsidieTabel!$C:$C,$B$44)*$D$51*$D34+SUMIFS(SubsidieTabel!$J:$J,SubsidieTabel!$A:$A,$B34,SubsidieTabel!$C:$C,"&lt;&gt;"&amp;$B$44)*$D34),""),"")</f>
        <v/>
      </c>
      <c r="G34" s="320" t="str">
        <f>IFERROR(IF(AND(G$28&lt;&gt;"",SUMIFS(SubsidieTabel!$Q:$Q,SubsidieTabel!$A:$A,$B34)&gt;0),H51*D34,IF(G$28&lt;&gt;"",E34,"")),"")</f>
        <v/>
      </c>
      <c r="H34" s="320" t="str">
        <f>IFERROR(IF(AND(H$28&lt;&gt;"",E34&lt;&gt;"",SUMIFS(SubsidieTabel!$S:$S,SubsidieTabel!$A:$A,$B34)&gt;0),$H$56*D34,IF(AND(H$28&lt;&gt;"",E34&lt;&gt;""),MIN(E34,G34),"")),"")</f>
        <v/>
      </c>
      <c r="I34" s="321" t="str">
        <f t="shared" ca="1" si="3"/>
        <v/>
      </c>
      <c r="J34" s="26" t="str">
        <f t="shared" ca="1" si="4"/>
        <v/>
      </c>
      <c r="K34" s="272" t="str" cm="1">
        <f t="array" ref="K34">IFERROR(IF(SUMIFS(SubsidieTabel!$U:$U,SubsidieTabel!$A:$A,B34)&gt;0,IFERROR(VLOOKUP(Openstelling_Keuze,IF(ISBLANK(Tb_Openstelling[SIG_%]),0,Tb_Openstelling[]),MATCH(Tb_Openstelling[[#Headers],[SIG_%]],Tb_Openstelling[#Headers],0),0),0.25),""),"")</f>
        <v/>
      </c>
    </row>
    <row r="35" spans="2:17" s="26" customFormat="1" x14ac:dyDescent="0.25">
      <c r="B35" s="331"/>
      <c r="C35" s="86" t="str">
        <f>IF(B35&lt;&gt;"",SUMIFS('5. Kosten uitvoering project'!$R:$R,'5. Kosten uitvoering project'!$E:$E,'6. Begrotingsoverzicht'!B35)+SUMIFS('5. Kosten uitvoering project'!$U:$U,'5. Kosten uitvoering project'!$E:$E,'6. Begrotingsoverzicht'!B35),"")</f>
        <v/>
      </c>
      <c r="D35" s="87" t="str">
        <f>IFERROR(VLOOKUP(B35,Lijsten!$AK:$AL,2,0),"")</f>
        <v/>
      </c>
      <c r="E35" s="86" t="str">
        <f t="shared" si="2"/>
        <v/>
      </c>
      <c r="F35" s="319" t="str">
        <f ca="1">IFERROR(IF(AND(F$28&lt;&gt;""),IF(AND(H35&lt;&gt;"",H35&lt;IFERROR(SUMIFS(SubsidieTabel!$J:$J,SubsidieTabel!$A:$A,$B35,SubsidieTabel!$C:$C,$B$44)/SUMIFS(SubsidieTabel!$J:$J,SubsidieTabel!$C:$C,$B$44)*$D$51*$D35+SUMIFS(SubsidieTabel!$J:$J,SubsidieTabel!$A:$A,$B35,SubsidieTabel!$C:$C,"&lt;&gt;"&amp;$B$44),0)*$D35),H35,SUMIFS(SubsidieTabel!$J:$J,SubsidieTabel!$A:$A,$B35,SubsidieTabel!$C:$C,$B$44)/SUMIFS(SubsidieTabel!$J:$J,SubsidieTabel!$C:$C,$B$44)*$D$51*$D35+SUMIFS(SubsidieTabel!$J:$J,SubsidieTabel!$A:$A,$B35,SubsidieTabel!$C:$C,"&lt;&gt;"&amp;$B$44)*$D35),""),"")</f>
        <v/>
      </c>
      <c r="G35" s="320" t="str">
        <f>IFERROR(IF(AND(G$28&lt;&gt;"",SUMIFS(SubsidieTabel!$Q:$Q,SubsidieTabel!$A:$A,$B35)&gt;0),H52*D35,IF(G$28&lt;&gt;"",E35,"")),"")</f>
        <v/>
      </c>
      <c r="H35" s="320" t="str">
        <f>IFERROR(IF(AND(H$28&lt;&gt;"",E35&lt;&gt;"",SUMIFS(SubsidieTabel!$S:$S,SubsidieTabel!$A:$A,$B35)&gt;0),$H$56*D35,IF(AND(H$28&lt;&gt;"",E35&lt;&gt;""),MIN(E35,G35),"")),"")</f>
        <v/>
      </c>
      <c r="I35" s="321" t="str">
        <f t="shared" ca="1" si="3"/>
        <v/>
      </c>
      <c r="J35" s="26" t="str">
        <f t="shared" ca="1" si="4"/>
        <v/>
      </c>
      <c r="K35" s="272" t="str" cm="1">
        <f t="array" ref="K35">IFERROR(IF(SUMIFS(SubsidieTabel!$U:$U,SubsidieTabel!$A:$A,B35)&gt;0,IFERROR(VLOOKUP(Openstelling_Keuze,IF(ISBLANK(Tb_Openstelling[SIG_%]),0,Tb_Openstelling[]),MATCH(Tb_Openstelling[[#Headers],[SIG_%]],Tb_Openstelling[#Headers],0),0),0.25),""),"")</f>
        <v/>
      </c>
    </row>
    <row r="36" spans="2:17" s="26" customFormat="1" x14ac:dyDescent="0.25">
      <c r="B36" s="331"/>
      <c r="C36" s="86" t="str">
        <f>IF(B36&lt;&gt;"",SUMIFS('5. Kosten uitvoering project'!$R:$R,'5. Kosten uitvoering project'!$E:$E,'6. Begrotingsoverzicht'!B36)+SUMIFS('5. Kosten uitvoering project'!$U:$U,'5. Kosten uitvoering project'!$E:$E,'6. Begrotingsoverzicht'!B36),"")</f>
        <v/>
      </c>
      <c r="D36" s="87" t="str">
        <f>IFERROR(VLOOKUP(B36,Lijsten!$AK:$AL,2,0),"")</f>
        <v/>
      </c>
      <c r="E36" s="86" t="str">
        <f t="shared" si="2"/>
        <v/>
      </c>
      <c r="F36" s="319" t="str">
        <f ca="1">IFERROR(IF(AND(F$28&lt;&gt;""),IF(AND(H36&lt;&gt;"",H36&lt;IFERROR(SUMIFS(SubsidieTabel!$J:$J,SubsidieTabel!$A:$A,$B36,SubsidieTabel!$C:$C,$B$44)/SUMIFS(SubsidieTabel!$J:$J,SubsidieTabel!$C:$C,$B$44)*$D$51*$D36+SUMIFS(SubsidieTabel!$J:$J,SubsidieTabel!$A:$A,$B36,SubsidieTabel!$C:$C,"&lt;&gt;"&amp;$B$44),0)*$D36),H36,SUMIFS(SubsidieTabel!$J:$J,SubsidieTabel!$A:$A,$B36,SubsidieTabel!$C:$C,$B$44)/SUMIFS(SubsidieTabel!$J:$J,SubsidieTabel!$C:$C,$B$44)*$D$51*$D36+SUMIFS(SubsidieTabel!$J:$J,SubsidieTabel!$A:$A,$B36,SubsidieTabel!$C:$C,"&lt;&gt;"&amp;$B$44)*$D36),""),"")</f>
        <v/>
      </c>
      <c r="G36" s="320" t="str">
        <f>IFERROR(IF(AND(G$28&lt;&gt;"",SUMIFS(SubsidieTabel!$Q:$Q,SubsidieTabel!$A:$A,$B36)&gt;0),H53*D36,IF(G$28&lt;&gt;"",E36,"")),"")</f>
        <v/>
      </c>
      <c r="H36" s="320" t="str">
        <f>IFERROR(IF(AND(H$28&lt;&gt;"",E36&lt;&gt;"",SUMIFS(SubsidieTabel!$S:$S,SubsidieTabel!$A:$A,$B36)&gt;0),$H$56*D36,IF(AND(H$28&lt;&gt;"",E36&lt;&gt;""),MIN(E36,G36),"")),"")</f>
        <v/>
      </c>
      <c r="I36" s="321" t="str">
        <f t="shared" ca="1" si="3"/>
        <v/>
      </c>
      <c r="J36" s="26" t="str">
        <f t="shared" ca="1" si="4"/>
        <v/>
      </c>
      <c r="K36" s="272" t="str" cm="1">
        <f t="array" ref="K36">IFERROR(IF(SUMIFS(SubsidieTabel!$U:$U,SubsidieTabel!$A:$A,B36)&gt;0,IFERROR(VLOOKUP(Openstelling_Keuze,IF(ISBLANK(Tb_Openstelling[SIG_%]),0,Tb_Openstelling[]),MATCH(Tb_Openstelling[[#Headers],[SIG_%]],Tb_Openstelling[#Headers],0),0),0.25),""),"")</f>
        <v/>
      </c>
    </row>
    <row r="37" spans="2:17" s="26" customFormat="1" x14ac:dyDescent="0.25">
      <c r="B37" s="331"/>
      <c r="C37" s="86" t="str">
        <f>IF(B37&lt;&gt;"",SUMIFS('5. Kosten uitvoering project'!$R:$R,'5. Kosten uitvoering project'!$E:$E,'6. Begrotingsoverzicht'!B37)+SUMIFS('5. Kosten uitvoering project'!$U:$U,'5. Kosten uitvoering project'!$E:$E,'6. Begrotingsoverzicht'!B37),"")</f>
        <v/>
      </c>
      <c r="D37" s="87" t="str">
        <f>IFERROR(VLOOKUP(B37,Lijsten!$AK:$AL,2,0),"")</f>
        <v/>
      </c>
      <c r="E37" s="86" t="str">
        <f t="shared" si="2"/>
        <v/>
      </c>
      <c r="F37" s="319" t="str">
        <f ca="1">IFERROR(IF(AND(F$28&lt;&gt;""),IF(AND(H37&lt;&gt;"",H37&lt;IFERROR(SUMIFS(SubsidieTabel!$J:$J,SubsidieTabel!$A:$A,$B37,SubsidieTabel!$C:$C,$B$44)/SUMIFS(SubsidieTabel!$J:$J,SubsidieTabel!$C:$C,$B$44)*$D$51*$D37+SUMIFS(SubsidieTabel!$J:$J,SubsidieTabel!$A:$A,$B37,SubsidieTabel!$C:$C,"&lt;&gt;"&amp;$B$44),0)*$D37),H37,SUMIFS(SubsidieTabel!$J:$J,SubsidieTabel!$A:$A,$B37,SubsidieTabel!$C:$C,$B$44)/SUMIFS(SubsidieTabel!$J:$J,SubsidieTabel!$C:$C,$B$44)*$D$51*$D37+SUMIFS(SubsidieTabel!$J:$J,SubsidieTabel!$A:$A,$B37,SubsidieTabel!$C:$C,"&lt;&gt;"&amp;$B$44)*$D37),""),"")</f>
        <v/>
      </c>
      <c r="G37" s="320" t="str">
        <f>IFERROR(IF(AND(G$28&lt;&gt;"",SUMIFS(SubsidieTabel!$Q:$Q,SubsidieTabel!$A:$A,$B37)&gt;0),H54*D37,IF(G$28&lt;&gt;"",E37,"")),"")</f>
        <v/>
      </c>
      <c r="H37" s="320" t="str">
        <f>IFERROR(IF(AND(H$28&lt;&gt;"",E37&lt;&gt;"",SUMIFS(SubsidieTabel!$S:$S,SubsidieTabel!$A:$A,$B37)&gt;0),$H$56*D37,IF(AND(H$28&lt;&gt;"",E37&lt;&gt;""),MIN(E37,G37),"")),"")</f>
        <v/>
      </c>
      <c r="I37" s="321" t="str">
        <f t="shared" ca="1" si="3"/>
        <v/>
      </c>
      <c r="J37" s="26" t="str">
        <f t="shared" ca="1" si="4"/>
        <v/>
      </c>
      <c r="K37" s="272" t="str" cm="1">
        <f t="array" ref="K37">IFERROR(IF(SUMIFS(SubsidieTabel!$U:$U,SubsidieTabel!$A:$A,B37)&gt;0,IFERROR(VLOOKUP(Openstelling_Keuze,IF(ISBLANK(Tb_Openstelling[SIG_%]),0,Tb_Openstelling[]),MATCH(Tb_Openstelling[[#Headers],[SIG_%]],Tb_Openstelling[#Headers],0),0),0.25),""),"")</f>
        <v/>
      </c>
    </row>
    <row r="38" spans="2:17" x14ac:dyDescent="0.25">
      <c r="B38" s="331"/>
      <c r="C38" s="86" t="str">
        <f>IF(B38&lt;&gt;"",SUMIFS('5. Kosten uitvoering project'!$R:$R,'5. Kosten uitvoering project'!$E:$E,'6. Begrotingsoverzicht'!B38)+SUMIFS('5. Kosten uitvoering project'!$U:$U,'5. Kosten uitvoering project'!$E:$E,'6. Begrotingsoverzicht'!B38),"")</f>
        <v/>
      </c>
      <c r="D38" s="87" t="str">
        <f>IFERROR(VLOOKUP(B38,Lijsten!$AK:$AL,2,0),"")</f>
        <v/>
      </c>
      <c r="E38" s="86" t="str">
        <f t="shared" si="2"/>
        <v/>
      </c>
      <c r="F38" s="319" t="str">
        <f ca="1">IFERROR(IF(AND(F$28&lt;&gt;""),IF(AND(H38&lt;&gt;"",H38&lt;IFERROR(SUMIFS(SubsidieTabel!$J:$J,SubsidieTabel!$A:$A,$B38,SubsidieTabel!$C:$C,$B$44)/SUMIFS(SubsidieTabel!$J:$J,SubsidieTabel!$C:$C,$B$44)*$D$51*$D38+SUMIFS(SubsidieTabel!$J:$J,SubsidieTabel!$A:$A,$B38,SubsidieTabel!$C:$C,"&lt;&gt;"&amp;$B$44),0)*$D38),H38,SUMIFS(SubsidieTabel!$J:$J,SubsidieTabel!$A:$A,$B38,SubsidieTabel!$C:$C,$B$44)/SUMIFS(SubsidieTabel!$J:$J,SubsidieTabel!$C:$C,$B$44)*$D$51*$D38+SUMIFS(SubsidieTabel!$J:$J,SubsidieTabel!$A:$A,$B38,SubsidieTabel!$C:$C,"&lt;&gt;"&amp;$B$44)*$D38),""),"")</f>
        <v/>
      </c>
      <c r="G38" s="320" t="str">
        <f>IFERROR(IF(AND(G$28&lt;&gt;"",SUMIFS(SubsidieTabel!$Q:$Q,SubsidieTabel!$A:$A,$B38)&gt;0),H55*D38,IF(G$28&lt;&gt;"",E38,"")),"")</f>
        <v/>
      </c>
      <c r="H38" s="320" t="str">
        <f>IFERROR(IF(AND(H$28&lt;&gt;"",E38&lt;&gt;"",SUMIFS(SubsidieTabel!$S:$S,SubsidieTabel!$A:$A,$B38)&gt;0),$H$56*D38,IF(AND(H$28&lt;&gt;"",E38&lt;&gt;""),MIN(E38,G38),"")),"")</f>
        <v/>
      </c>
      <c r="I38" s="321" t="str">
        <f t="shared" ca="1" si="3"/>
        <v/>
      </c>
      <c r="J38" s="26" t="str">
        <f t="shared" ca="1" si="4"/>
        <v/>
      </c>
      <c r="K38" s="272" t="str" cm="1">
        <f t="array" ref="K38">IFERROR(IF(SUMIFS(SubsidieTabel!$U:$U,SubsidieTabel!$A:$A,B38)&gt;0,IFERROR(VLOOKUP(Openstelling_Keuze,IF(ISBLANK(Tb_Openstelling[SIG_%]),0,Tb_Openstelling[]),MATCH(Tb_Openstelling[[#Headers],[SIG_%]],Tb_Openstelling[#Headers],0),0),0.25),""),"")</f>
        <v/>
      </c>
    </row>
    <row r="39" spans="2:17" s="26" customFormat="1" ht="30" customHeight="1" x14ac:dyDescent="0.25">
      <c r="B39" s="91"/>
      <c r="C39" s="91"/>
      <c r="D39" s="91"/>
      <c r="E39" s="91"/>
      <c r="F39" s="322" t="str">
        <f ca="1">IF(SUM(F29:F38)&gt;0,FLOOR(SUM(F29:F38),0.01),"")</f>
        <v/>
      </c>
      <c r="G39" s="322" t="str">
        <f ca="1">IF(SUM(G29:G38)&gt;0,SUM(G29:G38),"")</f>
        <v/>
      </c>
      <c r="H39" s="322" t="str">
        <f ca="1">IF(SUM(H29:H38)&gt;0,SUM(H29:H38),"")</f>
        <v/>
      </c>
      <c r="I39" s="322" t="str">
        <f ca="1">IF(SUM(I29:I38)&gt;0,FLOOR(SUM(I29:I38),0.01),"")</f>
        <v/>
      </c>
      <c r="J39" s="323"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7"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7"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",TEXT(Subsidie_Aanvraag,"€ #.##0,00")),AND(C57&lt;&gt;0,G39&gt;=C57),""),IF(E40&lt;&gt;E41,"Het maximum subsidiebedrag op basis van subsidievoorwaarden is: " &amp; TEXT(MIN(F39:I39,E40,C57),"€ #.##0,00"),"")),"")</f>
        <v/>
      </c>
      <c r="G41" s="79"/>
      <c r="H41" s="79"/>
      <c r="I41" s="79"/>
      <c r="J41" s="79"/>
      <c r="K41" s="79"/>
      <c r="L41" s="79"/>
      <c r="M41" s="79"/>
      <c r="N41" s="79"/>
    </row>
    <row r="42" spans="2:17" s="26" customFormat="1" ht="14.25" customHeight="1" x14ac:dyDescent="0.25">
      <c r="D42" s="104" t="str">
        <f ca="1">IF(AND(E42&lt;&gt;"",E42&gt;Subsidie_Aanvraag),"",IF(AND(Subsidie_Aanvraag&lt;&gt;"",E42&lt;&gt;"",E42&lt;&gt;0,E42&lt;Subsidie_Aanvraag),"Lager maximaal bedrag (aanvrager):",""))</f>
        <v/>
      </c>
      <c r="E42" s="136"/>
      <c r="F42" s="79" t="str">
        <f ca="1">IF(AND(E42&lt;&gt;"",E42&gt;Subsidie_Aanvraag),"U kunt niet meer dan het maximale subsidiebedrag aanvragen",IF(AND(Subsidie_Aanvraag&lt;&gt;"",E42&lt;&gt;"",E42&lt;&gt;0,E42&lt;Subsidie_Aanvraag),"U vraagt minder subsidie aan dan u mogelijk toegekend kunt krijgen.",IF(Subsidie_Aanvraag&lt;&gt;0,"Indien gewenst, kunt u een lager subsidiebedrag aanvragen","")))</f>
        <v/>
      </c>
      <c r="G42" s="79"/>
      <c r="H42" s="79"/>
      <c r="I42" s="79"/>
      <c r="J42" s="79"/>
      <c r="K42" s="79"/>
      <c r="L42" s="79"/>
      <c r="M42" s="79"/>
      <c r="N42" s="79"/>
    </row>
    <row r="43" spans="2:17" s="26" customFormat="1" ht="4.5" customHeight="1" x14ac:dyDescent="0.25">
      <c r="B43" s="43"/>
      <c r="C43" s="44"/>
      <c r="D43" s="45"/>
    </row>
    <row r="44" spans="2:17" ht="15" customHeight="1" x14ac:dyDescent="0.25">
      <c r="B44" s="383" t="s">
        <v>11</v>
      </c>
      <c r="C44" s="384"/>
      <c r="D44" s="384"/>
      <c r="E44" s="385"/>
      <c r="F44" s="375" t="str">
        <f>IF(H45&lt;&gt;"","Onderhoud","")</f>
        <v/>
      </c>
      <c r="G44" s="376"/>
      <c r="H44" s="376"/>
      <c r="O44" s="46" t="s">
        <v>50</v>
      </c>
      <c r="P44" s="78" t="s">
        <v>150</v>
      </c>
      <c r="Q44" s="78" t="s">
        <v>149</v>
      </c>
    </row>
    <row r="45" spans="2:17" ht="34.5" customHeight="1" x14ac:dyDescent="0.25">
      <c r="B45" s="183" t="str">
        <f>IF(H55&lt;&gt;"","Aandeel grondkosten in totale projectkosten (inclusief aftopping samenwerking)","Aandeel grondkosten in totale projectkosten")</f>
        <v>Aandeel grondkosten in totale projectkosten</v>
      </c>
      <c r="C45" s="184">
        <f ca="1">IFERROR(IF(LEFT(Gebied1_2,4)&lt;&gt;"Geen",FLOOR((SUMIF(B11:C21,B44,C11:C21)),0.01),SUMIF(B11:C21,B44,C11:C21))/IF(I55&lt;&gt;"",C24+I55,C24),0)</f>
        <v>0</v>
      </c>
      <c r="D45" s="379" t="str" cm="1">
        <f t="array" aca="1" ref="D45" ca="1">IF(C45&gt;0,"Maximaal "&amp; IFERROR(VLOOKUP(Openstelling_Keuze,IF(ISBLANK(Tb_Openstelling[Grond_%]),0,Tb_Openstelling[]),MATCH(Tb_Openstelling[[#Headers],[Grond_%]],Tb_Openstelling[#Headers],0),0)*100,10) &amp; "% van de subsidiabele kosten mag bestaan uit grondkosten.","")</f>
        <v/>
      </c>
      <c r="E45" s="380"/>
      <c r="F45" s="373" t="str">
        <f>IF($F$44&lt;&gt;"","Aandeel onderhoudskosten over totale investeringen","")</f>
        <v/>
      </c>
      <c r="G45" s="374"/>
      <c r="H45" s="268" t="str" cm="1">
        <f t="array" ref="H45">IFERROR(IF((SUM(SubsidieTabel!$Q:$Q)/SUM(SubsidieTabel!$O:$O))&gt;IFERROR(VLOOKUP(Openstelling_Keuze,IF(ISBLANK(Tb_Openstelling[Onderhoud_%]),0,Tb_Openstelling[]),MATCH(Tb_Openstelling[[#Headers],[Onderhoud_%]],Tb_Openstelling[#Headers],0),0),0.1),SUM(SubsidieTabel!$Q:$Q)/SUM(SubsidieTabel!$O:$O),""),"")</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c r="O45" s="48" t="s">
        <v>153</v>
      </c>
      <c r="P45" s="78">
        <f>SUMIFS(SubsidieTabel!$J:$J,SubsidieTabel!$C:$C,"&lt;&gt;Bijdrage*",SubsidieTabel!$C:$C,"&lt;&gt;Grond*")</f>
        <v>0</v>
      </c>
      <c r="Q45" s="78">
        <f>SUMIFS(SubsidieTabel!$M:$M,SubsidieTabel!$C:$C,"&lt;&gt;Bijdrage*",SubsidieTabel!$C:$C,"&lt;&gt;Grond*")</f>
        <v>0</v>
      </c>
    </row>
    <row r="46" spans="2:17"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3" t="str">
        <f>IF($F$44&lt;&gt;"","Bedrag onderhoud waarover subsidie verstrekt kan worden","")</f>
        <v/>
      </c>
      <c r="G46" s="374"/>
      <c r="H46" s="250" t="str" cm="1">
        <f t="array" ref="H46">IF(SUM(SubsidieTabel!$O:$O)*IFERROR(VLOOKUP(Openstelling_Keuze,IF(ISBLANK(Tb_Openstelling[Onderhoud_%]),0,Tb_Openstelling[]),MATCH(Tb_Openstelling[[#Headers],[Onderhoud_%]],Tb_Openstelling[#Headers],0),0),0.1)&gt;0,SUM(SubsidieTabel!$O:$O)*IFERROR(VLOOKUP(Openstelling_Keuze,IF(ISBLANK(Tb_Openstelling[Onderhoud_%]),0,Tb_Openstelling[]),MATCH(Tb_Openstelling[[#Headers],[Onderhoud_%]],Tb_Openstelling[#Headers],0),0),0.1),"")</f>
        <v/>
      </c>
      <c r="I46" s="204" t="str" cm="1">
        <f t="array" ref="I46">IF(SUM(SUM(SubsidieTabel!$O:$O),-SUM(SubsidieTabel!$AA:$AA))*IFERROR(VLOOKUP(Openstelling_Keuze,IF(ISBLANK(Tb_Openstelling[Onderhoud_%]),0,Tb_Openstelling[]),MATCH(Tb_Openstelling[[#Headers],[Onderhoud_%]],Tb_Openstelling[#Headers],0),0),0.1)&gt;0,SUM(SUM(SubsidieTabel!$O:$O),-SUM(SubsidieTabel!$AA:$AA))*IFERROR(VLOOKUP(Openstelling_Keuze,IF(ISBLANK(Tb_Openstelling[Onderhoud_%]),0,Tb_Openstelling[]),MATCH(Tb_Openstelling[[#Headers],[Onderhoud_%]],Tb_Openstelling[#Headers],0),0),0.1),"")</f>
        <v/>
      </c>
      <c r="O46" s="53"/>
      <c r="P46" s="54"/>
      <c r="Q46" s="55"/>
    </row>
    <row r="47" spans="2:17" s="26" customFormat="1" ht="15" customHeight="1" x14ac:dyDescent="0.25">
      <c r="B47" s="185" t="s">
        <v>64</v>
      </c>
      <c r="C47" s="186" cm="1">
        <f t="array" aca="1" ref="C47" ca="1">IF(C45&lt;&gt;0,IF($C$45&gt;IFERROR(VLOOKUP(Openstelling_Keuze,IF(ISBLANK(Tb_Openstelling[Grond_%]),0,Tb_Openstelling[]),MATCH(Tb_Openstelling[[#Headers],[Grond_%]],Tb_Openstelling[#Headers],0),0),0.1),SUM(D47:D47),SUM(C22,IF(I55&lt;&gt;"",I55,0))),0)</f>
        <v>0</v>
      </c>
      <c r="D47" s="187">
        <f ca="1">IF(C45&lt;&gt;0,IF($C$45&gt;B51,IF(I55&lt;&gt;"",C22+IF(I55&lt;&gt;"",I55,0),$C$22)-SUMIF(B11:C21,B44,C11:C21)+D46,C22),0)</f>
        <v>0</v>
      </c>
      <c r="E47" s="188"/>
      <c r="F47" s="373" t="str">
        <f>IF($F$44&lt;&gt;"","Aftopping onderhoudskosten","")</f>
        <v/>
      </c>
      <c r="G47" s="374"/>
      <c r="H47" s="250" t="str">
        <f>IF(F44&lt;&gt;"",IF(AND(SUM(SubsidieTabel!$Q:$Q)&lt;H46,SUM(SubsidieTabel!$Q:$Q)&lt;&gt;0),SUM(SubsidieTabel!$Q:$Q),H48-SUM(SubsidieTabel!$Q:$Q)),"")</f>
        <v/>
      </c>
      <c r="I47" s="204" t="str">
        <f>IF(F44&lt;&gt;"",IF(AND(SUM(SubsidieTabel!$Q:$Q)&lt;H46,SUM(SubsidieTabel!$Q:$Q)&lt;&gt;0),SUM(SUM(SubsidieTabel!$Q:$Q),-SUM(SubsidieTabel!$W:$W)),I48-SUM(SUM(SubsidieTabel!$Q:$Q),-SUM(SubsidieTabel!$W:$W))),"")</f>
        <v/>
      </c>
      <c r="O47" s="46" t="s">
        <v>11</v>
      </c>
      <c r="P47" s="47"/>
      <c r="Q47" s="78" t="s">
        <v>161</v>
      </c>
    </row>
    <row r="48" spans="2:17" s="26" customFormat="1" ht="15" customHeight="1" x14ac:dyDescent="0.25">
      <c r="B48" s="185" t="s">
        <v>65</v>
      </c>
      <c r="C48" s="336">
        <f ca="1">SUM(D48:D48)</f>
        <v>0</v>
      </c>
      <c r="D48" s="187">
        <f ca="1">IF(LEFT(Gebied1_2,4)&lt;&gt;"Geen",IF(C45&gt;B51,C51/((1-B51)-((B51)*0.23))*0.23,D47*0.23),"")</f>
        <v>0</v>
      </c>
      <c r="E48" s="188"/>
      <c r="F48" s="373" t="str">
        <f>IF($F$44&lt;&gt;"","Maximaal bedrag onderhoudskosten","")</f>
        <v/>
      </c>
      <c r="G48" s="374"/>
      <c r="H48" s="250" t="str">
        <f>IF($F$44&lt;&gt;"",IF(AND(SUM(SubsidieTabel!$Q:$Q)&lt;H46,SUM(SubsidieTabel!$Q:$Q)&lt;&gt;0),SUM(SubsidieTabel!$Q:$Q),H46),"")</f>
        <v/>
      </c>
      <c r="I48" s="204" t="str">
        <f>IF($F$44&lt;&gt;"",IF(AND(SUM(SubsidieTabel!$Q:$Q)&lt;H46,SUM(SubsidieTabel!$Q:$Q)&lt;&gt;0),SUM(SUM(SubsidieTabel!$Q:$Q),-SUM(SubsidieTabel!$W:$W)),I46),"")</f>
        <v/>
      </c>
      <c r="O48" s="48" t="s">
        <v>143</v>
      </c>
      <c r="P48" s="78">
        <f>P45/0.4</f>
        <v>0</v>
      </c>
      <c r="Q48" s="78">
        <f>SUMIFS(SubsidieTabel!$J:$J,SubsidieTabel!$C:$C,"&lt;&gt;Bijdrage*")</f>
        <v>0</v>
      </c>
    </row>
    <row r="49" spans="2:17" s="26" customFormat="1" ht="15" customHeight="1" x14ac:dyDescent="0.25">
      <c r="B49" s="185" t="s">
        <v>66</v>
      </c>
      <c r="C49" s="186">
        <f ca="1">ROUND(SUM(C47:C48),2)</f>
        <v>0</v>
      </c>
      <c r="D49" s="187">
        <f ca="1">SUM(D47:D48)</f>
        <v>0</v>
      </c>
      <c r="E49" s="188"/>
      <c r="F49" s="373" t="str">
        <f>IF($F$44&lt;&gt;"","Totaal projectkosten met maximaal aandeel onderhoudskosten","")</f>
        <v/>
      </c>
      <c r="G49" s="374"/>
      <c r="H49" s="250" t="str">
        <f>IF($F$44&lt;&gt;"",SUM(SubsidieTabel!$J:$J)+IF(H47&lt;&gt;"",H47,0),"")</f>
        <v/>
      </c>
      <c r="I49" s="204" t="str">
        <f>IF($F$44&lt;&gt;"",SUM(SubsidieTabel!$J:$J)-SUM(SubsidieTabel!$H:$H)+IF(I47&lt;&gt;"",I47,0),"")</f>
        <v/>
      </c>
      <c r="O49" s="48" t="s">
        <v>144</v>
      </c>
      <c r="P49" s="78">
        <f>IF(SUMIFS(SubsidieTabel!$J:$J,SubsidieTabel!$C:$C,"=Bijdrage*")&gt;P48/2,P48/2,SUMIFS(SubsidieTabel!$J:$J,SubsidieTabel!$C:$C,"=Bijdrage*"))</f>
        <v>0</v>
      </c>
      <c r="Q49" s="139">
        <f>MIN(P49,SUMIFS(SubsidieTabel!$J:$J,SubsidieTabel!$C:$C,"=Bijdrage*"))</f>
        <v>0</v>
      </c>
    </row>
    <row r="50" spans="2:17" ht="15" customHeight="1" x14ac:dyDescent="0.25">
      <c r="B50" s="183" t="s">
        <v>196</v>
      </c>
      <c r="C50" s="189">
        <f ca="1">SUM(D50:D50)</f>
        <v>0</v>
      </c>
      <c r="D50" s="187" t="str">
        <f ca="1">IFERROR(IF(F39&lt;&gt;"",F39,""),"")</f>
        <v/>
      </c>
      <c r="E50" s="188"/>
      <c r="I50" s="204"/>
      <c r="O50" s="48" t="s">
        <v>145</v>
      </c>
      <c r="P50" s="77">
        <f>IFERROR(SUMIFS(SubsidieTabel!$M:$M,SubsidieTabel!$C:$C,"=Grond*")/(MIN(Q48,Q49)),0)</f>
        <v>0</v>
      </c>
      <c r="Q50" s="146" t="str">
        <f>IF(P50&gt;0,"Maximaal 10% van de subsidiabele kosten mag bestaan uit grondkosten.","")</f>
        <v/>
      </c>
    </row>
    <row r="51" spans="2:17" s="27" customFormat="1" ht="4.5" customHeight="1" x14ac:dyDescent="0.25">
      <c r="B51" s="334" cm="1">
        <f t="array" ref="B51">IFERROR(VLOOKUP(Openstelling_Keuze,IF(ISBLANK(Tb_Openstelling[Grond_%]),0,Tb_Openstelling[]),MATCH(Tb_Openstelling[[#Headers],[Grond_%]],Tb_Openstelling[#Headers],0),0),0.1)</f>
        <v>0</v>
      </c>
      <c r="C51" s="334">
        <f ca="1">IF(C45&lt;&gt;0,IF($C$45&gt;B51,IF(I55&lt;&gt;"",C22+IF(I55&lt;&gt;"",I55,0),$C$22)-SUMIF(B11:C21,B44,C11:C21),C22),0)</f>
        <v>0</v>
      </c>
      <c r="D51" s="334" cm="1">
        <f t="array" aca="1" ref="D51" ca="1">IFERROR(_xlfn.IFS(OR(D46=0,D46=""),0,OR(Methode_Keuze="Geen vereenvoudigde kostenoptie",Methode_Keuze=""),D46,Methode_Keuze="Vereenvoudigde kostenoptie voor arbeidskosten",ROUND(D46+D48-SUMIF(SubsidieTabel!$C:$C,"&lt;&gt;"&amp;B44,SubsidieTabel!$H:$H),2),Methode_Keuze="Vereenvoudigde kostenoptie voor overige kosten",ROUND(D46*1.4,2)),0)</f>
        <v>0</v>
      </c>
      <c r="E51" s="188"/>
      <c r="O51" s="48" t="s">
        <v>152</v>
      </c>
      <c r="P51" s="49">
        <f>IF(P50&gt;0.1,Q52*0.1,SUMIFS(SubsidieTabel!$J:$J,SubsidieTabel!$C:$C,"=Grond*"))</f>
        <v>0</v>
      </c>
      <c r="Q51" s="49" t="str">
        <f>IFERROR(C15*($P51/$C15),C15)</f>
        <v/>
      </c>
    </row>
    <row r="52" spans="2:17" ht="15" customHeight="1" x14ac:dyDescent="0.25">
      <c r="B52" s="386" t="s">
        <v>110</v>
      </c>
      <c r="C52" s="387"/>
      <c r="D52" s="387"/>
      <c r="E52" s="388"/>
      <c r="F52" s="375" t="str">
        <f>IF(H53&lt;&gt;"","Samenwerking","")</f>
        <v/>
      </c>
      <c r="G52" s="376"/>
      <c r="H52" s="376"/>
      <c r="O52" s="48" t="s">
        <v>64</v>
      </c>
      <c r="P52" s="49">
        <f>IF($P$50&gt;0.1,Q52,0)</f>
        <v>0</v>
      </c>
      <c r="Q52" s="49">
        <f>IFERROR((SUMIFS(SubsidieTabel!$J:$J,SubsidieTabel!$C:$C,"&lt;&gt;Bijdrage*",SubsidieTabel!$C:$C,"&lt;&gt;Grond*")+P49)/0.9,0)</f>
        <v>0</v>
      </c>
    </row>
    <row r="53" spans="2:17" x14ac:dyDescent="0.25">
      <c r="B53" s="190" t="s">
        <v>162</v>
      </c>
      <c r="C53" s="182">
        <f ca="1">IF(ROUND(C50,2)&gt;0,0-(ROUND(C50,2)-ROUND(C55,2)),0-(ROUND(E40,2)-ROUND(C55,2)))</f>
        <v>0</v>
      </c>
      <c r="D53" s="377"/>
      <c r="E53" s="378"/>
      <c r="F53" s="373" t="str">
        <f>IF($F$52&lt;&gt;"","Aandeel samenwerkingskosten over totale projectkosten","")</f>
        <v/>
      </c>
      <c r="G53" s="374"/>
      <c r="H53" s="268" t="str" cm="1">
        <f t="array" ref="H53">IFERROR(IF(SUM(SubsidieTabel!$S:$S)/((MIN(SUM(SubsidieTabel!$J:$J),H49)-SUM(SubsidieTabel!$S:$S))/(1-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S:$S)/MIN(SUM(SubsidieTabel!$J:$J),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c r="O53" s="48" t="s">
        <v>67</v>
      </c>
      <c r="P53" s="49">
        <f>SUM(Q53:Q53)</f>
        <v>0</v>
      </c>
      <c r="Q53" s="49" t="str">
        <f>IFERROR(ROUND(Q51*SUMIFS(SubsidieTabel!$M:$M,SubsidieTabel!$B:$B,'6. Begrotingsoverzicht'!$O$47)/SUMIFS(SubsidieTabel!$F:$F,SubsidieTabel!$B:$B,'6. Begrotingsoverzicht'!$O$47),2),"")</f>
        <v/>
      </c>
    </row>
    <row r="54" spans="2:17" x14ac:dyDescent="0.25">
      <c r="B54" s="190" t="s">
        <v>163</v>
      </c>
      <c r="C54" s="182">
        <f ca="1">IF(AND(C53&lt;0,C53&lt;&gt;"",C50&gt;0),MIN(C49*0.5,SUMIFS(SubsidieTabel!$F:$F,SubsidieTabel!$C:$C,"=Bijdrage*")),MIN(Totaal_Project-SUMIFS(SubsidieTabel!$F:$F,SubsidieTabel!$C:$C,"=Bijdrage*"),SUMIFS(SubsidieTabel!$F:$F,SubsidieTabel!$C:$C,"=Bijdrage*")))</f>
        <v>0</v>
      </c>
      <c r="D54" s="178"/>
      <c r="E54" s="179"/>
      <c r="F54" s="373" t="str">
        <f>IF($F$52&lt;&gt;"","Bedrag samenwerking waarover subsidie verstrekt kan worden","")</f>
        <v/>
      </c>
      <c r="G54" s="374"/>
      <c r="H54" s="250" t="str" cm="1">
        <f t="array" ref="H54">IF(F52&lt;&gt;"",(MIN(Totaal_Project,H49)-SUM(SubsidieTabel!$S:$S))/(1-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S:$S)+SUM(SubsidieTabel!$Y:$Y))/(1-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O54" s="48"/>
      <c r="P54" s="49"/>
      <c r="Q54" s="49"/>
    </row>
    <row r="55" spans="2:17" ht="34.5" customHeight="1" x14ac:dyDescent="0.25">
      <c r="B55" s="190" t="s">
        <v>270</v>
      </c>
      <c r="C55" s="182">
        <f ca="1">IF(C50&lt;&gt;0,FLOOR(MIN(C50,C49-SUMIFS(SubsidieTabel!$F:$F,SubsidieTabel!$C:$C,"=Bijdrage*")),0.01),FLOOR(MIN(E40,C24-SUMIFS(SubsidieTabel!$F:$F,SubsidieTabel!$C:$C,"=Bijdrage*")),0.01))</f>
        <v>0</v>
      </c>
      <c r="D55" s="381" t="str">
        <f ca="1">IF(AND(C55&lt;E40,C53&lt;0),"Het subsidiebedrag mag niet meer bedragen dan de projectkosten minus de bijdrage in natura.","")</f>
        <v/>
      </c>
      <c r="E55" s="382"/>
      <c r="F55" s="373" t="str">
        <f>IF($F$52&lt;&gt;"","Aftopping samenwerkingskosten","")</f>
        <v/>
      </c>
      <c r="G55" s="374"/>
      <c r="H55" s="269" t="str">
        <f>IF($F$52&lt;&gt;"",IF(H56-SUM(SubsidieTabel!$S:$S)&lt;0,H56-SUM(SubsidieTabel!$S:$S),""),"")</f>
        <v/>
      </c>
      <c r="I55" s="335" t="str">
        <f>IF($F$52&lt;&gt;"",IF(H56-SUM(SubsidieTabel!$S:$S)&lt;0,I56-SUM(SubsidieTabel!$S:$S)+SUM(SubsidieTabel!$Y:$Y),""),"")</f>
        <v/>
      </c>
      <c r="O55" s="48" t="s">
        <v>146</v>
      </c>
      <c r="P55" s="49">
        <f>P53-SUMIFS(SubsidieTabel!$M:$M,SubsidieTabel!$B:$B,'6. Begrotingsoverzicht'!$O$47)</f>
        <v>0</v>
      </c>
      <c r="Q55" s="49"/>
    </row>
    <row r="56" spans="2:17" ht="15" customHeight="1" x14ac:dyDescent="0.25">
      <c r="B56" s="191"/>
      <c r="C56" s="192"/>
      <c r="D56" s="193"/>
      <c r="E56" s="194"/>
      <c r="F56" s="373" t="str">
        <f>IF($F$52&lt;&gt;"","Maximaal bedrag samenwerkingskosten","")</f>
        <v/>
      </c>
      <c r="G56" s="374"/>
      <c r="H56" s="250" t="str">
        <f>IF($F$52&lt;&gt;"",IF(AND(SUM(SubsidieTabel!$S:$S)&lt;H54,SUM(SubsidieTabel!$S:$S)&lt;&gt;0),SUM(SubsidieTabel!$S:$S),H54),"")</f>
        <v/>
      </c>
      <c r="I56" s="204" t="str">
        <f>IF($F$52&lt;&gt;"",IF(AND(SUM(SubsidieTabel!$S:$S)&lt;H54,SUM(SubsidieTabel!$S:$S)&lt;&gt;0),SUM(SubsidieTabel!$S:$S)-SUM(SubsidieTabel!$Y:$Y),I54),"")</f>
        <v/>
      </c>
      <c r="O56" s="141"/>
      <c r="P56" s="97"/>
      <c r="Q56" s="98"/>
    </row>
    <row r="57" spans="2:17" ht="32.25" customHeight="1" x14ac:dyDescent="0.25">
      <c r="B57" s="181" t="s">
        <v>15</v>
      </c>
      <c r="C57" s="182" cm="1">
        <f t="array" aca="1" ref="C57" ca="1">_xlfn.IFS(MIN(C55,G39:I39)&lt;Min_Subsidie_Open,0,AND(Lijsten!AE2&lt;&gt;0,MIN(C55,G39:I39)&gt;=Max_Subsidie_Open),FLOOR(Max_Subsidie_Open,0.01),AND(Max_Subsidie_Open&lt;&gt;0,MIN(C55,G39:I39)&gt;=Min_Subsidie_Open,MIN(C55,G39:I39)&lt;Max_Subsidie_Open),FLOOR(MIN(E40,C55,F39,G39,H39,I39),0.01),Max_Subsidie_Open&lt;=0,C55)</f>
        <v>0</v>
      </c>
      <c r="D57" s="381"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",TEXT(Subsidie_Aanvraag,"€ #.##0,00")),C57&lt;&gt;0,""),"")</f>
        <v>Het maximum subsidiebedrag voor deze openstelling is € 0,00</v>
      </c>
      <c r="E57" s="382"/>
      <c r="F57" s="373" t="str">
        <f>IF($F$52&lt;&gt;"","Totaal projectkosten met maximaal aandeel samenwerkingskosten","")</f>
        <v/>
      </c>
      <c r="G57" s="374"/>
      <c r="H57" s="250" t="str">
        <f>IF($F$52&lt;&gt;"",MIN(H49,Totaal_Project)+IF(H55&lt;&gt;"",H55,0),"")</f>
        <v/>
      </c>
      <c r="I57" s="204" t="str">
        <f>IF($F$52&lt;&gt;"",MIN(I49,$C$22)+IF(H55&lt;&gt;"",I55,0),"")</f>
        <v/>
      </c>
      <c r="O57" s="80" t="s">
        <v>110</v>
      </c>
      <c r="P57" s="47"/>
      <c r="Q57" s="78"/>
    </row>
    <row r="58" spans="2:17" ht="30" x14ac:dyDescent="0.25">
      <c r="O58" s="143" t="s">
        <v>151</v>
      </c>
      <c r="P58" s="81">
        <f>MIN((SUMIFS(SubsidieTabel!$J:$J,SubsidieTabel!$C:$C,"&lt;&gt;Bijdrage*",SubsidieTabel!$C:$C,"&lt;&gt;Grond*")+P51),SUMIFS(SubsidieTabel!$J:$J,SubsidieTabel!$C:$C,"=Bijdrage*"))</f>
        <v>0</v>
      </c>
      <c r="Q58" s="51"/>
    </row>
    <row r="59" spans="2:17" ht="15" customHeight="1" x14ac:dyDescent="0.25">
      <c r="O59" s="52" t="s">
        <v>111</v>
      </c>
      <c r="P59" s="51">
        <f>MIN((SUMIFS(SubsidieTabel!$J:$J,SubsidieTabel!$C:$C,"&lt;&gt;Bijdrage*",SubsidieTabel!$C:$C,"&lt;&gt;Grond*")+P51),SUMIFS(SubsidieTabel!$J:$J,SubsidieTabel!$C:$C,"=Bijdrage*"))*IF(Q59="",0,Q59)</f>
        <v>0</v>
      </c>
      <c r="Q59" s="142" t="str">
        <f>IFERROR(ROUND(SUMIFS(SubsidieTabel!$M:$M,SubsidieTabel!$B:$B,"=Bijdrage*")/SUMIFS(SubsidieTabel!$F:$F,SubsidieTabel!$B:$B,"=Bijdrage*"),2),"")</f>
        <v/>
      </c>
    </row>
    <row r="60" spans="2:17" x14ac:dyDescent="0.25">
      <c r="O60" s="99" t="s">
        <v>69</v>
      </c>
      <c r="P60" s="81">
        <f>P59-SUMIFS(SubsidieTabel!$M:$M,SubsidieTabel!$C:$C,"=Bijdrage*")</f>
        <v>0</v>
      </c>
      <c r="Q60" s="145" t="str">
        <f ca="1">IF(AND(P59&lt;E40,P58&gt;0),"Het subsidiebedrag mag niet meer bedragen dan de projectkosten minus de bijdrage in natura.","")</f>
        <v/>
      </c>
    </row>
    <row r="61" spans="2:17" ht="15" customHeight="1" x14ac:dyDescent="0.25">
      <c r="E61" s="100"/>
      <c r="O61" s="53"/>
      <c r="P61" s="54"/>
      <c r="Q61" s="55"/>
    </row>
    <row r="62" spans="2:17" ht="44.45" customHeight="1" x14ac:dyDescent="0.25">
      <c r="E62" s="100"/>
      <c r="O62" s="75" t="s">
        <v>15</v>
      </c>
      <c r="P62" s="76" cm="1">
        <f t="array" ref="P62">_xlfn.IFS((P59+P53+Q45)&lt;Min_Subsidie_Open,0,AND(Lijsten!AE2&lt;&gt;0,(P59+P53+Q45)&gt;=Max_Subsidie_Open),Max_Subsidie_Open,AND(Max_Subsidie_Open&lt;&gt;0,(P59+P53+Q45)&gt;=Min_Subsidie_Open,(P59+P53+Q45)&lt;Max_Subsidie_Open),(P59+P53+Q45),Max_Subsidie_Open&lt;=0,(P59+P53+Q45))</f>
        <v>0</v>
      </c>
      <c r="Q62" s="74" t="str" cm="1">
        <f t="array" aca="1" ref="Q62" ca="1">_xlfn.IFS(AND(P62=0,C22&gt;0),CONCATENATE("Het aangevraagde subsidiebedrag is lager dan het minumum van ",TEXT(Min_Subsidie_Open,"€ #.##0,00")),P62=Max_Subsidie_Open,CONCATENATE("Het maximum subsidiebedrag voor deze openstelling is ",TEXT(Max_Subsidie_Open,"€ #.##0,00")),P62=0,"",P62&lt;&gt;0,"")</f>
        <v>Het maximum subsidiebedrag voor deze openstelling is € 0,00</v>
      </c>
    </row>
  </sheetData>
  <sheetProtection algorithmName="SHA-512" hashValue="oYXpEAln8LXvxSMvAMFi8uFG026jDKpA8RDO3uHEsrXK8gO3lcmf+oCvpmKXpdJr6QyClyKPR2uDaZEkB+UQjQ==" saltValue="RPIhmXEK9FVT2yJcHUo+1w==" spinCount="100000" sheet="1" objects="1" scenarios="1"/>
  <mergeCells count="24">
    <mergeCell ref="F44:H44"/>
    <mergeCell ref="F45:G45"/>
    <mergeCell ref="F46:G46"/>
    <mergeCell ref="F47:G47"/>
    <mergeCell ref="C8:D8"/>
    <mergeCell ref="C2:D2"/>
    <mergeCell ref="C3:D3"/>
    <mergeCell ref="C4:D4"/>
    <mergeCell ref="C5:D5"/>
    <mergeCell ref="C6:D6"/>
    <mergeCell ref="D53:E53"/>
    <mergeCell ref="D45:E45"/>
    <mergeCell ref="D57:E57"/>
    <mergeCell ref="B44:E44"/>
    <mergeCell ref="B52:E52"/>
    <mergeCell ref="D55:E55"/>
    <mergeCell ref="F55:G55"/>
    <mergeCell ref="F56:G56"/>
    <mergeCell ref="F57:G57"/>
    <mergeCell ref="F48:G48"/>
    <mergeCell ref="F49:G49"/>
    <mergeCell ref="F52:H52"/>
    <mergeCell ref="F53:G53"/>
    <mergeCell ref="F54:G54"/>
  </mergeCells>
  <conditionalFormatting sqref="B44:E50">
    <cfRule type="expression" dxfId="67" priority="48">
      <formula>$C$45&gt;0.1</formula>
    </cfRule>
  </conditionalFormatting>
  <conditionalFormatting sqref="B52:E55">
    <cfRule type="expression" dxfId="66" priority="47">
      <formula>$C$53&lt;0</formula>
    </cfRule>
  </conditionalFormatting>
  <conditionalFormatting sqref="B57:E57">
    <cfRule type="expression" dxfId="65" priority="49">
      <formula>AND(OR($C$50&gt;0,$C$55&gt;0),$C$57&lt;&gt;$E$40)</formula>
    </cfRule>
  </conditionalFormatting>
  <conditionalFormatting sqref="C11:M21">
    <cfRule type="expression" dxfId="64" priority="40">
      <formula>C11&lt;&gt;""</formula>
    </cfRule>
  </conditionalFormatting>
  <conditionalFormatting sqref="D10:M10">
    <cfRule type="expression" dxfId="63" priority="54">
      <formula>D10&lt;&gt;""</formula>
    </cfRule>
  </conditionalFormatting>
  <conditionalFormatting sqref="D22:M22">
    <cfRule type="expression" dxfId="62" priority="52">
      <formula>D22&lt;&gt;""</formula>
    </cfRule>
  </conditionalFormatting>
  <conditionalFormatting sqref="D23:M23">
    <cfRule type="expression" dxfId="61" priority="51">
      <formula>D23&lt;&gt;""</formula>
    </cfRule>
  </conditionalFormatting>
  <conditionalFormatting sqref="D24:M24">
    <cfRule type="expression" dxfId="60" priority="53">
      <formula>D24&lt;&gt;""</formula>
    </cfRule>
  </conditionalFormatting>
  <conditionalFormatting sqref="E42">
    <cfRule type="expression" dxfId="59" priority="81">
      <formula>AND($E$42&lt;&gt;"",$E$42&lt;Subsidie_Aanvraag)</formula>
    </cfRule>
    <cfRule type="expression" dxfId="58" priority="80" stopIfTrue="1">
      <formula>AND($E$42&lt;&gt;"",$E$42&gt;Subsidie_Aanvraag)</formula>
    </cfRule>
  </conditionalFormatting>
  <conditionalFormatting sqref="F45:G49">
    <cfRule type="expression" dxfId="57" priority="25">
      <formula>F45&lt;&gt;""</formula>
    </cfRule>
  </conditionalFormatting>
  <conditionalFormatting sqref="F53:G57">
    <cfRule type="expression" dxfId="56" priority="22">
      <formula>F53&lt;&gt;""</formula>
    </cfRule>
  </conditionalFormatting>
  <conditionalFormatting sqref="F44:H44">
    <cfRule type="expression" dxfId="55" priority="35">
      <formula>F44&lt;&gt;""</formula>
    </cfRule>
  </conditionalFormatting>
  <conditionalFormatting sqref="F52:H52">
    <cfRule type="expression" dxfId="54" priority="24">
      <formula>F52&lt;&gt;""</formula>
    </cfRule>
  </conditionalFormatting>
  <conditionalFormatting sqref="F39:I39">
    <cfRule type="expression" dxfId="53" priority="1" stopIfTrue="1">
      <formula>AND(F28&lt;&gt;"",F39&lt;&gt;"")</formula>
    </cfRule>
  </conditionalFormatting>
  <conditionalFormatting sqref="F28:J28 F39:J39">
    <cfRule type="expression" dxfId="52" priority="5" stopIfTrue="1">
      <formula>$I$28&lt;&gt;""</formula>
    </cfRule>
  </conditionalFormatting>
  <conditionalFormatting sqref="F28:J28">
    <cfRule type="expression" dxfId="51" priority="4" stopIfTrue="1">
      <formula>F$28&lt;&gt;""</formula>
    </cfRule>
  </conditionalFormatting>
  <conditionalFormatting sqref="F29:J38">
    <cfRule type="expression" dxfId="50" priority="6" stopIfTrue="1">
      <formula>F29&lt;&gt;""</formula>
    </cfRule>
    <cfRule type="expression" dxfId="49" priority="7" stopIfTrue="1">
      <formula>$I$28&lt;&gt;""</formula>
    </cfRule>
  </conditionalFormatting>
  <conditionalFormatting sqref="F42:N42">
    <cfRule type="expression" dxfId="48" priority="82" stopIfTrue="1">
      <formula>AND(E42&lt;&gt;"",E42&gt;Subsidie_Aanvraag)</formula>
    </cfRule>
    <cfRule type="expression" dxfId="47" priority="83">
      <formula>AND(E42&lt;&gt;"",E42&lt;Subsidie_Aanvraag)</formula>
    </cfRule>
  </conditionalFormatting>
  <conditionalFormatting sqref="H45">
    <cfRule type="expression" dxfId="46" priority="32">
      <formula>H45&lt;&gt;""</formula>
    </cfRule>
  </conditionalFormatting>
  <conditionalFormatting sqref="H46:H49">
    <cfRule type="expression" dxfId="45" priority="36">
      <formula>H46&lt;&gt;""</formula>
    </cfRule>
  </conditionalFormatting>
  <conditionalFormatting sqref="H53">
    <cfRule type="expression" dxfId="44" priority="27">
      <formula>H53&lt;&gt;""</formula>
    </cfRule>
  </conditionalFormatting>
  <conditionalFormatting sqref="H54:H57">
    <cfRule type="expression" dxfId="43" priority="28">
      <formula>H54&lt;&gt;""</formula>
    </cfRule>
  </conditionalFormatting>
  <conditionalFormatting sqref="J39">
    <cfRule type="expression" dxfId="42" priority="2" stopIfTrue="1">
      <formula>AND(J28&lt;&gt;"",J39&lt;&gt;"")</formula>
    </cfRule>
  </conditionalFormatting>
  <conditionalFormatting sqref="K29:K38">
    <cfRule type="expression" dxfId="41" priority="11">
      <formula>K29&lt;&gt;""</formula>
    </cfRule>
  </conditionalFormatting>
  <conditionalFormatting sqref="K39">
    <cfRule type="expression" dxfId="40" priority="9">
      <formula>AND(K39&lt;&gt;"",K39&lt;&gt;0)</formula>
    </cfRule>
  </conditionalFormatting>
  <conditionalFormatting sqref="O57:O58 O59:Q60">
    <cfRule type="expression" dxfId="39" priority="84">
      <formula>$P$60=0</formula>
    </cfRule>
  </conditionalFormatting>
  <conditionalFormatting sqref="O58:O59">
    <cfRule type="expression" dxfId="38" priority="76">
      <formula>$P$50=0</formula>
    </cfRule>
  </conditionalFormatting>
  <conditionalFormatting sqref="O44:Q45">
    <cfRule type="expression" dxfId="37" priority="68">
      <formula>$P$50=0</formula>
    </cfRule>
  </conditionalFormatting>
  <conditionalFormatting sqref="O47:Q55">
    <cfRule type="expression" dxfId="36" priority="69">
      <formula>$P$50&lt;0.1</formula>
    </cfRule>
    <cfRule type="expression" dxfId="35" priority="89">
      <formula>$P$50=0</formula>
    </cfRule>
  </conditionalFormatting>
  <conditionalFormatting sqref="O62:Q62">
    <cfRule type="expression" dxfId="34" priority="87">
      <formula>OR($P$53&lt;&gt;0,$P$60&lt;&gt;0)</formula>
    </cfRule>
  </conditionalFormatting>
  <conditionalFormatting sqref="P57:Q57">
    <cfRule type="expression" dxfId="33" priority="74">
      <formula>$P$50=0</formula>
    </cfRule>
  </conditionalFormatting>
  <conditionalFormatting sqref="P58:Q59">
    <cfRule type="expression" dxfId="32" priority="75">
      <formula>$P$60=0</formula>
    </cfRule>
  </conditionalFormatting>
  <dataValidations count="1">
    <dataValidation type="decimal" allowBlank="1" showInputMessage="1" showErrorMessage="1" sqref="E42" xr:uid="{65B1E7FE-29DC-4BBD-BC53-15639E41114E}">
      <formula1>0</formula1>
      <formula2>100000000</formula2>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4F111-ED74-4C30-A95F-C799F999CDFA}">
  <sheetPr codeName="Blad6">
    <tabColor theme="7" tint="0.79998168889431442"/>
    <pageSetUpPr fitToPage="1"/>
  </sheetPr>
  <dimension ref="A1:P57"/>
  <sheetViews>
    <sheetView showGridLines="0" zoomScaleNormal="100" workbookViewId="0">
      <selection activeCell="C2" sqref="C2:D2"/>
    </sheetView>
  </sheetViews>
  <sheetFormatPr defaultColWidth="0" defaultRowHeight="15" customHeight="1" x14ac:dyDescent="0.25"/>
  <cols>
    <col min="1" max="1" width="2.85546875" style="25" customWidth="1"/>
    <col min="2" max="2" width="62.7109375" style="25" customWidth="1"/>
    <col min="3" max="3" width="24.42578125" style="25" customWidth="1"/>
    <col min="4" max="15" width="30.7109375" style="25" customWidth="1"/>
    <col min="16" max="16" width="3" style="25" customWidth="1"/>
    <col min="17" max="16384" width="9.140625" style="25" hidden="1"/>
  </cols>
  <sheetData>
    <row r="1" spans="2:15" ht="3" customHeight="1" x14ac:dyDescent="0.25">
      <c r="C1" s="166" t="str">
        <f>IF($C$2="","Kies op tabblad '1. Aanvraag gegevens' de juiste openstelling","")</f>
        <v>Kies op tabblad '1. Aanvraag gegevens' de juiste openstelling</v>
      </c>
    </row>
    <row r="2" spans="2:15" ht="28.5" customHeight="1" x14ac:dyDescent="0.25">
      <c r="B2" s="17" t="s">
        <v>71</v>
      </c>
      <c r="C2" s="389" t="str">
        <f>IF('1. Aanvraaggegevens'!C2&lt;&gt;"",'1. Aanvraaggegevens'!C2,"")</f>
        <v/>
      </c>
      <c r="D2" s="389"/>
    </row>
    <row r="3" spans="2:15" ht="15" customHeight="1" x14ac:dyDescent="0.25">
      <c r="B3" s="17" t="s">
        <v>16</v>
      </c>
      <c r="C3" s="390" t="str">
        <f>IF('1. Aanvraaggegevens'!C3&lt;&gt;"",'1. Aanvraaggegevens'!C3,"")</f>
        <v/>
      </c>
      <c r="D3" s="390"/>
    </row>
    <row r="4" spans="2:15" ht="15" customHeight="1" x14ac:dyDescent="0.25">
      <c r="B4" s="17" t="s">
        <v>17</v>
      </c>
      <c r="C4" s="390" t="str">
        <f>IF('1. Aanvraaggegevens'!C4&lt;&gt;"",'1. Aanvraaggegevens'!C4,"")</f>
        <v/>
      </c>
      <c r="D4" s="390"/>
      <c r="I4" s="147"/>
      <c r="J4" s="147"/>
      <c r="K4" s="147"/>
      <c r="L4" s="147"/>
      <c r="M4" s="147"/>
      <c r="N4" s="147"/>
      <c r="O4" s="147"/>
    </row>
    <row r="5" spans="2:15" ht="15" customHeight="1" x14ac:dyDescent="0.25">
      <c r="B5" s="17" t="s">
        <v>18</v>
      </c>
      <c r="C5" s="390" t="str">
        <f>IF('1. Aanvraaggegevens'!C5&lt;&gt;"",'1. Aanvraaggegevens'!C5,"")</f>
        <v/>
      </c>
      <c r="D5" s="390"/>
      <c r="I5" s="140"/>
      <c r="J5" s="140"/>
      <c r="K5" s="140"/>
      <c r="L5" s="140"/>
      <c r="M5" s="140"/>
      <c r="N5" s="140"/>
      <c r="O5" s="140"/>
    </row>
    <row r="6" spans="2:15" ht="15" customHeight="1" x14ac:dyDescent="0.25">
      <c r="B6" s="5"/>
      <c r="C6" s="391" t="str">
        <f>IF('1. Aanvraaggegevens'!C6&lt;&gt;"",'1. Aanvraaggegevens'!C6,"")</f>
        <v/>
      </c>
      <c r="D6" s="391"/>
      <c r="I6" s="140"/>
      <c r="J6" s="140"/>
      <c r="K6" s="140"/>
      <c r="L6" s="140"/>
      <c r="M6" s="140"/>
      <c r="N6" s="140"/>
      <c r="O6" s="140"/>
    </row>
    <row r="7" spans="2:15" ht="2.4500000000000002" customHeight="1" x14ac:dyDescent="0.25">
      <c r="C7" s="204" t="str">
        <f>IF($C$8="","Kies op tabblad '1. Aanvraag gegevens' de juiste methode","")</f>
        <v>Kies op tabblad '1. Aanvraag gegevens' de juiste methode</v>
      </c>
      <c r="D7" s="26"/>
    </row>
    <row r="8" spans="2:15" ht="15" customHeight="1" x14ac:dyDescent="0.25">
      <c r="B8" s="18" t="s">
        <v>19</v>
      </c>
      <c r="C8" s="392" t="str">
        <f>IF('1. Aanvraaggegevens'!C8&lt;&gt;"",'1. Aanvraaggegevens'!C8,"")</f>
        <v/>
      </c>
      <c r="D8" s="392"/>
      <c r="F8" s="24" t="s">
        <v>193</v>
      </c>
    </row>
    <row r="9" spans="2:15" ht="2.1" customHeight="1" x14ac:dyDescent="0.25"/>
    <row r="10" spans="2:15" ht="45" customHeight="1" x14ac:dyDescent="0.25">
      <c r="B10" s="171" t="s">
        <v>0</v>
      </c>
      <c r="C10" s="172" t="s">
        <v>197</v>
      </c>
      <c r="D10" s="173" t="s">
        <v>271</v>
      </c>
      <c r="E10" s="173" t="s">
        <v>244</v>
      </c>
      <c r="F10" s="156" t="str" cm="1">
        <f t="array" aca="1" ref="F10" ca="1">IFERROR(TRANSPOSE(Activiteiten_Uniek_Sort),"")</f>
        <v/>
      </c>
      <c r="G10" s="156"/>
      <c r="H10" s="156"/>
      <c r="I10" s="156"/>
      <c r="J10" s="156"/>
      <c r="K10" s="156"/>
      <c r="L10" s="156"/>
      <c r="M10" s="156"/>
      <c r="N10" s="156"/>
      <c r="O10" s="156"/>
    </row>
    <row r="11" spans="2:15" ht="15" customHeight="1" x14ac:dyDescent="0.25">
      <c r="B11" s="180" t="str" cm="1">
        <f t="array" aca="1" ref="B11" ca="1">IFERROR(Posten_Uniek,"")</f>
        <v/>
      </c>
      <c r="C11" s="270" t="str">
        <f ca="1">IF(B11="","",SUMIF(Tb_ProjectKosten[Begroting],'Beoordeeld begrotingsoverzicht'!B11,Tb_ProjectKosten[Kosten_Beoordeeld]))</f>
        <v/>
      </c>
      <c r="D11" s="251" t="str">
        <f ca="1">IF(B11="","",IF(AND($C$49&lt;Beoord_Totaal_Project,$C11&gt;0,IFERROR(FIND("Grond",B11),FALSE)),ROUND(($C11/SUMIFS(SubsidieTabel!$K:$K,SubsidieTabel!$C:$C,"=Grond*"))*(IF($C$46&lt;&gt;"",$D$46,SUMIFS(SubsidieTabel!$K:$K,SubsidieTabel!$C:$C,"=Grond*"))),2),$C11))</f>
        <v/>
      </c>
      <c r="E11" s="251" t="str">
        <f t="shared" ref="E11:E21" ca="1" si="0">IF(B11="","",IF(AND(D11&lt;&gt;0,D11&lt;&gt;""),IF(AND(D11&lt;&gt;0,$C$22&lt;&gt;0,$D$22/$C$22-Beoord_Subsidie_Aanvraag/$E$40&gt;0.01),(1+(Beoord_Subsidie_Aanvraag/$E$40-$D$22/$C$22)/($D$22/$C$22))*D11,D11),0))</f>
        <v/>
      </c>
      <c r="F11" s="100" t="str">
        <f ca="1">IF(AND($C11&lt;&gt;0,$C11&lt;&gt;"",F$10&lt;&gt;""),SUMIFS(SubsidieTabel!$G:$G,SubsidieTabel!$A:$A,F$10,SubsidieTabel!$C:$C,$B11),"")</f>
        <v/>
      </c>
      <c r="G11" s="100" t="str">
        <f ca="1">IF(AND($C11&lt;&gt;0,$C11&lt;&gt;"",G$10&lt;&gt;""),SUMIFS(SubsidieTabel!$G:$G,SubsidieTabel!$A:$A,G$10,SubsidieTabel!$C:$C,$B11),"")</f>
        <v/>
      </c>
      <c r="H11" s="100" t="str">
        <f ca="1">IF(AND($C11&lt;&gt;0,$C11&lt;&gt;"",H$10&lt;&gt;""),SUMIFS(SubsidieTabel!$G:$G,SubsidieTabel!$A:$A,H$10,SubsidieTabel!$C:$C,$B11),"")</f>
        <v/>
      </c>
      <c r="I11" s="100" t="str">
        <f ca="1">IF(AND($C11&lt;&gt;0,$C11&lt;&gt;"",I$10&lt;&gt;""),SUMIFS(SubsidieTabel!$G:$G,SubsidieTabel!$A:$A,I$10,SubsidieTabel!$C:$C,$B11),"")</f>
        <v/>
      </c>
      <c r="J11" s="100" t="str">
        <f ca="1">IF(AND($C11&lt;&gt;0,$C11&lt;&gt;"",J$10&lt;&gt;""),SUMIFS(SubsidieTabel!$G:$G,SubsidieTabel!$A:$A,J$10,SubsidieTabel!$C:$C,$B11),"")</f>
        <v/>
      </c>
      <c r="K11" s="100" t="str">
        <f ca="1">IF(AND($C11&lt;&gt;0,$C11&lt;&gt;"",K$10&lt;&gt;""),SUMIFS(SubsidieTabel!$G:$G,SubsidieTabel!$A:$A,K$10,SubsidieTabel!$C:$C,$B11),"")</f>
        <v/>
      </c>
      <c r="L11" s="100" t="str">
        <f ca="1">IF(AND($C11&lt;&gt;0,$C11&lt;&gt;"",L$10&lt;&gt;""),SUMIFS(SubsidieTabel!$G:$G,SubsidieTabel!$A:$A,L$10,SubsidieTabel!$C:$C,$B11),"")</f>
        <v/>
      </c>
      <c r="M11" s="100" t="str">
        <f ca="1">IF(AND($C11&lt;&gt;0,$C11&lt;&gt;"",M$10&lt;&gt;""),SUMIFS(SubsidieTabel!$G:$G,SubsidieTabel!$A:$A,M$10,SubsidieTabel!$C:$C,$B11),"")</f>
        <v/>
      </c>
      <c r="N11" s="100" t="str">
        <f ca="1">IF(AND($C11&lt;&gt;0,$C11&lt;&gt;"",N$10&lt;&gt;""),SUMIFS(SubsidieTabel!$G:$G,SubsidieTabel!$A:$A,N$10,SubsidieTabel!$C:$C,$B11),"")</f>
        <v/>
      </c>
      <c r="O11" s="100" t="str">
        <f ca="1">IF(AND($C11&lt;&gt;0,$C11&lt;&gt;"",O$10&lt;&gt;""),SUMIFS(SubsidieTabel!$G:$G,SubsidieTabel!$A:$A,O$10,SubsidieTabel!$C:$C,$B11),"")</f>
        <v/>
      </c>
    </row>
    <row r="12" spans="2:15" ht="15" customHeight="1" x14ac:dyDescent="0.25">
      <c r="B12" s="180"/>
      <c r="C12" s="270" t="str">
        <f>IF(B12="","",SUMIF(Tb_ProjectKosten[Begroting],'Beoordeeld begrotingsoverzicht'!B12,Tb_ProjectKosten[Kosten_Beoordeeld]))</f>
        <v/>
      </c>
      <c r="D12" s="251" t="str">
        <f>IF(B12="","",IF(AND($C$49&lt;Beoord_Totaal_Project,$C12&gt;0,IFERROR(FIND("Grond",B12),FALSE)),ROUND(($C12/SUMIFS(SubsidieTabel!$K:$K,SubsidieTabel!$C:$C,"=Grond*"))*(IF($C$46&lt;&gt;"",$D$46,SUMIFS(SubsidieTabel!$K:$K,SubsidieTabel!$C:$C,"=Grond*"))),2),$C12))</f>
        <v/>
      </c>
      <c r="E12" s="251" t="str">
        <f t="shared" si="0"/>
        <v/>
      </c>
      <c r="F12" s="100" t="str">
        <f ca="1">IF(AND($C12&lt;&gt;0,$C12&lt;&gt;"",F$10&lt;&gt;""),SUMIFS(SubsidieTabel!$G:$G,SubsidieTabel!$A:$A,F$10,SubsidieTabel!$C:$C,$B12),"")</f>
        <v/>
      </c>
      <c r="G12" s="100" t="str">
        <f>IF(AND($C12&lt;&gt;0,$C12&lt;&gt;"",G$10&lt;&gt;""),SUMIFS(SubsidieTabel!$G:$G,SubsidieTabel!$A:$A,G$10,SubsidieTabel!$C:$C,$B12),"")</f>
        <v/>
      </c>
      <c r="H12" s="100" t="str">
        <f>IF(AND($C12&lt;&gt;0,$C12&lt;&gt;"",H$10&lt;&gt;""),SUMIFS(SubsidieTabel!$G:$G,SubsidieTabel!$A:$A,H$10,SubsidieTabel!$C:$C,$B12),"")</f>
        <v/>
      </c>
      <c r="I12" s="100" t="str">
        <f>IF(AND($C12&lt;&gt;0,$C12&lt;&gt;"",I$10&lt;&gt;""),SUMIFS(SubsidieTabel!$G:$G,SubsidieTabel!$A:$A,I$10,SubsidieTabel!$C:$C,$B12),"")</f>
        <v/>
      </c>
      <c r="J12" s="100" t="str">
        <f>IF(AND($C12&lt;&gt;0,$C12&lt;&gt;"",J$10&lt;&gt;""),SUMIFS(SubsidieTabel!$G:$G,SubsidieTabel!$A:$A,J$10,SubsidieTabel!$C:$C,$B12),"")</f>
        <v/>
      </c>
      <c r="K12" s="100" t="str">
        <f>IF(AND($C12&lt;&gt;0,$C12&lt;&gt;"",K$10&lt;&gt;""),SUMIFS(SubsidieTabel!$G:$G,SubsidieTabel!$A:$A,K$10,SubsidieTabel!$C:$C,$B12),"")</f>
        <v/>
      </c>
      <c r="L12" s="100" t="str">
        <f>IF(AND($C12&lt;&gt;0,$C12&lt;&gt;"",L$10&lt;&gt;""),SUMIFS(SubsidieTabel!$G:$G,SubsidieTabel!$A:$A,L$10,SubsidieTabel!$C:$C,$B12),"")</f>
        <v/>
      </c>
      <c r="M12" s="100" t="str">
        <f>IF(AND($C12&lt;&gt;0,$C12&lt;&gt;"",M$10&lt;&gt;""),SUMIFS(SubsidieTabel!$G:$G,SubsidieTabel!$A:$A,M$10,SubsidieTabel!$C:$C,$B12),"")</f>
        <v/>
      </c>
      <c r="N12" s="100" t="str">
        <f>IF(AND($C12&lt;&gt;0,$C12&lt;&gt;"",N$10&lt;&gt;""),SUMIFS(SubsidieTabel!$G:$G,SubsidieTabel!$A:$A,N$10,SubsidieTabel!$C:$C,$B12),"")</f>
        <v/>
      </c>
      <c r="O12" s="100" t="str">
        <f>IF(AND($C12&lt;&gt;0,$C12&lt;&gt;"",O$10&lt;&gt;""),SUMIFS(SubsidieTabel!$G:$G,SubsidieTabel!$A:$A,O$10,SubsidieTabel!$C:$C,$B12),"")</f>
        <v/>
      </c>
    </row>
    <row r="13" spans="2:15" ht="15" customHeight="1" x14ac:dyDescent="0.25">
      <c r="B13" s="6"/>
      <c r="C13" s="270" t="str">
        <f>IF(B13="","",SUMIF(Tb_ProjectKosten[Begroting],'Beoordeeld begrotingsoverzicht'!B13,Tb_ProjectKosten[Kosten_Beoordeeld]))</f>
        <v/>
      </c>
      <c r="D13" s="251" t="str">
        <f>IF(B13="","",IF(AND($C$49&lt;Beoord_Totaal_Project,$C13&gt;0,IFERROR(FIND("Grond",B13),FALSE)),ROUND(($C13/SUMIFS(SubsidieTabel!$K:$K,SubsidieTabel!$C:$C,"=Grond*"))*(IF($C$46&lt;&gt;"",$D$46,SUMIFS(SubsidieTabel!$K:$K,SubsidieTabel!$C:$C,"=Grond*"))),2),$C13))</f>
        <v/>
      </c>
      <c r="E13" s="251" t="str">
        <f t="shared" si="0"/>
        <v/>
      </c>
      <c r="F13" s="100" t="str">
        <f ca="1">IF(AND($C13&lt;&gt;0,$C13&lt;&gt;"",F$10&lt;&gt;""),SUMIFS(SubsidieTabel!$G:$G,SubsidieTabel!$A:$A,F$10,SubsidieTabel!$C:$C,$B13),"")</f>
        <v/>
      </c>
      <c r="G13" s="100" t="str">
        <f>IF(AND($C13&lt;&gt;0,$C13&lt;&gt;"",G$10&lt;&gt;""),SUMIFS(SubsidieTabel!$G:$G,SubsidieTabel!$A:$A,G$10,SubsidieTabel!$C:$C,$B13),"")</f>
        <v/>
      </c>
      <c r="H13" s="100" t="str">
        <f>IF(AND($C13&lt;&gt;0,$C13&lt;&gt;"",H$10&lt;&gt;""),SUMIFS(SubsidieTabel!$G:$G,SubsidieTabel!$A:$A,H$10,SubsidieTabel!$C:$C,$B13),"")</f>
        <v/>
      </c>
      <c r="I13" s="100" t="str">
        <f>IF(AND($C13&lt;&gt;0,$C13&lt;&gt;"",I$10&lt;&gt;""),SUMIFS(SubsidieTabel!$G:$G,SubsidieTabel!$A:$A,I$10,SubsidieTabel!$C:$C,$B13),"")</f>
        <v/>
      </c>
      <c r="J13" s="100" t="str">
        <f>IF(AND($C13&lt;&gt;0,$C13&lt;&gt;"",J$10&lt;&gt;""),SUMIFS(SubsidieTabel!$G:$G,SubsidieTabel!$A:$A,J$10,SubsidieTabel!$C:$C,$B13),"")</f>
        <v/>
      </c>
      <c r="K13" s="100" t="str">
        <f>IF(AND($C13&lt;&gt;0,$C13&lt;&gt;"",K$10&lt;&gt;""),SUMIFS(SubsidieTabel!$G:$G,SubsidieTabel!$A:$A,K$10,SubsidieTabel!$C:$C,$B13),"")</f>
        <v/>
      </c>
      <c r="L13" s="100" t="str">
        <f>IF(AND($C13&lt;&gt;0,$C13&lt;&gt;"",L$10&lt;&gt;""),SUMIFS(SubsidieTabel!$G:$G,SubsidieTabel!$A:$A,L$10,SubsidieTabel!$C:$C,$B13),"")</f>
        <v/>
      </c>
      <c r="M13" s="100" t="str">
        <f>IF(AND($C13&lt;&gt;0,$C13&lt;&gt;"",M$10&lt;&gt;""),SUMIFS(SubsidieTabel!$G:$G,SubsidieTabel!$A:$A,M$10,SubsidieTabel!$C:$C,$B13),"")</f>
        <v/>
      </c>
      <c r="N13" s="100" t="str">
        <f>IF(AND($C13&lt;&gt;0,$C13&lt;&gt;"",N$10&lt;&gt;""),SUMIFS(SubsidieTabel!$G:$G,SubsidieTabel!$A:$A,N$10,SubsidieTabel!$C:$C,$B13),"")</f>
        <v/>
      </c>
      <c r="O13" s="100" t="str">
        <f>IF(AND($C13&lt;&gt;0,$C13&lt;&gt;"",O$10&lt;&gt;""),SUMIFS(SubsidieTabel!$G:$G,SubsidieTabel!$A:$A,O$10,SubsidieTabel!$C:$C,$B13),"")</f>
        <v/>
      </c>
    </row>
    <row r="14" spans="2:15" ht="15" customHeight="1" x14ac:dyDescent="0.25">
      <c r="B14" s="6"/>
      <c r="C14" s="270" t="str">
        <f>IF(B14="","",SUMIF(Tb_ProjectKosten[Begroting],'Beoordeeld begrotingsoverzicht'!B14,Tb_ProjectKosten[Kosten_Beoordeeld]))</f>
        <v/>
      </c>
      <c r="D14" s="251" t="str">
        <f>IF(B14="","",IF(AND($C$49&lt;Beoord_Totaal_Project,$C14&gt;0,IFERROR(FIND("Grond",B14),FALSE)),ROUND(($C14/SUMIFS(SubsidieTabel!$K:$K,SubsidieTabel!$C:$C,"=Grond*"))*(IF($C$46&lt;&gt;"",$D$46,SUMIFS(SubsidieTabel!$K:$K,SubsidieTabel!$C:$C,"=Grond*"))),2),$C14))</f>
        <v/>
      </c>
      <c r="E14" s="251" t="str">
        <f t="shared" si="0"/>
        <v/>
      </c>
      <c r="F14" s="100" t="str">
        <f ca="1">IF(AND($C14&lt;&gt;0,$C14&lt;&gt;"",F$10&lt;&gt;""),SUMIFS(SubsidieTabel!$G:$G,SubsidieTabel!$A:$A,F$10,SubsidieTabel!$C:$C,$B14),"")</f>
        <v/>
      </c>
      <c r="G14" s="100" t="str">
        <f>IF(AND($C14&lt;&gt;0,$C14&lt;&gt;"",G$10&lt;&gt;""),SUMIFS(SubsidieTabel!$G:$G,SubsidieTabel!$A:$A,G$10,SubsidieTabel!$C:$C,$B14),"")</f>
        <v/>
      </c>
      <c r="H14" s="100" t="str">
        <f>IF(AND($C14&lt;&gt;0,$C14&lt;&gt;"",H$10&lt;&gt;""),SUMIFS(SubsidieTabel!$G:$G,SubsidieTabel!$A:$A,H$10,SubsidieTabel!$C:$C,$B14),"")</f>
        <v/>
      </c>
      <c r="I14" s="100" t="str">
        <f>IF(AND($C14&lt;&gt;0,$C14&lt;&gt;"",I$10&lt;&gt;""),SUMIFS(SubsidieTabel!$G:$G,SubsidieTabel!$A:$A,I$10,SubsidieTabel!$C:$C,$B14),"")</f>
        <v/>
      </c>
      <c r="J14" s="100" t="str">
        <f>IF(AND($C14&lt;&gt;0,$C14&lt;&gt;"",J$10&lt;&gt;""),SUMIFS(SubsidieTabel!$G:$G,SubsidieTabel!$A:$A,J$10,SubsidieTabel!$C:$C,$B14),"")</f>
        <v/>
      </c>
      <c r="K14" s="100" t="str">
        <f>IF(AND($C14&lt;&gt;0,$C14&lt;&gt;"",K$10&lt;&gt;""),SUMIFS(SubsidieTabel!$G:$G,SubsidieTabel!$A:$A,K$10,SubsidieTabel!$C:$C,$B14),"")</f>
        <v/>
      </c>
      <c r="L14" s="100" t="str">
        <f>IF(AND($C14&lt;&gt;0,$C14&lt;&gt;"",L$10&lt;&gt;""),SUMIFS(SubsidieTabel!$G:$G,SubsidieTabel!$A:$A,L$10,SubsidieTabel!$C:$C,$B14),"")</f>
        <v/>
      </c>
      <c r="M14" s="100" t="str">
        <f>IF(AND($C14&lt;&gt;0,$C14&lt;&gt;"",M$10&lt;&gt;""),SUMIFS(SubsidieTabel!$G:$G,SubsidieTabel!$A:$A,M$10,SubsidieTabel!$C:$C,$B14),"")</f>
        <v/>
      </c>
      <c r="N14" s="100" t="str">
        <f>IF(AND($C14&lt;&gt;0,$C14&lt;&gt;"",N$10&lt;&gt;""),SUMIFS(SubsidieTabel!$G:$G,SubsidieTabel!$A:$A,N$10,SubsidieTabel!$C:$C,$B14),"")</f>
        <v/>
      </c>
      <c r="O14" s="100" t="str">
        <f>IF(AND($C14&lt;&gt;0,$C14&lt;&gt;"",O$10&lt;&gt;""),SUMIFS(SubsidieTabel!$G:$G,SubsidieTabel!$A:$A,O$10,SubsidieTabel!$C:$C,$B14),"")</f>
        <v/>
      </c>
    </row>
    <row r="15" spans="2:15" ht="15" customHeight="1" x14ac:dyDescent="0.25">
      <c r="B15" s="6"/>
      <c r="C15" s="270" t="str">
        <f>IF(B15="","",SUMIF(Tb_ProjectKosten[Begroting],'Beoordeeld begrotingsoverzicht'!B15,Tb_ProjectKosten[Kosten_Beoordeeld]))</f>
        <v/>
      </c>
      <c r="D15" s="251" t="str">
        <f>IF(B15="","",IF(AND($C$49&lt;Beoord_Totaal_Project,$C15&gt;0,IFERROR(FIND("Grond",B15),FALSE)),ROUND(($C15/SUMIFS(SubsidieTabel!$K:$K,SubsidieTabel!$C:$C,"=Grond*"))*(IF($C$46&lt;&gt;"",$D$46,SUMIFS(SubsidieTabel!$K:$K,SubsidieTabel!$C:$C,"=Grond*"))),2),$C15))</f>
        <v/>
      </c>
      <c r="E15" s="251" t="str">
        <f t="shared" si="0"/>
        <v/>
      </c>
      <c r="F15" s="100" t="str">
        <f ca="1">IF(AND($C15&lt;&gt;0,$C15&lt;&gt;"",F$10&lt;&gt;""),SUMIFS(SubsidieTabel!$G:$G,SubsidieTabel!$A:$A,F$10,SubsidieTabel!$C:$C,$B15),"")</f>
        <v/>
      </c>
      <c r="G15" s="100" t="str">
        <f>IF(AND($C15&lt;&gt;0,$C15&lt;&gt;"",G$10&lt;&gt;""),SUMIFS(SubsidieTabel!$G:$G,SubsidieTabel!$A:$A,G$10,SubsidieTabel!$C:$C,$B15),"")</f>
        <v/>
      </c>
      <c r="H15" s="100" t="str">
        <f>IF(AND($C15&lt;&gt;0,$C15&lt;&gt;"",H$10&lt;&gt;""),SUMIFS(SubsidieTabel!$G:$G,SubsidieTabel!$A:$A,H$10,SubsidieTabel!$C:$C,$B15),"")</f>
        <v/>
      </c>
      <c r="I15" s="100" t="str">
        <f>IF(AND($C15&lt;&gt;0,$C15&lt;&gt;"",I$10&lt;&gt;""),SUMIFS(SubsidieTabel!$G:$G,SubsidieTabel!$A:$A,I$10,SubsidieTabel!$C:$C,$B15),"")</f>
        <v/>
      </c>
      <c r="J15" s="100" t="str">
        <f>IF(AND($C15&lt;&gt;0,$C15&lt;&gt;"",J$10&lt;&gt;""),SUMIFS(SubsidieTabel!$G:$G,SubsidieTabel!$A:$A,J$10,SubsidieTabel!$C:$C,$B15),"")</f>
        <v/>
      </c>
      <c r="K15" s="100" t="str">
        <f>IF(AND($C15&lt;&gt;0,$C15&lt;&gt;"",K$10&lt;&gt;""),SUMIFS(SubsidieTabel!$G:$G,SubsidieTabel!$A:$A,K$10,SubsidieTabel!$C:$C,$B15),"")</f>
        <v/>
      </c>
      <c r="L15" s="100" t="str">
        <f>IF(AND($C15&lt;&gt;0,$C15&lt;&gt;"",L$10&lt;&gt;""),SUMIFS(SubsidieTabel!$G:$G,SubsidieTabel!$A:$A,L$10,SubsidieTabel!$C:$C,$B15),"")</f>
        <v/>
      </c>
      <c r="M15" s="100" t="str">
        <f>IF(AND($C15&lt;&gt;0,$C15&lt;&gt;"",M$10&lt;&gt;""),SUMIFS(SubsidieTabel!$G:$G,SubsidieTabel!$A:$A,M$10,SubsidieTabel!$C:$C,$B15),"")</f>
        <v/>
      </c>
      <c r="N15" s="100" t="str">
        <f>IF(AND($C15&lt;&gt;0,$C15&lt;&gt;"",N$10&lt;&gt;""),SUMIFS(SubsidieTabel!$G:$G,SubsidieTabel!$A:$A,N$10,SubsidieTabel!$C:$C,$B15),"")</f>
        <v/>
      </c>
      <c r="O15" s="100" t="str">
        <f>IF(AND($C15&lt;&gt;0,$C15&lt;&gt;"",O$10&lt;&gt;""),SUMIFS(SubsidieTabel!$G:$G,SubsidieTabel!$A:$A,O$10,SubsidieTabel!$C:$C,$B15),"")</f>
        <v/>
      </c>
    </row>
    <row r="16" spans="2:15" ht="15" customHeight="1" x14ac:dyDescent="0.25">
      <c r="B16" s="6"/>
      <c r="C16" s="270" t="str">
        <f>IF(B16="","",SUMIF(Tb_ProjectKosten[Begroting],'Beoordeeld begrotingsoverzicht'!B16,Tb_ProjectKosten[Kosten_Beoordeeld]))</f>
        <v/>
      </c>
      <c r="D16" s="251" t="str">
        <f>IF(B16="","",IF(AND($C$49&lt;Beoord_Totaal_Project,$C16&gt;0,IFERROR(FIND("Grond",B16),FALSE)),ROUND(($C16/SUMIFS(SubsidieTabel!$K:$K,SubsidieTabel!$C:$C,"=Grond*"))*(IF($C$46&lt;&gt;"",$D$46,SUMIFS(SubsidieTabel!$K:$K,SubsidieTabel!$C:$C,"=Grond*"))),2),$C16))</f>
        <v/>
      </c>
      <c r="E16" s="251" t="str">
        <f t="shared" si="0"/>
        <v/>
      </c>
      <c r="F16" s="100" t="str">
        <f ca="1">IF(AND($C16&lt;&gt;0,$C16&lt;&gt;"",F$10&lt;&gt;""),SUMIFS(SubsidieTabel!$G:$G,SubsidieTabel!$A:$A,F$10,SubsidieTabel!$C:$C,$B16),"")</f>
        <v/>
      </c>
      <c r="G16" s="100" t="str">
        <f>IF(AND($C16&lt;&gt;0,$C16&lt;&gt;"",G$10&lt;&gt;""),SUMIFS(SubsidieTabel!$G:$G,SubsidieTabel!$A:$A,G$10,SubsidieTabel!$C:$C,$B16),"")</f>
        <v/>
      </c>
      <c r="H16" s="100" t="str">
        <f>IF(AND($C16&lt;&gt;0,$C16&lt;&gt;"",H$10&lt;&gt;""),SUMIFS(SubsidieTabel!$G:$G,SubsidieTabel!$A:$A,H$10,SubsidieTabel!$C:$C,$B16),"")</f>
        <v/>
      </c>
      <c r="I16" s="100" t="str">
        <f>IF(AND($C16&lt;&gt;0,$C16&lt;&gt;"",I$10&lt;&gt;""),SUMIFS(SubsidieTabel!$G:$G,SubsidieTabel!$A:$A,I$10,SubsidieTabel!$C:$C,$B16),"")</f>
        <v/>
      </c>
      <c r="J16" s="100" t="str">
        <f>IF(AND($C16&lt;&gt;0,$C16&lt;&gt;"",J$10&lt;&gt;""),SUMIFS(SubsidieTabel!$G:$G,SubsidieTabel!$A:$A,J$10,SubsidieTabel!$C:$C,$B16),"")</f>
        <v/>
      </c>
      <c r="K16" s="100" t="str">
        <f>IF(AND($C16&lt;&gt;0,$C16&lt;&gt;"",K$10&lt;&gt;""),SUMIFS(SubsidieTabel!$G:$G,SubsidieTabel!$A:$A,K$10,SubsidieTabel!$C:$C,$B16),"")</f>
        <v/>
      </c>
      <c r="L16" s="100" t="str">
        <f>IF(AND($C16&lt;&gt;0,$C16&lt;&gt;"",L$10&lt;&gt;""),SUMIFS(SubsidieTabel!$G:$G,SubsidieTabel!$A:$A,L$10,SubsidieTabel!$C:$C,$B16),"")</f>
        <v/>
      </c>
      <c r="M16" s="100" t="str">
        <f>IF(AND($C16&lt;&gt;0,$C16&lt;&gt;"",M$10&lt;&gt;""),SUMIFS(SubsidieTabel!$G:$G,SubsidieTabel!$A:$A,M$10,SubsidieTabel!$C:$C,$B16),"")</f>
        <v/>
      </c>
      <c r="N16" s="100" t="str">
        <f>IF(AND($C16&lt;&gt;0,$C16&lt;&gt;"",N$10&lt;&gt;""),SUMIFS(SubsidieTabel!$G:$G,SubsidieTabel!$A:$A,N$10,SubsidieTabel!$C:$C,$B16),"")</f>
        <v/>
      </c>
      <c r="O16" s="100" t="str">
        <f>IF(AND($C16&lt;&gt;0,$C16&lt;&gt;"",O$10&lt;&gt;""),SUMIFS(SubsidieTabel!$G:$G,SubsidieTabel!$A:$A,O$10,SubsidieTabel!$C:$C,$B16),"")</f>
        <v/>
      </c>
    </row>
    <row r="17" spans="2:15" ht="15" customHeight="1" x14ac:dyDescent="0.25">
      <c r="B17" s="6"/>
      <c r="C17" s="270" t="str">
        <f>IF(B17="","",SUMIF(Tb_ProjectKosten[Begroting],'Beoordeeld begrotingsoverzicht'!B17,Tb_ProjectKosten[Kosten_Beoordeeld]))</f>
        <v/>
      </c>
      <c r="D17" s="251" t="str">
        <f>IF(B17="","",IF(AND($C$49&lt;Beoord_Totaal_Project,$C17&gt;0,IFERROR(FIND("Grond",B17),FALSE)),ROUND(($C17/SUMIFS(SubsidieTabel!$K:$K,SubsidieTabel!$C:$C,"=Grond*"))*(IF($C$46&lt;&gt;"",$D$46,SUMIFS(SubsidieTabel!$K:$K,SubsidieTabel!$C:$C,"=Grond*"))),2),$C17))</f>
        <v/>
      </c>
      <c r="E17" s="251" t="str">
        <f t="shared" si="0"/>
        <v/>
      </c>
      <c r="F17" s="100" t="str">
        <f ca="1">IF(AND($C17&lt;&gt;0,$C17&lt;&gt;"",F$10&lt;&gt;""),SUMIFS(SubsidieTabel!$G:$G,SubsidieTabel!$A:$A,F$10,SubsidieTabel!$C:$C,$B17),"")</f>
        <v/>
      </c>
      <c r="G17" s="100" t="str">
        <f>IF(AND($C17&lt;&gt;0,$C17&lt;&gt;"",G$10&lt;&gt;""),SUMIFS(SubsidieTabel!$G:$G,SubsidieTabel!$A:$A,G$10,SubsidieTabel!$C:$C,$B17),"")</f>
        <v/>
      </c>
      <c r="H17" s="100" t="str">
        <f>IF(AND($C17&lt;&gt;0,$C17&lt;&gt;"",H$10&lt;&gt;""),SUMIFS(SubsidieTabel!$G:$G,SubsidieTabel!$A:$A,H$10,SubsidieTabel!$C:$C,$B17),"")</f>
        <v/>
      </c>
      <c r="I17" s="100" t="str">
        <f>IF(AND($C17&lt;&gt;0,$C17&lt;&gt;"",I$10&lt;&gt;""),SUMIFS(SubsidieTabel!$G:$G,SubsidieTabel!$A:$A,I$10,SubsidieTabel!$C:$C,$B17),"")</f>
        <v/>
      </c>
      <c r="J17" s="100" t="str">
        <f>IF(AND($C17&lt;&gt;0,$C17&lt;&gt;"",J$10&lt;&gt;""),SUMIFS(SubsidieTabel!$G:$G,SubsidieTabel!$A:$A,J$10,SubsidieTabel!$C:$C,$B17),"")</f>
        <v/>
      </c>
      <c r="K17" s="100" t="str">
        <f>IF(AND($C17&lt;&gt;0,$C17&lt;&gt;"",K$10&lt;&gt;""),SUMIFS(SubsidieTabel!$G:$G,SubsidieTabel!$A:$A,K$10,SubsidieTabel!$C:$C,$B17),"")</f>
        <v/>
      </c>
      <c r="L17" s="100" t="str">
        <f>IF(AND($C17&lt;&gt;0,$C17&lt;&gt;"",L$10&lt;&gt;""),SUMIFS(SubsidieTabel!$G:$G,SubsidieTabel!$A:$A,L$10,SubsidieTabel!$C:$C,$B17),"")</f>
        <v/>
      </c>
      <c r="M17" s="100" t="str">
        <f>IF(AND($C17&lt;&gt;0,$C17&lt;&gt;"",M$10&lt;&gt;""),SUMIFS(SubsidieTabel!$G:$G,SubsidieTabel!$A:$A,M$10,SubsidieTabel!$C:$C,$B17),"")</f>
        <v/>
      </c>
      <c r="N17" s="100" t="str">
        <f>IF(AND($C17&lt;&gt;0,$C17&lt;&gt;"",N$10&lt;&gt;""),SUMIFS(SubsidieTabel!$G:$G,SubsidieTabel!$A:$A,N$10,SubsidieTabel!$C:$C,$B17),"")</f>
        <v/>
      </c>
      <c r="O17" s="100" t="str">
        <f>IF(AND($C17&lt;&gt;0,$C17&lt;&gt;"",O$10&lt;&gt;""),SUMIFS(SubsidieTabel!$G:$G,SubsidieTabel!$A:$A,O$10,SubsidieTabel!$C:$C,$B17),"")</f>
        <v/>
      </c>
    </row>
    <row r="18" spans="2:15" ht="15" customHeight="1" x14ac:dyDescent="0.25">
      <c r="B18" s="6"/>
      <c r="C18" s="270" t="str">
        <f>IF(B18="","",SUMIF(Tb_ProjectKosten[Begroting],'Beoordeeld begrotingsoverzicht'!B18,Tb_ProjectKosten[Kosten_Beoordeeld]))</f>
        <v/>
      </c>
      <c r="D18" s="251" t="str">
        <f>IF(B18="","",IF(AND($C$49&lt;Beoord_Totaal_Project,$C18&gt;0,IFERROR(FIND("Grond",B18),FALSE)),ROUND(($C18/SUMIFS(SubsidieTabel!$K:$K,SubsidieTabel!$C:$C,"=Grond*"))*(IF($C$46&lt;&gt;"",$D$46,SUMIFS(SubsidieTabel!$K:$K,SubsidieTabel!$C:$C,"=Grond*"))),2),$C18))</f>
        <v/>
      </c>
      <c r="E18" s="251" t="str">
        <f t="shared" si="0"/>
        <v/>
      </c>
      <c r="F18" s="100" t="str">
        <f ca="1">IF(AND($C18&lt;&gt;0,$C18&lt;&gt;"",F$10&lt;&gt;""),SUMIFS(SubsidieTabel!$G:$G,SubsidieTabel!$A:$A,F$10,SubsidieTabel!$C:$C,$B18),"")</f>
        <v/>
      </c>
      <c r="G18" s="100" t="str">
        <f>IF(AND($C18&lt;&gt;0,$C18&lt;&gt;"",G$10&lt;&gt;""),SUMIFS(SubsidieTabel!$G:$G,SubsidieTabel!$A:$A,G$10,SubsidieTabel!$C:$C,$B18),"")</f>
        <v/>
      </c>
      <c r="H18" s="100" t="str">
        <f>IF(AND($C18&lt;&gt;0,$C18&lt;&gt;"",H$10&lt;&gt;""),SUMIFS(SubsidieTabel!$G:$G,SubsidieTabel!$A:$A,H$10,SubsidieTabel!$C:$C,$B18),"")</f>
        <v/>
      </c>
      <c r="I18" s="100" t="str">
        <f>IF(AND($C18&lt;&gt;0,$C18&lt;&gt;"",I$10&lt;&gt;""),SUMIFS(SubsidieTabel!$G:$G,SubsidieTabel!$A:$A,I$10,SubsidieTabel!$C:$C,$B18),"")</f>
        <v/>
      </c>
      <c r="J18" s="100" t="str">
        <f>IF(AND($C18&lt;&gt;0,$C18&lt;&gt;"",J$10&lt;&gt;""),SUMIFS(SubsidieTabel!$G:$G,SubsidieTabel!$A:$A,J$10,SubsidieTabel!$C:$C,$B18),"")</f>
        <v/>
      </c>
      <c r="K18" s="100" t="str">
        <f>IF(AND($C18&lt;&gt;0,$C18&lt;&gt;"",K$10&lt;&gt;""),SUMIFS(SubsidieTabel!$G:$G,SubsidieTabel!$A:$A,K$10,SubsidieTabel!$C:$C,$B18),"")</f>
        <v/>
      </c>
      <c r="L18" s="100" t="str">
        <f>IF(AND($C18&lt;&gt;0,$C18&lt;&gt;"",L$10&lt;&gt;""),SUMIFS(SubsidieTabel!$G:$G,SubsidieTabel!$A:$A,L$10,SubsidieTabel!$C:$C,$B18),"")</f>
        <v/>
      </c>
      <c r="M18" s="100" t="str">
        <f>IF(AND($C18&lt;&gt;0,$C18&lt;&gt;"",M$10&lt;&gt;""),SUMIFS(SubsidieTabel!$G:$G,SubsidieTabel!$A:$A,M$10,SubsidieTabel!$C:$C,$B18),"")</f>
        <v/>
      </c>
      <c r="N18" s="100" t="str">
        <f>IF(AND($C18&lt;&gt;0,$C18&lt;&gt;"",N$10&lt;&gt;""),SUMIFS(SubsidieTabel!$G:$G,SubsidieTabel!$A:$A,N$10,SubsidieTabel!$C:$C,$B18),"")</f>
        <v/>
      </c>
      <c r="O18" s="100" t="str">
        <f>IF(AND($C18&lt;&gt;0,$C18&lt;&gt;"",O$10&lt;&gt;""),SUMIFS(SubsidieTabel!$G:$G,SubsidieTabel!$A:$A,O$10,SubsidieTabel!$C:$C,$B18),"")</f>
        <v/>
      </c>
    </row>
    <row r="19" spans="2:15" ht="15" customHeight="1" x14ac:dyDescent="0.25">
      <c r="B19" s="6"/>
      <c r="C19" s="270" t="str">
        <f>IF(B19="","",SUMIF(Tb_ProjectKosten[Begroting],'Beoordeeld begrotingsoverzicht'!B19,Tb_ProjectKosten[Kosten_Beoordeeld]))</f>
        <v/>
      </c>
      <c r="D19" s="251" t="str">
        <f>IF(B19="","",IF(AND($C$49&lt;Beoord_Totaal_Project,$C19&gt;0,IFERROR(FIND("Grond",B19),FALSE)),ROUND(($C19/SUMIFS(SubsidieTabel!$K:$K,SubsidieTabel!$C:$C,"=Grond*"))*(IF($C$46&lt;&gt;"",$D$46,SUMIFS(SubsidieTabel!$K:$K,SubsidieTabel!$C:$C,"=Grond*"))),2),$C19))</f>
        <v/>
      </c>
      <c r="E19" s="251" t="str">
        <f t="shared" si="0"/>
        <v/>
      </c>
      <c r="F19" s="100" t="str">
        <f ca="1">IF(AND($C19&lt;&gt;0,$C19&lt;&gt;"",F$10&lt;&gt;""),SUMIFS(SubsidieTabel!$G:$G,SubsidieTabel!$A:$A,F$10,SubsidieTabel!$C:$C,$B19),"")</f>
        <v/>
      </c>
      <c r="G19" s="100" t="str">
        <f>IF(AND($C19&lt;&gt;0,$C19&lt;&gt;"",G$10&lt;&gt;""),SUMIFS(SubsidieTabel!$G:$G,SubsidieTabel!$A:$A,G$10,SubsidieTabel!$C:$C,$B19),"")</f>
        <v/>
      </c>
      <c r="H19" s="100" t="str">
        <f>IF(AND($C19&lt;&gt;0,$C19&lt;&gt;"",H$10&lt;&gt;""),SUMIFS(SubsidieTabel!$G:$G,SubsidieTabel!$A:$A,H$10,SubsidieTabel!$C:$C,$B19),"")</f>
        <v/>
      </c>
      <c r="I19" s="100" t="str">
        <f>IF(AND($C19&lt;&gt;0,$C19&lt;&gt;"",I$10&lt;&gt;""),SUMIFS(SubsidieTabel!$G:$G,SubsidieTabel!$A:$A,I$10,SubsidieTabel!$C:$C,$B19),"")</f>
        <v/>
      </c>
      <c r="J19" s="100" t="str">
        <f>IF(AND($C19&lt;&gt;0,$C19&lt;&gt;"",J$10&lt;&gt;""),SUMIFS(SubsidieTabel!$G:$G,SubsidieTabel!$A:$A,J$10,SubsidieTabel!$C:$C,$B19),"")</f>
        <v/>
      </c>
      <c r="K19" s="100" t="str">
        <f>IF(AND($C19&lt;&gt;0,$C19&lt;&gt;"",K$10&lt;&gt;""),SUMIFS(SubsidieTabel!$G:$G,SubsidieTabel!$A:$A,K$10,SubsidieTabel!$C:$C,$B19),"")</f>
        <v/>
      </c>
      <c r="L19" s="100" t="str">
        <f>IF(AND($C19&lt;&gt;0,$C19&lt;&gt;"",L$10&lt;&gt;""),SUMIFS(SubsidieTabel!$G:$G,SubsidieTabel!$A:$A,L$10,SubsidieTabel!$C:$C,$B19),"")</f>
        <v/>
      </c>
      <c r="M19" s="100" t="str">
        <f>IF(AND($C19&lt;&gt;0,$C19&lt;&gt;"",M$10&lt;&gt;""),SUMIFS(SubsidieTabel!$G:$G,SubsidieTabel!$A:$A,M$10,SubsidieTabel!$C:$C,$B19),"")</f>
        <v/>
      </c>
      <c r="N19" s="100" t="str">
        <f>IF(AND($C19&lt;&gt;0,$C19&lt;&gt;"",N$10&lt;&gt;""),SUMIFS(SubsidieTabel!$G:$G,SubsidieTabel!$A:$A,N$10,SubsidieTabel!$C:$C,$B19),"")</f>
        <v/>
      </c>
      <c r="O19" s="100" t="str">
        <f>IF(AND($C19&lt;&gt;0,$C19&lt;&gt;"",O$10&lt;&gt;""),SUMIFS(SubsidieTabel!$G:$G,SubsidieTabel!$A:$A,O$10,SubsidieTabel!$C:$C,$B19),"")</f>
        <v/>
      </c>
    </row>
    <row r="20" spans="2:15" ht="15" customHeight="1" x14ac:dyDescent="0.25">
      <c r="B20" s="6"/>
      <c r="C20" s="270" t="str">
        <f>IF(B20="","",SUMIF(Tb_ProjectKosten[Begroting],'Beoordeeld begrotingsoverzicht'!B20,Tb_ProjectKosten[Kosten_Beoordeeld]))</f>
        <v/>
      </c>
      <c r="D20" s="251" t="str">
        <f>IF(B20="","",IF(AND($C$49&lt;Beoord_Totaal_Project,$C20&gt;0,IFERROR(FIND("Grond",B20),FALSE)),ROUND(($C20/SUMIFS(SubsidieTabel!$K:$K,SubsidieTabel!$C:$C,"=Grond*"))*(IF($C$46&lt;&gt;"",$D$46,SUMIFS(SubsidieTabel!$K:$K,SubsidieTabel!$C:$C,"=Grond*"))),2),$C20))</f>
        <v/>
      </c>
      <c r="E20" s="251" t="str">
        <f t="shared" si="0"/>
        <v/>
      </c>
      <c r="F20" s="100" t="str">
        <f ca="1">IF(AND($C20&lt;&gt;0,$C20&lt;&gt;"",F$10&lt;&gt;""),SUMIFS(SubsidieTabel!$G:$G,SubsidieTabel!$A:$A,F$10,SubsidieTabel!$C:$C,$B20),"")</f>
        <v/>
      </c>
      <c r="G20" s="100" t="str">
        <f>IF(AND($C20&lt;&gt;0,$C20&lt;&gt;"",G$10&lt;&gt;""),SUMIFS(SubsidieTabel!$G:$G,SubsidieTabel!$A:$A,G$10,SubsidieTabel!$C:$C,$B20),"")</f>
        <v/>
      </c>
      <c r="H20" s="100" t="str">
        <f>IF(AND($C20&lt;&gt;0,$C20&lt;&gt;"",H$10&lt;&gt;""),SUMIFS(SubsidieTabel!$G:$G,SubsidieTabel!$A:$A,H$10,SubsidieTabel!$C:$C,$B20),"")</f>
        <v/>
      </c>
      <c r="I20" s="100" t="str">
        <f>IF(AND($C20&lt;&gt;0,$C20&lt;&gt;"",I$10&lt;&gt;""),SUMIFS(SubsidieTabel!$G:$G,SubsidieTabel!$A:$A,I$10,SubsidieTabel!$C:$C,$B20),"")</f>
        <v/>
      </c>
      <c r="J20" s="100" t="str">
        <f>IF(AND($C20&lt;&gt;0,$C20&lt;&gt;"",J$10&lt;&gt;""),SUMIFS(SubsidieTabel!$G:$G,SubsidieTabel!$A:$A,J$10,SubsidieTabel!$C:$C,$B20),"")</f>
        <v/>
      </c>
      <c r="K20" s="100" t="str">
        <f>IF(AND($C20&lt;&gt;0,$C20&lt;&gt;"",K$10&lt;&gt;""),SUMIFS(SubsidieTabel!$G:$G,SubsidieTabel!$A:$A,K$10,SubsidieTabel!$C:$C,$B20),"")</f>
        <v/>
      </c>
      <c r="L20" s="100" t="str">
        <f>IF(AND($C20&lt;&gt;0,$C20&lt;&gt;"",L$10&lt;&gt;""),SUMIFS(SubsidieTabel!$G:$G,SubsidieTabel!$A:$A,L$10,SubsidieTabel!$C:$C,$B20),"")</f>
        <v/>
      </c>
      <c r="M20" s="100" t="str">
        <f>IF(AND($C20&lt;&gt;0,$C20&lt;&gt;"",M$10&lt;&gt;""),SUMIFS(SubsidieTabel!$G:$G,SubsidieTabel!$A:$A,M$10,SubsidieTabel!$C:$C,$B20),"")</f>
        <v/>
      </c>
      <c r="N20" s="100" t="str">
        <f>IF(AND($C20&lt;&gt;0,$C20&lt;&gt;"",N$10&lt;&gt;""),SUMIFS(SubsidieTabel!$G:$G,SubsidieTabel!$A:$A,N$10,SubsidieTabel!$C:$C,$B20),"")</f>
        <v/>
      </c>
      <c r="O20" s="100" t="str">
        <f>IF(AND($C20&lt;&gt;0,$C20&lt;&gt;"",O$10&lt;&gt;""),SUMIFS(SubsidieTabel!$G:$G,SubsidieTabel!$A:$A,O$10,SubsidieTabel!$C:$C,$B20),"")</f>
        <v/>
      </c>
    </row>
    <row r="21" spans="2:15" ht="15" customHeight="1" x14ac:dyDescent="0.25">
      <c r="B21" s="6"/>
      <c r="C21" s="270" t="str">
        <f>IF(B21="","",SUMIF(Tb_ProjectKosten[Begroting],'Beoordeeld begrotingsoverzicht'!B21,Tb_ProjectKosten[Kosten_Beoordeeld]))</f>
        <v/>
      </c>
      <c r="D21" s="251" t="str">
        <f>IF(B21="","",IF(AND($C$49&lt;Beoord_Totaal_Project,$C21&gt;0,IFERROR(FIND("Grond",B21),FALSE)),ROUND(($C21/SUMIFS(SubsidieTabel!$K:$K,SubsidieTabel!$C:$C,"=Grond*"))*(IF($C$46&lt;&gt;"",$D$46,SUMIFS(SubsidieTabel!$K:$K,SubsidieTabel!$C:$C,"=Grond*"))),2),$C21))</f>
        <v/>
      </c>
      <c r="E21" s="251" t="str">
        <f t="shared" si="0"/>
        <v/>
      </c>
      <c r="F21" s="100" t="str">
        <f ca="1">IF(AND($C21&lt;&gt;0,$C21&lt;&gt;"",F$10&lt;&gt;""),SUMIFS(SubsidieTabel!$G:$G,SubsidieTabel!$A:$A,F$10,SubsidieTabel!$C:$C,$B21),"")</f>
        <v/>
      </c>
      <c r="G21" s="100" t="str">
        <f>IF(AND($C21&lt;&gt;0,$C21&lt;&gt;"",G$10&lt;&gt;""),SUMIFS(SubsidieTabel!$G:$G,SubsidieTabel!$A:$A,G$10,SubsidieTabel!$C:$C,$B21),"")</f>
        <v/>
      </c>
      <c r="H21" s="100" t="str">
        <f>IF(AND($C21&lt;&gt;0,$C21&lt;&gt;"",H$10&lt;&gt;""),SUMIFS(SubsidieTabel!$G:$G,SubsidieTabel!$A:$A,H$10,SubsidieTabel!$C:$C,$B21),"")</f>
        <v/>
      </c>
      <c r="I21" s="100" t="str">
        <f>IF(AND($C21&lt;&gt;0,$C21&lt;&gt;"",I$10&lt;&gt;""),SUMIFS(SubsidieTabel!$G:$G,SubsidieTabel!$A:$A,I$10,SubsidieTabel!$C:$C,$B21),"")</f>
        <v/>
      </c>
      <c r="J21" s="100" t="str">
        <f>IF(AND($C21&lt;&gt;0,$C21&lt;&gt;"",J$10&lt;&gt;""),SUMIFS(SubsidieTabel!$G:$G,SubsidieTabel!$A:$A,J$10,SubsidieTabel!$C:$C,$B21),"")</f>
        <v/>
      </c>
      <c r="K21" s="100" t="str">
        <f>IF(AND($C21&lt;&gt;0,$C21&lt;&gt;"",K$10&lt;&gt;""),SUMIFS(SubsidieTabel!$G:$G,SubsidieTabel!$A:$A,K$10,SubsidieTabel!$C:$C,$B21),"")</f>
        <v/>
      </c>
      <c r="L21" s="100" t="str">
        <f>IF(AND($C21&lt;&gt;0,$C21&lt;&gt;"",L$10&lt;&gt;""),SUMIFS(SubsidieTabel!$G:$G,SubsidieTabel!$A:$A,L$10,SubsidieTabel!$C:$C,$B21),"")</f>
        <v/>
      </c>
      <c r="M21" s="100" t="str">
        <f>IF(AND($C21&lt;&gt;0,$C21&lt;&gt;"",M$10&lt;&gt;""),SUMIFS(SubsidieTabel!$G:$G,SubsidieTabel!$A:$A,M$10,SubsidieTabel!$C:$C,$B21),"")</f>
        <v/>
      </c>
      <c r="N21" s="100" t="str">
        <f>IF(AND($C21&lt;&gt;0,$C21&lt;&gt;"",N$10&lt;&gt;""),SUMIFS(SubsidieTabel!$G:$G,SubsidieTabel!$A:$A,N$10,SubsidieTabel!$C:$C,$B21),"")</f>
        <v/>
      </c>
      <c r="O21" s="100" t="str">
        <f>IF(AND($C21&lt;&gt;0,$C21&lt;&gt;"",O$10&lt;&gt;""),SUMIFS(SubsidieTabel!$G:$G,SubsidieTabel!$A:$A,O$10,SubsidieTabel!$C:$C,$B21),"")</f>
        <v/>
      </c>
    </row>
    <row r="22" spans="2:15" ht="15" customHeight="1" x14ac:dyDescent="0.25">
      <c r="B22" s="7" t="s">
        <v>21</v>
      </c>
      <c r="C22" s="246">
        <f ca="1">SUM(C11:C21)</f>
        <v>0</v>
      </c>
      <c r="D22" s="252">
        <f ca="1">SUM(D11:D21)</f>
        <v>0</v>
      </c>
      <c r="E22" s="252">
        <f ca="1">SUM(E11:E21)</f>
        <v>0</v>
      </c>
      <c r="F22" s="155" t="str">
        <f ca="1">IF(SUM(F11:F21)=0,"",SUM(F11:F21))</f>
        <v/>
      </c>
      <c r="G22" s="155" t="str">
        <f t="shared" ref="G22:O22" ca="1" si="1">IF(SUM(G11:G21)=0,"",SUM(G11:G21))</f>
        <v/>
      </c>
      <c r="H22" s="155" t="str">
        <f t="shared" ca="1" si="1"/>
        <v/>
      </c>
      <c r="I22" s="155" t="str">
        <f t="shared" ca="1" si="1"/>
        <v/>
      </c>
      <c r="J22" s="155" t="str">
        <f t="shared" ca="1" si="1"/>
        <v/>
      </c>
      <c r="K22" s="155" t="str">
        <f t="shared" ca="1" si="1"/>
        <v/>
      </c>
      <c r="L22" s="155" t="str">
        <f t="shared" ca="1" si="1"/>
        <v/>
      </c>
      <c r="M22" s="155" t="str">
        <f t="shared" ca="1" si="1"/>
        <v/>
      </c>
      <c r="N22" s="155" t="str">
        <f t="shared" ca="1" si="1"/>
        <v/>
      </c>
      <c r="O22" s="155" t="str">
        <f t="shared" ca="1" si="1"/>
        <v/>
      </c>
    </row>
    <row r="23" spans="2:15"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IF(SUM(Tb_ProjectKosten[Forfait_Bedrag_Beoordeeld])&gt;0,ROUND(SUM(Tb_ProjectKosten[Forfait_Bedrag_Beoordeeld]),2),"")</f>
        <v/>
      </c>
      <c r="D23" s="103" t="str">
        <f ca="1">IFERROR(ROUND(IF(D22&lt;&gt;C22,D22/C22*C23,C23),2),"")</f>
        <v/>
      </c>
      <c r="E23" s="103" t="str">
        <f ca="1">IFERROR(ROUND(IF(D22&lt;&gt;E22,E22/D22*D23,D23),2),"")</f>
        <v/>
      </c>
      <c r="F23" s="100" t="str">
        <f ca="1">IF(AND($C$23&lt;&gt;"",F$10&lt;&gt;""),ROUND(SUMIFS(SubsidieTabel!$I:$I,SubsidieTabel!$A:$A,F$10),2),"")</f>
        <v/>
      </c>
      <c r="G23" s="100" t="str">
        <f>IF(AND($C$23&lt;&gt;"",G$10&lt;&gt;""),ROUND(SUMIFS(SubsidieTabel!$I:$I,SubsidieTabel!$A:$A,G$10),2),"")</f>
        <v/>
      </c>
      <c r="H23" s="100" t="str">
        <f>IF(AND($C$23&lt;&gt;"",H$10&lt;&gt;""),ROUND(SUMIFS(SubsidieTabel!$I:$I,SubsidieTabel!$A:$A,H$10),2),"")</f>
        <v/>
      </c>
      <c r="I23" s="100" t="str">
        <f>IF(AND($C$23&lt;&gt;"",I$10&lt;&gt;""),ROUND(SUMIFS(SubsidieTabel!$I:$I,SubsidieTabel!$A:$A,I$10),2),"")</f>
        <v/>
      </c>
      <c r="J23" s="100" t="str">
        <f>IF(AND($C$23&lt;&gt;"",J$10&lt;&gt;""),ROUND(SUMIFS(SubsidieTabel!$I:$I,SubsidieTabel!$A:$A,J$10),2),"")</f>
        <v/>
      </c>
      <c r="K23" s="100" t="str">
        <f>IF(AND($C$23&lt;&gt;"",K$10&lt;&gt;""),ROUND(SUMIFS(SubsidieTabel!$I:$I,SubsidieTabel!$A:$A,K$10),2),"")</f>
        <v/>
      </c>
      <c r="L23" s="100" t="str">
        <f>IF(AND($C$23&lt;&gt;"",L$10&lt;&gt;""),ROUND(SUMIFS(SubsidieTabel!$I:$I,SubsidieTabel!$A:$A,L$10),2),"")</f>
        <v/>
      </c>
      <c r="M23" s="100" t="str">
        <f>IF(AND($C$23&lt;&gt;"",M$10&lt;&gt;""),ROUND(SUMIFS(SubsidieTabel!$I:$I,SubsidieTabel!$A:$A,M$10),2),"")</f>
        <v/>
      </c>
      <c r="N23" s="100" t="str">
        <f>IF(AND($C$23&lt;&gt;"",N$10&lt;&gt;""),ROUND(SUMIFS(SubsidieTabel!$I:$I,SubsidieTabel!$A:$A,N$10),2),"")</f>
        <v/>
      </c>
      <c r="O23" s="100" t="str">
        <f>IF(AND($C$23&lt;&gt;"",O$10&lt;&gt;""),ROUND(SUMIFS(SubsidieTabel!$I:$I,SubsidieTabel!$A:$A,O$10),2),"")</f>
        <v/>
      </c>
    </row>
    <row r="24" spans="2:15" s="26" customFormat="1" ht="15" customHeight="1" x14ac:dyDescent="0.25">
      <c r="B24" s="137" t="s">
        <v>79</v>
      </c>
      <c r="C24" s="246" cm="1">
        <f t="array" aca="1" ref="C24" ca="1">IFERROR(_xlfn.IFS(C22=0,0,OR($C$8="Geen vereenvoudigde kostenoptie",$C$8=""),C22,$C$8="Vereenvoudigde kostenoptie voor arbeidskosten",SUM(C22:C23),$C$8="Vereenvoudigde kostenoptie voor overige kosten",SUM(C22:C23)),0)</f>
        <v>0</v>
      </c>
      <c r="D24" s="252">
        <f ca="1">SUM(D22:D23)</f>
        <v>0</v>
      </c>
      <c r="E24" s="252">
        <f ca="1">SUM(E22:E23)</f>
        <v>0</v>
      </c>
      <c r="F24" s="155" t="str">
        <f ca="1">IF(SUM(F22:F23)=0,"",SUM(F22:F23))</f>
        <v/>
      </c>
      <c r="G24" s="155" t="str">
        <f t="shared" ref="G24:O24" ca="1" si="2">IF(SUM(G22:G23)=0,"",SUM(G22:G23))</f>
        <v/>
      </c>
      <c r="H24" s="155" t="str">
        <f t="shared" ca="1" si="2"/>
        <v/>
      </c>
      <c r="I24" s="155" t="str">
        <f t="shared" ca="1" si="2"/>
        <v/>
      </c>
      <c r="J24" s="155" t="str">
        <f t="shared" ca="1" si="2"/>
        <v/>
      </c>
      <c r="K24" s="155" t="str">
        <f t="shared" ca="1" si="2"/>
        <v/>
      </c>
      <c r="L24" s="155" t="str">
        <f t="shared" ca="1" si="2"/>
        <v/>
      </c>
      <c r="M24" s="155" t="str">
        <f t="shared" ca="1" si="2"/>
        <v/>
      </c>
      <c r="N24" s="155" t="str">
        <f t="shared" ca="1" si="2"/>
        <v/>
      </c>
      <c r="O24" s="155" t="str">
        <f t="shared" ca="1" si="2"/>
        <v/>
      </c>
    </row>
    <row r="25" spans="2:15" s="26" customFormat="1" ht="6" customHeight="1" x14ac:dyDescent="0.25">
      <c r="B25" s="37"/>
      <c r="C25" s="37"/>
      <c r="D25" s="38"/>
    </row>
    <row r="26" spans="2:15" s="26" customFormat="1" ht="6" customHeight="1" x14ac:dyDescent="0.25">
      <c r="B26" s="37"/>
      <c r="C26" s="39"/>
      <c r="D26" s="39"/>
    </row>
    <row r="27" spans="2:15" s="26" customFormat="1" ht="6" customHeight="1" x14ac:dyDescent="0.25">
      <c r="B27" s="40"/>
      <c r="C27" s="40"/>
      <c r="D27" s="41"/>
    </row>
    <row r="28" spans="2:15" ht="29.25" customHeight="1" x14ac:dyDescent="0.25">
      <c r="B28" s="254" t="s">
        <v>135</v>
      </c>
      <c r="C28" s="254" t="s">
        <v>105</v>
      </c>
      <c r="D28" s="254" t="s">
        <v>1</v>
      </c>
      <c r="E28" s="254" t="s">
        <v>113</v>
      </c>
      <c r="F28" s="318"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8" t="str">
        <f>IF($F$44&lt;&gt;"","Subsidiebedrag na aftopping "&amp;LOWER($F$44),"")</f>
        <v/>
      </c>
      <c r="H28" s="318" t="str">
        <f>IF($F$52&lt;&gt;"","Subsidiebedrag na aftopping "&amp;LOWER($F$52),"")</f>
        <v/>
      </c>
      <c r="I28" s="318" t="str">
        <f ca="1">IF(SUM(K29:K38)&lt;&gt;0,"Subsidiebedrag na aftopping maximum percentage activiteiten","")</f>
        <v/>
      </c>
      <c r="J28" s="318" t="str">
        <f ca="1">IF(I28&lt;&gt;"","Subsidieverlaging op basis van maximum percentage","")</f>
        <v/>
      </c>
    </row>
    <row r="29" spans="2:15" s="26" customFormat="1" x14ac:dyDescent="0.25">
      <c r="B29" s="331" t="str" cm="1">
        <f t="array" aca="1" ref="B29" ca="1">Activiteiten_Uniek_Sort</f>
        <v/>
      </c>
      <c r="C29" s="86" t="str">
        <f ca="1">IF(B29&lt;&gt;"",SUMIFS('5. Kosten uitvoering project'!$S:$S,'5. Kosten uitvoering project'!$E:$E,'Beoordeeld begrotingsoverzicht'!B29)+SUMIFS('5. Kosten uitvoering project'!$V:$V,'5. Kosten uitvoering project'!$E:$E,'Beoordeeld begrotingsoverzicht'!B29),"")</f>
        <v/>
      </c>
      <c r="D29" s="87" t="str">
        <f ca="1">IFERROR(VLOOKUP(B29,Lijsten!$AK:$AL,2,0),"")</f>
        <v/>
      </c>
      <c r="E29" s="86" t="str">
        <f ca="1">IF(B29&lt;&gt;"",IF(PRODUCT(C29,D29)&lt;&gt;0,PRODUCT(C29,D29),0),"")</f>
        <v/>
      </c>
      <c r="F29" s="319" t="str">
        <f ca="1">IFERROR(IF(AND(F$28&lt;&gt;""),IF(AND(H29&lt;&gt;"",H29&lt;IFERROR(SUMIFS(SubsidieTabel!$K:$K,SubsidieTabel!$A:$A,$B29,SubsidieTabel!$C:$C,$B$44)/SUMIFS(SubsidieTabel!$K:$K,SubsidieTabel!$C:$C,$B$44)*$D$51*$D29+SUMIFS(SubsidieTabel!$K:$K,SubsidieTabel!$A:$A,$B29,SubsidieTabel!$C:$C,"&lt;&gt;"&amp;$B$44),0)*$D29),H29,SUMIFS(SubsidieTabel!$K:$K,SubsidieTabel!$A:$A,$B29,SubsidieTabel!$C:$C,$B$44)/SUMIFS(SubsidieTabel!$K:$K,SubsidieTabel!$C:$C,$B$44)*$D$51*$D29+SUMIFS(SubsidieTabel!$K:$K,SubsidieTabel!$A:$A,$B29,SubsidieTabel!$C:$C,"&lt;&gt;"&amp;$B$44)*$D29),""),"")</f>
        <v/>
      </c>
      <c r="G29" s="320" t="str">
        <f ca="1">IFERROR(IF(AND(G$28&lt;&gt;"",SUMIFS(SubsidieTabel!$R:$R,SubsidieTabel!$A:$A,$B29)&gt;0),H46*D29,IF(G$28&lt;&gt;"",E29,"")),"")</f>
        <v/>
      </c>
      <c r="H29" s="320" t="str">
        <f ca="1">IFERROR(IF(AND(H$28&lt;&gt;"",E29&lt;&gt;"",SUMIFS(SubsidieTabel!$T:$T,SubsidieTabel!$A:$A,$B29)&gt;0),$H$56*D29,IF(AND(H$28&lt;&gt;"",E29&lt;&gt;""),MIN(E29,G29),"")),"")</f>
        <v/>
      </c>
      <c r="I29" s="321"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IFERROR(IF(SUMIFS(SubsidieTabel!$V:$V,SubsidieTabel!$A:$A,B29)&gt;0,IFERROR(VLOOKUP(Openstelling_Keuze,IF(ISBLANK(Tb_Openstelling[SIG_%]),0,Tb_Openstelling[]),MATCH(Tb_Openstelling[[#Headers],[SIG_%]],Tb_Openstelling[#Headers],0),0),0.25),""),"")</f>
        <v/>
      </c>
    </row>
    <row r="30" spans="2:15" s="26" customFormat="1" x14ac:dyDescent="0.25">
      <c r="B30" s="331"/>
      <c r="C30" s="86" t="str">
        <f>IF(B30&lt;&gt;"",SUMIFS('5. Kosten uitvoering project'!$S:$S,'5. Kosten uitvoering project'!$E:$E,'Beoordeeld begrotingsoverzicht'!B30)+SUMIFS('5. Kosten uitvoering project'!$V:$V,'5. Kosten uitvoering project'!$E:$E,'Beoordeeld begrotingsoverzicht'!B30),"")</f>
        <v/>
      </c>
      <c r="D30" s="87" t="str">
        <f>IFERROR(VLOOKUP(B30,Lijsten!$AK:$AL,2,0),"")</f>
        <v/>
      </c>
      <c r="E30" s="86" t="str">
        <f t="shared" ref="E30:E38" si="3">IF(B30&lt;&gt;"",IF(PRODUCT(C30,D30)&lt;&gt;0,PRODUCT(C30,D30),0),"")</f>
        <v/>
      </c>
      <c r="F30" s="319" t="str">
        <f ca="1">IFERROR(IF(AND(F$28&lt;&gt;""),IF(AND(H30&lt;&gt;"",H30&lt;IFERROR(SUMIFS(SubsidieTabel!$K:$K,SubsidieTabel!$A:$A,$B30,SubsidieTabel!$C:$C,$B$44)/SUMIFS(SubsidieTabel!$K:$K,SubsidieTabel!$C:$C,$B$44)*$D$51*$D30+SUMIFS(SubsidieTabel!$K:$K,SubsidieTabel!$A:$A,$B30,SubsidieTabel!$C:$C,"&lt;&gt;"&amp;$B$44),0)*$D30),H30,SUMIFS(SubsidieTabel!$K:$K,SubsidieTabel!$A:$A,$B30,SubsidieTabel!$C:$C,$B$44)/SUMIFS(SubsidieTabel!$K:$K,SubsidieTabel!$C:$C,$B$44)*$D$51*$D30+SUMIFS(SubsidieTabel!$K:$K,SubsidieTabel!$A:$A,$B30,SubsidieTabel!$C:$C,"&lt;&gt;"&amp;$B$44)*$D30),""),"")</f>
        <v/>
      </c>
      <c r="G30" s="320" t="str">
        <f>IFERROR(IF(AND(G$28&lt;&gt;"",SUMIFS(SubsidieTabel!$R:$R,SubsidieTabel!$A:$A,$B30)&gt;0),H47*D30,IF(G$28&lt;&gt;"",E30,"")),"")</f>
        <v/>
      </c>
      <c r="H30" s="320" t="str">
        <f>IFERROR(IF(AND(H$28&lt;&gt;"",E30&lt;&gt;"",SUMIFS(SubsidieTabel!$T:$T,SubsidieTabel!$A:$A,$B30)&gt;0),$H$56*D30,IF(AND(H$28&lt;&gt;"",E30&lt;&gt;""),MIN(E30,G30),"")),"")</f>
        <v/>
      </c>
      <c r="I30" s="321" t="str">
        <f t="shared" ref="I30:I38" ca="1" si="4">IF(AND(E30&lt;&gt;"",I29&lt;&gt;""),IF(J30="subsidieverlaging",MIN(E30:F30)/IF($F$28&lt;&gt;"",SUMIFS($F$29:$F$38,$K$29:$K$38,"&gt;0"),SUMIFS($E$29:$E$38,$K$29:$K$38,"&gt;0"))*IF($F$28&lt;&gt;"",SUMIFS($F$29:$F$38,$K$29:$K$38,""),SUMIFS($E$29:$E$38,$K$29:$K$38,""))/(1-$K$39)*$K$39,MIN(E30:F30)),"")</f>
        <v/>
      </c>
      <c r="J30" s="26" t="str">
        <f t="shared" ref="J30:J38" ca="1" si="5">IF(AND(K30&lt;&gt;"",$J$28&lt;&gt;""),IF(IF($F$28&lt;&gt;"",SUMIFS($F$29:$F$38,$K$29:$K$38,""),SUMIFS($E$29:$E$38,$K$29:$K$38,""))/(1-$K$39)*$K$39 &gt; IF($F$28&lt;&gt;"",SUMIFS($F$29:$F$38,$K$29:$K$38,"&gt;0"),SUMIFS($E$29:$E$38,$K$29:$K$38,"&gt;0")),"geen verlaging","subsidieverlaging"),"")</f>
        <v/>
      </c>
      <c r="K30" s="272" t="str" cm="1">
        <f t="array" ref="K30">IFERROR(IF(SUMIFS(SubsidieTabel!$V:$V,SubsidieTabel!$A:$A,B30)&gt;0,IFERROR(VLOOKUP(Openstelling_Keuze,IF(ISBLANK(Tb_Openstelling[SIG_%]),0,Tb_Openstelling[]),MATCH(Tb_Openstelling[[#Headers],[SIG_%]],Tb_Openstelling[#Headers],0),0),0.25),""),"")</f>
        <v/>
      </c>
    </row>
    <row r="31" spans="2:15" s="26" customFormat="1" x14ac:dyDescent="0.25">
      <c r="B31" s="331"/>
      <c r="C31" s="86" t="str">
        <f>IF(B31&lt;&gt;"",SUMIFS('5. Kosten uitvoering project'!$S:$S,'5. Kosten uitvoering project'!$E:$E,'Beoordeeld begrotingsoverzicht'!B31)+SUMIFS('5. Kosten uitvoering project'!$V:$V,'5. Kosten uitvoering project'!$E:$E,'Beoordeeld begrotingsoverzicht'!B31),"")</f>
        <v/>
      </c>
      <c r="D31" s="87" t="str">
        <f>IFERROR(VLOOKUP(B31,Lijsten!$AK:$AL,2,0),"")</f>
        <v/>
      </c>
      <c r="E31" s="86" t="str">
        <f t="shared" si="3"/>
        <v/>
      </c>
      <c r="F31" s="319" t="str">
        <f ca="1">IFERROR(IF(AND(F$28&lt;&gt;""),IF(AND(H31&lt;&gt;"",H31&lt;IFERROR(SUMIFS(SubsidieTabel!$K:$K,SubsidieTabel!$A:$A,$B31,SubsidieTabel!$C:$C,$B$44)/SUMIFS(SubsidieTabel!$K:$K,SubsidieTabel!$C:$C,$B$44)*$D$51*$D31+SUMIFS(SubsidieTabel!$K:$K,SubsidieTabel!$A:$A,$B31,SubsidieTabel!$C:$C,"&lt;&gt;"&amp;$B$44),0)*$D31),H31,SUMIFS(SubsidieTabel!$K:$K,SubsidieTabel!$A:$A,$B31,SubsidieTabel!$C:$C,$B$44)/SUMIFS(SubsidieTabel!$K:$K,SubsidieTabel!$C:$C,$B$44)*$D$51*$D31+SUMIFS(SubsidieTabel!$K:$K,SubsidieTabel!$A:$A,$B31,SubsidieTabel!$C:$C,"&lt;&gt;"&amp;$B$44)*$D31),""),"")</f>
        <v/>
      </c>
      <c r="G31" s="320" t="str">
        <f>IFERROR(IF(AND(G$28&lt;&gt;"",SUMIFS(SubsidieTabel!$R:$R,SubsidieTabel!$A:$A,$B31)&gt;0),H48*D31,IF(G$28&lt;&gt;"",E31,"")),"")</f>
        <v/>
      </c>
      <c r="H31" s="320" t="str">
        <f>IFERROR(IF(AND(H$28&lt;&gt;"",E31&lt;&gt;"",SUMIFS(SubsidieTabel!$T:$T,SubsidieTabel!$A:$A,$B31)&gt;0),$H$56*D31,IF(AND(H$28&lt;&gt;"",E31&lt;&gt;""),MIN(E31,G31),"")),"")</f>
        <v/>
      </c>
      <c r="I31" s="321" t="str">
        <f t="shared" ca="1" si="4"/>
        <v/>
      </c>
      <c r="J31" s="26" t="str">
        <f t="shared" ca="1" si="5"/>
        <v/>
      </c>
      <c r="K31" s="272" t="str" cm="1">
        <f t="array" ref="K31">IFERROR(IF(SUMIFS(SubsidieTabel!$V:$V,SubsidieTabel!$A:$A,B31)&gt;0,IFERROR(VLOOKUP(Openstelling_Keuze,IF(ISBLANK(Tb_Openstelling[SIG_%]),0,Tb_Openstelling[]),MATCH(Tb_Openstelling[[#Headers],[SIG_%]],Tb_Openstelling[#Headers],0),0),0.25),""),"")</f>
        <v/>
      </c>
    </row>
    <row r="32" spans="2:15" s="26" customFormat="1" x14ac:dyDescent="0.25">
      <c r="B32" s="331"/>
      <c r="C32" s="86" t="str">
        <f>IF(B32&lt;&gt;"",SUMIFS('5. Kosten uitvoering project'!$S:$S,'5. Kosten uitvoering project'!$E:$E,'Beoordeeld begrotingsoverzicht'!B32)+SUMIFS('5. Kosten uitvoering project'!$V:$V,'5. Kosten uitvoering project'!$E:$E,'Beoordeeld begrotingsoverzicht'!B32),"")</f>
        <v/>
      </c>
      <c r="D32" s="87" t="str">
        <f>IFERROR(VLOOKUP(B32,Lijsten!$AK:$AL,2,0),"")</f>
        <v/>
      </c>
      <c r="E32" s="86" t="str">
        <f t="shared" si="3"/>
        <v/>
      </c>
      <c r="F32" s="319" t="str">
        <f ca="1">IFERROR(IF(AND(F$28&lt;&gt;""),IF(AND(H32&lt;&gt;"",H32&lt;IFERROR(SUMIFS(SubsidieTabel!$K:$K,SubsidieTabel!$A:$A,$B32,SubsidieTabel!$C:$C,$B$44)/SUMIFS(SubsidieTabel!$K:$K,SubsidieTabel!$C:$C,$B$44)*$D$51*$D32+SUMIFS(SubsidieTabel!$K:$K,SubsidieTabel!$A:$A,$B32,SubsidieTabel!$C:$C,"&lt;&gt;"&amp;$B$44),0)*$D32),H32,SUMIFS(SubsidieTabel!$K:$K,SubsidieTabel!$A:$A,$B32,SubsidieTabel!$C:$C,$B$44)/SUMIFS(SubsidieTabel!$K:$K,SubsidieTabel!$C:$C,$B$44)*$D$51*$D32+SUMIFS(SubsidieTabel!$K:$K,SubsidieTabel!$A:$A,$B32,SubsidieTabel!$C:$C,"&lt;&gt;"&amp;$B$44)*$D32),""),"")</f>
        <v/>
      </c>
      <c r="G32" s="320" t="str">
        <f>IFERROR(IF(AND(G$28&lt;&gt;"",SUMIFS(SubsidieTabel!$R:$R,SubsidieTabel!$A:$A,$B32)&gt;0),H49*D32,IF(G$28&lt;&gt;"",E32,"")),"")</f>
        <v/>
      </c>
      <c r="H32" s="320" t="str">
        <f>IFERROR(IF(AND(H$28&lt;&gt;"",E32&lt;&gt;"",SUMIFS(SubsidieTabel!$T:$T,SubsidieTabel!$A:$A,$B32)&gt;0),$H$56*D32,IF(AND(H$28&lt;&gt;"",E32&lt;&gt;""),MIN(E32,G32),"")),"")</f>
        <v/>
      </c>
      <c r="I32" s="321" t="str">
        <f t="shared" ca="1" si="4"/>
        <v/>
      </c>
      <c r="J32" s="26" t="str">
        <f t="shared" ca="1" si="5"/>
        <v/>
      </c>
      <c r="K32" s="272" t="str" cm="1">
        <f t="array" ref="K32">IFERROR(IF(SUMIFS(SubsidieTabel!$V:$V,SubsidieTabel!$A:$A,B32)&gt;0,IFERROR(VLOOKUP(Openstelling_Keuze,IF(ISBLANK(Tb_Openstelling[SIG_%]),0,Tb_Openstelling[]),MATCH(Tb_Openstelling[[#Headers],[SIG_%]],Tb_Openstelling[#Headers],0),0),0.25),""),"")</f>
        <v/>
      </c>
    </row>
    <row r="33" spans="2:11" s="26" customFormat="1" x14ac:dyDescent="0.25">
      <c r="B33" s="331"/>
      <c r="C33" s="86" t="str">
        <f>IF(B33&lt;&gt;"",SUMIFS('5. Kosten uitvoering project'!$S:$S,'5. Kosten uitvoering project'!$E:$E,'Beoordeeld begrotingsoverzicht'!B33)+SUMIFS('5. Kosten uitvoering project'!$V:$V,'5. Kosten uitvoering project'!$E:$E,'Beoordeeld begrotingsoverzicht'!B33),"")</f>
        <v/>
      </c>
      <c r="D33" s="87" t="str">
        <f>IFERROR(VLOOKUP(B33,Lijsten!$AK:$AL,2,0),"")</f>
        <v/>
      </c>
      <c r="E33" s="86" t="str">
        <f t="shared" si="3"/>
        <v/>
      </c>
      <c r="F33" s="319" t="str">
        <f ca="1">IFERROR(IF(AND(F$28&lt;&gt;""),IF(AND(H33&lt;&gt;"",H33&lt;IFERROR(SUMIFS(SubsidieTabel!$K:$K,SubsidieTabel!$A:$A,$B33,SubsidieTabel!$C:$C,$B$44)/SUMIFS(SubsidieTabel!$K:$K,SubsidieTabel!$C:$C,$B$44)*$D$51*$D33+SUMIFS(SubsidieTabel!$K:$K,SubsidieTabel!$A:$A,$B33,SubsidieTabel!$C:$C,"&lt;&gt;"&amp;$B$44),0)*$D33),H33,SUMIFS(SubsidieTabel!$K:$K,SubsidieTabel!$A:$A,$B33,SubsidieTabel!$C:$C,$B$44)/SUMIFS(SubsidieTabel!$K:$K,SubsidieTabel!$C:$C,$B$44)*$D$51*$D33+SUMIFS(SubsidieTabel!$K:$K,SubsidieTabel!$A:$A,$B33,SubsidieTabel!$C:$C,"&lt;&gt;"&amp;$B$44)*$D33),""),"")</f>
        <v/>
      </c>
      <c r="G33" s="320" t="str">
        <f>IFERROR(IF(AND(G$28&lt;&gt;"",SUMIFS(SubsidieTabel!$R:$R,SubsidieTabel!$A:$A,$B33)&gt;0),H50*D33,IF(G$28&lt;&gt;"",E33,"")),"")</f>
        <v/>
      </c>
      <c r="H33" s="320" t="str">
        <f>IFERROR(IF(AND(H$28&lt;&gt;"",E33&lt;&gt;"",SUMIFS(SubsidieTabel!$T:$T,SubsidieTabel!$A:$A,$B33)&gt;0),$H$56*D33,IF(AND(H$28&lt;&gt;"",E33&lt;&gt;""),MIN(E33,G33),"")),"")</f>
        <v/>
      </c>
      <c r="I33" s="321" t="str">
        <f t="shared" ca="1" si="4"/>
        <v/>
      </c>
      <c r="J33" s="26" t="str">
        <f t="shared" ca="1" si="5"/>
        <v/>
      </c>
      <c r="K33" s="272" t="str" cm="1">
        <f t="array" ref="K33">IFERROR(IF(SUMIFS(SubsidieTabel!$V:$V,SubsidieTabel!$A:$A,B33)&gt;0,IFERROR(VLOOKUP(Openstelling_Keuze,IF(ISBLANK(Tb_Openstelling[SIG_%]),0,Tb_Openstelling[]),MATCH(Tb_Openstelling[[#Headers],[SIG_%]],Tb_Openstelling[#Headers],0),0),0.25),""),"")</f>
        <v/>
      </c>
    </row>
    <row r="34" spans="2:11" s="26" customFormat="1" x14ac:dyDescent="0.25">
      <c r="B34" s="331"/>
      <c r="C34" s="86" t="str">
        <f>IF(B34&lt;&gt;"",SUMIFS('5. Kosten uitvoering project'!$S:$S,'5. Kosten uitvoering project'!$E:$E,'Beoordeeld begrotingsoverzicht'!B34)+SUMIFS('5. Kosten uitvoering project'!$V:$V,'5. Kosten uitvoering project'!$E:$E,'Beoordeeld begrotingsoverzicht'!B34),"")</f>
        <v/>
      </c>
      <c r="D34" s="87" t="str">
        <f>IFERROR(VLOOKUP(B34,Lijsten!$AK:$AL,2,0),"")</f>
        <v/>
      </c>
      <c r="E34" s="86" t="str">
        <f t="shared" si="3"/>
        <v/>
      </c>
      <c r="F34" s="319" t="str">
        <f ca="1">IFERROR(IF(AND(F$28&lt;&gt;""),IF(AND(H34&lt;&gt;"",H34&lt;IFERROR(SUMIFS(SubsidieTabel!$K:$K,SubsidieTabel!$A:$A,$B34,SubsidieTabel!$C:$C,$B$44)/SUMIFS(SubsidieTabel!$K:$K,SubsidieTabel!$C:$C,$B$44)*$D$51*$D34+SUMIFS(SubsidieTabel!$K:$K,SubsidieTabel!$A:$A,$B34,SubsidieTabel!$C:$C,"&lt;&gt;"&amp;$B$44),0)*$D34),H34,SUMIFS(SubsidieTabel!$K:$K,SubsidieTabel!$A:$A,$B34,SubsidieTabel!$C:$C,$B$44)/SUMIFS(SubsidieTabel!$K:$K,SubsidieTabel!$C:$C,$B$44)*$D$51*$D34+SUMIFS(SubsidieTabel!$K:$K,SubsidieTabel!$A:$A,$B34,SubsidieTabel!$C:$C,"&lt;&gt;"&amp;$B$44)*$D34),""),"")</f>
        <v/>
      </c>
      <c r="G34" s="320" t="str">
        <f>IFERROR(IF(AND(G$28&lt;&gt;"",SUMIFS(SubsidieTabel!$R:$R,SubsidieTabel!$A:$A,$B34)&gt;0),H51*D34,IF(G$28&lt;&gt;"",E34,"")),"")</f>
        <v/>
      </c>
      <c r="H34" s="320" t="str">
        <f>IFERROR(IF(AND(H$28&lt;&gt;"",E34&lt;&gt;"",SUMIFS(SubsidieTabel!$T:$T,SubsidieTabel!$A:$A,$B34)&gt;0),$H$56*D34,IF(AND(H$28&lt;&gt;"",E34&lt;&gt;""),MIN(E34,G34),"")),"")</f>
        <v/>
      </c>
      <c r="I34" s="321" t="str">
        <f t="shared" ca="1" si="4"/>
        <v/>
      </c>
      <c r="J34" s="26" t="str">
        <f t="shared" ca="1" si="5"/>
        <v/>
      </c>
      <c r="K34" s="272" t="str" cm="1">
        <f t="array" ref="K34">IFERROR(IF(SUMIFS(SubsidieTabel!$V:$V,SubsidieTabel!$A:$A,B34)&gt;0,IFERROR(VLOOKUP(Openstelling_Keuze,IF(ISBLANK(Tb_Openstelling[SIG_%]),0,Tb_Openstelling[]),MATCH(Tb_Openstelling[[#Headers],[SIG_%]],Tb_Openstelling[#Headers],0),0),0.25),""),"")</f>
        <v/>
      </c>
    </row>
    <row r="35" spans="2:11" s="26" customFormat="1" x14ac:dyDescent="0.25">
      <c r="B35" s="331"/>
      <c r="C35" s="86" t="str">
        <f>IF(B35&lt;&gt;"",SUMIFS('5. Kosten uitvoering project'!$S:$S,'5. Kosten uitvoering project'!$E:$E,'Beoordeeld begrotingsoverzicht'!B35)+SUMIFS('5. Kosten uitvoering project'!$V:$V,'5. Kosten uitvoering project'!$E:$E,'Beoordeeld begrotingsoverzicht'!B35),"")</f>
        <v/>
      </c>
      <c r="D35" s="87" t="str">
        <f>IFERROR(VLOOKUP(B35,Lijsten!$AK:$AL,2,0),"")</f>
        <v/>
      </c>
      <c r="E35" s="86" t="str">
        <f t="shared" si="3"/>
        <v/>
      </c>
      <c r="F35" s="319" t="str">
        <f ca="1">IFERROR(IF(AND(F$28&lt;&gt;""),IF(AND(H35&lt;&gt;"",H35&lt;IFERROR(SUMIFS(SubsidieTabel!$K:$K,SubsidieTabel!$A:$A,$B35,SubsidieTabel!$C:$C,$B$44)/SUMIFS(SubsidieTabel!$K:$K,SubsidieTabel!$C:$C,$B$44)*$D$51*$D35+SUMIFS(SubsidieTabel!$K:$K,SubsidieTabel!$A:$A,$B35,SubsidieTabel!$C:$C,"&lt;&gt;"&amp;$B$44),0)*$D35),H35,SUMIFS(SubsidieTabel!$K:$K,SubsidieTabel!$A:$A,$B35,SubsidieTabel!$C:$C,$B$44)/SUMIFS(SubsidieTabel!$K:$K,SubsidieTabel!$C:$C,$B$44)*$D$51*$D35+SUMIFS(SubsidieTabel!$K:$K,SubsidieTabel!$A:$A,$B35,SubsidieTabel!$C:$C,"&lt;&gt;"&amp;$B$44)*$D35),""),"")</f>
        <v/>
      </c>
      <c r="G35" s="320" t="str">
        <f>IFERROR(IF(AND(G$28&lt;&gt;"",SUMIFS(SubsidieTabel!$R:$R,SubsidieTabel!$A:$A,$B35)&gt;0),H52*D35,IF(G$28&lt;&gt;"",E35,"")),"")</f>
        <v/>
      </c>
      <c r="H35" s="320" t="str">
        <f>IFERROR(IF(AND(H$28&lt;&gt;"",E35&lt;&gt;"",SUMIFS(SubsidieTabel!$T:$T,SubsidieTabel!$A:$A,$B35)&gt;0),$H$56*D35,IF(AND(H$28&lt;&gt;"",E35&lt;&gt;""),MIN(E35,G35),"")),"")</f>
        <v/>
      </c>
      <c r="I35" s="321" t="str">
        <f t="shared" ca="1" si="4"/>
        <v/>
      </c>
      <c r="J35" s="26" t="str">
        <f t="shared" ca="1" si="5"/>
        <v/>
      </c>
      <c r="K35" s="272" t="str" cm="1">
        <f t="array" ref="K35">IFERROR(IF(SUMIFS(SubsidieTabel!$V:$V,SubsidieTabel!$A:$A,B35)&gt;0,IFERROR(VLOOKUP(Openstelling_Keuze,IF(ISBLANK(Tb_Openstelling[SIG_%]),0,Tb_Openstelling[]),MATCH(Tb_Openstelling[[#Headers],[SIG_%]],Tb_Openstelling[#Headers],0),0),0.25),""),"")</f>
        <v/>
      </c>
    </row>
    <row r="36" spans="2:11" s="26" customFormat="1" x14ac:dyDescent="0.25">
      <c r="B36" s="331"/>
      <c r="C36" s="86" t="str">
        <f>IF(B36&lt;&gt;"",SUMIFS('5. Kosten uitvoering project'!$S:$S,'5. Kosten uitvoering project'!$E:$E,'Beoordeeld begrotingsoverzicht'!B36)+SUMIFS('5. Kosten uitvoering project'!$V:$V,'5. Kosten uitvoering project'!$E:$E,'Beoordeeld begrotingsoverzicht'!B36),"")</f>
        <v/>
      </c>
      <c r="D36" s="87" t="str">
        <f>IFERROR(VLOOKUP(B36,Lijsten!$AK:$AL,2,0),"")</f>
        <v/>
      </c>
      <c r="E36" s="86" t="str">
        <f t="shared" si="3"/>
        <v/>
      </c>
      <c r="F36" s="319" t="str">
        <f ca="1">IFERROR(IF(AND(F$28&lt;&gt;""),IF(AND(H36&lt;&gt;"",H36&lt;IFERROR(SUMIFS(SubsidieTabel!$K:$K,SubsidieTabel!$A:$A,$B36,SubsidieTabel!$C:$C,$B$44)/SUMIFS(SubsidieTabel!$K:$K,SubsidieTabel!$C:$C,$B$44)*$D$51*$D36+SUMIFS(SubsidieTabel!$K:$K,SubsidieTabel!$A:$A,$B36,SubsidieTabel!$C:$C,"&lt;&gt;"&amp;$B$44),0)*$D36),H36,SUMIFS(SubsidieTabel!$K:$K,SubsidieTabel!$A:$A,$B36,SubsidieTabel!$C:$C,$B$44)/SUMIFS(SubsidieTabel!$K:$K,SubsidieTabel!$C:$C,$B$44)*$D$51*$D36+SUMIFS(SubsidieTabel!$K:$K,SubsidieTabel!$A:$A,$B36,SubsidieTabel!$C:$C,"&lt;&gt;"&amp;$B$44)*$D36),""),"")</f>
        <v/>
      </c>
      <c r="G36" s="320" t="str">
        <f>IFERROR(IF(AND(G$28&lt;&gt;"",SUMIFS(SubsidieTabel!$R:$R,SubsidieTabel!$A:$A,$B36)&gt;0),H53*D36,IF(G$28&lt;&gt;"",E36,"")),"")</f>
        <v/>
      </c>
      <c r="H36" s="320" t="str">
        <f>IFERROR(IF(AND(H$28&lt;&gt;"",E36&lt;&gt;"",SUMIFS(SubsidieTabel!$T:$T,SubsidieTabel!$A:$A,$B36)&gt;0),$H$56*D36,IF(AND(H$28&lt;&gt;"",E36&lt;&gt;""),MIN(E36,G36),"")),"")</f>
        <v/>
      </c>
      <c r="I36" s="321" t="str">
        <f t="shared" ca="1" si="4"/>
        <v/>
      </c>
      <c r="J36" s="26" t="str">
        <f t="shared" ca="1" si="5"/>
        <v/>
      </c>
      <c r="K36" s="272" t="str" cm="1">
        <f t="array" ref="K36">IFERROR(IF(SUMIFS(SubsidieTabel!$V:$V,SubsidieTabel!$A:$A,B36)&gt;0,IFERROR(VLOOKUP(Openstelling_Keuze,IF(ISBLANK(Tb_Openstelling[SIG_%]),0,Tb_Openstelling[]),MATCH(Tb_Openstelling[[#Headers],[SIG_%]],Tb_Openstelling[#Headers],0),0),0.25),""),"")</f>
        <v/>
      </c>
    </row>
    <row r="37" spans="2:11" s="26" customFormat="1" x14ac:dyDescent="0.25">
      <c r="B37" s="331"/>
      <c r="C37" s="86" t="str">
        <f>IF(B37&lt;&gt;"",SUMIFS('5. Kosten uitvoering project'!$S:$S,'5. Kosten uitvoering project'!$E:$E,'Beoordeeld begrotingsoverzicht'!B37)+SUMIFS('5. Kosten uitvoering project'!$V:$V,'5. Kosten uitvoering project'!$E:$E,'Beoordeeld begrotingsoverzicht'!B37),"")</f>
        <v/>
      </c>
      <c r="D37" s="87" t="str">
        <f>IFERROR(VLOOKUP(B37,Lijsten!$AK:$AL,2,0),"")</f>
        <v/>
      </c>
      <c r="E37" s="86" t="str">
        <f t="shared" si="3"/>
        <v/>
      </c>
      <c r="F37" s="319" t="str">
        <f ca="1">IFERROR(IF(AND(F$28&lt;&gt;""),IF(AND(H37&lt;&gt;"",H37&lt;IFERROR(SUMIFS(SubsidieTabel!$K:$K,SubsidieTabel!$A:$A,$B37,SubsidieTabel!$C:$C,$B$44)/SUMIFS(SubsidieTabel!$K:$K,SubsidieTabel!$C:$C,$B$44)*$D$51*$D37+SUMIFS(SubsidieTabel!$K:$K,SubsidieTabel!$A:$A,$B37,SubsidieTabel!$C:$C,"&lt;&gt;"&amp;$B$44),0)*$D37),H37,SUMIFS(SubsidieTabel!$K:$K,SubsidieTabel!$A:$A,$B37,SubsidieTabel!$C:$C,$B$44)/SUMIFS(SubsidieTabel!$K:$K,SubsidieTabel!$C:$C,$B$44)*$D$51*$D37+SUMIFS(SubsidieTabel!$K:$K,SubsidieTabel!$A:$A,$B37,SubsidieTabel!$C:$C,"&lt;&gt;"&amp;$B$44)*$D37),""),"")</f>
        <v/>
      </c>
      <c r="G37" s="320" t="str">
        <f>IFERROR(IF(AND(G$28&lt;&gt;"",SUMIFS(SubsidieTabel!$R:$R,SubsidieTabel!$A:$A,$B37)&gt;0),H54*D37,IF(G$28&lt;&gt;"",E37,"")),"")</f>
        <v/>
      </c>
      <c r="H37" s="320" t="str">
        <f>IFERROR(IF(AND(H$28&lt;&gt;"",E37&lt;&gt;"",SUMIFS(SubsidieTabel!$T:$T,SubsidieTabel!$A:$A,$B37)&gt;0),$H$56*D37,IF(AND(H$28&lt;&gt;"",E37&lt;&gt;""),MIN(E37,G37),"")),"")</f>
        <v/>
      </c>
      <c r="I37" s="321" t="str">
        <f t="shared" ca="1" si="4"/>
        <v/>
      </c>
      <c r="J37" s="26" t="str">
        <f t="shared" ca="1" si="5"/>
        <v/>
      </c>
      <c r="K37" s="272" t="str" cm="1">
        <f t="array" ref="K37">IFERROR(IF(SUMIFS(SubsidieTabel!$V:$V,SubsidieTabel!$A:$A,B37)&gt;0,IFERROR(VLOOKUP(Openstelling_Keuze,IF(ISBLANK(Tb_Openstelling[SIG_%]),0,Tb_Openstelling[]),MATCH(Tb_Openstelling[[#Headers],[SIG_%]],Tb_Openstelling[#Headers],0),0),0.25),""),"")</f>
        <v/>
      </c>
    </row>
    <row r="38" spans="2:11" x14ac:dyDescent="0.25">
      <c r="B38" s="331"/>
      <c r="C38" s="86" t="str">
        <f>IF(B38&lt;&gt;"",SUMIFS('5. Kosten uitvoering project'!$S:$S,'5. Kosten uitvoering project'!$E:$E,'Beoordeeld begrotingsoverzicht'!B38)+SUMIFS('5. Kosten uitvoering project'!$V:$V,'5. Kosten uitvoering project'!$E:$E,'Beoordeeld begrotingsoverzicht'!B38),"")</f>
        <v/>
      </c>
      <c r="D38" s="87" t="str">
        <f>IFERROR(VLOOKUP(B38,Lijsten!$AK:$AL,2,0),"")</f>
        <v/>
      </c>
      <c r="E38" s="86" t="str">
        <f t="shared" si="3"/>
        <v/>
      </c>
      <c r="F38" s="319" t="str">
        <f ca="1">IFERROR(IF(AND(F$28&lt;&gt;""),IF(AND(H38&lt;&gt;"",H38&lt;IFERROR(SUMIFS(SubsidieTabel!$K:$K,SubsidieTabel!$A:$A,$B38,SubsidieTabel!$C:$C,$B$44)/SUMIFS(SubsidieTabel!$K:$K,SubsidieTabel!$C:$C,$B$44)*$D$51*$D38+SUMIFS(SubsidieTabel!$K:$K,SubsidieTabel!$A:$A,$B38,SubsidieTabel!$C:$C,"&lt;&gt;"&amp;$B$44),0)*$D38),H38,SUMIFS(SubsidieTabel!$K:$K,SubsidieTabel!$A:$A,$B38,SubsidieTabel!$C:$C,$B$44)/SUMIFS(SubsidieTabel!$K:$K,SubsidieTabel!$C:$C,$B$44)*$D$51*$D38+SUMIFS(SubsidieTabel!$K:$K,SubsidieTabel!$A:$A,$B38,SubsidieTabel!$C:$C,"&lt;&gt;"&amp;$B$44)*$D38),""),"")</f>
        <v/>
      </c>
      <c r="G38" s="320" t="str">
        <f>IFERROR(IF(AND(G$28&lt;&gt;"",SUMIFS(SubsidieTabel!$R:$R,SubsidieTabel!$A:$A,$B38)&gt;0),H55*D38,IF(G$28&lt;&gt;"",E38,"")),"")</f>
        <v/>
      </c>
      <c r="H38" s="320" t="str">
        <f>IFERROR(IF(AND(H$28&lt;&gt;"",E38&lt;&gt;"",SUMIFS(SubsidieTabel!$T:$T,SubsidieTabel!$A:$A,$B38)&gt;0),$H$56*D38,IF(AND(H$28&lt;&gt;"",E38&lt;&gt;""),MIN(E38,G38),"")),"")</f>
        <v/>
      </c>
      <c r="I38" s="321" t="str">
        <f t="shared" ca="1" si="4"/>
        <v/>
      </c>
      <c r="J38" s="26" t="str">
        <f t="shared" ca="1" si="5"/>
        <v/>
      </c>
      <c r="K38" s="272" t="str" cm="1">
        <f t="array" ref="K38">IFERROR(IF(SUMIFS(SubsidieTabel!$V:$V,SubsidieTabel!$A:$A,B38)&gt;0,IFERROR(VLOOKUP(Openstelling_Keuze,IF(ISBLANK(Tb_Openstelling[SIG_%]),0,Tb_Openstelling[]),MATCH(Tb_Openstelling[[#Headers],[SIG_%]],Tb_Openstelling[#Headers],0),0),0.25),""),"")</f>
        <v/>
      </c>
    </row>
    <row r="39" spans="2:11" s="26" customFormat="1" ht="30" customHeight="1" x14ac:dyDescent="0.25">
      <c r="B39" s="91"/>
      <c r="C39" s="91"/>
      <c r="D39" s="91"/>
      <c r="E39" s="91"/>
      <c r="F39" s="322" t="str">
        <f ca="1">IF(SUM(F29:F38)&gt;0,FLOOR(SUM(F29:F38),0.01),"")</f>
        <v/>
      </c>
      <c r="G39" s="322" t="str">
        <f ca="1">IF(SUM(G29:G38)&gt;0,SUM(G29:G38),"")</f>
        <v/>
      </c>
      <c r="H39" s="322" t="str">
        <f ca="1">IF(SUM(H29:H38)&gt;0,SUM(H29:H38),"")</f>
        <v/>
      </c>
      <c r="I39" s="322" t="str">
        <f ca="1">IF(SUM(I29:I38)&gt;0,FLOOR(SUM(I29:I38),0.01),"")</f>
        <v/>
      </c>
      <c r="J39" s="323"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1"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1"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",TEXT(Beoord_Subsidie_Aanvraag,"€ #.##0,00")),AND(C57&lt;&gt;0,G39&gt;=C57),""),IF(E40&lt;&gt;E41,"Het maximum subsidiebedrag op basis van subsidievoorwaarden is: " &amp; TEXT(MIN(F39:I39,E40,C57),"€ #.##0,00"),"")),"")</f>
        <v/>
      </c>
      <c r="G41" s="79"/>
      <c r="H41" s="79"/>
      <c r="I41" s="79"/>
      <c r="J41" s="79"/>
    </row>
    <row r="42" spans="2:11" s="26" customFormat="1" ht="15" customHeight="1" x14ac:dyDescent="0.25">
      <c r="D42" s="104" t="str">
        <f ca="1">IF(AND(E42&lt;&gt;"",E42&gt;Beoord_Subsidie_Aanvraag),"",IF(AND(Beoord_Subsidie_Aanvraag&lt;&gt;"",E42&lt;&gt;"",E42&lt;&gt;0,E42&lt;Beoord_Subsidie_Aanvraag),"Lager maximaal bedrag (aanvrager):",""))</f>
        <v/>
      </c>
      <c r="E42" s="138" t="str">
        <f>IF(AND(Subsidie_Aanvraag_Min&gt;0,Subsidie_Aanvraag_Min&lt;&gt;""),Subsidie_Aanvraag_Min,"")</f>
        <v/>
      </c>
      <c r="F42" s="79"/>
      <c r="G42" s="79"/>
      <c r="H42" s="79"/>
      <c r="I42" s="79"/>
      <c r="J42" s="79"/>
    </row>
    <row r="43" spans="2:11" s="26" customFormat="1" ht="15" customHeight="1" x14ac:dyDescent="0.25">
      <c r="B43" s="43"/>
      <c r="C43" s="44"/>
      <c r="D43" s="45"/>
    </row>
    <row r="44" spans="2:11" s="26" customFormat="1" ht="15" customHeight="1" x14ac:dyDescent="0.25">
      <c r="B44" s="393" t="s">
        <v>11</v>
      </c>
      <c r="C44" s="394"/>
      <c r="D44" s="394"/>
      <c r="E44" s="395"/>
      <c r="F44" s="375" t="str">
        <f>IF(H45&lt;&gt;"","Onderhoud","")</f>
        <v/>
      </c>
      <c r="G44" s="376"/>
      <c r="H44" s="376"/>
      <c r="I44" s="25"/>
      <c r="J44" s="25"/>
    </row>
    <row r="45" spans="2:11" ht="31.5" customHeight="1" x14ac:dyDescent="0.25">
      <c r="B45" s="183" t="str">
        <f>IF(H55&lt;&gt;"","Aandeel grondkosten in totale projectkosten (inclusief aftopping samenwerking)","Aandeel grondkosten in totale projectkosten")</f>
        <v>Aandeel grondkosten in totale projectkosten</v>
      </c>
      <c r="C45" s="195">
        <f ca="1">IFERROR(IF(LEFT(Gebied1_2,4)&lt;&gt;"Geen",FLOOR((SUMIF(B11:C21,B44,C11:C21)),0.01),SUMIF(B11:C21,B44,C11:C21))/IF(I55&lt;&gt;"",C24+I55,C24),0)</f>
        <v>0</v>
      </c>
      <c r="D45" s="396" t="str" cm="1">
        <f t="array" aca="1" ref="D45" ca="1">IF(C45&gt;0,"Maximaal "&amp; IFERROR(VLOOKUP(Openstelling_Keuze,IF(ISBLANK(Tb_Openstelling[Grond_%]),0,Tb_Openstelling[]),MATCH(Tb_Openstelling[[#Headers],[Grond_%]],Tb_Openstelling[#Headers],0),0)*100,10) &amp; "% van de subsidiabele kosten mag bestaan uit grondkosten.","")</f>
        <v/>
      </c>
      <c r="E45" s="397"/>
      <c r="F45" s="373" t="str">
        <f>IF($F$44&lt;&gt;"","Aandeel onderhoudskosten over totale investeringen","")</f>
        <v/>
      </c>
      <c r="G45" s="374"/>
      <c r="H45" s="268" t="str" cm="1">
        <f t="array" ref="H45">IFERROR(IF((SUM(SubsidieTabel!$R:$R)/SUM(SubsidieTabel!$P:$P))&gt;IFERROR(VLOOKUP(Openstelling_Keuze,IF(ISBLANK(Tb_Openstelling[Onderhoud_%]),0,Tb_Openstelling[]),MATCH(Tb_Openstelling[[#Headers],[Onderhoud_%]],Tb_Openstelling[#Headers],0),0),0.1),SUM(SubsidieTabel!$R:$R)/SUM(SubsidieTabel!$P:$P),""),"")</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row>
    <row r="46" spans="2:11" s="27" customFormat="1"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3" t="str">
        <f>IF($F$44&lt;&gt;"","Bedrag onderhoud waarover subsidie verstrekt kan worden","")</f>
        <v/>
      </c>
      <c r="G46" s="374"/>
      <c r="H46" s="250" t="str" cm="1">
        <f t="array" ref="H46">IF(SUM(SubsidieTabel!$P:$P)*IFERROR(VLOOKUP(Openstelling_Keuze,IF(ISBLANK(Tb_Openstelling[Onderhoud_%]),0,Tb_Openstelling[]),MATCH(Tb_Openstelling[[#Headers],[Onderhoud_%]],Tb_Openstelling[#Headers],0),0),0.1)&gt;0,SUM(SubsidieTabel!$P:$P)*IFERROR(VLOOKUP(Openstelling_Keuze,IF(ISBLANK(Tb_Openstelling[Onderhoud_%]),0,Tb_Openstelling[]),MATCH(Tb_Openstelling[[#Headers],[Onderhoud_%]],Tb_Openstelling[#Headers],0),0),0.1),"")</f>
        <v/>
      </c>
      <c r="I46" s="204" t="str" cm="1">
        <f t="array" ref="I46">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6" s="25"/>
    </row>
    <row r="47" spans="2:11" ht="15" customHeight="1" x14ac:dyDescent="0.25">
      <c r="B47" s="185" t="s">
        <v>64</v>
      </c>
      <c r="C47" s="186">
        <f ca="1">IF(C45&lt;&gt;0,IF($C$45&gt;B51,SUM(D47:D47),SUM(C22,IF(I55&lt;&gt;"",I55,0))),0)</f>
        <v>0</v>
      </c>
      <c r="D47" s="187">
        <f ca="1">IF(C45&lt;&gt;0,IF($C$45&gt;B51,IF(I55&lt;&gt;"",C22+IF(I55&lt;&gt;"",I55,0),$C$22)-SUMIF(B11:C21,B44,C11:C21)+D46,C22),0)</f>
        <v>0</v>
      </c>
      <c r="E47" s="188"/>
      <c r="F47" s="373" t="str">
        <f>IF($F$44&lt;&gt;"","Aftopping onderhoudskosten","")</f>
        <v/>
      </c>
      <c r="G47" s="374"/>
      <c r="H47" s="250" t="str">
        <f>IF(F44&lt;&gt;"",IF(AND(SUM(SubsidieTabel!$R:$R)&lt;H46,SUM(SubsidieTabel!$R:$R)&lt;&gt;0),SUM(SubsidieTabel!$R:$R),H48-SUM(SubsidieTabel!$R:$R)),"")</f>
        <v/>
      </c>
      <c r="I47" s="204" t="str" cm="1">
        <f t="array" ref="I47">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7" s="26"/>
    </row>
    <row r="48" spans="2:11" ht="15" customHeight="1" x14ac:dyDescent="0.25">
      <c r="B48" s="185" t="s">
        <v>65</v>
      </c>
      <c r="C48" s="186">
        <f ca="1">SUM(D48:D48)</f>
        <v>0</v>
      </c>
      <c r="D48" s="187">
        <f ca="1">IF(LEFT(Gebied1_2,4)&lt;&gt;"Geen",IF(C45&gt;B51,C51/((1-B51)-((B51)*0.23))*0.23,D47*0.23),"")</f>
        <v>0</v>
      </c>
      <c r="E48" s="188"/>
      <c r="F48" s="373" t="str">
        <f>IF($F$44&lt;&gt;"","Maximaal bedrag onderhoudskosten","")</f>
        <v/>
      </c>
      <c r="G48" s="374"/>
      <c r="H48" s="250" t="str">
        <f>IF($F$44&lt;&gt;"",IF(AND(SUM(SubsidieTabel!$R:$R)&lt;H46,SUM(SubsidieTabel!$R:$R)&lt;&gt;0),SUM(SubsidieTabel!$R:$R),H46),"")</f>
        <v/>
      </c>
      <c r="I48" s="204" t="str">
        <f>IF(F44&lt;&gt;"",IF(AND(SUM(SubsidieTabel!$R:$R)&lt;H46,SUM(SubsidieTabel!$R:$R)&lt;&gt;0),SUM(SUM(SubsidieTabel!$R:$R),-SUM(SubsidieTabel!$X:$X)),I48-SUM(SUM(SubsidieTabel!$R:$R),-SUM(SubsidieTabel!$X:$X))),"")</f>
        <v/>
      </c>
      <c r="J48" s="26"/>
    </row>
    <row r="49" spans="2:15" ht="15" customHeight="1" x14ac:dyDescent="0.25">
      <c r="B49" s="185" t="s">
        <v>66</v>
      </c>
      <c r="C49" s="186">
        <f ca="1">ROUND(SUM(C47:C48),2)</f>
        <v>0</v>
      </c>
      <c r="D49" s="187">
        <f ca="1">SUM(D47:D48)</f>
        <v>0</v>
      </c>
      <c r="E49" s="188"/>
      <c r="F49" s="373" t="str">
        <f>IF($F$44&lt;&gt;"","Totaal projectkosten met maximaal aandeel onderhoudskosten","")</f>
        <v/>
      </c>
      <c r="G49" s="374"/>
      <c r="H49" s="250" t="str">
        <f>IF($F$44&lt;&gt;"",SUM(SubsidieTabel!$K:$K)+IF(H47&lt;&gt;"",H47,0),"")</f>
        <v/>
      </c>
      <c r="I49" s="204" t="str">
        <f>IF($F$44&lt;&gt;"",IF(AND(SUM(SubsidieTabel!$R:$R)&lt;H46,SUM(SubsidieTabel!$R:$R)&lt;&gt;0),SUM(SUM(SubsidieTabel!$R:$R),-SUM(SubsidieTabel!$X:$X)),I46),"")</f>
        <v/>
      </c>
      <c r="J49" s="26"/>
    </row>
    <row r="50" spans="2:15" ht="15" customHeight="1" x14ac:dyDescent="0.25">
      <c r="B50" s="185" t="s">
        <v>196</v>
      </c>
      <c r="C50" s="186">
        <f ca="1">SUM(D50:D50)</f>
        <v>0</v>
      </c>
      <c r="D50" s="187" t="str">
        <f ca="1">IFERROR(IF(F39&lt;&gt;"",F39,""),"")</f>
        <v/>
      </c>
      <c r="E50" s="188"/>
      <c r="I50" s="204" t="str">
        <f>IF($F$44&lt;&gt;"",SUM(SubsidieTabel!$K:$K)-SUM(SubsidieTabel!$I:$I)+IF(I47&lt;&gt;"",I47,0),"")</f>
        <v/>
      </c>
    </row>
    <row r="51" spans="2:15" ht="4.5" customHeight="1" x14ac:dyDescent="0.25">
      <c r="B51" s="334" cm="1">
        <f t="array" ref="B51">IFERROR(VLOOKUP(Openstelling_Keuze,IF(ISBLANK(Tb_Openstelling[Grond_%]),0,Tb_Openstelling[]),MATCH(Tb_Openstelling[[#Headers],[Grond_%]],Tb_Openstelling[#Headers],0),0),0.1)</f>
        <v>0</v>
      </c>
      <c r="C51" s="334">
        <f ca="1">IF(C45&lt;&gt;0,IF($C$45&gt;B51,IF(I55&lt;&gt;"",C22+IF(I55&lt;&gt;"",I55,0),$C$22)-SUMIF(B11:C21,B44,C11:C21),C22),0)</f>
        <v>0</v>
      </c>
      <c r="D51" s="334" cm="1">
        <f t="array" aca="1" ref="D51" ca="1">IFERROR(_xlfn.IFS(OR(D46=0,D46=""),0,OR(Methode_Keuze="Geen vereenvoudigde kostenoptie",Methode_Keuze=""),D46,Methode_Keuze="Vereenvoudigde kostenoptie voor arbeidskosten",ROUND(D46+D48-SUMIF(SubsidieTabel!$C:$C,"&lt;&gt;"&amp;B44,SubsidieTabel!$I:$I),2),Methode_Keuze="Vereenvoudigde kostenoptie voor overige kosten",ROUND(D46*1.4,2)),0)</f>
        <v>0</v>
      </c>
      <c r="E51" s="188"/>
      <c r="F51" s="27"/>
      <c r="G51" s="27"/>
      <c r="H51" s="27"/>
      <c r="I51" s="27"/>
      <c r="J51" s="27"/>
    </row>
    <row r="52" spans="2:15" ht="15" customHeight="1" x14ac:dyDescent="0.25">
      <c r="B52" s="386" t="s">
        <v>110</v>
      </c>
      <c r="C52" s="387"/>
      <c r="D52" s="387"/>
      <c r="E52" s="388"/>
      <c r="F52" s="375" t="str">
        <f>IF(H53&lt;&gt;"","Samenwerking","")</f>
        <v/>
      </c>
      <c r="G52" s="376"/>
      <c r="H52" s="376"/>
      <c r="K52" s="27"/>
      <c r="L52" s="27"/>
      <c r="M52" s="27"/>
      <c r="N52" s="27"/>
      <c r="O52" s="27"/>
    </row>
    <row r="53" spans="2:15" ht="15" customHeight="1" x14ac:dyDescent="0.25">
      <c r="B53" s="190" t="s">
        <v>69</v>
      </c>
      <c r="C53" s="182">
        <f ca="1">IF(C50&gt;0,0-(C50-C55),0-(E40-C55))</f>
        <v>0</v>
      </c>
      <c r="D53" s="377"/>
      <c r="E53" s="378"/>
      <c r="F53" s="373" t="str">
        <f>IF($F$52&lt;&gt;"","Aandeel samenwerkingskosten over totale projectkosten","")</f>
        <v/>
      </c>
      <c r="G53" s="374"/>
      <c r="H53" s="268" t="str" cm="1">
        <f t="array" ref="H53">IFERROR(IF(SUM(SubsidieTabel!$T:$T)/((MIN(SUM(SubsidieTabel!$K:$K),H49)-SUM(SubsidieTabel!$T:$T))/(1-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T:$T)/MIN(SUM(SubsidieTabel!$K:$K),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row>
    <row r="54" spans="2:15" ht="15" customHeight="1" x14ac:dyDescent="0.25">
      <c r="B54" s="190" t="s">
        <v>163</v>
      </c>
      <c r="C54" s="182">
        <f ca="1">IF(AND(C53&lt;0,C53&lt;&gt;"",C50&gt;0),MIN(C49*0.5,SUMIFS(SubsidieTabel!$G:$G,SubsidieTabel!$C:$C,"=Bijdrage*")),MIN(Beoord_Totaal_Project-SUMIFS(SubsidieTabel!$G:$G,SubsidieTabel!$C:$C,"=Bijdrage*"),SUMIFS(SubsidieTabel!$G:$G,SubsidieTabel!$C:$C,"=Bijdrage*")))</f>
        <v>0</v>
      </c>
      <c r="D54" s="178"/>
      <c r="E54" s="179"/>
      <c r="F54" s="373" t="str">
        <f>IF($F$52&lt;&gt;"","Bedrag samenwerking waarover subsidie verstrekt kan worden","")</f>
        <v/>
      </c>
      <c r="G54" s="374"/>
      <c r="H54" s="250" t="str" cm="1">
        <f t="array" ref="H54">IF(F52&lt;&gt;"",(MIN(Beoord_Totaal_Project,H49)-SUM(SubsidieTabel!$T:$T))/(1-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T:$T)+SUM(SubsidieTabel!$Z:$Z))/(1-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row>
    <row r="55" spans="2:15" ht="29.25" customHeight="1" x14ac:dyDescent="0.25">
      <c r="B55" s="190" t="s">
        <v>270</v>
      </c>
      <c r="C55" s="182">
        <f ca="1">IF(C50&lt;&gt;0,FLOOR(MIN(C50,C49-SUMIFS(SubsidieTabel!$G:$G,SubsidieTabel!$C:$C,"=Bijdrage*")),0.01),FLOOR(MIN(E40,C24-SUMIFS(SubsidieTabel!$G:$G,SubsidieTabel!$C:$C,"=Bijdrage*")),0.01))</f>
        <v>0</v>
      </c>
      <c r="D55" s="377" t="str">
        <f ca="1">IF(AND(C55&lt;E40,C53&lt;0),"Het subsidiebedrag mag niet meer bedragen dan de projectkosten minus de bijdrage in natura.","")</f>
        <v/>
      </c>
      <c r="E55" s="378"/>
      <c r="F55" s="373" t="str">
        <f>IF($F$52&lt;&gt;"","Aftopping samenwerkingskosten","")</f>
        <v/>
      </c>
      <c r="G55" s="374"/>
      <c r="H55" s="269" t="str">
        <f>IF($F$52&lt;&gt;"",IF(H56-SUM(SubsidieTabel!$T:$T)&lt;0,H56-SUM(SubsidieTabel!$T:$T),""),"")</f>
        <v/>
      </c>
      <c r="I55" s="204" t="str">
        <f>IF($F$52&lt;&gt;"",IF(H56-SUM(SubsidieTabel!$T:$T)&lt;0,I56-SUM(SubsidieTabel!$T:$T)+SUM(SubsidieTabel!$Z:$Z),""),"")</f>
        <v/>
      </c>
    </row>
    <row r="56" spans="2:15" ht="15" customHeight="1" x14ac:dyDescent="0.25">
      <c r="B56" s="191"/>
      <c r="C56" s="192"/>
      <c r="D56" s="193"/>
      <c r="E56" s="194"/>
      <c r="F56" s="373" t="str">
        <f>IF($F$52&lt;&gt;"","Maximaal bedrag samenwerkingskosten","")</f>
        <v/>
      </c>
      <c r="G56" s="374"/>
      <c r="H56" s="250" t="str">
        <f>IF($F$52&lt;&gt;"",IF(AND(SUM(SubsidieTabel!$T:$T)&lt;H54,SUM(SubsidieTabel!$T:$T)&lt;&gt;0),SUM(SubsidieTabel!$T:$T),H54),"")</f>
        <v/>
      </c>
      <c r="I56" s="204" t="str">
        <f>IF($F$52&lt;&gt;"",IF(AND(SUM(SubsidieTabel!$T:$T)&lt;H54,SUM(SubsidieTabel!$T:$T)&lt;&gt;0),SUM(SubsidieTabel!$T:$T)-SUM(SubsidieTabel!$Z:$Z),I54),"")</f>
        <v/>
      </c>
    </row>
    <row r="57" spans="2:15" ht="37.5" customHeight="1" x14ac:dyDescent="0.25">
      <c r="B57" s="181" t="s">
        <v>15</v>
      </c>
      <c r="C57" s="182" cm="1">
        <f t="array" aca="1" ref="C57" ca="1">_xlfn.IFS(C55&lt;Min_Subsidie_Open,0,AND(Lijsten!AE2&lt;&gt;0,C55&gt;=Max_Subsidie_Open),FLOOR(Max_Subsidie_Open,0.01),AND(Max_Subsidie_Open&lt;&gt;0,C55&gt;=Min_Subsidie_Open,C55&lt;Max_Subsidie_Open),FLOOR(MIN(E40,C55,F39,G39,H39,I39),0.01),Max_Subsidie_Open&lt;=0,C55)</f>
        <v>0</v>
      </c>
      <c r="D57" s="377"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",TEXT(Beoord_Subsidie_Aanvraag,"€ #.##0,00")),C57&lt;&gt;0,""),"")</f>
        <v>Het maximum subsidiebedrag voor deze openstelling is € 0,00</v>
      </c>
      <c r="E57" s="378"/>
      <c r="F57" s="373" t="str">
        <f>IF($F$52&lt;&gt;"","Totaal projectkosten met maximaal aandeel samenwerkingskosten","")</f>
        <v/>
      </c>
      <c r="G57" s="374"/>
      <c r="H57" s="269" t="str">
        <f>IF($F$52&lt;&gt;"",MIN(H49,Beoord_Totaal_Project)+IF(H55&lt;&gt;"",H55,0),"")</f>
        <v/>
      </c>
      <c r="I57" s="204" t="str">
        <f>IF($F$52&lt;&gt;"",MIN(I49,$C$22)+IF(H55&lt;&gt;"",I55,0),"")</f>
        <v/>
      </c>
    </row>
  </sheetData>
  <sheetProtection algorithmName="SHA-512" hashValue="RAKgCOqu/r+KKx162LmgcNsRVr3BLqUspx2nb7xNjDkhqUozqnNJXEU08BHpR28TCQP1Gs687vWd51nxz6ld7g==" saltValue="PniVpJU3fuyUdX0GknUH3A==" spinCount="100000" sheet="1" objects="1" scenarios="1" selectLockedCells="1"/>
  <mergeCells count="24">
    <mergeCell ref="C8:D8"/>
    <mergeCell ref="C2:D2"/>
    <mergeCell ref="C3:D3"/>
    <mergeCell ref="C4:D4"/>
    <mergeCell ref="C5:D5"/>
    <mergeCell ref="C6:D6"/>
    <mergeCell ref="B44:E44"/>
    <mergeCell ref="D45:E45"/>
    <mergeCell ref="B52:E52"/>
    <mergeCell ref="D53:E53"/>
    <mergeCell ref="D57:E57"/>
    <mergeCell ref="D55:E55"/>
    <mergeCell ref="F44:H44"/>
    <mergeCell ref="F45:G45"/>
    <mergeCell ref="F46:G46"/>
    <mergeCell ref="F47:G47"/>
    <mergeCell ref="F48:G48"/>
    <mergeCell ref="F56:G56"/>
    <mergeCell ref="F57:G57"/>
    <mergeCell ref="F49:G49"/>
    <mergeCell ref="F52:H52"/>
    <mergeCell ref="F53:G53"/>
    <mergeCell ref="F54:G54"/>
    <mergeCell ref="F55:G55"/>
  </mergeCells>
  <conditionalFormatting sqref="B44:E49 B50:C50 E50">
    <cfRule type="expression" dxfId="31" priority="61">
      <formula>$C$45&gt;0.1</formula>
    </cfRule>
  </conditionalFormatting>
  <conditionalFormatting sqref="B52:E55">
    <cfRule type="expression" dxfId="30" priority="60">
      <formula>$C$53&lt;0</formula>
    </cfRule>
  </conditionalFormatting>
  <conditionalFormatting sqref="B57:E57">
    <cfRule type="expression" dxfId="29" priority="72">
      <formula>AND(OR($C$50&gt;0,$C$55&gt;0),$C$57&lt;&gt;$E$40)</formula>
    </cfRule>
  </conditionalFormatting>
  <conditionalFormatting sqref="C11:C21">
    <cfRule type="expression" dxfId="28" priority="59">
      <formula>C11&lt;&gt;""</formula>
    </cfRule>
  </conditionalFormatting>
  <conditionalFormatting sqref="D50">
    <cfRule type="expression" dxfId="27" priority="14">
      <formula>$C$45&gt;0.1</formula>
    </cfRule>
  </conditionalFormatting>
  <conditionalFormatting sqref="D11:E21">
    <cfRule type="expression" dxfId="26" priority="56">
      <formula>$D11&lt;&gt;""</formula>
    </cfRule>
  </conditionalFormatting>
  <conditionalFormatting sqref="E42">
    <cfRule type="expression" dxfId="25" priority="76" stopIfTrue="1">
      <formula>AND($E$42&lt;&gt;"",$E$42&gt;Beoord_Subsidie_Aanvraag)</formula>
    </cfRule>
    <cfRule type="expression" dxfId="24" priority="77">
      <formula>AND($E$42&lt;&gt;"",$E$42&lt;Beoord_Subsidie_Aanvraag)</formula>
    </cfRule>
  </conditionalFormatting>
  <conditionalFormatting sqref="F45:G49">
    <cfRule type="expression" dxfId="23" priority="18">
      <formula>F45&lt;&gt;""</formula>
    </cfRule>
  </conditionalFormatting>
  <conditionalFormatting sqref="F53:G57">
    <cfRule type="expression" dxfId="22" priority="15">
      <formula>F53&lt;&gt;""</formula>
    </cfRule>
  </conditionalFormatting>
  <conditionalFormatting sqref="F44:H44">
    <cfRule type="expression" dxfId="21" priority="23">
      <formula>F44&lt;&gt;""</formula>
    </cfRule>
  </conditionalFormatting>
  <conditionalFormatting sqref="F52:H52">
    <cfRule type="expression" dxfId="20" priority="17">
      <formula>F52&lt;&gt;""</formula>
    </cfRule>
  </conditionalFormatting>
  <conditionalFormatting sqref="F39:I39">
    <cfRule type="expression" dxfId="19" priority="1" stopIfTrue="1">
      <formula>AND(F28&lt;&gt;"",F39&lt;&gt;"")</formula>
    </cfRule>
  </conditionalFormatting>
  <conditionalFormatting sqref="F28:J28 F39:J39">
    <cfRule type="expression" dxfId="18" priority="4" stopIfTrue="1">
      <formula>$I$28&lt;&gt;""</formula>
    </cfRule>
  </conditionalFormatting>
  <conditionalFormatting sqref="F28:J28">
    <cfRule type="expression" dxfId="17" priority="3" stopIfTrue="1">
      <formula>F$28&lt;&gt;""</formula>
    </cfRule>
  </conditionalFormatting>
  <conditionalFormatting sqref="F29:J38">
    <cfRule type="expression" dxfId="16" priority="5" stopIfTrue="1">
      <formula>F29&lt;&gt;""</formula>
    </cfRule>
    <cfRule type="expression" dxfId="15" priority="6" stopIfTrue="1">
      <formula>$I$28&lt;&gt;""</formula>
    </cfRule>
  </conditionalFormatting>
  <conditionalFormatting sqref="F42:J42">
    <cfRule type="expression" dxfId="14" priority="49" stopIfTrue="1">
      <formula>AND(E42&lt;&gt;"",E42&gt;Subsidie_Aanvraag)</formula>
    </cfRule>
    <cfRule type="expression" dxfId="13" priority="50">
      <formula>AND(E42&lt;&gt;"",E42&lt;Subsidie_Aanvraag)</formula>
    </cfRule>
  </conditionalFormatting>
  <conditionalFormatting sqref="F10:O10">
    <cfRule type="expression" dxfId="12" priority="66">
      <formula>F10&lt;&gt;""</formula>
    </cfRule>
  </conditionalFormatting>
  <conditionalFormatting sqref="F11:O21">
    <cfRule type="expression" dxfId="11" priority="65">
      <formula>F11&lt;&gt;""</formula>
    </cfRule>
  </conditionalFormatting>
  <conditionalFormatting sqref="F22:O22">
    <cfRule type="expression" dxfId="10" priority="63">
      <formula>F22&lt;&gt;""</formula>
    </cfRule>
  </conditionalFormatting>
  <conditionalFormatting sqref="F23:O23">
    <cfRule type="expression" dxfId="9" priority="64">
      <formula>F23&lt;&gt;""</formula>
    </cfRule>
  </conditionalFormatting>
  <conditionalFormatting sqref="F24:O24">
    <cfRule type="expression" dxfId="8" priority="62">
      <formula>F24&lt;&gt;""</formula>
    </cfRule>
  </conditionalFormatting>
  <conditionalFormatting sqref="H45">
    <cfRule type="expression" dxfId="7" priority="22">
      <formula>H45&lt;&gt;""</formula>
    </cfRule>
  </conditionalFormatting>
  <conditionalFormatting sqref="H46:H49">
    <cfRule type="expression" dxfId="6" priority="24">
      <formula>H46&lt;&gt;""</formula>
    </cfRule>
  </conditionalFormatting>
  <conditionalFormatting sqref="H53">
    <cfRule type="expression" dxfId="5" priority="20">
      <formula>H53&lt;&gt;""</formula>
    </cfRule>
  </conditionalFormatting>
  <conditionalFormatting sqref="H54:H57">
    <cfRule type="expression" dxfId="4" priority="21">
      <formula>H54&lt;&gt;""</formula>
    </cfRule>
  </conditionalFormatting>
  <conditionalFormatting sqref="J39">
    <cfRule type="expression" dxfId="3" priority="2" stopIfTrue="1">
      <formula>AND(J28&lt;&gt;"",J39&lt;&gt;"")</formula>
    </cfRule>
  </conditionalFormatting>
  <conditionalFormatting sqref="K29:K38">
    <cfRule type="expression" dxfId="2" priority="12">
      <formula>K29&lt;&gt;""</formula>
    </cfRule>
  </conditionalFormatting>
  <conditionalFormatting sqref="K39">
    <cfRule type="expression" dxfId="1" priority="11">
      <formula>AND(K39&lt;&gt;"",K39&lt;&gt;0)</formula>
    </cfRule>
  </conditionalFormatting>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20E93-F271-4C86-BCA5-EEF548342EE8}">
  <sheetPr codeName="Blad9">
    <tabColor rgb="FF672C94"/>
  </sheetPr>
  <dimension ref="A1:BA3000"/>
  <sheetViews>
    <sheetView workbookViewId="0">
      <selection activeCell="A4" sqref="A4"/>
    </sheetView>
  </sheetViews>
  <sheetFormatPr defaultRowHeight="15" x14ac:dyDescent="0.25"/>
  <cols>
    <col min="1" max="1" width="110.7109375" customWidth="1"/>
    <col min="2" max="2" width="6" bestFit="1" customWidth="1"/>
    <col min="3" max="3" width="12.42578125" bestFit="1" customWidth="1"/>
    <col min="4" max="4" width="13.28515625" bestFit="1" customWidth="1"/>
    <col min="5" max="5" width="13.140625" bestFit="1" customWidth="1"/>
    <col min="6" max="6" width="21.7109375" bestFit="1" customWidth="1"/>
    <col min="7" max="7" width="22" bestFit="1" customWidth="1"/>
    <col min="9" max="9" width="6.5703125" bestFit="1" customWidth="1"/>
    <col min="10" max="10" width="13.85546875" bestFit="1" customWidth="1"/>
    <col min="11" max="11" width="16.85546875" bestFit="1" customWidth="1"/>
    <col min="13" max="13" width="110.7109375" customWidth="1"/>
    <col min="14" max="14" width="35.7109375" bestFit="1" customWidth="1"/>
    <col min="15" max="15" width="12.7109375" bestFit="1" customWidth="1"/>
    <col min="16" max="16" width="17.7109375" customWidth="1"/>
    <col min="17" max="17" width="13.7109375" customWidth="1"/>
    <col min="18" max="18" width="12.5703125" customWidth="1"/>
    <col min="19" max="19" width="14" customWidth="1"/>
    <col min="20" max="20" width="13" customWidth="1"/>
    <col min="22" max="22" width="14.140625" customWidth="1"/>
    <col min="23" max="26" width="12.7109375" customWidth="1"/>
    <col min="27" max="27" width="11.5703125" customWidth="1"/>
    <col min="28" max="28" width="11.140625" customWidth="1"/>
    <col min="29" max="29" width="13.28515625" customWidth="1"/>
    <col min="30" max="30" width="12" customWidth="1"/>
    <col min="32" max="35" width="13.5703125" customWidth="1"/>
    <col min="36" max="36" width="14.7109375" customWidth="1"/>
    <col min="43" max="43" width="10.5703125" customWidth="1"/>
    <col min="50" max="50" width="11" customWidth="1"/>
  </cols>
  <sheetData>
    <row r="1" spans="1:53" ht="273.75" customHeight="1" x14ac:dyDescent="0.25">
      <c r="A1" s="198" t="s">
        <v>264</v>
      </c>
      <c r="M1" s="198" t="s">
        <v>265</v>
      </c>
    </row>
    <row r="2" spans="1:53" ht="3" customHeight="1" x14ac:dyDescent="0.25"/>
    <row r="3" spans="1:53" ht="60" x14ac:dyDescent="0.25">
      <c r="A3" s="25" t="s">
        <v>80</v>
      </c>
      <c r="B3" s="218" t="s">
        <v>75</v>
      </c>
      <c r="C3" s="25" t="s">
        <v>168</v>
      </c>
      <c r="D3" s="25" t="s">
        <v>138</v>
      </c>
      <c r="E3" s="25" t="s">
        <v>139</v>
      </c>
      <c r="F3" s="25" t="s">
        <v>73</v>
      </c>
      <c r="G3" s="25" t="s">
        <v>74</v>
      </c>
      <c r="H3" s="26" t="s">
        <v>247</v>
      </c>
      <c r="I3" s="271" t="s">
        <v>253</v>
      </c>
      <c r="J3" s="271" t="s">
        <v>250</v>
      </c>
      <c r="K3" s="271" t="s">
        <v>251</v>
      </c>
      <c r="M3" s="129" t="s">
        <v>80</v>
      </c>
      <c r="N3" s="129" t="s">
        <v>195</v>
      </c>
      <c r="O3" s="129" t="s">
        <v>214</v>
      </c>
      <c r="P3" s="199" t="s">
        <v>8</v>
      </c>
      <c r="Q3" s="217" t="s">
        <v>82</v>
      </c>
      <c r="R3" s="216" t="s">
        <v>28</v>
      </c>
      <c r="S3" s="216" t="s">
        <v>27</v>
      </c>
      <c r="T3" s="216" t="s">
        <v>11</v>
      </c>
      <c r="U3" s="216" t="s">
        <v>93</v>
      </c>
      <c r="V3" s="216" t="s">
        <v>92</v>
      </c>
      <c r="W3" s="216" t="s">
        <v>3</v>
      </c>
      <c r="X3" s="216" t="s">
        <v>220</v>
      </c>
      <c r="Y3" s="255" t="s">
        <v>230</v>
      </c>
      <c r="Z3" s="216" t="s">
        <v>50</v>
      </c>
      <c r="AA3" s="199" t="s">
        <v>7</v>
      </c>
      <c r="AB3" s="199" t="s">
        <v>5</v>
      </c>
      <c r="AC3" s="255" t="s">
        <v>52</v>
      </c>
      <c r="AD3" s="255" t="s">
        <v>203</v>
      </c>
      <c r="AE3" s="255" t="s">
        <v>53</v>
      </c>
      <c r="AF3" s="255" t="s">
        <v>43</v>
      </c>
      <c r="AG3" s="259" t="s">
        <v>254</v>
      </c>
      <c r="AH3" s="259" t="s">
        <v>248</v>
      </c>
      <c r="AI3" s="259" t="s">
        <v>249</v>
      </c>
      <c r="AJ3" s="259" t="s">
        <v>252</v>
      </c>
      <c r="AK3" s="199" t="s">
        <v>176</v>
      </c>
      <c r="AL3" s="199" t="s">
        <v>177</v>
      </c>
      <c r="AM3" s="129" t="s">
        <v>178</v>
      </c>
      <c r="AN3" s="129" t="s">
        <v>179</v>
      </c>
      <c r="AO3" s="129" t="s">
        <v>180</v>
      </c>
      <c r="AP3" s="129" t="s">
        <v>205</v>
      </c>
      <c r="AQ3" s="129" t="s">
        <v>122</v>
      </c>
      <c r="AR3" s="129" t="s">
        <v>123</v>
      </c>
      <c r="AS3" s="129" t="s">
        <v>124</v>
      </c>
      <c r="AT3" s="129" t="s">
        <v>125</v>
      </c>
      <c r="AU3" s="129" t="s">
        <v>126</v>
      </c>
      <c r="AV3" s="129" t="s">
        <v>127</v>
      </c>
      <c r="AW3" s="129" t="s">
        <v>128</v>
      </c>
      <c r="AX3" s="129" t="s">
        <v>129</v>
      </c>
      <c r="AY3" s="129" t="s">
        <v>217</v>
      </c>
      <c r="AZ3" s="255" t="s">
        <v>218</v>
      </c>
      <c r="BA3" s="129" t="s">
        <v>219</v>
      </c>
    </row>
    <row r="4" spans="1:53" x14ac:dyDescent="0.25">
      <c r="A4" s="213" t="s">
        <v>385</v>
      </c>
      <c r="B4">
        <v>1</v>
      </c>
      <c r="C4">
        <v>1</v>
      </c>
      <c r="F4" s="64">
        <v>0</v>
      </c>
      <c r="G4" s="64">
        <v>80000</v>
      </c>
      <c r="H4" s="258">
        <v>0.1</v>
      </c>
      <c r="I4" s="258"/>
      <c r="J4" s="258"/>
      <c r="K4" s="258"/>
      <c r="M4" s="213" t="s">
        <v>385</v>
      </c>
      <c r="N4" t="s">
        <v>387</v>
      </c>
      <c r="O4" s="56">
        <v>1</v>
      </c>
      <c r="P4">
        <v>1</v>
      </c>
      <c r="Q4">
        <f>IFERROR(IF(VLOOKUP(Tb_Activiteiten[[#This Row],[Openstelling]],Tb_Openstelling[],2,0)=1,1,""),"")</f>
        <v>1</v>
      </c>
      <c r="R4">
        <v>1</v>
      </c>
      <c r="S4">
        <v>1</v>
      </c>
      <c r="U4">
        <v>1</v>
      </c>
      <c r="AA4">
        <v>1</v>
      </c>
      <c r="AB4">
        <v>1</v>
      </c>
      <c r="AK4" t="str">
        <f>IF(ISNUMBER(FIND("arbeid",Methode_Keuze)),"",IF(ISNUMBER(FIND("arbeid",Methode_Keuze)),"",IF(Tb_Activiteiten[[#This Row],[Loonkosten]]=1,Tb_Activiteiten[[#Headers],[Loonkosten]],"")))</f>
        <v>Loonkosten</v>
      </c>
      <c r="AL4" t="str">
        <f>IF(ISNUMBER(FIND("arbeid",Methode_Keuze)),"",IF(ISNUMBER(FIND("arbeid",Methode_Keuze)),"",IF(Tb_Activiteiten[[#This Row],[Eigen arbeid]]=1,Tb_Activiteiten[[#Headers],[Eigen arbeid]],"")))</f>
        <v>Eigen arbeid</v>
      </c>
      <c r="AM4" t="str">
        <f>IF(ISNUMBER(FIND("arbeid",Methode_Keuze)),"",IF(ISNUMBER(FIND("arbeid",Methode_Keuze)),"",IF(Tb_Activiteiten[[#This Row],[Projectmedewerker]]=1,Tb_Activiteiten[[#Headers],[Projectmedewerker]],"")))</f>
        <v/>
      </c>
      <c r="AN4" t="str">
        <f>IF(ISNUMBER(FIND("arbeid",Methode_Keuze)),"",IF(ISNUMBER(FIND("arbeid",Methode_Keuze)),"",IF(Tb_Activiteiten[[#This Row],[Landbouwer]]=1,Tb_Activiteiten[[#Headers],[Landbouwer]],"")))</f>
        <v/>
      </c>
      <c r="AO4" t="str">
        <f>IF(ISNUMBER(FIND("arbeid",Methode_Keuze)),"",IF(ISNUMBER(FIND("arbeid",Methode_Keuze)),"",IF(Tb_Activiteiten[[#This Row],[Adviseur]]=1,Tb_Activiteiten[[#Headers],[Adviseur]],"")))</f>
        <v/>
      </c>
      <c r="AP4" t="str">
        <f>IF(ISNUMBER(FIND("arbeid",Methode_Keuze)),"",IF(ISNUMBER(FIND("arbeid",Methode_Keuze)),"",IF(Tb_Activiteiten[[#This Row],[Projectleider/Expert]]=1,Tb_Activiteiten[[#Headers],[Projectleider/Expert]],"")))</f>
        <v/>
      </c>
      <c r="AQ4" t="str">
        <f>IF(ISNUMBER(FIND("arbeid",Methode_Keuze)),"",IF(ISNUMBER(FIND("arbeid",Methode_Keuze)),"",IF(Tb_Activiteiten[[#This Row],[Arbeidskosten]]=1,Tb_Activiteiten[[#Headers],[Arbeidskosten]],"")))</f>
        <v>Arbeidskosten</v>
      </c>
      <c r="AR4" t="str">
        <f>IF(ISNUMBER(FIND("arbeid",Methode_Keuze)),"",IF(ISNUMBER(FIND("arbeid",Methode_Keuze)),"",IF(Tb_Activiteiten[[#This Row],[Arbeidskosten op basis van IKS]]=1,Tb_Activiteiten[[#Headers],[Arbeidskosten op basis van IKS]],"")))</f>
        <v>Arbeidskosten op basis van IKS</v>
      </c>
      <c r="AS4" t="str">
        <f>IF(ISNUMBER(FIND("overige",Methode_Keuze)),"",IF(Tb_Activiteiten[[#This Row],[Kosten derden exclusief btw]]=1,Tb_Activiteiten[[#Headers],[Kosten derden exclusief btw]],""))</f>
        <v>Kosten derden exclusief btw</v>
      </c>
      <c r="AT4" t="str">
        <f>IF(ISNUMBER(FIND("overige",Methode_Keuze)),"",IF(Tb_Activiteiten[[#This Row],[Niet verrekenbare btw]]=1,Tb_Activiteiten[[#Headers],[Niet verrekenbare btw]],""))</f>
        <v>Niet verrekenbare btw</v>
      </c>
      <c r="AU4" t="str">
        <f>IF(ISNUMBER(FIND("overige",Methode_Keuze)),"",IF(Tb_Activiteiten[[#This Row],[Grondkosten]]=1,Tb_Activiteiten[[#Headers],[Grondkosten]],""))</f>
        <v/>
      </c>
      <c r="AV4" t="str">
        <f>IF(ISNUMBER(FIND("overige",Methode_Keuze)),"",IF(Tb_Activiteiten[[#This Row],[Bijdrage in natura (overige)]]=1,Tb_Activiteiten[[#Headers],[Bijdrage in natura (overige)]],""))</f>
        <v>Bijdrage in natura (overige)</v>
      </c>
      <c r="AW4" t="str">
        <f>IF(ISNUMBER(FIND("overige",Methode_Keuze)),"",IF(Tb_Activiteiten[[#This Row],[Bijdrage in natura (vrijwilligers)]]=1,Tb_Activiteiten[[#Headers],[Bijdrage in natura (vrijwilligers)]],""))</f>
        <v/>
      </c>
      <c r="AX4" t="str">
        <f>IF(ISNUMBER(FIND("overige",Methode_Keuze)),"",IF(Tb_Activiteiten[[#This Row],[Afschrijvingskosten]]=1,Tb_Activiteiten[[#Headers],[Afschrijvingskosten]],""))</f>
        <v/>
      </c>
      <c r="AY4" t="str">
        <f>IF(ISNUMBER(FIND("overige",Methode_Keuze)),"",IF(Tb_Activiteiten[[#This Row],[Vergoeding]]=1,Tb_Activiteiten[[#Headers],[Vergoeding]],""))</f>
        <v/>
      </c>
      <c r="AZ4" t="str">
        <f>IF(ISNUMBER(FIND("arbeid",Methode_Keuze)),"",IF(Tb_Activiteiten[[#This Row],[Arbeidskosten - vast tarief (excl eigen arbeid)]]=1,Tb_Activiteiten[[#Headers],[Arbeidskosten - vast tarief (excl eigen arbeid)]],""))</f>
        <v/>
      </c>
      <c r="BA4" t="str">
        <f>IF(ISNUMBER(FIND("overige",Methode_Keuze)),"",IF(Tb_Activiteiten[[#This Row],[Overige kosten]]=1,Tb_Activiteiten[[#Headers],[Overige kosten]],""))</f>
        <v/>
      </c>
    </row>
    <row r="5" spans="1:53" x14ac:dyDescent="0.25">
      <c r="A5" s="213" t="s">
        <v>386</v>
      </c>
      <c r="B5">
        <v>1</v>
      </c>
      <c r="C5">
        <v>1</v>
      </c>
      <c r="F5" s="64">
        <v>25000</v>
      </c>
      <c r="G5" s="64">
        <v>80000</v>
      </c>
      <c r="H5" s="258">
        <v>0.1</v>
      </c>
      <c r="I5" s="258"/>
      <c r="J5" s="258"/>
      <c r="K5" s="258"/>
      <c r="M5" s="213" t="s">
        <v>386</v>
      </c>
      <c r="N5" t="s">
        <v>387</v>
      </c>
      <c r="O5" s="56">
        <v>1</v>
      </c>
      <c r="P5">
        <v>1</v>
      </c>
      <c r="Q5">
        <f>IFERROR(IF(VLOOKUP(Tb_Activiteiten[[#This Row],[Openstelling]],Tb_Openstelling[],2,0)=1,1,""),"")</f>
        <v>1</v>
      </c>
      <c r="R5">
        <v>1</v>
      </c>
      <c r="S5">
        <v>1</v>
      </c>
      <c r="U5">
        <v>1</v>
      </c>
      <c r="AA5">
        <v>1</v>
      </c>
      <c r="AB5">
        <v>1</v>
      </c>
      <c r="AK5" t="str">
        <f>IF(ISNUMBER(FIND("arbeid",Methode_Keuze)),"",IF(ISNUMBER(FIND("arbeid",Methode_Keuze)),"",IF(Tb_Activiteiten[[#This Row],[Loonkosten]]=1,Tb_Activiteiten[[#Headers],[Loonkosten]],"")))</f>
        <v>Loonkosten</v>
      </c>
      <c r="AL5" t="str">
        <f>IF(ISNUMBER(FIND("arbeid",Methode_Keuze)),"",IF(ISNUMBER(FIND("arbeid",Methode_Keuze)),"",IF(Tb_Activiteiten[[#This Row],[Eigen arbeid]]=1,Tb_Activiteiten[[#Headers],[Eigen arbeid]],"")))</f>
        <v>Eigen arbeid</v>
      </c>
      <c r="AM5" t="str">
        <f>IF(ISNUMBER(FIND("arbeid",Methode_Keuze)),"",IF(ISNUMBER(FIND("arbeid",Methode_Keuze)),"",IF(Tb_Activiteiten[[#This Row],[Projectmedewerker]]=1,Tb_Activiteiten[[#Headers],[Projectmedewerker]],"")))</f>
        <v/>
      </c>
      <c r="AN5" t="str">
        <f>IF(ISNUMBER(FIND("arbeid",Methode_Keuze)),"",IF(ISNUMBER(FIND("arbeid",Methode_Keuze)),"",IF(Tb_Activiteiten[[#This Row],[Landbouwer]]=1,Tb_Activiteiten[[#Headers],[Landbouwer]],"")))</f>
        <v/>
      </c>
      <c r="AO5" t="str">
        <f>IF(ISNUMBER(FIND("arbeid",Methode_Keuze)),"",IF(ISNUMBER(FIND("arbeid",Methode_Keuze)),"",IF(Tb_Activiteiten[[#This Row],[Adviseur]]=1,Tb_Activiteiten[[#Headers],[Adviseur]],"")))</f>
        <v/>
      </c>
      <c r="AP5" t="str">
        <f>IF(ISNUMBER(FIND("arbeid",Methode_Keuze)),"",IF(ISNUMBER(FIND("arbeid",Methode_Keuze)),"",IF(Tb_Activiteiten[[#This Row],[Projectleider/Expert]]=1,Tb_Activiteiten[[#Headers],[Projectleider/Expert]],"")))</f>
        <v/>
      </c>
      <c r="AQ5" t="str">
        <f>IF(ISNUMBER(FIND("arbeid",Methode_Keuze)),"",IF(ISNUMBER(FIND("arbeid",Methode_Keuze)),"",IF(Tb_Activiteiten[[#This Row],[Arbeidskosten]]=1,Tb_Activiteiten[[#Headers],[Arbeidskosten]],"")))</f>
        <v>Arbeidskosten</v>
      </c>
      <c r="AR5" t="str">
        <f>IF(ISNUMBER(FIND("arbeid",Methode_Keuze)),"",IF(ISNUMBER(FIND("arbeid",Methode_Keuze)),"",IF(Tb_Activiteiten[[#This Row],[Arbeidskosten op basis van IKS]]=1,Tb_Activiteiten[[#Headers],[Arbeidskosten op basis van IKS]],"")))</f>
        <v>Arbeidskosten op basis van IKS</v>
      </c>
      <c r="AS5" t="str">
        <f>IF(ISNUMBER(FIND("overige",Methode_Keuze)),"",IF(Tb_Activiteiten[[#This Row],[Kosten derden exclusief btw]]=1,Tb_Activiteiten[[#Headers],[Kosten derden exclusief btw]],""))</f>
        <v>Kosten derden exclusief btw</v>
      </c>
      <c r="AT5" t="str">
        <f>IF(ISNUMBER(FIND("overige",Methode_Keuze)),"",IF(Tb_Activiteiten[[#This Row],[Niet verrekenbare btw]]=1,Tb_Activiteiten[[#Headers],[Niet verrekenbare btw]],""))</f>
        <v>Niet verrekenbare btw</v>
      </c>
      <c r="AU5" t="str">
        <f>IF(ISNUMBER(FIND("overige",Methode_Keuze)),"",IF(Tb_Activiteiten[[#This Row],[Grondkosten]]=1,Tb_Activiteiten[[#Headers],[Grondkosten]],""))</f>
        <v/>
      </c>
      <c r="AV5" t="str">
        <f>IF(ISNUMBER(FIND("overige",Methode_Keuze)),"",IF(Tb_Activiteiten[[#This Row],[Bijdrage in natura (overige)]]=1,Tb_Activiteiten[[#Headers],[Bijdrage in natura (overige)]],""))</f>
        <v>Bijdrage in natura (overige)</v>
      </c>
      <c r="AW5" t="str">
        <f>IF(ISNUMBER(FIND("overige",Methode_Keuze)),"",IF(Tb_Activiteiten[[#This Row],[Bijdrage in natura (vrijwilligers)]]=1,Tb_Activiteiten[[#Headers],[Bijdrage in natura (vrijwilligers)]],""))</f>
        <v/>
      </c>
      <c r="AX5" t="str">
        <f>IF(ISNUMBER(FIND("overige",Methode_Keuze)),"",IF(Tb_Activiteiten[[#This Row],[Afschrijvingskosten]]=1,Tb_Activiteiten[[#Headers],[Afschrijvingskosten]],""))</f>
        <v/>
      </c>
      <c r="AY5" t="str">
        <f>IF(ISNUMBER(FIND("overige",Methode_Keuze)),"",IF(Tb_Activiteiten[[#This Row],[Vergoeding]]=1,Tb_Activiteiten[[#Headers],[Vergoeding]],""))</f>
        <v/>
      </c>
      <c r="AZ5" t="str">
        <f>IF(ISNUMBER(FIND("arbeid",Methode_Keuze)),"",IF(Tb_Activiteiten[[#This Row],[Arbeidskosten - vast tarief (excl eigen arbeid)]]=1,Tb_Activiteiten[[#Headers],[Arbeidskosten - vast tarief (excl eigen arbeid)]],""))</f>
        <v/>
      </c>
      <c r="BA5" t="str">
        <f>IF(ISNUMBER(FIND("overige",Methode_Keuze)),"",IF(Tb_Activiteiten[[#This Row],[Overige kosten]]=1,Tb_Activiteiten[[#Headers],[Overige kosten]],""))</f>
        <v/>
      </c>
    </row>
    <row r="6" spans="1:53" x14ac:dyDescent="0.25">
      <c r="A6" s="213"/>
      <c r="F6" s="64"/>
      <c r="G6" s="64"/>
      <c r="H6" s="258"/>
      <c r="I6" s="258"/>
      <c r="J6" s="258"/>
      <c r="K6" s="258"/>
      <c r="M6" s="213"/>
      <c r="O6" s="56"/>
      <c r="Q6" t="str">
        <f>IFERROR(IF(VLOOKUP(Tb_Activiteiten[[#This Row],[Openstelling]],Tb_Openstelling[],2,0)=1,1,""),"")</f>
        <v/>
      </c>
      <c r="AK6" t="str">
        <f>IF(ISNUMBER(FIND("arbeid",Methode_Keuze)),"",IF(ISNUMBER(FIND("arbeid",Methode_Keuze)),"",IF(Tb_Activiteiten[[#This Row],[Loonkosten]]=1,Tb_Activiteiten[[#Headers],[Loonkosten]],"")))</f>
        <v/>
      </c>
      <c r="AL6" t="str">
        <f>IF(ISNUMBER(FIND("arbeid",Methode_Keuze)),"",IF(ISNUMBER(FIND("arbeid",Methode_Keuze)),"",IF(Tb_Activiteiten[[#This Row],[Eigen arbeid]]=1,Tb_Activiteiten[[#Headers],[Eigen arbeid]],"")))</f>
        <v/>
      </c>
      <c r="AM6" t="str">
        <f>IF(ISNUMBER(FIND("arbeid",Methode_Keuze)),"",IF(ISNUMBER(FIND("arbeid",Methode_Keuze)),"",IF(Tb_Activiteiten[[#This Row],[Projectmedewerker]]=1,Tb_Activiteiten[[#Headers],[Projectmedewerker]],"")))</f>
        <v/>
      </c>
      <c r="AN6" t="str">
        <f>IF(ISNUMBER(FIND("arbeid",Methode_Keuze)),"",IF(ISNUMBER(FIND("arbeid",Methode_Keuze)),"",IF(Tb_Activiteiten[[#This Row],[Landbouwer]]=1,Tb_Activiteiten[[#Headers],[Landbouwer]],"")))</f>
        <v/>
      </c>
      <c r="AO6" t="str">
        <f>IF(ISNUMBER(FIND("arbeid",Methode_Keuze)),"",IF(ISNUMBER(FIND("arbeid",Methode_Keuze)),"",IF(Tb_Activiteiten[[#This Row],[Adviseur]]=1,Tb_Activiteiten[[#Headers],[Adviseur]],"")))</f>
        <v/>
      </c>
      <c r="AP6" t="str">
        <f>IF(ISNUMBER(FIND("arbeid",Methode_Keuze)),"",IF(ISNUMBER(FIND("arbeid",Methode_Keuze)),"",IF(Tb_Activiteiten[[#This Row],[Projectleider/Expert]]=1,Tb_Activiteiten[[#Headers],[Projectleider/Expert]],"")))</f>
        <v/>
      </c>
      <c r="AQ6" t="str">
        <f>IF(ISNUMBER(FIND("arbeid",Methode_Keuze)),"",IF(ISNUMBER(FIND("arbeid",Methode_Keuze)),"",IF(Tb_Activiteiten[[#This Row],[Arbeidskosten]]=1,Tb_Activiteiten[[#Headers],[Arbeidskosten]],"")))</f>
        <v/>
      </c>
      <c r="AR6" t="str">
        <f>IF(ISNUMBER(FIND("arbeid",Methode_Keuze)),"",IF(ISNUMBER(FIND("arbeid",Methode_Keuze)),"",IF(Tb_Activiteiten[[#This Row],[Arbeidskosten op basis van IKS]]=1,Tb_Activiteiten[[#Headers],[Arbeidskosten op basis van IKS]],"")))</f>
        <v/>
      </c>
      <c r="AS6" t="str">
        <f>IF(ISNUMBER(FIND("overige",Methode_Keuze)),"",IF(Tb_Activiteiten[[#This Row],[Kosten derden exclusief btw]]=1,Tb_Activiteiten[[#Headers],[Kosten derden exclusief btw]],""))</f>
        <v/>
      </c>
      <c r="AT6" t="str">
        <f>IF(ISNUMBER(FIND("overige",Methode_Keuze)),"",IF(Tb_Activiteiten[[#This Row],[Niet verrekenbare btw]]=1,Tb_Activiteiten[[#Headers],[Niet verrekenbare btw]],""))</f>
        <v/>
      </c>
      <c r="AU6" t="str">
        <f>IF(ISNUMBER(FIND("overige",Methode_Keuze)),"",IF(Tb_Activiteiten[[#This Row],[Grondkosten]]=1,Tb_Activiteiten[[#Headers],[Grondkosten]],""))</f>
        <v/>
      </c>
      <c r="AV6" t="str">
        <f>IF(ISNUMBER(FIND("overige",Methode_Keuze)),"",IF(Tb_Activiteiten[[#This Row],[Bijdrage in natura (overige)]]=1,Tb_Activiteiten[[#Headers],[Bijdrage in natura (overige)]],""))</f>
        <v/>
      </c>
      <c r="AW6" t="str">
        <f>IF(ISNUMBER(FIND("overige",Methode_Keuze)),"",IF(Tb_Activiteiten[[#This Row],[Bijdrage in natura (vrijwilligers)]]=1,Tb_Activiteiten[[#Headers],[Bijdrage in natura (vrijwilligers)]],""))</f>
        <v/>
      </c>
      <c r="AX6" t="str">
        <f>IF(ISNUMBER(FIND("overige",Methode_Keuze)),"",IF(Tb_Activiteiten[[#This Row],[Afschrijvingskosten]]=1,Tb_Activiteiten[[#Headers],[Afschrijvingskosten]],""))</f>
        <v/>
      </c>
      <c r="AY6" t="str">
        <f>IF(ISNUMBER(FIND("overige",Methode_Keuze)),"",IF(Tb_Activiteiten[[#This Row],[Vergoeding]]=1,Tb_Activiteiten[[#Headers],[Vergoeding]],""))</f>
        <v/>
      </c>
      <c r="AZ6" t="str">
        <f>IF(ISNUMBER(FIND("arbeid",Methode_Keuze)),"",IF(Tb_Activiteiten[[#This Row],[Arbeidskosten - vast tarief (excl eigen arbeid)]]=1,Tb_Activiteiten[[#Headers],[Arbeidskosten - vast tarief (excl eigen arbeid)]],""))</f>
        <v/>
      </c>
      <c r="BA6" t="str">
        <f>IF(ISNUMBER(FIND("overige",Methode_Keuze)),"",IF(Tb_Activiteiten[[#This Row],[Overige kosten]]=1,Tb_Activiteiten[[#Headers],[Overige kosten]],""))</f>
        <v/>
      </c>
    </row>
    <row r="7" spans="1:53" x14ac:dyDescent="0.25">
      <c r="A7" s="213"/>
      <c r="F7" s="64"/>
      <c r="G7" s="64"/>
      <c r="H7" s="258"/>
      <c r="I7" s="258"/>
      <c r="J7" s="258"/>
      <c r="K7" s="258"/>
      <c r="O7" s="56"/>
      <c r="Q7" t="str">
        <f>IFERROR(IF(VLOOKUP(Tb_Activiteiten[[#This Row],[Openstelling]],Tb_Openstelling[],2,0)=1,1,""),"")</f>
        <v/>
      </c>
      <c r="AK7" t="str">
        <f>IF(ISNUMBER(FIND("arbeid",Methode_Keuze)),"",IF(ISNUMBER(FIND("arbeid",Methode_Keuze)),"",IF(Tb_Activiteiten[[#This Row],[Loonkosten]]=1,Tb_Activiteiten[[#Headers],[Loonkosten]],"")))</f>
        <v/>
      </c>
      <c r="AL7" t="str">
        <f>IF(ISNUMBER(FIND("arbeid",Methode_Keuze)),"",IF(ISNUMBER(FIND("arbeid",Methode_Keuze)),"",IF(Tb_Activiteiten[[#This Row],[Eigen arbeid]]=1,Tb_Activiteiten[[#Headers],[Eigen arbeid]],"")))</f>
        <v/>
      </c>
      <c r="AM7" t="str">
        <f>IF(ISNUMBER(FIND("arbeid",Methode_Keuze)),"",IF(ISNUMBER(FIND("arbeid",Methode_Keuze)),"",IF(Tb_Activiteiten[[#This Row],[Projectmedewerker]]=1,Tb_Activiteiten[[#Headers],[Projectmedewerker]],"")))</f>
        <v/>
      </c>
      <c r="AN7" t="str">
        <f>IF(ISNUMBER(FIND("arbeid",Methode_Keuze)),"",IF(ISNUMBER(FIND("arbeid",Methode_Keuze)),"",IF(Tb_Activiteiten[[#This Row],[Landbouwer]]=1,Tb_Activiteiten[[#Headers],[Landbouwer]],"")))</f>
        <v/>
      </c>
      <c r="AO7" t="str">
        <f>IF(ISNUMBER(FIND("arbeid",Methode_Keuze)),"",IF(ISNUMBER(FIND("arbeid",Methode_Keuze)),"",IF(Tb_Activiteiten[[#This Row],[Adviseur]]=1,Tb_Activiteiten[[#Headers],[Adviseur]],"")))</f>
        <v/>
      </c>
      <c r="AP7" t="str">
        <f>IF(ISNUMBER(FIND("arbeid",Methode_Keuze)),"",IF(ISNUMBER(FIND("arbeid",Methode_Keuze)),"",IF(Tb_Activiteiten[[#This Row],[Projectleider/Expert]]=1,Tb_Activiteiten[[#Headers],[Projectleider/Expert]],"")))</f>
        <v/>
      </c>
      <c r="AQ7" t="str">
        <f>IF(ISNUMBER(FIND("arbeid",Methode_Keuze)),"",IF(ISNUMBER(FIND("arbeid",Methode_Keuze)),"",IF(Tb_Activiteiten[[#This Row],[Arbeidskosten]]=1,Tb_Activiteiten[[#Headers],[Arbeidskosten]],"")))</f>
        <v/>
      </c>
      <c r="AR7" t="str">
        <f>IF(ISNUMBER(FIND("arbeid",Methode_Keuze)),"",IF(ISNUMBER(FIND("arbeid",Methode_Keuze)),"",IF(Tb_Activiteiten[[#This Row],[Arbeidskosten op basis van IKS]]=1,Tb_Activiteiten[[#Headers],[Arbeidskosten op basis van IKS]],"")))</f>
        <v/>
      </c>
      <c r="AS7" t="str">
        <f>IF(ISNUMBER(FIND("overige",Methode_Keuze)),"",IF(Tb_Activiteiten[[#This Row],[Kosten derden exclusief btw]]=1,Tb_Activiteiten[[#Headers],[Kosten derden exclusief btw]],""))</f>
        <v/>
      </c>
      <c r="AT7" t="str">
        <f>IF(ISNUMBER(FIND("overige",Methode_Keuze)),"",IF(Tb_Activiteiten[[#This Row],[Niet verrekenbare btw]]=1,Tb_Activiteiten[[#Headers],[Niet verrekenbare btw]],""))</f>
        <v/>
      </c>
      <c r="AU7" t="str">
        <f>IF(ISNUMBER(FIND("overige",Methode_Keuze)),"",IF(Tb_Activiteiten[[#This Row],[Grondkosten]]=1,Tb_Activiteiten[[#Headers],[Grondkosten]],""))</f>
        <v/>
      </c>
      <c r="AV7" t="str">
        <f>IF(ISNUMBER(FIND("overige",Methode_Keuze)),"",IF(Tb_Activiteiten[[#This Row],[Bijdrage in natura (overige)]]=1,Tb_Activiteiten[[#Headers],[Bijdrage in natura (overige)]],""))</f>
        <v/>
      </c>
      <c r="AW7" t="str">
        <f>IF(ISNUMBER(FIND("overige",Methode_Keuze)),"",IF(Tb_Activiteiten[[#This Row],[Bijdrage in natura (vrijwilligers)]]=1,Tb_Activiteiten[[#Headers],[Bijdrage in natura (vrijwilligers)]],""))</f>
        <v/>
      </c>
      <c r="AX7" t="str">
        <f>IF(ISNUMBER(FIND("overige",Methode_Keuze)),"",IF(Tb_Activiteiten[[#This Row],[Afschrijvingskosten]]=1,Tb_Activiteiten[[#Headers],[Afschrijvingskosten]],""))</f>
        <v/>
      </c>
      <c r="AY7" t="str">
        <f>IF(ISNUMBER(FIND("overige",Methode_Keuze)),"",IF(Tb_Activiteiten[[#This Row],[Vergoeding]]=1,Tb_Activiteiten[[#Headers],[Vergoeding]],""))</f>
        <v/>
      </c>
      <c r="AZ7" t="str">
        <f>IF(ISNUMBER(FIND("arbeid",Methode_Keuze)),"",IF(Tb_Activiteiten[[#This Row],[Arbeidskosten - vast tarief (excl eigen arbeid)]]=1,Tb_Activiteiten[[#Headers],[Arbeidskosten - vast tarief (excl eigen arbeid)]],""))</f>
        <v/>
      </c>
      <c r="BA7" t="str">
        <f>IF(ISNUMBER(FIND("overige",Methode_Keuze)),"",IF(Tb_Activiteiten[[#This Row],[Overige kosten]]=1,Tb_Activiteiten[[#Headers],[Overige kosten]],""))</f>
        <v/>
      </c>
    </row>
    <row r="8" spans="1:53" x14ac:dyDescent="0.25">
      <c r="A8" s="213"/>
      <c r="F8" s="64"/>
      <c r="G8" s="64"/>
      <c r="H8" s="258"/>
      <c r="I8" s="258"/>
      <c r="J8" s="258"/>
      <c r="K8" s="258"/>
      <c r="O8" s="56"/>
      <c r="Q8" t="str">
        <f>IFERROR(IF(VLOOKUP(Tb_Activiteiten[[#This Row],[Openstelling]],Tb_Openstelling[],2,0)=1,1,""),"")</f>
        <v/>
      </c>
      <c r="AK8" t="str">
        <f>IF(ISNUMBER(FIND("arbeid",Methode_Keuze)),"",IF(ISNUMBER(FIND("arbeid",Methode_Keuze)),"",IF(Tb_Activiteiten[[#This Row],[Loonkosten]]=1,Tb_Activiteiten[[#Headers],[Loonkosten]],"")))</f>
        <v/>
      </c>
      <c r="AL8" t="str">
        <f>IF(ISNUMBER(FIND("arbeid",Methode_Keuze)),"",IF(ISNUMBER(FIND("arbeid",Methode_Keuze)),"",IF(Tb_Activiteiten[[#This Row],[Eigen arbeid]]=1,Tb_Activiteiten[[#Headers],[Eigen arbeid]],"")))</f>
        <v/>
      </c>
      <c r="AM8" t="str">
        <f>IF(ISNUMBER(FIND("arbeid",Methode_Keuze)),"",IF(ISNUMBER(FIND("arbeid",Methode_Keuze)),"",IF(Tb_Activiteiten[[#This Row],[Projectmedewerker]]=1,Tb_Activiteiten[[#Headers],[Projectmedewerker]],"")))</f>
        <v/>
      </c>
      <c r="AN8" t="str">
        <f>IF(ISNUMBER(FIND("arbeid",Methode_Keuze)),"",IF(ISNUMBER(FIND("arbeid",Methode_Keuze)),"",IF(Tb_Activiteiten[[#This Row],[Landbouwer]]=1,Tb_Activiteiten[[#Headers],[Landbouwer]],"")))</f>
        <v/>
      </c>
      <c r="AO8" t="str">
        <f>IF(ISNUMBER(FIND("arbeid",Methode_Keuze)),"",IF(ISNUMBER(FIND("arbeid",Methode_Keuze)),"",IF(Tb_Activiteiten[[#This Row],[Adviseur]]=1,Tb_Activiteiten[[#Headers],[Adviseur]],"")))</f>
        <v/>
      </c>
      <c r="AP8" t="str">
        <f>IF(ISNUMBER(FIND("arbeid",Methode_Keuze)),"",IF(ISNUMBER(FIND("arbeid",Methode_Keuze)),"",IF(Tb_Activiteiten[[#This Row],[Projectleider/Expert]]=1,Tb_Activiteiten[[#Headers],[Projectleider/Expert]],"")))</f>
        <v/>
      </c>
      <c r="AQ8" t="str">
        <f>IF(ISNUMBER(FIND("arbeid",Methode_Keuze)),"",IF(ISNUMBER(FIND("arbeid",Methode_Keuze)),"",IF(Tb_Activiteiten[[#This Row],[Arbeidskosten]]=1,Tb_Activiteiten[[#Headers],[Arbeidskosten]],"")))</f>
        <v/>
      </c>
      <c r="AR8" t="str">
        <f>IF(ISNUMBER(FIND("arbeid",Methode_Keuze)),"",IF(ISNUMBER(FIND("arbeid",Methode_Keuze)),"",IF(Tb_Activiteiten[[#This Row],[Arbeidskosten op basis van IKS]]=1,Tb_Activiteiten[[#Headers],[Arbeidskosten op basis van IKS]],"")))</f>
        <v/>
      </c>
      <c r="AS8" t="str">
        <f>IF(ISNUMBER(FIND("overige",Methode_Keuze)),"",IF(Tb_Activiteiten[[#This Row],[Kosten derden exclusief btw]]=1,Tb_Activiteiten[[#Headers],[Kosten derden exclusief btw]],""))</f>
        <v/>
      </c>
      <c r="AT8" t="str">
        <f>IF(ISNUMBER(FIND("overige",Methode_Keuze)),"",IF(Tb_Activiteiten[[#This Row],[Niet verrekenbare btw]]=1,Tb_Activiteiten[[#Headers],[Niet verrekenbare btw]],""))</f>
        <v/>
      </c>
      <c r="AU8" t="str">
        <f>IF(ISNUMBER(FIND("overige",Methode_Keuze)),"",IF(Tb_Activiteiten[[#This Row],[Grondkosten]]=1,Tb_Activiteiten[[#Headers],[Grondkosten]],""))</f>
        <v/>
      </c>
      <c r="AV8" t="str">
        <f>IF(ISNUMBER(FIND("overige",Methode_Keuze)),"",IF(Tb_Activiteiten[[#This Row],[Bijdrage in natura (overige)]]=1,Tb_Activiteiten[[#Headers],[Bijdrage in natura (overige)]],""))</f>
        <v/>
      </c>
      <c r="AW8" t="str">
        <f>IF(ISNUMBER(FIND("overige",Methode_Keuze)),"",IF(Tb_Activiteiten[[#This Row],[Bijdrage in natura (vrijwilligers)]]=1,Tb_Activiteiten[[#Headers],[Bijdrage in natura (vrijwilligers)]],""))</f>
        <v/>
      </c>
      <c r="AX8" t="str">
        <f>IF(ISNUMBER(FIND("overige",Methode_Keuze)),"",IF(Tb_Activiteiten[[#This Row],[Afschrijvingskosten]]=1,Tb_Activiteiten[[#Headers],[Afschrijvingskosten]],""))</f>
        <v/>
      </c>
      <c r="AY8" t="str">
        <f>IF(ISNUMBER(FIND("overige",Methode_Keuze)),"",IF(Tb_Activiteiten[[#This Row],[Vergoeding]]=1,Tb_Activiteiten[[#Headers],[Vergoeding]],""))</f>
        <v/>
      </c>
      <c r="AZ8" t="str">
        <f>IF(ISNUMBER(FIND("arbeid",Methode_Keuze)),"",IF(Tb_Activiteiten[[#This Row],[Arbeidskosten - vast tarief (excl eigen arbeid)]]=1,Tb_Activiteiten[[#Headers],[Arbeidskosten - vast tarief (excl eigen arbeid)]],""))</f>
        <v/>
      </c>
      <c r="BA8" t="str">
        <f>IF(ISNUMBER(FIND("overige",Methode_Keuze)),"",IF(Tb_Activiteiten[[#This Row],[Overige kosten]]=1,Tb_Activiteiten[[#Headers],[Overige kosten]],""))</f>
        <v/>
      </c>
    </row>
    <row r="9" spans="1:53" x14ac:dyDescent="0.25">
      <c r="A9" s="213"/>
      <c r="F9" s="64"/>
      <c r="G9" s="64"/>
      <c r="H9" s="258"/>
      <c r="I9" s="258"/>
      <c r="J9" s="258"/>
      <c r="K9" s="258"/>
      <c r="O9" s="56"/>
      <c r="Q9" t="str">
        <f>IFERROR(IF(VLOOKUP(Tb_Activiteiten[[#This Row],[Openstelling]],Tb_Openstelling[],2,0)=1,1,""),"")</f>
        <v/>
      </c>
      <c r="AK9" t="str">
        <f>IF(ISNUMBER(FIND("arbeid",Methode_Keuze)),"",IF(ISNUMBER(FIND("arbeid",Methode_Keuze)),"",IF(Tb_Activiteiten[[#This Row],[Loonkosten]]=1,Tb_Activiteiten[[#Headers],[Loonkosten]],"")))</f>
        <v/>
      </c>
      <c r="AL9" t="str">
        <f>IF(ISNUMBER(FIND("arbeid",Methode_Keuze)),"",IF(ISNUMBER(FIND("arbeid",Methode_Keuze)),"",IF(Tb_Activiteiten[[#This Row],[Eigen arbeid]]=1,Tb_Activiteiten[[#Headers],[Eigen arbeid]],"")))</f>
        <v/>
      </c>
      <c r="AM9" t="str">
        <f>IF(ISNUMBER(FIND("arbeid",Methode_Keuze)),"",IF(ISNUMBER(FIND("arbeid",Methode_Keuze)),"",IF(Tb_Activiteiten[[#This Row],[Projectmedewerker]]=1,Tb_Activiteiten[[#Headers],[Projectmedewerker]],"")))</f>
        <v/>
      </c>
      <c r="AN9" t="str">
        <f>IF(ISNUMBER(FIND("arbeid",Methode_Keuze)),"",IF(ISNUMBER(FIND("arbeid",Methode_Keuze)),"",IF(Tb_Activiteiten[[#This Row],[Landbouwer]]=1,Tb_Activiteiten[[#Headers],[Landbouwer]],"")))</f>
        <v/>
      </c>
      <c r="AO9" t="str">
        <f>IF(ISNUMBER(FIND("arbeid",Methode_Keuze)),"",IF(ISNUMBER(FIND("arbeid",Methode_Keuze)),"",IF(Tb_Activiteiten[[#This Row],[Adviseur]]=1,Tb_Activiteiten[[#Headers],[Adviseur]],"")))</f>
        <v/>
      </c>
      <c r="AP9" t="str">
        <f>IF(ISNUMBER(FIND("arbeid",Methode_Keuze)),"",IF(ISNUMBER(FIND("arbeid",Methode_Keuze)),"",IF(Tb_Activiteiten[[#This Row],[Projectleider/Expert]]=1,Tb_Activiteiten[[#Headers],[Projectleider/Expert]],"")))</f>
        <v/>
      </c>
      <c r="AQ9" t="str">
        <f>IF(ISNUMBER(FIND("arbeid",Methode_Keuze)),"",IF(ISNUMBER(FIND("arbeid",Methode_Keuze)),"",IF(Tb_Activiteiten[[#This Row],[Arbeidskosten]]=1,Tb_Activiteiten[[#Headers],[Arbeidskosten]],"")))</f>
        <v/>
      </c>
      <c r="AR9" t="str">
        <f>IF(ISNUMBER(FIND("arbeid",Methode_Keuze)),"",IF(ISNUMBER(FIND("arbeid",Methode_Keuze)),"",IF(Tb_Activiteiten[[#This Row],[Arbeidskosten op basis van IKS]]=1,Tb_Activiteiten[[#Headers],[Arbeidskosten op basis van IKS]],"")))</f>
        <v/>
      </c>
      <c r="AS9" t="str">
        <f>IF(ISNUMBER(FIND("overige",Methode_Keuze)),"",IF(Tb_Activiteiten[[#This Row],[Kosten derden exclusief btw]]=1,Tb_Activiteiten[[#Headers],[Kosten derden exclusief btw]],""))</f>
        <v/>
      </c>
      <c r="AT9" t="str">
        <f>IF(ISNUMBER(FIND("overige",Methode_Keuze)),"",IF(Tb_Activiteiten[[#This Row],[Niet verrekenbare btw]]=1,Tb_Activiteiten[[#Headers],[Niet verrekenbare btw]],""))</f>
        <v/>
      </c>
      <c r="AU9" t="str">
        <f>IF(ISNUMBER(FIND("overige",Methode_Keuze)),"",IF(Tb_Activiteiten[[#This Row],[Grondkosten]]=1,Tb_Activiteiten[[#Headers],[Grondkosten]],""))</f>
        <v/>
      </c>
      <c r="AV9" t="str">
        <f>IF(ISNUMBER(FIND("overige",Methode_Keuze)),"",IF(Tb_Activiteiten[[#This Row],[Bijdrage in natura (overige)]]=1,Tb_Activiteiten[[#Headers],[Bijdrage in natura (overige)]],""))</f>
        <v/>
      </c>
      <c r="AW9" t="str">
        <f>IF(ISNUMBER(FIND("overige",Methode_Keuze)),"",IF(Tb_Activiteiten[[#This Row],[Bijdrage in natura (vrijwilligers)]]=1,Tb_Activiteiten[[#Headers],[Bijdrage in natura (vrijwilligers)]],""))</f>
        <v/>
      </c>
      <c r="AX9" t="str">
        <f>IF(ISNUMBER(FIND("overige",Methode_Keuze)),"",IF(Tb_Activiteiten[[#This Row],[Afschrijvingskosten]]=1,Tb_Activiteiten[[#Headers],[Afschrijvingskosten]],""))</f>
        <v/>
      </c>
      <c r="AY9" t="str">
        <f>IF(ISNUMBER(FIND("overige",Methode_Keuze)),"",IF(Tb_Activiteiten[[#This Row],[Vergoeding]]=1,Tb_Activiteiten[[#Headers],[Vergoeding]],""))</f>
        <v/>
      </c>
      <c r="AZ9" t="str">
        <f>IF(ISNUMBER(FIND("arbeid",Methode_Keuze)),"",IF(Tb_Activiteiten[[#This Row],[Arbeidskosten - vast tarief (excl eigen arbeid)]]=1,Tb_Activiteiten[[#Headers],[Arbeidskosten - vast tarief (excl eigen arbeid)]],""))</f>
        <v/>
      </c>
      <c r="BA9" t="str">
        <f>IF(ISNUMBER(FIND("overige",Methode_Keuze)),"",IF(Tb_Activiteiten[[#This Row],[Overige kosten]]=1,Tb_Activiteiten[[#Headers],[Overige kosten]],""))</f>
        <v/>
      </c>
    </row>
    <row r="10" spans="1:53" x14ac:dyDescent="0.25">
      <c r="A10" s="213"/>
      <c r="F10" s="64"/>
      <c r="G10" s="64"/>
      <c r="H10" s="258"/>
      <c r="I10" s="258"/>
      <c r="J10" s="258"/>
      <c r="K10" s="258"/>
      <c r="O10" s="56"/>
      <c r="Q10" t="str">
        <f>IFERROR(IF(VLOOKUP(Tb_Activiteiten[[#This Row],[Openstelling]],Tb_Openstelling[],2,0)=1,1,""),"")</f>
        <v/>
      </c>
      <c r="AK10" t="str">
        <f>IF(ISNUMBER(FIND("arbeid",Methode_Keuze)),"",IF(ISNUMBER(FIND("arbeid",Methode_Keuze)),"",IF(Tb_Activiteiten[[#This Row],[Loonkosten]]=1,Tb_Activiteiten[[#Headers],[Loonkosten]],"")))</f>
        <v/>
      </c>
      <c r="AL10" t="str">
        <f>IF(ISNUMBER(FIND("arbeid",Methode_Keuze)),"",IF(ISNUMBER(FIND("arbeid",Methode_Keuze)),"",IF(Tb_Activiteiten[[#This Row],[Eigen arbeid]]=1,Tb_Activiteiten[[#Headers],[Eigen arbeid]],"")))</f>
        <v/>
      </c>
      <c r="AM10" t="str">
        <f>IF(ISNUMBER(FIND("arbeid",Methode_Keuze)),"",IF(ISNUMBER(FIND("arbeid",Methode_Keuze)),"",IF(Tb_Activiteiten[[#This Row],[Projectmedewerker]]=1,Tb_Activiteiten[[#Headers],[Projectmedewerker]],"")))</f>
        <v/>
      </c>
      <c r="AN10" t="str">
        <f>IF(ISNUMBER(FIND("arbeid",Methode_Keuze)),"",IF(ISNUMBER(FIND("arbeid",Methode_Keuze)),"",IF(Tb_Activiteiten[[#This Row],[Landbouwer]]=1,Tb_Activiteiten[[#Headers],[Landbouwer]],"")))</f>
        <v/>
      </c>
      <c r="AO10" t="str">
        <f>IF(ISNUMBER(FIND("arbeid",Methode_Keuze)),"",IF(ISNUMBER(FIND("arbeid",Methode_Keuze)),"",IF(Tb_Activiteiten[[#This Row],[Adviseur]]=1,Tb_Activiteiten[[#Headers],[Adviseur]],"")))</f>
        <v/>
      </c>
      <c r="AP10" t="str">
        <f>IF(ISNUMBER(FIND("arbeid",Methode_Keuze)),"",IF(ISNUMBER(FIND("arbeid",Methode_Keuze)),"",IF(Tb_Activiteiten[[#This Row],[Projectleider/Expert]]=1,Tb_Activiteiten[[#Headers],[Projectleider/Expert]],"")))</f>
        <v/>
      </c>
      <c r="AQ10" t="str">
        <f>IF(ISNUMBER(FIND("arbeid",Methode_Keuze)),"",IF(ISNUMBER(FIND("arbeid",Methode_Keuze)),"",IF(Tb_Activiteiten[[#This Row],[Arbeidskosten]]=1,Tb_Activiteiten[[#Headers],[Arbeidskosten]],"")))</f>
        <v/>
      </c>
      <c r="AR10" t="str">
        <f>IF(ISNUMBER(FIND("arbeid",Methode_Keuze)),"",IF(ISNUMBER(FIND("arbeid",Methode_Keuze)),"",IF(Tb_Activiteiten[[#This Row],[Arbeidskosten op basis van IKS]]=1,Tb_Activiteiten[[#Headers],[Arbeidskosten op basis van IKS]],"")))</f>
        <v/>
      </c>
      <c r="AS10" t="str">
        <f>IF(ISNUMBER(FIND("overige",Methode_Keuze)),"",IF(Tb_Activiteiten[[#This Row],[Kosten derden exclusief btw]]=1,Tb_Activiteiten[[#Headers],[Kosten derden exclusief btw]],""))</f>
        <v/>
      </c>
      <c r="AT10" t="str">
        <f>IF(ISNUMBER(FIND("overige",Methode_Keuze)),"",IF(Tb_Activiteiten[[#This Row],[Niet verrekenbare btw]]=1,Tb_Activiteiten[[#Headers],[Niet verrekenbare btw]],""))</f>
        <v/>
      </c>
      <c r="AU10" t="str">
        <f>IF(ISNUMBER(FIND("overige",Methode_Keuze)),"",IF(Tb_Activiteiten[[#This Row],[Grondkosten]]=1,Tb_Activiteiten[[#Headers],[Grondkosten]],""))</f>
        <v/>
      </c>
      <c r="AV10" t="str">
        <f>IF(ISNUMBER(FIND("overige",Methode_Keuze)),"",IF(Tb_Activiteiten[[#This Row],[Bijdrage in natura (overige)]]=1,Tb_Activiteiten[[#Headers],[Bijdrage in natura (overige)]],""))</f>
        <v/>
      </c>
      <c r="AW10" t="str">
        <f>IF(ISNUMBER(FIND("overige",Methode_Keuze)),"",IF(Tb_Activiteiten[[#This Row],[Bijdrage in natura (vrijwilligers)]]=1,Tb_Activiteiten[[#Headers],[Bijdrage in natura (vrijwilligers)]],""))</f>
        <v/>
      </c>
      <c r="AX10" t="str">
        <f>IF(ISNUMBER(FIND("overige",Methode_Keuze)),"",IF(Tb_Activiteiten[[#This Row],[Afschrijvingskosten]]=1,Tb_Activiteiten[[#Headers],[Afschrijvingskosten]],""))</f>
        <v/>
      </c>
      <c r="AY10" t="str">
        <f>IF(ISNUMBER(FIND("overige",Methode_Keuze)),"",IF(Tb_Activiteiten[[#This Row],[Vergoeding]]=1,Tb_Activiteiten[[#Headers],[Vergoeding]],""))</f>
        <v/>
      </c>
      <c r="AZ10" t="str">
        <f>IF(ISNUMBER(FIND("arbeid",Methode_Keuze)),"",IF(Tb_Activiteiten[[#This Row],[Arbeidskosten - vast tarief (excl eigen arbeid)]]=1,Tb_Activiteiten[[#Headers],[Arbeidskosten - vast tarief (excl eigen arbeid)]],""))</f>
        <v/>
      </c>
      <c r="BA10" t="str">
        <f>IF(ISNUMBER(FIND("overige",Methode_Keuze)),"",IF(Tb_Activiteiten[[#This Row],[Overige kosten]]=1,Tb_Activiteiten[[#Headers],[Overige kosten]],""))</f>
        <v/>
      </c>
    </row>
    <row r="11" spans="1:53" x14ac:dyDescent="0.25">
      <c r="A11" s="213"/>
      <c r="F11" s="64"/>
      <c r="G11" s="64"/>
      <c r="H11" s="258"/>
      <c r="I11" s="258"/>
      <c r="J11" s="258"/>
      <c r="K11" s="258"/>
      <c r="O11" s="56"/>
      <c r="Q11" t="str">
        <f>IFERROR(IF(VLOOKUP(Tb_Activiteiten[[#This Row],[Openstelling]],Tb_Openstelling[],2,0)=1,1,""),"")</f>
        <v/>
      </c>
      <c r="AK11" t="str">
        <f>IF(ISNUMBER(FIND("arbeid",Methode_Keuze)),"",IF(ISNUMBER(FIND("arbeid",Methode_Keuze)),"",IF(Tb_Activiteiten[[#This Row],[Loonkosten]]=1,Tb_Activiteiten[[#Headers],[Loonkosten]],"")))</f>
        <v/>
      </c>
      <c r="AL11" t="str">
        <f>IF(ISNUMBER(FIND("arbeid",Methode_Keuze)),"",IF(ISNUMBER(FIND("arbeid",Methode_Keuze)),"",IF(Tb_Activiteiten[[#This Row],[Eigen arbeid]]=1,Tb_Activiteiten[[#Headers],[Eigen arbeid]],"")))</f>
        <v/>
      </c>
      <c r="AM11" t="str">
        <f>IF(ISNUMBER(FIND("arbeid",Methode_Keuze)),"",IF(ISNUMBER(FIND("arbeid",Methode_Keuze)),"",IF(Tb_Activiteiten[[#This Row],[Projectmedewerker]]=1,Tb_Activiteiten[[#Headers],[Projectmedewerker]],"")))</f>
        <v/>
      </c>
      <c r="AN11" t="str">
        <f>IF(ISNUMBER(FIND("arbeid",Methode_Keuze)),"",IF(ISNUMBER(FIND("arbeid",Methode_Keuze)),"",IF(Tb_Activiteiten[[#This Row],[Landbouwer]]=1,Tb_Activiteiten[[#Headers],[Landbouwer]],"")))</f>
        <v/>
      </c>
      <c r="AO11" t="str">
        <f>IF(ISNUMBER(FIND("arbeid",Methode_Keuze)),"",IF(ISNUMBER(FIND("arbeid",Methode_Keuze)),"",IF(Tb_Activiteiten[[#This Row],[Adviseur]]=1,Tb_Activiteiten[[#Headers],[Adviseur]],"")))</f>
        <v/>
      </c>
      <c r="AP11" t="str">
        <f>IF(ISNUMBER(FIND("arbeid",Methode_Keuze)),"",IF(ISNUMBER(FIND("arbeid",Methode_Keuze)),"",IF(Tb_Activiteiten[[#This Row],[Projectleider/Expert]]=1,Tb_Activiteiten[[#Headers],[Projectleider/Expert]],"")))</f>
        <v/>
      </c>
      <c r="AQ11" t="str">
        <f>IF(ISNUMBER(FIND("arbeid",Methode_Keuze)),"",IF(ISNUMBER(FIND("arbeid",Methode_Keuze)),"",IF(Tb_Activiteiten[[#This Row],[Arbeidskosten]]=1,Tb_Activiteiten[[#Headers],[Arbeidskosten]],"")))</f>
        <v/>
      </c>
      <c r="AR11" t="str">
        <f>IF(ISNUMBER(FIND("arbeid",Methode_Keuze)),"",IF(ISNUMBER(FIND("arbeid",Methode_Keuze)),"",IF(Tb_Activiteiten[[#This Row],[Arbeidskosten op basis van IKS]]=1,Tb_Activiteiten[[#Headers],[Arbeidskosten op basis van IKS]],"")))</f>
        <v/>
      </c>
      <c r="AS11" t="str">
        <f>IF(ISNUMBER(FIND("overige",Methode_Keuze)),"",IF(Tb_Activiteiten[[#This Row],[Kosten derden exclusief btw]]=1,Tb_Activiteiten[[#Headers],[Kosten derden exclusief btw]],""))</f>
        <v/>
      </c>
      <c r="AT11" t="str">
        <f>IF(ISNUMBER(FIND("overige",Methode_Keuze)),"",IF(Tb_Activiteiten[[#This Row],[Niet verrekenbare btw]]=1,Tb_Activiteiten[[#Headers],[Niet verrekenbare btw]],""))</f>
        <v/>
      </c>
      <c r="AU11" t="str">
        <f>IF(ISNUMBER(FIND("overige",Methode_Keuze)),"",IF(Tb_Activiteiten[[#This Row],[Grondkosten]]=1,Tb_Activiteiten[[#Headers],[Grondkosten]],""))</f>
        <v/>
      </c>
      <c r="AV11" t="str">
        <f>IF(ISNUMBER(FIND("overige",Methode_Keuze)),"",IF(Tb_Activiteiten[[#This Row],[Bijdrage in natura (overige)]]=1,Tb_Activiteiten[[#Headers],[Bijdrage in natura (overige)]],""))</f>
        <v/>
      </c>
      <c r="AW11" t="str">
        <f>IF(ISNUMBER(FIND("overige",Methode_Keuze)),"",IF(Tb_Activiteiten[[#This Row],[Bijdrage in natura (vrijwilligers)]]=1,Tb_Activiteiten[[#Headers],[Bijdrage in natura (vrijwilligers)]],""))</f>
        <v/>
      </c>
      <c r="AX11" t="str">
        <f>IF(ISNUMBER(FIND("overige",Methode_Keuze)),"",IF(Tb_Activiteiten[[#This Row],[Afschrijvingskosten]]=1,Tb_Activiteiten[[#Headers],[Afschrijvingskosten]],""))</f>
        <v/>
      </c>
      <c r="AY11" t="str">
        <f>IF(ISNUMBER(FIND("overige",Methode_Keuze)),"",IF(Tb_Activiteiten[[#This Row],[Vergoeding]]=1,Tb_Activiteiten[[#Headers],[Vergoeding]],""))</f>
        <v/>
      </c>
      <c r="AZ11" t="str">
        <f>IF(ISNUMBER(FIND("arbeid",Methode_Keuze)),"",IF(Tb_Activiteiten[[#This Row],[Arbeidskosten - vast tarief (excl eigen arbeid)]]=1,Tb_Activiteiten[[#Headers],[Arbeidskosten - vast tarief (excl eigen arbeid)]],""))</f>
        <v/>
      </c>
      <c r="BA11" t="str">
        <f>IF(ISNUMBER(FIND("overige",Methode_Keuze)),"",IF(Tb_Activiteiten[[#This Row],[Overige kosten]]=1,Tb_Activiteiten[[#Headers],[Overige kosten]],""))</f>
        <v/>
      </c>
    </row>
    <row r="12" spans="1:53" x14ac:dyDescent="0.25">
      <c r="A12" s="213"/>
      <c r="F12" s="64"/>
      <c r="G12" s="64"/>
      <c r="H12" s="258"/>
      <c r="I12" s="258"/>
      <c r="J12" s="258"/>
      <c r="K12" s="258"/>
      <c r="O12" s="56"/>
      <c r="Q12" t="str">
        <f>IFERROR(IF(VLOOKUP(Tb_Activiteiten[[#This Row],[Openstelling]],Tb_Openstelling[],2,0)=1,1,""),"")</f>
        <v/>
      </c>
      <c r="AK12" t="str">
        <f>IF(ISNUMBER(FIND("arbeid",Methode_Keuze)),"",IF(ISNUMBER(FIND("arbeid",Methode_Keuze)),"",IF(Tb_Activiteiten[[#This Row],[Loonkosten]]=1,Tb_Activiteiten[[#Headers],[Loonkosten]],"")))</f>
        <v/>
      </c>
      <c r="AL12" t="str">
        <f>IF(ISNUMBER(FIND("arbeid",Methode_Keuze)),"",IF(ISNUMBER(FIND("arbeid",Methode_Keuze)),"",IF(Tb_Activiteiten[[#This Row],[Eigen arbeid]]=1,Tb_Activiteiten[[#Headers],[Eigen arbeid]],"")))</f>
        <v/>
      </c>
      <c r="AM12" t="str">
        <f>IF(ISNUMBER(FIND("arbeid",Methode_Keuze)),"",IF(ISNUMBER(FIND("arbeid",Methode_Keuze)),"",IF(Tb_Activiteiten[[#This Row],[Projectmedewerker]]=1,Tb_Activiteiten[[#Headers],[Projectmedewerker]],"")))</f>
        <v/>
      </c>
      <c r="AN12" t="str">
        <f>IF(ISNUMBER(FIND("arbeid",Methode_Keuze)),"",IF(ISNUMBER(FIND("arbeid",Methode_Keuze)),"",IF(Tb_Activiteiten[[#This Row],[Landbouwer]]=1,Tb_Activiteiten[[#Headers],[Landbouwer]],"")))</f>
        <v/>
      </c>
      <c r="AO12" t="str">
        <f>IF(ISNUMBER(FIND("arbeid",Methode_Keuze)),"",IF(ISNUMBER(FIND("arbeid",Methode_Keuze)),"",IF(Tb_Activiteiten[[#This Row],[Adviseur]]=1,Tb_Activiteiten[[#Headers],[Adviseur]],"")))</f>
        <v/>
      </c>
      <c r="AP12" t="str">
        <f>IF(ISNUMBER(FIND("arbeid",Methode_Keuze)),"",IF(ISNUMBER(FIND("arbeid",Methode_Keuze)),"",IF(Tb_Activiteiten[[#This Row],[Projectleider/Expert]]=1,Tb_Activiteiten[[#Headers],[Projectleider/Expert]],"")))</f>
        <v/>
      </c>
      <c r="AQ12" t="str">
        <f>IF(ISNUMBER(FIND("arbeid",Methode_Keuze)),"",IF(ISNUMBER(FIND("arbeid",Methode_Keuze)),"",IF(Tb_Activiteiten[[#This Row],[Arbeidskosten]]=1,Tb_Activiteiten[[#Headers],[Arbeidskosten]],"")))</f>
        <v/>
      </c>
      <c r="AR12" t="str">
        <f>IF(ISNUMBER(FIND("arbeid",Methode_Keuze)),"",IF(ISNUMBER(FIND("arbeid",Methode_Keuze)),"",IF(Tb_Activiteiten[[#This Row],[Arbeidskosten op basis van IKS]]=1,Tb_Activiteiten[[#Headers],[Arbeidskosten op basis van IKS]],"")))</f>
        <v/>
      </c>
      <c r="AS12" t="str">
        <f>IF(ISNUMBER(FIND("overige",Methode_Keuze)),"",IF(Tb_Activiteiten[[#This Row],[Kosten derden exclusief btw]]=1,Tb_Activiteiten[[#Headers],[Kosten derden exclusief btw]],""))</f>
        <v/>
      </c>
      <c r="AT12" t="str">
        <f>IF(ISNUMBER(FIND("overige",Methode_Keuze)),"",IF(Tb_Activiteiten[[#This Row],[Niet verrekenbare btw]]=1,Tb_Activiteiten[[#Headers],[Niet verrekenbare btw]],""))</f>
        <v/>
      </c>
      <c r="AU12" t="str">
        <f>IF(ISNUMBER(FIND("overige",Methode_Keuze)),"",IF(Tb_Activiteiten[[#This Row],[Grondkosten]]=1,Tb_Activiteiten[[#Headers],[Grondkosten]],""))</f>
        <v/>
      </c>
      <c r="AV12" t="str">
        <f>IF(ISNUMBER(FIND("overige",Methode_Keuze)),"",IF(Tb_Activiteiten[[#This Row],[Bijdrage in natura (overige)]]=1,Tb_Activiteiten[[#Headers],[Bijdrage in natura (overige)]],""))</f>
        <v/>
      </c>
      <c r="AW12" t="str">
        <f>IF(ISNUMBER(FIND("overige",Methode_Keuze)),"",IF(Tb_Activiteiten[[#This Row],[Bijdrage in natura (vrijwilligers)]]=1,Tb_Activiteiten[[#Headers],[Bijdrage in natura (vrijwilligers)]],""))</f>
        <v/>
      </c>
      <c r="AX12" t="str">
        <f>IF(ISNUMBER(FIND("overige",Methode_Keuze)),"",IF(Tb_Activiteiten[[#This Row],[Afschrijvingskosten]]=1,Tb_Activiteiten[[#Headers],[Afschrijvingskosten]],""))</f>
        <v/>
      </c>
      <c r="AY12" t="str">
        <f>IF(ISNUMBER(FIND("overige",Methode_Keuze)),"",IF(Tb_Activiteiten[[#This Row],[Vergoeding]]=1,Tb_Activiteiten[[#Headers],[Vergoeding]],""))</f>
        <v/>
      </c>
      <c r="AZ12" t="str">
        <f>IF(ISNUMBER(FIND("arbeid",Methode_Keuze)),"",IF(Tb_Activiteiten[[#This Row],[Arbeidskosten - vast tarief (excl eigen arbeid)]]=1,Tb_Activiteiten[[#Headers],[Arbeidskosten - vast tarief (excl eigen arbeid)]],""))</f>
        <v/>
      </c>
      <c r="BA12" t="str">
        <f>IF(ISNUMBER(FIND("overige",Methode_Keuze)),"",IF(Tb_Activiteiten[[#This Row],[Overige kosten]]=1,Tb_Activiteiten[[#Headers],[Overige kosten]],""))</f>
        <v/>
      </c>
    </row>
    <row r="13" spans="1:53" x14ac:dyDescent="0.25">
      <c r="A13" s="213"/>
      <c r="F13" s="64"/>
      <c r="G13" s="64"/>
      <c r="H13" s="258"/>
      <c r="I13" s="258"/>
      <c r="J13" s="258"/>
      <c r="K13" s="258"/>
      <c r="O13" s="56"/>
      <c r="Q13" t="str">
        <f>IFERROR(IF(VLOOKUP(Tb_Activiteiten[[#This Row],[Openstelling]],Tb_Openstelling[],2,0)=1,1,""),"")</f>
        <v/>
      </c>
      <c r="AK13" t="str">
        <f>IF(ISNUMBER(FIND("arbeid",Methode_Keuze)),"",IF(ISNUMBER(FIND("arbeid",Methode_Keuze)),"",IF(Tb_Activiteiten[[#This Row],[Loonkosten]]=1,Tb_Activiteiten[[#Headers],[Loonkosten]],"")))</f>
        <v/>
      </c>
      <c r="AL13" t="str">
        <f>IF(ISNUMBER(FIND("arbeid",Methode_Keuze)),"",IF(ISNUMBER(FIND("arbeid",Methode_Keuze)),"",IF(Tb_Activiteiten[[#This Row],[Eigen arbeid]]=1,Tb_Activiteiten[[#Headers],[Eigen arbeid]],"")))</f>
        <v/>
      </c>
      <c r="AM13" t="str">
        <f>IF(ISNUMBER(FIND("arbeid",Methode_Keuze)),"",IF(ISNUMBER(FIND("arbeid",Methode_Keuze)),"",IF(Tb_Activiteiten[[#This Row],[Projectmedewerker]]=1,Tb_Activiteiten[[#Headers],[Projectmedewerker]],"")))</f>
        <v/>
      </c>
      <c r="AN13" t="str">
        <f>IF(ISNUMBER(FIND("arbeid",Methode_Keuze)),"",IF(ISNUMBER(FIND("arbeid",Methode_Keuze)),"",IF(Tb_Activiteiten[[#This Row],[Landbouwer]]=1,Tb_Activiteiten[[#Headers],[Landbouwer]],"")))</f>
        <v/>
      </c>
      <c r="AO13" t="str">
        <f>IF(ISNUMBER(FIND("arbeid",Methode_Keuze)),"",IF(ISNUMBER(FIND("arbeid",Methode_Keuze)),"",IF(Tb_Activiteiten[[#This Row],[Adviseur]]=1,Tb_Activiteiten[[#Headers],[Adviseur]],"")))</f>
        <v/>
      </c>
      <c r="AP13" t="str">
        <f>IF(ISNUMBER(FIND("arbeid",Methode_Keuze)),"",IF(ISNUMBER(FIND("arbeid",Methode_Keuze)),"",IF(Tb_Activiteiten[[#This Row],[Projectleider/Expert]]=1,Tb_Activiteiten[[#Headers],[Projectleider/Expert]],"")))</f>
        <v/>
      </c>
      <c r="AQ13" t="str">
        <f>IF(ISNUMBER(FIND("arbeid",Methode_Keuze)),"",IF(ISNUMBER(FIND("arbeid",Methode_Keuze)),"",IF(Tb_Activiteiten[[#This Row],[Arbeidskosten]]=1,Tb_Activiteiten[[#Headers],[Arbeidskosten]],"")))</f>
        <v/>
      </c>
      <c r="AR13" t="str">
        <f>IF(ISNUMBER(FIND("arbeid",Methode_Keuze)),"",IF(ISNUMBER(FIND("arbeid",Methode_Keuze)),"",IF(Tb_Activiteiten[[#This Row],[Arbeidskosten op basis van IKS]]=1,Tb_Activiteiten[[#Headers],[Arbeidskosten op basis van IKS]],"")))</f>
        <v/>
      </c>
      <c r="AS13" t="str">
        <f>IF(ISNUMBER(FIND("overige",Methode_Keuze)),"",IF(Tb_Activiteiten[[#This Row],[Kosten derden exclusief btw]]=1,Tb_Activiteiten[[#Headers],[Kosten derden exclusief btw]],""))</f>
        <v/>
      </c>
      <c r="AT13" t="str">
        <f>IF(ISNUMBER(FIND("overige",Methode_Keuze)),"",IF(Tb_Activiteiten[[#This Row],[Niet verrekenbare btw]]=1,Tb_Activiteiten[[#Headers],[Niet verrekenbare btw]],""))</f>
        <v/>
      </c>
      <c r="AU13" t="str">
        <f>IF(ISNUMBER(FIND("overige",Methode_Keuze)),"",IF(Tb_Activiteiten[[#This Row],[Grondkosten]]=1,Tb_Activiteiten[[#Headers],[Grondkosten]],""))</f>
        <v/>
      </c>
      <c r="AV13" t="str">
        <f>IF(ISNUMBER(FIND("overige",Methode_Keuze)),"",IF(Tb_Activiteiten[[#This Row],[Bijdrage in natura (overige)]]=1,Tb_Activiteiten[[#Headers],[Bijdrage in natura (overige)]],""))</f>
        <v/>
      </c>
      <c r="AW13" t="str">
        <f>IF(ISNUMBER(FIND("overige",Methode_Keuze)),"",IF(Tb_Activiteiten[[#This Row],[Bijdrage in natura (vrijwilligers)]]=1,Tb_Activiteiten[[#Headers],[Bijdrage in natura (vrijwilligers)]],""))</f>
        <v/>
      </c>
      <c r="AX13" t="str">
        <f>IF(ISNUMBER(FIND("overige",Methode_Keuze)),"",IF(Tb_Activiteiten[[#This Row],[Afschrijvingskosten]]=1,Tb_Activiteiten[[#Headers],[Afschrijvingskosten]],""))</f>
        <v/>
      </c>
      <c r="AY13" t="str">
        <f>IF(ISNUMBER(FIND("overige",Methode_Keuze)),"",IF(Tb_Activiteiten[[#This Row],[Vergoeding]]=1,Tb_Activiteiten[[#Headers],[Vergoeding]],""))</f>
        <v/>
      </c>
      <c r="AZ13" t="str">
        <f>IF(ISNUMBER(FIND("arbeid",Methode_Keuze)),"",IF(Tb_Activiteiten[[#This Row],[Arbeidskosten - vast tarief (excl eigen arbeid)]]=1,Tb_Activiteiten[[#Headers],[Arbeidskosten - vast tarief (excl eigen arbeid)]],""))</f>
        <v/>
      </c>
      <c r="BA13" t="str">
        <f>IF(ISNUMBER(FIND("overige",Methode_Keuze)),"",IF(Tb_Activiteiten[[#This Row],[Overige kosten]]=1,Tb_Activiteiten[[#Headers],[Overige kosten]],""))</f>
        <v/>
      </c>
    </row>
    <row r="14" spans="1:53" x14ac:dyDescent="0.25">
      <c r="A14" s="213"/>
      <c r="F14" s="64"/>
      <c r="G14" s="64"/>
      <c r="H14" s="258"/>
      <c r="I14" s="258"/>
      <c r="J14" s="258"/>
      <c r="K14" s="258"/>
      <c r="O14" s="56"/>
      <c r="Q14" t="str">
        <f>IFERROR(IF(VLOOKUP(Tb_Activiteiten[[#This Row],[Openstelling]],Tb_Openstelling[],2,0)=1,1,""),"")</f>
        <v/>
      </c>
      <c r="AK14" t="str">
        <f>IF(ISNUMBER(FIND("arbeid",Methode_Keuze)),"",IF(ISNUMBER(FIND("arbeid",Methode_Keuze)),"",IF(Tb_Activiteiten[[#This Row],[Loonkosten]]=1,Tb_Activiteiten[[#Headers],[Loonkosten]],"")))</f>
        <v/>
      </c>
      <c r="AL14" t="str">
        <f>IF(ISNUMBER(FIND("arbeid",Methode_Keuze)),"",IF(ISNUMBER(FIND("arbeid",Methode_Keuze)),"",IF(Tb_Activiteiten[[#This Row],[Eigen arbeid]]=1,Tb_Activiteiten[[#Headers],[Eigen arbeid]],"")))</f>
        <v/>
      </c>
      <c r="AM14" t="str">
        <f>IF(ISNUMBER(FIND("arbeid",Methode_Keuze)),"",IF(ISNUMBER(FIND("arbeid",Methode_Keuze)),"",IF(Tb_Activiteiten[[#This Row],[Projectmedewerker]]=1,Tb_Activiteiten[[#Headers],[Projectmedewerker]],"")))</f>
        <v/>
      </c>
      <c r="AN14" t="str">
        <f>IF(ISNUMBER(FIND("arbeid",Methode_Keuze)),"",IF(ISNUMBER(FIND("arbeid",Methode_Keuze)),"",IF(Tb_Activiteiten[[#This Row],[Landbouwer]]=1,Tb_Activiteiten[[#Headers],[Landbouwer]],"")))</f>
        <v/>
      </c>
      <c r="AO14" t="str">
        <f>IF(ISNUMBER(FIND("arbeid",Methode_Keuze)),"",IF(ISNUMBER(FIND("arbeid",Methode_Keuze)),"",IF(Tb_Activiteiten[[#This Row],[Adviseur]]=1,Tb_Activiteiten[[#Headers],[Adviseur]],"")))</f>
        <v/>
      </c>
      <c r="AP14" t="str">
        <f>IF(ISNUMBER(FIND("arbeid",Methode_Keuze)),"",IF(ISNUMBER(FIND("arbeid",Methode_Keuze)),"",IF(Tb_Activiteiten[[#This Row],[Projectleider/Expert]]=1,Tb_Activiteiten[[#Headers],[Projectleider/Expert]],"")))</f>
        <v/>
      </c>
      <c r="AQ14" t="str">
        <f>IF(ISNUMBER(FIND("arbeid",Methode_Keuze)),"",IF(ISNUMBER(FIND("arbeid",Methode_Keuze)),"",IF(Tb_Activiteiten[[#This Row],[Arbeidskosten]]=1,Tb_Activiteiten[[#Headers],[Arbeidskosten]],"")))</f>
        <v/>
      </c>
      <c r="AR14" t="str">
        <f>IF(ISNUMBER(FIND("arbeid",Methode_Keuze)),"",IF(ISNUMBER(FIND("arbeid",Methode_Keuze)),"",IF(Tb_Activiteiten[[#This Row],[Arbeidskosten op basis van IKS]]=1,Tb_Activiteiten[[#Headers],[Arbeidskosten op basis van IKS]],"")))</f>
        <v/>
      </c>
      <c r="AS14" t="str">
        <f>IF(ISNUMBER(FIND("overige",Methode_Keuze)),"",IF(Tb_Activiteiten[[#This Row],[Kosten derden exclusief btw]]=1,Tb_Activiteiten[[#Headers],[Kosten derden exclusief btw]],""))</f>
        <v/>
      </c>
      <c r="AT14" t="str">
        <f>IF(ISNUMBER(FIND("overige",Methode_Keuze)),"",IF(Tb_Activiteiten[[#This Row],[Niet verrekenbare btw]]=1,Tb_Activiteiten[[#Headers],[Niet verrekenbare btw]],""))</f>
        <v/>
      </c>
      <c r="AU14" t="str">
        <f>IF(ISNUMBER(FIND("overige",Methode_Keuze)),"",IF(Tb_Activiteiten[[#This Row],[Grondkosten]]=1,Tb_Activiteiten[[#Headers],[Grondkosten]],""))</f>
        <v/>
      </c>
      <c r="AV14" t="str">
        <f>IF(ISNUMBER(FIND("overige",Methode_Keuze)),"",IF(Tb_Activiteiten[[#This Row],[Bijdrage in natura (overige)]]=1,Tb_Activiteiten[[#Headers],[Bijdrage in natura (overige)]],""))</f>
        <v/>
      </c>
      <c r="AW14" t="str">
        <f>IF(ISNUMBER(FIND("overige",Methode_Keuze)),"",IF(Tb_Activiteiten[[#This Row],[Bijdrage in natura (vrijwilligers)]]=1,Tb_Activiteiten[[#Headers],[Bijdrage in natura (vrijwilligers)]],""))</f>
        <v/>
      </c>
      <c r="AX14" t="str">
        <f>IF(ISNUMBER(FIND("overige",Methode_Keuze)),"",IF(Tb_Activiteiten[[#This Row],[Afschrijvingskosten]]=1,Tb_Activiteiten[[#Headers],[Afschrijvingskosten]],""))</f>
        <v/>
      </c>
      <c r="AY14" t="str">
        <f>IF(ISNUMBER(FIND("overige",Methode_Keuze)),"",IF(Tb_Activiteiten[[#This Row],[Vergoeding]]=1,Tb_Activiteiten[[#Headers],[Vergoeding]],""))</f>
        <v/>
      </c>
      <c r="AZ14" t="str">
        <f>IF(ISNUMBER(FIND("arbeid",Methode_Keuze)),"",IF(Tb_Activiteiten[[#This Row],[Arbeidskosten - vast tarief (excl eigen arbeid)]]=1,Tb_Activiteiten[[#Headers],[Arbeidskosten - vast tarief (excl eigen arbeid)]],""))</f>
        <v/>
      </c>
      <c r="BA14" t="str">
        <f>IF(ISNUMBER(FIND("overige",Methode_Keuze)),"",IF(Tb_Activiteiten[[#This Row],[Overige kosten]]=1,Tb_Activiteiten[[#Headers],[Overige kosten]],""))</f>
        <v/>
      </c>
    </row>
    <row r="15" spans="1:53" x14ac:dyDescent="0.25">
      <c r="A15" s="213"/>
      <c r="F15" s="64"/>
      <c r="G15" s="64"/>
      <c r="H15" s="258"/>
      <c r="I15" s="258"/>
      <c r="J15" s="258"/>
      <c r="K15" s="258"/>
      <c r="O15" s="56"/>
      <c r="Q15" t="str">
        <f>IFERROR(IF(VLOOKUP(Tb_Activiteiten[[#This Row],[Openstelling]],Tb_Openstelling[],2,0)=1,1,""),"")</f>
        <v/>
      </c>
      <c r="AK15" t="str">
        <f>IF(ISNUMBER(FIND("arbeid",Methode_Keuze)),"",IF(ISNUMBER(FIND("arbeid",Methode_Keuze)),"",IF(Tb_Activiteiten[[#This Row],[Loonkosten]]=1,Tb_Activiteiten[[#Headers],[Loonkosten]],"")))</f>
        <v/>
      </c>
      <c r="AL15" t="str">
        <f>IF(ISNUMBER(FIND("arbeid",Methode_Keuze)),"",IF(ISNUMBER(FIND("arbeid",Methode_Keuze)),"",IF(Tb_Activiteiten[[#This Row],[Eigen arbeid]]=1,Tb_Activiteiten[[#Headers],[Eigen arbeid]],"")))</f>
        <v/>
      </c>
      <c r="AM15" t="str">
        <f>IF(ISNUMBER(FIND("arbeid",Methode_Keuze)),"",IF(ISNUMBER(FIND("arbeid",Methode_Keuze)),"",IF(Tb_Activiteiten[[#This Row],[Projectmedewerker]]=1,Tb_Activiteiten[[#Headers],[Projectmedewerker]],"")))</f>
        <v/>
      </c>
      <c r="AN15" t="str">
        <f>IF(ISNUMBER(FIND("arbeid",Methode_Keuze)),"",IF(ISNUMBER(FIND("arbeid",Methode_Keuze)),"",IF(Tb_Activiteiten[[#This Row],[Landbouwer]]=1,Tb_Activiteiten[[#Headers],[Landbouwer]],"")))</f>
        <v/>
      </c>
      <c r="AO15" t="str">
        <f>IF(ISNUMBER(FIND("arbeid",Methode_Keuze)),"",IF(ISNUMBER(FIND("arbeid",Methode_Keuze)),"",IF(Tb_Activiteiten[[#This Row],[Adviseur]]=1,Tb_Activiteiten[[#Headers],[Adviseur]],"")))</f>
        <v/>
      </c>
      <c r="AP15" t="str">
        <f>IF(ISNUMBER(FIND("arbeid",Methode_Keuze)),"",IF(ISNUMBER(FIND("arbeid",Methode_Keuze)),"",IF(Tb_Activiteiten[[#This Row],[Projectleider/Expert]]=1,Tb_Activiteiten[[#Headers],[Projectleider/Expert]],"")))</f>
        <v/>
      </c>
      <c r="AQ15" t="str">
        <f>IF(ISNUMBER(FIND("arbeid",Methode_Keuze)),"",IF(ISNUMBER(FIND("arbeid",Methode_Keuze)),"",IF(Tb_Activiteiten[[#This Row],[Arbeidskosten]]=1,Tb_Activiteiten[[#Headers],[Arbeidskosten]],"")))</f>
        <v/>
      </c>
      <c r="AR15" t="str">
        <f>IF(ISNUMBER(FIND("arbeid",Methode_Keuze)),"",IF(ISNUMBER(FIND("arbeid",Methode_Keuze)),"",IF(Tb_Activiteiten[[#This Row],[Arbeidskosten op basis van IKS]]=1,Tb_Activiteiten[[#Headers],[Arbeidskosten op basis van IKS]],"")))</f>
        <v/>
      </c>
      <c r="AS15" t="str">
        <f>IF(ISNUMBER(FIND("overige",Methode_Keuze)),"",IF(Tb_Activiteiten[[#This Row],[Kosten derden exclusief btw]]=1,Tb_Activiteiten[[#Headers],[Kosten derden exclusief btw]],""))</f>
        <v/>
      </c>
      <c r="AT15" t="str">
        <f>IF(ISNUMBER(FIND("overige",Methode_Keuze)),"",IF(Tb_Activiteiten[[#This Row],[Niet verrekenbare btw]]=1,Tb_Activiteiten[[#Headers],[Niet verrekenbare btw]],""))</f>
        <v/>
      </c>
      <c r="AU15" t="str">
        <f>IF(ISNUMBER(FIND("overige",Methode_Keuze)),"",IF(Tb_Activiteiten[[#This Row],[Grondkosten]]=1,Tb_Activiteiten[[#Headers],[Grondkosten]],""))</f>
        <v/>
      </c>
      <c r="AV15" t="str">
        <f>IF(ISNUMBER(FIND("overige",Methode_Keuze)),"",IF(Tb_Activiteiten[[#This Row],[Bijdrage in natura (overige)]]=1,Tb_Activiteiten[[#Headers],[Bijdrage in natura (overige)]],""))</f>
        <v/>
      </c>
      <c r="AW15" t="str">
        <f>IF(ISNUMBER(FIND("overige",Methode_Keuze)),"",IF(Tb_Activiteiten[[#This Row],[Bijdrage in natura (vrijwilligers)]]=1,Tb_Activiteiten[[#Headers],[Bijdrage in natura (vrijwilligers)]],""))</f>
        <v/>
      </c>
      <c r="AX15" t="str">
        <f>IF(ISNUMBER(FIND("overige",Methode_Keuze)),"",IF(Tb_Activiteiten[[#This Row],[Afschrijvingskosten]]=1,Tb_Activiteiten[[#Headers],[Afschrijvingskosten]],""))</f>
        <v/>
      </c>
      <c r="AY15" t="str">
        <f>IF(ISNUMBER(FIND("overige",Methode_Keuze)),"",IF(Tb_Activiteiten[[#This Row],[Vergoeding]]=1,Tb_Activiteiten[[#Headers],[Vergoeding]],""))</f>
        <v/>
      </c>
      <c r="AZ15" t="str">
        <f>IF(ISNUMBER(FIND("arbeid",Methode_Keuze)),"",IF(Tb_Activiteiten[[#This Row],[Arbeidskosten - vast tarief (excl eigen arbeid)]]=1,Tb_Activiteiten[[#Headers],[Arbeidskosten - vast tarief (excl eigen arbeid)]],""))</f>
        <v/>
      </c>
      <c r="BA15" t="str">
        <f>IF(ISNUMBER(FIND("overige",Methode_Keuze)),"",IF(Tb_Activiteiten[[#This Row],[Overige kosten]]=1,Tb_Activiteiten[[#Headers],[Overige kosten]],""))</f>
        <v/>
      </c>
    </row>
    <row r="16" spans="1:53" x14ac:dyDescent="0.25">
      <c r="A16" s="213"/>
      <c r="F16" s="64"/>
      <c r="G16" s="64"/>
      <c r="H16" s="258"/>
      <c r="I16" s="258"/>
      <c r="J16" s="258"/>
      <c r="K16" s="258"/>
      <c r="O16" s="56"/>
      <c r="Q16" t="str">
        <f>IFERROR(IF(VLOOKUP(Tb_Activiteiten[[#This Row],[Openstelling]],Tb_Openstelling[],2,0)=1,1,""),"")</f>
        <v/>
      </c>
      <c r="AK16" t="str">
        <f>IF(ISNUMBER(FIND("arbeid",Methode_Keuze)),"",IF(ISNUMBER(FIND("arbeid",Methode_Keuze)),"",IF(Tb_Activiteiten[[#This Row],[Loonkosten]]=1,Tb_Activiteiten[[#Headers],[Loonkosten]],"")))</f>
        <v/>
      </c>
      <c r="AL16" t="str">
        <f>IF(ISNUMBER(FIND("arbeid",Methode_Keuze)),"",IF(ISNUMBER(FIND("arbeid",Methode_Keuze)),"",IF(Tb_Activiteiten[[#This Row],[Eigen arbeid]]=1,Tb_Activiteiten[[#Headers],[Eigen arbeid]],"")))</f>
        <v/>
      </c>
      <c r="AM16" t="str">
        <f>IF(ISNUMBER(FIND("arbeid",Methode_Keuze)),"",IF(ISNUMBER(FIND("arbeid",Methode_Keuze)),"",IF(Tb_Activiteiten[[#This Row],[Projectmedewerker]]=1,Tb_Activiteiten[[#Headers],[Projectmedewerker]],"")))</f>
        <v/>
      </c>
      <c r="AN16" t="str">
        <f>IF(ISNUMBER(FIND("arbeid",Methode_Keuze)),"",IF(ISNUMBER(FIND("arbeid",Methode_Keuze)),"",IF(Tb_Activiteiten[[#This Row],[Landbouwer]]=1,Tb_Activiteiten[[#Headers],[Landbouwer]],"")))</f>
        <v/>
      </c>
      <c r="AO16" t="str">
        <f>IF(ISNUMBER(FIND("arbeid",Methode_Keuze)),"",IF(ISNUMBER(FIND("arbeid",Methode_Keuze)),"",IF(Tb_Activiteiten[[#This Row],[Adviseur]]=1,Tb_Activiteiten[[#Headers],[Adviseur]],"")))</f>
        <v/>
      </c>
      <c r="AP16" t="str">
        <f>IF(ISNUMBER(FIND("arbeid",Methode_Keuze)),"",IF(ISNUMBER(FIND("arbeid",Methode_Keuze)),"",IF(Tb_Activiteiten[[#This Row],[Projectleider/Expert]]=1,Tb_Activiteiten[[#Headers],[Projectleider/Expert]],"")))</f>
        <v/>
      </c>
      <c r="AQ16" t="str">
        <f>IF(ISNUMBER(FIND("arbeid",Methode_Keuze)),"",IF(ISNUMBER(FIND("arbeid",Methode_Keuze)),"",IF(Tb_Activiteiten[[#This Row],[Arbeidskosten]]=1,Tb_Activiteiten[[#Headers],[Arbeidskosten]],"")))</f>
        <v/>
      </c>
      <c r="AR16" t="str">
        <f>IF(ISNUMBER(FIND("arbeid",Methode_Keuze)),"",IF(ISNUMBER(FIND("arbeid",Methode_Keuze)),"",IF(Tb_Activiteiten[[#This Row],[Arbeidskosten op basis van IKS]]=1,Tb_Activiteiten[[#Headers],[Arbeidskosten op basis van IKS]],"")))</f>
        <v/>
      </c>
      <c r="AS16" t="str">
        <f>IF(ISNUMBER(FIND("overige",Methode_Keuze)),"",IF(Tb_Activiteiten[[#This Row],[Kosten derden exclusief btw]]=1,Tb_Activiteiten[[#Headers],[Kosten derden exclusief btw]],""))</f>
        <v/>
      </c>
      <c r="AT16" t="str">
        <f>IF(ISNUMBER(FIND("overige",Methode_Keuze)),"",IF(Tb_Activiteiten[[#This Row],[Niet verrekenbare btw]]=1,Tb_Activiteiten[[#Headers],[Niet verrekenbare btw]],""))</f>
        <v/>
      </c>
      <c r="AU16" t="str">
        <f>IF(ISNUMBER(FIND("overige",Methode_Keuze)),"",IF(Tb_Activiteiten[[#This Row],[Grondkosten]]=1,Tb_Activiteiten[[#Headers],[Grondkosten]],""))</f>
        <v/>
      </c>
      <c r="AV16" t="str">
        <f>IF(ISNUMBER(FIND("overige",Methode_Keuze)),"",IF(Tb_Activiteiten[[#This Row],[Bijdrage in natura (overige)]]=1,Tb_Activiteiten[[#Headers],[Bijdrage in natura (overige)]],""))</f>
        <v/>
      </c>
      <c r="AW16" t="str">
        <f>IF(ISNUMBER(FIND("overige",Methode_Keuze)),"",IF(Tb_Activiteiten[[#This Row],[Bijdrage in natura (vrijwilligers)]]=1,Tb_Activiteiten[[#Headers],[Bijdrage in natura (vrijwilligers)]],""))</f>
        <v/>
      </c>
      <c r="AX16" t="str">
        <f>IF(ISNUMBER(FIND("overige",Methode_Keuze)),"",IF(Tb_Activiteiten[[#This Row],[Afschrijvingskosten]]=1,Tb_Activiteiten[[#Headers],[Afschrijvingskosten]],""))</f>
        <v/>
      </c>
      <c r="AY16" t="str">
        <f>IF(ISNUMBER(FIND("overige",Methode_Keuze)),"",IF(Tb_Activiteiten[[#This Row],[Vergoeding]]=1,Tb_Activiteiten[[#Headers],[Vergoeding]],""))</f>
        <v/>
      </c>
      <c r="AZ16" t="str">
        <f>IF(ISNUMBER(FIND("arbeid",Methode_Keuze)),"",IF(Tb_Activiteiten[[#This Row],[Arbeidskosten - vast tarief (excl eigen arbeid)]]=1,Tb_Activiteiten[[#Headers],[Arbeidskosten - vast tarief (excl eigen arbeid)]],""))</f>
        <v/>
      </c>
      <c r="BA16" t="str">
        <f>IF(ISNUMBER(FIND("overige",Methode_Keuze)),"",IF(Tb_Activiteiten[[#This Row],[Overige kosten]]=1,Tb_Activiteiten[[#Headers],[Overige kosten]],""))</f>
        <v/>
      </c>
    </row>
    <row r="17" spans="1:53" x14ac:dyDescent="0.25">
      <c r="A17" s="213"/>
      <c r="F17" s="64"/>
      <c r="G17" s="64"/>
      <c r="H17" s="258"/>
      <c r="I17" s="258"/>
      <c r="J17" s="258"/>
      <c r="K17" s="258"/>
      <c r="O17" s="56"/>
      <c r="Q17" t="str">
        <f>IFERROR(IF(VLOOKUP(Tb_Activiteiten[[#This Row],[Openstelling]],Tb_Openstelling[],2,0)=1,1,""),"")</f>
        <v/>
      </c>
      <c r="AK17" t="str">
        <f>IF(ISNUMBER(FIND("arbeid",Methode_Keuze)),"",IF(ISNUMBER(FIND("arbeid",Methode_Keuze)),"",IF(Tb_Activiteiten[[#This Row],[Loonkosten]]=1,Tb_Activiteiten[[#Headers],[Loonkosten]],"")))</f>
        <v/>
      </c>
      <c r="AL17" t="str">
        <f>IF(ISNUMBER(FIND("arbeid",Methode_Keuze)),"",IF(ISNUMBER(FIND("arbeid",Methode_Keuze)),"",IF(Tb_Activiteiten[[#This Row],[Eigen arbeid]]=1,Tb_Activiteiten[[#Headers],[Eigen arbeid]],"")))</f>
        <v/>
      </c>
      <c r="AM17" t="str">
        <f>IF(ISNUMBER(FIND("arbeid",Methode_Keuze)),"",IF(ISNUMBER(FIND("arbeid",Methode_Keuze)),"",IF(Tb_Activiteiten[[#This Row],[Projectmedewerker]]=1,Tb_Activiteiten[[#Headers],[Projectmedewerker]],"")))</f>
        <v/>
      </c>
      <c r="AN17" t="str">
        <f>IF(ISNUMBER(FIND("arbeid",Methode_Keuze)),"",IF(ISNUMBER(FIND("arbeid",Methode_Keuze)),"",IF(Tb_Activiteiten[[#This Row],[Landbouwer]]=1,Tb_Activiteiten[[#Headers],[Landbouwer]],"")))</f>
        <v/>
      </c>
      <c r="AO17" t="str">
        <f>IF(ISNUMBER(FIND("arbeid",Methode_Keuze)),"",IF(ISNUMBER(FIND("arbeid",Methode_Keuze)),"",IF(Tb_Activiteiten[[#This Row],[Adviseur]]=1,Tb_Activiteiten[[#Headers],[Adviseur]],"")))</f>
        <v/>
      </c>
      <c r="AP17" t="str">
        <f>IF(ISNUMBER(FIND("arbeid",Methode_Keuze)),"",IF(ISNUMBER(FIND("arbeid",Methode_Keuze)),"",IF(Tb_Activiteiten[[#This Row],[Projectleider/Expert]]=1,Tb_Activiteiten[[#Headers],[Projectleider/Expert]],"")))</f>
        <v/>
      </c>
      <c r="AQ17" t="str">
        <f>IF(ISNUMBER(FIND("arbeid",Methode_Keuze)),"",IF(ISNUMBER(FIND("arbeid",Methode_Keuze)),"",IF(Tb_Activiteiten[[#This Row],[Arbeidskosten]]=1,Tb_Activiteiten[[#Headers],[Arbeidskosten]],"")))</f>
        <v/>
      </c>
      <c r="AR17" t="str">
        <f>IF(ISNUMBER(FIND("arbeid",Methode_Keuze)),"",IF(ISNUMBER(FIND("arbeid",Methode_Keuze)),"",IF(Tb_Activiteiten[[#This Row],[Arbeidskosten op basis van IKS]]=1,Tb_Activiteiten[[#Headers],[Arbeidskosten op basis van IKS]],"")))</f>
        <v/>
      </c>
      <c r="AS17" t="str">
        <f>IF(ISNUMBER(FIND("overige",Methode_Keuze)),"",IF(Tb_Activiteiten[[#This Row],[Kosten derden exclusief btw]]=1,Tb_Activiteiten[[#Headers],[Kosten derden exclusief btw]],""))</f>
        <v/>
      </c>
      <c r="AT17" t="str">
        <f>IF(ISNUMBER(FIND("overige",Methode_Keuze)),"",IF(Tb_Activiteiten[[#This Row],[Niet verrekenbare btw]]=1,Tb_Activiteiten[[#Headers],[Niet verrekenbare btw]],""))</f>
        <v/>
      </c>
      <c r="AU17" t="str">
        <f>IF(ISNUMBER(FIND("overige",Methode_Keuze)),"",IF(Tb_Activiteiten[[#This Row],[Grondkosten]]=1,Tb_Activiteiten[[#Headers],[Grondkosten]],""))</f>
        <v/>
      </c>
      <c r="AV17" t="str">
        <f>IF(ISNUMBER(FIND("overige",Methode_Keuze)),"",IF(Tb_Activiteiten[[#This Row],[Bijdrage in natura (overige)]]=1,Tb_Activiteiten[[#Headers],[Bijdrage in natura (overige)]],""))</f>
        <v/>
      </c>
      <c r="AW17" t="str">
        <f>IF(ISNUMBER(FIND("overige",Methode_Keuze)),"",IF(Tb_Activiteiten[[#This Row],[Bijdrage in natura (vrijwilligers)]]=1,Tb_Activiteiten[[#Headers],[Bijdrage in natura (vrijwilligers)]],""))</f>
        <v/>
      </c>
      <c r="AX17" t="str">
        <f>IF(ISNUMBER(FIND("overige",Methode_Keuze)),"",IF(Tb_Activiteiten[[#This Row],[Afschrijvingskosten]]=1,Tb_Activiteiten[[#Headers],[Afschrijvingskosten]],""))</f>
        <v/>
      </c>
      <c r="AY17" t="str">
        <f>IF(ISNUMBER(FIND("overige",Methode_Keuze)),"",IF(Tb_Activiteiten[[#This Row],[Vergoeding]]=1,Tb_Activiteiten[[#Headers],[Vergoeding]],""))</f>
        <v/>
      </c>
      <c r="AZ17" t="str">
        <f>IF(ISNUMBER(FIND("arbeid",Methode_Keuze)),"",IF(Tb_Activiteiten[[#This Row],[Arbeidskosten - vast tarief (excl eigen arbeid)]]=1,Tb_Activiteiten[[#Headers],[Arbeidskosten - vast tarief (excl eigen arbeid)]],""))</f>
        <v/>
      </c>
      <c r="BA17" t="str">
        <f>IF(ISNUMBER(FIND("overige",Methode_Keuze)),"",IF(Tb_Activiteiten[[#This Row],[Overige kosten]]=1,Tb_Activiteiten[[#Headers],[Overige kosten]],""))</f>
        <v/>
      </c>
    </row>
    <row r="18" spans="1:53" x14ac:dyDescent="0.25">
      <c r="A18" s="213"/>
      <c r="F18" s="64"/>
      <c r="G18" s="64"/>
      <c r="H18" s="258"/>
      <c r="I18" s="258"/>
      <c r="J18" s="258"/>
      <c r="K18" s="258"/>
      <c r="O18" s="56"/>
      <c r="Q18" t="str">
        <f>IFERROR(IF(VLOOKUP(Tb_Activiteiten[[#This Row],[Openstelling]],Tb_Openstelling[],2,0)=1,1,""),"")</f>
        <v/>
      </c>
      <c r="AK18" t="str">
        <f>IF(ISNUMBER(FIND("arbeid",Methode_Keuze)),"",IF(ISNUMBER(FIND("arbeid",Methode_Keuze)),"",IF(Tb_Activiteiten[[#This Row],[Loonkosten]]=1,Tb_Activiteiten[[#Headers],[Loonkosten]],"")))</f>
        <v/>
      </c>
      <c r="AL18" t="str">
        <f>IF(ISNUMBER(FIND("arbeid",Methode_Keuze)),"",IF(ISNUMBER(FIND("arbeid",Methode_Keuze)),"",IF(Tb_Activiteiten[[#This Row],[Eigen arbeid]]=1,Tb_Activiteiten[[#Headers],[Eigen arbeid]],"")))</f>
        <v/>
      </c>
      <c r="AM18" t="str">
        <f>IF(ISNUMBER(FIND("arbeid",Methode_Keuze)),"",IF(ISNUMBER(FIND("arbeid",Methode_Keuze)),"",IF(Tb_Activiteiten[[#This Row],[Projectmedewerker]]=1,Tb_Activiteiten[[#Headers],[Projectmedewerker]],"")))</f>
        <v/>
      </c>
      <c r="AN18" t="str">
        <f>IF(ISNUMBER(FIND("arbeid",Methode_Keuze)),"",IF(ISNUMBER(FIND("arbeid",Methode_Keuze)),"",IF(Tb_Activiteiten[[#This Row],[Landbouwer]]=1,Tb_Activiteiten[[#Headers],[Landbouwer]],"")))</f>
        <v/>
      </c>
      <c r="AO18" t="str">
        <f>IF(ISNUMBER(FIND("arbeid",Methode_Keuze)),"",IF(ISNUMBER(FIND("arbeid",Methode_Keuze)),"",IF(Tb_Activiteiten[[#This Row],[Adviseur]]=1,Tb_Activiteiten[[#Headers],[Adviseur]],"")))</f>
        <v/>
      </c>
      <c r="AP18" t="str">
        <f>IF(ISNUMBER(FIND("arbeid",Methode_Keuze)),"",IF(ISNUMBER(FIND("arbeid",Methode_Keuze)),"",IF(Tb_Activiteiten[[#This Row],[Projectleider/Expert]]=1,Tb_Activiteiten[[#Headers],[Projectleider/Expert]],"")))</f>
        <v/>
      </c>
      <c r="AQ18" t="str">
        <f>IF(ISNUMBER(FIND("arbeid",Methode_Keuze)),"",IF(ISNUMBER(FIND("arbeid",Methode_Keuze)),"",IF(Tb_Activiteiten[[#This Row],[Arbeidskosten]]=1,Tb_Activiteiten[[#Headers],[Arbeidskosten]],"")))</f>
        <v/>
      </c>
      <c r="AR18" t="str">
        <f>IF(ISNUMBER(FIND("arbeid",Methode_Keuze)),"",IF(ISNUMBER(FIND("arbeid",Methode_Keuze)),"",IF(Tb_Activiteiten[[#This Row],[Arbeidskosten op basis van IKS]]=1,Tb_Activiteiten[[#Headers],[Arbeidskosten op basis van IKS]],"")))</f>
        <v/>
      </c>
      <c r="AS18" t="str">
        <f>IF(ISNUMBER(FIND("overige",Methode_Keuze)),"",IF(Tb_Activiteiten[[#This Row],[Kosten derden exclusief btw]]=1,Tb_Activiteiten[[#Headers],[Kosten derden exclusief btw]],""))</f>
        <v/>
      </c>
      <c r="AT18" t="str">
        <f>IF(ISNUMBER(FIND("overige",Methode_Keuze)),"",IF(Tb_Activiteiten[[#This Row],[Niet verrekenbare btw]]=1,Tb_Activiteiten[[#Headers],[Niet verrekenbare btw]],""))</f>
        <v/>
      </c>
      <c r="AU18" t="str">
        <f>IF(ISNUMBER(FIND("overige",Methode_Keuze)),"",IF(Tb_Activiteiten[[#This Row],[Grondkosten]]=1,Tb_Activiteiten[[#Headers],[Grondkosten]],""))</f>
        <v/>
      </c>
      <c r="AV18" t="str">
        <f>IF(ISNUMBER(FIND("overige",Methode_Keuze)),"",IF(Tb_Activiteiten[[#This Row],[Bijdrage in natura (overige)]]=1,Tb_Activiteiten[[#Headers],[Bijdrage in natura (overige)]],""))</f>
        <v/>
      </c>
      <c r="AW18" t="str">
        <f>IF(ISNUMBER(FIND("overige",Methode_Keuze)),"",IF(Tb_Activiteiten[[#This Row],[Bijdrage in natura (vrijwilligers)]]=1,Tb_Activiteiten[[#Headers],[Bijdrage in natura (vrijwilligers)]],""))</f>
        <v/>
      </c>
      <c r="AX18" t="str">
        <f>IF(ISNUMBER(FIND("overige",Methode_Keuze)),"",IF(Tb_Activiteiten[[#This Row],[Afschrijvingskosten]]=1,Tb_Activiteiten[[#Headers],[Afschrijvingskosten]],""))</f>
        <v/>
      </c>
      <c r="AY18" t="str">
        <f>IF(ISNUMBER(FIND("overige",Methode_Keuze)),"",IF(Tb_Activiteiten[[#This Row],[Vergoeding]]=1,Tb_Activiteiten[[#Headers],[Vergoeding]],""))</f>
        <v/>
      </c>
      <c r="AZ18" t="str">
        <f>IF(ISNUMBER(FIND("arbeid",Methode_Keuze)),"",IF(Tb_Activiteiten[[#This Row],[Arbeidskosten - vast tarief (excl eigen arbeid)]]=1,Tb_Activiteiten[[#Headers],[Arbeidskosten - vast tarief (excl eigen arbeid)]],""))</f>
        <v/>
      </c>
      <c r="BA18" t="str">
        <f>IF(ISNUMBER(FIND("overige",Methode_Keuze)),"",IF(Tb_Activiteiten[[#This Row],[Overige kosten]]=1,Tb_Activiteiten[[#Headers],[Overige kosten]],""))</f>
        <v/>
      </c>
    </row>
    <row r="19" spans="1:53" x14ac:dyDescent="0.25">
      <c r="A19" s="213"/>
      <c r="F19" s="64"/>
      <c r="G19" s="64"/>
      <c r="H19" s="258"/>
      <c r="I19" s="258"/>
      <c r="J19" s="258"/>
      <c r="K19" s="258"/>
      <c r="O19" s="56"/>
      <c r="Q19" t="str">
        <f>IFERROR(IF(VLOOKUP(Tb_Activiteiten[[#This Row],[Openstelling]],Tb_Openstelling[],2,0)=1,1,""),"")</f>
        <v/>
      </c>
      <c r="AK19" t="str">
        <f>IF(ISNUMBER(FIND("arbeid",Methode_Keuze)),"",IF(ISNUMBER(FIND("arbeid",Methode_Keuze)),"",IF(Tb_Activiteiten[[#This Row],[Loonkosten]]=1,Tb_Activiteiten[[#Headers],[Loonkosten]],"")))</f>
        <v/>
      </c>
      <c r="AL19" t="str">
        <f>IF(ISNUMBER(FIND("arbeid",Methode_Keuze)),"",IF(ISNUMBER(FIND("arbeid",Methode_Keuze)),"",IF(Tb_Activiteiten[[#This Row],[Eigen arbeid]]=1,Tb_Activiteiten[[#Headers],[Eigen arbeid]],"")))</f>
        <v/>
      </c>
      <c r="AM19" t="str">
        <f>IF(ISNUMBER(FIND("arbeid",Methode_Keuze)),"",IF(ISNUMBER(FIND("arbeid",Methode_Keuze)),"",IF(Tb_Activiteiten[[#This Row],[Projectmedewerker]]=1,Tb_Activiteiten[[#Headers],[Projectmedewerker]],"")))</f>
        <v/>
      </c>
      <c r="AN19" t="str">
        <f>IF(ISNUMBER(FIND("arbeid",Methode_Keuze)),"",IF(ISNUMBER(FIND("arbeid",Methode_Keuze)),"",IF(Tb_Activiteiten[[#This Row],[Landbouwer]]=1,Tb_Activiteiten[[#Headers],[Landbouwer]],"")))</f>
        <v/>
      </c>
      <c r="AO19" t="str">
        <f>IF(ISNUMBER(FIND("arbeid",Methode_Keuze)),"",IF(ISNUMBER(FIND("arbeid",Methode_Keuze)),"",IF(Tb_Activiteiten[[#This Row],[Adviseur]]=1,Tb_Activiteiten[[#Headers],[Adviseur]],"")))</f>
        <v/>
      </c>
      <c r="AP19" t="str">
        <f>IF(ISNUMBER(FIND("arbeid",Methode_Keuze)),"",IF(ISNUMBER(FIND("arbeid",Methode_Keuze)),"",IF(Tb_Activiteiten[[#This Row],[Projectleider/Expert]]=1,Tb_Activiteiten[[#Headers],[Projectleider/Expert]],"")))</f>
        <v/>
      </c>
      <c r="AQ19" t="str">
        <f>IF(ISNUMBER(FIND("arbeid",Methode_Keuze)),"",IF(ISNUMBER(FIND("arbeid",Methode_Keuze)),"",IF(Tb_Activiteiten[[#This Row],[Arbeidskosten]]=1,Tb_Activiteiten[[#Headers],[Arbeidskosten]],"")))</f>
        <v/>
      </c>
      <c r="AR19" t="str">
        <f>IF(ISNUMBER(FIND("arbeid",Methode_Keuze)),"",IF(ISNUMBER(FIND("arbeid",Methode_Keuze)),"",IF(Tb_Activiteiten[[#This Row],[Arbeidskosten op basis van IKS]]=1,Tb_Activiteiten[[#Headers],[Arbeidskosten op basis van IKS]],"")))</f>
        <v/>
      </c>
      <c r="AS19" t="str">
        <f>IF(ISNUMBER(FIND("overige",Methode_Keuze)),"",IF(Tb_Activiteiten[[#This Row],[Kosten derden exclusief btw]]=1,Tb_Activiteiten[[#Headers],[Kosten derden exclusief btw]],""))</f>
        <v/>
      </c>
      <c r="AT19" t="str">
        <f>IF(ISNUMBER(FIND("overige",Methode_Keuze)),"",IF(Tb_Activiteiten[[#This Row],[Niet verrekenbare btw]]=1,Tb_Activiteiten[[#Headers],[Niet verrekenbare btw]],""))</f>
        <v/>
      </c>
      <c r="AU19" t="str">
        <f>IF(ISNUMBER(FIND("overige",Methode_Keuze)),"",IF(Tb_Activiteiten[[#This Row],[Grondkosten]]=1,Tb_Activiteiten[[#Headers],[Grondkosten]],""))</f>
        <v/>
      </c>
      <c r="AV19" t="str">
        <f>IF(ISNUMBER(FIND("overige",Methode_Keuze)),"",IF(Tb_Activiteiten[[#This Row],[Bijdrage in natura (overige)]]=1,Tb_Activiteiten[[#Headers],[Bijdrage in natura (overige)]],""))</f>
        <v/>
      </c>
      <c r="AW19" t="str">
        <f>IF(ISNUMBER(FIND("overige",Methode_Keuze)),"",IF(Tb_Activiteiten[[#This Row],[Bijdrage in natura (vrijwilligers)]]=1,Tb_Activiteiten[[#Headers],[Bijdrage in natura (vrijwilligers)]],""))</f>
        <v/>
      </c>
      <c r="AX19" t="str">
        <f>IF(ISNUMBER(FIND("overige",Methode_Keuze)),"",IF(Tb_Activiteiten[[#This Row],[Afschrijvingskosten]]=1,Tb_Activiteiten[[#Headers],[Afschrijvingskosten]],""))</f>
        <v/>
      </c>
      <c r="AY19" t="str">
        <f>IF(ISNUMBER(FIND("overige",Methode_Keuze)),"",IF(Tb_Activiteiten[[#This Row],[Vergoeding]]=1,Tb_Activiteiten[[#Headers],[Vergoeding]],""))</f>
        <v/>
      </c>
      <c r="AZ19" t="str">
        <f>IF(ISNUMBER(FIND("arbeid",Methode_Keuze)),"",IF(Tb_Activiteiten[[#This Row],[Arbeidskosten - vast tarief (excl eigen arbeid)]]=1,Tb_Activiteiten[[#Headers],[Arbeidskosten - vast tarief (excl eigen arbeid)]],""))</f>
        <v/>
      </c>
      <c r="BA19" t="str">
        <f>IF(ISNUMBER(FIND("overige",Methode_Keuze)),"",IF(Tb_Activiteiten[[#This Row],[Overige kosten]]=1,Tb_Activiteiten[[#Headers],[Overige kosten]],""))</f>
        <v/>
      </c>
    </row>
    <row r="20" spans="1:53" x14ac:dyDescent="0.25">
      <c r="A20" s="213"/>
      <c r="F20" s="64"/>
      <c r="G20" s="64"/>
      <c r="H20" s="258"/>
      <c r="I20" s="258"/>
      <c r="J20" s="258"/>
      <c r="K20" s="258"/>
      <c r="O20" s="56"/>
      <c r="Q20" t="str">
        <f>IFERROR(IF(VLOOKUP(Tb_Activiteiten[[#This Row],[Openstelling]],Tb_Openstelling[],2,0)=1,1,""),"")</f>
        <v/>
      </c>
      <c r="AK20" t="str">
        <f>IF(ISNUMBER(FIND("arbeid",Methode_Keuze)),"",IF(ISNUMBER(FIND("arbeid",Methode_Keuze)),"",IF(Tb_Activiteiten[[#This Row],[Loonkosten]]=1,Tb_Activiteiten[[#Headers],[Loonkosten]],"")))</f>
        <v/>
      </c>
      <c r="AL20" t="str">
        <f>IF(ISNUMBER(FIND("arbeid",Methode_Keuze)),"",IF(ISNUMBER(FIND("arbeid",Methode_Keuze)),"",IF(Tb_Activiteiten[[#This Row],[Eigen arbeid]]=1,Tb_Activiteiten[[#Headers],[Eigen arbeid]],"")))</f>
        <v/>
      </c>
      <c r="AM20" t="str">
        <f>IF(ISNUMBER(FIND("arbeid",Methode_Keuze)),"",IF(ISNUMBER(FIND("arbeid",Methode_Keuze)),"",IF(Tb_Activiteiten[[#This Row],[Projectmedewerker]]=1,Tb_Activiteiten[[#Headers],[Projectmedewerker]],"")))</f>
        <v/>
      </c>
      <c r="AN20" t="str">
        <f>IF(ISNUMBER(FIND("arbeid",Methode_Keuze)),"",IF(ISNUMBER(FIND("arbeid",Methode_Keuze)),"",IF(Tb_Activiteiten[[#This Row],[Landbouwer]]=1,Tb_Activiteiten[[#Headers],[Landbouwer]],"")))</f>
        <v/>
      </c>
      <c r="AO20" t="str">
        <f>IF(ISNUMBER(FIND("arbeid",Methode_Keuze)),"",IF(ISNUMBER(FIND("arbeid",Methode_Keuze)),"",IF(Tb_Activiteiten[[#This Row],[Adviseur]]=1,Tb_Activiteiten[[#Headers],[Adviseur]],"")))</f>
        <v/>
      </c>
      <c r="AP20" t="str">
        <f>IF(ISNUMBER(FIND("arbeid",Methode_Keuze)),"",IF(ISNUMBER(FIND("arbeid",Methode_Keuze)),"",IF(Tb_Activiteiten[[#This Row],[Projectleider/Expert]]=1,Tb_Activiteiten[[#Headers],[Projectleider/Expert]],"")))</f>
        <v/>
      </c>
      <c r="AQ20" t="str">
        <f>IF(ISNUMBER(FIND("arbeid",Methode_Keuze)),"",IF(ISNUMBER(FIND("arbeid",Methode_Keuze)),"",IF(Tb_Activiteiten[[#This Row],[Arbeidskosten]]=1,Tb_Activiteiten[[#Headers],[Arbeidskosten]],"")))</f>
        <v/>
      </c>
      <c r="AR20" t="str">
        <f>IF(ISNUMBER(FIND("arbeid",Methode_Keuze)),"",IF(ISNUMBER(FIND("arbeid",Methode_Keuze)),"",IF(Tb_Activiteiten[[#This Row],[Arbeidskosten op basis van IKS]]=1,Tb_Activiteiten[[#Headers],[Arbeidskosten op basis van IKS]],"")))</f>
        <v/>
      </c>
      <c r="AS20" t="str">
        <f>IF(ISNUMBER(FIND("overige",Methode_Keuze)),"",IF(Tb_Activiteiten[[#This Row],[Kosten derden exclusief btw]]=1,Tb_Activiteiten[[#Headers],[Kosten derden exclusief btw]],""))</f>
        <v/>
      </c>
      <c r="AT20" t="str">
        <f>IF(ISNUMBER(FIND("overige",Methode_Keuze)),"",IF(Tb_Activiteiten[[#This Row],[Niet verrekenbare btw]]=1,Tb_Activiteiten[[#Headers],[Niet verrekenbare btw]],""))</f>
        <v/>
      </c>
      <c r="AU20" t="str">
        <f>IF(ISNUMBER(FIND("overige",Methode_Keuze)),"",IF(Tb_Activiteiten[[#This Row],[Grondkosten]]=1,Tb_Activiteiten[[#Headers],[Grondkosten]],""))</f>
        <v/>
      </c>
      <c r="AV20" t="str">
        <f>IF(ISNUMBER(FIND("overige",Methode_Keuze)),"",IF(Tb_Activiteiten[[#This Row],[Bijdrage in natura (overige)]]=1,Tb_Activiteiten[[#Headers],[Bijdrage in natura (overige)]],""))</f>
        <v/>
      </c>
      <c r="AW20" t="str">
        <f>IF(ISNUMBER(FIND("overige",Methode_Keuze)),"",IF(Tb_Activiteiten[[#This Row],[Bijdrage in natura (vrijwilligers)]]=1,Tb_Activiteiten[[#Headers],[Bijdrage in natura (vrijwilligers)]],""))</f>
        <v/>
      </c>
      <c r="AX20" t="str">
        <f>IF(ISNUMBER(FIND("overige",Methode_Keuze)),"",IF(Tb_Activiteiten[[#This Row],[Afschrijvingskosten]]=1,Tb_Activiteiten[[#Headers],[Afschrijvingskosten]],""))</f>
        <v/>
      </c>
      <c r="AY20" t="str">
        <f>IF(ISNUMBER(FIND("overige",Methode_Keuze)),"",IF(Tb_Activiteiten[[#This Row],[Vergoeding]]=1,Tb_Activiteiten[[#Headers],[Vergoeding]],""))</f>
        <v/>
      </c>
      <c r="AZ20" t="str">
        <f>IF(ISNUMBER(FIND("arbeid",Methode_Keuze)),"",IF(Tb_Activiteiten[[#This Row],[Arbeidskosten - vast tarief (excl eigen arbeid)]]=1,Tb_Activiteiten[[#Headers],[Arbeidskosten - vast tarief (excl eigen arbeid)]],""))</f>
        <v/>
      </c>
      <c r="BA20" t="str">
        <f>IF(ISNUMBER(FIND("overige",Methode_Keuze)),"",IF(Tb_Activiteiten[[#This Row],[Overige kosten]]=1,Tb_Activiteiten[[#Headers],[Overige kosten]],""))</f>
        <v/>
      </c>
    </row>
    <row r="21" spans="1:53" x14ac:dyDescent="0.25">
      <c r="A21" s="213"/>
      <c r="F21" s="64"/>
      <c r="G21" s="64"/>
      <c r="H21" s="258"/>
      <c r="I21" s="258"/>
      <c r="J21" s="258"/>
      <c r="K21" s="258"/>
      <c r="O21" s="56"/>
      <c r="Q21" t="str">
        <f>IFERROR(IF(VLOOKUP(Tb_Activiteiten[[#This Row],[Openstelling]],Tb_Openstelling[],2,0)=1,1,""),"")</f>
        <v/>
      </c>
      <c r="AK21" t="str">
        <f>IF(ISNUMBER(FIND("arbeid",Methode_Keuze)),"",IF(ISNUMBER(FIND("arbeid",Methode_Keuze)),"",IF(Tb_Activiteiten[[#This Row],[Loonkosten]]=1,Tb_Activiteiten[[#Headers],[Loonkosten]],"")))</f>
        <v/>
      </c>
      <c r="AL21" t="str">
        <f>IF(ISNUMBER(FIND("arbeid",Methode_Keuze)),"",IF(ISNUMBER(FIND("arbeid",Methode_Keuze)),"",IF(Tb_Activiteiten[[#This Row],[Eigen arbeid]]=1,Tb_Activiteiten[[#Headers],[Eigen arbeid]],"")))</f>
        <v/>
      </c>
      <c r="AM21" t="str">
        <f>IF(ISNUMBER(FIND("arbeid",Methode_Keuze)),"",IF(ISNUMBER(FIND("arbeid",Methode_Keuze)),"",IF(Tb_Activiteiten[[#This Row],[Projectmedewerker]]=1,Tb_Activiteiten[[#Headers],[Projectmedewerker]],"")))</f>
        <v/>
      </c>
      <c r="AN21" t="str">
        <f>IF(ISNUMBER(FIND("arbeid",Methode_Keuze)),"",IF(ISNUMBER(FIND("arbeid",Methode_Keuze)),"",IF(Tb_Activiteiten[[#This Row],[Landbouwer]]=1,Tb_Activiteiten[[#Headers],[Landbouwer]],"")))</f>
        <v/>
      </c>
      <c r="AO21" t="str">
        <f>IF(ISNUMBER(FIND("arbeid",Methode_Keuze)),"",IF(ISNUMBER(FIND("arbeid",Methode_Keuze)),"",IF(Tb_Activiteiten[[#This Row],[Adviseur]]=1,Tb_Activiteiten[[#Headers],[Adviseur]],"")))</f>
        <v/>
      </c>
      <c r="AP21" t="str">
        <f>IF(ISNUMBER(FIND("arbeid",Methode_Keuze)),"",IF(ISNUMBER(FIND("arbeid",Methode_Keuze)),"",IF(Tb_Activiteiten[[#This Row],[Projectleider/Expert]]=1,Tb_Activiteiten[[#Headers],[Projectleider/Expert]],"")))</f>
        <v/>
      </c>
      <c r="AQ21" t="str">
        <f>IF(ISNUMBER(FIND("arbeid",Methode_Keuze)),"",IF(ISNUMBER(FIND("arbeid",Methode_Keuze)),"",IF(Tb_Activiteiten[[#This Row],[Arbeidskosten]]=1,Tb_Activiteiten[[#Headers],[Arbeidskosten]],"")))</f>
        <v/>
      </c>
      <c r="AR21" t="str">
        <f>IF(ISNUMBER(FIND("arbeid",Methode_Keuze)),"",IF(ISNUMBER(FIND("arbeid",Methode_Keuze)),"",IF(Tb_Activiteiten[[#This Row],[Arbeidskosten op basis van IKS]]=1,Tb_Activiteiten[[#Headers],[Arbeidskosten op basis van IKS]],"")))</f>
        <v/>
      </c>
      <c r="AS21" t="str">
        <f>IF(ISNUMBER(FIND("overige",Methode_Keuze)),"",IF(Tb_Activiteiten[[#This Row],[Kosten derden exclusief btw]]=1,Tb_Activiteiten[[#Headers],[Kosten derden exclusief btw]],""))</f>
        <v/>
      </c>
      <c r="AT21" t="str">
        <f>IF(ISNUMBER(FIND("overige",Methode_Keuze)),"",IF(Tb_Activiteiten[[#This Row],[Niet verrekenbare btw]]=1,Tb_Activiteiten[[#Headers],[Niet verrekenbare btw]],""))</f>
        <v/>
      </c>
      <c r="AU21" t="str">
        <f>IF(ISNUMBER(FIND("overige",Methode_Keuze)),"",IF(Tb_Activiteiten[[#This Row],[Grondkosten]]=1,Tb_Activiteiten[[#Headers],[Grondkosten]],""))</f>
        <v/>
      </c>
      <c r="AV21" t="str">
        <f>IF(ISNUMBER(FIND("overige",Methode_Keuze)),"",IF(Tb_Activiteiten[[#This Row],[Bijdrage in natura (overige)]]=1,Tb_Activiteiten[[#Headers],[Bijdrage in natura (overige)]],""))</f>
        <v/>
      </c>
      <c r="AW21" t="str">
        <f>IF(ISNUMBER(FIND("overige",Methode_Keuze)),"",IF(Tb_Activiteiten[[#This Row],[Bijdrage in natura (vrijwilligers)]]=1,Tb_Activiteiten[[#Headers],[Bijdrage in natura (vrijwilligers)]],""))</f>
        <v/>
      </c>
      <c r="AX21" t="str">
        <f>IF(ISNUMBER(FIND("overige",Methode_Keuze)),"",IF(Tb_Activiteiten[[#This Row],[Afschrijvingskosten]]=1,Tb_Activiteiten[[#Headers],[Afschrijvingskosten]],""))</f>
        <v/>
      </c>
      <c r="AY21" t="str">
        <f>IF(ISNUMBER(FIND("overige",Methode_Keuze)),"",IF(Tb_Activiteiten[[#This Row],[Vergoeding]]=1,Tb_Activiteiten[[#Headers],[Vergoeding]],""))</f>
        <v/>
      </c>
      <c r="AZ21" t="str">
        <f>IF(ISNUMBER(FIND("arbeid",Methode_Keuze)),"",IF(Tb_Activiteiten[[#This Row],[Arbeidskosten - vast tarief (excl eigen arbeid)]]=1,Tb_Activiteiten[[#Headers],[Arbeidskosten - vast tarief (excl eigen arbeid)]],""))</f>
        <v/>
      </c>
      <c r="BA21" t="str">
        <f>IF(ISNUMBER(FIND("overige",Methode_Keuze)),"",IF(Tb_Activiteiten[[#This Row],[Overige kosten]]=1,Tb_Activiteiten[[#Headers],[Overige kosten]],""))</f>
        <v/>
      </c>
    </row>
    <row r="22" spans="1:53" x14ac:dyDescent="0.25">
      <c r="A22" s="213"/>
      <c r="F22" s="64"/>
      <c r="G22" s="64"/>
      <c r="H22" s="258"/>
      <c r="I22" s="258"/>
      <c r="J22" s="258"/>
      <c r="K22" s="258"/>
      <c r="O22" s="56"/>
      <c r="Q22" t="str">
        <f>IFERROR(IF(VLOOKUP(Tb_Activiteiten[[#This Row],[Openstelling]],Tb_Openstelling[],2,0)=1,1,""),"")</f>
        <v/>
      </c>
      <c r="AK22" t="str">
        <f>IF(ISNUMBER(FIND("arbeid",Methode_Keuze)),"",IF(ISNUMBER(FIND("arbeid",Methode_Keuze)),"",IF(Tb_Activiteiten[[#This Row],[Loonkosten]]=1,Tb_Activiteiten[[#Headers],[Loonkosten]],"")))</f>
        <v/>
      </c>
      <c r="AL22" t="str">
        <f>IF(ISNUMBER(FIND("arbeid",Methode_Keuze)),"",IF(ISNUMBER(FIND("arbeid",Methode_Keuze)),"",IF(Tb_Activiteiten[[#This Row],[Eigen arbeid]]=1,Tb_Activiteiten[[#Headers],[Eigen arbeid]],"")))</f>
        <v/>
      </c>
      <c r="AM22" t="str">
        <f>IF(ISNUMBER(FIND("arbeid",Methode_Keuze)),"",IF(ISNUMBER(FIND("arbeid",Methode_Keuze)),"",IF(Tb_Activiteiten[[#This Row],[Projectmedewerker]]=1,Tb_Activiteiten[[#Headers],[Projectmedewerker]],"")))</f>
        <v/>
      </c>
      <c r="AN22" t="str">
        <f>IF(ISNUMBER(FIND("arbeid",Methode_Keuze)),"",IF(ISNUMBER(FIND("arbeid",Methode_Keuze)),"",IF(Tb_Activiteiten[[#This Row],[Landbouwer]]=1,Tb_Activiteiten[[#Headers],[Landbouwer]],"")))</f>
        <v/>
      </c>
      <c r="AO22" t="str">
        <f>IF(ISNUMBER(FIND("arbeid",Methode_Keuze)),"",IF(ISNUMBER(FIND("arbeid",Methode_Keuze)),"",IF(Tb_Activiteiten[[#This Row],[Adviseur]]=1,Tb_Activiteiten[[#Headers],[Adviseur]],"")))</f>
        <v/>
      </c>
      <c r="AP22" t="str">
        <f>IF(ISNUMBER(FIND("arbeid",Methode_Keuze)),"",IF(ISNUMBER(FIND("arbeid",Methode_Keuze)),"",IF(Tb_Activiteiten[[#This Row],[Projectleider/Expert]]=1,Tb_Activiteiten[[#Headers],[Projectleider/Expert]],"")))</f>
        <v/>
      </c>
      <c r="AQ22" t="str">
        <f>IF(ISNUMBER(FIND("arbeid",Methode_Keuze)),"",IF(ISNUMBER(FIND("arbeid",Methode_Keuze)),"",IF(Tb_Activiteiten[[#This Row],[Arbeidskosten]]=1,Tb_Activiteiten[[#Headers],[Arbeidskosten]],"")))</f>
        <v/>
      </c>
      <c r="AR22" t="str">
        <f>IF(ISNUMBER(FIND("arbeid",Methode_Keuze)),"",IF(ISNUMBER(FIND("arbeid",Methode_Keuze)),"",IF(Tb_Activiteiten[[#This Row],[Arbeidskosten op basis van IKS]]=1,Tb_Activiteiten[[#Headers],[Arbeidskosten op basis van IKS]],"")))</f>
        <v/>
      </c>
      <c r="AS22" t="str">
        <f>IF(ISNUMBER(FIND("overige",Methode_Keuze)),"",IF(Tb_Activiteiten[[#This Row],[Kosten derden exclusief btw]]=1,Tb_Activiteiten[[#Headers],[Kosten derden exclusief btw]],""))</f>
        <v/>
      </c>
      <c r="AT22" t="str">
        <f>IF(ISNUMBER(FIND("overige",Methode_Keuze)),"",IF(Tb_Activiteiten[[#This Row],[Niet verrekenbare btw]]=1,Tb_Activiteiten[[#Headers],[Niet verrekenbare btw]],""))</f>
        <v/>
      </c>
      <c r="AU22" t="str">
        <f>IF(ISNUMBER(FIND("overige",Methode_Keuze)),"",IF(Tb_Activiteiten[[#This Row],[Grondkosten]]=1,Tb_Activiteiten[[#Headers],[Grondkosten]],""))</f>
        <v/>
      </c>
      <c r="AV22" t="str">
        <f>IF(ISNUMBER(FIND("overige",Methode_Keuze)),"",IF(Tb_Activiteiten[[#This Row],[Bijdrage in natura (overige)]]=1,Tb_Activiteiten[[#Headers],[Bijdrage in natura (overige)]],""))</f>
        <v/>
      </c>
      <c r="AW22" t="str">
        <f>IF(ISNUMBER(FIND("overige",Methode_Keuze)),"",IF(Tb_Activiteiten[[#This Row],[Bijdrage in natura (vrijwilligers)]]=1,Tb_Activiteiten[[#Headers],[Bijdrage in natura (vrijwilligers)]],""))</f>
        <v/>
      </c>
      <c r="AX22" t="str">
        <f>IF(ISNUMBER(FIND("overige",Methode_Keuze)),"",IF(Tb_Activiteiten[[#This Row],[Afschrijvingskosten]]=1,Tb_Activiteiten[[#Headers],[Afschrijvingskosten]],""))</f>
        <v/>
      </c>
      <c r="AY22" t="str">
        <f>IF(ISNUMBER(FIND("overige",Methode_Keuze)),"",IF(Tb_Activiteiten[[#This Row],[Vergoeding]]=1,Tb_Activiteiten[[#Headers],[Vergoeding]],""))</f>
        <v/>
      </c>
      <c r="AZ22" t="str">
        <f>IF(ISNUMBER(FIND("arbeid",Methode_Keuze)),"",IF(Tb_Activiteiten[[#This Row],[Arbeidskosten - vast tarief (excl eigen arbeid)]]=1,Tb_Activiteiten[[#Headers],[Arbeidskosten - vast tarief (excl eigen arbeid)]],""))</f>
        <v/>
      </c>
      <c r="BA22" t="str">
        <f>IF(ISNUMBER(FIND("overige",Methode_Keuze)),"",IF(Tb_Activiteiten[[#This Row],[Overige kosten]]=1,Tb_Activiteiten[[#Headers],[Overige kosten]],""))</f>
        <v/>
      </c>
    </row>
    <row r="23" spans="1:53" x14ac:dyDescent="0.25">
      <c r="A23" s="213"/>
      <c r="F23" s="64"/>
      <c r="G23" s="64"/>
      <c r="H23" s="258"/>
      <c r="I23" s="258"/>
      <c r="J23" s="258"/>
      <c r="K23" s="258"/>
      <c r="O23" s="56"/>
      <c r="Q23" t="str">
        <f>IFERROR(IF(VLOOKUP(Tb_Activiteiten[[#This Row],[Openstelling]],Tb_Openstelling[],2,0)=1,1,""),"")</f>
        <v/>
      </c>
      <c r="AK23" t="str">
        <f>IF(ISNUMBER(FIND("arbeid",Methode_Keuze)),"",IF(ISNUMBER(FIND("arbeid",Methode_Keuze)),"",IF(Tb_Activiteiten[[#This Row],[Loonkosten]]=1,Tb_Activiteiten[[#Headers],[Loonkosten]],"")))</f>
        <v/>
      </c>
      <c r="AL23" t="str">
        <f>IF(ISNUMBER(FIND("arbeid",Methode_Keuze)),"",IF(ISNUMBER(FIND("arbeid",Methode_Keuze)),"",IF(Tb_Activiteiten[[#This Row],[Eigen arbeid]]=1,Tb_Activiteiten[[#Headers],[Eigen arbeid]],"")))</f>
        <v/>
      </c>
      <c r="AM23" t="str">
        <f>IF(ISNUMBER(FIND("arbeid",Methode_Keuze)),"",IF(ISNUMBER(FIND("arbeid",Methode_Keuze)),"",IF(Tb_Activiteiten[[#This Row],[Projectmedewerker]]=1,Tb_Activiteiten[[#Headers],[Projectmedewerker]],"")))</f>
        <v/>
      </c>
      <c r="AN23" t="str">
        <f>IF(ISNUMBER(FIND("arbeid",Methode_Keuze)),"",IF(ISNUMBER(FIND("arbeid",Methode_Keuze)),"",IF(Tb_Activiteiten[[#This Row],[Landbouwer]]=1,Tb_Activiteiten[[#Headers],[Landbouwer]],"")))</f>
        <v/>
      </c>
      <c r="AO23" t="str">
        <f>IF(ISNUMBER(FIND("arbeid",Methode_Keuze)),"",IF(ISNUMBER(FIND("arbeid",Methode_Keuze)),"",IF(Tb_Activiteiten[[#This Row],[Adviseur]]=1,Tb_Activiteiten[[#Headers],[Adviseur]],"")))</f>
        <v/>
      </c>
      <c r="AP23" t="str">
        <f>IF(ISNUMBER(FIND("arbeid",Methode_Keuze)),"",IF(ISNUMBER(FIND("arbeid",Methode_Keuze)),"",IF(Tb_Activiteiten[[#This Row],[Projectleider/Expert]]=1,Tb_Activiteiten[[#Headers],[Projectleider/Expert]],"")))</f>
        <v/>
      </c>
      <c r="AQ23" t="str">
        <f>IF(ISNUMBER(FIND("arbeid",Methode_Keuze)),"",IF(ISNUMBER(FIND("arbeid",Methode_Keuze)),"",IF(Tb_Activiteiten[[#This Row],[Arbeidskosten]]=1,Tb_Activiteiten[[#Headers],[Arbeidskosten]],"")))</f>
        <v/>
      </c>
      <c r="AR23" t="str">
        <f>IF(ISNUMBER(FIND("arbeid",Methode_Keuze)),"",IF(ISNUMBER(FIND("arbeid",Methode_Keuze)),"",IF(Tb_Activiteiten[[#This Row],[Arbeidskosten op basis van IKS]]=1,Tb_Activiteiten[[#Headers],[Arbeidskosten op basis van IKS]],"")))</f>
        <v/>
      </c>
      <c r="AS23" t="str">
        <f>IF(ISNUMBER(FIND("overige",Methode_Keuze)),"",IF(Tb_Activiteiten[[#This Row],[Kosten derden exclusief btw]]=1,Tb_Activiteiten[[#Headers],[Kosten derden exclusief btw]],""))</f>
        <v/>
      </c>
      <c r="AT23" t="str">
        <f>IF(ISNUMBER(FIND("overige",Methode_Keuze)),"",IF(Tb_Activiteiten[[#This Row],[Niet verrekenbare btw]]=1,Tb_Activiteiten[[#Headers],[Niet verrekenbare btw]],""))</f>
        <v/>
      </c>
      <c r="AU23" t="str">
        <f>IF(ISNUMBER(FIND("overige",Methode_Keuze)),"",IF(Tb_Activiteiten[[#This Row],[Grondkosten]]=1,Tb_Activiteiten[[#Headers],[Grondkosten]],""))</f>
        <v/>
      </c>
      <c r="AV23" t="str">
        <f>IF(ISNUMBER(FIND("overige",Methode_Keuze)),"",IF(Tb_Activiteiten[[#This Row],[Bijdrage in natura (overige)]]=1,Tb_Activiteiten[[#Headers],[Bijdrage in natura (overige)]],""))</f>
        <v/>
      </c>
      <c r="AW23" t="str">
        <f>IF(ISNUMBER(FIND("overige",Methode_Keuze)),"",IF(Tb_Activiteiten[[#This Row],[Bijdrage in natura (vrijwilligers)]]=1,Tb_Activiteiten[[#Headers],[Bijdrage in natura (vrijwilligers)]],""))</f>
        <v/>
      </c>
      <c r="AX23" t="str">
        <f>IF(ISNUMBER(FIND("overige",Methode_Keuze)),"",IF(Tb_Activiteiten[[#This Row],[Afschrijvingskosten]]=1,Tb_Activiteiten[[#Headers],[Afschrijvingskosten]],""))</f>
        <v/>
      </c>
      <c r="AY23" t="str">
        <f>IF(ISNUMBER(FIND("overige",Methode_Keuze)),"",IF(Tb_Activiteiten[[#This Row],[Vergoeding]]=1,Tb_Activiteiten[[#Headers],[Vergoeding]],""))</f>
        <v/>
      </c>
      <c r="AZ23" t="str">
        <f>IF(ISNUMBER(FIND("arbeid",Methode_Keuze)),"",IF(Tb_Activiteiten[[#This Row],[Arbeidskosten - vast tarief (excl eigen arbeid)]]=1,Tb_Activiteiten[[#Headers],[Arbeidskosten - vast tarief (excl eigen arbeid)]],""))</f>
        <v/>
      </c>
      <c r="BA23" t="str">
        <f>IF(ISNUMBER(FIND("overige",Methode_Keuze)),"",IF(Tb_Activiteiten[[#This Row],[Overige kosten]]=1,Tb_Activiteiten[[#Headers],[Overige kosten]],""))</f>
        <v/>
      </c>
    </row>
    <row r="24" spans="1:53" x14ac:dyDescent="0.25">
      <c r="A24" s="213"/>
      <c r="F24" s="64"/>
      <c r="G24" s="64"/>
      <c r="H24" s="258"/>
      <c r="I24" s="258"/>
      <c r="J24" s="258"/>
      <c r="K24" s="258"/>
      <c r="O24" s="56"/>
      <c r="Q24" t="str">
        <f>IFERROR(IF(VLOOKUP(Tb_Activiteiten[[#This Row],[Openstelling]],Tb_Openstelling[],2,0)=1,1,""),"")</f>
        <v/>
      </c>
      <c r="AK24" t="str">
        <f>IF(ISNUMBER(FIND("arbeid",Methode_Keuze)),"",IF(ISNUMBER(FIND("arbeid",Methode_Keuze)),"",IF(Tb_Activiteiten[[#This Row],[Loonkosten]]=1,Tb_Activiteiten[[#Headers],[Loonkosten]],"")))</f>
        <v/>
      </c>
      <c r="AL24" t="str">
        <f>IF(ISNUMBER(FIND("arbeid",Methode_Keuze)),"",IF(ISNUMBER(FIND("arbeid",Methode_Keuze)),"",IF(Tb_Activiteiten[[#This Row],[Eigen arbeid]]=1,Tb_Activiteiten[[#Headers],[Eigen arbeid]],"")))</f>
        <v/>
      </c>
      <c r="AM24" t="str">
        <f>IF(ISNUMBER(FIND("arbeid",Methode_Keuze)),"",IF(ISNUMBER(FIND("arbeid",Methode_Keuze)),"",IF(Tb_Activiteiten[[#This Row],[Projectmedewerker]]=1,Tb_Activiteiten[[#Headers],[Projectmedewerker]],"")))</f>
        <v/>
      </c>
      <c r="AN24" t="str">
        <f>IF(ISNUMBER(FIND("arbeid",Methode_Keuze)),"",IF(ISNUMBER(FIND("arbeid",Methode_Keuze)),"",IF(Tb_Activiteiten[[#This Row],[Landbouwer]]=1,Tb_Activiteiten[[#Headers],[Landbouwer]],"")))</f>
        <v/>
      </c>
      <c r="AO24" t="str">
        <f>IF(ISNUMBER(FIND("arbeid",Methode_Keuze)),"",IF(ISNUMBER(FIND("arbeid",Methode_Keuze)),"",IF(Tb_Activiteiten[[#This Row],[Adviseur]]=1,Tb_Activiteiten[[#Headers],[Adviseur]],"")))</f>
        <v/>
      </c>
      <c r="AP24" t="str">
        <f>IF(ISNUMBER(FIND("arbeid",Methode_Keuze)),"",IF(ISNUMBER(FIND("arbeid",Methode_Keuze)),"",IF(Tb_Activiteiten[[#This Row],[Projectleider/Expert]]=1,Tb_Activiteiten[[#Headers],[Projectleider/Expert]],"")))</f>
        <v/>
      </c>
      <c r="AQ24" t="str">
        <f>IF(ISNUMBER(FIND("arbeid",Methode_Keuze)),"",IF(ISNUMBER(FIND("arbeid",Methode_Keuze)),"",IF(Tb_Activiteiten[[#This Row],[Arbeidskosten]]=1,Tb_Activiteiten[[#Headers],[Arbeidskosten]],"")))</f>
        <v/>
      </c>
      <c r="AR24" t="str">
        <f>IF(ISNUMBER(FIND("arbeid",Methode_Keuze)),"",IF(ISNUMBER(FIND("arbeid",Methode_Keuze)),"",IF(Tb_Activiteiten[[#This Row],[Arbeidskosten op basis van IKS]]=1,Tb_Activiteiten[[#Headers],[Arbeidskosten op basis van IKS]],"")))</f>
        <v/>
      </c>
      <c r="AS24" t="str">
        <f>IF(ISNUMBER(FIND("overige",Methode_Keuze)),"",IF(Tb_Activiteiten[[#This Row],[Kosten derden exclusief btw]]=1,Tb_Activiteiten[[#Headers],[Kosten derden exclusief btw]],""))</f>
        <v/>
      </c>
      <c r="AT24" t="str">
        <f>IF(ISNUMBER(FIND("overige",Methode_Keuze)),"",IF(Tb_Activiteiten[[#This Row],[Niet verrekenbare btw]]=1,Tb_Activiteiten[[#Headers],[Niet verrekenbare btw]],""))</f>
        <v/>
      </c>
      <c r="AU24" t="str">
        <f>IF(ISNUMBER(FIND("overige",Methode_Keuze)),"",IF(Tb_Activiteiten[[#This Row],[Grondkosten]]=1,Tb_Activiteiten[[#Headers],[Grondkosten]],""))</f>
        <v/>
      </c>
      <c r="AV24" t="str">
        <f>IF(ISNUMBER(FIND("overige",Methode_Keuze)),"",IF(Tb_Activiteiten[[#This Row],[Bijdrage in natura (overige)]]=1,Tb_Activiteiten[[#Headers],[Bijdrage in natura (overige)]],""))</f>
        <v/>
      </c>
      <c r="AW24" t="str">
        <f>IF(ISNUMBER(FIND("overige",Methode_Keuze)),"",IF(Tb_Activiteiten[[#This Row],[Bijdrage in natura (vrijwilligers)]]=1,Tb_Activiteiten[[#Headers],[Bijdrage in natura (vrijwilligers)]],""))</f>
        <v/>
      </c>
      <c r="AX24" t="str">
        <f>IF(ISNUMBER(FIND("overige",Methode_Keuze)),"",IF(Tb_Activiteiten[[#This Row],[Afschrijvingskosten]]=1,Tb_Activiteiten[[#Headers],[Afschrijvingskosten]],""))</f>
        <v/>
      </c>
      <c r="AY24" t="str">
        <f>IF(ISNUMBER(FIND("overige",Methode_Keuze)),"",IF(Tb_Activiteiten[[#This Row],[Vergoeding]]=1,Tb_Activiteiten[[#Headers],[Vergoeding]],""))</f>
        <v/>
      </c>
      <c r="AZ24" t="str">
        <f>IF(ISNUMBER(FIND("arbeid",Methode_Keuze)),"",IF(Tb_Activiteiten[[#This Row],[Arbeidskosten - vast tarief (excl eigen arbeid)]]=1,Tb_Activiteiten[[#Headers],[Arbeidskosten - vast tarief (excl eigen arbeid)]],""))</f>
        <v/>
      </c>
      <c r="BA24" t="str">
        <f>IF(ISNUMBER(FIND("overige",Methode_Keuze)),"",IF(Tb_Activiteiten[[#This Row],[Overige kosten]]=1,Tb_Activiteiten[[#Headers],[Overige kosten]],""))</f>
        <v/>
      </c>
    </row>
    <row r="25" spans="1:53" x14ac:dyDescent="0.25">
      <c r="A25" s="213"/>
      <c r="F25" s="64"/>
      <c r="G25" s="64"/>
      <c r="H25" s="258"/>
      <c r="I25" s="258"/>
      <c r="J25" s="258"/>
      <c r="K25" s="258"/>
      <c r="O25" s="56"/>
      <c r="Q25" t="str">
        <f>IFERROR(IF(VLOOKUP(Tb_Activiteiten[[#This Row],[Openstelling]],Tb_Openstelling[],2,0)=1,1,""),"")</f>
        <v/>
      </c>
      <c r="AK25" t="str">
        <f>IF(ISNUMBER(FIND("arbeid",Methode_Keuze)),"",IF(ISNUMBER(FIND("arbeid",Methode_Keuze)),"",IF(Tb_Activiteiten[[#This Row],[Loonkosten]]=1,Tb_Activiteiten[[#Headers],[Loonkosten]],"")))</f>
        <v/>
      </c>
      <c r="AL25" t="str">
        <f>IF(ISNUMBER(FIND("arbeid",Methode_Keuze)),"",IF(ISNUMBER(FIND("arbeid",Methode_Keuze)),"",IF(Tb_Activiteiten[[#This Row],[Eigen arbeid]]=1,Tb_Activiteiten[[#Headers],[Eigen arbeid]],"")))</f>
        <v/>
      </c>
      <c r="AM25" t="str">
        <f>IF(ISNUMBER(FIND("arbeid",Methode_Keuze)),"",IF(ISNUMBER(FIND("arbeid",Methode_Keuze)),"",IF(Tb_Activiteiten[[#This Row],[Projectmedewerker]]=1,Tb_Activiteiten[[#Headers],[Projectmedewerker]],"")))</f>
        <v/>
      </c>
      <c r="AN25" t="str">
        <f>IF(ISNUMBER(FIND("arbeid",Methode_Keuze)),"",IF(ISNUMBER(FIND("arbeid",Methode_Keuze)),"",IF(Tb_Activiteiten[[#This Row],[Landbouwer]]=1,Tb_Activiteiten[[#Headers],[Landbouwer]],"")))</f>
        <v/>
      </c>
      <c r="AO25" t="str">
        <f>IF(ISNUMBER(FIND("arbeid",Methode_Keuze)),"",IF(ISNUMBER(FIND("arbeid",Methode_Keuze)),"",IF(Tb_Activiteiten[[#This Row],[Adviseur]]=1,Tb_Activiteiten[[#Headers],[Adviseur]],"")))</f>
        <v/>
      </c>
      <c r="AP25" t="str">
        <f>IF(ISNUMBER(FIND("arbeid",Methode_Keuze)),"",IF(ISNUMBER(FIND("arbeid",Methode_Keuze)),"",IF(Tb_Activiteiten[[#This Row],[Projectleider/Expert]]=1,Tb_Activiteiten[[#Headers],[Projectleider/Expert]],"")))</f>
        <v/>
      </c>
      <c r="AQ25" t="str">
        <f>IF(ISNUMBER(FIND("arbeid",Methode_Keuze)),"",IF(ISNUMBER(FIND("arbeid",Methode_Keuze)),"",IF(Tb_Activiteiten[[#This Row],[Arbeidskosten]]=1,Tb_Activiteiten[[#Headers],[Arbeidskosten]],"")))</f>
        <v/>
      </c>
      <c r="AR25" t="str">
        <f>IF(ISNUMBER(FIND("arbeid",Methode_Keuze)),"",IF(ISNUMBER(FIND("arbeid",Methode_Keuze)),"",IF(Tb_Activiteiten[[#This Row],[Arbeidskosten op basis van IKS]]=1,Tb_Activiteiten[[#Headers],[Arbeidskosten op basis van IKS]],"")))</f>
        <v/>
      </c>
      <c r="AS25" t="str">
        <f>IF(ISNUMBER(FIND("overige",Methode_Keuze)),"",IF(Tb_Activiteiten[[#This Row],[Kosten derden exclusief btw]]=1,Tb_Activiteiten[[#Headers],[Kosten derden exclusief btw]],""))</f>
        <v/>
      </c>
      <c r="AT25" t="str">
        <f>IF(ISNUMBER(FIND("overige",Methode_Keuze)),"",IF(Tb_Activiteiten[[#This Row],[Niet verrekenbare btw]]=1,Tb_Activiteiten[[#Headers],[Niet verrekenbare btw]],""))</f>
        <v/>
      </c>
      <c r="AU25" t="str">
        <f>IF(ISNUMBER(FIND("overige",Methode_Keuze)),"",IF(Tb_Activiteiten[[#This Row],[Grondkosten]]=1,Tb_Activiteiten[[#Headers],[Grondkosten]],""))</f>
        <v/>
      </c>
      <c r="AV25" t="str">
        <f>IF(ISNUMBER(FIND("overige",Methode_Keuze)),"",IF(Tb_Activiteiten[[#This Row],[Bijdrage in natura (overige)]]=1,Tb_Activiteiten[[#Headers],[Bijdrage in natura (overige)]],""))</f>
        <v/>
      </c>
      <c r="AW25" t="str">
        <f>IF(ISNUMBER(FIND("overige",Methode_Keuze)),"",IF(Tb_Activiteiten[[#This Row],[Bijdrage in natura (vrijwilligers)]]=1,Tb_Activiteiten[[#Headers],[Bijdrage in natura (vrijwilligers)]],""))</f>
        <v/>
      </c>
      <c r="AX25" t="str">
        <f>IF(ISNUMBER(FIND("overige",Methode_Keuze)),"",IF(Tb_Activiteiten[[#This Row],[Afschrijvingskosten]]=1,Tb_Activiteiten[[#Headers],[Afschrijvingskosten]],""))</f>
        <v/>
      </c>
      <c r="AY25" t="str">
        <f>IF(ISNUMBER(FIND("overige",Methode_Keuze)),"",IF(Tb_Activiteiten[[#This Row],[Vergoeding]]=1,Tb_Activiteiten[[#Headers],[Vergoeding]],""))</f>
        <v/>
      </c>
      <c r="AZ25" t="str">
        <f>IF(ISNUMBER(FIND("arbeid",Methode_Keuze)),"",IF(Tb_Activiteiten[[#This Row],[Arbeidskosten - vast tarief (excl eigen arbeid)]]=1,Tb_Activiteiten[[#Headers],[Arbeidskosten - vast tarief (excl eigen arbeid)]],""))</f>
        <v/>
      </c>
      <c r="BA25" t="str">
        <f>IF(ISNUMBER(FIND("overige",Methode_Keuze)),"",IF(Tb_Activiteiten[[#This Row],[Overige kosten]]=1,Tb_Activiteiten[[#Headers],[Overige kosten]],""))</f>
        <v/>
      </c>
    </row>
    <row r="26" spans="1:53" x14ac:dyDescent="0.25">
      <c r="A26" s="213"/>
      <c r="F26" s="64"/>
      <c r="G26" s="64"/>
      <c r="H26" s="258"/>
      <c r="I26" s="258"/>
      <c r="J26" s="258"/>
      <c r="K26" s="258"/>
      <c r="O26" s="56"/>
      <c r="Q26" t="str">
        <f>IFERROR(IF(VLOOKUP(Tb_Activiteiten[[#This Row],[Openstelling]],Tb_Openstelling[],2,0)=1,1,""),"")</f>
        <v/>
      </c>
      <c r="AK26" t="str">
        <f>IF(ISNUMBER(FIND("arbeid",Methode_Keuze)),"",IF(ISNUMBER(FIND("arbeid",Methode_Keuze)),"",IF(Tb_Activiteiten[[#This Row],[Loonkosten]]=1,Tb_Activiteiten[[#Headers],[Loonkosten]],"")))</f>
        <v/>
      </c>
      <c r="AL26" t="str">
        <f>IF(ISNUMBER(FIND("arbeid",Methode_Keuze)),"",IF(ISNUMBER(FIND("arbeid",Methode_Keuze)),"",IF(Tb_Activiteiten[[#This Row],[Eigen arbeid]]=1,Tb_Activiteiten[[#Headers],[Eigen arbeid]],"")))</f>
        <v/>
      </c>
      <c r="AM26" t="str">
        <f>IF(ISNUMBER(FIND("arbeid",Methode_Keuze)),"",IF(ISNUMBER(FIND("arbeid",Methode_Keuze)),"",IF(Tb_Activiteiten[[#This Row],[Projectmedewerker]]=1,Tb_Activiteiten[[#Headers],[Projectmedewerker]],"")))</f>
        <v/>
      </c>
      <c r="AN26" t="str">
        <f>IF(ISNUMBER(FIND("arbeid",Methode_Keuze)),"",IF(ISNUMBER(FIND("arbeid",Methode_Keuze)),"",IF(Tb_Activiteiten[[#This Row],[Landbouwer]]=1,Tb_Activiteiten[[#Headers],[Landbouwer]],"")))</f>
        <v/>
      </c>
      <c r="AO26" t="str">
        <f>IF(ISNUMBER(FIND("arbeid",Methode_Keuze)),"",IF(ISNUMBER(FIND("arbeid",Methode_Keuze)),"",IF(Tb_Activiteiten[[#This Row],[Adviseur]]=1,Tb_Activiteiten[[#Headers],[Adviseur]],"")))</f>
        <v/>
      </c>
      <c r="AP26" t="str">
        <f>IF(ISNUMBER(FIND("arbeid",Methode_Keuze)),"",IF(ISNUMBER(FIND("arbeid",Methode_Keuze)),"",IF(Tb_Activiteiten[[#This Row],[Projectleider/Expert]]=1,Tb_Activiteiten[[#Headers],[Projectleider/Expert]],"")))</f>
        <v/>
      </c>
      <c r="AQ26" t="str">
        <f>IF(ISNUMBER(FIND("arbeid",Methode_Keuze)),"",IF(ISNUMBER(FIND("arbeid",Methode_Keuze)),"",IF(Tb_Activiteiten[[#This Row],[Arbeidskosten]]=1,Tb_Activiteiten[[#Headers],[Arbeidskosten]],"")))</f>
        <v/>
      </c>
      <c r="AR26" t="str">
        <f>IF(ISNUMBER(FIND("arbeid",Methode_Keuze)),"",IF(ISNUMBER(FIND("arbeid",Methode_Keuze)),"",IF(Tb_Activiteiten[[#This Row],[Arbeidskosten op basis van IKS]]=1,Tb_Activiteiten[[#Headers],[Arbeidskosten op basis van IKS]],"")))</f>
        <v/>
      </c>
      <c r="AS26" t="str">
        <f>IF(ISNUMBER(FIND("overige",Methode_Keuze)),"",IF(Tb_Activiteiten[[#This Row],[Kosten derden exclusief btw]]=1,Tb_Activiteiten[[#Headers],[Kosten derden exclusief btw]],""))</f>
        <v/>
      </c>
      <c r="AT26" t="str">
        <f>IF(ISNUMBER(FIND("overige",Methode_Keuze)),"",IF(Tb_Activiteiten[[#This Row],[Niet verrekenbare btw]]=1,Tb_Activiteiten[[#Headers],[Niet verrekenbare btw]],""))</f>
        <v/>
      </c>
      <c r="AU26" t="str">
        <f>IF(ISNUMBER(FIND("overige",Methode_Keuze)),"",IF(Tb_Activiteiten[[#This Row],[Grondkosten]]=1,Tb_Activiteiten[[#Headers],[Grondkosten]],""))</f>
        <v/>
      </c>
      <c r="AV26" t="str">
        <f>IF(ISNUMBER(FIND("overige",Methode_Keuze)),"",IF(Tb_Activiteiten[[#This Row],[Bijdrage in natura (overige)]]=1,Tb_Activiteiten[[#Headers],[Bijdrage in natura (overige)]],""))</f>
        <v/>
      </c>
      <c r="AW26" t="str">
        <f>IF(ISNUMBER(FIND("overige",Methode_Keuze)),"",IF(Tb_Activiteiten[[#This Row],[Bijdrage in natura (vrijwilligers)]]=1,Tb_Activiteiten[[#Headers],[Bijdrage in natura (vrijwilligers)]],""))</f>
        <v/>
      </c>
      <c r="AX26" t="str">
        <f>IF(ISNUMBER(FIND("overige",Methode_Keuze)),"",IF(Tb_Activiteiten[[#This Row],[Afschrijvingskosten]]=1,Tb_Activiteiten[[#Headers],[Afschrijvingskosten]],""))</f>
        <v/>
      </c>
      <c r="AY26" t="str">
        <f>IF(ISNUMBER(FIND("overige",Methode_Keuze)),"",IF(Tb_Activiteiten[[#This Row],[Vergoeding]]=1,Tb_Activiteiten[[#Headers],[Vergoeding]],""))</f>
        <v/>
      </c>
      <c r="AZ26" t="str">
        <f>IF(ISNUMBER(FIND("arbeid",Methode_Keuze)),"",IF(Tb_Activiteiten[[#This Row],[Arbeidskosten - vast tarief (excl eigen arbeid)]]=1,Tb_Activiteiten[[#Headers],[Arbeidskosten - vast tarief (excl eigen arbeid)]],""))</f>
        <v/>
      </c>
      <c r="BA26" t="str">
        <f>IF(ISNUMBER(FIND("overige",Methode_Keuze)),"",IF(Tb_Activiteiten[[#This Row],[Overige kosten]]=1,Tb_Activiteiten[[#Headers],[Overige kosten]],""))</f>
        <v/>
      </c>
    </row>
    <row r="27" spans="1:53" x14ac:dyDescent="0.25">
      <c r="A27" s="213"/>
      <c r="F27" s="64"/>
      <c r="G27" s="64"/>
      <c r="H27" s="258"/>
      <c r="I27" s="258"/>
      <c r="J27" s="258"/>
      <c r="K27" s="258"/>
      <c r="O27" s="56"/>
      <c r="Q27" t="str">
        <f>IFERROR(IF(VLOOKUP(Tb_Activiteiten[[#This Row],[Openstelling]],Tb_Openstelling[],2,0)=1,1,""),"")</f>
        <v/>
      </c>
      <c r="AK27" t="str">
        <f>IF(ISNUMBER(FIND("arbeid",Methode_Keuze)),"",IF(ISNUMBER(FIND("arbeid",Methode_Keuze)),"",IF(Tb_Activiteiten[[#This Row],[Loonkosten]]=1,Tb_Activiteiten[[#Headers],[Loonkosten]],"")))</f>
        <v/>
      </c>
      <c r="AL27" t="str">
        <f>IF(ISNUMBER(FIND("arbeid",Methode_Keuze)),"",IF(ISNUMBER(FIND("arbeid",Methode_Keuze)),"",IF(Tb_Activiteiten[[#This Row],[Eigen arbeid]]=1,Tb_Activiteiten[[#Headers],[Eigen arbeid]],"")))</f>
        <v/>
      </c>
      <c r="AM27" t="str">
        <f>IF(ISNUMBER(FIND("arbeid",Methode_Keuze)),"",IF(ISNUMBER(FIND("arbeid",Methode_Keuze)),"",IF(Tb_Activiteiten[[#This Row],[Projectmedewerker]]=1,Tb_Activiteiten[[#Headers],[Projectmedewerker]],"")))</f>
        <v/>
      </c>
      <c r="AN27" t="str">
        <f>IF(ISNUMBER(FIND("arbeid",Methode_Keuze)),"",IF(ISNUMBER(FIND("arbeid",Methode_Keuze)),"",IF(Tb_Activiteiten[[#This Row],[Landbouwer]]=1,Tb_Activiteiten[[#Headers],[Landbouwer]],"")))</f>
        <v/>
      </c>
      <c r="AO27" t="str">
        <f>IF(ISNUMBER(FIND("arbeid",Methode_Keuze)),"",IF(ISNUMBER(FIND("arbeid",Methode_Keuze)),"",IF(Tb_Activiteiten[[#This Row],[Adviseur]]=1,Tb_Activiteiten[[#Headers],[Adviseur]],"")))</f>
        <v/>
      </c>
      <c r="AP27" t="str">
        <f>IF(ISNUMBER(FIND("arbeid",Methode_Keuze)),"",IF(ISNUMBER(FIND("arbeid",Methode_Keuze)),"",IF(Tb_Activiteiten[[#This Row],[Projectleider/Expert]]=1,Tb_Activiteiten[[#Headers],[Projectleider/Expert]],"")))</f>
        <v/>
      </c>
      <c r="AQ27" t="str">
        <f>IF(ISNUMBER(FIND("arbeid",Methode_Keuze)),"",IF(ISNUMBER(FIND("arbeid",Methode_Keuze)),"",IF(Tb_Activiteiten[[#This Row],[Arbeidskosten]]=1,Tb_Activiteiten[[#Headers],[Arbeidskosten]],"")))</f>
        <v/>
      </c>
      <c r="AR27" t="str">
        <f>IF(ISNUMBER(FIND("arbeid",Methode_Keuze)),"",IF(ISNUMBER(FIND("arbeid",Methode_Keuze)),"",IF(Tb_Activiteiten[[#This Row],[Arbeidskosten op basis van IKS]]=1,Tb_Activiteiten[[#Headers],[Arbeidskosten op basis van IKS]],"")))</f>
        <v/>
      </c>
      <c r="AS27" t="str">
        <f>IF(ISNUMBER(FIND("overige",Methode_Keuze)),"",IF(Tb_Activiteiten[[#This Row],[Kosten derden exclusief btw]]=1,Tb_Activiteiten[[#Headers],[Kosten derden exclusief btw]],""))</f>
        <v/>
      </c>
      <c r="AT27" t="str">
        <f>IF(ISNUMBER(FIND("overige",Methode_Keuze)),"",IF(Tb_Activiteiten[[#This Row],[Niet verrekenbare btw]]=1,Tb_Activiteiten[[#Headers],[Niet verrekenbare btw]],""))</f>
        <v/>
      </c>
      <c r="AU27" t="str">
        <f>IF(ISNUMBER(FIND("overige",Methode_Keuze)),"",IF(Tb_Activiteiten[[#This Row],[Grondkosten]]=1,Tb_Activiteiten[[#Headers],[Grondkosten]],""))</f>
        <v/>
      </c>
      <c r="AV27" t="str">
        <f>IF(ISNUMBER(FIND("overige",Methode_Keuze)),"",IF(Tb_Activiteiten[[#This Row],[Bijdrage in natura (overige)]]=1,Tb_Activiteiten[[#Headers],[Bijdrage in natura (overige)]],""))</f>
        <v/>
      </c>
      <c r="AW27" t="str">
        <f>IF(ISNUMBER(FIND("overige",Methode_Keuze)),"",IF(Tb_Activiteiten[[#This Row],[Bijdrage in natura (vrijwilligers)]]=1,Tb_Activiteiten[[#Headers],[Bijdrage in natura (vrijwilligers)]],""))</f>
        <v/>
      </c>
      <c r="AX27" t="str">
        <f>IF(ISNUMBER(FIND("overige",Methode_Keuze)),"",IF(Tb_Activiteiten[[#This Row],[Afschrijvingskosten]]=1,Tb_Activiteiten[[#Headers],[Afschrijvingskosten]],""))</f>
        <v/>
      </c>
      <c r="AY27" t="str">
        <f>IF(ISNUMBER(FIND("overige",Methode_Keuze)),"",IF(Tb_Activiteiten[[#This Row],[Vergoeding]]=1,Tb_Activiteiten[[#Headers],[Vergoeding]],""))</f>
        <v/>
      </c>
      <c r="AZ27" t="str">
        <f>IF(ISNUMBER(FIND("arbeid",Methode_Keuze)),"",IF(Tb_Activiteiten[[#This Row],[Arbeidskosten - vast tarief (excl eigen arbeid)]]=1,Tb_Activiteiten[[#Headers],[Arbeidskosten - vast tarief (excl eigen arbeid)]],""))</f>
        <v/>
      </c>
      <c r="BA27" t="str">
        <f>IF(ISNUMBER(FIND("overige",Methode_Keuze)),"",IF(Tb_Activiteiten[[#This Row],[Overige kosten]]=1,Tb_Activiteiten[[#Headers],[Overige kosten]],""))</f>
        <v/>
      </c>
    </row>
    <row r="28" spans="1:53" x14ac:dyDescent="0.25">
      <c r="A28" s="213"/>
      <c r="F28" s="64"/>
      <c r="G28" s="64"/>
      <c r="H28" s="258"/>
      <c r="I28" s="258"/>
      <c r="J28" s="258"/>
      <c r="K28" s="258"/>
      <c r="O28" s="56"/>
      <c r="Q28" t="str">
        <f>IFERROR(IF(VLOOKUP(Tb_Activiteiten[[#This Row],[Openstelling]],Tb_Openstelling[],2,0)=1,1,""),"")</f>
        <v/>
      </c>
      <c r="AK28" t="str">
        <f>IF(ISNUMBER(FIND("arbeid",Methode_Keuze)),"",IF(ISNUMBER(FIND("arbeid",Methode_Keuze)),"",IF(Tb_Activiteiten[[#This Row],[Loonkosten]]=1,Tb_Activiteiten[[#Headers],[Loonkosten]],"")))</f>
        <v/>
      </c>
      <c r="AL28" t="str">
        <f>IF(ISNUMBER(FIND("arbeid",Methode_Keuze)),"",IF(ISNUMBER(FIND("arbeid",Methode_Keuze)),"",IF(Tb_Activiteiten[[#This Row],[Eigen arbeid]]=1,Tb_Activiteiten[[#Headers],[Eigen arbeid]],"")))</f>
        <v/>
      </c>
      <c r="AM28" t="str">
        <f>IF(ISNUMBER(FIND("arbeid",Methode_Keuze)),"",IF(ISNUMBER(FIND("arbeid",Methode_Keuze)),"",IF(Tb_Activiteiten[[#This Row],[Projectmedewerker]]=1,Tb_Activiteiten[[#Headers],[Projectmedewerker]],"")))</f>
        <v/>
      </c>
      <c r="AN28" t="str">
        <f>IF(ISNUMBER(FIND("arbeid",Methode_Keuze)),"",IF(ISNUMBER(FIND("arbeid",Methode_Keuze)),"",IF(Tb_Activiteiten[[#This Row],[Landbouwer]]=1,Tb_Activiteiten[[#Headers],[Landbouwer]],"")))</f>
        <v/>
      </c>
      <c r="AO28" t="str">
        <f>IF(ISNUMBER(FIND("arbeid",Methode_Keuze)),"",IF(ISNUMBER(FIND("arbeid",Methode_Keuze)),"",IF(Tb_Activiteiten[[#This Row],[Adviseur]]=1,Tb_Activiteiten[[#Headers],[Adviseur]],"")))</f>
        <v/>
      </c>
      <c r="AP28" t="str">
        <f>IF(ISNUMBER(FIND("arbeid",Methode_Keuze)),"",IF(ISNUMBER(FIND("arbeid",Methode_Keuze)),"",IF(Tb_Activiteiten[[#This Row],[Projectleider/Expert]]=1,Tb_Activiteiten[[#Headers],[Projectleider/Expert]],"")))</f>
        <v/>
      </c>
      <c r="AQ28" t="str">
        <f>IF(ISNUMBER(FIND("arbeid",Methode_Keuze)),"",IF(ISNUMBER(FIND("arbeid",Methode_Keuze)),"",IF(Tb_Activiteiten[[#This Row],[Arbeidskosten]]=1,Tb_Activiteiten[[#Headers],[Arbeidskosten]],"")))</f>
        <v/>
      </c>
      <c r="AR28" t="str">
        <f>IF(ISNUMBER(FIND("arbeid",Methode_Keuze)),"",IF(ISNUMBER(FIND("arbeid",Methode_Keuze)),"",IF(Tb_Activiteiten[[#This Row],[Arbeidskosten op basis van IKS]]=1,Tb_Activiteiten[[#Headers],[Arbeidskosten op basis van IKS]],"")))</f>
        <v/>
      </c>
      <c r="AS28" t="str">
        <f>IF(ISNUMBER(FIND("overige",Methode_Keuze)),"",IF(Tb_Activiteiten[[#This Row],[Kosten derden exclusief btw]]=1,Tb_Activiteiten[[#Headers],[Kosten derden exclusief btw]],""))</f>
        <v/>
      </c>
      <c r="AT28" t="str">
        <f>IF(ISNUMBER(FIND("overige",Methode_Keuze)),"",IF(Tb_Activiteiten[[#This Row],[Niet verrekenbare btw]]=1,Tb_Activiteiten[[#Headers],[Niet verrekenbare btw]],""))</f>
        <v/>
      </c>
      <c r="AU28" t="str">
        <f>IF(ISNUMBER(FIND("overige",Methode_Keuze)),"",IF(Tb_Activiteiten[[#This Row],[Grondkosten]]=1,Tb_Activiteiten[[#Headers],[Grondkosten]],""))</f>
        <v/>
      </c>
      <c r="AV28" t="str">
        <f>IF(ISNUMBER(FIND("overige",Methode_Keuze)),"",IF(Tb_Activiteiten[[#This Row],[Bijdrage in natura (overige)]]=1,Tb_Activiteiten[[#Headers],[Bijdrage in natura (overige)]],""))</f>
        <v/>
      </c>
      <c r="AW28" t="str">
        <f>IF(ISNUMBER(FIND("overige",Methode_Keuze)),"",IF(Tb_Activiteiten[[#This Row],[Bijdrage in natura (vrijwilligers)]]=1,Tb_Activiteiten[[#Headers],[Bijdrage in natura (vrijwilligers)]],""))</f>
        <v/>
      </c>
      <c r="AX28" t="str">
        <f>IF(ISNUMBER(FIND("overige",Methode_Keuze)),"",IF(Tb_Activiteiten[[#This Row],[Afschrijvingskosten]]=1,Tb_Activiteiten[[#Headers],[Afschrijvingskosten]],""))</f>
        <v/>
      </c>
      <c r="AY28" t="str">
        <f>IF(ISNUMBER(FIND("overige",Methode_Keuze)),"",IF(Tb_Activiteiten[[#This Row],[Vergoeding]]=1,Tb_Activiteiten[[#Headers],[Vergoeding]],""))</f>
        <v/>
      </c>
      <c r="AZ28" t="str">
        <f>IF(ISNUMBER(FIND("arbeid",Methode_Keuze)),"",IF(Tb_Activiteiten[[#This Row],[Arbeidskosten - vast tarief (excl eigen arbeid)]]=1,Tb_Activiteiten[[#Headers],[Arbeidskosten - vast tarief (excl eigen arbeid)]],""))</f>
        <v/>
      </c>
      <c r="BA28" t="str">
        <f>IF(ISNUMBER(FIND("overige",Methode_Keuze)),"",IF(Tb_Activiteiten[[#This Row],[Overige kosten]]=1,Tb_Activiteiten[[#Headers],[Overige kosten]],""))</f>
        <v/>
      </c>
    </row>
    <row r="29" spans="1:53" x14ac:dyDescent="0.25">
      <c r="A29" s="213"/>
      <c r="F29" s="64"/>
      <c r="G29" s="64"/>
      <c r="H29" s="258"/>
      <c r="I29" s="258"/>
      <c r="J29" s="258"/>
      <c r="K29" s="258"/>
      <c r="O29" s="56"/>
      <c r="Q29" t="str">
        <f>IFERROR(IF(VLOOKUP(Tb_Activiteiten[[#This Row],[Openstelling]],Tb_Openstelling[],2,0)=1,1,""),"")</f>
        <v/>
      </c>
      <c r="AK29" t="str">
        <f>IF(ISNUMBER(FIND("arbeid",Methode_Keuze)),"",IF(ISNUMBER(FIND("arbeid",Methode_Keuze)),"",IF(Tb_Activiteiten[[#This Row],[Loonkosten]]=1,Tb_Activiteiten[[#Headers],[Loonkosten]],"")))</f>
        <v/>
      </c>
      <c r="AL29" t="str">
        <f>IF(ISNUMBER(FIND("arbeid",Methode_Keuze)),"",IF(ISNUMBER(FIND("arbeid",Methode_Keuze)),"",IF(Tb_Activiteiten[[#This Row],[Eigen arbeid]]=1,Tb_Activiteiten[[#Headers],[Eigen arbeid]],"")))</f>
        <v/>
      </c>
      <c r="AM29" t="str">
        <f>IF(ISNUMBER(FIND("arbeid",Methode_Keuze)),"",IF(ISNUMBER(FIND("arbeid",Methode_Keuze)),"",IF(Tb_Activiteiten[[#This Row],[Projectmedewerker]]=1,Tb_Activiteiten[[#Headers],[Projectmedewerker]],"")))</f>
        <v/>
      </c>
      <c r="AN29" t="str">
        <f>IF(ISNUMBER(FIND("arbeid",Methode_Keuze)),"",IF(ISNUMBER(FIND("arbeid",Methode_Keuze)),"",IF(Tb_Activiteiten[[#This Row],[Landbouwer]]=1,Tb_Activiteiten[[#Headers],[Landbouwer]],"")))</f>
        <v/>
      </c>
      <c r="AO29" t="str">
        <f>IF(ISNUMBER(FIND("arbeid",Methode_Keuze)),"",IF(ISNUMBER(FIND("arbeid",Methode_Keuze)),"",IF(Tb_Activiteiten[[#This Row],[Adviseur]]=1,Tb_Activiteiten[[#Headers],[Adviseur]],"")))</f>
        <v/>
      </c>
      <c r="AP29" t="str">
        <f>IF(ISNUMBER(FIND("arbeid",Methode_Keuze)),"",IF(ISNUMBER(FIND("arbeid",Methode_Keuze)),"",IF(Tb_Activiteiten[[#This Row],[Projectleider/Expert]]=1,Tb_Activiteiten[[#Headers],[Projectleider/Expert]],"")))</f>
        <v/>
      </c>
      <c r="AQ29" t="str">
        <f>IF(ISNUMBER(FIND("arbeid",Methode_Keuze)),"",IF(ISNUMBER(FIND("arbeid",Methode_Keuze)),"",IF(Tb_Activiteiten[[#This Row],[Arbeidskosten]]=1,Tb_Activiteiten[[#Headers],[Arbeidskosten]],"")))</f>
        <v/>
      </c>
      <c r="AR29" t="str">
        <f>IF(ISNUMBER(FIND("arbeid",Methode_Keuze)),"",IF(ISNUMBER(FIND("arbeid",Methode_Keuze)),"",IF(Tb_Activiteiten[[#This Row],[Arbeidskosten op basis van IKS]]=1,Tb_Activiteiten[[#Headers],[Arbeidskosten op basis van IKS]],"")))</f>
        <v/>
      </c>
      <c r="AS29" t="str">
        <f>IF(ISNUMBER(FIND("overige",Methode_Keuze)),"",IF(Tb_Activiteiten[[#This Row],[Kosten derden exclusief btw]]=1,Tb_Activiteiten[[#Headers],[Kosten derden exclusief btw]],""))</f>
        <v/>
      </c>
      <c r="AT29" t="str">
        <f>IF(ISNUMBER(FIND("overige",Methode_Keuze)),"",IF(Tb_Activiteiten[[#This Row],[Niet verrekenbare btw]]=1,Tb_Activiteiten[[#Headers],[Niet verrekenbare btw]],""))</f>
        <v/>
      </c>
      <c r="AU29" t="str">
        <f>IF(ISNUMBER(FIND("overige",Methode_Keuze)),"",IF(Tb_Activiteiten[[#This Row],[Grondkosten]]=1,Tb_Activiteiten[[#Headers],[Grondkosten]],""))</f>
        <v/>
      </c>
      <c r="AV29" t="str">
        <f>IF(ISNUMBER(FIND("overige",Methode_Keuze)),"",IF(Tb_Activiteiten[[#This Row],[Bijdrage in natura (overige)]]=1,Tb_Activiteiten[[#Headers],[Bijdrage in natura (overige)]],""))</f>
        <v/>
      </c>
      <c r="AW29" t="str">
        <f>IF(ISNUMBER(FIND("overige",Methode_Keuze)),"",IF(Tb_Activiteiten[[#This Row],[Bijdrage in natura (vrijwilligers)]]=1,Tb_Activiteiten[[#Headers],[Bijdrage in natura (vrijwilligers)]],""))</f>
        <v/>
      </c>
      <c r="AX29" t="str">
        <f>IF(ISNUMBER(FIND("overige",Methode_Keuze)),"",IF(Tb_Activiteiten[[#This Row],[Afschrijvingskosten]]=1,Tb_Activiteiten[[#Headers],[Afschrijvingskosten]],""))</f>
        <v/>
      </c>
      <c r="AY29" t="str">
        <f>IF(ISNUMBER(FIND("overige",Methode_Keuze)),"",IF(Tb_Activiteiten[[#This Row],[Vergoeding]]=1,Tb_Activiteiten[[#Headers],[Vergoeding]],""))</f>
        <v/>
      </c>
      <c r="AZ29" t="str">
        <f>IF(ISNUMBER(FIND("arbeid",Methode_Keuze)),"",IF(Tb_Activiteiten[[#This Row],[Arbeidskosten - vast tarief (excl eigen arbeid)]]=1,Tb_Activiteiten[[#Headers],[Arbeidskosten - vast tarief (excl eigen arbeid)]],""))</f>
        <v/>
      </c>
      <c r="BA29" t="str">
        <f>IF(ISNUMBER(FIND("overige",Methode_Keuze)),"",IF(Tb_Activiteiten[[#This Row],[Overige kosten]]=1,Tb_Activiteiten[[#Headers],[Overige kosten]],""))</f>
        <v/>
      </c>
    </row>
    <row r="30" spans="1:53" x14ac:dyDescent="0.25">
      <c r="A30" s="213"/>
      <c r="F30" s="64"/>
      <c r="G30" s="64"/>
      <c r="H30" s="258"/>
      <c r="I30" s="258"/>
      <c r="J30" s="258"/>
      <c r="K30" s="258"/>
      <c r="O30" s="56"/>
      <c r="Q30" t="str">
        <f>IFERROR(IF(VLOOKUP(Tb_Activiteiten[[#This Row],[Openstelling]],Tb_Openstelling[],2,0)=1,1,""),"")</f>
        <v/>
      </c>
      <c r="AK30" t="str">
        <f>IF(ISNUMBER(FIND("arbeid",Methode_Keuze)),"",IF(ISNUMBER(FIND("arbeid",Methode_Keuze)),"",IF(Tb_Activiteiten[[#This Row],[Loonkosten]]=1,Tb_Activiteiten[[#Headers],[Loonkosten]],"")))</f>
        <v/>
      </c>
      <c r="AL30" t="str">
        <f>IF(ISNUMBER(FIND("arbeid",Methode_Keuze)),"",IF(ISNUMBER(FIND("arbeid",Methode_Keuze)),"",IF(Tb_Activiteiten[[#This Row],[Eigen arbeid]]=1,Tb_Activiteiten[[#Headers],[Eigen arbeid]],"")))</f>
        <v/>
      </c>
      <c r="AM30" t="str">
        <f>IF(ISNUMBER(FIND("arbeid",Methode_Keuze)),"",IF(ISNUMBER(FIND("arbeid",Methode_Keuze)),"",IF(Tb_Activiteiten[[#This Row],[Projectmedewerker]]=1,Tb_Activiteiten[[#Headers],[Projectmedewerker]],"")))</f>
        <v/>
      </c>
      <c r="AN30" t="str">
        <f>IF(ISNUMBER(FIND("arbeid",Methode_Keuze)),"",IF(ISNUMBER(FIND("arbeid",Methode_Keuze)),"",IF(Tb_Activiteiten[[#This Row],[Landbouwer]]=1,Tb_Activiteiten[[#Headers],[Landbouwer]],"")))</f>
        <v/>
      </c>
      <c r="AO30" t="str">
        <f>IF(ISNUMBER(FIND("arbeid",Methode_Keuze)),"",IF(ISNUMBER(FIND("arbeid",Methode_Keuze)),"",IF(Tb_Activiteiten[[#This Row],[Adviseur]]=1,Tb_Activiteiten[[#Headers],[Adviseur]],"")))</f>
        <v/>
      </c>
      <c r="AP30" t="str">
        <f>IF(ISNUMBER(FIND("arbeid",Methode_Keuze)),"",IF(ISNUMBER(FIND("arbeid",Methode_Keuze)),"",IF(Tb_Activiteiten[[#This Row],[Projectleider/Expert]]=1,Tb_Activiteiten[[#Headers],[Projectleider/Expert]],"")))</f>
        <v/>
      </c>
      <c r="AQ30" t="str">
        <f>IF(ISNUMBER(FIND("arbeid",Methode_Keuze)),"",IF(ISNUMBER(FIND("arbeid",Methode_Keuze)),"",IF(Tb_Activiteiten[[#This Row],[Arbeidskosten]]=1,Tb_Activiteiten[[#Headers],[Arbeidskosten]],"")))</f>
        <v/>
      </c>
      <c r="AR30" t="str">
        <f>IF(ISNUMBER(FIND("arbeid",Methode_Keuze)),"",IF(ISNUMBER(FIND("arbeid",Methode_Keuze)),"",IF(Tb_Activiteiten[[#This Row],[Arbeidskosten op basis van IKS]]=1,Tb_Activiteiten[[#Headers],[Arbeidskosten op basis van IKS]],"")))</f>
        <v/>
      </c>
      <c r="AS30" t="str">
        <f>IF(ISNUMBER(FIND("overige",Methode_Keuze)),"",IF(Tb_Activiteiten[[#This Row],[Kosten derden exclusief btw]]=1,Tb_Activiteiten[[#Headers],[Kosten derden exclusief btw]],""))</f>
        <v/>
      </c>
      <c r="AT30" t="str">
        <f>IF(ISNUMBER(FIND("overige",Methode_Keuze)),"",IF(Tb_Activiteiten[[#This Row],[Niet verrekenbare btw]]=1,Tb_Activiteiten[[#Headers],[Niet verrekenbare btw]],""))</f>
        <v/>
      </c>
      <c r="AU30" t="str">
        <f>IF(ISNUMBER(FIND("overige",Methode_Keuze)),"",IF(Tb_Activiteiten[[#This Row],[Grondkosten]]=1,Tb_Activiteiten[[#Headers],[Grondkosten]],""))</f>
        <v/>
      </c>
      <c r="AV30" t="str">
        <f>IF(ISNUMBER(FIND("overige",Methode_Keuze)),"",IF(Tb_Activiteiten[[#This Row],[Bijdrage in natura (overige)]]=1,Tb_Activiteiten[[#Headers],[Bijdrage in natura (overige)]],""))</f>
        <v/>
      </c>
      <c r="AW30" t="str">
        <f>IF(ISNUMBER(FIND("overige",Methode_Keuze)),"",IF(Tb_Activiteiten[[#This Row],[Bijdrage in natura (vrijwilligers)]]=1,Tb_Activiteiten[[#Headers],[Bijdrage in natura (vrijwilligers)]],""))</f>
        <v/>
      </c>
      <c r="AX30" t="str">
        <f>IF(ISNUMBER(FIND("overige",Methode_Keuze)),"",IF(Tb_Activiteiten[[#This Row],[Afschrijvingskosten]]=1,Tb_Activiteiten[[#Headers],[Afschrijvingskosten]],""))</f>
        <v/>
      </c>
      <c r="AY30" t="str">
        <f>IF(ISNUMBER(FIND("overige",Methode_Keuze)),"",IF(Tb_Activiteiten[[#This Row],[Vergoeding]]=1,Tb_Activiteiten[[#Headers],[Vergoeding]],""))</f>
        <v/>
      </c>
      <c r="AZ30" t="str">
        <f>IF(ISNUMBER(FIND("arbeid",Methode_Keuze)),"",IF(Tb_Activiteiten[[#This Row],[Arbeidskosten - vast tarief (excl eigen arbeid)]]=1,Tb_Activiteiten[[#Headers],[Arbeidskosten - vast tarief (excl eigen arbeid)]],""))</f>
        <v/>
      </c>
      <c r="BA30" t="str">
        <f>IF(ISNUMBER(FIND("overige",Methode_Keuze)),"",IF(Tb_Activiteiten[[#This Row],[Overige kosten]]=1,Tb_Activiteiten[[#Headers],[Overige kosten]],""))</f>
        <v/>
      </c>
    </row>
    <row r="31" spans="1:53" x14ac:dyDescent="0.25">
      <c r="A31" s="213"/>
      <c r="F31" s="64"/>
      <c r="G31" s="64"/>
      <c r="H31" s="258"/>
      <c r="I31" s="258"/>
      <c r="J31" s="258"/>
      <c r="K31" s="258"/>
      <c r="O31" s="56"/>
      <c r="Q31" t="str">
        <f>IFERROR(IF(VLOOKUP(Tb_Activiteiten[[#This Row],[Openstelling]],Tb_Openstelling[],2,0)=1,1,""),"")</f>
        <v/>
      </c>
      <c r="AK31" t="str">
        <f>IF(ISNUMBER(FIND("arbeid",Methode_Keuze)),"",IF(ISNUMBER(FIND("arbeid",Methode_Keuze)),"",IF(Tb_Activiteiten[[#This Row],[Loonkosten]]=1,Tb_Activiteiten[[#Headers],[Loonkosten]],"")))</f>
        <v/>
      </c>
      <c r="AL31" t="str">
        <f>IF(ISNUMBER(FIND("arbeid",Methode_Keuze)),"",IF(ISNUMBER(FIND("arbeid",Methode_Keuze)),"",IF(Tb_Activiteiten[[#This Row],[Eigen arbeid]]=1,Tb_Activiteiten[[#Headers],[Eigen arbeid]],"")))</f>
        <v/>
      </c>
      <c r="AM31" t="str">
        <f>IF(ISNUMBER(FIND("arbeid",Methode_Keuze)),"",IF(ISNUMBER(FIND("arbeid",Methode_Keuze)),"",IF(Tb_Activiteiten[[#This Row],[Projectmedewerker]]=1,Tb_Activiteiten[[#Headers],[Projectmedewerker]],"")))</f>
        <v/>
      </c>
      <c r="AN31" t="str">
        <f>IF(ISNUMBER(FIND("arbeid",Methode_Keuze)),"",IF(ISNUMBER(FIND("arbeid",Methode_Keuze)),"",IF(Tb_Activiteiten[[#This Row],[Landbouwer]]=1,Tb_Activiteiten[[#Headers],[Landbouwer]],"")))</f>
        <v/>
      </c>
      <c r="AO31" t="str">
        <f>IF(ISNUMBER(FIND("arbeid",Methode_Keuze)),"",IF(ISNUMBER(FIND("arbeid",Methode_Keuze)),"",IF(Tb_Activiteiten[[#This Row],[Adviseur]]=1,Tb_Activiteiten[[#Headers],[Adviseur]],"")))</f>
        <v/>
      </c>
      <c r="AP31" t="str">
        <f>IF(ISNUMBER(FIND("arbeid",Methode_Keuze)),"",IF(ISNUMBER(FIND("arbeid",Methode_Keuze)),"",IF(Tb_Activiteiten[[#This Row],[Projectleider/Expert]]=1,Tb_Activiteiten[[#Headers],[Projectleider/Expert]],"")))</f>
        <v/>
      </c>
      <c r="AQ31" t="str">
        <f>IF(ISNUMBER(FIND("arbeid",Methode_Keuze)),"",IF(ISNUMBER(FIND("arbeid",Methode_Keuze)),"",IF(Tb_Activiteiten[[#This Row],[Arbeidskosten]]=1,Tb_Activiteiten[[#Headers],[Arbeidskosten]],"")))</f>
        <v/>
      </c>
      <c r="AR31" t="str">
        <f>IF(ISNUMBER(FIND("arbeid",Methode_Keuze)),"",IF(ISNUMBER(FIND("arbeid",Methode_Keuze)),"",IF(Tb_Activiteiten[[#This Row],[Arbeidskosten op basis van IKS]]=1,Tb_Activiteiten[[#Headers],[Arbeidskosten op basis van IKS]],"")))</f>
        <v/>
      </c>
      <c r="AS31" t="str">
        <f>IF(ISNUMBER(FIND("overige",Methode_Keuze)),"",IF(Tb_Activiteiten[[#This Row],[Kosten derden exclusief btw]]=1,Tb_Activiteiten[[#Headers],[Kosten derden exclusief btw]],""))</f>
        <v/>
      </c>
      <c r="AT31" t="str">
        <f>IF(ISNUMBER(FIND("overige",Methode_Keuze)),"",IF(Tb_Activiteiten[[#This Row],[Niet verrekenbare btw]]=1,Tb_Activiteiten[[#Headers],[Niet verrekenbare btw]],""))</f>
        <v/>
      </c>
      <c r="AU31" t="str">
        <f>IF(ISNUMBER(FIND("overige",Methode_Keuze)),"",IF(Tb_Activiteiten[[#This Row],[Grondkosten]]=1,Tb_Activiteiten[[#Headers],[Grondkosten]],""))</f>
        <v/>
      </c>
      <c r="AV31" t="str">
        <f>IF(ISNUMBER(FIND("overige",Methode_Keuze)),"",IF(Tb_Activiteiten[[#This Row],[Bijdrage in natura (overige)]]=1,Tb_Activiteiten[[#Headers],[Bijdrage in natura (overige)]],""))</f>
        <v/>
      </c>
      <c r="AW31" t="str">
        <f>IF(ISNUMBER(FIND("overige",Methode_Keuze)),"",IF(Tb_Activiteiten[[#This Row],[Bijdrage in natura (vrijwilligers)]]=1,Tb_Activiteiten[[#Headers],[Bijdrage in natura (vrijwilligers)]],""))</f>
        <v/>
      </c>
      <c r="AX31" t="str">
        <f>IF(ISNUMBER(FIND("overige",Methode_Keuze)),"",IF(Tb_Activiteiten[[#This Row],[Afschrijvingskosten]]=1,Tb_Activiteiten[[#Headers],[Afschrijvingskosten]],""))</f>
        <v/>
      </c>
      <c r="AY31" t="str">
        <f>IF(ISNUMBER(FIND("overige",Methode_Keuze)),"",IF(Tb_Activiteiten[[#This Row],[Vergoeding]]=1,Tb_Activiteiten[[#Headers],[Vergoeding]],""))</f>
        <v/>
      </c>
      <c r="AZ31" t="str">
        <f>IF(ISNUMBER(FIND("arbeid",Methode_Keuze)),"",IF(Tb_Activiteiten[[#This Row],[Arbeidskosten - vast tarief (excl eigen arbeid)]]=1,Tb_Activiteiten[[#Headers],[Arbeidskosten - vast tarief (excl eigen arbeid)]],""))</f>
        <v/>
      </c>
      <c r="BA31" t="str">
        <f>IF(ISNUMBER(FIND("overige",Methode_Keuze)),"",IF(Tb_Activiteiten[[#This Row],[Overige kosten]]=1,Tb_Activiteiten[[#Headers],[Overige kosten]],""))</f>
        <v/>
      </c>
    </row>
    <row r="32" spans="1:53" x14ac:dyDescent="0.25">
      <c r="A32" s="213"/>
      <c r="F32" s="64"/>
      <c r="G32" s="64"/>
      <c r="H32" s="258"/>
      <c r="I32" s="258"/>
      <c r="J32" s="258"/>
      <c r="K32" s="258"/>
      <c r="O32" s="56"/>
      <c r="Q32" t="str">
        <f>IFERROR(IF(VLOOKUP(Tb_Activiteiten[[#This Row],[Openstelling]],Tb_Openstelling[],2,0)=1,1,""),"")</f>
        <v/>
      </c>
      <c r="AK32" t="str">
        <f>IF(ISNUMBER(FIND("arbeid",Methode_Keuze)),"",IF(ISNUMBER(FIND("arbeid",Methode_Keuze)),"",IF(Tb_Activiteiten[[#This Row],[Loonkosten]]=1,Tb_Activiteiten[[#Headers],[Loonkosten]],"")))</f>
        <v/>
      </c>
      <c r="AL32" t="str">
        <f>IF(ISNUMBER(FIND("arbeid",Methode_Keuze)),"",IF(ISNUMBER(FIND("arbeid",Methode_Keuze)),"",IF(Tb_Activiteiten[[#This Row],[Eigen arbeid]]=1,Tb_Activiteiten[[#Headers],[Eigen arbeid]],"")))</f>
        <v/>
      </c>
      <c r="AM32" t="str">
        <f>IF(ISNUMBER(FIND("arbeid",Methode_Keuze)),"",IF(ISNUMBER(FIND("arbeid",Methode_Keuze)),"",IF(Tb_Activiteiten[[#This Row],[Projectmedewerker]]=1,Tb_Activiteiten[[#Headers],[Projectmedewerker]],"")))</f>
        <v/>
      </c>
      <c r="AN32" t="str">
        <f>IF(ISNUMBER(FIND("arbeid",Methode_Keuze)),"",IF(ISNUMBER(FIND("arbeid",Methode_Keuze)),"",IF(Tb_Activiteiten[[#This Row],[Landbouwer]]=1,Tb_Activiteiten[[#Headers],[Landbouwer]],"")))</f>
        <v/>
      </c>
      <c r="AO32" t="str">
        <f>IF(ISNUMBER(FIND("arbeid",Methode_Keuze)),"",IF(ISNUMBER(FIND("arbeid",Methode_Keuze)),"",IF(Tb_Activiteiten[[#This Row],[Adviseur]]=1,Tb_Activiteiten[[#Headers],[Adviseur]],"")))</f>
        <v/>
      </c>
      <c r="AP32" t="str">
        <f>IF(ISNUMBER(FIND("arbeid",Methode_Keuze)),"",IF(ISNUMBER(FIND("arbeid",Methode_Keuze)),"",IF(Tb_Activiteiten[[#This Row],[Projectleider/Expert]]=1,Tb_Activiteiten[[#Headers],[Projectleider/Expert]],"")))</f>
        <v/>
      </c>
      <c r="AQ32" t="str">
        <f>IF(ISNUMBER(FIND("arbeid",Methode_Keuze)),"",IF(ISNUMBER(FIND("arbeid",Methode_Keuze)),"",IF(Tb_Activiteiten[[#This Row],[Arbeidskosten]]=1,Tb_Activiteiten[[#Headers],[Arbeidskosten]],"")))</f>
        <v/>
      </c>
      <c r="AR32" t="str">
        <f>IF(ISNUMBER(FIND("arbeid",Methode_Keuze)),"",IF(ISNUMBER(FIND("arbeid",Methode_Keuze)),"",IF(Tb_Activiteiten[[#This Row],[Arbeidskosten op basis van IKS]]=1,Tb_Activiteiten[[#Headers],[Arbeidskosten op basis van IKS]],"")))</f>
        <v/>
      </c>
      <c r="AS32" t="str">
        <f>IF(ISNUMBER(FIND("overige",Methode_Keuze)),"",IF(Tb_Activiteiten[[#This Row],[Kosten derden exclusief btw]]=1,Tb_Activiteiten[[#Headers],[Kosten derden exclusief btw]],""))</f>
        <v/>
      </c>
      <c r="AT32" t="str">
        <f>IF(ISNUMBER(FIND("overige",Methode_Keuze)),"",IF(Tb_Activiteiten[[#This Row],[Niet verrekenbare btw]]=1,Tb_Activiteiten[[#Headers],[Niet verrekenbare btw]],""))</f>
        <v/>
      </c>
      <c r="AU32" t="str">
        <f>IF(ISNUMBER(FIND("overige",Methode_Keuze)),"",IF(Tb_Activiteiten[[#This Row],[Grondkosten]]=1,Tb_Activiteiten[[#Headers],[Grondkosten]],""))</f>
        <v/>
      </c>
      <c r="AV32" t="str">
        <f>IF(ISNUMBER(FIND("overige",Methode_Keuze)),"",IF(Tb_Activiteiten[[#This Row],[Bijdrage in natura (overige)]]=1,Tb_Activiteiten[[#Headers],[Bijdrage in natura (overige)]],""))</f>
        <v/>
      </c>
      <c r="AW32" t="str">
        <f>IF(ISNUMBER(FIND("overige",Methode_Keuze)),"",IF(Tb_Activiteiten[[#This Row],[Bijdrage in natura (vrijwilligers)]]=1,Tb_Activiteiten[[#Headers],[Bijdrage in natura (vrijwilligers)]],""))</f>
        <v/>
      </c>
      <c r="AX32" t="str">
        <f>IF(ISNUMBER(FIND("overige",Methode_Keuze)),"",IF(Tb_Activiteiten[[#This Row],[Afschrijvingskosten]]=1,Tb_Activiteiten[[#Headers],[Afschrijvingskosten]],""))</f>
        <v/>
      </c>
      <c r="AY32" t="str">
        <f>IF(ISNUMBER(FIND("overige",Methode_Keuze)),"",IF(Tb_Activiteiten[[#This Row],[Vergoeding]]=1,Tb_Activiteiten[[#Headers],[Vergoeding]],""))</f>
        <v/>
      </c>
      <c r="AZ32" t="str">
        <f>IF(ISNUMBER(FIND("arbeid",Methode_Keuze)),"",IF(Tb_Activiteiten[[#This Row],[Arbeidskosten - vast tarief (excl eigen arbeid)]]=1,Tb_Activiteiten[[#Headers],[Arbeidskosten - vast tarief (excl eigen arbeid)]],""))</f>
        <v/>
      </c>
      <c r="BA32" t="str">
        <f>IF(ISNUMBER(FIND("overige",Methode_Keuze)),"",IF(Tb_Activiteiten[[#This Row],[Overige kosten]]=1,Tb_Activiteiten[[#Headers],[Overige kosten]],""))</f>
        <v/>
      </c>
    </row>
    <row r="33" spans="1:53" x14ac:dyDescent="0.25">
      <c r="A33" s="213"/>
      <c r="F33" s="64"/>
      <c r="G33" s="64"/>
      <c r="H33" s="258"/>
      <c r="I33" s="258"/>
      <c r="J33" s="258"/>
      <c r="K33" s="258"/>
      <c r="O33" s="56"/>
      <c r="Q33" t="str">
        <f>IFERROR(IF(VLOOKUP(Tb_Activiteiten[[#This Row],[Openstelling]],Tb_Openstelling[],2,0)=1,1,""),"")</f>
        <v/>
      </c>
      <c r="AK33" t="str">
        <f>IF(ISNUMBER(FIND("arbeid",Methode_Keuze)),"",IF(ISNUMBER(FIND("arbeid",Methode_Keuze)),"",IF(Tb_Activiteiten[[#This Row],[Loonkosten]]=1,Tb_Activiteiten[[#Headers],[Loonkosten]],"")))</f>
        <v/>
      </c>
      <c r="AL33" t="str">
        <f>IF(ISNUMBER(FIND("arbeid",Methode_Keuze)),"",IF(ISNUMBER(FIND("arbeid",Methode_Keuze)),"",IF(Tb_Activiteiten[[#This Row],[Eigen arbeid]]=1,Tb_Activiteiten[[#Headers],[Eigen arbeid]],"")))</f>
        <v/>
      </c>
      <c r="AM33" t="str">
        <f>IF(ISNUMBER(FIND("arbeid",Methode_Keuze)),"",IF(ISNUMBER(FIND("arbeid",Methode_Keuze)),"",IF(Tb_Activiteiten[[#This Row],[Projectmedewerker]]=1,Tb_Activiteiten[[#Headers],[Projectmedewerker]],"")))</f>
        <v/>
      </c>
      <c r="AN33" t="str">
        <f>IF(ISNUMBER(FIND("arbeid",Methode_Keuze)),"",IF(ISNUMBER(FIND("arbeid",Methode_Keuze)),"",IF(Tb_Activiteiten[[#This Row],[Landbouwer]]=1,Tb_Activiteiten[[#Headers],[Landbouwer]],"")))</f>
        <v/>
      </c>
      <c r="AO33" t="str">
        <f>IF(ISNUMBER(FIND("arbeid",Methode_Keuze)),"",IF(ISNUMBER(FIND("arbeid",Methode_Keuze)),"",IF(Tb_Activiteiten[[#This Row],[Adviseur]]=1,Tb_Activiteiten[[#Headers],[Adviseur]],"")))</f>
        <v/>
      </c>
      <c r="AP33" t="str">
        <f>IF(ISNUMBER(FIND("arbeid",Methode_Keuze)),"",IF(ISNUMBER(FIND("arbeid",Methode_Keuze)),"",IF(Tb_Activiteiten[[#This Row],[Projectleider/Expert]]=1,Tb_Activiteiten[[#Headers],[Projectleider/Expert]],"")))</f>
        <v/>
      </c>
      <c r="AQ33" t="str">
        <f>IF(ISNUMBER(FIND("arbeid",Methode_Keuze)),"",IF(ISNUMBER(FIND("arbeid",Methode_Keuze)),"",IF(Tb_Activiteiten[[#This Row],[Arbeidskosten]]=1,Tb_Activiteiten[[#Headers],[Arbeidskosten]],"")))</f>
        <v/>
      </c>
      <c r="AR33" t="str">
        <f>IF(ISNUMBER(FIND("arbeid",Methode_Keuze)),"",IF(ISNUMBER(FIND("arbeid",Methode_Keuze)),"",IF(Tb_Activiteiten[[#This Row],[Arbeidskosten op basis van IKS]]=1,Tb_Activiteiten[[#Headers],[Arbeidskosten op basis van IKS]],"")))</f>
        <v/>
      </c>
      <c r="AS33" t="str">
        <f>IF(ISNUMBER(FIND("overige",Methode_Keuze)),"",IF(Tb_Activiteiten[[#This Row],[Kosten derden exclusief btw]]=1,Tb_Activiteiten[[#Headers],[Kosten derden exclusief btw]],""))</f>
        <v/>
      </c>
      <c r="AT33" t="str">
        <f>IF(ISNUMBER(FIND("overige",Methode_Keuze)),"",IF(Tb_Activiteiten[[#This Row],[Niet verrekenbare btw]]=1,Tb_Activiteiten[[#Headers],[Niet verrekenbare btw]],""))</f>
        <v/>
      </c>
      <c r="AU33" t="str">
        <f>IF(ISNUMBER(FIND("overige",Methode_Keuze)),"",IF(Tb_Activiteiten[[#This Row],[Grondkosten]]=1,Tb_Activiteiten[[#Headers],[Grondkosten]],""))</f>
        <v/>
      </c>
      <c r="AV33" t="str">
        <f>IF(ISNUMBER(FIND("overige",Methode_Keuze)),"",IF(Tb_Activiteiten[[#This Row],[Bijdrage in natura (overige)]]=1,Tb_Activiteiten[[#Headers],[Bijdrage in natura (overige)]],""))</f>
        <v/>
      </c>
      <c r="AW33" t="str">
        <f>IF(ISNUMBER(FIND("overige",Methode_Keuze)),"",IF(Tb_Activiteiten[[#This Row],[Bijdrage in natura (vrijwilligers)]]=1,Tb_Activiteiten[[#Headers],[Bijdrage in natura (vrijwilligers)]],""))</f>
        <v/>
      </c>
      <c r="AX33" t="str">
        <f>IF(ISNUMBER(FIND("overige",Methode_Keuze)),"",IF(Tb_Activiteiten[[#This Row],[Afschrijvingskosten]]=1,Tb_Activiteiten[[#Headers],[Afschrijvingskosten]],""))</f>
        <v/>
      </c>
      <c r="AY33" t="str">
        <f>IF(ISNUMBER(FIND("overige",Methode_Keuze)),"",IF(Tb_Activiteiten[[#This Row],[Vergoeding]]=1,Tb_Activiteiten[[#Headers],[Vergoeding]],""))</f>
        <v/>
      </c>
      <c r="AZ33" t="str">
        <f>IF(ISNUMBER(FIND("arbeid",Methode_Keuze)),"",IF(Tb_Activiteiten[[#This Row],[Arbeidskosten - vast tarief (excl eigen arbeid)]]=1,Tb_Activiteiten[[#Headers],[Arbeidskosten - vast tarief (excl eigen arbeid)]],""))</f>
        <v/>
      </c>
      <c r="BA33" t="str">
        <f>IF(ISNUMBER(FIND("overige",Methode_Keuze)),"",IF(Tb_Activiteiten[[#This Row],[Overige kosten]]=1,Tb_Activiteiten[[#Headers],[Overige kosten]],""))</f>
        <v/>
      </c>
    </row>
    <row r="34" spans="1:53" x14ac:dyDescent="0.25">
      <c r="A34" s="213"/>
      <c r="F34" s="64"/>
      <c r="G34" s="64"/>
      <c r="H34" s="258"/>
      <c r="I34" s="258"/>
      <c r="J34" s="258"/>
      <c r="K34" s="258"/>
      <c r="O34" s="56"/>
      <c r="Q34" t="str">
        <f>IFERROR(IF(VLOOKUP(Tb_Activiteiten[[#This Row],[Openstelling]],Tb_Openstelling[],2,0)=1,1,""),"")</f>
        <v/>
      </c>
      <c r="AK34" t="str">
        <f>IF(ISNUMBER(FIND("arbeid",Methode_Keuze)),"",IF(ISNUMBER(FIND("arbeid",Methode_Keuze)),"",IF(Tb_Activiteiten[[#This Row],[Loonkosten]]=1,Tb_Activiteiten[[#Headers],[Loonkosten]],"")))</f>
        <v/>
      </c>
      <c r="AL34" t="str">
        <f>IF(ISNUMBER(FIND("arbeid",Methode_Keuze)),"",IF(ISNUMBER(FIND("arbeid",Methode_Keuze)),"",IF(Tb_Activiteiten[[#This Row],[Eigen arbeid]]=1,Tb_Activiteiten[[#Headers],[Eigen arbeid]],"")))</f>
        <v/>
      </c>
      <c r="AM34" t="str">
        <f>IF(ISNUMBER(FIND("arbeid",Methode_Keuze)),"",IF(ISNUMBER(FIND("arbeid",Methode_Keuze)),"",IF(Tb_Activiteiten[[#This Row],[Projectmedewerker]]=1,Tb_Activiteiten[[#Headers],[Projectmedewerker]],"")))</f>
        <v/>
      </c>
      <c r="AN34" t="str">
        <f>IF(ISNUMBER(FIND("arbeid",Methode_Keuze)),"",IF(ISNUMBER(FIND("arbeid",Methode_Keuze)),"",IF(Tb_Activiteiten[[#This Row],[Landbouwer]]=1,Tb_Activiteiten[[#Headers],[Landbouwer]],"")))</f>
        <v/>
      </c>
      <c r="AO34" t="str">
        <f>IF(ISNUMBER(FIND("arbeid",Methode_Keuze)),"",IF(ISNUMBER(FIND("arbeid",Methode_Keuze)),"",IF(Tb_Activiteiten[[#This Row],[Adviseur]]=1,Tb_Activiteiten[[#Headers],[Adviseur]],"")))</f>
        <v/>
      </c>
      <c r="AP34" t="str">
        <f>IF(ISNUMBER(FIND("arbeid",Methode_Keuze)),"",IF(ISNUMBER(FIND("arbeid",Methode_Keuze)),"",IF(Tb_Activiteiten[[#This Row],[Projectleider/Expert]]=1,Tb_Activiteiten[[#Headers],[Projectleider/Expert]],"")))</f>
        <v/>
      </c>
      <c r="AQ34" t="str">
        <f>IF(ISNUMBER(FIND("arbeid",Methode_Keuze)),"",IF(ISNUMBER(FIND("arbeid",Methode_Keuze)),"",IF(Tb_Activiteiten[[#This Row],[Arbeidskosten]]=1,Tb_Activiteiten[[#Headers],[Arbeidskosten]],"")))</f>
        <v/>
      </c>
      <c r="AR34" t="str">
        <f>IF(ISNUMBER(FIND("arbeid",Methode_Keuze)),"",IF(ISNUMBER(FIND("arbeid",Methode_Keuze)),"",IF(Tb_Activiteiten[[#This Row],[Arbeidskosten op basis van IKS]]=1,Tb_Activiteiten[[#Headers],[Arbeidskosten op basis van IKS]],"")))</f>
        <v/>
      </c>
      <c r="AS34" t="str">
        <f>IF(ISNUMBER(FIND("overige",Methode_Keuze)),"",IF(Tb_Activiteiten[[#This Row],[Kosten derden exclusief btw]]=1,Tb_Activiteiten[[#Headers],[Kosten derden exclusief btw]],""))</f>
        <v/>
      </c>
      <c r="AT34" t="str">
        <f>IF(ISNUMBER(FIND("overige",Methode_Keuze)),"",IF(Tb_Activiteiten[[#This Row],[Niet verrekenbare btw]]=1,Tb_Activiteiten[[#Headers],[Niet verrekenbare btw]],""))</f>
        <v/>
      </c>
      <c r="AU34" t="str">
        <f>IF(ISNUMBER(FIND("overige",Methode_Keuze)),"",IF(Tb_Activiteiten[[#This Row],[Grondkosten]]=1,Tb_Activiteiten[[#Headers],[Grondkosten]],""))</f>
        <v/>
      </c>
      <c r="AV34" t="str">
        <f>IF(ISNUMBER(FIND("overige",Methode_Keuze)),"",IF(Tb_Activiteiten[[#This Row],[Bijdrage in natura (overige)]]=1,Tb_Activiteiten[[#Headers],[Bijdrage in natura (overige)]],""))</f>
        <v/>
      </c>
      <c r="AW34" t="str">
        <f>IF(ISNUMBER(FIND("overige",Methode_Keuze)),"",IF(Tb_Activiteiten[[#This Row],[Bijdrage in natura (vrijwilligers)]]=1,Tb_Activiteiten[[#Headers],[Bijdrage in natura (vrijwilligers)]],""))</f>
        <v/>
      </c>
      <c r="AX34" t="str">
        <f>IF(ISNUMBER(FIND("overige",Methode_Keuze)),"",IF(Tb_Activiteiten[[#This Row],[Afschrijvingskosten]]=1,Tb_Activiteiten[[#Headers],[Afschrijvingskosten]],""))</f>
        <v/>
      </c>
      <c r="AY34" t="str">
        <f>IF(ISNUMBER(FIND("overige",Methode_Keuze)),"",IF(Tb_Activiteiten[[#This Row],[Vergoeding]]=1,Tb_Activiteiten[[#Headers],[Vergoeding]],""))</f>
        <v/>
      </c>
      <c r="AZ34" t="str">
        <f>IF(ISNUMBER(FIND("arbeid",Methode_Keuze)),"",IF(Tb_Activiteiten[[#This Row],[Arbeidskosten - vast tarief (excl eigen arbeid)]]=1,Tb_Activiteiten[[#Headers],[Arbeidskosten - vast tarief (excl eigen arbeid)]],""))</f>
        <v/>
      </c>
      <c r="BA34" t="str">
        <f>IF(ISNUMBER(FIND("overige",Methode_Keuze)),"",IF(Tb_Activiteiten[[#This Row],[Overige kosten]]=1,Tb_Activiteiten[[#Headers],[Overige kosten]],""))</f>
        <v/>
      </c>
    </row>
    <row r="35" spans="1:53" x14ac:dyDescent="0.25">
      <c r="A35" s="213"/>
      <c r="F35" s="64"/>
      <c r="G35" s="64"/>
      <c r="H35" s="258"/>
      <c r="I35" s="258"/>
      <c r="J35" s="258"/>
      <c r="K35" s="258"/>
      <c r="O35" s="56"/>
      <c r="Q35" t="str">
        <f>IFERROR(IF(VLOOKUP(Tb_Activiteiten[[#This Row],[Openstelling]],Tb_Openstelling[],2,0)=1,1,""),"")</f>
        <v/>
      </c>
      <c r="AK35" t="str">
        <f>IF(ISNUMBER(FIND("arbeid",Methode_Keuze)),"",IF(ISNUMBER(FIND("arbeid",Methode_Keuze)),"",IF(Tb_Activiteiten[[#This Row],[Loonkosten]]=1,Tb_Activiteiten[[#Headers],[Loonkosten]],"")))</f>
        <v/>
      </c>
      <c r="AL35" t="str">
        <f>IF(ISNUMBER(FIND("arbeid",Methode_Keuze)),"",IF(ISNUMBER(FIND("arbeid",Methode_Keuze)),"",IF(Tb_Activiteiten[[#This Row],[Eigen arbeid]]=1,Tb_Activiteiten[[#Headers],[Eigen arbeid]],"")))</f>
        <v/>
      </c>
      <c r="AM35" t="str">
        <f>IF(ISNUMBER(FIND("arbeid",Methode_Keuze)),"",IF(ISNUMBER(FIND("arbeid",Methode_Keuze)),"",IF(Tb_Activiteiten[[#This Row],[Projectmedewerker]]=1,Tb_Activiteiten[[#Headers],[Projectmedewerker]],"")))</f>
        <v/>
      </c>
      <c r="AN35" t="str">
        <f>IF(ISNUMBER(FIND("arbeid",Methode_Keuze)),"",IF(ISNUMBER(FIND("arbeid",Methode_Keuze)),"",IF(Tb_Activiteiten[[#This Row],[Landbouwer]]=1,Tb_Activiteiten[[#Headers],[Landbouwer]],"")))</f>
        <v/>
      </c>
      <c r="AO35" t="str">
        <f>IF(ISNUMBER(FIND("arbeid",Methode_Keuze)),"",IF(ISNUMBER(FIND("arbeid",Methode_Keuze)),"",IF(Tb_Activiteiten[[#This Row],[Adviseur]]=1,Tb_Activiteiten[[#Headers],[Adviseur]],"")))</f>
        <v/>
      </c>
      <c r="AP35" t="str">
        <f>IF(ISNUMBER(FIND("arbeid",Methode_Keuze)),"",IF(ISNUMBER(FIND("arbeid",Methode_Keuze)),"",IF(Tb_Activiteiten[[#This Row],[Projectleider/Expert]]=1,Tb_Activiteiten[[#Headers],[Projectleider/Expert]],"")))</f>
        <v/>
      </c>
      <c r="AQ35" t="str">
        <f>IF(ISNUMBER(FIND("arbeid",Methode_Keuze)),"",IF(ISNUMBER(FIND("arbeid",Methode_Keuze)),"",IF(Tb_Activiteiten[[#This Row],[Arbeidskosten]]=1,Tb_Activiteiten[[#Headers],[Arbeidskosten]],"")))</f>
        <v/>
      </c>
      <c r="AR35" t="str">
        <f>IF(ISNUMBER(FIND("arbeid",Methode_Keuze)),"",IF(ISNUMBER(FIND("arbeid",Methode_Keuze)),"",IF(Tb_Activiteiten[[#This Row],[Arbeidskosten op basis van IKS]]=1,Tb_Activiteiten[[#Headers],[Arbeidskosten op basis van IKS]],"")))</f>
        <v/>
      </c>
      <c r="AS35" t="str">
        <f>IF(ISNUMBER(FIND("overige",Methode_Keuze)),"",IF(Tb_Activiteiten[[#This Row],[Kosten derden exclusief btw]]=1,Tb_Activiteiten[[#Headers],[Kosten derden exclusief btw]],""))</f>
        <v/>
      </c>
      <c r="AT35" t="str">
        <f>IF(ISNUMBER(FIND("overige",Methode_Keuze)),"",IF(Tb_Activiteiten[[#This Row],[Niet verrekenbare btw]]=1,Tb_Activiteiten[[#Headers],[Niet verrekenbare btw]],""))</f>
        <v/>
      </c>
      <c r="AU35" t="str">
        <f>IF(ISNUMBER(FIND("overige",Methode_Keuze)),"",IF(Tb_Activiteiten[[#This Row],[Grondkosten]]=1,Tb_Activiteiten[[#Headers],[Grondkosten]],""))</f>
        <v/>
      </c>
      <c r="AV35" t="str">
        <f>IF(ISNUMBER(FIND("overige",Methode_Keuze)),"",IF(Tb_Activiteiten[[#This Row],[Bijdrage in natura (overige)]]=1,Tb_Activiteiten[[#Headers],[Bijdrage in natura (overige)]],""))</f>
        <v/>
      </c>
      <c r="AW35" t="str">
        <f>IF(ISNUMBER(FIND("overige",Methode_Keuze)),"",IF(Tb_Activiteiten[[#This Row],[Bijdrage in natura (vrijwilligers)]]=1,Tb_Activiteiten[[#Headers],[Bijdrage in natura (vrijwilligers)]],""))</f>
        <v/>
      </c>
      <c r="AX35" t="str">
        <f>IF(ISNUMBER(FIND("overige",Methode_Keuze)),"",IF(Tb_Activiteiten[[#This Row],[Afschrijvingskosten]]=1,Tb_Activiteiten[[#Headers],[Afschrijvingskosten]],""))</f>
        <v/>
      </c>
      <c r="AY35" t="str">
        <f>IF(ISNUMBER(FIND("overige",Methode_Keuze)),"",IF(Tb_Activiteiten[[#This Row],[Vergoeding]]=1,Tb_Activiteiten[[#Headers],[Vergoeding]],""))</f>
        <v/>
      </c>
      <c r="AZ35" t="str">
        <f>IF(ISNUMBER(FIND("arbeid",Methode_Keuze)),"",IF(Tb_Activiteiten[[#This Row],[Arbeidskosten - vast tarief (excl eigen arbeid)]]=1,Tb_Activiteiten[[#Headers],[Arbeidskosten - vast tarief (excl eigen arbeid)]],""))</f>
        <v/>
      </c>
      <c r="BA35" t="str">
        <f>IF(ISNUMBER(FIND("overige",Methode_Keuze)),"",IF(Tb_Activiteiten[[#This Row],[Overige kosten]]=1,Tb_Activiteiten[[#Headers],[Overige kosten]],""))</f>
        <v/>
      </c>
    </row>
    <row r="36" spans="1:53" x14ac:dyDescent="0.25">
      <c r="A36" s="213"/>
      <c r="F36" s="64"/>
      <c r="G36" s="64"/>
      <c r="H36" s="258"/>
      <c r="I36" s="258"/>
      <c r="J36" s="258"/>
      <c r="K36" s="258"/>
      <c r="O36" s="56"/>
      <c r="Q36" t="str">
        <f>IFERROR(IF(VLOOKUP(Tb_Activiteiten[[#This Row],[Openstelling]],Tb_Openstelling[],2,0)=1,1,""),"")</f>
        <v/>
      </c>
      <c r="AK36" t="str">
        <f>IF(ISNUMBER(FIND("arbeid",Methode_Keuze)),"",IF(ISNUMBER(FIND("arbeid",Methode_Keuze)),"",IF(Tb_Activiteiten[[#This Row],[Loonkosten]]=1,Tb_Activiteiten[[#Headers],[Loonkosten]],"")))</f>
        <v/>
      </c>
      <c r="AL36" t="str">
        <f>IF(ISNUMBER(FIND("arbeid",Methode_Keuze)),"",IF(ISNUMBER(FIND("arbeid",Methode_Keuze)),"",IF(Tb_Activiteiten[[#This Row],[Eigen arbeid]]=1,Tb_Activiteiten[[#Headers],[Eigen arbeid]],"")))</f>
        <v/>
      </c>
      <c r="AM36" t="str">
        <f>IF(ISNUMBER(FIND("arbeid",Methode_Keuze)),"",IF(ISNUMBER(FIND("arbeid",Methode_Keuze)),"",IF(Tb_Activiteiten[[#This Row],[Projectmedewerker]]=1,Tb_Activiteiten[[#Headers],[Projectmedewerker]],"")))</f>
        <v/>
      </c>
      <c r="AN36" t="str">
        <f>IF(ISNUMBER(FIND("arbeid",Methode_Keuze)),"",IF(ISNUMBER(FIND("arbeid",Methode_Keuze)),"",IF(Tb_Activiteiten[[#This Row],[Landbouwer]]=1,Tb_Activiteiten[[#Headers],[Landbouwer]],"")))</f>
        <v/>
      </c>
      <c r="AO36" t="str">
        <f>IF(ISNUMBER(FIND("arbeid",Methode_Keuze)),"",IF(ISNUMBER(FIND("arbeid",Methode_Keuze)),"",IF(Tb_Activiteiten[[#This Row],[Adviseur]]=1,Tb_Activiteiten[[#Headers],[Adviseur]],"")))</f>
        <v/>
      </c>
      <c r="AP36" t="str">
        <f>IF(ISNUMBER(FIND("arbeid",Methode_Keuze)),"",IF(ISNUMBER(FIND("arbeid",Methode_Keuze)),"",IF(Tb_Activiteiten[[#This Row],[Projectleider/Expert]]=1,Tb_Activiteiten[[#Headers],[Projectleider/Expert]],"")))</f>
        <v/>
      </c>
      <c r="AQ36" t="str">
        <f>IF(ISNUMBER(FIND("arbeid",Methode_Keuze)),"",IF(ISNUMBER(FIND("arbeid",Methode_Keuze)),"",IF(Tb_Activiteiten[[#This Row],[Arbeidskosten]]=1,Tb_Activiteiten[[#Headers],[Arbeidskosten]],"")))</f>
        <v/>
      </c>
      <c r="AR36" t="str">
        <f>IF(ISNUMBER(FIND("arbeid",Methode_Keuze)),"",IF(ISNUMBER(FIND("arbeid",Methode_Keuze)),"",IF(Tb_Activiteiten[[#This Row],[Arbeidskosten op basis van IKS]]=1,Tb_Activiteiten[[#Headers],[Arbeidskosten op basis van IKS]],"")))</f>
        <v/>
      </c>
      <c r="AS36" t="str">
        <f>IF(ISNUMBER(FIND("overige",Methode_Keuze)),"",IF(Tb_Activiteiten[[#This Row],[Kosten derden exclusief btw]]=1,Tb_Activiteiten[[#Headers],[Kosten derden exclusief btw]],""))</f>
        <v/>
      </c>
      <c r="AT36" t="str">
        <f>IF(ISNUMBER(FIND("overige",Methode_Keuze)),"",IF(Tb_Activiteiten[[#This Row],[Niet verrekenbare btw]]=1,Tb_Activiteiten[[#Headers],[Niet verrekenbare btw]],""))</f>
        <v/>
      </c>
      <c r="AU36" t="str">
        <f>IF(ISNUMBER(FIND("overige",Methode_Keuze)),"",IF(Tb_Activiteiten[[#This Row],[Grondkosten]]=1,Tb_Activiteiten[[#Headers],[Grondkosten]],""))</f>
        <v/>
      </c>
      <c r="AV36" t="str">
        <f>IF(ISNUMBER(FIND("overige",Methode_Keuze)),"",IF(Tb_Activiteiten[[#This Row],[Bijdrage in natura (overige)]]=1,Tb_Activiteiten[[#Headers],[Bijdrage in natura (overige)]],""))</f>
        <v/>
      </c>
      <c r="AW36" t="str">
        <f>IF(ISNUMBER(FIND("overige",Methode_Keuze)),"",IF(Tb_Activiteiten[[#This Row],[Bijdrage in natura (vrijwilligers)]]=1,Tb_Activiteiten[[#Headers],[Bijdrage in natura (vrijwilligers)]],""))</f>
        <v/>
      </c>
      <c r="AX36" t="str">
        <f>IF(ISNUMBER(FIND("overige",Methode_Keuze)),"",IF(Tb_Activiteiten[[#This Row],[Afschrijvingskosten]]=1,Tb_Activiteiten[[#Headers],[Afschrijvingskosten]],""))</f>
        <v/>
      </c>
      <c r="AY36" t="str">
        <f>IF(ISNUMBER(FIND("overige",Methode_Keuze)),"",IF(Tb_Activiteiten[[#This Row],[Vergoeding]]=1,Tb_Activiteiten[[#Headers],[Vergoeding]],""))</f>
        <v/>
      </c>
      <c r="AZ36" t="str">
        <f>IF(ISNUMBER(FIND("arbeid",Methode_Keuze)),"",IF(Tb_Activiteiten[[#This Row],[Arbeidskosten - vast tarief (excl eigen arbeid)]]=1,Tb_Activiteiten[[#Headers],[Arbeidskosten - vast tarief (excl eigen arbeid)]],""))</f>
        <v/>
      </c>
      <c r="BA36" t="str">
        <f>IF(ISNUMBER(FIND("overige",Methode_Keuze)),"",IF(Tb_Activiteiten[[#This Row],[Overige kosten]]=1,Tb_Activiteiten[[#Headers],[Overige kosten]],""))</f>
        <v/>
      </c>
    </row>
    <row r="37" spans="1:53" x14ac:dyDescent="0.25">
      <c r="A37" s="213"/>
      <c r="F37" s="64"/>
      <c r="G37" s="64"/>
      <c r="H37" s="258"/>
      <c r="I37" s="258"/>
      <c r="J37" s="258"/>
      <c r="K37" s="258"/>
      <c r="O37" s="56"/>
      <c r="Q37" t="str">
        <f>IFERROR(IF(VLOOKUP(Tb_Activiteiten[[#This Row],[Openstelling]],Tb_Openstelling[],2,0)=1,1,""),"")</f>
        <v/>
      </c>
      <c r="AK37" t="str">
        <f>IF(ISNUMBER(FIND("arbeid",Methode_Keuze)),"",IF(ISNUMBER(FIND("arbeid",Methode_Keuze)),"",IF(Tb_Activiteiten[[#This Row],[Loonkosten]]=1,Tb_Activiteiten[[#Headers],[Loonkosten]],"")))</f>
        <v/>
      </c>
      <c r="AL37" t="str">
        <f>IF(ISNUMBER(FIND("arbeid",Methode_Keuze)),"",IF(ISNUMBER(FIND("arbeid",Methode_Keuze)),"",IF(Tb_Activiteiten[[#This Row],[Eigen arbeid]]=1,Tb_Activiteiten[[#Headers],[Eigen arbeid]],"")))</f>
        <v/>
      </c>
      <c r="AM37" t="str">
        <f>IF(ISNUMBER(FIND("arbeid",Methode_Keuze)),"",IF(ISNUMBER(FIND("arbeid",Methode_Keuze)),"",IF(Tb_Activiteiten[[#This Row],[Projectmedewerker]]=1,Tb_Activiteiten[[#Headers],[Projectmedewerker]],"")))</f>
        <v/>
      </c>
      <c r="AN37" t="str">
        <f>IF(ISNUMBER(FIND("arbeid",Methode_Keuze)),"",IF(ISNUMBER(FIND("arbeid",Methode_Keuze)),"",IF(Tb_Activiteiten[[#This Row],[Landbouwer]]=1,Tb_Activiteiten[[#Headers],[Landbouwer]],"")))</f>
        <v/>
      </c>
      <c r="AO37" t="str">
        <f>IF(ISNUMBER(FIND("arbeid",Methode_Keuze)),"",IF(ISNUMBER(FIND("arbeid",Methode_Keuze)),"",IF(Tb_Activiteiten[[#This Row],[Adviseur]]=1,Tb_Activiteiten[[#Headers],[Adviseur]],"")))</f>
        <v/>
      </c>
      <c r="AP37" t="str">
        <f>IF(ISNUMBER(FIND("arbeid",Methode_Keuze)),"",IF(ISNUMBER(FIND("arbeid",Methode_Keuze)),"",IF(Tb_Activiteiten[[#This Row],[Projectleider/Expert]]=1,Tb_Activiteiten[[#Headers],[Projectleider/Expert]],"")))</f>
        <v/>
      </c>
      <c r="AQ37" t="str">
        <f>IF(ISNUMBER(FIND("arbeid",Methode_Keuze)),"",IF(ISNUMBER(FIND("arbeid",Methode_Keuze)),"",IF(Tb_Activiteiten[[#This Row],[Arbeidskosten]]=1,Tb_Activiteiten[[#Headers],[Arbeidskosten]],"")))</f>
        <v/>
      </c>
      <c r="AR37" t="str">
        <f>IF(ISNUMBER(FIND("arbeid",Methode_Keuze)),"",IF(ISNUMBER(FIND("arbeid",Methode_Keuze)),"",IF(Tb_Activiteiten[[#This Row],[Arbeidskosten op basis van IKS]]=1,Tb_Activiteiten[[#Headers],[Arbeidskosten op basis van IKS]],"")))</f>
        <v/>
      </c>
      <c r="AS37" t="str">
        <f>IF(ISNUMBER(FIND("overige",Methode_Keuze)),"",IF(Tb_Activiteiten[[#This Row],[Kosten derden exclusief btw]]=1,Tb_Activiteiten[[#Headers],[Kosten derden exclusief btw]],""))</f>
        <v/>
      </c>
      <c r="AT37" t="str">
        <f>IF(ISNUMBER(FIND("overige",Methode_Keuze)),"",IF(Tb_Activiteiten[[#This Row],[Niet verrekenbare btw]]=1,Tb_Activiteiten[[#Headers],[Niet verrekenbare btw]],""))</f>
        <v/>
      </c>
      <c r="AU37" t="str">
        <f>IF(ISNUMBER(FIND("overige",Methode_Keuze)),"",IF(Tb_Activiteiten[[#This Row],[Grondkosten]]=1,Tb_Activiteiten[[#Headers],[Grondkosten]],""))</f>
        <v/>
      </c>
      <c r="AV37" t="str">
        <f>IF(ISNUMBER(FIND("overige",Methode_Keuze)),"",IF(Tb_Activiteiten[[#This Row],[Bijdrage in natura (overige)]]=1,Tb_Activiteiten[[#Headers],[Bijdrage in natura (overige)]],""))</f>
        <v/>
      </c>
      <c r="AW37" t="str">
        <f>IF(ISNUMBER(FIND("overige",Methode_Keuze)),"",IF(Tb_Activiteiten[[#This Row],[Bijdrage in natura (vrijwilligers)]]=1,Tb_Activiteiten[[#Headers],[Bijdrage in natura (vrijwilligers)]],""))</f>
        <v/>
      </c>
      <c r="AX37" t="str">
        <f>IF(ISNUMBER(FIND("overige",Methode_Keuze)),"",IF(Tb_Activiteiten[[#This Row],[Afschrijvingskosten]]=1,Tb_Activiteiten[[#Headers],[Afschrijvingskosten]],""))</f>
        <v/>
      </c>
      <c r="AY37" t="str">
        <f>IF(ISNUMBER(FIND("overige",Methode_Keuze)),"",IF(Tb_Activiteiten[[#This Row],[Vergoeding]]=1,Tb_Activiteiten[[#Headers],[Vergoeding]],""))</f>
        <v/>
      </c>
      <c r="AZ37" t="str">
        <f>IF(ISNUMBER(FIND("arbeid",Methode_Keuze)),"",IF(Tb_Activiteiten[[#This Row],[Arbeidskosten - vast tarief (excl eigen arbeid)]]=1,Tb_Activiteiten[[#Headers],[Arbeidskosten - vast tarief (excl eigen arbeid)]],""))</f>
        <v/>
      </c>
      <c r="BA37" t="str">
        <f>IF(ISNUMBER(FIND("overige",Methode_Keuze)),"",IF(Tb_Activiteiten[[#This Row],[Overige kosten]]=1,Tb_Activiteiten[[#Headers],[Overige kosten]],""))</f>
        <v/>
      </c>
    </row>
    <row r="38" spans="1:53" x14ac:dyDescent="0.25">
      <c r="A38" s="213"/>
      <c r="F38" s="64"/>
      <c r="G38" s="64"/>
      <c r="H38" s="258"/>
      <c r="I38" s="258"/>
      <c r="J38" s="258"/>
      <c r="K38" s="258"/>
      <c r="O38" s="56"/>
      <c r="Q38" t="str">
        <f>IFERROR(IF(VLOOKUP(Tb_Activiteiten[[#This Row],[Openstelling]],Tb_Openstelling[],2,0)=1,1,""),"")</f>
        <v/>
      </c>
      <c r="AK38" t="str">
        <f>IF(ISNUMBER(FIND("arbeid",Methode_Keuze)),"",IF(ISNUMBER(FIND("arbeid",Methode_Keuze)),"",IF(Tb_Activiteiten[[#This Row],[Loonkosten]]=1,Tb_Activiteiten[[#Headers],[Loonkosten]],"")))</f>
        <v/>
      </c>
      <c r="AL38" t="str">
        <f>IF(ISNUMBER(FIND("arbeid",Methode_Keuze)),"",IF(ISNUMBER(FIND("arbeid",Methode_Keuze)),"",IF(Tb_Activiteiten[[#This Row],[Eigen arbeid]]=1,Tb_Activiteiten[[#Headers],[Eigen arbeid]],"")))</f>
        <v/>
      </c>
      <c r="AM38" t="str">
        <f>IF(ISNUMBER(FIND("arbeid",Methode_Keuze)),"",IF(ISNUMBER(FIND("arbeid",Methode_Keuze)),"",IF(Tb_Activiteiten[[#This Row],[Projectmedewerker]]=1,Tb_Activiteiten[[#Headers],[Projectmedewerker]],"")))</f>
        <v/>
      </c>
      <c r="AN38" t="str">
        <f>IF(ISNUMBER(FIND("arbeid",Methode_Keuze)),"",IF(ISNUMBER(FIND("arbeid",Methode_Keuze)),"",IF(Tb_Activiteiten[[#This Row],[Landbouwer]]=1,Tb_Activiteiten[[#Headers],[Landbouwer]],"")))</f>
        <v/>
      </c>
      <c r="AO38" t="str">
        <f>IF(ISNUMBER(FIND("arbeid",Methode_Keuze)),"",IF(ISNUMBER(FIND("arbeid",Methode_Keuze)),"",IF(Tb_Activiteiten[[#This Row],[Adviseur]]=1,Tb_Activiteiten[[#Headers],[Adviseur]],"")))</f>
        <v/>
      </c>
      <c r="AP38" t="str">
        <f>IF(ISNUMBER(FIND("arbeid",Methode_Keuze)),"",IF(ISNUMBER(FIND("arbeid",Methode_Keuze)),"",IF(Tb_Activiteiten[[#This Row],[Projectleider/Expert]]=1,Tb_Activiteiten[[#Headers],[Projectleider/Expert]],"")))</f>
        <v/>
      </c>
      <c r="AQ38" t="str">
        <f>IF(ISNUMBER(FIND("arbeid",Methode_Keuze)),"",IF(ISNUMBER(FIND("arbeid",Methode_Keuze)),"",IF(Tb_Activiteiten[[#This Row],[Arbeidskosten]]=1,Tb_Activiteiten[[#Headers],[Arbeidskosten]],"")))</f>
        <v/>
      </c>
      <c r="AR38" t="str">
        <f>IF(ISNUMBER(FIND("arbeid",Methode_Keuze)),"",IF(ISNUMBER(FIND("arbeid",Methode_Keuze)),"",IF(Tb_Activiteiten[[#This Row],[Arbeidskosten op basis van IKS]]=1,Tb_Activiteiten[[#Headers],[Arbeidskosten op basis van IKS]],"")))</f>
        <v/>
      </c>
      <c r="AS38" t="str">
        <f>IF(ISNUMBER(FIND("overige",Methode_Keuze)),"",IF(Tb_Activiteiten[[#This Row],[Kosten derden exclusief btw]]=1,Tb_Activiteiten[[#Headers],[Kosten derden exclusief btw]],""))</f>
        <v/>
      </c>
      <c r="AT38" t="str">
        <f>IF(ISNUMBER(FIND("overige",Methode_Keuze)),"",IF(Tb_Activiteiten[[#This Row],[Niet verrekenbare btw]]=1,Tb_Activiteiten[[#Headers],[Niet verrekenbare btw]],""))</f>
        <v/>
      </c>
      <c r="AU38" t="str">
        <f>IF(ISNUMBER(FIND("overige",Methode_Keuze)),"",IF(Tb_Activiteiten[[#This Row],[Grondkosten]]=1,Tb_Activiteiten[[#Headers],[Grondkosten]],""))</f>
        <v/>
      </c>
      <c r="AV38" t="str">
        <f>IF(ISNUMBER(FIND("overige",Methode_Keuze)),"",IF(Tb_Activiteiten[[#This Row],[Bijdrage in natura (overige)]]=1,Tb_Activiteiten[[#Headers],[Bijdrage in natura (overige)]],""))</f>
        <v/>
      </c>
      <c r="AW38" t="str">
        <f>IF(ISNUMBER(FIND("overige",Methode_Keuze)),"",IF(Tb_Activiteiten[[#This Row],[Bijdrage in natura (vrijwilligers)]]=1,Tb_Activiteiten[[#Headers],[Bijdrage in natura (vrijwilligers)]],""))</f>
        <v/>
      </c>
      <c r="AX38" t="str">
        <f>IF(ISNUMBER(FIND("overige",Methode_Keuze)),"",IF(Tb_Activiteiten[[#This Row],[Afschrijvingskosten]]=1,Tb_Activiteiten[[#Headers],[Afschrijvingskosten]],""))</f>
        <v/>
      </c>
      <c r="AY38" t="str">
        <f>IF(ISNUMBER(FIND("overige",Methode_Keuze)),"",IF(Tb_Activiteiten[[#This Row],[Vergoeding]]=1,Tb_Activiteiten[[#Headers],[Vergoeding]],""))</f>
        <v/>
      </c>
      <c r="AZ38" t="str">
        <f>IF(ISNUMBER(FIND("arbeid",Methode_Keuze)),"",IF(Tb_Activiteiten[[#This Row],[Arbeidskosten - vast tarief (excl eigen arbeid)]]=1,Tb_Activiteiten[[#Headers],[Arbeidskosten - vast tarief (excl eigen arbeid)]],""))</f>
        <v/>
      </c>
      <c r="BA38" t="str">
        <f>IF(ISNUMBER(FIND("overige",Methode_Keuze)),"",IF(Tb_Activiteiten[[#This Row],[Overige kosten]]=1,Tb_Activiteiten[[#Headers],[Overige kosten]],""))</f>
        <v/>
      </c>
    </row>
    <row r="39" spans="1:53" x14ac:dyDescent="0.25">
      <c r="A39" s="213"/>
      <c r="F39" s="64"/>
      <c r="G39" s="64"/>
      <c r="H39" s="258"/>
      <c r="I39" s="258"/>
      <c r="J39" s="258"/>
      <c r="K39" s="258"/>
      <c r="O39" s="56"/>
      <c r="Q39" t="str">
        <f>IFERROR(IF(VLOOKUP(Tb_Activiteiten[[#This Row],[Openstelling]],Tb_Openstelling[],2,0)=1,1,""),"")</f>
        <v/>
      </c>
      <c r="AK39" t="str">
        <f>IF(ISNUMBER(FIND("arbeid",Methode_Keuze)),"",IF(ISNUMBER(FIND("arbeid",Methode_Keuze)),"",IF(Tb_Activiteiten[[#This Row],[Loonkosten]]=1,Tb_Activiteiten[[#Headers],[Loonkosten]],"")))</f>
        <v/>
      </c>
      <c r="AL39" t="str">
        <f>IF(ISNUMBER(FIND("arbeid",Methode_Keuze)),"",IF(ISNUMBER(FIND("arbeid",Methode_Keuze)),"",IF(Tb_Activiteiten[[#This Row],[Eigen arbeid]]=1,Tb_Activiteiten[[#Headers],[Eigen arbeid]],"")))</f>
        <v/>
      </c>
      <c r="AM39" t="str">
        <f>IF(ISNUMBER(FIND("arbeid",Methode_Keuze)),"",IF(ISNUMBER(FIND("arbeid",Methode_Keuze)),"",IF(Tb_Activiteiten[[#This Row],[Projectmedewerker]]=1,Tb_Activiteiten[[#Headers],[Projectmedewerker]],"")))</f>
        <v/>
      </c>
      <c r="AN39" t="str">
        <f>IF(ISNUMBER(FIND("arbeid",Methode_Keuze)),"",IF(ISNUMBER(FIND("arbeid",Methode_Keuze)),"",IF(Tb_Activiteiten[[#This Row],[Landbouwer]]=1,Tb_Activiteiten[[#Headers],[Landbouwer]],"")))</f>
        <v/>
      </c>
      <c r="AO39" t="str">
        <f>IF(ISNUMBER(FIND("arbeid",Methode_Keuze)),"",IF(ISNUMBER(FIND("arbeid",Methode_Keuze)),"",IF(Tb_Activiteiten[[#This Row],[Adviseur]]=1,Tb_Activiteiten[[#Headers],[Adviseur]],"")))</f>
        <v/>
      </c>
      <c r="AP39" t="str">
        <f>IF(ISNUMBER(FIND("arbeid",Methode_Keuze)),"",IF(ISNUMBER(FIND("arbeid",Methode_Keuze)),"",IF(Tb_Activiteiten[[#This Row],[Projectleider/Expert]]=1,Tb_Activiteiten[[#Headers],[Projectleider/Expert]],"")))</f>
        <v/>
      </c>
      <c r="AQ39" t="str">
        <f>IF(ISNUMBER(FIND("arbeid",Methode_Keuze)),"",IF(ISNUMBER(FIND("arbeid",Methode_Keuze)),"",IF(Tb_Activiteiten[[#This Row],[Arbeidskosten]]=1,Tb_Activiteiten[[#Headers],[Arbeidskosten]],"")))</f>
        <v/>
      </c>
      <c r="AR39" t="str">
        <f>IF(ISNUMBER(FIND("arbeid",Methode_Keuze)),"",IF(ISNUMBER(FIND("arbeid",Methode_Keuze)),"",IF(Tb_Activiteiten[[#This Row],[Arbeidskosten op basis van IKS]]=1,Tb_Activiteiten[[#Headers],[Arbeidskosten op basis van IKS]],"")))</f>
        <v/>
      </c>
      <c r="AS39" t="str">
        <f>IF(ISNUMBER(FIND("overige",Methode_Keuze)),"",IF(Tb_Activiteiten[[#This Row],[Kosten derden exclusief btw]]=1,Tb_Activiteiten[[#Headers],[Kosten derden exclusief btw]],""))</f>
        <v/>
      </c>
      <c r="AT39" t="str">
        <f>IF(ISNUMBER(FIND("overige",Methode_Keuze)),"",IF(Tb_Activiteiten[[#This Row],[Niet verrekenbare btw]]=1,Tb_Activiteiten[[#Headers],[Niet verrekenbare btw]],""))</f>
        <v/>
      </c>
      <c r="AU39" t="str">
        <f>IF(ISNUMBER(FIND("overige",Methode_Keuze)),"",IF(Tb_Activiteiten[[#This Row],[Grondkosten]]=1,Tb_Activiteiten[[#Headers],[Grondkosten]],""))</f>
        <v/>
      </c>
      <c r="AV39" t="str">
        <f>IF(ISNUMBER(FIND("overige",Methode_Keuze)),"",IF(Tb_Activiteiten[[#This Row],[Bijdrage in natura (overige)]]=1,Tb_Activiteiten[[#Headers],[Bijdrage in natura (overige)]],""))</f>
        <v/>
      </c>
      <c r="AW39" t="str">
        <f>IF(ISNUMBER(FIND("overige",Methode_Keuze)),"",IF(Tb_Activiteiten[[#This Row],[Bijdrage in natura (vrijwilligers)]]=1,Tb_Activiteiten[[#Headers],[Bijdrage in natura (vrijwilligers)]],""))</f>
        <v/>
      </c>
      <c r="AX39" t="str">
        <f>IF(ISNUMBER(FIND("overige",Methode_Keuze)),"",IF(Tb_Activiteiten[[#This Row],[Afschrijvingskosten]]=1,Tb_Activiteiten[[#Headers],[Afschrijvingskosten]],""))</f>
        <v/>
      </c>
      <c r="AY39" t="str">
        <f>IF(ISNUMBER(FIND("overige",Methode_Keuze)),"",IF(Tb_Activiteiten[[#This Row],[Vergoeding]]=1,Tb_Activiteiten[[#Headers],[Vergoeding]],""))</f>
        <v/>
      </c>
      <c r="AZ39" t="str">
        <f>IF(ISNUMBER(FIND("arbeid",Methode_Keuze)),"",IF(Tb_Activiteiten[[#This Row],[Arbeidskosten - vast tarief (excl eigen arbeid)]]=1,Tb_Activiteiten[[#Headers],[Arbeidskosten - vast tarief (excl eigen arbeid)]],""))</f>
        <v/>
      </c>
      <c r="BA39" t="str">
        <f>IF(ISNUMBER(FIND("overige",Methode_Keuze)),"",IF(Tb_Activiteiten[[#This Row],[Overige kosten]]=1,Tb_Activiteiten[[#Headers],[Overige kosten]],""))</f>
        <v/>
      </c>
    </row>
    <row r="40" spans="1:53" x14ac:dyDescent="0.25">
      <c r="A40" s="213"/>
      <c r="F40" s="64"/>
      <c r="G40" s="64"/>
      <c r="H40" s="258"/>
      <c r="I40" s="258"/>
      <c r="J40" s="258"/>
      <c r="K40" s="258"/>
      <c r="O40" s="56"/>
      <c r="Q40" t="str">
        <f>IFERROR(IF(VLOOKUP(Tb_Activiteiten[[#This Row],[Openstelling]],Tb_Openstelling[],2,0)=1,1,""),"")</f>
        <v/>
      </c>
      <c r="AK40" t="str">
        <f>IF(ISNUMBER(FIND("arbeid",Methode_Keuze)),"",IF(ISNUMBER(FIND("arbeid",Methode_Keuze)),"",IF(Tb_Activiteiten[[#This Row],[Loonkosten]]=1,Tb_Activiteiten[[#Headers],[Loonkosten]],"")))</f>
        <v/>
      </c>
      <c r="AL40" t="str">
        <f>IF(ISNUMBER(FIND("arbeid",Methode_Keuze)),"",IF(ISNUMBER(FIND("arbeid",Methode_Keuze)),"",IF(Tb_Activiteiten[[#This Row],[Eigen arbeid]]=1,Tb_Activiteiten[[#Headers],[Eigen arbeid]],"")))</f>
        <v/>
      </c>
      <c r="AM40" t="str">
        <f>IF(ISNUMBER(FIND("arbeid",Methode_Keuze)),"",IF(ISNUMBER(FIND("arbeid",Methode_Keuze)),"",IF(Tb_Activiteiten[[#This Row],[Projectmedewerker]]=1,Tb_Activiteiten[[#Headers],[Projectmedewerker]],"")))</f>
        <v/>
      </c>
      <c r="AN40" t="str">
        <f>IF(ISNUMBER(FIND("arbeid",Methode_Keuze)),"",IF(ISNUMBER(FIND("arbeid",Methode_Keuze)),"",IF(Tb_Activiteiten[[#This Row],[Landbouwer]]=1,Tb_Activiteiten[[#Headers],[Landbouwer]],"")))</f>
        <v/>
      </c>
      <c r="AO40" t="str">
        <f>IF(ISNUMBER(FIND("arbeid",Methode_Keuze)),"",IF(ISNUMBER(FIND("arbeid",Methode_Keuze)),"",IF(Tb_Activiteiten[[#This Row],[Adviseur]]=1,Tb_Activiteiten[[#Headers],[Adviseur]],"")))</f>
        <v/>
      </c>
      <c r="AP40" t="str">
        <f>IF(ISNUMBER(FIND("arbeid",Methode_Keuze)),"",IF(ISNUMBER(FIND("arbeid",Methode_Keuze)),"",IF(Tb_Activiteiten[[#This Row],[Projectleider/Expert]]=1,Tb_Activiteiten[[#Headers],[Projectleider/Expert]],"")))</f>
        <v/>
      </c>
      <c r="AQ40" t="str">
        <f>IF(ISNUMBER(FIND("arbeid",Methode_Keuze)),"",IF(ISNUMBER(FIND("arbeid",Methode_Keuze)),"",IF(Tb_Activiteiten[[#This Row],[Arbeidskosten]]=1,Tb_Activiteiten[[#Headers],[Arbeidskosten]],"")))</f>
        <v/>
      </c>
      <c r="AR40" t="str">
        <f>IF(ISNUMBER(FIND("arbeid",Methode_Keuze)),"",IF(ISNUMBER(FIND("arbeid",Methode_Keuze)),"",IF(Tb_Activiteiten[[#This Row],[Arbeidskosten op basis van IKS]]=1,Tb_Activiteiten[[#Headers],[Arbeidskosten op basis van IKS]],"")))</f>
        <v/>
      </c>
      <c r="AS40" t="str">
        <f>IF(ISNUMBER(FIND("overige",Methode_Keuze)),"",IF(Tb_Activiteiten[[#This Row],[Kosten derden exclusief btw]]=1,Tb_Activiteiten[[#Headers],[Kosten derden exclusief btw]],""))</f>
        <v/>
      </c>
      <c r="AT40" t="str">
        <f>IF(ISNUMBER(FIND("overige",Methode_Keuze)),"",IF(Tb_Activiteiten[[#This Row],[Niet verrekenbare btw]]=1,Tb_Activiteiten[[#Headers],[Niet verrekenbare btw]],""))</f>
        <v/>
      </c>
      <c r="AU40" t="str">
        <f>IF(ISNUMBER(FIND("overige",Methode_Keuze)),"",IF(Tb_Activiteiten[[#This Row],[Grondkosten]]=1,Tb_Activiteiten[[#Headers],[Grondkosten]],""))</f>
        <v/>
      </c>
      <c r="AV40" t="str">
        <f>IF(ISNUMBER(FIND("overige",Methode_Keuze)),"",IF(Tb_Activiteiten[[#This Row],[Bijdrage in natura (overige)]]=1,Tb_Activiteiten[[#Headers],[Bijdrage in natura (overige)]],""))</f>
        <v/>
      </c>
      <c r="AW40" t="str">
        <f>IF(ISNUMBER(FIND("overige",Methode_Keuze)),"",IF(Tb_Activiteiten[[#This Row],[Bijdrage in natura (vrijwilligers)]]=1,Tb_Activiteiten[[#Headers],[Bijdrage in natura (vrijwilligers)]],""))</f>
        <v/>
      </c>
      <c r="AX40" t="str">
        <f>IF(ISNUMBER(FIND("overige",Methode_Keuze)),"",IF(Tb_Activiteiten[[#This Row],[Afschrijvingskosten]]=1,Tb_Activiteiten[[#Headers],[Afschrijvingskosten]],""))</f>
        <v/>
      </c>
      <c r="AY40" t="str">
        <f>IF(ISNUMBER(FIND("overige",Methode_Keuze)),"",IF(Tb_Activiteiten[[#This Row],[Vergoeding]]=1,Tb_Activiteiten[[#Headers],[Vergoeding]],""))</f>
        <v/>
      </c>
      <c r="AZ40" t="str">
        <f>IF(ISNUMBER(FIND("arbeid",Methode_Keuze)),"",IF(Tb_Activiteiten[[#This Row],[Arbeidskosten - vast tarief (excl eigen arbeid)]]=1,Tb_Activiteiten[[#Headers],[Arbeidskosten - vast tarief (excl eigen arbeid)]],""))</f>
        <v/>
      </c>
      <c r="BA40" t="str">
        <f>IF(ISNUMBER(FIND("overige",Methode_Keuze)),"",IF(Tb_Activiteiten[[#This Row],[Overige kosten]]=1,Tb_Activiteiten[[#Headers],[Overige kosten]],""))</f>
        <v/>
      </c>
    </row>
    <row r="41" spans="1:53" x14ac:dyDescent="0.25">
      <c r="A41" s="213"/>
      <c r="F41" s="64"/>
      <c r="G41" s="64"/>
      <c r="H41" s="258"/>
      <c r="I41" s="258"/>
      <c r="J41" s="258"/>
      <c r="K41" s="258"/>
      <c r="O41" s="56"/>
      <c r="Q41" t="str">
        <f>IFERROR(IF(VLOOKUP(Tb_Activiteiten[[#This Row],[Openstelling]],Tb_Openstelling[],2,0)=1,1,""),"")</f>
        <v/>
      </c>
      <c r="AK41" t="str">
        <f>IF(ISNUMBER(FIND("arbeid",Methode_Keuze)),"",IF(ISNUMBER(FIND("arbeid",Methode_Keuze)),"",IF(Tb_Activiteiten[[#This Row],[Loonkosten]]=1,Tb_Activiteiten[[#Headers],[Loonkosten]],"")))</f>
        <v/>
      </c>
      <c r="AL41" t="str">
        <f>IF(ISNUMBER(FIND("arbeid",Methode_Keuze)),"",IF(ISNUMBER(FIND("arbeid",Methode_Keuze)),"",IF(Tb_Activiteiten[[#This Row],[Eigen arbeid]]=1,Tb_Activiteiten[[#Headers],[Eigen arbeid]],"")))</f>
        <v/>
      </c>
      <c r="AM41" t="str">
        <f>IF(ISNUMBER(FIND("arbeid",Methode_Keuze)),"",IF(ISNUMBER(FIND("arbeid",Methode_Keuze)),"",IF(Tb_Activiteiten[[#This Row],[Projectmedewerker]]=1,Tb_Activiteiten[[#Headers],[Projectmedewerker]],"")))</f>
        <v/>
      </c>
      <c r="AN41" t="str">
        <f>IF(ISNUMBER(FIND("arbeid",Methode_Keuze)),"",IF(ISNUMBER(FIND("arbeid",Methode_Keuze)),"",IF(Tb_Activiteiten[[#This Row],[Landbouwer]]=1,Tb_Activiteiten[[#Headers],[Landbouwer]],"")))</f>
        <v/>
      </c>
      <c r="AO41" t="str">
        <f>IF(ISNUMBER(FIND("arbeid",Methode_Keuze)),"",IF(ISNUMBER(FIND("arbeid",Methode_Keuze)),"",IF(Tb_Activiteiten[[#This Row],[Adviseur]]=1,Tb_Activiteiten[[#Headers],[Adviseur]],"")))</f>
        <v/>
      </c>
      <c r="AP41" t="str">
        <f>IF(ISNUMBER(FIND("arbeid",Methode_Keuze)),"",IF(ISNUMBER(FIND("arbeid",Methode_Keuze)),"",IF(Tb_Activiteiten[[#This Row],[Projectleider/Expert]]=1,Tb_Activiteiten[[#Headers],[Projectleider/Expert]],"")))</f>
        <v/>
      </c>
      <c r="AQ41" t="str">
        <f>IF(ISNUMBER(FIND("arbeid",Methode_Keuze)),"",IF(ISNUMBER(FIND("arbeid",Methode_Keuze)),"",IF(Tb_Activiteiten[[#This Row],[Arbeidskosten]]=1,Tb_Activiteiten[[#Headers],[Arbeidskosten]],"")))</f>
        <v/>
      </c>
      <c r="AR41" t="str">
        <f>IF(ISNUMBER(FIND("arbeid",Methode_Keuze)),"",IF(ISNUMBER(FIND("arbeid",Methode_Keuze)),"",IF(Tb_Activiteiten[[#This Row],[Arbeidskosten op basis van IKS]]=1,Tb_Activiteiten[[#Headers],[Arbeidskosten op basis van IKS]],"")))</f>
        <v/>
      </c>
      <c r="AS41" t="str">
        <f>IF(ISNUMBER(FIND("overige",Methode_Keuze)),"",IF(Tb_Activiteiten[[#This Row],[Kosten derden exclusief btw]]=1,Tb_Activiteiten[[#Headers],[Kosten derden exclusief btw]],""))</f>
        <v/>
      </c>
      <c r="AT41" t="str">
        <f>IF(ISNUMBER(FIND("overige",Methode_Keuze)),"",IF(Tb_Activiteiten[[#This Row],[Niet verrekenbare btw]]=1,Tb_Activiteiten[[#Headers],[Niet verrekenbare btw]],""))</f>
        <v/>
      </c>
      <c r="AU41" t="str">
        <f>IF(ISNUMBER(FIND("overige",Methode_Keuze)),"",IF(Tb_Activiteiten[[#This Row],[Grondkosten]]=1,Tb_Activiteiten[[#Headers],[Grondkosten]],""))</f>
        <v/>
      </c>
      <c r="AV41" t="str">
        <f>IF(ISNUMBER(FIND("overige",Methode_Keuze)),"",IF(Tb_Activiteiten[[#This Row],[Bijdrage in natura (overige)]]=1,Tb_Activiteiten[[#Headers],[Bijdrage in natura (overige)]],""))</f>
        <v/>
      </c>
      <c r="AW41" t="str">
        <f>IF(ISNUMBER(FIND("overige",Methode_Keuze)),"",IF(Tb_Activiteiten[[#This Row],[Bijdrage in natura (vrijwilligers)]]=1,Tb_Activiteiten[[#Headers],[Bijdrage in natura (vrijwilligers)]],""))</f>
        <v/>
      </c>
      <c r="AX41" t="str">
        <f>IF(ISNUMBER(FIND("overige",Methode_Keuze)),"",IF(Tb_Activiteiten[[#This Row],[Afschrijvingskosten]]=1,Tb_Activiteiten[[#Headers],[Afschrijvingskosten]],""))</f>
        <v/>
      </c>
      <c r="AY41" t="str">
        <f>IF(ISNUMBER(FIND("overige",Methode_Keuze)),"",IF(Tb_Activiteiten[[#This Row],[Vergoeding]]=1,Tb_Activiteiten[[#Headers],[Vergoeding]],""))</f>
        <v/>
      </c>
      <c r="AZ41" t="str">
        <f>IF(ISNUMBER(FIND("arbeid",Methode_Keuze)),"",IF(Tb_Activiteiten[[#This Row],[Arbeidskosten - vast tarief (excl eigen arbeid)]]=1,Tb_Activiteiten[[#Headers],[Arbeidskosten - vast tarief (excl eigen arbeid)]],""))</f>
        <v/>
      </c>
      <c r="BA41" t="str">
        <f>IF(ISNUMBER(FIND("overige",Methode_Keuze)),"",IF(Tb_Activiteiten[[#This Row],[Overige kosten]]=1,Tb_Activiteiten[[#Headers],[Overige kosten]],""))</f>
        <v/>
      </c>
    </row>
    <row r="42" spans="1:53" x14ac:dyDescent="0.25">
      <c r="A42" s="213"/>
      <c r="F42" s="64"/>
      <c r="G42" s="64"/>
      <c r="H42" s="258"/>
      <c r="I42" s="258"/>
      <c r="J42" s="258"/>
      <c r="K42" s="258"/>
      <c r="O42" s="56"/>
      <c r="Q42" t="str">
        <f>IFERROR(IF(VLOOKUP(Tb_Activiteiten[[#This Row],[Openstelling]],Tb_Openstelling[],2,0)=1,1,""),"")</f>
        <v/>
      </c>
      <c r="AK42" t="str">
        <f>IF(ISNUMBER(FIND("arbeid",Methode_Keuze)),"",IF(ISNUMBER(FIND("arbeid",Methode_Keuze)),"",IF(Tb_Activiteiten[[#This Row],[Loonkosten]]=1,Tb_Activiteiten[[#Headers],[Loonkosten]],"")))</f>
        <v/>
      </c>
      <c r="AL42" t="str">
        <f>IF(ISNUMBER(FIND("arbeid",Methode_Keuze)),"",IF(ISNUMBER(FIND("arbeid",Methode_Keuze)),"",IF(Tb_Activiteiten[[#This Row],[Eigen arbeid]]=1,Tb_Activiteiten[[#Headers],[Eigen arbeid]],"")))</f>
        <v/>
      </c>
      <c r="AM42" t="str">
        <f>IF(ISNUMBER(FIND("arbeid",Methode_Keuze)),"",IF(ISNUMBER(FIND("arbeid",Methode_Keuze)),"",IF(Tb_Activiteiten[[#This Row],[Projectmedewerker]]=1,Tb_Activiteiten[[#Headers],[Projectmedewerker]],"")))</f>
        <v/>
      </c>
      <c r="AN42" t="str">
        <f>IF(ISNUMBER(FIND("arbeid",Methode_Keuze)),"",IF(ISNUMBER(FIND("arbeid",Methode_Keuze)),"",IF(Tb_Activiteiten[[#This Row],[Landbouwer]]=1,Tb_Activiteiten[[#Headers],[Landbouwer]],"")))</f>
        <v/>
      </c>
      <c r="AO42" t="str">
        <f>IF(ISNUMBER(FIND("arbeid",Methode_Keuze)),"",IF(ISNUMBER(FIND("arbeid",Methode_Keuze)),"",IF(Tb_Activiteiten[[#This Row],[Adviseur]]=1,Tb_Activiteiten[[#Headers],[Adviseur]],"")))</f>
        <v/>
      </c>
      <c r="AP42" t="str">
        <f>IF(ISNUMBER(FIND("arbeid",Methode_Keuze)),"",IF(ISNUMBER(FIND("arbeid",Methode_Keuze)),"",IF(Tb_Activiteiten[[#This Row],[Projectleider/Expert]]=1,Tb_Activiteiten[[#Headers],[Projectleider/Expert]],"")))</f>
        <v/>
      </c>
      <c r="AQ42" t="str">
        <f>IF(ISNUMBER(FIND("arbeid",Methode_Keuze)),"",IF(ISNUMBER(FIND("arbeid",Methode_Keuze)),"",IF(Tb_Activiteiten[[#This Row],[Arbeidskosten]]=1,Tb_Activiteiten[[#Headers],[Arbeidskosten]],"")))</f>
        <v/>
      </c>
      <c r="AR42" t="str">
        <f>IF(ISNUMBER(FIND("arbeid",Methode_Keuze)),"",IF(ISNUMBER(FIND("arbeid",Methode_Keuze)),"",IF(Tb_Activiteiten[[#This Row],[Arbeidskosten op basis van IKS]]=1,Tb_Activiteiten[[#Headers],[Arbeidskosten op basis van IKS]],"")))</f>
        <v/>
      </c>
      <c r="AS42" t="str">
        <f>IF(ISNUMBER(FIND("overige",Methode_Keuze)),"",IF(Tb_Activiteiten[[#This Row],[Kosten derden exclusief btw]]=1,Tb_Activiteiten[[#Headers],[Kosten derden exclusief btw]],""))</f>
        <v/>
      </c>
      <c r="AT42" t="str">
        <f>IF(ISNUMBER(FIND("overige",Methode_Keuze)),"",IF(Tb_Activiteiten[[#This Row],[Niet verrekenbare btw]]=1,Tb_Activiteiten[[#Headers],[Niet verrekenbare btw]],""))</f>
        <v/>
      </c>
      <c r="AU42" t="str">
        <f>IF(ISNUMBER(FIND("overige",Methode_Keuze)),"",IF(Tb_Activiteiten[[#This Row],[Grondkosten]]=1,Tb_Activiteiten[[#Headers],[Grondkosten]],""))</f>
        <v/>
      </c>
      <c r="AV42" t="str">
        <f>IF(ISNUMBER(FIND("overige",Methode_Keuze)),"",IF(Tb_Activiteiten[[#This Row],[Bijdrage in natura (overige)]]=1,Tb_Activiteiten[[#Headers],[Bijdrage in natura (overige)]],""))</f>
        <v/>
      </c>
      <c r="AW42" t="str">
        <f>IF(ISNUMBER(FIND("overige",Methode_Keuze)),"",IF(Tb_Activiteiten[[#This Row],[Bijdrage in natura (vrijwilligers)]]=1,Tb_Activiteiten[[#Headers],[Bijdrage in natura (vrijwilligers)]],""))</f>
        <v/>
      </c>
      <c r="AX42" t="str">
        <f>IF(ISNUMBER(FIND("overige",Methode_Keuze)),"",IF(Tb_Activiteiten[[#This Row],[Afschrijvingskosten]]=1,Tb_Activiteiten[[#Headers],[Afschrijvingskosten]],""))</f>
        <v/>
      </c>
      <c r="AY42" t="str">
        <f>IF(ISNUMBER(FIND("overige",Methode_Keuze)),"",IF(Tb_Activiteiten[[#This Row],[Vergoeding]]=1,Tb_Activiteiten[[#Headers],[Vergoeding]],""))</f>
        <v/>
      </c>
      <c r="AZ42" t="str">
        <f>IF(ISNUMBER(FIND("arbeid",Methode_Keuze)),"",IF(Tb_Activiteiten[[#This Row],[Arbeidskosten - vast tarief (excl eigen arbeid)]]=1,Tb_Activiteiten[[#Headers],[Arbeidskosten - vast tarief (excl eigen arbeid)]],""))</f>
        <v/>
      </c>
      <c r="BA42" t="str">
        <f>IF(ISNUMBER(FIND("overige",Methode_Keuze)),"",IF(Tb_Activiteiten[[#This Row],[Overige kosten]]=1,Tb_Activiteiten[[#Headers],[Overige kosten]],""))</f>
        <v/>
      </c>
    </row>
    <row r="43" spans="1:53" x14ac:dyDescent="0.25">
      <c r="A43" s="213"/>
      <c r="F43" s="64"/>
      <c r="G43" s="64"/>
      <c r="H43" s="258"/>
      <c r="I43" s="258"/>
      <c r="J43" s="258"/>
      <c r="K43" s="258"/>
      <c r="O43" s="56"/>
      <c r="Q43" t="str">
        <f>IFERROR(IF(VLOOKUP(Tb_Activiteiten[[#This Row],[Openstelling]],Tb_Openstelling[],2,0)=1,1,""),"")</f>
        <v/>
      </c>
      <c r="AK43" t="str">
        <f>IF(ISNUMBER(FIND("arbeid",Methode_Keuze)),"",IF(ISNUMBER(FIND("arbeid",Methode_Keuze)),"",IF(Tb_Activiteiten[[#This Row],[Loonkosten]]=1,Tb_Activiteiten[[#Headers],[Loonkosten]],"")))</f>
        <v/>
      </c>
      <c r="AL43" t="str">
        <f>IF(ISNUMBER(FIND("arbeid",Methode_Keuze)),"",IF(ISNUMBER(FIND("arbeid",Methode_Keuze)),"",IF(Tb_Activiteiten[[#This Row],[Eigen arbeid]]=1,Tb_Activiteiten[[#Headers],[Eigen arbeid]],"")))</f>
        <v/>
      </c>
      <c r="AM43" t="str">
        <f>IF(ISNUMBER(FIND("arbeid",Methode_Keuze)),"",IF(ISNUMBER(FIND("arbeid",Methode_Keuze)),"",IF(Tb_Activiteiten[[#This Row],[Projectmedewerker]]=1,Tb_Activiteiten[[#Headers],[Projectmedewerker]],"")))</f>
        <v/>
      </c>
      <c r="AN43" t="str">
        <f>IF(ISNUMBER(FIND("arbeid",Methode_Keuze)),"",IF(ISNUMBER(FIND("arbeid",Methode_Keuze)),"",IF(Tb_Activiteiten[[#This Row],[Landbouwer]]=1,Tb_Activiteiten[[#Headers],[Landbouwer]],"")))</f>
        <v/>
      </c>
      <c r="AO43" t="str">
        <f>IF(ISNUMBER(FIND("arbeid",Methode_Keuze)),"",IF(ISNUMBER(FIND("arbeid",Methode_Keuze)),"",IF(Tb_Activiteiten[[#This Row],[Adviseur]]=1,Tb_Activiteiten[[#Headers],[Adviseur]],"")))</f>
        <v/>
      </c>
      <c r="AP43" t="str">
        <f>IF(ISNUMBER(FIND("arbeid",Methode_Keuze)),"",IF(ISNUMBER(FIND("arbeid",Methode_Keuze)),"",IF(Tb_Activiteiten[[#This Row],[Projectleider/Expert]]=1,Tb_Activiteiten[[#Headers],[Projectleider/Expert]],"")))</f>
        <v/>
      </c>
      <c r="AQ43" t="str">
        <f>IF(ISNUMBER(FIND("arbeid",Methode_Keuze)),"",IF(ISNUMBER(FIND("arbeid",Methode_Keuze)),"",IF(Tb_Activiteiten[[#This Row],[Arbeidskosten]]=1,Tb_Activiteiten[[#Headers],[Arbeidskosten]],"")))</f>
        <v/>
      </c>
      <c r="AR43" t="str">
        <f>IF(ISNUMBER(FIND("arbeid",Methode_Keuze)),"",IF(ISNUMBER(FIND("arbeid",Methode_Keuze)),"",IF(Tb_Activiteiten[[#This Row],[Arbeidskosten op basis van IKS]]=1,Tb_Activiteiten[[#Headers],[Arbeidskosten op basis van IKS]],"")))</f>
        <v/>
      </c>
      <c r="AS43" t="str">
        <f>IF(ISNUMBER(FIND("overige",Methode_Keuze)),"",IF(Tb_Activiteiten[[#This Row],[Kosten derden exclusief btw]]=1,Tb_Activiteiten[[#Headers],[Kosten derden exclusief btw]],""))</f>
        <v/>
      </c>
      <c r="AT43" t="str">
        <f>IF(ISNUMBER(FIND("overige",Methode_Keuze)),"",IF(Tb_Activiteiten[[#This Row],[Niet verrekenbare btw]]=1,Tb_Activiteiten[[#Headers],[Niet verrekenbare btw]],""))</f>
        <v/>
      </c>
      <c r="AU43" t="str">
        <f>IF(ISNUMBER(FIND("overige",Methode_Keuze)),"",IF(Tb_Activiteiten[[#This Row],[Grondkosten]]=1,Tb_Activiteiten[[#Headers],[Grondkosten]],""))</f>
        <v/>
      </c>
      <c r="AV43" t="str">
        <f>IF(ISNUMBER(FIND("overige",Methode_Keuze)),"",IF(Tb_Activiteiten[[#This Row],[Bijdrage in natura (overige)]]=1,Tb_Activiteiten[[#Headers],[Bijdrage in natura (overige)]],""))</f>
        <v/>
      </c>
      <c r="AW43" t="str">
        <f>IF(ISNUMBER(FIND("overige",Methode_Keuze)),"",IF(Tb_Activiteiten[[#This Row],[Bijdrage in natura (vrijwilligers)]]=1,Tb_Activiteiten[[#Headers],[Bijdrage in natura (vrijwilligers)]],""))</f>
        <v/>
      </c>
      <c r="AX43" t="str">
        <f>IF(ISNUMBER(FIND("overige",Methode_Keuze)),"",IF(Tb_Activiteiten[[#This Row],[Afschrijvingskosten]]=1,Tb_Activiteiten[[#Headers],[Afschrijvingskosten]],""))</f>
        <v/>
      </c>
      <c r="AY43" t="str">
        <f>IF(ISNUMBER(FIND("overige",Methode_Keuze)),"",IF(Tb_Activiteiten[[#This Row],[Vergoeding]]=1,Tb_Activiteiten[[#Headers],[Vergoeding]],""))</f>
        <v/>
      </c>
      <c r="AZ43" t="str">
        <f>IF(ISNUMBER(FIND("arbeid",Methode_Keuze)),"",IF(Tb_Activiteiten[[#This Row],[Arbeidskosten - vast tarief (excl eigen arbeid)]]=1,Tb_Activiteiten[[#Headers],[Arbeidskosten - vast tarief (excl eigen arbeid)]],""))</f>
        <v/>
      </c>
      <c r="BA43" t="str">
        <f>IF(ISNUMBER(FIND("overige",Methode_Keuze)),"",IF(Tb_Activiteiten[[#This Row],[Overige kosten]]=1,Tb_Activiteiten[[#Headers],[Overige kosten]],""))</f>
        <v/>
      </c>
    </row>
    <row r="44" spans="1:53" x14ac:dyDescent="0.25">
      <c r="A44" s="213"/>
      <c r="F44" s="64"/>
      <c r="G44" s="64"/>
      <c r="H44" s="258"/>
      <c r="I44" s="258"/>
      <c r="J44" s="258"/>
      <c r="K44" s="258"/>
      <c r="O44" s="56"/>
      <c r="Q44" t="str">
        <f>IFERROR(IF(VLOOKUP(Tb_Activiteiten[[#This Row],[Openstelling]],Tb_Openstelling[],2,0)=1,1,""),"")</f>
        <v/>
      </c>
      <c r="AK44" t="str">
        <f>IF(ISNUMBER(FIND("arbeid",Methode_Keuze)),"",IF(ISNUMBER(FIND("arbeid",Methode_Keuze)),"",IF(Tb_Activiteiten[[#This Row],[Loonkosten]]=1,Tb_Activiteiten[[#Headers],[Loonkosten]],"")))</f>
        <v/>
      </c>
      <c r="AL44" t="str">
        <f>IF(ISNUMBER(FIND("arbeid",Methode_Keuze)),"",IF(ISNUMBER(FIND("arbeid",Methode_Keuze)),"",IF(Tb_Activiteiten[[#This Row],[Eigen arbeid]]=1,Tb_Activiteiten[[#Headers],[Eigen arbeid]],"")))</f>
        <v/>
      </c>
      <c r="AM44" t="str">
        <f>IF(ISNUMBER(FIND("arbeid",Methode_Keuze)),"",IF(ISNUMBER(FIND("arbeid",Methode_Keuze)),"",IF(Tb_Activiteiten[[#This Row],[Projectmedewerker]]=1,Tb_Activiteiten[[#Headers],[Projectmedewerker]],"")))</f>
        <v/>
      </c>
      <c r="AN44" t="str">
        <f>IF(ISNUMBER(FIND("arbeid",Methode_Keuze)),"",IF(ISNUMBER(FIND("arbeid",Methode_Keuze)),"",IF(Tb_Activiteiten[[#This Row],[Landbouwer]]=1,Tb_Activiteiten[[#Headers],[Landbouwer]],"")))</f>
        <v/>
      </c>
      <c r="AO44" t="str">
        <f>IF(ISNUMBER(FIND("arbeid",Methode_Keuze)),"",IF(ISNUMBER(FIND("arbeid",Methode_Keuze)),"",IF(Tb_Activiteiten[[#This Row],[Adviseur]]=1,Tb_Activiteiten[[#Headers],[Adviseur]],"")))</f>
        <v/>
      </c>
      <c r="AP44" t="str">
        <f>IF(ISNUMBER(FIND("arbeid",Methode_Keuze)),"",IF(ISNUMBER(FIND("arbeid",Methode_Keuze)),"",IF(Tb_Activiteiten[[#This Row],[Projectleider/Expert]]=1,Tb_Activiteiten[[#Headers],[Projectleider/Expert]],"")))</f>
        <v/>
      </c>
      <c r="AQ44" t="str">
        <f>IF(ISNUMBER(FIND("arbeid",Methode_Keuze)),"",IF(ISNUMBER(FIND("arbeid",Methode_Keuze)),"",IF(Tb_Activiteiten[[#This Row],[Arbeidskosten]]=1,Tb_Activiteiten[[#Headers],[Arbeidskosten]],"")))</f>
        <v/>
      </c>
      <c r="AR44" t="str">
        <f>IF(ISNUMBER(FIND("arbeid",Methode_Keuze)),"",IF(ISNUMBER(FIND("arbeid",Methode_Keuze)),"",IF(Tb_Activiteiten[[#This Row],[Arbeidskosten op basis van IKS]]=1,Tb_Activiteiten[[#Headers],[Arbeidskosten op basis van IKS]],"")))</f>
        <v/>
      </c>
      <c r="AS44" t="str">
        <f>IF(ISNUMBER(FIND("overige",Methode_Keuze)),"",IF(Tb_Activiteiten[[#This Row],[Kosten derden exclusief btw]]=1,Tb_Activiteiten[[#Headers],[Kosten derden exclusief btw]],""))</f>
        <v/>
      </c>
      <c r="AT44" t="str">
        <f>IF(ISNUMBER(FIND("overige",Methode_Keuze)),"",IF(Tb_Activiteiten[[#This Row],[Niet verrekenbare btw]]=1,Tb_Activiteiten[[#Headers],[Niet verrekenbare btw]],""))</f>
        <v/>
      </c>
      <c r="AU44" t="str">
        <f>IF(ISNUMBER(FIND("overige",Methode_Keuze)),"",IF(Tb_Activiteiten[[#This Row],[Grondkosten]]=1,Tb_Activiteiten[[#Headers],[Grondkosten]],""))</f>
        <v/>
      </c>
      <c r="AV44" t="str">
        <f>IF(ISNUMBER(FIND("overige",Methode_Keuze)),"",IF(Tb_Activiteiten[[#This Row],[Bijdrage in natura (overige)]]=1,Tb_Activiteiten[[#Headers],[Bijdrage in natura (overige)]],""))</f>
        <v/>
      </c>
      <c r="AW44" t="str">
        <f>IF(ISNUMBER(FIND("overige",Methode_Keuze)),"",IF(Tb_Activiteiten[[#This Row],[Bijdrage in natura (vrijwilligers)]]=1,Tb_Activiteiten[[#Headers],[Bijdrage in natura (vrijwilligers)]],""))</f>
        <v/>
      </c>
      <c r="AX44" t="str">
        <f>IF(ISNUMBER(FIND("overige",Methode_Keuze)),"",IF(Tb_Activiteiten[[#This Row],[Afschrijvingskosten]]=1,Tb_Activiteiten[[#Headers],[Afschrijvingskosten]],""))</f>
        <v/>
      </c>
      <c r="AY44" t="str">
        <f>IF(ISNUMBER(FIND("overige",Methode_Keuze)),"",IF(Tb_Activiteiten[[#This Row],[Vergoeding]]=1,Tb_Activiteiten[[#Headers],[Vergoeding]],""))</f>
        <v/>
      </c>
      <c r="AZ44" t="str">
        <f>IF(ISNUMBER(FIND("arbeid",Methode_Keuze)),"",IF(Tb_Activiteiten[[#This Row],[Arbeidskosten - vast tarief (excl eigen arbeid)]]=1,Tb_Activiteiten[[#Headers],[Arbeidskosten - vast tarief (excl eigen arbeid)]],""))</f>
        <v/>
      </c>
      <c r="BA44" t="str">
        <f>IF(ISNUMBER(FIND("overige",Methode_Keuze)),"",IF(Tb_Activiteiten[[#This Row],[Overige kosten]]=1,Tb_Activiteiten[[#Headers],[Overige kosten]],""))</f>
        <v/>
      </c>
    </row>
    <row r="45" spans="1:53" x14ac:dyDescent="0.25">
      <c r="A45" s="213"/>
      <c r="F45" s="64"/>
      <c r="G45" s="64"/>
      <c r="H45" s="258"/>
      <c r="I45" s="258"/>
      <c r="J45" s="258"/>
      <c r="K45" s="258"/>
      <c r="O45" s="56"/>
      <c r="Q45" t="str">
        <f>IFERROR(IF(VLOOKUP(Tb_Activiteiten[[#This Row],[Openstelling]],Tb_Openstelling[],2,0)=1,1,""),"")</f>
        <v/>
      </c>
      <c r="AK45" t="str">
        <f>IF(ISNUMBER(FIND("arbeid",Methode_Keuze)),"",IF(ISNUMBER(FIND("arbeid",Methode_Keuze)),"",IF(Tb_Activiteiten[[#This Row],[Loonkosten]]=1,Tb_Activiteiten[[#Headers],[Loonkosten]],"")))</f>
        <v/>
      </c>
      <c r="AL45" t="str">
        <f>IF(ISNUMBER(FIND("arbeid",Methode_Keuze)),"",IF(ISNUMBER(FIND("arbeid",Methode_Keuze)),"",IF(Tb_Activiteiten[[#This Row],[Eigen arbeid]]=1,Tb_Activiteiten[[#Headers],[Eigen arbeid]],"")))</f>
        <v/>
      </c>
      <c r="AM45" t="str">
        <f>IF(ISNUMBER(FIND("arbeid",Methode_Keuze)),"",IF(ISNUMBER(FIND("arbeid",Methode_Keuze)),"",IF(Tb_Activiteiten[[#This Row],[Projectmedewerker]]=1,Tb_Activiteiten[[#Headers],[Projectmedewerker]],"")))</f>
        <v/>
      </c>
      <c r="AN45" t="str">
        <f>IF(ISNUMBER(FIND("arbeid",Methode_Keuze)),"",IF(ISNUMBER(FIND("arbeid",Methode_Keuze)),"",IF(Tb_Activiteiten[[#This Row],[Landbouwer]]=1,Tb_Activiteiten[[#Headers],[Landbouwer]],"")))</f>
        <v/>
      </c>
      <c r="AO45" t="str">
        <f>IF(ISNUMBER(FIND("arbeid",Methode_Keuze)),"",IF(ISNUMBER(FIND("arbeid",Methode_Keuze)),"",IF(Tb_Activiteiten[[#This Row],[Adviseur]]=1,Tb_Activiteiten[[#Headers],[Adviseur]],"")))</f>
        <v/>
      </c>
      <c r="AP45" t="str">
        <f>IF(ISNUMBER(FIND("arbeid",Methode_Keuze)),"",IF(ISNUMBER(FIND("arbeid",Methode_Keuze)),"",IF(Tb_Activiteiten[[#This Row],[Projectleider/Expert]]=1,Tb_Activiteiten[[#Headers],[Projectleider/Expert]],"")))</f>
        <v/>
      </c>
      <c r="AQ45" t="str">
        <f>IF(ISNUMBER(FIND("arbeid",Methode_Keuze)),"",IF(ISNUMBER(FIND("arbeid",Methode_Keuze)),"",IF(Tb_Activiteiten[[#This Row],[Arbeidskosten]]=1,Tb_Activiteiten[[#Headers],[Arbeidskosten]],"")))</f>
        <v/>
      </c>
      <c r="AR45" t="str">
        <f>IF(ISNUMBER(FIND("arbeid",Methode_Keuze)),"",IF(ISNUMBER(FIND("arbeid",Methode_Keuze)),"",IF(Tb_Activiteiten[[#This Row],[Arbeidskosten op basis van IKS]]=1,Tb_Activiteiten[[#Headers],[Arbeidskosten op basis van IKS]],"")))</f>
        <v/>
      </c>
      <c r="AS45" t="str">
        <f>IF(ISNUMBER(FIND("overige",Methode_Keuze)),"",IF(Tb_Activiteiten[[#This Row],[Kosten derden exclusief btw]]=1,Tb_Activiteiten[[#Headers],[Kosten derden exclusief btw]],""))</f>
        <v/>
      </c>
      <c r="AT45" t="str">
        <f>IF(ISNUMBER(FIND("overige",Methode_Keuze)),"",IF(Tb_Activiteiten[[#This Row],[Niet verrekenbare btw]]=1,Tb_Activiteiten[[#Headers],[Niet verrekenbare btw]],""))</f>
        <v/>
      </c>
      <c r="AU45" t="str">
        <f>IF(ISNUMBER(FIND("overige",Methode_Keuze)),"",IF(Tb_Activiteiten[[#This Row],[Grondkosten]]=1,Tb_Activiteiten[[#Headers],[Grondkosten]],""))</f>
        <v/>
      </c>
      <c r="AV45" t="str">
        <f>IF(ISNUMBER(FIND("overige",Methode_Keuze)),"",IF(Tb_Activiteiten[[#This Row],[Bijdrage in natura (overige)]]=1,Tb_Activiteiten[[#Headers],[Bijdrage in natura (overige)]],""))</f>
        <v/>
      </c>
      <c r="AW45" t="str">
        <f>IF(ISNUMBER(FIND("overige",Methode_Keuze)),"",IF(Tb_Activiteiten[[#This Row],[Bijdrage in natura (vrijwilligers)]]=1,Tb_Activiteiten[[#Headers],[Bijdrage in natura (vrijwilligers)]],""))</f>
        <v/>
      </c>
      <c r="AX45" t="str">
        <f>IF(ISNUMBER(FIND("overige",Methode_Keuze)),"",IF(Tb_Activiteiten[[#This Row],[Afschrijvingskosten]]=1,Tb_Activiteiten[[#Headers],[Afschrijvingskosten]],""))</f>
        <v/>
      </c>
      <c r="AY45" t="str">
        <f>IF(ISNUMBER(FIND("overige",Methode_Keuze)),"",IF(Tb_Activiteiten[[#This Row],[Vergoeding]]=1,Tb_Activiteiten[[#Headers],[Vergoeding]],""))</f>
        <v/>
      </c>
      <c r="AZ45" t="str">
        <f>IF(ISNUMBER(FIND("arbeid",Methode_Keuze)),"",IF(Tb_Activiteiten[[#This Row],[Arbeidskosten - vast tarief (excl eigen arbeid)]]=1,Tb_Activiteiten[[#Headers],[Arbeidskosten - vast tarief (excl eigen arbeid)]],""))</f>
        <v/>
      </c>
      <c r="BA45" t="str">
        <f>IF(ISNUMBER(FIND("overige",Methode_Keuze)),"",IF(Tb_Activiteiten[[#This Row],[Overige kosten]]=1,Tb_Activiteiten[[#Headers],[Overige kosten]],""))</f>
        <v/>
      </c>
    </row>
    <row r="46" spans="1:53" x14ac:dyDescent="0.25">
      <c r="A46" s="213"/>
      <c r="F46" s="64"/>
      <c r="G46" s="64"/>
      <c r="H46" s="258"/>
      <c r="I46" s="258"/>
      <c r="J46" s="258"/>
      <c r="K46" s="258"/>
      <c r="O46" s="56"/>
      <c r="Q46" t="str">
        <f>IFERROR(IF(VLOOKUP(Tb_Activiteiten[[#This Row],[Openstelling]],Tb_Openstelling[],2,0)=1,1,""),"")</f>
        <v/>
      </c>
      <c r="AK46" t="str">
        <f>IF(ISNUMBER(FIND("arbeid",Methode_Keuze)),"",IF(ISNUMBER(FIND("arbeid",Methode_Keuze)),"",IF(Tb_Activiteiten[[#This Row],[Loonkosten]]=1,Tb_Activiteiten[[#Headers],[Loonkosten]],"")))</f>
        <v/>
      </c>
      <c r="AL46" t="str">
        <f>IF(ISNUMBER(FIND("arbeid",Methode_Keuze)),"",IF(ISNUMBER(FIND("arbeid",Methode_Keuze)),"",IF(Tb_Activiteiten[[#This Row],[Eigen arbeid]]=1,Tb_Activiteiten[[#Headers],[Eigen arbeid]],"")))</f>
        <v/>
      </c>
      <c r="AM46" t="str">
        <f>IF(ISNUMBER(FIND("arbeid",Methode_Keuze)),"",IF(ISNUMBER(FIND("arbeid",Methode_Keuze)),"",IF(Tb_Activiteiten[[#This Row],[Projectmedewerker]]=1,Tb_Activiteiten[[#Headers],[Projectmedewerker]],"")))</f>
        <v/>
      </c>
      <c r="AN46" t="str">
        <f>IF(ISNUMBER(FIND("arbeid",Methode_Keuze)),"",IF(ISNUMBER(FIND("arbeid",Methode_Keuze)),"",IF(Tb_Activiteiten[[#This Row],[Landbouwer]]=1,Tb_Activiteiten[[#Headers],[Landbouwer]],"")))</f>
        <v/>
      </c>
      <c r="AO46" t="str">
        <f>IF(ISNUMBER(FIND("arbeid",Methode_Keuze)),"",IF(ISNUMBER(FIND("arbeid",Methode_Keuze)),"",IF(Tb_Activiteiten[[#This Row],[Adviseur]]=1,Tb_Activiteiten[[#Headers],[Adviseur]],"")))</f>
        <v/>
      </c>
      <c r="AP46" t="str">
        <f>IF(ISNUMBER(FIND("arbeid",Methode_Keuze)),"",IF(ISNUMBER(FIND("arbeid",Methode_Keuze)),"",IF(Tb_Activiteiten[[#This Row],[Projectleider/Expert]]=1,Tb_Activiteiten[[#Headers],[Projectleider/Expert]],"")))</f>
        <v/>
      </c>
      <c r="AQ46" t="str">
        <f>IF(ISNUMBER(FIND("arbeid",Methode_Keuze)),"",IF(ISNUMBER(FIND("arbeid",Methode_Keuze)),"",IF(Tb_Activiteiten[[#This Row],[Arbeidskosten]]=1,Tb_Activiteiten[[#Headers],[Arbeidskosten]],"")))</f>
        <v/>
      </c>
      <c r="AR46" t="str">
        <f>IF(ISNUMBER(FIND("arbeid",Methode_Keuze)),"",IF(ISNUMBER(FIND("arbeid",Methode_Keuze)),"",IF(Tb_Activiteiten[[#This Row],[Arbeidskosten op basis van IKS]]=1,Tb_Activiteiten[[#Headers],[Arbeidskosten op basis van IKS]],"")))</f>
        <v/>
      </c>
      <c r="AS46" t="str">
        <f>IF(ISNUMBER(FIND("overige",Methode_Keuze)),"",IF(Tb_Activiteiten[[#This Row],[Kosten derden exclusief btw]]=1,Tb_Activiteiten[[#Headers],[Kosten derden exclusief btw]],""))</f>
        <v/>
      </c>
      <c r="AT46" t="str">
        <f>IF(ISNUMBER(FIND("overige",Methode_Keuze)),"",IF(Tb_Activiteiten[[#This Row],[Niet verrekenbare btw]]=1,Tb_Activiteiten[[#Headers],[Niet verrekenbare btw]],""))</f>
        <v/>
      </c>
      <c r="AU46" t="str">
        <f>IF(ISNUMBER(FIND("overige",Methode_Keuze)),"",IF(Tb_Activiteiten[[#This Row],[Grondkosten]]=1,Tb_Activiteiten[[#Headers],[Grondkosten]],""))</f>
        <v/>
      </c>
      <c r="AV46" t="str">
        <f>IF(ISNUMBER(FIND("overige",Methode_Keuze)),"",IF(Tb_Activiteiten[[#This Row],[Bijdrage in natura (overige)]]=1,Tb_Activiteiten[[#Headers],[Bijdrage in natura (overige)]],""))</f>
        <v/>
      </c>
      <c r="AW46" t="str">
        <f>IF(ISNUMBER(FIND("overige",Methode_Keuze)),"",IF(Tb_Activiteiten[[#This Row],[Bijdrage in natura (vrijwilligers)]]=1,Tb_Activiteiten[[#Headers],[Bijdrage in natura (vrijwilligers)]],""))</f>
        <v/>
      </c>
      <c r="AX46" t="str">
        <f>IF(ISNUMBER(FIND("overige",Methode_Keuze)),"",IF(Tb_Activiteiten[[#This Row],[Afschrijvingskosten]]=1,Tb_Activiteiten[[#Headers],[Afschrijvingskosten]],""))</f>
        <v/>
      </c>
      <c r="AY46" t="str">
        <f>IF(ISNUMBER(FIND("overige",Methode_Keuze)),"",IF(Tb_Activiteiten[[#This Row],[Vergoeding]]=1,Tb_Activiteiten[[#Headers],[Vergoeding]],""))</f>
        <v/>
      </c>
      <c r="AZ46" t="str">
        <f>IF(ISNUMBER(FIND("arbeid",Methode_Keuze)),"",IF(Tb_Activiteiten[[#This Row],[Arbeidskosten - vast tarief (excl eigen arbeid)]]=1,Tb_Activiteiten[[#Headers],[Arbeidskosten - vast tarief (excl eigen arbeid)]],""))</f>
        <v/>
      </c>
      <c r="BA46" t="str">
        <f>IF(ISNUMBER(FIND("overige",Methode_Keuze)),"",IF(Tb_Activiteiten[[#This Row],[Overige kosten]]=1,Tb_Activiteiten[[#Headers],[Overige kosten]],""))</f>
        <v/>
      </c>
    </row>
    <row r="47" spans="1:53" x14ac:dyDescent="0.25">
      <c r="A47" s="213"/>
      <c r="F47" s="64"/>
      <c r="G47" s="64"/>
      <c r="H47" s="258"/>
      <c r="I47" s="258"/>
      <c r="J47" s="258"/>
      <c r="K47" s="258"/>
      <c r="O47" s="56"/>
      <c r="Q47" t="str">
        <f>IFERROR(IF(VLOOKUP(Tb_Activiteiten[[#This Row],[Openstelling]],Tb_Openstelling[],2,0)=1,1,""),"")</f>
        <v/>
      </c>
      <c r="AK47" t="str">
        <f>IF(ISNUMBER(FIND("arbeid",Methode_Keuze)),"",IF(ISNUMBER(FIND("arbeid",Methode_Keuze)),"",IF(Tb_Activiteiten[[#This Row],[Loonkosten]]=1,Tb_Activiteiten[[#Headers],[Loonkosten]],"")))</f>
        <v/>
      </c>
      <c r="AL47" t="str">
        <f>IF(ISNUMBER(FIND("arbeid",Methode_Keuze)),"",IF(ISNUMBER(FIND("arbeid",Methode_Keuze)),"",IF(Tb_Activiteiten[[#This Row],[Eigen arbeid]]=1,Tb_Activiteiten[[#Headers],[Eigen arbeid]],"")))</f>
        <v/>
      </c>
      <c r="AM47" t="str">
        <f>IF(ISNUMBER(FIND("arbeid",Methode_Keuze)),"",IF(ISNUMBER(FIND("arbeid",Methode_Keuze)),"",IF(Tb_Activiteiten[[#This Row],[Projectmedewerker]]=1,Tb_Activiteiten[[#Headers],[Projectmedewerker]],"")))</f>
        <v/>
      </c>
      <c r="AN47" t="str">
        <f>IF(ISNUMBER(FIND("arbeid",Methode_Keuze)),"",IF(ISNUMBER(FIND("arbeid",Methode_Keuze)),"",IF(Tb_Activiteiten[[#This Row],[Landbouwer]]=1,Tb_Activiteiten[[#Headers],[Landbouwer]],"")))</f>
        <v/>
      </c>
      <c r="AO47" t="str">
        <f>IF(ISNUMBER(FIND("arbeid",Methode_Keuze)),"",IF(ISNUMBER(FIND("arbeid",Methode_Keuze)),"",IF(Tb_Activiteiten[[#This Row],[Adviseur]]=1,Tb_Activiteiten[[#Headers],[Adviseur]],"")))</f>
        <v/>
      </c>
      <c r="AP47" t="str">
        <f>IF(ISNUMBER(FIND("arbeid",Methode_Keuze)),"",IF(ISNUMBER(FIND("arbeid",Methode_Keuze)),"",IF(Tb_Activiteiten[[#This Row],[Projectleider/Expert]]=1,Tb_Activiteiten[[#Headers],[Projectleider/Expert]],"")))</f>
        <v/>
      </c>
      <c r="AQ47" t="str">
        <f>IF(ISNUMBER(FIND("arbeid",Methode_Keuze)),"",IF(ISNUMBER(FIND("arbeid",Methode_Keuze)),"",IF(Tb_Activiteiten[[#This Row],[Arbeidskosten]]=1,Tb_Activiteiten[[#Headers],[Arbeidskosten]],"")))</f>
        <v/>
      </c>
      <c r="AR47" t="str">
        <f>IF(ISNUMBER(FIND("arbeid",Methode_Keuze)),"",IF(ISNUMBER(FIND("arbeid",Methode_Keuze)),"",IF(Tb_Activiteiten[[#This Row],[Arbeidskosten op basis van IKS]]=1,Tb_Activiteiten[[#Headers],[Arbeidskosten op basis van IKS]],"")))</f>
        <v/>
      </c>
      <c r="AS47" t="str">
        <f>IF(ISNUMBER(FIND("overige",Methode_Keuze)),"",IF(Tb_Activiteiten[[#This Row],[Kosten derden exclusief btw]]=1,Tb_Activiteiten[[#Headers],[Kosten derden exclusief btw]],""))</f>
        <v/>
      </c>
      <c r="AT47" t="str">
        <f>IF(ISNUMBER(FIND("overige",Methode_Keuze)),"",IF(Tb_Activiteiten[[#This Row],[Niet verrekenbare btw]]=1,Tb_Activiteiten[[#Headers],[Niet verrekenbare btw]],""))</f>
        <v/>
      </c>
      <c r="AU47" t="str">
        <f>IF(ISNUMBER(FIND("overige",Methode_Keuze)),"",IF(Tb_Activiteiten[[#This Row],[Grondkosten]]=1,Tb_Activiteiten[[#Headers],[Grondkosten]],""))</f>
        <v/>
      </c>
      <c r="AV47" t="str">
        <f>IF(ISNUMBER(FIND("overige",Methode_Keuze)),"",IF(Tb_Activiteiten[[#This Row],[Bijdrage in natura (overige)]]=1,Tb_Activiteiten[[#Headers],[Bijdrage in natura (overige)]],""))</f>
        <v/>
      </c>
      <c r="AW47" t="str">
        <f>IF(ISNUMBER(FIND("overige",Methode_Keuze)),"",IF(Tb_Activiteiten[[#This Row],[Bijdrage in natura (vrijwilligers)]]=1,Tb_Activiteiten[[#Headers],[Bijdrage in natura (vrijwilligers)]],""))</f>
        <v/>
      </c>
      <c r="AX47" t="str">
        <f>IF(ISNUMBER(FIND("overige",Methode_Keuze)),"",IF(Tb_Activiteiten[[#This Row],[Afschrijvingskosten]]=1,Tb_Activiteiten[[#Headers],[Afschrijvingskosten]],""))</f>
        <v/>
      </c>
      <c r="AY47" t="str">
        <f>IF(ISNUMBER(FIND("overige",Methode_Keuze)),"",IF(Tb_Activiteiten[[#This Row],[Vergoeding]]=1,Tb_Activiteiten[[#Headers],[Vergoeding]],""))</f>
        <v/>
      </c>
      <c r="AZ47" t="str">
        <f>IF(ISNUMBER(FIND("arbeid",Methode_Keuze)),"",IF(Tb_Activiteiten[[#This Row],[Arbeidskosten - vast tarief (excl eigen arbeid)]]=1,Tb_Activiteiten[[#Headers],[Arbeidskosten - vast tarief (excl eigen arbeid)]],""))</f>
        <v/>
      </c>
      <c r="BA47" t="str">
        <f>IF(ISNUMBER(FIND("overige",Methode_Keuze)),"",IF(Tb_Activiteiten[[#This Row],[Overige kosten]]=1,Tb_Activiteiten[[#Headers],[Overige kosten]],""))</f>
        <v/>
      </c>
    </row>
    <row r="48" spans="1:53" x14ac:dyDescent="0.25">
      <c r="A48" s="213"/>
      <c r="F48" s="64"/>
      <c r="G48" s="64"/>
      <c r="H48" s="258"/>
      <c r="I48" s="258"/>
      <c r="J48" s="258"/>
      <c r="K48" s="258"/>
      <c r="O48" s="56"/>
      <c r="Q48" t="str">
        <f>IFERROR(IF(VLOOKUP(Tb_Activiteiten[[#This Row],[Openstelling]],Tb_Openstelling[],2,0)=1,1,""),"")</f>
        <v/>
      </c>
      <c r="AK48" t="str">
        <f>IF(ISNUMBER(FIND("arbeid",Methode_Keuze)),"",IF(ISNUMBER(FIND("arbeid",Methode_Keuze)),"",IF(Tb_Activiteiten[[#This Row],[Loonkosten]]=1,Tb_Activiteiten[[#Headers],[Loonkosten]],"")))</f>
        <v/>
      </c>
      <c r="AL48" t="str">
        <f>IF(ISNUMBER(FIND("arbeid",Methode_Keuze)),"",IF(ISNUMBER(FIND("arbeid",Methode_Keuze)),"",IF(Tb_Activiteiten[[#This Row],[Eigen arbeid]]=1,Tb_Activiteiten[[#Headers],[Eigen arbeid]],"")))</f>
        <v/>
      </c>
      <c r="AM48" t="str">
        <f>IF(ISNUMBER(FIND("arbeid",Methode_Keuze)),"",IF(ISNUMBER(FIND("arbeid",Methode_Keuze)),"",IF(Tb_Activiteiten[[#This Row],[Projectmedewerker]]=1,Tb_Activiteiten[[#Headers],[Projectmedewerker]],"")))</f>
        <v/>
      </c>
      <c r="AN48" t="str">
        <f>IF(ISNUMBER(FIND("arbeid",Methode_Keuze)),"",IF(ISNUMBER(FIND("arbeid",Methode_Keuze)),"",IF(Tb_Activiteiten[[#This Row],[Landbouwer]]=1,Tb_Activiteiten[[#Headers],[Landbouwer]],"")))</f>
        <v/>
      </c>
      <c r="AO48" t="str">
        <f>IF(ISNUMBER(FIND("arbeid",Methode_Keuze)),"",IF(ISNUMBER(FIND("arbeid",Methode_Keuze)),"",IF(Tb_Activiteiten[[#This Row],[Adviseur]]=1,Tb_Activiteiten[[#Headers],[Adviseur]],"")))</f>
        <v/>
      </c>
      <c r="AP48" t="str">
        <f>IF(ISNUMBER(FIND("arbeid",Methode_Keuze)),"",IF(ISNUMBER(FIND("arbeid",Methode_Keuze)),"",IF(Tb_Activiteiten[[#This Row],[Projectleider/Expert]]=1,Tb_Activiteiten[[#Headers],[Projectleider/Expert]],"")))</f>
        <v/>
      </c>
      <c r="AQ48" t="str">
        <f>IF(ISNUMBER(FIND("arbeid",Methode_Keuze)),"",IF(ISNUMBER(FIND("arbeid",Methode_Keuze)),"",IF(Tb_Activiteiten[[#This Row],[Arbeidskosten]]=1,Tb_Activiteiten[[#Headers],[Arbeidskosten]],"")))</f>
        <v/>
      </c>
      <c r="AR48" t="str">
        <f>IF(ISNUMBER(FIND("arbeid",Methode_Keuze)),"",IF(ISNUMBER(FIND("arbeid",Methode_Keuze)),"",IF(Tb_Activiteiten[[#This Row],[Arbeidskosten op basis van IKS]]=1,Tb_Activiteiten[[#Headers],[Arbeidskosten op basis van IKS]],"")))</f>
        <v/>
      </c>
      <c r="AS48" t="str">
        <f>IF(ISNUMBER(FIND("overige",Methode_Keuze)),"",IF(Tb_Activiteiten[[#This Row],[Kosten derden exclusief btw]]=1,Tb_Activiteiten[[#Headers],[Kosten derden exclusief btw]],""))</f>
        <v/>
      </c>
      <c r="AT48" t="str">
        <f>IF(ISNUMBER(FIND("overige",Methode_Keuze)),"",IF(Tb_Activiteiten[[#This Row],[Niet verrekenbare btw]]=1,Tb_Activiteiten[[#Headers],[Niet verrekenbare btw]],""))</f>
        <v/>
      </c>
      <c r="AU48" t="str">
        <f>IF(ISNUMBER(FIND("overige",Methode_Keuze)),"",IF(Tb_Activiteiten[[#This Row],[Grondkosten]]=1,Tb_Activiteiten[[#Headers],[Grondkosten]],""))</f>
        <v/>
      </c>
      <c r="AV48" t="str">
        <f>IF(ISNUMBER(FIND("overige",Methode_Keuze)),"",IF(Tb_Activiteiten[[#This Row],[Bijdrage in natura (overige)]]=1,Tb_Activiteiten[[#Headers],[Bijdrage in natura (overige)]],""))</f>
        <v/>
      </c>
      <c r="AW48" t="str">
        <f>IF(ISNUMBER(FIND("overige",Methode_Keuze)),"",IF(Tb_Activiteiten[[#This Row],[Bijdrage in natura (vrijwilligers)]]=1,Tb_Activiteiten[[#Headers],[Bijdrage in natura (vrijwilligers)]],""))</f>
        <v/>
      </c>
      <c r="AX48" t="str">
        <f>IF(ISNUMBER(FIND("overige",Methode_Keuze)),"",IF(Tb_Activiteiten[[#This Row],[Afschrijvingskosten]]=1,Tb_Activiteiten[[#Headers],[Afschrijvingskosten]],""))</f>
        <v/>
      </c>
      <c r="AY48" t="str">
        <f>IF(ISNUMBER(FIND("overige",Methode_Keuze)),"",IF(Tb_Activiteiten[[#This Row],[Vergoeding]]=1,Tb_Activiteiten[[#Headers],[Vergoeding]],""))</f>
        <v/>
      </c>
      <c r="AZ48" t="str">
        <f>IF(ISNUMBER(FIND("arbeid",Methode_Keuze)),"",IF(Tb_Activiteiten[[#This Row],[Arbeidskosten - vast tarief (excl eigen arbeid)]]=1,Tb_Activiteiten[[#Headers],[Arbeidskosten - vast tarief (excl eigen arbeid)]],""))</f>
        <v/>
      </c>
      <c r="BA48" t="str">
        <f>IF(ISNUMBER(FIND("overige",Methode_Keuze)),"",IF(Tb_Activiteiten[[#This Row],[Overige kosten]]=1,Tb_Activiteiten[[#Headers],[Overige kosten]],""))</f>
        <v/>
      </c>
    </row>
    <row r="49" spans="1:53" x14ac:dyDescent="0.25">
      <c r="A49" s="213"/>
      <c r="F49" s="64"/>
      <c r="G49" s="64"/>
      <c r="H49" s="258"/>
      <c r="I49" s="258"/>
      <c r="J49" s="258"/>
      <c r="K49" s="258"/>
      <c r="O49" s="56"/>
      <c r="Q49" t="str">
        <f>IFERROR(IF(VLOOKUP(Tb_Activiteiten[[#This Row],[Openstelling]],Tb_Openstelling[],2,0)=1,1,""),"")</f>
        <v/>
      </c>
      <c r="AK49" t="str">
        <f>IF(ISNUMBER(FIND("arbeid",Methode_Keuze)),"",IF(ISNUMBER(FIND("arbeid",Methode_Keuze)),"",IF(Tb_Activiteiten[[#This Row],[Loonkosten]]=1,Tb_Activiteiten[[#Headers],[Loonkosten]],"")))</f>
        <v/>
      </c>
      <c r="AL49" t="str">
        <f>IF(ISNUMBER(FIND("arbeid",Methode_Keuze)),"",IF(ISNUMBER(FIND("arbeid",Methode_Keuze)),"",IF(Tb_Activiteiten[[#This Row],[Eigen arbeid]]=1,Tb_Activiteiten[[#Headers],[Eigen arbeid]],"")))</f>
        <v/>
      </c>
      <c r="AM49" t="str">
        <f>IF(ISNUMBER(FIND("arbeid",Methode_Keuze)),"",IF(ISNUMBER(FIND("arbeid",Methode_Keuze)),"",IF(Tb_Activiteiten[[#This Row],[Projectmedewerker]]=1,Tb_Activiteiten[[#Headers],[Projectmedewerker]],"")))</f>
        <v/>
      </c>
      <c r="AN49" t="str">
        <f>IF(ISNUMBER(FIND("arbeid",Methode_Keuze)),"",IF(ISNUMBER(FIND("arbeid",Methode_Keuze)),"",IF(Tb_Activiteiten[[#This Row],[Landbouwer]]=1,Tb_Activiteiten[[#Headers],[Landbouwer]],"")))</f>
        <v/>
      </c>
      <c r="AO49" t="str">
        <f>IF(ISNUMBER(FIND("arbeid",Methode_Keuze)),"",IF(ISNUMBER(FIND("arbeid",Methode_Keuze)),"",IF(Tb_Activiteiten[[#This Row],[Adviseur]]=1,Tb_Activiteiten[[#Headers],[Adviseur]],"")))</f>
        <v/>
      </c>
      <c r="AP49" t="str">
        <f>IF(ISNUMBER(FIND("arbeid",Methode_Keuze)),"",IF(ISNUMBER(FIND("arbeid",Methode_Keuze)),"",IF(Tb_Activiteiten[[#This Row],[Projectleider/Expert]]=1,Tb_Activiteiten[[#Headers],[Projectleider/Expert]],"")))</f>
        <v/>
      </c>
      <c r="AQ49" t="str">
        <f>IF(ISNUMBER(FIND("arbeid",Methode_Keuze)),"",IF(ISNUMBER(FIND("arbeid",Methode_Keuze)),"",IF(Tb_Activiteiten[[#This Row],[Arbeidskosten]]=1,Tb_Activiteiten[[#Headers],[Arbeidskosten]],"")))</f>
        <v/>
      </c>
      <c r="AR49" t="str">
        <f>IF(ISNUMBER(FIND("arbeid",Methode_Keuze)),"",IF(ISNUMBER(FIND("arbeid",Methode_Keuze)),"",IF(Tb_Activiteiten[[#This Row],[Arbeidskosten op basis van IKS]]=1,Tb_Activiteiten[[#Headers],[Arbeidskosten op basis van IKS]],"")))</f>
        <v/>
      </c>
      <c r="AS49" t="str">
        <f>IF(ISNUMBER(FIND("overige",Methode_Keuze)),"",IF(Tb_Activiteiten[[#This Row],[Kosten derden exclusief btw]]=1,Tb_Activiteiten[[#Headers],[Kosten derden exclusief btw]],""))</f>
        <v/>
      </c>
      <c r="AT49" t="str">
        <f>IF(ISNUMBER(FIND("overige",Methode_Keuze)),"",IF(Tb_Activiteiten[[#This Row],[Niet verrekenbare btw]]=1,Tb_Activiteiten[[#Headers],[Niet verrekenbare btw]],""))</f>
        <v/>
      </c>
      <c r="AU49" t="str">
        <f>IF(ISNUMBER(FIND("overige",Methode_Keuze)),"",IF(Tb_Activiteiten[[#This Row],[Grondkosten]]=1,Tb_Activiteiten[[#Headers],[Grondkosten]],""))</f>
        <v/>
      </c>
      <c r="AV49" t="str">
        <f>IF(ISNUMBER(FIND("overige",Methode_Keuze)),"",IF(Tb_Activiteiten[[#This Row],[Bijdrage in natura (overige)]]=1,Tb_Activiteiten[[#Headers],[Bijdrage in natura (overige)]],""))</f>
        <v/>
      </c>
      <c r="AW49" t="str">
        <f>IF(ISNUMBER(FIND("overige",Methode_Keuze)),"",IF(Tb_Activiteiten[[#This Row],[Bijdrage in natura (vrijwilligers)]]=1,Tb_Activiteiten[[#Headers],[Bijdrage in natura (vrijwilligers)]],""))</f>
        <v/>
      </c>
      <c r="AX49" t="str">
        <f>IF(ISNUMBER(FIND("overige",Methode_Keuze)),"",IF(Tb_Activiteiten[[#This Row],[Afschrijvingskosten]]=1,Tb_Activiteiten[[#Headers],[Afschrijvingskosten]],""))</f>
        <v/>
      </c>
      <c r="AY49" t="str">
        <f>IF(ISNUMBER(FIND("overige",Methode_Keuze)),"",IF(Tb_Activiteiten[[#This Row],[Vergoeding]]=1,Tb_Activiteiten[[#Headers],[Vergoeding]],""))</f>
        <v/>
      </c>
      <c r="AZ49" t="str">
        <f>IF(ISNUMBER(FIND("arbeid",Methode_Keuze)),"",IF(Tb_Activiteiten[[#This Row],[Arbeidskosten - vast tarief (excl eigen arbeid)]]=1,Tb_Activiteiten[[#Headers],[Arbeidskosten - vast tarief (excl eigen arbeid)]],""))</f>
        <v/>
      </c>
      <c r="BA49" t="str">
        <f>IF(ISNUMBER(FIND("overige",Methode_Keuze)),"",IF(Tb_Activiteiten[[#This Row],[Overige kosten]]=1,Tb_Activiteiten[[#Headers],[Overige kosten]],""))</f>
        <v/>
      </c>
    </row>
    <row r="50" spans="1:53" x14ac:dyDescent="0.25">
      <c r="A50" s="213"/>
      <c r="F50" s="64"/>
      <c r="G50" s="64"/>
      <c r="H50" s="258"/>
      <c r="I50" s="258"/>
      <c r="J50" s="258"/>
      <c r="K50" s="258"/>
      <c r="O50" s="56"/>
      <c r="Q50" t="str">
        <f>IFERROR(IF(VLOOKUP(Tb_Activiteiten[[#This Row],[Openstelling]],Tb_Openstelling[],2,0)=1,1,""),"")</f>
        <v/>
      </c>
      <c r="AK50" t="str">
        <f>IF(ISNUMBER(FIND("arbeid",Methode_Keuze)),"",IF(ISNUMBER(FIND("arbeid",Methode_Keuze)),"",IF(Tb_Activiteiten[[#This Row],[Loonkosten]]=1,Tb_Activiteiten[[#Headers],[Loonkosten]],"")))</f>
        <v/>
      </c>
      <c r="AL50" t="str">
        <f>IF(ISNUMBER(FIND("arbeid",Methode_Keuze)),"",IF(ISNUMBER(FIND("arbeid",Methode_Keuze)),"",IF(Tb_Activiteiten[[#This Row],[Eigen arbeid]]=1,Tb_Activiteiten[[#Headers],[Eigen arbeid]],"")))</f>
        <v/>
      </c>
      <c r="AM50" t="str">
        <f>IF(ISNUMBER(FIND("arbeid",Methode_Keuze)),"",IF(ISNUMBER(FIND("arbeid",Methode_Keuze)),"",IF(Tb_Activiteiten[[#This Row],[Projectmedewerker]]=1,Tb_Activiteiten[[#Headers],[Projectmedewerker]],"")))</f>
        <v/>
      </c>
      <c r="AN50" t="str">
        <f>IF(ISNUMBER(FIND("arbeid",Methode_Keuze)),"",IF(ISNUMBER(FIND("arbeid",Methode_Keuze)),"",IF(Tb_Activiteiten[[#This Row],[Landbouwer]]=1,Tb_Activiteiten[[#Headers],[Landbouwer]],"")))</f>
        <v/>
      </c>
      <c r="AO50" t="str">
        <f>IF(ISNUMBER(FIND("arbeid",Methode_Keuze)),"",IF(ISNUMBER(FIND("arbeid",Methode_Keuze)),"",IF(Tb_Activiteiten[[#This Row],[Adviseur]]=1,Tb_Activiteiten[[#Headers],[Adviseur]],"")))</f>
        <v/>
      </c>
      <c r="AP50" t="str">
        <f>IF(ISNUMBER(FIND("arbeid",Methode_Keuze)),"",IF(ISNUMBER(FIND("arbeid",Methode_Keuze)),"",IF(Tb_Activiteiten[[#This Row],[Projectleider/Expert]]=1,Tb_Activiteiten[[#Headers],[Projectleider/Expert]],"")))</f>
        <v/>
      </c>
      <c r="AQ50" t="str">
        <f>IF(ISNUMBER(FIND("arbeid",Methode_Keuze)),"",IF(ISNUMBER(FIND("arbeid",Methode_Keuze)),"",IF(Tb_Activiteiten[[#This Row],[Arbeidskosten]]=1,Tb_Activiteiten[[#Headers],[Arbeidskosten]],"")))</f>
        <v/>
      </c>
      <c r="AR50" t="str">
        <f>IF(ISNUMBER(FIND("arbeid",Methode_Keuze)),"",IF(ISNUMBER(FIND("arbeid",Methode_Keuze)),"",IF(Tb_Activiteiten[[#This Row],[Arbeidskosten op basis van IKS]]=1,Tb_Activiteiten[[#Headers],[Arbeidskosten op basis van IKS]],"")))</f>
        <v/>
      </c>
      <c r="AS50" t="str">
        <f>IF(ISNUMBER(FIND("overige",Methode_Keuze)),"",IF(Tb_Activiteiten[[#This Row],[Kosten derden exclusief btw]]=1,Tb_Activiteiten[[#Headers],[Kosten derden exclusief btw]],""))</f>
        <v/>
      </c>
      <c r="AT50" t="str">
        <f>IF(ISNUMBER(FIND("overige",Methode_Keuze)),"",IF(Tb_Activiteiten[[#This Row],[Niet verrekenbare btw]]=1,Tb_Activiteiten[[#Headers],[Niet verrekenbare btw]],""))</f>
        <v/>
      </c>
      <c r="AU50" t="str">
        <f>IF(ISNUMBER(FIND("overige",Methode_Keuze)),"",IF(Tb_Activiteiten[[#This Row],[Grondkosten]]=1,Tb_Activiteiten[[#Headers],[Grondkosten]],""))</f>
        <v/>
      </c>
      <c r="AV50" t="str">
        <f>IF(ISNUMBER(FIND("overige",Methode_Keuze)),"",IF(Tb_Activiteiten[[#This Row],[Bijdrage in natura (overige)]]=1,Tb_Activiteiten[[#Headers],[Bijdrage in natura (overige)]],""))</f>
        <v/>
      </c>
      <c r="AW50" t="str">
        <f>IF(ISNUMBER(FIND("overige",Methode_Keuze)),"",IF(Tb_Activiteiten[[#This Row],[Bijdrage in natura (vrijwilligers)]]=1,Tb_Activiteiten[[#Headers],[Bijdrage in natura (vrijwilligers)]],""))</f>
        <v/>
      </c>
      <c r="AX50" t="str">
        <f>IF(ISNUMBER(FIND("overige",Methode_Keuze)),"",IF(Tb_Activiteiten[[#This Row],[Afschrijvingskosten]]=1,Tb_Activiteiten[[#Headers],[Afschrijvingskosten]],""))</f>
        <v/>
      </c>
      <c r="AY50" t="str">
        <f>IF(ISNUMBER(FIND("overige",Methode_Keuze)),"",IF(Tb_Activiteiten[[#This Row],[Vergoeding]]=1,Tb_Activiteiten[[#Headers],[Vergoeding]],""))</f>
        <v/>
      </c>
      <c r="AZ50" t="str">
        <f>IF(ISNUMBER(FIND("arbeid",Methode_Keuze)),"",IF(Tb_Activiteiten[[#This Row],[Arbeidskosten - vast tarief (excl eigen arbeid)]]=1,Tb_Activiteiten[[#Headers],[Arbeidskosten - vast tarief (excl eigen arbeid)]],""))</f>
        <v/>
      </c>
      <c r="BA50" t="str">
        <f>IF(ISNUMBER(FIND("overige",Methode_Keuze)),"",IF(Tb_Activiteiten[[#This Row],[Overige kosten]]=1,Tb_Activiteiten[[#Headers],[Overige kosten]],""))</f>
        <v/>
      </c>
    </row>
    <row r="51" spans="1:53" x14ac:dyDescent="0.25">
      <c r="A51" s="213"/>
      <c r="F51" s="64"/>
      <c r="G51" s="64"/>
      <c r="H51" s="258"/>
      <c r="I51" s="258"/>
      <c r="J51" s="258"/>
      <c r="K51" s="258"/>
      <c r="O51" s="56"/>
      <c r="Q51" t="str">
        <f>IFERROR(IF(VLOOKUP(Tb_Activiteiten[[#This Row],[Openstelling]],Tb_Openstelling[],2,0)=1,1,""),"")</f>
        <v/>
      </c>
      <c r="AK51" t="str">
        <f>IF(ISNUMBER(FIND("arbeid",Methode_Keuze)),"",IF(ISNUMBER(FIND("arbeid",Methode_Keuze)),"",IF(Tb_Activiteiten[[#This Row],[Loonkosten]]=1,Tb_Activiteiten[[#Headers],[Loonkosten]],"")))</f>
        <v/>
      </c>
      <c r="AL51" t="str">
        <f>IF(ISNUMBER(FIND("arbeid",Methode_Keuze)),"",IF(ISNUMBER(FIND("arbeid",Methode_Keuze)),"",IF(Tb_Activiteiten[[#This Row],[Eigen arbeid]]=1,Tb_Activiteiten[[#Headers],[Eigen arbeid]],"")))</f>
        <v/>
      </c>
      <c r="AM51" t="str">
        <f>IF(ISNUMBER(FIND("arbeid",Methode_Keuze)),"",IF(ISNUMBER(FIND("arbeid",Methode_Keuze)),"",IF(Tb_Activiteiten[[#This Row],[Projectmedewerker]]=1,Tb_Activiteiten[[#Headers],[Projectmedewerker]],"")))</f>
        <v/>
      </c>
      <c r="AN51" t="str">
        <f>IF(ISNUMBER(FIND("arbeid",Methode_Keuze)),"",IF(ISNUMBER(FIND("arbeid",Methode_Keuze)),"",IF(Tb_Activiteiten[[#This Row],[Landbouwer]]=1,Tb_Activiteiten[[#Headers],[Landbouwer]],"")))</f>
        <v/>
      </c>
      <c r="AO51" t="str">
        <f>IF(ISNUMBER(FIND("arbeid",Methode_Keuze)),"",IF(ISNUMBER(FIND("arbeid",Methode_Keuze)),"",IF(Tb_Activiteiten[[#This Row],[Adviseur]]=1,Tb_Activiteiten[[#Headers],[Adviseur]],"")))</f>
        <v/>
      </c>
      <c r="AP51" t="str">
        <f>IF(ISNUMBER(FIND("arbeid",Methode_Keuze)),"",IF(ISNUMBER(FIND("arbeid",Methode_Keuze)),"",IF(Tb_Activiteiten[[#This Row],[Projectleider/Expert]]=1,Tb_Activiteiten[[#Headers],[Projectleider/Expert]],"")))</f>
        <v/>
      </c>
      <c r="AQ51" t="str">
        <f>IF(ISNUMBER(FIND("arbeid",Methode_Keuze)),"",IF(ISNUMBER(FIND("arbeid",Methode_Keuze)),"",IF(Tb_Activiteiten[[#This Row],[Arbeidskosten]]=1,Tb_Activiteiten[[#Headers],[Arbeidskosten]],"")))</f>
        <v/>
      </c>
      <c r="AR51" t="str">
        <f>IF(ISNUMBER(FIND("arbeid",Methode_Keuze)),"",IF(ISNUMBER(FIND("arbeid",Methode_Keuze)),"",IF(Tb_Activiteiten[[#This Row],[Arbeidskosten op basis van IKS]]=1,Tb_Activiteiten[[#Headers],[Arbeidskosten op basis van IKS]],"")))</f>
        <v/>
      </c>
      <c r="AS51" t="str">
        <f>IF(ISNUMBER(FIND("overige",Methode_Keuze)),"",IF(Tb_Activiteiten[[#This Row],[Kosten derden exclusief btw]]=1,Tb_Activiteiten[[#Headers],[Kosten derden exclusief btw]],""))</f>
        <v/>
      </c>
      <c r="AT51" t="str">
        <f>IF(ISNUMBER(FIND("overige",Methode_Keuze)),"",IF(Tb_Activiteiten[[#This Row],[Niet verrekenbare btw]]=1,Tb_Activiteiten[[#Headers],[Niet verrekenbare btw]],""))</f>
        <v/>
      </c>
      <c r="AU51" t="str">
        <f>IF(ISNUMBER(FIND("overige",Methode_Keuze)),"",IF(Tb_Activiteiten[[#This Row],[Grondkosten]]=1,Tb_Activiteiten[[#Headers],[Grondkosten]],""))</f>
        <v/>
      </c>
      <c r="AV51" t="str">
        <f>IF(ISNUMBER(FIND("overige",Methode_Keuze)),"",IF(Tb_Activiteiten[[#This Row],[Bijdrage in natura (overige)]]=1,Tb_Activiteiten[[#Headers],[Bijdrage in natura (overige)]],""))</f>
        <v/>
      </c>
      <c r="AW51" t="str">
        <f>IF(ISNUMBER(FIND("overige",Methode_Keuze)),"",IF(Tb_Activiteiten[[#This Row],[Bijdrage in natura (vrijwilligers)]]=1,Tb_Activiteiten[[#Headers],[Bijdrage in natura (vrijwilligers)]],""))</f>
        <v/>
      </c>
      <c r="AX51" t="str">
        <f>IF(ISNUMBER(FIND("overige",Methode_Keuze)),"",IF(Tb_Activiteiten[[#This Row],[Afschrijvingskosten]]=1,Tb_Activiteiten[[#Headers],[Afschrijvingskosten]],""))</f>
        <v/>
      </c>
      <c r="AY51" t="str">
        <f>IF(ISNUMBER(FIND("overige",Methode_Keuze)),"",IF(Tb_Activiteiten[[#This Row],[Vergoeding]]=1,Tb_Activiteiten[[#Headers],[Vergoeding]],""))</f>
        <v/>
      </c>
      <c r="AZ51" t="str">
        <f>IF(ISNUMBER(FIND("arbeid",Methode_Keuze)),"",IF(Tb_Activiteiten[[#This Row],[Arbeidskosten - vast tarief (excl eigen arbeid)]]=1,Tb_Activiteiten[[#Headers],[Arbeidskosten - vast tarief (excl eigen arbeid)]],""))</f>
        <v/>
      </c>
      <c r="BA51" t="str">
        <f>IF(ISNUMBER(FIND("overige",Methode_Keuze)),"",IF(Tb_Activiteiten[[#This Row],[Overige kosten]]=1,Tb_Activiteiten[[#Headers],[Overige kosten]],""))</f>
        <v/>
      </c>
    </row>
    <row r="52" spans="1:53" x14ac:dyDescent="0.25">
      <c r="A52" s="213"/>
      <c r="F52" s="64"/>
      <c r="G52" s="64"/>
      <c r="H52" s="258"/>
      <c r="I52" s="258"/>
      <c r="J52" s="258"/>
      <c r="K52" s="258"/>
      <c r="O52" s="56"/>
      <c r="Q52" t="str">
        <f>IFERROR(IF(VLOOKUP(Tb_Activiteiten[[#This Row],[Openstelling]],Tb_Openstelling[],2,0)=1,1,""),"")</f>
        <v/>
      </c>
      <c r="AK52" t="str">
        <f>IF(ISNUMBER(FIND("arbeid",Methode_Keuze)),"",IF(ISNUMBER(FIND("arbeid",Methode_Keuze)),"",IF(Tb_Activiteiten[[#This Row],[Loonkosten]]=1,Tb_Activiteiten[[#Headers],[Loonkosten]],"")))</f>
        <v/>
      </c>
      <c r="AL52" t="str">
        <f>IF(ISNUMBER(FIND("arbeid",Methode_Keuze)),"",IF(ISNUMBER(FIND("arbeid",Methode_Keuze)),"",IF(Tb_Activiteiten[[#This Row],[Eigen arbeid]]=1,Tb_Activiteiten[[#Headers],[Eigen arbeid]],"")))</f>
        <v/>
      </c>
      <c r="AM52" t="str">
        <f>IF(ISNUMBER(FIND("arbeid",Methode_Keuze)),"",IF(ISNUMBER(FIND("arbeid",Methode_Keuze)),"",IF(Tb_Activiteiten[[#This Row],[Projectmedewerker]]=1,Tb_Activiteiten[[#Headers],[Projectmedewerker]],"")))</f>
        <v/>
      </c>
      <c r="AN52" t="str">
        <f>IF(ISNUMBER(FIND("arbeid",Methode_Keuze)),"",IF(ISNUMBER(FIND("arbeid",Methode_Keuze)),"",IF(Tb_Activiteiten[[#This Row],[Landbouwer]]=1,Tb_Activiteiten[[#Headers],[Landbouwer]],"")))</f>
        <v/>
      </c>
      <c r="AO52" t="str">
        <f>IF(ISNUMBER(FIND("arbeid",Methode_Keuze)),"",IF(ISNUMBER(FIND("arbeid",Methode_Keuze)),"",IF(Tb_Activiteiten[[#This Row],[Adviseur]]=1,Tb_Activiteiten[[#Headers],[Adviseur]],"")))</f>
        <v/>
      </c>
      <c r="AP52" t="str">
        <f>IF(ISNUMBER(FIND("arbeid",Methode_Keuze)),"",IF(ISNUMBER(FIND("arbeid",Methode_Keuze)),"",IF(Tb_Activiteiten[[#This Row],[Projectleider/Expert]]=1,Tb_Activiteiten[[#Headers],[Projectleider/Expert]],"")))</f>
        <v/>
      </c>
      <c r="AQ52" t="str">
        <f>IF(ISNUMBER(FIND("arbeid",Methode_Keuze)),"",IF(ISNUMBER(FIND("arbeid",Methode_Keuze)),"",IF(Tb_Activiteiten[[#This Row],[Arbeidskosten]]=1,Tb_Activiteiten[[#Headers],[Arbeidskosten]],"")))</f>
        <v/>
      </c>
      <c r="AR52" t="str">
        <f>IF(ISNUMBER(FIND("arbeid",Methode_Keuze)),"",IF(ISNUMBER(FIND("arbeid",Methode_Keuze)),"",IF(Tb_Activiteiten[[#This Row],[Arbeidskosten op basis van IKS]]=1,Tb_Activiteiten[[#Headers],[Arbeidskosten op basis van IKS]],"")))</f>
        <v/>
      </c>
      <c r="AS52" t="str">
        <f>IF(ISNUMBER(FIND("overige",Methode_Keuze)),"",IF(Tb_Activiteiten[[#This Row],[Kosten derden exclusief btw]]=1,Tb_Activiteiten[[#Headers],[Kosten derden exclusief btw]],""))</f>
        <v/>
      </c>
      <c r="AT52" t="str">
        <f>IF(ISNUMBER(FIND("overige",Methode_Keuze)),"",IF(Tb_Activiteiten[[#This Row],[Niet verrekenbare btw]]=1,Tb_Activiteiten[[#Headers],[Niet verrekenbare btw]],""))</f>
        <v/>
      </c>
      <c r="AU52" t="str">
        <f>IF(ISNUMBER(FIND("overige",Methode_Keuze)),"",IF(Tb_Activiteiten[[#This Row],[Grondkosten]]=1,Tb_Activiteiten[[#Headers],[Grondkosten]],""))</f>
        <v/>
      </c>
      <c r="AV52" t="str">
        <f>IF(ISNUMBER(FIND("overige",Methode_Keuze)),"",IF(Tb_Activiteiten[[#This Row],[Bijdrage in natura (overige)]]=1,Tb_Activiteiten[[#Headers],[Bijdrage in natura (overige)]],""))</f>
        <v/>
      </c>
      <c r="AW52" t="str">
        <f>IF(ISNUMBER(FIND("overige",Methode_Keuze)),"",IF(Tb_Activiteiten[[#This Row],[Bijdrage in natura (vrijwilligers)]]=1,Tb_Activiteiten[[#Headers],[Bijdrage in natura (vrijwilligers)]],""))</f>
        <v/>
      </c>
      <c r="AX52" t="str">
        <f>IF(ISNUMBER(FIND("overige",Methode_Keuze)),"",IF(Tb_Activiteiten[[#This Row],[Afschrijvingskosten]]=1,Tb_Activiteiten[[#Headers],[Afschrijvingskosten]],""))</f>
        <v/>
      </c>
      <c r="AY52" t="str">
        <f>IF(ISNUMBER(FIND("overige",Methode_Keuze)),"",IF(Tb_Activiteiten[[#This Row],[Vergoeding]]=1,Tb_Activiteiten[[#Headers],[Vergoeding]],""))</f>
        <v/>
      </c>
      <c r="AZ52" t="str">
        <f>IF(ISNUMBER(FIND("arbeid",Methode_Keuze)),"",IF(Tb_Activiteiten[[#This Row],[Arbeidskosten - vast tarief (excl eigen arbeid)]]=1,Tb_Activiteiten[[#Headers],[Arbeidskosten - vast tarief (excl eigen arbeid)]],""))</f>
        <v/>
      </c>
      <c r="BA52" t="str">
        <f>IF(ISNUMBER(FIND("overige",Methode_Keuze)),"",IF(Tb_Activiteiten[[#This Row],[Overige kosten]]=1,Tb_Activiteiten[[#Headers],[Overige kosten]],""))</f>
        <v/>
      </c>
    </row>
    <row r="53" spans="1:53" x14ac:dyDescent="0.25">
      <c r="A53" s="213"/>
      <c r="F53" s="64"/>
      <c r="G53" s="64"/>
      <c r="H53" s="258"/>
      <c r="I53" s="258"/>
      <c r="J53" s="258"/>
      <c r="K53" s="258"/>
      <c r="O53" s="56"/>
      <c r="Q53" t="str">
        <f>IFERROR(IF(VLOOKUP(Tb_Activiteiten[[#This Row],[Openstelling]],Tb_Openstelling[],2,0)=1,1,""),"")</f>
        <v/>
      </c>
      <c r="AK53" t="str">
        <f>IF(ISNUMBER(FIND("arbeid",Methode_Keuze)),"",IF(ISNUMBER(FIND("arbeid",Methode_Keuze)),"",IF(Tb_Activiteiten[[#This Row],[Loonkosten]]=1,Tb_Activiteiten[[#Headers],[Loonkosten]],"")))</f>
        <v/>
      </c>
      <c r="AL53" t="str">
        <f>IF(ISNUMBER(FIND("arbeid",Methode_Keuze)),"",IF(ISNUMBER(FIND("arbeid",Methode_Keuze)),"",IF(Tb_Activiteiten[[#This Row],[Eigen arbeid]]=1,Tb_Activiteiten[[#Headers],[Eigen arbeid]],"")))</f>
        <v/>
      </c>
      <c r="AM53" t="str">
        <f>IF(ISNUMBER(FIND("arbeid",Methode_Keuze)),"",IF(ISNUMBER(FIND("arbeid",Methode_Keuze)),"",IF(Tb_Activiteiten[[#This Row],[Projectmedewerker]]=1,Tb_Activiteiten[[#Headers],[Projectmedewerker]],"")))</f>
        <v/>
      </c>
      <c r="AN53" t="str">
        <f>IF(ISNUMBER(FIND("arbeid",Methode_Keuze)),"",IF(ISNUMBER(FIND("arbeid",Methode_Keuze)),"",IF(Tb_Activiteiten[[#This Row],[Landbouwer]]=1,Tb_Activiteiten[[#Headers],[Landbouwer]],"")))</f>
        <v/>
      </c>
      <c r="AO53" t="str">
        <f>IF(ISNUMBER(FIND("arbeid",Methode_Keuze)),"",IF(ISNUMBER(FIND("arbeid",Methode_Keuze)),"",IF(Tb_Activiteiten[[#This Row],[Adviseur]]=1,Tb_Activiteiten[[#Headers],[Adviseur]],"")))</f>
        <v/>
      </c>
      <c r="AP53" t="str">
        <f>IF(ISNUMBER(FIND("arbeid",Methode_Keuze)),"",IF(ISNUMBER(FIND("arbeid",Methode_Keuze)),"",IF(Tb_Activiteiten[[#This Row],[Projectleider/Expert]]=1,Tb_Activiteiten[[#Headers],[Projectleider/Expert]],"")))</f>
        <v/>
      </c>
      <c r="AQ53" t="str">
        <f>IF(ISNUMBER(FIND("arbeid",Methode_Keuze)),"",IF(ISNUMBER(FIND("arbeid",Methode_Keuze)),"",IF(Tb_Activiteiten[[#This Row],[Arbeidskosten]]=1,Tb_Activiteiten[[#Headers],[Arbeidskosten]],"")))</f>
        <v/>
      </c>
      <c r="AR53" t="str">
        <f>IF(ISNUMBER(FIND("arbeid",Methode_Keuze)),"",IF(ISNUMBER(FIND("arbeid",Methode_Keuze)),"",IF(Tb_Activiteiten[[#This Row],[Arbeidskosten op basis van IKS]]=1,Tb_Activiteiten[[#Headers],[Arbeidskosten op basis van IKS]],"")))</f>
        <v/>
      </c>
      <c r="AS53" t="str">
        <f>IF(ISNUMBER(FIND("overige",Methode_Keuze)),"",IF(Tb_Activiteiten[[#This Row],[Kosten derden exclusief btw]]=1,Tb_Activiteiten[[#Headers],[Kosten derden exclusief btw]],""))</f>
        <v/>
      </c>
      <c r="AT53" t="str">
        <f>IF(ISNUMBER(FIND("overige",Methode_Keuze)),"",IF(Tb_Activiteiten[[#This Row],[Niet verrekenbare btw]]=1,Tb_Activiteiten[[#Headers],[Niet verrekenbare btw]],""))</f>
        <v/>
      </c>
      <c r="AU53" t="str">
        <f>IF(ISNUMBER(FIND("overige",Methode_Keuze)),"",IF(Tb_Activiteiten[[#This Row],[Grondkosten]]=1,Tb_Activiteiten[[#Headers],[Grondkosten]],""))</f>
        <v/>
      </c>
      <c r="AV53" t="str">
        <f>IF(ISNUMBER(FIND("overige",Methode_Keuze)),"",IF(Tb_Activiteiten[[#This Row],[Bijdrage in natura (overige)]]=1,Tb_Activiteiten[[#Headers],[Bijdrage in natura (overige)]],""))</f>
        <v/>
      </c>
      <c r="AW53" t="str">
        <f>IF(ISNUMBER(FIND("overige",Methode_Keuze)),"",IF(Tb_Activiteiten[[#This Row],[Bijdrage in natura (vrijwilligers)]]=1,Tb_Activiteiten[[#Headers],[Bijdrage in natura (vrijwilligers)]],""))</f>
        <v/>
      </c>
      <c r="AX53" t="str">
        <f>IF(ISNUMBER(FIND("overige",Methode_Keuze)),"",IF(Tb_Activiteiten[[#This Row],[Afschrijvingskosten]]=1,Tb_Activiteiten[[#Headers],[Afschrijvingskosten]],""))</f>
        <v/>
      </c>
      <c r="AY53" t="str">
        <f>IF(ISNUMBER(FIND("overige",Methode_Keuze)),"",IF(Tb_Activiteiten[[#This Row],[Vergoeding]]=1,Tb_Activiteiten[[#Headers],[Vergoeding]],""))</f>
        <v/>
      </c>
      <c r="AZ53" t="str">
        <f>IF(ISNUMBER(FIND("arbeid",Methode_Keuze)),"",IF(Tb_Activiteiten[[#This Row],[Arbeidskosten - vast tarief (excl eigen arbeid)]]=1,Tb_Activiteiten[[#Headers],[Arbeidskosten - vast tarief (excl eigen arbeid)]],""))</f>
        <v/>
      </c>
      <c r="BA53" t="str">
        <f>IF(ISNUMBER(FIND("overige",Methode_Keuze)),"",IF(Tb_Activiteiten[[#This Row],[Overige kosten]]=1,Tb_Activiteiten[[#Headers],[Overige kosten]],""))</f>
        <v/>
      </c>
    </row>
    <row r="54" spans="1:53" x14ac:dyDescent="0.25">
      <c r="A54" s="213"/>
      <c r="F54" s="64"/>
      <c r="G54" s="64"/>
      <c r="H54" s="258"/>
      <c r="I54" s="258"/>
      <c r="J54" s="258"/>
      <c r="K54" s="258"/>
      <c r="O54" s="56"/>
      <c r="Q54" t="str">
        <f>IFERROR(IF(VLOOKUP(Tb_Activiteiten[[#This Row],[Openstelling]],Tb_Openstelling[],2,0)=1,1,""),"")</f>
        <v/>
      </c>
      <c r="AK54" t="str">
        <f>IF(ISNUMBER(FIND("arbeid",Methode_Keuze)),"",IF(ISNUMBER(FIND("arbeid",Methode_Keuze)),"",IF(Tb_Activiteiten[[#This Row],[Loonkosten]]=1,Tb_Activiteiten[[#Headers],[Loonkosten]],"")))</f>
        <v/>
      </c>
      <c r="AL54" t="str">
        <f>IF(ISNUMBER(FIND("arbeid",Methode_Keuze)),"",IF(ISNUMBER(FIND("arbeid",Methode_Keuze)),"",IF(Tb_Activiteiten[[#This Row],[Eigen arbeid]]=1,Tb_Activiteiten[[#Headers],[Eigen arbeid]],"")))</f>
        <v/>
      </c>
      <c r="AM54" t="str">
        <f>IF(ISNUMBER(FIND("arbeid",Methode_Keuze)),"",IF(ISNUMBER(FIND("arbeid",Methode_Keuze)),"",IF(Tb_Activiteiten[[#This Row],[Projectmedewerker]]=1,Tb_Activiteiten[[#Headers],[Projectmedewerker]],"")))</f>
        <v/>
      </c>
      <c r="AN54" t="str">
        <f>IF(ISNUMBER(FIND("arbeid",Methode_Keuze)),"",IF(ISNUMBER(FIND("arbeid",Methode_Keuze)),"",IF(Tb_Activiteiten[[#This Row],[Landbouwer]]=1,Tb_Activiteiten[[#Headers],[Landbouwer]],"")))</f>
        <v/>
      </c>
      <c r="AO54" t="str">
        <f>IF(ISNUMBER(FIND("arbeid",Methode_Keuze)),"",IF(ISNUMBER(FIND("arbeid",Methode_Keuze)),"",IF(Tb_Activiteiten[[#This Row],[Adviseur]]=1,Tb_Activiteiten[[#Headers],[Adviseur]],"")))</f>
        <v/>
      </c>
      <c r="AP54" t="str">
        <f>IF(ISNUMBER(FIND("arbeid",Methode_Keuze)),"",IF(ISNUMBER(FIND("arbeid",Methode_Keuze)),"",IF(Tb_Activiteiten[[#This Row],[Projectleider/Expert]]=1,Tb_Activiteiten[[#Headers],[Projectleider/Expert]],"")))</f>
        <v/>
      </c>
      <c r="AQ54" t="str">
        <f>IF(ISNUMBER(FIND("arbeid",Methode_Keuze)),"",IF(ISNUMBER(FIND("arbeid",Methode_Keuze)),"",IF(Tb_Activiteiten[[#This Row],[Arbeidskosten]]=1,Tb_Activiteiten[[#Headers],[Arbeidskosten]],"")))</f>
        <v/>
      </c>
      <c r="AR54" t="str">
        <f>IF(ISNUMBER(FIND("arbeid",Methode_Keuze)),"",IF(ISNUMBER(FIND("arbeid",Methode_Keuze)),"",IF(Tb_Activiteiten[[#This Row],[Arbeidskosten op basis van IKS]]=1,Tb_Activiteiten[[#Headers],[Arbeidskosten op basis van IKS]],"")))</f>
        <v/>
      </c>
      <c r="AS54" t="str">
        <f>IF(ISNUMBER(FIND("overige",Methode_Keuze)),"",IF(Tb_Activiteiten[[#This Row],[Kosten derden exclusief btw]]=1,Tb_Activiteiten[[#Headers],[Kosten derden exclusief btw]],""))</f>
        <v/>
      </c>
      <c r="AT54" t="str">
        <f>IF(ISNUMBER(FIND("overige",Methode_Keuze)),"",IF(Tb_Activiteiten[[#This Row],[Niet verrekenbare btw]]=1,Tb_Activiteiten[[#Headers],[Niet verrekenbare btw]],""))</f>
        <v/>
      </c>
      <c r="AU54" t="str">
        <f>IF(ISNUMBER(FIND("overige",Methode_Keuze)),"",IF(Tb_Activiteiten[[#This Row],[Grondkosten]]=1,Tb_Activiteiten[[#Headers],[Grondkosten]],""))</f>
        <v/>
      </c>
      <c r="AV54" t="str">
        <f>IF(ISNUMBER(FIND("overige",Methode_Keuze)),"",IF(Tb_Activiteiten[[#This Row],[Bijdrage in natura (overige)]]=1,Tb_Activiteiten[[#Headers],[Bijdrage in natura (overige)]],""))</f>
        <v/>
      </c>
      <c r="AW54" t="str">
        <f>IF(ISNUMBER(FIND("overige",Methode_Keuze)),"",IF(Tb_Activiteiten[[#This Row],[Bijdrage in natura (vrijwilligers)]]=1,Tb_Activiteiten[[#Headers],[Bijdrage in natura (vrijwilligers)]],""))</f>
        <v/>
      </c>
      <c r="AX54" t="str">
        <f>IF(ISNUMBER(FIND("overige",Methode_Keuze)),"",IF(Tb_Activiteiten[[#This Row],[Afschrijvingskosten]]=1,Tb_Activiteiten[[#Headers],[Afschrijvingskosten]],""))</f>
        <v/>
      </c>
      <c r="AY54" t="str">
        <f>IF(ISNUMBER(FIND("overige",Methode_Keuze)),"",IF(Tb_Activiteiten[[#This Row],[Vergoeding]]=1,Tb_Activiteiten[[#Headers],[Vergoeding]],""))</f>
        <v/>
      </c>
      <c r="AZ54" t="str">
        <f>IF(ISNUMBER(FIND("arbeid",Methode_Keuze)),"",IF(Tb_Activiteiten[[#This Row],[Arbeidskosten - vast tarief (excl eigen arbeid)]]=1,Tb_Activiteiten[[#Headers],[Arbeidskosten - vast tarief (excl eigen arbeid)]],""))</f>
        <v/>
      </c>
      <c r="BA54" t="str">
        <f>IF(ISNUMBER(FIND("overige",Methode_Keuze)),"",IF(Tb_Activiteiten[[#This Row],[Overige kosten]]=1,Tb_Activiteiten[[#Headers],[Overige kosten]],""))</f>
        <v/>
      </c>
    </row>
    <row r="55" spans="1:53" x14ac:dyDescent="0.25">
      <c r="A55" s="213"/>
      <c r="F55" s="64"/>
      <c r="G55" s="64"/>
      <c r="H55" s="258"/>
      <c r="I55" s="258"/>
      <c r="J55" s="258"/>
      <c r="K55" s="258"/>
      <c r="O55" s="56"/>
      <c r="Q55" t="str">
        <f>IFERROR(IF(VLOOKUP(Tb_Activiteiten[[#This Row],[Openstelling]],Tb_Openstelling[],2,0)=1,1,""),"")</f>
        <v/>
      </c>
      <c r="AK55" t="str">
        <f>IF(ISNUMBER(FIND("arbeid",Methode_Keuze)),"",IF(ISNUMBER(FIND("arbeid",Methode_Keuze)),"",IF(Tb_Activiteiten[[#This Row],[Loonkosten]]=1,Tb_Activiteiten[[#Headers],[Loonkosten]],"")))</f>
        <v/>
      </c>
      <c r="AL55" t="str">
        <f>IF(ISNUMBER(FIND("arbeid",Methode_Keuze)),"",IF(ISNUMBER(FIND("arbeid",Methode_Keuze)),"",IF(Tb_Activiteiten[[#This Row],[Eigen arbeid]]=1,Tb_Activiteiten[[#Headers],[Eigen arbeid]],"")))</f>
        <v/>
      </c>
      <c r="AM55" t="str">
        <f>IF(ISNUMBER(FIND("arbeid",Methode_Keuze)),"",IF(ISNUMBER(FIND("arbeid",Methode_Keuze)),"",IF(Tb_Activiteiten[[#This Row],[Projectmedewerker]]=1,Tb_Activiteiten[[#Headers],[Projectmedewerker]],"")))</f>
        <v/>
      </c>
      <c r="AN55" t="str">
        <f>IF(ISNUMBER(FIND("arbeid",Methode_Keuze)),"",IF(ISNUMBER(FIND("arbeid",Methode_Keuze)),"",IF(Tb_Activiteiten[[#This Row],[Landbouwer]]=1,Tb_Activiteiten[[#Headers],[Landbouwer]],"")))</f>
        <v/>
      </c>
      <c r="AO55" t="str">
        <f>IF(ISNUMBER(FIND("arbeid",Methode_Keuze)),"",IF(ISNUMBER(FIND("arbeid",Methode_Keuze)),"",IF(Tb_Activiteiten[[#This Row],[Adviseur]]=1,Tb_Activiteiten[[#Headers],[Adviseur]],"")))</f>
        <v/>
      </c>
      <c r="AP55" t="str">
        <f>IF(ISNUMBER(FIND("arbeid",Methode_Keuze)),"",IF(ISNUMBER(FIND("arbeid",Methode_Keuze)),"",IF(Tb_Activiteiten[[#This Row],[Projectleider/Expert]]=1,Tb_Activiteiten[[#Headers],[Projectleider/Expert]],"")))</f>
        <v/>
      </c>
      <c r="AQ55" t="str">
        <f>IF(ISNUMBER(FIND("arbeid",Methode_Keuze)),"",IF(ISNUMBER(FIND("arbeid",Methode_Keuze)),"",IF(Tb_Activiteiten[[#This Row],[Arbeidskosten]]=1,Tb_Activiteiten[[#Headers],[Arbeidskosten]],"")))</f>
        <v/>
      </c>
      <c r="AR55" t="str">
        <f>IF(ISNUMBER(FIND("arbeid",Methode_Keuze)),"",IF(ISNUMBER(FIND("arbeid",Methode_Keuze)),"",IF(Tb_Activiteiten[[#This Row],[Arbeidskosten op basis van IKS]]=1,Tb_Activiteiten[[#Headers],[Arbeidskosten op basis van IKS]],"")))</f>
        <v/>
      </c>
      <c r="AS55" t="str">
        <f>IF(ISNUMBER(FIND("overige",Methode_Keuze)),"",IF(Tb_Activiteiten[[#This Row],[Kosten derden exclusief btw]]=1,Tb_Activiteiten[[#Headers],[Kosten derden exclusief btw]],""))</f>
        <v/>
      </c>
      <c r="AT55" t="str">
        <f>IF(ISNUMBER(FIND("overige",Methode_Keuze)),"",IF(Tb_Activiteiten[[#This Row],[Niet verrekenbare btw]]=1,Tb_Activiteiten[[#Headers],[Niet verrekenbare btw]],""))</f>
        <v/>
      </c>
      <c r="AU55" t="str">
        <f>IF(ISNUMBER(FIND("overige",Methode_Keuze)),"",IF(Tb_Activiteiten[[#This Row],[Grondkosten]]=1,Tb_Activiteiten[[#Headers],[Grondkosten]],""))</f>
        <v/>
      </c>
      <c r="AV55" t="str">
        <f>IF(ISNUMBER(FIND("overige",Methode_Keuze)),"",IF(Tb_Activiteiten[[#This Row],[Bijdrage in natura (overige)]]=1,Tb_Activiteiten[[#Headers],[Bijdrage in natura (overige)]],""))</f>
        <v/>
      </c>
      <c r="AW55" t="str">
        <f>IF(ISNUMBER(FIND("overige",Methode_Keuze)),"",IF(Tb_Activiteiten[[#This Row],[Bijdrage in natura (vrijwilligers)]]=1,Tb_Activiteiten[[#Headers],[Bijdrage in natura (vrijwilligers)]],""))</f>
        <v/>
      </c>
      <c r="AX55" t="str">
        <f>IF(ISNUMBER(FIND("overige",Methode_Keuze)),"",IF(Tb_Activiteiten[[#This Row],[Afschrijvingskosten]]=1,Tb_Activiteiten[[#Headers],[Afschrijvingskosten]],""))</f>
        <v/>
      </c>
      <c r="AY55" t="str">
        <f>IF(ISNUMBER(FIND("overige",Methode_Keuze)),"",IF(Tb_Activiteiten[[#This Row],[Vergoeding]]=1,Tb_Activiteiten[[#Headers],[Vergoeding]],""))</f>
        <v/>
      </c>
      <c r="AZ55" t="str">
        <f>IF(ISNUMBER(FIND("arbeid",Methode_Keuze)),"",IF(Tb_Activiteiten[[#This Row],[Arbeidskosten - vast tarief (excl eigen arbeid)]]=1,Tb_Activiteiten[[#Headers],[Arbeidskosten - vast tarief (excl eigen arbeid)]],""))</f>
        <v/>
      </c>
      <c r="BA55" t="str">
        <f>IF(ISNUMBER(FIND("overige",Methode_Keuze)),"",IF(Tb_Activiteiten[[#This Row],[Overige kosten]]=1,Tb_Activiteiten[[#Headers],[Overige kosten]],""))</f>
        <v/>
      </c>
    </row>
    <row r="56" spans="1:53" x14ac:dyDescent="0.25">
      <c r="A56" s="213"/>
      <c r="F56" s="64"/>
      <c r="G56" s="64"/>
      <c r="H56" s="258"/>
      <c r="I56" s="258"/>
      <c r="J56" s="258"/>
      <c r="K56" s="258"/>
      <c r="O56" s="56"/>
      <c r="Q56" t="str">
        <f>IFERROR(IF(VLOOKUP(Tb_Activiteiten[[#This Row],[Openstelling]],Tb_Openstelling[],2,0)=1,1,""),"")</f>
        <v/>
      </c>
      <c r="AK56" t="str">
        <f>IF(ISNUMBER(FIND("arbeid",Methode_Keuze)),"",IF(ISNUMBER(FIND("arbeid",Methode_Keuze)),"",IF(Tb_Activiteiten[[#This Row],[Loonkosten]]=1,Tb_Activiteiten[[#Headers],[Loonkosten]],"")))</f>
        <v/>
      </c>
      <c r="AL56" t="str">
        <f>IF(ISNUMBER(FIND("arbeid",Methode_Keuze)),"",IF(ISNUMBER(FIND("arbeid",Methode_Keuze)),"",IF(Tb_Activiteiten[[#This Row],[Eigen arbeid]]=1,Tb_Activiteiten[[#Headers],[Eigen arbeid]],"")))</f>
        <v/>
      </c>
      <c r="AM56" t="str">
        <f>IF(ISNUMBER(FIND("arbeid",Methode_Keuze)),"",IF(ISNUMBER(FIND("arbeid",Methode_Keuze)),"",IF(Tb_Activiteiten[[#This Row],[Projectmedewerker]]=1,Tb_Activiteiten[[#Headers],[Projectmedewerker]],"")))</f>
        <v/>
      </c>
      <c r="AN56" t="str">
        <f>IF(ISNUMBER(FIND("arbeid",Methode_Keuze)),"",IF(ISNUMBER(FIND("arbeid",Methode_Keuze)),"",IF(Tb_Activiteiten[[#This Row],[Landbouwer]]=1,Tb_Activiteiten[[#Headers],[Landbouwer]],"")))</f>
        <v/>
      </c>
      <c r="AO56" t="str">
        <f>IF(ISNUMBER(FIND("arbeid",Methode_Keuze)),"",IF(ISNUMBER(FIND("arbeid",Methode_Keuze)),"",IF(Tb_Activiteiten[[#This Row],[Adviseur]]=1,Tb_Activiteiten[[#Headers],[Adviseur]],"")))</f>
        <v/>
      </c>
      <c r="AP56" t="str">
        <f>IF(ISNUMBER(FIND("arbeid",Methode_Keuze)),"",IF(ISNUMBER(FIND("arbeid",Methode_Keuze)),"",IF(Tb_Activiteiten[[#This Row],[Projectleider/Expert]]=1,Tb_Activiteiten[[#Headers],[Projectleider/Expert]],"")))</f>
        <v/>
      </c>
      <c r="AQ56" t="str">
        <f>IF(ISNUMBER(FIND("arbeid",Methode_Keuze)),"",IF(ISNUMBER(FIND("arbeid",Methode_Keuze)),"",IF(Tb_Activiteiten[[#This Row],[Arbeidskosten]]=1,Tb_Activiteiten[[#Headers],[Arbeidskosten]],"")))</f>
        <v/>
      </c>
      <c r="AR56" t="str">
        <f>IF(ISNUMBER(FIND("arbeid",Methode_Keuze)),"",IF(ISNUMBER(FIND("arbeid",Methode_Keuze)),"",IF(Tb_Activiteiten[[#This Row],[Arbeidskosten op basis van IKS]]=1,Tb_Activiteiten[[#Headers],[Arbeidskosten op basis van IKS]],"")))</f>
        <v/>
      </c>
      <c r="AS56" t="str">
        <f>IF(ISNUMBER(FIND("overige",Methode_Keuze)),"",IF(Tb_Activiteiten[[#This Row],[Kosten derden exclusief btw]]=1,Tb_Activiteiten[[#Headers],[Kosten derden exclusief btw]],""))</f>
        <v/>
      </c>
      <c r="AT56" t="str">
        <f>IF(ISNUMBER(FIND("overige",Methode_Keuze)),"",IF(Tb_Activiteiten[[#This Row],[Niet verrekenbare btw]]=1,Tb_Activiteiten[[#Headers],[Niet verrekenbare btw]],""))</f>
        <v/>
      </c>
      <c r="AU56" t="str">
        <f>IF(ISNUMBER(FIND("overige",Methode_Keuze)),"",IF(Tb_Activiteiten[[#This Row],[Grondkosten]]=1,Tb_Activiteiten[[#Headers],[Grondkosten]],""))</f>
        <v/>
      </c>
      <c r="AV56" t="str">
        <f>IF(ISNUMBER(FIND("overige",Methode_Keuze)),"",IF(Tb_Activiteiten[[#This Row],[Bijdrage in natura (overige)]]=1,Tb_Activiteiten[[#Headers],[Bijdrage in natura (overige)]],""))</f>
        <v/>
      </c>
      <c r="AW56" t="str">
        <f>IF(ISNUMBER(FIND("overige",Methode_Keuze)),"",IF(Tb_Activiteiten[[#This Row],[Bijdrage in natura (vrijwilligers)]]=1,Tb_Activiteiten[[#Headers],[Bijdrage in natura (vrijwilligers)]],""))</f>
        <v/>
      </c>
      <c r="AX56" t="str">
        <f>IF(ISNUMBER(FIND("overige",Methode_Keuze)),"",IF(Tb_Activiteiten[[#This Row],[Afschrijvingskosten]]=1,Tb_Activiteiten[[#Headers],[Afschrijvingskosten]],""))</f>
        <v/>
      </c>
      <c r="AY56" t="str">
        <f>IF(ISNUMBER(FIND("overige",Methode_Keuze)),"",IF(Tb_Activiteiten[[#This Row],[Vergoeding]]=1,Tb_Activiteiten[[#Headers],[Vergoeding]],""))</f>
        <v/>
      </c>
      <c r="AZ56" t="str">
        <f>IF(ISNUMBER(FIND("arbeid",Methode_Keuze)),"",IF(Tb_Activiteiten[[#This Row],[Arbeidskosten - vast tarief (excl eigen arbeid)]]=1,Tb_Activiteiten[[#Headers],[Arbeidskosten - vast tarief (excl eigen arbeid)]],""))</f>
        <v/>
      </c>
      <c r="BA56" t="str">
        <f>IF(ISNUMBER(FIND("overige",Methode_Keuze)),"",IF(Tb_Activiteiten[[#This Row],[Overige kosten]]=1,Tb_Activiteiten[[#Headers],[Overige kosten]],""))</f>
        <v/>
      </c>
    </row>
    <row r="57" spans="1:53" x14ac:dyDescent="0.25">
      <c r="A57" s="213"/>
      <c r="F57" s="64"/>
      <c r="G57" s="64"/>
      <c r="H57" s="258"/>
      <c r="I57" s="258"/>
      <c r="J57" s="258"/>
      <c r="K57" s="258"/>
      <c r="O57" s="56"/>
      <c r="Q57" t="str">
        <f>IFERROR(IF(VLOOKUP(Tb_Activiteiten[[#This Row],[Openstelling]],Tb_Openstelling[],2,0)=1,1,""),"")</f>
        <v/>
      </c>
      <c r="AK57" t="str">
        <f>IF(ISNUMBER(FIND("arbeid",Methode_Keuze)),"",IF(ISNUMBER(FIND("arbeid",Methode_Keuze)),"",IF(Tb_Activiteiten[[#This Row],[Loonkosten]]=1,Tb_Activiteiten[[#Headers],[Loonkosten]],"")))</f>
        <v/>
      </c>
      <c r="AL57" t="str">
        <f>IF(ISNUMBER(FIND("arbeid",Methode_Keuze)),"",IF(ISNUMBER(FIND("arbeid",Methode_Keuze)),"",IF(Tb_Activiteiten[[#This Row],[Eigen arbeid]]=1,Tb_Activiteiten[[#Headers],[Eigen arbeid]],"")))</f>
        <v/>
      </c>
      <c r="AM57" t="str">
        <f>IF(ISNUMBER(FIND("arbeid",Methode_Keuze)),"",IF(ISNUMBER(FIND("arbeid",Methode_Keuze)),"",IF(Tb_Activiteiten[[#This Row],[Projectmedewerker]]=1,Tb_Activiteiten[[#Headers],[Projectmedewerker]],"")))</f>
        <v/>
      </c>
      <c r="AN57" t="str">
        <f>IF(ISNUMBER(FIND("arbeid",Methode_Keuze)),"",IF(ISNUMBER(FIND("arbeid",Methode_Keuze)),"",IF(Tb_Activiteiten[[#This Row],[Landbouwer]]=1,Tb_Activiteiten[[#Headers],[Landbouwer]],"")))</f>
        <v/>
      </c>
      <c r="AO57" t="str">
        <f>IF(ISNUMBER(FIND("arbeid",Methode_Keuze)),"",IF(ISNUMBER(FIND("arbeid",Methode_Keuze)),"",IF(Tb_Activiteiten[[#This Row],[Adviseur]]=1,Tb_Activiteiten[[#Headers],[Adviseur]],"")))</f>
        <v/>
      </c>
      <c r="AP57" t="str">
        <f>IF(ISNUMBER(FIND("arbeid",Methode_Keuze)),"",IF(ISNUMBER(FIND("arbeid",Methode_Keuze)),"",IF(Tb_Activiteiten[[#This Row],[Projectleider/Expert]]=1,Tb_Activiteiten[[#Headers],[Projectleider/Expert]],"")))</f>
        <v/>
      </c>
      <c r="AQ57" t="str">
        <f>IF(ISNUMBER(FIND("arbeid",Methode_Keuze)),"",IF(ISNUMBER(FIND("arbeid",Methode_Keuze)),"",IF(Tb_Activiteiten[[#This Row],[Arbeidskosten]]=1,Tb_Activiteiten[[#Headers],[Arbeidskosten]],"")))</f>
        <v/>
      </c>
      <c r="AR57" t="str">
        <f>IF(ISNUMBER(FIND("arbeid",Methode_Keuze)),"",IF(ISNUMBER(FIND("arbeid",Methode_Keuze)),"",IF(Tb_Activiteiten[[#This Row],[Arbeidskosten op basis van IKS]]=1,Tb_Activiteiten[[#Headers],[Arbeidskosten op basis van IKS]],"")))</f>
        <v/>
      </c>
      <c r="AS57" t="str">
        <f>IF(ISNUMBER(FIND("overige",Methode_Keuze)),"",IF(Tb_Activiteiten[[#This Row],[Kosten derden exclusief btw]]=1,Tb_Activiteiten[[#Headers],[Kosten derden exclusief btw]],""))</f>
        <v/>
      </c>
      <c r="AT57" t="str">
        <f>IF(ISNUMBER(FIND("overige",Methode_Keuze)),"",IF(Tb_Activiteiten[[#This Row],[Niet verrekenbare btw]]=1,Tb_Activiteiten[[#Headers],[Niet verrekenbare btw]],""))</f>
        <v/>
      </c>
      <c r="AU57" t="str">
        <f>IF(ISNUMBER(FIND("overige",Methode_Keuze)),"",IF(Tb_Activiteiten[[#This Row],[Grondkosten]]=1,Tb_Activiteiten[[#Headers],[Grondkosten]],""))</f>
        <v/>
      </c>
      <c r="AV57" t="str">
        <f>IF(ISNUMBER(FIND("overige",Methode_Keuze)),"",IF(Tb_Activiteiten[[#This Row],[Bijdrage in natura (overige)]]=1,Tb_Activiteiten[[#Headers],[Bijdrage in natura (overige)]],""))</f>
        <v/>
      </c>
      <c r="AW57" t="str">
        <f>IF(ISNUMBER(FIND("overige",Methode_Keuze)),"",IF(Tb_Activiteiten[[#This Row],[Bijdrage in natura (vrijwilligers)]]=1,Tb_Activiteiten[[#Headers],[Bijdrage in natura (vrijwilligers)]],""))</f>
        <v/>
      </c>
      <c r="AX57" t="str">
        <f>IF(ISNUMBER(FIND("overige",Methode_Keuze)),"",IF(Tb_Activiteiten[[#This Row],[Afschrijvingskosten]]=1,Tb_Activiteiten[[#Headers],[Afschrijvingskosten]],""))</f>
        <v/>
      </c>
      <c r="AY57" t="str">
        <f>IF(ISNUMBER(FIND("overige",Methode_Keuze)),"",IF(Tb_Activiteiten[[#This Row],[Vergoeding]]=1,Tb_Activiteiten[[#Headers],[Vergoeding]],""))</f>
        <v/>
      </c>
      <c r="AZ57" t="str">
        <f>IF(ISNUMBER(FIND("arbeid",Methode_Keuze)),"",IF(Tb_Activiteiten[[#This Row],[Arbeidskosten - vast tarief (excl eigen arbeid)]]=1,Tb_Activiteiten[[#Headers],[Arbeidskosten - vast tarief (excl eigen arbeid)]],""))</f>
        <v/>
      </c>
      <c r="BA57" t="str">
        <f>IF(ISNUMBER(FIND("overige",Methode_Keuze)),"",IF(Tb_Activiteiten[[#This Row],[Overige kosten]]=1,Tb_Activiteiten[[#Headers],[Overige kosten]],""))</f>
        <v/>
      </c>
    </row>
    <row r="58" spans="1:53" x14ac:dyDescent="0.25">
      <c r="A58" s="213"/>
      <c r="F58" s="64"/>
      <c r="G58" s="64"/>
      <c r="H58" s="258"/>
      <c r="I58" s="258"/>
      <c r="J58" s="258"/>
      <c r="K58" s="258"/>
      <c r="O58" s="56"/>
      <c r="Q58" t="str">
        <f>IFERROR(IF(VLOOKUP(Tb_Activiteiten[[#This Row],[Openstelling]],Tb_Openstelling[],2,0)=1,1,""),"")</f>
        <v/>
      </c>
      <c r="AK58" t="str">
        <f>IF(ISNUMBER(FIND("arbeid",Methode_Keuze)),"",IF(ISNUMBER(FIND("arbeid",Methode_Keuze)),"",IF(Tb_Activiteiten[[#This Row],[Loonkosten]]=1,Tb_Activiteiten[[#Headers],[Loonkosten]],"")))</f>
        <v/>
      </c>
      <c r="AL58" t="str">
        <f>IF(ISNUMBER(FIND("arbeid",Methode_Keuze)),"",IF(ISNUMBER(FIND("arbeid",Methode_Keuze)),"",IF(Tb_Activiteiten[[#This Row],[Eigen arbeid]]=1,Tb_Activiteiten[[#Headers],[Eigen arbeid]],"")))</f>
        <v/>
      </c>
      <c r="AM58" t="str">
        <f>IF(ISNUMBER(FIND("arbeid",Methode_Keuze)),"",IF(ISNUMBER(FIND("arbeid",Methode_Keuze)),"",IF(Tb_Activiteiten[[#This Row],[Projectmedewerker]]=1,Tb_Activiteiten[[#Headers],[Projectmedewerker]],"")))</f>
        <v/>
      </c>
      <c r="AN58" t="str">
        <f>IF(ISNUMBER(FIND("arbeid",Methode_Keuze)),"",IF(ISNUMBER(FIND("arbeid",Methode_Keuze)),"",IF(Tb_Activiteiten[[#This Row],[Landbouwer]]=1,Tb_Activiteiten[[#Headers],[Landbouwer]],"")))</f>
        <v/>
      </c>
      <c r="AO58" t="str">
        <f>IF(ISNUMBER(FIND("arbeid",Methode_Keuze)),"",IF(ISNUMBER(FIND("arbeid",Methode_Keuze)),"",IF(Tb_Activiteiten[[#This Row],[Adviseur]]=1,Tb_Activiteiten[[#Headers],[Adviseur]],"")))</f>
        <v/>
      </c>
      <c r="AP58" t="str">
        <f>IF(ISNUMBER(FIND("arbeid",Methode_Keuze)),"",IF(ISNUMBER(FIND("arbeid",Methode_Keuze)),"",IF(Tb_Activiteiten[[#This Row],[Projectleider/Expert]]=1,Tb_Activiteiten[[#Headers],[Projectleider/Expert]],"")))</f>
        <v/>
      </c>
      <c r="AQ58" t="str">
        <f>IF(ISNUMBER(FIND("arbeid",Methode_Keuze)),"",IF(ISNUMBER(FIND("arbeid",Methode_Keuze)),"",IF(Tb_Activiteiten[[#This Row],[Arbeidskosten]]=1,Tb_Activiteiten[[#Headers],[Arbeidskosten]],"")))</f>
        <v/>
      </c>
      <c r="AR58" t="str">
        <f>IF(ISNUMBER(FIND("arbeid",Methode_Keuze)),"",IF(ISNUMBER(FIND("arbeid",Methode_Keuze)),"",IF(Tb_Activiteiten[[#This Row],[Arbeidskosten op basis van IKS]]=1,Tb_Activiteiten[[#Headers],[Arbeidskosten op basis van IKS]],"")))</f>
        <v/>
      </c>
      <c r="AS58" t="str">
        <f>IF(ISNUMBER(FIND("overige",Methode_Keuze)),"",IF(Tb_Activiteiten[[#This Row],[Kosten derden exclusief btw]]=1,Tb_Activiteiten[[#Headers],[Kosten derden exclusief btw]],""))</f>
        <v/>
      </c>
      <c r="AT58" t="str">
        <f>IF(ISNUMBER(FIND("overige",Methode_Keuze)),"",IF(Tb_Activiteiten[[#This Row],[Niet verrekenbare btw]]=1,Tb_Activiteiten[[#Headers],[Niet verrekenbare btw]],""))</f>
        <v/>
      </c>
      <c r="AU58" t="str">
        <f>IF(ISNUMBER(FIND("overige",Methode_Keuze)),"",IF(Tb_Activiteiten[[#This Row],[Grondkosten]]=1,Tb_Activiteiten[[#Headers],[Grondkosten]],""))</f>
        <v/>
      </c>
      <c r="AV58" t="str">
        <f>IF(ISNUMBER(FIND("overige",Methode_Keuze)),"",IF(Tb_Activiteiten[[#This Row],[Bijdrage in natura (overige)]]=1,Tb_Activiteiten[[#Headers],[Bijdrage in natura (overige)]],""))</f>
        <v/>
      </c>
      <c r="AW58" t="str">
        <f>IF(ISNUMBER(FIND("overige",Methode_Keuze)),"",IF(Tb_Activiteiten[[#This Row],[Bijdrage in natura (vrijwilligers)]]=1,Tb_Activiteiten[[#Headers],[Bijdrage in natura (vrijwilligers)]],""))</f>
        <v/>
      </c>
      <c r="AX58" t="str">
        <f>IF(ISNUMBER(FIND("overige",Methode_Keuze)),"",IF(Tb_Activiteiten[[#This Row],[Afschrijvingskosten]]=1,Tb_Activiteiten[[#Headers],[Afschrijvingskosten]],""))</f>
        <v/>
      </c>
      <c r="AY58" t="str">
        <f>IF(ISNUMBER(FIND("overige",Methode_Keuze)),"",IF(Tb_Activiteiten[[#This Row],[Vergoeding]]=1,Tb_Activiteiten[[#Headers],[Vergoeding]],""))</f>
        <v/>
      </c>
      <c r="AZ58" t="str">
        <f>IF(ISNUMBER(FIND("arbeid",Methode_Keuze)),"",IF(Tb_Activiteiten[[#This Row],[Arbeidskosten - vast tarief (excl eigen arbeid)]]=1,Tb_Activiteiten[[#Headers],[Arbeidskosten - vast tarief (excl eigen arbeid)]],""))</f>
        <v/>
      </c>
      <c r="BA58" t="str">
        <f>IF(ISNUMBER(FIND("overige",Methode_Keuze)),"",IF(Tb_Activiteiten[[#This Row],[Overige kosten]]=1,Tb_Activiteiten[[#Headers],[Overige kosten]],""))</f>
        <v/>
      </c>
    </row>
    <row r="59" spans="1:53" x14ac:dyDescent="0.25">
      <c r="A59" s="213"/>
      <c r="F59" s="64"/>
      <c r="G59" s="64"/>
      <c r="H59" s="258"/>
      <c r="I59" s="258"/>
      <c r="J59" s="258"/>
      <c r="K59" s="258"/>
      <c r="O59" s="56"/>
      <c r="Q59" t="str">
        <f>IFERROR(IF(VLOOKUP(Tb_Activiteiten[[#This Row],[Openstelling]],Tb_Openstelling[],2,0)=1,1,""),"")</f>
        <v/>
      </c>
      <c r="AK59" t="str">
        <f>IF(ISNUMBER(FIND("arbeid",Methode_Keuze)),"",IF(ISNUMBER(FIND("arbeid",Methode_Keuze)),"",IF(Tb_Activiteiten[[#This Row],[Loonkosten]]=1,Tb_Activiteiten[[#Headers],[Loonkosten]],"")))</f>
        <v/>
      </c>
      <c r="AL59" t="str">
        <f>IF(ISNUMBER(FIND("arbeid",Methode_Keuze)),"",IF(ISNUMBER(FIND("arbeid",Methode_Keuze)),"",IF(Tb_Activiteiten[[#This Row],[Eigen arbeid]]=1,Tb_Activiteiten[[#Headers],[Eigen arbeid]],"")))</f>
        <v/>
      </c>
      <c r="AM59" t="str">
        <f>IF(ISNUMBER(FIND("arbeid",Methode_Keuze)),"",IF(ISNUMBER(FIND("arbeid",Methode_Keuze)),"",IF(Tb_Activiteiten[[#This Row],[Projectmedewerker]]=1,Tb_Activiteiten[[#Headers],[Projectmedewerker]],"")))</f>
        <v/>
      </c>
      <c r="AN59" t="str">
        <f>IF(ISNUMBER(FIND("arbeid",Methode_Keuze)),"",IF(ISNUMBER(FIND("arbeid",Methode_Keuze)),"",IF(Tb_Activiteiten[[#This Row],[Landbouwer]]=1,Tb_Activiteiten[[#Headers],[Landbouwer]],"")))</f>
        <v/>
      </c>
      <c r="AO59" t="str">
        <f>IF(ISNUMBER(FIND("arbeid",Methode_Keuze)),"",IF(ISNUMBER(FIND("arbeid",Methode_Keuze)),"",IF(Tb_Activiteiten[[#This Row],[Adviseur]]=1,Tb_Activiteiten[[#Headers],[Adviseur]],"")))</f>
        <v/>
      </c>
      <c r="AP59" t="str">
        <f>IF(ISNUMBER(FIND("arbeid",Methode_Keuze)),"",IF(ISNUMBER(FIND("arbeid",Methode_Keuze)),"",IF(Tb_Activiteiten[[#This Row],[Projectleider/Expert]]=1,Tb_Activiteiten[[#Headers],[Projectleider/Expert]],"")))</f>
        <v/>
      </c>
      <c r="AQ59" t="str">
        <f>IF(ISNUMBER(FIND("arbeid",Methode_Keuze)),"",IF(ISNUMBER(FIND("arbeid",Methode_Keuze)),"",IF(Tb_Activiteiten[[#This Row],[Arbeidskosten]]=1,Tb_Activiteiten[[#Headers],[Arbeidskosten]],"")))</f>
        <v/>
      </c>
      <c r="AR59" t="str">
        <f>IF(ISNUMBER(FIND("arbeid",Methode_Keuze)),"",IF(ISNUMBER(FIND("arbeid",Methode_Keuze)),"",IF(Tb_Activiteiten[[#This Row],[Arbeidskosten op basis van IKS]]=1,Tb_Activiteiten[[#Headers],[Arbeidskosten op basis van IKS]],"")))</f>
        <v/>
      </c>
      <c r="AS59" t="str">
        <f>IF(ISNUMBER(FIND("overige",Methode_Keuze)),"",IF(Tb_Activiteiten[[#This Row],[Kosten derden exclusief btw]]=1,Tb_Activiteiten[[#Headers],[Kosten derden exclusief btw]],""))</f>
        <v/>
      </c>
      <c r="AT59" t="str">
        <f>IF(ISNUMBER(FIND("overige",Methode_Keuze)),"",IF(Tb_Activiteiten[[#This Row],[Niet verrekenbare btw]]=1,Tb_Activiteiten[[#Headers],[Niet verrekenbare btw]],""))</f>
        <v/>
      </c>
      <c r="AU59" t="str">
        <f>IF(ISNUMBER(FIND("overige",Methode_Keuze)),"",IF(Tb_Activiteiten[[#This Row],[Grondkosten]]=1,Tb_Activiteiten[[#Headers],[Grondkosten]],""))</f>
        <v/>
      </c>
      <c r="AV59" t="str">
        <f>IF(ISNUMBER(FIND("overige",Methode_Keuze)),"",IF(Tb_Activiteiten[[#This Row],[Bijdrage in natura (overige)]]=1,Tb_Activiteiten[[#Headers],[Bijdrage in natura (overige)]],""))</f>
        <v/>
      </c>
      <c r="AW59" t="str">
        <f>IF(ISNUMBER(FIND("overige",Methode_Keuze)),"",IF(Tb_Activiteiten[[#This Row],[Bijdrage in natura (vrijwilligers)]]=1,Tb_Activiteiten[[#Headers],[Bijdrage in natura (vrijwilligers)]],""))</f>
        <v/>
      </c>
      <c r="AX59" t="str">
        <f>IF(ISNUMBER(FIND("overige",Methode_Keuze)),"",IF(Tb_Activiteiten[[#This Row],[Afschrijvingskosten]]=1,Tb_Activiteiten[[#Headers],[Afschrijvingskosten]],""))</f>
        <v/>
      </c>
      <c r="AY59" t="str">
        <f>IF(ISNUMBER(FIND("overige",Methode_Keuze)),"",IF(Tb_Activiteiten[[#This Row],[Vergoeding]]=1,Tb_Activiteiten[[#Headers],[Vergoeding]],""))</f>
        <v/>
      </c>
      <c r="AZ59" t="str">
        <f>IF(ISNUMBER(FIND("arbeid",Methode_Keuze)),"",IF(Tb_Activiteiten[[#This Row],[Arbeidskosten - vast tarief (excl eigen arbeid)]]=1,Tb_Activiteiten[[#Headers],[Arbeidskosten - vast tarief (excl eigen arbeid)]],""))</f>
        <v/>
      </c>
      <c r="BA59" t="str">
        <f>IF(ISNUMBER(FIND("overige",Methode_Keuze)),"",IF(Tb_Activiteiten[[#This Row],[Overige kosten]]=1,Tb_Activiteiten[[#Headers],[Overige kosten]],""))</f>
        <v/>
      </c>
    </row>
    <row r="60" spans="1:53" x14ac:dyDescent="0.25">
      <c r="A60" s="213"/>
      <c r="F60" s="64"/>
      <c r="G60" s="64"/>
      <c r="H60" s="258"/>
      <c r="I60" s="258"/>
      <c r="J60" s="258"/>
      <c r="K60" s="258"/>
      <c r="O60" s="56"/>
      <c r="Q60" t="str">
        <f>IFERROR(IF(VLOOKUP(Tb_Activiteiten[[#This Row],[Openstelling]],Tb_Openstelling[],2,0)=1,1,""),"")</f>
        <v/>
      </c>
      <c r="AK60" t="str">
        <f>IF(ISNUMBER(FIND("arbeid",Methode_Keuze)),"",IF(ISNUMBER(FIND("arbeid",Methode_Keuze)),"",IF(Tb_Activiteiten[[#This Row],[Loonkosten]]=1,Tb_Activiteiten[[#Headers],[Loonkosten]],"")))</f>
        <v/>
      </c>
      <c r="AL60" t="str">
        <f>IF(ISNUMBER(FIND("arbeid",Methode_Keuze)),"",IF(ISNUMBER(FIND("arbeid",Methode_Keuze)),"",IF(Tb_Activiteiten[[#This Row],[Eigen arbeid]]=1,Tb_Activiteiten[[#Headers],[Eigen arbeid]],"")))</f>
        <v/>
      </c>
      <c r="AM60" t="str">
        <f>IF(ISNUMBER(FIND("arbeid",Methode_Keuze)),"",IF(ISNUMBER(FIND("arbeid",Methode_Keuze)),"",IF(Tb_Activiteiten[[#This Row],[Projectmedewerker]]=1,Tb_Activiteiten[[#Headers],[Projectmedewerker]],"")))</f>
        <v/>
      </c>
      <c r="AN60" t="str">
        <f>IF(ISNUMBER(FIND("arbeid",Methode_Keuze)),"",IF(ISNUMBER(FIND("arbeid",Methode_Keuze)),"",IF(Tb_Activiteiten[[#This Row],[Landbouwer]]=1,Tb_Activiteiten[[#Headers],[Landbouwer]],"")))</f>
        <v/>
      </c>
      <c r="AO60" t="str">
        <f>IF(ISNUMBER(FIND("arbeid",Methode_Keuze)),"",IF(ISNUMBER(FIND("arbeid",Methode_Keuze)),"",IF(Tb_Activiteiten[[#This Row],[Adviseur]]=1,Tb_Activiteiten[[#Headers],[Adviseur]],"")))</f>
        <v/>
      </c>
      <c r="AP60" t="str">
        <f>IF(ISNUMBER(FIND("arbeid",Methode_Keuze)),"",IF(ISNUMBER(FIND("arbeid",Methode_Keuze)),"",IF(Tb_Activiteiten[[#This Row],[Projectleider/Expert]]=1,Tb_Activiteiten[[#Headers],[Projectleider/Expert]],"")))</f>
        <v/>
      </c>
      <c r="AQ60" t="str">
        <f>IF(ISNUMBER(FIND("arbeid",Methode_Keuze)),"",IF(ISNUMBER(FIND("arbeid",Methode_Keuze)),"",IF(Tb_Activiteiten[[#This Row],[Arbeidskosten]]=1,Tb_Activiteiten[[#Headers],[Arbeidskosten]],"")))</f>
        <v/>
      </c>
      <c r="AR60" t="str">
        <f>IF(ISNUMBER(FIND("arbeid",Methode_Keuze)),"",IF(ISNUMBER(FIND("arbeid",Methode_Keuze)),"",IF(Tb_Activiteiten[[#This Row],[Arbeidskosten op basis van IKS]]=1,Tb_Activiteiten[[#Headers],[Arbeidskosten op basis van IKS]],"")))</f>
        <v/>
      </c>
      <c r="AS60" t="str">
        <f>IF(ISNUMBER(FIND("overige",Methode_Keuze)),"",IF(Tb_Activiteiten[[#This Row],[Kosten derden exclusief btw]]=1,Tb_Activiteiten[[#Headers],[Kosten derden exclusief btw]],""))</f>
        <v/>
      </c>
      <c r="AT60" t="str">
        <f>IF(ISNUMBER(FIND("overige",Methode_Keuze)),"",IF(Tb_Activiteiten[[#This Row],[Niet verrekenbare btw]]=1,Tb_Activiteiten[[#Headers],[Niet verrekenbare btw]],""))</f>
        <v/>
      </c>
      <c r="AU60" t="str">
        <f>IF(ISNUMBER(FIND("overige",Methode_Keuze)),"",IF(Tb_Activiteiten[[#This Row],[Grondkosten]]=1,Tb_Activiteiten[[#Headers],[Grondkosten]],""))</f>
        <v/>
      </c>
      <c r="AV60" t="str">
        <f>IF(ISNUMBER(FIND("overige",Methode_Keuze)),"",IF(Tb_Activiteiten[[#This Row],[Bijdrage in natura (overige)]]=1,Tb_Activiteiten[[#Headers],[Bijdrage in natura (overige)]],""))</f>
        <v/>
      </c>
      <c r="AW60" t="str">
        <f>IF(ISNUMBER(FIND("overige",Methode_Keuze)),"",IF(Tb_Activiteiten[[#This Row],[Bijdrage in natura (vrijwilligers)]]=1,Tb_Activiteiten[[#Headers],[Bijdrage in natura (vrijwilligers)]],""))</f>
        <v/>
      </c>
      <c r="AX60" t="str">
        <f>IF(ISNUMBER(FIND("overige",Methode_Keuze)),"",IF(Tb_Activiteiten[[#This Row],[Afschrijvingskosten]]=1,Tb_Activiteiten[[#Headers],[Afschrijvingskosten]],""))</f>
        <v/>
      </c>
      <c r="AY60" t="str">
        <f>IF(ISNUMBER(FIND("overige",Methode_Keuze)),"",IF(Tb_Activiteiten[[#This Row],[Vergoeding]]=1,Tb_Activiteiten[[#Headers],[Vergoeding]],""))</f>
        <v/>
      </c>
      <c r="AZ60" t="str">
        <f>IF(ISNUMBER(FIND("arbeid",Methode_Keuze)),"",IF(Tb_Activiteiten[[#This Row],[Arbeidskosten - vast tarief (excl eigen arbeid)]]=1,Tb_Activiteiten[[#Headers],[Arbeidskosten - vast tarief (excl eigen arbeid)]],""))</f>
        <v/>
      </c>
      <c r="BA60" t="str">
        <f>IF(ISNUMBER(FIND("overige",Methode_Keuze)),"",IF(Tb_Activiteiten[[#This Row],[Overige kosten]]=1,Tb_Activiteiten[[#Headers],[Overige kosten]],""))</f>
        <v/>
      </c>
    </row>
    <row r="61" spans="1:53" x14ac:dyDescent="0.25">
      <c r="A61" s="213"/>
      <c r="F61" s="64"/>
      <c r="G61" s="64"/>
      <c r="H61" s="258"/>
      <c r="I61" s="258"/>
      <c r="J61" s="258"/>
      <c r="K61" s="258"/>
      <c r="O61" s="56"/>
      <c r="Q61" t="str">
        <f>IFERROR(IF(VLOOKUP(Tb_Activiteiten[[#This Row],[Openstelling]],Tb_Openstelling[],2,0)=1,1,""),"")</f>
        <v/>
      </c>
      <c r="AK61" t="str">
        <f>IF(ISNUMBER(FIND("arbeid",Methode_Keuze)),"",IF(ISNUMBER(FIND("arbeid",Methode_Keuze)),"",IF(Tb_Activiteiten[[#This Row],[Loonkosten]]=1,Tb_Activiteiten[[#Headers],[Loonkosten]],"")))</f>
        <v/>
      </c>
      <c r="AL61" t="str">
        <f>IF(ISNUMBER(FIND("arbeid",Methode_Keuze)),"",IF(ISNUMBER(FIND("arbeid",Methode_Keuze)),"",IF(Tb_Activiteiten[[#This Row],[Eigen arbeid]]=1,Tb_Activiteiten[[#Headers],[Eigen arbeid]],"")))</f>
        <v/>
      </c>
      <c r="AM61" t="str">
        <f>IF(ISNUMBER(FIND("arbeid",Methode_Keuze)),"",IF(ISNUMBER(FIND("arbeid",Methode_Keuze)),"",IF(Tb_Activiteiten[[#This Row],[Projectmedewerker]]=1,Tb_Activiteiten[[#Headers],[Projectmedewerker]],"")))</f>
        <v/>
      </c>
      <c r="AN61" t="str">
        <f>IF(ISNUMBER(FIND("arbeid",Methode_Keuze)),"",IF(ISNUMBER(FIND("arbeid",Methode_Keuze)),"",IF(Tb_Activiteiten[[#This Row],[Landbouwer]]=1,Tb_Activiteiten[[#Headers],[Landbouwer]],"")))</f>
        <v/>
      </c>
      <c r="AO61" t="str">
        <f>IF(ISNUMBER(FIND("arbeid",Methode_Keuze)),"",IF(ISNUMBER(FIND("arbeid",Methode_Keuze)),"",IF(Tb_Activiteiten[[#This Row],[Adviseur]]=1,Tb_Activiteiten[[#Headers],[Adviseur]],"")))</f>
        <v/>
      </c>
      <c r="AP61" t="str">
        <f>IF(ISNUMBER(FIND("arbeid",Methode_Keuze)),"",IF(ISNUMBER(FIND("arbeid",Methode_Keuze)),"",IF(Tb_Activiteiten[[#This Row],[Projectleider/Expert]]=1,Tb_Activiteiten[[#Headers],[Projectleider/Expert]],"")))</f>
        <v/>
      </c>
      <c r="AQ61" t="str">
        <f>IF(ISNUMBER(FIND("arbeid",Methode_Keuze)),"",IF(ISNUMBER(FIND("arbeid",Methode_Keuze)),"",IF(Tb_Activiteiten[[#This Row],[Arbeidskosten]]=1,Tb_Activiteiten[[#Headers],[Arbeidskosten]],"")))</f>
        <v/>
      </c>
      <c r="AR61" t="str">
        <f>IF(ISNUMBER(FIND("arbeid",Methode_Keuze)),"",IF(ISNUMBER(FIND("arbeid",Methode_Keuze)),"",IF(Tb_Activiteiten[[#This Row],[Arbeidskosten op basis van IKS]]=1,Tb_Activiteiten[[#Headers],[Arbeidskosten op basis van IKS]],"")))</f>
        <v/>
      </c>
      <c r="AS61" t="str">
        <f>IF(ISNUMBER(FIND("overige",Methode_Keuze)),"",IF(Tb_Activiteiten[[#This Row],[Kosten derden exclusief btw]]=1,Tb_Activiteiten[[#Headers],[Kosten derden exclusief btw]],""))</f>
        <v/>
      </c>
      <c r="AT61" t="str">
        <f>IF(ISNUMBER(FIND("overige",Methode_Keuze)),"",IF(Tb_Activiteiten[[#This Row],[Niet verrekenbare btw]]=1,Tb_Activiteiten[[#Headers],[Niet verrekenbare btw]],""))</f>
        <v/>
      </c>
      <c r="AU61" t="str">
        <f>IF(ISNUMBER(FIND("overige",Methode_Keuze)),"",IF(Tb_Activiteiten[[#This Row],[Grondkosten]]=1,Tb_Activiteiten[[#Headers],[Grondkosten]],""))</f>
        <v/>
      </c>
      <c r="AV61" t="str">
        <f>IF(ISNUMBER(FIND("overige",Methode_Keuze)),"",IF(Tb_Activiteiten[[#This Row],[Bijdrage in natura (overige)]]=1,Tb_Activiteiten[[#Headers],[Bijdrage in natura (overige)]],""))</f>
        <v/>
      </c>
      <c r="AW61" t="str">
        <f>IF(ISNUMBER(FIND("overige",Methode_Keuze)),"",IF(Tb_Activiteiten[[#This Row],[Bijdrage in natura (vrijwilligers)]]=1,Tb_Activiteiten[[#Headers],[Bijdrage in natura (vrijwilligers)]],""))</f>
        <v/>
      </c>
      <c r="AX61" t="str">
        <f>IF(ISNUMBER(FIND("overige",Methode_Keuze)),"",IF(Tb_Activiteiten[[#This Row],[Afschrijvingskosten]]=1,Tb_Activiteiten[[#Headers],[Afschrijvingskosten]],""))</f>
        <v/>
      </c>
      <c r="AY61" t="str">
        <f>IF(ISNUMBER(FIND("overige",Methode_Keuze)),"",IF(Tb_Activiteiten[[#This Row],[Vergoeding]]=1,Tb_Activiteiten[[#Headers],[Vergoeding]],""))</f>
        <v/>
      </c>
      <c r="AZ61" t="str">
        <f>IF(ISNUMBER(FIND("arbeid",Methode_Keuze)),"",IF(Tb_Activiteiten[[#This Row],[Arbeidskosten - vast tarief (excl eigen arbeid)]]=1,Tb_Activiteiten[[#Headers],[Arbeidskosten - vast tarief (excl eigen arbeid)]],""))</f>
        <v/>
      </c>
      <c r="BA61" t="str">
        <f>IF(ISNUMBER(FIND("overige",Methode_Keuze)),"",IF(Tb_Activiteiten[[#This Row],[Overige kosten]]=1,Tb_Activiteiten[[#Headers],[Overige kosten]],""))</f>
        <v/>
      </c>
    </row>
    <row r="62" spans="1:53" x14ac:dyDescent="0.25">
      <c r="A62" s="213"/>
      <c r="F62" s="64"/>
      <c r="G62" s="64"/>
      <c r="H62" s="258"/>
      <c r="I62" s="258"/>
      <c r="J62" s="258"/>
      <c r="K62" s="258"/>
      <c r="O62" s="56"/>
      <c r="Q62" t="str">
        <f>IFERROR(IF(VLOOKUP(Tb_Activiteiten[[#This Row],[Openstelling]],Tb_Openstelling[],2,0)=1,1,""),"")</f>
        <v/>
      </c>
      <c r="AK62" t="str">
        <f>IF(ISNUMBER(FIND("arbeid",Methode_Keuze)),"",IF(ISNUMBER(FIND("arbeid",Methode_Keuze)),"",IF(Tb_Activiteiten[[#This Row],[Loonkosten]]=1,Tb_Activiteiten[[#Headers],[Loonkosten]],"")))</f>
        <v/>
      </c>
      <c r="AL62" t="str">
        <f>IF(ISNUMBER(FIND("arbeid",Methode_Keuze)),"",IF(ISNUMBER(FIND("arbeid",Methode_Keuze)),"",IF(Tb_Activiteiten[[#This Row],[Eigen arbeid]]=1,Tb_Activiteiten[[#Headers],[Eigen arbeid]],"")))</f>
        <v/>
      </c>
      <c r="AM62" t="str">
        <f>IF(ISNUMBER(FIND("arbeid",Methode_Keuze)),"",IF(ISNUMBER(FIND("arbeid",Methode_Keuze)),"",IF(Tb_Activiteiten[[#This Row],[Projectmedewerker]]=1,Tb_Activiteiten[[#Headers],[Projectmedewerker]],"")))</f>
        <v/>
      </c>
      <c r="AN62" t="str">
        <f>IF(ISNUMBER(FIND("arbeid",Methode_Keuze)),"",IF(ISNUMBER(FIND("arbeid",Methode_Keuze)),"",IF(Tb_Activiteiten[[#This Row],[Landbouwer]]=1,Tb_Activiteiten[[#Headers],[Landbouwer]],"")))</f>
        <v/>
      </c>
      <c r="AO62" t="str">
        <f>IF(ISNUMBER(FIND("arbeid",Methode_Keuze)),"",IF(ISNUMBER(FIND("arbeid",Methode_Keuze)),"",IF(Tb_Activiteiten[[#This Row],[Adviseur]]=1,Tb_Activiteiten[[#Headers],[Adviseur]],"")))</f>
        <v/>
      </c>
      <c r="AP62" t="str">
        <f>IF(ISNUMBER(FIND("arbeid",Methode_Keuze)),"",IF(ISNUMBER(FIND("arbeid",Methode_Keuze)),"",IF(Tb_Activiteiten[[#This Row],[Projectleider/Expert]]=1,Tb_Activiteiten[[#Headers],[Projectleider/Expert]],"")))</f>
        <v/>
      </c>
      <c r="AQ62" t="str">
        <f>IF(ISNUMBER(FIND("arbeid",Methode_Keuze)),"",IF(ISNUMBER(FIND("arbeid",Methode_Keuze)),"",IF(Tb_Activiteiten[[#This Row],[Arbeidskosten]]=1,Tb_Activiteiten[[#Headers],[Arbeidskosten]],"")))</f>
        <v/>
      </c>
      <c r="AR62" t="str">
        <f>IF(ISNUMBER(FIND("arbeid",Methode_Keuze)),"",IF(ISNUMBER(FIND("arbeid",Methode_Keuze)),"",IF(Tb_Activiteiten[[#This Row],[Arbeidskosten op basis van IKS]]=1,Tb_Activiteiten[[#Headers],[Arbeidskosten op basis van IKS]],"")))</f>
        <v/>
      </c>
      <c r="AS62" t="str">
        <f>IF(ISNUMBER(FIND("overige",Methode_Keuze)),"",IF(Tb_Activiteiten[[#This Row],[Kosten derden exclusief btw]]=1,Tb_Activiteiten[[#Headers],[Kosten derden exclusief btw]],""))</f>
        <v/>
      </c>
      <c r="AT62" t="str">
        <f>IF(ISNUMBER(FIND("overige",Methode_Keuze)),"",IF(Tb_Activiteiten[[#This Row],[Niet verrekenbare btw]]=1,Tb_Activiteiten[[#Headers],[Niet verrekenbare btw]],""))</f>
        <v/>
      </c>
      <c r="AU62" t="str">
        <f>IF(ISNUMBER(FIND("overige",Methode_Keuze)),"",IF(Tb_Activiteiten[[#This Row],[Grondkosten]]=1,Tb_Activiteiten[[#Headers],[Grondkosten]],""))</f>
        <v/>
      </c>
      <c r="AV62" t="str">
        <f>IF(ISNUMBER(FIND("overige",Methode_Keuze)),"",IF(Tb_Activiteiten[[#This Row],[Bijdrage in natura (overige)]]=1,Tb_Activiteiten[[#Headers],[Bijdrage in natura (overige)]],""))</f>
        <v/>
      </c>
      <c r="AW62" t="str">
        <f>IF(ISNUMBER(FIND("overige",Methode_Keuze)),"",IF(Tb_Activiteiten[[#This Row],[Bijdrage in natura (vrijwilligers)]]=1,Tb_Activiteiten[[#Headers],[Bijdrage in natura (vrijwilligers)]],""))</f>
        <v/>
      </c>
      <c r="AX62" t="str">
        <f>IF(ISNUMBER(FIND("overige",Methode_Keuze)),"",IF(Tb_Activiteiten[[#This Row],[Afschrijvingskosten]]=1,Tb_Activiteiten[[#Headers],[Afschrijvingskosten]],""))</f>
        <v/>
      </c>
      <c r="AY62" t="str">
        <f>IF(ISNUMBER(FIND("overige",Methode_Keuze)),"",IF(Tb_Activiteiten[[#This Row],[Vergoeding]]=1,Tb_Activiteiten[[#Headers],[Vergoeding]],""))</f>
        <v/>
      </c>
      <c r="AZ62" t="str">
        <f>IF(ISNUMBER(FIND("arbeid",Methode_Keuze)),"",IF(Tb_Activiteiten[[#This Row],[Arbeidskosten - vast tarief (excl eigen arbeid)]]=1,Tb_Activiteiten[[#Headers],[Arbeidskosten - vast tarief (excl eigen arbeid)]],""))</f>
        <v/>
      </c>
      <c r="BA62" t="str">
        <f>IF(ISNUMBER(FIND("overige",Methode_Keuze)),"",IF(Tb_Activiteiten[[#This Row],[Overige kosten]]=1,Tb_Activiteiten[[#Headers],[Overige kosten]],""))</f>
        <v/>
      </c>
    </row>
    <row r="63" spans="1:53" x14ac:dyDescent="0.25">
      <c r="A63" s="213"/>
      <c r="F63" s="64"/>
      <c r="G63" s="64"/>
      <c r="H63" s="258"/>
      <c r="I63" s="258"/>
      <c r="J63" s="258"/>
      <c r="K63" s="258"/>
      <c r="O63" s="56"/>
      <c r="Q63" t="str">
        <f>IFERROR(IF(VLOOKUP(Tb_Activiteiten[[#This Row],[Openstelling]],Tb_Openstelling[],2,0)=1,1,""),"")</f>
        <v/>
      </c>
      <c r="AK63" t="str">
        <f>IF(ISNUMBER(FIND("arbeid",Methode_Keuze)),"",IF(ISNUMBER(FIND("arbeid",Methode_Keuze)),"",IF(Tb_Activiteiten[[#This Row],[Loonkosten]]=1,Tb_Activiteiten[[#Headers],[Loonkosten]],"")))</f>
        <v/>
      </c>
      <c r="AL63" t="str">
        <f>IF(ISNUMBER(FIND("arbeid",Methode_Keuze)),"",IF(ISNUMBER(FIND("arbeid",Methode_Keuze)),"",IF(Tb_Activiteiten[[#This Row],[Eigen arbeid]]=1,Tb_Activiteiten[[#Headers],[Eigen arbeid]],"")))</f>
        <v/>
      </c>
      <c r="AM63" t="str">
        <f>IF(ISNUMBER(FIND("arbeid",Methode_Keuze)),"",IF(ISNUMBER(FIND("arbeid",Methode_Keuze)),"",IF(Tb_Activiteiten[[#This Row],[Projectmedewerker]]=1,Tb_Activiteiten[[#Headers],[Projectmedewerker]],"")))</f>
        <v/>
      </c>
      <c r="AN63" t="str">
        <f>IF(ISNUMBER(FIND("arbeid",Methode_Keuze)),"",IF(ISNUMBER(FIND("arbeid",Methode_Keuze)),"",IF(Tb_Activiteiten[[#This Row],[Landbouwer]]=1,Tb_Activiteiten[[#Headers],[Landbouwer]],"")))</f>
        <v/>
      </c>
      <c r="AO63" t="str">
        <f>IF(ISNUMBER(FIND("arbeid",Methode_Keuze)),"",IF(ISNUMBER(FIND("arbeid",Methode_Keuze)),"",IF(Tb_Activiteiten[[#This Row],[Adviseur]]=1,Tb_Activiteiten[[#Headers],[Adviseur]],"")))</f>
        <v/>
      </c>
      <c r="AP63" t="str">
        <f>IF(ISNUMBER(FIND("arbeid",Methode_Keuze)),"",IF(ISNUMBER(FIND("arbeid",Methode_Keuze)),"",IF(Tb_Activiteiten[[#This Row],[Projectleider/Expert]]=1,Tb_Activiteiten[[#Headers],[Projectleider/Expert]],"")))</f>
        <v/>
      </c>
      <c r="AQ63" t="str">
        <f>IF(ISNUMBER(FIND("arbeid",Methode_Keuze)),"",IF(ISNUMBER(FIND("arbeid",Methode_Keuze)),"",IF(Tb_Activiteiten[[#This Row],[Arbeidskosten]]=1,Tb_Activiteiten[[#Headers],[Arbeidskosten]],"")))</f>
        <v/>
      </c>
      <c r="AR63" t="str">
        <f>IF(ISNUMBER(FIND("arbeid",Methode_Keuze)),"",IF(ISNUMBER(FIND("arbeid",Methode_Keuze)),"",IF(Tb_Activiteiten[[#This Row],[Arbeidskosten op basis van IKS]]=1,Tb_Activiteiten[[#Headers],[Arbeidskosten op basis van IKS]],"")))</f>
        <v/>
      </c>
      <c r="AS63" t="str">
        <f>IF(ISNUMBER(FIND("overige",Methode_Keuze)),"",IF(Tb_Activiteiten[[#This Row],[Kosten derden exclusief btw]]=1,Tb_Activiteiten[[#Headers],[Kosten derden exclusief btw]],""))</f>
        <v/>
      </c>
      <c r="AT63" t="str">
        <f>IF(ISNUMBER(FIND("overige",Methode_Keuze)),"",IF(Tb_Activiteiten[[#This Row],[Niet verrekenbare btw]]=1,Tb_Activiteiten[[#Headers],[Niet verrekenbare btw]],""))</f>
        <v/>
      </c>
      <c r="AU63" t="str">
        <f>IF(ISNUMBER(FIND("overige",Methode_Keuze)),"",IF(Tb_Activiteiten[[#This Row],[Grondkosten]]=1,Tb_Activiteiten[[#Headers],[Grondkosten]],""))</f>
        <v/>
      </c>
      <c r="AV63" t="str">
        <f>IF(ISNUMBER(FIND("overige",Methode_Keuze)),"",IF(Tb_Activiteiten[[#This Row],[Bijdrage in natura (overige)]]=1,Tb_Activiteiten[[#Headers],[Bijdrage in natura (overige)]],""))</f>
        <v/>
      </c>
      <c r="AW63" t="str">
        <f>IF(ISNUMBER(FIND("overige",Methode_Keuze)),"",IF(Tb_Activiteiten[[#This Row],[Bijdrage in natura (vrijwilligers)]]=1,Tb_Activiteiten[[#Headers],[Bijdrage in natura (vrijwilligers)]],""))</f>
        <v/>
      </c>
      <c r="AX63" t="str">
        <f>IF(ISNUMBER(FIND("overige",Methode_Keuze)),"",IF(Tb_Activiteiten[[#This Row],[Afschrijvingskosten]]=1,Tb_Activiteiten[[#Headers],[Afschrijvingskosten]],""))</f>
        <v/>
      </c>
      <c r="AY63" t="str">
        <f>IF(ISNUMBER(FIND("overige",Methode_Keuze)),"",IF(Tb_Activiteiten[[#This Row],[Vergoeding]]=1,Tb_Activiteiten[[#Headers],[Vergoeding]],""))</f>
        <v/>
      </c>
      <c r="AZ63" t="str">
        <f>IF(ISNUMBER(FIND("arbeid",Methode_Keuze)),"",IF(Tb_Activiteiten[[#This Row],[Arbeidskosten - vast tarief (excl eigen arbeid)]]=1,Tb_Activiteiten[[#Headers],[Arbeidskosten - vast tarief (excl eigen arbeid)]],""))</f>
        <v/>
      </c>
      <c r="BA63" t="str">
        <f>IF(ISNUMBER(FIND("overige",Methode_Keuze)),"",IF(Tb_Activiteiten[[#This Row],[Overige kosten]]=1,Tb_Activiteiten[[#Headers],[Overige kosten]],""))</f>
        <v/>
      </c>
    </row>
    <row r="64" spans="1:53" x14ac:dyDescent="0.25">
      <c r="A64" s="213"/>
      <c r="F64" s="64"/>
      <c r="G64" s="64"/>
      <c r="H64" s="258"/>
      <c r="I64" s="258"/>
      <c r="J64" s="258"/>
      <c r="K64" s="258"/>
      <c r="O64" s="56"/>
      <c r="Q64" t="str">
        <f>IFERROR(IF(VLOOKUP(Tb_Activiteiten[[#This Row],[Openstelling]],Tb_Openstelling[],2,0)=1,1,""),"")</f>
        <v/>
      </c>
      <c r="AK64" t="str">
        <f>IF(ISNUMBER(FIND("arbeid",Methode_Keuze)),"",IF(ISNUMBER(FIND("arbeid",Methode_Keuze)),"",IF(Tb_Activiteiten[[#This Row],[Loonkosten]]=1,Tb_Activiteiten[[#Headers],[Loonkosten]],"")))</f>
        <v/>
      </c>
      <c r="AL64" t="str">
        <f>IF(ISNUMBER(FIND("arbeid",Methode_Keuze)),"",IF(ISNUMBER(FIND("arbeid",Methode_Keuze)),"",IF(Tb_Activiteiten[[#This Row],[Eigen arbeid]]=1,Tb_Activiteiten[[#Headers],[Eigen arbeid]],"")))</f>
        <v/>
      </c>
      <c r="AM64" t="str">
        <f>IF(ISNUMBER(FIND("arbeid",Methode_Keuze)),"",IF(ISNUMBER(FIND("arbeid",Methode_Keuze)),"",IF(Tb_Activiteiten[[#This Row],[Projectmedewerker]]=1,Tb_Activiteiten[[#Headers],[Projectmedewerker]],"")))</f>
        <v/>
      </c>
      <c r="AN64" t="str">
        <f>IF(ISNUMBER(FIND("arbeid",Methode_Keuze)),"",IF(ISNUMBER(FIND("arbeid",Methode_Keuze)),"",IF(Tb_Activiteiten[[#This Row],[Landbouwer]]=1,Tb_Activiteiten[[#Headers],[Landbouwer]],"")))</f>
        <v/>
      </c>
      <c r="AO64" t="str">
        <f>IF(ISNUMBER(FIND("arbeid",Methode_Keuze)),"",IF(ISNUMBER(FIND("arbeid",Methode_Keuze)),"",IF(Tb_Activiteiten[[#This Row],[Adviseur]]=1,Tb_Activiteiten[[#Headers],[Adviseur]],"")))</f>
        <v/>
      </c>
      <c r="AP64" t="str">
        <f>IF(ISNUMBER(FIND("arbeid",Methode_Keuze)),"",IF(ISNUMBER(FIND("arbeid",Methode_Keuze)),"",IF(Tb_Activiteiten[[#This Row],[Projectleider/Expert]]=1,Tb_Activiteiten[[#Headers],[Projectleider/Expert]],"")))</f>
        <v/>
      </c>
      <c r="AQ64" t="str">
        <f>IF(ISNUMBER(FIND("arbeid",Methode_Keuze)),"",IF(ISNUMBER(FIND("arbeid",Methode_Keuze)),"",IF(Tb_Activiteiten[[#This Row],[Arbeidskosten]]=1,Tb_Activiteiten[[#Headers],[Arbeidskosten]],"")))</f>
        <v/>
      </c>
      <c r="AR64" t="str">
        <f>IF(ISNUMBER(FIND("arbeid",Methode_Keuze)),"",IF(ISNUMBER(FIND("arbeid",Methode_Keuze)),"",IF(Tb_Activiteiten[[#This Row],[Arbeidskosten op basis van IKS]]=1,Tb_Activiteiten[[#Headers],[Arbeidskosten op basis van IKS]],"")))</f>
        <v/>
      </c>
      <c r="AS64" t="str">
        <f>IF(ISNUMBER(FIND("overige",Methode_Keuze)),"",IF(Tb_Activiteiten[[#This Row],[Kosten derden exclusief btw]]=1,Tb_Activiteiten[[#Headers],[Kosten derden exclusief btw]],""))</f>
        <v/>
      </c>
      <c r="AT64" t="str">
        <f>IF(ISNUMBER(FIND("overige",Methode_Keuze)),"",IF(Tb_Activiteiten[[#This Row],[Niet verrekenbare btw]]=1,Tb_Activiteiten[[#Headers],[Niet verrekenbare btw]],""))</f>
        <v/>
      </c>
      <c r="AU64" t="str">
        <f>IF(ISNUMBER(FIND("overige",Methode_Keuze)),"",IF(Tb_Activiteiten[[#This Row],[Grondkosten]]=1,Tb_Activiteiten[[#Headers],[Grondkosten]],""))</f>
        <v/>
      </c>
      <c r="AV64" t="str">
        <f>IF(ISNUMBER(FIND("overige",Methode_Keuze)),"",IF(Tb_Activiteiten[[#This Row],[Bijdrage in natura (overige)]]=1,Tb_Activiteiten[[#Headers],[Bijdrage in natura (overige)]],""))</f>
        <v/>
      </c>
      <c r="AW64" t="str">
        <f>IF(ISNUMBER(FIND("overige",Methode_Keuze)),"",IF(Tb_Activiteiten[[#This Row],[Bijdrage in natura (vrijwilligers)]]=1,Tb_Activiteiten[[#Headers],[Bijdrage in natura (vrijwilligers)]],""))</f>
        <v/>
      </c>
      <c r="AX64" t="str">
        <f>IF(ISNUMBER(FIND("overige",Methode_Keuze)),"",IF(Tb_Activiteiten[[#This Row],[Afschrijvingskosten]]=1,Tb_Activiteiten[[#Headers],[Afschrijvingskosten]],""))</f>
        <v/>
      </c>
      <c r="AY64" t="str">
        <f>IF(ISNUMBER(FIND("overige",Methode_Keuze)),"",IF(Tb_Activiteiten[[#This Row],[Vergoeding]]=1,Tb_Activiteiten[[#Headers],[Vergoeding]],""))</f>
        <v/>
      </c>
      <c r="AZ64" t="str">
        <f>IF(ISNUMBER(FIND("arbeid",Methode_Keuze)),"",IF(Tb_Activiteiten[[#This Row],[Arbeidskosten - vast tarief (excl eigen arbeid)]]=1,Tb_Activiteiten[[#Headers],[Arbeidskosten - vast tarief (excl eigen arbeid)]],""))</f>
        <v/>
      </c>
      <c r="BA64" t="str">
        <f>IF(ISNUMBER(FIND("overige",Methode_Keuze)),"",IF(Tb_Activiteiten[[#This Row],[Overige kosten]]=1,Tb_Activiteiten[[#Headers],[Overige kosten]],""))</f>
        <v/>
      </c>
    </row>
    <row r="65" spans="1:53" x14ac:dyDescent="0.25">
      <c r="A65" s="213"/>
      <c r="F65" s="64"/>
      <c r="G65" s="64"/>
      <c r="H65" s="258"/>
      <c r="I65" s="258"/>
      <c r="J65" s="258"/>
      <c r="K65" s="258"/>
      <c r="O65" s="56"/>
      <c r="Q65" t="str">
        <f>IFERROR(IF(VLOOKUP(Tb_Activiteiten[[#This Row],[Openstelling]],Tb_Openstelling[],2,0)=1,1,""),"")</f>
        <v/>
      </c>
      <c r="AK65" t="str">
        <f>IF(ISNUMBER(FIND("arbeid",Methode_Keuze)),"",IF(ISNUMBER(FIND("arbeid",Methode_Keuze)),"",IF(Tb_Activiteiten[[#This Row],[Loonkosten]]=1,Tb_Activiteiten[[#Headers],[Loonkosten]],"")))</f>
        <v/>
      </c>
      <c r="AL65" t="str">
        <f>IF(ISNUMBER(FIND("arbeid",Methode_Keuze)),"",IF(ISNUMBER(FIND("arbeid",Methode_Keuze)),"",IF(Tb_Activiteiten[[#This Row],[Eigen arbeid]]=1,Tb_Activiteiten[[#Headers],[Eigen arbeid]],"")))</f>
        <v/>
      </c>
      <c r="AM65" t="str">
        <f>IF(ISNUMBER(FIND("arbeid",Methode_Keuze)),"",IF(ISNUMBER(FIND("arbeid",Methode_Keuze)),"",IF(Tb_Activiteiten[[#This Row],[Projectmedewerker]]=1,Tb_Activiteiten[[#Headers],[Projectmedewerker]],"")))</f>
        <v/>
      </c>
      <c r="AN65" t="str">
        <f>IF(ISNUMBER(FIND("arbeid",Methode_Keuze)),"",IF(ISNUMBER(FIND("arbeid",Methode_Keuze)),"",IF(Tb_Activiteiten[[#This Row],[Landbouwer]]=1,Tb_Activiteiten[[#Headers],[Landbouwer]],"")))</f>
        <v/>
      </c>
      <c r="AO65" t="str">
        <f>IF(ISNUMBER(FIND("arbeid",Methode_Keuze)),"",IF(ISNUMBER(FIND("arbeid",Methode_Keuze)),"",IF(Tb_Activiteiten[[#This Row],[Adviseur]]=1,Tb_Activiteiten[[#Headers],[Adviseur]],"")))</f>
        <v/>
      </c>
      <c r="AP65" t="str">
        <f>IF(ISNUMBER(FIND("arbeid",Methode_Keuze)),"",IF(ISNUMBER(FIND("arbeid",Methode_Keuze)),"",IF(Tb_Activiteiten[[#This Row],[Projectleider/Expert]]=1,Tb_Activiteiten[[#Headers],[Projectleider/Expert]],"")))</f>
        <v/>
      </c>
      <c r="AQ65" t="str">
        <f>IF(ISNUMBER(FIND("arbeid",Methode_Keuze)),"",IF(ISNUMBER(FIND("arbeid",Methode_Keuze)),"",IF(Tb_Activiteiten[[#This Row],[Arbeidskosten]]=1,Tb_Activiteiten[[#Headers],[Arbeidskosten]],"")))</f>
        <v/>
      </c>
      <c r="AR65" t="str">
        <f>IF(ISNUMBER(FIND("arbeid",Methode_Keuze)),"",IF(ISNUMBER(FIND("arbeid",Methode_Keuze)),"",IF(Tb_Activiteiten[[#This Row],[Arbeidskosten op basis van IKS]]=1,Tb_Activiteiten[[#Headers],[Arbeidskosten op basis van IKS]],"")))</f>
        <v/>
      </c>
      <c r="AS65" t="str">
        <f>IF(ISNUMBER(FIND("overige",Methode_Keuze)),"",IF(Tb_Activiteiten[[#This Row],[Kosten derden exclusief btw]]=1,Tb_Activiteiten[[#Headers],[Kosten derden exclusief btw]],""))</f>
        <v/>
      </c>
      <c r="AT65" t="str">
        <f>IF(ISNUMBER(FIND("overige",Methode_Keuze)),"",IF(Tb_Activiteiten[[#This Row],[Niet verrekenbare btw]]=1,Tb_Activiteiten[[#Headers],[Niet verrekenbare btw]],""))</f>
        <v/>
      </c>
      <c r="AU65" t="str">
        <f>IF(ISNUMBER(FIND("overige",Methode_Keuze)),"",IF(Tb_Activiteiten[[#This Row],[Grondkosten]]=1,Tb_Activiteiten[[#Headers],[Grondkosten]],""))</f>
        <v/>
      </c>
      <c r="AV65" t="str">
        <f>IF(ISNUMBER(FIND("overige",Methode_Keuze)),"",IF(Tb_Activiteiten[[#This Row],[Bijdrage in natura (overige)]]=1,Tb_Activiteiten[[#Headers],[Bijdrage in natura (overige)]],""))</f>
        <v/>
      </c>
      <c r="AW65" t="str">
        <f>IF(ISNUMBER(FIND("overige",Methode_Keuze)),"",IF(Tb_Activiteiten[[#This Row],[Bijdrage in natura (vrijwilligers)]]=1,Tb_Activiteiten[[#Headers],[Bijdrage in natura (vrijwilligers)]],""))</f>
        <v/>
      </c>
      <c r="AX65" t="str">
        <f>IF(ISNUMBER(FIND("overige",Methode_Keuze)),"",IF(Tb_Activiteiten[[#This Row],[Afschrijvingskosten]]=1,Tb_Activiteiten[[#Headers],[Afschrijvingskosten]],""))</f>
        <v/>
      </c>
      <c r="AY65" t="str">
        <f>IF(ISNUMBER(FIND("overige",Methode_Keuze)),"",IF(Tb_Activiteiten[[#This Row],[Vergoeding]]=1,Tb_Activiteiten[[#Headers],[Vergoeding]],""))</f>
        <v/>
      </c>
      <c r="AZ65" t="str">
        <f>IF(ISNUMBER(FIND("arbeid",Methode_Keuze)),"",IF(Tb_Activiteiten[[#This Row],[Arbeidskosten - vast tarief (excl eigen arbeid)]]=1,Tb_Activiteiten[[#Headers],[Arbeidskosten - vast tarief (excl eigen arbeid)]],""))</f>
        <v/>
      </c>
      <c r="BA65" t="str">
        <f>IF(ISNUMBER(FIND("overige",Methode_Keuze)),"",IF(Tb_Activiteiten[[#This Row],[Overige kosten]]=1,Tb_Activiteiten[[#Headers],[Overige kosten]],""))</f>
        <v/>
      </c>
    </row>
    <row r="66" spans="1:53" x14ac:dyDescent="0.25">
      <c r="A66" s="213"/>
      <c r="F66" s="64"/>
      <c r="G66" s="64"/>
      <c r="H66" s="258"/>
      <c r="I66" s="258"/>
      <c r="J66" s="258"/>
      <c r="K66" s="258"/>
      <c r="O66" s="56"/>
      <c r="Q66" t="str">
        <f>IFERROR(IF(VLOOKUP(Tb_Activiteiten[[#This Row],[Openstelling]],Tb_Openstelling[],2,0)=1,1,""),"")</f>
        <v/>
      </c>
      <c r="AK66" t="str">
        <f>IF(ISNUMBER(FIND("arbeid",Methode_Keuze)),"",IF(ISNUMBER(FIND("arbeid",Methode_Keuze)),"",IF(Tb_Activiteiten[[#This Row],[Loonkosten]]=1,Tb_Activiteiten[[#Headers],[Loonkosten]],"")))</f>
        <v/>
      </c>
      <c r="AL66" t="str">
        <f>IF(ISNUMBER(FIND("arbeid",Methode_Keuze)),"",IF(ISNUMBER(FIND("arbeid",Methode_Keuze)),"",IF(Tb_Activiteiten[[#This Row],[Eigen arbeid]]=1,Tb_Activiteiten[[#Headers],[Eigen arbeid]],"")))</f>
        <v/>
      </c>
      <c r="AM66" t="str">
        <f>IF(ISNUMBER(FIND("arbeid",Methode_Keuze)),"",IF(ISNUMBER(FIND("arbeid",Methode_Keuze)),"",IF(Tb_Activiteiten[[#This Row],[Projectmedewerker]]=1,Tb_Activiteiten[[#Headers],[Projectmedewerker]],"")))</f>
        <v/>
      </c>
      <c r="AN66" t="str">
        <f>IF(ISNUMBER(FIND("arbeid",Methode_Keuze)),"",IF(ISNUMBER(FIND("arbeid",Methode_Keuze)),"",IF(Tb_Activiteiten[[#This Row],[Landbouwer]]=1,Tb_Activiteiten[[#Headers],[Landbouwer]],"")))</f>
        <v/>
      </c>
      <c r="AO66" t="str">
        <f>IF(ISNUMBER(FIND("arbeid",Methode_Keuze)),"",IF(ISNUMBER(FIND("arbeid",Methode_Keuze)),"",IF(Tb_Activiteiten[[#This Row],[Adviseur]]=1,Tb_Activiteiten[[#Headers],[Adviseur]],"")))</f>
        <v/>
      </c>
      <c r="AP66" t="str">
        <f>IF(ISNUMBER(FIND("arbeid",Methode_Keuze)),"",IF(ISNUMBER(FIND("arbeid",Methode_Keuze)),"",IF(Tb_Activiteiten[[#This Row],[Projectleider/Expert]]=1,Tb_Activiteiten[[#Headers],[Projectleider/Expert]],"")))</f>
        <v/>
      </c>
      <c r="AQ66" t="str">
        <f>IF(ISNUMBER(FIND("arbeid",Methode_Keuze)),"",IF(ISNUMBER(FIND("arbeid",Methode_Keuze)),"",IF(Tb_Activiteiten[[#This Row],[Arbeidskosten]]=1,Tb_Activiteiten[[#Headers],[Arbeidskosten]],"")))</f>
        <v/>
      </c>
      <c r="AR66" t="str">
        <f>IF(ISNUMBER(FIND("arbeid",Methode_Keuze)),"",IF(ISNUMBER(FIND("arbeid",Methode_Keuze)),"",IF(Tb_Activiteiten[[#This Row],[Arbeidskosten op basis van IKS]]=1,Tb_Activiteiten[[#Headers],[Arbeidskosten op basis van IKS]],"")))</f>
        <v/>
      </c>
      <c r="AS66" t="str">
        <f>IF(ISNUMBER(FIND("overige",Methode_Keuze)),"",IF(Tb_Activiteiten[[#This Row],[Kosten derden exclusief btw]]=1,Tb_Activiteiten[[#Headers],[Kosten derden exclusief btw]],""))</f>
        <v/>
      </c>
      <c r="AT66" t="str">
        <f>IF(ISNUMBER(FIND("overige",Methode_Keuze)),"",IF(Tb_Activiteiten[[#This Row],[Niet verrekenbare btw]]=1,Tb_Activiteiten[[#Headers],[Niet verrekenbare btw]],""))</f>
        <v/>
      </c>
      <c r="AU66" t="str">
        <f>IF(ISNUMBER(FIND("overige",Methode_Keuze)),"",IF(Tb_Activiteiten[[#This Row],[Grondkosten]]=1,Tb_Activiteiten[[#Headers],[Grondkosten]],""))</f>
        <v/>
      </c>
      <c r="AV66" t="str">
        <f>IF(ISNUMBER(FIND("overige",Methode_Keuze)),"",IF(Tb_Activiteiten[[#This Row],[Bijdrage in natura (overige)]]=1,Tb_Activiteiten[[#Headers],[Bijdrage in natura (overige)]],""))</f>
        <v/>
      </c>
      <c r="AW66" t="str">
        <f>IF(ISNUMBER(FIND("overige",Methode_Keuze)),"",IF(Tb_Activiteiten[[#This Row],[Bijdrage in natura (vrijwilligers)]]=1,Tb_Activiteiten[[#Headers],[Bijdrage in natura (vrijwilligers)]],""))</f>
        <v/>
      </c>
      <c r="AX66" t="str">
        <f>IF(ISNUMBER(FIND("overige",Methode_Keuze)),"",IF(Tb_Activiteiten[[#This Row],[Afschrijvingskosten]]=1,Tb_Activiteiten[[#Headers],[Afschrijvingskosten]],""))</f>
        <v/>
      </c>
      <c r="AY66" t="str">
        <f>IF(ISNUMBER(FIND("overige",Methode_Keuze)),"",IF(Tb_Activiteiten[[#This Row],[Vergoeding]]=1,Tb_Activiteiten[[#Headers],[Vergoeding]],""))</f>
        <v/>
      </c>
      <c r="AZ66" t="str">
        <f>IF(ISNUMBER(FIND("arbeid",Methode_Keuze)),"",IF(Tb_Activiteiten[[#This Row],[Arbeidskosten - vast tarief (excl eigen arbeid)]]=1,Tb_Activiteiten[[#Headers],[Arbeidskosten - vast tarief (excl eigen arbeid)]],""))</f>
        <v/>
      </c>
      <c r="BA66" t="str">
        <f>IF(ISNUMBER(FIND("overige",Methode_Keuze)),"",IF(Tb_Activiteiten[[#This Row],[Overige kosten]]=1,Tb_Activiteiten[[#Headers],[Overige kosten]],""))</f>
        <v/>
      </c>
    </row>
    <row r="67" spans="1:53" x14ac:dyDescent="0.25">
      <c r="A67" s="213"/>
      <c r="F67" s="64"/>
      <c r="G67" s="64"/>
      <c r="H67" s="258"/>
      <c r="I67" s="258"/>
      <c r="J67" s="258"/>
      <c r="K67" s="258"/>
      <c r="O67" s="56"/>
      <c r="Q67" t="str">
        <f>IFERROR(IF(VLOOKUP(Tb_Activiteiten[[#This Row],[Openstelling]],Tb_Openstelling[],2,0)=1,1,""),"")</f>
        <v/>
      </c>
      <c r="AK67" t="str">
        <f>IF(ISNUMBER(FIND("arbeid",Methode_Keuze)),"",IF(ISNUMBER(FIND("arbeid",Methode_Keuze)),"",IF(Tb_Activiteiten[[#This Row],[Loonkosten]]=1,Tb_Activiteiten[[#Headers],[Loonkosten]],"")))</f>
        <v/>
      </c>
      <c r="AL67" t="str">
        <f>IF(ISNUMBER(FIND("arbeid",Methode_Keuze)),"",IF(ISNUMBER(FIND("arbeid",Methode_Keuze)),"",IF(Tb_Activiteiten[[#This Row],[Eigen arbeid]]=1,Tb_Activiteiten[[#Headers],[Eigen arbeid]],"")))</f>
        <v/>
      </c>
      <c r="AM67" t="str">
        <f>IF(ISNUMBER(FIND("arbeid",Methode_Keuze)),"",IF(ISNUMBER(FIND("arbeid",Methode_Keuze)),"",IF(Tb_Activiteiten[[#This Row],[Projectmedewerker]]=1,Tb_Activiteiten[[#Headers],[Projectmedewerker]],"")))</f>
        <v/>
      </c>
      <c r="AN67" t="str">
        <f>IF(ISNUMBER(FIND("arbeid",Methode_Keuze)),"",IF(ISNUMBER(FIND("arbeid",Methode_Keuze)),"",IF(Tb_Activiteiten[[#This Row],[Landbouwer]]=1,Tb_Activiteiten[[#Headers],[Landbouwer]],"")))</f>
        <v/>
      </c>
      <c r="AO67" t="str">
        <f>IF(ISNUMBER(FIND("arbeid",Methode_Keuze)),"",IF(ISNUMBER(FIND("arbeid",Methode_Keuze)),"",IF(Tb_Activiteiten[[#This Row],[Adviseur]]=1,Tb_Activiteiten[[#Headers],[Adviseur]],"")))</f>
        <v/>
      </c>
      <c r="AP67" t="str">
        <f>IF(ISNUMBER(FIND("arbeid",Methode_Keuze)),"",IF(ISNUMBER(FIND("arbeid",Methode_Keuze)),"",IF(Tb_Activiteiten[[#This Row],[Projectleider/Expert]]=1,Tb_Activiteiten[[#Headers],[Projectleider/Expert]],"")))</f>
        <v/>
      </c>
      <c r="AQ67" t="str">
        <f>IF(ISNUMBER(FIND("arbeid",Methode_Keuze)),"",IF(ISNUMBER(FIND("arbeid",Methode_Keuze)),"",IF(Tb_Activiteiten[[#This Row],[Arbeidskosten]]=1,Tb_Activiteiten[[#Headers],[Arbeidskosten]],"")))</f>
        <v/>
      </c>
      <c r="AR67" t="str">
        <f>IF(ISNUMBER(FIND("arbeid",Methode_Keuze)),"",IF(ISNUMBER(FIND("arbeid",Methode_Keuze)),"",IF(Tb_Activiteiten[[#This Row],[Arbeidskosten op basis van IKS]]=1,Tb_Activiteiten[[#Headers],[Arbeidskosten op basis van IKS]],"")))</f>
        <v/>
      </c>
      <c r="AS67" t="str">
        <f>IF(ISNUMBER(FIND("overige",Methode_Keuze)),"",IF(Tb_Activiteiten[[#This Row],[Kosten derden exclusief btw]]=1,Tb_Activiteiten[[#Headers],[Kosten derden exclusief btw]],""))</f>
        <v/>
      </c>
      <c r="AT67" t="str">
        <f>IF(ISNUMBER(FIND("overige",Methode_Keuze)),"",IF(Tb_Activiteiten[[#This Row],[Niet verrekenbare btw]]=1,Tb_Activiteiten[[#Headers],[Niet verrekenbare btw]],""))</f>
        <v/>
      </c>
      <c r="AU67" t="str">
        <f>IF(ISNUMBER(FIND("overige",Methode_Keuze)),"",IF(Tb_Activiteiten[[#This Row],[Grondkosten]]=1,Tb_Activiteiten[[#Headers],[Grondkosten]],""))</f>
        <v/>
      </c>
      <c r="AV67" t="str">
        <f>IF(ISNUMBER(FIND("overige",Methode_Keuze)),"",IF(Tb_Activiteiten[[#This Row],[Bijdrage in natura (overige)]]=1,Tb_Activiteiten[[#Headers],[Bijdrage in natura (overige)]],""))</f>
        <v/>
      </c>
      <c r="AW67" t="str">
        <f>IF(ISNUMBER(FIND("overige",Methode_Keuze)),"",IF(Tb_Activiteiten[[#This Row],[Bijdrage in natura (vrijwilligers)]]=1,Tb_Activiteiten[[#Headers],[Bijdrage in natura (vrijwilligers)]],""))</f>
        <v/>
      </c>
      <c r="AX67" t="str">
        <f>IF(ISNUMBER(FIND("overige",Methode_Keuze)),"",IF(Tb_Activiteiten[[#This Row],[Afschrijvingskosten]]=1,Tb_Activiteiten[[#Headers],[Afschrijvingskosten]],""))</f>
        <v/>
      </c>
      <c r="AY67" t="str">
        <f>IF(ISNUMBER(FIND("overige",Methode_Keuze)),"",IF(Tb_Activiteiten[[#This Row],[Vergoeding]]=1,Tb_Activiteiten[[#Headers],[Vergoeding]],""))</f>
        <v/>
      </c>
      <c r="AZ67" t="str">
        <f>IF(ISNUMBER(FIND("arbeid",Methode_Keuze)),"",IF(Tb_Activiteiten[[#This Row],[Arbeidskosten - vast tarief (excl eigen arbeid)]]=1,Tb_Activiteiten[[#Headers],[Arbeidskosten - vast tarief (excl eigen arbeid)]],""))</f>
        <v/>
      </c>
      <c r="BA67" t="str">
        <f>IF(ISNUMBER(FIND("overige",Methode_Keuze)),"",IF(Tb_Activiteiten[[#This Row],[Overige kosten]]=1,Tb_Activiteiten[[#Headers],[Overige kosten]],""))</f>
        <v/>
      </c>
    </row>
    <row r="68" spans="1:53" x14ac:dyDescent="0.25">
      <c r="A68" s="213"/>
      <c r="F68" s="64"/>
      <c r="G68" s="64"/>
      <c r="H68" s="258"/>
      <c r="I68" s="258"/>
      <c r="J68" s="258"/>
      <c r="K68" s="258"/>
      <c r="O68" s="56"/>
      <c r="Q68" t="str">
        <f>IFERROR(IF(VLOOKUP(Tb_Activiteiten[[#This Row],[Openstelling]],Tb_Openstelling[],2,0)=1,1,""),"")</f>
        <v/>
      </c>
      <c r="AK68" t="str">
        <f>IF(ISNUMBER(FIND("arbeid",Methode_Keuze)),"",IF(ISNUMBER(FIND("arbeid",Methode_Keuze)),"",IF(Tb_Activiteiten[[#This Row],[Loonkosten]]=1,Tb_Activiteiten[[#Headers],[Loonkosten]],"")))</f>
        <v/>
      </c>
      <c r="AL68" t="str">
        <f>IF(ISNUMBER(FIND("arbeid",Methode_Keuze)),"",IF(ISNUMBER(FIND("arbeid",Methode_Keuze)),"",IF(Tb_Activiteiten[[#This Row],[Eigen arbeid]]=1,Tb_Activiteiten[[#Headers],[Eigen arbeid]],"")))</f>
        <v/>
      </c>
      <c r="AM68" t="str">
        <f>IF(ISNUMBER(FIND("arbeid",Methode_Keuze)),"",IF(ISNUMBER(FIND("arbeid",Methode_Keuze)),"",IF(Tb_Activiteiten[[#This Row],[Projectmedewerker]]=1,Tb_Activiteiten[[#Headers],[Projectmedewerker]],"")))</f>
        <v/>
      </c>
      <c r="AN68" t="str">
        <f>IF(ISNUMBER(FIND("arbeid",Methode_Keuze)),"",IF(ISNUMBER(FIND("arbeid",Methode_Keuze)),"",IF(Tb_Activiteiten[[#This Row],[Landbouwer]]=1,Tb_Activiteiten[[#Headers],[Landbouwer]],"")))</f>
        <v/>
      </c>
      <c r="AO68" t="str">
        <f>IF(ISNUMBER(FIND("arbeid",Methode_Keuze)),"",IF(ISNUMBER(FIND("arbeid",Methode_Keuze)),"",IF(Tb_Activiteiten[[#This Row],[Adviseur]]=1,Tb_Activiteiten[[#Headers],[Adviseur]],"")))</f>
        <v/>
      </c>
      <c r="AP68" t="str">
        <f>IF(ISNUMBER(FIND("arbeid",Methode_Keuze)),"",IF(ISNUMBER(FIND("arbeid",Methode_Keuze)),"",IF(Tb_Activiteiten[[#This Row],[Projectleider/Expert]]=1,Tb_Activiteiten[[#Headers],[Projectleider/Expert]],"")))</f>
        <v/>
      </c>
      <c r="AQ68" t="str">
        <f>IF(ISNUMBER(FIND("arbeid",Methode_Keuze)),"",IF(ISNUMBER(FIND("arbeid",Methode_Keuze)),"",IF(Tb_Activiteiten[[#This Row],[Arbeidskosten]]=1,Tb_Activiteiten[[#Headers],[Arbeidskosten]],"")))</f>
        <v/>
      </c>
      <c r="AR68" t="str">
        <f>IF(ISNUMBER(FIND("arbeid",Methode_Keuze)),"",IF(ISNUMBER(FIND("arbeid",Methode_Keuze)),"",IF(Tb_Activiteiten[[#This Row],[Arbeidskosten op basis van IKS]]=1,Tb_Activiteiten[[#Headers],[Arbeidskosten op basis van IKS]],"")))</f>
        <v/>
      </c>
      <c r="AS68" t="str">
        <f>IF(ISNUMBER(FIND("overige",Methode_Keuze)),"",IF(Tb_Activiteiten[[#This Row],[Kosten derden exclusief btw]]=1,Tb_Activiteiten[[#Headers],[Kosten derden exclusief btw]],""))</f>
        <v/>
      </c>
      <c r="AT68" t="str">
        <f>IF(ISNUMBER(FIND("overige",Methode_Keuze)),"",IF(Tb_Activiteiten[[#This Row],[Niet verrekenbare btw]]=1,Tb_Activiteiten[[#Headers],[Niet verrekenbare btw]],""))</f>
        <v/>
      </c>
      <c r="AU68" t="str">
        <f>IF(ISNUMBER(FIND("overige",Methode_Keuze)),"",IF(Tb_Activiteiten[[#This Row],[Grondkosten]]=1,Tb_Activiteiten[[#Headers],[Grondkosten]],""))</f>
        <v/>
      </c>
      <c r="AV68" t="str">
        <f>IF(ISNUMBER(FIND("overige",Methode_Keuze)),"",IF(Tb_Activiteiten[[#This Row],[Bijdrage in natura (overige)]]=1,Tb_Activiteiten[[#Headers],[Bijdrage in natura (overige)]],""))</f>
        <v/>
      </c>
      <c r="AW68" t="str">
        <f>IF(ISNUMBER(FIND("overige",Methode_Keuze)),"",IF(Tb_Activiteiten[[#This Row],[Bijdrage in natura (vrijwilligers)]]=1,Tb_Activiteiten[[#Headers],[Bijdrage in natura (vrijwilligers)]],""))</f>
        <v/>
      </c>
      <c r="AX68" t="str">
        <f>IF(ISNUMBER(FIND("overige",Methode_Keuze)),"",IF(Tb_Activiteiten[[#This Row],[Afschrijvingskosten]]=1,Tb_Activiteiten[[#Headers],[Afschrijvingskosten]],""))</f>
        <v/>
      </c>
      <c r="AY68" t="str">
        <f>IF(ISNUMBER(FIND("overige",Methode_Keuze)),"",IF(Tb_Activiteiten[[#This Row],[Vergoeding]]=1,Tb_Activiteiten[[#Headers],[Vergoeding]],""))</f>
        <v/>
      </c>
      <c r="AZ68" t="str">
        <f>IF(ISNUMBER(FIND("arbeid",Methode_Keuze)),"",IF(Tb_Activiteiten[[#This Row],[Arbeidskosten - vast tarief (excl eigen arbeid)]]=1,Tb_Activiteiten[[#Headers],[Arbeidskosten - vast tarief (excl eigen arbeid)]],""))</f>
        <v/>
      </c>
      <c r="BA68" t="str">
        <f>IF(ISNUMBER(FIND("overige",Methode_Keuze)),"",IF(Tb_Activiteiten[[#This Row],[Overige kosten]]=1,Tb_Activiteiten[[#Headers],[Overige kosten]],""))</f>
        <v/>
      </c>
    </row>
    <row r="69" spans="1:53" x14ac:dyDescent="0.25">
      <c r="A69" s="213"/>
      <c r="F69" s="64"/>
      <c r="G69" s="64"/>
      <c r="H69" s="258"/>
      <c r="I69" s="258"/>
      <c r="J69" s="258"/>
      <c r="K69" s="258"/>
      <c r="O69" s="56"/>
      <c r="Q69" t="str">
        <f>IFERROR(IF(VLOOKUP(Tb_Activiteiten[[#This Row],[Openstelling]],Tb_Openstelling[],2,0)=1,1,""),"")</f>
        <v/>
      </c>
      <c r="AK69" t="str">
        <f>IF(ISNUMBER(FIND("arbeid",Methode_Keuze)),"",IF(ISNUMBER(FIND("arbeid",Methode_Keuze)),"",IF(Tb_Activiteiten[[#This Row],[Loonkosten]]=1,Tb_Activiteiten[[#Headers],[Loonkosten]],"")))</f>
        <v/>
      </c>
      <c r="AL69" t="str">
        <f>IF(ISNUMBER(FIND("arbeid",Methode_Keuze)),"",IF(ISNUMBER(FIND("arbeid",Methode_Keuze)),"",IF(Tb_Activiteiten[[#This Row],[Eigen arbeid]]=1,Tb_Activiteiten[[#Headers],[Eigen arbeid]],"")))</f>
        <v/>
      </c>
      <c r="AM69" t="str">
        <f>IF(ISNUMBER(FIND("arbeid",Methode_Keuze)),"",IF(ISNUMBER(FIND("arbeid",Methode_Keuze)),"",IF(Tb_Activiteiten[[#This Row],[Projectmedewerker]]=1,Tb_Activiteiten[[#Headers],[Projectmedewerker]],"")))</f>
        <v/>
      </c>
      <c r="AN69" t="str">
        <f>IF(ISNUMBER(FIND("arbeid",Methode_Keuze)),"",IF(ISNUMBER(FIND("arbeid",Methode_Keuze)),"",IF(Tb_Activiteiten[[#This Row],[Landbouwer]]=1,Tb_Activiteiten[[#Headers],[Landbouwer]],"")))</f>
        <v/>
      </c>
      <c r="AO69" t="str">
        <f>IF(ISNUMBER(FIND("arbeid",Methode_Keuze)),"",IF(ISNUMBER(FIND("arbeid",Methode_Keuze)),"",IF(Tb_Activiteiten[[#This Row],[Adviseur]]=1,Tb_Activiteiten[[#Headers],[Adviseur]],"")))</f>
        <v/>
      </c>
      <c r="AP69" t="str">
        <f>IF(ISNUMBER(FIND("arbeid",Methode_Keuze)),"",IF(ISNUMBER(FIND("arbeid",Methode_Keuze)),"",IF(Tb_Activiteiten[[#This Row],[Projectleider/Expert]]=1,Tb_Activiteiten[[#Headers],[Projectleider/Expert]],"")))</f>
        <v/>
      </c>
      <c r="AQ69" t="str">
        <f>IF(ISNUMBER(FIND("arbeid",Methode_Keuze)),"",IF(ISNUMBER(FIND("arbeid",Methode_Keuze)),"",IF(Tb_Activiteiten[[#This Row],[Arbeidskosten]]=1,Tb_Activiteiten[[#Headers],[Arbeidskosten]],"")))</f>
        <v/>
      </c>
      <c r="AR69" t="str">
        <f>IF(ISNUMBER(FIND("arbeid",Methode_Keuze)),"",IF(ISNUMBER(FIND("arbeid",Methode_Keuze)),"",IF(Tb_Activiteiten[[#This Row],[Arbeidskosten op basis van IKS]]=1,Tb_Activiteiten[[#Headers],[Arbeidskosten op basis van IKS]],"")))</f>
        <v/>
      </c>
      <c r="AS69" t="str">
        <f>IF(ISNUMBER(FIND("overige",Methode_Keuze)),"",IF(Tb_Activiteiten[[#This Row],[Kosten derden exclusief btw]]=1,Tb_Activiteiten[[#Headers],[Kosten derden exclusief btw]],""))</f>
        <v/>
      </c>
      <c r="AT69" t="str">
        <f>IF(ISNUMBER(FIND("overige",Methode_Keuze)),"",IF(Tb_Activiteiten[[#This Row],[Niet verrekenbare btw]]=1,Tb_Activiteiten[[#Headers],[Niet verrekenbare btw]],""))</f>
        <v/>
      </c>
      <c r="AU69" t="str">
        <f>IF(ISNUMBER(FIND("overige",Methode_Keuze)),"",IF(Tb_Activiteiten[[#This Row],[Grondkosten]]=1,Tb_Activiteiten[[#Headers],[Grondkosten]],""))</f>
        <v/>
      </c>
      <c r="AV69" t="str">
        <f>IF(ISNUMBER(FIND("overige",Methode_Keuze)),"",IF(Tb_Activiteiten[[#This Row],[Bijdrage in natura (overige)]]=1,Tb_Activiteiten[[#Headers],[Bijdrage in natura (overige)]],""))</f>
        <v/>
      </c>
      <c r="AW69" t="str">
        <f>IF(ISNUMBER(FIND("overige",Methode_Keuze)),"",IF(Tb_Activiteiten[[#This Row],[Bijdrage in natura (vrijwilligers)]]=1,Tb_Activiteiten[[#Headers],[Bijdrage in natura (vrijwilligers)]],""))</f>
        <v/>
      </c>
      <c r="AX69" t="str">
        <f>IF(ISNUMBER(FIND("overige",Methode_Keuze)),"",IF(Tb_Activiteiten[[#This Row],[Afschrijvingskosten]]=1,Tb_Activiteiten[[#Headers],[Afschrijvingskosten]],""))</f>
        <v/>
      </c>
      <c r="AY69" t="str">
        <f>IF(ISNUMBER(FIND("overige",Methode_Keuze)),"",IF(Tb_Activiteiten[[#This Row],[Vergoeding]]=1,Tb_Activiteiten[[#Headers],[Vergoeding]],""))</f>
        <v/>
      </c>
      <c r="AZ69" t="str">
        <f>IF(ISNUMBER(FIND("arbeid",Methode_Keuze)),"",IF(Tb_Activiteiten[[#This Row],[Arbeidskosten - vast tarief (excl eigen arbeid)]]=1,Tb_Activiteiten[[#Headers],[Arbeidskosten - vast tarief (excl eigen arbeid)]],""))</f>
        <v/>
      </c>
      <c r="BA69" t="str">
        <f>IF(ISNUMBER(FIND("overige",Methode_Keuze)),"",IF(Tb_Activiteiten[[#This Row],[Overige kosten]]=1,Tb_Activiteiten[[#Headers],[Overige kosten]],""))</f>
        <v/>
      </c>
    </row>
    <row r="70" spans="1:53" x14ac:dyDescent="0.25">
      <c r="A70" s="213"/>
      <c r="F70" s="64"/>
      <c r="G70" s="64"/>
      <c r="H70" s="258"/>
      <c r="I70" s="258"/>
      <c r="J70" s="258"/>
      <c r="K70" s="258"/>
      <c r="O70" s="56"/>
      <c r="Q70" t="str">
        <f>IFERROR(IF(VLOOKUP(Tb_Activiteiten[[#This Row],[Openstelling]],Tb_Openstelling[],2,0)=1,1,""),"")</f>
        <v/>
      </c>
      <c r="AK70" t="str">
        <f>IF(ISNUMBER(FIND("arbeid",Methode_Keuze)),"",IF(ISNUMBER(FIND("arbeid",Methode_Keuze)),"",IF(Tb_Activiteiten[[#This Row],[Loonkosten]]=1,Tb_Activiteiten[[#Headers],[Loonkosten]],"")))</f>
        <v/>
      </c>
      <c r="AL70" t="str">
        <f>IF(ISNUMBER(FIND("arbeid",Methode_Keuze)),"",IF(ISNUMBER(FIND("arbeid",Methode_Keuze)),"",IF(Tb_Activiteiten[[#This Row],[Eigen arbeid]]=1,Tb_Activiteiten[[#Headers],[Eigen arbeid]],"")))</f>
        <v/>
      </c>
      <c r="AM70" t="str">
        <f>IF(ISNUMBER(FIND("arbeid",Methode_Keuze)),"",IF(ISNUMBER(FIND("arbeid",Methode_Keuze)),"",IF(Tb_Activiteiten[[#This Row],[Projectmedewerker]]=1,Tb_Activiteiten[[#Headers],[Projectmedewerker]],"")))</f>
        <v/>
      </c>
      <c r="AN70" t="str">
        <f>IF(ISNUMBER(FIND("arbeid",Methode_Keuze)),"",IF(ISNUMBER(FIND("arbeid",Methode_Keuze)),"",IF(Tb_Activiteiten[[#This Row],[Landbouwer]]=1,Tb_Activiteiten[[#Headers],[Landbouwer]],"")))</f>
        <v/>
      </c>
      <c r="AO70" t="str">
        <f>IF(ISNUMBER(FIND("arbeid",Methode_Keuze)),"",IF(ISNUMBER(FIND("arbeid",Methode_Keuze)),"",IF(Tb_Activiteiten[[#This Row],[Adviseur]]=1,Tb_Activiteiten[[#Headers],[Adviseur]],"")))</f>
        <v/>
      </c>
      <c r="AP70" t="str">
        <f>IF(ISNUMBER(FIND("arbeid",Methode_Keuze)),"",IF(ISNUMBER(FIND("arbeid",Methode_Keuze)),"",IF(Tb_Activiteiten[[#This Row],[Projectleider/Expert]]=1,Tb_Activiteiten[[#Headers],[Projectleider/Expert]],"")))</f>
        <v/>
      </c>
      <c r="AQ70" t="str">
        <f>IF(ISNUMBER(FIND("arbeid",Methode_Keuze)),"",IF(ISNUMBER(FIND("arbeid",Methode_Keuze)),"",IF(Tb_Activiteiten[[#This Row],[Arbeidskosten]]=1,Tb_Activiteiten[[#Headers],[Arbeidskosten]],"")))</f>
        <v/>
      </c>
      <c r="AR70" t="str">
        <f>IF(ISNUMBER(FIND("arbeid",Methode_Keuze)),"",IF(ISNUMBER(FIND("arbeid",Methode_Keuze)),"",IF(Tb_Activiteiten[[#This Row],[Arbeidskosten op basis van IKS]]=1,Tb_Activiteiten[[#Headers],[Arbeidskosten op basis van IKS]],"")))</f>
        <v/>
      </c>
      <c r="AS70" t="str">
        <f>IF(ISNUMBER(FIND("overige",Methode_Keuze)),"",IF(Tb_Activiteiten[[#This Row],[Kosten derden exclusief btw]]=1,Tb_Activiteiten[[#Headers],[Kosten derden exclusief btw]],""))</f>
        <v/>
      </c>
      <c r="AT70" t="str">
        <f>IF(ISNUMBER(FIND("overige",Methode_Keuze)),"",IF(Tb_Activiteiten[[#This Row],[Niet verrekenbare btw]]=1,Tb_Activiteiten[[#Headers],[Niet verrekenbare btw]],""))</f>
        <v/>
      </c>
      <c r="AU70" t="str">
        <f>IF(ISNUMBER(FIND("overige",Methode_Keuze)),"",IF(Tb_Activiteiten[[#This Row],[Grondkosten]]=1,Tb_Activiteiten[[#Headers],[Grondkosten]],""))</f>
        <v/>
      </c>
      <c r="AV70" t="str">
        <f>IF(ISNUMBER(FIND("overige",Methode_Keuze)),"",IF(Tb_Activiteiten[[#This Row],[Bijdrage in natura (overige)]]=1,Tb_Activiteiten[[#Headers],[Bijdrage in natura (overige)]],""))</f>
        <v/>
      </c>
      <c r="AW70" t="str">
        <f>IF(ISNUMBER(FIND("overige",Methode_Keuze)),"",IF(Tb_Activiteiten[[#This Row],[Bijdrage in natura (vrijwilligers)]]=1,Tb_Activiteiten[[#Headers],[Bijdrage in natura (vrijwilligers)]],""))</f>
        <v/>
      </c>
      <c r="AX70" t="str">
        <f>IF(ISNUMBER(FIND("overige",Methode_Keuze)),"",IF(Tb_Activiteiten[[#This Row],[Afschrijvingskosten]]=1,Tb_Activiteiten[[#Headers],[Afschrijvingskosten]],""))</f>
        <v/>
      </c>
      <c r="AY70" t="str">
        <f>IF(ISNUMBER(FIND("overige",Methode_Keuze)),"",IF(Tb_Activiteiten[[#This Row],[Vergoeding]]=1,Tb_Activiteiten[[#Headers],[Vergoeding]],""))</f>
        <v/>
      </c>
      <c r="AZ70" t="str">
        <f>IF(ISNUMBER(FIND("arbeid",Methode_Keuze)),"",IF(Tb_Activiteiten[[#This Row],[Arbeidskosten - vast tarief (excl eigen arbeid)]]=1,Tb_Activiteiten[[#Headers],[Arbeidskosten - vast tarief (excl eigen arbeid)]],""))</f>
        <v/>
      </c>
      <c r="BA70" t="str">
        <f>IF(ISNUMBER(FIND("overige",Methode_Keuze)),"",IF(Tb_Activiteiten[[#This Row],[Overige kosten]]=1,Tb_Activiteiten[[#Headers],[Overige kosten]],""))</f>
        <v/>
      </c>
    </row>
    <row r="71" spans="1:53" x14ac:dyDescent="0.25">
      <c r="A71" s="213"/>
      <c r="F71" s="64"/>
      <c r="G71" s="64"/>
      <c r="H71" s="258"/>
      <c r="I71" s="258"/>
      <c r="J71" s="258"/>
      <c r="K71" s="258"/>
      <c r="O71" s="56"/>
      <c r="Q71" t="str">
        <f>IFERROR(IF(VLOOKUP(Tb_Activiteiten[[#This Row],[Openstelling]],Tb_Openstelling[],2,0)=1,1,""),"")</f>
        <v/>
      </c>
      <c r="AK71" t="str">
        <f>IF(ISNUMBER(FIND("arbeid",Methode_Keuze)),"",IF(ISNUMBER(FIND("arbeid",Methode_Keuze)),"",IF(Tb_Activiteiten[[#This Row],[Loonkosten]]=1,Tb_Activiteiten[[#Headers],[Loonkosten]],"")))</f>
        <v/>
      </c>
      <c r="AL71" t="str">
        <f>IF(ISNUMBER(FIND("arbeid",Methode_Keuze)),"",IF(ISNUMBER(FIND("arbeid",Methode_Keuze)),"",IF(Tb_Activiteiten[[#This Row],[Eigen arbeid]]=1,Tb_Activiteiten[[#Headers],[Eigen arbeid]],"")))</f>
        <v/>
      </c>
      <c r="AM71" t="str">
        <f>IF(ISNUMBER(FIND("arbeid",Methode_Keuze)),"",IF(ISNUMBER(FIND("arbeid",Methode_Keuze)),"",IF(Tb_Activiteiten[[#This Row],[Projectmedewerker]]=1,Tb_Activiteiten[[#Headers],[Projectmedewerker]],"")))</f>
        <v/>
      </c>
      <c r="AN71" t="str">
        <f>IF(ISNUMBER(FIND("arbeid",Methode_Keuze)),"",IF(ISNUMBER(FIND("arbeid",Methode_Keuze)),"",IF(Tb_Activiteiten[[#This Row],[Landbouwer]]=1,Tb_Activiteiten[[#Headers],[Landbouwer]],"")))</f>
        <v/>
      </c>
      <c r="AO71" t="str">
        <f>IF(ISNUMBER(FIND("arbeid",Methode_Keuze)),"",IF(ISNUMBER(FIND("arbeid",Methode_Keuze)),"",IF(Tb_Activiteiten[[#This Row],[Adviseur]]=1,Tb_Activiteiten[[#Headers],[Adviseur]],"")))</f>
        <v/>
      </c>
      <c r="AP71" t="str">
        <f>IF(ISNUMBER(FIND("arbeid",Methode_Keuze)),"",IF(ISNUMBER(FIND("arbeid",Methode_Keuze)),"",IF(Tb_Activiteiten[[#This Row],[Projectleider/Expert]]=1,Tb_Activiteiten[[#Headers],[Projectleider/Expert]],"")))</f>
        <v/>
      </c>
      <c r="AQ71" t="str">
        <f>IF(ISNUMBER(FIND("arbeid",Methode_Keuze)),"",IF(ISNUMBER(FIND("arbeid",Methode_Keuze)),"",IF(Tb_Activiteiten[[#This Row],[Arbeidskosten]]=1,Tb_Activiteiten[[#Headers],[Arbeidskosten]],"")))</f>
        <v/>
      </c>
      <c r="AR71" t="str">
        <f>IF(ISNUMBER(FIND("arbeid",Methode_Keuze)),"",IF(ISNUMBER(FIND("arbeid",Methode_Keuze)),"",IF(Tb_Activiteiten[[#This Row],[Arbeidskosten op basis van IKS]]=1,Tb_Activiteiten[[#Headers],[Arbeidskosten op basis van IKS]],"")))</f>
        <v/>
      </c>
      <c r="AS71" t="str">
        <f>IF(ISNUMBER(FIND("overige",Methode_Keuze)),"",IF(Tb_Activiteiten[[#This Row],[Kosten derden exclusief btw]]=1,Tb_Activiteiten[[#Headers],[Kosten derden exclusief btw]],""))</f>
        <v/>
      </c>
      <c r="AT71" t="str">
        <f>IF(ISNUMBER(FIND("overige",Methode_Keuze)),"",IF(Tb_Activiteiten[[#This Row],[Niet verrekenbare btw]]=1,Tb_Activiteiten[[#Headers],[Niet verrekenbare btw]],""))</f>
        <v/>
      </c>
      <c r="AU71" t="str">
        <f>IF(ISNUMBER(FIND("overige",Methode_Keuze)),"",IF(Tb_Activiteiten[[#This Row],[Grondkosten]]=1,Tb_Activiteiten[[#Headers],[Grondkosten]],""))</f>
        <v/>
      </c>
      <c r="AV71" t="str">
        <f>IF(ISNUMBER(FIND("overige",Methode_Keuze)),"",IF(Tb_Activiteiten[[#This Row],[Bijdrage in natura (overige)]]=1,Tb_Activiteiten[[#Headers],[Bijdrage in natura (overige)]],""))</f>
        <v/>
      </c>
      <c r="AW71" t="str">
        <f>IF(ISNUMBER(FIND("overige",Methode_Keuze)),"",IF(Tb_Activiteiten[[#This Row],[Bijdrage in natura (vrijwilligers)]]=1,Tb_Activiteiten[[#Headers],[Bijdrage in natura (vrijwilligers)]],""))</f>
        <v/>
      </c>
      <c r="AX71" t="str">
        <f>IF(ISNUMBER(FIND("overige",Methode_Keuze)),"",IF(Tb_Activiteiten[[#This Row],[Afschrijvingskosten]]=1,Tb_Activiteiten[[#Headers],[Afschrijvingskosten]],""))</f>
        <v/>
      </c>
      <c r="AY71" t="str">
        <f>IF(ISNUMBER(FIND("overige",Methode_Keuze)),"",IF(Tb_Activiteiten[[#This Row],[Vergoeding]]=1,Tb_Activiteiten[[#Headers],[Vergoeding]],""))</f>
        <v/>
      </c>
      <c r="AZ71" t="str">
        <f>IF(ISNUMBER(FIND("arbeid",Methode_Keuze)),"",IF(Tb_Activiteiten[[#This Row],[Arbeidskosten - vast tarief (excl eigen arbeid)]]=1,Tb_Activiteiten[[#Headers],[Arbeidskosten - vast tarief (excl eigen arbeid)]],""))</f>
        <v/>
      </c>
      <c r="BA71" t="str">
        <f>IF(ISNUMBER(FIND("overige",Methode_Keuze)),"",IF(Tb_Activiteiten[[#This Row],[Overige kosten]]=1,Tb_Activiteiten[[#Headers],[Overige kosten]],""))</f>
        <v/>
      </c>
    </row>
    <row r="72" spans="1:53" x14ac:dyDescent="0.25">
      <c r="A72" s="213"/>
      <c r="F72" s="64"/>
      <c r="G72" s="64"/>
      <c r="H72" s="258"/>
      <c r="I72" s="258"/>
      <c r="J72" s="258"/>
      <c r="K72" s="258"/>
      <c r="O72" s="56"/>
      <c r="Q72" t="str">
        <f>IFERROR(IF(VLOOKUP(Tb_Activiteiten[[#This Row],[Openstelling]],Tb_Openstelling[],2,0)=1,1,""),"")</f>
        <v/>
      </c>
      <c r="AK72" t="str">
        <f>IF(ISNUMBER(FIND("arbeid",Methode_Keuze)),"",IF(ISNUMBER(FIND("arbeid",Methode_Keuze)),"",IF(Tb_Activiteiten[[#This Row],[Loonkosten]]=1,Tb_Activiteiten[[#Headers],[Loonkosten]],"")))</f>
        <v/>
      </c>
      <c r="AL72" t="str">
        <f>IF(ISNUMBER(FIND("arbeid",Methode_Keuze)),"",IF(ISNUMBER(FIND("arbeid",Methode_Keuze)),"",IF(Tb_Activiteiten[[#This Row],[Eigen arbeid]]=1,Tb_Activiteiten[[#Headers],[Eigen arbeid]],"")))</f>
        <v/>
      </c>
      <c r="AM72" t="str">
        <f>IF(ISNUMBER(FIND("arbeid",Methode_Keuze)),"",IF(ISNUMBER(FIND("arbeid",Methode_Keuze)),"",IF(Tb_Activiteiten[[#This Row],[Projectmedewerker]]=1,Tb_Activiteiten[[#Headers],[Projectmedewerker]],"")))</f>
        <v/>
      </c>
      <c r="AN72" t="str">
        <f>IF(ISNUMBER(FIND("arbeid",Methode_Keuze)),"",IF(ISNUMBER(FIND("arbeid",Methode_Keuze)),"",IF(Tb_Activiteiten[[#This Row],[Landbouwer]]=1,Tb_Activiteiten[[#Headers],[Landbouwer]],"")))</f>
        <v/>
      </c>
      <c r="AO72" t="str">
        <f>IF(ISNUMBER(FIND("arbeid",Methode_Keuze)),"",IF(ISNUMBER(FIND("arbeid",Methode_Keuze)),"",IF(Tb_Activiteiten[[#This Row],[Adviseur]]=1,Tb_Activiteiten[[#Headers],[Adviseur]],"")))</f>
        <v/>
      </c>
      <c r="AP72" t="str">
        <f>IF(ISNUMBER(FIND("arbeid",Methode_Keuze)),"",IF(ISNUMBER(FIND("arbeid",Methode_Keuze)),"",IF(Tb_Activiteiten[[#This Row],[Projectleider/Expert]]=1,Tb_Activiteiten[[#Headers],[Projectleider/Expert]],"")))</f>
        <v/>
      </c>
      <c r="AQ72" t="str">
        <f>IF(ISNUMBER(FIND("arbeid",Methode_Keuze)),"",IF(ISNUMBER(FIND("arbeid",Methode_Keuze)),"",IF(Tb_Activiteiten[[#This Row],[Arbeidskosten]]=1,Tb_Activiteiten[[#Headers],[Arbeidskosten]],"")))</f>
        <v/>
      </c>
      <c r="AR72" t="str">
        <f>IF(ISNUMBER(FIND("arbeid",Methode_Keuze)),"",IF(ISNUMBER(FIND("arbeid",Methode_Keuze)),"",IF(Tb_Activiteiten[[#This Row],[Arbeidskosten op basis van IKS]]=1,Tb_Activiteiten[[#Headers],[Arbeidskosten op basis van IKS]],"")))</f>
        <v/>
      </c>
      <c r="AS72" t="str">
        <f>IF(ISNUMBER(FIND("overige",Methode_Keuze)),"",IF(Tb_Activiteiten[[#This Row],[Kosten derden exclusief btw]]=1,Tb_Activiteiten[[#Headers],[Kosten derden exclusief btw]],""))</f>
        <v/>
      </c>
      <c r="AT72" t="str">
        <f>IF(ISNUMBER(FIND("overige",Methode_Keuze)),"",IF(Tb_Activiteiten[[#This Row],[Niet verrekenbare btw]]=1,Tb_Activiteiten[[#Headers],[Niet verrekenbare btw]],""))</f>
        <v/>
      </c>
      <c r="AU72" t="str">
        <f>IF(ISNUMBER(FIND("overige",Methode_Keuze)),"",IF(Tb_Activiteiten[[#This Row],[Grondkosten]]=1,Tb_Activiteiten[[#Headers],[Grondkosten]],""))</f>
        <v/>
      </c>
      <c r="AV72" t="str">
        <f>IF(ISNUMBER(FIND("overige",Methode_Keuze)),"",IF(Tb_Activiteiten[[#This Row],[Bijdrage in natura (overige)]]=1,Tb_Activiteiten[[#Headers],[Bijdrage in natura (overige)]],""))</f>
        <v/>
      </c>
      <c r="AW72" t="str">
        <f>IF(ISNUMBER(FIND("overige",Methode_Keuze)),"",IF(Tb_Activiteiten[[#This Row],[Bijdrage in natura (vrijwilligers)]]=1,Tb_Activiteiten[[#Headers],[Bijdrage in natura (vrijwilligers)]],""))</f>
        <v/>
      </c>
      <c r="AX72" t="str">
        <f>IF(ISNUMBER(FIND("overige",Methode_Keuze)),"",IF(Tb_Activiteiten[[#This Row],[Afschrijvingskosten]]=1,Tb_Activiteiten[[#Headers],[Afschrijvingskosten]],""))</f>
        <v/>
      </c>
      <c r="AY72" t="str">
        <f>IF(ISNUMBER(FIND("overige",Methode_Keuze)),"",IF(Tb_Activiteiten[[#This Row],[Vergoeding]]=1,Tb_Activiteiten[[#Headers],[Vergoeding]],""))</f>
        <v/>
      </c>
      <c r="AZ72" t="str">
        <f>IF(ISNUMBER(FIND("arbeid",Methode_Keuze)),"",IF(Tb_Activiteiten[[#This Row],[Arbeidskosten - vast tarief (excl eigen arbeid)]]=1,Tb_Activiteiten[[#Headers],[Arbeidskosten - vast tarief (excl eigen arbeid)]],""))</f>
        <v/>
      </c>
      <c r="BA72" t="str">
        <f>IF(ISNUMBER(FIND("overige",Methode_Keuze)),"",IF(Tb_Activiteiten[[#This Row],[Overige kosten]]=1,Tb_Activiteiten[[#Headers],[Overige kosten]],""))</f>
        <v/>
      </c>
    </row>
    <row r="73" spans="1:53" x14ac:dyDescent="0.25">
      <c r="A73" s="213"/>
      <c r="F73" s="64"/>
      <c r="G73" s="64"/>
      <c r="H73" s="258"/>
      <c r="I73" s="258"/>
      <c r="J73" s="258"/>
      <c r="K73" s="258"/>
      <c r="O73" s="56"/>
      <c r="Q73" t="str">
        <f>IFERROR(IF(VLOOKUP(Tb_Activiteiten[[#This Row],[Openstelling]],Tb_Openstelling[],2,0)=1,1,""),"")</f>
        <v/>
      </c>
      <c r="AK73" t="str">
        <f>IF(ISNUMBER(FIND("arbeid",Methode_Keuze)),"",IF(ISNUMBER(FIND("arbeid",Methode_Keuze)),"",IF(Tb_Activiteiten[[#This Row],[Loonkosten]]=1,Tb_Activiteiten[[#Headers],[Loonkosten]],"")))</f>
        <v/>
      </c>
      <c r="AL73" t="str">
        <f>IF(ISNUMBER(FIND("arbeid",Methode_Keuze)),"",IF(ISNUMBER(FIND("arbeid",Methode_Keuze)),"",IF(Tb_Activiteiten[[#This Row],[Eigen arbeid]]=1,Tb_Activiteiten[[#Headers],[Eigen arbeid]],"")))</f>
        <v/>
      </c>
      <c r="AM73" t="str">
        <f>IF(ISNUMBER(FIND("arbeid",Methode_Keuze)),"",IF(ISNUMBER(FIND("arbeid",Methode_Keuze)),"",IF(Tb_Activiteiten[[#This Row],[Projectmedewerker]]=1,Tb_Activiteiten[[#Headers],[Projectmedewerker]],"")))</f>
        <v/>
      </c>
      <c r="AN73" t="str">
        <f>IF(ISNUMBER(FIND("arbeid",Methode_Keuze)),"",IF(ISNUMBER(FIND("arbeid",Methode_Keuze)),"",IF(Tb_Activiteiten[[#This Row],[Landbouwer]]=1,Tb_Activiteiten[[#Headers],[Landbouwer]],"")))</f>
        <v/>
      </c>
      <c r="AO73" t="str">
        <f>IF(ISNUMBER(FIND("arbeid",Methode_Keuze)),"",IF(ISNUMBER(FIND("arbeid",Methode_Keuze)),"",IF(Tb_Activiteiten[[#This Row],[Adviseur]]=1,Tb_Activiteiten[[#Headers],[Adviseur]],"")))</f>
        <v/>
      </c>
      <c r="AP73" t="str">
        <f>IF(ISNUMBER(FIND("arbeid",Methode_Keuze)),"",IF(ISNUMBER(FIND("arbeid",Methode_Keuze)),"",IF(Tb_Activiteiten[[#This Row],[Projectleider/Expert]]=1,Tb_Activiteiten[[#Headers],[Projectleider/Expert]],"")))</f>
        <v/>
      </c>
      <c r="AQ73" t="str">
        <f>IF(ISNUMBER(FIND("arbeid",Methode_Keuze)),"",IF(ISNUMBER(FIND("arbeid",Methode_Keuze)),"",IF(Tb_Activiteiten[[#This Row],[Arbeidskosten]]=1,Tb_Activiteiten[[#Headers],[Arbeidskosten]],"")))</f>
        <v/>
      </c>
      <c r="AR73" t="str">
        <f>IF(ISNUMBER(FIND("arbeid",Methode_Keuze)),"",IF(ISNUMBER(FIND("arbeid",Methode_Keuze)),"",IF(Tb_Activiteiten[[#This Row],[Arbeidskosten op basis van IKS]]=1,Tb_Activiteiten[[#Headers],[Arbeidskosten op basis van IKS]],"")))</f>
        <v/>
      </c>
      <c r="AS73" t="str">
        <f>IF(ISNUMBER(FIND("overige",Methode_Keuze)),"",IF(Tb_Activiteiten[[#This Row],[Kosten derden exclusief btw]]=1,Tb_Activiteiten[[#Headers],[Kosten derden exclusief btw]],""))</f>
        <v/>
      </c>
      <c r="AT73" t="str">
        <f>IF(ISNUMBER(FIND("overige",Methode_Keuze)),"",IF(Tb_Activiteiten[[#This Row],[Niet verrekenbare btw]]=1,Tb_Activiteiten[[#Headers],[Niet verrekenbare btw]],""))</f>
        <v/>
      </c>
      <c r="AU73" t="str">
        <f>IF(ISNUMBER(FIND("overige",Methode_Keuze)),"",IF(Tb_Activiteiten[[#This Row],[Grondkosten]]=1,Tb_Activiteiten[[#Headers],[Grondkosten]],""))</f>
        <v/>
      </c>
      <c r="AV73" t="str">
        <f>IF(ISNUMBER(FIND("overige",Methode_Keuze)),"",IF(Tb_Activiteiten[[#This Row],[Bijdrage in natura (overige)]]=1,Tb_Activiteiten[[#Headers],[Bijdrage in natura (overige)]],""))</f>
        <v/>
      </c>
      <c r="AW73" t="str">
        <f>IF(ISNUMBER(FIND("overige",Methode_Keuze)),"",IF(Tb_Activiteiten[[#This Row],[Bijdrage in natura (vrijwilligers)]]=1,Tb_Activiteiten[[#Headers],[Bijdrage in natura (vrijwilligers)]],""))</f>
        <v/>
      </c>
      <c r="AX73" t="str">
        <f>IF(ISNUMBER(FIND("overige",Methode_Keuze)),"",IF(Tb_Activiteiten[[#This Row],[Afschrijvingskosten]]=1,Tb_Activiteiten[[#Headers],[Afschrijvingskosten]],""))</f>
        <v/>
      </c>
      <c r="AY73" t="str">
        <f>IF(ISNUMBER(FIND("overige",Methode_Keuze)),"",IF(Tb_Activiteiten[[#This Row],[Vergoeding]]=1,Tb_Activiteiten[[#Headers],[Vergoeding]],""))</f>
        <v/>
      </c>
      <c r="AZ73" t="str">
        <f>IF(ISNUMBER(FIND("arbeid",Methode_Keuze)),"",IF(Tb_Activiteiten[[#This Row],[Arbeidskosten - vast tarief (excl eigen arbeid)]]=1,Tb_Activiteiten[[#Headers],[Arbeidskosten - vast tarief (excl eigen arbeid)]],""))</f>
        <v/>
      </c>
      <c r="BA73" t="str">
        <f>IF(ISNUMBER(FIND("overige",Methode_Keuze)),"",IF(Tb_Activiteiten[[#This Row],[Overige kosten]]=1,Tb_Activiteiten[[#Headers],[Overige kosten]],""))</f>
        <v/>
      </c>
    </row>
    <row r="74" spans="1:53" x14ac:dyDescent="0.25">
      <c r="A74" s="213"/>
      <c r="F74" s="64"/>
      <c r="G74" s="64"/>
      <c r="H74" s="258"/>
      <c r="I74" s="258"/>
      <c r="J74" s="258"/>
      <c r="K74" s="258"/>
      <c r="O74" s="56"/>
      <c r="Q74" t="str">
        <f>IFERROR(IF(VLOOKUP(Tb_Activiteiten[[#This Row],[Openstelling]],Tb_Openstelling[],2,0)=1,1,""),"")</f>
        <v/>
      </c>
      <c r="AK74" t="str">
        <f>IF(ISNUMBER(FIND("arbeid",Methode_Keuze)),"",IF(ISNUMBER(FIND("arbeid",Methode_Keuze)),"",IF(Tb_Activiteiten[[#This Row],[Loonkosten]]=1,Tb_Activiteiten[[#Headers],[Loonkosten]],"")))</f>
        <v/>
      </c>
      <c r="AL74" t="str">
        <f>IF(ISNUMBER(FIND("arbeid",Methode_Keuze)),"",IF(ISNUMBER(FIND("arbeid",Methode_Keuze)),"",IF(Tb_Activiteiten[[#This Row],[Eigen arbeid]]=1,Tb_Activiteiten[[#Headers],[Eigen arbeid]],"")))</f>
        <v/>
      </c>
      <c r="AM74" t="str">
        <f>IF(ISNUMBER(FIND("arbeid",Methode_Keuze)),"",IF(ISNUMBER(FIND("arbeid",Methode_Keuze)),"",IF(Tb_Activiteiten[[#This Row],[Projectmedewerker]]=1,Tb_Activiteiten[[#Headers],[Projectmedewerker]],"")))</f>
        <v/>
      </c>
      <c r="AN74" t="str">
        <f>IF(ISNUMBER(FIND("arbeid",Methode_Keuze)),"",IF(ISNUMBER(FIND("arbeid",Methode_Keuze)),"",IF(Tb_Activiteiten[[#This Row],[Landbouwer]]=1,Tb_Activiteiten[[#Headers],[Landbouwer]],"")))</f>
        <v/>
      </c>
      <c r="AO74" t="str">
        <f>IF(ISNUMBER(FIND("arbeid",Methode_Keuze)),"",IF(ISNUMBER(FIND("arbeid",Methode_Keuze)),"",IF(Tb_Activiteiten[[#This Row],[Adviseur]]=1,Tb_Activiteiten[[#Headers],[Adviseur]],"")))</f>
        <v/>
      </c>
      <c r="AP74" t="str">
        <f>IF(ISNUMBER(FIND("arbeid",Methode_Keuze)),"",IF(ISNUMBER(FIND("arbeid",Methode_Keuze)),"",IF(Tb_Activiteiten[[#This Row],[Projectleider/Expert]]=1,Tb_Activiteiten[[#Headers],[Projectleider/Expert]],"")))</f>
        <v/>
      </c>
      <c r="AQ74" t="str">
        <f>IF(ISNUMBER(FIND("arbeid",Methode_Keuze)),"",IF(ISNUMBER(FIND("arbeid",Methode_Keuze)),"",IF(Tb_Activiteiten[[#This Row],[Arbeidskosten]]=1,Tb_Activiteiten[[#Headers],[Arbeidskosten]],"")))</f>
        <v/>
      </c>
      <c r="AR74" t="str">
        <f>IF(ISNUMBER(FIND("arbeid",Methode_Keuze)),"",IF(ISNUMBER(FIND("arbeid",Methode_Keuze)),"",IF(Tb_Activiteiten[[#This Row],[Arbeidskosten op basis van IKS]]=1,Tb_Activiteiten[[#Headers],[Arbeidskosten op basis van IKS]],"")))</f>
        <v/>
      </c>
      <c r="AS74" t="str">
        <f>IF(ISNUMBER(FIND("overige",Methode_Keuze)),"",IF(Tb_Activiteiten[[#This Row],[Kosten derden exclusief btw]]=1,Tb_Activiteiten[[#Headers],[Kosten derden exclusief btw]],""))</f>
        <v/>
      </c>
      <c r="AT74" t="str">
        <f>IF(ISNUMBER(FIND("overige",Methode_Keuze)),"",IF(Tb_Activiteiten[[#This Row],[Niet verrekenbare btw]]=1,Tb_Activiteiten[[#Headers],[Niet verrekenbare btw]],""))</f>
        <v/>
      </c>
      <c r="AU74" t="str">
        <f>IF(ISNUMBER(FIND("overige",Methode_Keuze)),"",IF(Tb_Activiteiten[[#This Row],[Grondkosten]]=1,Tb_Activiteiten[[#Headers],[Grondkosten]],""))</f>
        <v/>
      </c>
      <c r="AV74" t="str">
        <f>IF(ISNUMBER(FIND("overige",Methode_Keuze)),"",IF(Tb_Activiteiten[[#This Row],[Bijdrage in natura (overige)]]=1,Tb_Activiteiten[[#Headers],[Bijdrage in natura (overige)]],""))</f>
        <v/>
      </c>
      <c r="AW74" t="str">
        <f>IF(ISNUMBER(FIND("overige",Methode_Keuze)),"",IF(Tb_Activiteiten[[#This Row],[Bijdrage in natura (vrijwilligers)]]=1,Tb_Activiteiten[[#Headers],[Bijdrage in natura (vrijwilligers)]],""))</f>
        <v/>
      </c>
      <c r="AX74" t="str">
        <f>IF(ISNUMBER(FIND("overige",Methode_Keuze)),"",IF(Tb_Activiteiten[[#This Row],[Afschrijvingskosten]]=1,Tb_Activiteiten[[#Headers],[Afschrijvingskosten]],""))</f>
        <v/>
      </c>
      <c r="AY74" t="str">
        <f>IF(ISNUMBER(FIND("overige",Methode_Keuze)),"",IF(Tb_Activiteiten[[#This Row],[Vergoeding]]=1,Tb_Activiteiten[[#Headers],[Vergoeding]],""))</f>
        <v/>
      </c>
      <c r="AZ74" t="str">
        <f>IF(ISNUMBER(FIND("arbeid",Methode_Keuze)),"",IF(Tb_Activiteiten[[#This Row],[Arbeidskosten - vast tarief (excl eigen arbeid)]]=1,Tb_Activiteiten[[#Headers],[Arbeidskosten - vast tarief (excl eigen arbeid)]],""))</f>
        <v/>
      </c>
      <c r="BA74" t="str">
        <f>IF(ISNUMBER(FIND("overige",Methode_Keuze)),"",IF(Tb_Activiteiten[[#This Row],[Overige kosten]]=1,Tb_Activiteiten[[#Headers],[Overige kosten]],""))</f>
        <v/>
      </c>
    </row>
    <row r="75" spans="1:53" x14ac:dyDescent="0.25">
      <c r="A75" s="213"/>
      <c r="F75" s="64"/>
      <c r="G75" s="64"/>
      <c r="H75" s="258"/>
      <c r="I75" s="258"/>
      <c r="J75" s="258"/>
      <c r="K75" s="258"/>
      <c r="O75" s="56"/>
      <c r="Q75" t="str">
        <f>IFERROR(IF(VLOOKUP(Tb_Activiteiten[[#This Row],[Openstelling]],Tb_Openstelling[],2,0)=1,1,""),"")</f>
        <v/>
      </c>
      <c r="AK75" t="str">
        <f>IF(ISNUMBER(FIND("arbeid",Methode_Keuze)),"",IF(ISNUMBER(FIND("arbeid",Methode_Keuze)),"",IF(Tb_Activiteiten[[#This Row],[Loonkosten]]=1,Tb_Activiteiten[[#Headers],[Loonkosten]],"")))</f>
        <v/>
      </c>
      <c r="AL75" t="str">
        <f>IF(ISNUMBER(FIND("arbeid",Methode_Keuze)),"",IF(ISNUMBER(FIND("arbeid",Methode_Keuze)),"",IF(Tb_Activiteiten[[#This Row],[Eigen arbeid]]=1,Tb_Activiteiten[[#Headers],[Eigen arbeid]],"")))</f>
        <v/>
      </c>
      <c r="AM75" t="str">
        <f>IF(ISNUMBER(FIND("arbeid",Methode_Keuze)),"",IF(ISNUMBER(FIND("arbeid",Methode_Keuze)),"",IF(Tb_Activiteiten[[#This Row],[Projectmedewerker]]=1,Tb_Activiteiten[[#Headers],[Projectmedewerker]],"")))</f>
        <v/>
      </c>
      <c r="AN75" t="str">
        <f>IF(ISNUMBER(FIND("arbeid",Methode_Keuze)),"",IF(ISNUMBER(FIND("arbeid",Methode_Keuze)),"",IF(Tb_Activiteiten[[#This Row],[Landbouwer]]=1,Tb_Activiteiten[[#Headers],[Landbouwer]],"")))</f>
        <v/>
      </c>
      <c r="AO75" t="str">
        <f>IF(ISNUMBER(FIND("arbeid",Methode_Keuze)),"",IF(ISNUMBER(FIND("arbeid",Methode_Keuze)),"",IF(Tb_Activiteiten[[#This Row],[Adviseur]]=1,Tb_Activiteiten[[#Headers],[Adviseur]],"")))</f>
        <v/>
      </c>
      <c r="AP75" t="str">
        <f>IF(ISNUMBER(FIND("arbeid",Methode_Keuze)),"",IF(ISNUMBER(FIND("arbeid",Methode_Keuze)),"",IF(Tb_Activiteiten[[#This Row],[Projectleider/Expert]]=1,Tb_Activiteiten[[#Headers],[Projectleider/Expert]],"")))</f>
        <v/>
      </c>
      <c r="AQ75" t="str">
        <f>IF(ISNUMBER(FIND("arbeid",Methode_Keuze)),"",IF(ISNUMBER(FIND("arbeid",Methode_Keuze)),"",IF(Tb_Activiteiten[[#This Row],[Arbeidskosten]]=1,Tb_Activiteiten[[#Headers],[Arbeidskosten]],"")))</f>
        <v/>
      </c>
      <c r="AR75" t="str">
        <f>IF(ISNUMBER(FIND("arbeid",Methode_Keuze)),"",IF(ISNUMBER(FIND("arbeid",Methode_Keuze)),"",IF(Tb_Activiteiten[[#This Row],[Arbeidskosten op basis van IKS]]=1,Tb_Activiteiten[[#Headers],[Arbeidskosten op basis van IKS]],"")))</f>
        <v/>
      </c>
      <c r="AS75" t="str">
        <f>IF(ISNUMBER(FIND("overige",Methode_Keuze)),"",IF(Tb_Activiteiten[[#This Row],[Kosten derden exclusief btw]]=1,Tb_Activiteiten[[#Headers],[Kosten derden exclusief btw]],""))</f>
        <v/>
      </c>
      <c r="AT75" t="str">
        <f>IF(ISNUMBER(FIND("overige",Methode_Keuze)),"",IF(Tb_Activiteiten[[#This Row],[Niet verrekenbare btw]]=1,Tb_Activiteiten[[#Headers],[Niet verrekenbare btw]],""))</f>
        <v/>
      </c>
      <c r="AU75" t="str">
        <f>IF(ISNUMBER(FIND("overige",Methode_Keuze)),"",IF(Tb_Activiteiten[[#This Row],[Grondkosten]]=1,Tb_Activiteiten[[#Headers],[Grondkosten]],""))</f>
        <v/>
      </c>
      <c r="AV75" t="str">
        <f>IF(ISNUMBER(FIND("overige",Methode_Keuze)),"",IF(Tb_Activiteiten[[#This Row],[Bijdrage in natura (overige)]]=1,Tb_Activiteiten[[#Headers],[Bijdrage in natura (overige)]],""))</f>
        <v/>
      </c>
      <c r="AW75" t="str">
        <f>IF(ISNUMBER(FIND("overige",Methode_Keuze)),"",IF(Tb_Activiteiten[[#This Row],[Bijdrage in natura (vrijwilligers)]]=1,Tb_Activiteiten[[#Headers],[Bijdrage in natura (vrijwilligers)]],""))</f>
        <v/>
      </c>
      <c r="AX75" t="str">
        <f>IF(ISNUMBER(FIND("overige",Methode_Keuze)),"",IF(Tb_Activiteiten[[#This Row],[Afschrijvingskosten]]=1,Tb_Activiteiten[[#Headers],[Afschrijvingskosten]],""))</f>
        <v/>
      </c>
      <c r="AY75" t="str">
        <f>IF(ISNUMBER(FIND("overige",Methode_Keuze)),"",IF(Tb_Activiteiten[[#This Row],[Vergoeding]]=1,Tb_Activiteiten[[#Headers],[Vergoeding]],""))</f>
        <v/>
      </c>
      <c r="AZ75" t="str">
        <f>IF(ISNUMBER(FIND("arbeid",Methode_Keuze)),"",IF(Tb_Activiteiten[[#This Row],[Arbeidskosten - vast tarief (excl eigen arbeid)]]=1,Tb_Activiteiten[[#Headers],[Arbeidskosten - vast tarief (excl eigen arbeid)]],""))</f>
        <v/>
      </c>
      <c r="BA75" t="str">
        <f>IF(ISNUMBER(FIND("overige",Methode_Keuze)),"",IF(Tb_Activiteiten[[#This Row],[Overige kosten]]=1,Tb_Activiteiten[[#Headers],[Overige kosten]],""))</f>
        <v/>
      </c>
    </row>
    <row r="76" spans="1:53" x14ac:dyDescent="0.25">
      <c r="A76" s="213"/>
      <c r="F76" s="64"/>
      <c r="G76" s="64"/>
      <c r="H76" s="258"/>
      <c r="I76" s="258"/>
      <c r="J76" s="258"/>
      <c r="K76" s="258"/>
      <c r="O76" s="56"/>
      <c r="Q76" t="str">
        <f>IFERROR(IF(VLOOKUP(Tb_Activiteiten[[#This Row],[Openstelling]],Tb_Openstelling[],2,0)=1,1,""),"")</f>
        <v/>
      </c>
      <c r="AK76" t="str">
        <f>IF(ISNUMBER(FIND("arbeid",Methode_Keuze)),"",IF(ISNUMBER(FIND("arbeid",Methode_Keuze)),"",IF(Tb_Activiteiten[[#This Row],[Loonkosten]]=1,Tb_Activiteiten[[#Headers],[Loonkosten]],"")))</f>
        <v/>
      </c>
      <c r="AL76" t="str">
        <f>IF(ISNUMBER(FIND("arbeid",Methode_Keuze)),"",IF(ISNUMBER(FIND("arbeid",Methode_Keuze)),"",IF(Tb_Activiteiten[[#This Row],[Eigen arbeid]]=1,Tb_Activiteiten[[#Headers],[Eigen arbeid]],"")))</f>
        <v/>
      </c>
      <c r="AM76" t="str">
        <f>IF(ISNUMBER(FIND("arbeid",Methode_Keuze)),"",IF(ISNUMBER(FIND("arbeid",Methode_Keuze)),"",IF(Tb_Activiteiten[[#This Row],[Projectmedewerker]]=1,Tb_Activiteiten[[#Headers],[Projectmedewerker]],"")))</f>
        <v/>
      </c>
      <c r="AN76" t="str">
        <f>IF(ISNUMBER(FIND("arbeid",Methode_Keuze)),"",IF(ISNUMBER(FIND("arbeid",Methode_Keuze)),"",IF(Tb_Activiteiten[[#This Row],[Landbouwer]]=1,Tb_Activiteiten[[#Headers],[Landbouwer]],"")))</f>
        <v/>
      </c>
      <c r="AO76" t="str">
        <f>IF(ISNUMBER(FIND("arbeid",Methode_Keuze)),"",IF(ISNUMBER(FIND("arbeid",Methode_Keuze)),"",IF(Tb_Activiteiten[[#This Row],[Adviseur]]=1,Tb_Activiteiten[[#Headers],[Adviseur]],"")))</f>
        <v/>
      </c>
      <c r="AP76" t="str">
        <f>IF(ISNUMBER(FIND("arbeid",Methode_Keuze)),"",IF(ISNUMBER(FIND("arbeid",Methode_Keuze)),"",IF(Tb_Activiteiten[[#This Row],[Projectleider/Expert]]=1,Tb_Activiteiten[[#Headers],[Projectleider/Expert]],"")))</f>
        <v/>
      </c>
      <c r="AQ76" t="str">
        <f>IF(ISNUMBER(FIND("arbeid",Methode_Keuze)),"",IF(ISNUMBER(FIND("arbeid",Methode_Keuze)),"",IF(Tb_Activiteiten[[#This Row],[Arbeidskosten]]=1,Tb_Activiteiten[[#Headers],[Arbeidskosten]],"")))</f>
        <v/>
      </c>
      <c r="AR76" t="str">
        <f>IF(ISNUMBER(FIND("arbeid",Methode_Keuze)),"",IF(ISNUMBER(FIND("arbeid",Methode_Keuze)),"",IF(Tb_Activiteiten[[#This Row],[Arbeidskosten op basis van IKS]]=1,Tb_Activiteiten[[#Headers],[Arbeidskosten op basis van IKS]],"")))</f>
        <v/>
      </c>
      <c r="AS76" t="str">
        <f>IF(ISNUMBER(FIND("overige",Methode_Keuze)),"",IF(Tb_Activiteiten[[#This Row],[Kosten derden exclusief btw]]=1,Tb_Activiteiten[[#Headers],[Kosten derden exclusief btw]],""))</f>
        <v/>
      </c>
      <c r="AT76" t="str">
        <f>IF(ISNUMBER(FIND("overige",Methode_Keuze)),"",IF(Tb_Activiteiten[[#This Row],[Niet verrekenbare btw]]=1,Tb_Activiteiten[[#Headers],[Niet verrekenbare btw]],""))</f>
        <v/>
      </c>
      <c r="AU76" t="str">
        <f>IF(ISNUMBER(FIND("overige",Methode_Keuze)),"",IF(Tb_Activiteiten[[#This Row],[Grondkosten]]=1,Tb_Activiteiten[[#Headers],[Grondkosten]],""))</f>
        <v/>
      </c>
      <c r="AV76" t="str">
        <f>IF(ISNUMBER(FIND("overige",Methode_Keuze)),"",IF(Tb_Activiteiten[[#This Row],[Bijdrage in natura (overige)]]=1,Tb_Activiteiten[[#Headers],[Bijdrage in natura (overige)]],""))</f>
        <v/>
      </c>
      <c r="AW76" t="str">
        <f>IF(ISNUMBER(FIND("overige",Methode_Keuze)),"",IF(Tb_Activiteiten[[#This Row],[Bijdrage in natura (vrijwilligers)]]=1,Tb_Activiteiten[[#Headers],[Bijdrage in natura (vrijwilligers)]],""))</f>
        <v/>
      </c>
      <c r="AX76" t="str">
        <f>IF(ISNUMBER(FIND("overige",Methode_Keuze)),"",IF(Tb_Activiteiten[[#This Row],[Afschrijvingskosten]]=1,Tb_Activiteiten[[#Headers],[Afschrijvingskosten]],""))</f>
        <v/>
      </c>
      <c r="AY76" t="str">
        <f>IF(ISNUMBER(FIND("overige",Methode_Keuze)),"",IF(Tb_Activiteiten[[#This Row],[Vergoeding]]=1,Tb_Activiteiten[[#Headers],[Vergoeding]],""))</f>
        <v/>
      </c>
      <c r="AZ76" t="str">
        <f>IF(ISNUMBER(FIND("arbeid",Methode_Keuze)),"",IF(Tb_Activiteiten[[#This Row],[Arbeidskosten - vast tarief (excl eigen arbeid)]]=1,Tb_Activiteiten[[#Headers],[Arbeidskosten - vast tarief (excl eigen arbeid)]],""))</f>
        <v/>
      </c>
      <c r="BA76" t="str">
        <f>IF(ISNUMBER(FIND("overige",Methode_Keuze)),"",IF(Tb_Activiteiten[[#This Row],[Overige kosten]]=1,Tb_Activiteiten[[#Headers],[Overige kosten]],""))</f>
        <v/>
      </c>
    </row>
    <row r="77" spans="1:53" x14ac:dyDescent="0.25">
      <c r="A77" s="213"/>
      <c r="F77" s="64"/>
      <c r="G77" s="64"/>
      <c r="H77" s="258"/>
      <c r="I77" s="258"/>
      <c r="J77" s="258"/>
      <c r="K77" s="258"/>
      <c r="O77" s="56"/>
      <c r="Q77" t="str">
        <f>IFERROR(IF(VLOOKUP(Tb_Activiteiten[[#This Row],[Openstelling]],Tb_Openstelling[],2,0)=1,1,""),"")</f>
        <v/>
      </c>
      <c r="AK77" t="str">
        <f>IF(ISNUMBER(FIND("arbeid",Methode_Keuze)),"",IF(ISNUMBER(FIND("arbeid",Methode_Keuze)),"",IF(Tb_Activiteiten[[#This Row],[Loonkosten]]=1,Tb_Activiteiten[[#Headers],[Loonkosten]],"")))</f>
        <v/>
      </c>
      <c r="AL77" t="str">
        <f>IF(ISNUMBER(FIND("arbeid",Methode_Keuze)),"",IF(ISNUMBER(FIND("arbeid",Methode_Keuze)),"",IF(Tb_Activiteiten[[#This Row],[Eigen arbeid]]=1,Tb_Activiteiten[[#Headers],[Eigen arbeid]],"")))</f>
        <v/>
      </c>
      <c r="AM77" t="str">
        <f>IF(ISNUMBER(FIND("arbeid",Methode_Keuze)),"",IF(ISNUMBER(FIND("arbeid",Methode_Keuze)),"",IF(Tb_Activiteiten[[#This Row],[Projectmedewerker]]=1,Tb_Activiteiten[[#Headers],[Projectmedewerker]],"")))</f>
        <v/>
      </c>
      <c r="AN77" t="str">
        <f>IF(ISNUMBER(FIND("arbeid",Methode_Keuze)),"",IF(ISNUMBER(FIND("arbeid",Methode_Keuze)),"",IF(Tb_Activiteiten[[#This Row],[Landbouwer]]=1,Tb_Activiteiten[[#Headers],[Landbouwer]],"")))</f>
        <v/>
      </c>
      <c r="AO77" t="str">
        <f>IF(ISNUMBER(FIND("arbeid",Methode_Keuze)),"",IF(ISNUMBER(FIND("arbeid",Methode_Keuze)),"",IF(Tb_Activiteiten[[#This Row],[Adviseur]]=1,Tb_Activiteiten[[#Headers],[Adviseur]],"")))</f>
        <v/>
      </c>
      <c r="AP77" t="str">
        <f>IF(ISNUMBER(FIND("arbeid",Methode_Keuze)),"",IF(ISNUMBER(FIND("arbeid",Methode_Keuze)),"",IF(Tb_Activiteiten[[#This Row],[Projectleider/Expert]]=1,Tb_Activiteiten[[#Headers],[Projectleider/Expert]],"")))</f>
        <v/>
      </c>
      <c r="AQ77" t="str">
        <f>IF(ISNUMBER(FIND("arbeid",Methode_Keuze)),"",IF(ISNUMBER(FIND("arbeid",Methode_Keuze)),"",IF(Tb_Activiteiten[[#This Row],[Arbeidskosten]]=1,Tb_Activiteiten[[#Headers],[Arbeidskosten]],"")))</f>
        <v/>
      </c>
      <c r="AR77" t="str">
        <f>IF(ISNUMBER(FIND("arbeid",Methode_Keuze)),"",IF(ISNUMBER(FIND("arbeid",Methode_Keuze)),"",IF(Tb_Activiteiten[[#This Row],[Arbeidskosten op basis van IKS]]=1,Tb_Activiteiten[[#Headers],[Arbeidskosten op basis van IKS]],"")))</f>
        <v/>
      </c>
      <c r="AS77" t="str">
        <f>IF(ISNUMBER(FIND("overige",Methode_Keuze)),"",IF(Tb_Activiteiten[[#This Row],[Kosten derden exclusief btw]]=1,Tb_Activiteiten[[#Headers],[Kosten derden exclusief btw]],""))</f>
        <v/>
      </c>
      <c r="AT77" t="str">
        <f>IF(ISNUMBER(FIND("overige",Methode_Keuze)),"",IF(Tb_Activiteiten[[#This Row],[Niet verrekenbare btw]]=1,Tb_Activiteiten[[#Headers],[Niet verrekenbare btw]],""))</f>
        <v/>
      </c>
      <c r="AU77" t="str">
        <f>IF(ISNUMBER(FIND("overige",Methode_Keuze)),"",IF(Tb_Activiteiten[[#This Row],[Grondkosten]]=1,Tb_Activiteiten[[#Headers],[Grondkosten]],""))</f>
        <v/>
      </c>
      <c r="AV77" t="str">
        <f>IF(ISNUMBER(FIND("overige",Methode_Keuze)),"",IF(Tb_Activiteiten[[#This Row],[Bijdrage in natura (overige)]]=1,Tb_Activiteiten[[#Headers],[Bijdrage in natura (overige)]],""))</f>
        <v/>
      </c>
      <c r="AW77" t="str">
        <f>IF(ISNUMBER(FIND("overige",Methode_Keuze)),"",IF(Tb_Activiteiten[[#This Row],[Bijdrage in natura (vrijwilligers)]]=1,Tb_Activiteiten[[#Headers],[Bijdrage in natura (vrijwilligers)]],""))</f>
        <v/>
      </c>
      <c r="AX77" t="str">
        <f>IF(ISNUMBER(FIND("overige",Methode_Keuze)),"",IF(Tb_Activiteiten[[#This Row],[Afschrijvingskosten]]=1,Tb_Activiteiten[[#Headers],[Afschrijvingskosten]],""))</f>
        <v/>
      </c>
      <c r="AY77" t="str">
        <f>IF(ISNUMBER(FIND("overige",Methode_Keuze)),"",IF(Tb_Activiteiten[[#This Row],[Vergoeding]]=1,Tb_Activiteiten[[#Headers],[Vergoeding]],""))</f>
        <v/>
      </c>
      <c r="AZ77" t="str">
        <f>IF(ISNUMBER(FIND("arbeid",Methode_Keuze)),"",IF(Tb_Activiteiten[[#This Row],[Arbeidskosten - vast tarief (excl eigen arbeid)]]=1,Tb_Activiteiten[[#Headers],[Arbeidskosten - vast tarief (excl eigen arbeid)]],""))</f>
        <v/>
      </c>
      <c r="BA77" t="str">
        <f>IF(ISNUMBER(FIND("overige",Methode_Keuze)),"",IF(Tb_Activiteiten[[#This Row],[Overige kosten]]=1,Tb_Activiteiten[[#Headers],[Overige kosten]],""))</f>
        <v/>
      </c>
    </row>
    <row r="78" spans="1:53" x14ac:dyDescent="0.25">
      <c r="A78" s="213"/>
      <c r="F78" s="64"/>
      <c r="G78" s="64"/>
      <c r="H78" s="258"/>
      <c r="I78" s="258"/>
      <c r="J78" s="258"/>
      <c r="K78" s="258"/>
      <c r="O78" s="56"/>
      <c r="Q78" t="str">
        <f>IFERROR(IF(VLOOKUP(Tb_Activiteiten[[#This Row],[Openstelling]],Tb_Openstelling[],2,0)=1,1,""),"")</f>
        <v/>
      </c>
      <c r="AK78" t="str">
        <f>IF(ISNUMBER(FIND("arbeid",Methode_Keuze)),"",IF(ISNUMBER(FIND("arbeid",Methode_Keuze)),"",IF(Tb_Activiteiten[[#This Row],[Loonkosten]]=1,Tb_Activiteiten[[#Headers],[Loonkosten]],"")))</f>
        <v/>
      </c>
      <c r="AL78" t="str">
        <f>IF(ISNUMBER(FIND("arbeid",Methode_Keuze)),"",IF(ISNUMBER(FIND("arbeid",Methode_Keuze)),"",IF(Tb_Activiteiten[[#This Row],[Eigen arbeid]]=1,Tb_Activiteiten[[#Headers],[Eigen arbeid]],"")))</f>
        <v/>
      </c>
      <c r="AM78" t="str">
        <f>IF(ISNUMBER(FIND("arbeid",Methode_Keuze)),"",IF(ISNUMBER(FIND("arbeid",Methode_Keuze)),"",IF(Tb_Activiteiten[[#This Row],[Projectmedewerker]]=1,Tb_Activiteiten[[#Headers],[Projectmedewerker]],"")))</f>
        <v/>
      </c>
      <c r="AN78" t="str">
        <f>IF(ISNUMBER(FIND("arbeid",Methode_Keuze)),"",IF(ISNUMBER(FIND("arbeid",Methode_Keuze)),"",IF(Tb_Activiteiten[[#This Row],[Landbouwer]]=1,Tb_Activiteiten[[#Headers],[Landbouwer]],"")))</f>
        <v/>
      </c>
      <c r="AO78" t="str">
        <f>IF(ISNUMBER(FIND("arbeid",Methode_Keuze)),"",IF(ISNUMBER(FIND("arbeid",Methode_Keuze)),"",IF(Tb_Activiteiten[[#This Row],[Adviseur]]=1,Tb_Activiteiten[[#Headers],[Adviseur]],"")))</f>
        <v/>
      </c>
      <c r="AP78" t="str">
        <f>IF(ISNUMBER(FIND("arbeid",Methode_Keuze)),"",IF(ISNUMBER(FIND("arbeid",Methode_Keuze)),"",IF(Tb_Activiteiten[[#This Row],[Projectleider/Expert]]=1,Tb_Activiteiten[[#Headers],[Projectleider/Expert]],"")))</f>
        <v/>
      </c>
      <c r="AQ78" t="str">
        <f>IF(ISNUMBER(FIND("arbeid",Methode_Keuze)),"",IF(ISNUMBER(FIND("arbeid",Methode_Keuze)),"",IF(Tb_Activiteiten[[#This Row],[Arbeidskosten]]=1,Tb_Activiteiten[[#Headers],[Arbeidskosten]],"")))</f>
        <v/>
      </c>
      <c r="AR78" t="str">
        <f>IF(ISNUMBER(FIND("arbeid",Methode_Keuze)),"",IF(ISNUMBER(FIND("arbeid",Methode_Keuze)),"",IF(Tb_Activiteiten[[#This Row],[Arbeidskosten op basis van IKS]]=1,Tb_Activiteiten[[#Headers],[Arbeidskosten op basis van IKS]],"")))</f>
        <v/>
      </c>
      <c r="AS78" t="str">
        <f>IF(ISNUMBER(FIND("overige",Methode_Keuze)),"",IF(Tb_Activiteiten[[#This Row],[Kosten derden exclusief btw]]=1,Tb_Activiteiten[[#Headers],[Kosten derden exclusief btw]],""))</f>
        <v/>
      </c>
      <c r="AT78" t="str">
        <f>IF(ISNUMBER(FIND("overige",Methode_Keuze)),"",IF(Tb_Activiteiten[[#This Row],[Niet verrekenbare btw]]=1,Tb_Activiteiten[[#Headers],[Niet verrekenbare btw]],""))</f>
        <v/>
      </c>
      <c r="AU78" t="str">
        <f>IF(ISNUMBER(FIND("overige",Methode_Keuze)),"",IF(Tb_Activiteiten[[#This Row],[Grondkosten]]=1,Tb_Activiteiten[[#Headers],[Grondkosten]],""))</f>
        <v/>
      </c>
      <c r="AV78" t="str">
        <f>IF(ISNUMBER(FIND("overige",Methode_Keuze)),"",IF(Tb_Activiteiten[[#This Row],[Bijdrage in natura (overige)]]=1,Tb_Activiteiten[[#Headers],[Bijdrage in natura (overige)]],""))</f>
        <v/>
      </c>
      <c r="AW78" t="str">
        <f>IF(ISNUMBER(FIND("overige",Methode_Keuze)),"",IF(Tb_Activiteiten[[#This Row],[Bijdrage in natura (vrijwilligers)]]=1,Tb_Activiteiten[[#Headers],[Bijdrage in natura (vrijwilligers)]],""))</f>
        <v/>
      </c>
      <c r="AX78" t="str">
        <f>IF(ISNUMBER(FIND("overige",Methode_Keuze)),"",IF(Tb_Activiteiten[[#This Row],[Afschrijvingskosten]]=1,Tb_Activiteiten[[#Headers],[Afschrijvingskosten]],""))</f>
        <v/>
      </c>
      <c r="AY78" t="str">
        <f>IF(ISNUMBER(FIND("overige",Methode_Keuze)),"",IF(Tb_Activiteiten[[#This Row],[Vergoeding]]=1,Tb_Activiteiten[[#Headers],[Vergoeding]],""))</f>
        <v/>
      </c>
      <c r="AZ78" t="str">
        <f>IF(ISNUMBER(FIND("arbeid",Methode_Keuze)),"",IF(Tb_Activiteiten[[#This Row],[Arbeidskosten - vast tarief (excl eigen arbeid)]]=1,Tb_Activiteiten[[#Headers],[Arbeidskosten - vast tarief (excl eigen arbeid)]],""))</f>
        <v/>
      </c>
      <c r="BA78" t="str">
        <f>IF(ISNUMBER(FIND("overige",Methode_Keuze)),"",IF(Tb_Activiteiten[[#This Row],[Overige kosten]]=1,Tb_Activiteiten[[#Headers],[Overige kosten]],""))</f>
        <v/>
      </c>
    </row>
    <row r="79" spans="1:53" x14ac:dyDescent="0.25">
      <c r="A79" s="213"/>
      <c r="F79" s="64"/>
      <c r="G79" s="64"/>
      <c r="H79" s="258"/>
      <c r="I79" s="258"/>
      <c r="J79" s="258"/>
      <c r="K79" s="258"/>
      <c r="O79" s="56"/>
      <c r="Q79" t="str">
        <f>IFERROR(IF(VLOOKUP(Tb_Activiteiten[[#This Row],[Openstelling]],Tb_Openstelling[],2,0)=1,1,""),"")</f>
        <v/>
      </c>
      <c r="AK79" t="str">
        <f>IF(ISNUMBER(FIND("arbeid",Methode_Keuze)),"",IF(ISNUMBER(FIND("arbeid",Methode_Keuze)),"",IF(Tb_Activiteiten[[#This Row],[Loonkosten]]=1,Tb_Activiteiten[[#Headers],[Loonkosten]],"")))</f>
        <v/>
      </c>
      <c r="AL79" t="str">
        <f>IF(ISNUMBER(FIND("arbeid",Methode_Keuze)),"",IF(ISNUMBER(FIND("arbeid",Methode_Keuze)),"",IF(Tb_Activiteiten[[#This Row],[Eigen arbeid]]=1,Tb_Activiteiten[[#Headers],[Eigen arbeid]],"")))</f>
        <v/>
      </c>
      <c r="AM79" t="str">
        <f>IF(ISNUMBER(FIND("arbeid",Methode_Keuze)),"",IF(ISNUMBER(FIND("arbeid",Methode_Keuze)),"",IF(Tb_Activiteiten[[#This Row],[Projectmedewerker]]=1,Tb_Activiteiten[[#Headers],[Projectmedewerker]],"")))</f>
        <v/>
      </c>
      <c r="AN79" t="str">
        <f>IF(ISNUMBER(FIND("arbeid",Methode_Keuze)),"",IF(ISNUMBER(FIND("arbeid",Methode_Keuze)),"",IF(Tb_Activiteiten[[#This Row],[Landbouwer]]=1,Tb_Activiteiten[[#Headers],[Landbouwer]],"")))</f>
        <v/>
      </c>
      <c r="AO79" t="str">
        <f>IF(ISNUMBER(FIND("arbeid",Methode_Keuze)),"",IF(ISNUMBER(FIND("arbeid",Methode_Keuze)),"",IF(Tb_Activiteiten[[#This Row],[Adviseur]]=1,Tb_Activiteiten[[#Headers],[Adviseur]],"")))</f>
        <v/>
      </c>
      <c r="AP79" t="str">
        <f>IF(ISNUMBER(FIND("arbeid",Methode_Keuze)),"",IF(ISNUMBER(FIND("arbeid",Methode_Keuze)),"",IF(Tb_Activiteiten[[#This Row],[Projectleider/Expert]]=1,Tb_Activiteiten[[#Headers],[Projectleider/Expert]],"")))</f>
        <v/>
      </c>
      <c r="AQ79" t="str">
        <f>IF(ISNUMBER(FIND("arbeid",Methode_Keuze)),"",IF(ISNUMBER(FIND("arbeid",Methode_Keuze)),"",IF(Tb_Activiteiten[[#This Row],[Arbeidskosten]]=1,Tb_Activiteiten[[#Headers],[Arbeidskosten]],"")))</f>
        <v/>
      </c>
      <c r="AR79" t="str">
        <f>IF(ISNUMBER(FIND("arbeid",Methode_Keuze)),"",IF(ISNUMBER(FIND("arbeid",Methode_Keuze)),"",IF(Tb_Activiteiten[[#This Row],[Arbeidskosten op basis van IKS]]=1,Tb_Activiteiten[[#Headers],[Arbeidskosten op basis van IKS]],"")))</f>
        <v/>
      </c>
      <c r="AS79" t="str">
        <f>IF(ISNUMBER(FIND("overige",Methode_Keuze)),"",IF(Tb_Activiteiten[[#This Row],[Kosten derden exclusief btw]]=1,Tb_Activiteiten[[#Headers],[Kosten derden exclusief btw]],""))</f>
        <v/>
      </c>
      <c r="AT79" t="str">
        <f>IF(ISNUMBER(FIND("overige",Methode_Keuze)),"",IF(Tb_Activiteiten[[#This Row],[Niet verrekenbare btw]]=1,Tb_Activiteiten[[#Headers],[Niet verrekenbare btw]],""))</f>
        <v/>
      </c>
      <c r="AU79" t="str">
        <f>IF(ISNUMBER(FIND("overige",Methode_Keuze)),"",IF(Tb_Activiteiten[[#This Row],[Grondkosten]]=1,Tb_Activiteiten[[#Headers],[Grondkosten]],""))</f>
        <v/>
      </c>
      <c r="AV79" t="str">
        <f>IF(ISNUMBER(FIND("overige",Methode_Keuze)),"",IF(Tb_Activiteiten[[#This Row],[Bijdrage in natura (overige)]]=1,Tb_Activiteiten[[#Headers],[Bijdrage in natura (overige)]],""))</f>
        <v/>
      </c>
      <c r="AW79" t="str">
        <f>IF(ISNUMBER(FIND("overige",Methode_Keuze)),"",IF(Tb_Activiteiten[[#This Row],[Bijdrage in natura (vrijwilligers)]]=1,Tb_Activiteiten[[#Headers],[Bijdrage in natura (vrijwilligers)]],""))</f>
        <v/>
      </c>
      <c r="AX79" t="str">
        <f>IF(ISNUMBER(FIND("overige",Methode_Keuze)),"",IF(Tb_Activiteiten[[#This Row],[Afschrijvingskosten]]=1,Tb_Activiteiten[[#Headers],[Afschrijvingskosten]],""))</f>
        <v/>
      </c>
      <c r="AY79" t="str">
        <f>IF(ISNUMBER(FIND("overige",Methode_Keuze)),"",IF(Tb_Activiteiten[[#This Row],[Vergoeding]]=1,Tb_Activiteiten[[#Headers],[Vergoeding]],""))</f>
        <v/>
      </c>
      <c r="AZ79" t="str">
        <f>IF(ISNUMBER(FIND("arbeid",Methode_Keuze)),"",IF(Tb_Activiteiten[[#This Row],[Arbeidskosten - vast tarief (excl eigen arbeid)]]=1,Tb_Activiteiten[[#Headers],[Arbeidskosten - vast tarief (excl eigen arbeid)]],""))</f>
        <v/>
      </c>
      <c r="BA79" t="str">
        <f>IF(ISNUMBER(FIND("overige",Methode_Keuze)),"",IF(Tb_Activiteiten[[#This Row],[Overige kosten]]=1,Tb_Activiteiten[[#Headers],[Overige kosten]],""))</f>
        <v/>
      </c>
    </row>
    <row r="80" spans="1:53" x14ac:dyDescent="0.25">
      <c r="A80" s="213"/>
      <c r="F80" s="64"/>
      <c r="G80" s="64"/>
      <c r="H80" s="258"/>
      <c r="I80" s="258"/>
      <c r="J80" s="258"/>
      <c r="K80" s="258"/>
      <c r="O80" s="56"/>
      <c r="Q80" t="str">
        <f>IFERROR(IF(VLOOKUP(Tb_Activiteiten[[#This Row],[Openstelling]],Tb_Openstelling[],2,0)=1,1,""),"")</f>
        <v/>
      </c>
      <c r="AK80" t="str">
        <f>IF(ISNUMBER(FIND("arbeid",Methode_Keuze)),"",IF(ISNUMBER(FIND("arbeid",Methode_Keuze)),"",IF(Tb_Activiteiten[[#This Row],[Loonkosten]]=1,Tb_Activiteiten[[#Headers],[Loonkosten]],"")))</f>
        <v/>
      </c>
      <c r="AL80" t="str">
        <f>IF(ISNUMBER(FIND("arbeid",Methode_Keuze)),"",IF(ISNUMBER(FIND("arbeid",Methode_Keuze)),"",IF(Tb_Activiteiten[[#This Row],[Eigen arbeid]]=1,Tb_Activiteiten[[#Headers],[Eigen arbeid]],"")))</f>
        <v/>
      </c>
      <c r="AM80" t="str">
        <f>IF(ISNUMBER(FIND("arbeid",Methode_Keuze)),"",IF(ISNUMBER(FIND("arbeid",Methode_Keuze)),"",IF(Tb_Activiteiten[[#This Row],[Projectmedewerker]]=1,Tb_Activiteiten[[#Headers],[Projectmedewerker]],"")))</f>
        <v/>
      </c>
      <c r="AN80" t="str">
        <f>IF(ISNUMBER(FIND("arbeid",Methode_Keuze)),"",IF(ISNUMBER(FIND("arbeid",Methode_Keuze)),"",IF(Tb_Activiteiten[[#This Row],[Landbouwer]]=1,Tb_Activiteiten[[#Headers],[Landbouwer]],"")))</f>
        <v/>
      </c>
      <c r="AO80" t="str">
        <f>IF(ISNUMBER(FIND("arbeid",Methode_Keuze)),"",IF(ISNUMBER(FIND("arbeid",Methode_Keuze)),"",IF(Tb_Activiteiten[[#This Row],[Adviseur]]=1,Tb_Activiteiten[[#Headers],[Adviseur]],"")))</f>
        <v/>
      </c>
      <c r="AP80" t="str">
        <f>IF(ISNUMBER(FIND("arbeid",Methode_Keuze)),"",IF(ISNUMBER(FIND("arbeid",Methode_Keuze)),"",IF(Tb_Activiteiten[[#This Row],[Projectleider/Expert]]=1,Tb_Activiteiten[[#Headers],[Projectleider/Expert]],"")))</f>
        <v/>
      </c>
      <c r="AQ80" t="str">
        <f>IF(ISNUMBER(FIND("arbeid",Methode_Keuze)),"",IF(ISNUMBER(FIND("arbeid",Methode_Keuze)),"",IF(Tb_Activiteiten[[#This Row],[Arbeidskosten]]=1,Tb_Activiteiten[[#Headers],[Arbeidskosten]],"")))</f>
        <v/>
      </c>
      <c r="AR80" t="str">
        <f>IF(ISNUMBER(FIND("arbeid",Methode_Keuze)),"",IF(ISNUMBER(FIND("arbeid",Methode_Keuze)),"",IF(Tb_Activiteiten[[#This Row],[Arbeidskosten op basis van IKS]]=1,Tb_Activiteiten[[#Headers],[Arbeidskosten op basis van IKS]],"")))</f>
        <v/>
      </c>
      <c r="AS80" t="str">
        <f>IF(ISNUMBER(FIND("overige",Methode_Keuze)),"",IF(Tb_Activiteiten[[#This Row],[Kosten derden exclusief btw]]=1,Tb_Activiteiten[[#Headers],[Kosten derden exclusief btw]],""))</f>
        <v/>
      </c>
      <c r="AT80" t="str">
        <f>IF(ISNUMBER(FIND("overige",Methode_Keuze)),"",IF(Tb_Activiteiten[[#This Row],[Niet verrekenbare btw]]=1,Tb_Activiteiten[[#Headers],[Niet verrekenbare btw]],""))</f>
        <v/>
      </c>
      <c r="AU80" t="str">
        <f>IF(ISNUMBER(FIND("overige",Methode_Keuze)),"",IF(Tb_Activiteiten[[#This Row],[Grondkosten]]=1,Tb_Activiteiten[[#Headers],[Grondkosten]],""))</f>
        <v/>
      </c>
      <c r="AV80" t="str">
        <f>IF(ISNUMBER(FIND("overige",Methode_Keuze)),"",IF(Tb_Activiteiten[[#This Row],[Bijdrage in natura (overige)]]=1,Tb_Activiteiten[[#Headers],[Bijdrage in natura (overige)]],""))</f>
        <v/>
      </c>
      <c r="AW80" t="str">
        <f>IF(ISNUMBER(FIND("overige",Methode_Keuze)),"",IF(Tb_Activiteiten[[#This Row],[Bijdrage in natura (vrijwilligers)]]=1,Tb_Activiteiten[[#Headers],[Bijdrage in natura (vrijwilligers)]],""))</f>
        <v/>
      </c>
      <c r="AX80" t="str">
        <f>IF(ISNUMBER(FIND("overige",Methode_Keuze)),"",IF(Tb_Activiteiten[[#This Row],[Afschrijvingskosten]]=1,Tb_Activiteiten[[#Headers],[Afschrijvingskosten]],""))</f>
        <v/>
      </c>
      <c r="AY80" t="str">
        <f>IF(ISNUMBER(FIND("overige",Methode_Keuze)),"",IF(Tb_Activiteiten[[#This Row],[Vergoeding]]=1,Tb_Activiteiten[[#Headers],[Vergoeding]],""))</f>
        <v/>
      </c>
      <c r="AZ80" t="str">
        <f>IF(ISNUMBER(FIND("arbeid",Methode_Keuze)),"",IF(Tb_Activiteiten[[#This Row],[Arbeidskosten - vast tarief (excl eigen arbeid)]]=1,Tb_Activiteiten[[#Headers],[Arbeidskosten - vast tarief (excl eigen arbeid)]],""))</f>
        <v/>
      </c>
      <c r="BA80" t="str">
        <f>IF(ISNUMBER(FIND("overige",Methode_Keuze)),"",IF(Tb_Activiteiten[[#This Row],[Overige kosten]]=1,Tb_Activiteiten[[#Headers],[Overige kosten]],""))</f>
        <v/>
      </c>
    </row>
    <row r="81" spans="1:53" x14ac:dyDescent="0.25">
      <c r="A81" s="213"/>
      <c r="F81" s="64"/>
      <c r="G81" s="64"/>
      <c r="H81" s="258"/>
      <c r="I81" s="258"/>
      <c r="J81" s="258"/>
      <c r="K81" s="258"/>
      <c r="O81" s="56"/>
      <c r="Q81" t="str">
        <f>IFERROR(IF(VLOOKUP(Tb_Activiteiten[[#This Row],[Openstelling]],Tb_Openstelling[],2,0)=1,1,""),"")</f>
        <v/>
      </c>
      <c r="AK81" t="str">
        <f>IF(ISNUMBER(FIND("arbeid",Methode_Keuze)),"",IF(ISNUMBER(FIND("arbeid",Methode_Keuze)),"",IF(Tb_Activiteiten[[#This Row],[Loonkosten]]=1,Tb_Activiteiten[[#Headers],[Loonkosten]],"")))</f>
        <v/>
      </c>
      <c r="AL81" t="str">
        <f>IF(ISNUMBER(FIND("arbeid",Methode_Keuze)),"",IF(ISNUMBER(FIND("arbeid",Methode_Keuze)),"",IF(Tb_Activiteiten[[#This Row],[Eigen arbeid]]=1,Tb_Activiteiten[[#Headers],[Eigen arbeid]],"")))</f>
        <v/>
      </c>
      <c r="AM81" t="str">
        <f>IF(ISNUMBER(FIND("arbeid",Methode_Keuze)),"",IF(ISNUMBER(FIND("arbeid",Methode_Keuze)),"",IF(Tb_Activiteiten[[#This Row],[Projectmedewerker]]=1,Tb_Activiteiten[[#Headers],[Projectmedewerker]],"")))</f>
        <v/>
      </c>
      <c r="AN81" t="str">
        <f>IF(ISNUMBER(FIND("arbeid",Methode_Keuze)),"",IF(ISNUMBER(FIND("arbeid",Methode_Keuze)),"",IF(Tb_Activiteiten[[#This Row],[Landbouwer]]=1,Tb_Activiteiten[[#Headers],[Landbouwer]],"")))</f>
        <v/>
      </c>
      <c r="AO81" t="str">
        <f>IF(ISNUMBER(FIND("arbeid",Methode_Keuze)),"",IF(ISNUMBER(FIND("arbeid",Methode_Keuze)),"",IF(Tb_Activiteiten[[#This Row],[Adviseur]]=1,Tb_Activiteiten[[#Headers],[Adviseur]],"")))</f>
        <v/>
      </c>
      <c r="AP81" t="str">
        <f>IF(ISNUMBER(FIND("arbeid",Methode_Keuze)),"",IF(ISNUMBER(FIND("arbeid",Methode_Keuze)),"",IF(Tb_Activiteiten[[#This Row],[Projectleider/Expert]]=1,Tb_Activiteiten[[#Headers],[Projectleider/Expert]],"")))</f>
        <v/>
      </c>
      <c r="AQ81" t="str">
        <f>IF(ISNUMBER(FIND("arbeid",Methode_Keuze)),"",IF(ISNUMBER(FIND("arbeid",Methode_Keuze)),"",IF(Tb_Activiteiten[[#This Row],[Arbeidskosten]]=1,Tb_Activiteiten[[#Headers],[Arbeidskosten]],"")))</f>
        <v/>
      </c>
      <c r="AR81" t="str">
        <f>IF(ISNUMBER(FIND("arbeid",Methode_Keuze)),"",IF(ISNUMBER(FIND("arbeid",Methode_Keuze)),"",IF(Tb_Activiteiten[[#This Row],[Arbeidskosten op basis van IKS]]=1,Tb_Activiteiten[[#Headers],[Arbeidskosten op basis van IKS]],"")))</f>
        <v/>
      </c>
      <c r="AS81" t="str">
        <f>IF(ISNUMBER(FIND("overige",Methode_Keuze)),"",IF(Tb_Activiteiten[[#This Row],[Kosten derden exclusief btw]]=1,Tb_Activiteiten[[#Headers],[Kosten derden exclusief btw]],""))</f>
        <v/>
      </c>
      <c r="AT81" t="str">
        <f>IF(ISNUMBER(FIND("overige",Methode_Keuze)),"",IF(Tb_Activiteiten[[#This Row],[Niet verrekenbare btw]]=1,Tb_Activiteiten[[#Headers],[Niet verrekenbare btw]],""))</f>
        <v/>
      </c>
      <c r="AU81" t="str">
        <f>IF(ISNUMBER(FIND("overige",Methode_Keuze)),"",IF(Tb_Activiteiten[[#This Row],[Grondkosten]]=1,Tb_Activiteiten[[#Headers],[Grondkosten]],""))</f>
        <v/>
      </c>
      <c r="AV81" t="str">
        <f>IF(ISNUMBER(FIND("overige",Methode_Keuze)),"",IF(Tb_Activiteiten[[#This Row],[Bijdrage in natura (overige)]]=1,Tb_Activiteiten[[#Headers],[Bijdrage in natura (overige)]],""))</f>
        <v/>
      </c>
      <c r="AW81" t="str">
        <f>IF(ISNUMBER(FIND("overige",Methode_Keuze)),"",IF(Tb_Activiteiten[[#This Row],[Bijdrage in natura (vrijwilligers)]]=1,Tb_Activiteiten[[#Headers],[Bijdrage in natura (vrijwilligers)]],""))</f>
        <v/>
      </c>
      <c r="AX81" t="str">
        <f>IF(ISNUMBER(FIND("overige",Methode_Keuze)),"",IF(Tb_Activiteiten[[#This Row],[Afschrijvingskosten]]=1,Tb_Activiteiten[[#Headers],[Afschrijvingskosten]],""))</f>
        <v/>
      </c>
      <c r="AY81" t="str">
        <f>IF(ISNUMBER(FIND("overige",Methode_Keuze)),"",IF(Tb_Activiteiten[[#This Row],[Vergoeding]]=1,Tb_Activiteiten[[#Headers],[Vergoeding]],""))</f>
        <v/>
      </c>
      <c r="AZ81" t="str">
        <f>IF(ISNUMBER(FIND("arbeid",Methode_Keuze)),"",IF(Tb_Activiteiten[[#This Row],[Arbeidskosten - vast tarief (excl eigen arbeid)]]=1,Tb_Activiteiten[[#Headers],[Arbeidskosten - vast tarief (excl eigen arbeid)]],""))</f>
        <v/>
      </c>
      <c r="BA81" t="str">
        <f>IF(ISNUMBER(FIND("overige",Methode_Keuze)),"",IF(Tb_Activiteiten[[#This Row],[Overige kosten]]=1,Tb_Activiteiten[[#Headers],[Overige kosten]],""))</f>
        <v/>
      </c>
    </row>
    <row r="82" spans="1:53" x14ac:dyDescent="0.25">
      <c r="A82" s="213"/>
      <c r="F82" s="64"/>
      <c r="G82" s="64"/>
      <c r="H82" s="258"/>
      <c r="I82" s="258"/>
      <c r="J82" s="258"/>
      <c r="K82" s="258"/>
      <c r="O82" s="56"/>
      <c r="Q82" t="str">
        <f>IFERROR(IF(VLOOKUP(Tb_Activiteiten[[#This Row],[Openstelling]],Tb_Openstelling[],2,0)=1,1,""),"")</f>
        <v/>
      </c>
      <c r="AK82" t="str">
        <f>IF(ISNUMBER(FIND("arbeid",Methode_Keuze)),"",IF(ISNUMBER(FIND("arbeid",Methode_Keuze)),"",IF(Tb_Activiteiten[[#This Row],[Loonkosten]]=1,Tb_Activiteiten[[#Headers],[Loonkosten]],"")))</f>
        <v/>
      </c>
      <c r="AL82" t="str">
        <f>IF(ISNUMBER(FIND("arbeid",Methode_Keuze)),"",IF(ISNUMBER(FIND("arbeid",Methode_Keuze)),"",IF(Tb_Activiteiten[[#This Row],[Eigen arbeid]]=1,Tb_Activiteiten[[#Headers],[Eigen arbeid]],"")))</f>
        <v/>
      </c>
      <c r="AM82" t="str">
        <f>IF(ISNUMBER(FIND("arbeid",Methode_Keuze)),"",IF(ISNUMBER(FIND("arbeid",Methode_Keuze)),"",IF(Tb_Activiteiten[[#This Row],[Projectmedewerker]]=1,Tb_Activiteiten[[#Headers],[Projectmedewerker]],"")))</f>
        <v/>
      </c>
      <c r="AN82" t="str">
        <f>IF(ISNUMBER(FIND("arbeid",Methode_Keuze)),"",IF(ISNUMBER(FIND("arbeid",Methode_Keuze)),"",IF(Tb_Activiteiten[[#This Row],[Landbouwer]]=1,Tb_Activiteiten[[#Headers],[Landbouwer]],"")))</f>
        <v/>
      </c>
      <c r="AO82" t="str">
        <f>IF(ISNUMBER(FIND("arbeid",Methode_Keuze)),"",IF(ISNUMBER(FIND("arbeid",Methode_Keuze)),"",IF(Tb_Activiteiten[[#This Row],[Adviseur]]=1,Tb_Activiteiten[[#Headers],[Adviseur]],"")))</f>
        <v/>
      </c>
      <c r="AP82" t="str">
        <f>IF(ISNUMBER(FIND("arbeid",Methode_Keuze)),"",IF(ISNUMBER(FIND("arbeid",Methode_Keuze)),"",IF(Tb_Activiteiten[[#This Row],[Projectleider/Expert]]=1,Tb_Activiteiten[[#Headers],[Projectleider/Expert]],"")))</f>
        <v/>
      </c>
      <c r="AQ82" t="str">
        <f>IF(ISNUMBER(FIND("arbeid",Methode_Keuze)),"",IF(ISNUMBER(FIND("arbeid",Methode_Keuze)),"",IF(Tb_Activiteiten[[#This Row],[Arbeidskosten]]=1,Tb_Activiteiten[[#Headers],[Arbeidskosten]],"")))</f>
        <v/>
      </c>
      <c r="AR82" t="str">
        <f>IF(ISNUMBER(FIND("arbeid",Methode_Keuze)),"",IF(ISNUMBER(FIND("arbeid",Methode_Keuze)),"",IF(Tb_Activiteiten[[#This Row],[Arbeidskosten op basis van IKS]]=1,Tb_Activiteiten[[#Headers],[Arbeidskosten op basis van IKS]],"")))</f>
        <v/>
      </c>
      <c r="AS82" t="str">
        <f>IF(ISNUMBER(FIND("overige",Methode_Keuze)),"",IF(Tb_Activiteiten[[#This Row],[Kosten derden exclusief btw]]=1,Tb_Activiteiten[[#Headers],[Kosten derden exclusief btw]],""))</f>
        <v/>
      </c>
      <c r="AT82" t="str">
        <f>IF(ISNUMBER(FIND("overige",Methode_Keuze)),"",IF(Tb_Activiteiten[[#This Row],[Niet verrekenbare btw]]=1,Tb_Activiteiten[[#Headers],[Niet verrekenbare btw]],""))</f>
        <v/>
      </c>
      <c r="AU82" t="str">
        <f>IF(ISNUMBER(FIND("overige",Methode_Keuze)),"",IF(Tb_Activiteiten[[#This Row],[Grondkosten]]=1,Tb_Activiteiten[[#Headers],[Grondkosten]],""))</f>
        <v/>
      </c>
      <c r="AV82" t="str">
        <f>IF(ISNUMBER(FIND("overige",Methode_Keuze)),"",IF(Tb_Activiteiten[[#This Row],[Bijdrage in natura (overige)]]=1,Tb_Activiteiten[[#Headers],[Bijdrage in natura (overige)]],""))</f>
        <v/>
      </c>
      <c r="AW82" t="str">
        <f>IF(ISNUMBER(FIND("overige",Methode_Keuze)),"",IF(Tb_Activiteiten[[#This Row],[Bijdrage in natura (vrijwilligers)]]=1,Tb_Activiteiten[[#Headers],[Bijdrage in natura (vrijwilligers)]],""))</f>
        <v/>
      </c>
      <c r="AX82" t="str">
        <f>IF(ISNUMBER(FIND("overige",Methode_Keuze)),"",IF(Tb_Activiteiten[[#This Row],[Afschrijvingskosten]]=1,Tb_Activiteiten[[#Headers],[Afschrijvingskosten]],""))</f>
        <v/>
      </c>
      <c r="AY82" t="str">
        <f>IF(ISNUMBER(FIND("overige",Methode_Keuze)),"",IF(Tb_Activiteiten[[#This Row],[Vergoeding]]=1,Tb_Activiteiten[[#Headers],[Vergoeding]],""))</f>
        <v/>
      </c>
      <c r="AZ82" t="str">
        <f>IF(ISNUMBER(FIND("arbeid",Methode_Keuze)),"",IF(Tb_Activiteiten[[#This Row],[Arbeidskosten - vast tarief (excl eigen arbeid)]]=1,Tb_Activiteiten[[#Headers],[Arbeidskosten - vast tarief (excl eigen arbeid)]],""))</f>
        <v/>
      </c>
      <c r="BA82" t="str">
        <f>IF(ISNUMBER(FIND("overige",Methode_Keuze)),"",IF(Tb_Activiteiten[[#This Row],[Overige kosten]]=1,Tb_Activiteiten[[#Headers],[Overige kosten]],""))</f>
        <v/>
      </c>
    </row>
    <row r="83" spans="1:53" x14ac:dyDescent="0.25">
      <c r="A83" s="213"/>
      <c r="F83" s="64"/>
      <c r="G83" s="64"/>
      <c r="H83" s="258"/>
      <c r="I83" s="258"/>
      <c r="J83" s="258"/>
      <c r="K83" s="258"/>
      <c r="O83" s="56"/>
      <c r="Q83" t="str">
        <f>IFERROR(IF(VLOOKUP(Tb_Activiteiten[[#This Row],[Openstelling]],Tb_Openstelling[],2,0)=1,1,""),"")</f>
        <v/>
      </c>
      <c r="AK83" t="str">
        <f>IF(ISNUMBER(FIND("arbeid",Methode_Keuze)),"",IF(ISNUMBER(FIND("arbeid",Methode_Keuze)),"",IF(Tb_Activiteiten[[#This Row],[Loonkosten]]=1,Tb_Activiteiten[[#Headers],[Loonkosten]],"")))</f>
        <v/>
      </c>
      <c r="AL83" t="str">
        <f>IF(ISNUMBER(FIND("arbeid",Methode_Keuze)),"",IF(ISNUMBER(FIND("arbeid",Methode_Keuze)),"",IF(Tb_Activiteiten[[#This Row],[Eigen arbeid]]=1,Tb_Activiteiten[[#Headers],[Eigen arbeid]],"")))</f>
        <v/>
      </c>
      <c r="AM83" t="str">
        <f>IF(ISNUMBER(FIND("arbeid",Methode_Keuze)),"",IF(ISNUMBER(FIND("arbeid",Methode_Keuze)),"",IF(Tb_Activiteiten[[#This Row],[Projectmedewerker]]=1,Tb_Activiteiten[[#Headers],[Projectmedewerker]],"")))</f>
        <v/>
      </c>
      <c r="AN83" t="str">
        <f>IF(ISNUMBER(FIND("arbeid",Methode_Keuze)),"",IF(ISNUMBER(FIND("arbeid",Methode_Keuze)),"",IF(Tb_Activiteiten[[#This Row],[Landbouwer]]=1,Tb_Activiteiten[[#Headers],[Landbouwer]],"")))</f>
        <v/>
      </c>
      <c r="AO83" t="str">
        <f>IF(ISNUMBER(FIND("arbeid",Methode_Keuze)),"",IF(ISNUMBER(FIND("arbeid",Methode_Keuze)),"",IF(Tb_Activiteiten[[#This Row],[Adviseur]]=1,Tb_Activiteiten[[#Headers],[Adviseur]],"")))</f>
        <v/>
      </c>
      <c r="AP83" t="str">
        <f>IF(ISNUMBER(FIND("arbeid",Methode_Keuze)),"",IF(ISNUMBER(FIND("arbeid",Methode_Keuze)),"",IF(Tb_Activiteiten[[#This Row],[Projectleider/Expert]]=1,Tb_Activiteiten[[#Headers],[Projectleider/Expert]],"")))</f>
        <v/>
      </c>
      <c r="AQ83" t="str">
        <f>IF(ISNUMBER(FIND("arbeid",Methode_Keuze)),"",IF(ISNUMBER(FIND("arbeid",Methode_Keuze)),"",IF(Tb_Activiteiten[[#This Row],[Arbeidskosten]]=1,Tb_Activiteiten[[#Headers],[Arbeidskosten]],"")))</f>
        <v/>
      </c>
      <c r="AR83" t="str">
        <f>IF(ISNUMBER(FIND("arbeid",Methode_Keuze)),"",IF(ISNUMBER(FIND("arbeid",Methode_Keuze)),"",IF(Tb_Activiteiten[[#This Row],[Arbeidskosten op basis van IKS]]=1,Tb_Activiteiten[[#Headers],[Arbeidskosten op basis van IKS]],"")))</f>
        <v/>
      </c>
      <c r="AS83" t="str">
        <f>IF(ISNUMBER(FIND("overige",Methode_Keuze)),"",IF(Tb_Activiteiten[[#This Row],[Kosten derden exclusief btw]]=1,Tb_Activiteiten[[#Headers],[Kosten derden exclusief btw]],""))</f>
        <v/>
      </c>
      <c r="AT83" t="str">
        <f>IF(ISNUMBER(FIND("overige",Methode_Keuze)),"",IF(Tb_Activiteiten[[#This Row],[Niet verrekenbare btw]]=1,Tb_Activiteiten[[#Headers],[Niet verrekenbare btw]],""))</f>
        <v/>
      </c>
      <c r="AU83" t="str">
        <f>IF(ISNUMBER(FIND("overige",Methode_Keuze)),"",IF(Tb_Activiteiten[[#This Row],[Grondkosten]]=1,Tb_Activiteiten[[#Headers],[Grondkosten]],""))</f>
        <v/>
      </c>
      <c r="AV83" t="str">
        <f>IF(ISNUMBER(FIND("overige",Methode_Keuze)),"",IF(Tb_Activiteiten[[#This Row],[Bijdrage in natura (overige)]]=1,Tb_Activiteiten[[#Headers],[Bijdrage in natura (overige)]],""))</f>
        <v/>
      </c>
      <c r="AW83" t="str">
        <f>IF(ISNUMBER(FIND("overige",Methode_Keuze)),"",IF(Tb_Activiteiten[[#This Row],[Bijdrage in natura (vrijwilligers)]]=1,Tb_Activiteiten[[#Headers],[Bijdrage in natura (vrijwilligers)]],""))</f>
        <v/>
      </c>
      <c r="AX83" t="str">
        <f>IF(ISNUMBER(FIND("overige",Methode_Keuze)),"",IF(Tb_Activiteiten[[#This Row],[Afschrijvingskosten]]=1,Tb_Activiteiten[[#Headers],[Afschrijvingskosten]],""))</f>
        <v/>
      </c>
      <c r="AY83" t="str">
        <f>IF(ISNUMBER(FIND("overige",Methode_Keuze)),"",IF(Tb_Activiteiten[[#This Row],[Vergoeding]]=1,Tb_Activiteiten[[#Headers],[Vergoeding]],""))</f>
        <v/>
      </c>
      <c r="AZ83" t="str">
        <f>IF(ISNUMBER(FIND("arbeid",Methode_Keuze)),"",IF(Tb_Activiteiten[[#This Row],[Arbeidskosten - vast tarief (excl eigen arbeid)]]=1,Tb_Activiteiten[[#Headers],[Arbeidskosten - vast tarief (excl eigen arbeid)]],""))</f>
        <v/>
      </c>
      <c r="BA83" t="str">
        <f>IF(ISNUMBER(FIND("overige",Methode_Keuze)),"",IF(Tb_Activiteiten[[#This Row],[Overige kosten]]=1,Tb_Activiteiten[[#Headers],[Overige kosten]],""))</f>
        <v/>
      </c>
    </row>
    <row r="84" spans="1:53" x14ac:dyDescent="0.25">
      <c r="A84" s="213"/>
      <c r="F84" s="64"/>
      <c r="G84" s="64"/>
      <c r="H84" s="258"/>
      <c r="I84" s="258"/>
      <c r="J84" s="258"/>
      <c r="K84" s="258"/>
      <c r="O84" s="56"/>
      <c r="Q84" t="str">
        <f>IFERROR(IF(VLOOKUP(Tb_Activiteiten[[#This Row],[Openstelling]],Tb_Openstelling[],2,0)=1,1,""),"")</f>
        <v/>
      </c>
      <c r="AK84" t="str">
        <f>IF(ISNUMBER(FIND("arbeid",Methode_Keuze)),"",IF(ISNUMBER(FIND("arbeid",Methode_Keuze)),"",IF(Tb_Activiteiten[[#This Row],[Loonkosten]]=1,Tb_Activiteiten[[#Headers],[Loonkosten]],"")))</f>
        <v/>
      </c>
      <c r="AL84" t="str">
        <f>IF(ISNUMBER(FIND("arbeid",Methode_Keuze)),"",IF(ISNUMBER(FIND("arbeid",Methode_Keuze)),"",IF(Tb_Activiteiten[[#This Row],[Eigen arbeid]]=1,Tb_Activiteiten[[#Headers],[Eigen arbeid]],"")))</f>
        <v/>
      </c>
      <c r="AM84" t="str">
        <f>IF(ISNUMBER(FIND("arbeid",Methode_Keuze)),"",IF(ISNUMBER(FIND("arbeid",Methode_Keuze)),"",IF(Tb_Activiteiten[[#This Row],[Projectmedewerker]]=1,Tb_Activiteiten[[#Headers],[Projectmedewerker]],"")))</f>
        <v/>
      </c>
      <c r="AN84" t="str">
        <f>IF(ISNUMBER(FIND("arbeid",Methode_Keuze)),"",IF(ISNUMBER(FIND("arbeid",Methode_Keuze)),"",IF(Tb_Activiteiten[[#This Row],[Landbouwer]]=1,Tb_Activiteiten[[#Headers],[Landbouwer]],"")))</f>
        <v/>
      </c>
      <c r="AO84" t="str">
        <f>IF(ISNUMBER(FIND("arbeid",Methode_Keuze)),"",IF(ISNUMBER(FIND("arbeid",Methode_Keuze)),"",IF(Tb_Activiteiten[[#This Row],[Adviseur]]=1,Tb_Activiteiten[[#Headers],[Adviseur]],"")))</f>
        <v/>
      </c>
      <c r="AP84" t="str">
        <f>IF(ISNUMBER(FIND("arbeid",Methode_Keuze)),"",IF(ISNUMBER(FIND("arbeid",Methode_Keuze)),"",IF(Tb_Activiteiten[[#This Row],[Projectleider/Expert]]=1,Tb_Activiteiten[[#Headers],[Projectleider/Expert]],"")))</f>
        <v/>
      </c>
      <c r="AQ84" t="str">
        <f>IF(ISNUMBER(FIND("arbeid",Methode_Keuze)),"",IF(ISNUMBER(FIND("arbeid",Methode_Keuze)),"",IF(Tb_Activiteiten[[#This Row],[Arbeidskosten]]=1,Tb_Activiteiten[[#Headers],[Arbeidskosten]],"")))</f>
        <v/>
      </c>
      <c r="AR84" t="str">
        <f>IF(ISNUMBER(FIND("arbeid",Methode_Keuze)),"",IF(ISNUMBER(FIND("arbeid",Methode_Keuze)),"",IF(Tb_Activiteiten[[#This Row],[Arbeidskosten op basis van IKS]]=1,Tb_Activiteiten[[#Headers],[Arbeidskosten op basis van IKS]],"")))</f>
        <v/>
      </c>
      <c r="AS84" t="str">
        <f>IF(ISNUMBER(FIND("overige",Methode_Keuze)),"",IF(Tb_Activiteiten[[#This Row],[Kosten derden exclusief btw]]=1,Tb_Activiteiten[[#Headers],[Kosten derden exclusief btw]],""))</f>
        <v/>
      </c>
      <c r="AT84" t="str">
        <f>IF(ISNUMBER(FIND("overige",Methode_Keuze)),"",IF(Tb_Activiteiten[[#This Row],[Niet verrekenbare btw]]=1,Tb_Activiteiten[[#Headers],[Niet verrekenbare btw]],""))</f>
        <v/>
      </c>
      <c r="AU84" t="str">
        <f>IF(ISNUMBER(FIND("overige",Methode_Keuze)),"",IF(Tb_Activiteiten[[#This Row],[Grondkosten]]=1,Tb_Activiteiten[[#Headers],[Grondkosten]],""))</f>
        <v/>
      </c>
      <c r="AV84" t="str">
        <f>IF(ISNUMBER(FIND("overige",Methode_Keuze)),"",IF(Tb_Activiteiten[[#This Row],[Bijdrage in natura (overige)]]=1,Tb_Activiteiten[[#Headers],[Bijdrage in natura (overige)]],""))</f>
        <v/>
      </c>
      <c r="AW84" t="str">
        <f>IF(ISNUMBER(FIND("overige",Methode_Keuze)),"",IF(Tb_Activiteiten[[#This Row],[Bijdrage in natura (vrijwilligers)]]=1,Tb_Activiteiten[[#Headers],[Bijdrage in natura (vrijwilligers)]],""))</f>
        <v/>
      </c>
      <c r="AX84" t="str">
        <f>IF(ISNUMBER(FIND("overige",Methode_Keuze)),"",IF(Tb_Activiteiten[[#This Row],[Afschrijvingskosten]]=1,Tb_Activiteiten[[#Headers],[Afschrijvingskosten]],""))</f>
        <v/>
      </c>
      <c r="AY84" t="str">
        <f>IF(ISNUMBER(FIND("overige",Methode_Keuze)),"",IF(Tb_Activiteiten[[#This Row],[Vergoeding]]=1,Tb_Activiteiten[[#Headers],[Vergoeding]],""))</f>
        <v/>
      </c>
      <c r="AZ84" t="str">
        <f>IF(ISNUMBER(FIND("arbeid",Methode_Keuze)),"",IF(Tb_Activiteiten[[#This Row],[Arbeidskosten - vast tarief (excl eigen arbeid)]]=1,Tb_Activiteiten[[#Headers],[Arbeidskosten - vast tarief (excl eigen arbeid)]],""))</f>
        <v/>
      </c>
      <c r="BA84" t="str">
        <f>IF(ISNUMBER(FIND("overige",Methode_Keuze)),"",IF(Tb_Activiteiten[[#This Row],[Overige kosten]]=1,Tb_Activiteiten[[#Headers],[Overige kosten]],""))</f>
        <v/>
      </c>
    </row>
    <row r="85" spans="1:53" x14ac:dyDescent="0.25">
      <c r="A85" s="213"/>
      <c r="F85" s="64"/>
      <c r="G85" s="64"/>
      <c r="H85" s="258"/>
      <c r="I85" s="258"/>
      <c r="J85" s="258"/>
      <c r="K85" s="258"/>
      <c r="O85" s="56"/>
      <c r="Q85" t="str">
        <f>IFERROR(IF(VLOOKUP(Tb_Activiteiten[[#This Row],[Openstelling]],Tb_Openstelling[],2,0)=1,1,""),"")</f>
        <v/>
      </c>
      <c r="AK85" t="str">
        <f>IF(ISNUMBER(FIND("arbeid",Methode_Keuze)),"",IF(ISNUMBER(FIND("arbeid",Methode_Keuze)),"",IF(Tb_Activiteiten[[#This Row],[Loonkosten]]=1,Tb_Activiteiten[[#Headers],[Loonkosten]],"")))</f>
        <v/>
      </c>
      <c r="AL85" t="str">
        <f>IF(ISNUMBER(FIND("arbeid",Methode_Keuze)),"",IF(ISNUMBER(FIND("arbeid",Methode_Keuze)),"",IF(Tb_Activiteiten[[#This Row],[Eigen arbeid]]=1,Tb_Activiteiten[[#Headers],[Eigen arbeid]],"")))</f>
        <v/>
      </c>
      <c r="AM85" t="str">
        <f>IF(ISNUMBER(FIND("arbeid",Methode_Keuze)),"",IF(ISNUMBER(FIND("arbeid",Methode_Keuze)),"",IF(Tb_Activiteiten[[#This Row],[Projectmedewerker]]=1,Tb_Activiteiten[[#Headers],[Projectmedewerker]],"")))</f>
        <v/>
      </c>
      <c r="AN85" t="str">
        <f>IF(ISNUMBER(FIND("arbeid",Methode_Keuze)),"",IF(ISNUMBER(FIND("arbeid",Methode_Keuze)),"",IF(Tb_Activiteiten[[#This Row],[Landbouwer]]=1,Tb_Activiteiten[[#Headers],[Landbouwer]],"")))</f>
        <v/>
      </c>
      <c r="AO85" t="str">
        <f>IF(ISNUMBER(FIND("arbeid",Methode_Keuze)),"",IF(ISNUMBER(FIND("arbeid",Methode_Keuze)),"",IF(Tb_Activiteiten[[#This Row],[Adviseur]]=1,Tb_Activiteiten[[#Headers],[Adviseur]],"")))</f>
        <v/>
      </c>
      <c r="AP85" t="str">
        <f>IF(ISNUMBER(FIND("arbeid",Methode_Keuze)),"",IF(ISNUMBER(FIND("arbeid",Methode_Keuze)),"",IF(Tb_Activiteiten[[#This Row],[Projectleider/Expert]]=1,Tb_Activiteiten[[#Headers],[Projectleider/Expert]],"")))</f>
        <v/>
      </c>
      <c r="AQ85" t="str">
        <f>IF(ISNUMBER(FIND("arbeid",Methode_Keuze)),"",IF(ISNUMBER(FIND("arbeid",Methode_Keuze)),"",IF(Tb_Activiteiten[[#This Row],[Arbeidskosten]]=1,Tb_Activiteiten[[#Headers],[Arbeidskosten]],"")))</f>
        <v/>
      </c>
      <c r="AR85" t="str">
        <f>IF(ISNUMBER(FIND("arbeid",Methode_Keuze)),"",IF(ISNUMBER(FIND("arbeid",Methode_Keuze)),"",IF(Tb_Activiteiten[[#This Row],[Arbeidskosten op basis van IKS]]=1,Tb_Activiteiten[[#Headers],[Arbeidskosten op basis van IKS]],"")))</f>
        <v/>
      </c>
      <c r="AS85" t="str">
        <f>IF(ISNUMBER(FIND("overige",Methode_Keuze)),"",IF(Tb_Activiteiten[[#This Row],[Kosten derden exclusief btw]]=1,Tb_Activiteiten[[#Headers],[Kosten derden exclusief btw]],""))</f>
        <v/>
      </c>
      <c r="AT85" t="str">
        <f>IF(ISNUMBER(FIND("overige",Methode_Keuze)),"",IF(Tb_Activiteiten[[#This Row],[Niet verrekenbare btw]]=1,Tb_Activiteiten[[#Headers],[Niet verrekenbare btw]],""))</f>
        <v/>
      </c>
      <c r="AU85" t="str">
        <f>IF(ISNUMBER(FIND("overige",Methode_Keuze)),"",IF(Tb_Activiteiten[[#This Row],[Grondkosten]]=1,Tb_Activiteiten[[#Headers],[Grondkosten]],""))</f>
        <v/>
      </c>
      <c r="AV85" t="str">
        <f>IF(ISNUMBER(FIND("overige",Methode_Keuze)),"",IF(Tb_Activiteiten[[#This Row],[Bijdrage in natura (overige)]]=1,Tb_Activiteiten[[#Headers],[Bijdrage in natura (overige)]],""))</f>
        <v/>
      </c>
      <c r="AW85" t="str">
        <f>IF(ISNUMBER(FIND("overige",Methode_Keuze)),"",IF(Tb_Activiteiten[[#This Row],[Bijdrage in natura (vrijwilligers)]]=1,Tb_Activiteiten[[#Headers],[Bijdrage in natura (vrijwilligers)]],""))</f>
        <v/>
      </c>
      <c r="AX85" t="str">
        <f>IF(ISNUMBER(FIND("overige",Methode_Keuze)),"",IF(Tb_Activiteiten[[#This Row],[Afschrijvingskosten]]=1,Tb_Activiteiten[[#Headers],[Afschrijvingskosten]],""))</f>
        <v/>
      </c>
      <c r="AY85" t="str">
        <f>IF(ISNUMBER(FIND("overige",Methode_Keuze)),"",IF(Tb_Activiteiten[[#This Row],[Vergoeding]]=1,Tb_Activiteiten[[#Headers],[Vergoeding]],""))</f>
        <v/>
      </c>
      <c r="AZ85" t="str">
        <f>IF(ISNUMBER(FIND("arbeid",Methode_Keuze)),"",IF(Tb_Activiteiten[[#This Row],[Arbeidskosten - vast tarief (excl eigen arbeid)]]=1,Tb_Activiteiten[[#Headers],[Arbeidskosten - vast tarief (excl eigen arbeid)]],""))</f>
        <v/>
      </c>
      <c r="BA85" t="str">
        <f>IF(ISNUMBER(FIND("overige",Methode_Keuze)),"",IF(Tb_Activiteiten[[#This Row],[Overige kosten]]=1,Tb_Activiteiten[[#Headers],[Overige kosten]],""))</f>
        <v/>
      </c>
    </row>
    <row r="86" spans="1:53" x14ac:dyDescent="0.25">
      <c r="A86" s="213"/>
      <c r="F86" s="64"/>
      <c r="G86" s="64"/>
      <c r="H86" s="258"/>
      <c r="I86" s="258"/>
      <c r="J86" s="258"/>
      <c r="K86" s="258"/>
      <c r="O86" s="56"/>
      <c r="Q86" t="str">
        <f>IFERROR(IF(VLOOKUP(Tb_Activiteiten[[#This Row],[Openstelling]],Tb_Openstelling[],2,0)=1,1,""),"")</f>
        <v/>
      </c>
      <c r="AK86" t="str">
        <f>IF(ISNUMBER(FIND("arbeid",Methode_Keuze)),"",IF(ISNUMBER(FIND("arbeid",Methode_Keuze)),"",IF(Tb_Activiteiten[[#This Row],[Loonkosten]]=1,Tb_Activiteiten[[#Headers],[Loonkosten]],"")))</f>
        <v/>
      </c>
      <c r="AL86" t="str">
        <f>IF(ISNUMBER(FIND("arbeid",Methode_Keuze)),"",IF(ISNUMBER(FIND("arbeid",Methode_Keuze)),"",IF(Tb_Activiteiten[[#This Row],[Eigen arbeid]]=1,Tb_Activiteiten[[#Headers],[Eigen arbeid]],"")))</f>
        <v/>
      </c>
      <c r="AM86" t="str">
        <f>IF(ISNUMBER(FIND("arbeid",Methode_Keuze)),"",IF(ISNUMBER(FIND("arbeid",Methode_Keuze)),"",IF(Tb_Activiteiten[[#This Row],[Projectmedewerker]]=1,Tb_Activiteiten[[#Headers],[Projectmedewerker]],"")))</f>
        <v/>
      </c>
      <c r="AN86" t="str">
        <f>IF(ISNUMBER(FIND("arbeid",Methode_Keuze)),"",IF(ISNUMBER(FIND("arbeid",Methode_Keuze)),"",IF(Tb_Activiteiten[[#This Row],[Landbouwer]]=1,Tb_Activiteiten[[#Headers],[Landbouwer]],"")))</f>
        <v/>
      </c>
      <c r="AO86" t="str">
        <f>IF(ISNUMBER(FIND("arbeid",Methode_Keuze)),"",IF(ISNUMBER(FIND("arbeid",Methode_Keuze)),"",IF(Tb_Activiteiten[[#This Row],[Adviseur]]=1,Tb_Activiteiten[[#Headers],[Adviseur]],"")))</f>
        <v/>
      </c>
      <c r="AP86" t="str">
        <f>IF(ISNUMBER(FIND("arbeid",Methode_Keuze)),"",IF(ISNUMBER(FIND("arbeid",Methode_Keuze)),"",IF(Tb_Activiteiten[[#This Row],[Projectleider/Expert]]=1,Tb_Activiteiten[[#Headers],[Projectleider/Expert]],"")))</f>
        <v/>
      </c>
      <c r="AQ86" t="str">
        <f>IF(ISNUMBER(FIND("arbeid",Methode_Keuze)),"",IF(ISNUMBER(FIND("arbeid",Methode_Keuze)),"",IF(Tb_Activiteiten[[#This Row],[Arbeidskosten]]=1,Tb_Activiteiten[[#Headers],[Arbeidskosten]],"")))</f>
        <v/>
      </c>
      <c r="AR86" t="str">
        <f>IF(ISNUMBER(FIND("arbeid",Methode_Keuze)),"",IF(ISNUMBER(FIND("arbeid",Methode_Keuze)),"",IF(Tb_Activiteiten[[#This Row],[Arbeidskosten op basis van IKS]]=1,Tb_Activiteiten[[#Headers],[Arbeidskosten op basis van IKS]],"")))</f>
        <v/>
      </c>
      <c r="AS86" t="str">
        <f>IF(ISNUMBER(FIND("overige",Methode_Keuze)),"",IF(Tb_Activiteiten[[#This Row],[Kosten derden exclusief btw]]=1,Tb_Activiteiten[[#Headers],[Kosten derden exclusief btw]],""))</f>
        <v/>
      </c>
      <c r="AT86" t="str">
        <f>IF(ISNUMBER(FIND("overige",Methode_Keuze)),"",IF(Tb_Activiteiten[[#This Row],[Niet verrekenbare btw]]=1,Tb_Activiteiten[[#Headers],[Niet verrekenbare btw]],""))</f>
        <v/>
      </c>
      <c r="AU86" t="str">
        <f>IF(ISNUMBER(FIND("overige",Methode_Keuze)),"",IF(Tb_Activiteiten[[#This Row],[Grondkosten]]=1,Tb_Activiteiten[[#Headers],[Grondkosten]],""))</f>
        <v/>
      </c>
      <c r="AV86" t="str">
        <f>IF(ISNUMBER(FIND("overige",Methode_Keuze)),"",IF(Tb_Activiteiten[[#This Row],[Bijdrage in natura (overige)]]=1,Tb_Activiteiten[[#Headers],[Bijdrage in natura (overige)]],""))</f>
        <v/>
      </c>
      <c r="AW86" t="str">
        <f>IF(ISNUMBER(FIND("overige",Methode_Keuze)),"",IF(Tb_Activiteiten[[#This Row],[Bijdrage in natura (vrijwilligers)]]=1,Tb_Activiteiten[[#Headers],[Bijdrage in natura (vrijwilligers)]],""))</f>
        <v/>
      </c>
      <c r="AX86" t="str">
        <f>IF(ISNUMBER(FIND("overige",Methode_Keuze)),"",IF(Tb_Activiteiten[[#This Row],[Afschrijvingskosten]]=1,Tb_Activiteiten[[#Headers],[Afschrijvingskosten]],""))</f>
        <v/>
      </c>
      <c r="AY86" t="str">
        <f>IF(ISNUMBER(FIND("overige",Methode_Keuze)),"",IF(Tb_Activiteiten[[#This Row],[Vergoeding]]=1,Tb_Activiteiten[[#Headers],[Vergoeding]],""))</f>
        <v/>
      </c>
      <c r="AZ86" t="str">
        <f>IF(ISNUMBER(FIND("arbeid",Methode_Keuze)),"",IF(Tb_Activiteiten[[#This Row],[Arbeidskosten - vast tarief (excl eigen arbeid)]]=1,Tb_Activiteiten[[#Headers],[Arbeidskosten - vast tarief (excl eigen arbeid)]],""))</f>
        <v/>
      </c>
      <c r="BA86" t="str">
        <f>IF(ISNUMBER(FIND("overige",Methode_Keuze)),"",IF(Tb_Activiteiten[[#This Row],[Overige kosten]]=1,Tb_Activiteiten[[#Headers],[Overige kosten]],""))</f>
        <v/>
      </c>
    </row>
    <row r="87" spans="1:53" x14ac:dyDescent="0.25">
      <c r="A87" s="213"/>
      <c r="F87" s="64"/>
      <c r="G87" s="64"/>
      <c r="H87" s="258"/>
      <c r="I87" s="258"/>
      <c r="J87" s="258"/>
      <c r="K87" s="258"/>
      <c r="O87" s="56"/>
      <c r="Q87" t="str">
        <f>IFERROR(IF(VLOOKUP(Tb_Activiteiten[[#This Row],[Openstelling]],Tb_Openstelling[],2,0)=1,1,""),"")</f>
        <v/>
      </c>
      <c r="AK87" t="str">
        <f>IF(ISNUMBER(FIND("arbeid",Methode_Keuze)),"",IF(ISNUMBER(FIND("arbeid",Methode_Keuze)),"",IF(Tb_Activiteiten[[#This Row],[Loonkosten]]=1,Tb_Activiteiten[[#Headers],[Loonkosten]],"")))</f>
        <v/>
      </c>
      <c r="AL87" t="str">
        <f>IF(ISNUMBER(FIND("arbeid",Methode_Keuze)),"",IF(ISNUMBER(FIND("arbeid",Methode_Keuze)),"",IF(Tb_Activiteiten[[#This Row],[Eigen arbeid]]=1,Tb_Activiteiten[[#Headers],[Eigen arbeid]],"")))</f>
        <v/>
      </c>
      <c r="AM87" t="str">
        <f>IF(ISNUMBER(FIND("arbeid",Methode_Keuze)),"",IF(ISNUMBER(FIND("arbeid",Methode_Keuze)),"",IF(Tb_Activiteiten[[#This Row],[Projectmedewerker]]=1,Tb_Activiteiten[[#Headers],[Projectmedewerker]],"")))</f>
        <v/>
      </c>
      <c r="AN87" t="str">
        <f>IF(ISNUMBER(FIND("arbeid",Methode_Keuze)),"",IF(ISNUMBER(FIND("arbeid",Methode_Keuze)),"",IF(Tb_Activiteiten[[#This Row],[Landbouwer]]=1,Tb_Activiteiten[[#Headers],[Landbouwer]],"")))</f>
        <v/>
      </c>
      <c r="AO87" t="str">
        <f>IF(ISNUMBER(FIND("arbeid",Methode_Keuze)),"",IF(ISNUMBER(FIND("arbeid",Methode_Keuze)),"",IF(Tb_Activiteiten[[#This Row],[Adviseur]]=1,Tb_Activiteiten[[#Headers],[Adviseur]],"")))</f>
        <v/>
      </c>
      <c r="AP87" t="str">
        <f>IF(ISNUMBER(FIND("arbeid",Methode_Keuze)),"",IF(ISNUMBER(FIND("arbeid",Methode_Keuze)),"",IF(Tb_Activiteiten[[#This Row],[Projectleider/Expert]]=1,Tb_Activiteiten[[#Headers],[Projectleider/Expert]],"")))</f>
        <v/>
      </c>
      <c r="AQ87" t="str">
        <f>IF(ISNUMBER(FIND("arbeid",Methode_Keuze)),"",IF(ISNUMBER(FIND("arbeid",Methode_Keuze)),"",IF(Tb_Activiteiten[[#This Row],[Arbeidskosten]]=1,Tb_Activiteiten[[#Headers],[Arbeidskosten]],"")))</f>
        <v/>
      </c>
      <c r="AR87" t="str">
        <f>IF(ISNUMBER(FIND("arbeid",Methode_Keuze)),"",IF(ISNUMBER(FIND("arbeid",Methode_Keuze)),"",IF(Tb_Activiteiten[[#This Row],[Arbeidskosten op basis van IKS]]=1,Tb_Activiteiten[[#Headers],[Arbeidskosten op basis van IKS]],"")))</f>
        <v/>
      </c>
      <c r="AS87" t="str">
        <f>IF(ISNUMBER(FIND("overige",Methode_Keuze)),"",IF(Tb_Activiteiten[[#This Row],[Kosten derden exclusief btw]]=1,Tb_Activiteiten[[#Headers],[Kosten derden exclusief btw]],""))</f>
        <v/>
      </c>
      <c r="AT87" t="str">
        <f>IF(ISNUMBER(FIND("overige",Methode_Keuze)),"",IF(Tb_Activiteiten[[#This Row],[Niet verrekenbare btw]]=1,Tb_Activiteiten[[#Headers],[Niet verrekenbare btw]],""))</f>
        <v/>
      </c>
      <c r="AU87" t="str">
        <f>IF(ISNUMBER(FIND("overige",Methode_Keuze)),"",IF(Tb_Activiteiten[[#This Row],[Grondkosten]]=1,Tb_Activiteiten[[#Headers],[Grondkosten]],""))</f>
        <v/>
      </c>
      <c r="AV87" t="str">
        <f>IF(ISNUMBER(FIND("overige",Methode_Keuze)),"",IF(Tb_Activiteiten[[#This Row],[Bijdrage in natura (overige)]]=1,Tb_Activiteiten[[#Headers],[Bijdrage in natura (overige)]],""))</f>
        <v/>
      </c>
      <c r="AW87" t="str">
        <f>IF(ISNUMBER(FIND("overige",Methode_Keuze)),"",IF(Tb_Activiteiten[[#This Row],[Bijdrage in natura (vrijwilligers)]]=1,Tb_Activiteiten[[#Headers],[Bijdrage in natura (vrijwilligers)]],""))</f>
        <v/>
      </c>
      <c r="AX87" t="str">
        <f>IF(ISNUMBER(FIND("overige",Methode_Keuze)),"",IF(Tb_Activiteiten[[#This Row],[Afschrijvingskosten]]=1,Tb_Activiteiten[[#Headers],[Afschrijvingskosten]],""))</f>
        <v/>
      </c>
      <c r="AY87" t="str">
        <f>IF(ISNUMBER(FIND("overige",Methode_Keuze)),"",IF(Tb_Activiteiten[[#This Row],[Vergoeding]]=1,Tb_Activiteiten[[#Headers],[Vergoeding]],""))</f>
        <v/>
      </c>
      <c r="AZ87" t="str">
        <f>IF(ISNUMBER(FIND("arbeid",Methode_Keuze)),"",IF(Tb_Activiteiten[[#This Row],[Arbeidskosten - vast tarief (excl eigen arbeid)]]=1,Tb_Activiteiten[[#Headers],[Arbeidskosten - vast tarief (excl eigen arbeid)]],""))</f>
        <v/>
      </c>
      <c r="BA87" t="str">
        <f>IF(ISNUMBER(FIND("overige",Methode_Keuze)),"",IF(Tb_Activiteiten[[#This Row],[Overige kosten]]=1,Tb_Activiteiten[[#Headers],[Overige kosten]],""))</f>
        <v/>
      </c>
    </row>
    <row r="88" spans="1:53" x14ac:dyDescent="0.25">
      <c r="A88" s="213"/>
      <c r="F88" s="64"/>
      <c r="G88" s="64"/>
      <c r="H88" s="258"/>
      <c r="I88" s="258"/>
      <c r="J88" s="258"/>
      <c r="K88" s="258"/>
      <c r="O88" s="56"/>
      <c r="Q88" t="str">
        <f>IFERROR(IF(VLOOKUP(Tb_Activiteiten[[#This Row],[Openstelling]],Tb_Openstelling[],2,0)=1,1,""),"")</f>
        <v/>
      </c>
      <c r="AK88" t="str">
        <f>IF(ISNUMBER(FIND("arbeid",Methode_Keuze)),"",IF(ISNUMBER(FIND("arbeid",Methode_Keuze)),"",IF(Tb_Activiteiten[[#This Row],[Loonkosten]]=1,Tb_Activiteiten[[#Headers],[Loonkosten]],"")))</f>
        <v/>
      </c>
      <c r="AL88" t="str">
        <f>IF(ISNUMBER(FIND("arbeid",Methode_Keuze)),"",IF(ISNUMBER(FIND("arbeid",Methode_Keuze)),"",IF(Tb_Activiteiten[[#This Row],[Eigen arbeid]]=1,Tb_Activiteiten[[#Headers],[Eigen arbeid]],"")))</f>
        <v/>
      </c>
      <c r="AM88" t="str">
        <f>IF(ISNUMBER(FIND("arbeid",Methode_Keuze)),"",IF(ISNUMBER(FIND("arbeid",Methode_Keuze)),"",IF(Tb_Activiteiten[[#This Row],[Projectmedewerker]]=1,Tb_Activiteiten[[#Headers],[Projectmedewerker]],"")))</f>
        <v/>
      </c>
      <c r="AN88" t="str">
        <f>IF(ISNUMBER(FIND("arbeid",Methode_Keuze)),"",IF(ISNUMBER(FIND("arbeid",Methode_Keuze)),"",IF(Tb_Activiteiten[[#This Row],[Landbouwer]]=1,Tb_Activiteiten[[#Headers],[Landbouwer]],"")))</f>
        <v/>
      </c>
      <c r="AO88" t="str">
        <f>IF(ISNUMBER(FIND("arbeid",Methode_Keuze)),"",IF(ISNUMBER(FIND("arbeid",Methode_Keuze)),"",IF(Tb_Activiteiten[[#This Row],[Adviseur]]=1,Tb_Activiteiten[[#Headers],[Adviseur]],"")))</f>
        <v/>
      </c>
      <c r="AP88" t="str">
        <f>IF(ISNUMBER(FIND("arbeid",Methode_Keuze)),"",IF(ISNUMBER(FIND("arbeid",Methode_Keuze)),"",IF(Tb_Activiteiten[[#This Row],[Projectleider/Expert]]=1,Tb_Activiteiten[[#Headers],[Projectleider/Expert]],"")))</f>
        <v/>
      </c>
      <c r="AQ88" t="str">
        <f>IF(ISNUMBER(FIND("arbeid",Methode_Keuze)),"",IF(ISNUMBER(FIND("arbeid",Methode_Keuze)),"",IF(Tb_Activiteiten[[#This Row],[Arbeidskosten]]=1,Tb_Activiteiten[[#Headers],[Arbeidskosten]],"")))</f>
        <v/>
      </c>
      <c r="AR88" t="str">
        <f>IF(ISNUMBER(FIND("arbeid",Methode_Keuze)),"",IF(ISNUMBER(FIND("arbeid",Methode_Keuze)),"",IF(Tb_Activiteiten[[#This Row],[Arbeidskosten op basis van IKS]]=1,Tb_Activiteiten[[#Headers],[Arbeidskosten op basis van IKS]],"")))</f>
        <v/>
      </c>
      <c r="AS88" t="str">
        <f>IF(ISNUMBER(FIND("overige",Methode_Keuze)),"",IF(Tb_Activiteiten[[#This Row],[Kosten derden exclusief btw]]=1,Tb_Activiteiten[[#Headers],[Kosten derden exclusief btw]],""))</f>
        <v/>
      </c>
      <c r="AT88" t="str">
        <f>IF(ISNUMBER(FIND("overige",Methode_Keuze)),"",IF(Tb_Activiteiten[[#This Row],[Niet verrekenbare btw]]=1,Tb_Activiteiten[[#Headers],[Niet verrekenbare btw]],""))</f>
        <v/>
      </c>
      <c r="AU88" t="str">
        <f>IF(ISNUMBER(FIND("overige",Methode_Keuze)),"",IF(Tb_Activiteiten[[#This Row],[Grondkosten]]=1,Tb_Activiteiten[[#Headers],[Grondkosten]],""))</f>
        <v/>
      </c>
      <c r="AV88" t="str">
        <f>IF(ISNUMBER(FIND("overige",Methode_Keuze)),"",IF(Tb_Activiteiten[[#This Row],[Bijdrage in natura (overige)]]=1,Tb_Activiteiten[[#Headers],[Bijdrage in natura (overige)]],""))</f>
        <v/>
      </c>
      <c r="AW88" t="str">
        <f>IF(ISNUMBER(FIND("overige",Methode_Keuze)),"",IF(Tb_Activiteiten[[#This Row],[Bijdrage in natura (vrijwilligers)]]=1,Tb_Activiteiten[[#Headers],[Bijdrage in natura (vrijwilligers)]],""))</f>
        <v/>
      </c>
      <c r="AX88" t="str">
        <f>IF(ISNUMBER(FIND("overige",Methode_Keuze)),"",IF(Tb_Activiteiten[[#This Row],[Afschrijvingskosten]]=1,Tb_Activiteiten[[#Headers],[Afschrijvingskosten]],""))</f>
        <v/>
      </c>
      <c r="AY88" t="str">
        <f>IF(ISNUMBER(FIND("overige",Methode_Keuze)),"",IF(Tb_Activiteiten[[#This Row],[Vergoeding]]=1,Tb_Activiteiten[[#Headers],[Vergoeding]],""))</f>
        <v/>
      </c>
      <c r="AZ88" t="str">
        <f>IF(ISNUMBER(FIND("arbeid",Methode_Keuze)),"",IF(Tb_Activiteiten[[#This Row],[Arbeidskosten - vast tarief (excl eigen arbeid)]]=1,Tb_Activiteiten[[#Headers],[Arbeidskosten - vast tarief (excl eigen arbeid)]],""))</f>
        <v/>
      </c>
      <c r="BA88" t="str">
        <f>IF(ISNUMBER(FIND("overige",Methode_Keuze)),"",IF(Tb_Activiteiten[[#This Row],[Overige kosten]]=1,Tb_Activiteiten[[#Headers],[Overige kosten]],""))</f>
        <v/>
      </c>
    </row>
    <row r="89" spans="1:53" x14ac:dyDescent="0.25">
      <c r="A89" s="213"/>
      <c r="F89" s="64"/>
      <c r="G89" s="64"/>
      <c r="H89" s="258"/>
      <c r="I89" s="258"/>
      <c r="J89" s="258"/>
      <c r="K89" s="258"/>
      <c r="O89" s="56"/>
      <c r="Q89" t="str">
        <f>IFERROR(IF(VLOOKUP(Tb_Activiteiten[[#This Row],[Openstelling]],Tb_Openstelling[],2,0)=1,1,""),"")</f>
        <v/>
      </c>
      <c r="AK89" t="str">
        <f>IF(ISNUMBER(FIND("arbeid",Methode_Keuze)),"",IF(ISNUMBER(FIND("arbeid",Methode_Keuze)),"",IF(Tb_Activiteiten[[#This Row],[Loonkosten]]=1,Tb_Activiteiten[[#Headers],[Loonkosten]],"")))</f>
        <v/>
      </c>
      <c r="AL89" t="str">
        <f>IF(ISNUMBER(FIND("arbeid",Methode_Keuze)),"",IF(ISNUMBER(FIND("arbeid",Methode_Keuze)),"",IF(Tb_Activiteiten[[#This Row],[Eigen arbeid]]=1,Tb_Activiteiten[[#Headers],[Eigen arbeid]],"")))</f>
        <v/>
      </c>
      <c r="AM89" t="str">
        <f>IF(ISNUMBER(FIND("arbeid",Methode_Keuze)),"",IF(ISNUMBER(FIND("arbeid",Methode_Keuze)),"",IF(Tb_Activiteiten[[#This Row],[Projectmedewerker]]=1,Tb_Activiteiten[[#Headers],[Projectmedewerker]],"")))</f>
        <v/>
      </c>
      <c r="AN89" t="str">
        <f>IF(ISNUMBER(FIND("arbeid",Methode_Keuze)),"",IF(ISNUMBER(FIND("arbeid",Methode_Keuze)),"",IF(Tb_Activiteiten[[#This Row],[Landbouwer]]=1,Tb_Activiteiten[[#Headers],[Landbouwer]],"")))</f>
        <v/>
      </c>
      <c r="AO89" t="str">
        <f>IF(ISNUMBER(FIND("arbeid",Methode_Keuze)),"",IF(ISNUMBER(FIND("arbeid",Methode_Keuze)),"",IF(Tb_Activiteiten[[#This Row],[Adviseur]]=1,Tb_Activiteiten[[#Headers],[Adviseur]],"")))</f>
        <v/>
      </c>
      <c r="AP89" t="str">
        <f>IF(ISNUMBER(FIND("arbeid",Methode_Keuze)),"",IF(ISNUMBER(FIND("arbeid",Methode_Keuze)),"",IF(Tb_Activiteiten[[#This Row],[Projectleider/Expert]]=1,Tb_Activiteiten[[#Headers],[Projectleider/Expert]],"")))</f>
        <v/>
      </c>
      <c r="AQ89" t="str">
        <f>IF(ISNUMBER(FIND("arbeid",Methode_Keuze)),"",IF(ISNUMBER(FIND("arbeid",Methode_Keuze)),"",IF(Tb_Activiteiten[[#This Row],[Arbeidskosten]]=1,Tb_Activiteiten[[#Headers],[Arbeidskosten]],"")))</f>
        <v/>
      </c>
      <c r="AR89" t="str">
        <f>IF(ISNUMBER(FIND("arbeid",Methode_Keuze)),"",IF(ISNUMBER(FIND("arbeid",Methode_Keuze)),"",IF(Tb_Activiteiten[[#This Row],[Arbeidskosten op basis van IKS]]=1,Tb_Activiteiten[[#Headers],[Arbeidskosten op basis van IKS]],"")))</f>
        <v/>
      </c>
      <c r="AS89" t="str">
        <f>IF(ISNUMBER(FIND("overige",Methode_Keuze)),"",IF(Tb_Activiteiten[[#This Row],[Kosten derden exclusief btw]]=1,Tb_Activiteiten[[#Headers],[Kosten derden exclusief btw]],""))</f>
        <v/>
      </c>
      <c r="AT89" t="str">
        <f>IF(ISNUMBER(FIND("overige",Methode_Keuze)),"",IF(Tb_Activiteiten[[#This Row],[Niet verrekenbare btw]]=1,Tb_Activiteiten[[#Headers],[Niet verrekenbare btw]],""))</f>
        <v/>
      </c>
      <c r="AU89" t="str">
        <f>IF(ISNUMBER(FIND("overige",Methode_Keuze)),"",IF(Tb_Activiteiten[[#This Row],[Grondkosten]]=1,Tb_Activiteiten[[#Headers],[Grondkosten]],""))</f>
        <v/>
      </c>
      <c r="AV89" t="str">
        <f>IF(ISNUMBER(FIND("overige",Methode_Keuze)),"",IF(Tb_Activiteiten[[#This Row],[Bijdrage in natura (overige)]]=1,Tb_Activiteiten[[#Headers],[Bijdrage in natura (overige)]],""))</f>
        <v/>
      </c>
      <c r="AW89" t="str">
        <f>IF(ISNUMBER(FIND("overige",Methode_Keuze)),"",IF(Tb_Activiteiten[[#This Row],[Bijdrage in natura (vrijwilligers)]]=1,Tb_Activiteiten[[#Headers],[Bijdrage in natura (vrijwilligers)]],""))</f>
        <v/>
      </c>
      <c r="AX89" t="str">
        <f>IF(ISNUMBER(FIND("overige",Methode_Keuze)),"",IF(Tb_Activiteiten[[#This Row],[Afschrijvingskosten]]=1,Tb_Activiteiten[[#Headers],[Afschrijvingskosten]],""))</f>
        <v/>
      </c>
      <c r="AY89" t="str">
        <f>IF(ISNUMBER(FIND("overige",Methode_Keuze)),"",IF(Tb_Activiteiten[[#This Row],[Vergoeding]]=1,Tb_Activiteiten[[#Headers],[Vergoeding]],""))</f>
        <v/>
      </c>
      <c r="AZ89" t="str">
        <f>IF(ISNUMBER(FIND("arbeid",Methode_Keuze)),"",IF(Tb_Activiteiten[[#This Row],[Arbeidskosten - vast tarief (excl eigen arbeid)]]=1,Tb_Activiteiten[[#Headers],[Arbeidskosten - vast tarief (excl eigen arbeid)]],""))</f>
        <v/>
      </c>
      <c r="BA89" t="str">
        <f>IF(ISNUMBER(FIND("overige",Methode_Keuze)),"",IF(Tb_Activiteiten[[#This Row],[Overige kosten]]=1,Tb_Activiteiten[[#Headers],[Overige kosten]],""))</f>
        <v/>
      </c>
    </row>
    <row r="90" spans="1:53" x14ac:dyDescent="0.25">
      <c r="A90" s="213"/>
      <c r="F90" s="64"/>
      <c r="G90" s="64"/>
      <c r="H90" s="258"/>
      <c r="I90" s="258"/>
      <c r="J90" s="258"/>
      <c r="K90" s="258"/>
      <c r="O90" s="56"/>
      <c r="Q90" t="str">
        <f>IFERROR(IF(VLOOKUP(Tb_Activiteiten[[#This Row],[Openstelling]],Tb_Openstelling[],2,0)=1,1,""),"")</f>
        <v/>
      </c>
      <c r="AK90" t="str">
        <f>IF(ISNUMBER(FIND("arbeid",Methode_Keuze)),"",IF(ISNUMBER(FIND("arbeid",Methode_Keuze)),"",IF(Tb_Activiteiten[[#This Row],[Loonkosten]]=1,Tb_Activiteiten[[#Headers],[Loonkosten]],"")))</f>
        <v/>
      </c>
      <c r="AL90" t="str">
        <f>IF(ISNUMBER(FIND("arbeid",Methode_Keuze)),"",IF(ISNUMBER(FIND("arbeid",Methode_Keuze)),"",IF(Tb_Activiteiten[[#This Row],[Eigen arbeid]]=1,Tb_Activiteiten[[#Headers],[Eigen arbeid]],"")))</f>
        <v/>
      </c>
      <c r="AM90" t="str">
        <f>IF(ISNUMBER(FIND("arbeid",Methode_Keuze)),"",IF(ISNUMBER(FIND("arbeid",Methode_Keuze)),"",IF(Tb_Activiteiten[[#This Row],[Projectmedewerker]]=1,Tb_Activiteiten[[#Headers],[Projectmedewerker]],"")))</f>
        <v/>
      </c>
      <c r="AN90" t="str">
        <f>IF(ISNUMBER(FIND("arbeid",Methode_Keuze)),"",IF(ISNUMBER(FIND("arbeid",Methode_Keuze)),"",IF(Tb_Activiteiten[[#This Row],[Landbouwer]]=1,Tb_Activiteiten[[#Headers],[Landbouwer]],"")))</f>
        <v/>
      </c>
      <c r="AO90" t="str">
        <f>IF(ISNUMBER(FIND("arbeid",Methode_Keuze)),"",IF(ISNUMBER(FIND("arbeid",Methode_Keuze)),"",IF(Tb_Activiteiten[[#This Row],[Adviseur]]=1,Tb_Activiteiten[[#Headers],[Adviseur]],"")))</f>
        <v/>
      </c>
      <c r="AP90" t="str">
        <f>IF(ISNUMBER(FIND("arbeid",Methode_Keuze)),"",IF(ISNUMBER(FIND("arbeid",Methode_Keuze)),"",IF(Tb_Activiteiten[[#This Row],[Projectleider/Expert]]=1,Tb_Activiteiten[[#Headers],[Projectleider/Expert]],"")))</f>
        <v/>
      </c>
      <c r="AQ90" t="str">
        <f>IF(ISNUMBER(FIND("arbeid",Methode_Keuze)),"",IF(ISNUMBER(FIND("arbeid",Methode_Keuze)),"",IF(Tb_Activiteiten[[#This Row],[Arbeidskosten]]=1,Tb_Activiteiten[[#Headers],[Arbeidskosten]],"")))</f>
        <v/>
      </c>
      <c r="AR90" t="str">
        <f>IF(ISNUMBER(FIND("arbeid",Methode_Keuze)),"",IF(ISNUMBER(FIND("arbeid",Methode_Keuze)),"",IF(Tb_Activiteiten[[#This Row],[Arbeidskosten op basis van IKS]]=1,Tb_Activiteiten[[#Headers],[Arbeidskosten op basis van IKS]],"")))</f>
        <v/>
      </c>
      <c r="AS90" t="str">
        <f>IF(ISNUMBER(FIND("overige",Methode_Keuze)),"",IF(Tb_Activiteiten[[#This Row],[Kosten derden exclusief btw]]=1,Tb_Activiteiten[[#Headers],[Kosten derden exclusief btw]],""))</f>
        <v/>
      </c>
      <c r="AT90" t="str">
        <f>IF(ISNUMBER(FIND("overige",Methode_Keuze)),"",IF(Tb_Activiteiten[[#This Row],[Niet verrekenbare btw]]=1,Tb_Activiteiten[[#Headers],[Niet verrekenbare btw]],""))</f>
        <v/>
      </c>
      <c r="AU90" t="str">
        <f>IF(ISNUMBER(FIND("overige",Methode_Keuze)),"",IF(Tb_Activiteiten[[#This Row],[Grondkosten]]=1,Tb_Activiteiten[[#Headers],[Grondkosten]],""))</f>
        <v/>
      </c>
      <c r="AV90" t="str">
        <f>IF(ISNUMBER(FIND("overige",Methode_Keuze)),"",IF(Tb_Activiteiten[[#This Row],[Bijdrage in natura (overige)]]=1,Tb_Activiteiten[[#Headers],[Bijdrage in natura (overige)]],""))</f>
        <v/>
      </c>
      <c r="AW90" t="str">
        <f>IF(ISNUMBER(FIND("overige",Methode_Keuze)),"",IF(Tb_Activiteiten[[#This Row],[Bijdrage in natura (vrijwilligers)]]=1,Tb_Activiteiten[[#Headers],[Bijdrage in natura (vrijwilligers)]],""))</f>
        <v/>
      </c>
      <c r="AX90" t="str">
        <f>IF(ISNUMBER(FIND("overige",Methode_Keuze)),"",IF(Tb_Activiteiten[[#This Row],[Afschrijvingskosten]]=1,Tb_Activiteiten[[#Headers],[Afschrijvingskosten]],""))</f>
        <v/>
      </c>
      <c r="AY90" t="str">
        <f>IF(ISNUMBER(FIND("overige",Methode_Keuze)),"",IF(Tb_Activiteiten[[#This Row],[Vergoeding]]=1,Tb_Activiteiten[[#Headers],[Vergoeding]],""))</f>
        <v/>
      </c>
      <c r="AZ90" t="str">
        <f>IF(ISNUMBER(FIND("arbeid",Methode_Keuze)),"",IF(Tb_Activiteiten[[#This Row],[Arbeidskosten - vast tarief (excl eigen arbeid)]]=1,Tb_Activiteiten[[#Headers],[Arbeidskosten - vast tarief (excl eigen arbeid)]],""))</f>
        <v/>
      </c>
      <c r="BA90" t="str">
        <f>IF(ISNUMBER(FIND("overige",Methode_Keuze)),"",IF(Tb_Activiteiten[[#This Row],[Overige kosten]]=1,Tb_Activiteiten[[#Headers],[Overige kosten]],""))</f>
        <v/>
      </c>
    </row>
    <row r="91" spans="1:53" x14ac:dyDescent="0.25">
      <c r="A91" s="213"/>
      <c r="F91" s="64"/>
      <c r="G91" s="64"/>
      <c r="H91" s="258"/>
      <c r="I91" s="258"/>
      <c r="J91" s="258"/>
      <c r="K91" s="258"/>
      <c r="O91" s="56"/>
      <c r="Q91" t="str">
        <f>IFERROR(IF(VLOOKUP(Tb_Activiteiten[[#This Row],[Openstelling]],Tb_Openstelling[],2,0)=1,1,""),"")</f>
        <v/>
      </c>
      <c r="AK91" t="str">
        <f>IF(ISNUMBER(FIND("arbeid",Methode_Keuze)),"",IF(ISNUMBER(FIND("arbeid",Methode_Keuze)),"",IF(Tb_Activiteiten[[#This Row],[Loonkosten]]=1,Tb_Activiteiten[[#Headers],[Loonkosten]],"")))</f>
        <v/>
      </c>
      <c r="AL91" t="str">
        <f>IF(ISNUMBER(FIND("arbeid",Methode_Keuze)),"",IF(ISNUMBER(FIND("arbeid",Methode_Keuze)),"",IF(Tb_Activiteiten[[#This Row],[Eigen arbeid]]=1,Tb_Activiteiten[[#Headers],[Eigen arbeid]],"")))</f>
        <v/>
      </c>
      <c r="AM91" t="str">
        <f>IF(ISNUMBER(FIND("arbeid",Methode_Keuze)),"",IF(ISNUMBER(FIND("arbeid",Methode_Keuze)),"",IF(Tb_Activiteiten[[#This Row],[Projectmedewerker]]=1,Tb_Activiteiten[[#Headers],[Projectmedewerker]],"")))</f>
        <v/>
      </c>
      <c r="AN91" t="str">
        <f>IF(ISNUMBER(FIND("arbeid",Methode_Keuze)),"",IF(ISNUMBER(FIND("arbeid",Methode_Keuze)),"",IF(Tb_Activiteiten[[#This Row],[Landbouwer]]=1,Tb_Activiteiten[[#Headers],[Landbouwer]],"")))</f>
        <v/>
      </c>
      <c r="AO91" t="str">
        <f>IF(ISNUMBER(FIND("arbeid",Methode_Keuze)),"",IF(ISNUMBER(FIND("arbeid",Methode_Keuze)),"",IF(Tb_Activiteiten[[#This Row],[Adviseur]]=1,Tb_Activiteiten[[#Headers],[Adviseur]],"")))</f>
        <v/>
      </c>
      <c r="AP91" t="str">
        <f>IF(ISNUMBER(FIND("arbeid",Methode_Keuze)),"",IF(ISNUMBER(FIND("arbeid",Methode_Keuze)),"",IF(Tb_Activiteiten[[#This Row],[Projectleider/Expert]]=1,Tb_Activiteiten[[#Headers],[Projectleider/Expert]],"")))</f>
        <v/>
      </c>
      <c r="AQ91" t="str">
        <f>IF(ISNUMBER(FIND("arbeid",Methode_Keuze)),"",IF(ISNUMBER(FIND("arbeid",Methode_Keuze)),"",IF(Tb_Activiteiten[[#This Row],[Arbeidskosten]]=1,Tb_Activiteiten[[#Headers],[Arbeidskosten]],"")))</f>
        <v/>
      </c>
      <c r="AR91" t="str">
        <f>IF(ISNUMBER(FIND("arbeid",Methode_Keuze)),"",IF(ISNUMBER(FIND("arbeid",Methode_Keuze)),"",IF(Tb_Activiteiten[[#This Row],[Arbeidskosten op basis van IKS]]=1,Tb_Activiteiten[[#Headers],[Arbeidskosten op basis van IKS]],"")))</f>
        <v/>
      </c>
      <c r="AS91" t="str">
        <f>IF(ISNUMBER(FIND("overige",Methode_Keuze)),"",IF(Tb_Activiteiten[[#This Row],[Kosten derden exclusief btw]]=1,Tb_Activiteiten[[#Headers],[Kosten derden exclusief btw]],""))</f>
        <v/>
      </c>
      <c r="AT91" t="str">
        <f>IF(ISNUMBER(FIND("overige",Methode_Keuze)),"",IF(Tb_Activiteiten[[#This Row],[Niet verrekenbare btw]]=1,Tb_Activiteiten[[#Headers],[Niet verrekenbare btw]],""))</f>
        <v/>
      </c>
      <c r="AU91" t="str">
        <f>IF(ISNUMBER(FIND("overige",Methode_Keuze)),"",IF(Tb_Activiteiten[[#This Row],[Grondkosten]]=1,Tb_Activiteiten[[#Headers],[Grondkosten]],""))</f>
        <v/>
      </c>
      <c r="AV91" t="str">
        <f>IF(ISNUMBER(FIND("overige",Methode_Keuze)),"",IF(Tb_Activiteiten[[#This Row],[Bijdrage in natura (overige)]]=1,Tb_Activiteiten[[#Headers],[Bijdrage in natura (overige)]],""))</f>
        <v/>
      </c>
      <c r="AW91" t="str">
        <f>IF(ISNUMBER(FIND("overige",Methode_Keuze)),"",IF(Tb_Activiteiten[[#This Row],[Bijdrage in natura (vrijwilligers)]]=1,Tb_Activiteiten[[#Headers],[Bijdrage in natura (vrijwilligers)]],""))</f>
        <v/>
      </c>
      <c r="AX91" t="str">
        <f>IF(ISNUMBER(FIND("overige",Methode_Keuze)),"",IF(Tb_Activiteiten[[#This Row],[Afschrijvingskosten]]=1,Tb_Activiteiten[[#Headers],[Afschrijvingskosten]],""))</f>
        <v/>
      </c>
      <c r="AY91" t="str">
        <f>IF(ISNUMBER(FIND("overige",Methode_Keuze)),"",IF(Tb_Activiteiten[[#This Row],[Vergoeding]]=1,Tb_Activiteiten[[#Headers],[Vergoeding]],""))</f>
        <v/>
      </c>
      <c r="AZ91" t="str">
        <f>IF(ISNUMBER(FIND("arbeid",Methode_Keuze)),"",IF(Tb_Activiteiten[[#This Row],[Arbeidskosten - vast tarief (excl eigen arbeid)]]=1,Tb_Activiteiten[[#Headers],[Arbeidskosten - vast tarief (excl eigen arbeid)]],""))</f>
        <v/>
      </c>
      <c r="BA91" t="str">
        <f>IF(ISNUMBER(FIND("overige",Methode_Keuze)),"",IF(Tb_Activiteiten[[#This Row],[Overige kosten]]=1,Tb_Activiteiten[[#Headers],[Overige kosten]],""))</f>
        <v/>
      </c>
    </row>
    <row r="92" spans="1:53" x14ac:dyDescent="0.25">
      <c r="A92" s="213"/>
      <c r="F92" s="64"/>
      <c r="G92" s="64"/>
      <c r="H92" s="258"/>
      <c r="I92" s="258"/>
      <c r="J92" s="258"/>
      <c r="K92" s="258"/>
      <c r="O92" s="56"/>
      <c r="Q92" t="str">
        <f>IFERROR(IF(VLOOKUP(Tb_Activiteiten[[#This Row],[Openstelling]],Tb_Openstelling[],2,0)=1,1,""),"")</f>
        <v/>
      </c>
      <c r="AK92" t="str">
        <f>IF(ISNUMBER(FIND("arbeid",Methode_Keuze)),"",IF(ISNUMBER(FIND("arbeid",Methode_Keuze)),"",IF(Tb_Activiteiten[[#This Row],[Loonkosten]]=1,Tb_Activiteiten[[#Headers],[Loonkosten]],"")))</f>
        <v/>
      </c>
      <c r="AL92" t="str">
        <f>IF(ISNUMBER(FIND("arbeid",Methode_Keuze)),"",IF(ISNUMBER(FIND("arbeid",Methode_Keuze)),"",IF(Tb_Activiteiten[[#This Row],[Eigen arbeid]]=1,Tb_Activiteiten[[#Headers],[Eigen arbeid]],"")))</f>
        <v/>
      </c>
      <c r="AM92" t="str">
        <f>IF(ISNUMBER(FIND("arbeid",Methode_Keuze)),"",IF(ISNUMBER(FIND("arbeid",Methode_Keuze)),"",IF(Tb_Activiteiten[[#This Row],[Projectmedewerker]]=1,Tb_Activiteiten[[#Headers],[Projectmedewerker]],"")))</f>
        <v/>
      </c>
      <c r="AN92" t="str">
        <f>IF(ISNUMBER(FIND("arbeid",Methode_Keuze)),"",IF(ISNUMBER(FIND("arbeid",Methode_Keuze)),"",IF(Tb_Activiteiten[[#This Row],[Landbouwer]]=1,Tb_Activiteiten[[#Headers],[Landbouwer]],"")))</f>
        <v/>
      </c>
      <c r="AO92" t="str">
        <f>IF(ISNUMBER(FIND("arbeid",Methode_Keuze)),"",IF(ISNUMBER(FIND("arbeid",Methode_Keuze)),"",IF(Tb_Activiteiten[[#This Row],[Adviseur]]=1,Tb_Activiteiten[[#Headers],[Adviseur]],"")))</f>
        <v/>
      </c>
      <c r="AP92" t="str">
        <f>IF(ISNUMBER(FIND("arbeid",Methode_Keuze)),"",IF(ISNUMBER(FIND("arbeid",Methode_Keuze)),"",IF(Tb_Activiteiten[[#This Row],[Projectleider/Expert]]=1,Tb_Activiteiten[[#Headers],[Projectleider/Expert]],"")))</f>
        <v/>
      </c>
      <c r="AQ92" t="str">
        <f>IF(ISNUMBER(FIND("arbeid",Methode_Keuze)),"",IF(ISNUMBER(FIND("arbeid",Methode_Keuze)),"",IF(Tb_Activiteiten[[#This Row],[Arbeidskosten]]=1,Tb_Activiteiten[[#Headers],[Arbeidskosten]],"")))</f>
        <v/>
      </c>
      <c r="AR92" t="str">
        <f>IF(ISNUMBER(FIND("arbeid",Methode_Keuze)),"",IF(ISNUMBER(FIND("arbeid",Methode_Keuze)),"",IF(Tb_Activiteiten[[#This Row],[Arbeidskosten op basis van IKS]]=1,Tb_Activiteiten[[#Headers],[Arbeidskosten op basis van IKS]],"")))</f>
        <v/>
      </c>
      <c r="AS92" t="str">
        <f>IF(ISNUMBER(FIND("overige",Methode_Keuze)),"",IF(Tb_Activiteiten[[#This Row],[Kosten derden exclusief btw]]=1,Tb_Activiteiten[[#Headers],[Kosten derden exclusief btw]],""))</f>
        <v/>
      </c>
      <c r="AT92" t="str">
        <f>IF(ISNUMBER(FIND("overige",Methode_Keuze)),"",IF(Tb_Activiteiten[[#This Row],[Niet verrekenbare btw]]=1,Tb_Activiteiten[[#Headers],[Niet verrekenbare btw]],""))</f>
        <v/>
      </c>
      <c r="AU92" t="str">
        <f>IF(ISNUMBER(FIND("overige",Methode_Keuze)),"",IF(Tb_Activiteiten[[#This Row],[Grondkosten]]=1,Tb_Activiteiten[[#Headers],[Grondkosten]],""))</f>
        <v/>
      </c>
      <c r="AV92" t="str">
        <f>IF(ISNUMBER(FIND("overige",Methode_Keuze)),"",IF(Tb_Activiteiten[[#This Row],[Bijdrage in natura (overige)]]=1,Tb_Activiteiten[[#Headers],[Bijdrage in natura (overige)]],""))</f>
        <v/>
      </c>
      <c r="AW92" t="str">
        <f>IF(ISNUMBER(FIND("overige",Methode_Keuze)),"",IF(Tb_Activiteiten[[#This Row],[Bijdrage in natura (vrijwilligers)]]=1,Tb_Activiteiten[[#Headers],[Bijdrage in natura (vrijwilligers)]],""))</f>
        <v/>
      </c>
      <c r="AX92" t="str">
        <f>IF(ISNUMBER(FIND("overige",Methode_Keuze)),"",IF(Tb_Activiteiten[[#This Row],[Afschrijvingskosten]]=1,Tb_Activiteiten[[#Headers],[Afschrijvingskosten]],""))</f>
        <v/>
      </c>
      <c r="AY92" t="str">
        <f>IF(ISNUMBER(FIND("overige",Methode_Keuze)),"",IF(Tb_Activiteiten[[#This Row],[Vergoeding]]=1,Tb_Activiteiten[[#Headers],[Vergoeding]],""))</f>
        <v/>
      </c>
      <c r="AZ92" t="str">
        <f>IF(ISNUMBER(FIND("arbeid",Methode_Keuze)),"",IF(Tb_Activiteiten[[#This Row],[Arbeidskosten - vast tarief (excl eigen arbeid)]]=1,Tb_Activiteiten[[#Headers],[Arbeidskosten - vast tarief (excl eigen arbeid)]],""))</f>
        <v/>
      </c>
      <c r="BA92" t="str">
        <f>IF(ISNUMBER(FIND("overige",Methode_Keuze)),"",IF(Tb_Activiteiten[[#This Row],[Overige kosten]]=1,Tb_Activiteiten[[#Headers],[Overige kosten]],""))</f>
        <v/>
      </c>
    </row>
    <row r="93" spans="1:53" x14ac:dyDescent="0.25">
      <c r="A93" s="213"/>
      <c r="F93" s="64"/>
      <c r="G93" s="64"/>
      <c r="H93" s="258"/>
      <c r="I93" s="258"/>
      <c r="J93" s="258"/>
      <c r="K93" s="258"/>
      <c r="O93" s="56"/>
      <c r="Q93" t="str">
        <f>IFERROR(IF(VLOOKUP(Tb_Activiteiten[[#This Row],[Openstelling]],Tb_Openstelling[],2,0)=1,1,""),"")</f>
        <v/>
      </c>
      <c r="AK93" t="str">
        <f>IF(ISNUMBER(FIND("arbeid",Methode_Keuze)),"",IF(ISNUMBER(FIND("arbeid",Methode_Keuze)),"",IF(Tb_Activiteiten[[#This Row],[Loonkosten]]=1,Tb_Activiteiten[[#Headers],[Loonkosten]],"")))</f>
        <v/>
      </c>
      <c r="AL93" t="str">
        <f>IF(ISNUMBER(FIND("arbeid",Methode_Keuze)),"",IF(ISNUMBER(FIND("arbeid",Methode_Keuze)),"",IF(Tb_Activiteiten[[#This Row],[Eigen arbeid]]=1,Tb_Activiteiten[[#Headers],[Eigen arbeid]],"")))</f>
        <v/>
      </c>
      <c r="AM93" t="str">
        <f>IF(ISNUMBER(FIND("arbeid",Methode_Keuze)),"",IF(ISNUMBER(FIND("arbeid",Methode_Keuze)),"",IF(Tb_Activiteiten[[#This Row],[Projectmedewerker]]=1,Tb_Activiteiten[[#Headers],[Projectmedewerker]],"")))</f>
        <v/>
      </c>
      <c r="AN93" t="str">
        <f>IF(ISNUMBER(FIND("arbeid",Methode_Keuze)),"",IF(ISNUMBER(FIND("arbeid",Methode_Keuze)),"",IF(Tb_Activiteiten[[#This Row],[Landbouwer]]=1,Tb_Activiteiten[[#Headers],[Landbouwer]],"")))</f>
        <v/>
      </c>
      <c r="AO93" t="str">
        <f>IF(ISNUMBER(FIND("arbeid",Methode_Keuze)),"",IF(ISNUMBER(FIND("arbeid",Methode_Keuze)),"",IF(Tb_Activiteiten[[#This Row],[Adviseur]]=1,Tb_Activiteiten[[#Headers],[Adviseur]],"")))</f>
        <v/>
      </c>
      <c r="AP93" t="str">
        <f>IF(ISNUMBER(FIND("arbeid",Methode_Keuze)),"",IF(ISNUMBER(FIND("arbeid",Methode_Keuze)),"",IF(Tb_Activiteiten[[#This Row],[Projectleider/Expert]]=1,Tb_Activiteiten[[#Headers],[Projectleider/Expert]],"")))</f>
        <v/>
      </c>
      <c r="AQ93" t="str">
        <f>IF(ISNUMBER(FIND("arbeid",Methode_Keuze)),"",IF(ISNUMBER(FIND("arbeid",Methode_Keuze)),"",IF(Tb_Activiteiten[[#This Row],[Arbeidskosten]]=1,Tb_Activiteiten[[#Headers],[Arbeidskosten]],"")))</f>
        <v/>
      </c>
      <c r="AR93" t="str">
        <f>IF(ISNUMBER(FIND("arbeid",Methode_Keuze)),"",IF(ISNUMBER(FIND("arbeid",Methode_Keuze)),"",IF(Tb_Activiteiten[[#This Row],[Arbeidskosten op basis van IKS]]=1,Tb_Activiteiten[[#Headers],[Arbeidskosten op basis van IKS]],"")))</f>
        <v/>
      </c>
      <c r="AS93" t="str">
        <f>IF(ISNUMBER(FIND("overige",Methode_Keuze)),"",IF(Tb_Activiteiten[[#This Row],[Kosten derden exclusief btw]]=1,Tb_Activiteiten[[#Headers],[Kosten derden exclusief btw]],""))</f>
        <v/>
      </c>
      <c r="AT93" t="str">
        <f>IF(ISNUMBER(FIND("overige",Methode_Keuze)),"",IF(Tb_Activiteiten[[#This Row],[Niet verrekenbare btw]]=1,Tb_Activiteiten[[#Headers],[Niet verrekenbare btw]],""))</f>
        <v/>
      </c>
      <c r="AU93" t="str">
        <f>IF(ISNUMBER(FIND("overige",Methode_Keuze)),"",IF(Tb_Activiteiten[[#This Row],[Grondkosten]]=1,Tb_Activiteiten[[#Headers],[Grondkosten]],""))</f>
        <v/>
      </c>
      <c r="AV93" t="str">
        <f>IF(ISNUMBER(FIND("overige",Methode_Keuze)),"",IF(Tb_Activiteiten[[#This Row],[Bijdrage in natura (overige)]]=1,Tb_Activiteiten[[#Headers],[Bijdrage in natura (overige)]],""))</f>
        <v/>
      </c>
      <c r="AW93" t="str">
        <f>IF(ISNUMBER(FIND("overige",Methode_Keuze)),"",IF(Tb_Activiteiten[[#This Row],[Bijdrage in natura (vrijwilligers)]]=1,Tb_Activiteiten[[#Headers],[Bijdrage in natura (vrijwilligers)]],""))</f>
        <v/>
      </c>
      <c r="AX93" t="str">
        <f>IF(ISNUMBER(FIND("overige",Methode_Keuze)),"",IF(Tb_Activiteiten[[#This Row],[Afschrijvingskosten]]=1,Tb_Activiteiten[[#Headers],[Afschrijvingskosten]],""))</f>
        <v/>
      </c>
      <c r="AY93" t="str">
        <f>IF(ISNUMBER(FIND("overige",Methode_Keuze)),"",IF(Tb_Activiteiten[[#This Row],[Vergoeding]]=1,Tb_Activiteiten[[#Headers],[Vergoeding]],""))</f>
        <v/>
      </c>
      <c r="AZ93" t="str">
        <f>IF(ISNUMBER(FIND("arbeid",Methode_Keuze)),"",IF(Tb_Activiteiten[[#This Row],[Arbeidskosten - vast tarief (excl eigen arbeid)]]=1,Tb_Activiteiten[[#Headers],[Arbeidskosten - vast tarief (excl eigen arbeid)]],""))</f>
        <v/>
      </c>
      <c r="BA93" t="str">
        <f>IF(ISNUMBER(FIND("overige",Methode_Keuze)),"",IF(Tb_Activiteiten[[#This Row],[Overige kosten]]=1,Tb_Activiteiten[[#Headers],[Overige kosten]],""))</f>
        <v/>
      </c>
    </row>
    <row r="94" spans="1:53" x14ac:dyDescent="0.25">
      <c r="A94" s="213"/>
      <c r="F94" s="64"/>
      <c r="G94" s="64"/>
      <c r="H94" s="258"/>
      <c r="I94" s="258"/>
      <c r="J94" s="258"/>
      <c r="K94" s="258"/>
      <c r="O94" s="56"/>
      <c r="Q94" t="str">
        <f>IFERROR(IF(VLOOKUP(Tb_Activiteiten[[#This Row],[Openstelling]],Tb_Openstelling[],2,0)=1,1,""),"")</f>
        <v/>
      </c>
      <c r="AK94" t="str">
        <f>IF(ISNUMBER(FIND("arbeid",Methode_Keuze)),"",IF(ISNUMBER(FIND("arbeid",Methode_Keuze)),"",IF(Tb_Activiteiten[[#This Row],[Loonkosten]]=1,Tb_Activiteiten[[#Headers],[Loonkosten]],"")))</f>
        <v/>
      </c>
      <c r="AL94" t="str">
        <f>IF(ISNUMBER(FIND("arbeid",Methode_Keuze)),"",IF(ISNUMBER(FIND("arbeid",Methode_Keuze)),"",IF(Tb_Activiteiten[[#This Row],[Eigen arbeid]]=1,Tb_Activiteiten[[#Headers],[Eigen arbeid]],"")))</f>
        <v/>
      </c>
      <c r="AM94" t="str">
        <f>IF(ISNUMBER(FIND("arbeid",Methode_Keuze)),"",IF(ISNUMBER(FIND("arbeid",Methode_Keuze)),"",IF(Tb_Activiteiten[[#This Row],[Projectmedewerker]]=1,Tb_Activiteiten[[#Headers],[Projectmedewerker]],"")))</f>
        <v/>
      </c>
      <c r="AN94" t="str">
        <f>IF(ISNUMBER(FIND("arbeid",Methode_Keuze)),"",IF(ISNUMBER(FIND("arbeid",Methode_Keuze)),"",IF(Tb_Activiteiten[[#This Row],[Landbouwer]]=1,Tb_Activiteiten[[#Headers],[Landbouwer]],"")))</f>
        <v/>
      </c>
      <c r="AO94" t="str">
        <f>IF(ISNUMBER(FIND("arbeid",Methode_Keuze)),"",IF(ISNUMBER(FIND("arbeid",Methode_Keuze)),"",IF(Tb_Activiteiten[[#This Row],[Adviseur]]=1,Tb_Activiteiten[[#Headers],[Adviseur]],"")))</f>
        <v/>
      </c>
      <c r="AP94" t="str">
        <f>IF(ISNUMBER(FIND("arbeid",Methode_Keuze)),"",IF(ISNUMBER(FIND("arbeid",Methode_Keuze)),"",IF(Tb_Activiteiten[[#This Row],[Projectleider/Expert]]=1,Tb_Activiteiten[[#Headers],[Projectleider/Expert]],"")))</f>
        <v/>
      </c>
      <c r="AQ94" t="str">
        <f>IF(ISNUMBER(FIND("arbeid",Methode_Keuze)),"",IF(ISNUMBER(FIND("arbeid",Methode_Keuze)),"",IF(Tb_Activiteiten[[#This Row],[Arbeidskosten]]=1,Tb_Activiteiten[[#Headers],[Arbeidskosten]],"")))</f>
        <v/>
      </c>
      <c r="AR94" t="str">
        <f>IF(ISNUMBER(FIND("arbeid",Methode_Keuze)),"",IF(ISNUMBER(FIND("arbeid",Methode_Keuze)),"",IF(Tb_Activiteiten[[#This Row],[Arbeidskosten op basis van IKS]]=1,Tb_Activiteiten[[#Headers],[Arbeidskosten op basis van IKS]],"")))</f>
        <v/>
      </c>
      <c r="AS94" t="str">
        <f>IF(ISNUMBER(FIND("overige",Methode_Keuze)),"",IF(Tb_Activiteiten[[#This Row],[Kosten derden exclusief btw]]=1,Tb_Activiteiten[[#Headers],[Kosten derden exclusief btw]],""))</f>
        <v/>
      </c>
      <c r="AT94" t="str">
        <f>IF(ISNUMBER(FIND("overige",Methode_Keuze)),"",IF(Tb_Activiteiten[[#This Row],[Niet verrekenbare btw]]=1,Tb_Activiteiten[[#Headers],[Niet verrekenbare btw]],""))</f>
        <v/>
      </c>
      <c r="AU94" t="str">
        <f>IF(ISNUMBER(FIND("overige",Methode_Keuze)),"",IF(Tb_Activiteiten[[#This Row],[Grondkosten]]=1,Tb_Activiteiten[[#Headers],[Grondkosten]],""))</f>
        <v/>
      </c>
      <c r="AV94" t="str">
        <f>IF(ISNUMBER(FIND("overige",Methode_Keuze)),"",IF(Tb_Activiteiten[[#This Row],[Bijdrage in natura (overige)]]=1,Tb_Activiteiten[[#Headers],[Bijdrage in natura (overige)]],""))</f>
        <v/>
      </c>
      <c r="AW94" t="str">
        <f>IF(ISNUMBER(FIND("overige",Methode_Keuze)),"",IF(Tb_Activiteiten[[#This Row],[Bijdrage in natura (vrijwilligers)]]=1,Tb_Activiteiten[[#Headers],[Bijdrage in natura (vrijwilligers)]],""))</f>
        <v/>
      </c>
      <c r="AX94" t="str">
        <f>IF(ISNUMBER(FIND("overige",Methode_Keuze)),"",IF(Tb_Activiteiten[[#This Row],[Afschrijvingskosten]]=1,Tb_Activiteiten[[#Headers],[Afschrijvingskosten]],""))</f>
        <v/>
      </c>
      <c r="AY94" t="str">
        <f>IF(ISNUMBER(FIND("overige",Methode_Keuze)),"",IF(Tb_Activiteiten[[#This Row],[Vergoeding]]=1,Tb_Activiteiten[[#Headers],[Vergoeding]],""))</f>
        <v/>
      </c>
      <c r="AZ94" t="str">
        <f>IF(ISNUMBER(FIND("arbeid",Methode_Keuze)),"",IF(Tb_Activiteiten[[#This Row],[Arbeidskosten - vast tarief (excl eigen arbeid)]]=1,Tb_Activiteiten[[#Headers],[Arbeidskosten - vast tarief (excl eigen arbeid)]],""))</f>
        <v/>
      </c>
      <c r="BA94" t="str">
        <f>IF(ISNUMBER(FIND("overige",Methode_Keuze)),"",IF(Tb_Activiteiten[[#This Row],[Overige kosten]]=1,Tb_Activiteiten[[#Headers],[Overige kosten]],""))</f>
        <v/>
      </c>
    </row>
    <row r="95" spans="1:53" x14ac:dyDescent="0.25">
      <c r="A95" s="213"/>
      <c r="F95" s="64"/>
      <c r="G95" s="64"/>
      <c r="H95" s="258"/>
      <c r="I95" s="258"/>
      <c r="J95" s="258"/>
      <c r="K95" s="258"/>
      <c r="O95" s="56"/>
      <c r="Q95" t="str">
        <f>IFERROR(IF(VLOOKUP(Tb_Activiteiten[[#This Row],[Openstelling]],Tb_Openstelling[],2,0)=1,1,""),"")</f>
        <v/>
      </c>
      <c r="AK95" t="str">
        <f>IF(ISNUMBER(FIND("arbeid",Methode_Keuze)),"",IF(ISNUMBER(FIND("arbeid",Methode_Keuze)),"",IF(Tb_Activiteiten[[#This Row],[Loonkosten]]=1,Tb_Activiteiten[[#Headers],[Loonkosten]],"")))</f>
        <v/>
      </c>
      <c r="AL95" t="str">
        <f>IF(ISNUMBER(FIND("arbeid",Methode_Keuze)),"",IF(ISNUMBER(FIND("arbeid",Methode_Keuze)),"",IF(Tb_Activiteiten[[#This Row],[Eigen arbeid]]=1,Tb_Activiteiten[[#Headers],[Eigen arbeid]],"")))</f>
        <v/>
      </c>
      <c r="AM95" t="str">
        <f>IF(ISNUMBER(FIND("arbeid",Methode_Keuze)),"",IF(ISNUMBER(FIND("arbeid",Methode_Keuze)),"",IF(Tb_Activiteiten[[#This Row],[Projectmedewerker]]=1,Tb_Activiteiten[[#Headers],[Projectmedewerker]],"")))</f>
        <v/>
      </c>
      <c r="AN95" t="str">
        <f>IF(ISNUMBER(FIND("arbeid",Methode_Keuze)),"",IF(ISNUMBER(FIND("arbeid",Methode_Keuze)),"",IF(Tb_Activiteiten[[#This Row],[Landbouwer]]=1,Tb_Activiteiten[[#Headers],[Landbouwer]],"")))</f>
        <v/>
      </c>
      <c r="AO95" t="str">
        <f>IF(ISNUMBER(FIND("arbeid",Methode_Keuze)),"",IF(ISNUMBER(FIND("arbeid",Methode_Keuze)),"",IF(Tb_Activiteiten[[#This Row],[Adviseur]]=1,Tb_Activiteiten[[#Headers],[Adviseur]],"")))</f>
        <v/>
      </c>
      <c r="AP95" t="str">
        <f>IF(ISNUMBER(FIND("arbeid",Methode_Keuze)),"",IF(ISNUMBER(FIND("arbeid",Methode_Keuze)),"",IF(Tb_Activiteiten[[#This Row],[Projectleider/Expert]]=1,Tb_Activiteiten[[#Headers],[Projectleider/Expert]],"")))</f>
        <v/>
      </c>
      <c r="AQ95" t="str">
        <f>IF(ISNUMBER(FIND("arbeid",Methode_Keuze)),"",IF(ISNUMBER(FIND("arbeid",Methode_Keuze)),"",IF(Tb_Activiteiten[[#This Row],[Arbeidskosten]]=1,Tb_Activiteiten[[#Headers],[Arbeidskosten]],"")))</f>
        <v/>
      </c>
      <c r="AR95" t="str">
        <f>IF(ISNUMBER(FIND("arbeid",Methode_Keuze)),"",IF(ISNUMBER(FIND("arbeid",Methode_Keuze)),"",IF(Tb_Activiteiten[[#This Row],[Arbeidskosten op basis van IKS]]=1,Tb_Activiteiten[[#Headers],[Arbeidskosten op basis van IKS]],"")))</f>
        <v/>
      </c>
      <c r="AS95" t="str">
        <f>IF(ISNUMBER(FIND("overige",Methode_Keuze)),"",IF(Tb_Activiteiten[[#This Row],[Kosten derden exclusief btw]]=1,Tb_Activiteiten[[#Headers],[Kosten derden exclusief btw]],""))</f>
        <v/>
      </c>
      <c r="AT95" t="str">
        <f>IF(ISNUMBER(FIND("overige",Methode_Keuze)),"",IF(Tb_Activiteiten[[#This Row],[Niet verrekenbare btw]]=1,Tb_Activiteiten[[#Headers],[Niet verrekenbare btw]],""))</f>
        <v/>
      </c>
      <c r="AU95" t="str">
        <f>IF(ISNUMBER(FIND("overige",Methode_Keuze)),"",IF(Tb_Activiteiten[[#This Row],[Grondkosten]]=1,Tb_Activiteiten[[#Headers],[Grondkosten]],""))</f>
        <v/>
      </c>
      <c r="AV95" t="str">
        <f>IF(ISNUMBER(FIND("overige",Methode_Keuze)),"",IF(Tb_Activiteiten[[#This Row],[Bijdrage in natura (overige)]]=1,Tb_Activiteiten[[#Headers],[Bijdrage in natura (overige)]],""))</f>
        <v/>
      </c>
      <c r="AW95" t="str">
        <f>IF(ISNUMBER(FIND("overige",Methode_Keuze)),"",IF(Tb_Activiteiten[[#This Row],[Bijdrage in natura (vrijwilligers)]]=1,Tb_Activiteiten[[#Headers],[Bijdrage in natura (vrijwilligers)]],""))</f>
        <v/>
      </c>
      <c r="AX95" t="str">
        <f>IF(ISNUMBER(FIND("overige",Methode_Keuze)),"",IF(Tb_Activiteiten[[#This Row],[Afschrijvingskosten]]=1,Tb_Activiteiten[[#Headers],[Afschrijvingskosten]],""))</f>
        <v/>
      </c>
      <c r="AY95" t="str">
        <f>IF(ISNUMBER(FIND("overige",Methode_Keuze)),"",IF(Tb_Activiteiten[[#This Row],[Vergoeding]]=1,Tb_Activiteiten[[#Headers],[Vergoeding]],""))</f>
        <v/>
      </c>
      <c r="AZ95" t="str">
        <f>IF(ISNUMBER(FIND("arbeid",Methode_Keuze)),"",IF(Tb_Activiteiten[[#This Row],[Arbeidskosten - vast tarief (excl eigen arbeid)]]=1,Tb_Activiteiten[[#Headers],[Arbeidskosten - vast tarief (excl eigen arbeid)]],""))</f>
        <v/>
      </c>
      <c r="BA95" t="str">
        <f>IF(ISNUMBER(FIND("overige",Methode_Keuze)),"",IF(Tb_Activiteiten[[#This Row],[Overige kosten]]=1,Tb_Activiteiten[[#Headers],[Overige kosten]],""))</f>
        <v/>
      </c>
    </row>
    <row r="96" spans="1:53" x14ac:dyDescent="0.25">
      <c r="A96" s="213"/>
      <c r="F96" s="64"/>
      <c r="G96" s="64"/>
      <c r="H96" s="258"/>
      <c r="I96" s="258"/>
      <c r="J96" s="258"/>
      <c r="K96" s="258"/>
      <c r="O96" s="56"/>
      <c r="Q96" t="str">
        <f>IFERROR(IF(VLOOKUP(Tb_Activiteiten[[#This Row],[Openstelling]],Tb_Openstelling[],2,0)=1,1,""),"")</f>
        <v/>
      </c>
      <c r="AK96" t="str">
        <f>IF(ISNUMBER(FIND("arbeid",Methode_Keuze)),"",IF(ISNUMBER(FIND("arbeid",Methode_Keuze)),"",IF(Tb_Activiteiten[[#This Row],[Loonkosten]]=1,Tb_Activiteiten[[#Headers],[Loonkosten]],"")))</f>
        <v/>
      </c>
      <c r="AL96" t="str">
        <f>IF(ISNUMBER(FIND("arbeid",Methode_Keuze)),"",IF(ISNUMBER(FIND("arbeid",Methode_Keuze)),"",IF(Tb_Activiteiten[[#This Row],[Eigen arbeid]]=1,Tb_Activiteiten[[#Headers],[Eigen arbeid]],"")))</f>
        <v/>
      </c>
      <c r="AM96" t="str">
        <f>IF(ISNUMBER(FIND("arbeid",Methode_Keuze)),"",IF(ISNUMBER(FIND("arbeid",Methode_Keuze)),"",IF(Tb_Activiteiten[[#This Row],[Projectmedewerker]]=1,Tb_Activiteiten[[#Headers],[Projectmedewerker]],"")))</f>
        <v/>
      </c>
      <c r="AN96" t="str">
        <f>IF(ISNUMBER(FIND("arbeid",Methode_Keuze)),"",IF(ISNUMBER(FIND("arbeid",Methode_Keuze)),"",IF(Tb_Activiteiten[[#This Row],[Landbouwer]]=1,Tb_Activiteiten[[#Headers],[Landbouwer]],"")))</f>
        <v/>
      </c>
      <c r="AO96" t="str">
        <f>IF(ISNUMBER(FIND("arbeid",Methode_Keuze)),"",IF(ISNUMBER(FIND("arbeid",Methode_Keuze)),"",IF(Tb_Activiteiten[[#This Row],[Adviseur]]=1,Tb_Activiteiten[[#Headers],[Adviseur]],"")))</f>
        <v/>
      </c>
      <c r="AP96" t="str">
        <f>IF(ISNUMBER(FIND("arbeid",Methode_Keuze)),"",IF(ISNUMBER(FIND("arbeid",Methode_Keuze)),"",IF(Tb_Activiteiten[[#This Row],[Projectleider/Expert]]=1,Tb_Activiteiten[[#Headers],[Projectleider/Expert]],"")))</f>
        <v/>
      </c>
      <c r="AQ96" t="str">
        <f>IF(ISNUMBER(FIND("arbeid",Methode_Keuze)),"",IF(ISNUMBER(FIND("arbeid",Methode_Keuze)),"",IF(Tb_Activiteiten[[#This Row],[Arbeidskosten]]=1,Tb_Activiteiten[[#Headers],[Arbeidskosten]],"")))</f>
        <v/>
      </c>
      <c r="AR96" t="str">
        <f>IF(ISNUMBER(FIND("arbeid",Methode_Keuze)),"",IF(ISNUMBER(FIND("arbeid",Methode_Keuze)),"",IF(Tb_Activiteiten[[#This Row],[Arbeidskosten op basis van IKS]]=1,Tb_Activiteiten[[#Headers],[Arbeidskosten op basis van IKS]],"")))</f>
        <v/>
      </c>
      <c r="AS96" t="str">
        <f>IF(ISNUMBER(FIND("overige",Methode_Keuze)),"",IF(Tb_Activiteiten[[#This Row],[Kosten derden exclusief btw]]=1,Tb_Activiteiten[[#Headers],[Kosten derden exclusief btw]],""))</f>
        <v/>
      </c>
      <c r="AT96" t="str">
        <f>IF(ISNUMBER(FIND("overige",Methode_Keuze)),"",IF(Tb_Activiteiten[[#This Row],[Niet verrekenbare btw]]=1,Tb_Activiteiten[[#Headers],[Niet verrekenbare btw]],""))</f>
        <v/>
      </c>
      <c r="AU96" t="str">
        <f>IF(ISNUMBER(FIND("overige",Methode_Keuze)),"",IF(Tb_Activiteiten[[#This Row],[Grondkosten]]=1,Tb_Activiteiten[[#Headers],[Grondkosten]],""))</f>
        <v/>
      </c>
      <c r="AV96" t="str">
        <f>IF(ISNUMBER(FIND("overige",Methode_Keuze)),"",IF(Tb_Activiteiten[[#This Row],[Bijdrage in natura (overige)]]=1,Tb_Activiteiten[[#Headers],[Bijdrage in natura (overige)]],""))</f>
        <v/>
      </c>
      <c r="AW96" t="str">
        <f>IF(ISNUMBER(FIND("overige",Methode_Keuze)),"",IF(Tb_Activiteiten[[#This Row],[Bijdrage in natura (vrijwilligers)]]=1,Tb_Activiteiten[[#Headers],[Bijdrage in natura (vrijwilligers)]],""))</f>
        <v/>
      </c>
      <c r="AX96" t="str">
        <f>IF(ISNUMBER(FIND("overige",Methode_Keuze)),"",IF(Tb_Activiteiten[[#This Row],[Afschrijvingskosten]]=1,Tb_Activiteiten[[#Headers],[Afschrijvingskosten]],""))</f>
        <v/>
      </c>
      <c r="AY96" t="str">
        <f>IF(ISNUMBER(FIND("overige",Methode_Keuze)),"",IF(Tb_Activiteiten[[#This Row],[Vergoeding]]=1,Tb_Activiteiten[[#Headers],[Vergoeding]],""))</f>
        <v/>
      </c>
      <c r="AZ96" t="str">
        <f>IF(ISNUMBER(FIND("arbeid",Methode_Keuze)),"",IF(Tb_Activiteiten[[#This Row],[Arbeidskosten - vast tarief (excl eigen arbeid)]]=1,Tb_Activiteiten[[#Headers],[Arbeidskosten - vast tarief (excl eigen arbeid)]],""))</f>
        <v/>
      </c>
      <c r="BA96" t="str">
        <f>IF(ISNUMBER(FIND("overige",Methode_Keuze)),"",IF(Tb_Activiteiten[[#This Row],[Overige kosten]]=1,Tb_Activiteiten[[#Headers],[Overige kosten]],""))</f>
        <v/>
      </c>
    </row>
    <row r="97" spans="1:53" x14ac:dyDescent="0.25">
      <c r="A97" s="213"/>
      <c r="F97" s="64"/>
      <c r="G97" s="64"/>
      <c r="H97" s="258"/>
      <c r="I97" s="258"/>
      <c r="J97" s="258"/>
      <c r="K97" s="258"/>
      <c r="O97" s="56"/>
      <c r="Q97" t="str">
        <f>IFERROR(IF(VLOOKUP(Tb_Activiteiten[[#This Row],[Openstelling]],Tb_Openstelling[],2,0)=1,1,""),"")</f>
        <v/>
      </c>
      <c r="AK97" t="str">
        <f>IF(ISNUMBER(FIND("arbeid",Methode_Keuze)),"",IF(ISNUMBER(FIND("arbeid",Methode_Keuze)),"",IF(Tb_Activiteiten[[#This Row],[Loonkosten]]=1,Tb_Activiteiten[[#Headers],[Loonkosten]],"")))</f>
        <v/>
      </c>
      <c r="AL97" t="str">
        <f>IF(ISNUMBER(FIND("arbeid",Methode_Keuze)),"",IF(ISNUMBER(FIND("arbeid",Methode_Keuze)),"",IF(Tb_Activiteiten[[#This Row],[Eigen arbeid]]=1,Tb_Activiteiten[[#Headers],[Eigen arbeid]],"")))</f>
        <v/>
      </c>
      <c r="AM97" t="str">
        <f>IF(ISNUMBER(FIND("arbeid",Methode_Keuze)),"",IF(ISNUMBER(FIND("arbeid",Methode_Keuze)),"",IF(Tb_Activiteiten[[#This Row],[Projectmedewerker]]=1,Tb_Activiteiten[[#Headers],[Projectmedewerker]],"")))</f>
        <v/>
      </c>
      <c r="AN97" t="str">
        <f>IF(ISNUMBER(FIND("arbeid",Methode_Keuze)),"",IF(ISNUMBER(FIND("arbeid",Methode_Keuze)),"",IF(Tb_Activiteiten[[#This Row],[Landbouwer]]=1,Tb_Activiteiten[[#Headers],[Landbouwer]],"")))</f>
        <v/>
      </c>
      <c r="AO97" t="str">
        <f>IF(ISNUMBER(FIND("arbeid",Methode_Keuze)),"",IF(ISNUMBER(FIND("arbeid",Methode_Keuze)),"",IF(Tb_Activiteiten[[#This Row],[Adviseur]]=1,Tb_Activiteiten[[#Headers],[Adviseur]],"")))</f>
        <v/>
      </c>
      <c r="AP97" t="str">
        <f>IF(ISNUMBER(FIND("arbeid",Methode_Keuze)),"",IF(ISNUMBER(FIND("arbeid",Methode_Keuze)),"",IF(Tb_Activiteiten[[#This Row],[Projectleider/Expert]]=1,Tb_Activiteiten[[#Headers],[Projectleider/Expert]],"")))</f>
        <v/>
      </c>
      <c r="AQ97" t="str">
        <f>IF(ISNUMBER(FIND("arbeid",Methode_Keuze)),"",IF(ISNUMBER(FIND("arbeid",Methode_Keuze)),"",IF(Tb_Activiteiten[[#This Row],[Arbeidskosten]]=1,Tb_Activiteiten[[#Headers],[Arbeidskosten]],"")))</f>
        <v/>
      </c>
      <c r="AR97" t="str">
        <f>IF(ISNUMBER(FIND("arbeid",Methode_Keuze)),"",IF(ISNUMBER(FIND("arbeid",Methode_Keuze)),"",IF(Tb_Activiteiten[[#This Row],[Arbeidskosten op basis van IKS]]=1,Tb_Activiteiten[[#Headers],[Arbeidskosten op basis van IKS]],"")))</f>
        <v/>
      </c>
      <c r="AS97" t="str">
        <f>IF(ISNUMBER(FIND("overige",Methode_Keuze)),"",IF(Tb_Activiteiten[[#This Row],[Kosten derden exclusief btw]]=1,Tb_Activiteiten[[#Headers],[Kosten derden exclusief btw]],""))</f>
        <v/>
      </c>
      <c r="AT97" t="str">
        <f>IF(ISNUMBER(FIND("overige",Methode_Keuze)),"",IF(Tb_Activiteiten[[#This Row],[Niet verrekenbare btw]]=1,Tb_Activiteiten[[#Headers],[Niet verrekenbare btw]],""))</f>
        <v/>
      </c>
      <c r="AU97" t="str">
        <f>IF(ISNUMBER(FIND("overige",Methode_Keuze)),"",IF(Tb_Activiteiten[[#This Row],[Grondkosten]]=1,Tb_Activiteiten[[#Headers],[Grondkosten]],""))</f>
        <v/>
      </c>
      <c r="AV97" t="str">
        <f>IF(ISNUMBER(FIND("overige",Methode_Keuze)),"",IF(Tb_Activiteiten[[#This Row],[Bijdrage in natura (overige)]]=1,Tb_Activiteiten[[#Headers],[Bijdrage in natura (overige)]],""))</f>
        <v/>
      </c>
      <c r="AW97" t="str">
        <f>IF(ISNUMBER(FIND("overige",Methode_Keuze)),"",IF(Tb_Activiteiten[[#This Row],[Bijdrage in natura (vrijwilligers)]]=1,Tb_Activiteiten[[#Headers],[Bijdrage in natura (vrijwilligers)]],""))</f>
        <v/>
      </c>
      <c r="AX97" t="str">
        <f>IF(ISNUMBER(FIND("overige",Methode_Keuze)),"",IF(Tb_Activiteiten[[#This Row],[Afschrijvingskosten]]=1,Tb_Activiteiten[[#Headers],[Afschrijvingskosten]],""))</f>
        <v/>
      </c>
      <c r="AY97" t="str">
        <f>IF(ISNUMBER(FIND("overige",Methode_Keuze)),"",IF(Tb_Activiteiten[[#This Row],[Vergoeding]]=1,Tb_Activiteiten[[#Headers],[Vergoeding]],""))</f>
        <v/>
      </c>
      <c r="AZ97" t="str">
        <f>IF(ISNUMBER(FIND("arbeid",Methode_Keuze)),"",IF(Tb_Activiteiten[[#This Row],[Arbeidskosten - vast tarief (excl eigen arbeid)]]=1,Tb_Activiteiten[[#Headers],[Arbeidskosten - vast tarief (excl eigen arbeid)]],""))</f>
        <v/>
      </c>
      <c r="BA97" t="str">
        <f>IF(ISNUMBER(FIND("overige",Methode_Keuze)),"",IF(Tb_Activiteiten[[#This Row],[Overige kosten]]=1,Tb_Activiteiten[[#Headers],[Overige kosten]],""))</f>
        <v/>
      </c>
    </row>
    <row r="98" spans="1:53" x14ac:dyDescent="0.25">
      <c r="A98" s="213"/>
      <c r="F98" s="64"/>
      <c r="G98" s="64"/>
      <c r="H98" s="258"/>
      <c r="I98" s="258"/>
      <c r="J98" s="258"/>
      <c r="K98" s="258"/>
      <c r="O98" s="56"/>
      <c r="Q98" t="str">
        <f>IFERROR(IF(VLOOKUP(Tb_Activiteiten[[#This Row],[Openstelling]],Tb_Openstelling[],2,0)=1,1,""),"")</f>
        <v/>
      </c>
      <c r="AK98" t="str">
        <f>IF(ISNUMBER(FIND("arbeid",Methode_Keuze)),"",IF(ISNUMBER(FIND("arbeid",Methode_Keuze)),"",IF(Tb_Activiteiten[[#This Row],[Loonkosten]]=1,Tb_Activiteiten[[#Headers],[Loonkosten]],"")))</f>
        <v/>
      </c>
      <c r="AL98" t="str">
        <f>IF(ISNUMBER(FIND("arbeid",Methode_Keuze)),"",IF(ISNUMBER(FIND("arbeid",Methode_Keuze)),"",IF(Tb_Activiteiten[[#This Row],[Eigen arbeid]]=1,Tb_Activiteiten[[#Headers],[Eigen arbeid]],"")))</f>
        <v/>
      </c>
      <c r="AM98" t="str">
        <f>IF(ISNUMBER(FIND("arbeid",Methode_Keuze)),"",IF(ISNUMBER(FIND("arbeid",Methode_Keuze)),"",IF(Tb_Activiteiten[[#This Row],[Projectmedewerker]]=1,Tb_Activiteiten[[#Headers],[Projectmedewerker]],"")))</f>
        <v/>
      </c>
      <c r="AN98" t="str">
        <f>IF(ISNUMBER(FIND("arbeid",Methode_Keuze)),"",IF(ISNUMBER(FIND("arbeid",Methode_Keuze)),"",IF(Tb_Activiteiten[[#This Row],[Landbouwer]]=1,Tb_Activiteiten[[#Headers],[Landbouwer]],"")))</f>
        <v/>
      </c>
      <c r="AO98" t="str">
        <f>IF(ISNUMBER(FIND("arbeid",Methode_Keuze)),"",IF(ISNUMBER(FIND("arbeid",Methode_Keuze)),"",IF(Tb_Activiteiten[[#This Row],[Adviseur]]=1,Tb_Activiteiten[[#Headers],[Adviseur]],"")))</f>
        <v/>
      </c>
      <c r="AP98" t="str">
        <f>IF(ISNUMBER(FIND("arbeid",Methode_Keuze)),"",IF(ISNUMBER(FIND("arbeid",Methode_Keuze)),"",IF(Tb_Activiteiten[[#This Row],[Projectleider/Expert]]=1,Tb_Activiteiten[[#Headers],[Projectleider/Expert]],"")))</f>
        <v/>
      </c>
      <c r="AQ98" t="str">
        <f>IF(ISNUMBER(FIND("arbeid",Methode_Keuze)),"",IF(ISNUMBER(FIND("arbeid",Methode_Keuze)),"",IF(Tb_Activiteiten[[#This Row],[Arbeidskosten]]=1,Tb_Activiteiten[[#Headers],[Arbeidskosten]],"")))</f>
        <v/>
      </c>
      <c r="AR98" t="str">
        <f>IF(ISNUMBER(FIND("arbeid",Methode_Keuze)),"",IF(ISNUMBER(FIND("arbeid",Methode_Keuze)),"",IF(Tb_Activiteiten[[#This Row],[Arbeidskosten op basis van IKS]]=1,Tb_Activiteiten[[#Headers],[Arbeidskosten op basis van IKS]],"")))</f>
        <v/>
      </c>
      <c r="AS98" t="str">
        <f>IF(ISNUMBER(FIND("overige",Methode_Keuze)),"",IF(Tb_Activiteiten[[#This Row],[Kosten derden exclusief btw]]=1,Tb_Activiteiten[[#Headers],[Kosten derden exclusief btw]],""))</f>
        <v/>
      </c>
      <c r="AT98" t="str">
        <f>IF(ISNUMBER(FIND("overige",Methode_Keuze)),"",IF(Tb_Activiteiten[[#This Row],[Niet verrekenbare btw]]=1,Tb_Activiteiten[[#Headers],[Niet verrekenbare btw]],""))</f>
        <v/>
      </c>
      <c r="AU98" t="str">
        <f>IF(ISNUMBER(FIND("overige",Methode_Keuze)),"",IF(Tb_Activiteiten[[#This Row],[Grondkosten]]=1,Tb_Activiteiten[[#Headers],[Grondkosten]],""))</f>
        <v/>
      </c>
      <c r="AV98" t="str">
        <f>IF(ISNUMBER(FIND("overige",Methode_Keuze)),"",IF(Tb_Activiteiten[[#This Row],[Bijdrage in natura (overige)]]=1,Tb_Activiteiten[[#Headers],[Bijdrage in natura (overige)]],""))</f>
        <v/>
      </c>
      <c r="AW98" t="str">
        <f>IF(ISNUMBER(FIND("overige",Methode_Keuze)),"",IF(Tb_Activiteiten[[#This Row],[Bijdrage in natura (vrijwilligers)]]=1,Tb_Activiteiten[[#Headers],[Bijdrage in natura (vrijwilligers)]],""))</f>
        <v/>
      </c>
      <c r="AX98" t="str">
        <f>IF(ISNUMBER(FIND("overige",Methode_Keuze)),"",IF(Tb_Activiteiten[[#This Row],[Afschrijvingskosten]]=1,Tb_Activiteiten[[#Headers],[Afschrijvingskosten]],""))</f>
        <v/>
      </c>
      <c r="AY98" t="str">
        <f>IF(ISNUMBER(FIND("overige",Methode_Keuze)),"",IF(Tb_Activiteiten[[#This Row],[Vergoeding]]=1,Tb_Activiteiten[[#Headers],[Vergoeding]],""))</f>
        <v/>
      </c>
      <c r="AZ98" t="str">
        <f>IF(ISNUMBER(FIND("arbeid",Methode_Keuze)),"",IF(Tb_Activiteiten[[#This Row],[Arbeidskosten - vast tarief (excl eigen arbeid)]]=1,Tb_Activiteiten[[#Headers],[Arbeidskosten - vast tarief (excl eigen arbeid)]],""))</f>
        <v/>
      </c>
      <c r="BA98" t="str">
        <f>IF(ISNUMBER(FIND("overige",Methode_Keuze)),"",IF(Tb_Activiteiten[[#This Row],[Overige kosten]]=1,Tb_Activiteiten[[#Headers],[Overige kosten]],""))</f>
        <v/>
      </c>
    </row>
    <row r="99" spans="1:53" x14ac:dyDescent="0.25">
      <c r="A99" s="213"/>
      <c r="F99" s="64"/>
      <c r="G99" s="64"/>
      <c r="H99" s="258"/>
      <c r="I99" s="258"/>
      <c r="J99" s="258"/>
      <c r="K99" s="258"/>
      <c r="O99" s="56"/>
      <c r="Q99" t="str">
        <f>IFERROR(IF(VLOOKUP(Tb_Activiteiten[[#This Row],[Openstelling]],Tb_Openstelling[],2,0)=1,1,""),"")</f>
        <v/>
      </c>
      <c r="AK99" t="str">
        <f>IF(ISNUMBER(FIND("arbeid",Methode_Keuze)),"",IF(ISNUMBER(FIND("arbeid",Methode_Keuze)),"",IF(Tb_Activiteiten[[#This Row],[Loonkosten]]=1,Tb_Activiteiten[[#Headers],[Loonkosten]],"")))</f>
        <v/>
      </c>
      <c r="AL99" t="str">
        <f>IF(ISNUMBER(FIND("arbeid",Methode_Keuze)),"",IF(ISNUMBER(FIND("arbeid",Methode_Keuze)),"",IF(Tb_Activiteiten[[#This Row],[Eigen arbeid]]=1,Tb_Activiteiten[[#Headers],[Eigen arbeid]],"")))</f>
        <v/>
      </c>
      <c r="AM99" t="str">
        <f>IF(ISNUMBER(FIND("arbeid",Methode_Keuze)),"",IF(ISNUMBER(FIND("arbeid",Methode_Keuze)),"",IF(Tb_Activiteiten[[#This Row],[Projectmedewerker]]=1,Tb_Activiteiten[[#Headers],[Projectmedewerker]],"")))</f>
        <v/>
      </c>
      <c r="AN99" t="str">
        <f>IF(ISNUMBER(FIND("arbeid",Methode_Keuze)),"",IF(ISNUMBER(FIND("arbeid",Methode_Keuze)),"",IF(Tb_Activiteiten[[#This Row],[Landbouwer]]=1,Tb_Activiteiten[[#Headers],[Landbouwer]],"")))</f>
        <v/>
      </c>
      <c r="AO99" t="str">
        <f>IF(ISNUMBER(FIND("arbeid",Methode_Keuze)),"",IF(ISNUMBER(FIND("arbeid",Methode_Keuze)),"",IF(Tb_Activiteiten[[#This Row],[Adviseur]]=1,Tb_Activiteiten[[#Headers],[Adviseur]],"")))</f>
        <v/>
      </c>
      <c r="AP99" t="str">
        <f>IF(ISNUMBER(FIND("arbeid",Methode_Keuze)),"",IF(ISNUMBER(FIND("arbeid",Methode_Keuze)),"",IF(Tb_Activiteiten[[#This Row],[Projectleider/Expert]]=1,Tb_Activiteiten[[#Headers],[Projectleider/Expert]],"")))</f>
        <v/>
      </c>
      <c r="AQ99" t="str">
        <f>IF(ISNUMBER(FIND("arbeid",Methode_Keuze)),"",IF(ISNUMBER(FIND("arbeid",Methode_Keuze)),"",IF(Tb_Activiteiten[[#This Row],[Arbeidskosten]]=1,Tb_Activiteiten[[#Headers],[Arbeidskosten]],"")))</f>
        <v/>
      </c>
      <c r="AR99" t="str">
        <f>IF(ISNUMBER(FIND("arbeid",Methode_Keuze)),"",IF(ISNUMBER(FIND("arbeid",Methode_Keuze)),"",IF(Tb_Activiteiten[[#This Row],[Arbeidskosten op basis van IKS]]=1,Tb_Activiteiten[[#Headers],[Arbeidskosten op basis van IKS]],"")))</f>
        <v/>
      </c>
      <c r="AS99" t="str">
        <f>IF(ISNUMBER(FIND("overige",Methode_Keuze)),"",IF(Tb_Activiteiten[[#This Row],[Kosten derden exclusief btw]]=1,Tb_Activiteiten[[#Headers],[Kosten derden exclusief btw]],""))</f>
        <v/>
      </c>
      <c r="AT99" t="str">
        <f>IF(ISNUMBER(FIND("overige",Methode_Keuze)),"",IF(Tb_Activiteiten[[#This Row],[Niet verrekenbare btw]]=1,Tb_Activiteiten[[#Headers],[Niet verrekenbare btw]],""))</f>
        <v/>
      </c>
      <c r="AU99" t="str">
        <f>IF(ISNUMBER(FIND("overige",Methode_Keuze)),"",IF(Tb_Activiteiten[[#This Row],[Grondkosten]]=1,Tb_Activiteiten[[#Headers],[Grondkosten]],""))</f>
        <v/>
      </c>
      <c r="AV99" t="str">
        <f>IF(ISNUMBER(FIND("overige",Methode_Keuze)),"",IF(Tb_Activiteiten[[#This Row],[Bijdrage in natura (overige)]]=1,Tb_Activiteiten[[#Headers],[Bijdrage in natura (overige)]],""))</f>
        <v/>
      </c>
      <c r="AW99" t="str">
        <f>IF(ISNUMBER(FIND("overige",Methode_Keuze)),"",IF(Tb_Activiteiten[[#This Row],[Bijdrage in natura (vrijwilligers)]]=1,Tb_Activiteiten[[#Headers],[Bijdrage in natura (vrijwilligers)]],""))</f>
        <v/>
      </c>
      <c r="AX99" t="str">
        <f>IF(ISNUMBER(FIND("overige",Methode_Keuze)),"",IF(Tb_Activiteiten[[#This Row],[Afschrijvingskosten]]=1,Tb_Activiteiten[[#Headers],[Afschrijvingskosten]],""))</f>
        <v/>
      </c>
      <c r="AY99" t="str">
        <f>IF(ISNUMBER(FIND("overige",Methode_Keuze)),"",IF(Tb_Activiteiten[[#This Row],[Vergoeding]]=1,Tb_Activiteiten[[#Headers],[Vergoeding]],""))</f>
        <v/>
      </c>
      <c r="AZ99" t="str">
        <f>IF(ISNUMBER(FIND("arbeid",Methode_Keuze)),"",IF(Tb_Activiteiten[[#This Row],[Arbeidskosten - vast tarief (excl eigen arbeid)]]=1,Tb_Activiteiten[[#Headers],[Arbeidskosten - vast tarief (excl eigen arbeid)]],""))</f>
        <v/>
      </c>
      <c r="BA99" t="str">
        <f>IF(ISNUMBER(FIND("overige",Methode_Keuze)),"",IF(Tb_Activiteiten[[#This Row],[Overige kosten]]=1,Tb_Activiteiten[[#Headers],[Overige kosten]],""))</f>
        <v/>
      </c>
    </row>
    <row r="100" spans="1:53" x14ac:dyDescent="0.25">
      <c r="A100" s="213"/>
      <c r="F100" s="64"/>
      <c r="G100" s="64"/>
      <c r="H100" s="258"/>
      <c r="I100" s="258"/>
      <c r="J100" s="258"/>
      <c r="K100" s="258"/>
      <c r="O100" s="56"/>
      <c r="Q100" t="str">
        <f>IFERROR(IF(VLOOKUP(Tb_Activiteiten[[#This Row],[Openstelling]],Tb_Openstelling[],2,0)=1,1,""),"")</f>
        <v/>
      </c>
      <c r="AK100" t="str">
        <f>IF(ISNUMBER(FIND("arbeid",Methode_Keuze)),"",IF(ISNUMBER(FIND("arbeid",Methode_Keuze)),"",IF(Tb_Activiteiten[[#This Row],[Loonkosten]]=1,Tb_Activiteiten[[#Headers],[Loonkosten]],"")))</f>
        <v/>
      </c>
      <c r="AL100" t="str">
        <f>IF(ISNUMBER(FIND("arbeid",Methode_Keuze)),"",IF(ISNUMBER(FIND("arbeid",Methode_Keuze)),"",IF(Tb_Activiteiten[[#This Row],[Eigen arbeid]]=1,Tb_Activiteiten[[#Headers],[Eigen arbeid]],"")))</f>
        <v/>
      </c>
      <c r="AM100" t="str">
        <f>IF(ISNUMBER(FIND("arbeid",Methode_Keuze)),"",IF(ISNUMBER(FIND("arbeid",Methode_Keuze)),"",IF(Tb_Activiteiten[[#This Row],[Projectmedewerker]]=1,Tb_Activiteiten[[#Headers],[Projectmedewerker]],"")))</f>
        <v/>
      </c>
      <c r="AN100" t="str">
        <f>IF(ISNUMBER(FIND("arbeid",Methode_Keuze)),"",IF(ISNUMBER(FIND("arbeid",Methode_Keuze)),"",IF(Tb_Activiteiten[[#This Row],[Landbouwer]]=1,Tb_Activiteiten[[#Headers],[Landbouwer]],"")))</f>
        <v/>
      </c>
      <c r="AO100" t="str">
        <f>IF(ISNUMBER(FIND("arbeid",Methode_Keuze)),"",IF(ISNUMBER(FIND("arbeid",Methode_Keuze)),"",IF(Tb_Activiteiten[[#This Row],[Adviseur]]=1,Tb_Activiteiten[[#Headers],[Adviseur]],"")))</f>
        <v/>
      </c>
      <c r="AP100" t="str">
        <f>IF(ISNUMBER(FIND("arbeid",Methode_Keuze)),"",IF(ISNUMBER(FIND("arbeid",Methode_Keuze)),"",IF(Tb_Activiteiten[[#This Row],[Projectleider/Expert]]=1,Tb_Activiteiten[[#Headers],[Projectleider/Expert]],"")))</f>
        <v/>
      </c>
      <c r="AQ100" t="str">
        <f>IF(ISNUMBER(FIND("arbeid",Methode_Keuze)),"",IF(ISNUMBER(FIND("arbeid",Methode_Keuze)),"",IF(Tb_Activiteiten[[#This Row],[Arbeidskosten]]=1,Tb_Activiteiten[[#Headers],[Arbeidskosten]],"")))</f>
        <v/>
      </c>
      <c r="AR100" t="str">
        <f>IF(ISNUMBER(FIND("arbeid",Methode_Keuze)),"",IF(ISNUMBER(FIND("arbeid",Methode_Keuze)),"",IF(Tb_Activiteiten[[#This Row],[Arbeidskosten op basis van IKS]]=1,Tb_Activiteiten[[#Headers],[Arbeidskosten op basis van IKS]],"")))</f>
        <v/>
      </c>
      <c r="AS100" t="str">
        <f>IF(ISNUMBER(FIND("overige",Methode_Keuze)),"",IF(Tb_Activiteiten[[#This Row],[Kosten derden exclusief btw]]=1,Tb_Activiteiten[[#Headers],[Kosten derden exclusief btw]],""))</f>
        <v/>
      </c>
      <c r="AT100" t="str">
        <f>IF(ISNUMBER(FIND("overige",Methode_Keuze)),"",IF(Tb_Activiteiten[[#This Row],[Niet verrekenbare btw]]=1,Tb_Activiteiten[[#Headers],[Niet verrekenbare btw]],""))</f>
        <v/>
      </c>
      <c r="AU100" t="str">
        <f>IF(ISNUMBER(FIND("overige",Methode_Keuze)),"",IF(Tb_Activiteiten[[#This Row],[Grondkosten]]=1,Tb_Activiteiten[[#Headers],[Grondkosten]],""))</f>
        <v/>
      </c>
      <c r="AV100" t="str">
        <f>IF(ISNUMBER(FIND("overige",Methode_Keuze)),"",IF(Tb_Activiteiten[[#This Row],[Bijdrage in natura (overige)]]=1,Tb_Activiteiten[[#Headers],[Bijdrage in natura (overige)]],""))</f>
        <v/>
      </c>
      <c r="AW100" t="str">
        <f>IF(ISNUMBER(FIND("overige",Methode_Keuze)),"",IF(Tb_Activiteiten[[#This Row],[Bijdrage in natura (vrijwilligers)]]=1,Tb_Activiteiten[[#Headers],[Bijdrage in natura (vrijwilligers)]],""))</f>
        <v/>
      </c>
      <c r="AX100" t="str">
        <f>IF(ISNUMBER(FIND("overige",Methode_Keuze)),"",IF(Tb_Activiteiten[[#This Row],[Afschrijvingskosten]]=1,Tb_Activiteiten[[#Headers],[Afschrijvingskosten]],""))</f>
        <v/>
      </c>
      <c r="AY100" t="str">
        <f>IF(ISNUMBER(FIND("overige",Methode_Keuze)),"",IF(Tb_Activiteiten[[#This Row],[Vergoeding]]=1,Tb_Activiteiten[[#Headers],[Vergoeding]],""))</f>
        <v/>
      </c>
      <c r="AZ100" t="str">
        <f>IF(ISNUMBER(FIND("arbeid",Methode_Keuze)),"",IF(Tb_Activiteiten[[#This Row],[Arbeidskosten - vast tarief (excl eigen arbeid)]]=1,Tb_Activiteiten[[#Headers],[Arbeidskosten - vast tarief (excl eigen arbeid)]],""))</f>
        <v/>
      </c>
      <c r="BA100" t="str">
        <f>IF(ISNUMBER(FIND("overige",Methode_Keuze)),"",IF(Tb_Activiteiten[[#This Row],[Overige kosten]]=1,Tb_Activiteiten[[#Headers],[Overige kosten]],""))</f>
        <v/>
      </c>
    </row>
    <row r="101" spans="1:53" x14ac:dyDescent="0.25">
      <c r="A101" s="213"/>
      <c r="F101" s="64"/>
      <c r="G101" s="64"/>
      <c r="H101" s="258"/>
      <c r="I101" s="258"/>
      <c r="J101" s="258"/>
      <c r="K101" s="258"/>
      <c r="O101" s="56"/>
      <c r="Q101" t="str">
        <f>IFERROR(IF(VLOOKUP(Tb_Activiteiten[[#This Row],[Openstelling]],Tb_Openstelling[],2,0)=1,1,""),"")</f>
        <v/>
      </c>
      <c r="AK101" t="str">
        <f>IF(ISNUMBER(FIND("arbeid",Methode_Keuze)),"",IF(ISNUMBER(FIND("arbeid",Methode_Keuze)),"",IF(Tb_Activiteiten[[#This Row],[Loonkosten]]=1,Tb_Activiteiten[[#Headers],[Loonkosten]],"")))</f>
        <v/>
      </c>
      <c r="AL101" t="str">
        <f>IF(ISNUMBER(FIND("arbeid",Methode_Keuze)),"",IF(ISNUMBER(FIND("arbeid",Methode_Keuze)),"",IF(Tb_Activiteiten[[#This Row],[Eigen arbeid]]=1,Tb_Activiteiten[[#Headers],[Eigen arbeid]],"")))</f>
        <v/>
      </c>
      <c r="AM101" t="str">
        <f>IF(ISNUMBER(FIND("arbeid",Methode_Keuze)),"",IF(ISNUMBER(FIND("arbeid",Methode_Keuze)),"",IF(Tb_Activiteiten[[#This Row],[Projectmedewerker]]=1,Tb_Activiteiten[[#Headers],[Projectmedewerker]],"")))</f>
        <v/>
      </c>
      <c r="AN101" t="str">
        <f>IF(ISNUMBER(FIND("arbeid",Methode_Keuze)),"",IF(ISNUMBER(FIND("arbeid",Methode_Keuze)),"",IF(Tb_Activiteiten[[#This Row],[Landbouwer]]=1,Tb_Activiteiten[[#Headers],[Landbouwer]],"")))</f>
        <v/>
      </c>
      <c r="AO101" t="str">
        <f>IF(ISNUMBER(FIND("arbeid",Methode_Keuze)),"",IF(ISNUMBER(FIND("arbeid",Methode_Keuze)),"",IF(Tb_Activiteiten[[#This Row],[Adviseur]]=1,Tb_Activiteiten[[#Headers],[Adviseur]],"")))</f>
        <v/>
      </c>
      <c r="AP101" t="str">
        <f>IF(ISNUMBER(FIND("arbeid",Methode_Keuze)),"",IF(ISNUMBER(FIND("arbeid",Methode_Keuze)),"",IF(Tb_Activiteiten[[#This Row],[Projectleider/Expert]]=1,Tb_Activiteiten[[#Headers],[Projectleider/Expert]],"")))</f>
        <v/>
      </c>
      <c r="AQ101" t="str">
        <f>IF(ISNUMBER(FIND("arbeid",Methode_Keuze)),"",IF(ISNUMBER(FIND("arbeid",Methode_Keuze)),"",IF(Tb_Activiteiten[[#This Row],[Arbeidskosten]]=1,Tb_Activiteiten[[#Headers],[Arbeidskosten]],"")))</f>
        <v/>
      </c>
      <c r="AR101" t="str">
        <f>IF(ISNUMBER(FIND("arbeid",Methode_Keuze)),"",IF(ISNUMBER(FIND("arbeid",Methode_Keuze)),"",IF(Tb_Activiteiten[[#This Row],[Arbeidskosten op basis van IKS]]=1,Tb_Activiteiten[[#Headers],[Arbeidskosten op basis van IKS]],"")))</f>
        <v/>
      </c>
      <c r="AS101" t="str">
        <f>IF(ISNUMBER(FIND("overige",Methode_Keuze)),"",IF(Tb_Activiteiten[[#This Row],[Kosten derden exclusief btw]]=1,Tb_Activiteiten[[#Headers],[Kosten derden exclusief btw]],""))</f>
        <v/>
      </c>
      <c r="AT101" t="str">
        <f>IF(ISNUMBER(FIND("overige",Methode_Keuze)),"",IF(Tb_Activiteiten[[#This Row],[Niet verrekenbare btw]]=1,Tb_Activiteiten[[#Headers],[Niet verrekenbare btw]],""))</f>
        <v/>
      </c>
      <c r="AU101" t="str">
        <f>IF(ISNUMBER(FIND("overige",Methode_Keuze)),"",IF(Tb_Activiteiten[[#This Row],[Grondkosten]]=1,Tb_Activiteiten[[#Headers],[Grondkosten]],""))</f>
        <v/>
      </c>
      <c r="AV101" t="str">
        <f>IF(ISNUMBER(FIND("overige",Methode_Keuze)),"",IF(Tb_Activiteiten[[#This Row],[Bijdrage in natura (overige)]]=1,Tb_Activiteiten[[#Headers],[Bijdrage in natura (overige)]],""))</f>
        <v/>
      </c>
      <c r="AW101" t="str">
        <f>IF(ISNUMBER(FIND("overige",Methode_Keuze)),"",IF(Tb_Activiteiten[[#This Row],[Bijdrage in natura (vrijwilligers)]]=1,Tb_Activiteiten[[#Headers],[Bijdrage in natura (vrijwilligers)]],""))</f>
        <v/>
      </c>
      <c r="AX101" t="str">
        <f>IF(ISNUMBER(FIND("overige",Methode_Keuze)),"",IF(Tb_Activiteiten[[#This Row],[Afschrijvingskosten]]=1,Tb_Activiteiten[[#Headers],[Afschrijvingskosten]],""))</f>
        <v/>
      </c>
      <c r="AY101" t="str">
        <f>IF(ISNUMBER(FIND("overige",Methode_Keuze)),"",IF(Tb_Activiteiten[[#This Row],[Vergoeding]]=1,Tb_Activiteiten[[#Headers],[Vergoeding]],""))</f>
        <v/>
      </c>
      <c r="AZ101" t="str">
        <f>IF(ISNUMBER(FIND("arbeid",Methode_Keuze)),"",IF(Tb_Activiteiten[[#This Row],[Arbeidskosten - vast tarief (excl eigen arbeid)]]=1,Tb_Activiteiten[[#Headers],[Arbeidskosten - vast tarief (excl eigen arbeid)]],""))</f>
        <v/>
      </c>
      <c r="BA101" t="str">
        <f>IF(ISNUMBER(FIND("overige",Methode_Keuze)),"",IF(Tb_Activiteiten[[#This Row],[Overige kosten]]=1,Tb_Activiteiten[[#Headers],[Overige kosten]],""))</f>
        <v/>
      </c>
    </row>
    <row r="102" spans="1:53" x14ac:dyDescent="0.25">
      <c r="A102" s="213"/>
      <c r="F102" s="64"/>
      <c r="G102" s="64"/>
      <c r="H102" s="258"/>
      <c r="I102" s="258"/>
      <c r="J102" s="258"/>
      <c r="K102" s="258"/>
      <c r="O102" s="56"/>
      <c r="Q102" t="str">
        <f>IFERROR(IF(VLOOKUP(Tb_Activiteiten[[#This Row],[Openstelling]],Tb_Openstelling[],2,0)=1,1,""),"")</f>
        <v/>
      </c>
      <c r="AK102" t="str">
        <f>IF(ISNUMBER(FIND("arbeid",Methode_Keuze)),"",IF(ISNUMBER(FIND("arbeid",Methode_Keuze)),"",IF(Tb_Activiteiten[[#This Row],[Loonkosten]]=1,Tb_Activiteiten[[#Headers],[Loonkosten]],"")))</f>
        <v/>
      </c>
      <c r="AL102" t="str">
        <f>IF(ISNUMBER(FIND("arbeid",Methode_Keuze)),"",IF(ISNUMBER(FIND("arbeid",Methode_Keuze)),"",IF(Tb_Activiteiten[[#This Row],[Eigen arbeid]]=1,Tb_Activiteiten[[#Headers],[Eigen arbeid]],"")))</f>
        <v/>
      </c>
      <c r="AM102" t="str">
        <f>IF(ISNUMBER(FIND("arbeid",Methode_Keuze)),"",IF(ISNUMBER(FIND("arbeid",Methode_Keuze)),"",IF(Tb_Activiteiten[[#This Row],[Projectmedewerker]]=1,Tb_Activiteiten[[#Headers],[Projectmedewerker]],"")))</f>
        <v/>
      </c>
      <c r="AN102" t="str">
        <f>IF(ISNUMBER(FIND("arbeid",Methode_Keuze)),"",IF(ISNUMBER(FIND("arbeid",Methode_Keuze)),"",IF(Tb_Activiteiten[[#This Row],[Landbouwer]]=1,Tb_Activiteiten[[#Headers],[Landbouwer]],"")))</f>
        <v/>
      </c>
      <c r="AO102" t="str">
        <f>IF(ISNUMBER(FIND("arbeid",Methode_Keuze)),"",IF(ISNUMBER(FIND("arbeid",Methode_Keuze)),"",IF(Tb_Activiteiten[[#This Row],[Adviseur]]=1,Tb_Activiteiten[[#Headers],[Adviseur]],"")))</f>
        <v/>
      </c>
      <c r="AP102" t="str">
        <f>IF(ISNUMBER(FIND("arbeid",Methode_Keuze)),"",IF(ISNUMBER(FIND("arbeid",Methode_Keuze)),"",IF(Tb_Activiteiten[[#This Row],[Projectleider/Expert]]=1,Tb_Activiteiten[[#Headers],[Projectleider/Expert]],"")))</f>
        <v/>
      </c>
      <c r="AQ102" t="str">
        <f>IF(ISNUMBER(FIND("arbeid",Methode_Keuze)),"",IF(ISNUMBER(FIND("arbeid",Methode_Keuze)),"",IF(Tb_Activiteiten[[#This Row],[Arbeidskosten]]=1,Tb_Activiteiten[[#Headers],[Arbeidskosten]],"")))</f>
        <v/>
      </c>
      <c r="AR102" t="str">
        <f>IF(ISNUMBER(FIND("arbeid",Methode_Keuze)),"",IF(ISNUMBER(FIND("arbeid",Methode_Keuze)),"",IF(Tb_Activiteiten[[#This Row],[Arbeidskosten op basis van IKS]]=1,Tb_Activiteiten[[#Headers],[Arbeidskosten op basis van IKS]],"")))</f>
        <v/>
      </c>
      <c r="AS102" t="str">
        <f>IF(ISNUMBER(FIND("overige",Methode_Keuze)),"",IF(Tb_Activiteiten[[#This Row],[Kosten derden exclusief btw]]=1,Tb_Activiteiten[[#Headers],[Kosten derden exclusief btw]],""))</f>
        <v/>
      </c>
      <c r="AT102" t="str">
        <f>IF(ISNUMBER(FIND("overige",Methode_Keuze)),"",IF(Tb_Activiteiten[[#This Row],[Niet verrekenbare btw]]=1,Tb_Activiteiten[[#Headers],[Niet verrekenbare btw]],""))</f>
        <v/>
      </c>
      <c r="AU102" t="str">
        <f>IF(ISNUMBER(FIND("overige",Methode_Keuze)),"",IF(Tb_Activiteiten[[#This Row],[Grondkosten]]=1,Tb_Activiteiten[[#Headers],[Grondkosten]],""))</f>
        <v/>
      </c>
      <c r="AV102" t="str">
        <f>IF(ISNUMBER(FIND("overige",Methode_Keuze)),"",IF(Tb_Activiteiten[[#This Row],[Bijdrage in natura (overige)]]=1,Tb_Activiteiten[[#Headers],[Bijdrage in natura (overige)]],""))</f>
        <v/>
      </c>
      <c r="AW102" t="str">
        <f>IF(ISNUMBER(FIND("overige",Methode_Keuze)),"",IF(Tb_Activiteiten[[#This Row],[Bijdrage in natura (vrijwilligers)]]=1,Tb_Activiteiten[[#Headers],[Bijdrage in natura (vrijwilligers)]],""))</f>
        <v/>
      </c>
      <c r="AX102" t="str">
        <f>IF(ISNUMBER(FIND("overige",Methode_Keuze)),"",IF(Tb_Activiteiten[[#This Row],[Afschrijvingskosten]]=1,Tb_Activiteiten[[#Headers],[Afschrijvingskosten]],""))</f>
        <v/>
      </c>
      <c r="AY102" t="str">
        <f>IF(ISNUMBER(FIND("overige",Methode_Keuze)),"",IF(Tb_Activiteiten[[#This Row],[Vergoeding]]=1,Tb_Activiteiten[[#Headers],[Vergoeding]],""))</f>
        <v/>
      </c>
      <c r="AZ102" t="str">
        <f>IF(ISNUMBER(FIND("arbeid",Methode_Keuze)),"",IF(Tb_Activiteiten[[#This Row],[Arbeidskosten - vast tarief (excl eigen arbeid)]]=1,Tb_Activiteiten[[#Headers],[Arbeidskosten - vast tarief (excl eigen arbeid)]],""))</f>
        <v/>
      </c>
      <c r="BA102" t="str">
        <f>IF(ISNUMBER(FIND("overige",Methode_Keuze)),"",IF(Tb_Activiteiten[[#This Row],[Overige kosten]]=1,Tb_Activiteiten[[#Headers],[Overige kosten]],""))</f>
        <v/>
      </c>
    </row>
    <row r="103" spans="1:53" x14ac:dyDescent="0.25">
      <c r="A103" s="213"/>
      <c r="F103" s="64"/>
      <c r="G103" s="64"/>
      <c r="H103" s="258"/>
      <c r="I103" s="258"/>
      <c r="J103" s="258"/>
      <c r="K103" s="258"/>
      <c r="O103" s="56"/>
      <c r="Q103" t="str">
        <f>IFERROR(IF(VLOOKUP(Tb_Activiteiten[[#This Row],[Openstelling]],Tb_Openstelling[],2,0)=1,1,""),"")</f>
        <v/>
      </c>
      <c r="AK103" t="str">
        <f>IF(ISNUMBER(FIND("arbeid",Methode_Keuze)),"",IF(ISNUMBER(FIND("arbeid",Methode_Keuze)),"",IF(Tb_Activiteiten[[#This Row],[Loonkosten]]=1,Tb_Activiteiten[[#Headers],[Loonkosten]],"")))</f>
        <v/>
      </c>
      <c r="AL103" t="str">
        <f>IF(ISNUMBER(FIND("arbeid",Methode_Keuze)),"",IF(ISNUMBER(FIND("arbeid",Methode_Keuze)),"",IF(Tb_Activiteiten[[#This Row],[Eigen arbeid]]=1,Tb_Activiteiten[[#Headers],[Eigen arbeid]],"")))</f>
        <v/>
      </c>
      <c r="AM103" t="str">
        <f>IF(ISNUMBER(FIND("arbeid",Methode_Keuze)),"",IF(ISNUMBER(FIND("arbeid",Methode_Keuze)),"",IF(Tb_Activiteiten[[#This Row],[Projectmedewerker]]=1,Tb_Activiteiten[[#Headers],[Projectmedewerker]],"")))</f>
        <v/>
      </c>
      <c r="AN103" t="str">
        <f>IF(ISNUMBER(FIND("arbeid",Methode_Keuze)),"",IF(ISNUMBER(FIND("arbeid",Methode_Keuze)),"",IF(Tb_Activiteiten[[#This Row],[Landbouwer]]=1,Tb_Activiteiten[[#Headers],[Landbouwer]],"")))</f>
        <v/>
      </c>
      <c r="AO103" t="str">
        <f>IF(ISNUMBER(FIND("arbeid",Methode_Keuze)),"",IF(ISNUMBER(FIND("arbeid",Methode_Keuze)),"",IF(Tb_Activiteiten[[#This Row],[Adviseur]]=1,Tb_Activiteiten[[#Headers],[Adviseur]],"")))</f>
        <v/>
      </c>
      <c r="AP103" t="str">
        <f>IF(ISNUMBER(FIND("arbeid",Methode_Keuze)),"",IF(ISNUMBER(FIND("arbeid",Methode_Keuze)),"",IF(Tb_Activiteiten[[#This Row],[Projectleider/Expert]]=1,Tb_Activiteiten[[#Headers],[Projectleider/Expert]],"")))</f>
        <v/>
      </c>
      <c r="AQ103" t="str">
        <f>IF(ISNUMBER(FIND("arbeid",Methode_Keuze)),"",IF(ISNUMBER(FIND("arbeid",Methode_Keuze)),"",IF(Tb_Activiteiten[[#This Row],[Arbeidskosten]]=1,Tb_Activiteiten[[#Headers],[Arbeidskosten]],"")))</f>
        <v/>
      </c>
      <c r="AR103" t="str">
        <f>IF(ISNUMBER(FIND("arbeid",Methode_Keuze)),"",IF(ISNUMBER(FIND("arbeid",Methode_Keuze)),"",IF(Tb_Activiteiten[[#This Row],[Arbeidskosten op basis van IKS]]=1,Tb_Activiteiten[[#Headers],[Arbeidskosten op basis van IKS]],"")))</f>
        <v/>
      </c>
      <c r="AS103" t="str">
        <f>IF(ISNUMBER(FIND("overige",Methode_Keuze)),"",IF(Tb_Activiteiten[[#This Row],[Kosten derden exclusief btw]]=1,Tb_Activiteiten[[#Headers],[Kosten derden exclusief btw]],""))</f>
        <v/>
      </c>
      <c r="AT103" t="str">
        <f>IF(ISNUMBER(FIND("overige",Methode_Keuze)),"",IF(Tb_Activiteiten[[#This Row],[Niet verrekenbare btw]]=1,Tb_Activiteiten[[#Headers],[Niet verrekenbare btw]],""))</f>
        <v/>
      </c>
      <c r="AU103" t="str">
        <f>IF(ISNUMBER(FIND("overige",Methode_Keuze)),"",IF(Tb_Activiteiten[[#This Row],[Grondkosten]]=1,Tb_Activiteiten[[#Headers],[Grondkosten]],""))</f>
        <v/>
      </c>
      <c r="AV103" t="str">
        <f>IF(ISNUMBER(FIND("overige",Methode_Keuze)),"",IF(Tb_Activiteiten[[#This Row],[Bijdrage in natura (overige)]]=1,Tb_Activiteiten[[#Headers],[Bijdrage in natura (overige)]],""))</f>
        <v/>
      </c>
      <c r="AW103" t="str">
        <f>IF(ISNUMBER(FIND("overige",Methode_Keuze)),"",IF(Tb_Activiteiten[[#This Row],[Bijdrage in natura (vrijwilligers)]]=1,Tb_Activiteiten[[#Headers],[Bijdrage in natura (vrijwilligers)]],""))</f>
        <v/>
      </c>
      <c r="AX103" t="str">
        <f>IF(ISNUMBER(FIND("overige",Methode_Keuze)),"",IF(Tb_Activiteiten[[#This Row],[Afschrijvingskosten]]=1,Tb_Activiteiten[[#Headers],[Afschrijvingskosten]],""))</f>
        <v/>
      </c>
      <c r="AY103" t="str">
        <f>IF(ISNUMBER(FIND("overige",Methode_Keuze)),"",IF(Tb_Activiteiten[[#This Row],[Vergoeding]]=1,Tb_Activiteiten[[#Headers],[Vergoeding]],""))</f>
        <v/>
      </c>
      <c r="AZ103" t="str">
        <f>IF(ISNUMBER(FIND("arbeid",Methode_Keuze)),"",IF(Tb_Activiteiten[[#This Row],[Arbeidskosten - vast tarief (excl eigen arbeid)]]=1,Tb_Activiteiten[[#Headers],[Arbeidskosten - vast tarief (excl eigen arbeid)]],""))</f>
        <v/>
      </c>
      <c r="BA103" t="str">
        <f>IF(ISNUMBER(FIND("overige",Methode_Keuze)),"",IF(Tb_Activiteiten[[#This Row],[Overige kosten]]=1,Tb_Activiteiten[[#Headers],[Overige kosten]],""))</f>
        <v/>
      </c>
    </row>
    <row r="104" spans="1:53" x14ac:dyDescent="0.25">
      <c r="A104" s="213"/>
      <c r="F104" s="64"/>
      <c r="G104" s="64"/>
      <c r="H104" s="258"/>
      <c r="I104" s="258"/>
      <c r="J104" s="258"/>
      <c r="K104" s="258"/>
      <c r="O104" s="56"/>
      <c r="Q104" t="str">
        <f>IFERROR(IF(VLOOKUP(Tb_Activiteiten[[#This Row],[Openstelling]],Tb_Openstelling[],2,0)=1,1,""),"")</f>
        <v/>
      </c>
      <c r="AK104" t="str">
        <f>IF(ISNUMBER(FIND("arbeid",Methode_Keuze)),"",IF(ISNUMBER(FIND("arbeid",Methode_Keuze)),"",IF(Tb_Activiteiten[[#This Row],[Loonkosten]]=1,Tb_Activiteiten[[#Headers],[Loonkosten]],"")))</f>
        <v/>
      </c>
      <c r="AL104" t="str">
        <f>IF(ISNUMBER(FIND("arbeid",Methode_Keuze)),"",IF(ISNUMBER(FIND("arbeid",Methode_Keuze)),"",IF(Tb_Activiteiten[[#This Row],[Eigen arbeid]]=1,Tb_Activiteiten[[#Headers],[Eigen arbeid]],"")))</f>
        <v/>
      </c>
      <c r="AM104" t="str">
        <f>IF(ISNUMBER(FIND("arbeid",Methode_Keuze)),"",IF(ISNUMBER(FIND("arbeid",Methode_Keuze)),"",IF(Tb_Activiteiten[[#This Row],[Projectmedewerker]]=1,Tb_Activiteiten[[#Headers],[Projectmedewerker]],"")))</f>
        <v/>
      </c>
      <c r="AN104" t="str">
        <f>IF(ISNUMBER(FIND("arbeid",Methode_Keuze)),"",IF(ISNUMBER(FIND("arbeid",Methode_Keuze)),"",IF(Tb_Activiteiten[[#This Row],[Landbouwer]]=1,Tb_Activiteiten[[#Headers],[Landbouwer]],"")))</f>
        <v/>
      </c>
      <c r="AO104" t="str">
        <f>IF(ISNUMBER(FIND("arbeid",Methode_Keuze)),"",IF(ISNUMBER(FIND("arbeid",Methode_Keuze)),"",IF(Tb_Activiteiten[[#This Row],[Adviseur]]=1,Tb_Activiteiten[[#Headers],[Adviseur]],"")))</f>
        <v/>
      </c>
      <c r="AP104" t="str">
        <f>IF(ISNUMBER(FIND("arbeid",Methode_Keuze)),"",IF(ISNUMBER(FIND("arbeid",Methode_Keuze)),"",IF(Tb_Activiteiten[[#This Row],[Projectleider/Expert]]=1,Tb_Activiteiten[[#Headers],[Projectleider/Expert]],"")))</f>
        <v/>
      </c>
      <c r="AQ104" t="str">
        <f>IF(ISNUMBER(FIND("arbeid",Methode_Keuze)),"",IF(ISNUMBER(FIND("arbeid",Methode_Keuze)),"",IF(Tb_Activiteiten[[#This Row],[Arbeidskosten]]=1,Tb_Activiteiten[[#Headers],[Arbeidskosten]],"")))</f>
        <v/>
      </c>
      <c r="AR104" t="str">
        <f>IF(ISNUMBER(FIND("arbeid",Methode_Keuze)),"",IF(ISNUMBER(FIND("arbeid",Methode_Keuze)),"",IF(Tb_Activiteiten[[#This Row],[Arbeidskosten op basis van IKS]]=1,Tb_Activiteiten[[#Headers],[Arbeidskosten op basis van IKS]],"")))</f>
        <v/>
      </c>
      <c r="AS104" t="str">
        <f>IF(ISNUMBER(FIND("overige",Methode_Keuze)),"",IF(Tb_Activiteiten[[#This Row],[Kosten derden exclusief btw]]=1,Tb_Activiteiten[[#Headers],[Kosten derden exclusief btw]],""))</f>
        <v/>
      </c>
      <c r="AT104" t="str">
        <f>IF(ISNUMBER(FIND("overige",Methode_Keuze)),"",IF(Tb_Activiteiten[[#This Row],[Niet verrekenbare btw]]=1,Tb_Activiteiten[[#Headers],[Niet verrekenbare btw]],""))</f>
        <v/>
      </c>
      <c r="AU104" t="str">
        <f>IF(ISNUMBER(FIND("overige",Methode_Keuze)),"",IF(Tb_Activiteiten[[#This Row],[Grondkosten]]=1,Tb_Activiteiten[[#Headers],[Grondkosten]],""))</f>
        <v/>
      </c>
      <c r="AV104" t="str">
        <f>IF(ISNUMBER(FIND("overige",Methode_Keuze)),"",IF(Tb_Activiteiten[[#This Row],[Bijdrage in natura (overige)]]=1,Tb_Activiteiten[[#Headers],[Bijdrage in natura (overige)]],""))</f>
        <v/>
      </c>
      <c r="AW104" t="str">
        <f>IF(ISNUMBER(FIND("overige",Methode_Keuze)),"",IF(Tb_Activiteiten[[#This Row],[Bijdrage in natura (vrijwilligers)]]=1,Tb_Activiteiten[[#Headers],[Bijdrage in natura (vrijwilligers)]],""))</f>
        <v/>
      </c>
      <c r="AX104" t="str">
        <f>IF(ISNUMBER(FIND("overige",Methode_Keuze)),"",IF(Tb_Activiteiten[[#This Row],[Afschrijvingskosten]]=1,Tb_Activiteiten[[#Headers],[Afschrijvingskosten]],""))</f>
        <v/>
      </c>
      <c r="AY104" t="str">
        <f>IF(ISNUMBER(FIND("overige",Methode_Keuze)),"",IF(Tb_Activiteiten[[#This Row],[Vergoeding]]=1,Tb_Activiteiten[[#Headers],[Vergoeding]],""))</f>
        <v/>
      </c>
      <c r="AZ104" t="str">
        <f>IF(ISNUMBER(FIND("arbeid",Methode_Keuze)),"",IF(Tb_Activiteiten[[#This Row],[Arbeidskosten - vast tarief (excl eigen arbeid)]]=1,Tb_Activiteiten[[#Headers],[Arbeidskosten - vast tarief (excl eigen arbeid)]],""))</f>
        <v/>
      </c>
      <c r="BA104" t="str">
        <f>IF(ISNUMBER(FIND("overige",Methode_Keuze)),"",IF(Tb_Activiteiten[[#This Row],[Overige kosten]]=1,Tb_Activiteiten[[#Headers],[Overige kosten]],""))</f>
        <v/>
      </c>
    </row>
    <row r="105" spans="1:53" x14ac:dyDescent="0.25">
      <c r="A105" s="213"/>
      <c r="F105" s="64"/>
      <c r="G105" s="64"/>
      <c r="H105" s="258"/>
      <c r="I105" s="258"/>
      <c r="J105" s="258"/>
      <c r="K105" s="258"/>
      <c r="O105" s="56"/>
      <c r="Q105" t="str">
        <f>IFERROR(IF(VLOOKUP(Tb_Activiteiten[[#This Row],[Openstelling]],Tb_Openstelling[],2,0)=1,1,""),"")</f>
        <v/>
      </c>
      <c r="AK105" t="str">
        <f>IF(ISNUMBER(FIND("arbeid",Methode_Keuze)),"",IF(ISNUMBER(FIND("arbeid",Methode_Keuze)),"",IF(Tb_Activiteiten[[#This Row],[Loonkosten]]=1,Tb_Activiteiten[[#Headers],[Loonkosten]],"")))</f>
        <v/>
      </c>
      <c r="AL105" t="str">
        <f>IF(ISNUMBER(FIND("arbeid",Methode_Keuze)),"",IF(ISNUMBER(FIND("arbeid",Methode_Keuze)),"",IF(Tb_Activiteiten[[#This Row],[Eigen arbeid]]=1,Tb_Activiteiten[[#Headers],[Eigen arbeid]],"")))</f>
        <v/>
      </c>
      <c r="AM105" t="str">
        <f>IF(ISNUMBER(FIND("arbeid",Methode_Keuze)),"",IF(ISNUMBER(FIND("arbeid",Methode_Keuze)),"",IF(Tb_Activiteiten[[#This Row],[Projectmedewerker]]=1,Tb_Activiteiten[[#Headers],[Projectmedewerker]],"")))</f>
        <v/>
      </c>
      <c r="AN105" t="str">
        <f>IF(ISNUMBER(FIND("arbeid",Methode_Keuze)),"",IF(ISNUMBER(FIND("arbeid",Methode_Keuze)),"",IF(Tb_Activiteiten[[#This Row],[Landbouwer]]=1,Tb_Activiteiten[[#Headers],[Landbouwer]],"")))</f>
        <v/>
      </c>
      <c r="AO105" t="str">
        <f>IF(ISNUMBER(FIND("arbeid",Methode_Keuze)),"",IF(ISNUMBER(FIND("arbeid",Methode_Keuze)),"",IF(Tb_Activiteiten[[#This Row],[Adviseur]]=1,Tb_Activiteiten[[#Headers],[Adviseur]],"")))</f>
        <v/>
      </c>
      <c r="AP105" t="str">
        <f>IF(ISNUMBER(FIND("arbeid",Methode_Keuze)),"",IF(ISNUMBER(FIND("arbeid",Methode_Keuze)),"",IF(Tb_Activiteiten[[#This Row],[Projectleider/Expert]]=1,Tb_Activiteiten[[#Headers],[Projectleider/Expert]],"")))</f>
        <v/>
      </c>
      <c r="AQ105" t="str">
        <f>IF(ISNUMBER(FIND("arbeid",Methode_Keuze)),"",IF(ISNUMBER(FIND("arbeid",Methode_Keuze)),"",IF(Tb_Activiteiten[[#This Row],[Arbeidskosten]]=1,Tb_Activiteiten[[#Headers],[Arbeidskosten]],"")))</f>
        <v/>
      </c>
      <c r="AR105" t="str">
        <f>IF(ISNUMBER(FIND("arbeid",Methode_Keuze)),"",IF(ISNUMBER(FIND("arbeid",Methode_Keuze)),"",IF(Tb_Activiteiten[[#This Row],[Arbeidskosten op basis van IKS]]=1,Tb_Activiteiten[[#Headers],[Arbeidskosten op basis van IKS]],"")))</f>
        <v/>
      </c>
      <c r="AS105" t="str">
        <f>IF(ISNUMBER(FIND("overige",Methode_Keuze)),"",IF(Tb_Activiteiten[[#This Row],[Kosten derden exclusief btw]]=1,Tb_Activiteiten[[#Headers],[Kosten derden exclusief btw]],""))</f>
        <v/>
      </c>
      <c r="AT105" t="str">
        <f>IF(ISNUMBER(FIND("overige",Methode_Keuze)),"",IF(Tb_Activiteiten[[#This Row],[Niet verrekenbare btw]]=1,Tb_Activiteiten[[#Headers],[Niet verrekenbare btw]],""))</f>
        <v/>
      </c>
      <c r="AU105" t="str">
        <f>IF(ISNUMBER(FIND("overige",Methode_Keuze)),"",IF(Tb_Activiteiten[[#This Row],[Grondkosten]]=1,Tb_Activiteiten[[#Headers],[Grondkosten]],""))</f>
        <v/>
      </c>
      <c r="AV105" t="str">
        <f>IF(ISNUMBER(FIND("overige",Methode_Keuze)),"",IF(Tb_Activiteiten[[#This Row],[Bijdrage in natura (overige)]]=1,Tb_Activiteiten[[#Headers],[Bijdrage in natura (overige)]],""))</f>
        <v/>
      </c>
      <c r="AW105" t="str">
        <f>IF(ISNUMBER(FIND("overige",Methode_Keuze)),"",IF(Tb_Activiteiten[[#This Row],[Bijdrage in natura (vrijwilligers)]]=1,Tb_Activiteiten[[#Headers],[Bijdrage in natura (vrijwilligers)]],""))</f>
        <v/>
      </c>
      <c r="AX105" t="str">
        <f>IF(ISNUMBER(FIND("overige",Methode_Keuze)),"",IF(Tb_Activiteiten[[#This Row],[Afschrijvingskosten]]=1,Tb_Activiteiten[[#Headers],[Afschrijvingskosten]],""))</f>
        <v/>
      </c>
      <c r="AY105" t="str">
        <f>IF(ISNUMBER(FIND("overige",Methode_Keuze)),"",IF(Tb_Activiteiten[[#This Row],[Vergoeding]]=1,Tb_Activiteiten[[#Headers],[Vergoeding]],""))</f>
        <v/>
      </c>
      <c r="AZ105" t="str">
        <f>IF(ISNUMBER(FIND("arbeid",Methode_Keuze)),"",IF(Tb_Activiteiten[[#This Row],[Arbeidskosten - vast tarief (excl eigen arbeid)]]=1,Tb_Activiteiten[[#Headers],[Arbeidskosten - vast tarief (excl eigen arbeid)]],""))</f>
        <v/>
      </c>
      <c r="BA105" t="str">
        <f>IF(ISNUMBER(FIND("overige",Methode_Keuze)),"",IF(Tb_Activiteiten[[#This Row],[Overige kosten]]=1,Tb_Activiteiten[[#Headers],[Overige kosten]],""))</f>
        <v/>
      </c>
    </row>
    <row r="106" spans="1:53" x14ac:dyDescent="0.25">
      <c r="A106" s="213"/>
      <c r="F106" s="64"/>
      <c r="G106" s="64"/>
      <c r="H106" s="258"/>
      <c r="I106" s="258"/>
      <c r="J106" s="258"/>
      <c r="K106" s="258"/>
      <c r="O106" s="56"/>
      <c r="Q106" t="str">
        <f>IFERROR(IF(VLOOKUP(Tb_Activiteiten[[#This Row],[Openstelling]],Tb_Openstelling[],2,0)=1,1,""),"")</f>
        <v/>
      </c>
      <c r="AK106" t="str">
        <f>IF(ISNUMBER(FIND("arbeid",Methode_Keuze)),"",IF(ISNUMBER(FIND("arbeid",Methode_Keuze)),"",IF(Tb_Activiteiten[[#This Row],[Loonkosten]]=1,Tb_Activiteiten[[#Headers],[Loonkosten]],"")))</f>
        <v/>
      </c>
      <c r="AL106" t="str">
        <f>IF(ISNUMBER(FIND("arbeid",Methode_Keuze)),"",IF(ISNUMBER(FIND("arbeid",Methode_Keuze)),"",IF(Tb_Activiteiten[[#This Row],[Eigen arbeid]]=1,Tb_Activiteiten[[#Headers],[Eigen arbeid]],"")))</f>
        <v/>
      </c>
      <c r="AM106" t="str">
        <f>IF(ISNUMBER(FIND("arbeid",Methode_Keuze)),"",IF(ISNUMBER(FIND("arbeid",Methode_Keuze)),"",IF(Tb_Activiteiten[[#This Row],[Projectmedewerker]]=1,Tb_Activiteiten[[#Headers],[Projectmedewerker]],"")))</f>
        <v/>
      </c>
      <c r="AN106" t="str">
        <f>IF(ISNUMBER(FIND("arbeid",Methode_Keuze)),"",IF(ISNUMBER(FIND("arbeid",Methode_Keuze)),"",IF(Tb_Activiteiten[[#This Row],[Landbouwer]]=1,Tb_Activiteiten[[#Headers],[Landbouwer]],"")))</f>
        <v/>
      </c>
      <c r="AO106" t="str">
        <f>IF(ISNUMBER(FIND("arbeid",Methode_Keuze)),"",IF(ISNUMBER(FIND("arbeid",Methode_Keuze)),"",IF(Tb_Activiteiten[[#This Row],[Adviseur]]=1,Tb_Activiteiten[[#Headers],[Adviseur]],"")))</f>
        <v/>
      </c>
      <c r="AP106" t="str">
        <f>IF(ISNUMBER(FIND("arbeid",Methode_Keuze)),"",IF(ISNUMBER(FIND("arbeid",Methode_Keuze)),"",IF(Tb_Activiteiten[[#This Row],[Projectleider/Expert]]=1,Tb_Activiteiten[[#Headers],[Projectleider/Expert]],"")))</f>
        <v/>
      </c>
      <c r="AQ106" t="str">
        <f>IF(ISNUMBER(FIND("arbeid",Methode_Keuze)),"",IF(ISNUMBER(FIND("arbeid",Methode_Keuze)),"",IF(Tb_Activiteiten[[#This Row],[Arbeidskosten]]=1,Tb_Activiteiten[[#Headers],[Arbeidskosten]],"")))</f>
        <v/>
      </c>
      <c r="AR106" t="str">
        <f>IF(ISNUMBER(FIND("arbeid",Methode_Keuze)),"",IF(ISNUMBER(FIND("arbeid",Methode_Keuze)),"",IF(Tb_Activiteiten[[#This Row],[Arbeidskosten op basis van IKS]]=1,Tb_Activiteiten[[#Headers],[Arbeidskosten op basis van IKS]],"")))</f>
        <v/>
      </c>
      <c r="AS106" t="str">
        <f>IF(ISNUMBER(FIND("overige",Methode_Keuze)),"",IF(Tb_Activiteiten[[#This Row],[Kosten derden exclusief btw]]=1,Tb_Activiteiten[[#Headers],[Kosten derden exclusief btw]],""))</f>
        <v/>
      </c>
      <c r="AT106" t="str">
        <f>IF(ISNUMBER(FIND("overige",Methode_Keuze)),"",IF(Tb_Activiteiten[[#This Row],[Niet verrekenbare btw]]=1,Tb_Activiteiten[[#Headers],[Niet verrekenbare btw]],""))</f>
        <v/>
      </c>
      <c r="AU106" t="str">
        <f>IF(ISNUMBER(FIND("overige",Methode_Keuze)),"",IF(Tb_Activiteiten[[#This Row],[Grondkosten]]=1,Tb_Activiteiten[[#Headers],[Grondkosten]],""))</f>
        <v/>
      </c>
      <c r="AV106" t="str">
        <f>IF(ISNUMBER(FIND("overige",Methode_Keuze)),"",IF(Tb_Activiteiten[[#This Row],[Bijdrage in natura (overige)]]=1,Tb_Activiteiten[[#Headers],[Bijdrage in natura (overige)]],""))</f>
        <v/>
      </c>
      <c r="AW106" t="str">
        <f>IF(ISNUMBER(FIND("overige",Methode_Keuze)),"",IF(Tb_Activiteiten[[#This Row],[Bijdrage in natura (vrijwilligers)]]=1,Tb_Activiteiten[[#Headers],[Bijdrage in natura (vrijwilligers)]],""))</f>
        <v/>
      </c>
      <c r="AX106" t="str">
        <f>IF(ISNUMBER(FIND("overige",Methode_Keuze)),"",IF(Tb_Activiteiten[[#This Row],[Afschrijvingskosten]]=1,Tb_Activiteiten[[#Headers],[Afschrijvingskosten]],""))</f>
        <v/>
      </c>
      <c r="AY106" t="str">
        <f>IF(ISNUMBER(FIND("overige",Methode_Keuze)),"",IF(Tb_Activiteiten[[#This Row],[Vergoeding]]=1,Tb_Activiteiten[[#Headers],[Vergoeding]],""))</f>
        <v/>
      </c>
      <c r="AZ106" t="str">
        <f>IF(ISNUMBER(FIND("arbeid",Methode_Keuze)),"",IF(Tb_Activiteiten[[#This Row],[Arbeidskosten - vast tarief (excl eigen arbeid)]]=1,Tb_Activiteiten[[#Headers],[Arbeidskosten - vast tarief (excl eigen arbeid)]],""))</f>
        <v/>
      </c>
      <c r="BA106" t="str">
        <f>IF(ISNUMBER(FIND("overige",Methode_Keuze)),"",IF(Tb_Activiteiten[[#This Row],[Overige kosten]]=1,Tb_Activiteiten[[#Headers],[Overige kosten]],""))</f>
        <v/>
      </c>
    </row>
    <row r="107" spans="1:53" x14ac:dyDescent="0.25">
      <c r="A107" s="213"/>
      <c r="F107" s="64"/>
      <c r="G107" s="64"/>
      <c r="H107" s="258"/>
      <c r="I107" s="258"/>
      <c r="J107" s="258"/>
      <c r="K107" s="258"/>
      <c r="O107" s="56"/>
      <c r="Q107" t="str">
        <f>IFERROR(IF(VLOOKUP(Tb_Activiteiten[[#This Row],[Openstelling]],Tb_Openstelling[],2,0)=1,1,""),"")</f>
        <v/>
      </c>
      <c r="AK107" t="str">
        <f>IF(ISNUMBER(FIND("arbeid",Methode_Keuze)),"",IF(ISNUMBER(FIND("arbeid",Methode_Keuze)),"",IF(Tb_Activiteiten[[#This Row],[Loonkosten]]=1,Tb_Activiteiten[[#Headers],[Loonkosten]],"")))</f>
        <v/>
      </c>
      <c r="AL107" t="str">
        <f>IF(ISNUMBER(FIND("arbeid",Methode_Keuze)),"",IF(ISNUMBER(FIND("arbeid",Methode_Keuze)),"",IF(Tb_Activiteiten[[#This Row],[Eigen arbeid]]=1,Tb_Activiteiten[[#Headers],[Eigen arbeid]],"")))</f>
        <v/>
      </c>
      <c r="AM107" t="str">
        <f>IF(ISNUMBER(FIND("arbeid",Methode_Keuze)),"",IF(ISNUMBER(FIND("arbeid",Methode_Keuze)),"",IF(Tb_Activiteiten[[#This Row],[Projectmedewerker]]=1,Tb_Activiteiten[[#Headers],[Projectmedewerker]],"")))</f>
        <v/>
      </c>
      <c r="AN107" t="str">
        <f>IF(ISNUMBER(FIND("arbeid",Methode_Keuze)),"",IF(ISNUMBER(FIND("arbeid",Methode_Keuze)),"",IF(Tb_Activiteiten[[#This Row],[Landbouwer]]=1,Tb_Activiteiten[[#Headers],[Landbouwer]],"")))</f>
        <v/>
      </c>
      <c r="AO107" t="str">
        <f>IF(ISNUMBER(FIND("arbeid",Methode_Keuze)),"",IF(ISNUMBER(FIND("arbeid",Methode_Keuze)),"",IF(Tb_Activiteiten[[#This Row],[Adviseur]]=1,Tb_Activiteiten[[#Headers],[Adviseur]],"")))</f>
        <v/>
      </c>
      <c r="AP107" t="str">
        <f>IF(ISNUMBER(FIND("arbeid",Methode_Keuze)),"",IF(ISNUMBER(FIND("arbeid",Methode_Keuze)),"",IF(Tb_Activiteiten[[#This Row],[Projectleider/Expert]]=1,Tb_Activiteiten[[#Headers],[Projectleider/Expert]],"")))</f>
        <v/>
      </c>
      <c r="AQ107" t="str">
        <f>IF(ISNUMBER(FIND("arbeid",Methode_Keuze)),"",IF(ISNUMBER(FIND("arbeid",Methode_Keuze)),"",IF(Tb_Activiteiten[[#This Row],[Arbeidskosten]]=1,Tb_Activiteiten[[#Headers],[Arbeidskosten]],"")))</f>
        <v/>
      </c>
      <c r="AR107" t="str">
        <f>IF(ISNUMBER(FIND("arbeid",Methode_Keuze)),"",IF(ISNUMBER(FIND("arbeid",Methode_Keuze)),"",IF(Tb_Activiteiten[[#This Row],[Arbeidskosten op basis van IKS]]=1,Tb_Activiteiten[[#Headers],[Arbeidskosten op basis van IKS]],"")))</f>
        <v/>
      </c>
      <c r="AS107" t="str">
        <f>IF(ISNUMBER(FIND("overige",Methode_Keuze)),"",IF(Tb_Activiteiten[[#This Row],[Kosten derden exclusief btw]]=1,Tb_Activiteiten[[#Headers],[Kosten derden exclusief btw]],""))</f>
        <v/>
      </c>
      <c r="AT107" t="str">
        <f>IF(ISNUMBER(FIND("overige",Methode_Keuze)),"",IF(Tb_Activiteiten[[#This Row],[Niet verrekenbare btw]]=1,Tb_Activiteiten[[#Headers],[Niet verrekenbare btw]],""))</f>
        <v/>
      </c>
      <c r="AU107" t="str">
        <f>IF(ISNUMBER(FIND("overige",Methode_Keuze)),"",IF(Tb_Activiteiten[[#This Row],[Grondkosten]]=1,Tb_Activiteiten[[#Headers],[Grondkosten]],""))</f>
        <v/>
      </c>
      <c r="AV107" t="str">
        <f>IF(ISNUMBER(FIND("overige",Methode_Keuze)),"",IF(Tb_Activiteiten[[#This Row],[Bijdrage in natura (overige)]]=1,Tb_Activiteiten[[#Headers],[Bijdrage in natura (overige)]],""))</f>
        <v/>
      </c>
      <c r="AW107" t="str">
        <f>IF(ISNUMBER(FIND("overige",Methode_Keuze)),"",IF(Tb_Activiteiten[[#This Row],[Bijdrage in natura (vrijwilligers)]]=1,Tb_Activiteiten[[#Headers],[Bijdrage in natura (vrijwilligers)]],""))</f>
        <v/>
      </c>
      <c r="AX107" t="str">
        <f>IF(ISNUMBER(FIND("overige",Methode_Keuze)),"",IF(Tb_Activiteiten[[#This Row],[Afschrijvingskosten]]=1,Tb_Activiteiten[[#Headers],[Afschrijvingskosten]],""))</f>
        <v/>
      </c>
      <c r="AY107" t="str">
        <f>IF(ISNUMBER(FIND("overige",Methode_Keuze)),"",IF(Tb_Activiteiten[[#This Row],[Vergoeding]]=1,Tb_Activiteiten[[#Headers],[Vergoeding]],""))</f>
        <v/>
      </c>
      <c r="AZ107" t="str">
        <f>IF(ISNUMBER(FIND("arbeid",Methode_Keuze)),"",IF(Tb_Activiteiten[[#This Row],[Arbeidskosten - vast tarief (excl eigen arbeid)]]=1,Tb_Activiteiten[[#Headers],[Arbeidskosten - vast tarief (excl eigen arbeid)]],""))</f>
        <v/>
      </c>
      <c r="BA107" t="str">
        <f>IF(ISNUMBER(FIND("overige",Methode_Keuze)),"",IF(Tb_Activiteiten[[#This Row],[Overige kosten]]=1,Tb_Activiteiten[[#Headers],[Overige kosten]],""))</f>
        <v/>
      </c>
    </row>
    <row r="108" spans="1:53" x14ac:dyDescent="0.25">
      <c r="A108" s="213"/>
      <c r="F108" s="64"/>
      <c r="G108" s="64"/>
      <c r="H108" s="258"/>
      <c r="I108" s="258"/>
      <c r="J108" s="258"/>
      <c r="K108" s="258"/>
      <c r="O108" s="56"/>
      <c r="Q108" t="str">
        <f>IFERROR(IF(VLOOKUP(Tb_Activiteiten[[#This Row],[Openstelling]],Tb_Openstelling[],2,0)=1,1,""),"")</f>
        <v/>
      </c>
      <c r="AK108" t="str">
        <f>IF(ISNUMBER(FIND("arbeid",Methode_Keuze)),"",IF(ISNUMBER(FIND("arbeid",Methode_Keuze)),"",IF(Tb_Activiteiten[[#This Row],[Loonkosten]]=1,Tb_Activiteiten[[#Headers],[Loonkosten]],"")))</f>
        <v/>
      </c>
      <c r="AL108" t="str">
        <f>IF(ISNUMBER(FIND("arbeid",Methode_Keuze)),"",IF(ISNUMBER(FIND("arbeid",Methode_Keuze)),"",IF(Tb_Activiteiten[[#This Row],[Eigen arbeid]]=1,Tb_Activiteiten[[#Headers],[Eigen arbeid]],"")))</f>
        <v/>
      </c>
      <c r="AM108" t="str">
        <f>IF(ISNUMBER(FIND("arbeid",Methode_Keuze)),"",IF(ISNUMBER(FIND("arbeid",Methode_Keuze)),"",IF(Tb_Activiteiten[[#This Row],[Projectmedewerker]]=1,Tb_Activiteiten[[#Headers],[Projectmedewerker]],"")))</f>
        <v/>
      </c>
      <c r="AN108" t="str">
        <f>IF(ISNUMBER(FIND("arbeid",Methode_Keuze)),"",IF(ISNUMBER(FIND("arbeid",Methode_Keuze)),"",IF(Tb_Activiteiten[[#This Row],[Landbouwer]]=1,Tb_Activiteiten[[#Headers],[Landbouwer]],"")))</f>
        <v/>
      </c>
      <c r="AO108" t="str">
        <f>IF(ISNUMBER(FIND("arbeid",Methode_Keuze)),"",IF(ISNUMBER(FIND("arbeid",Methode_Keuze)),"",IF(Tb_Activiteiten[[#This Row],[Adviseur]]=1,Tb_Activiteiten[[#Headers],[Adviseur]],"")))</f>
        <v/>
      </c>
      <c r="AP108" t="str">
        <f>IF(ISNUMBER(FIND("arbeid",Methode_Keuze)),"",IF(ISNUMBER(FIND("arbeid",Methode_Keuze)),"",IF(Tb_Activiteiten[[#This Row],[Projectleider/Expert]]=1,Tb_Activiteiten[[#Headers],[Projectleider/Expert]],"")))</f>
        <v/>
      </c>
      <c r="AQ108" t="str">
        <f>IF(ISNUMBER(FIND("arbeid",Methode_Keuze)),"",IF(ISNUMBER(FIND("arbeid",Methode_Keuze)),"",IF(Tb_Activiteiten[[#This Row],[Arbeidskosten]]=1,Tb_Activiteiten[[#Headers],[Arbeidskosten]],"")))</f>
        <v/>
      </c>
      <c r="AR108" t="str">
        <f>IF(ISNUMBER(FIND("arbeid",Methode_Keuze)),"",IF(ISNUMBER(FIND("arbeid",Methode_Keuze)),"",IF(Tb_Activiteiten[[#This Row],[Arbeidskosten op basis van IKS]]=1,Tb_Activiteiten[[#Headers],[Arbeidskosten op basis van IKS]],"")))</f>
        <v/>
      </c>
      <c r="AS108" t="str">
        <f>IF(ISNUMBER(FIND("overige",Methode_Keuze)),"",IF(Tb_Activiteiten[[#This Row],[Kosten derden exclusief btw]]=1,Tb_Activiteiten[[#Headers],[Kosten derden exclusief btw]],""))</f>
        <v/>
      </c>
      <c r="AT108" t="str">
        <f>IF(ISNUMBER(FIND("overige",Methode_Keuze)),"",IF(Tb_Activiteiten[[#This Row],[Niet verrekenbare btw]]=1,Tb_Activiteiten[[#Headers],[Niet verrekenbare btw]],""))</f>
        <v/>
      </c>
      <c r="AU108" t="str">
        <f>IF(ISNUMBER(FIND("overige",Methode_Keuze)),"",IF(Tb_Activiteiten[[#This Row],[Grondkosten]]=1,Tb_Activiteiten[[#Headers],[Grondkosten]],""))</f>
        <v/>
      </c>
      <c r="AV108" t="str">
        <f>IF(ISNUMBER(FIND("overige",Methode_Keuze)),"",IF(Tb_Activiteiten[[#This Row],[Bijdrage in natura (overige)]]=1,Tb_Activiteiten[[#Headers],[Bijdrage in natura (overige)]],""))</f>
        <v/>
      </c>
      <c r="AW108" t="str">
        <f>IF(ISNUMBER(FIND("overige",Methode_Keuze)),"",IF(Tb_Activiteiten[[#This Row],[Bijdrage in natura (vrijwilligers)]]=1,Tb_Activiteiten[[#Headers],[Bijdrage in natura (vrijwilligers)]],""))</f>
        <v/>
      </c>
      <c r="AX108" t="str">
        <f>IF(ISNUMBER(FIND("overige",Methode_Keuze)),"",IF(Tb_Activiteiten[[#This Row],[Afschrijvingskosten]]=1,Tb_Activiteiten[[#Headers],[Afschrijvingskosten]],""))</f>
        <v/>
      </c>
      <c r="AY108" t="str">
        <f>IF(ISNUMBER(FIND("overige",Methode_Keuze)),"",IF(Tb_Activiteiten[[#This Row],[Vergoeding]]=1,Tb_Activiteiten[[#Headers],[Vergoeding]],""))</f>
        <v/>
      </c>
      <c r="AZ108" t="str">
        <f>IF(ISNUMBER(FIND("arbeid",Methode_Keuze)),"",IF(Tb_Activiteiten[[#This Row],[Arbeidskosten - vast tarief (excl eigen arbeid)]]=1,Tb_Activiteiten[[#Headers],[Arbeidskosten - vast tarief (excl eigen arbeid)]],""))</f>
        <v/>
      </c>
      <c r="BA108" t="str">
        <f>IF(ISNUMBER(FIND("overige",Methode_Keuze)),"",IF(Tb_Activiteiten[[#This Row],[Overige kosten]]=1,Tb_Activiteiten[[#Headers],[Overige kosten]],""))</f>
        <v/>
      </c>
    </row>
    <row r="109" spans="1:53" x14ac:dyDescent="0.25">
      <c r="A109" s="213"/>
      <c r="F109" s="64"/>
      <c r="G109" s="64"/>
      <c r="H109" s="258"/>
      <c r="I109" s="258"/>
      <c r="J109" s="258"/>
      <c r="K109" s="258"/>
      <c r="O109" s="56"/>
      <c r="Q109" t="str">
        <f>IFERROR(IF(VLOOKUP(Tb_Activiteiten[[#This Row],[Openstelling]],Tb_Openstelling[],2,0)=1,1,""),"")</f>
        <v/>
      </c>
      <c r="AK109" t="str">
        <f>IF(ISNUMBER(FIND("arbeid",Methode_Keuze)),"",IF(ISNUMBER(FIND("arbeid",Methode_Keuze)),"",IF(Tb_Activiteiten[[#This Row],[Loonkosten]]=1,Tb_Activiteiten[[#Headers],[Loonkosten]],"")))</f>
        <v/>
      </c>
      <c r="AL109" t="str">
        <f>IF(ISNUMBER(FIND("arbeid",Methode_Keuze)),"",IF(ISNUMBER(FIND("arbeid",Methode_Keuze)),"",IF(Tb_Activiteiten[[#This Row],[Eigen arbeid]]=1,Tb_Activiteiten[[#Headers],[Eigen arbeid]],"")))</f>
        <v/>
      </c>
      <c r="AM109" t="str">
        <f>IF(ISNUMBER(FIND("arbeid",Methode_Keuze)),"",IF(ISNUMBER(FIND("arbeid",Methode_Keuze)),"",IF(Tb_Activiteiten[[#This Row],[Projectmedewerker]]=1,Tb_Activiteiten[[#Headers],[Projectmedewerker]],"")))</f>
        <v/>
      </c>
      <c r="AN109" t="str">
        <f>IF(ISNUMBER(FIND("arbeid",Methode_Keuze)),"",IF(ISNUMBER(FIND("arbeid",Methode_Keuze)),"",IF(Tb_Activiteiten[[#This Row],[Landbouwer]]=1,Tb_Activiteiten[[#Headers],[Landbouwer]],"")))</f>
        <v/>
      </c>
      <c r="AO109" t="str">
        <f>IF(ISNUMBER(FIND("arbeid",Methode_Keuze)),"",IF(ISNUMBER(FIND("arbeid",Methode_Keuze)),"",IF(Tb_Activiteiten[[#This Row],[Adviseur]]=1,Tb_Activiteiten[[#Headers],[Adviseur]],"")))</f>
        <v/>
      </c>
      <c r="AP109" t="str">
        <f>IF(ISNUMBER(FIND("arbeid",Methode_Keuze)),"",IF(ISNUMBER(FIND("arbeid",Methode_Keuze)),"",IF(Tb_Activiteiten[[#This Row],[Projectleider/Expert]]=1,Tb_Activiteiten[[#Headers],[Projectleider/Expert]],"")))</f>
        <v/>
      </c>
      <c r="AQ109" t="str">
        <f>IF(ISNUMBER(FIND("arbeid",Methode_Keuze)),"",IF(ISNUMBER(FIND("arbeid",Methode_Keuze)),"",IF(Tb_Activiteiten[[#This Row],[Arbeidskosten]]=1,Tb_Activiteiten[[#Headers],[Arbeidskosten]],"")))</f>
        <v/>
      </c>
      <c r="AR109" t="str">
        <f>IF(ISNUMBER(FIND("arbeid",Methode_Keuze)),"",IF(ISNUMBER(FIND("arbeid",Methode_Keuze)),"",IF(Tb_Activiteiten[[#This Row],[Arbeidskosten op basis van IKS]]=1,Tb_Activiteiten[[#Headers],[Arbeidskosten op basis van IKS]],"")))</f>
        <v/>
      </c>
      <c r="AS109" t="str">
        <f>IF(ISNUMBER(FIND("overige",Methode_Keuze)),"",IF(Tb_Activiteiten[[#This Row],[Kosten derden exclusief btw]]=1,Tb_Activiteiten[[#Headers],[Kosten derden exclusief btw]],""))</f>
        <v/>
      </c>
      <c r="AT109" t="str">
        <f>IF(ISNUMBER(FIND("overige",Methode_Keuze)),"",IF(Tb_Activiteiten[[#This Row],[Niet verrekenbare btw]]=1,Tb_Activiteiten[[#Headers],[Niet verrekenbare btw]],""))</f>
        <v/>
      </c>
      <c r="AU109" t="str">
        <f>IF(ISNUMBER(FIND("overige",Methode_Keuze)),"",IF(Tb_Activiteiten[[#This Row],[Grondkosten]]=1,Tb_Activiteiten[[#Headers],[Grondkosten]],""))</f>
        <v/>
      </c>
      <c r="AV109" t="str">
        <f>IF(ISNUMBER(FIND("overige",Methode_Keuze)),"",IF(Tb_Activiteiten[[#This Row],[Bijdrage in natura (overige)]]=1,Tb_Activiteiten[[#Headers],[Bijdrage in natura (overige)]],""))</f>
        <v/>
      </c>
      <c r="AW109" t="str">
        <f>IF(ISNUMBER(FIND("overige",Methode_Keuze)),"",IF(Tb_Activiteiten[[#This Row],[Bijdrage in natura (vrijwilligers)]]=1,Tb_Activiteiten[[#Headers],[Bijdrage in natura (vrijwilligers)]],""))</f>
        <v/>
      </c>
      <c r="AX109" t="str">
        <f>IF(ISNUMBER(FIND("overige",Methode_Keuze)),"",IF(Tb_Activiteiten[[#This Row],[Afschrijvingskosten]]=1,Tb_Activiteiten[[#Headers],[Afschrijvingskosten]],""))</f>
        <v/>
      </c>
      <c r="AY109" t="str">
        <f>IF(ISNUMBER(FIND("overige",Methode_Keuze)),"",IF(Tb_Activiteiten[[#This Row],[Vergoeding]]=1,Tb_Activiteiten[[#Headers],[Vergoeding]],""))</f>
        <v/>
      </c>
      <c r="AZ109" t="str">
        <f>IF(ISNUMBER(FIND("arbeid",Methode_Keuze)),"",IF(Tb_Activiteiten[[#This Row],[Arbeidskosten - vast tarief (excl eigen arbeid)]]=1,Tb_Activiteiten[[#Headers],[Arbeidskosten - vast tarief (excl eigen arbeid)]],""))</f>
        <v/>
      </c>
      <c r="BA109" t="str">
        <f>IF(ISNUMBER(FIND("overige",Methode_Keuze)),"",IF(Tb_Activiteiten[[#This Row],[Overige kosten]]=1,Tb_Activiteiten[[#Headers],[Overige kosten]],""))</f>
        <v/>
      </c>
    </row>
    <row r="110" spans="1:53" x14ac:dyDescent="0.25">
      <c r="A110" s="213"/>
      <c r="F110" s="64"/>
      <c r="G110" s="64"/>
      <c r="H110" s="258"/>
      <c r="I110" s="258"/>
      <c r="J110" s="258"/>
      <c r="K110" s="258"/>
      <c r="O110" s="56"/>
      <c r="Q110" t="str">
        <f>IFERROR(IF(VLOOKUP(Tb_Activiteiten[[#This Row],[Openstelling]],Tb_Openstelling[],2,0)=1,1,""),"")</f>
        <v/>
      </c>
      <c r="AK110" t="str">
        <f>IF(ISNUMBER(FIND("arbeid",Methode_Keuze)),"",IF(ISNUMBER(FIND("arbeid",Methode_Keuze)),"",IF(Tb_Activiteiten[[#This Row],[Loonkosten]]=1,Tb_Activiteiten[[#Headers],[Loonkosten]],"")))</f>
        <v/>
      </c>
      <c r="AL110" t="str">
        <f>IF(ISNUMBER(FIND("arbeid",Methode_Keuze)),"",IF(ISNUMBER(FIND("arbeid",Methode_Keuze)),"",IF(Tb_Activiteiten[[#This Row],[Eigen arbeid]]=1,Tb_Activiteiten[[#Headers],[Eigen arbeid]],"")))</f>
        <v/>
      </c>
      <c r="AM110" t="str">
        <f>IF(ISNUMBER(FIND("arbeid",Methode_Keuze)),"",IF(ISNUMBER(FIND("arbeid",Methode_Keuze)),"",IF(Tb_Activiteiten[[#This Row],[Projectmedewerker]]=1,Tb_Activiteiten[[#Headers],[Projectmedewerker]],"")))</f>
        <v/>
      </c>
      <c r="AN110" t="str">
        <f>IF(ISNUMBER(FIND("arbeid",Methode_Keuze)),"",IF(ISNUMBER(FIND("arbeid",Methode_Keuze)),"",IF(Tb_Activiteiten[[#This Row],[Landbouwer]]=1,Tb_Activiteiten[[#Headers],[Landbouwer]],"")))</f>
        <v/>
      </c>
      <c r="AO110" t="str">
        <f>IF(ISNUMBER(FIND("arbeid",Methode_Keuze)),"",IF(ISNUMBER(FIND("arbeid",Methode_Keuze)),"",IF(Tb_Activiteiten[[#This Row],[Adviseur]]=1,Tb_Activiteiten[[#Headers],[Adviseur]],"")))</f>
        <v/>
      </c>
      <c r="AP110" t="str">
        <f>IF(ISNUMBER(FIND("arbeid",Methode_Keuze)),"",IF(ISNUMBER(FIND("arbeid",Methode_Keuze)),"",IF(Tb_Activiteiten[[#This Row],[Projectleider/Expert]]=1,Tb_Activiteiten[[#Headers],[Projectleider/Expert]],"")))</f>
        <v/>
      </c>
      <c r="AQ110" t="str">
        <f>IF(ISNUMBER(FIND("arbeid",Methode_Keuze)),"",IF(ISNUMBER(FIND("arbeid",Methode_Keuze)),"",IF(Tb_Activiteiten[[#This Row],[Arbeidskosten]]=1,Tb_Activiteiten[[#Headers],[Arbeidskosten]],"")))</f>
        <v/>
      </c>
      <c r="AR110" t="str">
        <f>IF(ISNUMBER(FIND("arbeid",Methode_Keuze)),"",IF(ISNUMBER(FIND("arbeid",Methode_Keuze)),"",IF(Tb_Activiteiten[[#This Row],[Arbeidskosten op basis van IKS]]=1,Tb_Activiteiten[[#Headers],[Arbeidskosten op basis van IKS]],"")))</f>
        <v/>
      </c>
      <c r="AS110" t="str">
        <f>IF(ISNUMBER(FIND("overige",Methode_Keuze)),"",IF(Tb_Activiteiten[[#This Row],[Kosten derden exclusief btw]]=1,Tb_Activiteiten[[#Headers],[Kosten derden exclusief btw]],""))</f>
        <v/>
      </c>
      <c r="AT110" t="str">
        <f>IF(ISNUMBER(FIND("overige",Methode_Keuze)),"",IF(Tb_Activiteiten[[#This Row],[Niet verrekenbare btw]]=1,Tb_Activiteiten[[#Headers],[Niet verrekenbare btw]],""))</f>
        <v/>
      </c>
      <c r="AU110" t="str">
        <f>IF(ISNUMBER(FIND("overige",Methode_Keuze)),"",IF(Tb_Activiteiten[[#This Row],[Grondkosten]]=1,Tb_Activiteiten[[#Headers],[Grondkosten]],""))</f>
        <v/>
      </c>
      <c r="AV110" t="str">
        <f>IF(ISNUMBER(FIND("overige",Methode_Keuze)),"",IF(Tb_Activiteiten[[#This Row],[Bijdrage in natura (overige)]]=1,Tb_Activiteiten[[#Headers],[Bijdrage in natura (overige)]],""))</f>
        <v/>
      </c>
      <c r="AW110" t="str">
        <f>IF(ISNUMBER(FIND("overige",Methode_Keuze)),"",IF(Tb_Activiteiten[[#This Row],[Bijdrage in natura (vrijwilligers)]]=1,Tb_Activiteiten[[#Headers],[Bijdrage in natura (vrijwilligers)]],""))</f>
        <v/>
      </c>
      <c r="AX110" t="str">
        <f>IF(ISNUMBER(FIND("overige",Methode_Keuze)),"",IF(Tb_Activiteiten[[#This Row],[Afschrijvingskosten]]=1,Tb_Activiteiten[[#Headers],[Afschrijvingskosten]],""))</f>
        <v/>
      </c>
      <c r="AY110" t="str">
        <f>IF(ISNUMBER(FIND("overige",Methode_Keuze)),"",IF(Tb_Activiteiten[[#This Row],[Vergoeding]]=1,Tb_Activiteiten[[#Headers],[Vergoeding]],""))</f>
        <v/>
      </c>
      <c r="AZ110" t="str">
        <f>IF(ISNUMBER(FIND("arbeid",Methode_Keuze)),"",IF(Tb_Activiteiten[[#This Row],[Arbeidskosten - vast tarief (excl eigen arbeid)]]=1,Tb_Activiteiten[[#Headers],[Arbeidskosten - vast tarief (excl eigen arbeid)]],""))</f>
        <v/>
      </c>
      <c r="BA110" t="str">
        <f>IF(ISNUMBER(FIND("overige",Methode_Keuze)),"",IF(Tb_Activiteiten[[#This Row],[Overige kosten]]=1,Tb_Activiteiten[[#Headers],[Overige kosten]],""))</f>
        <v/>
      </c>
    </row>
    <row r="111" spans="1:53" x14ac:dyDescent="0.25">
      <c r="A111" s="213"/>
      <c r="F111" s="64"/>
      <c r="G111" s="64"/>
      <c r="H111" s="258"/>
      <c r="I111" s="258"/>
      <c r="J111" s="258"/>
      <c r="K111" s="258"/>
      <c r="O111" s="56"/>
      <c r="Q111" t="str">
        <f>IFERROR(IF(VLOOKUP(Tb_Activiteiten[[#This Row],[Openstelling]],Tb_Openstelling[],2,0)=1,1,""),"")</f>
        <v/>
      </c>
      <c r="AK111" t="str">
        <f>IF(ISNUMBER(FIND("arbeid",Methode_Keuze)),"",IF(ISNUMBER(FIND("arbeid",Methode_Keuze)),"",IF(Tb_Activiteiten[[#This Row],[Loonkosten]]=1,Tb_Activiteiten[[#Headers],[Loonkosten]],"")))</f>
        <v/>
      </c>
      <c r="AL111" t="str">
        <f>IF(ISNUMBER(FIND("arbeid",Methode_Keuze)),"",IF(ISNUMBER(FIND("arbeid",Methode_Keuze)),"",IF(Tb_Activiteiten[[#This Row],[Eigen arbeid]]=1,Tb_Activiteiten[[#Headers],[Eigen arbeid]],"")))</f>
        <v/>
      </c>
      <c r="AM111" t="str">
        <f>IF(ISNUMBER(FIND("arbeid",Methode_Keuze)),"",IF(ISNUMBER(FIND("arbeid",Methode_Keuze)),"",IF(Tb_Activiteiten[[#This Row],[Projectmedewerker]]=1,Tb_Activiteiten[[#Headers],[Projectmedewerker]],"")))</f>
        <v/>
      </c>
      <c r="AN111" t="str">
        <f>IF(ISNUMBER(FIND("arbeid",Methode_Keuze)),"",IF(ISNUMBER(FIND("arbeid",Methode_Keuze)),"",IF(Tb_Activiteiten[[#This Row],[Landbouwer]]=1,Tb_Activiteiten[[#Headers],[Landbouwer]],"")))</f>
        <v/>
      </c>
      <c r="AO111" t="str">
        <f>IF(ISNUMBER(FIND("arbeid",Methode_Keuze)),"",IF(ISNUMBER(FIND("arbeid",Methode_Keuze)),"",IF(Tb_Activiteiten[[#This Row],[Adviseur]]=1,Tb_Activiteiten[[#Headers],[Adviseur]],"")))</f>
        <v/>
      </c>
      <c r="AP111" t="str">
        <f>IF(ISNUMBER(FIND("arbeid",Methode_Keuze)),"",IF(ISNUMBER(FIND("arbeid",Methode_Keuze)),"",IF(Tb_Activiteiten[[#This Row],[Projectleider/Expert]]=1,Tb_Activiteiten[[#Headers],[Projectleider/Expert]],"")))</f>
        <v/>
      </c>
      <c r="AQ111" t="str">
        <f>IF(ISNUMBER(FIND("arbeid",Methode_Keuze)),"",IF(ISNUMBER(FIND("arbeid",Methode_Keuze)),"",IF(Tb_Activiteiten[[#This Row],[Arbeidskosten]]=1,Tb_Activiteiten[[#Headers],[Arbeidskosten]],"")))</f>
        <v/>
      </c>
      <c r="AR111" t="str">
        <f>IF(ISNUMBER(FIND("arbeid",Methode_Keuze)),"",IF(ISNUMBER(FIND("arbeid",Methode_Keuze)),"",IF(Tb_Activiteiten[[#This Row],[Arbeidskosten op basis van IKS]]=1,Tb_Activiteiten[[#Headers],[Arbeidskosten op basis van IKS]],"")))</f>
        <v/>
      </c>
      <c r="AS111" t="str">
        <f>IF(ISNUMBER(FIND("overige",Methode_Keuze)),"",IF(Tb_Activiteiten[[#This Row],[Kosten derden exclusief btw]]=1,Tb_Activiteiten[[#Headers],[Kosten derden exclusief btw]],""))</f>
        <v/>
      </c>
      <c r="AT111" t="str">
        <f>IF(ISNUMBER(FIND("overige",Methode_Keuze)),"",IF(Tb_Activiteiten[[#This Row],[Niet verrekenbare btw]]=1,Tb_Activiteiten[[#Headers],[Niet verrekenbare btw]],""))</f>
        <v/>
      </c>
      <c r="AU111" t="str">
        <f>IF(ISNUMBER(FIND("overige",Methode_Keuze)),"",IF(Tb_Activiteiten[[#This Row],[Grondkosten]]=1,Tb_Activiteiten[[#Headers],[Grondkosten]],""))</f>
        <v/>
      </c>
      <c r="AV111" t="str">
        <f>IF(ISNUMBER(FIND("overige",Methode_Keuze)),"",IF(Tb_Activiteiten[[#This Row],[Bijdrage in natura (overige)]]=1,Tb_Activiteiten[[#Headers],[Bijdrage in natura (overige)]],""))</f>
        <v/>
      </c>
      <c r="AW111" t="str">
        <f>IF(ISNUMBER(FIND("overige",Methode_Keuze)),"",IF(Tb_Activiteiten[[#This Row],[Bijdrage in natura (vrijwilligers)]]=1,Tb_Activiteiten[[#Headers],[Bijdrage in natura (vrijwilligers)]],""))</f>
        <v/>
      </c>
      <c r="AX111" t="str">
        <f>IF(ISNUMBER(FIND("overige",Methode_Keuze)),"",IF(Tb_Activiteiten[[#This Row],[Afschrijvingskosten]]=1,Tb_Activiteiten[[#Headers],[Afschrijvingskosten]],""))</f>
        <v/>
      </c>
      <c r="AY111" t="str">
        <f>IF(ISNUMBER(FIND("overige",Methode_Keuze)),"",IF(Tb_Activiteiten[[#This Row],[Vergoeding]]=1,Tb_Activiteiten[[#Headers],[Vergoeding]],""))</f>
        <v/>
      </c>
      <c r="AZ111" t="str">
        <f>IF(ISNUMBER(FIND("arbeid",Methode_Keuze)),"",IF(Tb_Activiteiten[[#This Row],[Arbeidskosten - vast tarief (excl eigen arbeid)]]=1,Tb_Activiteiten[[#Headers],[Arbeidskosten - vast tarief (excl eigen arbeid)]],""))</f>
        <v/>
      </c>
      <c r="BA111" t="str">
        <f>IF(ISNUMBER(FIND("overige",Methode_Keuze)),"",IF(Tb_Activiteiten[[#This Row],[Overige kosten]]=1,Tb_Activiteiten[[#Headers],[Overige kosten]],""))</f>
        <v/>
      </c>
    </row>
    <row r="112" spans="1:53" x14ac:dyDescent="0.25">
      <c r="A112" s="213"/>
      <c r="F112" s="64"/>
      <c r="G112" s="64"/>
      <c r="H112" s="258"/>
      <c r="I112" s="258"/>
      <c r="J112" s="258"/>
      <c r="K112" s="258"/>
      <c r="O112" s="56"/>
      <c r="Q112" t="str">
        <f>IFERROR(IF(VLOOKUP(Tb_Activiteiten[[#This Row],[Openstelling]],Tb_Openstelling[],2,0)=1,1,""),"")</f>
        <v/>
      </c>
      <c r="AK112" t="str">
        <f>IF(ISNUMBER(FIND("arbeid",Methode_Keuze)),"",IF(ISNUMBER(FIND("arbeid",Methode_Keuze)),"",IF(Tb_Activiteiten[[#This Row],[Loonkosten]]=1,Tb_Activiteiten[[#Headers],[Loonkosten]],"")))</f>
        <v/>
      </c>
      <c r="AL112" t="str">
        <f>IF(ISNUMBER(FIND("arbeid",Methode_Keuze)),"",IF(ISNUMBER(FIND("arbeid",Methode_Keuze)),"",IF(Tb_Activiteiten[[#This Row],[Eigen arbeid]]=1,Tb_Activiteiten[[#Headers],[Eigen arbeid]],"")))</f>
        <v/>
      </c>
      <c r="AM112" t="str">
        <f>IF(ISNUMBER(FIND("arbeid",Methode_Keuze)),"",IF(ISNUMBER(FIND("arbeid",Methode_Keuze)),"",IF(Tb_Activiteiten[[#This Row],[Projectmedewerker]]=1,Tb_Activiteiten[[#Headers],[Projectmedewerker]],"")))</f>
        <v/>
      </c>
      <c r="AN112" t="str">
        <f>IF(ISNUMBER(FIND("arbeid",Methode_Keuze)),"",IF(ISNUMBER(FIND("arbeid",Methode_Keuze)),"",IF(Tb_Activiteiten[[#This Row],[Landbouwer]]=1,Tb_Activiteiten[[#Headers],[Landbouwer]],"")))</f>
        <v/>
      </c>
      <c r="AO112" t="str">
        <f>IF(ISNUMBER(FIND("arbeid",Methode_Keuze)),"",IF(ISNUMBER(FIND("arbeid",Methode_Keuze)),"",IF(Tb_Activiteiten[[#This Row],[Adviseur]]=1,Tb_Activiteiten[[#Headers],[Adviseur]],"")))</f>
        <v/>
      </c>
      <c r="AP112" t="str">
        <f>IF(ISNUMBER(FIND("arbeid",Methode_Keuze)),"",IF(ISNUMBER(FIND("arbeid",Methode_Keuze)),"",IF(Tb_Activiteiten[[#This Row],[Projectleider/Expert]]=1,Tb_Activiteiten[[#Headers],[Projectleider/Expert]],"")))</f>
        <v/>
      </c>
      <c r="AQ112" t="str">
        <f>IF(ISNUMBER(FIND("arbeid",Methode_Keuze)),"",IF(ISNUMBER(FIND("arbeid",Methode_Keuze)),"",IF(Tb_Activiteiten[[#This Row],[Arbeidskosten]]=1,Tb_Activiteiten[[#Headers],[Arbeidskosten]],"")))</f>
        <v/>
      </c>
      <c r="AR112" t="str">
        <f>IF(ISNUMBER(FIND("arbeid",Methode_Keuze)),"",IF(ISNUMBER(FIND("arbeid",Methode_Keuze)),"",IF(Tb_Activiteiten[[#This Row],[Arbeidskosten op basis van IKS]]=1,Tb_Activiteiten[[#Headers],[Arbeidskosten op basis van IKS]],"")))</f>
        <v/>
      </c>
      <c r="AS112" t="str">
        <f>IF(ISNUMBER(FIND("overige",Methode_Keuze)),"",IF(Tb_Activiteiten[[#This Row],[Kosten derden exclusief btw]]=1,Tb_Activiteiten[[#Headers],[Kosten derden exclusief btw]],""))</f>
        <v/>
      </c>
      <c r="AT112" t="str">
        <f>IF(ISNUMBER(FIND("overige",Methode_Keuze)),"",IF(Tb_Activiteiten[[#This Row],[Niet verrekenbare btw]]=1,Tb_Activiteiten[[#Headers],[Niet verrekenbare btw]],""))</f>
        <v/>
      </c>
      <c r="AU112" t="str">
        <f>IF(ISNUMBER(FIND("overige",Methode_Keuze)),"",IF(Tb_Activiteiten[[#This Row],[Grondkosten]]=1,Tb_Activiteiten[[#Headers],[Grondkosten]],""))</f>
        <v/>
      </c>
      <c r="AV112" t="str">
        <f>IF(ISNUMBER(FIND("overige",Methode_Keuze)),"",IF(Tb_Activiteiten[[#This Row],[Bijdrage in natura (overige)]]=1,Tb_Activiteiten[[#Headers],[Bijdrage in natura (overige)]],""))</f>
        <v/>
      </c>
      <c r="AW112" t="str">
        <f>IF(ISNUMBER(FIND("overige",Methode_Keuze)),"",IF(Tb_Activiteiten[[#This Row],[Bijdrage in natura (vrijwilligers)]]=1,Tb_Activiteiten[[#Headers],[Bijdrage in natura (vrijwilligers)]],""))</f>
        <v/>
      </c>
      <c r="AX112" t="str">
        <f>IF(ISNUMBER(FIND("overige",Methode_Keuze)),"",IF(Tb_Activiteiten[[#This Row],[Afschrijvingskosten]]=1,Tb_Activiteiten[[#Headers],[Afschrijvingskosten]],""))</f>
        <v/>
      </c>
      <c r="AY112" t="str">
        <f>IF(ISNUMBER(FIND("overige",Methode_Keuze)),"",IF(Tb_Activiteiten[[#This Row],[Vergoeding]]=1,Tb_Activiteiten[[#Headers],[Vergoeding]],""))</f>
        <v/>
      </c>
      <c r="AZ112" t="str">
        <f>IF(ISNUMBER(FIND("arbeid",Methode_Keuze)),"",IF(Tb_Activiteiten[[#This Row],[Arbeidskosten - vast tarief (excl eigen arbeid)]]=1,Tb_Activiteiten[[#Headers],[Arbeidskosten - vast tarief (excl eigen arbeid)]],""))</f>
        <v/>
      </c>
      <c r="BA112" t="str">
        <f>IF(ISNUMBER(FIND("overige",Methode_Keuze)),"",IF(Tb_Activiteiten[[#This Row],[Overige kosten]]=1,Tb_Activiteiten[[#Headers],[Overige kosten]],""))</f>
        <v/>
      </c>
    </row>
    <row r="113" spans="1:53" x14ac:dyDescent="0.25">
      <c r="A113" s="213"/>
      <c r="F113" s="64"/>
      <c r="G113" s="64"/>
      <c r="H113" s="258"/>
      <c r="I113" s="258"/>
      <c r="J113" s="258"/>
      <c r="K113" s="258"/>
      <c r="O113" s="56"/>
      <c r="Q113" t="str">
        <f>IFERROR(IF(VLOOKUP(Tb_Activiteiten[[#This Row],[Openstelling]],Tb_Openstelling[],2,0)=1,1,""),"")</f>
        <v/>
      </c>
      <c r="AK113" t="str">
        <f>IF(ISNUMBER(FIND("arbeid",Methode_Keuze)),"",IF(ISNUMBER(FIND("arbeid",Methode_Keuze)),"",IF(Tb_Activiteiten[[#This Row],[Loonkosten]]=1,Tb_Activiteiten[[#Headers],[Loonkosten]],"")))</f>
        <v/>
      </c>
      <c r="AL113" t="str">
        <f>IF(ISNUMBER(FIND("arbeid",Methode_Keuze)),"",IF(ISNUMBER(FIND("arbeid",Methode_Keuze)),"",IF(Tb_Activiteiten[[#This Row],[Eigen arbeid]]=1,Tb_Activiteiten[[#Headers],[Eigen arbeid]],"")))</f>
        <v/>
      </c>
      <c r="AM113" t="str">
        <f>IF(ISNUMBER(FIND("arbeid",Methode_Keuze)),"",IF(ISNUMBER(FIND("arbeid",Methode_Keuze)),"",IF(Tb_Activiteiten[[#This Row],[Projectmedewerker]]=1,Tb_Activiteiten[[#Headers],[Projectmedewerker]],"")))</f>
        <v/>
      </c>
      <c r="AN113" t="str">
        <f>IF(ISNUMBER(FIND("arbeid",Methode_Keuze)),"",IF(ISNUMBER(FIND("arbeid",Methode_Keuze)),"",IF(Tb_Activiteiten[[#This Row],[Landbouwer]]=1,Tb_Activiteiten[[#Headers],[Landbouwer]],"")))</f>
        <v/>
      </c>
      <c r="AO113" t="str">
        <f>IF(ISNUMBER(FIND("arbeid",Methode_Keuze)),"",IF(ISNUMBER(FIND("arbeid",Methode_Keuze)),"",IF(Tb_Activiteiten[[#This Row],[Adviseur]]=1,Tb_Activiteiten[[#Headers],[Adviseur]],"")))</f>
        <v/>
      </c>
      <c r="AP113" t="str">
        <f>IF(ISNUMBER(FIND("arbeid",Methode_Keuze)),"",IF(ISNUMBER(FIND("arbeid",Methode_Keuze)),"",IF(Tb_Activiteiten[[#This Row],[Projectleider/Expert]]=1,Tb_Activiteiten[[#Headers],[Projectleider/Expert]],"")))</f>
        <v/>
      </c>
      <c r="AQ113" t="str">
        <f>IF(ISNUMBER(FIND("arbeid",Methode_Keuze)),"",IF(ISNUMBER(FIND("arbeid",Methode_Keuze)),"",IF(Tb_Activiteiten[[#This Row],[Arbeidskosten]]=1,Tb_Activiteiten[[#Headers],[Arbeidskosten]],"")))</f>
        <v/>
      </c>
      <c r="AR113" t="str">
        <f>IF(ISNUMBER(FIND("arbeid",Methode_Keuze)),"",IF(ISNUMBER(FIND("arbeid",Methode_Keuze)),"",IF(Tb_Activiteiten[[#This Row],[Arbeidskosten op basis van IKS]]=1,Tb_Activiteiten[[#Headers],[Arbeidskosten op basis van IKS]],"")))</f>
        <v/>
      </c>
      <c r="AS113" t="str">
        <f>IF(ISNUMBER(FIND("overige",Methode_Keuze)),"",IF(Tb_Activiteiten[[#This Row],[Kosten derden exclusief btw]]=1,Tb_Activiteiten[[#Headers],[Kosten derden exclusief btw]],""))</f>
        <v/>
      </c>
      <c r="AT113" t="str">
        <f>IF(ISNUMBER(FIND("overige",Methode_Keuze)),"",IF(Tb_Activiteiten[[#This Row],[Niet verrekenbare btw]]=1,Tb_Activiteiten[[#Headers],[Niet verrekenbare btw]],""))</f>
        <v/>
      </c>
      <c r="AU113" t="str">
        <f>IF(ISNUMBER(FIND("overige",Methode_Keuze)),"",IF(Tb_Activiteiten[[#This Row],[Grondkosten]]=1,Tb_Activiteiten[[#Headers],[Grondkosten]],""))</f>
        <v/>
      </c>
      <c r="AV113" t="str">
        <f>IF(ISNUMBER(FIND("overige",Methode_Keuze)),"",IF(Tb_Activiteiten[[#This Row],[Bijdrage in natura (overige)]]=1,Tb_Activiteiten[[#Headers],[Bijdrage in natura (overige)]],""))</f>
        <v/>
      </c>
      <c r="AW113" t="str">
        <f>IF(ISNUMBER(FIND("overige",Methode_Keuze)),"",IF(Tb_Activiteiten[[#This Row],[Bijdrage in natura (vrijwilligers)]]=1,Tb_Activiteiten[[#Headers],[Bijdrage in natura (vrijwilligers)]],""))</f>
        <v/>
      </c>
      <c r="AX113" t="str">
        <f>IF(ISNUMBER(FIND("overige",Methode_Keuze)),"",IF(Tb_Activiteiten[[#This Row],[Afschrijvingskosten]]=1,Tb_Activiteiten[[#Headers],[Afschrijvingskosten]],""))</f>
        <v/>
      </c>
      <c r="AY113" t="str">
        <f>IF(ISNUMBER(FIND("overige",Methode_Keuze)),"",IF(Tb_Activiteiten[[#This Row],[Vergoeding]]=1,Tb_Activiteiten[[#Headers],[Vergoeding]],""))</f>
        <v/>
      </c>
      <c r="AZ113" t="str">
        <f>IF(ISNUMBER(FIND("arbeid",Methode_Keuze)),"",IF(Tb_Activiteiten[[#This Row],[Arbeidskosten - vast tarief (excl eigen arbeid)]]=1,Tb_Activiteiten[[#Headers],[Arbeidskosten - vast tarief (excl eigen arbeid)]],""))</f>
        <v/>
      </c>
      <c r="BA113" t="str">
        <f>IF(ISNUMBER(FIND("overige",Methode_Keuze)),"",IF(Tb_Activiteiten[[#This Row],[Overige kosten]]=1,Tb_Activiteiten[[#Headers],[Overige kosten]],""))</f>
        <v/>
      </c>
    </row>
    <row r="114" spans="1:53" x14ac:dyDescent="0.25">
      <c r="A114" s="213"/>
      <c r="F114" s="64"/>
      <c r="G114" s="64"/>
      <c r="H114" s="258"/>
      <c r="I114" s="258"/>
      <c r="J114" s="258"/>
      <c r="K114" s="258"/>
      <c r="O114" s="56"/>
      <c r="Q114" t="str">
        <f>IFERROR(IF(VLOOKUP(Tb_Activiteiten[[#This Row],[Openstelling]],Tb_Openstelling[],2,0)=1,1,""),"")</f>
        <v/>
      </c>
      <c r="AK114" t="str">
        <f>IF(ISNUMBER(FIND("arbeid",Methode_Keuze)),"",IF(ISNUMBER(FIND("arbeid",Methode_Keuze)),"",IF(Tb_Activiteiten[[#This Row],[Loonkosten]]=1,Tb_Activiteiten[[#Headers],[Loonkosten]],"")))</f>
        <v/>
      </c>
      <c r="AL114" t="str">
        <f>IF(ISNUMBER(FIND("arbeid",Methode_Keuze)),"",IF(ISNUMBER(FIND("arbeid",Methode_Keuze)),"",IF(Tb_Activiteiten[[#This Row],[Eigen arbeid]]=1,Tb_Activiteiten[[#Headers],[Eigen arbeid]],"")))</f>
        <v/>
      </c>
      <c r="AM114" t="str">
        <f>IF(ISNUMBER(FIND("arbeid",Methode_Keuze)),"",IF(ISNUMBER(FIND("arbeid",Methode_Keuze)),"",IF(Tb_Activiteiten[[#This Row],[Projectmedewerker]]=1,Tb_Activiteiten[[#Headers],[Projectmedewerker]],"")))</f>
        <v/>
      </c>
      <c r="AN114" t="str">
        <f>IF(ISNUMBER(FIND("arbeid",Methode_Keuze)),"",IF(ISNUMBER(FIND("arbeid",Methode_Keuze)),"",IF(Tb_Activiteiten[[#This Row],[Landbouwer]]=1,Tb_Activiteiten[[#Headers],[Landbouwer]],"")))</f>
        <v/>
      </c>
      <c r="AO114" t="str">
        <f>IF(ISNUMBER(FIND("arbeid",Methode_Keuze)),"",IF(ISNUMBER(FIND("arbeid",Methode_Keuze)),"",IF(Tb_Activiteiten[[#This Row],[Adviseur]]=1,Tb_Activiteiten[[#Headers],[Adviseur]],"")))</f>
        <v/>
      </c>
      <c r="AP114" t="str">
        <f>IF(ISNUMBER(FIND("arbeid",Methode_Keuze)),"",IF(ISNUMBER(FIND("arbeid",Methode_Keuze)),"",IF(Tb_Activiteiten[[#This Row],[Projectleider/Expert]]=1,Tb_Activiteiten[[#Headers],[Projectleider/Expert]],"")))</f>
        <v/>
      </c>
      <c r="AQ114" t="str">
        <f>IF(ISNUMBER(FIND("arbeid",Methode_Keuze)),"",IF(ISNUMBER(FIND("arbeid",Methode_Keuze)),"",IF(Tb_Activiteiten[[#This Row],[Arbeidskosten]]=1,Tb_Activiteiten[[#Headers],[Arbeidskosten]],"")))</f>
        <v/>
      </c>
      <c r="AR114" t="str">
        <f>IF(ISNUMBER(FIND("arbeid",Methode_Keuze)),"",IF(ISNUMBER(FIND("arbeid",Methode_Keuze)),"",IF(Tb_Activiteiten[[#This Row],[Arbeidskosten op basis van IKS]]=1,Tb_Activiteiten[[#Headers],[Arbeidskosten op basis van IKS]],"")))</f>
        <v/>
      </c>
      <c r="AS114" t="str">
        <f>IF(ISNUMBER(FIND("overige",Methode_Keuze)),"",IF(Tb_Activiteiten[[#This Row],[Kosten derden exclusief btw]]=1,Tb_Activiteiten[[#Headers],[Kosten derden exclusief btw]],""))</f>
        <v/>
      </c>
      <c r="AT114" t="str">
        <f>IF(ISNUMBER(FIND("overige",Methode_Keuze)),"",IF(Tb_Activiteiten[[#This Row],[Niet verrekenbare btw]]=1,Tb_Activiteiten[[#Headers],[Niet verrekenbare btw]],""))</f>
        <v/>
      </c>
      <c r="AU114" t="str">
        <f>IF(ISNUMBER(FIND("overige",Methode_Keuze)),"",IF(Tb_Activiteiten[[#This Row],[Grondkosten]]=1,Tb_Activiteiten[[#Headers],[Grondkosten]],""))</f>
        <v/>
      </c>
      <c r="AV114" t="str">
        <f>IF(ISNUMBER(FIND("overige",Methode_Keuze)),"",IF(Tb_Activiteiten[[#This Row],[Bijdrage in natura (overige)]]=1,Tb_Activiteiten[[#Headers],[Bijdrage in natura (overige)]],""))</f>
        <v/>
      </c>
      <c r="AW114" t="str">
        <f>IF(ISNUMBER(FIND("overige",Methode_Keuze)),"",IF(Tb_Activiteiten[[#This Row],[Bijdrage in natura (vrijwilligers)]]=1,Tb_Activiteiten[[#Headers],[Bijdrage in natura (vrijwilligers)]],""))</f>
        <v/>
      </c>
      <c r="AX114" t="str">
        <f>IF(ISNUMBER(FIND("overige",Methode_Keuze)),"",IF(Tb_Activiteiten[[#This Row],[Afschrijvingskosten]]=1,Tb_Activiteiten[[#Headers],[Afschrijvingskosten]],""))</f>
        <v/>
      </c>
      <c r="AY114" t="str">
        <f>IF(ISNUMBER(FIND("overige",Methode_Keuze)),"",IF(Tb_Activiteiten[[#This Row],[Vergoeding]]=1,Tb_Activiteiten[[#Headers],[Vergoeding]],""))</f>
        <v/>
      </c>
      <c r="AZ114" t="str">
        <f>IF(ISNUMBER(FIND("arbeid",Methode_Keuze)),"",IF(Tb_Activiteiten[[#This Row],[Arbeidskosten - vast tarief (excl eigen arbeid)]]=1,Tb_Activiteiten[[#Headers],[Arbeidskosten - vast tarief (excl eigen arbeid)]],""))</f>
        <v/>
      </c>
      <c r="BA114" t="str">
        <f>IF(ISNUMBER(FIND("overige",Methode_Keuze)),"",IF(Tb_Activiteiten[[#This Row],[Overige kosten]]=1,Tb_Activiteiten[[#Headers],[Overige kosten]],""))</f>
        <v/>
      </c>
    </row>
    <row r="115" spans="1:53" x14ac:dyDescent="0.25">
      <c r="A115" s="213"/>
      <c r="F115" s="64"/>
      <c r="G115" s="64"/>
      <c r="H115" s="258"/>
      <c r="I115" s="258"/>
      <c r="J115" s="258"/>
      <c r="K115" s="258"/>
      <c r="O115" s="56"/>
      <c r="Q115" t="str">
        <f>IFERROR(IF(VLOOKUP(Tb_Activiteiten[[#This Row],[Openstelling]],Tb_Openstelling[],2,0)=1,1,""),"")</f>
        <v/>
      </c>
      <c r="AK115" t="str">
        <f>IF(ISNUMBER(FIND("arbeid",Methode_Keuze)),"",IF(ISNUMBER(FIND("arbeid",Methode_Keuze)),"",IF(Tb_Activiteiten[[#This Row],[Loonkosten]]=1,Tb_Activiteiten[[#Headers],[Loonkosten]],"")))</f>
        <v/>
      </c>
      <c r="AL115" t="str">
        <f>IF(ISNUMBER(FIND("arbeid",Methode_Keuze)),"",IF(ISNUMBER(FIND("arbeid",Methode_Keuze)),"",IF(Tb_Activiteiten[[#This Row],[Eigen arbeid]]=1,Tb_Activiteiten[[#Headers],[Eigen arbeid]],"")))</f>
        <v/>
      </c>
      <c r="AM115" t="str">
        <f>IF(ISNUMBER(FIND("arbeid",Methode_Keuze)),"",IF(ISNUMBER(FIND("arbeid",Methode_Keuze)),"",IF(Tb_Activiteiten[[#This Row],[Projectmedewerker]]=1,Tb_Activiteiten[[#Headers],[Projectmedewerker]],"")))</f>
        <v/>
      </c>
      <c r="AN115" t="str">
        <f>IF(ISNUMBER(FIND("arbeid",Methode_Keuze)),"",IF(ISNUMBER(FIND("arbeid",Methode_Keuze)),"",IF(Tb_Activiteiten[[#This Row],[Landbouwer]]=1,Tb_Activiteiten[[#Headers],[Landbouwer]],"")))</f>
        <v/>
      </c>
      <c r="AO115" t="str">
        <f>IF(ISNUMBER(FIND("arbeid",Methode_Keuze)),"",IF(ISNUMBER(FIND("arbeid",Methode_Keuze)),"",IF(Tb_Activiteiten[[#This Row],[Adviseur]]=1,Tb_Activiteiten[[#Headers],[Adviseur]],"")))</f>
        <v/>
      </c>
      <c r="AP115" t="str">
        <f>IF(ISNUMBER(FIND("arbeid",Methode_Keuze)),"",IF(ISNUMBER(FIND("arbeid",Methode_Keuze)),"",IF(Tb_Activiteiten[[#This Row],[Projectleider/Expert]]=1,Tb_Activiteiten[[#Headers],[Projectleider/Expert]],"")))</f>
        <v/>
      </c>
      <c r="AQ115" t="str">
        <f>IF(ISNUMBER(FIND("arbeid",Methode_Keuze)),"",IF(ISNUMBER(FIND("arbeid",Methode_Keuze)),"",IF(Tb_Activiteiten[[#This Row],[Arbeidskosten]]=1,Tb_Activiteiten[[#Headers],[Arbeidskosten]],"")))</f>
        <v/>
      </c>
      <c r="AR115" t="str">
        <f>IF(ISNUMBER(FIND("arbeid",Methode_Keuze)),"",IF(ISNUMBER(FIND("arbeid",Methode_Keuze)),"",IF(Tb_Activiteiten[[#This Row],[Arbeidskosten op basis van IKS]]=1,Tb_Activiteiten[[#Headers],[Arbeidskosten op basis van IKS]],"")))</f>
        <v/>
      </c>
      <c r="AS115" t="str">
        <f>IF(ISNUMBER(FIND("overige",Methode_Keuze)),"",IF(Tb_Activiteiten[[#This Row],[Kosten derden exclusief btw]]=1,Tb_Activiteiten[[#Headers],[Kosten derden exclusief btw]],""))</f>
        <v/>
      </c>
      <c r="AT115" t="str">
        <f>IF(ISNUMBER(FIND("overige",Methode_Keuze)),"",IF(Tb_Activiteiten[[#This Row],[Niet verrekenbare btw]]=1,Tb_Activiteiten[[#Headers],[Niet verrekenbare btw]],""))</f>
        <v/>
      </c>
      <c r="AU115" t="str">
        <f>IF(ISNUMBER(FIND("overige",Methode_Keuze)),"",IF(Tb_Activiteiten[[#This Row],[Grondkosten]]=1,Tb_Activiteiten[[#Headers],[Grondkosten]],""))</f>
        <v/>
      </c>
      <c r="AV115" t="str">
        <f>IF(ISNUMBER(FIND("overige",Methode_Keuze)),"",IF(Tb_Activiteiten[[#This Row],[Bijdrage in natura (overige)]]=1,Tb_Activiteiten[[#Headers],[Bijdrage in natura (overige)]],""))</f>
        <v/>
      </c>
      <c r="AW115" t="str">
        <f>IF(ISNUMBER(FIND("overige",Methode_Keuze)),"",IF(Tb_Activiteiten[[#This Row],[Bijdrage in natura (vrijwilligers)]]=1,Tb_Activiteiten[[#Headers],[Bijdrage in natura (vrijwilligers)]],""))</f>
        <v/>
      </c>
      <c r="AX115" t="str">
        <f>IF(ISNUMBER(FIND("overige",Methode_Keuze)),"",IF(Tb_Activiteiten[[#This Row],[Afschrijvingskosten]]=1,Tb_Activiteiten[[#Headers],[Afschrijvingskosten]],""))</f>
        <v/>
      </c>
      <c r="AY115" t="str">
        <f>IF(ISNUMBER(FIND("overige",Methode_Keuze)),"",IF(Tb_Activiteiten[[#This Row],[Vergoeding]]=1,Tb_Activiteiten[[#Headers],[Vergoeding]],""))</f>
        <v/>
      </c>
      <c r="AZ115" t="str">
        <f>IF(ISNUMBER(FIND("arbeid",Methode_Keuze)),"",IF(Tb_Activiteiten[[#This Row],[Arbeidskosten - vast tarief (excl eigen arbeid)]]=1,Tb_Activiteiten[[#Headers],[Arbeidskosten - vast tarief (excl eigen arbeid)]],""))</f>
        <v/>
      </c>
      <c r="BA115" t="str">
        <f>IF(ISNUMBER(FIND("overige",Methode_Keuze)),"",IF(Tb_Activiteiten[[#This Row],[Overige kosten]]=1,Tb_Activiteiten[[#Headers],[Overige kosten]],""))</f>
        <v/>
      </c>
    </row>
    <row r="116" spans="1:53" x14ac:dyDescent="0.25">
      <c r="A116" s="213"/>
      <c r="F116" s="64"/>
      <c r="G116" s="64"/>
      <c r="H116" s="258"/>
      <c r="I116" s="258"/>
      <c r="J116" s="258"/>
      <c r="K116" s="258"/>
      <c r="O116" s="56"/>
      <c r="Q116" t="str">
        <f>IFERROR(IF(VLOOKUP(Tb_Activiteiten[[#This Row],[Openstelling]],Tb_Openstelling[],2,0)=1,1,""),"")</f>
        <v/>
      </c>
      <c r="AK116" t="str">
        <f>IF(ISNUMBER(FIND("arbeid",Methode_Keuze)),"",IF(ISNUMBER(FIND("arbeid",Methode_Keuze)),"",IF(Tb_Activiteiten[[#This Row],[Loonkosten]]=1,Tb_Activiteiten[[#Headers],[Loonkosten]],"")))</f>
        <v/>
      </c>
      <c r="AL116" t="str">
        <f>IF(ISNUMBER(FIND("arbeid",Methode_Keuze)),"",IF(ISNUMBER(FIND("arbeid",Methode_Keuze)),"",IF(Tb_Activiteiten[[#This Row],[Eigen arbeid]]=1,Tb_Activiteiten[[#Headers],[Eigen arbeid]],"")))</f>
        <v/>
      </c>
      <c r="AM116" t="str">
        <f>IF(ISNUMBER(FIND("arbeid",Methode_Keuze)),"",IF(ISNUMBER(FIND("arbeid",Methode_Keuze)),"",IF(Tb_Activiteiten[[#This Row],[Projectmedewerker]]=1,Tb_Activiteiten[[#Headers],[Projectmedewerker]],"")))</f>
        <v/>
      </c>
      <c r="AN116" t="str">
        <f>IF(ISNUMBER(FIND("arbeid",Methode_Keuze)),"",IF(ISNUMBER(FIND("arbeid",Methode_Keuze)),"",IF(Tb_Activiteiten[[#This Row],[Landbouwer]]=1,Tb_Activiteiten[[#Headers],[Landbouwer]],"")))</f>
        <v/>
      </c>
      <c r="AO116" t="str">
        <f>IF(ISNUMBER(FIND("arbeid",Methode_Keuze)),"",IF(ISNUMBER(FIND("arbeid",Methode_Keuze)),"",IF(Tb_Activiteiten[[#This Row],[Adviseur]]=1,Tb_Activiteiten[[#Headers],[Adviseur]],"")))</f>
        <v/>
      </c>
      <c r="AP116" t="str">
        <f>IF(ISNUMBER(FIND("arbeid",Methode_Keuze)),"",IF(ISNUMBER(FIND("arbeid",Methode_Keuze)),"",IF(Tb_Activiteiten[[#This Row],[Projectleider/Expert]]=1,Tb_Activiteiten[[#Headers],[Projectleider/Expert]],"")))</f>
        <v/>
      </c>
      <c r="AQ116" t="str">
        <f>IF(ISNUMBER(FIND("arbeid",Methode_Keuze)),"",IF(ISNUMBER(FIND("arbeid",Methode_Keuze)),"",IF(Tb_Activiteiten[[#This Row],[Arbeidskosten]]=1,Tb_Activiteiten[[#Headers],[Arbeidskosten]],"")))</f>
        <v/>
      </c>
      <c r="AR116" t="str">
        <f>IF(ISNUMBER(FIND("arbeid",Methode_Keuze)),"",IF(ISNUMBER(FIND("arbeid",Methode_Keuze)),"",IF(Tb_Activiteiten[[#This Row],[Arbeidskosten op basis van IKS]]=1,Tb_Activiteiten[[#Headers],[Arbeidskosten op basis van IKS]],"")))</f>
        <v/>
      </c>
      <c r="AS116" t="str">
        <f>IF(ISNUMBER(FIND("overige",Methode_Keuze)),"",IF(Tb_Activiteiten[[#This Row],[Kosten derden exclusief btw]]=1,Tb_Activiteiten[[#Headers],[Kosten derden exclusief btw]],""))</f>
        <v/>
      </c>
      <c r="AT116" t="str">
        <f>IF(ISNUMBER(FIND("overige",Methode_Keuze)),"",IF(Tb_Activiteiten[[#This Row],[Niet verrekenbare btw]]=1,Tb_Activiteiten[[#Headers],[Niet verrekenbare btw]],""))</f>
        <v/>
      </c>
      <c r="AU116" t="str">
        <f>IF(ISNUMBER(FIND("overige",Methode_Keuze)),"",IF(Tb_Activiteiten[[#This Row],[Grondkosten]]=1,Tb_Activiteiten[[#Headers],[Grondkosten]],""))</f>
        <v/>
      </c>
      <c r="AV116" t="str">
        <f>IF(ISNUMBER(FIND("overige",Methode_Keuze)),"",IF(Tb_Activiteiten[[#This Row],[Bijdrage in natura (overige)]]=1,Tb_Activiteiten[[#Headers],[Bijdrage in natura (overige)]],""))</f>
        <v/>
      </c>
      <c r="AW116" t="str">
        <f>IF(ISNUMBER(FIND("overige",Methode_Keuze)),"",IF(Tb_Activiteiten[[#This Row],[Bijdrage in natura (vrijwilligers)]]=1,Tb_Activiteiten[[#Headers],[Bijdrage in natura (vrijwilligers)]],""))</f>
        <v/>
      </c>
      <c r="AX116" t="str">
        <f>IF(ISNUMBER(FIND("overige",Methode_Keuze)),"",IF(Tb_Activiteiten[[#This Row],[Afschrijvingskosten]]=1,Tb_Activiteiten[[#Headers],[Afschrijvingskosten]],""))</f>
        <v/>
      </c>
      <c r="AY116" t="str">
        <f>IF(ISNUMBER(FIND("overige",Methode_Keuze)),"",IF(Tb_Activiteiten[[#This Row],[Vergoeding]]=1,Tb_Activiteiten[[#Headers],[Vergoeding]],""))</f>
        <v/>
      </c>
      <c r="AZ116" t="str">
        <f>IF(ISNUMBER(FIND("arbeid",Methode_Keuze)),"",IF(Tb_Activiteiten[[#This Row],[Arbeidskosten - vast tarief (excl eigen arbeid)]]=1,Tb_Activiteiten[[#Headers],[Arbeidskosten - vast tarief (excl eigen arbeid)]],""))</f>
        <v/>
      </c>
      <c r="BA116" t="str">
        <f>IF(ISNUMBER(FIND("overige",Methode_Keuze)),"",IF(Tb_Activiteiten[[#This Row],[Overige kosten]]=1,Tb_Activiteiten[[#Headers],[Overige kosten]],""))</f>
        <v/>
      </c>
    </row>
    <row r="117" spans="1:53" x14ac:dyDescent="0.25">
      <c r="A117" s="213"/>
      <c r="F117" s="64"/>
      <c r="G117" s="64"/>
      <c r="H117" s="258"/>
      <c r="I117" s="258"/>
      <c r="J117" s="258"/>
      <c r="K117" s="258"/>
      <c r="O117" s="56"/>
      <c r="Q117" t="str">
        <f>IFERROR(IF(VLOOKUP(Tb_Activiteiten[[#This Row],[Openstelling]],Tb_Openstelling[],2,0)=1,1,""),"")</f>
        <v/>
      </c>
      <c r="AK117" t="str">
        <f>IF(ISNUMBER(FIND("arbeid",Methode_Keuze)),"",IF(ISNUMBER(FIND("arbeid",Methode_Keuze)),"",IF(Tb_Activiteiten[[#This Row],[Loonkosten]]=1,Tb_Activiteiten[[#Headers],[Loonkosten]],"")))</f>
        <v/>
      </c>
      <c r="AL117" t="str">
        <f>IF(ISNUMBER(FIND("arbeid",Methode_Keuze)),"",IF(ISNUMBER(FIND("arbeid",Methode_Keuze)),"",IF(Tb_Activiteiten[[#This Row],[Eigen arbeid]]=1,Tb_Activiteiten[[#Headers],[Eigen arbeid]],"")))</f>
        <v/>
      </c>
      <c r="AM117" t="str">
        <f>IF(ISNUMBER(FIND("arbeid",Methode_Keuze)),"",IF(ISNUMBER(FIND("arbeid",Methode_Keuze)),"",IF(Tb_Activiteiten[[#This Row],[Projectmedewerker]]=1,Tb_Activiteiten[[#Headers],[Projectmedewerker]],"")))</f>
        <v/>
      </c>
      <c r="AN117" t="str">
        <f>IF(ISNUMBER(FIND("arbeid",Methode_Keuze)),"",IF(ISNUMBER(FIND("arbeid",Methode_Keuze)),"",IF(Tb_Activiteiten[[#This Row],[Landbouwer]]=1,Tb_Activiteiten[[#Headers],[Landbouwer]],"")))</f>
        <v/>
      </c>
      <c r="AO117" t="str">
        <f>IF(ISNUMBER(FIND("arbeid",Methode_Keuze)),"",IF(ISNUMBER(FIND("arbeid",Methode_Keuze)),"",IF(Tb_Activiteiten[[#This Row],[Adviseur]]=1,Tb_Activiteiten[[#Headers],[Adviseur]],"")))</f>
        <v/>
      </c>
      <c r="AP117" t="str">
        <f>IF(ISNUMBER(FIND("arbeid",Methode_Keuze)),"",IF(ISNUMBER(FIND("arbeid",Methode_Keuze)),"",IF(Tb_Activiteiten[[#This Row],[Projectleider/Expert]]=1,Tb_Activiteiten[[#Headers],[Projectleider/Expert]],"")))</f>
        <v/>
      </c>
      <c r="AQ117" t="str">
        <f>IF(ISNUMBER(FIND("arbeid",Methode_Keuze)),"",IF(ISNUMBER(FIND("arbeid",Methode_Keuze)),"",IF(Tb_Activiteiten[[#This Row],[Arbeidskosten]]=1,Tb_Activiteiten[[#Headers],[Arbeidskosten]],"")))</f>
        <v/>
      </c>
      <c r="AR117" t="str">
        <f>IF(ISNUMBER(FIND("arbeid",Methode_Keuze)),"",IF(ISNUMBER(FIND("arbeid",Methode_Keuze)),"",IF(Tb_Activiteiten[[#This Row],[Arbeidskosten op basis van IKS]]=1,Tb_Activiteiten[[#Headers],[Arbeidskosten op basis van IKS]],"")))</f>
        <v/>
      </c>
      <c r="AS117" t="str">
        <f>IF(ISNUMBER(FIND("overige",Methode_Keuze)),"",IF(Tb_Activiteiten[[#This Row],[Kosten derden exclusief btw]]=1,Tb_Activiteiten[[#Headers],[Kosten derden exclusief btw]],""))</f>
        <v/>
      </c>
      <c r="AT117" t="str">
        <f>IF(ISNUMBER(FIND("overige",Methode_Keuze)),"",IF(Tb_Activiteiten[[#This Row],[Niet verrekenbare btw]]=1,Tb_Activiteiten[[#Headers],[Niet verrekenbare btw]],""))</f>
        <v/>
      </c>
      <c r="AU117" t="str">
        <f>IF(ISNUMBER(FIND("overige",Methode_Keuze)),"",IF(Tb_Activiteiten[[#This Row],[Grondkosten]]=1,Tb_Activiteiten[[#Headers],[Grondkosten]],""))</f>
        <v/>
      </c>
      <c r="AV117" t="str">
        <f>IF(ISNUMBER(FIND("overige",Methode_Keuze)),"",IF(Tb_Activiteiten[[#This Row],[Bijdrage in natura (overige)]]=1,Tb_Activiteiten[[#Headers],[Bijdrage in natura (overige)]],""))</f>
        <v/>
      </c>
      <c r="AW117" t="str">
        <f>IF(ISNUMBER(FIND("overige",Methode_Keuze)),"",IF(Tb_Activiteiten[[#This Row],[Bijdrage in natura (vrijwilligers)]]=1,Tb_Activiteiten[[#Headers],[Bijdrage in natura (vrijwilligers)]],""))</f>
        <v/>
      </c>
      <c r="AX117" t="str">
        <f>IF(ISNUMBER(FIND("overige",Methode_Keuze)),"",IF(Tb_Activiteiten[[#This Row],[Afschrijvingskosten]]=1,Tb_Activiteiten[[#Headers],[Afschrijvingskosten]],""))</f>
        <v/>
      </c>
      <c r="AY117" t="str">
        <f>IF(ISNUMBER(FIND("overige",Methode_Keuze)),"",IF(Tb_Activiteiten[[#This Row],[Vergoeding]]=1,Tb_Activiteiten[[#Headers],[Vergoeding]],""))</f>
        <v/>
      </c>
      <c r="AZ117" t="str">
        <f>IF(ISNUMBER(FIND("arbeid",Methode_Keuze)),"",IF(Tb_Activiteiten[[#This Row],[Arbeidskosten - vast tarief (excl eigen arbeid)]]=1,Tb_Activiteiten[[#Headers],[Arbeidskosten - vast tarief (excl eigen arbeid)]],""))</f>
        <v/>
      </c>
      <c r="BA117" t="str">
        <f>IF(ISNUMBER(FIND("overige",Methode_Keuze)),"",IF(Tb_Activiteiten[[#This Row],[Overige kosten]]=1,Tb_Activiteiten[[#Headers],[Overige kosten]],""))</f>
        <v/>
      </c>
    </row>
    <row r="118" spans="1:53" x14ac:dyDescent="0.25">
      <c r="A118" s="213"/>
      <c r="F118" s="64"/>
      <c r="G118" s="64"/>
      <c r="H118" s="258"/>
      <c r="I118" s="258"/>
      <c r="J118" s="258"/>
      <c r="K118" s="258"/>
      <c r="O118" s="56"/>
      <c r="Q118" t="str">
        <f>IFERROR(IF(VLOOKUP(Tb_Activiteiten[[#This Row],[Openstelling]],Tb_Openstelling[],2,0)=1,1,""),"")</f>
        <v/>
      </c>
      <c r="AK118" t="str">
        <f>IF(ISNUMBER(FIND("arbeid",Methode_Keuze)),"",IF(ISNUMBER(FIND("arbeid",Methode_Keuze)),"",IF(Tb_Activiteiten[[#This Row],[Loonkosten]]=1,Tb_Activiteiten[[#Headers],[Loonkosten]],"")))</f>
        <v/>
      </c>
      <c r="AL118" t="str">
        <f>IF(ISNUMBER(FIND("arbeid",Methode_Keuze)),"",IF(ISNUMBER(FIND("arbeid",Methode_Keuze)),"",IF(Tb_Activiteiten[[#This Row],[Eigen arbeid]]=1,Tb_Activiteiten[[#Headers],[Eigen arbeid]],"")))</f>
        <v/>
      </c>
      <c r="AM118" t="str">
        <f>IF(ISNUMBER(FIND("arbeid",Methode_Keuze)),"",IF(ISNUMBER(FIND("arbeid",Methode_Keuze)),"",IF(Tb_Activiteiten[[#This Row],[Projectmedewerker]]=1,Tb_Activiteiten[[#Headers],[Projectmedewerker]],"")))</f>
        <v/>
      </c>
      <c r="AN118" t="str">
        <f>IF(ISNUMBER(FIND("arbeid",Methode_Keuze)),"",IF(ISNUMBER(FIND("arbeid",Methode_Keuze)),"",IF(Tb_Activiteiten[[#This Row],[Landbouwer]]=1,Tb_Activiteiten[[#Headers],[Landbouwer]],"")))</f>
        <v/>
      </c>
      <c r="AO118" t="str">
        <f>IF(ISNUMBER(FIND("arbeid",Methode_Keuze)),"",IF(ISNUMBER(FIND("arbeid",Methode_Keuze)),"",IF(Tb_Activiteiten[[#This Row],[Adviseur]]=1,Tb_Activiteiten[[#Headers],[Adviseur]],"")))</f>
        <v/>
      </c>
      <c r="AP118" t="str">
        <f>IF(ISNUMBER(FIND("arbeid",Methode_Keuze)),"",IF(ISNUMBER(FIND("arbeid",Methode_Keuze)),"",IF(Tb_Activiteiten[[#This Row],[Projectleider/Expert]]=1,Tb_Activiteiten[[#Headers],[Projectleider/Expert]],"")))</f>
        <v/>
      </c>
      <c r="AQ118" t="str">
        <f>IF(ISNUMBER(FIND("arbeid",Methode_Keuze)),"",IF(ISNUMBER(FIND("arbeid",Methode_Keuze)),"",IF(Tb_Activiteiten[[#This Row],[Arbeidskosten]]=1,Tb_Activiteiten[[#Headers],[Arbeidskosten]],"")))</f>
        <v/>
      </c>
      <c r="AR118" t="str">
        <f>IF(ISNUMBER(FIND("arbeid",Methode_Keuze)),"",IF(ISNUMBER(FIND("arbeid",Methode_Keuze)),"",IF(Tb_Activiteiten[[#This Row],[Arbeidskosten op basis van IKS]]=1,Tb_Activiteiten[[#Headers],[Arbeidskosten op basis van IKS]],"")))</f>
        <v/>
      </c>
      <c r="AS118" t="str">
        <f>IF(ISNUMBER(FIND("overige",Methode_Keuze)),"",IF(Tb_Activiteiten[[#This Row],[Kosten derden exclusief btw]]=1,Tb_Activiteiten[[#Headers],[Kosten derden exclusief btw]],""))</f>
        <v/>
      </c>
      <c r="AT118" t="str">
        <f>IF(ISNUMBER(FIND("overige",Methode_Keuze)),"",IF(Tb_Activiteiten[[#This Row],[Niet verrekenbare btw]]=1,Tb_Activiteiten[[#Headers],[Niet verrekenbare btw]],""))</f>
        <v/>
      </c>
      <c r="AU118" t="str">
        <f>IF(ISNUMBER(FIND("overige",Methode_Keuze)),"",IF(Tb_Activiteiten[[#This Row],[Grondkosten]]=1,Tb_Activiteiten[[#Headers],[Grondkosten]],""))</f>
        <v/>
      </c>
      <c r="AV118" t="str">
        <f>IF(ISNUMBER(FIND("overige",Methode_Keuze)),"",IF(Tb_Activiteiten[[#This Row],[Bijdrage in natura (overige)]]=1,Tb_Activiteiten[[#Headers],[Bijdrage in natura (overige)]],""))</f>
        <v/>
      </c>
      <c r="AW118" t="str">
        <f>IF(ISNUMBER(FIND("overige",Methode_Keuze)),"",IF(Tb_Activiteiten[[#This Row],[Bijdrage in natura (vrijwilligers)]]=1,Tb_Activiteiten[[#Headers],[Bijdrage in natura (vrijwilligers)]],""))</f>
        <v/>
      </c>
      <c r="AX118" t="str">
        <f>IF(ISNUMBER(FIND("overige",Methode_Keuze)),"",IF(Tb_Activiteiten[[#This Row],[Afschrijvingskosten]]=1,Tb_Activiteiten[[#Headers],[Afschrijvingskosten]],""))</f>
        <v/>
      </c>
      <c r="AY118" t="str">
        <f>IF(ISNUMBER(FIND("overige",Methode_Keuze)),"",IF(Tb_Activiteiten[[#This Row],[Vergoeding]]=1,Tb_Activiteiten[[#Headers],[Vergoeding]],""))</f>
        <v/>
      </c>
      <c r="AZ118" t="str">
        <f>IF(ISNUMBER(FIND("arbeid",Methode_Keuze)),"",IF(Tb_Activiteiten[[#This Row],[Arbeidskosten - vast tarief (excl eigen arbeid)]]=1,Tb_Activiteiten[[#Headers],[Arbeidskosten - vast tarief (excl eigen arbeid)]],""))</f>
        <v/>
      </c>
      <c r="BA118" t="str">
        <f>IF(ISNUMBER(FIND("overige",Methode_Keuze)),"",IF(Tb_Activiteiten[[#This Row],[Overige kosten]]=1,Tb_Activiteiten[[#Headers],[Overige kosten]],""))</f>
        <v/>
      </c>
    </row>
    <row r="119" spans="1:53" x14ac:dyDescent="0.25">
      <c r="A119" s="213"/>
      <c r="F119" s="64"/>
      <c r="G119" s="64"/>
      <c r="H119" s="258"/>
      <c r="I119" s="258"/>
      <c r="J119" s="258"/>
      <c r="K119" s="258"/>
      <c r="O119" s="56"/>
      <c r="Q119" t="str">
        <f>IFERROR(IF(VLOOKUP(Tb_Activiteiten[[#This Row],[Openstelling]],Tb_Openstelling[],2,0)=1,1,""),"")</f>
        <v/>
      </c>
      <c r="AK119" t="str">
        <f>IF(ISNUMBER(FIND("arbeid",Methode_Keuze)),"",IF(ISNUMBER(FIND("arbeid",Methode_Keuze)),"",IF(Tb_Activiteiten[[#This Row],[Loonkosten]]=1,Tb_Activiteiten[[#Headers],[Loonkosten]],"")))</f>
        <v/>
      </c>
      <c r="AL119" t="str">
        <f>IF(ISNUMBER(FIND("arbeid",Methode_Keuze)),"",IF(ISNUMBER(FIND("arbeid",Methode_Keuze)),"",IF(Tb_Activiteiten[[#This Row],[Eigen arbeid]]=1,Tb_Activiteiten[[#Headers],[Eigen arbeid]],"")))</f>
        <v/>
      </c>
      <c r="AM119" t="str">
        <f>IF(ISNUMBER(FIND("arbeid",Methode_Keuze)),"",IF(ISNUMBER(FIND("arbeid",Methode_Keuze)),"",IF(Tb_Activiteiten[[#This Row],[Projectmedewerker]]=1,Tb_Activiteiten[[#Headers],[Projectmedewerker]],"")))</f>
        <v/>
      </c>
      <c r="AN119" t="str">
        <f>IF(ISNUMBER(FIND("arbeid",Methode_Keuze)),"",IF(ISNUMBER(FIND("arbeid",Methode_Keuze)),"",IF(Tb_Activiteiten[[#This Row],[Landbouwer]]=1,Tb_Activiteiten[[#Headers],[Landbouwer]],"")))</f>
        <v/>
      </c>
      <c r="AO119" t="str">
        <f>IF(ISNUMBER(FIND("arbeid",Methode_Keuze)),"",IF(ISNUMBER(FIND("arbeid",Methode_Keuze)),"",IF(Tb_Activiteiten[[#This Row],[Adviseur]]=1,Tb_Activiteiten[[#Headers],[Adviseur]],"")))</f>
        <v/>
      </c>
      <c r="AP119" t="str">
        <f>IF(ISNUMBER(FIND("arbeid",Methode_Keuze)),"",IF(ISNUMBER(FIND("arbeid",Methode_Keuze)),"",IF(Tb_Activiteiten[[#This Row],[Projectleider/Expert]]=1,Tb_Activiteiten[[#Headers],[Projectleider/Expert]],"")))</f>
        <v/>
      </c>
      <c r="AQ119" t="str">
        <f>IF(ISNUMBER(FIND("arbeid",Methode_Keuze)),"",IF(ISNUMBER(FIND("arbeid",Methode_Keuze)),"",IF(Tb_Activiteiten[[#This Row],[Arbeidskosten]]=1,Tb_Activiteiten[[#Headers],[Arbeidskosten]],"")))</f>
        <v/>
      </c>
      <c r="AR119" t="str">
        <f>IF(ISNUMBER(FIND("arbeid",Methode_Keuze)),"",IF(ISNUMBER(FIND("arbeid",Methode_Keuze)),"",IF(Tb_Activiteiten[[#This Row],[Arbeidskosten op basis van IKS]]=1,Tb_Activiteiten[[#Headers],[Arbeidskosten op basis van IKS]],"")))</f>
        <v/>
      </c>
      <c r="AS119" t="str">
        <f>IF(ISNUMBER(FIND("overige",Methode_Keuze)),"",IF(Tb_Activiteiten[[#This Row],[Kosten derden exclusief btw]]=1,Tb_Activiteiten[[#Headers],[Kosten derden exclusief btw]],""))</f>
        <v/>
      </c>
      <c r="AT119" t="str">
        <f>IF(ISNUMBER(FIND("overige",Methode_Keuze)),"",IF(Tb_Activiteiten[[#This Row],[Niet verrekenbare btw]]=1,Tb_Activiteiten[[#Headers],[Niet verrekenbare btw]],""))</f>
        <v/>
      </c>
      <c r="AU119" t="str">
        <f>IF(ISNUMBER(FIND("overige",Methode_Keuze)),"",IF(Tb_Activiteiten[[#This Row],[Grondkosten]]=1,Tb_Activiteiten[[#Headers],[Grondkosten]],""))</f>
        <v/>
      </c>
      <c r="AV119" t="str">
        <f>IF(ISNUMBER(FIND("overige",Methode_Keuze)),"",IF(Tb_Activiteiten[[#This Row],[Bijdrage in natura (overige)]]=1,Tb_Activiteiten[[#Headers],[Bijdrage in natura (overige)]],""))</f>
        <v/>
      </c>
      <c r="AW119" t="str">
        <f>IF(ISNUMBER(FIND("overige",Methode_Keuze)),"",IF(Tb_Activiteiten[[#This Row],[Bijdrage in natura (vrijwilligers)]]=1,Tb_Activiteiten[[#Headers],[Bijdrage in natura (vrijwilligers)]],""))</f>
        <v/>
      </c>
      <c r="AX119" t="str">
        <f>IF(ISNUMBER(FIND("overige",Methode_Keuze)),"",IF(Tb_Activiteiten[[#This Row],[Afschrijvingskosten]]=1,Tb_Activiteiten[[#Headers],[Afschrijvingskosten]],""))</f>
        <v/>
      </c>
      <c r="AY119" t="str">
        <f>IF(ISNUMBER(FIND("overige",Methode_Keuze)),"",IF(Tb_Activiteiten[[#This Row],[Vergoeding]]=1,Tb_Activiteiten[[#Headers],[Vergoeding]],""))</f>
        <v/>
      </c>
      <c r="AZ119" t="str">
        <f>IF(ISNUMBER(FIND("arbeid",Methode_Keuze)),"",IF(Tb_Activiteiten[[#This Row],[Arbeidskosten - vast tarief (excl eigen arbeid)]]=1,Tb_Activiteiten[[#Headers],[Arbeidskosten - vast tarief (excl eigen arbeid)]],""))</f>
        <v/>
      </c>
      <c r="BA119" t="str">
        <f>IF(ISNUMBER(FIND("overige",Methode_Keuze)),"",IF(Tb_Activiteiten[[#This Row],[Overige kosten]]=1,Tb_Activiteiten[[#Headers],[Overige kosten]],""))</f>
        <v/>
      </c>
    </row>
    <row r="120" spans="1:53" x14ac:dyDescent="0.25">
      <c r="A120" s="213"/>
      <c r="F120" s="64"/>
      <c r="G120" s="64"/>
      <c r="H120" s="258"/>
      <c r="I120" s="258"/>
      <c r="J120" s="258"/>
      <c r="K120" s="258"/>
      <c r="O120" s="56"/>
      <c r="Q120" t="str">
        <f>IFERROR(IF(VLOOKUP(Tb_Activiteiten[[#This Row],[Openstelling]],Tb_Openstelling[],2,0)=1,1,""),"")</f>
        <v/>
      </c>
      <c r="AK120" t="str">
        <f>IF(ISNUMBER(FIND("arbeid",Methode_Keuze)),"",IF(ISNUMBER(FIND("arbeid",Methode_Keuze)),"",IF(Tb_Activiteiten[[#This Row],[Loonkosten]]=1,Tb_Activiteiten[[#Headers],[Loonkosten]],"")))</f>
        <v/>
      </c>
      <c r="AL120" t="str">
        <f>IF(ISNUMBER(FIND("arbeid",Methode_Keuze)),"",IF(ISNUMBER(FIND("arbeid",Methode_Keuze)),"",IF(Tb_Activiteiten[[#This Row],[Eigen arbeid]]=1,Tb_Activiteiten[[#Headers],[Eigen arbeid]],"")))</f>
        <v/>
      </c>
      <c r="AM120" t="str">
        <f>IF(ISNUMBER(FIND("arbeid",Methode_Keuze)),"",IF(ISNUMBER(FIND("arbeid",Methode_Keuze)),"",IF(Tb_Activiteiten[[#This Row],[Projectmedewerker]]=1,Tb_Activiteiten[[#Headers],[Projectmedewerker]],"")))</f>
        <v/>
      </c>
      <c r="AN120" t="str">
        <f>IF(ISNUMBER(FIND("arbeid",Methode_Keuze)),"",IF(ISNUMBER(FIND("arbeid",Methode_Keuze)),"",IF(Tb_Activiteiten[[#This Row],[Landbouwer]]=1,Tb_Activiteiten[[#Headers],[Landbouwer]],"")))</f>
        <v/>
      </c>
      <c r="AO120" t="str">
        <f>IF(ISNUMBER(FIND("arbeid",Methode_Keuze)),"",IF(ISNUMBER(FIND("arbeid",Methode_Keuze)),"",IF(Tb_Activiteiten[[#This Row],[Adviseur]]=1,Tb_Activiteiten[[#Headers],[Adviseur]],"")))</f>
        <v/>
      </c>
      <c r="AP120" t="str">
        <f>IF(ISNUMBER(FIND("arbeid",Methode_Keuze)),"",IF(ISNUMBER(FIND("arbeid",Methode_Keuze)),"",IF(Tb_Activiteiten[[#This Row],[Projectleider/Expert]]=1,Tb_Activiteiten[[#Headers],[Projectleider/Expert]],"")))</f>
        <v/>
      </c>
      <c r="AQ120" t="str">
        <f>IF(ISNUMBER(FIND("arbeid",Methode_Keuze)),"",IF(ISNUMBER(FIND("arbeid",Methode_Keuze)),"",IF(Tb_Activiteiten[[#This Row],[Arbeidskosten]]=1,Tb_Activiteiten[[#Headers],[Arbeidskosten]],"")))</f>
        <v/>
      </c>
      <c r="AR120" t="str">
        <f>IF(ISNUMBER(FIND("arbeid",Methode_Keuze)),"",IF(ISNUMBER(FIND("arbeid",Methode_Keuze)),"",IF(Tb_Activiteiten[[#This Row],[Arbeidskosten op basis van IKS]]=1,Tb_Activiteiten[[#Headers],[Arbeidskosten op basis van IKS]],"")))</f>
        <v/>
      </c>
      <c r="AS120" t="str">
        <f>IF(ISNUMBER(FIND("overige",Methode_Keuze)),"",IF(Tb_Activiteiten[[#This Row],[Kosten derden exclusief btw]]=1,Tb_Activiteiten[[#Headers],[Kosten derden exclusief btw]],""))</f>
        <v/>
      </c>
      <c r="AT120" t="str">
        <f>IF(ISNUMBER(FIND("overige",Methode_Keuze)),"",IF(Tb_Activiteiten[[#This Row],[Niet verrekenbare btw]]=1,Tb_Activiteiten[[#Headers],[Niet verrekenbare btw]],""))</f>
        <v/>
      </c>
      <c r="AU120" t="str">
        <f>IF(ISNUMBER(FIND("overige",Methode_Keuze)),"",IF(Tb_Activiteiten[[#This Row],[Grondkosten]]=1,Tb_Activiteiten[[#Headers],[Grondkosten]],""))</f>
        <v/>
      </c>
      <c r="AV120" t="str">
        <f>IF(ISNUMBER(FIND("overige",Methode_Keuze)),"",IF(Tb_Activiteiten[[#This Row],[Bijdrage in natura (overige)]]=1,Tb_Activiteiten[[#Headers],[Bijdrage in natura (overige)]],""))</f>
        <v/>
      </c>
      <c r="AW120" t="str">
        <f>IF(ISNUMBER(FIND("overige",Methode_Keuze)),"",IF(Tb_Activiteiten[[#This Row],[Bijdrage in natura (vrijwilligers)]]=1,Tb_Activiteiten[[#Headers],[Bijdrage in natura (vrijwilligers)]],""))</f>
        <v/>
      </c>
      <c r="AX120" t="str">
        <f>IF(ISNUMBER(FIND("overige",Methode_Keuze)),"",IF(Tb_Activiteiten[[#This Row],[Afschrijvingskosten]]=1,Tb_Activiteiten[[#Headers],[Afschrijvingskosten]],""))</f>
        <v/>
      </c>
      <c r="AY120" t="str">
        <f>IF(ISNUMBER(FIND("overige",Methode_Keuze)),"",IF(Tb_Activiteiten[[#This Row],[Vergoeding]]=1,Tb_Activiteiten[[#Headers],[Vergoeding]],""))</f>
        <v/>
      </c>
      <c r="AZ120" t="str">
        <f>IF(ISNUMBER(FIND("arbeid",Methode_Keuze)),"",IF(Tb_Activiteiten[[#This Row],[Arbeidskosten - vast tarief (excl eigen arbeid)]]=1,Tb_Activiteiten[[#Headers],[Arbeidskosten - vast tarief (excl eigen arbeid)]],""))</f>
        <v/>
      </c>
      <c r="BA120" t="str">
        <f>IF(ISNUMBER(FIND("overige",Methode_Keuze)),"",IF(Tb_Activiteiten[[#This Row],[Overige kosten]]=1,Tb_Activiteiten[[#Headers],[Overige kosten]],""))</f>
        <v/>
      </c>
    </row>
    <row r="121" spans="1:53" x14ac:dyDescent="0.25">
      <c r="A121" s="213"/>
      <c r="F121" s="64"/>
      <c r="G121" s="64"/>
      <c r="H121" s="258"/>
      <c r="I121" s="258"/>
      <c r="J121" s="258"/>
      <c r="K121" s="258"/>
      <c r="O121" s="56"/>
      <c r="Q121" t="str">
        <f>IFERROR(IF(VLOOKUP(Tb_Activiteiten[[#This Row],[Openstelling]],Tb_Openstelling[],2,0)=1,1,""),"")</f>
        <v/>
      </c>
      <c r="AK121" t="str">
        <f>IF(ISNUMBER(FIND("arbeid",Methode_Keuze)),"",IF(ISNUMBER(FIND("arbeid",Methode_Keuze)),"",IF(Tb_Activiteiten[[#This Row],[Loonkosten]]=1,Tb_Activiteiten[[#Headers],[Loonkosten]],"")))</f>
        <v/>
      </c>
      <c r="AL121" t="str">
        <f>IF(ISNUMBER(FIND("arbeid",Methode_Keuze)),"",IF(ISNUMBER(FIND("arbeid",Methode_Keuze)),"",IF(Tb_Activiteiten[[#This Row],[Eigen arbeid]]=1,Tb_Activiteiten[[#Headers],[Eigen arbeid]],"")))</f>
        <v/>
      </c>
      <c r="AM121" t="str">
        <f>IF(ISNUMBER(FIND("arbeid",Methode_Keuze)),"",IF(ISNUMBER(FIND("arbeid",Methode_Keuze)),"",IF(Tb_Activiteiten[[#This Row],[Projectmedewerker]]=1,Tb_Activiteiten[[#Headers],[Projectmedewerker]],"")))</f>
        <v/>
      </c>
      <c r="AN121" t="str">
        <f>IF(ISNUMBER(FIND("arbeid",Methode_Keuze)),"",IF(ISNUMBER(FIND("arbeid",Methode_Keuze)),"",IF(Tb_Activiteiten[[#This Row],[Landbouwer]]=1,Tb_Activiteiten[[#Headers],[Landbouwer]],"")))</f>
        <v/>
      </c>
      <c r="AO121" t="str">
        <f>IF(ISNUMBER(FIND("arbeid",Methode_Keuze)),"",IF(ISNUMBER(FIND("arbeid",Methode_Keuze)),"",IF(Tb_Activiteiten[[#This Row],[Adviseur]]=1,Tb_Activiteiten[[#Headers],[Adviseur]],"")))</f>
        <v/>
      </c>
      <c r="AP121" t="str">
        <f>IF(ISNUMBER(FIND("arbeid",Methode_Keuze)),"",IF(ISNUMBER(FIND("arbeid",Methode_Keuze)),"",IF(Tb_Activiteiten[[#This Row],[Projectleider/Expert]]=1,Tb_Activiteiten[[#Headers],[Projectleider/Expert]],"")))</f>
        <v/>
      </c>
      <c r="AQ121" t="str">
        <f>IF(ISNUMBER(FIND("arbeid",Methode_Keuze)),"",IF(ISNUMBER(FIND("arbeid",Methode_Keuze)),"",IF(Tb_Activiteiten[[#This Row],[Arbeidskosten]]=1,Tb_Activiteiten[[#Headers],[Arbeidskosten]],"")))</f>
        <v/>
      </c>
      <c r="AR121" t="str">
        <f>IF(ISNUMBER(FIND("arbeid",Methode_Keuze)),"",IF(ISNUMBER(FIND("arbeid",Methode_Keuze)),"",IF(Tb_Activiteiten[[#This Row],[Arbeidskosten op basis van IKS]]=1,Tb_Activiteiten[[#Headers],[Arbeidskosten op basis van IKS]],"")))</f>
        <v/>
      </c>
      <c r="AS121" t="str">
        <f>IF(ISNUMBER(FIND("overige",Methode_Keuze)),"",IF(Tb_Activiteiten[[#This Row],[Kosten derden exclusief btw]]=1,Tb_Activiteiten[[#Headers],[Kosten derden exclusief btw]],""))</f>
        <v/>
      </c>
      <c r="AT121" t="str">
        <f>IF(ISNUMBER(FIND("overige",Methode_Keuze)),"",IF(Tb_Activiteiten[[#This Row],[Niet verrekenbare btw]]=1,Tb_Activiteiten[[#Headers],[Niet verrekenbare btw]],""))</f>
        <v/>
      </c>
      <c r="AU121" t="str">
        <f>IF(ISNUMBER(FIND("overige",Methode_Keuze)),"",IF(Tb_Activiteiten[[#This Row],[Grondkosten]]=1,Tb_Activiteiten[[#Headers],[Grondkosten]],""))</f>
        <v/>
      </c>
      <c r="AV121" t="str">
        <f>IF(ISNUMBER(FIND("overige",Methode_Keuze)),"",IF(Tb_Activiteiten[[#This Row],[Bijdrage in natura (overige)]]=1,Tb_Activiteiten[[#Headers],[Bijdrage in natura (overige)]],""))</f>
        <v/>
      </c>
      <c r="AW121" t="str">
        <f>IF(ISNUMBER(FIND("overige",Methode_Keuze)),"",IF(Tb_Activiteiten[[#This Row],[Bijdrage in natura (vrijwilligers)]]=1,Tb_Activiteiten[[#Headers],[Bijdrage in natura (vrijwilligers)]],""))</f>
        <v/>
      </c>
      <c r="AX121" t="str">
        <f>IF(ISNUMBER(FIND("overige",Methode_Keuze)),"",IF(Tb_Activiteiten[[#This Row],[Afschrijvingskosten]]=1,Tb_Activiteiten[[#Headers],[Afschrijvingskosten]],""))</f>
        <v/>
      </c>
      <c r="AY121" t="str">
        <f>IF(ISNUMBER(FIND("overige",Methode_Keuze)),"",IF(Tb_Activiteiten[[#This Row],[Vergoeding]]=1,Tb_Activiteiten[[#Headers],[Vergoeding]],""))</f>
        <v/>
      </c>
      <c r="AZ121" t="str">
        <f>IF(ISNUMBER(FIND("arbeid",Methode_Keuze)),"",IF(Tb_Activiteiten[[#This Row],[Arbeidskosten - vast tarief (excl eigen arbeid)]]=1,Tb_Activiteiten[[#Headers],[Arbeidskosten - vast tarief (excl eigen arbeid)]],""))</f>
        <v/>
      </c>
      <c r="BA121" t="str">
        <f>IF(ISNUMBER(FIND("overige",Methode_Keuze)),"",IF(Tb_Activiteiten[[#This Row],[Overige kosten]]=1,Tb_Activiteiten[[#Headers],[Overige kosten]],""))</f>
        <v/>
      </c>
    </row>
    <row r="122" spans="1:53" x14ac:dyDescent="0.25">
      <c r="A122" s="213"/>
      <c r="F122" s="64"/>
      <c r="G122" s="64"/>
      <c r="H122" s="258"/>
      <c r="I122" s="258"/>
      <c r="J122" s="258"/>
      <c r="K122" s="258"/>
      <c r="O122" s="56"/>
      <c r="Q122" t="str">
        <f>IFERROR(IF(VLOOKUP(Tb_Activiteiten[[#This Row],[Openstelling]],Tb_Openstelling[],2,0)=1,1,""),"")</f>
        <v/>
      </c>
      <c r="AK122" t="str">
        <f>IF(ISNUMBER(FIND("arbeid",Methode_Keuze)),"",IF(ISNUMBER(FIND("arbeid",Methode_Keuze)),"",IF(Tb_Activiteiten[[#This Row],[Loonkosten]]=1,Tb_Activiteiten[[#Headers],[Loonkosten]],"")))</f>
        <v/>
      </c>
      <c r="AL122" t="str">
        <f>IF(ISNUMBER(FIND("arbeid",Methode_Keuze)),"",IF(ISNUMBER(FIND("arbeid",Methode_Keuze)),"",IF(Tb_Activiteiten[[#This Row],[Eigen arbeid]]=1,Tb_Activiteiten[[#Headers],[Eigen arbeid]],"")))</f>
        <v/>
      </c>
      <c r="AM122" t="str">
        <f>IF(ISNUMBER(FIND("arbeid",Methode_Keuze)),"",IF(ISNUMBER(FIND("arbeid",Methode_Keuze)),"",IF(Tb_Activiteiten[[#This Row],[Projectmedewerker]]=1,Tb_Activiteiten[[#Headers],[Projectmedewerker]],"")))</f>
        <v/>
      </c>
      <c r="AN122" t="str">
        <f>IF(ISNUMBER(FIND("arbeid",Methode_Keuze)),"",IF(ISNUMBER(FIND("arbeid",Methode_Keuze)),"",IF(Tb_Activiteiten[[#This Row],[Landbouwer]]=1,Tb_Activiteiten[[#Headers],[Landbouwer]],"")))</f>
        <v/>
      </c>
      <c r="AO122" t="str">
        <f>IF(ISNUMBER(FIND("arbeid",Methode_Keuze)),"",IF(ISNUMBER(FIND("arbeid",Methode_Keuze)),"",IF(Tb_Activiteiten[[#This Row],[Adviseur]]=1,Tb_Activiteiten[[#Headers],[Adviseur]],"")))</f>
        <v/>
      </c>
      <c r="AP122" t="str">
        <f>IF(ISNUMBER(FIND("arbeid",Methode_Keuze)),"",IF(ISNUMBER(FIND("arbeid",Methode_Keuze)),"",IF(Tb_Activiteiten[[#This Row],[Projectleider/Expert]]=1,Tb_Activiteiten[[#Headers],[Projectleider/Expert]],"")))</f>
        <v/>
      </c>
      <c r="AQ122" t="str">
        <f>IF(ISNUMBER(FIND("arbeid",Methode_Keuze)),"",IF(ISNUMBER(FIND("arbeid",Methode_Keuze)),"",IF(Tb_Activiteiten[[#This Row],[Arbeidskosten]]=1,Tb_Activiteiten[[#Headers],[Arbeidskosten]],"")))</f>
        <v/>
      </c>
      <c r="AR122" t="str">
        <f>IF(ISNUMBER(FIND("arbeid",Methode_Keuze)),"",IF(ISNUMBER(FIND("arbeid",Methode_Keuze)),"",IF(Tb_Activiteiten[[#This Row],[Arbeidskosten op basis van IKS]]=1,Tb_Activiteiten[[#Headers],[Arbeidskosten op basis van IKS]],"")))</f>
        <v/>
      </c>
      <c r="AS122" t="str">
        <f>IF(ISNUMBER(FIND("overige",Methode_Keuze)),"",IF(Tb_Activiteiten[[#This Row],[Kosten derden exclusief btw]]=1,Tb_Activiteiten[[#Headers],[Kosten derden exclusief btw]],""))</f>
        <v/>
      </c>
      <c r="AT122" t="str">
        <f>IF(ISNUMBER(FIND("overige",Methode_Keuze)),"",IF(Tb_Activiteiten[[#This Row],[Niet verrekenbare btw]]=1,Tb_Activiteiten[[#Headers],[Niet verrekenbare btw]],""))</f>
        <v/>
      </c>
      <c r="AU122" t="str">
        <f>IF(ISNUMBER(FIND("overige",Methode_Keuze)),"",IF(Tb_Activiteiten[[#This Row],[Grondkosten]]=1,Tb_Activiteiten[[#Headers],[Grondkosten]],""))</f>
        <v/>
      </c>
      <c r="AV122" t="str">
        <f>IF(ISNUMBER(FIND("overige",Methode_Keuze)),"",IF(Tb_Activiteiten[[#This Row],[Bijdrage in natura (overige)]]=1,Tb_Activiteiten[[#Headers],[Bijdrage in natura (overige)]],""))</f>
        <v/>
      </c>
      <c r="AW122" t="str">
        <f>IF(ISNUMBER(FIND("overige",Methode_Keuze)),"",IF(Tb_Activiteiten[[#This Row],[Bijdrage in natura (vrijwilligers)]]=1,Tb_Activiteiten[[#Headers],[Bijdrage in natura (vrijwilligers)]],""))</f>
        <v/>
      </c>
      <c r="AX122" t="str">
        <f>IF(ISNUMBER(FIND("overige",Methode_Keuze)),"",IF(Tb_Activiteiten[[#This Row],[Afschrijvingskosten]]=1,Tb_Activiteiten[[#Headers],[Afschrijvingskosten]],""))</f>
        <v/>
      </c>
      <c r="AY122" t="str">
        <f>IF(ISNUMBER(FIND("overige",Methode_Keuze)),"",IF(Tb_Activiteiten[[#This Row],[Vergoeding]]=1,Tb_Activiteiten[[#Headers],[Vergoeding]],""))</f>
        <v/>
      </c>
      <c r="AZ122" t="str">
        <f>IF(ISNUMBER(FIND("arbeid",Methode_Keuze)),"",IF(Tb_Activiteiten[[#This Row],[Arbeidskosten - vast tarief (excl eigen arbeid)]]=1,Tb_Activiteiten[[#Headers],[Arbeidskosten - vast tarief (excl eigen arbeid)]],""))</f>
        <v/>
      </c>
      <c r="BA122" t="str">
        <f>IF(ISNUMBER(FIND("overige",Methode_Keuze)),"",IF(Tb_Activiteiten[[#This Row],[Overige kosten]]=1,Tb_Activiteiten[[#Headers],[Overige kosten]],""))</f>
        <v/>
      </c>
    </row>
    <row r="123" spans="1:53" x14ac:dyDescent="0.25">
      <c r="A123" s="213"/>
      <c r="F123" s="64"/>
      <c r="G123" s="64"/>
      <c r="H123" s="258"/>
      <c r="I123" s="258"/>
      <c r="J123" s="258"/>
      <c r="K123" s="258"/>
      <c r="O123" s="56"/>
      <c r="Q123" t="str">
        <f>IFERROR(IF(VLOOKUP(Tb_Activiteiten[[#This Row],[Openstelling]],Tb_Openstelling[],2,0)=1,1,""),"")</f>
        <v/>
      </c>
      <c r="AK123" t="str">
        <f>IF(ISNUMBER(FIND("arbeid",Methode_Keuze)),"",IF(ISNUMBER(FIND("arbeid",Methode_Keuze)),"",IF(Tb_Activiteiten[[#This Row],[Loonkosten]]=1,Tb_Activiteiten[[#Headers],[Loonkosten]],"")))</f>
        <v/>
      </c>
      <c r="AL123" t="str">
        <f>IF(ISNUMBER(FIND("arbeid",Methode_Keuze)),"",IF(ISNUMBER(FIND("arbeid",Methode_Keuze)),"",IF(Tb_Activiteiten[[#This Row],[Eigen arbeid]]=1,Tb_Activiteiten[[#Headers],[Eigen arbeid]],"")))</f>
        <v/>
      </c>
      <c r="AM123" t="str">
        <f>IF(ISNUMBER(FIND("arbeid",Methode_Keuze)),"",IF(ISNUMBER(FIND("arbeid",Methode_Keuze)),"",IF(Tb_Activiteiten[[#This Row],[Projectmedewerker]]=1,Tb_Activiteiten[[#Headers],[Projectmedewerker]],"")))</f>
        <v/>
      </c>
      <c r="AN123" t="str">
        <f>IF(ISNUMBER(FIND("arbeid",Methode_Keuze)),"",IF(ISNUMBER(FIND("arbeid",Methode_Keuze)),"",IF(Tb_Activiteiten[[#This Row],[Landbouwer]]=1,Tb_Activiteiten[[#Headers],[Landbouwer]],"")))</f>
        <v/>
      </c>
      <c r="AO123" t="str">
        <f>IF(ISNUMBER(FIND("arbeid",Methode_Keuze)),"",IF(ISNUMBER(FIND("arbeid",Methode_Keuze)),"",IF(Tb_Activiteiten[[#This Row],[Adviseur]]=1,Tb_Activiteiten[[#Headers],[Adviseur]],"")))</f>
        <v/>
      </c>
      <c r="AP123" t="str">
        <f>IF(ISNUMBER(FIND("arbeid",Methode_Keuze)),"",IF(ISNUMBER(FIND("arbeid",Methode_Keuze)),"",IF(Tb_Activiteiten[[#This Row],[Projectleider/Expert]]=1,Tb_Activiteiten[[#Headers],[Projectleider/Expert]],"")))</f>
        <v/>
      </c>
      <c r="AQ123" t="str">
        <f>IF(ISNUMBER(FIND("arbeid",Methode_Keuze)),"",IF(ISNUMBER(FIND("arbeid",Methode_Keuze)),"",IF(Tb_Activiteiten[[#This Row],[Arbeidskosten]]=1,Tb_Activiteiten[[#Headers],[Arbeidskosten]],"")))</f>
        <v/>
      </c>
      <c r="AR123" t="str">
        <f>IF(ISNUMBER(FIND("arbeid",Methode_Keuze)),"",IF(ISNUMBER(FIND("arbeid",Methode_Keuze)),"",IF(Tb_Activiteiten[[#This Row],[Arbeidskosten op basis van IKS]]=1,Tb_Activiteiten[[#Headers],[Arbeidskosten op basis van IKS]],"")))</f>
        <v/>
      </c>
      <c r="AS123" t="str">
        <f>IF(ISNUMBER(FIND("overige",Methode_Keuze)),"",IF(Tb_Activiteiten[[#This Row],[Kosten derden exclusief btw]]=1,Tb_Activiteiten[[#Headers],[Kosten derden exclusief btw]],""))</f>
        <v/>
      </c>
      <c r="AT123" t="str">
        <f>IF(ISNUMBER(FIND("overige",Methode_Keuze)),"",IF(Tb_Activiteiten[[#This Row],[Niet verrekenbare btw]]=1,Tb_Activiteiten[[#Headers],[Niet verrekenbare btw]],""))</f>
        <v/>
      </c>
      <c r="AU123" t="str">
        <f>IF(ISNUMBER(FIND("overige",Methode_Keuze)),"",IF(Tb_Activiteiten[[#This Row],[Grondkosten]]=1,Tb_Activiteiten[[#Headers],[Grondkosten]],""))</f>
        <v/>
      </c>
      <c r="AV123" t="str">
        <f>IF(ISNUMBER(FIND("overige",Methode_Keuze)),"",IF(Tb_Activiteiten[[#This Row],[Bijdrage in natura (overige)]]=1,Tb_Activiteiten[[#Headers],[Bijdrage in natura (overige)]],""))</f>
        <v/>
      </c>
      <c r="AW123" t="str">
        <f>IF(ISNUMBER(FIND("overige",Methode_Keuze)),"",IF(Tb_Activiteiten[[#This Row],[Bijdrage in natura (vrijwilligers)]]=1,Tb_Activiteiten[[#Headers],[Bijdrage in natura (vrijwilligers)]],""))</f>
        <v/>
      </c>
      <c r="AX123" t="str">
        <f>IF(ISNUMBER(FIND("overige",Methode_Keuze)),"",IF(Tb_Activiteiten[[#This Row],[Afschrijvingskosten]]=1,Tb_Activiteiten[[#Headers],[Afschrijvingskosten]],""))</f>
        <v/>
      </c>
      <c r="AY123" t="str">
        <f>IF(ISNUMBER(FIND("overige",Methode_Keuze)),"",IF(Tb_Activiteiten[[#This Row],[Vergoeding]]=1,Tb_Activiteiten[[#Headers],[Vergoeding]],""))</f>
        <v/>
      </c>
      <c r="AZ123" t="str">
        <f>IF(ISNUMBER(FIND("arbeid",Methode_Keuze)),"",IF(Tb_Activiteiten[[#This Row],[Arbeidskosten - vast tarief (excl eigen arbeid)]]=1,Tb_Activiteiten[[#Headers],[Arbeidskosten - vast tarief (excl eigen arbeid)]],""))</f>
        <v/>
      </c>
      <c r="BA123" t="str">
        <f>IF(ISNUMBER(FIND("overige",Methode_Keuze)),"",IF(Tb_Activiteiten[[#This Row],[Overige kosten]]=1,Tb_Activiteiten[[#Headers],[Overige kosten]],""))</f>
        <v/>
      </c>
    </row>
    <row r="124" spans="1:53" x14ac:dyDescent="0.25">
      <c r="A124" s="213"/>
      <c r="F124" s="64"/>
      <c r="G124" s="64"/>
      <c r="H124" s="258"/>
      <c r="I124" s="258"/>
      <c r="J124" s="258"/>
      <c r="K124" s="258"/>
      <c r="O124" s="56"/>
      <c r="Q124" t="str">
        <f>IFERROR(IF(VLOOKUP(Tb_Activiteiten[[#This Row],[Openstelling]],Tb_Openstelling[],2,0)=1,1,""),"")</f>
        <v/>
      </c>
      <c r="AK124" t="str">
        <f>IF(ISNUMBER(FIND("arbeid",Methode_Keuze)),"",IF(ISNUMBER(FIND("arbeid",Methode_Keuze)),"",IF(Tb_Activiteiten[[#This Row],[Loonkosten]]=1,Tb_Activiteiten[[#Headers],[Loonkosten]],"")))</f>
        <v/>
      </c>
      <c r="AL124" t="str">
        <f>IF(ISNUMBER(FIND("arbeid",Methode_Keuze)),"",IF(ISNUMBER(FIND("arbeid",Methode_Keuze)),"",IF(Tb_Activiteiten[[#This Row],[Eigen arbeid]]=1,Tb_Activiteiten[[#Headers],[Eigen arbeid]],"")))</f>
        <v/>
      </c>
      <c r="AM124" t="str">
        <f>IF(ISNUMBER(FIND("arbeid",Methode_Keuze)),"",IF(ISNUMBER(FIND("arbeid",Methode_Keuze)),"",IF(Tb_Activiteiten[[#This Row],[Projectmedewerker]]=1,Tb_Activiteiten[[#Headers],[Projectmedewerker]],"")))</f>
        <v/>
      </c>
      <c r="AN124" t="str">
        <f>IF(ISNUMBER(FIND("arbeid",Methode_Keuze)),"",IF(ISNUMBER(FIND("arbeid",Methode_Keuze)),"",IF(Tb_Activiteiten[[#This Row],[Landbouwer]]=1,Tb_Activiteiten[[#Headers],[Landbouwer]],"")))</f>
        <v/>
      </c>
      <c r="AO124" t="str">
        <f>IF(ISNUMBER(FIND("arbeid",Methode_Keuze)),"",IF(ISNUMBER(FIND("arbeid",Methode_Keuze)),"",IF(Tb_Activiteiten[[#This Row],[Adviseur]]=1,Tb_Activiteiten[[#Headers],[Adviseur]],"")))</f>
        <v/>
      </c>
      <c r="AP124" t="str">
        <f>IF(ISNUMBER(FIND("arbeid",Methode_Keuze)),"",IF(ISNUMBER(FIND("arbeid",Methode_Keuze)),"",IF(Tb_Activiteiten[[#This Row],[Projectleider/Expert]]=1,Tb_Activiteiten[[#Headers],[Projectleider/Expert]],"")))</f>
        <v/>
      </c>
      <c r="AQ124" t="str">
        <f>IF(ISNUMBER(FIND("arbeid",Methode_Keuze)),"",IF(ISNUMBER(FIND("arbeid",Methode_Keuze)),"",IF(Tb_Activiteiten[[#This Row],[Arbeidskosten]]=1,Tb_Activiteiten[[#Headers],[Arbeidskosten]],"")))</f>
        <v/>
      </c>
      <c r="AR124" t="str">
        <f>IF(ISNUMBER(FIND("arbeid",Methode_Keuze)),"",IF(ISNUMBER(FIND("arbeid",Methode_Keuze)),"",IF(Tb_Activiteiten[[#This Row],[Arbeidskosten op basis van IKS]]=1,Tb_Activiteiten[[#Headers],[Arbeidskosten op basis van IKS]],"")))</f>
        <v/>
      </c>
      <c r="AS124" t="str">
        <f>IF(ISNUMBER(FIND("overige",Methode_Keuze)),"",IF(Tb_Activiteiten[[#This Row],[Kosten derden exclusief btw]]=1,Tb_Activiteiten[[#Headers],[Kosten derden exclusief btw]],""))</f>
        <v/>
      </c>
      <c r="AT124" t="str">
        <f>IF(ISNUMBER(FIND("overige",Methode_Keuze)),"",IF(Tb_Activiteiten[[#This Row],[Niet verrekenbare btw]]=1,Tb_Activiteiten[[#Headers],[Niet verrekenbare btw]],""))</f>
        <v/>
      </c>
      <c r="AU124" t="str">
        <f>IF(ISNUMBER(FIND("overige",Methode_Keuze)),"",IF(Tb_Activiteiten[[#This Row],[Grondkosten]]=1,Tb_Activiteiten[[#Headers],[Grondkosten]],""))</f>
        <v/>
      </c>
      <c r="AV124" t="str">
        <f>IF(ISNUMBER(FIND("overige",Methode_Keuze)),"",IF(Tb_Activiteiten[[#This Row],[Bijdrage in natura (overige)]]=1,Tb_Activiteiten[[#Headers],[Bijdrage in natura (overige)]],""))</f>
        <v/>
      </c>
      <c r="AW124" t="str">
        <f>IF(ISNUMBER(FIND("overige",Methode_Keuze)),"",IF(Tb_Activiteiten[[#This Row],[Bijdrage in natura (vrijwilligers)]]=1,Tb_Activiteiten[[#Headers],[Bijdrage in natura (vrijwilligers)]],""))</f>
        <v/>
      </c>
      <c r="AX124" t="str">
        <f>IF(ISNUMBER(FIND("overige",Methode_Keuze)),"",IF(Tb_Activiteiten[[#This Row],[Afschrijvingskosten]]=1,Tb_Activiteiten[[#Headers],[Afschrijvingskosten]],""))</f>
        <v/>
      </c>
      <c r="AY124" t="str">
        <f>IF(ISNUMBER(FIND("overige",Methode_Keuze)),"",IF(Tb_Activiteiten[[#This Row],[Vergoeding]]=1,Tb_Activiteiten[[#Headers],[Vergoeding]],""))</f>
        <v/>
      </c>
      <c r="AZ124" t="str">
        <f>IF(ISNUMBER(FIND("arbeid",Methode_Keuze)),"",IF(Tb_Activiteiten[[#This Row],[Arbeidskosten - vast tarief (excl eigen arbeid)]]=1,Tb_Activiteiten[[#Headers],[Arbeidskosten - vast tarief (excl eigen arbeid)]],""))</f>
        <v/>
      </c>
      <c r="BA124" t="str">
        <f>IF(ISNUMBER(FIND("overige",Methode_Keuze)),"",IF(Tb_Activiteiten[[#This Row],[Overige kosten]]=1,Tb_Activiteiten[[#Headers],[Overige kosten]],""))</f>
        <v/>
      </c>
    </row>
    <row r="125" spans="1:53" x14ac:dyDescent="0.25">
      <c r="A125" s="213"/>
      <c r="F125" s="64"/>
      <c r="G125" s="64"/>
      <c r="H125" s="258"/>
      <c r="I125" s="258"/>
      <c r="J125" s="258"/>
      <c r="K125" s="258"/>
      <c r="O125" s="56"/>
      <c r="Q125" t="str">
        <f>IFERROR(IF(VLOOKUP(Tb_Activiteiten[[#This Row],[Openstelling]],Tb_Openstelling[],2,0)=1,1,""),"")</f>
        <v/>
      </c>
      <c r="AK125" t="str">
        <f>IF(ISNUMBER(FIND("arbeid",Methode_Keuze)),"",IF(ISNUMBER(FIND("arbeid",Methode_Keuze)),"",IF(Tb_Activiteiten[[#This Row],[Loonkosten]]=1,Tb_Activiteiten[[#Headers],[Loonkosten]],"")))</f>
        <v/>
      </c>
      <c r="AL125" t="str">
        <f>IF(ISNUMBER(FIND("arbeid",Methode_Keuze)),"",IF(ISNUMBER(FIND("arbeid",Methode_Keuze)),"",IF(Tb_Activiteiten[[#This Row],[Eigen arbeid]]=1,Tb_Activiteiten[[#Headers],[Eigen arbeid]],"")))</f>
        <v/>
      </c>
      <c r="AM125" t="str">
        <f>IF(ISNUMBER(FIND("arbeid",Methode_Keuze)),"",IF(ISNUMBER(FIND("arbeid",Methode_Keuze)),"",IF(Tb_Activiteiten[[#This Row],[Projectmedewerker]]=1,Tb_Activiteiten[[#Headers],[Projectmedewerker]],"")))</f>
        <v/>
      </c>
      <c r="AN125" t="str">
        <f>IF(ISNUMBER(FIND("arbeid",Methode_Keuze)),"",IF(ISNUMBER(FIND("arbeid",Methode_Keuze)),"",IF(Tb_Activiteiten[[#This Row],[Landbouwer]]=1,Tb_Activiteiten[[#Headers],[Landbouwer]],"")))</f>
        <v/>
      </c>
      <c r="AO125" t="str">
        <f>IF(ISNUMBER(FIND("arbeid",Methode_Keuze)),"",IF(ISNUMBER(FIND("arbeid",Methode_Keuze)),"",IF(Tb_Activiteiten[[#This Row],[Adviseur]]=1,Tb_Activiteiten[[#Headers],[Adviseur]],"")))</f>
        <v/>
      </c>
      <c r="AP125" t="str">
        <f>IF(ISNUMBER(FIND("arbeid",Methode_Keuze)),"",IF(ISNUMBER(FIND("arbeid",Methode_Keuze)),"",IF(Tb_Activiteiten[[#This Row],[Projectleider/Expert]]=1,Tb_Activiteiten[[#Headers],[Projectleider/Expert]],"")))</f>
        <v/>
      </c>
      <c r="AQ125" t="str">
        <f>IF(ISNUMBER(FIND("arbeid",Methode_Keuze)),"",IF(ISNUMBER(FIND("arbeid",Methode_Keuze)),"",IF(Tb_Activiteiten[[#This Row],[Arbeidskosten]]=1,Tb_Activiteiten[[#Headers],[Arbeidskosten]],"")))</f>
        <v/>
      </c>
      <c r="AR125" t="str">
        <f>IF(ISNUMBER(FIND("arbeid",Methode_Keuze)),"",IF(ISNUMBER(FIND("arbeid",Methode_Keuze)),"",IF(Tb_Activiteiten[[#This Row],[Arbeidskosten op basis van IKS]]=1,Tb_Activiteiten[[#Headers],[Arbeidskosten op basis van IKS]],"")))</f>
        <v/>
      </c>
      <c r="AS125" t="str">
        <f>IF(ISNUMBER(FIND("overige",Methode_Keuze)),"",IF(Tb_Activiteiten[[#This Row],[Kosten derden exclusief btw]]=1,Tb_Activiteiten[[#Headers],[Kosten derden exclusief btw]],""))</f>
        <v/>
      </c>
      <c r="AT125" t="str">
        <f>IF(ISNUMBER(FIND("overige",Methode_Keuze)),"",IF(Tb_Activiteiten[[#This Row],[Niet verrekenbare btw]]=1,Tb_Activiteiten[[#Headers],[Niet verrekenbare btw]],""))</f>
        <v/>
      </c>
      <c r="AU125" t="str">
        <f>IF(ISNUMBER(FIND("overige",Methode_Keuze)),"",IF(Tb_Activiteiten[[#This Row],[Grondkosten]]=1,Tb_Activiteiten[[#Headers],[Grondkosten]],""))</f>
        <v/>
      </c>
      <c r="AV125" t="str">
        <f>IF(ISNUMBER(FIND("overige",Methode_Keuze)),"",IF(Tb_Activiteiten[[#This Row],[Bijdrage in natura (overige)]]=1,Tb_Activiteiten[[#Headers],[Bijdrage in natura (overige)]],""))</f>
        <v/>
      </c>
      <c r="AW125" t="str">
        <f>IF(ISNUMBER(FIND("overige",Methode_Keuze)),"",IF(Tb_Activiteiten[[#This Row],[Bijdrage in natura (vrijwilligers)]]=1,Tb_Activiteiten[[#Headers],[Bijdrage in natura (vrijwilligers)]],""))</f>
        <v/>
      </c>
      <c r="AX125" t="str">
        <f>IF(ISNUMBER(FIND("overige",Methode_Keuze)),"",IF(Tb_Activiteiten[[#This Row],[Afschrijvingskosten]]=1,Tb_Activiteiten[[#Headers],[Afschrijvingskosten]],""))</f>
        <v/>
      </c>
      <c r="AY125" t="str">
        <f>IF(ISNUMBER(FIND("overige",Methode_Keuze)),"",IF(Tb_Activiteiten[[#This Row],[Vergoeding]]=1,Tb_Activiteiten[[#Headers],[Vergoeding]],""))</f>
        <v/>
      </c>
      <c r="AZ125" t="str">
        <f>IF(ISNUMBER(FIND("arbeid",Methode_Keuze)),"",IF(Tb_Activiteiten[[#This Row],[Arbeidskosten - vast tarief (excl eigen arbeid)]]=1,Tb_Activiteiten[[#Headers],[Arbeidskosten - vast tarief (excl eigen arbeid)]],""))</f>
        <v/>
      </c>
      <c r="BA125" t="str">
        <f>IF(ISNUMBER(FIND("overige",Methode_Keuze)),"",IF(Tb_Activiteiten[[#This Row],[Overige kosten]]=1,Tb_Activiteiten[[#Headers],[Overige kosten]],""))</f>
        <v/>
      </c>
    </row>
    <row r="126" spans="1:53" x14ac:dyDescent="0.25">
      <c r="A126" s="213"/>
      <c r="F126" s="64"/>
      <c r="G126" s="64"/>
      <c r="H126" s="258"/>
      <c r="I126" s="258"/>
      <c r="J126" s="258"/>
      <c r="K126" s="258"/>
      <c r="O126" s="56"/>
      <c r="Q126" t="str">
        <f>IFERROR(IF(VLOOKUP(Tb_Activiteiten[[#This Row],[Openstelling]],Tb_Openstelling[],2,0)=1,1,""),"")</f>
        <v/>
      </c>
      <c r="AK126" t="str">
        <f>IF(ISNUMBER(FIND("arbeid",Methode_Keuze)),"",IF(ISNUMBER(FIND("arbeid",Methode_Keuze)),"",IF(Tb_Activiteiten[[#This Row],[Loonkosten]]=1,Tb_Activiteiten[[#Headers],[Loonkosten]],"")))</f>
        <v/>
      </c>
      <c r="AL126" t="str">
        <f>IF(ISNUMBER(FIND("arbeid",Methode_Keuze)),"",IF(ISNUMBER(FIND("arbeid",Methode_Keuze)),"",IF(Tb_Activiteiten[[#This Row],[Eigen arbeid]]=1,Tb_Activiteiten[[#Headers],[Eigen arbeid]],"")))</f>
        <v/>
      </c>
      <c r="AM126" t="str">
        <f>IF(ISNUMBER(FIND("arbeid",Methode_Keuze)),"",IF(ISNUMBER(FIND("arbeid",Methode_Keuze)),"",IF(Tb_Activiteiten[[#This Row],[Projectmedewerker]]=1,Tb_Activiteiten[[#Headers],[Projectmedewerker]],"")))</f>
        <v/>
      </c>
      <c r="AN126" t="str">
        <f>IF(ISNUMBER(FIND("arbeid",Methode_Keuze)),"",IF(ISNUMBER(FIND("arbeid",Methode_Keuze)),"",IF(Tb_Activiteiten[[#This Row],[Landbouwer]]=1,Tb_Activiteiten[[#Headers],[Landbouwer]],"")))</f>
        <v/>
      </c>
      <c r="AO126" t="str">
        <f>IF(ISNUMBER(FIND("arbeid",Methode_Keuze)),"",IF(ISNUMBER(FIND("arbeid",Methode_Keuze)),"",IF(Tb_Activiteiten[[#This Row],[Adviseur]]=1,Tb_Activiteiten[[#Headers],[Adviseur]],"")))</f>
        <v/>
      </c>
      <c r="AP126" t="str">
        <f>IF(ISNUMBER(FIND("arbeid",Methode_Keuze)),"",IF(ISNUMBER(FIND("arbeid",Methode_Keuze)),"",IF(Tb_Activiteiten[[#This Row],[Projectleider/Expert]]=1,Tb_Activiteiten[[#Headers],[Projectleider/Expert]],"")))</f>
        <v/>
      </c>
      <c r="AQ126" t="str">
        <f>IF(ISNUMBER(FIND("arbeid",Methode_Keuze)),"",IF(ISNUMBER(FIND("arbeid",Methode_Keuze)),"",IF(Tb_Activiteiten[[#This Row],[Arbeidskosten]]=1,Tb_Activiteiten[[#Headers],[Arbeidskosten]],"")))</f>
        <v/>
      </c>
      <c r="AR126" t="str">
        <f>IF(ISNUMBER(FIND("arbeid",Methode_Keuze)),"",IF(ISNUMBER(FIND("arbeid",Methode_Keuze)),"",IF(Tb_Activiteiten[[#This Row],[Arbeidskosten op basis van IKS]]=1,Tb_Activiteiten[[#Headers],[Arbeidskosten op basis van IKS]],"")))</f>
        <v/>
      </c>
      <c r="AS126" t="str">
        <f>IF(ISNUMBER(FIND("overige",Methode_Keuze)),"",IF(Tb_Activiteiten[[#This Row],[Kosten derden exclusief btw]]=1,Tb_Activiteiten[[#Headers],[Kosten derden exclusief btw]],""))</f>
        <v/>
      </c>
      <c r="AT126" t="str">
        <f>IF(ISNUMBER(FIND("overige",Methode_Keuze)),"",IF(Tb_Activiteiten[[#This Row],[Niet verrekenbare btw]]=1,Tb_Activiteiten[[#Headers],[Niet verrekenbare btw]],""))</f>
        <v/>
      </c>
      <c r="AU126" t="str">
        <f>IF(ISNUMBER(FIND("overige",Methode_Keuze)),"",IF(Tb_Activiteiten[[#This Row],[Grondkosten]]=1,Tb_Activiteiten[[#Headers],[Grondkosten]],""))</f>
        <v/>
      </c>
      <c r="AV126" t="str">
        <f>IF(ISNUMBER(FIND("overige",Methode_Keuze)),"",IF(Tb_Activiteiten[[#This Row],[Bijdrage in natura (overige)]]=1,Tb_Activiteiten[[#Headers],[Bijdrage in natura (overige)]],""))</f>
        <v/>
      </c>
      <c r="AW126" t="str">
        <f>IF(ISNUMBER(FIND("overige",Methode_Keuze)),"",IF(Tb_Activiteiten[[#This Row],[Bijdrage in natura (vrijwilligers)]]=1,Tb_Activiteiten[[#Headers],[Bijdrage in natura (vrijwilligers)]],""))</f>
        <v/>
      </c>
      <c r="AX126" t="str">
        <f>IF(ISNUMBER(FIND("overige",Methode_Keuze)),"",IF(Tb_Activiteiten[[#This Row],[Afschrijvingskosten]]=1,Tb_Activiteiten[[#Headers],[Afschrijvingskosten]],""))</f>
        <v/>
      </c>
      <c r="AY126" t="str">
        <f>IF(ISNUMBER(FIND("overige",Methode_Keuze)),"",IF(Tb_Activiteiten[[#This Row],[Vergoeding]]=1,Tb_Activiteiten[[#Headers],[Vergoeding]],""))</f>
        <v/>
      </c>
      <c r="AZ126" t="str">
        <f>IF(ISNUMBER(FIND("arbeid",Methode_Keuze)),"",IF(Tb_Activiteiten[[#This Row],[Arbeidskosten - vast tarief (excl eigen arbeid)]]=1,Tb_Activiteiten[[#Headers],[Arbeidskosten - vast tarief (excl eigen arbeid)]],""))</f>
        <v/>
      </c>
      <c r="BA126" t="str">
        <f>IF(ISNUMBER(FIND("overige",Methode_Keuze)),"",IF(Tb_Activiteiten[[#This Row],[Overige kosten]]=1,Tb_Activiteiten[[#Headers],[Overige kosten]],""))</f>
        <v/>
      </c>
    </row>
    <row r="127" spans="1:53" x14ac:dyDescent="0.25">
      <c r="A127" s="213"/>
      <c r="F127" s="64"/>
      <c r="G127" s="64"/>
      <c r="H127" s="258"/>
      <c r="I127" s="258"/>
      <c r="J127" s="258"/>
      <c r="K127" s="258"/>
      <c r="O127" s="56"/>
      <c r="Q127" t="str">
        <f>IFERROR(IF(VLOOKUP(Tb_Activiteiten[[#This Row],[Openstelling]],Tb_Openstelling[],2,0)=1,1,""),"")</f>
        <v/>
      </c>
      <c r="AK127" t="str">
        <f>IF(ISNUMBER(FIND("arbeid",Methode_Keuze)),"",IF(ISNUMBER(FIND("arbeid",Methode_Keuze)),"",IF(Tb_Activiteiten[[#This Row],[Loonkosten]]=1,Tb_Activiteiten[[#Headers],[Loonkosten]],"")))</f>
        <v/>
      </c>
      <c r="AL127" t="str">
        <f>IF(ISNUMBER(FIND("arbeid",Methode_Keuze)),"",IF(ISNUMBER(FIND("arbeid",Methode_Keuze)),"",IF(Tb_Activiteiten[[#This Row],[Eigen arbeid]]=1,Tb_Activiteiten[[#Headers],[Eigen arbeid]],"")))</f>
        <v/>
      </c>
      <c r="AM127" t="str">
        <f>IF(ISNUMBER(FIND("arbeid",Methode_Keuze)),"",IF(ISNUMBER(FIND("arbeid",Methode_Keuze)),"",IF(Tb_Activiteiten[[#This Row],[Projectmedewerker]]=1,Tb_Activiteiten[[#Headers],[Projectmedewerker]],"")))</f>
        <v/>
      </c>
      <c r="AN127" t="str">
        <f>IF(ISNUMBER(FIND("arbeid",Methode_Keuze)),"",IF(ISNUMBER(FIND("arbeid",Methode_Keuze)),"",IF(Tb_Activiteiten[[#This Row],[Landbouwer]]=1,Tb_Activiteiten[[#Headers],[Landbouwer]],"")))</f>
        <v/>
      </c>
      <c r="AO127" t="str">
        <f>IF(ISNUMBER(FIND("arbeid",Methode_Keuze)),"",IF(ISNUMBER(FIND("arbeid",Methode_Keuze)),"",IF(Tb_Activiteiten[[#This Row],[Adviseur]]=1,Tb_Activiteiten[[#Headers],[Adviseur]],"")))</f>
        <v/>
      </c>
      <c r="AP127" t="str">
        <f>IF(ISNUMBER(FIND("arbeid",Methode_Keuze)),"",IF(ISNUMBER(FIND("arbeid",Methode_Keuze)),"",IF(Tb_Activiteiten[[#This Row],[Projectleider/Expert]]=1,Tb_Activiteiten[[#Headers],[Projectleider/Expert]],"")))</f>
        <v/>
      </c>
      <c r="AQ127" t="str">
        <f>IF(ISNUMBER(FIND("arbeid",Methode_Keuze)),"",IF(ISNUMBER(FIND("arbeid",Methode_Keuze)),"",IF(Tb_Activiteiten[[#This Row],[Arbeidskosten]]=1,Tb_Activiteiten[[#Headers],[Arbeidskosten]],"")))</f>
        <v/>
      </c>
      <c r="AR127" t="str">
        <f>IF(ISNUMBER(FIND("arbeid",Methode_Keuze)),"",IF(ISNUMBER(FIND("arbeid",Methode_Keuze)),"",IF(Tb_Activiteiten[[#This Row],[Arbeidskosten op basis van IKS]]=1,Tb_Activiteiten[[#Headers],[Arbeidskosten op basis van IKS]],"")))</f>
        <v/>
      </c>
      <c r="AS127" t="str">
        <f>IF(ISNUMBER(FIND("overige",Methode_Keuze)),"",IF(Tb_Activiteiten[[#This Row],[Kosten derden exclusief btw]]=1,Tb_Activiteiten[[#Headers],[Kosten derden exclusief btw]],""))</f>
        <v/>
      </c>
      <c r="AT127" t="str">
        <f>IF(ISNUMBER(FIND("overige",Methode_Keuze)),"",IF(Tb_Activiteiten[[#This Row],[Niet verrekenbare btw]]=1,Tb_Activiteiten[[#Headers],[Niet verrekenbare btw]],""))</f>
        <v/>
      </c>
      <c r="AU127" t="str">
        <f>IF(ISNUMBER(FIND("overige",Methode_Keuze)),"",IF(Tb_Activiteiten[[#This Row],[Grondkosten]]=1,Tb_Activiteiten[[#Headers],[Grondkosten]],""))</f>
        <v/>
      </c>
      <c r="AV127" t="str">
        <f>IF(ISNUMBER(FIND("overige",Methode_Keuze)),"",IF(Tb_Activiteiten[[#This Row],[Bijdrage in natura (overige)]]=1,Tb_Activiteiten[[#Headers],[Bijdrage in natura (overige)]],""))</f>
        <v/>
      </c>
      <c r="AW127" t="str">
        <f>IF(ISNUMBER(FIND("overige",Methode_Keuze)),"",IF(Tb_Activiteiten[[#This Row],[Bijdrage in natura (vrijwilligers)]]=1,Tb_Activiteiten[[#Headers],[Bijdrage in natura (vrijwilligers)]],""))</f>
        <v/>
      </c>
      <c r="AX127" t="str">
        <f>IF(ISNUMBER(FIND("overige",Methode_Keuze)),"",IF(Tb_Activiteiten[[#This Row],[Afschrijvingskosten]]=1,Tb_Activiteiten[[#Headers],[Afschrijvingskosten]],""))</f>
        <v/>
      </c>
      <c r="AY127" t="str">
        <f>IF(ISNUMBER(FIND("overige",Methode_Keuze)),"",IF(Tb_Activiteiten[[#This Row],[Vergoeding]]=1,Tb_Activiteiten[[#Headers],[Vergoeding]],""))</f>
        <v/>
      </c>
      <c r="AZ127" t="str">
        <f>IF(ISNUMBER(FIND("arbeid",Methode_Keuze)),"",IF(Tb_Activiteiten[[#This Row],[Arbeidskosten - vast tarief (excl eigen arbeid)]]=1,Tb_Activiteiten[[#Headers],[Arbeidskosten - vast tarief (excl eigen arbeid)]],""))</f>
        <v/>
      </c>
      <c r="BA127" t="str">
        <f>IF(ISNUMBER(FIND("overige",Methode_Keuze)),"",IF(Tb_Activiteiten[[#This Row],[Overige kosten]]=1,Tb_Activiteiten[[#Headers],[Overige kosten]],""))</f>
        <v/>
      </c>
    </row>
    <row r="128" spans="1:53" x14ac:dyDescent="0.25">
      <c r="A128" s="213"/>
      <c r="F128" s="64"/>
      <c r="G128" s="64"/>
      <c r="H128" s="258"/>
      <c r="I128" s="258"/>
      <c r="J128" s="258"/>
      <c r="K128" s="258"/>
      <c r="O128" s="56"/>
      <c r="Q128" t="str">
        <f>IFERROR(IF(VLOOKUP(Tb_Activiteiten[[#This Row],[Openstelling]],Tb_Openstelling[],2,0)=1,1,""),"")</f>
        <v/>
      </c>
      <c r="AK128" t="str">
        <f>IF(ISNUMBER(FIND("arbeid",Methode_Keuze)),"",IF(ISNUMBER(FIND("arbeid",Methode_Keuze)),"",IF(Tb_Activiteiten[[#This Row],[Loonkosten]]=1,Tb_Activiteiten[[#Headers],[Loonkosten]],"")))</f>
        <v/>
      </c>
      <c r="AL128" t="str">
        <f>IF(ISNUMBER(FIND("arbeid",Methode_Keuze)),"",IF(ISNUMBER(FIND("arbeid",Methode_Keuze)),"",IF(Tb_Activiteiten[[#This Row],[Eigen arbeid]]=1,Tb_Activiteiten[[#Headers],[Eigen arbeid]],"")))</f>
        <v/>
      </c>
      <c r="AM128" t="str">
        <f>IF(ISNUMBER(FIND("arbeid",Methode_Keuze)),"",IF(ISNUMBER(FIND("arbeid",Methode_Keuze)),"",IF(Tb_Activiteiten[[#This Row],[Projectmedewerker]]=1,Tb_Activiteiten[[#Headers],[Projectmedewerker]],"")))</f>
        <v/>
      </c>
      <c r="AN128" t="str">
        <f>IF(ISNUMBER(FIND("arbeid",Methode_Keuze)),"",IF(ISNUMBER(FIND("arbeid",Methode_Keuze)),"",IF(Tb_Activiteiten[[#This Row],[Landbouwer]]=1,Tb_Activiteiten[[#Headers],[Landbouwer]],"")))</f>
        <v/>
      </c>
      <c r="AO128" t="str">
        <f>IF(ISNUMBER(FIND("arbeid",Methode_Keuze)),"",IF(ISNUMBER(FIND("arbeid",Methode_Keuze)),"",IF(Tb_Activiteiten[[#This Row],[Adviseur]]=1,Tb_Activiteiten[[#Headers],[Adviseur]],"")))</f>
        <v/>
      </c>
      <c r="AP128" t="str">
        <f>IF(ISNUMBER(FIND("arbeid",Methode_Keuze)),"",IF(ISNUMBER(FIND("arbeid",Methode_Keuze)),"",IF(Tb_Activiteiten[[#This Row],[Projectleider/Expert]]=1,Tb_Activiteiten[[#Headers],[Projectleider/Expert]],"")))</f>
        <v/>
      </c>
      <c r="AQ128" t="str">
        <f>IF(ISNUMBER(FIND("arbeid",Methode_Keuze)),"",IF(ISNUMBER(FIND("arbeid",Methode_Keuze)),"",IF(Tb_Activiteiten[[#This Row],[Arbeidskosten]]=1,Tb_Activiteiten[[#Headers],[Arbeidskosten]],"")))</f>
        <v/>
      </c>
      <c r="AR128" t="str">
        <f>IF(ISNUMBER(FIND("arbeid",Methode_Keuze)),"",IF(ISNUMBER(FIND("arbeid",Methode_Keuze)),"",IF(Tb_Activiteiten[[#This Row],[Arbeidskosten op basis van IKS]]=1,Tb_Activiteiten[[#Headers],[Arbeidskosten op basis van IKS]],"")))</f>
        <v/>
      </c>
      <c r="AS128" t="str">
        <f>IF(ISNUMBER(FIND("overige",Methode_Keuze)),"",IF(Tb_Activiteiten[[#This Row],[Kosten derden exclusief btw]]=1,Tb_Activiteiten[[#Headers],[Kosten derden exclusief btw]],""))</f>
        <v/>
      </c>
      <c r="AT128" t="str">
        <f>IF(ISNUMBER(FIND("overige",Methode_Keuze)),"",IF(Tb_Activiteiten[[#This Row],[Niet verrekenbare btw]]=1,Tb_Activiteiten[[#Headers],[Niet verrekenbare btw]],""))</f>
        <v/>
      </c>
      <c r="AU128" t="str">
        <f>IF(ISNUMBER(FIND("overige",Methode_Keuze)),"",IF(Tb_Activiteiten[[#This Row],[Grondkosten]]=1,Tb_Activiteiten[[#Headers],[Grondkosten]],""))</f>
        <v/>
      </c>
      <c r="AV128" t="str">
        <f>IF(ISNUMBER(FIND("overige",Methode_Keuze)),"",IF(Tb_Activiteiten[[#This Row],[Bijdrage in natura (overige)]]=1,Tb_Activiteiten[[#Headers],[Bijdrage in natura (overige)]],""))</f>
        <v/>
      </c>
      <c r="AW128" t="str">
        <f>IF(ISNUMBER(FIND("overige",Methode_Keuze)),"",IF(Tb_Activiteiten[[#This Row],[Bijdrage in natura (vrijwilligers)]]=1,Tb_Activiteiten[[#Headers],[Bijdrage in natura (vrijwilligers)]],""))</f>
        <v/>
      </c>
      <c r="AX128" t="str">
        <f>IF(ISNUMBER(FIND("overige",Methode_Keuze)),"",IF(Tb_Activiteiten[[#This Row],[Afschrijvingskosten]]=1,Tb_Activiteiten[[#Headers],[Afschrijvingskosten]],""))</f>
        <v/>
      </c>
      <c r="AY128" t="str">
        <f>IF(ISNUMBER(FIND("overige",Methode_Keuze)),"",IF(Tb_Activiteiten[[#This Row],[Vergoeding]]=1,Tb_Activiteiten[[#Headers],[Vergoeding]],""))</f>
        <v/>
      </c>
      <c r="AZ128" t="str">
        <f>IF(ISNUMBER(FIND("arbeid",Methode_Keuze)),"",IF(Tb_Activiteiten[[#This Row],[Arbeidskosten - vast tarief (excl eigen arbeid)]]=1,Tb_Activiteiten[[#Headers],[Arbeidskosten - vast tarief (excl eigen arbeid)]],""))</f>
        <v/>
      </c>
      <c r="BA128" t="str">
        <f>IF(ISNUMBER(FIND("overige",Methode_Keuze)),"",IF(Tb_Activiteiten[[#This Row],[Overige kosten]]=1,Tb_Activiteiten[[#Headers],[Overige kosten]],""))</f>
        <v/>
      </c>
    </row>
    <row r="129" spans="1:53" x14ac:dyDescent="0.25">
      <c r="A129" s="213"/>
      <c r="F129" s="64"/>
      <c r="G129" s="64"/>
      <c r="H129" s="258"/>
      <c r="I129" s="258"/>
      <c r="J129" s="258"/>
      <c r="K129" s="258"/>
      <c r="O129" s="56"/>
      <c r="Q129" t="str">
        <f>IFERROR(IF(VLOOKUP(Tb_Activiteiten[[#This Row],[Openstelling]],Tb_Openstelling[],2,0)=1,1,""),"")</f>
        <v/>
      </c>
      <c r="AK129" t="str">
        <f>IF(ISNUMBER(FIND("arbeid",Methode_Keuze)),"",IF(ISNUMBER(FIND("arbeid",Methode_Keuze)),"",IF(Tb_Activiteiten[[#This Row],[Loonkosten]]=1,Tb_Activiteiten[[#Headers],[Loonkosten]],"")))</f>
        <v/>
      </c>
      <c r="AL129" t="str">
        <f>IF(ISNUMBER(FIND("arbeid",Methode_Keuze)),"",IF(ISNUMBER(FIND("arbeid",Methode_Keuze)),"",IF(Tb_Activiteiten[[#This Row],[Eigen arbeid]]=1,Tb_Activiteiten[[#Headers],[Eigen arbeid]],"")))</f>
        <v/>
      </c>
      <c r="AM129" t="str">
        <f>IF(ISNUMBER(FIND("arbeid",Methode_Keuze)),"",IF(ISNUMBER(FIND("arbeid",Methode_Keuze)),"",IF(Tb_Activiteiten[[#This Row],[Projectmedewerker]]=1,Tb_Activiteiten[[#Headers],[Projectmedewerker]],"")))</f>
        <v/>
      </c>
      <c r="AN129" t="str">
        <f>IF(ISNUMBER(FIND("arbeid",Methode_Keuze)),"",IF(ISNUMBER(FIND("arbeid",Methode_Keuze)),"",IF(Tb_Activiteiten[[#This Row],[Landbouwer]]=1,Tb_Activiteiten[[#Headers],[Landbouwer]],"")))</f>
        <v/>
      </c>
      <c r="AO129" t="str">
        <f>IF(ISNUMBER(FIND("arbeid",Methode_Keuze)),"",IF(ISNUMBER(FIND("arbeid",Methode_Keuze)),"",IF(Tb_Activiteiten[[#This Row],[Adviseur]]=1,Tb_Activiteiten[[#Headers],[Adviseur]],"")))</f>
        <v/>
      </c>
      <c r="AP129" t="str">
        <f>IF(ISNUMBER(FIND("arbeid",Methode_Keuze)),"",IF(ISNUMBER(FIND("arbeid",Methode_Keuze)),"",IF(Tb_Activiteiten[[#This Row],[Projectleider/Expert]]=1,Tb_Activiteiten[[#Headers],[Projectleider/Expert]],"")))</f>
        <v/>
      </c>
      <c r="AQ129" t="str">
        <f>IF(ISNUMBER(FIND("arbeid",Methode_Keuze)),"",IF(ISNUMBER(FIND("arbeid",Methode_Keuze)),"",IF(Tb_Activiteiten[[#This Row],[Arbeidskosten]]=1,Tb_Activiteiten[[#Headers],[Arbeidskosten]],"")))</f>
        <v/>
      </c>
      <c r="AR129" t="str">
        <f>IF(ISNUMBER(FIND("arbeid",Methode_Keuze)),"",IF(ISNUMBER(FIND("arbeid",Methode_Keuze)),"",IF(Tb_Activiteiten[[#This Row],[Arbeidskosten op basis van IKS]]=1,Tb_Activiteiten[[#Headers],[Arbeidskosten op basis van IKS]],"")))</f>
        <v/>
      </c>
      <c r="AS129" t="str">
        <f>IF(ISNUMBER(FIND("overige",Methode_Keuze)),"",IF(Tb_Activiteiten[[#This Row],[Kosten derden exclusief btw]]=1,Tb_Activiteiten[[#Headers],[Kosten derden exclusief btw]],""))</f>
        <v/>
      </c>
      <c r="AT129" t="str">
        <f>IF(ISNUMBER(FIND("overige",Methode_Keuze)),"",IF(Tb_Activiteiten[[#This Row],[Niet verrekenbare btw]]=1,Tb_Activiteiten[[#Headers],[Niet verrekenbare btw]],""))</f>
        <v/>
      </c>
      <c r="AU129" t="str">
        <f>IF(ISNUMBER(FIND("overige",Methode_Keuze)),"",IF(Tb_Activiteiten[[#This Row],[Grondkosten]]=1,Tb_Activiteiten[[#Headers],[Grondkosten]],""))</f>
        <v/>
      </c>
      <c r="AV129" t="str">
        <f>IF(ISNUMBER(FIND("overige",Methode_Keuze)),"",IF(Tb_Activiteiten[[#This Row],[Bijdrage in natura (overige)]]=1,Tb_Activiteiten[[#Headers],[Bijdrage in natura (overige)]],""))</f>
        <v/>
      </c>
      <c r="AW129" t="str">
        <f>IF(ISNUMBER(FIND("overige",Methode_Keuze)),"",IF(Tb_Activiteiten[[#This Row],[Bijdrage in natura (vrijwilligers)]]=1,Tb_Activiteiten[[#Headers],[Bijdrage in natura (vrijwilligers)]],""))</f>
        <v/>
      </c>
      <c r="AX129" t="str">
        <f>IF(ISNUMBER(FIND("overige",Methode_Keuze)),"",IF(Tb_Activiteiten[[#This Row],[Afschrijvingskosten]]=1,Tb_Activiteiten[[#Headers],[Afschrijvingskosten]],""))</f>
        <v/>
      </c>
      <c r="AY129" t="str">
        <f>IF(ISNUMBER(FIND("overige",Methode_Keuze)),"",IF(Tb_Activiteiten[[#This Row],[Vergoeding]]=1,Tb_Activiteiten[[#Headers],[Vergoeding]],""))</f>
        <v/>
      </c>
      <c r="AZ129" t="str">
        <f>IF(ISNUMBER(FIND("arbeid",Methode_Keuze)),"",IF(Tb_Activiteiten[[#This Row],[Arbeidskosten - vast tarief (excl eigen arbeid)]]=1,Tb_Activiteiten[[#Headers],[Arbeidskosten - vast tarief (excl eigen arbeid)]],""))</f>
        <v/>
      </c>
      <c r="BA129" t="str">
        <f>IF(ISNUMBER(FIND("overige",Methode_Keuze)),"",IF(Tb_Activiteiten[[#This Row],[Overige kosten]]=1,Tb_Activiteiten[[#Headers],[Overige kosten]],""))</f>
        <v/>
      </c>
    </row>
    <row r="130" spans="1:53" x14ac:dyDescent="0.25">
      <c r="A130" s="213"/>
      <c r="F130" s="64"/>
      <c r="G130" s="64"/>
      <c r="H130" s="258"/>
      <c r="I130" s="258"/>
      <c r="J130" s="258"/>
      <c r="K130" s="258"/>
      <c r="O130" s="56"/>
      <c r="Q130" t="str">
        <f>IFERROR(IF(VLOOKUP(Tb_Activiteiten[[#This Row],[Openstelling]],Tb_Openstelling[],2,0)=1,1,""),"")</f>
        <v/>
      </c>
      <c r="AK130" t="str">
        <f>IF(ISNUMBER(FIND("arbeid",Methode_Keuze)),"",IF(ISNUMBER(FIND("arbeid",Methode_Keuze)),"",IF(Tb_Activiteiten[[#This Row],[Loonkosten]]=1,Tb_Activiteiten[[#Headers],[Loonkosten]],"")))</f>
        <v/>
      </c>
      <c r="AL130" t="str">
        <f>IF(ISNUMBER(FIND("arbeid",Methode_Keuze)),"",IF(ISNUMBER(FIND("arbeid",Methode_Keuze)),"",IF(Tb_Activiteiten[[#This Row],[Eigen arbeid]]=1,Tb_Activiteiten[[#Headers],[Eigen arbeid]],"")))</f>
        <v/>
      </c>
      <c r="AM130" t="str">
        <f>IF(ISNUMBER(FIND("arbeid",Methode_Keuze)),"",IF(ISNUMBER(FIND("arbeid",Methode_Keuze)),"",IF(Tb_Activiteiten[[#This Row],[Projectmedewerker]]=1,Tb_Activiteiten[[#Headers],[Projectmedewerker]],"")))</f>
        <v/>
      </c>
      <c r="AN130" t="str">
        <f>IF(ISNUMBER(FIND("arbeid",Methode_Keuze)),"",IF(ISNUMBER(FIND("arbeid",Methode_Keuze)),"",IF(Tb_Activiteiten[[#This Row],[Landbouwer]]=1,Tb_Activiteiten[[#Headers],[Landbouwer]],"")))</f>
        <v/>
      </c>
      <c r="AO130" t="str">
        <f>IF(ISNUMBER(FIND("arbeid",Methode_Keuze)),"",IF(ISNUMBER(FIND("arbeid",Methode_Keuze)),"",IF(Tb_Activiteiten[[#This Row],[Adviseur]]=1,Tb_Activiteiten[[#Headers],[Adviseur]],"")))</f>
        <v/>
      </c>
      <c r="AP130" t="str">
        <f>IF(ISNUMBER(FIND("arbeid",Methode_Keuze)),"",IF(ISNUMBER(FIND("arbeid",Methode_Keuze)),"",IF(Tb_Activiteiten[[#This Row],[Projectleider/Expert]]=1,Tb_Activiteiten[[#Headers],[Projectleider/Expert]],"")))</f>
        <v/>
      </c>
      <c r="AQ130" t="str">
        <f>IF(ISNUMBER(FIND("arbeid",Methode_Keuze)),"",IF(ISNUMBER(FIND("arbeid",Methode_Keuze)),"",IF(Tb_Activiteiten[[#This Row],[Arbeidskosten]]=1,Tb_Activiteiten[[#Headers],[Arbeidskosten]],"")))</f>
        <v/>
      </c>
      <c r="AR130" t="str">
        <f>IF(ISNUMBER(FIND("arbeid",Methode_Keuze)),"",IF(ISNUMBER(FIND("arbeid",Methode_Keuze)),"",IF(Tb_Activiteiten[[#This Row],[Arbeidskosten op basis van IKS]]=1,Tb_Activiteiten[[#Headers],[Arbeidskosten op basis van IKS]],"")))</f>
        <v/>
      </c>
      <c r="AS130" t="str">
        <f>IF(ISNUMBER(FIND("overige",Methode_Keuze)),"",IF(Tb_Activiteiten[[#This Row],[Kosten derden exclusief btw]]=1,Tb_Activiteiten[[#Headers],[Kosten derden exclusief btw]],""))</f>
        <v/>
      </c>
      <c r="AT130" t="str">
        <f>IF(ISNUMBER(FIND("overige",Methode_Keuze)),"",IF(Tb_Activiteiten[[#This Row],[Niet verrekenbare btw]]=1,Tb_Activiteiten[[#Headers],[Niet verrekenbare btw]],""))</f>
        <v/>
      </c>
      <c r="AU130" t="str">
        <f>IF(ISNUMBER(FIND("overige",Methode_Keuze)),"",IF(Tb_Activiteiten[[#This Row],[Grondkosten]]=1,Tb_Activiteiten[[#Headers],[Grondkosten]],""))</f>
        <v/>
      </c>
      <c r="AV130" t="str">
        <f>IF(ISNUMBER(FIND("overige",Methode_Keuze)),"",IF(Tb_Activiteiten[[#This Row],[Bijdrage in natura (overige)]]=1,Tb_Activiteiten[[#Headers],[Bijdrage in natura (overige)]],""))</f>
        <v/>
      </c>
      <c r="AW130" t="str">
        <f>IF(ISNUMBER(FIND("overige",Methode_Keuze)),"",IF(Tb_Activiteiten[[#This Row],[Bijdrage in natura (vrijwilligers)]]=1,Tb_Activiteiten[[#Headers],[Bijdrage in natura (vrijwilligers)]],""))</f>
        <v/>
      </c>
      <c r="AX130" t="str">
        <f>IF(ISNUMBER(FIND("overige",Methode_Keuze)),"",IF(Tb_Activiteiten[[#This Row],[Afschrijvingskosten]]=1,Tb_Activiteiten[[#Headers],[Afschrijvingskosten]],""))</f>
        <v/>
      </c>
      <c r="AY130" t="str">
        <f>IF(ISNUMBER(FIND("overige",Methode_Keuze)),"",IF(Tb_Activiteiten[[#This Row],[Vergoeding]]=1,Tb_Activiteiten[[#Headers],[Vergoeding]],""))</f>
        <v/>
      </c>
      <c r="AZ130" t="str">
        <f>IF(ISNUMBER(FIND("arbeid",Methode_Keuze)),"",IF(Tb_Activiteiten[[#This Row],[Arbeidskosten - vast tarief (excl eigen arbeid)]]=1,Tb_Activiteiten[[#Headers],[Arbeidskosten - vast tarief (excl eigen arbeid)]],""))</f>
        <v/>
      </c>
      <c r="BA130" t="str">
        <f>IF(ISNUMBER(FIND("overige",Methode_Keuze)),"",IF(Tb_Activiteiten[[#This Row],[Overige kosten]]=1,Tb_Activiteiten[[#Headers],[Overige kosten]],""))</f>
        <v/>
      </c>
    </row>
    <row r="131" spans="1:53" x14ac:dyDescent="0.25">
      <c r="A131" s="213"/>
      <c r="F131" s="64"/>
      <c r="G131" s="64"/>
      <c r="H131" s="258"/>
      <c r="I131" s="258"/>
      <c r="J131" s="258"/>
      <c r="K131" s="258"/>
      <c r="O131" s="56"/>
      <c r="Q131" t="str">
        <f>IFERROR(IF(VLOOKUP(Tb_Activiteiten[[#This Row],[Openstelling]],Tb_Openstelling[],2,0)=1,1,""),"")</f>
        <v/>
      </c>
      <c r="AK131" t="str">
        <f>IF(ISNUMBER(FIND("arbeid",Methode_Keuze)),"",IF(ISNUMBER(FIND("arbeid",Methode_Keuze)),"",IF(Tb_Activiteiten[[#This Row],[Loonkosten]]=1,Tb_Activiteiten[[#Headers],[Loonkosten]],"")))</f>
        <v/>
      </c>
      <c r="AL131" t="str">
        <f>IF(ISNUMBER(FIND("arbeid",Methode_Keuze)),"",IF(ISNUMBER(FIND("arbeid",Methode_Keuze)),"",IF(Tb_Activiteiten[[#This Row],[Eigen arbeid]]=1,Tb_Activiteiten[[#Headers],[Eigen arbeid]],"")))</f>
        <v/>
      </c>
      <c r="AM131" t="str">
        <f>IF(ISNUMBER(FIND("arbeid",Methode_Keuze)),"",IF(ISNUMBER(FIND("arbeid",Methode_Keuze)),"",IF(Tb_Activiteiten[[#This Row],[Projectmedewerker]]=1,Tb_Activiteiten[[#Headers],[Projectmedewerker]],"")))</f>
        <v/>
      </c>
      <c r="AN131" t="str">
        <f>IF(ISNUMBER(FIND("arbeid",Methode_Keuze)),"",IF(ISNUMBER(FIND("arbeid",Methode_Keuze)),"",IF(Tb_Activiteiten[[#This Row],[Landbouwer]]=1,Tb_Activiteiten[[#Headers],[Landbouwer]],"")))</f>
        <v/>
      </c>
      <c r="AO131" t="str">
        <f>IF(ISNUMBER(FIND("arbeid",Methode_Keuze)),"",IF(ISNUMBER(FIND("arbeid",Methode_Keuze)),"",IF(Tb_Activiteiten[[#This Row],[Adviseur]]=1,Tb_Activiteiten[[#Headers],[Adviseur]],"")))</f>
        <v/>
      </c>
      <c r="AP131" t="str">
        <f>IF(ISNUMBER(FIND("arbeid",Methode_Keuze)),"",IF(ISNUMBER(FIND("arbeid",Methode_Keuze)),"",IF(Tb_Activiteiten[[#This Row],[Projectleider/Expert]]=1,Tb_Activiteiten[[#Headers],[Projectleider/Expert]],"")))</f>
        <v/>
      </c>
      <c r="AQ131" t="str">
        <f>IF(ISNUMBER(FIND("arbeid",Methode_Keuze)),"",IF(ISNUMBER(FIND("arbeid",Methode_Keuze)),"",IF(Tb_Activiteiten[[#This Row],[Arbeidskosten]]=1,Tb_Activiteiten[[#Headers],[Arbeidskosten]],"")))</f>
        <v/>
      </c>
      <c r="AR131" t="str">
        <f>IF(ISNUMBER(FIND("arbeid",Methode_Keuze)),"",IF(ISNUMBER(FIND("arbeid",Methode_Keuze)),"",IF(Tb_Activiteiten[[#This Row],[Arbeidskosten op basis van IKS]]=1,Tb_Activiteiten[[#Headers],[Arbeidskosten op basis van IKS]],"")))</f>
        <v/>
      </c>
      <c r="AS131" t="str">
        <f>IF(ISNUMBER(FIND("overige",Methode_Keuze)),"",IF(Tb_Activiteiten[[#This Row],[Kosten derden exclusief btw]]=1,Tb_Activiteiten[[#Headers],[Kosten derden exclusief btw]],""))</f>
        <v/>
      </c>
      <c r="AT131" t="str">
        <f>IF(ISNUMBER(FIND("overige",Methode_Keuze)),"",IF(Tb_Activiteiten[[#This Row],[Niet verrekenbare btw]]=1,Tb_Activiteiten[[#Headers],[Niet verrekenbare btw]],""))</f>
        <v/>
      </c>
      <c r="AU131" t="str">
        <f>IF(ISNUMBER(FIND("overige",Methode_Keuze)),"",IF(Tb_Activiteiten[[#This Row],[Grondkosten]]=1,Tb_Activiteiten[[#Headers],[Grondkosten]],""))</f>
        <v/>
      </c>
      <c r="AV131" t="str">
        <f>IF(ISNUMBER(FIND("overige",Methode_Keuze)),"",IF(Tb_Activiteiten[[#This Row],[Bijdrage in natura (overige)]]=1,Tb_Activiteiten[[#Headers],[Bijdrage in natura (overige)]],""))</f>
        <v/>
      </c>
      <c r="AW131" t="str">
        <f>IF(ISNUMBER(FIND("overige",Methode_Keuze)),"",IF(Tb_Activiteiten[[#This Row],[Bijdrage in natura (vrijwilligers)]]=1,Tb_Activiteiten[[#Headers],[Bijdrage in natura (vrijwilligers)]],""))</f>
        <v/>
      </c>
      <c r="AX131" t="str">
        <f>IF(ISNUMBER(FIND("overige",Methode_Keuze)),"",IF(Tb_Activiteiten[[#This Row],[Afschrijvingskosten]]=1,Tb_Activiteiten[[#Headers],[Afschrijvingskosten]],""))</f>
        <v/>
      </c>
      <c r="AY131" t="str">
        <f>IF(ISNUMBER(FIND("overige",Methode_Keuze)),"",IF(Tb_Activiteiten[[#This Row],[Vergoeding]]=1,Tb_Activiteiten[[#Headers],[Vergoeding]],""))</f>
        <v/>
      </c>
      <c r="AZ131" t="str">
        <f>IF(ISNUMBER(FIND("arbeid",Methode_Keuze)),"",IF(Tb_Activiteiten[[#This Row],[Arbeidskosten - vast tarief (excl eigen arbeid)]]=1,Tb_Activiteiten[[#Headers],[Arbeidskosten - vast tarief (excl eigen arbeid)]],""))</f>
        <v/>
      </c>
      <c r="BA131" t="str">
        <f>IF(ISNUMBER(FIND("overige",Methode_Keuze)),"",IF(Tb_Activiteiten[[#This Row],[Overige kosten]]=1,Tb_Activiteiten[[#Headers],[Overige kosten]],""))</f>
        <v/>
      </c>
    </row>
    <row r="132" spans="1:53" x14ac:dyDescent="0.25">
      <c r="A132" s="213"/>
      <c r="F132" s="64"/>
      <c r="G132" s="64"/>
      <c r="H132" s="258"/>
      <c r="I132" s="258"/>
      <c r="J132" s="258"/>
      <c r="K132" s="258"/>
      <c r="O132" s="56"/>
      <c r="Q132" t="str">
        <f>IFERROR(IF(VLOOKUP(Tb_Activiteiten[[#This Row],[Openstelling]],Tb_Openstelling[],2,0)=1,1,""),"")</f>
        <v/>
      </c>
      <c r="AK132" t="str">
        <f>IF(ISNUMBER(FIND("arbeid",Methode_Keuze)),"",IF(ISNUMBER(FIND("arbeid",Methode_Keuze)),"",IF(Tb_Activiteiten[[#This Row],[Loonkosten]]=1,Tb_Activiteiten[[#Headers],[Loonkosten]],"")))</f>
        <v/>
      </c>
      <c r="AL132" t="str">
        <f>IF(ISNUMBER(FIND("arbeid",Methode_Keuze)),"",IF(ISNUMBER(FIND("arbeid",Methode_Keuze)),"",IF(Tb_Activiteiten[[#This Row],[Eigen arbeid]]=1,Tb_Activiteiten[[#Headers],[Eigen arbeid]],"")))</f>
        <v/>
      </c>
      <c r="AM132" t="str">
        <f>IF(ISNUMBER(FIND("arbeid",Methode_Keuze)),"",IF(ISNUMBER(FIND("arbeid",Methode_Keuze)),"",IF(Tb_Activiteiten[[#This Row],[Projectmedewerker]]=1,Tb_Activiteiten[[#Headers],[Projectmedewerker]],"")))</f>
        <v/>
      </c>
      <c r="AN132" t="str">
        <f>IF(ISNUMBER(FIND("arbeid",Methode_Keuze)),"",IF(ISNUMBER(FIND("arbeid",Methode_Keuze)),"",IF(Tb_Activiteiten[[#This Row],[Landbouwer]]=1,Tb_Activiteiten[[#Headers],[Landbouwer]],"")))</f>
        <v/>
      </c>
      <c r="AO132" t="str">
        <f>IF(ISNUMBER(FIND("arbeid",Methode_Keuze)),"",IF(ISNUMBER(FIND("arbeid",Methode_Keuze)),"",IF(Tb_Activiteiten[[#This Row],[Adviseur]]=1,Tb_Activiteiten[[#Headers],[Adviseur]],"")))</f>
        <v/>
      </c>
      <c r="AP132" t="str">
        <f>IF(ISNUMBER(FIND("arbeid",Methode_Keuze)),"",IF(ISNUMBER(FIND("arbeid",Methode_Keuze)),"",IF(Tb_Activiteiten[[#This Row],[Projectleider/Expert]]=1,Tb_Activiteiten[[#Headers],[Projectleider/Expert]],"")))</f>
        <v/>
      </c>
      <c r="AQ132" t="str">
        <f>IF(ISNUMBER(FIND("arbeid",Methode_Keuze)),"",IF(ISNUMBER(FIND("arbeid",Methode_Keuze)),"",IF(Tb_Activiteiten[[#This Row],[Arbeidskosten]]=1,Tb_Activiteiten[[#Headers],[Arbeidskosten]],"")))</f>
        <v/>
      </c>
      <c r="AR132" t="str">
        <f>IF(ISNUMBER(FIND("arbeid",Methode_Keuze)),"",IF(ISNUMBER(FIND("arbeid",Methode_Keuze)),"",IF(Tb_Activiteiten[[#This Row],[Arbeidskosten op basis van IKS]]=1,Tb_Activiteiten[[#Headers],[Arbeidskosten op basis van IKS]],"")))</f>
        <v/>
      </c>
      <c r="AS132" t="str">
        <f>IF(ISNUMBER(FIND("overige",Methode_Keuze)),"",IF(Tb_Activiteiten[[#This Row],[Kosten derden exclusief btw]]=1,Tb_Activiteiten[[#Headers],[Kosten derden exclusief btw]],""))</f>
        <v/>
      </c>
      <c r="AT132" t="str">
        <f>IF(ISNUMBER(FIND("overige",Methode_Keuze)),"",IF(Tb_Activiteiten[[#This Row],[Niet verrekenbare btw]]=1,Tb_Activiteiten[[#Headers],[Niet verrekenbare btw]],""))</f>
        <v/>
      </c>
      <c r="AU132" t="str">
        <f>IF(ISNUMBER(FIND("overige",Methode_Keuze)),"",IF(Tb_Activiteiten[[#This Row],[Grondkosten]]=1,Tb_Activiteiten[[#Headers],[Grondkosten]],""))</f>
        <v/>
      </c>
      <c r="AV132" t="str">
        <f>IF(ISNUMBER(FIND("overige",Methode_Keuze)),"",IF(Tb_Activiteiten[[#This Row],[Bijdrage in natura (overige)]]=1,Tb_Activiteiten[[#Headers],[Bijdrage in natura (overige)]],""))</f>
        <v/>
      </c>
      <c r="AW132" t="str">
        <f>IF(ISNUMBER(FIND("overige",Methode_Keuze)),"",IF(Tb_Activiteiten[[#This Row],[Bijdrage in natura (vrijwilligers)]]=1,Tb_Activiteiten[[#Headers],[Bijdrage in natura (vrijwilligers)]],""))</f>
        <v/>
      </c>
      <c r="AX132" t="str">
        <f>IF(ISNUMBER(FIND("overige",Methode_Keuze)),"",IF(Tb_Activiteiten[[#This Row],[Afschrijvingskosten]]=1,Tb_Activiteiten[[#Headers],[Afschrijvingskosten]],""))</f>
        <v/>
      </c>
      <c r="AY132" t="str">
        <f>IF(ISNUMBER(FIND("overige",Methode_Keuze)),"",IF(Tb_Activiteiten[[#This Row],[Vergoeding]]=1,Tb_Activiteiten[[#Headers],[Vergoeding]],""))</f>
        <v/>
      </c>
      <c r="AZ132" t="str">
        <f>IF(ISNUMBER(FIND("arbeid",Methode_Keuze)),"",IF(Tb_Activiteiten[[#This Row],[Arbeidskosten - vast tarief (excl eigen arbeid)]]=1,Tb_Activiteiten[[#Headers],[Arbeidskosten - vast tarief (excl eigen arbeid)]],""))</f>
        <v/>
      </c>
      <c r="BA132" t="str">
        <f>IF(ISNUMBER(FIND("overige",Methode_Keuze)),"",IF(Tb_Activiteiten[[#This Row],[Overige kosten]]=1,Tb_Activiteiten[[#Headers],[Overige kosten]],""))</f>
        <v/>
      </c>
    </row>
    <row r="133" spans="1:53" x14ac:dyDescent="0.25">
      <c r="A133" s="213"/>
      <c r="F133" s="64"/>
      <c r="G133" s="64"/>
      <c r="H133" s="258"/>
      <c r="I133" s="258"/>
      <c r="J133" s="258"/>
      <c r="K133" s="258"/>
      <c r="O133" s="56"/>
      <c r="Q133" t="str">
        <f>IFERROR(IF(VLOOKUP(Tb_Activiteiten[[#This Row],[Openstelling]],Tb_Openstelling[],2,0)=1,1,""),"")</f>
        <v/>
      </c>
      <c r="AK133" t="str">
        <f>IF(ISNUMBER(FIND("arbeid",Methode_Keuze)),"",IF(ISNUMBER(FIND("arbeid",Methode_Keuze)),"",IF(Tb_Activiteiten[[#This Row],[Loonkosten]]=1,Tb_Activiteiten[[#Headers],[Loonkosten]],"")))</f>
        <v/>
      </c>
      <c r="AL133" t="str">
        <f>IF(ISNUMBER(FIND("arbeid",Methode_Keuze)),"",IF(ISNUMBER(FIND("arbeid",Methode_Keuze)),"",IF(Tb_Activiteiten[[#This Row],[Eigen arbeid]]=1,Tb_Activiteiten[[#Headers],[Eigen arbeid]],"")))</f>
        <v/>
      </c>
      <c r="AM133" t="str">
        <f>IF(ISNUMBER(FIND("arbeid",Methode_Keuze)),"",IF(ISNUMBER(FIND("arbeid",Methode_Keuze)),"",IF(Tb_Activiteiten[[#This Row],[Projectmedewerker]]=1,Tb_Activiteiten[[#Headers],[Projectmedewerker]],"")))</f>
        <v/>
      </c>
      <c r="AN133" t="str">
        <f>IF(ISNUMBER(FIND("arbeid",Methode_Keuze)),"",IF(ISNUMBER(FIND("arbeid",Methode_Keuze)),"",IF(Tb_Activiteiten[[#This Row],[Landbouwer]]=1,Tb_Activiteiten[[#Headers],[Landbouwer]],"")))</f>
        <v/>
      </c>
      <c r="AO133" t="str">
        <f>IF(ISNUMBER(FIND("arbeid",Methode_Keuze)),"",IF(ISNUMBER(FIND("arbeid",Methode_Keuze)),"",IF(Tb_Activiteiten[[#This Row],[Adviseur]]=1,Tb_Activiteiten[[#Headers],[Adviseur]],"")))</f>
        <v/>
      </c>
      <c r="AP133" t="str">
        <f>IF(ISNUMBER(FIND("arbeid",Methode_Keuze)),"",IF(ISNUMBER(FIND("arbeid",Methode_Keuze)),"",IF(Tb_Activiteiten[[#This Row],[Projectleider/Expert]]=1,Tb_Activiteiten[[#Headers],[Projectleider/Expert]],"")))</f>
        <v/>
      </c>
      <c r="AQ133" t="str">
        <f>IF(ISNUMBER(FIND("arbeid",Methode_Keuze)),"",IF(ISNUMBER(FIND("arbeid",Methode_Keuze)),"",IF(Tb_Activiteiten[[#This Row],[Arbeidskosten]]=1,Tb_Activiteiten[[#Headers],[Arbeidskosten]],"")))</f>
        <v/>
      </c>
      <c r="AR133" t="str">
        <f>IF(ISNUMBER(FIND("arbeid",Methode_Keuze)),"",IF(ISNUMBER(FIND("arbeid",Methode_Keuze)),"",IF(Tb_Activiteiten[[#This Row],[Arbeidskosten op basis van IKS]]=1,Tb_Activiteiten[[#Headers],[Arbeidskosten op basis van IKS]],"")))</f>
        <v/>
      </c>
      <c r="AS133" t="str">
        <f>IF(ISNUMBER(FIND("overige",Methode_Keuze)),"",IF(Tb_Activiteiten[[#This Row],[Kosten derden exclusief btw]]=1,Tb_Activiteiten[[#Headers],[Kosten derden exclusief btw]],""))</f>
        <v/>
      </c>
      <c r="AT133" t="str">
        <f>IF(ISNUMBER(FIND("overige",Methode_Keuze)),"",IF(Tb_Activiteiten[[#This Row],[Niet verrekenbare btw]]=1,Tb_Activiteiten[[#Headers],[Niet verrekenbare btw]],""))</f>
        <v/>
      </c>
      <c r="AU133" t="str">
        <f>IF(ISNUMBER(FIND("overige",Methode_Keuze)),"",IF(Tb_Activiteiten[[#This Row],[Grondkosten]]=1,Tb_Activiteiten[[#Headers],[Grondkosten]],""))</f>
        <v/>
      </c>
      <c r="AV133" t="str">
        <f>IF(ISNUMBER(FIND("overige",Methode_Keuze)),"",IF(Tb_Activiteiten[[#This Row],[Bijdrage in natura (overige)]]=1,Tb_Activiteiten[[#Headers],[Bijdrage in natura (overige)]],""))</f>
        <v/>
      </c>
      <c r="AW133" t="str">
        <f>IF(ISNUMBER(FIND("overige",Methode_Keuze)),"",IF(Tb_Activiteiten[[#This Row],[Bijdrage in natura (vrijwilligers)]]=1,Tb_Activiteiten[[#Headers],[Bijdrage in natura (vrijwilligers)]],""))</f>
        <v/>
      </c>
      <c r="AX133" t="str">
        <f>IF(ISNUMBER(FIND("overige",Methode_Keuze)),"",IF(Tb_Activiteiten[[#This Row],[Afschrijvingskosten]]=1,Tb_Activiteiten[[#Headers],[Afschrijvingskosten]],""))</f>
        <v/>
      </c>
      <c r="AY133" t="str">
        <f>IF(ISNUMBER(FIND("overige",Methode_Keuze)),"",IF(Tb_Activiteiten[[#This Row],[Vergoeding]]=1,Tb_Activiteiten[[#Headers],[Vergoeding]],""))</f>
        <v/>
      </c>
      <c r="AZ133" t="str">
        <f>IF(ISNUMBER(FIND("arbeid",Methode_Keuze)),"",IF(Tb_Activiteiten[[#This Row],[Arbeidskosten - vast tarief (excl eigen arbeid)]]=1,Tb_Activiteiten[[#Headers],[Arbeidskosten - vast tarief (excl eigen arbeid)]],""))</f>
        <v/>
      </c>
      <c r="BA133" t="str">
        <f>IF(ISNUMBER(FIND("overige",Methode_Keuze)),"",IF(Tb_Activiteiten[[#This Row],[Overige kosten]]=1,Tb_Activiteiten[[#Headers],[Overige kosten]],""))</f>
        <v/>
      </c>
    </row>
    <row r="134" spans="1:53" x14ac:dyDescent="0.25">
      <c r="A134" s="213"/>
      <c r="F134" s="64"/>
      <c r="G134" s="64"/>
      <c r="H134" s="258"/>
      <c r="I134" s="258"/>
      <c r="J134" s="258"/>
      <c r="K134" s="258"/>
      <c r="O134" s="56"/>
      <c r="Q134" t="str">
        <f>IFERROR(IF(VLOOKUP(Tb_Activiteiten[[#This Row],[Openstelling]],Tb_Openstelling[],2,0)=1,1,""),"")</f>
        <v/>
      </c>
      <c r="AK134" t="str">
        <f>IF(ISNUMBER(FIND("arbeid",Methode_Keuze)),"",IF(ISNUMBER(FIND("arbeid",Methode_Keuze)),"",IF(Tb_Activiteiten[[#This Row],[Loonkosten]]=1,Tb_Activiteiten[[#Headers],[Loonkosten]],"")))</f>
        <v/>
      </c>
      <c r="AL134" t="str">
        <f>IF(ISNUMBER(FIND("arbeid",Methode_Keuze)),"",IF(ISNUMBER(FIND("arbeid",Methode_Keuze)),"",IF(Tb_Activiteiten[[#This Row],[Eigen arbeid]]=1,Tb_Activiteiten[[#Headers],[Eigen arbeid]],"")))</f>
        <v/>
      </c>
      <c r="AM134" t="str">
        <f>IF(ISNUMBER(FIND("arbeid",Methode_Keuze)),"",IF(ISNUMBER(FIND("arbeid",Methode_Keuze)),"",IF(Tb_Activiteiten[[#This Row],[Projectmedewerker]]=1,Tb_Activiteiten[[#Headers],[Projectmedewerker]],"")))</f>
        <v/>
      </c>
      <c r="AN134" t="str">
        <f>IF(ISNUMBER(FIND("arbeid",Methode_Keuze)),"",IF(ISNUMBER(FIND("arbeid",Methode_Keuze)),"",IF(Tb_Activiteiten[[#This Row],[Landbouwer]]=1,Tb_Activiteiten[[#Headers],[Landbouwer]],"")))</f>
        <v/>
      </c>
      <c r="AO134" t="str">
        <f>IF(ISNUMBER(FIND("arbeid",Methode_Keuze)),"",IF(ISNUMBER(FIND("arbeid",Methode_Keuze)),"",IF(Tb_Activiteiten[[#This Row],[Adviseur]]=1,Tb_Activiteiten[[#Headers],[Adviseur]],"")))</f>
        <v/>
      </c>
      <c r="AP134" t="str">
        <f>IF(ISNUMBER(FIND("arbeid",Methode_Keuze)),"",IF(ISNUMBER(FIND("arbeid",Methode_Keuze)),"",IF(Tb_Activiteiten[[#This Row],[Projectleider/Expert]]=1,Tb_Activiteiten[[#Headers],[Projectleider/Expert]],"")))</f>
        <v/>
      </c>
      <c r="AQ134" t="str">
        <f>IF(ISNUMBER(FIND("arbeid",Methode_Keuze)),"",IF(ISNUMBER(FIND("arbeid",Methode_Keuze)),"",IF(Tb_Activiteiten[[#This Row],[Arbeidskosten]]=1,Tb_Activiteiten[[#Headers],[Arbeidskosten]],"")))</f>
        <v/>
      </c>
      <c r="AR134" t="str">
        <f>IF(ISNUMBER(FIND("arbeid",Methode_Keuze)),"",IF(ISNUMBER(FIND("arbeid",Methode_Keuze)),"",IF(Tb_Activiteiten[[#This Row],[Arbeidskosten op basis van IKS]]=1,Tb_Activiteiten[[#Headers],[Arbeidskosten op basis van IKS]],"")))</f>
        <v/>
      </c>
      <c r="AS134" t="str">
        <f>IF(ISNUMBER(FIND("overige",Methode_Keuze)),"",IF(Tb_Activiteiten[[#This Row],[Kosten derden exclusief btw]]=1,Tb_Activiteiten[[#Headers],[Kosten derden exclusief btw]],""))</f>
        <v/>
      </c>
      <c r="AT134" t="str">
        <f>IF(ISNUMBER(FIND("overige",Methode_Keuze)),"",IF(Tb_Activiteiten[[#This Row],[Niet verrekenbare btw]]=1,Tb_Activiteiten[[#Headers],[Niet verrekenbare btw]],""))</f>
        <v/>
      </c>
      <c r="AU134" t="str">
        <f>IF(ISNUMBER(FIND("overige",Methode_Keuze)),"",IF(Tb_Activiteiten[[#This Row],[Grondkosten]]=1,Tb_Activiteiten[[#Headers],[Grondkosten]],""))</f>
        <v/>
      </c>
      <c r="AV134" t="str">
        <f>IF(ISNUMBER(FIND("overige",Methode_Keuze)),"",IF(Tb_Activiteiten[[#This Row],[Bijdrage in natura (overige)]]=1,Tb_Activiteiten[[#Headers],[Bijdrage in natura (overige)]],""))</f>
        <v/>
      </c>
      <c r="AW134" t="str">
        <f>IF(ISNUMBER(FIND("overige",Methode_Keuze)),"",IF(Tb_Activiteiten[[#This Row],[Bijdrage in natura (vrijwilligers)]]=1,Tb_Activiteiten[[#Headers],[Bijdrage in natura (vrijwilligers)]],""))</f>
        <v/>
      </c>
      <c r="AX134" t="str">
        <f>IF(ISNUMBER(FIND("overige",Methode_Keuze)),"",IF(Tb_Activiteiten[[#This Row],[Afschrijvingskosten]]=1,Tb_Activiteiten[[#Headers],[Afschrijvingskosten]],""))</f>
        <v/>
      </c>
      <c r="AY134" t="str">
        <f>IF(ISNUMBER(FIND("overige",Methode_Keuze)),"",IF(Tb_Activiteiten[[#This Row],[Vergoeding]]=1,Tb_Activiteiten[[#Headers],[Vergoeding]],""))</f>
        <v/>
      </c>
      <c r="AZ134" t="str">
        <f>IF(ISNUMBER(FIND("arbeid",Methode_Keuze)),"",IF(Tb_Activiteiten[[#This Row],[Arbeidskosten - vast tarief (excl eigen arbeid)]]=1,Tb_Activiteiten[[#Headers],[Arbeidskosten - vast tarief (excl eigen arbeid)]],""))</f>
        <v/>
      </c>
      <c r="BA134" t="str">
        <f>IF(ISNUMBER(FIND("overige",Methode_Keuze)),"",IF(Tb_Activiteiten[[#This Row],[Overige kosten]]=1,Tb_Activiteiten[[#Headers],[Overige kosten]],""))</f>
        <v/>
      </c>
    </row>
    <row r="135" spans="1:53" x14ac:dyDescent="0.25">
      <c r="A135" s="213"/>
      <c r="F135" s="64"/>
      <c r="G135" s="64"/>
      <c r="H135" s="258"/>
      <c r="I135" s="258"/>
      <c r="J135" s="258"/>
      <c r="K135" s="258"/>
      <c r="O135" s="56"/>
      <c r="Q135" t="str">
        <f>IFERROR(IF(VLOOKUP(Tb_Activiteiten[[#This Row],[Openstelling]],Tb_Openstelling[],2,0)=1,1,""),"")</f>
        <v/>
      </c>
      <c r="AK135" t="str">
        <f>IF(ISNUMBER(FIND("arbeid",Methode_Keuze)),"",IF(ISNUMBER(FIND("arbeid",Methode_Keuze)),"",IF(Tb_Activiteiten[[#This Row],[Loonkosten]]=1,Tb_Activiteiten[[#Headers],[Loonkosten]],"")))</f>
        <v/>
      </c>
      <c r="AL135" t="str">
        <f>IF(ISNUMBER(FIND("arbeid",Methode_Keuze)),"",IF(ISNUMBER(FIND("arbeid",Methode_Keuze)),"",IF(Tb_Activiteiten[[#This Row],[Eigen arbeid]]=1,Tb_Activiteiten[[#Headers],[Eigen arbeid]],"")))</f>
        <v/>
      </c>
      <c r="AM135" t="str">
        <f>IF(ISNUMBER(FIND("arbeid",Methode_Keuze)),"",IF(ISNUMBER(FIND("arbeid",Methode_Keuze)),"",IF(Tb_Activiteiten[[#This Row],[Projectmedewerker]]=1,Tb_Activiteiten[[#Headers],[Projectmedewerker]],"")))</f>
        <v/>
      </c>
      <c r="AN135" t="str">
        <f>IF(ISNUMBER(FIND("arbeid",Methode_Keuze)),"",IF(ISNUMBER(FIND("arbeid",Methode_Keuze)),"",IF(Tb_Activiteiten[[#This Row],[Landbouwer]]=1,Tb_Activiteiten[[#Headers],[Landbouwer]],"")))</f>
        <v/>
      </c>
      <c r="AO135" t="str">
        <f>IF(ISNUMBER(FIND("arbeid",Methode_Keuze)),"",IF(ISNUMBER(FIND("arbeid",Methode_Keuze)),"",IF(Tb_Activiteiten[[#This Row],[Adviseur]]=1,Tb_Activiteiten[[#Headers],[Adviseur]],"")))</f>
        <v/>
      </c>
      <c r="AP135" t="str">
        <f>IF(ISNUMBER(FIND("arbeid",Methode_Keuze)),"",IF(ISNUMBER(FIND("arbeid",Methode_Keuze)),"",IF(Tb_Activiteiten[[#This Row],[Projectleider/Expert]]=1,Tb_Activiteiten[[#Headers],[Projectleider/Expert]],"")))</f>
        <v/>
      </c>
      <c r="AQ135" t="str">
        <f>IF(ISNUMBER(FIND("arbeid",Methode_Keuze)),"",IF(ISNUMBER(FIND("arbeid",Methode_Keuze)),"",IF(Tb_Activiteiten[[#This Row],[Arbeidskosten]]=1,Tb_Activiteiten[[#Headers],[Arbeidskosten]],"")))</f>
        <v/>
      </c>
      <c r="AR135" t="str">
        <f>IF(ISNUMBER(FIND("arbeid",Methode_Keuze)),"",IF(ISNUMBER(FIND("arbeid",Methode_Keuze)),"",IF(Tb_Activiteiten[[#This Row],[Arbeidskosten op basis van IKS]]=1,Tb_Activiteiten[[#Headers],[Arbeidskosten op basis van IKS]],"")))</f>
        <v/>
      </c>
      <c r="AS135" t="str">
        <f>IF(ISNUMBER(FIND("overige",Methode_Keuze)),"",IF(Tb_Activiteiten[[#This Row],[Kosten derden exclusief btw]]=1,Tb_Activiteiten[[#Headers],[Kosten derden exclusief btw]],""))</f>
        <v/>
      </c>
      <c r="AT135" t="str">
        <f>IF(ISNUMBER(FIND("overige",Methode_Keuze)),"",IF(Tb_Activiteiten[[#This Row],[Niet verrekenbare btw]]=1,Tb_Activiteiten[[#Headers],[Niet verrekenbare btw]],""))</f>
        <v/>
      </c>
      <c r="AU135" t="str">
        <f>IF(ISNUMBER(FIND("overige",Methode_Keuze)),"",IF(Tb_Activiteiten[[#This Row],[Grondkosten]]=1,Tb_Activiteiten[[#Headers],[Grondkosten]],""))</f>
        <v/>
      </c>
      <c r="AV135" t="str">
        <f>IF(ISNUMBER(FIND("overige",Methode_Keuze)),"",IF(Tb_Activiteiten[[#This Row],[Bijdrage in natura (overige)]]=1,Tb_Activiteiten[[#Headers],[Bijdrage in natura (overige)]],""))</f>
        <v/>
      </c>
      <c r="AW135" t="str">
        <f>IF(ISNUMBER(FIND("overige",Methode_Keuze)),"",IF(Tb_Activiteiten[[#This Row],[Bijdrage in natura (vrijwilligers)]]=1,Tb_Activiteiten[[#Headers],[Bijdrage in natura (vrijwilligers)]],""))</f>
        <v/>
      </c>
      <c r="AX135" t="str">
        <f>IF(ISNUMBER(FIND("overige",Methode_Keuze)),"",IF(Tb_Activiteiten[[#This Row],[Afschrijvingskosten]]=1,Tb_Activiteiten[[#Headers],[Afschrijvingskosten]],""))</f>
        <v/>
      </c>
      <c r="AY135" t="str">
        <f>IF(ISNUMBER(FIND("overige",Methode_Keuze)),"",IF(Tb_Activiteiten[[#This Row],[Vergoeding]]=1,Tb_Activiteiten[[#Headers],[Vergoeding]],""))</f>
        <v/>
      </c>
      <c r="AZ135" t="str">
        <f>IF(ISNUMBER(FIND("arbeid",Methode_Keuze)),"",IF(Tb_Activiteiten[[#This Row],[Arbeidskosten - vast tarief (excl eigen arbeid)]]=1,Tb_Activiteiten[[#Headers],[Arbeidskosten - vast tarief (excl eigen arbeid)]],""))</f>
        <v/>
      </c>
      <c r="BA135" t="str">
        <f>IF(ISNUMBER(FIND("overige",Methode_Keuze)),"",IF(Tb_Activiteiten[[#This Row],[Overige kosten]]=1,Tb_Activiteiten[[#Headers],[Overige kosten]],""))</f>
        <v/>
      </c>
    </row>
    <row r="136" spans="1:53" x14ac:dyDescent="0.25">
      <c r="A136" s="213"/>
      <c r="F136" s="64"/>
      <c r="G136" s="64"/>
      <c r="H136" s="258"/>
      <c r="I136" s="258"/>
      <c r="J136" s="258"/>
      <c r="K136" s="258"/>
      <c r="O136" s="56"/>
      <c r="Q136" t="str">
        <f>IFERROR(IF(VLOOKUP(Tb_Activiteiten[[#This Row],[Openstelling]],Tb_Openstelling[],2,0)=1,1,""),"")</f>
        <v/>
      </c>
      <c r="AK136" t="str">
        <f>IF(ISNUMBER(FIND("arbeid",Methode_Keuze)),"",IF(ISNUMBER(FIND("arbeid",Methode_Keuze)),"",IF(Tb_Activiteiten[[#This Row],[Loonkosten]]=1,Tb_Activiteiten[[#Headers],[Loonkosten]],"")))</f>
        <v/>
      </c>
      <c r="AL136" t="str">
        <f>IF(ISNUMBER(FIND("arbeid",Methode_Keuze)),"",IF(ISNUMBER(FIND("arbeid",Methode_Keuze)),"",IF(Tb_Activiteiten[[#This Row],[Eigen arbeid]]=1,Tb_Activiteiten[[#Headers],[Eigen arbeid]],"")))</f>
        <v/>
      </c>
      <c r="AM136" t="str">
        <f>IF(ISNUMBER(FIND("arbeid",Methode_Keuze)),"",IF(ISNUMBER(FIND("arbeid",Methode_Keuze)),"",IF(Tb_Activiteiten[[#This Row],[Projectmedewerker]]=1,Tb_Activiteiten[[#Headers],[Projectmedewerker]],"")))</f>
        <v/>
      </c>
      <c r="AN136" t="str">
        <f>IF(ISNUMBER(FIND("arbeid",Methode_Keuze)),"",IF(ISNUMBER(FIND("arbeid",Methode_Keuze)),"",IF(Tb_Activiteiten[[#This Row],[Landbouwer]]=1,Tb_Activiteiten[[#Headers],[Landbouwer]],"")))</f>
        <v/>
      </c>
      <c r="AO136" t="str">
        <f>IF(ISNUMBER(FIND("arbeid",Methode_Keuze)),"",IF(ISNUMBER(FIND("arbeid",Methode_Keuze)),"",IF(Tb_Activiteiten[[#This Row],[Adviseur]]=1,Tb_Activiteiten[[#Headers],[Adviseur]],"")))</f>
        <v/>
      </c>
      <c r="AP136" t="str">
        <f>IF(ISNUMBER(FIND("arbeid",Methode_Keuze)),"",IF(ISNUMBER(FIND("arbeid",Methode_Keuze)),"",IF(Tb_Activiteiten[[#This Row],[Projectleider/Expert]]=1,Tb_Activiteiten[[#Headers],[Projectleider/Expert]],"")))</f>
        <v/>
      </c>
      <c r="AQ136" t="str">
        <f>IF(ISNUMBER(FIND("arbeid",Methode_Keuze)),"",IF(ISNUMBER(FIND("arbeid",Methode_Keuze)),"",IF(Tb_Activiteiten[[#This Row],[Arbeidskosten]]=1,Tb_Activiteiten[[#Headers],[Arbeidskosten]],"")))</f>
        <v/>
      </c>
      <c r="AR136" t="str">
        <f>IF(ISNUMBER(FIND("arbeid",Methode_Keuze)),"",IF(ISNUMBER(FIND("arbeid",Methode_Keuze)),"",IF(Tb_Activiteiten[[#This Row],[Arbeidskosten op basis van IKS]]=1,Tb_Activiteiten[[#Headers],[Arbeidskosten op basis van IKS]],"")))</f>
        <v/>
      </c>
      <c r="AS136" t="str">
        <f>IF(ISNUMBER(FIND("overige",Methode_Keuze)),"",IF(Tb_Activiteiten[[#This Row],[Kosten derden exclusief btw]]=1,Tb_Activiteiten[[#Headers],[Kosten derden exclusief btw]],""))</f>
        <v/>
      </c>
      <c r="AT136" t="str">
        <f>IF(ISNUMBER(FIND("overige",Methode_Keuze)),"",IF(Tb_Activiteiten[[#This Row],[Niet verrekenbare btw]]=1,Tb_Activiteiten[[#Headers],[Niet verrekenbare btw]],""))</f>
        <v/>
      </c>
      <c r="AU136" t="str">
        <f>IF(ISNUMBER(FIND("overige",Methode_Keuze)),"",IF(Tb_Activiteiten[[#This Row],[Grondkosten]]=1,Tb_Activiteiten[[#Headers],[Grondkosten]],""))</f>
        <v/>
      </c>
      <c r="AV136" t="str">
        <f>IF(ISNUMBER(FIND("overige",Methode_Keuze)),"",IF(Tb_Activiteiten[[#This Row],[Bijdrage in natura (overige)]]=1,Tb_Activiteiten[[#Headers],[Bijdrage in natura (overige)]],""))</f>
        <v/>
      </c>
      <c r="AW136" t="str">
        <f>IF(ISNUMBER(FIND("overige",Methode_Keuze)),"",IF(Tb_Activiteiten[[#This Row],[Bijdrage in natura (vrijwilligers)]]=1,Tb_Activiteiten[[#Headers],[Bijdrage in natura (vrijwilligers)]],""))</f>
        <v/>
      </c>
      <c r="AX136" t="str">
        <f>IF(ISNUMBER(FIND("overige",Methode_Keuze)),"",IF(Tb_Activiteiten[[#This Row],[Afschrijvingskosten]]=1,Tb_Activiteiten[[#Headers],[Afschrijvingskosten]],""))</f>
        <v/>
      </c>
      <c r="AY136" t="str">
        <f>IF(ISNUMBER(FIND("overige",Methode_Keuze)),"",IF(Tb_Activiteiten[[#This Row],[Vergoeding]]=1,Tb_Activiteiten[[#Headers],[Vergoeding]],""))</f>
        <v/>
      </c>
      <c r="AZ136" t="str">
        <f>IF(ISNUMBER(FIND("arbeid",Methode_Keuze)),"",IF(Tb_Activiteiten[[#This Row],[Arbeidskosten - vast tarief (excl eigen arbeid)]]=1,Tb_Activiteiten[[#Headers],[Arbeidskosten - vast tarief (excl eigen arbeid)]],""))</f>
        <v/>
      </c>
      <c r="BA136" t="str">
        <f>IF(ISNUMBER(FIND("overige",Methode_Keuze)),"",IF(Tb_Activiteiten[[#This Row],[Overige kosten]]=1,Tb_Activiteiten[[#Headers],[Overige kosten]],""))</f>
        <v/>
      </c>
    </row>
    <row r="137" spans="1:53" x14ac:dyDescent="0.25">
      <c r="A137" s="213"/>
      <c r="F137" s="64"/>
      <c r="G137" s="64"/>
      <c r="H137" s="258"/>
      <c r="I137" s="258"/>
      <c r="J137" s="258"/>
      <c r="K137" s="258"/>
      <c r="O137" s="56"/>
      <c r="Q137" t="str">
        <f>IFERROR(IF(VLOOKUP(Tb_Activiteiten[[#This Row],[Openstelling]],Tb_Openstelling[],2,0)=1,1,""),"")</f>
        <v/>
      </c>
      <c r="AK137" t="str">
        <f>IF(ISNUMBER(FIND("arbeid",Methode_Keuze)),"",IF(ISNUMBER(FIND("arbeid",Methode_Keuze)),"",IF(Tb_Activiteiten[[#This Row],[Loonkosten]]=1,Tb_Activiteiten[[#Headers],[Loonkosten]],"")))</f>
        <v/>
      </c>
      <c r="AL137" t="str">
        <f>IF(ISNUMBER(FIND("arbeid",Methode_Keuze)),"",IF(ISNUMBER(FIND("arbeid",Methode_Keuze)),"",IF(Tb_Activiteiten[[#This Row],[Eigen arbeid]]=1,Tb_Activiteiten[[#Headers],[Eigen arbeid]],"")))</f>
        <v/>
      </c>
      <c r="AM137" t="str">
        <f>IF(ISNUMBER(FIND("arbeid",Methode_Keuze)),"",IF(ISNUMBER(FIND("arbeid",Methode_Keuze)),"",IF(Tb_Activiteiten[[#This Row],[Projectmedewerker]]=1,Tb_Activiteiten[[#Headers],[Projectmedewerker]],"")))</f>
        <v/>
      </c>
      <c r="AN137" t="str">
        <f>IF(ISNUMBER(FIND("arbeid",Methode_Keuze)),"",IF(ISNUMBER(FIND("arbeid",Methode_Keuze)),"",IF(Tb_Activiteiten[[#This Row],[Landbouwer]]=1,Tb_Activiteiten[[#Headers],[Landbouwer]],"")))</f>
        <v/>
      </c>
      <c r="AO137" t="str">
        <f>IF(ISNUMBER(FIND("arbeid",Methode_Keuze)),"",IF(ISNUMBER(FIND("arbeid",Methode_Keuze)),"",IF(Tb_Activiteiten[[#This Row],[Adviseur]]=1,Tb_Activiteiten[[#Headers],[Adviseur]],"")))</f>
        <v/>
      </c>
      <c r="AP137" t="str">
        <f>IF(ISNUMBER(FIND("arbeid",Methode_Keuze)),"",IF(ISNUMBER(FIND("arbeid",Methode_Keuze)),"",IF(Tb_Activiteiten[[#This Row],[Projectleider/Expert]]=1,Tb_Activiteiten[[#Headers],[Projectleider/Expert]],"")))</f>
        <v/>
      </c>
      <c r="AQ137" t="str">
        <f>IF(ISNUMBER(FIND("arbeid",Methode_Keuze)),"",IF(ISNUMBER(FIND("arbeid",Methode_Keuze)),"",IF(Tb_Activiteiten[[#This Row],[Arbeidskosten]]=1,Tb_Activiteiten[[#Headers],[Arbeidskosten]],"")))</f>
        <v/>
      </c>
      <c r="AR137" t="str">
        <f>IF(ISNUMBER(FIND("arbeid",Methode_Keuze)),"",IF(ISNUMBER(FIND("arbeid",Methode_Keuze)),"",IF(Tb_Activiteiten[[#This Row],[Arbeidskosten op basis van IKS]]=1,Tb_Activiteiten[[#Headers],[Arbeidskosten op basis van IKS]],"")))</f>
        <v/>
      </c>
      <c r="AS137" t="str">
        <f>IF(ISNUMBER(FIND("overige",Methode_Keuze)),"",IF(Tb_Activiteiten[[#This Row],[Kosten derden exclusief btw]]=1,Tb_Activiteiten[[#Headers],[Kosten derden exclusief btw]],""))</f>
        <v/>
      </c>
      <c r="AT137" t="str">
        <f>IF(ISNUMBER(FIND("overige",Methode_Keuze)),"",IF(Tb_Activiteiten[[#This Row],[Niet verrekenbare btw]]=1,Tb_Activiteiten[[#Headers],[Niet verrekenbare btw]],""))</f>
        <v/>
      </c>
      <c r="AU137" t="str">
        <f>IF(ISNUMBER(FIND("overige",Methode_Keuze)),"",IF(Tb_Activiteiten[[#This Row],[Grondkosten]]=1,Tb_Activiteiten[[#Headers],[Grondkosten]],""))</f>
        <v/>
      </c>
      <c r="AV137" t="str">
        <f>IF(ISNUMBER(FIND("overige",Methode_Keuze)),"",IF(Tb_Activiteiten[[#This Row],[Bijdrage in natura (overige)]]=1,Tb_Activiteiten[[#Headers],[Bijdrage in natura (overige)]],""))</f>
        <v/>
      </c>
      <c r="AW137" t="str">
        <f>IF(ISNUMBER(FIND("overige",Methode_Keuze)),"",IF(Tb_Activiteiten[[#This Row],[Bijdrage in natura (vrijwilligers)]]=1,Tb_Activiteiten[[#Headers],[Bijdrage in natura (vrijwilligers)]],""))</f>
        <v/>
      </c>
      <c r="AX137" t="str">
        <f>IF(ISNUMBER(FIND("overige",Methode_Keuze)),"",IF(Tb_Activiteiten[[#This Row],[Afschrijvingskosten]]=1,Tb_Activiteiten[[#Headers],[Afschrijvingskosten]],""))</f>
        <v/>
      </c>
      <c r="AY137" t="str">
        <f>IF(ISNUMBER(FIND("overige",Methode_Keuze)),"",IF(Tb_Activiteiten[[#This Row],[Vergoeding]]=1,Tb_Activiteiten[[#Headers],[Vergoeding]],""))</f>
        <v/>
      </c>
      <c r="AZ137" t="str">
        <f>IF(ISNUMBER(FIND("arbeid",Methode_Keuze)),"",IF(Tb_Activiteiten[[#This Row],[Arbeidskosten - vast tarief (excl eigen arbeid)]]=1,Tb_Activiteiten[[#Headers],[Arbeidskosten - vast tarief (excl eigen arbeid)]],""))</f>
        <v/>
      </c>
      <c r="BA137" t="str">
        <f>IF(ISNUMBER(FIND("overige",Methode_Keuze)),"",IF(Tb_Activiteiten[[#This Row],[Overige kosten]]=1,Tb_Activiteiten[[#Headers],[Overige kosten]],""))</f>
        <v/>
      </c>
    </row>
    <row r="138" spans="1:53" x14ac:dyDescent="0.25">
      <c r="A138" s="213"/>
      <c r="F138" s="64"/>
      <c r="G138" s="64"/>
      <c r="H138" s="258"/>
      <c r="I138" s="258"/>
      <c r="J138" s="258"/>
      <c r="K138" s="258"/>
      <c r="O138" s="56"/>
      <c r="Q138" t="str">
        <f>IFERROR(IF(VLOOKUP(Tb_Activiteiten[[#This Row],[Openstelling]],Tb_Openstelling[],2,0)=1,1,""),"")</f>
        <v/>
      </c>
      <c r="AK138" t="str">
        <f>IF(ISNUMBER(FIND("arbeid",Methode_Keuze)),"",IF(ISNUMBER(FIND("arbeid",Methode_Keuze)),"",IF(Tb_Activiteiten[[#This Row],[Loonkosten]]=1,Tb_Activiteiten[[#Headers],[Loonkosten]],"")))</f>
        <v/>
      </c>
      <c r="AL138" t="str">
        <f>IF(ISNUMBER(FIND("arbeid",Methode_Keuze)),"",IF(ISNUMBER(FIND("arbeid",Methode_Keuze)),"",IF(Tb_Activiteiten[[#This Row],[Eigen arbeid]]=1,Tb_Activiteiten[[#Headers],[Eigen arbeid]],"")))</f>
        <v/>
      </c>
      <c r="AM138" t="str">
        <f>IF(ISNUMBER(FIND("arbeid",Methode_Keuze)),"",IF(ISNUMBER(FIND("arbeid",Methode_Keuze)),"",IF(Tb_Activiteiten[[#This Row],[Projectmedewerker]]=1,Tb_Activiteiten[[#Headers],[Projectmedewerker]],"")))</f>
        <v/>
      </c>
      <c r="AN138" t="str">
        <f>IF(ISNUMBER(FIND("arbeid",Methode_Keuze)),"",IF(ISNUMBER(FIND("arbeid",Methode_Keuze)),"",IF(Tb_Activiteiten[[#This Row],[Landbouwer]]=1,Tb_Activiteiten[[#Headers],[Landbouwer]],"")))</f>
        <v/>
      </c>
      <c r="AO138" t="str">
        <f>IF(ISNUMBER(FIND("arbeid",Methode_Keuze)),"",IF(ISNUMBER(FIND("arbeid",Methode_Keuze)),"",IF(Tb_Activiteiten[[#This Row],[Adviseur]]=1,Tb_Activiteiten[[#Headers],[Adviseur]],"")))</f>
        <v/>
      </c>
      <c r="AP138" t="str">
        <f>IF(ISNUMBER(FIND("arbeid",Methode_Keuze)),"",IF(ISNUMBER(FIND("arbeid",Methode_Keuze)),"",IF(Tb_Activiteiten[[#This Row],[Projectleider/Expert]]=1,Tb_Activiteiten[[#Headers],[Projectleider/Expert]],"")))</f>
        <v/>
      </c>
      <c r="AQ138" t="str">
        <f>IF(ISNUMBER(FIND("arbeid",Methode_Keuze)),"",IF(ISNUMBER(FIND("arbeid",Methode_Keuze)),"",IF(Tb_Activiteiten[[#This Row],[Arbeidskosten]]=1,Tb_Activiteiten[[#Headers],[Arbeidskosten]],"")))</f>
        <v/>
      </c>
      <c r="AR138" t="str">
        <f>IF(ISNUMBER(FIND("arbeid",Methode_Keuze)),"",IF(ISNUMBER(FIND("arbeid",Methode_Keuze)),"",IF(Tb_Activiteiten[[#This Row],[Arbeidskosten op basis van IKS]]=1,Tb_Activiteiten[[#Headers],[Arbeidskosten op basis van IKS]],"")))</f>
        <v/>
      </c>
      <c r="AS138" t="str">
        <f>IF(ISNUMBER(FIND("overige",Methode_Keuze)),"",IF(Tb_Activiteiten[[#This Row],[Kosten derden exclusief btw]]=1,Tb_Activiteiten[[#Headers],[Kosten derden exclusief btw]],""))</f>
        <v/>
      </c>
      <c r="AT138" t="str">
        <f>IF(ISNUMBER(FIND("overige",Methode_Keuze)),"",IF(Tb_Activiteiten[[#This Row],[Niet verrekenbare btw]]=1,Tb_Activiteiten[[#Headers],[Niet verrekenbare btw]],""))</f>
        <v/>
      </c>
      <c r="AU138" t="str">
        <f>IF(ISNUMBER(FIND("overige",Methode_Keuze)),"",IF(Tb_Activiteiten[[#This Row],[Grondkosten]]=1,Tb_Activiteiten[[#Headers],[Grondkosten]],""))</f>
        <v/>
      </c>
      <c r="AV138" t="str">
        <f>IF(ISNUMBER(FIND("overige",Methode_Keuze)),"",IF(Tb_Activiteiten[[#This Row],[Bijdrage in natura (overige)]]=1,Tb_Activiteiten[[#Headers],[Bijdrage in natura (overige)]],""))</f>
        <v/>
      </c>
      <c r="AW138" t="str">
        <f>IF(ISNUMBER(FIND("overige",Methode_Keuze)),"",IF(Tb_Activiteiten[[#This Row],[Bijdrage in natura (vrijwilligers)]]=1,Tb_Activiteiten[[#Headers],[Bijdrage in natura (vrijwilligers)]],""))</f>
        <v/>
      </c>
      <c r="AX138" t="str">
        <f>IF(ISNUMBER(FIND("overige",Methode_Keuze)),"",IF(Tb_Activiteiten[[#This Row],[Afschrijvingskosten]]=1,Tb_Activiteiten[[#Headers],[Afschrijvingskosten]],""))</f>
        <v/>
      </c>
      <c r="AY138" t="str">
        <f>IF(ISNUMBER(FIND("overige",Methode_Keuze)),"",IF(Tb_Activiteiten[[#This Row],[Vergoeding]]=1,Tb_Activiteiten[[#Headers],[Vergoeding]],""))</f>
        <v/>
      </c>
      <c r="AZ138" t="str">
        <f>IF(ISNUMBER(FIND("arbeid",Methode_Keuze)),"",IF(Tb_Activiteiten[[#This Row],[Arbeidskosten - vast tarief (excl eigen arbeid)]]=1,Tb_Activiteiten[[#Headers],[Arbeidskosten - vast tarief (excl eigen arbeid)]],""))</f>
        <v/>
      </c>
      <c r="BA138" t="str">
        <f>IF(ISNUMBER(FIND("overige",Methode_Keuze)),"",IF(Tb_Activiteiten[[#This Row],[Overige kosten]]=1,Tb_Activiteiten[[#Headers],[Overige kosten]],""))</f>
        <v/>
      </c>
    </row>
    <row r="139" spans="1:53" x14ac:dyDescent="0.25">
      <c r="A139" s="213"/>
      <c r="F139" s="64"/>
      <c r="G139" s="64"/>
      <c r="H139" s="258"/>
      <c r="I139" s="258"/>
      <c r="J139" s="258"/>
      <c r="K139" s="258"/>
      <c r="O139" s="56"/>
      <c r="Q139" t="str">
        <f>IFERROR(IF(VLOOKUP(Tb_Activiteiten[[#This Row],[Openstelling]],Tb_Openstelling[],2,0)=1,1,""),"")</f>
        <v/>
      </c>
      <c r="AK139" t="str">
        <f>IF(ISNUMBER(FIND("arbeid",Methode_Keuze)),"",IF(ISNUMBER(FIND("arbeid",Methode_Keuze)),"",IF(Tb_Activiteiten[[#This Row],[Loonkosten]]=1,Tb_Activiteiten[[#Headers],[Loonkosten]],"")))</f>
        <v/>
      </c>
      <c r="AL139" t="str">
        <f>IF(ISNUMBER(FIND("arbeid",Methode_Keuze)),"",IF(ISNUMBER(FIND("arbeid",Methode_Keuze)),"",IF(Tb_Activiteiten[[#This Row],[Eigen arbeid]]=1,Tb_Activiteiten[[#Headers],[Eigen arbeid]],"")))</f>
        <v/>
      </c>
      <c r="AM139" t="str">
        <f>IF(ISNUMBER(FIND("arbeid",Methode_Keuze)),"",IF(ISNUMBER(FIND("arbeid",Methode_Keuze)),"",IF(Tb_Activiteiten[[#This Row],[Projectmedewerker]]=1,Tb_Activiteiten[[#Headers],[Projectmedewerker]],"")))</f>
        <v/>
      </c>
      <c r="AN139" t="str">
        <f>IF(ISNUMBER(FIND("arbeid",Methode_Keuze)),"",IF(ISNUMBER(FIND("arbeid",Methode_Keuze)),"",IF(Tb_Activiteiten[[#This Row],[Landbouwer]]=1,Tb_Activiteiten[[#Headers],[Landbouwer]],"")))</f>
        <v/>
      </c>
      <c r="AO139" t="str">
        <f>IF(ISNUMBER(FIND("arbeid",Methode_Keuze)),"",IF(ISNUMBER(FIND("arbeid",Methode_Keuze)),"",IF(Tb_Activiteiten[[#This Row],[Adviseur]]=1,Tb_Activiteiten[[#Headers],[Adviseur]],"")))</f>
        <v/>
      </c>
      <c r="AP139" t="str">
        <f>IF(ISNUMBER(FIND("arbeid",Methode_Keuze)),"",IF(ISNUMBER(FIND("arbeid",Methode_Keuze)),"",IF(Tb_Activiteiten[[#This Row],[Projectleider/Expert]]=1,Tb_Activiteiten[[#Headers],[Projectleider/Expert]],"")))</f>
        <v/>
      </c>
      <c r="AQ139" t="str">
        <f>IF(ISNUMBER(FIND("arbeid",Methode_Keuze)),"",IF(ISNUMBER(FIND("arbeid",Methode_Keuze)),"",IF(Tb_Activiteiten[[#This Row],[Arbeidskosten]]=1,Tb_Activiteiten[[#Headers],[Arbeidskosten]],"")))</f>
        <v/>
      </c>
      <c r="AR139" t="str">
        <f>IF(ISNUMBER(FIND("arbeid",Methode_Keuze)),"",IF(ISNUMBER(FIND("arbeid",Methode_Keuze)),"",IF(Tb_Activiteiten[[#This Row],[Arbeidskosten op basis van IKS]]=1,Tb_Activiteiten[[#Headers],[Arbeidskosten op basis van IKS]],"")))</f>
        <v/>
      </c>
      <c r="AS139" t="str">
        <f>IF(ISNUMBER(FIND("overige",Methode_Keuze)),"",IF(Tb_Activiteiten[[#This Row],[Kosten derden exclusief btw]]=1,Tb_Activiteiten[[#Headers],[Kosten derden exclusief btw]],""))</f>
        <v/>
      </c>
      <c r="AT139" t="str">
        <f>IF(ISNUMBER(FIND("overige",Methode_Keuze)),"",IF(Tb_Activiteiten[[#This Row],[Niet verrekenbare btw]]=1,Tb_Activiteiten[[#Headers],[Niet verrekenbare btw]],""))</f>
        <v/>
      </c>
      <c r="AU139" t="str">
        <f>IF(ISNUMBER(FIND("overige",Methode_Keuze)),"",IF(Tb_Activiteiten[[#This Row],[Grondkosten]]=1,Tb_Activiteiten[[#Headers],[Grondkosten]],""))</f>
        <v/>
      </c>
      <c r="AV139" t="str">
        <f>IF(ISNUMBER(FIND("overige",Methode_Keuze)),"",IF(Tb_Activiteiten[[#This Row],[Bijdrage in natura (overige)]]=1,Tb_Activiteiten[[#Headers],[Bijdrage in natura (overige)]],""))</f>
        <v/>
      </c>
      <c r="AW139" t="str">
        <f>IF(ISNUMBER(FIND("overige",Methode_Keuze)),"",IF(Tb_Activiteiten[[#This Row],[Bijdrage in natura (vrijwilligers)]]=1,Tb_Activiteiten[[#Headers],[Bijdrage in natura (vrijwilligers)]],""))</f>
        <v/>
      </c>
      <c r="AX139" t="str">
        <f>IF(ISNUMBER(FIND("overige",Methode_Keuze)),"",IF(Tb_Activiteiten[[#This Row],[Afschrijvingskosten]]=1,Tb_Activiteiten[[#Headers],[Afschrijvingskosten]],""))</f>
        <v/>
      </c>
      <c r="AY139" t="str">
        <f>IF(ISNUMBER(FIND("overige",Methode_Keuze)),"",IF(Tb_Activiteiten[[#This Row],[Vergoeding]]=1,Tb_Activiteiten[[#Headers],[Vergoeding]],""))</f>
        <v/>
      </c>
      <c r="AZ139" t="str">
        <f>IF(ISNUMBER(FIND("arbeid",Methode_Keuze)),"",IF(Tb_Activiteiten[[#This Row],[Arbeidskosten - vast tarief (excl eigen arbeid)]]=1,Tb_Activiteiten[[#Headers],[Arbeidskosten - vast tarief (excl eigen arbeid)]],""))</f>
        <v/>
      </c>
      <c r="BA139" t="str">
        <f>IF(ISNUMBER(FIND("overige",Methode_Keuze)),"",IF(Tb_Activiteiten[[#This Row],[Overige kosten]]=1,Tb_Activiteiten[[#Headers],[Overige kosten]],""))</f>
        <v/>
      </c>
    </row>
    <row r="140" spans="1:53" x14ac:dyDescent="0.25">
      <c r="A140" s="213"/>
      <c r="F140" s="64"/>
      <c r="G140" s="64"/>
      <c r="H140" s="258"/>
      <c r="I140" s="258"/>
      <c r="J140" s="258"/>
      <c r="K140" s="258"/>
      <c r="O140" s="56"/>
      <c r="Q140" t="str">
        <f>IFERROR(IF(VLOOKUP(Tb_Activiteiten[[#This Row],[Openstelling]],Tb_Openstelling[],2,0)=1,1,""),"")</f>
        <v/>
      </c>
      <c r="AK140" t="str">
        <f>IF(ISNUMBER(FIND("arbeid",Methode_Keuze)),"",IF(ISNUMBER(FIND("arbeid",Methode_Keuze)),"",IF(Tb_Activiteiten[[#This Row],[Loonkosten]]=1,Tb_Activiteiten[[#Headers],[Loonkosten]],"")))</f>
        <v/>
      </c>
      <c r="AL140" t="str">
        <f>IF(ISNUMBER(FIND("arbeid",Methode_Keuze)),"",IF(ISNUMBER(FIND("arbeid",Methode_Keuze)),"",IF(Tb_Activiteiten[[#This Row],[Eigen arbeid]]=1,Tb_Activiteiten[[#Headers],[Eigen arbeid]],"")))</f>
        <v/>
      </c>
      <c r="AM140" t="str">
        <f>IF(ISNUMBER(FIND("arbeid",Methode_Keuze)),"",IF(ISNUMBER(FIND("arbeid",Methode_Keuze)),"",IF(Tb_Activiteiten[[#This Row],[Projectmedewerker]]=1,Tb_Activiteiten[[#Headers],[Projectmedewerker]],"")))</f>
        <v/>
      </c>
      <c r="AN140" t="str">
        <f>IF(ISNUMBER(FIND("arbeid",Methode_Keuze)),"",IF(ISNUMBER(FIND("arbeid",Methode_Keuze)),"",IF(Tb_Activiteiten[[#This Row],[Landbouwer]]=1,Tb_Activiteiten[[#Headers],[Landbouwer]],"")))</f>
        <v/>
      </c>
      <c r="AO140" t="str">
        <f>IF(ISNUMBER(FIND("arbeid",Methode_Keuze)),"",IF(ISNUMBER(FIND("arbeid",Methode_Keuze)),"",IF(Tb_Activiteiten[[#This Row],[Adviseur]]=1,Tb_Activiteiten[[#Headers],[Adviseur]],"")))</f>
        <v/>
      </c>
      <c r="AP140" t="str">
        <f>IF(ISNUMBER(FIND("arbeid",Methode_Keuze)),"",IF(ISNUMBER(FIND("arbeid",Methode_Keuze)),"",IF(Tb_Activiteiten[[#This Row],[Projectleider/Expert]]=1,Tb_Activiteiten[[#Headers],[Projectleider/Expert]],"")))</f>
        <v/>
      </c>
      <c r="AQ140" t="str">
        <f>IF(ISNUMBER(FIND("arbeid",Methode_Keuze)),"",IF(ISNUMBER(FIND("arbeid",Methode_Keuze)),"",IF(Tb_Activiteiten[[#This Row],[Arbeidskosten]]=1,Tb_Activiteiten[[#Headers],[Arbeidskosten]],"")))</f>
        <v/>
      </c>
      <c r="AR140" t="str">
        <f>IF(ISNUMBER(FIND("arbeid",Methode_Keuze)),"",IF(ISNUMBER(FIND("arbeid",Methode_Keuze)),"",IF(Tb_Activiteiten[[#This Row],[Arbeidskosten op basis van IKS]]=1,Tb_Activiteiten[[#Headers],[Arbeidskosten op basis van IKS]],"")))</f>
        <v/>
      </c>
      <c r="AS140" t="str">
        <f>IF(ISNUMBER(FIND("overige",Methode_Keuze)),"",IF(Tb_Activiteiten[[#This Row],[Kosten derden exclusief btw]]=1,Tb_Activiteiten[[#Headers],[Kosten derden exclusief btw]],""))</f>
        <v/>
      </c>
      <c r="AT140" t="str">
        <f>IF(ISNUMBER(FIND("overige",Methode_Keuze)),"",IF(Tb_Activiteiten[[#This Row],[Niet verrekenbare btw]]=1,Tb_Activiteiten[[#Headers],[Niet verrekenbare btw]],""))</f>
        <v/>
      </c>
      <c r="AU140" t="str">
        <f>IF(ISNUMBER(FIND("overige",Methode_Keuze)),"",IF(Tb_Activiteiten[[#This Row],[Grondkosten]]=1,Tb_Activiteiten[[#Headers],[Grondkosten]],""))</f>
        <v/>
      </c>
      <c r="AV140" t="str">
        <f>IF(ISNUMBER(FIND("overige",Methode_Keuze)),"",IF(Tb_Activiteiten[[#This Row],[Bijdrage in natura (overige)]]=1,Tb_Activiteiten[[#Headers],[Bijdrage in natura (overige)]],""))</f>
        <v/>
      </c>
      <c r="AW140" t="str">
        <f>IF(ISNUMBER(FIND("overige",Methode_Keuze)),"",IF(Tb_Activiteiten[[#This Row],[Bijdrage in natura (vrijwilligers)]]=1,Tb_Activiteiten[[#Headers],[Bijdrage in natura (vrijwilligers)]],""))</f>
        <v/>
      </c>
      <c r="AX140" t="str">
        <f>IF(ISNUMBER(FIND("overige",Methode_Keuze)),"",IF(Tb_Activiteiten[[#This Row],[Afschrijvingskosten]]=1,Tb_Activiteiten[[#Headers],[Afschrijvingskosten]],""))</f>
        <v/>
      </c>
      <c r="AY140" t="str">
        <f>IF(ISNUMBER(FIND("overige",Methode_Keuze)),"",IF(Tb_Activiteiten[[#This Row],[Vergoeding]]=1,Tb_Activiteiten[[#Headers],[Vergoeding]],""))</f>
        <v/>
      </c>
      <c r="AZ140" t="str">
        <f>IF(ISNUMBER(FIND("arbeid",Methode_Keuze)),"",IF(Tb_Activiteiten[[#This Row],[Arbeidskosten - vast tarief (excl eigen arbeid)]]=1,Tb_Activiteiten[[#Headers],[Arbeidskosten - vast tarief (excl eigen arbeid)]],""))</f>
        <v/>
      </c>
      <c r="BA140" t="str">
        <f>IF(ISNUMBER(FIND("overige",Methode_Keuze)),"",IF(Tb_Activiteiten[[#This Row],[Overige kosten]]=1,Tb_Activiteiten[[#Headers],[Overige kosten]],""))</f>
        <v/>
      </c>
    </row>
    <row r="141" spans="1:53" x14ac:dyDescent="0.25">
      <c r="A141" s="213"/>
      <c r="F141" s="64"/>
      <c r="G141" s="64"/>
      <c r="H141" s="258"/>
      <c r="I141" s="258"/>
      <c r="J141" s="258"/>
      <c r="K141" s="258"/>
      <c r="O141" s="56"/>
      <c r="Q141" t="str">
        <f>IFERROR(IF(VLOOKUP(Tb_Activiteiten[[#This Row],[Openstelling]],Tb_Openstelling[],2,0)=1,1,""),"")</f>
        <v/>
      </c>
      <c r="AK141" t="str">
        <f>IF(ISNUMBER(FIND("arbeid",Methode_Keuze)),"",IF(ISNUMBER(FIND("arbeid",Methode_Keuze)),"",IF(Tb_Activiteiten[[#This Row],[Loonkosten]]=1,Tb_Activiteiten[[#Headers],[Loonkosten]],"")))</f>
        <v/>
      </c>
      <c r="AL141" t="str">
        <f>IF(ISNUMBER(FIND("arbeid",Methode_Keuze)),"",IF(ISNUMBER(FIND("arbeid",Methode_Keuze)),"",IF(Tb_Activiteiten[[#This Row],[Eigen arbeid]]=1,Tb_Activiteiten[[#Headers],[Eigen arbeid]],"")))</f>
        <v/>
      </c>
      <c r="AM141" t="str">
        <f>IF(ISNUMBER(FIND("arbeid",Methode_Keuze)),"",IF(ISNUMBER(FIND("arbeid",Methode_Keuze)),"",IF(Tb_Activiteiten[[#This Row],[Projectmedewerker]]=1,Tb_Activiteiten[[#Headers],[Projectmedewerker]],"")))</f>
        <v/>
      </c>
      <c r="AN141" t="str">
        <f>IF(ISNUMBER(FIND("arbeid",Methode_Keuze)),"",IF(ISNUMBER(FIND("arbeid",Methode_Keuze)),"",IF(Tb_Activiteiten[[#This Row],[Landbouwer]]=1,Tb_Activiteiten[[#Headers],[Landbouwer]],"")))</f>
        <v/>
      </c>
      <c r="AO141" t="str">
        <f>IF(ISNUMBER(FIND("arbeid",Methode_Keuze)),"",IF(ISNUMBER(FIND("arbeid",Methode_Keuze)),"",IF(Tb_Activiteiten[[#This Row],[Adviseur]]=1,Tb_Activiteiten[[#Headers],[Adviseur]],"")))</f>
        <v/>
      </c>
      <c r="AP141" t="str">
        <f>IF(ISNUMBER(FIND("arbeid",Methode_Keuze)),"",IF(ISNUMBER(FIND("arbeid",Methode_Keuze)),"",IF(Tb_Activiteiten[[#This Row],[Projectleider/Expert]]=1,Tb_Activiteiten[[#Headers],[Projectleider/Expert]],"")))</f>
        <v/>
      </c>
      <c r="AQ141" t="str">
        <f>IF(ISNUMBER(FIND("arbeid",Methode_Keuze)),"",IF(ISNUMBER(FIND("arbeid",Methode_Keuze)),"",IF(Tb_Activiteiten[[#This Row],[Arbeidskosten]]=1,Tb_Activiteiten[[#Headers],[Arbeidskosten]],"")))</f>
        <v/>
      </c>
      <c r="AR141" t="str">
        <f>IF(ISNUMBER(FIND("arbeid",Methode_Keuze)),"",IF(ISNUMBER(FIND("arbeid",Methode_Keuze)),"",IF(Tb_Activiteiten[[#This Row],[Arbeidskosten op basis van IKS]]=1,Tb_Activiteiten[[#Headers],[Arbeidskosten op basis van IKS]],"")))</f>
        <v/>
      </c>
      <c r="AS141" t="str">
        <f>IF(ISNUMBER(FIND("overige",Methode_Keuze)),"",IF(Tb_Activiteiten[[#This Row],[Kosten derden exclusief btw]]=1,Tb_Activiteiten[[#Headers],[Kosten derden exclusief btw]],""))</f>
        <v/>
      </c>
      <c r="AT141" t="str">
        <f>IF(ISNUMBER(FIND("overige",Methode_Keuze)),"",IF(Tb_Activiteiten[[#This Row],[Niet verrekenbare btw]]=1,Tb_Activiteiten[[#Headers],[Niet verrekenbare btw]],""))</f>
        <v/>
      </c>
      <c r="AU141" t="str">
        <f>IF(ISNUMBER(FIND("overige",Methode_Keuze)),"",IF(Tb_Activiteiten[[#This Row],[Grondkosten]]=1,Tb_Activiteiten[[#Headers],[Grondkosten]],""))</f>
        <v/>
      </c>
      <c r="AV141" t="str">
        <f>IF(ISNUMBER(FIND("overige",Methode_Keuze)),"",IF(Tb_Activiteiten[[#This Row],[Bijdrage in natura (overige)]]=1,Tb_Activiteiten[[#Headers],[Bijdrage in natura (overige)]],""))</f>
        <v/>
      </c>
      <c r="AW141" t="str">
        <f>IF(ISNUMBER(FIND("overige",Methode_Keuze)),"",IF(Tb_Activiteiten[[#This Row],[Bijdrage in natura (vrijwilligers)]]=1,Tb_Activiteiten[[#Headers],[Bijdrage in natura (vrijwilligers)]],""))</f>
        <v/>
      </c>
      <c r="AX141" t="str">
        <f>IF(ISNUMBER(FIND("overige",Methode_Keuze)),"",IF(Tb_Activiteiten[[#This Row],[Afschrijvingskosten]]=1,Tb_Activiteiten[[#Headers],[Afschrijvingskosten]],""))</f>
        <v/>
      </c>
      <c r="AY141" t="str">
        <f>IF(ISNUMBER(FIND("overige",Methode_Keuze)),"",IF(Tb_Activiteiten[[#This Row],[Vergoeding]]=1,Tb_Activiteiten[[#Headers],[Vergoeding]],""))</f>
        <v/>
      </c>
      <c r="AZ141" t="str">
        <f>IF(ISNUMBER(FIND("arbeid",Methode_Keuze)),"",IF(Tb_Activiteiten[[#This Row],[Arbeidskosten - vast tarief (excl eigen arbeid)]]=1,Tb_Activiteiten[[#Headers],[Arbeidskosten - vast tarief (excl eigen arbeid)]],""))</f>
        <v/>
      </c>
      <c r="BA141" t="str">
        <f>IF(ISNUMBER(FIND("overige",Methode_Keuze)),"",IF(Tb_Activiteiten[[#This Row],[Overige kosten]]=1,Tb_Activiteiten[[#Headers],[Overige kosten]],""))</f>
        <v/>
      </c>
    </row>
    <row r="142" spans="1:53" x14ac:dyDescent="0.25">
      <c r="A142" s="213"/>
      <c r="F142" s="64"/>
      <c r="G142" s="64"/>
      <c r="H142" s="258"/>
      <c r="I142" s="258"/>
      <c r="J142" s="258"/>
      <c r="K142" s="258"/>
      <c r="O142" s="56"/>
      <c r="Q142" t="str">
        <f>IFERROR(IF(VLOOKUP(Tb_Activiteiten[[#This Row],[Openstelling]],Tb_Openstelling[],2,0)=1,1,""),"")</f>
        <v/>
      </c>
      <c r="AK142" t="str">
        <f>IF(ISNUMBER(FIND("arbeid",Methode_Keuze)),"",IF(ISNUMBER(FIND("arbeid",Methode_Keuze)),"",IF(Tb_Activiteiten[[#This Row],[Loonkosten]]=1,Tb_Activiteiten[[#Headers],[Loonkosten]],"")))</f>
        <v/>
      </c>
      <c r="AL142" t="str">
        <f>IF(ISNUMBER(FIND("arbeid",Methode_Keuze)),"",IF(ISNUMBER(FIND("arbeid",Methode_Keuze)),"",IF(Tb_Activiteiten[[#This Row],[Eigen arbeid]]=1,Tb_Activiteiten[[#Headers],[Eigen arbeid]],"")))</f>
        <v/>
      </c>
      <c r="AM142" t="str">
        <f>IF(ISNUMBER(FIND("arbeid",Methode_Keuze)),"",IF(ISNUMBER(FIND("arbeid",Methode_Keuze)),"",IF(Tb_Activiteiten[[#This Row],[Projectmedewerker]]=1,Tb_Activiteiten[[#Headers],[Projectmedewerker]],"")))</f>
        <v/>
      </c>
      <c r="AN142" t="str">
        <f>IF(ISNUMBER(FIND("arbeid",Methode_Keuze)),"",IF(ISNUMBER(FIND("arbeid",Methode_Keuze)),"",IF(Tb_Activiteiten[[#This Row],[Landbouwer]]=1,Tb_Activiteiten[[#Headers],[Landbouwer]],"")))</f>
        <v/>
      </c>
      <c r="AO142" t="str">
        <f>IF(ISNUMBER(FIND("arbeid",Methode_Keuze)),"",IF(ISNUMBER(FIND("arbeid",Methode_Keuze)),"",IF(Tb_Activiteiten[[#This Row],[Adviseur]]=1,Tb_Activiteiten[[#Headers],[Adviseur]],"")))</f>
        <v/>
      </c>
      <c r="AP142" t="str">
        <f>IF(ISNUMBER(FIND("arbeid",Methode_Keuze)),"",IF(ISNUMBER(FIND("arbeid",Methode_Keuze)),"",IF(Tb_Activiteiten[[#This Row],[Projectleider/Expert]]=1,Tb_Activiteiten[[#Headers],[Projectleider/Expert]],"")))</f>
        <v/>
      </c>
      <c r="AQ142" t="str">
        <f>IF(ISNUMBER(FIND("arbeid",Methode_Keuze)),"",IF(ISNUMBER(FIND("arbeid",Methode_Keuze)),"",IF(Tb_Activiteiten[[#This Row],[Arbeidskosten]]=1,Tb_Activiteiten[[#Headers],[Arbeidskosten]],"")))</f>
        <v/>
      </c>
      <c r="AR142" t="str">
        <f>IF(ISNUMBER(FIND("arbeid",Methode_Keuze)),"",IF(ISNUMBER(FIND("arbeid",Methode_Keuze)),"",IF(Tb_Activiteiten[[#This Row],[Arbeidskosten op basis van IKS]]=1,Tb_Activiteiten[[#Headers],[Arbeidskosten op basis van IKS]],"")))</f>
        <v/>
      </c>
      <c r="AS142" t="str">
        <f>IF(ISNUMBER(FIND("overige",Methode_Keuze)),"",IF(Tb_Activiteiten[[#This Row],[Kosten derden exclusief btw]]=1,Tb_Activiteiten[[#Headers],[Kosten derden exclusief btw]],""))</f>
        <v/>
      </c>
      <c r="AT142" t="str">
        <f>IF(ISNUMBER(FIND("overige",Methode_Keuze)),"",IF(Tb_Activiteiten[[#This Row],[Niet verrekenbare btw]]=1,Tb_Activiteiten[[#Headers],[Niet verrekenbare btw]],""))</f>
        <v/>
      </c>
      <c r="AU142" t="str">
        <f>IF(ISNUMBER(FIND("overige",Methode_Keuze)),"",IF(Tb_Activiteiten[[#This Row],[Grondkosten]]=1,Tb_Activiteiten[[#Headers],[Grondkosten]],""))</f>
        <v/>
      </c>
      <c r="AV142" t="str">
        <f>IF(ISNUMBER(FIND("overige",Methode_Keuze)),"",IF(Tb_Activiteiten[[#This Row],[Bijdrage in natura (overige)]]=1,Tb_Activiteiten[[#Headers],[Bijdrage in natura (overige)]],""))</f>
        <v/>
      </c>
      <c r="AW142" t="str">
        <f>IF(ISNUMBER(FIND("overige",Methode_Keuze)),"",IF(Tb_Activiteiten[[#This Row],[Bijdrage in natura (vrijwilligers)]]=1,Tb_Activiteiten[[#Headers],[Bijdrage in natura (vrijwilligers)]],""))</f>
        <v/>
      </c>
      <c r="AX142" t="str">
        <f>IF(ISNUMBER(FIND("overige",Methode_Keuze)),"",IF(Tb_Activiteiten[[#This Row],[Afschrijvingskosten]]=1,Tb_Activiteiten[[#Headers],[Afschrijvingskosten]],""))</f>
        <v/>
      </c>
      <c r="AY142" t="str">
        <f>IF(ISNUMBER(FIND("overige",Methode_Keuze)),"",IF(Tb_Activiteiten[[#This Row],[Vergoeding]]=1,Tb_Activiteiten[[#Headers],[Vergoeding]],""))</f>
        <v/>
      </c>
      <c r="AZ142" t="str">
        <f>IF(ISNUMBER(FIND("arbeid",Methode_Keuze)),"",IF(Tb_Activiteiten[[#This Row],[Arbeidskosten - vast tarief (excl eigen arbeid)]]=1,Tb_Activiteiten[[#Headers],[Arbeidskosten - vast tarief (excl eigen arbeid)]],""))</f>
        <v/>
      </c>
      <c r="BA142" t="str">
        <f>IF(ISNUMBER(FIND("overige",Methode_Keuze)),"",IF(Tb_Activiteiten[[#This Row],[Overige kosten]]=1,Tb_Activiteiten[[#Headers],[Overige kosten]],""))</f>
        <v/>
      </c>
    </row>
    <row r="143" spans="1:53" x14ac:dyDescent="0.25">
      <c r="A143" s="213"/>
      <c r="F143" s="64"/>
      <c r="G143" s="64"/>
      <c r="H143" s="258"/>
      <c r="I143" s="258"/>
      <c r="J143" s="258"/>
      <c r="K143" s="258"/>
      <c r="O143" s="56"/>
      <c r="Q143" t="str">
        <f>IFERROR(IF(VLOOKUP(Tb_Activiteiten[[#This Row],[Openstelling]],Tb_Openstelling[],2,0)=1,1,""),"")</f>
        <v/>
      </c>
      <c r="AK143" t="str">
        <f>IF(ISNUMBER(FIND("arbeid",Methode_Keuze)),"",IF(ISNUMBER(FIND("arbeid",Methode_Keuze)),"",IF(Tb_Activiteiten[[#This Row],[Loonkosten]]=1,Tb_Activiteiten[[#Headers],[Loonkosten]],"")))</f>
        <v/>
      </c>
      <c r="AL143" t="str">
        <f>IF(ISNUMBER(FIND("arbeid",Methode_Keuze)),"",IF(ISNUMBER(FIND("arbeid",Methode_Keuze)),"",IF(Tb_Activiteiten[[#This Row],[Eigen arbeid]]=1,Tb_Activiteiten[[#Headers],[Eigen arbeid]],"")))</f>
        <v/>
      </c>
      <c r="AM143" t="str">
        <f>IF(ISNUMBER(FIND("arbeid",Methode_Keuze)),"",IF(ISNUMBER(FIND("arbeid",Methode_Keuze)),"",IF(Tb_Activiteiten[[#This Row],[Projectmedewerker]]=1,Tb_Activiteiten[[#Headers],[Projectmedewerker]],"")))</f>
        <v/>
      </c>
      <c r="AN143" t="str">
        <f>IF(ISNUMBER(FIND("arbeid",Methode_Keuze)),"",IF(ISNUMBER(FIND("arbeid",Methode_Keuze)),"",IF(Tb_Activiteiten[[#This Row],[Landbouwer]]=1,Tb_Activiteiten[[#Headers],[Landbouwer]],"")))</f>
        <v/>
      </c>
      <c r="AO143" t="str">
        <f>IF(ISNUMBER(FIND("arbeid",Methode_Keuze)),"",IF(ISNUMBER(FIND("arbeid",Methode_Keuze)),"",IF(Tb_Activiteiten[[#This Row],[Adviseur]]=1,Tb_Activiteiten[[#Headers],[Adviseur]],"")))</f>
        <v/>
      </c>
      <c r="AP143" t="str">
        <f>IF(ISNUMBER(FIND("arbeid",Methode_Keuze)),"",IF(ISNUMBER(FIND("arbeid",Methode_Keuze)),"",IF(Tb_Activiteiten[[#This Row],[Projectleider/Expert]]=1,Tb_Activiteiten[[#Headers],[Projectleider/Expert]],"")))</f>
        <v/>
      </c>
      <c r="AQ143" t="str">
        <f>IF(ISNUMBER(FIND("arbeid",Methode_Keuze)),"",IF(ISNUMBER(FIND("arbeid",Methode_Keuze)),"",IF(Tb_Activiteiten[[#This Row],[Arbeidskosten]]=1,Tb_Activiteiten[[#Headers],[Arbeidskosten]],"")))</f>
        <v/>
      </c>
      <c r="AR143" t="str">
        <f>IF(ISNUMBER(FIND("arbeid",Methode_Keuze)),"",IF(ISNUMBER(FIND("arbeid",Methode_Keuze)),"",IF(Tb_Activiteiten[[#This Row],[Arbeidskosten op basis van IKS]]=1,Tb_Activiteiten[[#Headers],[Arbeidskosten op basis van IKS]],"")))</f>
        <v/>
      </c>
      <c r="AS143" t="str">
        <f>IF(ISNUMBER(FIND("overige",Methode_Keuze)),"",IF(Tb_Activiteiten[[#This Row],[Kosten derden exclusief btw]]=1,Tb_Activiteiten[[#Headers],[Kosten derden exclusief btw]],""))</f>
        <v/>
      </c>
      <c r="AT143" t="str">
        <f>IF(ISNUMBER(FIND("overige",Methode_Keuze)),"",IF(Tb_Activiteiten[[#This Row],[Niet verrekenbare btw]]=1,Tb_Activiteiten[[#Headers],[Niet verrekenbare btw]],""))</f>
        <v/>
      </c>
      <c r="AU143" t="str">
        <f>IF(ISNUMBER(FIND("overige",Methode_Keuze)),"",IF(Tb_Activiteiten[[#This Row],[Grondkosten]]=1,Tb_Activiteiten[[#Headers],[Grondkosten]],""))</f>
        <v/>
      </c>
      <c r="AV143" t="str">
        <f>IF(ISNUMBER(FIND("overige",Methode_Keuze)),"",IF(Tb_Activiteiten[[#This Row],[Bijdrage in natura (overige)]]=1,Tb_Activiteiten[[#Headers],[Bijdrage in natura (overige)]],""))</f>
        <v/>
      </c>
      <c r="AW143" t="str">
        <f>IF(ISNUMBER(FIND("overige",Methode_Keuze)),"",IF(Tb_Activiteiten[[#This Row],[Bijdrage in natura (vrijwilligers)]]=1,Tb_Activiteiten[[#Headers],[Bijdrage in natura (vrijwilligers)]],""))</f>
        <v/>
      </c>
      <c r="AX143" t="str">
        <f>IF(ISNUMBER(FIND("overige",Methode_Keuze)),"",IF(Tb_Activiteiten[[#This Row],[Afschrijvingskosten]]=1,Tb_Activiteiten[[#Headers],[Afschrijvingskosten]],""))</f>
        <v/>
      </c>
      <c r="AY143" t="str">
        <f>IF(ISNUMBER(FIND("overige",Methode_Keuze)),"",IF(Tb_Activiteiten[[#This Row],[Vergoeding]]=1,Tb_Activiteiten[[#Headers],[Vergoeding]],""))</f>
        <v/>
      </c>
      <c r="AZ143" t="str">
        <f>IF(ISNUMBER(FIND("arbeid",Methode_Keuze)),"",IF(Tb_Activiteiten[[#This Row],[Arbeidskosten - vast tarief (excl eigen arbeid)]]=1,Tb_Activiteiten[[#Headers],[Arbeidskosten - vast tarief (excl eigen arbeid)]],""))</f>
        <v/>
      </c>
      <c r="BA143" t="str">
        <f>IF(ISNUMBER(FIND("overige",Methode_Keuze)),"",IF(Tb_Activiteiten[[#This Row],[Overige kosten]]=1,Tb_Activiteiten[[#Headers],[Overige kosten]],""))</f>
        <v/>
      </c>
    </row>
    <row r="144" spans="1:53" x14ac:dyDescent="0.25">
      <c r="A144" s="213"/>
      <c r="F144" s="64"/>
      <c r="G144" s="64"/>
      <c r="H144" s="258"/>
      <c r="I144" s="258"/>
      <c r="J144" s="258"/>
      <c r="K144" s="258"/>
      <c r="O144" s="56"/>
      <c r="Q144" t="str">
        <f>IFERROR(IF(VLOOKUP(Tb_Activiteiten[[#This Row],[Openstelling]],Tb_Openstelling[],2,0)=1,1,""),"")</f>
        <v/>
      </c>
      <c r="AK144" t="str">
        <f>IF(ISNUMBER(FIND("arbeid",Methode_Keuze)),"",IF(ISNUMBER(FIND("arbeid",Methode_Keuze)),"",IF(Tb_Activiteiten[[#This Row],[Loonkosten]]=1,Tb_Activiteiten[[#Headers],[Loonkosten]],"")))</f>
        <v/>
      </c>
      <c r="AL144" t="str">
        <f>IF(ISNUMBER(FIND("arbeid",Methode_Keuze)),"",IF(ISNUMBER(FIND("arbeid",Methode_Keuze)),"",IF(Tb_Activiteiten[[#This Row],[Eigen arbeid]]=1,Tb_Activiteiten[[#Headers],[Eigen arbeid]],"")))</f>
        <v/>
      </c>
      <c r="AM144" t="str">
        <f>IF(ISNUMBER(FIND("arbeid",Methode_Keuze)),"",IF(ISNUMBER(FIND("arbeid",Methode_Keuze)),"",IF(Tb_Activiteiten[[#This Row],[Projectmedewerker]]=1,Tb_Activiteiten[[#Headers],[Projectmedewerker]],"")))</f>
        <v/>
      </c>
      <c r="AN144" t="str">
        <f>IF(ISNUMBER(FIND("arbeid",Methode_Keuze)),"",IF(ISNUMBER(FIND("arbeid",Methode_Keuze)),"",IF(Tb_Activiteiten[[#This Row],[Landbouwer]]=1,Tb_Activiteiten[[#Headers],[Landbouwer]],"")))</f>
        <v/>
      </c>
      <c r="AO144" t="str">
        <f>IF(ISNUMBER(FIND("arbeid",Methode_Keuze)),"",IF(ISNUMBER(FIND("arbeid",Methode_Keuze)),"",IF(Tb_Activiteiten[[#This Row],[Adviseur]]=1,Tb_Activiteiten[[#Headers],[Adviseur]],"")))</f>
        <v/>
      </c>
      <c r="AP144" t="str">
        <f>IF(ISNUMBER(FIND("arbeid",Methode_Keuze)),"",IF(ISNUMBER(FIND("arbeid",Methode_Keuze)),"",IF(Tb_Activiteiten[[#This Row],[Projectleider/Expert]]=1,Tb_Activiteiten[[#Headers],[Projectleider/Expert]],"")))</f>
        <v/>
      </c>
      <c r="AQ144" t="str">
        <f>IF(ISNUMBER(FIND("arbeid",Methode_Keuze)),"",IF(ISNUMBER(FIND("arbeid",Methode_Keuze)),"",IF(Tb_Activiteiten[[#This Row],[Arbeidskosten]]=1,Tb_Activiteiten[[#Headers],[Arbeidskosten]],"")))</f>
        <v/>
      </c>
      <c r="AR144" t="str">
        <f>IF(ISNUMBER(FIND("arbeid",Methode_Keuze)),"",IF(ISNUMBER(FIND("arbeid",Methode_Keuze)),"",IF(Tb_Activiteiten[[#This Row],[Arbeidskosten op basis van IKS]]=1,Tb_Activiteiten[[#Headers],[Arbeidskosten op basis van IKS]],"")))</f>
        <v/>
      </c>
      <c r="AS144" t="str">
        <f>IF(ISNUMBER(FIND("overige",Methode_Keuze)),"",IF(Tb_Activiteiten[[#This Row],[Kosten derden exclusief btw]]=1,Tb_Activiteiten[[#Headers],[Kosten derden exclusief btw]],""))</f>
        <v/>
      </c>
      <c r="AT144" t="str">
        <f>IF(ISNUMBER(FIND("overige",Methode_Keuze)),"",IF(Tb_Activiteiten[[#This Row],[Niet verrekenbare btw]]=1,Tb_Activiteiten[[#Headers],[Niet verrekenbare btw]],""))</f>
        <v/>
      </c>
      <c r="AU144" t="str">
        <f>IF(ISNUMBER(FIND("overige",Methode_Keuze)),"",IF(Tb_Activiteiten[[#This Row],[Grondkosten]]=1,Tb_Activiteiten[[#Headers],[Grondkosten]],""))</f>
        <v/>
      </c>
      <c r="AV144" t="str">
        <f>IF(ISNUMBER(FIND("overige",Methode_Keuze)),"",IF(Tb_Activiteiten[[#This Row],[Bijdrage in natura (overige)]]=1,Tb_Activiteiten[[#Headers],[Bijdrage in natura (overige)]],""))</f>
        <v/>
      </c>
      <c r="AW144" t="str">
        <f>IF(ISNUMBER(FIND("overige",Methode_Keuze)),"",IF(Tb_Activiteiten[[#This Row],[Bijdrage in natura (vrijwilligers)]]=1,Tb_Activiteiten[[#Headers],[Bijdrage in natura (vrijwilligers)]],""))</f>
        <v/>
      </c>
      <c r="AX144" t="str">
        <f>IF(ISNUMBER(FIND("overige",Methode_Keuze)),"",IF(Tb_Activiteiten[[#This Row],[Afschrijvingskosten]]=1,Tb_Activiteiten[[#Headers],[Afschrijvingskosten]],""))</f>
        <v/>
      </c>
      <c r="AY144" t="str">
        <f>IF(ISNUMBER(FIND("overige",Methode_Keuze)),"",IF(Tb_Activiteiten[[#This Row],[Vergoeding]]=1,Tb_Activiteiten[[#Headers],[Vergoeding]],""))</f>
        <v/>
      </c>
      <c r="AZ144" t="str">
        <f>IF(ISNUMBER(FIND("arbeid",Methode_Keuze)),"",IF(Tb_Activiteiten[[#This Row],[Arbeidskosten - vast tarief (excl eigen arbeid)]]=1,Tb_Activiteiten[[#Headers],[Arbeidskosten - vast tarief (excl eigen arbeid)]],""))</f>
        <v/>
      </c>
      <c r="BA144" t="str">
        <f>IF(ISNUMBER(FIND("overige",Methode_Keuze)),"",IF(Tb_Activiteiten[[#This Row],[Overige kosten]]=1,Tb_Activiteiten[[#Headers],[Overige kosten]],""))</f>
        <v/>
      </c>
    </row>
    <row r="145" spans="1:53" x14ac:dyDescent="0.25">
      <c r="A145" s="213"/>
      <c r="F145" s="64"/>
      <c r="G145" s="64"/>
      <c r="H145" s="258"/>
      <c r="I145" s="258"/>
      <c r="J145" s="258"/>
      <c r="K145" s="258"/>
      <c r="O145" s="56"/>
      <c r="Q145" t="str">
        <f>IFERROR(IF(VLOOKUP(Tb_Activiteiten[[#This Row],[Openstelling]],Tb_Openstelling[],2,0)=1,1,""),"")</f>
        <v/>
      </c>
      <c r="AK145" t="str">
        <f>IF(ISNUMBER(FIND("arbeid",Methode_Keuze)),"",IF(ISNUMBER(FIND("arbeid",Methode_Keuze)),"",IF(Tb_Activiteiten[[#This Row],[Loonkosten]]=1,Tb_Activiteiten[[#Headers],[Loonkosten]],"")))</f>
        <v/>
      </c>
      <c r="AL145" t="str">
        <f>IF(ISNUMBER(FIND("arbeid",Methode_Keuze)),"",IF(ISNUMBER(FIND("arbeid",Methode_Keuze)),"",IF(Tb_Activiteiten[[#This Row],[Eigen arbeid]]=1,Tb_Activiteiten[[#Headers],[Eigen arbeid]],"")))</f>
        <v/>
      </c>
      <c r="AM145" t="str">
        <f>IF(ISNUMBER(FIND("arbeid",Methode_Keuze)),"",IF(ISNUMBER(FIND("arbeid",Methode_Keuze)),"",IF(Tb_Activiteiten[[#This Row],[Projectmedewerker]]=1,Tb_Activiteiten[[#Headers],[Projectmedewerker]],"")))</f>
        <v/>
      </c>
      <c r="AN145" t="str">
        <f>IF(ISNUMBER(FIND("arbeid",Methode_Keuze)),"",IF(ISNUMBER(FIND("arbeid",Methode_Keuze)),"",IF(Tb_Activiteiten[[#This Row],[Landbouwer]]=1,Tb_Activiteiten[[#Headers],[Landbouwer]],"")))</f>
        <v/>
      </c>
      <c r="AO145" t="str">
        <f>IF(ISNUMBER(FIND("arbeid",Methode_Keuze)),"",IF(ISNUMBER(FIND("arbeid",Methode_Keuze)),"",IF(Tb_Activiteiten[[#This Row],[Adviseur]]=1,Tb_Activiteiten[[#Headers],[Adviseur]],"")))</f>
        <v/>
      </c>
      <c r="AP145" t="str">
        <f>IF(ISNUMBER(FIND("arbeid",Methode_Keuze)),"",IF(ISNUMBER(FIND("arbeid",Methode_Keuze)),"",IF(Tb_Activiteiten[[#This Row],[Projectleider/Expert]]=1,Tb_Activiteiten[[#Headers],[Projectleider/Expert]],"")))</f>
        <v/>
      </c>
      <c r="AQ145" t="str">
        <f>IF(ISNUMBER(FIND("arbeid",Methode_Keuze)),"",IF(ISNUMBER(FIND("arbeid",Methode_Keuze)),"",IF(Tb_Activiteiten[[#This Row],[Arbeidskosten]]=1,Tb_Activiteiten[[#Headers],[Arbeidskosten]],"")))</f>
        <v/>
      </c>
      <c r="AR145" t="str">
        <f>IF(ISNUMBER(FIND("arbeid",Methode_Keuze)),"",IF(ISNUMBER(FIND("arbeid",Methode_Keuze)),"",IF(Tb_Activiteiten[[#This Row],[Arbeidskosten op basis van IKS]]=1,Tb_Activiteiten[[#Headers],[Arbeidskosten op basis van IKS]],"")))</f>
        <v/>
      </c>
      <c r="AS145" t="str">
        <f>IF(ISNUMBER(FIND("overige",Methode_Keuze)),"",IF(Tb_Activiteiten[[#This Row],[Kosten derden exclusief btw]]=1,Tb_Activiteiten[[#Headers],[Kosten derden exclusief btw]],""))</f>
        <v/>
      </c>
      <c r="AT145" t="str">
        <f>IF(ISNUMBER(FIND("overige",Methode_Keuze)),"",IF(Tb_Activiteiten[[#This Row],[Niet verrekenbare btw]]=1,Tb_Activiteiten[[#Headers],[Niet verrekenbare btw]],""))</f>
        <v/>
      </c>
      <c r="AU145" t="str">
        <f>IF(ISNUMBER(FIND("overige",Methode_Keuze)),"",IF(Tb_Activiteiten[[#This Row],[Grondkosten]]=1,Tb_Activiteiten[[#Headers],[Grondkosten]],""))</f>
        <v/>
      </c>
      <c r="AV145" t="str">
        <f>IF(ISNUMBER(FIND("overige",Methode_Keuze)),"",IF(Tb_Activiteiten[[#This Row],[Bijdrage in natura (overige)]]=1,Tb_Activiteiten[[#Headers],[Bijdrage in natura (overige)]],""))</f>
        <v/>
      </c>
      <c r="AW145" t="str">
        <f>IF(ISNUMBER(FIND("overige",Methode_Keuze)),"",IF(Tb_Activiteiten[[#This Row],[Bijdrage in natura (vrijwilligers)]]=1,Tb_Activiteiten[[#Headers],[Bijdrage in natura (vrijwilligers)]],""))</f>
        <v/>
      </c>
      <c r="AX145" t="str">
        <f>IF(ISNUMBER(FIND("overige",Methode_Keuze)),"",IF(Tb_Activiteiten[[#This Row],[Afschrijvingskosten]]=1,Tb_Activiteiten[[#Headers],[Afschrijvingskosten]],""))</f>
        <v/>
      </c>
      <c r="AY145" t="str">
        <f>IF(ISNUMBER(FIND("overige",Methode_Keuze)),"",IF(Tb_Activiteiten[[#This Row],[Vergoeding]]=1,Tb_Activiteiten[[#Headers],[Vergoeding]],""))</f>
        <v/>
      </c>
      <c r="AZ145" t="str">
        <f>IF(ISNUMBER(FIND("arbeid",Methode_Keuze)),"",IF(Tb_Activiteiten[[#This Row],[Arbeidskosten - vast tarief (excl eigen arbeid)]]=1,Tb_Activiteiten[[#Headers],[Arbeidskosten - vast tarief (excl eigen arbeid)]],""))</f>
        <v/>
      </c>
      <c r="BA145" t="str">
        <f>IF(ISNUMBER(FIND("overige",Methode_Keuze)),"",IF(Tb_Activiteiten[[#This Row],[Overige kosten]]=1,Tb_Activiteiten[[#Headers],[Overige kosten]],""))</f>
        <v/>
      </c>
    </row>
    <row r="146" spans="1:53" x14ac:dyDescent="0.25">
      <c r="A146" s="213"/>
      <c r="F146" s="64"/>
      <c r="G146" s="64"/>
      <c r="H146" s="258"/>
      <c r="I146" s="258"/>
      <c r="J146" s="258"/>
      <c r="K146" s="258"/>
      <c r="O146" s="56"/>
      <c r="Q146" t="str">
        <f>IFERROR(IF(VLOOKUP(Tb_Activiteiten[[#This Row],[Openstelling]],Tb_Openstelling[],2,0)=1,1,""),"")</f>
        <v/>
      </c>
      <c r="AK146" t="str">
        <f>IF(ISNUMBER(FIND("arbeid",Methode_Keuze)),"",IF(ISNUMBER(FIND("arbeid",Methode_Keuze)),"",IF(Tb_Activiteiten[[#This Row],[Loonkosten]]=1,Tb_Activiteiten[[#Headers],[Loonkosten]],"")))</f>
        <v/>
      </c>
      <c r="AL146" t="str">
        <f>IF(ISNUMBER(FIND("arbeid",Methode_Keuze)),"",IF(ISNUMBER(FIND("arbeid",Methode_Keuze)),"",IF(Tb_Activiteiten[[#This Row],[Eigen arbeid]]=1,Tb_Activiteiten[[#Headers],[Eigen arbeid]],"")))</f>
        <v/>
      </c>
      <c r="AM146" t="str">
        <f>IF(ISNUMBER(FIND("arbeid",Methode_Keuze)),"",IF(ISNUMBER(FIND("arbeid",Methode_Keuze)),"",IF(Tb_Activiteiten[[#This Row],[Projectmedewerker]]=1,Tb_Activiteiten[[#Headers],[Projectmedewerker]],"")))</f>
        <v/>
      </c>
      <c r="AN146" t="str">
        <f>IF(ISNUMBER(FIND("arbeid",Methode_Keuze)),"",IF(ISNUMBER(FIND("arbeid",Methode_Keuze)),"",IF(Tb_Activiteiten[[#This Row],[Landbouwer]]=1,Tb_Activiteiten[[#Headers],[Landbouwer]],"")))</f>
        <v/>
      </c>
      <c r="AO146" t="str">
        <f>IF(ISNUMBER(FIND("arbeid",Methode_Keuze)),"",IF(ISNUMBER(FIND("arbeid",Methode_Keuze)),"",IF(Tb_Activiteiten[[#This Row],[Adviseur]]=1,Tb_Activiteiten[[#Headers],[Adviseur]],"")))</f>
        <v/>
      </c>
      <c r="AP146" t="str">
        <f>IF(ISNUMBER(FIND("arbeid",Methode_Keuze)),"",IF(ISNUMBER(FIND("arbeid",Methode_Keuze)),"",IF(Tb_Activiteiten[[#This Row],[Projectleider/Expert]]=1,Tb_Activiteiten[[#Headers],[Projectleider/Expert]],"")))</f>
        <v/>
      </c>
      <c r="AQ146" t="str">
        <f>IF(ISNUMBER(FIND("arbeid",Methode_Keuze)),"",IF(ISNUMBER(FIND("arbeid",Methode_Keuze)),"",IF(Tb_Activiteiten[[#This Row],[Arbeidskosten]]=1,Tb_Activiteiten[[#Headers],[Arbeidskosten]],"")))</f>
        <v/>
      </c>
      <c r="AR146" t="str">
        <f>IF(ISNUMBER(FIND("arbeid",Methode_Keuze)),"",IF(ISNUMBER(FIND("arbeid",Methode_Keuze)),"",IF(Tb_Activiteiten[[#This Row],[Arbeidskosten op basis van IKS]]=1,Tb_Activiteiten[[#Headers],[Arbeidskosten op basis van IKS]],"")))</f>
        <v/>
      </c>
      <c r="AS146" t="str">
        <f>IF(ISNUMBER(FIND("overige",Methode_Keuze)),"",IF(Tb_Activiteiten[[#This Row],[Kosten derden exclusief btw]]=1,Tb_Activiteiten[[#Headers],[Kosten derden exclusief btw]],""))</f>
        <v/>
      </c>
      <c r="AT146" t="str">
        <f>IF(ISNUMBER(FIND("overige",Methode_Keuze)),"",IF(Tb_Activiteiten[[#This Row],[Niet verrekenbare btw]]=1,Tb_Activiteiten[[#Headers],[Niet verrekenbare btw]],""))</f>
        <v/>
      </c>
      <c r="AU146" t="str">
        <f>IF(ISNUMBER(FIND("overige",Methode_Keuze)),"",IF(Tb_Activiteiten[[#This Row],[Grondkosten]]=1,Tb_Activiteiten[[#Headers],[Grondkosten]],""))</f>
        <v/>
      </c>
      <c r="AV146" t="str">
        <f>IF(ISNUMBER(FIND("overige",Methode_Keuze)),"",IF(Tb_Activiteiten[[#This Row],[Bijdrage in natura (overige)]]=1,Tb_Activiteiten[[#Headers],[Bijdrage in natura (overige)]],""))</f>
        <v/>
      </c>
      <c r="AW146" t="str">
        <f>IF(ISNUMBER(FIND("overige",Methode_Keuze)),"",IF(Tb_Activiteiten[[#This Row],[Bijdrage in natura (vrijwilligers)]]=1,Tb_Activiteiten[[#Headers],[Bijdrage in natura (vrijwilligers)]],""))</f>
        <v/>
      </c>
      <c r="AX146" t="str">
        <f>IF(ISNUMBER(FIND("overige",Methode_Keuze)),"",IF(Tb_Activiteiten[[#This Row],[Afschrijvingskosten]]=1,Tb_Activiteiten[[#Headers],[Afschrijvingskosten]],""))</f>
        <v/>
      </c>
      <c r="AY146" t="str">
        <f>IF(ISNUMBER(FIND("overige",Methode_Keuze)),"",IF(Tb_Activiteiten[[#This Row],[Vergoeding]]=1,Tb_Activiteiten[[#Headers],[Vergoeding]],""))</f>
        <v/>
      </c>
      <c r="AZ146" t="str">
        <f>IF(ISNUMBER(FIND("arbeid",Methode_Keuze)),"",IF(Tb_Activiteiten[[#This Row],[Arbeidskosten - vast tarief (excl eigen arbeid)]]=1,Tb_Activiteiten[[#Headers],[Arbeidskosten - vast tarief (excl eigen arbeid)]],""))</f>
        <v/>
      </c>
      <c r="BA146" t="str">
        <f>IF(ISNUMBER(FIND("overige",Methode_Keuze)),"",IF(Tb_Activiteiten[[#This Row],[Overige kosten]]=1,Tb_Activiteiten[[#Headers],[Overige kosten]],""))</f>
        <v/>
      </c>
    </row>
    <row r="147" spans="1:53" x14ac:dyDescent="0.25">
      <c r="A147" s="213"/>
      <c r="F147" s="64"/>
      <c r="G147" s="64"/>
      <c r="H147" s="258"/>
      <c r="I147" s="258"/>
      <c r="J147" s="258"/>
      <c r="K147" s="258"/>
      <c r="O147" s="56"/>
      <c r="Q147" t="str">
        <f>IFERROR(IF(VLOOKUP(Tb_Activiteiten[[#This Row],[Openstelling]],Tb_Openstelling[],2,0)=1,1,""),"")</f>
        <v/>
      </c>
      <c r="AK147" t="str">
        <f>IF(ISNUMBER(FIND("arbeid",Methode_Keuze)),"",IF(ISNUMBER(FIND("arbeid",Methode_Keuze)),"",IF(Tb_Activiteiten[[#This Row],[Loonkosten]]=1,Tb_Activiteiten[[#Headers],[Loonkosten]],"")))</f>
        <v/>
      </c>
      <c r="AL147" t="str">
        <f>IF(ISNUMBER(FIND("arbeid",Methode_Keuze)),"",IF(ISNUMBER(FIND("arbeid",Methode_Keuze)),"",IF(Tb_Activiteiten[[#This Row],[Eigen arbeid]]=1,Tb_Activiteiten[[#Headers],[Eigen arbeid]],"")))</f>
        <v/>
      </c>
      <c r="AM147" t="str">
        <f>IF(ISNUMBER(FIND("arbeid",Methode_Keuze)),"",IF(ISNUMBER(FIND("arbeid",Methode_Keuze)),"",IF(Tb_Activiteiten[[#This Row],[Projectmedewerker]]=1,Tb_Activiteiten[[#Headers],[Projectmedewerker]],"")))</f>
        <v/>
      </c>
      <c r="AN147" t="str">
        <f>IF(ISNUMBER(FIND("arbeid",Methode_Keuze)),"",IF(ISNUMBER(FIND("arbeid",Methode_Keuze)),"",IF(Tb_Activiteiten[[#This Row],[Landbouwer]]=1,Tb_Activiteiten[[#Headers],[Landbouwer]],"")))</f>
        <v/>
      </c>
      <c r="AO147" t="str">
        <f>IF(ISNUMBER(FIND("arbeid",Methode_Keuze)),"",IF(ISNUMBER(FIND("arbeid",Methode_Keuze)),"",IF(Tb_Activiteiten[[#This Row],[Adviseur]]=1,Tb_Activiteiten[[#Headers],[Adviseur]],"")))</f>
        <v/>
      </c>
      <c r="AP147" t="str">
        <f>IF(ISNUMBER(FIND("arbeid",Methode_Keuze)),"",IF(ISNUMBER(FIND("arbeid",Methode_Keuze)),"",IF(Tb_Activiteiten[[#This Row],[Projectleider/Expert]]=1,Tb_Activiteiten[[#Headers],[Projectleider/Expert]],"")))</f>
        <v/>
      </c>
      <c r="AQ147" t="str">
        <f>IF(ISNUMBER(FIND("arbeid",Methode_Keuze)),"",IF(ISNUMBER(FIND("arbeid",Methode_Keuze)),"",IF(Tb_Activiteiten[[#This Row],[Arbeidskosten]]=1,Tb_Activiteiten[[#Headers],[Arbeidskosten]],"")))</f>
        <v/>
      </c>
      <c r="AR147" t="str">
        <f>IF(ISNUMBER(FIND("arbeid",Methode_Keuze)),"",IF(ISNUMBER(FIND("arbeid",Methode_Keuze)),"",IF(Tb_Activiteiten[[#This Row],[Arbeidskosten op basis van IKS]]=1,Tb_Activiteiten[[#Headers],[Arbeidskosten op basis van IKS]],"")))</f>
        <v/>
      </c>
      <c r="AS147" t="str">
        <f>IF(ISNUMBER(FIND("overige",Methode_Keuze)),"",IF(Tb_Activiteiten[[#This Row],[Kosten derden exclusief btw]]=1,Tb_Activiteiten[[#Headers],[Kosten derden exclusief btw]],""))</f>
        <v/>
      </c>
      <c r="AT147" t="str">
        <f>IF(ISNUMBER(FIND("overige",Methode_Keuze)),"",IF(Tb_Activiteiten[[#This Row],[Niet verrekenbare btw]]=1,Tb_Activiteiten[[#Headers],[Niet verrekenbare btw]],""))</f>
        <v/>
      </c>
      <c r="AU147" t="str">
        <f>IF(ISNUMBER(FIND("overige",Methode_Keuze)),"",IF(Tb_Activiteiten[[#This Row],[Grondkosten]]=1,Tb_Activiteiten[[#Headers],[Grondkosten]],""))</f>
        <v/>
      </c>
      <c r="AV147" t="str">
        <f>IF(ISNUMBER(FIND("overige",Methode_Keuze)),"",IF(Tb_Activiteiten[[#This Row],[Bijdrage in natura (overige)]]=1,Tb_Activiteiten[[#Headers],[Bijdrage in natura (overige)]],""))</f>
        <v/>
      </c>
      <c r="AW147" t="str">
        <f>IF(ISNUMBER(FIND("overige",Methode_Keuze)),"",IF(Tb_Activiteiten[[#This Row],[Bijdrage in natura (vrijwilligers)]]=1,Tb_Activiteiten[[#Headers],[Bijdrage in natura (vrijwilligers)]],""))</f>
        <v/>
      </c>
      <c r="AX147" t="str">
        <f>IF(ISNUMBER(FIND("overige",Methode_Keuze)),"",IF(Tb_Activiteiten[[#This Row],[Afschrijvingskosten]]=1,Tb_Activiteiten[[#Headers],[Afschrijvingskosten]],""))</f>
        <v/>
      </c>
      <c r="AY147" t="str">
        <f>IF(ISNUMBER(FIND("overige",Methode_Keuze)),"",IF(Tb_Activiteiten[[#This Row],[Vergoeding]]=1,Tb_Activiteiten[[#Headers],[Vergoeding]],""))</f>
        <v/>
      </c>
      <c r="AZ147" t="str">
        <f>IF(ISNUMBER(FIND("arbeid",Methode_Keuze)),"",IF(Tb_Activiteiten[[#This Row],[Arbeidskosten - vast tarief (excl eigen arbeid)]]=1,Tb_Activiteiten[[#Headers],[Arbeidskosten - vast tarief (excl eigen arbeid)]],""))</f>
        <v/>
      </c>
      <c r="BA147" t="str">
        <f>IF(ISNUMBER(FIND("overige",Methode_Keuze)),"",IF(Tb_Activiteiten[[#This Row],[Overige kosten]]=1,Tb_Activiteiten[[#Headers],[Overige kosten]],""))</f>
        <v/>
      </c>
    </row>
    <row r="148" spans="1:53" x14ac:dyDescent="0.25">
      <c r="A148" s="213"/>
      <c r="F148" s="64"/>
      <c r="G148" s="64"/>
      <c r="H148" s="258"/>
      <c r="I148" s="258"/>
      <c r="J148" s="258"/>
      <c r="K148" s="258"/>
      <c r="O148" s="56"/>
      <c r="Q148" t="str">
        <f>IFERROR(IF(VLOOKUP(Tb_Activiteiten[[#This Row],[Openstelling]],Tb_Openstelling[],2,0)=1,1,""),"")</f>
        <v/>
      </c>
      <c r="AK148" t="str">
        <f>IF(ISNUMBER(FIND("arbeid",Methode_Keuze)),"",IF(ISNUMBER(FIND("arbeid",Methode_Keuze)),"",IF(Tb_Activiteiten[[#This Row],[Loonkosten]]=1,Tb_Activiteiten[[#Headers],[Loonkosten]],"")))</f>
        <v/>
      </c>
      <c r="AL148" t="str">
        <f>IF(ISNUMBER(FIND("arbeid",Methode_Keuze)),"",IF(ISNUMBER(FIND("arbeid",Methode_Keuze)),"",IF(Tb_Activiteiten[[#This Row],[Eigen arbeid]]=1,Tb_Activiteiten[[#Headers],[Eigen arbeid]],"")))</f>
        <v/>
      </c>
      <c r="AM148" t="str">
        <f>IF(ISNUMBER(FIND("arbeid",Methode_Keuze)),"",IF(ISNUMBER(FIND("arbeid",Methode_Keuze)),"",IF(Tb_Activiteiten[[#This Row],[Projectmedewerker]]=1,Tb_Activiteiten[[#Headers],[Projectmedewerker]],"")))</f>
        <v/>
      </c>
      <c r="AN148" t="str">
        <f>IF(ISNUMBER(FIND("arbeid",Methode_Keuze)),"",IF(ISNUMBER(FIND("arbeid",Methode_Keuze)),"",IF(Tb_Activiteiten[[#This Row],[Landbouwer]]=1,Tb_Activiteiten[[#Headers],[Landbouwer]],"")))</f>
        <v/>
      </c>
      <c r="AO148" t="str">
        <f>IF(ISNUMBER(FIND("arbeid",Methode_Keuze)),"",IF(ISNUMBER(FIND("arbeid",Methode_Keuze)),"",IF(Tb_Activiteiten[[#This Row],[Adviseur]]=1,Tb_Activiteiten[[#Headers],[Adviseur]],"")))</f>
        <v/>
      </c>
      <c r="AP148" t="str">
        <f>IF(ISNUMBER(FIND("arbeid",Methode_Keuze)),"",IF(ISNUMBER(FIND("arbeid",Methode_Keuze)),"",IF(Tb_Activiteiten[[#This Row],[Projectleider/Expert]]=1,Tb_Activiteiten[[#Headers],[Projectleider/Expert]],"")))</f>
        <v/>
      </c>
      <c r="AQ148" t="str">
        <f>IF(ISNUMBER(FIND("arbeid",Methode_Keuze)),"",IF(ISNUMBER(FIND("arbeid",Methode_Keuze)),"",IF(Tb_Activiteiten[[#This Row],[Arbeidskosten]]=1,Tb_Activiteiten[[#Headers],[Arbeidskosten]],"")))</f>
        <v/>
      </c>
      <c r="AR148" t="str">
        <f>IF(ISNUMBER(FIND("arbeid",Methode_Keuze)),"",IF(ISNUMBER(FIND("arbeid",Methode_Keuze)),"",IF(Tb_Activiteiten[[#This Row],[Arbeidskosten op basis van IKS]]=1,Tb_Activiteiten[[#Headers],[Arbeidskosten op basis van IKS]],"")))</f>
        <v/>
      </c>
      <c r="AS148" t="str">
        <f>IF(ISNUMBER(FIND("overige",Methode_Keuze)),"",IF(Tb_Activiteiten[[#This Row],[Kosten derden exclusief btw]]=1,Tb_Activiteiten[[#Headers],[Kosten derden exclusief btw]],""))</f>
        <v/>
      </c>
      <c r="AT148" t="str">
        <f>IF(ISNUMBER(FIND("overige",Methode_Keuze)),"",IF(Tb_Activiteiten[[#This Row],[Niet verrekenbare btw]]=1,Tb_Activiteiten[[#Headers],[Niet verrekenbare btw]],""))</f>
        <v/>
      </c>
      <c r="AU148" t="str">
        <f>IF(ISNUMBER(FIND("overige",Methode_Keuze)),"",IF(Tb_Activiteiten[[#This Row],[Grondkosten]]=1,Tb_Activiteiten[[#Headers],[Grondkosten]],""))</f>
        <v/>
      </c>
      <c r="AV148" t="str">
        <f>IF(ISNUMBER(FIND("overige",Methode_Keuze)),"",IF(Tb_Activiteiten[[#This Row],[Bijdrage in natura (overige)]]=1,Tb_Activiteiten[[#Headers],[Bijdrage in natura (overige)]],""))</f>
        <v/>
      </c>
      <c r="AW148" t="str">
        <f>IF(ISNUMBER(FIND("overige",Methode_Keuze)),"",IF(Tb_Activiteiten[[#This Row],[Bijdrage in natura (vrijwilligers)]]=1,Tb_Activiteiten[[#Headers],[Bijdrage in natura (vrijwilligers)]],""))</f>
        <v/>
      </c>
      <c r="AX148" t="str">
        <f>IF(ISNUMBER(FIND("overige",Methode_Keuze)),"",IF(Tb_Activiteiten[[#This Row],[Afschrijvingskosten]]=1,Tb_Activiteiten[[#Headers],[Afschrijvingskosten]],""))</f>
        <v/>
      </c>
      <c r="AY148" t="str">
        <f>IF(ISNUMBER(FIND("overige",Methode_Keuze)),"",IF(Tb_Activiteiten[[#This Row],[Vergoeding]]=1,Tb_Activiteiten[[#Headers],[Vergoeding]],""))</f>
        <v/>
      </c>
      <c r="AZ148" t="str">
        <f>IF(ISNUMBER(FIND("arbeid",Methode_Keuze)),"",IF(Tb_Activiteiten[[#This Row],[Arbeidskosten - vast tarief (excl eigen arbeid)]]=1,Tb_Activiteiten[[#Headers],[Arbeidskosten - vast tarief (excl eigen arbeid)]],""))</f>
        <v/>
      </c>
      <c r="BA148" t="str">
        <f>IF(ISNUMBER(FIND("overige",Methode_Keuze)),"",IF(Tb_Activiteiten[[#This Row],[Overige kosten]]=1,Tb_Activiteiten[[#Headers],[Overige kosten]],""))</f>
        <v/>
      </c>
    </row>
    <row r="149" spans="1:53" x14ac:dyDescent="0.25">
      <c r="A149" s="213"/>
      <c r="F149" s="64"/>
      <c r="G149" s="64"/>
      <c r="H149" s="258"/>
      <c r="I149" s="258"/>
      <c r="J149" s="258"/>
      <c r="K149" s="258"/>
      <c r="O149" s="56"/>
      <c r="Q149" t="str">
        <f>IFERROR(IF(VLOOKUP(Tb_Activiteiten[[#This Row],[Openstelling]],Tb_Openstelling[],2,0)=1,1,""),"")</f>
        <v/>
      </c>
      <c r="AK149" t="str">
        <f>IF(ISNUMBER(FIND("arbeid",Methode_Keuze)),"",IF(ISNUMBER(FIND("arbeid",Methode_Keuze)),"",IF(Tb_Activiteiten[[#This Row],[Loonkosten]]=1,Tb_Activiteiten[[#Headers],[Loonkosten]],"")))</f>
        <v/>
      </c>
      <c r="AL149" t="str">
        <f>IF(ISNUMBER(FIND("arbeid",Methode_Keuze)),"",IF(ISNUMBER(FIND("arbeid",Methode_Keuze)),"",IF(Tb_Activiteiten[[#This Row],[Eigen arbeid]]=1,Tb_Activiteiten[[#Headers],[Eigen arbeid]],"")))</f>
        <v/>
      </c>
      <c r="AM149" t="str">
        <f>IF(ISNUMBER(FIND("arbeid",Methode_Keuze)),"",IF(ISNUMBER(FIND("arbeid",Methode_Keuze)),"",IF(Tb_Activiteiten[[#This Row],[Projectmedewerker]]=1,Tb_Activiteiten[[#Headers],[Projectmedewerker]],"")))</f>
        <v/>
      </c>
      <c r="AN149" t="str">
        <f>IF(ISNUMBER(FIND("arbeid",Methode_Keuze)),"",IF(ISNUMBER(FIND("arbeid",Methode_Keuze)),"",IF(Tb_Activiteiten[[#This Row],[Landbouwer]]=1,Tb_Activiteiten[[#Headers],[Landbouwer]],"")))</f>
        <v/>
      </c>
      <c r="AO149" t="str">
        <f>IF(ISNUMBER(FIND("arbeid",Methode_Keuze)),"",IF(ISNUMBER(FIND("arbeid",Methode_Keuze)),"",IF(Tb_Activiteiten[[#This Row],[Adviseur]]=1,Tb_Activiteiten[[#Headers],[Adviseur]],"")))</f>
        <v/>
      </c>
      <c r="AP149" t="str">
        <f>IF(ISNUMBER(FIND("arbeid",Methode_Keuze)),"",IF(ISNUMBER(FIND("arbeid",Methode_Keuze)),"",IF(Tb_Activiteiten[[#This Row],[Projectleider/Expert]]=1,Tb_Activiteiten[[#Headers],[Projectleider/Expert]],"")))</f>
        <v/>
      </c>
      <c r="AQ149" t="str">
        <f>IF(ISNUMBER(FIND("arbeid",Methode_Keuze)),"",IF(ISNUMBER(FIND("arbeid",Methode_Keuze)),"",IF(Tb_Activiteiten[[#This Row],[Arbeidskosten]]=1,Tb_Activiteiten[[#Headers],[Arbeidskosten]],"")))</f>
        <v/>
      </c>
      <c r="AR149" t="str">
        <f>IF(ISNUMBER(FIND("arbeid",Methode_Keuze)),"",IF(ISNUMBER(FIND("arbeid",Methode_Keuze)),"",IF(Tb_Activiteiten[[#This Row],[Arbeidskosten op basis van IKS]]=1,Tb_Activiteiten[[#Headers],[Arbeidskosten op basis van IKS]],"")))</f>
        <v/>
      </c>
      <c r="AS149" t="str">
        <f>IF(ISNUMBER(FIND("overige",Methode_Keuze)),"",IF(Tb_Activiteiten[[#This Row],[Kosten derden exclusief btw]]=1,Tb_Activiteiten[[#Headers],[Kosten derden exclusief btw]],""))</f>
        <v/>
      </c>
      <c r="AT149" t="str">
        <f>IF(ISNUMBER(FIND("overige",Methode_Keuze)),"",IF(Tb_Activiteiten[[#This Row],[Niet verrekenbare btw]]=1,Tb_Activiteiten[[#Headers],[Niet verrekenbare btw]],""))</f>
        <v/>
      </c>
      <c r="AU149" t="str">
        <f>IF(ISNUMBER(FIND("overige",Methode_Keuze)),"",IF(Tb_Activiteiten[[#This Row],[Grondkosten]]=1,Tb_Activiteiten[[#Headers],[Grondkosten]],""))</f>
        <v/>
      </c>
      <c r="AV149" t="str">
        <f>IF(ISNUMBER(FIND("overige",Methode_Keuze)),"",IF(Tb_Activiteiten[[#This Row],[Bijdrage in natura (overige)]]=1,Tb_Activiteiten[[#Headers],[Bijdrage in natura (overige)]],""))</f>
        <v/>
      </c>
      <c r="AW149" t="str">
        <f>IF(ISNUMBER(FIND("overige",Methode_Keuze)),"",IF(Tb_Activiteiten[[#This Row],[Bijdrage in natura (vrijwilligers)]]=1,Tb_Activiteiten[[#Headers],[Bijdrage in natura (vrijwilligers)]],""))</f>
        <v/>
      </c>
      <c r="AX149" t="str">
        <f>IF(ISNUMBER(FIND("overige",Methode_Keuze)),"",IF(Tb_Activiteiten[[#This Row],[Afschrijvingskosten]]=1,Tb_Activiteiten[[#Headers],[Afschrijvingskosten]],""))</f>
        <v/>
      </c>
      <c r="AY149" t="str">
        <f>IF(ISNUMBER(FIND("overige",Methode_Keuze)),"",IF(Tb_Activiteiten[[#This Row],[Vergoeding]]=1,Tb_Activiteiten[[#Headers],[Vergoeding]],""))</f>
        <v/>
      </c>
      <c r="AZ149" t="str">
        <f>IF(ISNUMBER(FIND("arbeid",Methode_Keuze)),"",IF(Tb_Activiteiten[[#This Row],[Arbeidskosten - vast tarief (excl eigen arbeid)]]=1,Tb_Activiteiten[[#Headers],[Arbeidskosten - vast tarief (excl eigen arbeid)]],""))</f>
        <v/>
      </c>
      <c r="BA149" t="str">
        <f>IF(ISNUMBER(FIND("overige",Methode_Keuze)),"",IF(Tb_Activiteiten[[#This Row],[Overige kosten]]=1,Tb_Activiteiten[[#Headers],[Overige kosten]],""))</f>
        <v/>
      </c>
    </row>
    <row r="150" spans="1:53" x14ac:dyDescent="0.25">
      <c r="A150" s="213"/>
      <c r="F150" s="64"/>
      <c r="G150" s="64"/>
      <c r="H150" s="258"/>
      <c r="I150" s="258"/>
      <c r="J150" s="258"/>
      <c r="K150" s="258"/>
      <c r="O150" s="56"/>
      <c r="Q150" t="str">
        <f>IFERROR(IF(VLOOKUP(Tb_Activiteiten[[#This Row],[Openstelling]],Tb_Openstelling[],2,0)=1,1,""),"")</f>
        <v/>
      </c>
      <c r="AK150" t="str">
        <f>IF(ISNUMBER(FIND("arbeid",Methode_Keuze)),"",IF(ISNUMBER(FIND("arbeid",Methode_Keuze)),"",IF(Tb_Activiteiten[[#This Row],[Loonkosten]]=1,Tb_Activiteiten[[#Headers],[Loonkosten]],"")))</f>
        <v/>
      </c>
      <c r="AL150" t="str">
        <f>IF(ISNUMBER(FIND("arbeid",Methode_Keuze)),"",IF(ISNUMBER(FIND("arbeid",Methode_Keuze)),"",IF(Tb_Activiteiten[[#This Row],[Eigen arbeid]]=1,Tb_Activiteiten[[#Headers],[Eigen arbeid]],"")))</f>
        <v/>
      </c>
      <c r="AM150" t="str">
        <f>IF(ISNUMBER(FIND("arbeid",Methode_Keuze)),"",IF(ISNUMBER(FIND("arbeid",Methode_Keuze)),"",IF(Tb_Activiteiten[[#This Row],[Projectmedewerker]]=1,Tb_Activiteiten[[#Headers],[Projectmedewerker]],"")))</f>
        <v/>
      </c>
      <c r="AN150" t="str">
        <f>IF(ISNUMBER(FIND("arbeid",Methode_Keuze)),"",IF(ISNUMBER(FIND("arbeid",Methode_Keuze)),"",IF(Tb_Activiteiten[[#This Row],[Landbouwer]]=1,Tb_Activiteiten[[#Headers],[Landbouwer]],"")))</f>
        <v/>
      </c>
      <c r="AO150" t="str">
        <f>IF(ISNUMBER(FIND("arbeid",Methode_Keuze)),"",IF(ISNUMBER(FIND("arbeid",Methode_Keuze)),"",IF(Tb_Activiteiten[[#This Row],[Adviseur]]=1,Tb_Activiteiten[[#Headers],[Adviseur]],"")))</f>
        <v/>
      </c>
      <c r="AP150" t="str">
        <f>IF(ISNUMBER(FIND("arbeid",Methode_Keuze)),"",IF(ISNUMBER(FIND("arbeid",Methode_Keuze)),"",IF(Tb_Activiteiten[[#This Row],[Projectleider/Expert]]=1,Tb_Activiteiten[[#Headers],[Projectleider/Expert]],"")))</f>
        <v/>
      </c>
      <c r="AQ150" t="str">
        <f>IF(ISNUMBER(FIND("arbeid",Methode_Keuze)),"",IF(ISNUMBER(FIND("arbeid",Methode_Keuze)),"",IF(Tb_Activiteiten[[#This Row],[Arbeidskosten]]=1,Tb_Activiteiten[[#Headers],[Arbeidskosten]],"")))</f>
        <v/>
      </c>
      <c r="AR150" t="str">
        <f>IF(ISNUMBER(FIND("arbeid",Methode_Keuze)),"",IF(ISNUMBER(FIND("arbeid",Methode_Keuze)),"",IF(Tb_Activiteiten[[#This Row],[Arbeidskosten op basis van IKS]]=1,Tb_Activiteiten[[#Headers],[Arbeidskosten op basis van IKS]],"")))</f>
        <v/>
      </c>
      <c r="AS150" t="str">
        <f>IF(ISNUMBER(FIND("overige",Methode_Keuze)),"",IF(Tb_Activiteiten[[#This Row],[Kosten derden exclusief btw]]=1,Tb_Activiteiten[[#Headers],[Kosten derden exclusief btw]],""))</f>
        <v/>
      </c>
      <c r="AT150" t="str">
        <f>IF(ISNUMBER(FIND("overige",Methode_Keuze)),"",IF(Tb_Activiteiten[[#This Row],[Niet verrekenbare btw]]=1,Tb_Activiteiten[[#Headers],[Niet verrekenbare btw]],""))</f>
        <v/>
      </c>
      <c r="AU150" t="str">
        <f>IF(ISNUMBER(FIND("overige",Methode_Keuze)),"",IF(Tb_Activiteiten[[#This Row],[Grondkosten]]=1,Tb_Activiteiten[[#Headers],[Grondkosten]],""))</f>
        <v/>
      </c>
      <c r="AV150" t="str">
        <f>IF(ISNUMBER(FIND("overige",Methode_Keuze)),"",IF(Tb_Activiteiten[[#This Row],[Bijdrage in natura (overige)]]=1,Tb_Activiteiten[[#Headers],[Bijdrage in natura (overige)]],""))</f>
        <v/>
      </c>
      <c r="AW150" t="str">
        <f>IF(ISNUMBER(FIND("overige",Methode_Keuze)),"",IF(Tb_Activiteiten[[#This Row],[Bijdrage in natura (vrijwilligers)]]=1,Tb_Activiteiten[[#Headers],[Bijdrage in natura (vrijwilligers)]],""))</f>
        <v/>
      </c>
      <c r="AX150" t="str">
        <f>IF(ISNUMBER(FIND("overige",Methode_Keuze)),"",IF(Tb_Activiteiten[[#This Row],[Afschrijvingskosten]]=1,Tb_Activiteiten[[#Headers],[Afschrijvingskosten]],""))</f>
        <v/>
      </c>
      <c r="AY150" t="str">
        <f>IF(ISNUMBER(FIND("overige",Methode_Keuze)),"",IF(Tb_Activiteiten[[#This Row],[Vergoeding]]=1,Tb_Activiteiten[[#Headers],[Vergoeding]],""))</f>
        <v/>
      </c>
      <c r="AZ150" t="str">
        <f>IF(ISNUMBER(FIND("arbeid",Methode_Keuze)),"",IF(Tb_Activiteiten[[#This Row],[Arbeidskosten - vast tarief (excl eigen arbeid)]]=1,Tb_Activiteiten[[#Headers],[Arbeidskosten - vast tarief (excl eigen arbeid)]],""))</f>
        <v/>
      </c>
      <c r="BA150" t="str">
        <f>IF(ISNUMBER(FIND("overige",Methode_Keuze)),"",IF(Tb_Activiteiten[[#This Row],[Overige kosten]]=1,Tb_Activiteiten[[#Headers],[Overige kosten]],""))</f>
        <v/>
      </c>
    </row>
    <row r="151" spans="1:53" x14ac:dyDescent="0.25">
      <c r="A151" s="213"/>
      <c r="F151" s="64"/>
      <c r="G151" s="64"/>
      <c r="H151" s="258"/>
      <c r="I151" s="258"/>
      <c r="J151" s="258"/>
      <c r="K151" s="258"/>
      <c r="O151" s="56"/>
      <c r="Q151" t="str">
        <f>IFERROR(IF(VLOOKUP(Tb_Activiteiten[[#This Row],[Openstelling]],Tb_Openstelling[],2,0)=1,1,""),"")</f>
        <v/>
      </c>
      <c r="AK151" t="str">
        <f>IF(ISNUMBER(FIND("arbeid",Methode_Keuze)),"",IF(ISNUMBER(FIND("arbeid",Methode_Keuze)),"",IF(Tb_Activiteiten[[#This Row],[Loonkosten]]=1,Tb_Activiteiten[[#Headers],[Loonkosten]],"")))</f>
        <v/>
      </c>
      <c r="AL151" t="str">
        <f>IF(ISNUMBER(FIND("arbeid",Methode_Keuze)),"",IF(ISNUMBER(FIND("arbeid",Methode_Keuze)),"",IF(Tb_Activiteiten[[#This Row],[Eigen arbeid]]=1,Tb_Activiteiten[[#Headers],[Eigen arbeid]],"")))</f>
        <v/>
      </c>
      <c r="AM151" t="str">
        <f>IF(ISNUMBER(FIND("arbeid",Methode_Keuze)),"",IF(ISNUMBER(FIND("arbeid",Methode_Keuze)),"",IF(Tb_Activiteiten[[#This Row],[Projectmedewerker]]=1,Tb_Activiteiten[[#Headers],[Projectmedewerker]],"")))</f>
        <v/>
      </c>
      <c r="AN151" t="str">
        <f>IF(ISNUMBER(FIND("arbeid",Methode_Keuze)),"",IF(ISNUMBER(FIND("arbeid",Methode_Keuze)),"",IF(Tb_Activiteiten[[#This Row],[Landbouwer]]=1,Tb_Activiteiten[[#Headers],[Landbouwer]],"")))</f>
        <v/>
      </c>
      <c r="AO151" t="str">
        <f>IF(ISNUMBER(FIND("arbeid",Methode_Keuze)),"",IF(ISNUMBER(FIND("arbeid",Methode_Keuze)),"",IF(Tb_Activiteiten[[#This Row],[Adviseur]]=1,Tb_Activiteiten[[#Headers],[Adviseur]],"")))</f>
        <v/>
      </c>
      <c r="AP151" t="str">
        <f>IF(ISNUMBER(FIND("arbeid",Methode_Keuze)),"",IF(ISNUMBER(FIND("arbeid",Methode_Keuze)),"",IF(Tb_Activiteiten[[#This Row],[Projectleider/Expert]]=1,Tb_Activiteiten[[#Headers],[Projectleider/Expert]],"")))</f>
        <v/>
      </c>
      <c r="AQ151" t="str">
        <f>IF(ISNUMBER(FIND("arbeid",Methode_Keuze)),"",IF(ISNUMBER(FIND("arbeid",Methode_Keuze)),"",IF(Tb_Activiteiten[[#This Row],[Arbeidskosten]]=1,Tb_Activiteiten[[#Headers],[Arbeidskosten]],"")))</f>
        <v/>
      </c>
      <c r="AR151" t="str">
        <f>IF(ISNUMBER(FIND("arbeid",Methode_Keuze)),"",IF(ISNUMBER(FIND("arbeid",Methode_Keuze)),"",IF(Tb_Activiteiten[[#This Row],[Arbeidskosten op basis van IKS]]=1,Tb_Activiteiten[[#Headers],[Arbeidskosten op basis van IKS]],"")))</f>
        <v/>
      </c>
      <c r="AS151" t="str">
        <f>IF(ISNUMBER(FIND("overige",Methode_Keuze)),"",IF(Tb_Activiteiten[[#This Row],[Kosten derden exclusief btw]]=1,Tb_Activiteiten[[#Headers],[Kosten derden exclusief btw]],""))</f>
        <v/>
      </c>
      <c r="AT151" t="str">
        <f>IF(ISNUMBER(FIND("overige",Methode_Keuze)),"",IF(Tb_Activiteiten[[#This Row],[Niet verrekenbare btw]]=1,Tb_Activiteiten[[#Headers],[Niet verrekenbare btw]],""))</f>
        <v/>
      </c>
      <c r="AU151" t="str">
        <f>IF(ISNUMBER(FIND("overige",Methode_Keuze)),"",IF(Tb_Activiteiten[[#This Row],[Grondkosten]]=1,Tb_Activiteiten[[#Headers],[Grondkosten]],""))</f>
        <v/>
      </c>
      <c r="AV151" t="str">
        <f>IF(ISNUMBER(FIND("overige",Methode_Keuze)),"",IF(Tb_Activiteiten[[#This Row],[Bijdrage in natura (overige)]]=1,Tb_Activiteiten[[#Headers],[Bijdrage in natura (overige)]],""))</f>
        <v/>
      </c>
      <c r="AW151" t="str">
        <f>IF(ISNUMBER(FIND("overige",Methode_Keuze)),"",IF(Tb_Activiteiten[[#This Row],[Bijdrage in natura (vrijwilligers)]]=1,Tb_Activiteiten[[#Headers],[Bijdrage in natura (vrijwilligers)]],""))</f>
        <v/>
      </c>
      <c r="AX151" t="str">
        <f>IF(ISNUMBER(FIND("overige",Methode_Keuze)),"",IF(Tb_Activiteiten[[#This Row],[Afschrijvingskosten]]=1,Tb_Activiteiten[[#Headers],[Afschrijvingskosten]],""))</f>
        <v/>
      </c>
      <c r="AY151" t="str">
        <f>IF(ISNUMBER(FIND("overige",Methode_Keuze)),"",IF(Tb_Activiteiten[[#This Row],[Vergoeding]]=1,Tb_Activiteiten[[#Headers],[Vergoeding]],""))</f>
        <v/>
      </c>
      <c r="AZ151" t="str">
        <f>IF(ISNUMBER(FIND("arbeid",Methode_Keuze)),"",IF(Tb_Activiteiten[[#This Row],[Arbeidskosten - vast tarief (excl eigen arbeid)]]=1,Tb_Activiteiten[[#Headers],[Arbeidskosten - vast tarief (excl eigen arbeid)]],""))</f>
        <v/>
      </c>
      <c r="BA151" t="str">
        <f>IF(ISNUMBER(FIND("overige",Methode_Keuze)),"",IF(Tb_Activiteiten[[#This Row],[Overige kosten]]=1,Tb_Activiteiten[[#Headers],[Overige kosten]],""))</f>
        <v/>
      </c>
    </row>
    <row r="152" spans="1:53" x14ac:dyDescent="0.25">
      <c r="A152" s="213"/>
      <c r="F152" s="64"/>
      <c r="G152" s="64"/>
      <c r="H152" s="258"/>
      <c r="I152" s="258"/>
      <c r="J152" s="258"/>
      <c r="K152" s="258"/>
      <c r="O152" s="56"/>
      <c r="Q152" t="str">
        <f>IFERROR(IF(VLOOKUP(Tb_Activiteiten[[#This Row],[Openstelling]],Tb_Openstelling[],2,0)=1,1,""),"")</f>
        <v/>
      </c>
      <c r="AK152" t="str">
        <f>IF(ISNUMBER(FIND("arbeid",Methode_Keuze)),"",IF(ISNUMBER(FIND("arbeid",Methode_Keuze)),"",IF(Tb_Activiteiten[[#This Row],[Loonkosten]]=1,Tb_Activiteiten[[#Headers],[Loonkosten]],"")))</f>
        <v/>
      </c>
      <c r="AL152" t="str">
        <f>IF(ISNUMBER(FIND("arbeid",Methode_Keuze)),"",IF(ISNUMBER(FIND("arbeid",Methode_Keuze)),"",IF(Tb_Activiteiten[[#This Row],[Eigen arbeid]]=1,Tb_Activiteiten[[#Headers],[Eigen arbeid]],"")))</f>
        <v/>
      </c>
      <c r="AM152" t="str">
        <f>IF(ISNUMBER(FIND("arbeid",Methode_Keuze)),"",IF(ISNUMBER(FIND("arbeid",Methode_Keuze)),"",IF(Tb_Activiteiten[[#This Row],[Projectmedewerker]]=1,Tb_Activiteiten[[#Headers],[Projectmedewerker]],"")))</f>
        <v/>
      </c>
      <c r="AN152" t="str">
        <f>IF(ISNUMBER(FIND("arbeid",Methode_Keuze)),"",IF(ISNUMBER(FIND("arbeid",Methode_Keuze)),"",IF(Tb_Activiteiten[[#This Row],[Landbouwer]]=1,Tb_Activiteiten[[#Headers],[Landbouwer]],"")))</f>
        <v/>
      </c>
      <c r="AO152" t="str">
        <f>IF(ISNUMBER(FIND("arbeid",Methode_Keuze)),"",IF(ISNUMBER(FIND("arbeid",Methode_Keuze)),"",IF(Tb_Activiteiten[[#This Row],[Adviseur]]=1,Tb_Activiteiten[[#Headers],[Adviseur]],"")))</f>
        <v/>
      </c>
      <c r="AP152" t="str">
        <f>IF(ISNUMBER(FIND("arbeid",Methode_Keuze)),"",IF(ISNUMBER(FIND("arbeid",Methode_Keuze)),"",IF(Tb_Activiteiten[[#This Row],[Projectleider/Expert]]=1,Tb_Activiteiten[[#Headers],[Projectleider/Expert]],"")))</f>
        <v/>
      </c>
      <c r="AQ152" t="str">
        <f>IF(ISNUMBER(FIND("arbeid",Methode_Keuze)),"",IF(ISNUMBER(FIND("arbeid",Methode_Keuze)),"",IF(Tb_Activiteiten[[#This Row],[Arbeidskosten]]=1,Tb_Activiteiten[[#Headers],[Arbeidskosten]],"")))</f>
        <v/>
      </c>
      <c r="AR152" t="str">
        <f>IF(ISNUMBER(FIND("arbeid",Methode_Keuze)),"",IF(ISNUMBER(FIND("arbeid",Methode_Keuze)),"",IF(Tb_Activiteiten[[#This Row],[Arbeidskosten op basis van IKS]]=1,Tb_Activiteiten[[#Headers],[Arbeidskosten op basis van IKS]],"")))</f>
        <v/>
      </c>
      <c r="AS152" t="str">
        <f>IF(ISNUMBER(FIND("overige",Methode_Keuze)),"",IF(Tb_Activiteiten[[#This Row],[Kosten derden exclusief btw]]=1,Tb_Activiteiten[[#Headers],[Kosten derden exclusief btw]],""))</f>
        <v/>
      </c>
      <c r="AT152" t="str">
        <f>IF(ISNUMBER(FIND("overige",Methode_Keuze)),"",IF(Tb_Activiteiten[[#This Row],[Niet verrekenbare btw]]=1,Tb_Activiteiten[[#Headers],[Niet verrekenbare btw]],""))</f>
        <v/>
      </c>
      <c r="AU152" t="str">
        <f>IF(ISNUMBER(FIND("overige",Methode_Keuze)),"",IF(Tb_Activiteiten[[#This Row],[Grondkosten]]=1,Tb_Activiteiten[[#Headers],[Grondkosten]],""))</f>
        <v/>
      </c>
      <c r="AV152" t="str">
        <f>IF(ISNUMBER(FIND("overige",Methode_Keuze)),"",IF(Tb_Activiteiten[[#This Row],[Bijdrage in natura (overige)]]=1,Tb_Activiteiten[[#Headers],[Bijdrage in natura (overige)]],""))</f>
        <v/>
      </c>
      <c r="AW152" t="str">
        <f>IF(ISNUMBER(FIND("overige",Methode_Keuze)),"",IF(Tb_Activiteiten[[#This Row],[Bijdrage in natura (vrijwilligers)]]=1,Tb_Activiteiten[[#Headers],[Bijdrage in natura (vrijwilligers)]],""))</f>
        <v/>
      </c>
      <c r="AX152" t="str">
        <f>IF(ISNUMBER(FIND("overige",Methode_Keuze)),"",IF(Tb_Activiteiten[[#This Row],[Afschrijvingskosten]]=1,Tb_Activiteiten[[#Headers],[Afschrijvingskosten]],""))</f>
        <v/>
      </c>
      <c r="AY152" t="str">
        <f>IF(ISNUMBER(FIND("overige",Methode_Keuze)),"",IF(Tb_Activiteiten[[#This Row],[Vergoeding]]=1,Tb_Activiteiten[[#Headers],[Vergoeding]],""))</f>
        <v/>
      </c>
      <c r="AZ152" t="str">
        <f>IF(ISNUMBER(FIND("arbeid",Methode_Keuze)),"",IF(Tb_Activiteiten[[#This Row],[Arbeidskosten - vast tarief (excl eigen arbeid)]]=1,Tb_Activiteiten[[#Headers],[Arbeidskosten - vast tarief (excl eigen arbeid)]],""))</f>
        <v/>
      </c>
      <c r="BA152" t="str">
        <f>IF(ISNUMBER(FIND("overige",Methode_Keuze)),"",IF(Tb_Activiteiten[[#This Row],[Overige kosten]]=1,Tb_Activiteiten[[#Headers],[Overige kosten]],""))</f>
        <v/>
      </c>
    </row>
    <row r="153" spans="1:53" x14ac:dyDescent="0.25">
      <c r="A153" s="213"/>
      <c r="F153" s="64"/>
      <c r="G153" s="64"/>
      <c r="H153" s="258"/>
      <c r="I153" s="258"/>
      <c r="J153" s="258"/>
      <c r="K153" s="258"/>
      <c r="O153" s="56"/>
      <c r="Q153" t="str">
        <f>IFERROR(IF(VLOOKUP(Tb_Activiteiten[[#This Row],[Openstelling]],Tb_Openstelling[],2,0)=1,1,""),"")</f>
        <v/>
      </c>
      <c r="AK153" t="str">
        <f>IF(ISNUMBER(FIND("arbeid",Methode_Keuze)),"",IF(ISNUMBER(FIND("arbeid",Methode_Keuze)),"",IF(Tb_Activiteiten[[#This Row],[Loonkosten]]=1,Tb_Activiteiten[[#Headers],[Loonkosten]],"")))</f>
        <v/>
      </c>
      <c r="AL153" t="str">
        <f>IF(ISNUMBER(FIND("arbeid",Methode_Keuze)),"",IF(ISNUMBER(FIND("arbeid",Methode_Keuze)),"",IF(Tb_Activiteiten[[#This Row],[Eigen arbeid]]=1,Tb_Activiteiten[[#Headers],[Eigen arbeid]],"")))</f>
        <v/>
      </c>
      <c r="AM153" t="str">
        <f>IF(ISNUMBER(FIND("arbeid",Methode_Keuze)),"",IF(ISNUMBER(FIND("arbeid",Methode_Keuze)),"",IF(Tb_Activiteiten[[#This Row],[Projectmedewerker]]=1,Tb_Activiteiten[[#Headers],[Projectmedewerker]],"")))</f>
        <v/>
      </c>
      <c r="AN153" t="str">
        <f>IF(ISNUMBER(FIND("arbeid",Methode_Keuze)),"",IF(ISNUMBER(FIND("arbeid",Methode_Keuze)),"",IF(Tb_Activiteiten[[#This Row],[Landbouwer]]=1,Tb_Activiteiten[[#Headers],[Landbouwer]],"")))</f>
        <v/>
      </c>
      <c r="AO153" t="str">
        <f>IF(ISNUMBER(FIND("arbeid",Methode_Keuze)),"",IF(ISNUMBER(FIND("arbeid",Methode_Keuze)),"",IF(Tb_Activiteiten[[#This Row],[Adviseur]]=1,Tb_Activiteiten[[#Headers],[Adviseur]],"")))</f>
        <v/>
      </c>
      <c r="AP153" t="str">
        <f>IF(ISNUMBER(FIND("arbeid",Methode_Keuze)),"",IF(ISNUMBER(FIND("arbeid",Methode_Keuze)),"",IF(Tb_Activiteiten[[#This Row],[Projectleider/Expert]]=1,Tb_Activiteiten[[#Headers],[Projectleider/Expert]],"")))</f>
        <v/>
      </c>
      <c r="AQ153" t="str">
        <f>IF(ISNUMBER(FIND("arbeid",Methode_Keuze)),"",IF(ISNUMBER(FIND("arbeid",Methode_Keuze)),"",IF(Tb_Activiteiten[[#This Row],[Arbeidskosten]]=1,Tb_Activiteiten[[#Headers],[Arbeidskosten]],"")))</f>
        <v/>
      </c>
      <c r="AR153" t="str">
        <f>IF(ISNUMBER(FIND("arbeid",Methode_Keuze)),"",IF(ISNUMBER(FIND("arbeid",Methode_Keuze)),"",IF(Tb_Activiteiten[[#This Row],[Arbeidskosten op basis van IKS]]=1,Tb_Activiteiten[[#Headers],[Arbeidskosten op basis van IKS]],"")))</f>
        <v/>
      </c>
      <c r="AS153" t="str">
        <f>IF(ISNUMBER(FIND("overige",Methode_Keuze)),"",IF(Tb_Activiteiten[[#This Row],[Kosten derden exclusief btw]]=1,Tb_Activiteiten[[#Headers],[Kosten derden exclusief btw]],""))</f>
        <v/>
      </c>
      <c r="AT153" t="str">
        <f>IF(ISNUMBER(FIND("overige",Methode_Keuze)),"",IF(Tb_Activiteiten[[#This Row],[Niet verrekenbare btw]]=1,Tb_Activiteiten[[#Headers],[Niet verrekenbare btw]],""))</f>
        <v/>
      </c>
      <c r="AU153" t="str">
        <f>IF(ISNUMBER(FIND("overige",Methode_Keuze)),"",IF(Tb_Activiteiten[[#This Row],[Grondkosten]]=1,Tb_Activiteiten[[#Headers],[Grondkosten]],""))</f>
        <v/>
      </c>
      <c r="AV153" t="str">
        <f>IF(ISNUMBER(FIND("overige",Methode_Keuze)),"",IF(Tb_Activiteiten[[#This Row],[Bijdrage in natura (overige)]]=1,Tb_Activiteiten[[#Headers],[Bijdrage in natura (overige)]],""))</f>
        <v/>
      </c>
      <c r="AW153" t="str">
        <f>IF(ISNUMBER(FIND("overige",Methode_Keuze)),"",IF(Tb_Activiteiten[[#This Row],[Bijdrage in natura (vrijwilligers)]]=1,Tb_Activiteiten[[#Headers],[Bijdrage in natura (vrijwilligers)]],""))</f>
        <v/>
      </c>
      <c r="AX153" t="str">
        <f>IF(ISNUMBER(FIND("overige",Methode_Keuze)),"",IF(Tb_Activiteiten[[#This Row],[Afschrijvingskosten]]=1,Tb_Activiteiten[[#Headers],[Afschrijvingskosten]],""))</f>
        <v/>
      </c>
      <c r="AY153" t="str">
        <f>IF(ISNUMBER(FIND("overige",Methode_Keuze)),"",IF(Tb_Activiteiten[[#This Row],[Vergoeding]]=1,Tb_Activiteiten[[#Headers],[Vergoeding]],""))</f>
        <v/>
      </c>
      <c r="AZ153" t="str">
        <f>IF(ISNUMBER(FIND("arbeid",Methode_Keuze)),"",IF(Tb_Activiteiten[[#This Row],[Arbeidskosten - vast tarief (excl eigen arbeid)]]=1,Tb_Activiteiten[[#Headers],[Arbeidskosten - vast tarief (excl eigen arbeid)]],""))</f>
        <v/>
      </c>
      <c r="BA153" t="str">
        <f>IF(ISNUMBER(FIND("overige",Methode_Keuze)),"",IF(Tb_Activiteiten[[#This Row],[Overige kosten]]=1,Tb_Activiteiten[[#Headers],[Overige kosten]],""))</f>
        <v/>
      </c>
    </row>
    <row r="154" spans="1:53" x14ac:dyDescent="0.25">
      <c r="A154" s="213"/>
      <c r="F154" s="64"/>
      <c r="G154" s="64"/>
      <c r="H154" s="258"/>
      <c r="I154" s="258"/>
      <c r="J154" s="258"/>
      <c r="K154" s="258"/>
      <c r="O154" s="56"/>
      <c r="Q154" t="str">
        <f>IFERROR(IF(VLOOKUP(Tb_Activiteiten[[#This Row],[Openstelling]],Tb_Openstelling[],2,0)=1,1,""),"")</f>
        <v/>
      </c>
      <c r="AK154" t="str">
        <f>IF(ISNUMBER(FIND("arbeid",Methode_Keuze)),"",IF(ISNUMBER(FIND("arbeid",Methode_Keuze)),"",IF(Tb_Activiteiten[[#This Row],[Loonkosten]]=1,Tb_Activiteiten[[#Headers],[Loonkosten]],"")))</f>
        <v/>
      </c>
      <c r="AL154" t="str">
        <f>IF(ISNUMBER(FIND("arbeid",Methode_Keuze)),"",IF(ISNUMBER(FIND("arbeid",Methode_Keuze)),"",IF(Tb_Activiteiten[[#This Row],[Eigen arbeid]]=1,Tb_Activiteiten[[#Headers],[Eigen arbeid]],"")))</f>
        <v/>
      </c>
      <c r="AM154" t="str">
        <f>IF(ISNUMBER(FIND("arbeid",Methode_Keuze)),"",IF(ISNUMBER(FIND("arbeid",Methode_Keuze)),"",IF(Tb_Activiteiten[[#This Row],[Projectmedewerker]]=1,Tb_Activiteiten[[#Headers],[Projectmedewerker]],"")))</f>
        <v/>
      </c>
      <c r="AN154" t="str">
        <f>IF(ISNUMBER(FIND("arbeid",Methode_Keuze)),"",IF(ISNUMBER(FIND("arbeid",Methode_Keuze)),"",IF(Tb_Activiteiten[[#This Row],[Landbouwer]]=1,Tb_Activiteiten[[#Headers],[Landbouwer]],"")))</f>
        <v/>
      </c>
      <c r="AO154" t="str">
        <f>IF(ISNUMBER(FIND("arbeid",Methode_Keuze)),"",IF(ISNUMBER(FIND("arbeid",Methode_Keuze)),"",IF(Tb_Activiteiten[[#This Row],[Adviseur]]=1,Tb_Activiteiten[[#Headers],[Adviseur]],"")))</f>
        <v/>
      </c>
      <c r="AP154" t="str">
        <f>IF(ISNUMBER(FIND("arbeid",Methode_Keuze)),"",IF(ISNUMBER(FIND("arbeid",Methode_Keuze)),"",IF(Tb_Activiteiten[[#This Row],[Projectleider/Expert]]=1,Tb_Activiteiten[[#Headers],[Projectleider/Expert]],"")))</f>
        <v/>
      </c>
      <c r="AQ154" t="str">
        <f>IF(ISNUMBER(FIND("arbeid",Methode_Keuze)),"",IF(ISNUMBER(FIND("arbeid",Methode_Keuze)),"",IF(Tb_Activiteiten[[#This Row],[Arbeidskosten]]=1,Tb_Activiteiten[[#Headers],[Arbeidskosten]],"")))</f>
        <v/>
      </c>
      <c r="AR154" t="str">
        <f>IF(ISNUMBER(FIND("arbeid",Methode_Keuze)),"",IF(ISNUMBER(FIND("arbeid",Methode_Keuze)),"",IF(Tb_Activiteiten[[#This Row],[Arbeidskosten op basis van IKS]]=1,Tb_Activiteiten[[#Headers],[Arbeidskosten op basis van IKS]],"")))</f>
        <v/>
      </c>
      <c r="AS154" t="str">
        <f>IF(ISNUMBER(FIND("overige",Methode_Keuze)),"",IF(Tb_Activiteiten[[#This Row],[Kosten derden exclusief btw]]=1,Tb_Activiteiten[[#Headers],[Kosten derden exclusief btw]],""))</f>
        <v/>
      </c>
      <c r="AT154" t="str">
        <f>IF(ISNUMBER(FIND("overige",Methode_Keuze)),"",IF(Tb_Activiteiten[[#This Row],[Niet verrekenbare btw]]=1,Tb_Activiteiten[[#Headers],[Niet verrekenbare btw]],""))</f>
        <v/>
      </c>
      <c r="AU154" t="str">
        <f>IF(ISNUMBER(FIND("overige",Methode_Keuze)),"",IF(Tb_Activiteiten[[#This Row],[Grondkosten]]=1,Tb_Activiteiten[[#Headers],[Grondkosten]],""))</f>
        <v/>
      </c>
      <c r="AV154" t="str">
        <f>IF(ISNUMBER(FIND("overige",Methode_Keuze)),"",IF(Tb_Activiteiten[[#This Row],[Bijdrage in natura (overige)]]=1,Tb_Activiteiten[[#Headers],[Bijdrage in natura (overige)]],""))</f>
        <v/>
      </c>
      <c r="AW154" t="str">
        <f>IF(ISNUMBER(FIND("overige",Methode_Keuze)),"",IF(Tb_Activiteiten[[#This Row],[Bijdrage in natura (vrijwilligers)]]=1,Tb_Activiteiten[[#Headers],[Bijdrage in natura (vrijwilligers)]],""))</f>
        <v/>
      </c>
      <c r="AX154" t="str">
        <f>IF(ISNUMBER(FIND("overige",Methode_Keuze)),"",IF(Tb_Activiteiten[[#This Row],[Afschrijvingskosten]]=1,Tb_Activiteiten[[#Headers],[Afschrijvingskosten]],""))</f>
        <v/>
      </c>
      <c r="AY154" t="str">
        <f>IF(ISNUMBER(FIND("overige",Methode_Keuze)),"",IF(Tb_Activiteiten[[#This Row],[Vergoeding]]=1,Tb_Activiteiten[[#Headers],[Vergoeding]],""))</f>
        <v/>
      </c>
      <c r="AZ154" t="str">
        <f>IF(ISNUMBER(FIND("arbeid",Methode_Keuze)),"",IF(Tb_Activiteiten[[#This Row],[Arbeidskosten - vast tarief (excl eigen arbeid)]]=1,Tb_Activiteiten[[#Headers],[Arbeidskosten - vast tarief (excl eigen arbeid)]],""))</f>
        <v/>
      </c>
      <c r="BA154" t="str">
        <f>IF(ISNUMBER(FIND("overige",Methode_Keuze)),"",IF(Tb_Activiteiten[[#This Row],[Overige kosten]]=1,Tb_Activiteiten[[#Headers],[Overige kosten]],""))</f>
        <v/>
      </c>
    </row>
    <row r="155" spans="1:53" x14ac:dyDescent="0.25">
      <c r="A155" s="213"/>
      <c r="F155" s="64"/>
      <c r="G155" s="64"/>
      <c r="H155" s="258"/>
      <c r="I155" s="258"/>
      <c r="J155" s="258"/>
      <c r="K155" s="258"/>
      <c r="O155" s="56"/>
      <c r="Q155" t="str">
        <f>IFERROR(IF(VLOOKUP(Tb_Activiteiten[[#This Row],[Openstelling]],Tb_Openstelling[],2,0)=1,1,""),"")</f>
        <v/>
      </c>
      <c r="AK155" t="str">
        <f>IF(ISNUMBER(FIND("arbeid",Methode_Keuze)),"",IF(ISNUMBER(FIND("arbeid",Methode_Keuze)),"",IF(Tb_Activiteiten[[#This Row],[Loonkosten]]=1,Tb_Activiteiten[[#Headers],[Loonkosten]],"")))</f>
        <v/>
      </c>
      <c r="AL155" t="str">
        <f>IF(ISNUMBER(FIND("arbeid",Methode_Keuze)),"",IF(ISNUMBER(FIND("arbeid",Methode_Keuze)),"",IF(Tb_Activiteiten[[#This Row],[Eigen arbeid]]=1,Tb_Activiteiten[[#Headers],[Eigen arbeid]],"")))</f>
        <v/>
      </c>
      <c r="AM155" t="str">
        <f>IF(ISNUMBER(FIND("arbeid",Methode_Keuze)),"",IF(ISNUMBER(FIND("arbeid",Methode_Keuze)),"",IF(Tb_Activiteiten[[#This Row],[Projectmedewerker]]=1,Tb_Activiteiten[[#Headers],[Projectmedewerker]],"")))</f>
        <v/>
      </c>
      <c r="AN155" t="str">
        <f>IF(ISNUMBER(FIND("arbeid",Methode_Keuze)),"",IF(ISNUMBER(FIND("arbeid",Methode_Keuze)),"",IF(Tb_Activiteiten[[#This Row],[Landbouwer]]=1,Tb_Activiteiten[[#Headers],[Landbouwer]],"")))</f>
        <v/>
      </c>
      <c r="AO155" t="str">
        <f>IF(ISNUMBER(FIND("arbeid",Methode_Keuze)),"",IF(ISNUMBER(FIND("arbeid",Methode_Keuze)),"",IF(Tb_Activiteiten[[#This Row],[Adviseur]]=1,Tb_Activiteiten[[#Headers],[Adviseur]],"")))</f>
        <v/>
      </c>
      <c r="AP155" t="str">
        <f>IF(ISNUMBER(FIND("arbeid",Methode_Keuze)),"",IF(ISNUMBER(FIND("arbeid",Methode_Keuze)),"",IF(Tb_Activiteiten[[#This Row],[Projectleider/Expert]]=1,Tb_Activiteiten[[#Headers],[Projectleider/Expert]],"")))</f>
        <v/>
      </c>
      <c r="AQ155" t="str">
        <f>IF(ISNUMBER(FIND("arbeid",Methode_Keuze)),"",IF(ISNUMBER(FIND("arbeid",Methode_Keuze)),"",IF(Tb_Activiteiten[[#This Row],[Arbeidskosten]]=1,Tb_Activiteiten[[#Headers],[Arbeidskosten]],"")))</f>
        <v/>
      </c>
      <c r="AR155" t="str">
        <f>IF(ISNUMBER(FIND("arbeid",Methode_Keuze)),"",IF(ISNUMBER(FIND("arbeid",Methode_Keuze)),"",IF(Tb_Activiteiten[[#This Row],[Arbeidskosten op basis van IKS]]=1,Tb_Activiteiten[[#Headers],[Arbeidskosten op basis van IKS]],"")))</f>
        <v/>
      </c>
      <c r="AS155" t="str">
        <f>IF(ISNUMBER(FIND("overige",Methode_Keuze)),"",IF(Tb_Activiteiten[[#This Row],[Kosten derden exclusief btw]]=1,Tb_Activiteiten[[#Headers],[Kosten derden exclusief btw]],""))</f>
        <v/>
      </c>
      <c r="AT155" t="str">
        <f>IF(ISNUMBER(FIND("overige",Methode_Keuze)),"",IF(Tb_Activiteiten[[#This Row],[Niet verrekenbare btw]]=1,Tb_Activiteiten[[#Headers],[Niet verrekenbare btw]],""))</f>
        <v/>
      </c>
      <c r="AU155" t="str">
        <f>IF(ISNUMBER(FIND("overige",Methode_Keuze)),"",IF(Tb_Activiteiten[[#This Row],[Grondkosten]]=1,Tb_Activiteiten[[#Headers],[Grondkosten]],""))</f>
        <v/>
      </c>
      <c r="AV155" t="str">
        <f>IF(ISNUMBER(FIND("overige",Methode_Keuze)),"",IF(Tb_Activiteiten[[#This Row],[Bijdrage in natura (overige)]]=1,Tb_Activiteiten[[#Headers],[Bijdrage in natura (overige)]],""))</f>
        <v/>
      </c>
      <c r="AW155" t="str">
        <f>IF(ISNUMBER(FIND("overige",Methode_Keuze)),"",IF(Tb_Activiteiten[[#This Row],[Bijdrage in natura (vrijwilligers)]]=1,Tb_Activiteiten[[#Headers],[Bijdrage in natura (vrijwilligers)]],""))</f>
        <v/>
      </c>
      <c r="AX155" t="str">
        <f>IF(ISNUMBER(FIND("overige",Methode_Keuze)),"",IF(Tb_Activiteiten[[#This Row],[Afschrijvingskosten]]=1,Tb_Activiteiten[[#Headers],[Afschrijvingskosten]],""))</f>
        <v/>
      </c>
      <c r="AY155" t="str">
        <f>IF(ISNUMBER(FIND("overige",Methode_Keuze)),"",IF(Tb_Activiteiten[[#This Row],[Vergoeding]]=1,Tb_Activiteiten[[#Headers],[Vergoeding]],""))</f>
        <v/>
      </c>
      <c r="AZ155" t="str">
        <f>IF(ISNUMBER(FIND("arbeid",Methode_Keuze)),"",IF(Tb_Activiteiten[[#This Row],[Arbeidskosten - vast tarief (excl eigen arbeid)]]=1,Tb_Activiteiten[[#Headers],[Arbeidskosten - vast tarief (excl eigen arbeid)]],""))</f>
        <v/>
      </c>
      <c r="BA155" t="str">
        <f>IF(ISNUMBER(FIND("overige",Methode_Keuze)),"",IF(Tb_Activiteiten[[#This Row],[Overige kosten]]=1,Tb_Activiteiten[[#Headers],[Overige kosten]],""))</f>
        <v/>
      </c>
    </row>
    <row r="156" spans="1:53" x14ac:dyDescent="0.25">
      <c r="A156" s="213"/>
      <c r="F156" s="64"/>
      <c r="G156" s="64"/>
      <c r="H156" s="258"/>
      <c r="I156" s="258"/>
      <c r="J156" s="258"/>
      <c r="K156" s="258"/>
      <c r="O156" s="56"/>
      <c r="Q156" t="str">
        <f>IFERROR(IF(VLOOKUP(Tb_Activiteiten[[#This Row],[Openstelling]],Tb_Openstelling[],2,0)=1,1,""),"")</f>
        <v/>
      </c>
      <c r="AK156" t="str">
        <f>IF(ISNUMBER(FIND("arbeid",Methode_Keuze)),"",IF(ISNUMBER(FIND("arbeid",Methode_Keuze)),"",IF(Tb_Activiteiten[[#This Row],[Loonkosten]]=1,Tb_Activiteiten[[#Headers],[Loonkosten]],"")))</f>
        <v/>
      </c>
      <c r="AL156" t="str">
        <f>IF(ISNUMBER(FIND("arbeid",Methode_Keuze)),"",IF(ISNUMBER(FIND("arbeid",Methode_Keuze)),"",IF(Tb_Activiteiten[[#This Row],[Eigen arbeid]]=1,Tb_Activiteiten[[#Headers],[Eigen arbeid]],"")))</f>
        <v/>
      </c>
      <c r="AM156" t="str">
        <f>IF(ISNUMBER(FIND("arbeid",Methode_Keuze)),"",IF(ISNUMBER(FIND("arbeid",Methode_Keuze)),"",IF(Tb_Activiteiten[[#This Row],[Projectmedewerker]]=1,Tb_Activiteiten[[#Headers],[Projectmedewerker]],"")))</f>
        <v/>
      </c>
      <c r="AN156" t="str">
        <f>IF(ISNUMBER(FIND("arbeid",Methode_Keuze)),"",IF(ISNUMBER(FIND("arbeid",Methode_Keuze)),"",IF(Tb_Activiteiten[[#This Row],[Landbouwer]]=1,Tb_Activiteiten[[#Headers],[Landbouwer]],"")))</f>
        <v/>
      </c>
      <c r="AO156" t="str">
        <f>IF(ISNUMBER(FIND("arbeid",Methode_Keuze)),"",IF(ISNUMBER(FIND("arbeid",Methode_Keuze)),"",IF(Tb_Activiteiten[[#This Row],[Adviseur]]=1,Tb_Activiteiten[[#Headers],[Adviseur]],"")))</f>
        <v/>
      </c>
      <c r="AP156" t="str">
        <f>IF(ISNUMBER(FIND("arbeid",Methode_Keuze)),"",IF(ISNUMBER(FIND("arbeid",Methode_Keuze)),"",IF(Tb_Activiteiten[[#This Row],[Projectleider/Expert]]=1,Tb_Activiteiten[[#Headers],[Projectleider/Expert]],"")))</f>
        <v/>
      </c>
      <c r="AQ156" t="str">
        <f>IF(ISNUMBER(FIND("arbeid",Methode_Keuze)),"",IF(ISNUMBER(FIND("arbeid",Methode_Keuze)),"",IF(Tb_Activiteiten[[#This Row],[Arbeidskosten]]=1,Tb_Activiteiten[[#Headers],[Arbeidskosten]],"")))</f>
        <v/>
      </c>
      <c r="AR156" t="str">
        <f>IF(ISNUMBER(FIND("arbeid",Methode_Keuze)),"",IF(ISNUMBER(FIND("arbeid",Methode_Keuze)),"",IF(Tb_Activiteiten[[#This Row],[Arbeidskosten op basis van IKS]]=1,Tb_Activiteiten[[#Headers],[Arbeidskosten op basis van IKS]],"")))</f>
        <v/>
      </c>
      <c r="AS156" t="str">
        <f>IF(ISNUMBER(FIND("overige",Methode_Keuze)),"",IF(Tb_Activiteiten[[#This Row],[Kosten derden exclusief btw]]=1,Tb_Activiteiten[[#Headers],[Kosten derden exclusief btw]],""))</f>
        <v/>
      </c>
      <c r="AT156" t="str">
        <f>IF(ISNUMBER(FIND("overige",Methode_Keuze)),"",IF(Tb_Activiteiten[[#This Row],[Niet verrekenbare btw]]=1,Tb_Activiteiten[[#Headers],[Niet verrekenbare btw]],""))</f>
        <v/>
      </c>
      <c r="AU156" t="str">
        <f>IF(ISNUMBER(FIND("overige",Methode_Keuze)),"",IF(Tb_Activiteiten[[#This Row],[Grondkosten]]=1,Tb_Activiteiten[[#Headers],[Grondkosten]],""))</f>
        <v/>
      </c>
      <c r="AV156" t="str">
        <f>IF(ISNUMBER(FIND("overige",Methode_Keuze)),"",IF(Tb_Activiteiten[[#This Row],[Bijdrage in natura (overige)]]=1,Tb_Activiteiten[[#Headers],[Bijdrage in natura (overige)]],""))</f>
        <v/>
      </c>
      <c r="AW156" t="str">
        <f>IF(ISNUMBER(FIND("overige",Methode_Keuze)),"",IF(Tb_Activiteiten[[#This Row],[Bijdrage in natura (vrijwilligers)]]=1,Tb_Activiteiten[[#Headers],[Bijdrage in natura (vrijwilligers)]],""))</f>
        <v/>
      </c>
      <c r="AX156" t="str">
        <f>IF(ISNUMBER(FIND("overige",Methode_Keuze)),"",IF(Tb_Activiteiten[[#This Row],[Afschrijvingskosten]]=1,Tb_Activiteiten[[#Headers],[Afschrijvingskosten]],""))</f>
        <v/>
      </c>
      <c r="AY156" t="str">
        <f>IF(ISNUMBER(FIND("overige",Methode_Keuze)),"",IF(Tb_Activiteiten[[#This Row],[Vergoeding]]=1,Tb_Activiteiten[[#Headers],[Vergoeding]],""))</f>
        <v/>
      </c>
      <c r="AZ156" t="str">
        <f>IF(ISNUMBER(FIND("arbeid",Methode_Keuze)),"",IF(Tb_Activiteiten[[#This Row],[Arbeidskosten - vast tarief (excl eigen arbeid)]]=1,Tb_Activiteiten[[#Headers],[Arbeidskosten - vast tarief (excl eigen arbeid)]],""))</f>
        <v/>
      </c>
      <c r="BA156" t="str">
        <f>IF(ISNUMBER(FIND("overige",Methode_Keuze)),"",IF(Tb_Activiteiten[[#This Row],[Overige kosten]]=1,Tb_Activiteiten[[#Headers],[Overige kosten]],""))</f>
        <v/>
      </c>
    </row>
    <row r="157" spans="1:53" x14ac:dyDescent="0.25">
      <c r="A157" s="213"/>
      <c r="F157" s="64"/>
      <c r="G157" s="64"/>
      <c r="H157" s="258"/>
      <c r="I157" s="258"/>
      <c r="J157" s="258"/>
      <c r="K157" s="258"/>
      <c r="O157" s="56"/>
      <c r="Q157" t="str">
        <f>IFERROR(IF(VLOOKUP(Tb_Activiteiten[[#This Row],[Openstelling]],Tb_Openstelling[],2,0)=1,1,""),"")</f>
        <v/>
      </c>
      <c r="AK157" t="str">
        <f>IF(ISNUMBER(FIND("arbeid",Methode_Keuze)),"",IF(ISNUMBER(FIND("arbeid",Methode_Keuze)),"",IF(Tb_Activiteiten[[#This Row],[Loonkosten]]=1,Tb_Activiteiten[[#Headers],[Loonkosten]],"")))</f>
        <v/>
      </c>
      <c r="AL157" t="str">
        <f>IF(ISNUMBER(FIND("arbeid",Methode_Keuze)),"",IF(ISNUMBER(FIND("arbeid",Methode_Keuze)),"",IF(Tb_Activiteiten[[#This Row],[Eigen arbeid]]=1,Tb_Activiteiten[[#Headers],[Eigen arbeid]],"")))</f>
        <v/>
      </c>
      <c r="AM157" t="str">
        <f>IF(ISNUMBER(FIND("arbeid",Methode_Keuze)),"",IF(ISNUMBER(FIND("arbeid",Methode_Keuze)),"",IF(Tb_Activiteiten[[#This Row],[Projectmedewerker]]=1,Tb_Activiteiten[[#Headers],[Projectmedewerker]],"")))</f>
        <v/>
      </c>
      <c r="AN157" t="str">
        <f>IF(ISNUMBER(FIND("arbeid",Methode_Keuze)),"",IF(ISNUMBER(FIND("arbeid",Methode_Keuze)),"",IF(Tb_Activiteiten[[#This Row],[Landbouwer]]=1,Tb_Activiteiten[[#Headers],[Landbouwer]],"")))</f>
        <v/>
      </c>
      <c r="AO157" t="str">
        <f>IF(ISNUMBER(FIND("arbeid",Methode_Keuze)),"",IF(ISNUMBER(FIND("arbeid",Methode_Keuze)),"",IF(Tb_Activiteiten[[#This Row],[Adviseur]]=1,Tb_Activiteiten[[#Headers],[Adviseur]],"")))</f>
        <v/>
      </c>
      <c r="AP157" t="str">
        <f>IF(ISNUMBER(FIND("arbeid",Methode_Keuze)),"",IF(ISNUMBER(FIND("arbeid",Methode_Keuze)),"",IF(Tb_Activiteiten[[#This Row],[Projectleider/Expert]]=1,Tb_Activiteiten[[#Headers],[Projectleider/Expert]],"")))</f>
        <v/>
      </c>
      <c r="AQ157" t="str">
        <f>IF(ISNUMBER(FIND("arbeid",Methode_Keuze)),"",IF(ISNUMBER(FIND("arbeid",Methode_Keuze)),"",IF(Tb_Activiteiten[[#This Row],[Arbeidskosten]]=1,Tb_Activiteiten[[#Headers],[Arbeidskosten]],"")))</f>
        <v/>
      </c>
      <c r="AR157" t="str">
        <f>IF(ISNUMBER(FIND("arbeid",Methode_Keuze)),"",IF(ISNUMBER(FIND("arbeid",Methode_Keuze)),"",IF(Tb_Activiteiten[[#This Row],[Arbeidskosten op basis van IKS]]=1,Tb_Activiteiten[[#Headers],[Arbeidskosten op basis van IKS]],"")))</f>
        <v/>
      </c>
      <c r="AS157" t="str">
        <f>IF(ISNUMBER(FIND("overige",Methode_Keuze)),"",IF(Tb_Activiteiten[[#This Row],[Kosten derden exclusief btw]]=1,Tb_Activiteiten[[#Headers],[Kosten derden exclusief btw]],""))</f>
        <v/>
      </c>
      <c r="AT157" t="str">
        <f>IF(ISNUMBER(FIND("overige",Methode_Keuze)),"",IF(Tb_Activiteiten[[#This Row],[Niet verrekenbare btw]]=1,Tb_Activiteiten[[#Headers],[Niet verrekenbare btw]],""))</f>
        <v/>
      </c>
      <c r="AU157" t="str">
        <f>IF(ISNUMBER(FIND("overige",Methode_Keuze)),"",IF(Tb_Activiteiten[[#This Row],[Grondkosten]]=1,Tb_Activiteiten[[#Headers],[Grondkosten]],""))</f>
        <v/>
      </c>
      <c r="AV157" t="str">
        <f>IF(ISNUMBER(FIND("overige",Methode_Keuze)),"",IF(Tb_Activiteiten[[#This Row],[Bijdrage in natura (overige)]]=1,Tb_Activiteiten[[#Headers],[Bijdrage in natura (overige)]],""))</f>
        <v/>
      </c>
      <c r="AW157" t="str">
        <f>IF(ISNUMBER(FIND("overige",Methode_Keuze)),"",IF(Tb_Activiteiten[[#This Row],[Bijdrage in natura (vrijwilligers)]]=1,Tb_Activiteiten[[#Headers],[Bijdrage in natura (vrijwilligers)]],""))</f>
        <v/>
      </c>
      <c r="AX157" t="str">
        <f>IF(ISNUMBER(FIND("overige",Methode_Keuze)),"",IF(Tb_Activiteiten[[#This Row],[Afschrijvingskosten]]=1,Tb_Activiteiten[[#Headers],[Afschrijvingskosten]],""))</f>
        <v/>
      </c>
      <c r="AY157" t="str">
        <f>IF(ISNUMBER(FIND("overige",Methode_Keuze)),"",IF(Tb_Activiteiten[[#This Row],[Vergoeding]]=1,Tb_Activiteiten[[#Headers],[Vergoeding]],""))</f>
        <v/>
      </c>
      <c r="AZ157" t="str">
        <f>IF(ISNUMBER(FIND("arbeid",Methode_Keuze)),"",IF(Tb_Activiteiten[[#This Row],[Arbeidskosten - vast tarief (excl eigen arbeid)]]=1,Tb_Activiteiten[[#Headers],[Arbeidskosten - vast tarief (excl eigen arbeid)]],""))</f>
        <v/>
      </c>
      <c r="BA157" t="str">
        <f>IF(ISNUMBER(FIND("overige",Methode_Keuze)),"",IF(Tb_Activiteiten[[#This Row],[Overige kosten]]=1,Tb_Activiteiten[[#Headers],[Overige kosten]],""))</f>
        <v/>
      </c>
    </row>
    <row r="158" spans="1:53" x14ac:dyDescent="0.25">
      <c r="A158" s="213"/>
      <c r="F158" s="64"/>
      <c r="G158" s="64"/>
      <c r="H158" s="258"/>
      <c r="I158" s="258"/>
      <c r="J158" s="258"/>
      <c r="K158" s="258"/>
      <c r="O158" s="56"/>
      <c r="Q158" t="str">
        <f>IFERROR(IF(VLOOKUP(Tb_Activiteiten[[#This Row],[Openstelling]],Tb_Openstelling[],2,0)=1,1,""),"")</f>
        <v/>
      </c>
      <c r="AK158" t="str">
        <f>IF(ISNUMBER(FIND("arbeid",Methode_Keuze)),"",IF(ISNUMBER(FIND("arbeid",Methode_Keuze)),"",IF(Tb_Activiteiten[[#This Row],[Loonkosten]]=1,Tb_Activiteiten[[#Headers],[Loonkosten]],"")))</f>
        <v/>
      </c>
      <c r="AL158" t="str">
        <f>IF(ISNUMBER(FIND("arbeid",Methode_Keuze)),"",IF(ISNUMBER(FIND("arbeid",Methode_Keuze)),"",IF(Tb_Activiteiten[[#This Row],[Eigen arbeid]]=1,Tb_Activiteiten[[#Headers],[Eigen arbeid]],"")))</f>
        <v/>
      </c>
      <c r="AM158" t="str">
        <f>IF(ISNUMBER(FIND("arbeid",Methode_Keuze)),"",IF(ISNUMBER(FIND("arbeid",Methode_Keuze)),"",IF(Tb_Activiteiten[[#This Row],[Projectmedewerker]]=1,Tb_Activiteiten[[#Headers],[Projectmedewerker]],"")))</f>
        <v/>
      </c>
      <c r="AN158" t="str">
        <f>IF(ISNUMBER(FIND("arbeid",Methode_Keuze)),"",IF(ISNUMBER(FIND("arbeid",Methode_Keuze)),"",IF(Tb_Activiteiten[[#This Row],[Landbouwer]]=1,Tb_Activiteiten[[#Headers],[Landbouwer]],"")))</f>
        <v/>
      </c>
      <c r="AO158" t="str">
        <f>IF(ISNUMBER(FIND("arbeid",Methode_Keuze)),"",IF(ISNUMBER(FIND("arbeid",Methode_Keuze)),"",IF(Tb_Activiteiten[[#This Row],[Adviseur]]=1,Tb_Activiteiten[[#Headers],[Adviseur]],"")))</f>
        <v/>
      </c>
      <c r="AP158" t="str">
        <f>IF(ISNUMBER(FIND("arbeid",Methode_Keuze)),"",IF(ISNUMBER(FIND("arbeid",Methode_Keuze)),"",IF(Tb_Activiteiten[[#This Row],[Projectleider/Expert]]=1,Tb_Activiteiten[[#Headers],[Projectleider/Expert]],"")))</f>
        <v/>
      </c>
      <c r="AQ158" t="str">
        <f>IF(ISNUMBER(FIND("arbeid",Methode_Keuze)),"",IF(ISNUMBER(FIND("arbeid",Methode_Keuze)),"",IF(Tb_Activiteiten[[#This Row],[Arbeidskosten]]=1,Tb_Activiteiten[[#Headers],[Arbeidskosten]],"")))</f>
        <v/>
      </c>
      <c r="AR158" t="str">
        <f>IF(ISNUMBER(FIND("arbeid",Methode_Keuze)),"",IF(ISNUMBER(FIND("arbeid",Methode_Keuze)),"",IF(Tb_Activiteiten[[#This Row],[Arbeidskosten op basis van IKS]]=1,Tb_Activiteiten[[#Headers],[Arbeidskosten op basis van IKS]],"")))</f>
        <v/>
      </c>
      <c r="AS158" t="str">
        <f>IF(ISNUMBER(FIND("overige",Methode_Keuze)),"",IF(Tb_Activiteiten[[#This Row],[Kosten derden exclusief btw]]=1,Tb_Activiteiten[[#Headers],[Kosten derden exclusief btw]],""))</f>
        <v/>
      </c>
      <c r="AT158" t="str">
        <f>IF(ISNUMBER(FIND("overige",Methode_Keuze)),"",IF(Tb_Activiteiten[[#This Row],[Niet verrekenbare btw]]=1,Tb_Activiteiten[[#Headers],[Niet verrekenbare btw]],""))</f>
        <v/>
      </c>
      <c r="AU158" t="str">
        <f>IF(ISNUMBER(FIND("overige",Methode_Keuze)),"",IF(Tb_Activiteiten[[#This Row],[Grondkosten]]=1,Tb_Activiteiten[[#Headers],[Grondkosten]],""))</f>
        <v/>
      </c>
      <c r="AV158" t="str">
        <f>IF(ISNUMBER(FIND("overige",Methode_Keuze)),"",IF(Tb_Activiteiten[[#This Row],[Bijdrage in natura (overige)]]=1,Tb_Activiteiten[[#Headers],[Bijdrage in natura (overige)]],""))</f>
        <v/>
      </c>
      <c r="AW158" t="str">
        <f>IF(ISNUMBER(FIND("overige",Methode_Keuze)),"",IF(Tb_Activiteiten[[#This Row],[Bijdrage in natura (vrijwilligers)]]=1,Tb_Activiteiten[[#Headers],[Bijdrage in natura (vrijwilligers)]],""))</f>
        <v/>
      </c>
      <c r="AX158" t="str">
        <f>IF(ISNUMBER(FIND("overige",Methode_Keuze)),"",IF(Tb_Activiteiten[[#This Row],[Afschrijvingskosten]]=1,Tb_Activiteiten[[#Headers],[Afschrijvingskosten]],""))</f>
        <v/>
      </c>
      <c r="AY158" t="str">
        <f>IF(ISNUMBER(FIND("overige",Methode_Keuze)),"",IF(Tb_Activiteiten[[#This Row],[Vergoeding]]=1,Tb_Activiteiten[[#Headers],[Vergoeding]],""))</f>
        <v/>
      </c>
      <c r="AZ158" t="str">
        <f>IF(ISNUMBER(FIND("arbeid",Methode_Keuze)),"",IF(Tb_Activiteiten[[#This Row],[Arbeidskosten - vast tarief (excl eigen arbeid)]]=1,Tb_Activiteiten[[#Headers],[Arbeidskosten - vast tarief (excl eigen arbeid)]],""))</f>
        <v/>
      </c>
      <c r="BA158" t="str">
        <f>IF(ISNUMBER(FIND("overige",Methode_Keuze)),"",IF(Tb_Activiteiten[[#This Row],[Overige kosten]]=1,Tb_Activiteiten[[#Headers],[Overige kosten]],""))</f>
        <v/>
      </c>
    </row>
    <row r="159" spans="1:53" x14ac:dyDescent="0.25">
      <c r="A159" s="213"/>
      <c r="F159" s="64"/>
      <c r="G159" s="64"/>
      <c r="H159" s="258"/>
      <c r="I159" s="258"/>
      <c r="J159" s="258"/>
      <c r="K159" s="258"/>
      <c r="O159" s="56"/>
      <c r="Q159" t="str">
        <f>IFERROR(IF(VLOOKUP(Tb_Activiteiten[[#This Row],[Openstelling]],Tb_Openstelling[],2,0)=1,1,""),"")</f>
        <v/>
      </c>
      <c r="AK159" t="str">
        <f>IF(ISNUMBER(FIND("arbeid",Methode_Keuze)),"",IF(ISNUMBER(FIND("arbeid",Methode_Keuze)),"",IF(Tb_Activiteiten[[#This Row],[Loonkosten]]=1,Tb_Activiteiten[[#Headers],[Loonkosten]],"")))</f>
        <v/>
      </c>
      <c r="AL159" t="str">
        <f>IF(ISNUMBER(FIND("arbeid",Methode_Keuze)),"",IF(ISNUMBER(FIND("arbeid",Methode_Keuze)),"",IF(Tb_Activiteiten[[#This Row],[Eigen arbeid]]=1,Tb_Activiteiten[[#Headers],[Eigen arbeid]],"")))</f>
        <v/>
      </c>
      <c r="AM159" t="str">
        <f>IF(ISNUMBER(FIND("arbeid",Methode_Keuze)),"",IF(ISNUMBER(FIND("arbeid",Methode_Keuze)),"",IF(Tb_Activiteiten[[#This Row],[Projectmedewerker]]=1,Tb_Activiteiten[[#Headers],[Projectmedewerker]],"")))</f>
        <v/>
      </c>
      <c r="AN159" t="str">
        <f>IF(ISNUMBER(FIND("arbeid",Methode_Keuze)),"",IF(ISNUMBER(FIND("arbeid",Methode_Keuze)),"",IF(Tb_Activiteiten[[#This Row],[Landbouwer]]=1,Tb_Activiteiten[[#Headers],[Landbouwer]],"")))</f>
        <v/>
      </c>
      <c r="AO159" t="str">
        <f>IF(ISNUMBER(FIND("arbeid",Methode_Keuze)),"",IF(ISNUMBER(FIND("arbeid",Methode_Keuze)),"",IF(Tb_Activiteiten[[#This Row],[Adviseur]]=1,Tb_Activiteiten[[#Headers],[Adviseur]],"")))</f>
        <v/>
      </c>
      <c r="AP159" t="str">
        <f>IF(ISNUMBER(FIND("arbeid",Methode_Keuze)),"",IF(ISNUMBER(FIND("arbeid",Methode_Keuze)),"",IF(Tb_Activiteiten[[#This Row],[Projectleider/Expert]]=1,Tb_Activiteiten[[#Headers],[Projectleider/Expert]],"")))</f>
        <v/>
      </c>
      <c r="AQ159" t="str">
        <f>IF(ISNUMBER(FIND("arbeid",Methode_Keuze)),"",IF(ISNUMBER(FIND("arbeid",Methode_Keuze)),"",IF(Tb_Activiteiten[[#This Row],[Arbeidskosten]]=1,Tb_Activiteiten[[#Headers],[Arbeidskosten]],"")))</f>
        <v/>
      </c>
      <c r="AR159" t="str">
        <f>IF(ISNUMBER(FIND("arbeid",Methode_Keuze)),"",IF(ISNUMBER(FIND("arbeid",Methode_Keuze)),"",IF(Tb_Activiteiten[[#This Row],[Arbeidskosten op basis van IKS]]=1,Tb_Activiteiten[[#Headers],[Arbeidskosten op basis van IKS]],"")))</f>
        <v/>
      </c>
      <c r="AS159" t="str">
        <f>IF(ISNUMBER(FIND("overige",Methode_Keuze)),"",IF(Tb_Activiteiten[[#This Row],[Kosten derden exclusief btw]]=1,Tb_Activiteiten[[#Headers],[Kosten derden exclusief btw]],""))</f>
        <v/>
      </c>
      <c r="AT159" t="str">
        <f>IF(ISNUMBER(FIND("overige",Methode_Keuze)),"",IF(Tb_Activiteiten[[#This Row],[Niet verrekenbare btw]]=1,Tb_Activiteiten[[#Headers],[Niet verrekenbare btw]],""))</f>
        <v/>
      </c>
      <c r="AU159" t="str">
        <f>IF(ISNUMBER(FIND("overige",Methode_Keuze)),"",IF(Tb_Activiteiten[[#This Row],[Grondkosten]]=1,Tb_Activiteiten[[#Headers],[Grondkosten]],""))</f>
        <v/>
      </c>
      <c r="AV159" t="str">
        <f>IF(ISNUMBER(FIND("overige",Methode_Keuze)),"",IF(Tb_Activiteiten[[#This Row],[Bijdrage in natura (overige)]]=1,Tb_Activiteiten[[#Headers],[Bijdrage in natura (overige)]],""))</f>
        <v/>
      </c>
      <c r="AW159" t="str">
        <f>IF(ISNUMBER(FIND("overige",Methode_Keuze)),"",IF(Tb_Activiteiten[[#This Row],[Bijdrage in natura (vrijwilligers)]]=1,Tb_Activiteiten[[#Headers],[Bijdrage in natura (vrijwilligers)]],""))</f>
        <v/>
      </c>
      <c r="AX159" t="str">
        <f>IF(ISNUMBER(FIND("overige",Methode_Keuze)),"",IF(Tb_Activiteiten[[#This Row],[Afschrijvingskosten]]=1,Tb_Activiteiten[[#Headers],[Afschrijvingskosten]],""))</f>
        <v/>
      </c>
      <c r="AY159" t="str">
        <f>IF(ISNUMBER(FIND("overige",Methode_Keuze)),"",IF(Tb_Activiteiten[[#This Row],[Vergoeding]]=1,Tb_Activiteiten[[#Headers],[Vergoeding]],""))</f>
        <v/>
      </c>
      <c r="AZ159" t="str">
        <f>IF(ISNUMBER(FIND("arbeid",Methode_Keuze)),"",IF(Tb_Activiteiten[[#This Row],[Arbeidskosten - vast tarief (excl eigen arbeid)]]=1,Tb_Activiteiten[[#Headers],[Arbeidskosten - vast tarief (excl eigen arbeid)]],""))</f>
        <v/>
      </c>
      <c r="BA159" t="str">
        <f>IF(ISNUMBER(FIND("overige",Methode_Keuze)),"",IF(Tb_Activiteiten[[#This Row],[Overige kosten]]=1,Tb_Activiteiten[[#Headers],[Overige kosten]],""))</f>
        <v/>
      </c>
    </row>
    <row r="160" spans="1:53" x14ac:dyDescent="0.25">
      <c r="A160" s="213"/>
      <c r="F160" s="64"/>
      <c r="G160" s="64"/>
      <c r="H160" s="258"/>
      <c r="I160" s="258"/>
      <c r="J160" s="258"/>
      <c r="K160" s="258"/>
      <c r="O160" s="56"/>
      <c r="Q160" t="str">
        <f>IFERROR(IF(VLOOKUP(Tb_Activiteiten[[#This Row],[Openstelling]],Tb_Openstelling[],2,0)=1,1,""),"")</f>
        <v/>
      </c>
      <c r="AK160" t="str">
        <f>IF(ISNUMBER(FIND("arbeid",Methode_Keuze)),"",IF(ISNUMBER(FIND("arbeid",Methode_Keuze)),"",IF(Tb_Activiteiten[[#This Row],[Loonkosten]]=1,Tb_Activiteiten[[#Headers],[Loonkosten]],"")))</f>
        <v/>
      </c>
      <c r="AL160" t="str">
        <f>IF(ISNUMBER(FIND("arbeid",Methode_Keuze)),"",IF(ISNUMBER(FIND("arbeid",Methode_Keuze)),"",IF(Tb_Activiteiten[[#This Row],[Eigen arbeid]]=1,Tb_Activiteiten[[#Headers],[Eigen arbeid]],"")))</f>
        <v/>
      </c>
      <c r="AM160" t="str">
        <f>IF(ISNUMBER(FIND("arbeid",Methode_Keuze)),"",IF(ISNUMBER(FIND("arbeid",Methode_Keuze)),"",IF(Tb_Activiteiten[[#This Row],[Projectmedewerker]]=1,Tb_Activiteiten[[#Headers],[Projectmedewerker]],"")))</f>
        <v/>
      </c>
      <c r="AN160" t="str">
        <f>IF(ISNUMBER(FIND("arbeid",Methode_Keuze)),"",IF(ISNUMBER(FIND("arbeid",Methode_Keuze)),"",IF(Tb_Activiteiten[[#This Row],[Landbouwer]]=1,Tb_Activiteiten[[#Headers],[Landbouwer]],"")))</f>
        <v/>
      </c>
      <c r="AO160" t="str">
        <f>IF(ISNUMBER(FIND("arbeid",Methode_Keuze)),"",IF(ISNUMBER(FIND("arbeid",Methode_Keuze)),"",IF(Tb_Activiteiten[[#This Row],[Adviseur]]=1,Tb_Activiteiten[[#Headers],[Adviseur]],"")))</f>
        <v/>
      </c>
      <c r="AP160" t="str">
        <f>IF(ISNUMBER(FIND("arbeid",Methode_Keuze)),"",IF(ISNUMBER(FIND("arbeid",Methode_Keuze)),"",IF(Tb_Activiteiten[[#This Row],[Projectleider/Expert]]=1,Tb_Activiteiten[[#Headers],[Projectleider/Expert]],"")))</f>
        <v/>
      </c>
      <c r="AQ160" t="str">
        <f>IF(ISNUMBER(FIND("arbeid",Methode_Keuze)),"",IF(ISNUMBER(FIND("arbeid",Methode_Keuze)),"",IF(Tb_Activiteiten[[#This Row],[Arbeidskosten]]=1,Tb_Activiteiten[[#Headers],[Arbeidskosten]],"")))</f>
        <v/>
      </c>
      <c r="AR160" t="str">
        <f>IF(ISNUMBER(FIND("arbeid",Methode_Keuze)),"",IF(ISNUMBER(FIND("arbeid",Methode_Keuze)),"",IF(Tb_Activiteiten[[#This Row],[Arbeidskosten op basis van IKS]]=1,Tb_Activiteiten[[#Headers],[Arbeidskosten op basis van IKS]],"")))</f>
        <v/>
      </c>
      <c r="AS160" t="str">
        <f>IF(ISNUMBER(FIND("overige",Methode_Keuze)),"",IF(Tb_Activiteiten[[#This Row],[Kosten derden exclusief btw]]=1,Tb_Activiteiten[[#Headers],[Kosten derden exclusief btw]],""))</f>
        <v/>
      </c>
      <c r="AT160" t="str">
        <f>IF(ISNUMBER(FIND("overige",Methode_Keuze)),"",IF(Tb_Activiteiten[[#This Row],[Niet verrekenbare btw]]=1,Tb_Activiteiten[[#Headers],[Niet verrekenbare btw]],""))</f>
        <v/>
      </c>
      <c r="AU160" t="str">
        <f>IF(ISNUMBER(FIND("overige",Methode_Keuze)),"",IF(Tb_Activiteiten[[#This Row],[Grondkosten]]=1,Tb_Activiteiten[[#Headers],[Grondkosten]],""))</f>
        <v/>
      </c>
      <c r="AV160" t="str">
        <f>IF(ISNUMBER(FIND("overige",Methode_Keuze)),"",IF(Tb_Activiteiten[[#This Row],[Bijdrage in natura (overige)]]=1,Tb_Activiteiten[[#Headers],[Bijdrage in natura (overige)]],""))</f>
        <v/>
      </c>
      <c r="AW160" t="str">
        <f>IF(ISNUMBER(FIND("overige",Methode_Keuze)),"",IF(Tb_Activiteiten[[#This Row],[Bijdrage in natura (vrijwilligers)]]=1,Tb_Activiteiten[[#Headers],[Bijdrage in natura (vrijwilligers)]],""))</f>
        <v/>
      </c>
      <c r="AX160" t="str">
        <f>IF(ISNUMBER(FIND("overige",Methode_Keuze)),"",IF(Tb_Activiteiten[[#This Row],[Afschrijvingskosten]]=1,Tb_Activiteiten[[#Headers],[Afschrijvingskosten]],""))</f>
        <v/>
      </c>
      <c r="AY160" t="str">
        <f>IF(ISNUMBER(FIND("overige",Methode_Keuze)),"",IF(Tb_Activiteiten[[#This Row],[Vergoeding]]=1,Tb_Activiteiten[[#Headers],[Vergoeding]],""))</f>
        <v/>
      </c>
      <c r="AZ160" t="str">
        <f>IF(ISNUMBER(FIND("arbeid",Methode_Keuze)),"",IF(Tb_Activiteiten[[#This Row],[Arbeidskosten - vast tarief (excl eigen arbeid)]]=1,Tb_Activiteiten[[#Headers],[Arbeidskosten - vast tarief (excl eigen arbeid)]],""))</f>
        <v/>
      </c>
      <c r="BA160" t="str">
        <f>IF(ISNUMBER(FIND("overige",Methode_Keuze)),"",IF(Tb_Activiteiten[[#This Row],[Overige kosten]]=1,Tb_Activiteiten[[#Headers],[Overige kosten]],""))</f>
        <v/>
      </c>
    </row>
    <row r="161" spans="1:53" x14ac:dyDescent="0.25">
      <c r="A161" s="213"/>
      <c r="F161" s="64"/>
      <c r="G161" s="64"/>
      <c r="H161" s="258"/>
      <c r="I161" s="258"/>
      <c r="J161" s="258"/>
      <c r="K161" s="258"/>
      <c r="O161" s="56"/>
      <c r="Q161" t="str">
        <f>IFERROR(IF(VLOOKUP(Tb_Activiteiten[[#This Row],[Openstelling]],Tb_Openstelling[],2,0)=1,1,""),"")</f>
        <v/>
      </c>
      <c r="AK161" t="str">
        <f>IF(ISNUMBER(FIND("arbeid",Methode_Keuze)),"",IF(ISNUMBER(FIND("arbeid",Methode_Keuze)),"",IF(Tb_Activiteiten[[#This Row],[Loonkosten]]=1,Tb_Activiteiten[[#Headers],[Loonkosten]],"")))</f>
        <v/>
      </c>
      <c r="AL161" t="str">
        <f>IF(ISNUMBER(FIND("arbeid",Methode_Keuze)),"",IF(ISNUMBER(FIND("arbeid",Methode_Keuze)),"",IF(Tb_Activiteiten[[#This Row],[Eigen arbeid]]=1,Tb_Activiteiten[[#Headers],[Eigen arbeid]],"")))</f>
        <v/>
      </c>
      <c r="AM161" t="str">
        <f>IF(ISNUMBER(FIND("arbeid",Methode_Keuze)),"",IF(ISNUMBER(FIND("arbeid",Methode_Keuze)),"",IF(Tb_Activiteiten[[#This Row],[Projectmedewerker]]=1,Tb_Activiteiten[[#Headers],[Projectmedewerker]],"")))</f>
        <v/>
      </c>
      <c r="AN161" t="str">
        <f>IF(ISNUMBER(FIND("arbeid",Methode_Keuze)),"",IF(ISNUMBER(FIND("arbeid",Methode_Keuze)),"",IF(Tb_Activiteiten[[#This Row],[Landbouwer]]=1,Tb_Activiteiten[[#Headers],[Landbouwer]],"")))</f>
        <v/>
      </c>
      <c r="AO161" t="str">
        <f>IF(ISNUMBER(FIND("arbeid",Methode_Keuze)),"",IF(ISNUMBER(FIND("arbeid",Methode_Keuze)),"",IF(Tb_Activiteiten[[#This Row],[Adviseur]]=1,Tb_Activiteiten[[#Headers],[Adviseur]],"")))</f>
        <v/>
      </c>
      <c r="AP161" t="str">
        <f>IF(ISNUMBER(FIND("arbeid",Methode_Keuze)),"",IF(ISNUMBER(FIND("arbeid",Methode_Keuze)),"",IF(Tb_Activiteiten[[#This Row],[Projectleider/Expert]]=1,Tb_Activiteiten[[#Headers],[Projectleider/Expert]],"")))</f>
        <v/>
      </c>
      <c r="AQ161" t="str">
        <f>IF(ISNUMBER(FIND("arbeid",Methode_Keuze)),"",IF(ISNUMBER(FIND("arbeid",Methode_Keuze)),"",IF(Tb_Activiteiten[[#This Row],[Arbeidskosten]]=1,Tb_Activiteiten[[#Headers],[Arbeidskosten]],"")))</f>
        <v/>
      </c>
      <c r="AR161" t="str">
        <f>IF(ISNUMBER(FIND("arbeid",Methode_Keuze)),"",IF(ISNUMBER(FIND("arbeid",Methode_Keuze)),"",IF(Tb_Activiteiten[[#This Row],[Arbeidskosten op basis van IKS]]=1,Tb_Activiteiten[[#Headers],[Arbeidskosten op basis van IKS]],"")))</f>
        <v/>
      </c>
      <c r="AS161" t="str">
        <f>IF(ISNUMBER(FIND("overige",Methode_Keuze)),"",IF(Tb_Activiteiten[[#This Row],[Kosten derden exclusief btw]]=1,Tb_Activiteiten[[#Headers],[Kosten derden exclusief btw]],""))</f>
        <v/>
      </c>
      <c r="AT161" t="str">
        <f>IF(ISNUMBER(FIND("overige",Methode_Keuze)),"",IF(Tb_Activiteiten[[#This Row],[Niet verrekenbare btw]]=1,Tb_Activiteiten[[#Headers],[Niet verrekenbare btw]],""))</f>
        <v/>
      </c>
      <c r="AU161" t="str">
        <f>IF(ISNUMBER(FIND("overige",Methode_Keuze)),"",IF(Tb_Activiteiten[[#This Row],[Grondkosten]]=1,Tb_Activiteiten[[#Headers],[Grondkosten]],""))</f>
        <v/>
      </c>
      <c r="AV161" t="str">
        <f>IF(ISNUMBER(FIND("overige",Methode_Keuze)),"",IF(Tb_Activiteiten[[#This Row],[Bijdrage in natura (overige)]]=1,Tb_Activiteiten[[#Headers],[Bijdrage in natura (overige)]],""))</f>
        <v/>
      </c>
      <c r="AW161" t="str">
        <f>IF(ISNUMBER(FIND("overige",Methode_Keuze)),"",IF(Tb_Activiteiten[[#This Row],[Bijdrage in natura (vrijwilligers)]]=1,Tb_Activiteiten[[#Headers],[Bijdrage in natura (vrijwilligers)]],""))</f>
        <v/>
      </c>
      <c r="AX161" t="str">
        <f>IF(ISNUMBER(FIND("overige",Methode_Keuze)),"",IF(Tb_Activiteiten[[#This Row],[Afschrijvingskosten]]=1,Tb_Activiteiten[[#Headers],[Afschrijvingskosten]],""))</f>
        <v/>
      </c>
      <c r="AY161" t="str">
        <f>IF(ISNUMBER(FIND("overige",Methode_Keuze)),"",IF(Tb_Activiteiten[[#This Row],[Vergoeding]]=1,Tb_Activiteiten[[#Headers],[Vergoeding]],""))</f>
        <v/>
      </c>
      <c r="AZ161" t="str">
        <f>IF(ISNUMBER(FIND("arbeid",Methode_Keuze)),"",IF(Tb_Activiteiten[[#This Row],[Arbeidskosten - vast tarief (excl eigen arbeid)]]=1,Tb_Activiteiten[[#Headers],[Arbeidskosten - vast tarief (excl eigen arbeid)]],""))</f>
        <v/>
      </c>
      <c r="BA161" t="str">
        <f>IF(ISNUMBER(FIND("overige",Methode_Keuze)),"",IF(Tb_Activiteiten[[#This Row],[Overige kosten]]=1,Tb_Activiteiten[[#Headers],[Overige kosten]],""))</f>
        <v/>
      </c>
    </row>
    <row r="162" spans="1:53" x14ac:dyDescent="0.25">
      <c r="A162" s="213"/>
      <c r="F162" s="64"/>
      <c r="G162" s="64"/>
      <c r="H162" s="258"/>
      <c r="I162" s="258"/>
      <c r="J162" s="258"/>
      <c r="K162" s="258"/>
      <c r="O162" s="56"/>
      <c r="Q162" t="str">
        <f>IFERROR(IF(VLOOKUP(Tb_Activiteiten[[#This Row],[Openstelling]],Tb_Openstelling[],2,0)=1,1,""),"")</f>
        <v/>
      </c>
      <c r="AK162" t="str">
        <f>IF(ISNUMBER(FIND("arbeid",Methode_Keuze)),"",IF(ISNUMBER(FIND("arbeid",Methode_Keuze)),"",IF(Tb_Activiteiten[[#This Row],[Loonkosten]]=1,Tb_Activiteiten[[#Headers],[Loonkosten]],"")))</f>
        <v/>
      </c>
      <c r="AL162" t="str">
        <f>IF(ISNUMBER(FIND("arbeid",Methode_Keuze)),"",IF(ISNUMBER(FIND("arbeid",Methode_Keuze)),"",IF(Tb_Activiteiten[[#This Row],[Eigen arbeid]]=1,Tb_Activiteiten[[#Headers],[Eigen arbeid]],"")))</f>
        <v/>
      </c>
      <c r="AM162" t="str">
        <f>IF(ISNUMBER(FIND("arbeid",Methode_Keuze)),"",IF(ISNUMBER(FIND("arbeid",Methode_Keuze)),"",IF(Tb_Activiteiten[[#This Row],[Projectmedewerker]]=1,Tb_Activiteiten[[#Headers],[Projectmedewerker]],"")))</f>
        <v/>
      </c>
      <c r="AN162" t="str">
        <f>IF(ISNUMBER(FIND("arbeid",Methode_Keuze)),"",IF(ISNUMBER(FIND("arbeid",Methode_Keuze)),"",IF(Tb_Activiteiten[[#This Row],[Landbouwer]]=1,Tb_Activiteiten[[#Headers],[Landbouwer]],"")))</f>
        <v/>
      </c>
      <c r="AO162" t="str">
        <f>IF(ISNUMBER(FIND("arbeid",Methode_Keuze)),"",IF(ISNUMBER(FIND("arbeid",Methode_Keuze)),"",IF(Tb_Activiteiten[[#This Row],[Adviseur]]=1,Tb_Activiteiten[[#Headers],[Adviseur]],"")))</f>
        <v/>
      </c>
      <c r="AP162" t="str">
        <f>IF(ISNUMBER(FIND("arbeid",Methode_Keuze)),"",IF(ISNUMBER(FIND("arbeid",Methode_Keuze)),"",IF(Tb_Activiteiten[[#This Row],[Projectleider/Expert]]=1,Tb_Activiteiten[[#Headers],[Projectleider/Expert]],"")))</f>
        <v/>
      </c>
      <c r="AQ162" t="str">
        <f>IF(ISNUMBER(FIND("arbeid",Methode_Keuze)),"",IF(ISNUMBER(FIND("arbeid",Methode_Keuze)),"",IF(Tb_Activiteiten[[#This Row],[Arbeidskosten]]=1,Tb_Activiteiten[[#Headers],[Arbeidskosten]],"")))</f>
        <v/>
      </c>
      <c r="AR162" t="str">
        <f>IF(ISNUMBER(FIND("arbeid",Methode_Keuze)),"",IF(ISNUMBER(FIND("arbeid",Methode_Keuze)),"",IF(Tb_Activiteiten[[#This Row],[Arbeidskosten op basis van IKS]]=1,Tb_Activiteiten[[#Headers],[Arbeidskosten op basis van IKS]],"")))</f>
        <v/>
      </c>
      <c r="AS162" t="str">
        <f>IF(ISNUMBER(FIND("overige",Methode_Keuze)),"",IF(Tb_Activiteiten[[#This Row],[Kosten derden exclusief btw]]=1,Tb_Activiteiten[[#Headers],[Kosten derden exclusief btw]],""))</f>
        <v/>
      </c>
      <c r="AT162" t="str">
        <f>IF(ISNUMBER(FIND("overige",Methode_Keuze)),"",IF(Tb_Activiteiten[[#This Row],[Niet verrekenbare btw]]=1,Tb_Activiteiten[[#Headers],[Niet verrekenbare btw]],""))</f>
        <v/>
      </c>
      <c r="AU162" t="str">
        <f>IF(ISNUMBER(FIND("overige",Methode_Keuze)),"",IF(Tb_Activiteiten[[#This Row],[Grondkosten]]=1,Tb_Activiteiten[[#Headers],[Grondkosten]],""))</f>
        <v/>
      </c>
      <c r="AV162" t="str">
        <f>IF(ISNUMBER(FIND("overige",Methode_Keuze)),"",IF(Tb_Activiteiten[[#This Row],[Bijdrage in natura (overige)]]=1,Tb_Activiteiten[[#Headers],[Bijdrage in natura (overige)]],""))</f>
        <v/>
      </c>
      <c r="AW162" t="str">
        <f>IF(ISNUMBER(FIND("overige",Methode_Keuze)),"",IF(Tb_Activiteiten[[#This Row],[Bijdrage in natura (vrijwilligers)]]=1,Tb_Activiteiten[[#Headers],[Bijdrage in natura (vrijwilligers)]],""))</f>
        <v/>
      </c>
      <c r="AX162" t="str">
        <f>IF(ISNUMBER(FIND("overige",Methode_Keuze)),"",IF(Tb_Activiteiten[[#This Row],[Afschrijvingskosten]]=1,Tb_Activiteiten[[#Headers],[Afschrijvingskosten]],""))</f>
        <v/>
      </c>
      <c r="AY162" t="str">
        <f>IF(ISNUMBER(FIND("overige",Methode_Keuze)),"",IF(Tb_Activiteiten[[#This Row],[Vergoeding]]=1,Tb_Activiteiten[[#Headers],[Vergoeding]],""))</f>
        <v/>
      </c>
      <c r="AZ162" t="str">
        <f>IF(ISNUMBER(FIND("arbeid",Methode_Keuze)),"",IF(Tb_Activiteiten[[#This Row],[Arbeidskosten - vast tarief (excl eigen arbeid)]]=1,Tb_Activiteiten[[#Headers],[Arbeidskosten - vast tarief (excl eigen arbeid)]],""))</f>
        <v/>
      </c>
      <c r="BA162" t="str">
        <f>IF(ISNUMBER(FIND("overige",Methode_Keuze)),"",IF(Tb_Activiteiten[[#This Row],[Overige kosten]]=1,Tb_Activiteiten[[#Headers],[Overige kosten]],""))</f>
        <v/>
      </c>
    </row>
    <row r="163" spans="1:53" x14ac:dyDescent="0.25">
      <c r="A163" s="213"/>
      <c r="F163" s="64"/>
      <c r="G163" s="64"/>
      <c r="H163" s="258"/>
      <c r="I163" s="258"/>
      <c r="J163" s="258"/>
      <c r="K163" s="258"/>
      <c r="O163" s="56"/>
      <c r="Q163" t="str">
        <f>IFERROR(IF(VLOOKUP(Tb_Activiteiten[[#This Row],[Openstelling]],Tb_Openstelling[],2,0)=1,1,""),"")</f>
        <v/>
      </c>
      <c r="AK163" t="str">
        <f>IF(ISNUMBER(FIND("arbeid",Methode_Keuze)),"",IF(ISNUMBER(FIND("arbeid",Methode_Keuze)),"",IF(Tb_Activiteiten[[#This Row],[Loonkosten]]=1,Tb_Activiteiten[[#Headers],[Loonkosten]],"")))</f>
        <v/>
      </c>
      <c r="AL163" t="str">
        <f>IF(ISNUMBER(FIND("arbeid",Methode_Keuze)),"",IF(ISNUMBER(FIND("arbeid",Methode_Keuze)),"",IF(Tb_Activiteiten[[#This Row],[Eigen arbeid]]=1,Tb_Activiteiten[[#Headers],[Eigen arbeid]],"")))</f>
        <v/>
      </c>
      <c r="AM163" t="str">
        <f>IF(ISNUMBER(FIND("arbeid",Methode_Keuze)),"",IF(ISNUMBER(FIND("arbeid",Methode_Keuze)),"",IF(Tb_Activiteiten[[#This Row],[Projectmedewerker]]=1,Tb_Activiteiten[[#Headers],[Projectmedewerker]],"")))</f>
        <v/>
      </c>
      <c r="AN163" t="str">
        <f>IF(ISNUMBER(FIND("arbeid",Methode_Keuze)),"",IF(ISNUMBER(FIND("arbeid",Methode_Keuze)),"",IF(Tb_Activiteiten[[#This Row],[Landbouwer]]=1,Tb_Activiteiten[[#Headers],[Landbouwer]],"")))</f>
        <v/>
      </c>
      <c r="AO163" t="str">
        <f>IF(ISNUMBER(FIND("arbeid",Methode_Keuze)),"",IF(ISNUMBER(FIND("arbeid",Methode_Keuze)),"",IF(Tb_Activiteiten[[#This Row],[Adviseur]]=1,Tb_Activiteiten[[#Headers],[Adviseur]],"")))</f>
        <v/>
      </c>
      <c r="AP163" t="str">
        <f>IF(ISNUMBER(FIND("arbeid",Methode_Keuze)),"",IF(ISNUMBER(FIND("arbeid",Methode_Keuze)),"",IF(Tb_Activiteiten[[#This Row],[Projectleider/Expert]]=1,Tb_Activiteiten[[#Headers],[Projectleider/Expert]],"")))</f>
        <v/>
      </c>
      <c r="AQ163" t="str">
        <f>IF(ISNUMBER(FIND("arbeid",Methode_Keuze)),"",IF(ISNUMBER(FIND("arbeid",Methode_Keuze)),"",IF(Tb_Activiteiten[[#This Row],[Arbeidskosten]]=1,Tb_Activiteiten[[#Headers],[Arbeidskosten]],"")))</f>
        <v/>
      </c>
      <c r="AR163" t="str">
        <f>IF(ISNUMBER(FIND("arbeid",Methode_Keuze)),"",IF(ISNUMBER(FIND("arbeid",Methode_Keuze)),"",IF(Tb_Activiteiten[[#This Row],[Arbeidskosten op basis van IKS]]=1,Tb_Activiteiten[[#Headers],[Arbeidskosten op basis van IKS]],"")))</f>
        <v/>
      </c>
      <c r="AS163" t="str">
        <f>IF(ISNUMBER(FIND("overige",Methode_Keuze)),"",IF(Tb_Activiteiten[[#This Row],[Kosten derden exclusief btw]]=1,Tb_Activiteiten[[#Headers],[Kosten derden exclusief btw]],""))</f>
        <v/>
      </c>
      <c r="AT163" t="str">
        <f>IF(ISNUMBER(FIND("overige",Methode_Keuze)),"",IF(Tb_Activiteiten[[#This Row],[Niet verrekenbare btw]]=1,Tb_Activiteiten[[#Headers],[Niet verrekenbare btw]],""))</f>
        <v/>
      </c>
      <c r="AU163" t="str">
        <f>IF(ISNUMBER(FIND("overige",Methode_Keuze)),"",IF(Tb_Activiteiten[[#This Row],[Grondkosten]]=1,Tb_Activiteiten[[#Headers],[Grondkosten]],""))</f>
        <v/>
      </c>
      <c r="AV163" t="str">
        <f>IF(ISNUMBER(FIND("overige",Methode_Keuze)),"",IF(Tb_Activiteiten[[#This Row],[Bijdrage in natura (overige)]]=1,Tb_Activiteiten[[#Headers],[Bijdrage in natura (overige)]],""))</f>
        <v/>
      </c>
      <c r="AW163" t="str">
        <f>IF(ISNUMBER(FIND("overige",Methode_Keuze)),"",IF(Tb_Activiteiten[[#This Row],[Bijdrage in natura (vrijwilligers)]]=1,Tb_Activiteiten[[#Headers],[Bijdrage in natura (vrijwilligers)]],""))</f>
        <v/>
      </c>
      <c r="AX163" t="str">
        <f>IF(ISNUMBER(FIND("overige",Methode_Keuze)),"",IF(Tb_Activiteiten[[#This Row],[Afschrijvingskosten]]=1,Tb_Activiteiten[[#Headers],[Afschrijvingskosten]],""))</f>
        <v/>
      </c>
      <c r="AY163" t="str">
        <f>IF(ISNUMBER(FIND("overige",Methode_Keuze)),"",IF(Tb_Activiteiten[[#This Row],[Vergoeding]]=1,Tb_Activiteiten[[#Headers],[Vergoeding]],""))</f>
        <v/>
      </c>
      <c r="AZ163" t="str">
        <f>IF(ISNUMBER(FIND("arbeid",Methode_Keuze)),"",IF(Tb_Activiteiten[[#This Row],[Arbeidskosten - vast tarief (excl eigen arbeid)]]=1,Tb_Activiteiten[[#Headers],[Arbeidskosten - vast tarief (excl eigen arbeid)]],""))</f>
        <v/>
      </c>
      <c r="BA163" t="str">
        <f>IF(ISNUMBER(FIND("overige",Methode_Keuze)),"",IF(Tb_Activiteiten[[#This Row],[Overige kosten]]=1,Tb_Activiteiten[[#Headers],[Overige kosten]],""))</f>
        <v/>
      </c>
    </row>
    <row r="164" spans="1:53" x14ac:dyDescent="0.25">
      <c r="A164" s="213"/>
      <c r="F164" s="64"/>
      <c r="G164" s="64"/>
      <c r="H164" s="258"/>
      <c r="I164" s="258"/>
      <c r="J164" s="258"/>
      <c r="K164" s="258"/>
      <c r="O164" s="56"/>
      <c r="Q164" t="str">
        <f>IFERROR(IF(VLOOKUP(Tb_Activiteiten[[#This Row],[Openstelling]],Tb_Openstelling[],2,0)=1,1,""),"")</f>
        <v/>
      </c>
      <c r="AK164" t="str">
        <f>IF(ISNUMBER(FIND("arbeid",Methode_Keuze)),"",IF(ISNUMBER(FIND("arbeid",Methode_Keuze)),"",IF(Tb_Activiteiten[[#This Row],[Loonkosten]]=1,Tb_Activiteiten[[#Headers],[Loonkosten]],"")))</f>
        <v/>
      </c>
      <c r="AL164" t="str">
        <f>IF(ISNUMBER(FIND("arbeid",Methode_Keuze)),"",IF(ISNUMBER(FIND("arbeid",Methode_Keuze)),"",IF(Tb_Activiteiten[[#This Row],[Eigen arbeid]]=1,Tb_Activiteiten[[#Headers],[Eigen arbeid]],"")))</f>
        <v/>
      </c>
      <c r="AM164" t="str">
        <f>IF(ISNUMBER(FIND("arbeid",Methode_Keuze)),"",IF(ISNUMBER(FIND("arbeid",Methode_Keuze)),"",IF(Tb_Activiteiten[[#This Row],[Projectmedewerker]]=1,Tb_Activiteiten[[#Headers],[Projectmedewerker]],"")))</f>
        <v/>
      </c>
      <c r="AN164" t="str">
        <f>IF(ISNUMBER(FIND("arbeid",Methode_Keuze)),"",IF(ISNUMBER(FIND("arbeid",Methode_Keuze)),"",IF(Tb_Activiteiten[[#This Row],[Landbouwer]]=1,Tb_Activiteiten[[#Headers],[Landbouwer]],"")))</f>
        <v/>
      </c>
      <c r="AO164" t="str">
        <f>IF(ISNUMBER(FIND("arbeid",Methode_Keuze)),"",IF(ISNUMBER(FIND("arbeid",Methode_Keuze)),"",IF(Tb_Activiteiten[[#This Row],[Adviseur]]=1,Tb_Activiteiten[[#Headers],[Adviseur]],"")))</f>
        <v/>
      </c>
      <c r="AP164" t="str">
        <f>IF(ISNUMBER(FIND("arbeid",Methode_Keuze)),"",IF(ISNUMBER(FIND("arbeid",Methode_Keuze)),"",IF(Tb_Activiteiten[[#This Row],[Projectleider/Expert]]=1,Tb_Activiteiten[[#Headers],[Projectleider/Expert]],"")))</f>
        <v/>
      </c>
      <c r="AQ164" t="str">
        <f>IF(ISNUMBER(FIND("arbeid",Methode_Keuze)),"",IF(ISNUMBER(FIND("arbeid",Methode_Keuze)),"",IF(Tb_Activiteiten[[#This Row],[Arbeidskosten]]=1,Tb_Activiteiten[[#Headers],[Arbeidskosten]],"")))</f>
        <v/>
      </c>
      <c r="AR164" t="str">
        <f>IF(ISNUMBER(FIND("arbeid",Methode_Keuze)),"",IF(ISNUMBER(FIND("arbeid",Methode_Keuze)),"",IF(Tb_Activiteiten[[#This Row],[Arbeidskosten op basis van IKS]]=1,Tb_Activiteiten[[#Headers],[Arbeidskosten op basis van IKS]],"")))</f>
        <v/>
      </c>
      <c r="AS164" t="str">
        <f>IF(ISNUMBER(FIND("overige",Methode_Keuze)),"",IF(Tb_Activiteiten[[#This Row],[Kosten derden exclusief btw]]=1,Tb_Activiteiten[[#Headers],[Kosten derden exclusief btw]],""))</f>
        <v/>
      </c>
      <c r="AT164" t="str">
        <f>IF(ISNUMBER(FIND("overige",Methode_Keuze)),"",IF(Tb_Activiteiten[[#This Row],[Niet verrekenbare btw]]=1,Tb_Activiteiten[[#Headers],[Niet verrekenbare btw]],""))</f>
        <v/>
      </c>
      <c r="AU164" t="str">
        <f>IF(ISNUMBER(FIND("overige",Methode_Keuze)),"",IF(Tb_Activiteiten[[#This Row],[Grondkosten]]=1,Tb_Activiteiten[[#Headers],[Grondkosten]],""))</f>
        <v/>
      </c>
      <c r="AV164" t="str">
        <f>IF(ISNUMBER(FIND("overige",Methode_Keuze)),"",IF(Tb_Activiteiten[[#This Row],[Bijdrage in natura (overige)]]=1,Tb_Activiteiten[[#Headers],[Bijdrage in natura (overige)]],""))</f>
        <v/>
      </c>
      <c r="AW164" t="str">
        <f>IF(ISNUMBER(FIND("overige",Methode_Keuze)),"",IF(Tb_Activiteiten[[#This Row],[Bijdrage in natura (vrijwilligers)]]=1,Tb_Activiteiten[[#Headers],[Bijdrage in natura (vrijwilligers)]],""))</f>
        <v/>
      </c>
      <c r="AX164" t="str">
        <f>IF(ISNUMBER(FIND("overige",Methode_Keuze)),"",IF(Tb_Activiteiten[[#This Row],[Afschrijvingskosten]]=1,Tb_Activiteiten[[#Headers],[Afschrijvingskosten]],""))</f>
        <v/>
      </c>
      <c r="AY164" t="str">
        <f>IF(ISNUMBER(FIND("overige",Methode_Keuze)),"",IF(Tb_Activiteiten[[#This Row],[Vergoeding]]=1,Tb_Activiteiten[[#Headers],[Vergoeding]],""))</f>
        <v/>
      </c>
      <c r="AZ164" t="str">
        <f>IF(ISNUMBER(FIND("arbeid",Methode_Keuze)),"",IF(Tb_Activiteiten[[#This Row],[Arbeidskosten - vast tarief (excl eigen arbeid)]]=1,Tb_Activiteiten[[#Headers],[Arbeidskosten - vast tarief (excl eigen arbeid)]],""))</f>
        <v/>
      </c>
      <c r="BA164" t="str">
        <f>IF(ISNUMBER(FIND("overige",Methode_Keuze)),"",IF(Tb_Activiteiten[[#This Row],[Overige kosten]]=1,Tb_Activiteiten[[#Headers],[Overige kosten]],""))</f>
        <v/>
      </c>
    </row>
    <row r="165" spans="1:53" x14ac:dyDescent="0.25">
      <c r="A165" s="213"/>
      <c r="F165" s="64"/>
      <c r="G165" s="64"/>
      <c r="H165" s="258"/>
      <c r="I165" s="258"/>
      <c r="J165" s="258"/>
      <c r="K165" s="258"/>
      <c r="O165" s="56"/>
      <c r="Q165" t="str">
        <f>IFERROR(IF(VLOOKUP(Tb_Activiteiten[[#This Row],[Openstelling]],Tb_Openstelling[],2,0)=1,1,""),"")</f>
        <v/>
      </c>
      <c r="AK165" t="str">
        <f>IF(ISNUMBER(FIND("arbeid",Methode_Keuze)),"",IF(ISNUMBER(FIND("arbeid",Methode_Keuze)),"",IF(Tb_Activiteiten[[#This Row],[Loonkosten]]=1,Tb_Activiteiten[[#Headers],[Loonkosten]],"")))</f>
        <v/>
      </c>
      <c r="AL165" t="str">
        <f>IF(ISNUMBER(FIND("arbeid",Methode_Keuze)),"",IF(ISNUMBER(FIND("arbeid",Methode_Keuze)),"",IF(Tb_Activiteiten[[#This Row],[Eigen arbeid]]=1,Tb_Activiteiten[[#Headers],[Eigen arbeid]],"")))</f>
        <v/>
      </c>
      <c r="AM165" t="str">
        <f>IF(ISNUMBER(FIND("arbeid",Methode_Keuze)),"",IF(ISNUMBER(FIND("arbeid",Methode_Keuze)),"",IF(Tb_Activiteiten[[#This Row],[Projectmedewerker]]=1,Tb_Activiteiten[[#Headers],[Projectmedewerker]],"")))</f>
        <v/>
      </c>
      <c r="AN165" t="str">
        <f>IF(ISNUMBER(FIND("arbeid",Methode_Keuze)),"",IF(ISNUMBER(FIND("arbeid",Methode_Keuze)),"",IF(Tb_Activiteiten[[#This Row],[Landbouwer]]=1,Tb_Activiteiten[[#Headers],[Landbouwer]],"")))</f>
        <v/>
      </c>
      <c r="AO165" t="str">
        <f>IF(ISNUMBER(FIND("arbeid",Methode_Keuze)),"",IF(ISNUMBER(FIND("arbeid",Methode_Keuze)),"",IF(Tb_Activiteiten[[#This Row],[Adviseur]]=1,Tb_Activiteiten[[#Headers],[Adviseur]],"")))</f>
        <v/>
      </c>
      <c r="AP165" t="str">
        <f>IF(ISNUMBER(FIND("arbeid",Methode_Keuze)),"",IF(ISNUMBER(FIND("arbeid",Methode_Keuze)),"",IF(Tb_Activiteiten[[#This Row],[Projectleider/Expert]]=1,Tb_Activiteiten[[#Headers],[Projectleider/Expert]],"")))</f>
        <v/>
      </c>
      <c r="AQ165" t="str">
        <f>IF(ISNUMBER(FIND("arbeid",Methode_Keuze)),"",IF(ISNUMBER(FIND("arbeid",Methode_Keuze)),"",IF(Tb_Activiteiten[[#This Row],[Arbeidskosten]]=1,Tb_Activiteiten[[#Headers],[Arbeidskosten]],"")))</f>
        <v/>
      </c>
      <c r="AR165" t="str">
        <f>IF(ISNUMBER(FIND("arbeid",Methode_Keuze)),"",IF(ISNUMBER(FIND("arbeid",Methode_Keuze)),"",IF(Tb_Activiteiten[[#This Row],[Arbeidskosten op basis van IKS]]=1,Tb_Activiteiten[[#Headers],[Arbeidskosten op basis van IKS]],"")))</f>
        <v/>
      </c>
      <c r="AS165" t="str">
        <f>IF(ISNUMBER(FIND("overige",Methode_Keuze)),"",IF(Tb_Activiteiten[[#This Row],[Kosten derden exclusief btw]]=1,Tb_Activiteiten[[#Headers],[Kosten derden exclusief btw]],""))</f>
        <v/>
      </c>
      <c r="AT165" t="str">
        <f>IF(ISNUMBER(FIND("overige",Methode_Keuze)),"",IF(Tb_Activiteiten[[#This Row],[Niet verrekenbare btw]]=1,Tb_Activiteiten[[#Headers],[Niet verrekenbare btw]],""))</f>
        <v/>
      </c>
      <c r="AU165" t="str">
        <f>IF(ISNUMBER(FIND("overige",Methode_Keuze)),"",IF(Tb_Activiteiten[[#This Row],[Grondkosten]]=1,Tb_Activiteiten[[#Headers],[Grondkosten]],""))</f>
        <v/>
      </c>
      <c r="AV165" t="str">
        <f>IF(ISNUMBER(FIND("overige",Methode_Keuze)),"",IF(Tb_Activiteiten[[#This Row],[Bijdrage in natura (overige)]]=1,Tb_Activiteiten[[#Headers],[Bijdrage in natura (overige)]],""))</f>
        <v/>
      </c>
      <c r="AW165" t="str">
        <f>IF(ISNUMBER(FIND("overige",Methode_Keuze)),"",IF(Tb_Activiteiten[[#This Row],[Bijdrage in natura (vrijwilligers)]]=1,Tb_Activiteiten[[#Headers],[Bijdrage in natura (vrijwilligers)]],""))</f>
        <v/>
      </c>
      <c r="AX165" t="str">
        <f>IF(ISNUMBER(FIND("overige",Methode_Keuze)),"",IF(Tb_Activiteiten[[#This Row],[Afschrijvingskosten]]=1,Tb_Activiteiten[[#Headers],[Afschrijvingskosten]],""))</f>
        <v/>
      </c>
      <c r="AY165" t="str">
        <f>IF(ISNUMBER(FIND("overige",Methode_Keuze)),"",IF(Tb_Activiteiten[[#This Row],[Vergoeding]]=1,Tb_Activiteiten[[#Headers],[Vergoeding]],""))</f>
        <v/>
      </c>
      <c r="AZ165" t="str">
        <f>IF(ISNUMBER(FIND("arbeid",Methode_Keuze)),"",IF(Tb_Activiteiten[[#This Row],[Arbeidskosten - vast tarief (excl eigen arbeid)]]=1,Tb_Activiteiten[[#Headers],[Arbeidskosten - vast tarief (excl eigen arbeid)]],""))</f>
        <v/>
      </c>
      <c r="BA165" t="str">
        <f>IF(ISNUMBER(FIND("overige",Methode_Keuze)),"",IF(Tb_Activiteiten[[#This Row],[Overige kosten]]=1,Tb_Activiteiten[[#Headers],[Overige kosten]],""))</f>
        <v/>
      </c>
    </row>
    <row r="166" spans="1:53" x14ac:dyDescent="0.25">
      <c r="A166" s="213"/>
      <c r="F166" s="64"/>
      <c r="G166" s="64"/>
      <c r="H166" s="258"/>
      <c r="I166" s="258"/>
      <c r="J166" s="258"/>
      <c r="K166" s="258"/>
      <c r="O166" s="56"/>
      <c r="Q166" t="str">
        <f>IFERROR(IF(VLOOKUP(Tb_Activiteiten[[#This Row],[Openstelling]],Tb_Openstelling[],2,0)=1,1,""),"")</f>
        <v/>
      </c>
      <c r="AK166" t="str">
        <f>IF(ISNUMBER(FIND("arbeid",Methode_Keuze)),"",IF(ISNUMBER(FIND("arbeid",Methode_Keuze)),"",IF(Tb_Activiteiten[[#This Row],[Loonkosten]]=1,Tb_Activiteiten[[#Headers],[Loonkosten]],"")))</f>
        <v/>
      </c>
      <c r="AL166" t="str">
        <f>IF(ISNUMBER(FIND("arbeid",Methode_Keuze)),"",IF(ISNUMBER(FIND("arbeid",Methode_Keuze)),"",IF(Tb_Activiteiten[[#This Row],[Eigen arbeid]]=1,Tb_Activiteiten[[#Headers],[Eigen arbeid]],"")))</f>
        <v/>
      </c>
      <c r="AM166" t="str">
        <f>IF(ISNUMBER(FIND("arbeid",Methode_Keuze)),"",IF(ISNUMBER(FIND("arbeid",Methode_Keuze)),"",IF(Tb_Activiteiten[[#This Row],[Projectmedewerker]]=1,Tb_Activiteiten[[#Headers],[Projectmedewerker]],"")))</f>
        <v/>
      </c>
      <c r="AN166" t="str">
        <f>IF(ISNUMBER(FIND("arbeid",Methode_Keuze)),"",IF(ISNUMBER(FIND("arbeid",Methode_Keuze)),"",IF(Tb_Activiteiten[[#This Row],[Landbouwer]]=1,Tb_Activiteiten[[#Headers],[Landbouwer]],"")))</f>
        <v/>
      </c>
      <c r="AO166" t="str">
        <f>IF(ISNUMBER(FIND("arbeid",Methode_Keuze)),"",IF(ISNUMBER(FIND("arbeid",Methode_Keuze)),"",IF(Tb_Activiteiten[[#This Row],[Adviseur]]=1,Tb_Activiteiten[[#Headers],[Adviseur]],"")))</f>
        <v/>
      </c>
      <c r="AP166" t="str">
        <f>IF(ISNUMBER(FIND("arbeid",Methode_Keuze)),"",IF(ISNUMBER(FIND("arbeid",Methode_Keuze)),"",IF(Tb_Activiteiten[[#This Row],[Projectleider/Expert]]=1,Tb_Activiteiten[[#Headers],[Projectleider/Expert]],"")))</f>
        <v/>
      </c>
      <c r="AQ166" t="str">
        <f>IF(ISNUMBER(FIND("arbeid",Methode_Keuze)),"",IF(ISNUMBER(FIND("arbeid",Methode_Keuze)),"",IF(Tb_Activiteiten[[#This Row],[Arbeidskosten]]=1,Tb_Activiteiten[[#Headers],[Arbeidskosten]],"")))</f>
        <v/>
      </c>
      <c r="AR166" t="str">
        <f>IF(ISNUMBER(FIND("arbeid",Methode_Keuze)),"",IF(ISNUMBER(FIND("arbeid",Methode_Keuze)),"",IF(Tb_Activiteiten[[#This Row],[Arbeidskosten op basis van IKS]]=1,Tb_Activiteiten[[#Headers],[Arbeidskosten op basis van IKS]],"")))</f>
        <v/>
      </c>
      <c r="AS166" t="str">
        <f>IF(ISNUMBER(FIND("overige",Methode_Keuze)),"",IF(Tb_Activiteiten[[#This Row],[Kosten derden exclusief btw]]=1,Tb_Activiteiten[[#Headers],[Kosten derden exclusief btw]],""))</f>
        <v/>
      </c>
      <c r="AT166" t="str">
        <f>IF(ISNUMBER(FIND("overige",Methode_Keuze)),"",IF(Tb_Activiteiten[[#This Row],[Niet verrekenbare btw]]=1,Tb_Activiteiten[[#Headers],[Niet verrekenbare btw]],""))</f>
        <v/>
      </c>
      <c r="AU166" t="str">
        <f>IF(ISNUMBER(FIND("overige",Methode_Keuze)),"",IF(Tb_Activiteiten[[#This Row],[Grondkosten]]=1,Tb_Activiteiten[[#Headers],[Grondkosten]],""))</f>
        <v/>
      </c>
      <c r="AV166" t="str">
        <f>IF(ISNUMBER(FIND("overige",Methode_Keuze)),"",IF(Tb_Activiteiten[[#This Row],[Bijdrage in natura (overige)]]=1,Tb_Activiteiten[[#Headers],[Bijdrage in natura (overige)]],""))</f>
        <v/>
      </c>
      <c r="AW166" t="str">
        <f>IF(ISNUMBER(FIND("overige",Methode_Keuze)),"",IF(Tb_Activiteiten[[#This Row],[Bijdrage in natura (vrijwilligers)]]=1,Tb_Activiteiten[[#Headers],[Bijdrage in natura (vrijwilligers)]],""))</f>
        <v/>
      </c>
      <c r="AX166" t="str">
        <f>IF(ISNUMBER(FIND("overige",Methode_Keuze)),"",IF(Tb_Activiteiten[[#This Row],[Afschrijvingskosten]]=1,Tb_Activiteiten[[#Headers],[Afschrijvingskosten]],""))</f>
        <v/>
      </c>
      <c r="AY166" t="str">
        <f>IF(ISNUMBER(FIND("overige",Methode_Keuze)),"",IF(Tb_Activiteiten[[#This Row],[Vergoeding]]=1,Tb_Activiteiten[[#Headers],[Vergoeding]],""))</f>
        <v/>
      </c>
      <c r="AZ166" t="str">
        <f>IF(ISNUMBER(FIND("arbeid",Methode_Keuze)),"",IF(Tb_Activiteiten[[#This Row],[Arbeidskosten - vast tarief (excl eigen arbeid)]]=1,Tb_Activiteiten[[#Headers],[Arbeidskosten - vast tarief (excl eigen arbeid)]],""))</f>
        <v/>
      </c>
      <c r="BA166" t="str">
        <f>IF(ISNUMBER(FIND("overige",Methode_Keuze)),"",IF(Tb_Activiteiten[[#This Row],[Overige kosten]]=1,Tb_Activiteiten[[#Headers],[Overige kosten]],""))</f>
        <v/>
      </c>
    </row>
    <row r="167" spans="1:53" x14ac:dyDescent="0.25">
      <c r="A167" s="213"/>
      <c r="F167" s="64"/>
      <c r="G167" s="64"/>
      <c r="H167" s="258"/>
      <c r="I167" s="258"/>
      <c r="J167" s="258"/>
      <c r="K167" s="258"/>
      <c r="O167" s="56"/>
      <c r="Q167" t="str">
        <f>IFERROR(IF(VLOOKUP(Tb_Activiteiten[[#This Row],[Openstelling]],Tb_Openstelling[],2,0)=1,1,""),"")</f>
        <v/>
      </c>
      <c r="AK167" t="str">
        <f>IF(ISNUMBER(FIND("arbeid",Methode_Keuze)),"",IF(ISNUMBER(FIND("arbeid",Methode_Keuze)),"",IF(Tb_Activiteiten[[#This Row],[Loonkosten]]=1,Tb_Activiteiten[[#Headers],[Loonkosten]],"")))</f>
        <v/>
      </c>
      <c r="AL167" t="str">
        <f>IF(ISNUMBER(FIND("arbeid",Methode_Keuze)),"",IF(ISNUMBER(FIND("arbeid",Methode_Keuze)),"",IF(Tb_Activiteiten[[#This Row],[Eigen arbeid]]=1,Tb_Activiteiten[[#Headers],[Eigen arbeid]],"")))</f>
        <v/>
      </c>
      <c r="AM167" t="str">
        <f>IF(ISNUMBER(FIND("arbeid",Methode_Keuze)),"",IF(ISNUMBER(FIND("arbeid",Methode_Keuze)),"",IF(Tb_Activiteiten[[#This Row],[Projectmedewerker]]=1,Tb_Activiteiten[[#Headers],[Projectmedewerker]],"")))</f>
        <v/>
      </c>
      <c r="AN167" t="str">
        <f>IF(ISNUMBER(FIND("arbeid",Methode_Keuze)),"",IF(ISNUMBER(FIND("arbeid",Methode_Keuze)),"",IF(Tb_Activiteiten[[#This Row],[Landbouwer]]=1,Tb_Activiteiten[[#Headers],[Landbouwer]],"")))</f>
        <v/>
      </c>
      <c r="AO167" t="str">
        <f>IF(ISNUMBER(FIND("arbeid",Methode_Keuze)),"",IF(ISNUMBER(FIND("arbeid",Methode_Keuze)),"",IF(Tb_Activiteiten[[#This Row],[Adviseur]]=1,Tb_Activiteiten[[#Headers],[Adviseur]],"")))</f>
        <v/>
      </c>
      <c r="AP167" t="str">
        <f>IF(ISNUMBER(FIND("arbeid",Methode_Keuze)),"",IF(ISNUMBER(FIND("arbeid",Methode_Keuze)),"",IF(Tb_Activiteiten[[#This Row],[Projectleider/Expert]]=1,Tb_Activiteiten[[#Headers],[Projectleider/Expert]],"")))</f>
        <v/>
      </c>
      <c r="AQ167" t="str">
        <f>IF(ISNUMBER(FIND("arbeid",Methode_Keuze)),"",IF(ISNUMBER(FIND("arbeid",Methode_Keuze)),"",IF(Tb_Activiteiten[[#This Row],[Arbeidskosten]]=1,Tb_Activiteiten[[#Headers],[Arbeidskosten]],"")))</f>
        <v/>
      </c>
      <c r="AR167" t="str">
        <f>IF(ISNUMBER(FIND("arbeid",Methode_Keuze)),"",IF(ISNUMBER(FIND("arbeid",Methode_Keuze)),"",IF(Tb_Activiteiten[[#This Row],[Arbeidskosten op basis van IKS]]=1,Tb_Activiteiten[[#Headers],[Arbeidskosten op basis van IKS]],"")))</f>
        <v/>
      </c>
      <c r="AS167" t="str">
        <f>IF(ISNUMBER(FIND("overige",Methode_Keuze)),"",IF(Tb_Activiteiten[[#This Row],[Kosten derden exclusief btw]]=1,Tb_Activiteiten[[#Headers],[Kosten derden exclusief btw]],""))</f>
        <v/>
      </c>
      <c r="AT167" t="str">
        <f>IF(ISNUMBER(FIND("overige",Methode_Keuze)),"",IF(Tb_Activiteiten[[#This Row],[Niet verrekenbare btw]]=1,Tb_Activiteiten[[#Headers],[Niet verrekenbare btw]],""))</f>
        <v/>
      </c>
      <c r="AU167" t="str">
        <f>IF(ISNUMBER(FIND("overige",Methode_Keuze)),"",IF(Tb_Activiteiten[[#This Row],[Grondkosten]]=1,Tb_Activiteiten[[#Headers],[Grondkosten]],""))</f>
        <v/>
      </c>
      <c r="AV167" t="str">
        <f>IF(ISNUMBER(FIND("overige",Methode_Keuze)),"",IF(Tb_Activiteiten[[#This Row],[Bijdrage in natura (overige)]]=1,Tb_Activiteiten[[#Headers],[Bijdrage in natura (overige)]],""))</f>
        <v/>
      </c>
      <c r="AW167" t="str">
        <f>IF(ISNUMBER(FIND("overige",Methode_Keuze)),"",IF(Tb_Activiteiten[[#This Row],[Bijdrage in natura (vrijwilligers)]]=1,Tb_Activiteiten[[#Headers],[Bijdrage in natura (vrijwilligers)]],""))</f>
        <v/>
      </c>
      <c r="AX167" t="str">
        <f>IF(ISNUMBER(FIND("overige",Methode_Keuze)),"",IF(Tb_Activiteiten[[#This Row],[Afschrijvingskosten]]=1,Tb_Activiteiten[[#Headers],[Afschrijvingskosten]],""))</f>
        <v/>
      </c>
      <c r="AY167" t="str">
        <f>IF(ISNUMBER(FIND("overige",Methode_Keuze)),"",IF(Tb_Activiteiten[[#This Row],[Vergoeding]]=1,Tb_Activiteiten[[#Headers],[Vergoeding]],""))</f>
        <v/>
      </c>
      <c r="AZ167" t="str">
        <f>IF(ISNUMBER(FIND("arbeid",Methode_Keuze)),"",IF(Tb_Activiteiten[[#This Row],[Arbeidskosten - vast tarief (excl eigen arbeid)]]=1,Tb_Activiteiten[[#Headers],[Arbeidskosten - vast tarief (excl eigen arbeid)]],""))</f>
        <v/>
      </c>
      <c r="BA167" t="str">
        <f>IF(ISNUMBER(FIND("overige",Methode_Keuze)),"",IF(Tb_Activiteiten[[#This Row],[Overige kosten]]=1,Tb_Activiteiten[[#Headers],[Overige kosten]],""))</f>
        <v/>
      </c>
    </row>
    <row r="168" spans="1:53" x14ac:dyDescent="0.25">
      <c r="A168" s="213"/>
      <c r="F168" s="64"/>
      <c r="G168" s="64"/>
      <c r="H168" s="258"/>
      <c r="I168" s="258"/>
      <c r="J168" s="258"/>
      <c r="K168" s="258"/>
      <c r="O168" s="56"/>
      <c r="Q168" t="str">
        <f>IFERROR(IF(VLOOKUP(Tb_Activiteiten[[#This Row],[Openstelling]],Tb_Openstelling[],2,0)=1,1,""),"")</f>
        <v/>
      </c>
      <c r="AK168" t="str">
        <f>IF(ISNUMBER(FIND("arbeid",Methode_Keuze)),"",IF(ISNUMBER(FIND("arbeid",Methode_Keuze)),"",IF(Tb_Activiteiten[[#This Row],[Loonkosten]]=1,Tb_Activiteiten[[#Headers],[Loonkosten]],"")))</f>
        <v/>
      </c>
      <c r="AL168" t="str">
        <f>IF(ISNUMBER(FIND("arbeid",Methode_Keuze)),"",IF(ISNUMBER(FIND("arbeid",Methode_Keuze)),"",IF(Tb_Activiteiten[[#This Row],[Eigen arbeid]]=1,Tb_Activiteiten[[#Headers],[Eigen arbeid]],"")))</f>
        <v/>
      </c>
      <c r="AM168" t="str">
        <f>IF(ISNUMBER(FIND("arbeid",Methode_Keuze)),"",IF(ISNUMBER(FIND("arbeid",Methode_Keuze)),"",IF(Tb_Activiteiten[[#This Row],[Projectmedewerker]]=1,Tb_Activiteiten[[#Headers],[Projectmedewerker]],"")))</f>
        <v/>
      </c>
      <c r="AN168" t="str">
        <f>IF(ISNUMBER(FIND("arbeid",Methode_Keuze)),"",IF(ISNUMBER(FIND("arbeid",Methode_Keuze)),"",IF(Tb_Activiteiten[[#This Row],[Landbouwer]]=1,Tb_Activiteiten[[#Headers],[Landbouwer]],"")))</f>
        <v/>
      </c>
      <c r="AO168" t="str">
        <f>IF(ISNUMBER(FIND("arbeid",Methode_Keuze)),"",IF(ISNUMBER(FIND("arbeid",Methode_Keuze)),"",IF(Tb_Activiteiten[[#This Row],[Adviseur]]=1,Tb_Activiteiten[[#Headers],[Adviseur]],"")))</f>
        <v/>
      </c>
      <c r="AP168" t="str">
        <f>IF(ISNUMBER(FIND("arbeid",Methode_Keuze)),"",IF(ISNUMBER(FIND("arbeid",Methode_Keuze)),"",IF(Tb_Activiteiten[[#This Row],[Projectleider/Expert]]=1,Tb_Activiteiten[[#Headers],[Projectleider/Expert]],"")))</f>
        <v/>
      </c>
      <c r="AQ168" t="str">
        <f>IF(ISNUMBER(FIND("arbeid",Methode_Keuze)),"",IF(ISNUMBER(FIND("arbeid",Methode_Keuze)),"",IF(Tb_Activiteiten[[#This Row],[Arbeidskosten]]=1,Tb_Activiteiten[[#Headers],[Arbeidskosten]],"")))</f>
        <v/>
      </c>
      <c r="AR168" t="str">
        <f>IF(ISNUMBER(FIND("arbeid",Methode_Keuze)),"",IF(ISNUMBER(FIND("arbeid",Methode_Keuze)),"",IF(Tb_Activiteiten[[#This Row],[Arbeidskosten op basis van IKS]]=1,Tb_Activiteiten[[#Headers],[Arbeidskosten op basis van IKS]],"")))</f>
        <v/>
      </c>
      <c r="AS168" t="str">
        <f>IF(ISNUMBER(FIND("overige",Methode_Keuze)),"",IF(Tb_Activiteiten[[#This Row],[Kosten derden exclusief btw]]=1,Tb_Activiteiten[[#Headers],[Kosten derden exclusief btw]],""))</f>
        <v/>
      </c>
      <c r="AT168" t="str">
        <f>IF(ISNUMBER(FIND("overige",Methode_Keuze)),"",IF(Tb_Activiteiten[[#This Row],[Niet verrekenbare btw]]=1,Tb_Activiteiten[[#Headers],[Niet verrekenbare btw]],""))</f>
        <v/>
      </c>
      <c r="AU168" t="str">
        <f>IF(ISNUMBER(FIND("overige",Methode_Keuze)),"",IF(Tb_Activiteiten[[#This Row],[Grondkosten]]=1,Tb_Activiteiten[[#Headers],[Grondkosten]],""))</f>
        <v/>
      </c>
      <c r="AV168" t="str">
        <f>IF(ISNUMBER(FIND("overige",Methode_Keuze)),"",IF(Tb_Activiteiten[[#This Row],[Bijdrage in natura (overige)]]=1,Tb_Activiteiten[[#Headers],[Bijdrage in natura (overige)]],""))</f>
        <v/>
      </c>
      <c r="AW168" t="str">
        <f>IF(ISNUMBER(FIND("overige",Methode_Keuze)),"",IF(Tb_Activiteiten[[#This Row],[Bijdrage in natura (vrijwilligers)]]=1,Tb_Activiteiten[[#Headers],[Bijdrage in natura (vrijwilligers)]],""))</f>
        <v/>
      </c>
      <c r="AX168" t="str">
        <f>IF(ISNUMBER(FIND("overige",Methode_Keuze)),"",IF(Tb_Activiteiten[[#This Row],[Afschrijvingskosten]]=1,Tb_Activiteiten[[#Headers],[Afschrijvingskosten]],""))</f>
        <v/>
      </c>
      <c r="AY168" t="str">
        <f>IF(ISNUMBER(FIND("overige",Methode_Keuze)),"",IF(Tb_Activiteiten[[#This Row],[Vergoeding]]=1,Tb_Activiteiten[[#Headers],[Vergoeding]],""))</f>
        <v/>
      </c>
      <c r="AZ168" t="str">
        <f>IF(ISNUMBER(FIND("arbeid",Methode_Keuze)),"",IF(Tb_Activiteiten[[#This Row],[Arbeidskosten - vast tarief (excl eigen arbeid)]]=1,Tb_Activiteiten[[#Headers],[Arbeidskosten - vast tarief (excl eigen arbeid)]],""))</f>
        <v/>
      </c>
      <c r="BA168" t="str">
        <f>IF(ISNUMBER(FIND("overige",Methode_Keuze)),"",IF(Tb_Activiteiten[[#This Row],[Overige kosten]]=1,Tb_Activiteiten[[#Headers],[Overige kosten]],""))</f>
        <v/>
      </c>
    </row>
    <row r="169" spans="1:53" x14ac:dyDescent="0.25">
      <c r="A169" s="213"/>
      <c r="F169" s="64"/>
      <c r="G169" s="64"/>
      <c r="H169" s="258"/>
      <c r="I169" s="258"/>
      <c r="J169" s="258"/>
      <c r="K169" s="258"/>
      <c r="O169" s="56"/>
      <c r="Q169" t="str">
        <f>IFERROR(IF(VLOOKUP(Tb_Activiteiten[[#This Row],[Openstelling]],Tb_Openstelling[],2,0)=1,1,""),"")</f>
        <v/>
      </c>
      <c r="AK169" t="str">
        <f>IF(ISNUMBER(FIND("arbeid",Methode_Keuze)),"",IF(ISNUMBER(FIND("arbeid",Methode_Keuze)),"",IF(Tb_Activiteiten[[#This Row],[Loonkosten]]=1,Tb_Activiteiten[[#Headers],[Loonkosten]],"")))</f>
        <v/>
      </c>
      <c r="AL169" t="str">
        <f>IF(ISNUMBER(FIND("arbeid",Methode_Keuze)),"",IF(ISNUMBER(FIND("arbeid",Methode_Keuze)),"",IF(Tb_Activiteiten[[#This Row],[Eigen arbeid]]=1,Tb_Activiteiten[[#Headers],[Eigen arbeid]],"")))</f>
        <v/>
      </c>
      <c r="AM169" t="str">
        <f>IF(ISNUMBER(FIND("arbeid",Methode_Keuze)),"",IF(ISNUMBER(FIND("arbeid",Methode_Keuze)),"",IF(Tb_Activiteiten[[#This Row],[Projectmedewerker]]=1,Tb_Activiteiten[[#Headers],[Projectmedewerker]],"")))</f>
        <v/>
      </c>
      <c r="AN169" t="str">
        <f>IF(ISNUMBER(FIND("arbeid",Methode_Keuze)),"",IF(ISNUMBER(FIND("arbeid",Methode_Keuze)),"",IF(Tb_Activiteiten[[#This Row],[Landbouwer]]=1,Tb_Activiteiten[[#Headers],[Landbouwer]],"")))</f>
        <v/>
      </c>
      <c r="AO169" t="str">
        <f>IF(ISNUMBER(FIND("arbeid",Methode_Keuze)),"",IF(ISNUMBER(FIND("arbeid",Methode_Keuze)),"",IF(Tb_Activiteiten[[#This Row],[Adviseur]]=1,Tb_Activiteiten[[#Headers],[Adviseur]],"")))</f>
        <v/>
      </c>
      <c r="AP169" t="str">
        <f>IF(ISNUMBER(FIND("arbeid",Methode_Keuze)),"",IF(ISNUMBER(FIND("arbeid",Methode_Keuze)),"",IF(Tb_Activiteiten[[#This Row],[Projectleider/Expert]]=1,Tb_Activiteiten[[#Headers],[Projectleider/Expert]],"")))</f>
        <v/>
      </c>
      <c r="AQ169" t="str">
        <f>IF(ISNUMBER(FIND("arbeid",Methode_Keuze)),"",IF(ISNUMBER(FIND("arbeid",Methode_Keuze)),"",IF(Tb_Activiteiten[[#This Row],[Arbeidskosten]]=1,Tb_Activiteiten[[#Headers],[Arbeidskosten]],"")))</f>
        <v/>
      </c>
      <c r="AR169" t="str">
        <f>IF(ISNUMBER(FIND("arbeid",Methode_Keuze)),"",IF(ISNUMBER(FIND("arbeid",Methode_Keuze)),"",IF(Tb_Activiteiten[[#This Row],[Arbeidskosten op basis van IKS]]=1,Tb_Activiteiten[[#Headers],[Arbeidskosten op basis van IKS]],"")))</f>
        <v/>
      </c>
      <c r="AS169" t="str">
        <f>IF(ISNUMBER(FIND("overige",Methode_Keuze)),"",IF(Tb_Activiteiten[[#This Row],[Kosten derden exclusief btw]]=1,Tb_Activiteiten[[#Headers],[Kosten derden exclusief btw]],""))</f>
        <v/>
      </c>
      <c r="AT169" t="str">
        <f>IF(ISNUMBER(FIND("overige",Methode_Keuze)),"",IF(Tb_Activiteiten[[#This Row],[Niet verrekenbare btw]]=1,Tb_Activiteiten[[#Headers],[Niet verrekenbare btw]],""))</f>
        <v/>
      </c>
      <c r="AU169" t="str">
        <f>IF(ISNUMBER(FIND("overige",Methode_Keuze)),"",IF(Tb_Activiteiten[[#This Row],[Grondkosten]]=1,Tb_Activiteiten[[#Headers],[Grondkosten]],""))</f>
        <v/>
      </c>
      <c r="AV169" t="str">
        <f>IF(ISNUMBER(FIND("overige",Methode_Keuze)),"",IF(Tb_Activiteiten[[#This Row],[Bijdrage in natura (overige)]]=1,Tb_Activiteiten[[#Headers],[Bijdrage in natura (overige)]],""))</f>
        <v/>
      </c>
      <c r="AW169" t="str">
        <f>IF(ISNUMBER(FIND("overige",Methode_Keuze)),"",IF(Tb_Activiteiten[[#This Row],[Bijdrage in natura (vrijwilligers)]]=1,Tb_Activiteiten[[#Headers],[Bijdrage in natura (vrijwilligers)]],""))</f>
        <v/>
      </c>
      <c r="AX169" t="str">
        <f>IF(ISNUMBER(FIND("overige",Methode_Keuze)),"",IF(Tb_Activiteiten[[#This Row],[Afschrijvingskosten]]=1,Tb_Activiteiten[[#Headers],[Afschrijvingskosten]],""))</f>
        <v/>
      </c>
      <c r="AY169" t="str">
        <f>IF(ISNUMBER(FIND("overige",Methode_Keuze)),"",IF(Tb_Activiteiten[[#This Row],[Vergoeding]]=1,Tb_Activiteiten[[#Headers],[Vergoeding]],""))</f>
        <v/>
      </c>
      <c r="AZ169" t="str">
        <f>IF(ISNUMBER(FIND("arbeid",Methode_Keuze)),"",IF(Tb_Activiteiten[[#This Row],[Arbeidskosten - vast tarief (excl eigen arbeid)]]=1,Tb_Activiteiten[[#Headers],[Arbeidskosten - vast tarief (excl eigen arbeid)]],""))</f>
        <v/>
      </c>
      <c r="BA169" t="str">
        <f>IF(ISNUMBER(FIND("overige",Methode_Keuze)),"",IF(Tb_Activiteiten[[#This Row],[Overige kosten]]=1,Tb_Activiteiten[[#Headers],[Overige kosten]],""))</f>
        <v/>
      </c>
    </row>
    <row r="170" spans="1:53" x14ac:dyDescent="0.25">
      <c r="A170" s="213"/>
      <c r="F170" s="64"/>
      <c r="G170" s="64"/>
      <c r="H170" s="258"/>
      <c r="I170" s="258"/>
      <c r="J170" s="258"/>
      <c r="K170" s="258"/>
      <c r="O170" s="56"/>
      <c r="Q170" t="str">
        <f>IFERROR(IF(VLOOKUP(Tb_Activiteiten[[#This Row],[Openstelling]],Tb_Openstelling[],2,0)=1,1,""),"")</f>
        <v/>
      </c>
      <c r="AK170" t="str">
        <f>IF(ISNUMBER(FIND("arbeid",Methode_Keuze)),"",IF(ISNUMBER(FIND("arbeid",Methode_Keuze)),"",IF(Tb_Activiteiten[[#This Row],[Loonkosten]]=1,Tb_Activiteiten[[#Headers],[Loonkosten]],"")))</f>
        <v/>
      </c>
      <c r="AL170" t="str">
        <f>IF(ISNUMBER(FIND("arbeid",Methode_Keuze)),"",IF(ISNUMBER(FIND("arbeid",Methode_Keuze)),"",IF(Tb_Activiteiten[[#This Row],[Eigen arbeid]]=1,Tb_Activiteiten[[#Headers],[Eigen arbeid]],"")))</f>
        <v/>
      </c>
      <c r="AM170" t="str">
        <f>IF(ISNUMBER(FIND("arbeid",Methode_Keuze)),"",IF(ISNUMBER(FIND("arbeid",Methode_Keuze)),"",IF(Tb_Activiteiten[[#This Row],[Projectmedewerker]]=1,Tb_Activiteiten[[#Headers],[Projectmedewerker]],"")))</f>
        <v/>
      </c>
      <c r="AN170" t="str">
        <f>IF(ISNUMBER(FIND("arbeid",Methode_Keuze)),"",IF(ISNUMBER(FIND("arbeid",Methode_Keuze)),"",IF(Tb_Activiteiten[[#This Row],[Landbouwer]]=1,Tb_Activiteiten[[#Headers],[Landbouwer]],"")))</f>
        <v/>
      </c>
      <c r="AO170" t="str">
        <f>IF(ISNUMBER(FIND("arbeid",Methode_Keuze)),"",IF(ISNUMBER(FIND("arbeid",Methode_Keuze)),"",IF(Tb_Activiteiten[[#This Row],[Adviseur]]=1,Tb_Activiteiten[[#Headers],[Adviseur]],"")))</f>
        <v/>
      </c>
      <c r="AP170" t="str">
        <f>IF(ISNUMBER(FIND("arbeid",Methode_Keuze)),"",IF(ISNUMBER(FIND("arbeid",Methode_Keuze)),"",IF(Tb_Activiteiten[[#This Row],[Projectleider/Expert]]=1,Tb_Activiteiten[[#Headers],[Projectleider/Expert]],"")))</f>
        <v/>
      </c>
      <c r="AQ170" t="str">
        <f>IF(ISNUMBER(FIND("arbeid",Methode_Keuze)),"",IF(ISNUMBER(FIND("arbeid",Methode_Keuze)),"",IF(Tb_Activiteiten[[#This Row],[Arbeidskosten]]=1,Tb_Activiteiten[[#Headers],[Arbeidskosten]],"")))</f>
        <v/>
      </c>
      <c r="AR170" t="str">
        <f>IF(ISNUMBER(FIND("arbeid",Methode_Keuze)),"",IF(ISNUMBER(FIND("arbeid",Methode_Keuze)),"",IF(Tb_Activiteiten[[#This Row],[Arbeidskosten op basis van IKS]]=1,Tb_Activiteiten[[#Headers],[Arbeidskosten op basis van IKS]],"")))</f>
        <v/>
      </c>
      <c r="AS170" t="str">
        <f>IF(ISNUMBER(FIND("overige",Methode_Keuze)),"",IF(Tb_Activiteiten[[#This Row],[Kosten derden exclusief btw]]=1,Tb_Activiteiten[[#Headers],[Kosten derden exclusief btw]],""))</f>
        <v/>
      </c>
      <c r="AT170" t="str">
        <f>IF(ISNUMBER(FIND("overige",Methode_Keuze)),"",IF(Tb_Activiteiten[[#This Row],[Niet verrekenbare btw]]=1,Tb_Activiteiten[[#Headers],[Niet verrekenbare btw]],""))</f>
        <v/>
      </c>
      <c r="AU170" t="str">
        <f>IF(ISNUMBER(FIND("overige",Methode_Keuze)),"",IF(Tb_Activiteiten[[#This Row],[Grondkosten]]=1,Tb_Activiteiten[[#Headers],[Grondkosten]],""))</f>
        <v/>
      </c>
      <c r="AV170" t="str">
        <f>IF(ISNUMBER(FIND("overige",Methode_Keuze)),"",IF(Tb_Activiteiten[[#This Row],[Bijdrage in natura (overige)]]=1,Tb_Activiteiten[[#Headers],[Bijdrage in natura (overige)]],""))</f>
        <v/>
      </c>
      <c r="AW170" t="str">
        <f>IF(ISNUMBER(FIND("overige",Methode_Keuze)),"",IF(Tb_Activiteiten[[#This Row],[Bijdrage in natura (vrijwilligers)]]=1,Tb_Activiteiten[[#Headers],[Bijdrage in natura (vrijwilligers)]],""))</f>
        <v/>
      </c>
      <c r="AX170" t="str">
        <f>IF(ISNUMBER(FIND("overige",Methode_Keuze)),"",IF(Tb_Activiteiten[[#This Row],[Afschrijvingskosten]]=1,Tb_Activiteiten[[#Headers],[Afschrijvingskosten]],""))</f>
        <v/>
      </c>
      <c r="AY170" t="str">
        <f>IF(ISNUMBER(FIND("overige",Methode_Keuze)),"",IF(Tb_Activiteiten[[#This Row],[Vergoeding]]=1,Tb_Activiteiten[[#Headers],[Vergoeding]],""))</f>
        <v/>
      </c>
      <c r="AZ170" t="str">
        <f>IF(ISNUMBER(FIND("arbeid",Methode_Keuze)),"",IF(Tb_Activiteiten[[#This Row],[Arbeidskosten - vast tarief (excl eigen arbeid)]]=1,Tb_Activiteiten[[#Headers],[Arbeidskosten - vast tarief (excl eigen arbeid)]],""))</f>
        <v/>
      </c>
      <c r="BA170" t="str">
        <f>IF(ISNUMBER(FIND("overige",Methode_Keuze)),"",IF(Tb_Activiteiten[[#This Row],[Overige kosten]]=1,Tb_Activiteiten[[#Headers],[Overige kosten]],""))</f>
        <v/>
      </c>
    </row>
    <row r="171" spans="1:53" x14ac:dyDescent="0.25">
      <c r="A171" s="213"/>
      <c r="F171" s="64"/>
      <c r="G171" s="64"/>
      <c r="H171" s="258"/>
      <c r="I171" s="258"/>
      <c r="J171" s="258"/>
      <c r="K171" s="258"/>
      <c r="O171" s="56"/>
      <c r="Q171" t="str">
        <f>IFERROR(IF(VLOOKUP(Tb_Activiteiten[[#This Row],[Openstelling]],Tb_Openstelling[],2,0)=1,1,""),"")</f>
        <v/>
      </c>
      <c r="AK171" t="str">
        <f>IF(ISNUMBER(FIND("arbeid",Methode_Keuze)),"",IF(ISNUMBER(FIND("arbeid",Methode_Keuze)),"",IF(Tb_Activiteiten[[#This Row],[Loonkosten]]=1,Tb_Activiteiten[[#Headers],[Loonkosten]],"")))</f>
        <v/>
      </c>
      <c r="AL171" t="str">
        <f>IF(ISNUMBER(FIND("arbeid",Methode_Keuze)),"",IF(ISNUMBER(FIND("arbeid",Methode_Keuze)),"",IF(Tb_Activiteiten[[#This Row],[Eigen arbeid]]=1,Tb_Activiteiten[[#Headers],[Eigen arbeid]],"")))</f>
        <v/>
      </c>
      <c r="AM171" t="str">
        <f>IF(ISNUMBER(FIND("arbeid",Methode_Keuze)),"",IF(ISNUMBER(FIND("arbeid",Methode_Keuze)),"",IF(Tb_Activiteiten[[#This Row],[Projectmedewerker]]=1,Tb_Activiteiten[[#Headers],[Projectmedewerker]],"")))</f>
        <v/>
      </c>
      <c r="AN171" t="str">
        <f>IF(ISNUMBER(FIND("arbeid",Methode_Keuze)),"",IF(ISNUMBER(FIND("arbeid",Methode_Keuze)),"",IF(Tb_Activiteiten[[#This Row],[Landbouwer]]=1,Tb_Activiteiten[[#Headers],[Landbouwer]],"")))</f>
        <v/>
      </c>
      <c r="AO171" t="str">
        <f>IF(ISNUMBER(FIND("arbeid",Methode_Keuze)),"",IF(ISNUMBER(FIND("arbeid",Methode_Keuze)),"",IF(Tb_Activiteiten[[#This Row],[Adviseur]]=1,Tb_Activiteiten[[#Headers],[Adviseur]],"")))</f>
        <v/>
      </c>
      <c r="AP171" t="str">
        <f>IF(ISNUMBER(FIND("arbeid",Methode_Keuze)),"",IF(ISNUMBER(FIND("arbeid",Methode_Keuze)),"",IF(Tb_Activiteiten[[#This Row],[Projectleider/Expert]]=1,Tb_Activiteiten[[#Headers],[Projectleider/Expert]],"")))</f>
        <v/>
      </c>
      <c r="AQ171" t="str">
        <f>IF(ISNUMBER(FIND("arbeid",Methode_Keuze)),"",IF(ISNUMBER(FIND("arbeid",Methode_Keuze)),"",IF(Tb_Activiteiten[[#This Row],[Arbeidskosten]]=1,Tb_Activiteiten[[#Headers],[Arbeidskosten]],"")))</f>
        <v/>
      </c>
      <c r="AR171" t="str">
        <f>IF(ISNUMBER(FIND("arbeid",Methode_Keuze)),"",IF(ISNUMBER(FIND("arbeid",Methode_Keuze)),"",IF(Tb_Activiteiten[[#This Row],[Arbeidskosten op basis van IKS]]=1,Tb_Activiteiten[[#Headers],[Arbeidskosten op basis van IKS]],"")))</f>
        <v/>
      </c>
      <c r="AS171" t="str">
        <f>IF(ISNUMBER(FIND("overige",Methode_Keuze)),"",IF(Tb_Activiteiten[[#This Row],[Kosten derden exclusief btw]]=1,Tb_Activiteiten[[#Headers],[Kosten derden exclusief btw]],""))</f>
        <v/>
      </c>
      <c r="AT171" t="str">
        <f>IF(ISNUMBER(FIND("overige",Methode_Keuze)),"",IF(Tb_Activiteiten[[#This Row],[Niet verrekenbare btw]]=1,Tb_Activiteiten[[#Headers],[Niet verrekenbare btw]],""))</f>
        <v/>
      </c>
      <c r="AU171" t="str">
        <f>IF(ISNUMBER(FIND("overige",Methode_Keuze)),"",IF(Tb_Activiteiten[[#This Row],[Grondkosten]]=1,Tb_Activiteiten[[#Headers],[Grondkosten]],""))</f>
        <v/>
      </c>
      <c r="AV171" t="str">
        <f>IF(ISNUMBER(FIND("overige",Methode_Keuze)),"",IF(Tb_Activiteiten[[#This Row],[Bijdrage in natura (overige)]]=1,Tb_Activiteiten[[#Headers],[Bijdrage in natura (overige)]],""))</f>
        <v/>
      </c>
      <c r="AW171" t="str">
        <f>IF(ISNUMBER(FIND("overige",Methode_Keuze)),"",IF(Tb_Activiteiten[[#This Row],[Bijdrage in natura (vrijwilligers)]]=1,Tb_Activiteiten[[#Headers],[Bijdrage in natura (vrijwilligers)]],""))</f>
        <v/>
      </c>
      <c r="AX171" t="str">
        <f>IF(ISNUMBER(FIND("overige",Methode_Keuze)),"",IF(Tb_Activiteiten[[#This Row],[Afschrijvingskosten]]=1,Tb_Activiteiten[[#Headers],[Afschrijvingskosten]],""))</f>
        <v/>
      </c>
      <c r="AY171" t="str">
        <f>IF(ISNUMBER(FIND("overige",Methode_Keuze)),"",IF(Tb_Activiteiten[[#This Row],[Vergoeding]]=1,Tb_Activiteiten[[#Headers],[Vergoeding]],""))</f>
        <v/>
      </c>
      <c r="AZ171" t="str">
        <f>IF(ISNUMBER(FIND("arbeid",Methode_Keuze)),"",IF(Tb_Activiteiten[[#This Row],[Arbeidskosten - vast tarief (excl eigen arbeid)]]=1,Tb_Activiteiten[[#Headers],[Arbeidskosten - vast tarief (excl eigen arbeid)]],""))</f>
        <v/>
      </c>
      <c r="BA171" t="str">
        <f>IF(ISNUMBER(FIND("overige",Methode_Keuze)),"",IF(Tb_Activiteiten[[#This Row],[Overige kosten]]=1,Tb_Activiteiten[[#Headers],[Overige kosten]],""))</f>
        <v/>
      </c>
    </row>
    <row r="172" spans="1:53" x14ac:dyDescent="0.25">
      <c r="A172" s="213"/>
      <c r="F172" s="64"/>
      <c r="G172" s="64"/>
      <c r="H172" s="258"/>
      <c r="I172" s="258"/>
      <c r="J172" s="258"/>
      <c r="K172" s="258"/>
      <c r="O172" s="56"/>
      <c r="Q172" t="str">
        <f>IFERROR(IF(VLOOKUP(Tb_Activiteiten[[#This Row],[Openstelling]],Tb_Openstelling[],2,0)=1,1,""),"")</f>
        <v/>
      </c>
      <c r="AK172" t="str">
        <f>IF(ISNUMBER(FIND("arbeid",Methode_Keuze)),"",IF(ISNUMBER(FIND("arbeid",Methode_Keuze)),"",IF(Tb_Activiteiten[[#This Row],[Loonkosten]]=1,Tb_Activiteiten[[#Headers],[Loonkosten]],"")))</f>
        <v/>
      </c>
      <c r="AL172" t="str">
        <f>IF(ISNUMBER(FIND("arbeid",Methode_Keuze)),"",IF(ISNUMBER(FIND("arbeid",Methode_Keuze)),"",IF(Tb_Activiteiten[[#This Row],[Eigen arbeid]]=1,Tb_Activiteiten[[#Headers],[Eigen arbeid]],"")))</f>
        <v/>
      </c>
      <c r="AM172" t="str">
        <f>IF(ISNUMBER(FIND("arbeid",Methode_Keuze)),"",IF(ISNUMBER(FIND("arbeid",Methode_Keuze)),"",IF(Tb_Activiteiten[[#This Row],[Projectmedewerker]]=1,Tb_Activiteiten[[#Headers],[Projectmedewerker]],"")))</f>
        <v/>
      </c>
      <c r="AN172" t="str">
        <f>IF(ISNUMBER(FIND("arbeid",Methode_Keuze)),"",IF(ISNUMBER(FIND("arbeid",Methode_Keuze)),"",IF(Tb_Activiteiten[[#This Row],[Landbouwer]]=1,Tb_Activiteiten[[#Headers],[Landbouwer]],"")))</f>
        <v/>
      </c>
      <c r="AO172" t="str">
        <f>IF(ISNUMBER(FIND("arbeid",Methode_Keuze)),"",IF(ISNUMBER(FIND("arbeid",Methode_Keuze)),"",IF(Tb_Activiteiten[[#This Row],[Adviseur]]=1,Tb_Activiteiten[[#Headers],[Adviseur]],"")))</f>
        <v/>
      </c>
      <c r="AP172" t="str">
        <f>IF(ISNUMBER(FIND("arbeid",Methode_Keuze)),"",IF(ISNUMBER(FIND("arbeid",Methode_Keuze)),"",IF(Tb_Activiteiten[[#This Row],[Projectleider/Expert]]=1,Tb_Activiteiten[[#Headers],[Projectleider/Expert]],"")))</f>
        <v/>
      </c>
      <c r="AQ172" t="str">
        <f>IF(ISNUMBER(FIND("arbeid",Methode_Keuze)),"",IF(ISNUMBER(FIND("arbeid",Methode_Keuze)),"",IF(Tb_Activiteiten[[#This Row],[Arbeidskosten]]=1,Tb_Activiteiten[[#Headers],[Arbeidskosten]],"")))</f>
        <v/>
      </c>
      <c r="AR172" t="str">
        <f>IF(ISNUMBER(FIND("arbeid",Methode_Keuze)),"",IF(ISNUMBER(FIND("arbeid",Methode_Keuze)),"",IF(Tb_Activiteiten[[#This Row],[Arbeidskosten op basis van IKS]]=1,Tb_Activiteiten[[#Headers],[Arbeidskosten op basis van IKS]],"")))</f>
        <v/>
      </c>
      <c r="AS172" t="str">
        <f>IF(ISNUMBER(FIND("overige",Methode_Keuze)),"",IF(Tb_Activiteiten[[#This Row],[Kosten derden exclusief btw]]=1,Tb_Activiteiten[[#Headers],[Kosten derden exclusief btw]],""))</f>
        <v/>
      </c>
      <c r="AT172" t="str">
        <f>IF(ISNUMBER(FIND("overige",Methode_Keuze)),"",IF(Tb_Activiteiten[[#This Row],[Niet verrekenbare btw]]=1,Tb_Activiteiten[[#Headers],[Niet verrekenbare btw]],""))</f>
        <v/>
      </c>
      <c r="AU172" t="str">
        <f>IF(ISNUMBER(FIND("overige",Methode_Keuze)),"",IF(Tb_Activiteiten[[#This Row],[Grondkosten]]=1,Tb_Activiteiten[[#Headers],[Grondkosten]],""))</f>
        <v/>
      </c>
      <c r="AV172" t="str">
        <f>IF(ISNUMBER(FIND("overige",Methode_Keuze)),"",IF(Tb_Activiteiten[[#This Row],[Bijdrage in natura (overige)]]=1,Tb_Activiteiten[[#Headers],[Bijdrage in natura (overige)]],""))</f>
        <v/>
      </c>
      <c r="AW172" t="str">
        <f>IF(ISNUMBER(FIND("overige",Methode_Keuze)),"",IF(Tb_Activiteiten[[#This Row],[Bijdrage in natura (vrijwilligers)]]=1,Tb_Activiteiten[[#Headers],[Bijdrage in natura (vrijwilligers)]],""))</f>
        <v/>
      </c>
      <c r="AX172" t="str">
        <f>IF(ISNUMBER(FIND("overige",Methode_Keuze)),"",IF(Tb_Activiteiten[[#This Row],[Afschrijvingskosten]]=1,Tb_Activiteiten[[#Headers],[Afschrijvingskosten]],""))</f>
        <v/>
      </c>
      <c r="AY172" t="str">
        <f>IF(ISNUMBER(FIND("overige",Methode_Keuze)),"",IF(Tb_Activiteiten[[#This Row],[Vergoeding]]=1,Tb_Activiteiten[[#Headers],[Vergoeding]],""))</f>
        <v/>
      </c>
      <c r="AZ172" t="str">
        <f>IF(ISNUMBER(FIND("arbeid",Methode_Keuze)),"",IF(Tb_Activiteiten[[#This Row],[Arbeidskosten - vast tarief (excl eigen arbeid)]]=1,Tb_Activiteiten[[#Headers],[Arbeidskosten - vast tarief (excl eigen arbeid)]],""))</f>
        <v/>
      </c>
      <c r="BA172" t="str">
        <f>IF(ISNUMBER(FIND("overige",Methode_Keuze)),"",IF(Tb_Activiteiten[[#This Row],[Overige kosten]]=1,Tb_Activiteiten[[#Headers],[Overige kosten]],""))</f>
        <v/>
      </c>
    </row>
    <row r="173" spans="1:53" x14ac:dyDescent="0.25">
      <c r="A173" s="213"/>
      <c r="F173" s="64"/>
      <c r="G173" s="64"/>
      <c r="H173" s="258"/>
      <c r="I173" s="258"/>
      <c r="J173" s="258"/>
      <c r="K173" s="258"/>
      <c r="O173" s="56"/>
      <c r="Q173" t="str">
        <f>IFERROR(IF(VLOOKUP(Tb_Activiteiten[[#This Row],[Openstelling]],Tb_Openstelling[],2,0)=1,1,""),"")</f>
        <v/>
      </c>
      <c r="AK173" t="str">
        <f>IF(ISNUMBER(FIND("arbeid",Methode_Keuze)),"",IF(ISNUMBER(FIND("arbeid",Methode_Keuze)),"",IF(Tb_Activiteiten[[#This Row],[Loonkosten]]=1,Tb_Activiteiten[[#Headers],[Loonkosten]],"")))</f>
        <v/>
      </c>
      <c r="AL173" t="str">
        <f>IF(ISNUMBER(FIND("arbeid",Methode_Keuze)),"",IF(ISNUMBER(FIND("arbeid",Methode_Keuze)),"",IF(Tb_Activiteiten[[#This Row],[Eigen arbeid]]=1,Tb_Activiteiten[[#Headers],[Eigen arbeid]],"")))</f>
        <v/>
      </c>
      <c r="AM173" t="str">
        <f>IF(ISNUMBER(FIND("arbeid",Methode_Keuze)),"",IF(ISNUMBER(FIND("arbeid",Methode_Keuze)),"",IF(Tb_Activiteiten[[#This Row],[Projectmedewerker]]=1,Tb_Activiteiten[[#Headers],[Projectmedewerker]],"")))</f>
        <v/>
      </c>
      <c r="AN173" t="str">
        <f>IF(ISNUMBER(FIND("arbeid",Methode_Keuze)),"",IF(ISNUMBER(FIND("arbeid",Methode_Keuze)),"",IF(Tb_Activiteiten[[#This Row],[Landbouwer]]=1,Tb_Activiteiten[[#Headers],[Landbouwer]],"")))</f>
        <v/>
      </c>
      <c r="AO173" t="str">
        <f>IF(ISNUMBER(FIND("arbeid",Methode_Keuze)),"",IF(ISNUMBER(FIND("arbeid",Methode_Keuze)),"",IF(Tb_Activiteiten[[#This Row],[Adviseur]]=1,Tb_Activiteiten[[#Headers],[Adviseur]],"")))</f>
        <v/>
      </c>
      <c r="AP173" t="str">
        <f>IF(ISNUMBER(FIND("arbeid",Methode_Keuze)),"",IF(ISNUMBER(FIND("arbeid",Methode_Keuze)),"",IF(Tb_Activiteiten[[#This Row],[Projectleider/Expert]]=1,Tb_Activiteiten[[#Headers],[Projectleider/Expert]],"")))</f>
        <v/>
      </c>
      <c r="AQ173" t="str">
        <f>IF(ISNUMBER(FIND("arbeid",Methode_Keuze)),"",IF(ISNUMBER(FIND("arbeid",Methode_Keuze)),"",IF(Tb_Activiteiten[[#This Row],[Arbeidskosten]]=1,Tb_Activiteiten[[#Headers],[Arbeidskosten]],"")))</f>
        <v/>
      </c>
      <c r="AR173" t="str">
        <f>IF(ISNUMBER(FIND("arbeid",Methode_Keuze)),"",IF(ISNUMBER(FIND("arbeid",Methode_Keuze)),"",IF(Tb_Activiteiten[[#This Row],[Arbeidskosten op basis van IKS]]=1,Tb_Activiteiten[[#Headers],[Arbeidskosten op basis van IKS]],"")))</f>
        <v/>
      </c>
      <c r="AS173" t="str">
        <f>IF(ISNUMBER(FIND("overige",Methode_Keuze)),"",IF(Tb_Activiteiten[[#This Row],[Kosten derden exclusief btw]]=1,Tb_Activiteiten[[#Headers],[Kosten derden exclusief btw]],""))</f>
        <v/>
      </c>
      <c r="AT173" t="str">
        <f>IF(ISNUMBER(FIND("overige",Methode_Keuze)),"",IF(Tb_Activiteiten[[#This Row],[Niet verrekenbare btw]]=1,Tb_Activiteiten[[#Headers],[Niet verrekenbare btw]],""))</f>
        <v/>
      </c>
      <c r="AU173" t="str">
        <f>IF(ISNUMBER(FIND("overige",Methode_Keuze)),"",IF(Tb_Activiteiten[[#This Row],[Grondkosten]]=1,Tb_Activiteiten[[#Headers],[Grondkosten]],""))</f>
        <v/>
      </c>
      <c r="AV173" t="str">
        <f>IF(ISNUMBER(FIND("overige",Methode_Keuze)),"",IF(Tb_Activiteiten[[#This Row],[Bijdrage in natura (overige)]]=1,Tb_Activiteiten[[#Headers],[Bijdrage in natura (overige)]],""))</f>
        <v/>
      </c>
      <c r="AW173" t="str">
        <f>IF(ISNUMBER(FIND("overige",Methode_Keuze)),"",IF(Tb_Activiteiten[[#This Row],[Bijdrage in natura (vrijwilligers)]]=1,Tb_Activiteiten[[#Headers],[Bijdrage in natura (vrijwilligers)]],""))</f>
        <v/>
      </c>
      <c r="AX173" t="str">
        <f>IF(ISNUMBER(FIND("overige",Methode_Keuze)),"",IF(Tb_Activiteiten[[#This Row],[Afschrijvingskosten]]=1,Tb_Activiteiten[[#Headers],[Afschrijvingskosten]],""))</f>
        <v/>
      </c>
      <c r="AY173" t="str">
        <f>IF(ISNUMBER(FIND("overige",Methode_Keuze)),"",IF(Tb_Activiteiten[[#This Row],[Vergoeding]]=1,Tb_Activiteiten[[#Headers],[Vergoeding]],""))</f>
        <v/>
      </c>
      <c r="AZ173" t="str">
        <f>IF(ISNUMBER(FIND("arbeid",Methode_Keuze)),"",IF(Tb_Activiteiten[[#This Row],[Arbeidskosten - vast tarief (excl eigen arbeid)]]=1,Tb_Activiteiten[[#Headers],[Arbeidskosten - vast tarief (excl eigen arbeid)]],""))</f>
        <v/>
      </c>
      <c r="BA173" t="str">
        <f>IF(ISNUMBER(FIND("overige",Methode_Keuze)),"",IF(Tb_Activiteiten[[#This Row],[Overige kosten]]=1,Tb_Activiteiten[[#Headers],[Overige kosten]],""))</f>
        <v/>
      </c>
    </row>
    <row r="174" spans="1:53" x14ac:dyDescent="0.25">
      <c r="A174" s="213"/>
      <c r="F174" s="64"/>
      <c r="G174" s="64"/>
      <c r="H174" s="258"/>
      <c r="I174" s="258"/>
      <c r="J174" s="258"/>
      <c r="K174" s="258"/>
      <c r="O174" s="56"/>
      <c r="Q174" t="str">
        <f>IFERROR(IF(VLOOKUP(Tb_Activiteiten[[#This Row],[Openstelling]],Tb_Openstelling[],2,0)=1,1,""),"")</f>
        <v/>
      </c>
      <c r="AK174" t="str">
        <f>IF(ISNUMBER(FIND("arbeid",Methode_Keuze)),"",IF(ISNUMBER(FIND("arbeid",Methode_Keuze)),"",IF(Tb_Activiteiten[[#This Row],[Loonkosten]]=1,Tb_Activiteiten[[#Headers],[Loonkosten]],"")))</f>
        <v/>
      </c>
      <c r="AL174" t="str">
        <f>IF(ISNUMBER(FIND("arbeid",Methode_Keuze)),"",IF(ISNUMBER(FIND("arbeid",Methode_Keuze)),"",IF(Tb_Activiteiten[[#This Row],[Eigen arbeid]]=1,Tb_Activiteiten[[#Headers],[Eigen arbeid]],"")))</f>
        <v/>
      </c>
      <c r="AM174" t="str">
        <f>IF(ISNUMBER(FIND("arbeid",Methode_Keuze)),"",IF(ISNUMBER(FIND("arbeid",Methode_Keuze)),"",IF(Tb_Activiteiten[[#This Row],[Projectmedewerker]]=1,Tb_Activiteiten[[#Headers],[Projectmedewerker]],"")))</f>
        <v/>
      </c>
      <c r="AN174" t="str">
        <f>IF(ISNUMBER(FIND("arbeid",Methode_Keuze)),"",IF(ISNUMBER(FIND("arbeid",Methode_Keuze)),"",IF(Tb_Activiteiten[[#This Row],[Landbouwer]]=1,Tb_Activiteiten[[#Headers],[Landbouwer]],"")))</f>
        <v/>
      </c>
      <c r="AO174" t="str">
        <f>IF(ISNUMBER(FIND("arbeid",Methode_Keuze)),"",IF(ISNUMBER(FIND("arbeid",Methode_Keuze)),"",IF(Tb_Activiteiten[[#This Row],[Adviseur]]=1,Tb_Activiteiten[[#Headers],[Adviseur]],"")))</f>
        <v/>
      </c>
      <c r="AP174" t="str">
        <f>IF(ISNUMBER(FIND("arbeid",Methode_Keuze)),"",IF(ISNUMBER(FIND("arbeid",Methode_Keuze)),"",IF(Tb_Activiteiten[[#This Row],[Projectleider/Expert]]=1,Tb_Activiteiten[[#Headers],[Projectleider/Expert]],"")))</f>
        <v/>
      </c>
      <c r="AQ174" t="str">
        <f>IF(ISNUMBER(FIND("arbeid",Methode_Keuze)),"",IF(ISNUMBER(FIND("arbeid",Methode_Keuze)),"",IF(Tb_Activiteiten[[#This Row],[Arbeidskosten]]=1,Tb_Activiteiten[[#Headers],[Arbeidskosten]],"")))</f>
        <v/>
      </c>
      <c r="AR174" t="str">
        <f>IF(ISNUMBER(FIND("arbeid",Methode_Keuze)),"",IF(ISNUMBER(FIND("arbeid",Methode_Keuze)),"",IF(Tb_Activiteiten[[#This Row],[Arbeidskosten op basis van IKS]]=1,Tb_Activiteiten[[#Headers],[Arbeidskosten op basis van IKS]],"")))</f>
        <v/>
      </c>
      <c r="AS174" t="str">
        <f>IF(ISNUMBER(FIND("overige",Methode_Keuze)),"",IF(Tb_Activiteiten[[#This Row],[Kosten derden exclusief btw]]=1,Tb_Activiteiten[[#Headers],[Kosten derden exclusief btw]],""))</f>
        <v/>
      </c>
      <c r="AT174" t="str">
        <f>IF(ISNUMBER(FIND("overige",Methode_Keuze)),"",IF(Tb_Activiteiten[[#This Row],[Niet verrekenbare btw]]=1,Tb_Activiteiten[[#Headers],[Niet verrekenbare btw]],""))</f>
        <v/>
      </c>
      <c r="AU174" t="str">
        <f>IF(ISNUMBER(FIND("overige",Methode_Keuze)),"",IF(Tb_Activiteiten[[#This Row],[Grondkosten]]=1,Tb_Activiteiten[[#Headers],[Grondkosten]],""))</f>
        <v/>
      </c>
      <c r="AV174" t="str">
        <f>IF(ISNUMBER(FIND("overige",Methode_Keuze)),"",IF(Tb_Activiteiten[[#This Row],[Bijdrage in natura (overige)]]=1,Tb_Activiteiten[[#Headers],[Bijdrage in natura (overige)]],""))</f>
        <v/>
      </c>
      <c r="AW174" t="str">
        <f>IF(ISNUMBER(FIND("overige",Methode_Keuze)),"",IF(Tb_Activiteiten[[#This Row],[Bijdrage in natura (vrijwilligers)]]=1,Tb_Activiteiten[[#Headers],[Bijdrage in natura (vrijwilligers)]],""))</f>
        <v/>
      </c>
      <c r="AX174" t="str">
        <f>IF(ISNUMBER(FIND("overige",Methode_Keuze)),"",IF(Tb_Activiteiten[[#This Row],[Afschrijvingskosten]]=1,Tb_Activiteiten[[#Headers],[Afschrijvingskosten]],""))</f>
        <v/>
      </c>
      <c r="AY174" t="str">
        <f>IF(ISNUMBER(FIND("overige",Methode_Keuze)),"",IF(Tb_Activiteiten[[#This Row],[Vergoeding]]=1,Tb_Activiteiten[[#Headers],[Vergoeding]],""))</f>
        <v/>
      </c>
      <c r="AZ174" t="str">
        <f>IF(ISNUMBER(FIND("arbeid",Methode_Keuze)),"",IF(Tb_Activiteiten[[#This Row],[Arbeidskosten - vast tarief (excl eigen arbeid)]]=1,Tb_Activiteiten[[#Headers],[Arbeidskosten - vast tarief (excl eigen arbeid)]],""))</f>
        <v/>
      </c>
      <c r="BA174" t="str">
        <f>IF(ISNUMBER(FIND("overige",Methode_Keuze)),"",IF(Tb_Activiteiten[[#This Row],[Overige kosten]]=1,Tb_Activiteiten[[#Headers],[Overige kosten]],""))</f>
        <v/>
      </c>
    </row>
    <row r="175" spans="1:53" x14ac:dyDescent="0.25">
      <c r="A175" s="213"/>
      <c r="F175" s="64"/>
      <c r="G175" s="64"/>
      <c r="H175" s="258"/>
      <c r="I175" s="258"/>
      <c r="J175" s="258"/>
      <c r="K175" s="258"/>
      <c r="O175" s="56"/>
      <c r="Q175" t="str">
        <f>IFERROR(IF(VLOOKUP(Tb_Activiteiten[[#This Row],[Openstelling]],Tb_Openstelling[],2,0)=1,1,""),"")</f>
        <v/>
      </c>
      <c r="AK175" t="str">
        <f>IF(ISNUMBER(FIND("arbeid",Methode_Keuze)),"",IF(ISNUMBER(FIND("arbeid",Methode_Keuze)),"",IF(Tb_Activiteiten[[#This Row],[Loonkosten]]=1,Tb_Activiteiten[[#Headers],[Loonkosten]],"")))</f>
        <v/>
      </c>
      <c r="AL175" t="str">
        <f>IF(ISNUMBER(FIND("arbeid",Methode_Keuze)),"",IF(ISNUMBER(FIND("arbeid",Methode_Keuze)),"",IF(Tb_Activiteiten[[#This Row],[Eigen arbeid]]=1,Tb_Activiteiten[[#Headers],[Eigen arbeid]],"")))</f>
        <v/>
      </c>
      <c r="AM175" t="str">
        <f>IF(ISNUMBER(FIND("arbeid",Methode_Keuze)),"",IF(ISNUMBER(FIND("arbeid",Methode_Keuze)),"",IF(Tb_Activiteiten[[#This Row],[Projectmedewerker]]=1,Tb_Activiteiten[[#Headers],[Projectmedewerker]],"")))</f>
        <v/>
      </c>
      <c r="AN175" t="str">
        <f>IF(ISNUMBER(FIND("arbeid",Methode_Keuze)),"",IF(ISNUMBER(FIND("arbeid",Methode_Keuze)),"",IF(Tb_Activiteiten[[#This Row],[Landbouwer]]=1,Tb_Activiteiten[[#Headers],[Landbouwer]],"")))</f>
        <v/>
      </c>
      <c r="AO175" t="str">
        <f>IF(ISNUMBER(FIND("arbeid",Methode_Keuze)),"",IF(ISNUMBER(FIND("arbeid",Methode_Keuze)),"",IF(Tb_Activiteiten[[#This Row],[Adviseur]]=1,Tb_Activiteiten[[#Headers],[Adviseur]],"")))</f>
        <v/>
      </c>
      <c r="AP175" t="str">
        <f>IF(ISNUMBER(FIND("arbeid",Methode_Keuze)),"",IF(ISNUMBER(FIND("arbeid",Methode_Keuze)),"",IF(Tb_Activiteiten[[#This Row],[Projectleider/Expert]]=1,Tb_Activiteiten[[#Headers],[Projectleider/Expert]],"")))</f>
        <v/>
      </c>
      <c r="AQ175" t="str">
        <f>IF(ISNUMBER(FIND("arbeid",Methode_Keuze)),"",IF(ISNUMBER(FIND("arbeid",Methode_Keuze)),"",IF(Tb_Activiteiten[[#This Row],[Arbeidskosten]]=1,Tb_Activiteiten[[#Headers],[Arbeidskosten]],"")))</f>
        <v/>
      </c>
      <c r="AR175" t="str">
        <f>IF(ISNUMBER(FIND("arbeid",Methode_Keuze)),"",IF(ISNUMBER(FIND("arbeid",Methode_Keuze)),"",IF(Tb_Activiteiten[[#This Row],[Arbeidskosten op basis van IKS]]=1,Tb_Activiteiten[[#Headers],[Arbeidskosten op basis van IKS]],"")))</f>
        <v/>
      </c>
      <c r="AS175" t="str">
        <f>IF(ISNUMBER(FIND("overige",Methode_Keuze)),"",IF(Tb_Activiteiten[[#This Row],[Kosten derden exclusief btw]]=1,Tb_Activiteiten[[#Headers],[Kosten derden exclusief btw]],""))</f>
        <v/>
      </c>
      <c r="AT175" t="str">
        <f>IF(ISNUMBER(FIND("overige",Methode_Keuze)),"",IF(Tb_Activiteiten[[#This Row],[Niet verrekenbare btw]]=1,Tb_Activiteiten[[#Headers],[Niet verrekenbare btw]],""))</f>
        <v/>
      </c>
      <c r="AU175" t="str">
        <f>IF(ISNUMBER(FIND("overige",Methode_Keuze)),"",IF(Tb_Activiteiten[[#This Row],[Grondkosten]]=1,Tb_Activiteiten[[#Headers],[Grondkosten]],""))</f>
        <v/>
      </c>
      <c r="AV175" t="str">
        <f>IF(ISNUMBER(FIND("overige",Methode_Keuze)),"",IF(Tb_Activiteiten[[#This Row],[Bijdrage in natura (overige)]]=1,Tb_Activiteiten[[#Headers],[Bijdrage in natura (overige)]],""))</f>
        <v/>
      </c>
      <c r="AW175" t="str">
        <f>IF(ISNUMBER(FIND("overige",Methode_Keuze)),"",IF(Tb_Activiteiten[[#This Row],[Bijdrage in natura (vrijwilligers)]]=1,Tb_Activiteiten[[#Headers],[Bijdrage in natura (vrijwilligers)]],""))</f>
        <v/>
      </c>
      <c r="AX175" t="str">
        <f>IF(ISNUMBER(FIND("overige",Methode_Keuze)),"",IF(Tb_Activiteiten[[#This Row],[Afschrijvingskosten]]=1,Tb_Activiteiten[[#Headers],[Afschrijvingskosten]],""))</f>
        <v/>
      </c>
      <c r="AY175" t="str">
        <f>IF(ISNUMBER(FIND("overige",Methode_Keuze)),"",IF(Tb_Activiteiten[[#This Row],[Vergoeding]]=1,Tb_Activiteiten[[#Headers],[Vergoeding]],""))</f>
        <v/>
      </c>
      <c r="AZ175" t="str">
        <f>IF(ISNUMBER(FIND("arbeid",Methode_Keuze)),"",IF(Tb_Activiteiten[[#This Row],[Arbeidskosten - vast tarief (excl eigen arbeid)]]=1,Tb_Activiteiten[[#Headers],[Arbeidskosten - vast tarief (excl eigen arbeid)]],""))</f>
        <v/>
      </c>
      <c r="BA175" t="str">
        <f>IF(ISNUMBER(FIND("overige",Methode_Keuze)),"",IF(Tb_Activiteiten[[#This Row],[Overige kosten]]=1,Tb_Activiteiten[[#Headers],[Overige kosten]],""))</f>
        <v/>
      </c>
    </row>
    <row r="176" spans="1:53" x14ac:dyDescent="0.25">
      <c r="A176" s="213"/>
      <c r="F176" s="64"/>
      <c r="G176" s="64"/>
      <c r="H176" s="258"/>
      <c r="I176" s="258"/>
      <c r="J176" s="258"/>
      <c r="K176" s="258"/>
      <c r="O176" s="56"/>
      <c r="Q176" t="str">
        <f>IFERROR(IF(VLOOKUP(Tb_Activiteiten[[#This Row],[Openstelling]],Tb_Openstelling[],2,0)=1,1,""),"")</f>
        <v/>
      </c>
      <c r="AK176" t="str">
        <f>IF(ISNUMBER(FIND("arbeid",Methode_Keuze)),"",IF(ISNUMBER(FIND("arbeid",Methode_Keuze)),"",IF(Tb_Activiteiten[[#This Row],[Loonkosten]]=1,Tb_Activiteiten[[#Headers],[Loonkosten]],"")))</f>
        <v/>
      </c>
      <c r="AL176" t="str">
        <f>IF(ISNUMBER(FIND("arbeid",Methode_Keuze)),"",IF(ISNUMBER(FIND("arbeid",Methode_Keuze)),"",IF(Tb_Activiteiten[[#This Row],[Eigen arbeid]]=1,Tb_Activiteiten[[#Headers],[Eigen arbeid]],"")))</f>
        <v/>
      </c>
      <c r="AM176" t="str">
        <f>IF(ISNUMBER(FIND("arbeid",Methode_Keuze)),"",IF(ISNUMBER(FIND("arbeid",Methode_Keuze)),"",IF(Tb_Activiteiten[[#This Row],[Projectmedewerker]]=1,Tb_Activiteiten[[#Headers],[Projectmedewerker]],"")))</f>
        <v/>
      </c>
      <c r="AN176" t="str">
        <f>IF(ISNUMBER(FIND("arbeid",Methode_Keuze)),"",IF(ISNUMBER(FIND("arbeid",Methode_Keuze)),"",IF(Tb_Activiteiten[[#This Row],[Landbouwer]]=1,Tb_Activiteiten[[#Headers],[Landbouwer]],"")))</f>
        <v/>
      </c>
      <c r="AO176" t="str">
        <f>IF(ISNUMBER(FIND("arbeid",Methode_Keuze)),"",IF(ISNUMBER(FIND("arbeid",Methode_Keuze)),"",IF(Tb_Activiteiten[[#This Row],[Adviseur]]=1,Tb_Activiteiten[[#Headers],[Adviseur]],"")))</f>
        <v/>
      </c>
      <c r="AP176" t="str">
        <f>IF(ISNUMBER(FIND("arbeid",Methode_Keuze)),"",IF(ISNUMBER(FIND("arbeid",Methode_Keuze)),"",IF(Tb_Activiteiten[[#This Row],[Projectleider/Expert]]=1,Tb_Activiteiten[[#Headers],[Projectleider/Expert]],"")))</f>
        <v/>
      </c>
      <c r="AQ176" t="str">
        <f>IF(ISNUMBER(FIND("arbeid",Methode_Keuze)),"",IF(ISNUMBER(FIND("arbeid",Methode_Keuze)),"",IF(Tb_Activiteiten[[#This Row],[Arbeidskosten]]=1,Tb_Activiteiten[[#Headers],[Arbeidskosten]],"")))</f>
        <v/>
      </c>
      <c r="AR176" t="str">
        <f>IF(ISNUMBER(FIND("arbeid",Methode_Keuze)),"",IF(ISNUMBER(FIND("arbeid",Methode_Keuze)),"",IF(Tb_Activiteiten[[#This Row],[Arbeidskosten op basis van IKS]]=1,Tb_Activiteiten[[#Headers],[Arbeidskosten op basis van IKS]],"")))</f>
        <v/>
      </c>
      <c r="AS176" t="str">
        <f>IF(ISNUMBER(FIND("overige",Methode_Keuze)),"",IF(Tb_Activiteiten[[#This Row],[Kosten derden exclusief btw]]=1,Tb_Activiteiten[[#Headers],[Kosten derden exclusief btw]],""))</f>
        <v/>
      </c>
      <c r="AT176" t="str">
        <f>IF(ISNUMBER(FIND("overige",Methode_Keuze)),"",IF(Tb_Activiteiten[[#This Row],[Niet verrekenbare btw]]=1,Tb_Activiteiten[[#Headers],[Niet verrekenbare btw]],""))</f>
        <v/>
      </c>
      <c r="AU176" t="str">
        <f>IF(ISNUMBER(FIND("overige",Methode_Keuze)),"",IF(Tb_Activiteiten[[#This Row],[Grondkosten]]=1,Tb_Activiteiten[[#Headers],[Grondkosten]],""))</f>
        <v/>
      </c>
      <c r="AV176" t="str">
        <f>IF(ISNUMBER(FIND("overige",Methode_Keuze)),"",IF(Tb_Activiteiten[[#This Row],[Bijdrage in natura (overige)]]=1,Tb_Activiteiten[[#Headers],[Bijdrage in natura (overige)]],""))</f>
        <v/>
      </c>
      <c r="AW176" t="str">
        <f>IF(ISNUMBER(FIND("overige",Methode_Keuze)),"",IF(Tb_Activiteiten[[#This Row],[Bijdrage in natura (vrijwilligers)]]=1,Tb_Activiteiten[[#Headers],[Bijdrage in natura (vrijwilligers)]],""))</f>
        <v/>
      </c>
      <c r="AX176" t="str">
        <f>IF(ISNUMBER(FIND("overige",Methode_Keuze)),"",IF(Tb_Activiteiten[[#This Row],[Afschrijvingskosten]]=1,Tb_Activiteiten[[#Headers],[Afschrijvingskosten]],""))</f>
        <v/>
      </c>
      <c r="AY176" t="str">
        <f>IF(ISNUMBER(FIND("overige",Methode_Keuze)),"",IF(Tb_Activiteiten[[#This Row],[Vergoeding]]=1,Tb_Activiteiten[[#Headers],[Vergoeding]],""))</f>
        <v/>
      </c>
      <c r="AZ176" t="str">
        <f>IF(ISNUMBER(FIND("arbeid",Methode_Keuze)),"",IF(Tb_Activiteiten[[#This Row],[Arbeidskosten - vast tarief (excl eigen arbeid)]]=1,Tb_Activiteiten[[#Headers],[Arbeidskosten - vast tarief (excl eigen arbeid)]],""))</f>
        <v/>
      </c>
      <c r="BA176" t="str">
        <f>IF(ISNUMBER(FIND("overige",Methode_Keuze)),"",IF(Tb_Activiteiten[[#This Row],[Overige kosten]]=1,Tb_Activiteiten[[#Headers],[Overige kosten]],""))</f>
        <v/>
      </c>
    </row>
    <row r="177" spans="1:53" x14ac:dyDescent="0.25">
      <c r="A177" s="213"/>
      <c r="F177" s="64"/>
      <c r="G177" s="64"/>
      <c r="H177" s="258"/>
      <c r="I177" s="258"/>
      <c r="J177" s="258"/>
      <c r="K177" s="258"/>
      <c r="O177" s="56"/>
      <c r="Q177" t="str">
        <f>IFERROR(IF(VLOOKUP(Tb_Activiteiten[[#This Row],[Openstelling]],Tb_Openstelling[],2,0)=1,1,""),"")</f>
        <v/>
      </c>
      <c r="AK177" t="str">
        <f>IF(ISNUMBER(FIND("arbeid",Methode_Keuze)),"",IF(ISNUMBER(FIND("arbeid",Methode_Keuze)),"",IF(Tb_Activiteiten[[#This Row],[Loonkosten]]=1,Tb_Activiteiten[[#Headers],[Loonkosten]],"")))</f>
        <v/>
      </c>
      <c r="AL177" t="str">
        <f>IF(ISNUMBER(FIND("arbeid",Methode_Keuze)),"",IF(ISNUMBER(FIND("arbeid",Methode_Keuze)),"",IF(Tb_Activiteiten[[#This Row],[Eigen arbeid]]=1,Tb_Activiteiten[[#Headers],[Eigen arbeid]],"")))</f>
        <v/>
      </c>
      <c r="AM177" t="str">
        <f>IF(ISNUMBER(FIND("arbeid",Methode_Keuze)),"",IF(ISNUMBER(FIND("arbeid",Methode_Keuze)),"",IF(Tb_Activiteiten[[#This Row],[Projectmedewerker]]=1,Tb_Activiteiten[[#Headers],[Projectmedewerker]],"")))</f>
        <v/>
      </c>
      <c r="AN177" t="str">
        <f>IF(ISNUMBER(FIND("arbeid",Methode_Keuze)),"",IF(ISNUMBER(FIND("arbeid",Methode_Keuze)),"",IF(Tb_Activiteiten[[#This Row],[Landbouwer]]=1,Tb_Activiteiten[[#Headers],[Landbouwer]],"")))</f>
        <v/>
      </c>
      <c r="AO177" t="str">
        <f>IF(ISNUMBER(FIND("arbeid",Methode_Keuze)),"",IF(ISNUMBER(FIND("arbeid",Methode_Keuze)),"",IF(Tb_Activiteiten[[#This Row],[Adviseur]]=1,Tb_Activiteiten[[#Headers],[Adviseur]],"")))</f>
        <v/>
      </c>
      <c r="AP177" t="str">
        <f>IF(ISNUMBER(FIND("arbeid",Methode_Keuze)),"",IF(ISNUMBER(FIND("arbeid",Methode_Keuze)),"",IF(Tb_Activiteiten[[#This Row],[Projectleider/Expert]]=1,Tb_Activiteiten[[#Headers],[Projectleider/Expert]],"")))</f>
        <v/>
      </c>
      <c r="AQ177" t="str">
        <f>IF(ISNUMBER(FIND("arbeid",Methode_Keuze)),"",IF(ISNUMBER(FIND("arbeid",Methode_Keuze)),"",IF(Tb_Activiteiten[[#This Row],[Arbeidskosten]]=1,Tb_Activiteiten[[#Headers],[Arbeidskosten]],"")))</f>
        <v/>
      </c>
      <c r="AR177" t="str">
        <f>IF(ISNUMBER(FIND("arbeid",Methode_Keuze)),"",IF(ISNUMBER(FIND("arbeid",Methode_Keuze)),"",IF(Tb_Activiteiten[[#This Row],[Arbeidskosten op basis van IKS]]=1,Tb_Activiteiten[[#Headers],[Arbeidskosten op basis van IKS]],"")))</f>
        <v/>
      </c>
      <c r="AS177" t="str">
        <f>IF(ISNUMBER(FIND("overige",Methode_Keuze)),"",IF(Tb_Activiteiten[[#This Row],[Kosten derden exclusief btw]]=1,Tb_Activiteiten[[#Headers],[Kosten derden exclusief btw]],""))</f>
        <v/>
      </c>
      <c r="AT177" t="str">
        <f>IF(ISNUMBER(FIND("overige",Methode_Keuze)),"",IF(Tb_Activiteiten[[#This Row],[Niet verrekenbare btw]]=1,Tb_Activiteiten[[#Headers],[Niet verrekenbare btw]],""))</f>
        <v/>
      </c>
      <c r="AU177" t="str">
        <f>IF(ISNUMBER(FIND("overige",Methode_Keuze)),"",IF(Tb_Activiteiten[[#This Row],[Grondkosten]]=1,Tb_Activiteiten[[#Headers],[Grondkosten]],""))</f>
        <v/>
      </c>
      <c r="AV177" t="str">
        <f>IF(ISNUMBER(FIND("overige",Methode_Keuze)),"",IF(Tb_Activiteiten[[#This Row],[Bijdrage in natura (overige)]]=1,Tb_Activiteiten[[#Headers],[Bijdrage in natura (overige)]],""))</f>
        <v/>
      </c>
      <c r="AW177" t="str">
        <f>IF(ISNUMBER(FIND("overige",Methode_Keuze)),"",IF(Tb_Activiteiten[[#This Row],[Bijdrage in natura (vrijwilligers)]]=1,Tb_Activiteiten[[#Headers],[Bijdrage in natura (vrijwilligers)]],""))</f>
        <v/>
      </c>
      <c r="AX177" t="str">
        <f>IF(ISNUMBER(FIND("overige",Methode_Keuze)),"",IF(Tb_Activiteiten[[#This Row],[Afschrijvingskosten]]=1,Tb_Activiteiten[[#Headers],[Afschrijvingskosten]],""))</f>
        <v/>
      </c>
      <c r="AY177" t="str">
        <f>IF(ISNUMBER(FIND("overige",Methode_Keuze)),"",IF(Tb_Activiteiten[[#This Row],[Vergoeding]]=1,Tb_Activiteiten[[#Headers],[Vergoeding]],""))</f>
        <v/>
      </c>
      <c r="AZ177" t="str">
        <f>IF(ISNUMBER(FIND("arbeid",Methode_Keuze)),"",IF(Tb_Activiteiten[[#This Row],[Arbeidskosten - vast tarief (excl eigen arbeid)]]=1,Tb_Activiteiten[[#Headers],[Arbeidskosten - vast tarief (excl eigen arbeid)]],""))</f>
        <v/>
      </c>
      <c r="BA177" t="str">
        <f>IF(ISNUMBER(FIND("overige",Methode_Keuze)),"",IF(Tb_Activiteiten[[#This Row],[Overige kosten]]=1,Tb_Activiteiten[[#Headers],[Overige kosten]],""))</f>
        <v/>
      </c>
    </row>
    <row r="178" spans="1:53" x14ac:dyDescent="0.25">
      <c r="A178" s="213"/>
      <c r="F178" s="64"/>
      <c r="G178" s="64"/>
      <c r="H178" s="258"/>
      <c r="I178" s="258"/>
      <c r="J178" s="258"/>
      <c r="K178" s="258"/>
      <c r="O178" s="56"/>
      <c r="Q178" t="str">
        <f>IFERROR(IF(VLOOKUP(Tb_Activiteiten[[#This Row],[Openstelling]],Tb_Openstelling[],2,0)=1,1,""),"")</f>
        <v/>
      </c>
      <c r="AK178" t="str">
        <f>IF(ISNUMBER(FIND("arbeid",Methode_Keuze)),"",IF(ISNUMBER(FIND("arbeid",Methode_Keuze)),"",IF(Tb_Activiteiten[[#This Row],[Loonkosten]]=1,Tb_Activiteiten[[#Headers],[Loonkosten]],"")))</f>
        <v/>
      </c>
      <c r="AL178" t="str">
        <f>IF(ISNUMBER(FIND("arbeid",Methode_Keuze)),"",IF(ISNUMBER(FIND("arbeid",Methode_Keuze)),"",IF(Tb_Activiteiten[[#This Row],[Eigen arbeid]]=1,Tb_Activiteiten[[#Headers],[Eigen arbeid]],"")))</f>
        <v/>
      </c>
      <c r="AM178" t="str">
        <f>IF(ISNUMBER(FIND("arbeid",Methode_Keuze)),"",IF(ISNUMBER(FIND("arbeid",Methode_Keuze)),"",IF(Tb_Activiteiten[[#This Row],[Projectmedewerker]]=1,Tb_Activiteiten[[#Headers],[Projectmedewerker]],"")))</f>
        <v/>
      </c>
      <c r="AN178" t="str">
        <f>IF(ISNUMBER(FIND("arbeid",Methode_Keuze)),"",IF(ISNUMBER(FIND("arbeid",Methode_Keuze)),"",IF(Tb_Activiteiten[[#This Row],[Landbouwer]]=1,Tb_Activiteiten[[#Headers],[Landbouwer]],"")))</f>
        <v/>
      </c>
      <c r="AO178" t="str">
        <f>IF(ISNUMBER(FIND("arbeid",Methode_Keuze)),"",IF(ISNUMBER(FIND("arbeid",Methode_Keuze)),"",IF(Tb_Activiteiten[[#This Row],[Adviseur]]=1,Tb_Activiteiten[[#Headers],[Adviseur]],"")))</f>
        <v/>
      </c>
      <c r="AP178" t="str">
        <f>IF(ISNUMBER(FIND("arbeid",Methode_Keuze)),"",IF(ISNUMBER(FIND("arbeid",Methode_Keuze)),"",IF(Tb_Activiteiten[[#This Row],[Projectleider/Expert]]=1,Tb_Activiteiten[[#Headers],[Projectleider/Expert]],"")))</f>
        <v/>
      </c>
      <c r="AQ178" t="str">
        <f>IF(ISNUMBER(FIND("arbeid",Methode_Keuze)),"",IF(ISNUMBER(FIND("arbeid",Methode_Keuze)),"",IF(Tb_Activiteiten[[#This Row],[Arbeidskosten]]=1,Tb_Activiteiten[[#Headers],[Arbeidskosten]],"")))</f>
        <v/>
      </c>
      <c r="AR178" t="str">
        <f>IF(ISNUMBER(FIND("arbeid",Methode_Keuze)),"",IF(ISNUMBER(FIND("arbeid",Methode_Keuze)),"",IF(Tb_Activiteiten[[#This Row],[Arbeidskosten op basis van IKS]]=1,Tb_Activiteiten[[#Headers],[Arbeidskosten op basis van IKS]],"")))</f>
        <v/>
      </c>
      <c r="AS178" t="str">
        <f>IF(ISNUMBER(FIND("overige",Methode_Keuze)),"",IF(Tb_Activiteiten[[#This Row],[Kosten derden exclusief btw]]=1,Tb_Activiteiten[[#Headers],[Kosten derden exclusief btw]],""))</f>
        <v/>
      </c>
      <c r="AT178" t="str">
        <f>IF(ISNUMBER(FIND("overige",Methode_Keuze)),"",IF(Tb_Activiteiten[[#This Row],[Niet verrekenbare btw]]=1,Tb_Activiteiten[[#Headers],[Niet verrekenbare btw]],""))</f>
        <v/>
      </c>
      <c r="AU178" t="str">
        <f>IF(ISNUMBER(FIND("overige",Methode_Keuze)),"",IF(Tb_Activiteiten[[#This Row],[Grondkosten]]=1,Tb_Activiteiten[[#Headers],[Grondkosten]],""))</f>
        <v/>
      </c>
      <c r="AV178" t="str">
        <f>IF(ISNUMBER(FIND("overige",Methode_Keuze)),"",IF(Tb_Activiteiten[[#This Row],[Bijdrage in natura (overige)]]=1,Tb_Activiteiten[[#Headers],[Bijdrage in natura (overige)]],""))</f>
        <v/>
      </c>
      <c r="AW178" t="str">
        <f>IF(ISNUMBER(FIND("overige",Methode_Keuze)),"",IF(Tb_Activiteiten[[#This Row],[Bijdrage in natura (vrijwilligers)]]=1,Tb_Activiteiten[[#Headers],[Bijdrage in natura (vrijwilligers)]],""))</f>
        <v/>
      </c>
      <c r="AX178" t="str">
        <f>IF(ISNUMBER(FIND("overige",Methode_Keuze)),"",IF(Tb_Activiteiten[[#This Row],[Afschrijvingskosten]]=1,Tb_Activiteiten[[#Headers],[Afschrijvingskosten]],""))</f>
        <v/>
      </c>
      <c r="AY178" t="str">
        <f>IF(ISNUMBER(FIND("overige",Methode_Keuze)),"",IF(Tb_Activiteiten[[#This Row],[Vergoeding]]=1,Tb_Activiteiten[[#Headers],[Vergoeding]],""))</f>
        <v/>
      </c>
      <c r="AZ178" t="str">
        <f>IF(ISNUMBER(FIND("arbeid",Methode_Keuze)),"",IF(Tb_Activiteiten[[#This Row],[Arbeidskosten - vast tarief (excl eigen arbeid)]]=1,Tb_Activiteiten[[#Headers],[Arbeidskosten - vast tarief (excl eigen arbeid)]],""))</f>
        <v/>
      </c>
      <c r="BA178" t="str">
        <f>IF(ISNUMBER(FIND("overige",Methode_Keuze)),"",IF(Tb_Activiteiten[[#This Row],[Overige kosten]]=1,Tb_Activiteiten[[#Headers],[Overige kosten]],""))</f>
        <v/>
      </c>
    </row>
    <row r="179" spans="1:53" x14ac:dyDescent="0.25">
      <c r="A179" s="213"/>
      <c r="F179" s="64"/>
      <c r="G179" s="64"/>
      <c r="H179" s="258"/>
      <c r="I179" s="258"/>
      <c r="J179" s="258"/>
      <c r="K179" s="258"/>
      <c r="O179" s="56"/>
      <c r="Q179" t="str">
        <f>IFERROR(IF(VLOOKUP(Tb_Activiteiten[[#This Row],[Openstelling]],Tb_Openstelling[],2,0)=1,1,""),"")</f>
        <v/>
      </c>
      <c r="AK179" t="str">
        <f>IF(ISNUMBER(FIND("arbeid",Methode_Keuze)),"",IF(ISNUMBER(FIND("arbeid",Methode_Keuze)),"",IF(Tb_Activiteiten[[#This Row],[Loonkosten]]=1,Tb_Activiteiten[[#Headers],[Loonkosten]],"")))</f>
        <v/>
      </c>
      <c r="AL179" t="str">
        <f>IF(ISNUMBER(FIND("arbeid",Methode_Keuze)),"",IF(ISNUMBER(FIND("arbeid",Methode_Keuze)),"",IF(Tb_Activiteiten[[#This Row],[Eigen arbeid]]=1,Tb_Activiteiten[[#Headers],[Eigen arbeid]],"")))</f>
        <v/>
      </c>
      <c r="AM179" t="str">
        <f>IF(ISNUMBER(FIND("arbeid",Methode_Keuze)),"",IF(ISNUMBER(FIND("arbeid",Methode_Keuze)),"",IF(Tb_Activiteiten[[#This Row],[Projectmedewerker]]=1,Tb_Activiteiten[[#Headers],[Projectmedewerker]],"")))</f>
        <v/>
      </c>
      <c r="AN179" t="str">
        <f>IF(ISNUMBER(FIND("arbeid",Methode_Keuze)),"",IF(ISNUMBER(FIND("arbeid",Methode_Keuze)),"",IF(Tb_Activiteiten[[#This Row],[Landbouwer]]=1,Tb_Activiteiten[[#Headers],[Landbouwer]],"")))</f>
        <v/>
      </c>
      <c r="AO179" t="str">
        <f>IF(ISNUMBER(FIND("arbeid",Methode_Keuze)),"",IF(ISNUMBER(FIND("arbeid",Methode_Keuze)),"",IF(Tb_Activiteiten[[#This Row],[Adviseur]]=1,Tb_Activiteiten[[#Headers],[Adviseur]],"")))</f>
        <v/>
      </c>
      <c r="AP179" t="str">
        <f>IF(ISNUMBER(FIND("arbeid",Methode_Keuze)),"",IF(ISNUMBER(FIND("arbeid",Methode_Keuze)),"",IF(Tb_Activiteiten[[#This Row],[Projectleider/Expert]]=1,Tb_Activiteiten[[#Headers],[Projectleider/Expert]],"")))</f>
        <v/>
      </c>
      <c r="AQ179" t="str">
        <f>IF(ISNUMBER(FIND("arbeid",Methode_Keuze)),"",IF(ISNUMBER(FIND("arbeid",Methode_Keuze)),"",IF(Tb_Activiteiten[[#This Row],[Arbeidskosten]]=1,Tb_Activiteiten[[#Headers],[Arbeidskosten]],"")))</f>
        <v/>
      </c>
      <c r="AR179" t="str">
        <f>IF(ISNUMBER(FIND("arbeid",Methode_Keuze)),"",IF(ISNUMBER(FIND("arbeid",Methode_Keuze)),"",IF(Tb_Activiteiten[[#This Row],[Arbeidskosten op basis van IKS]]=1,Tb_Activiteiten[[#Headers],[Arbeidskosten op basis van IKS]],"")))</f>
        <v/>
      </c>
      <c r="AS179" t="str">
        <f>IF(ISNUMBER(FIND("overige",Methode_Keuze)),"",IF(Tb_Activiteiten[[#This Row],[Kosten derden exclusief btw]]=1,Tb_Activiteiten[[#Headers],[Kosten derden exclusief btw]],""))</f>
        <v/>
      </c>
      <c r="AT179" t="str">
        <f>IF(ISNUMBER(FIND("overige",Methode_Keuze)),"",IF(Tb_Activiteiten[[#This Row],[Niet verrekenbare btw]]=1,Tb_Activiteiten[[#Headers],[Niet verrekenbare btw]],""))</f>
        <v/>
      </c>
      <c r="AU179" t="str">
        <f>IF(ISNUMBER(FIND("overige",Methode_Keuze)),"",IF(Tb_Activiteiten[[#This Row],[Grondkosten]]=1,Tb_Activiteiten[[#Headers],[Grondkosten]],""))</f>
        <v/>
      </c>
      <c r="AV179" t="str">
        <f>IF(ISNUMBER(FIND("overige",Methode_Keuze)),"",IF(Tb_Activiteiten[[#This Row],[Bijdrage in natura (overige)]]=1,Tb_Activiteiten[[#Headers],[Bijdrage in natura (overige)]],""))</f>
        <v/>
      </c>
      <c r="AW179" t="str">
        <f>IF(ISNUMBER(FIND("overige",Methode_Keuze)),"",IF(Tb_Activiteiten[[#This Row],[Bijdrage in natura (vrijwilligers)]]=1,Tb_Activiteiten[[#Headers],[Bijdrage in natura (vrijwilligers)]],""))</f>
        <v/>
      </c>
      <c r="AX179" t="str">
        <f>IF(ISNUMBER(FIND("overige",Methode_Keuze)),"",IF(Tb_Activiteiten[[#This Row],[Afschrijvingskosten]]=1,Tb_Activiteiten[[#Headers],[Afschrijvingskosten]],""))</f>
        <v/>
      </c>
      <c r="AY179" t="str">
        <f>IF(ISNUMBER(FIND("overige",Methode_Keuze)),"",IF(Tb_Activiteiten[[#This Row],[Vergoeding]]=1,Tb_Activiteiten[[#Headers],[Vergoeding]],""))</f>
        <v/>
      </c>
      <c r="AZ179" t="str">
        <f>IF(ISNUMBER(FIND("arbeid",Methode_Keuze)),"",IF(Tb_Activiteiten[[#This Row],[Arbeidskosten - vast tarief (excl eigen arbeid)]]=1,Tb_Activiteiten[[#Headers],[Arbeidskosten - vast tarief (excl eigen arbeid)]],""))</f>
        <v/>
      </c>
      <c r="BA179" t="str">
        <f>IF(ISNUMBER(FIND("overige",Methode_Keuze)),"",IF(Tb_Activiteiten[[#This Row],[Overige kosten]]=1,Tb_Activiteiten[[#Headers],[Overige kosten]],""))</f>
        <v/>
      </c>
    </row>
    <row r="180" spans="1:53" x14ac:dyDescent="0.25">
      <c r="A180" s="213"/>
      <c r="F180" s="64"/>
      <c r="G180" s="64"/>
      <c r="H180" s="258"/>
      <c r="I180" s="258"/>
      <c r="J180" s="258"/>
      <c r="K180" s="258"/>
      <c r="O180" s="56"/>
      <c r="Q180" t="str">
        <f>IFERROR(IF(VLOOKUP(Tb_Activiteiten[[#This Row],[Openstelling]],Tb_Openstelling[],2,0)=1,1,""),"")</f>
        <v/>
      </c>
      <c r="AK180" t="str">
        <f>IF(ISNUMBER(FIND("arbeid",Methode_Keuze)),"",IF(ISNUMBER(FIND("arbeid",Methode_Keuze)),"",IF(Tb_Activiteiten[[#This Row],[Loonkosten]]=1,Tb_Activiteiten[[#Headers],[Loonkosten]],"")))</f>
        <v/>
      </c>
      <c r="AL180" t="str">
        <f>IF(ISNUMBER(FIND("arbeid",Methode_Keuze)),"",IF(ISNUMBER(FIND("arbeid",Methode_Keuze)),"",IF(Tb_Activiteiten[[#This Row],[Eigen arbeid]]=1,Tb_Activiteiten[[#Headers],[Eigen arbeid]],"")))</f>
        <v/>
      </c>
      <c r="AM180" t="str">
        <f>IF(ISNUMBER(FIND("arbeid",Methode_Keuze)),"",IF(ISNUMBER(FIND("arbeid",Methode_Keuze)),"",IF(Tb_Activiteiten[[#This Row],[Projectmedewerker]]=1,Tb_Activiteiten[[#Headers],[Projectmedewerker]],"")))</f>
        <v/>
      </c>
      <c r="AN180" t="str">
        <f>IF(ISNUMBER(FIND("arbeid",Methode_Keuze)),"",IF(ISNUMBER(FIND("arbeid",Methode_Keuze)),"",IF(Tb_Activiteiten[[#This Row],[Landbouwer]]=1,Tb_Activiteiten[[#Headers],[Landbouwer]],"")))</f>
        <v/>
      </c>
      <c r="AO180" t="str">
        <f>IF(ISNUMBER(FIND("arbeid",Methode_Keuze)),"",IF(ISNUMBER(FIND("arbeid",Methode_Keuze)),"",IF(Tb_Activiteiten[[#This Row],[Adviseur]]=1,Tb_Activiteiten[[#Headers],[Adviseur]],"")))</f>
        <v/>
      </c>
      <c r="AP180" t="str">
        <f>IF(ISNUMBER(FIND("arbeid",Methode_Keuze)),"",IF(ISNUMBER(FIND("arbeid",Methode_Keuze)),"",IF(Tb_Activiteiten[[#This Row],[Projectleider/Expert]]=1,Tb_Activiteiten[[#Headers],[Projectleider/Expert]],"")))</f>
        <v/>
      </c>
      <c r="AQ180" t="str">
        <f>IF(ISNUMBER(FIND("arbeid",Methode_Keuze)),"",IF(ISNUMBER(FIND("arbeid",Methode_Keuze)),"",IF(Tb_Activiteiten[[#This Row],[Arbeidskosten]]=1,Tb_Activiteiten[[#Headers],[Arbeidskosten]],"")))</f>
        <v/>
      </c>
      <c r="AR180" t="str">
        <f>IF(ISNUMBER(FIND("arbeid",Methode_Keuze)),"",IF(ISNUMBER(FIND("arbeid",Methode_Keuze)),"",IF(Tb_Activiteiten[[#This Row],[Arbeidskosten op basis van IKS]]=1,Tb_Activiteiten[[#Headers],[Arbeidskosten op basis van IKS]],"")))</f>
        <v/>
      </c>
      <c r="AS180" t="str">
        <f>IF(ISNUMBER(FIND("overige",Methode_Keuze)),"",IF(Tb_Activiteiten[[#This Row],[Kosten derden exclusief btw]]=1,Tb_Activiteiten[[#Headers],[Kosten derden exclusief btw]],""))</f>
        <v/>
      </c>
      <c r="AT180" t="str">
        <f>IF(ISNUMBER(FIND("overige",Methode_Keuze)),"",IF(Tb_Activiteiten[[#This Row],[Niet verrekenbare btw]]=1,Tb_Activiteiten[[#Headers],[Niet verrekenbare btw]],""))</f>
        <v/>
      </c>
      <c r="AU180" t="str">
        <f>IF(ISNUMBER(FIND("overige",Methode_Keuze)),"",IF(Tb_Activiteiten[[#This Row],[Grondkosten]]=1,Tb_Activiteiten[[#Headers],[Grondkosten]],""))</f>
        <v/>
      </c>
      <c r="AV180" t="str">
        <f>IF(ISNUMBER(FIND("overige",Methode_Keuze)),"",IF(Tb_Activiteiten[[#This Row],[Bijdrage in natura (overige)]]=1,Tb_Activiteiten[[#Headers],[Bijdrage in natura (overige)]],""))</f>
        <v/>
      </c>
      <c r="AW180" t="str">
        <f>IF(ISNUMBER(FIND("overige",Methode_Keuze)),"",IF(Tb_Activiteiten[[#This Row],[Bijdrage in natura (vrijwilligers)]]=1,Tb_Activiteiten[[#Headers],[Bijdrage in natura (vrijwilligers)]],""))</f>
        <v/>
      </c>
      <c r="AX180" t="str">
        <f>IF(ISNUMBER(FIND("overige",Methode_Keuze)),"",IF(Tb_Activiteiten[[#This Row],[Afschrijvingskosten]]=1,Tb_Activiteiten[[#Headers],[Afschrijvingskosten]],""))</f>
        <v/>
      </c>
      <c r="AY180" t="str">
        <f>IF(ISNUMBER(FIND("overige",Methode_Keuze)),"",IF(Tb_Activiteiten[[#This Row],[Vergoeding]]=1,Tb_Activiteiten[[#Headers],[Vergoeding]],""))</f>
        <v/>
      </c>
      <c r="AZ180" t="str">
        <f>IF(ISNUMBER(FIND("arbeid",Methode_Keuze)),"",IF(Tb_Activiteiten[[#This Row],[Arbeidskosten - vast tarief (excl eigen arbeid)]]=1,Tb_Activiteiten[[#Headers],[Arbeidskosten - vast tarief (excl eigen arbeid)]],""))</f>
        <v/>
      </c>
      <c r="BA180" t="str">
        <f>IF(ISNUMBER(FIND("overige",Methode_Keuze)),"",IF(Tb_Activiteiten[[#This Row],[Overige kosten]]=1,Tb_Activiteiten[[#Headers],[Overige kosten]],""))</f>
        <v/>
      </c>
    </row>
    <row r="181" spans="1:53" x14ac:dyDescent="0.25">
      <c r="A181" s="213"/>
      <c r="F181" s="64"/>
      <c r="G181" s="64"/>
      <c r="H181" s="258"/>
      <c r="I181" s="258"/>
      <c r="J181" s="258"/>
      <c r="K181" s="258"/>
      <c r="O181" s="56"/>
      <c r="Q181" t="str">
        <f>IFERROR(IF(VLOOKUP(Tb_Activiteiten[[#This Row],[Openstelling]],Tb_Openstelling[],2,0)=1,1,""),"")</f>
        <v/>
      </c>
      <c r="AK181" t="str">
        <f>IF(ISNUMBER(FIND("arbeid",Methode_Keuze)),"",IF(ISNUMBER(FIND("arbeid",Methode_Keuze)),"",IF(Tb_Activiteiten[[#This Row],[Loonkosten]]=1,Tb_Activiteiten[[#Headers],[Loonkosten]],"")))</f>
        <v/>
      </c>
      <c r="AL181" t="str">
        <f>IF(ISNUMBER(FIND("arbeid",Methode_Keuze)),"",IF(ISNUMBER(FIND("arbeid",Methode_Keuze)),"",IF(Tb_Activiteiten[[#This Row],[Eigen arbeid]]=1,Tb_Activiteiten[[#Headers],[Eigen arbeid]],"")))</f>
        <v/>
      </c>
      <c r="AM181" t="str">
        <f>IF(ISNUMBER(FIND("arbeid",Methode_Keuze)),"",IF(ISNUMBER(FIND("arbeid",Methode_Keuze)),"",IF(Tb_Activiteiten[[#This Row],[Projectmedewerker]]=1,Tb_Activiteiten[[#Headers],[Projectmedewerker]],"")))</f>
        <v/>
      </c>
      <c r="AN181" t="str">
        <f>IF(ISNUMBER(FIND("arbeid",Methode_Keuze)),"",IF(ISNUMBER(FIND("arbeid",Methode_Keuze)),"",IF(Tb_Activiteiten[[#This Row],[Landbouwer]]=1,Tb_Activiteiten[[#Headers],[Landbouwer]],"")))</f>
        <v/>
      </c>
      <c r="AO181" t="str">
        <f>IF(ISNUMBER(FIND("arbeid",Methode_Keuze)),"",IF(ISNUMBER(FIND("arbeid",Methode_Keuze)),"",IF(Tb_Activiteiten[[#This Row],[Adviseur]]=1,Tb_Activiteiten[[#Headers],[Adviseur]],"")))</f>
        <v/>
      </c>
      <c r="AP181" t="str">
        <f>IF(ISNUMBER(FIND("arbeid",Methode_Keuze)),"",IF(ISNUMBER(FIND("arbeid",Methode_Keuze)),"",IF(Tb_Activiteiten[[#This Row],[Projectleider/Expert]]=1,Tb_Activiteiten[[#Headers],[Projectleider/Expert]],"")))</f>
        <v/>
      </c>
      <c r="AQ181" t="str">
        <f>IF(ISNUMBER(FIND("arbeid",Methode_Keuze)),"",IF(ISNUMBER(FIND("arbeid",Methode_Keuze)),"",IF(Tb_Activiteiten[[#This Row],[Arbeidskosten]]=1,Tb_Activiteiten[[#Headers],[Arbeidskosten]],"")))</f>
        <v/>
      </c>
      <c r="AR181" t="str">
        <f>IF(ISNUMBER(FIND("arbeid",Methode_Keuze)),"",IF(ISNUMBER(FIND("arbeid",Methode_Keuze)),"",IF(Tb_Activiteiten[[#This Row],[Arbeidskosten op basis van IKS]]=1,Tb_Activiteiten[[#Headers],[Arbeidskosten op basis van IKS]],"")))</f>
        <v/>
      </c>
      <c r="AS181" t="str">
        <f>IF(ISNUMBER(FIND("overige",Methode_Keuze)),"",IF(Tb_Activiteiten[[#This Row],[Kosten derden exclusief btw]]=1,Tb_Activiteiten[[#Headers],[Kosten derden exclusief btw]],""))</f>
        <v/>
      </c>
      <c r="AT181" t="str">
        <f>IF(ISNUMBER(FIND("overige",Methode_Keuze)),"",IF(Tb_Activiteiten[[#This Row],[Niet verrekenbare btw]]=1,Tb_Activiteiten[[#Headers],[Niet verrekenbare btw]],""))</f>
        <v/>
      </c>
      <c r="AU181" t="str">
        <f>IF(ISNUMBER(FIND("overige",Methode_Keuze)),"",IF(Tb_Activiteiten[[#This Row],[Grondkosten]]=1,Tb_Activiteiten[[#Headers],[Grondkosten]],""))</f>
        <v/>
      </c>
      <c r="AV181" t="str">
        <f>IF(ISNUMBER(FIND("overige",Methode_Keuze)),"",IF(Tb_Activiteiten[[#This Row],[Bijdrage in natura (overige)]]=1,Tb_Activiteiten[[#Headers],[Bijdrage in natura (overige)]],""))</f>
        <v/>
      </c>
      <c r="AW181" t="str">
        <f>IF(ISNUMBER(FIND("overige",Methode_Keuze)),"",IF(Tb_Activiteiten[[#This Row],[Bijdrage in natura (vrijwilligers)]]=1,Tb_Activiteiten[[#Headers],[Bijdrage in natura (vrijwilligers)]],""))</f>
        <v/>
      </c>
      <c r="AX181" t="str">
        <f>IF(ISNUMBER(FIND("overige",Methode_Keuze)),"",IF(Tb_Activiteiten[[#This Row],[Afschrijvingskosten]]=1,Tb_Activiteiten[[#Headers],[Afschrijvingskosten]],""))</f>
        <v/>
      </c>
      <c r="AY181" t="str">
        <f>IF(ISNUMBER(FIND("overige",Methode_Keuze)),"",IF(Tb_Activiteiten[[#This Row],[Vergoeding]]=1,Tb_Activiteiten[[#Headers],[Vergoeding]],""))</f>
        <v/>
      </c>
      <c r="AZ181" t="str">
        <f>IF(ISNUMBER(FIND("arbeid",Methode_Keuze)),"",IF(Tb_Activiteiten[[#This Row],[Arbeidskosten - vast tarief (excl eigen arbeid)]]=1,Tb_Activiteiten[[#Headers],[Arbeidskosten - vast tarief (excl eigen arbeid)]],""))</f>
        <v/>
      </c>
      <c r="BA181" t="str">
        <f>IF(ISNUMBER(FIND("overige",Methode_Keuze)),"",IF(Tb_Activiteiten[[#This Row],[Overige kosten]]=1,Tb_Activiteiten[[#Headers],[Overige kosten]],""))</f>
        <v/>
      </c>
    </row>
    <row r="182" spans="1:53" x14ac:dyDescent="0.25">
      <c r="A182" s="213"/>
      <c r="F182" s="64"/>
      <c r="G182" s="64"/>
      <c r="H182" s="258"/>
      <c r="I182" s="258"/>
      <c r="J182" s="258"/>
      <c r="K182" s="258"/>
      <c r="O182" s="56"/>
      <c r="Q182" t="str">
        <f>IFERROR(IF(VLOOKUP(Tb_Activiteiten[[#This Row],[Openstelling]],Tb_Openstelling[],2,0)=1,1,""),"")</f>
        <v/>
      </c>
      <c r="AK182" t="str">
        <f>IF(ISNUMBER(FIND("arbeid",Methode_Keuze)),"",IF(ISNUMBER(FIND("arbeid",Methode_Keuze)),"",IF(Tb_Activiteiten[[#This Row],[Loonkosten]]=1,Tb_Activiteiten[[#Headers],[Loonkosten]],"")))</f>
        <v/>
      </c>
      <c r="AL182" t="str">
        <f>IF(ISNUMBER(FIND("arbeid",Methode_Keuze)),"",IF(ISNUMBER(FIND("arbeid",Methode_Keuze)),"",IF(Tb_Activiteiten[[#This Row],[Eigen arbeid]]=1,Tb_Activiteiten[[#Headers],[Eigen arbeid]],"")))</f>
        <v/>
      </c>
      <c r="AM182" t="str">
        <f>IF(ISNUMBER(FIND("arbeid",Methode_Keuze)),"",IF(ISNUMBER(FIND("arbeid",Methode_Keuze)),"",IF(Tb_Activiteiten[[#This Row],[Projectmedewerker]]=1,Tb_Activiteiten[[#Headers],[Projectmedewerker]],"")))</f>
        <v/>
      </c>
      <c r="AN182" t="str">
        <f>IF(ISNUMBER(FIND("arbeid",Methode_Keuze)),"",IF(ISNUMBER(FIND("arbeid",Methode_Keuze)),"",IF(Tb_Activiteiten[[#This Row],[Landbouwer]]=1,Tb_Activiteiten[[#Headers],[Landbouwer]],"")))</f>
        <v/>
      </c>
      <c r="AO182" t="str">
        <f>IF(ISNUMBER(FIND("arbeid",Methode_Keuze)),"",IF(ISNUMBER(FIND("arbeid",Methode_Keuze)),"",IF(Tb_Activiteiten[[#This Row],[Adviseur]]=1,Tb_Activiteiten[[#Headers],[Adviseur]],"")))</f>
        <v/>
      </c>
      <c r="AP182" t="str">
        <f>IF(ISNUMBER(FIND("arbeid",Methode_Keuze)),"",IF(ISNUMBER(FIND("arbeid",Methode_Keuze)),"",IF(Tb_Activiteiten[[#This Row],[Projectleider/Expert]]=1,Tb_Activiteiten[[#Headers],[Projectleider/Expert]],"")))</f>
        <v/>
      </c>
      <c r="AQ182" t="str">
        <f>IF(ISNUMBER(FIND("arbeid",Methode_Keuze)),"",IF(ISNUMBER(FIND("arbeid",Methode_Keuze)),"",IF(Tb_Activiteiten[[#This Row],[Arbeidskosten]]=1,Tb_Activiteiten[[#Headers],[Arbeidskosten]],"")))</f>
        <v/>
      </c>
      <c r="AR182" t="str">
        <f>IF(ISNUMBER(FIND("arbeid",Methode_Keuze)),"",IF(ISNUMBER(FIND("arbeid",Methode_Keuze)),"",IF(Tb_Activiteiten[[#This Row],[Arbeidskosten op basis van IKS]]=1,Tb_Activiteiten[[#Headers],[Arbeidskosten op basis van IKS]],"")))</f>
        <v/>
      </c>
      <c r="AS182" t="str">
        <f>IF(ISNUMBER(FIND("overige",Methode_Keuze)),"",IF(Tb_Activiteiten[[#This Row],[Kosten derden exclusief btw]]=1,Tb_Activiteiten[[#Headers],[Kosten derden exclusief btw]],""))</f>
        <v/>
      </c>
      <c r="AT182" t="str">
        <f>IF(ISNUMBER(FIND("overige",Methode_Keuze)),"",IF(Tb_Activiteiten[[#This Row],[Niet verrekenbare btw]]=1,Tb_Activiteiten[[#Headers],[Niet verrekenbare btw]],""))</f>
        <v/>
      </c>
      <c r="AU182" t="str">
        <f>IF(ISNUMBER(FIND("overige",Methode_Keuze)),"",IF(Tb_Activiteiten[[#This Row],[Grondkosten]]=1,Tb_Activiteiten[[#Headers],[Grondkosten]],""))</f>
        <v/>
      </c>
      <c r="AV182" t="str">
        <f>IF(ISNUMBER(FIND("overige",Methode_Keuze)),"",IF(Tb_Activiteiten[[#This Row],[Bijdrage in natura (overige)]]=1,Tb_Activiteiten[[#Headers],[Bijdrage in natura (overige)]],""))</f>
        <v/>
      </c>
      <c r="AW182" t="str">
        <f>IF(ISNUMBER(FIND("overige",Methode_Keuze)),"",IF(Tb_Activiteiten[[#This Row],[Bijdrage in natura (vrijwilligers)]]=1,Tb_Activiteiten[[#Headers],[Bijdrage in natura (vrijwilligers)]],""))</f>
        <v/>
      </c>
      <c r="AX182" t="str">
        <f>IF(ISNUMBER(FIND("overige",Methode_Keuze)),"",IF(Tb_Activiteiten[[#This Row],[Afschrijvingskosten]]=1,Tb_Activiteiten[[#Headers],[Afschrijvingskosten]],""))</f>
        <v/>
      </c>
      <c r="AY182" t="str">
        <f>IF(ISNUMBER(FIND("overige",Methode_Keuze)),"",IF(Tb_Activiteiten[[#This Row],[Vergoeding]]=1,Tb_Activiteiten[[#Headers],[Vergoeding]],""))</f>
        <v/>
      </c>
      <c r="AZ182" t="str">
        <f>IF(ISNUMBER(FIND("arbeid",Methode_Keuze)),"",IF(Tb_Activiteiten[[#This Row],[Arbeidskosten - vast tarief (excl eigen arbeid)]]=1,Tb_Activiteiten[[#Headers],[Arbeidskosten - vast tarief (excl eigen arbeid)]],""))</f>
        <v/>
      </c>
      <c r="BA182" t="str">
        <f>IF(ISNUMBER(FIND("overige",Methode_Keuze)),"",IF(Tb_Activiteiten[[#This Row],[Overige kosten]]=1,Tb_Activiteiten[[#Headers],[Overige kosten]],""))</f>
        <v/>
      </c>
    </row>
    <row r="183" spans="1:53" x14ac:dyDescent="0.25">
      <c r="A183" s="213"/>
      <c r="F183" s="64"/>
      <c r="G183" s="64"/>
      <c r="H183" s="258"/>
      <c r="I183" s="258"/>
      <c r="J183" s="258"/>
      <c r="K183" s="258"/>
      <c r="O183" s="56"/>
      <c r="Q183" t="str">
        <f>IFERROR(IF(VLOOKUP(Tb_Activiteiten[[#This Row],[Openstelling]],Tb_Openstelling[],2,0)=1,1,""),"")</f>
        <v/>
      </c>
      <c r="AK183" t="str">
        <f>IF(ISNUMBER(FIND("arbeid",Methode_Keuze)),"",IF(ISNUMBER(FIND("arbeid",Methode_Keuze)),"",IF(Tb_Activiteiten[[#This Row],[Loonkosten]]=1,Tb_Activiteiten[[#Headers],[Loonkosten]],"")))</f>
        <v/>
      </c>
      <c r="AL183" t="str">
        <f>IF(ISNUMBER(FIND("arbeid",Methode_Keuze)),"",IF(ISNUMBER(FIND("arbeid",Methode_Keuze)),"",IF(Tb_Activiteiten[[#This Row],[Eigen arbeid]]=1,Tb_Activiteiten[[#Headers],[Eigen arbeid]],"")))</f>
        <v/>
      </c>
      <c r="AM183" t="str">
        <f>IF(ISNUMBER(FIND("arbeid",Methode_Keuze)),"",IF(ISNUMBER(FIND("arbeid",Methode_Keuze)),"",IF(Tb_Activiteiten[[#This Row],[Projectmedewerker]]=1,Tb_Activiteiten[[#Headers],[Projectmedewerker]],"")))</f>
        <v/>
      </c>
      <c r="AN183" t="str">
        <f>IF(ISNUMBER(FIND("arbeid",Methode_Keuze)),"",IF(ISNUMBER(FIND("arbeid",Methode_Keuze)),"",IF(Tb_Activiteiten[[#This Row],[Landbouwer]]=1,Tb_Activiteiten[[#Headers],[Landbouwer]],"")))</f>
        <v/>
      </c>
      <c r="AO183" t="str">
        <f>IF(ISNUMBER(FIND("arbeid",Methode_Keuze)),"",IF(ISNUMBER(FIND("arbeid",Methode_Keuze)),"",IF(Tb_Activiteiten[[#This Row],[Adviseur]]=1,Tb_Activiteiten[[#Headers],[Adviseur]],"")))</f>
        <v/>
      </c>
      <c r="AP183" t="str">
        <f>IF(ISNUMBER(FIND("arbeid",Methode_Keuze)),"",IF(ISNUMBER(FIND("arbeid",Methode_Keuze)),"",IF(Tb_Activiteiten[[#This Row],[Projectleider/Expert]]=1,Tb_Activiteiten[[#Headers],[Projectleider/Expert]],"")))</f>
        <v/>
      </c>
      <c r="AQ183" t="str">
        <f>IF(ISNUMBER(FIND("arbeid",Methode_Keuze)),"",IF(ISNUMBER(FIND("arbeid",Methode_Keuze)),"",IF(Tb_Activiteiten[[#This Row],[Arbeidskosten]]=1,Tb_Activiteiten[[#Headers],[Arbeidskosten]],"")))</f>
        <v/>
      </c>
      <c r="AR183" t="str">
        <f>IF(ISNUMBER(FIND("arbeid",Methode_Keuze)),"",IF(ISNUMBER(FIND("arbeid",Methode_Keuze)),"",IF(Tb_Activiteiten[[#This Row],[Arbeidskosten op basis van IKS]]=1,Tb_Activiteiten[[#Headers],[Arbeidskosten op basis van IKS]],"")))</f>
        <v/>
      </c>
      <c r="AS183" t="str">
        <f>IF(ISNUMBER(FIND("overige",Methode_Keuze)),"",IF(Tb_Activiteiten[[#This Row],[Kosten derden exclusief btw]]=1,Tb_Activiteiten[[#Headers],[Kosten derden exclusief btw]],""))</f>
        <v/>
      </c>
      <c r="AT183" t="str">
        <f>IF(ISNUMBER(FIND("overige",Methode_Keuze)),"",IF(Tb_Activiteiten[[#This Row],[Niet verrekenbare btw]]=1,Tb_Activiteiten[[#Headers],[Niet verrekenbare btw]],""))</f>
        <v/>
      </c>
      <c r="AU183" t="str">
        <f>IF(ISNUMBER(FIND("overige",Methode_Keuze)),"",IF(Tb_Activiteiten[[#This Row],[Grondkosten]]=1,Tb_Activiteiten[[#Headers],[Grondkosten]],""))</f>
        <v/>
      </c>
      <c r="AV183" t="str">
        <f>IF(ISNUMBER(FIND("overige",Methode_Keuze)),"",IF(Tb_Activiteiten[[#This Row],[Bijdrage in natura (overige)]]=1,Tb_Activiteiten[[#Headers],[Bijdrage in natura (overige)]],""))</f>
        <v/>
      </c>
      <c r="AW183" t="str">
        <f>IF(ISNUMBER(FIND("overige",Methode_Keuze)),"",IF(Tb_Activiteiten[[#This Row],[Bijdrage in natura (vrijwilligers)]]=1,Tb_Activiteiten[[#Headers],[Bijdrage in natura (vrijwilligers)]],""))</f>
        <v/>
      </c>
      <c r="AX183" t="str">
        <f>IF(ISNUMBER(FIND("overige",Methode_Keuze)),"",IF(Tb_Activiteiten[[#This Row],[Afschrijvingskosten]]=1,Tb_Activiteiten[[#Headers],[Afschrijvingskosten]],""))</f>
        <v/>
      </c>
      <c r="AY183" t="str">
        <f>IF(ISNUMBER(FIND("overige",Methode_Keuze)),"",IF(Tb_Activiteiten[[#This Row],[Vergoeding]]=1,Tb_Activiteiten[[#Headers],[Vergoeding]],""))</f>
        <v/>
      </c>
      <c r="AZ183" t="str">
        <f>IF(ISNUMBER(FIND("arbeid",Methode_Keuze)),"",IF(Tb_Activiteiten[[#This Row],[Arbeidskosten - vast tarief (excl eigen arbeid)]]=1,Tb_Activiteiten[[#Headers],[Arbeidskosten - vast tarief (excl eigen arbeid)]],""))</f>
        <v/>
      </c>
      <c r="BA183" t="str">
        <f>IF(ISNUMBER(FIND("overige",Methode_Keuze)),"",IF(Tb_Activiteiten[[#This Row],[Overige kosten]]=1,Tb_Activiteiten[[#Headers],[Overige kosten]],""))</f>
        <v/>
      </c>
    </row>
    <row r="184" spans="1:53" x14ac:dyDescent="0.25">
      <c r="A184" s="213"/>
      <c r="F184" s="64"/>
      <c r="G184" s="64"/>
      <c r="H184" s="258"/>
      <c r="I184" s="258"/>
      <c r="J184" s="258"/>
      <c r="K184" s="258"/>
      <c r="O184" s="56"/>
      <c r="Q184" t="str">
        <f>IFERROR(IF(VLOOKUP(Tb_Activiteiten[[#This Row],[Openstelling]],Tb_Openstelling[],2,0)=1,1,""),"")</f>
        <v/>
      </c>
      <c r="AK184" t="str">
        <f>IF(ISNUMBER(FIND("arbeid",Methode_Keuze)),"",IF(ISNUMBER(FIND("arbeid",Methode_Keuze)),"",IF(Tb_Activiteiten[[#This Row],[Loonkosten]]=1,Tb_Activiteiten[[#Headers],[Loonkosten]],"")))</f>
        <v/>
      </c>
      <c r="AL184" t="str">
        <f>IF(ISNUMBER(FIND("arbeid",Methode_Keuze)),"",IF(ISNUMBER(FIND("arbeid",Methode_Keuze)),"",IF(Tb_Activiteiten[[#This Row],[Eigen arbeid]]=1,Tb_Activiteiten[[#Headers],[Eigen arbeid]],"")))</f>
        <v/>
      </c>
      <c r="AM184" t="str">
        <f>IF(ISNUMBER(FIND("arbeid",Methode_Keuze)),"",IF(ISNUMBER(FIND("arbeid",Methode_Keuze)),"",IF(Tb_Activiteiten[[#This Row],[Projectmedewerker]]=1,Tb_Activiteiten[[#Headers],[Projectmedewerker]],"")))</f>
        <v/>
      </c>
      <c r="AN184" t="str">
        <f>IF(ISNUMBER(FIND("arbeid",Methode_Keuze)),"",IF(ISNUMBER(FIND("arbeid",Methode_Keuze)),"",IF(Tb_Activiteiten[[#This Row],[Landbouwer]]=1,Tb_Activiteiten[[#Headers],[Landbouwer]],"")))</f>
        <v/>
      </c>
      <c r="AO184" t="str">
        <f>IF(ISNUMBER(FIND("arbeid",Methode_Keuze)),"",IF(ISNUMBER(FIND("arbeid",Methode_Keuze)),"",IF(Tb_Activiteiten[[#This Row],[Adviseur]]=1,Tb_Activiteiten[[#Headers],[Adviseur]],"")))</f>
        <v/>
      </c>
      <c r="AP184" t="str">
        <f>IF(ISNUMBER(FIND("arbeid",Methode_Keuze)),"",IF(ISNUMBER(FIND("arbeid",Methode_Keuze)),"",IF(Tb_Activiteiten[[#This Row],[Projectleider/Expert]]=1,Tb_Activiteiten[[#Headers],[Projectleider/Expert]],"")))</f>
        <v/>
      </c>
      <c r="AQ184" t="str">
        <f>IF(ISNUMBER(FIND("arbeid",Methode_Keuze)),"",IF(ISNUMBER(FIND("arbeid",Methode_Keuze)),"",IF(Tb_Activiteiten[[#This Row],[Arbeidskosten]]=1,Tb_Activiteiten[[#Headers],[Arbeidskosten]],"")))</f>
        <v/>
      </c>
      <c r="AR184" t="str">
        <f>IF(ISNUMBER(FIND("arbeid",Methode_Keuze)),"",IF(ISNUMBER(FIND("arbeid",Methode_Keuze)),"",IF(Tb_Activiteiten[[#This Row],[Arbeidskosten op basis van IKS]]=1,Tb_Activiteiten[[#Headers],[Arbeidskosten op basis van IKS]],"")))</f>
        <v/>
      </c>
      <c r="AS184" t="str">
        <f>IF(ISNUMBER(FIND("overige",Methode_Keuze)),"",IF(Tb_Activiteiten[[#This Row],[Kosten derden exclusief btw]]=1,Tb_Activiteiten[[#Headers],[Kosten derden exclusief btw]],""))</f>
        <v/>
      </c>
      <c r="AT184" t="str">
        <f>IF(ISNUMBER(FIND("overige",Methode_Keuze)),"",IF(Tb_Activiteiten[[#This Row],[Niet verrekenbare btw]]=1,Tb_Activiteiten[[#Headers],[Niet verrekenbare btw]],""))</f>
        <v/>
      </c>
      <c r="AU184" t="str">
        <f>IF(ISNUMBER(FIND("overige",Methode_Keuze)),"",IF(Tb_Activiteiten[[#This Row],[Grondkosten]]=1,Tb_Activiteiten[[#Headers],[Grondkosten]],""))</f>
        <v/>
      </c>
      <c r="AV184" t="str">
        <f>IF(ISNUMBER(FIND("overige",Methode_Keuze)),"",IF(Tb_Activiteiten[[#This Row],[Bijdrage in natura (overige)]]=1,Tb_Activiteiten[[#Headers],[Bijdrage in natura (overige)]],""))</f>
        <v/>
      </c>
      <c r="AW184" t="str">
        <f>IF(ISNUMBER(FIND("overige",Methode_Keuze)),"",IF(Tb_Activiteiten[[#This Row],[Bijdrage in natura (vrijwilligers)]]=1,Tb_Activiteiten[[#Headers],[Bijdrage in natura (vrijwilligers)]],""))</f>
        <v/>
      </c>
      <c r="AX184" t="str">
        <f>IF(ISNUMBER(FIND("overige",Methode_Keuze)),"",IF(Tb_Activiteiten[[#This Row],[Afschrijvingskosten]]=1,Tb_Activiteiten[[#Headers],[Afschrijvingskosten]],""))</f>
        <v/>
      </c>
      <c r="AY184" t="str">
        <f>IF(ISNUMBER(FIND("overige",Methode_Keuze)),"",IF(Tb_Activiteiten[[#This Row],[Vergoeding]]=1,Tb_Activiteiten[[#Headers],[Vergoeding]],""))</f>
        <v/>
      </c>
      <c r="AZ184" t="str">
        <f>IF(ISNUMBER(FIND("arbeid",Methode_Keuze)),"",IF(Tb_Activiteiten[[#This Row],[Arbeidskosten - vast tarief (excl eigen arbeid)]]=1,Tb_Activiteiten[[#Headers],[Arbeidskosten - vast tarief (excl eigen arbeid)]],""))</f>
        <v/>
      </c>
      <c r="BA184" t="str">
        <f>IF(ISNUMBER(FIND("overige",Methode_Keuze)),"",IF(Tb_Activiteiten[[#This Row],[Overige kosten]]=1,Tb_Activiteiten[[#Headers],[Overige kosten]],""))</f>
        <v/>
      </c>
    </row>
    <row r="185" spans="1:53" x14ac:dyDescent="0.25">
      <c r="A185" s="213"/>
      <c r="F185" s="64"/>
      <c r="G185" s="64"/>
      <c r="H185" s="258"/>
      <c r="I185" s="258"/>
      <c r="J185" s="258"/>
      <c r="K185" s="258"/>
      <c r="O185" s="56"/>
      <c r="Q185" t="str">
        <f>IFERROR(IF(VLOOKUP(Tb_Activiteiten[[#This Row],[Openstelling]],Tb_Openstelling[],2,0)=1,1,""),"")</f>
        <v/>
      </c>
      <c r="AK185" t="str">
        <f>IF(ISNUMBER(FIND("arbeid",Methode_Keuze)),"",IF(ISNUMBER(FIND("arbeid",Methode_Keuze)),"",IF(Tb_Activiteiten[[#This Row],[Loonkosten]]=1,Tb_Activiteiten[[#Headers],[Loonkosten]],"")))</f>
        <v/>
      </c>
      <c r="AL185" t="str">
        <f>IF(ISNUMBER(FIND("arbeid",Methode_Keuze)),"",IF(ISNUMBER(FIND("arbeid",Methode_Keuze)),"",IF(Tb_Activiteiten[[#This Row],[Eigen arbeid]]=1,Tb_Activiteiten[[#Headers],[Eigen arbeid]],"")))</f>
        <v/>
      </c>
      <c r="AM185" t="str">
        <f>IF(ISNUMBER(FIND("arbeid",Methode_Keuze)),"",IF(ISNUMBER(FIND("arbeid",Methode_Keuze)),"",IF(Tb_Activiteiten[[#This Row],[Projectmedewerker]]=1,Tb_Activiteiten[[#Headers],[Projectmedewerker]],"")))</f>
        <v/>
      </c>
      <c r="AN185" t="str">
        <f>IF(ISNUMBER(FIND("arbeid",Methode_Keuze)),"",IF(ISNUMBER(FIND("arbeid",Methode_Keuze)),"",IF(Tb_Activiteiten[[#This Row],[Landbouwer]]=1,Tb_Activiteiten[[#Headers],[Landbouwer]],"")))</f>
        <v/>
      </c>
      <c r="AO185" t="str">
        <f>IF(ISNUMBER(FIND("arbeid",Methode_Keuze)),"",IF(ISNUMBER(FIND("arbeid",Methode_Keuze)),"",IF(Tb_Activiteiten[[#This Row],[Adviseur]]=1,Tb_Activiteiten[[#Headers],[Adviseur]],"")))</f>
        <v/>
      </c>
      <c r="AP185" t="str">
        <f>IF(ISNUMBER(FIND("arbeid",Methode_Keuze)),"",IF(ISNUMBER(FIND("arbeid",Methode_Keuze)),"",IF(Tb_Activiteiten[[#This Row],[Projectleider/Expert]]=1,Tb_Activiteiten[[#Headers],[Projectleider/Expert]],"")))</f>
        <v/>
      </c>
      <c r="AQ185" t="str">
        <f>IF(ISNUMBER(FIND("arbeid",Methode_Keuze)),"",IF(ISNUMBER(FIND("arbeid",Methode_Keuze)),"",IF(Tb_Activiteiten[[#This Row],[Arbeidskosten]]=1,Tb_Activiteiten[[#Headers],[Arbeidskosten]],"")))</f>
        <v/>
      </c>
      <c r="AR185" t="str">
        <f>IF(ISNUMBER(FIND("arbeid",Methode_Keuze)),"",IF(ISNUMBER(FIND("arbeid",Methode_Keuze)),"",IF(Tb_Activiteiten[[#This Row],[Arbeidskosten op basis van IKS]]=1,Tb_Activiteiten[[#Headers],[Arbeidskosten op basis van IKS]],"")))</f>
        <v/>
      </c>
      <c r="AS185" t="str">
        <f>IF(ISNUMBER(FIND("overige",Methode_Keuze)),"",IF(Tb_Activiteiten[[#This Row],[Kosten derden exclusief btw]]=1,Tb_Activiteiten[[#Headers],[Kosten derden exclusief btw]],""))</f>
        <v/>
      </c>
      <c r="AT185" t="str">
        <f>IF(ISNUMBER(FIND("overige",Methode_Keuze)),"",IF(Tb_Activiteiten[[#This Row],[Niet verrekenbare btw]]=1,Tb_Activiteiten[[#Headers],[Niet verrekenbare btw]],""))</f>
        <v/>
      </c>
      <c r="AU185" t="str">
        <f>IF(ISNUMBER(FIND("overige",Methode_Keuze)),"",IF(Tb_Activiteiten[[#This Row],[Grondkosten]]=1,Tb_Activiteiten[[#Headers],[Grondkosten]],""))</f>
        <v/>
      </c>
      <c r="AV185" t="str">
        <f>IF(ISNUMBER(FIND("overige",Methode_Keuze)),"",IF(Tb_Activiteiten[[#This Row],[Bijdrage in natura (overige)]]=1,Tb_Activiteiten[[#Headers],[Bijdrage in natura (overige)]],""))</f>
        <v/>
      </c>
      <c r="AW185" t="str">
        <f>IF(ISNUMBER(FIND("overige",Methode_Keuze)),"",IF(Tb_Activiteiten[[#This Row],[Bijdrage in natura (vrijwilligers)]]=1,Tb_Activiteiten[[#Headers],[Bijdrage in natura (vrijwilligers)]],""))</f>
        <v/>
      </c>
      <c r="AX185" t="str">
        <f>IF(ISNUMBER(FIND("overige",Methode_Keuze)),"",IF(Tb_Activiteiten[[#This Row],[Afschrijvingskosten]]=1,Tb_Activiteiten[[#Headers],[Afschrijvingskosten]],""))</f>
        <v/>
      </c>
      <c r="AY185" t="str">
        <f>IF(ISNUMBER(FIND("overige",Methode_Keuze)),"",IF(Tb_Activiteiten[[#This Row],[Vergoeding]]=1,Tb_Activiteiten[[#Headers],[Vergoeding]],""))</f>
        <v/>
      </c>
      <c r="AZ185" t="str">
        <f>IF(ISNUMBER(FIND("arbeid",Methode_Keuze)),"",IF(Tb_Activiteiten[[#This Row],[Arbeidskosten - vast tarief (excl eigen arbeid)]]=1,Tb_Activiteiten[[#Headers],[Arbeidskosten - vast tarief (excl eigen arbeid)]],""))</f>
        <v/>
      </c>
      <c r="BA185" t="str">
        <f>IF(ISNUMBER(FIND("overige",Methode_Keuze)),"",IF(Tb_Activiteiten[[#This Row],[Overige kosten]]=1,Tb_Activiteiten[[#Headers],[Overige kosten]],""))</f>
        <v/>
      </c>
    </row>
    <row r="186" spans="1:53" x14ac:dyDescent="0.25">
      <c r="A186" s="213"/>
      <c r="F186" s="64"/>
      <c r="G186" s="64"/>
      <c r="H186" s="258"/>
      <c r="I186" s="258"/>
      <c r="J186" s="258"/>
      <c r="K186" s="258"/>
      <c r="O186" s="56"/>
      <c r="Q186" t="str">
        <f>IFERROR(IF(VLOOKUP(Tb_Activiteiten[[#This Row],[Openstelling]],Tb_Openstelling[],2,0)=1,1,""),"")</f>
        <v/>
      </c>
      <c r="AK186" t="str">
        <f>IF(ISNUMBER(FIND("arbeid",Methode_Keuze)),"",IF(ISNUMBER(FIND("arbeid",Methode_Keuze)),"",IF(Tb_Activiteiten[[#This Row],[Loonkosten]]=1,Tb_Activiteiten[[#Headers],[Loonkosten]],"")))</f>
        <v/>
      </c>
      <c r="AL186" t="str">
        <f>IF(ISNUMBER(FIND("arbeid",Methode_Keuze)),"",IF(ISNUMBER(FIND("arbeid",Methode_Keuze)),"",IF(Tb_Activiteiten[[#This Row],[Eigen arbeid]]=1,Tb_Activiteiten[[#Headers],[Eigen arbeid]],"")))</f>
        <v/>
      </c>
      <c r="AM186" t="str">
        <f>IF(ISNUMBER(FIND("arbeid",Methode_Keuze)),"",IF(ISNUMBER(FIND("arbeid",Methode_Keuze)),"",IF(Tb_Activiteiten[[#This Row],[Projectmedewerker]]=1,Tb_Activiteiten[[#Headers],[Projectmedewerker]],"")))</f>
        <v/>
      </c>
      <c r="AN186" t="str">
        <f>IF(ISNUMBER(FIND("arbeid",Methode_Keuze)),"",IF(ISNUMBER(FIND("arbeid",Methode_Keuze)),"",IF(Tb_Activiteiten[[#This Row],[Landbouwer]]=1,Tb_Activiteiten[[#Headers],[Landbouwer]],"")))</f>
        <v/>
      </c>
      <c r="AO186" t="str">
        <f>IF(ISNUMBER(FIND("arbeid",Methode_Keuze)),"",IF(ISNUMBER(FIND("arbeid",Methode_Keuze)),"",IF(Tb_Activiteiten[[#This Row],[Adviseur]]=1,Tb_Activiteiten[[#Headers],[Adviseur]],"")))</f>
        <v/>
      </c>
      <c r="AP186" t="str">
        <f>IF(ISNUMBER(FIND("arbeid",Methode_Keuze)),"",IF(ISNUMBER(FIND("arbeid",Methode_Keuze)),"",IF(Tb_Activiteiten[[#This Row],[Projectleider/Expert]]=1,Tb_Activiteiten[[#Headers],[Projectleider/Expert]],"")))</f>
        <v/>
      </c>
      <c r="AQ186" t="str">
        <f>IF(ISNUMBER(FIND("arbeid",Methode_Keuze)),"",IF(ISNUMBER(FIND("arbeid",Methode_Keuze)),"",IF(Tb_Activiteiten[[#This Row],[Arbeidskosten]]=1,Tb_Activiteiten[[#Headers],[Arbeidskosten]],"")))</f>
        <v/>
      </c>
      <c r="AR186" t="str">
        <f>IF(ISNUMBER(FIND("arbeid",Methode_Keuze)),"",IF(ISNUMBER(FIND("arbeid",Methode_Keuze)),"",IF(Tb_Activiteiten[[#This Row],[Arbeidskosten op basis van IKS]]=1,Tb_Activiteiten[[#Headers],[Arbeidskosten op basis van IKS]],"")))</f>
        <v/>
      </c>
      <c r="AS186" t="str">
        <f>IF(ISNUMBER(FIND("overige",Methode_Keuze)),"",IF(Tb_Activiteiten[[#This Row],[Kosten derden exclusief btw]]=1,Tb_Activiteiten[[#Headers],[Kosten derden exclusief btw]],""))</f>
        <v/>
      </c>
      <c r="AT186" t="str">
        <f>IF(ISNUMBER(FIND("overige",Methode_Keuze)),"",IF(Tb_Activiteiten[[#This Row],[Niet verrekenbare btw]]=1,Tb_Activiteiten[[#Headers],[Niet verrekenbare btw]],""))</f>
        <v/>
      </c>
      <c r="AU186" t="str">
        <f>IF(ISNUMBER(FIND("overige",Methode_Keuze)),"",IF(Tb_Activiteiten[[#This Row],[Grondkosten]]=1,Tb_Activiteiten[[#Headers],[Grondkosten]],""))</f>
        <v/>
      </c>
      <c r="AV186" t="str">
        <f>IF(ISNUMBER(FIND("overige",Methode_Keuze)),"",IF(Tb_Activiteiten[[#This Row],[Bijdrage in natura (overige)]]=1,Tb_Activiteiten[[#Headers],[Bijdrage in natura (overige)]],""))</f>
        <v/>
      </c>
      <c r="AW186" t="str">
        <f>IF(ISNUMBER(FIND("overige",Methode_Keuze)),"",IF(Tb_Activiteiten[[#This Row],[Bijdrage in natura (vrijwilligers)]]=1,Tb_Activiteiten[[#Headers],[Bijdrage in natura (vrijwilligers)]],""))</f>
        <v/>
      </c>
      <c r="AX186" t="str">
        <f>IF(ISNUMBER(FIND("overige",Methode_Keuze)),"",IF(Tb_Activiteiten[[#This Row],[Afschrijvingskosten]]=1,Tb_Activiteiten[[#Headers],[Afschrijvingskosten]],""))</f>
        <v/>
      </c>
      <c r="AY186" t="str">
        <f>IF(ISNUMBER(FIND("overige",Methode_Keuze)),"",IF(Tb_Activiteiten[[#This Row],[Vergoeding]]=1,Tb_Activiteiten[[#Headers],[Vergoeding]],""))</f>
        <v/>
      </c>
      <c r="AZ186" t="str">
        <f>IF(ISNUMBER(FIND("arbeid",Methode_Keuze)),"",IF(Tb_Activiteiten[[#This Row],[Arbeidskosten - vast tarief (excl eigen arbeid)]]=1,Tb_Activiteiten[[#Headers],[Arbeidskosten - vast tarief (excl eigen arbeid)]],""))</f>
        <v/>
      </c>
      <c r="BA186" t="str">
        <f>IF(ISNUMBER(FIND("overige",Methode_Keuze)),"",IF(Tb_Activiteiten[[#This Row],[Overige kosten]]=1,Tb_Activiteiten[[#Headers],[Overige kosten]],""))</f>
        <v/>
      </c>
    </row>
    <row r="187" spans="1:53" x14ac:dyDescent="0.25">
      <c r="A187" s="213"/>
      <c r="F187" s="64"/>
      <c r="G187" s="64"/>
      <c r="H187" s="258"/>
      <c r="I187" s="258"/>
      <c r="J187" s="258"/>
      <c r="K187" s="258"/>
      <c r="O187" s="56"/>
      <c r="Q187" t="str">
        <f>IFERROR(IF(VLOOKUP(Tb_Activiteiten[[#This Row],[Openstelling]],Tb_Openstelling[],2,0)=1,1,""),"")</f>
        <v/>
      </c>
      <c r="AK187" t="str">
        <f>IF(ISNUMBER(FIND("arbeid",Methode_Keuze)),"",IF(ISNUMBER(FIND("arbeid",Methode_Keuze)),"",IF(Tb_Activiteiten[[#This Row],[Loonkosten]]=1,Tb_Activiteiten[[#Headers],[Loonkosten]],"")))</f>
        <v/>
      </c>
      <c r="AL187" t="str">
        <f>IF(ISNUMBER(FIND("arbeid",Methode_Keuze)),"",IF(ISNUMBER(FIND("arbeid",Methode_Keuze)),"",IF(Tb_Activiteiten[[#This Row],[Eigen arbeid]]=1,Tb_Activiteiten[[#Headers],[Eigen arbeid]],"")))</f>
        <v/>
      </c>
      <c r="AM187" t="str">
        <f>IF(ISNUMBER(FIND("arbeid",Methode_Keuze)),"",IF(ISNUMBER(FIND("arbeid",Methode_Keuze)),"",IF(Tb_Activiteiten[[#This Row],[Projectmedewerker]]=1,Tb_Activiteiten[[#Headers],[Projectmedewerker]],"")))</f>
        <v/>
      </c>
      <c r="AN187" t="str">
        <f>IF(ISNUMBER(FIND("arbeid",Methode_Keuze)),"",IF(ISNUMBER(FIND("arbeid",Methode_Keuze)),"",IF(Tb_Activiteiten[[#This Row],[Landbouwer]]=1,Tb_Activiteiten[[#Headers],[Landbouwer]],"")))</f>
        <v/>
      </c>
      <c r="AO187" t="str">
        <f>IF(ISNUMBER(FIND("arbeid",Methode_Keuze)),"",IF(ISNUMBER(FIND("arbeid",Methode_Keuze)),"",IF(Tb_Activiteiten[[#This Row],[Adviseur]]=1,Tb_Activiteiten[[#Headers],[Adviseur]],"")))</f>
        <v/>
      </c>
      <c r="AP187" t="str">
        <f>IF(ISNUMBER(FIND("arbeid",Methode_Keuze)),"",IF(ISNUMBER(FIND("arbeid",Methode_Keuze)),"",IF(Tb_Activiteiten[[#This Row],[Projectleider/Expert]]=1,Tb_Activiteiten[[#Headers],[Projectleider/Expert]],"")))</f>
        <v/>
      </c>
      <c r="AQ187" t="str">
        <f>IF(ISNUMBER(FIND("arbeid",Methode_Keuze)),"",IF(ISNUMBER(FIND("arbeid",Methode_Keuze)),"",IF(Tb_Activiteiten[[#This Row],[Arbeidskosten]]=1,Tb_Activiteiten[[#Headers],[Arbeidskosten]],"")))</f>
        <v/>
      </c>
      <c r="AR187" t="str">
        <f>IF(ISNUMBER(FIND("arbeid",Methode_Keuze)),"",IF(ISNUMBER(FIND("arbeid",Methode_Keuze)),"",IF(Tb_Activiteiten[[#This Row],[Arbeidskosten op basis van IKS]]=1,Tb_Activiteiten[[#Headers],[Arbeidskosten op basis van IKS]],"")))</f>
        <v/>
      </c>
      <c r="AS187" t="str">
        <f>IF(ISNUMBER(FIND("overige",Methode_Keuze)),"",IF(Tb_Activiteiten[[#This Row],[Kosten derden exclusief btw]]=1,Tb_Activiteiten[[#Headers],[Kosten derden exclusief btw]],""))</f>
        <v/>
      </c>
      <c r="AT187" t="str">
        <f>IF(ISNUMBER(FIND("overige",Methode_Keuze)),"",IF(Tb_Activiteiten[[#This Row],[Niet verrekenbare btw]]=1,Tb_Activiteiten[[#Headers],[Niet verrekenbare btw]],""))</f>
        <v/>
      </c>
      <c r="AU187" t="str">
        <f>IF(ISNUMBER(FIND("overige",Methode_Keuze)),"",IF(Tb_Activiteiten[[#This Row],[Grondkosten]]=1,Tb_Activiteiten[[#Headers],[Grondkosten]],""))</f>
        <v/>
      </c>
      <c r="AV187" t="str">
        <f>IF(ISNUMBER(FIND("overige",Methode_Keuze)),"",IF(Tb_Activiteiten[[#This Row],[Bijdrage in natura (overige)]]=1,Tb_Activiteiten[[#Headers],[Bijdrage in natura (overige)]],""))</f>
        <v/>
      </c>
      <c r="AW187" t="str">
        <f>IF(ISNUMBER(FIND("overige",Methode_Keuze)),"",IF(Tb_Activiteiten[[#This Row],[Bijdrage in natura (vrijwilligers)]]=1,Tb_Activiteiten[[#Headers],[Bijdrage in natura (vrijwilligers)]],""))</f>
        <v/>
      </c>
      <c r="AX187" t="str">
        <f>IF(ISNUMBER(FIND("overige",Methode_Keuze)),"",IF(Tb_Activiteiten[[#This Row],[Afschrijvingskosten]]=1,Tb_Activiteiten[[#Headers],[Afschrijvingskosten]],""))</f>
        <v/>
      </c>
      <c r="AY187" t="str">
        <f>IF(ISNUMBER(FIND("overige",Methode_Keuze)),"",IF(Tb_Activiteiten[[#This Row],[Vergoeding]]=1,Tb_Activiteiten[[#Headers],[Vergoeding]],""))</f>
        <v/>
      </c>
      <c r="AZ187" t="str">
        <f>IF(ISNUMBER(FIND("arbeid",Methode_Keuze)),"",IF(Tb_Activiteiten[[#This Row],[Arbeidskosten - vast tarief (excl eigen arbeid)]]=1,Tb_Activiteiten[[#Headers],[Arbeidskosten - vast tarief (excl eigen arbeid)]],""))</f>
        <v/>
      </c>
      <c r="BA187" t="str">
        <f>IF(ISNUMBER(FIND("overige",Methode_Keuze)),"",IF(Tb_Activiteiten[[#This Row],[Overige kosten]]=1,Tb_Activiteiten[[#Headers],[Overige kosten]],""))</f>
        <v/>
      </c>
    </row>
    <row r="188" spans="1:53" x14ac:dyDescent="0.25">
      <c r="A188" s="213"/>
      <c r="F188" s="64"/>
      <c r="G188" s="64"/>
      <c r="H188" s="258"/>
      <c r="I188" s="258"/>
      <c r="J188" s="258"/>
      <c r="K188" s="258"/>
      <c r="O188" s="56"/>
      <c r="Q188" t="str">
        <f>IFERROR(IF(VLOOKUP(Tb_Activiteiten[[#This Row],[Openstelling]],Tb_Openstelling[],2,0)=1,1,""),"")</f>
        <v/>
      </c>
      <c r="AK188" t="str">
        <f>IF(ISNUMBER(FIND("arbeid",Methode_Keuze)),"",IF(ISNUMBER(FIND("arbeid",Methode_Keuze)),"",IF(Tb_Activiteiten[[#This Row],[Loonkosten]]=1,Tb_Activiteiten[[#Headers],[Loonkosten]],"")))</f>
        <v/>
      </c>
      <c r="AL188" t="str">
        <f>IF(ISNUMBER(FIND("arbeid",Methode_Keuze)),"",IF(ISNUMBER(FIND("arbeid",Methode_Keuze)),"",IF(Tb_Activiteiten[[#This Row],[Eigen arbeid]]=1,Tb_Activiteiten[[#Headers],[Eigen arbeid]],"")))</f>
        <v/>
      </c>
      <c r="AM188" t="str">
        <f>IF(ISNUMBER(FIND("arbeid",Methode_Keuze)),"",IF(ISNUMBER(FIND("arbeid",Methode_Keuze)),"",IF(Tb_Activiteiten[[#This Row],[Projectmedewerker]]=1,Tb_Activiteiten[[#Headers],[Projectmedewerker]],"")))</f>
        <v/>
      </c>
      <c r="AN188" t="str">
        <f>IF(ISNUMBER(FIND("arbeid",Methode_Keuze)),"",IF(ISNUMBER(FIND("arbeid",Methode_Keuze)),"",IF(Tb_Activiteiten[[#This Row],[Landbouwer]]=1,Tb_Activiteiten[[#Headers],[Landbouwer]],"")))</f>
        <v/>
      </c>
      <c r="AO188" t="str">
        <f>IF(ISNUMBER(FIND("arbeid",Methode_Keuze)),"",IF(ISNUMBER(FIND("arbeid",Methode_Keuze)),"",IF(Tb_Activiteiten[[#This Row],[Adviseur]]=1,Tb_Activiteiten[[#Headers],[Adviseur]],"")))</f>
        <v/>
      </c>
      <c r="AP188" t="str">
        <f>IF(ISNUMBER(FIND("arbeid",Methode_Keuze)),"",IF(ISNUMBER(FIND("arbeid",Methode_Keuze)),"",IF(Tb_Activiteiten[[#This Row],[Projectleider/Expert]]=1,Tb_Activiteiten[[#Headers],[Projectleider/Expert]],"")))</f>
        <v/>
      </c>
      <c r="AQ188" t="str">
        <f>IF(ISNUMBER(FIND("arbeid",Methode_Keuze)),"",IF(ISNUMBER(FIND("arbeid",Methode_Keuze)),"",IF(Tb_Activiteiten[[#This Row],[Arbeidskosten]]=1,Tb_Activiteiten[[#Headers],[Arbeidskosten]],"")))</f>
        <v/>
      </c>
      <c r="AR188" t="str">
        <f>IF(ISNUMBER(FIND("arbeid",Methode_Keuze)),"",IF(ISNUMBER(FIND("arbeid",Methode_Keuze)),"",IF(Tb_Activiteiten[[#This Row],[Arbeidskosten op basis van IKS]]=1,Tb_Activiteiten[[#Headers],[Arbeidskosten op basis van IKS]],"")))</f>
        <v/>
      </c>
      <c r="AS188" t="str">
        <f>IF(ISNUMBER(FIND("overige",Methode_Keuze)),"",IF(Tb_Activiteiten[[#This Row],[Kosten derden exclusief btw]]=1,Tb_Activiteiten[[#Headers],[Kosten derden exclusief btw]],""))</f>
        <v/>
      </c>
      <c r="AT188" t="str">
        <f>IF(ISNUMBER(FIND("overige",Methode_Keuze)),"",IF(Tb_Activiteiten[[#This Row],[Niet verrekenbare btw]]=1,Tb_Activiteiten[[#Headers],[Niet verrekenbare btw]],""))</f>
        <v/>
      </c>
      <c r="AU188" t="str">
        <f>IF(ISNUMBER(FIND("overige",Methode_Keuze)),"",IF(Tb_Activiteiten[[#This Row],[Grondkosten]]=1,Tb_Activiteiten[[#Headers],[Grondkosten]],""))</f>
        <v/>
      </c>
      <c r="AV188" t="str">
        <f>IF(ISNUMBER(FIND("overige",Methode_Keuze)),"",IF(Tb_Activiteiten[[#This Row],[Bijdrage in natura (overige)]]=1,Tb_Activiteiten[[#Headers],[Bijdrage in natura (overige)]],""))</f>
        <v/>
      </c>
      <c r="AW188" t="str">
        <f>IF(ISNUMBER(FIND("overige",Methode_Keuze)),"",IF(Tb_Activiteiten[[#This Row],[Bijdrage in natura (vrijwilligers)]]=1,Tb_Activiteiten[[#Headers],[Bijdrage in natura (vrijwilligers)]],""))</f>
        <v/>
      </c>
      <c r="AX188" t="str">
        <f>IF(ISNUMBER(FIND("overige",Methode_Keuze)),"",IF(Tb_Activiteiten[[#This Row],[Afschrijvingskosten]]=1,Tb_Activiteiten[[#Headers],[Afschrijvingskosten]],""))</f>
        <v/>
      </c>
      <c r="AY188" t="str">
        <f>IF(ISNUMBER(FIND("overige",Methode_Keuze)),"",IF(Tb_Activiteiten[[#This Row],[Vergoeding]]=1,Tb_Activiteiten[[#Headers],[Vergoeding]],""))</f>
        <v/>
      </c>
      <c r="AZ188" t="str">
        <f>IF(ISNUMBER(FIND("arbeid",Methode_Keuze)),"",IF(Tb_Activiteiten[[#This Row],[Arbeidskosten - vast tarief (excl eigen arbeid)]]=1,Tb_Activiteiten[[#Headers],[Arbeidskosten - vast tarief (excl eigen arbeid)]],""))</f>
        <v/>
      </c>
      <c r="BA188" t="str">
        <f>IF(ISNUMBER(FIND("overige",Methode_Keuze)),"",IF(Tb_Activiteiten[[#This Row],[Overige kosten]]=1,Tb_Activiteiten[[#Headers],[Overige kosten]],""))</f>
        <v/>
      </c>
    </row>
    <row r="189" spans="1:53" x14ac:dyDescent="0.25">
      <c r="A189" s="213"/>
      <c r="F189" s="64"/>
      <c r="G189" s="64"/>
      <c r="H189" s="258"/>
      <c r="I189" s="258"/>
      <c r="J189" s="258"/>
      <c r="K189" s="258"/>
      <c r="O189" s="56"/>
      <c r="Q189" t="str">
        <f>IFERROR(IF(VLOOKUP(Tb_Activiteiten[[#This Row],[Openstelling]],Tb_Openstelling[],2,0)=1,1,""),"")</f>
        <v/>
      </c>
      <c r="AK189" t="str">
        <f>IF(ISNUMBER(FIND("arbeid",Methode_Keuze)),"",IF(ISNUMBER(FIND("arbeid",Methode_Keuze)),"",IF(Tb_Activiteiten[[#This Row],[Loonkosten]]=1,Tb_Activiteiten[[#Headers],[Loonkosten]],"")))</f>
        <v/>
      </c>
      <c r="AL189" t="str">
        <f>IF(ISNUMBER(FIND("arbeid",Methode_Keuze)),"",IF(ISNUMBER(FIND("arbeid",Methode_Keuze)),"",IF(Tb_Activiteiten[[#This Row],[Eigen arbeid]]=1,Tb_Activiteiten[[#Headers],[Eigen arbeid]],"")))</f>
        <v/>
      </c>
      <c r="AM189" t="str">
        <f>IF(ISNUMBER(FIND("arbeid",Methode_Keuze)),"",IF(ISNUMBER(FIND("arbeid",Methode_Keuze)),"",IF(Tb_Activiteiten[[#This Row],[Projectmedewerker]]=1,Tb_Activiteiten[[#Headers],[Projectmedewerker]],"")))</f>
        <v/>
      </c>
      <c r="AN189" t="str">
        <f>IF(ISNUMBER(FIND("arbeid",Methode_Keuze)),"",IF(ISNUMBER(FIND("arbeid",Methode_Keuze)),"",IF(Tb_Activiteiten[[#This Row],[Landbouwer]]=1,Tb_Activiteiten[[#Headers],[Landbouwer]],"")))</f>
        <v/>
      </c>
      <c r="AO189" t="str">
        <f>IF(ISNUMBER(FIND("arbeid",Methode_Keuze)),"",IF(ISNUMBER(FIND("arbeid",Methode_Keuze)),"",IF(Tb_Activiteiten[[#This Row],[Adviseur]]=1,Tb_Activiteiten[[#Headers],[Adviseur]],"")))</f>
        <v/>
      </c>
      <c r="AP189" t="str">
        <f>IF(ISNUMBER(FIND("arbeid",Methode_Keuze)),"",IF(ISNUMBER(FIND("arbeid",Methode_Keuze)),"",IF(Tb_Activiteiten[[#This Row],[Projectleider/Expert]]=1,Tb_Activiteiten[[#Headers],[Projectleider/Expert]],"")))</f>
        <v/>
      </c>
      <c r="AQ189" t="str">
        <f>IF(ISNUMBER(FIND("arbeid",Methode_Keuze)),"",IF(ISNUMBER(FIND("arbeid",Methode_Keuze)),"",IF(Tb_Activiteiten[[#This Row],[Arbeidskosten]]=1,Tb_Activiteiten[[#Headers],[Arbeidskosten]],"")))</f>
        <v/>
      </c>
      <c r="AR189" t="str">
        <f>IF(ISNUMBER(FIND("arbeid",Methode_Keuze)),"",IF(ISNUMBER(FIND("arbeid",Methode_Keuze)),"",IF(Tb_Activiteiten[[#This Row],[Arbeidskosten op basis van IKS]]=1,Tb_Activiteiten[[#Headers],[Arbeidskosten op basis van IKS]],"")))</f>
        <v/>
      </c>
      <c r="AS189" t="str">
        <f>IF(ISNUMBER(FIND("overige",Methode_Keuze)),"",IF(Tb_Activiteiten[[#This Row],[Kosten derden exclusief btw]]=1,Tb_Activiteiten[[#Headers],[Kosten derden exclusief btw]],""))</f>
        <v/>
      </c>
      <c r="AT189" t="str">
        <f>IF(ISNUMBER(FIND("overige",Methode_Keuze)),"",IF(Tb_Activiteiten[[#This Row],[Niet verrekenbare btw]]=1,Tb_Activiteiten[[#Headers],[Niet verrekenbare btw]],""))</f>
        <v/>
      </c>
      <c r="AU189" t="str">
        <f>IF(ISNUMBER(FIND("overige",Methode_Keuze)),"",IF(Tb_Activiteiten[[#This Row],[Grondkosten]]=1,Tb_Activiteiten[[#Headers],[Grondkosten]],""))</f>
        <v/>
      </c>
      <c r="AV189" t="str">
        <f>IF(ISNUMBER(FIND("overige",Methode_Keuze)),"",IF(Tb_Activiteiten[[#This Row],[Bijdrage in natura (overige)]]=1,Tb_Activiteiten[[#Headers],[Bijdrage in natura (overige)]],""))</f>
        <v/>
      </c>
      <c r="AW189" t="str">
        <f>IF(ISNUMBER(FIND("overige",Methode_Keuze)),"",IF(Tb_Activiteiten[[#This Row],[Bijdrage in natura (vrijwilligers)]]=1,Tb_Activiteiten[[#Headers],[Bijdrage in natura (vrijwilligers)]],""))</f>
        <v/>
      </c>
      <c r="AX189" t="str">
        <f>IF(ISNUMBER(FIND("overige",Methode_Keuze)),"",IF(Tb_Activiteiten[[#This Row],[Afschrijvingskosten]]=1,Tb_Activiteiten[[#Headers],[Afschrijvingskosten]],""))</f>
        <v/>
      </c>
      <c r="AY189" t="str">
        <f>IF(ISNUMBER(FIND("overige",Methode_Keuze)),"",IF(Tb_Activiteiten[[#This Row],[Vergoeding]]=1,Tb_Activiteiten[[#Headers],[Vergoeding]],""))</f>
        <v/>
      </c>
      <c r="AZ189" t="str">
        <f>IF(ISNUMBER(FIND("arbeid",Methode_Keuze)),"",IF(Tb_Activiteiten[[#This Row],[Arbeidskosten - vast tarief (excl eigen arbeid)]]=1,Tb_Activiteiten[[#Headers],[Arbeidskosten - vast tarief (excl eigen arbeid)]],""))</f>
        <v/>
      </c>
      <c r="BA189" t="str">
        <f>IF(ISNUMBER(FIND("overige",Methode_Keuze)),"",IF(Tb_Activiteiten[[#This Row],[Overige kosten]]=1,Tb_Activiteiten[[#Headers],[Overige kosten]],""))</f>
        <v/>
      </c>
    </row>
    <row r="190" spans="1:53" x14ac:dyDescent="0.25">
      <c r="A190" s="213"/>
      <c r="F190" s="64"/>
      <c r="G190" s="64"/>
      <c r="H190" s="258"/>
      <c r="I190" s="258"/>
      <c r="J190" s="258"/>
      <c r="K190" s="258"/>
      <c r="O190" s="56"/>
      <c r="Q190" t="str">
        <f>IFERROR(IF(VLOOKUP(Tb_Activiteiten[[#This Row],[Openstelling]],Tb_Openstelling[],2,0)=1,1,""),"")</f>
        <v/>
      </c>
      <c r="AK190" t="str">
        <f>IF(ISNUMBER(FIND("arbeid",Methode_Keuze)),"",IF(ISNUMBER(FIND("arbeid",Methode_Keuze)),"",IF(Tb_Activiteiten[[#This Row],[Loonkosten]]=1,Tb_Activiteiten[[#Headers],[Loonkosten]],"")))</f>
        <v/>
      </c>
      <c r="AL190" t="str">
        <f>IF(ISNUMBER(FIND("arbeid",Methode_Keuze)),"",IF(ISNUMBER(FIND("arbeid",Methode_Keuze)),"",IF(Tb_Activiteiten[[#This Row],[Eigen arbeid]]=1,Tb_Activiteiten[[#Headers],[Eigen arbeid]],"")))</f>
        <v/>
      </c>
      <c r="AM190" t="str">
        <f>IF(ISNUMBER(FIND("arbeid",Methode_Keuze)),"",IF(ISNUMBER(FIND("arbeid",Methode_Keuze)),"",IF(Tb_Activiteiten[[#This Row],[Projectmedewerker]]=1,Tb_Activiteiten[[#Headers],[Projectmedewerker]],"")))</f>
        <v/>
      </c>
      <c r="AN190" t="str">
        <f>IF(ISNUMBER(FIND("arbeid",Methode_Keuze)),"",IF(ISNUMBER(FIND("arbeid",Methode_Keuze)),"",IF(Tb_Activiteiten[[#This Row],[Landbouwer]]=1,Tb_Activiteiten[[#Headers],[Landbouwer]],"")))</f>
        <v/>
      </c>
      <c r="AO190" t="str">
        <f>IF(ISNUMBER(FIND("arbeid",Methode_Keuze)),"",IF(ISNUMBER(FIND("arbeid",Methode_Keuze)),"",IF(Tb_Activiteiten[[#This Row],[Adviseur]]=1,Tb_Activiteiten[[#Headers],[Adviseur]],"")))</f>
        <v/>
      </c>
      <c r="AP190" t="str">
        <f>IF(ISNUMBER(FIND("arbeid",Methode_Keuze)),"",IF(ISNUMBER(FIND("arbeid",Methode_Keuze)),"",IF(Tb_Activiteiten[[#This Row],[Projectleider/Expert]]=1,Tb_Activiteiten[[#Headers],[Projectleider/Expert]],"")))</f>
        <v/>
      </c>
      <c r="AQ190" t="str">
        <f>IF(ISNUMBER(FIND("arbeid",Methode_Keuze)),"",IF(ISNUMBER(FIND("arbeid",Methode_Keuze)),"",IF(Tb_Activiteiten[[#This Row],[Arbeidskosten]]=1,Tb_Activiteiten[[#Headers],[Arbeidskosten]],"")))</f>
        <v/>
      </c>
      <c r="AR190" t="str">
        <f>IF(ISNUMBER(FIND("arbeid",Methode_Keuze)),"",IF(ISNUMBER(FIND("arbeid",Methode_Keuze)),"",IF(Tb_Activiteiten[[#This Row],[Arbeidskosten op basis van IKS]]=1,Tb_Activiteiten[[#Headers],[Arbeidskosten op basis van IKS]],"")))</f>
        <v/>
      </c>
      <c r="AS190" t="str">
        <f>IF(ISNUMBER(FIND("overige",Methode_Keuze)),"",IF(Tb_Activiteiten[[#This Row],[Kosten derden exclusief btw]]=1,Tb_Activiteiten[[#Headers],[Kosten derden exclusief btw]],""))</f>
        <v/>
      </c>
      <c r="AT190" t="str">
        <f>IF(ISNUMBER(FIND("overige",Methode_Keuze)),"",IF(Tb_Activiteiten[[#This Row],[Niet verrekenbare btw]]=1,Tb_Activiteiten[[#Headers],[Niet verrekenbare btw]],""))</f>
        <v/>
      </c>
      <c r="AU190" t="str">
        <f>IF(ISNUMBER(FIND("overige",Methode_Keuze)),"",IF(Tb_Activiteiten[[#This Row],[Grondkosten]]=1,Tb_Activiteiten[[#Headers],[Grondkosten]],""))</f>
        <v/>
      </c>
      <c r="AV190" t="str">
        <f>IF(ISNUMBER(FIND("overige",Methode_Keuze)),"",IF(Tb_Activiteiten[[#This Row],[Bijdrage in natura (overige)]]=1,Tb_Activiteiten[[#Headers],[Bijdrage in natura (overige)]],""))</f>
        <v/>
      </c>
      <c r="AW190" t="str">
        <f>IF(ISNUMBER(FIND("overige",Methode_Keuze)),"",IF(Tb_Activiteiten[[#This Row],[Bijdrage in natura (vrijwilligers)]]=1,Tb_Activiteiten[[#Headers],[Bijdrage in natura (vrijwilligers)]],""))</f>
        <v/>
      </c>
      <c r="AX190" t="str">
        <f>IF(ISNUMBER(FIND("overige",Methode_Keuze)),"",IF(Tb_Activiteiten[[#This Row],[Afschrijvingskosten]]=1,Tb_Activiteiten[[#Headers],[Afschrijvingskosten]],""))</f>
        <v/>
      </c>
      <c r="AY190" t="str">
        <f>IF(ISNUMBER(FIND("overige",Methode_Keuze)),"",IF(Tb_Activiteiten[[#This Row],[Vergoeding]]=1,Tb_Activiteiten[[#Headers],[Vergoeding]],""))</f>
        <v/>
      </c>
      <c r="AZ190" t="str">
        <f>IF(ISNUMBER(FIND("arbeid",Methode_Keuze)),"",IF(Tb_Activiteiten[[#This Row],[Arbeidskosten - vast tarief (excl eigen arbeid)]]=1,Tb_Activiteiten[[#Headers],[Arbeidskosten - vast tarief (excl eigen arbeid)]],""))</f>
        <v/>
      </c>
      <c r="BA190" t="str">
        <f>IF(ISNUMBER(FIND("overige",Methode_Keuze)),"",IF(Tb_Activiteiten[[#This Row],[Overige kosten]]=1,Tb_Activiteiten[[#Headers],[Overige kosten]],""))</f>
        <v/>
      </c>
    </row>
    <row r="191" spans="1:53" x14ac:dyDescent="0.25">
      <c r="A191" s="213"/>
      <c r="F191" s="64"/>
      <c r="G191" s="64"/>
      <c r="H191" s="258"/>
      <c r="I191" s="258"/>
      <c r="J191" s="258"/>
      <c r="K191" s="258"/>
      <c r="O191" s="56"/>
      <c r="Q191" t="str">
        <f>IFERROR(IF(VLOOKUP(Tb_Activiteiten[[#This Row],[Openstelling]],Tb_Openstelling[],2,0)=1,1,""),"")</f>
        <v/>
      </c>
      <c r="AK191" t="str">
        <f>IF(ISNUMBER(FIND("arbeid",Methode_Keuze)),"",IF(ISNUMBER(FIND("arbeid",Methode_Keuze)),"",IF(Tb_Activiteiten[[#This Row],[Loonkosten]]=1,Tb_Activiteiten[[#Headers],[Loonkosten]],"")))</f>
        <v/>
      </c>
      <c r="AL191" t="str">
        <f>IF(ISNUMBER(FIND("arbeid",Methode_Keuze)),"",IF(ISNUMBER(FIND("arbeid",Methode_Keuze)),"",IF(Tb_Activiteiten[[#This Row],[Eigen arbeid]]=1,Tb_Activiteiten[[#Headers],[Eigen arbeid]],"")))</f>
        <v/>
      </c>
      <c r="AM191" t="str">
        <f>IF(ISNUMBER(FIND("arbeid",Methode_Keuze)),"",IF(ISNUMBER(FIND("arbeid",Methode_Keuze)),"",IF(Tb_Activiteiten[[#This Row],[Projectmedewerker]]=1,Tb_Activiteiten[[#Headers],[Projectmedewerker]],"")))</f>
        <v/>
      </c>
      <c r="AN191" t="str">
        <f>IF(ISNUMBER(FIND("arbeid",Methode_Keuze)),"",IF(ISNUMBER(FIND("arbeid",Methode_Keuze)),"",IF(Tb_Activiteiten[[#This Row],[Landbouwer]]=1,Tb_Activiteiten[[#Headers],[Landbouwer]],"")))</f>
        <v/>
      </c>
      <c r="AO191" t="str">
        <f>IF(ISNUMBER(FIND("arbeid",Methode_Keuze)),"",IF(ISNUMBER(FIND("arbeid",Methode_Keuze)),"",IF(Tb_Activiteiten[[#This Row],[Adviseur]]=1,Tb_Activiteiten[[#Headers],[Adviseur]],"")))</f>
        <v/>
      </c>
      <c r="AP191" t="str">
        <f>IF(ISNUMBER(FIND("arbeid",Methode_Keuze)),"",IF(ISNUMBER(FIND("arbeid",Methode_Keuze)),"",IF(Tb_Activiteiten[[#This Row],[Projectleider/Expert]]=1,Tb_Activiteiten[[#Headers],[Projectleider/Expert]],"")))</f>
        <v/>
      </c>
      <c r="AQ191" t="str">
        <f>IF(ISNUMBER(FIND("arbeid",Methode_Keuze)),"",IF(ISNUMBER(FIND("arbeid",Methode_Keuze)),"",IF(Tb_Activiteiten[[#This Row],[Arbeidskosten]]=1,Tb_Activiteiten[[#Headers],[Arbeidskosten]],"")))</f>
        <v/>
      </c>
      <c r="AR191" t="str">
        <f>IF(ISNUMBER(FIND("arbeid",Methode_Keuze)),"",IF(ISNUMBER(FIND("arbeid",Methode_Keuze)),"",IF(Tb_Activiteiten[[#This Row],[Arbeidskosten op basis van IKS]]=1,Tb_Activiteiten[[#Headers],[Arbeidskosten op basis van IKS]],"")))</f>
        <v/>
      </c>
      <c r="AS191" t="str">
        <f>IF(ISNUMBER(FIND("overige",Methode_Keuze)),"",IF(Tb_Activiteiten[[#This Row],[Kosten derden exclusief btw]]=1,Tb_Activiteiten[[#Headers],[Kosten derden exclusief btw]],""))</f>
        <v/>
      </c>
      <c r="AT191" t="str">
        <f>IF(ISNUMBER(FIND("overige",Methode_Keuze)),"",IF(Tb_Activiteiten[[#This Row],[Niet verrekenbare btw]]=1,Tb_Activiteiten[[#Headers],[Niet verrekenbare btw]],""))</f>
        <v/>
      </c>
      <c r="AU191" t="str">
        <f>IF(ISNUMBER(FIND("overige",Methode_Keuze)),"",IF(Tb_Activiteiten[[#This Row],[Grondkosten]]=1,Tb_Activiteiten[[#Headers],[Grondkosten]],""))</f>
        <v/>
      </c>
      <c r="AV191" t="str">
        <f>IF(ISNUMBER(FIND("overige",Methode_Keuze)),"",IF(Tb_Activiteiten[[#This Row],[Bijdrage in natura (overige)]]=1,Tb_Activiteiten[[#Headers],[Bijdrage in natura (overige)]],""))</f>
        <v/>
      </c>
      <c r="AW191" t="str">
        <f>IF(ISNUMBER(FIND("overige",Methode_Keuze)),"",IF(Tb_Activiteiten[[#This Row],[Bijdrage in natura (vrijwilligers)]]=1,Tb_Activiteiten[[#Headers],[Bijdrage in natura (vrijwilligers)]],""))</f>
        <v/>
      </c>
      <c r="AX191" t="str">
        <f>IF(ISNUMBER(FIND("overige",Methode_Keuze)),"",IF(Tb_Activiteiten[[#This Row],[Afschrijvingskosten]]=1,Tb_Activiteiten[[#Headers],[Afschrijvingskosten]],""))</f>
        <v/>
      </c>
      <c r="AY191" t="str">
        <f>IF(ISNUMBER(FIND("overige",Methode_Keuze)),"",IF(Tb_Activiteiten[[#This Row],[Vergoeding]]=1,Tb_Activiteiten[[#Headers],[Vergoeding]],""))</f>
        <v/>
      </c>
      <c r="AZ191" t="str">
        <f>IF(ISNUMBER(FIND("arbeid",Methode_Keuze)),"",IF(Tb_Activiteiten[[#This Row],[Arbeidskosten - vast tarief (excl eigen arbeid)]]=1,Tb_Activiteiten[[#Headers],[Arbeidskosten - vast tarief (excl eigen arbeid)]],""))</f>
        <v/>
      </c>
      <c r="BA191" t="str">
        <f>IF(ISNUMBER(FIND("overige",Methode_Keuze)),"",IF(Tb_Activiteiten[[#This Row],[Overige kosten]]=1,Tb_Activiteiten[[#Headers],[Overige kosten]],""))</f>
        <v/>
      </c>
    </row>
    <row r="192" spans="1:53" x14ac:dyDescent="0.25">
      <c r="A192" s="213"/>
      <c r="F192" s="64"/>
      <c r="G192" s="64"/>
      <c r="H192" s="258"/>
      <c r="I192" s="258"/>
      <c r="J192" s="258"/>
      <c r="K192" s="258"/>
      <c r="O192" s="56"/>
      <c r="Q192" t="str">
        <f>IFERROR(IF(VLOOKUP(Tb_Activiteiten[[#This Row],[Openstelling]],Tb_Openstelling[],2,0)=1,1,""),"")</f>
        <v/>
      </c>
      <c r="AK192" t="str">
        <f>IF(ISNUMBER(FIND("arbeid",Methode_Keuze)),"",IF(ISNUMBER(FIND("arbeid",Methode_Keuze)),"",IF(Tb_Activiteiten[[#This Row],[Loonkosten]]=1,Tb_Activiteiten[[#Headers],[Loonkosten]],"")))</f>
        <v/>
      </c>
      <c r="AL192" t="str">
        <f>IF(ISNUMBER(FIND("arbeid",Methode_Keuze)),"",IF(ISNUMBER(FIND("arbeid",Methode_Keuze)),"",IF(Tb_Activiteiten[[#This Row],[Eigen arbeid]]=1,Tb_Activiteiten[[#Headers],[Eigen arbeid]],"")))</f>
        <v/>
      </c>
      <c r="AM192" t="str">
        <f>IF(ISNUMBER(FIND("arbeid",Methode_Keuze)),"",IF(ISNUMBER(FIND("arbeid",Methode_Keuze)),"",IF(Tb_Activiteiten[[#This Row],[Projectmedewerker]]=1,Tb_Activiteiten[[#Headers],[Projectmedewerker]],"")))</f>
        <v/>
      </c>
      <c r="AN192" t="str">
        <f>IF(ISNUMBER(FIND("arbeid",Methode_Keuze)),"",IF(ISNUMBER(FIND("arbeid",Methode_Keuze)),"",IF(Tb_Activiteiten[[#This Row],[Landbouwer]]=1,Tb_Activiteiten[[#Headers],[Landbouwer]],"")))</f>
        <v/>
      </c>
      <c r="AO192" t="str">
        <f>IF(ISNUMBER(FIND("arbeid",Methode_Keuze)),"",IF(ISNUMBER(FIND("arbeid",Methode_Keuze)),"",IF(Tb_Activiteiten[[#This Row],[Adviseur]]=1,Tb_Activiteiten[[#Headers],[Adviseur]],"")))</f>
        <v/>
      </c>
      <c r="AP192" t="str">
        <f>IF(ISNUMBER(FIND("arbeid",Methode_Keuze)),"",IF(ISNUMBER(FIND("arbeid",Methode_Keuze)),"",IF(Tb_Activiteiten[[#This Row],[Projectleider/Expert]]=1,Tb_Activiteiten[[#Headers],[Projectleider/Expert]],"")))</f>
        <v/>
      </c>
      <c r="AQ192" t="str">
        <f>IF(ISNUMBER(FIND("arbeid",Methode_Keuze)),"",IF(ISNUMBER(FIND("arbeid",Methode_Keuze)),"",IF(Tb_Activiteiten[[#This Row],[Arbeidskosten]]=1,Tb_Activiteiten[[#Headers],[Arbeidskosten]],"")))</f>
        <v/>
      </c>
      <c r="AR192" t="str">
        <f>IF(ISNUMBER(FIND("arbeid",Methode_Keuze)),"",IF(ISNUMBER(FIND("arbeid",Methode_Keuze)),"",IF(Tb_Activiteiten[[#This Row],[Arbeidskosten op basis van IKS]]=1,Tb_Activiteiten[[#Headers],[Arbeidskosten op basis van IKS]],"")))</f>
        <v/>
      </c>
      <c r="AS192" t="str">
        <f>IF(ISNUMBER(FIND("overige",Methode_Keuze)),"",IF(Tb_Activiteiten[[#This Row],[Kosten derden exclusief btw]]=1,Tb_Activiteiten[[#Headers],[Kosten derden exclusief btw]],""))</f>
        <v/>
      </c>
      <c r="AT192" t="str">
        <f>IF(ISNUMBER(FIND("overige",Methode_Keuze)),"",IF(Tb_Activiteiten[[#This Row],[Niet verrekenbare btw]]=1,Tb_Activiteiten[[#Headers],[Niet verrekenbare btw]],""))</f>
        <v/>
      </c>
      <c r="AU192" t="str">
        <f>IF(ISNUMBER(FIND("overige",Methode_Keuze)),"",IF(Tb_Activiteiten[[#This Row],[Grondkosten]]=1,Tb_Activiteiten[[#Headers],[Grondkosten]],""))</f>
        <v/>
      </c>
      <c r="AV192" t="str">
        <f>IF(ISNUMBER(FIND("overige",Methode_Keuze)),"",IF(Tb_Activiteiten[[#This Row],[Bijdrage in natura (overige)]]=1,Tb_Activiteiten[[#Headers],[Bijdrage in natura (overige)]],""))</f>
        <v/>
      </c>
      <c r="AW192" t="str">
        <f>IF(ISNUMBER(FIND("overige",Methode_Keuze)),"",IF(Tb_Activiteiten[[#This Row],[Bijdrage in natura (vrijwilligers)]]=1,Tb_Activiteiten[[#Headers],[Bijdrage in natura (vrijwilligers)]],""))</f>
        <v/>
      </c>
      <c r="AX192" t="str">
        <f>IF(ISNUMBER(FIND("overige",Methode_Keuze)),"",IF(Tb_Activiteiten[[#This Row],[Afschrijvingskosten]]=1,Tb_Activiteiten[[#Headers],[Afschrijvingskosten]],""))</f>
        <v/>
      </c>
      <c r="AY192" t="str">
        <f>IF(ISNUMBER(FIND("overige",Methode_Keuze)),"",IF(Tb_Activiteiten[[#This Row],[Vergoeding]]=1,Tb_Activiteiten[[#Headers],[Vergoeding]],""))</f>
        <v/>
      </c>
      <c r="AZ192" t="str">
        <f>IF(ISNUMBER(FIND("arbeid",Methode_Keuze)),"",IF(Tb_Activiteiten[[#This Row],[Arbeidskosten - vast tarief (excl eigen arbeid)]]=1,Tb_Activiteiten[[#Headers],[Arbeidskosten - vast tarief (excl eigen arbeid)]],""))</f>
        <v/>
      </c>
      <c r="BA192" t="str">
        <f>IF(ISNUMBER(FIND("overige",Methode_Keuze)),"",IF(Tb_Activiteiten[[#This Row],[Overige kosten]]=1,Tb_Activiteiten[[#Headers],[Overige kosten]],""))</f>
        <v/>
      </c>
    </row>
    <row r="193" spans="1:53" x14ac:dyDescent="0.25">
      <c r="A193" s="213"/>
      <c r="F193" s="64"/>
      <c r="G193" s="64"/>
      <c r="H193" s="258"/>
      <c r="I193" s="258"/>
      <c r="J193" s="258"/>
      <c r="K193" s="258"/>
      <c r="O193" s="56"/>
      <c r="Q193" t="str">
        <f>IFERROR(IF(VLOOKUP(Tb_Activiteiten[[#This Row],[Openstelling]],Tb_Openstelling[],2,0)=1,1,""),"")</f>
        <v/>
      </c>
      <c r="AK193" t="str">
        <f>IF(ISNUMBER(FIND("arbeid",Methode_Keuze)),"",IF(ISNUMBER(FIND("arbeid",Methode_Keuze)),"",IF(Tb_Activiteiten[[#This Row],[Loonkosten]]=1,Tb_Activiteiten[[#Headers],[Loonkosten]],"")))</f>
        <v/>
      </c>
      <c r="AL193" t="str">
        <f>IF(ISNUMBER(FIND("arbeid",Methode_Keuze)),"",IF(ISNUMBER(FIND("arbeid",Methode_Keuze)),"",IF(Tb_Activiteiten[[#This Row],[Eigen arbeid]]=1,Tb_Activiteiten[[#Headers],[Eigen arbeid]],"")))</f>
        <v/>
      </c>
      <c r="AM193" t="str">
        <f>IF(ISNUMBER(FIND("arbeid",Methode_Keuze)),"",IF(ISNUMBER(FIND("arbeid",Methode_Keuze)),"",IF(Tb_Activiteiten[[#This Row],[Projectmedewerker]]=1,Tb_Activiteiten[[#Headers],[Projectmedewerker]],"")))</f>
        <v/>
      </c>
      <c r="AN193" t="str">
        <f>IF(ISNUMBER(FIND("arbeid",Methode_Keuze)),"",IF(ISNUMBER(FIND("arbeid",Methode_Keuze)),"",IF(Tb_Activiteiten[[#This Row],[Landbouwer]]=1,Tb_Activiteiten[[#Headers],[Landbouwer]],"")))</f>
        <v/>
      </c>
      <c r="AO193" t="str">
        <f>IF(ISNUMBER(FIND("arbeid",Methode_Keuze)),"",IF(ISNUMBER(FIND("arbeid",Methode_Keuze)),"",IF(Tb_Activiteiten[[#This Row],[Adviseur]]=1,Tb_Activiteiten[[#Headers],[Adviseur]],"")))</f>
        <v/>
      </c>
      <c r="AP193" t="str">
        <f>IF(ISNUMBER(FIND("arbeid",Methode_Keuze)),"",IF(ISNUMBER(FIND("arbeid",Methode_Keuze)),"",IF(Tb_Activiteiten[[#This Row],[Projectleider/Expert]]=1,Tb_Activiteiten[[#Headers],[Projectleider/Expert]],"")))</f>
        <v/>
      </c>
      <c r="AQ193" t="str">
        <f>IF(ISNUMBER(FIND("arbeid",Methode_Keuze)),"",IF(ISNUMBER(FIND("arbeid",Methode_Keuze)),"",IF(Tb_Activiteiten[[#This Row],[Arbeidskosten]]=1,Tb_Activiteiten[[#Headers],[Arbeidskosten]],"")))</f>
        <v/>
      </c>
      <c r="AR193" t="str">
        <f>IF(ISNUMBER(FIND("arbeid",Methode_Keuze)),"",IF(ISNUMBER(FIND("arbeid",Methode_Keuze)),"",IF(Tb_Activiteiten[[#This Row],[Arbeidskosten op basis van IKS]]=1,Tb_Activiteiten[[#Headers],[Arbeidskosten op basis van IKS]],"")))</f>
        <v/>
      </c>
      <c r="AS193" t="str">
        <f>IF(ISNUMBER(FIND("overige",Methode_Keuze)),"",IF(Tb_Activiteiten[[#This Row],[Kosten derden exclusief btw]]=1,Tb_Activiteiten[[#Headers],[Kosten derden exclusief btw]],""))</f>
        <v/>
      </c>
      <c r="AT193" t="str">
        <f>IF(ISNUMBER(FIND("overige",Methode_Keuze)),"",IF(Tb_Activiteiten[[#This Row],[Niet verrekenbare btw]]=1,Tb_Activiteiten[[#Headers],[Niet verrekenbare btw]],""))</f>
        <v/>
      </c>
      <c r="AU193" t="str">
        <f>IF(ISNUMBER(FIND("overige",Methode_Keuze)),"",IF(Tb_Activiteiten[[#This Row],[Grondkosten]]=1,Tb_Activiteiten[[#Headers],[Grondkosten]],""))</f>
        <v/>
      </c>
      <c r="AV193" t="str">
        <f>IF(ISNUMBER(FIND("overige",Methode_Keuze)),"",IF(Tb_Activiteiten[[#This Row],[Bijdrage in natura (overige)]]=1,Tb_Activiteiten[[#Headers],[Bijdrage in natura (overige)]],""))</f>
        <v/>
      </c>
      <c r="AW193" t="str">
        <f>IF(ISNUMBER(FIND("overige",Methode_Keuze)),"",IF(Tb_Activiteiten[[#This Row],[Bijdrage in natura (vrijwilligers)]]=1,Tb_Activiteiten[[#Headers],[Bijdrage in natura (vrijwilligers)]],""))</f>
        <v/>
      </c>
      <c r="AX193" t="str">
        <f>IF(ISNUMBER(FIND("overige",Methode_Keuze)),"",IF(Tb_Activiteiten[[#This Row],[Afschrijvingskosten]]=1,Tb_Activiteiten[[#Headers],[Afschrijvingskosten]],""))</f>
        <v/>
      </c>
      <c r="AY193" t="str">
        <f>IF(ISNUMBER(FIND("overige",Methode_Keuze)),"",IF(Tb_Activiteiten[[#This Row],[Vergoeding]]=1,Tb_Activiteiten[[#Headers],[Vergoeding]],""))</f>
        <v/>
      </c>
      <c r="AZ193" t="str">
        <f>IF(ISNUMBER(FIND("arbeid",Methode_Keuze)),"",IF(Tb_Activiteiten[[#This Row],[Arbeidskosten - vast tarief (excl eigen arbeid)]]=1,Tb_Activiteiten[[#Headers],[Arbeidskosten - vast tarief (excl eigen arbeid)]],""))</f>
        <v/>
      </c>
      <c r="BA193" t="str">
        <f>IF(ISNUMBER(FIND("overige",Methode_Keuze)),"",IF(Tb_Activiteiten[[#This Row],[Overige kosten]]=1,Tb_Activiteiten[[#Headers],[Overige kosten]],""))</f>
        <v/>
      </c>
    </row>
    <row r="194" spans="1:53" x14ac:dyDescent="0.25">
      <c r="A194" s="213"/>
      <c r="F194" s="64"/>
      <c r="G194" s="64"/>
      <c r="H194" s="258"/>
      <c r="I194" s="258"/>
      <c r="J194" s="258"/>
      <c r="K194" s="258"/>
      <c r="O194" s="56"/>
      <c r="Q194" t="str">
        <f>IFERROR(IF(VLOOKUP(Tb_Activiteiten[[#This Row],[Openstelling]],Tb_Openstelling[],2,0)=1,1,""),"")</f>
        <v/>
      </c>
      <c r="AK194" t="str">
        <f>IF(ISNUMBER(FIND("arbeid",Methode_Keuze)),"",IF(ISNUMBER(FIND("arbeid",Methode_Keuze)),"",IF(Tb_Activiteiten[[#This Row],[Loonkosten]]=1,Tb_Activiteiten[[#Headers],[Loonkosten]],"")))</f>
        <v/>
      </c>
      <c r="AL194" t="str">
        <f>IF(ISNUMBER(FIND("arbeid",Methode_Keuze)),"",IF(ISNUMBER(FIND("arbeid",Methode_Keuze)),"",IF(Tb_Activiteiten[[#This Row],[Eigen arbeid]]=1,Tb_Activiteiten[[#Headers],[Eigen arbeid]],"")))</f>
        <v/>
      </c>
      <c r="AM194" t="str">
        <f>IF(ISNUMBER(FIND("arbeid",Methode_Keuze)),"",IF(ISNUMBER(FIND("arbeid",Methode_Keuze)),"",IF(Tb_Activiteiten[[#This Row],[Projectmedewerker]]=1,Tb_Activiteiten[[#Headers],[Projectmedewerker]],"")))</f>
        <v/>
      </c>
      <c r="AN194" t="str">
        <f>IF(ISNUMBER(FIND("arbeid",Methode_Keuze)),"",IF(ISNUMBER(FIND("arbeid",Methode_Keuze)),"",IF(Tb_Activiteiten[[#This Row],[Landbouwer]]=1,Tb_Activiteiten[[#Headers],[Landbouwer]],"")))</f>
        <v/>
      </c>
      <c r="AO194" t="str">
        <f>IF(ISNUMBER(FIND("arbeid",Methode_Keuze)),"",IF(ISNUMBER(FIND("arbeid",Methode_Keuze)),"",IF(Tb_Activiteiten[[#This Row],[Adviseur]]=1,Tb_Activiteiten[[#Headers],[Adviseur]],"")))</f>
        <v/>
      </c>
      <c r="AP194" t="str">
        <f>IF(ISNUMBER(FIND("arbeid",Methode_Keuze)),"",IF(ISNUMBER(FIND("arbeid",Methode_Keuze)),"",IF(Tb_Activiteiten[[#This Row],[Projectleider/Expert]]=1,Tb_Activiteiten[[#Headers],[Projectleider/Expert]],"")))</f>
        <v/>
      </c>
      <c r="AQ194" t="str">
        <f>IF(ISNUMBER(FIND("arbeid",Methode_Keuze)),"",IF(ISNUMBER(FIND("arbeid",Methode_Keuze)),"",IF(Tb_Activiteiten[[#This Row],[Arbeidskosten]]=1,Tb_Activiteiten[[#Headers],[Arbeidskosten]],"")))</f>
        <v/>
      </c>
      <c r="AR194" t="str">
        <f>IF(ISNUMBER(FIND("arbeid",Methode_Keuze)),"",IF(ISNUMBER(FIND("arbeid",Methode_Keuze)),"",IF(Tb_Activiteiten[[#This Row],[Arbeidskosten op basis van IKS]]=1,Tb_Activiteiten[[#Headers],[Arbeidskosten op basis van IKS]],"")))</f>
        <v/>
      </c>
      <c r="AS194" t="str">
        <f>IF(ISNUMBER(FIND("overige",Methode_Keuze)),"",IF(Tb_Activiteiten[[#This Row],[Kosten derden exclusief btw]]=1,Tb_Activiteiten[[#Headers],[Kosten derden exclusief btw]],""))</f>
        <v/>
      </c>
      <c r="AT194" t="str">
        <f>IF(ISNUMBER(FIND("overige",Methode_Keuze)),"",IF(Tb_Activiteiten[[#This Row],[Niet verrekenbare btw]]=1,Tb_Activiteiten[[#Headers],[Niet verrekenbare btw]],""))</f>
        <v/>
      </c>
      <c r="AU194" t="str">
        <f>IF(ISNUMBER(FIND("overige",Methode_Keuze)),"",IF(Tb_Activiteiten[[#This Row],[Grondkosten]]=1,Tb_Activiteiten[[#Headers],[Grondkosten]],""))</f>
        <v/>
      </c>
      <c r="AV194" t="str">
        <f>IF(ISNUMBER(FIND("overige",Methode_Keuze)),"",IF(Tb_Activiteiten[[#This Row],[Bijdrage in natura (overige)]]=1,Tb_Activiteiten[[#Headers],[Bijdrage in natura (overige)]],""))</f>
        <v/>
      </c>
      <c r="AW194" t="str">
        <f>IF(ISNUMBER(FIND("overige",Methode_Keuze)),"",IF(Tb_Activiteiten[[#This Row],[Bijdrage in natura (vrijwilligers)]]=1,Tb_Activiteiten[[#Headers],[Bijdrage in natura (vrijwilligers)]],""))</f>
        <v/>
      </c>
      <c r="AX194" t="str">
        <f>IF(ISNUMBER(FIND("overige",Methode_Keuze)),"",IF(Tb_Activiteiten[[#This Row],[Afschrijvingskosten]]=1,Tb_Activiteiten[[#Headers],[Afschrijvingskosten]],""))</f>
        <v/>
      </c>
      <c r="AY194" t="str">
        <f>IF(ISNUMBER(FIND("overige",Methode_Keuze)),"",IF(Tb_Activiteiten[[#This Row],[Vergoeding]]=1,Tb_Activiteiten[[#Headers],[Vergoeding]],""))</f>
        <v/>
      </c>
      <c r="AZ194" t="str">
        <f>IF(ISNUMBER(FIND("arbeid",Methode_Keuze)),"",IF(Tb_Activiteiten[[#This Row],[Arbeidskosten - vast tarief (excl eigen arbeid)]]=1,Tb_Activiteiten[[#Headers],[Arbeidskosten - vast tarief (excl eigen arbeid)]],""))</f>
        <v/>
      </c>
      <c r="BA194" t="str">
        <f>IF(ISNUMBER(FIND("overige",Methode_Keuze)),"",IF(Tb_Activiteiten[[#This Row],[Overige kosten]]=1,Tb_Activiteiten[[#Headers],[Overige kosten]],""))</f>
        <v/>
      </c>
    </row>
    <row r="195" spans="1:53" x14ac:dyDescent="0.25">
      <c r="A195" s="213"/>
      <c r="F195" s="64"/>
      <c r="G195" s="64"/>
      <c r="H195" s="258"/>
      <c r="I195" s="258"/>
      <c r="J195" s="258"/>
      <c r="K195" s="258"/>
      <c r="O195" s="56"/>
      <c r="Q195" t="str">
        <f>IFERROR(IF(VLOOKUP(Tb_Activiteiten[[#This Row],[Openstelling]],Tb_Openstelling[],2,0)=1,1,""),"")</f>
        <v/>
      </c>
      <c r="AK195" t="str">
        <f>IF(ISNUMBER(FIND("arbeid",Methode_Keuze)),"",IF(ISNUMBER(FIND("arbeid",Methode_Keuze)),"",IF(Tb_Activiteiten[[#This Row],[Loonkosten]]=1,Tb_Activiteiten[[#Headers],[Loonkosten]],"")))</f>
        <v/>
      </c>
      <c r="AL195" t="str">
        <f>IF(ISNUMBER(FIND("arbeid",Methode_Keuze)),"",IF(ISNUMBER(FIND("arbeid",Methode_Keuze)),"",IF(Tb_Activiteiten[[#This Row],[Eigen arbeid]]=1,Tb_Activiteiten[[#Headers],[Eigen arbeid]],"")))</f>
        <v/>
      </c>
      <c r="AM195" t="str">
        <f>IF(ISNUMBER(FIND("arbeid",Methode_Keuze)),"",IF(ISNUMBER(FIND("arbeid",Methode_Keuze)),"",IF(Tb_Activiteiten[[#This Row],[Projectmedewerker]]=1,Tb_Activiteiten[[#Headers],[Projectmedewerker]],"")))</f>
        <v/>
      </c>
      <c r="AN195" t="str">
        <f>IF(ISNUMBER(FIND("arbeid",Methode_Keuze)),"",IF(ISNUMBER(FIND("arbeid",Methode_Keuze)),"",IF(Tb_Activiteiten[[#This Row],[Landbouwer]]=1,Tb_Activiteiten[[#Headers],[Landbouwer]],"")))</f>
        <v/>
      </c>
      <c r="AO195" t="str">
        <f>IF(ISNUMBER(FIND("arbeid",Methode_Keuze)),"",IF(ISNUMBER(FIND("arbeid",Methode_Keuze)),"",IF(Tb_Activiteiten[[#This Row],[Adviseur]]=1,Tb_Activiteiten[[#Headers],[Adviseur]],"")))</f>
        <v/>
      </c>
      <c r="AP195" t="str">
        <f>IF(ISNUMBER(FIND("arbeid",Methode_Keuze)),"",IF(ISNUMBER(FIND("arbeid",Methode_Keuze)),"",IF(Tb_Activiteiten[[#This Row],[Projectleider/Expert]]=1,Tb_Activiteiten[[#Headers],[Projectleider/Expert]],"")))</f>
        <v/>
      </c>
      <c r="AQ195" t="str">
        <f>IF(ISNUMBER(FIND("arbeid",Methode_Keuze)),"",IF(ISNUMBER(FIND("arbeid",Methode_Keuze)),"",IF(Tb_Activiteiten[[#This Row],[Arbeidskosten]]=1,Tb_Activiteiten[[#Headers],[Arbeidskosten]],"")))</f>
        <v/>
      </c>
      <c r="AR195" t="str">
        <f>IF(ISNUMBER(FIND("arbeid",Methode_Keuze)),"",IF(ISNUMBER(FIND("arbeid",Methode_Keuze)),"",IF(Tb_Activiteiten[[#This Row],[Arbeidskosten op basis van IKS]]=1,Tb_Activiteiten[[#Headers],[Arbeidskosten op basis van IKS]],"")))</f>
        <v/>
      </c>
      <c r="AS195" t="str">
        <f>IF(ISNUMBER(FIND("overige",Methode_Keuze)),"",IF(Tb_Activiteiten[[#This Row],[Kosten derden exclusief btw]]=1,Tb_Activiteiten[[#Headers],[Kosten derden exclusief btw]],""))</f>
        <v/>
      </c>
      <c r="AT195" t="str">
        <f>IF(ISNUMBER(FIND("overige",Methode_Keuze)),"",IF(Tb_Activiteiten[[#This Row],[Niet verrekenbare btw]]=1,Tb_Activiteiten[[#Headers],[Niet verrekenbare btw]],""))</f>
        <v/>
      </c>
      <c r="AU195" t="str">
        <f>IF(ISNUMBER(FIND("overige",Methode_Keuze)),"",IF(Tb_Activiteiten[[#This Row],[Grondkosten]]=1,Tb_Activiteiten[[#Headers],[Grondkosten]],""))</f>
        <v/>
      </c>
      <c r="AV195" t="str">
        <f>IF(ISNUMBER(FIND("overige",Methode_Keuze)),"",IF(Tb_Activiteiten[[#This Row],[Bijdrage in natura (overige)]]=1,Tb_Activiteiten[[#Headers],[Bijdrage in natura (overige)]],""))</f>
        <v/>
      </c>
      <c r="AW195" t="str">
        <f>IF(ISNUMBER(FIND("overige",Methode_Keuze)),"",IF(Tb_Activiteiten[[#This Row],[Bijdrage in natura (vrijwilligers)]]=1,Tb_Activiteiten[[#Headers],[Bijdrage in natura (vrijwilligers)]],""))</f>
        <v/>
      </c>
      <c r="AX195" t="str">
        <f>IF(ISNUMBER(FIND("overige",Methode_Keuze)),"",IF(Tb_Activiteiten[[#This Row],[Afschrijvingskosten]]=1,Tb_Activiteiten[[#Headers],[Afschrijvingskosten]],""))</f>
        <v/>
      </c>
      <c r="AY195" t="str">
        <f>IF(ISNUMBER(FIND("overige",Methode_Keuze)),"",IF(Tb_Activiteiten[[#This Row],[Vergoeding]]=1,Tb_Activiteiten[[#Headers],[Vergoeding]],""))</f>
        <v/>
      </c>
      <c r="AZ195" t="str">
        <f>IF(ISNUMBER(FIND("arbeid",Methode_Keuze)),"",IF(Tb_Activiteiten[[#This Row],[Arbeidskosten - vast tarief (excl eigen arbeid)]]=1,Tb_Activiteiten[[#Headers],[Arbeidskosten - vast tarief (excl eigen arbeid)]],""))</f>
        <v/>
      </c>
      <c r="BA195" t="str">
        <f>IF(ISNUMBER(FIND("overige",Methode_Keuze)),"",IF(Tb_Activiteiten[[#This Row],[Overige kosten]]=1,Tb_Activiteiten[[#Headers],[Overige kosten]],""))</f>
        <v/>
      </c>
    </row>
    <row r="196" spans="1:53" x14ac:dyDescent="0.25">
      <c r="A196" s="213"/>
      <c r="F196" s="64"/>
      <c r="G196" s="64"/>
      <c r="H196" s="258"/>
      <c r="I196" s="258"/>
      <c r="J196" s="258"/>
      <c r="K196" s="258"/>
      <c r="O196" s="56"/>
      <c r="Q196" t="str">
        <f>IFERROR(IF(VLOOKUP(Tb_Activiteiten[[#This Row],[Openstelling]],Tb_Openstelling[],2,0)=1,1,""),"")</f>
        <v/>
      </c>
      <c r="AK196" t="str">
        <f>IF(ISNUMBER(FIND("arbeid",Methode_Keuze)),"",IF(ISNUMBER(FIND("arbeid",Methode_Keuze)),"",IF(Tb_Activiteiten[[#This Row],[Loonkosten]]=1,Tb_Activiteiten[[#Headers],[Loonkosten]],"")))</f>
        <v/>
      </c>
      <c r="AL196" t="str">
        <f>IF(ISNUMBER(FIND("arbeid",Methode_Keuze)),"",IF(ISNUMBER(FIND("arbeid",Methode_Keuze)),"",IF(Tb_Activiteiten[[#This Row],[Eigen arbeid]]=1,Tb_Activiteiten[[#Headers],[Eigen arbeid]],"")))</f>
        <v/>
      </c>
      <c r="AM196" t="str">
        <f>IF(ISNUMBER(FIND("arbeid",Methode_Keuze)),"",IF(ISNUMBER(FIND("arbeid",Methode_Keuze)),"",IF(Tb_Activiteiten[[#This Row],[Projectmedewerker]]=1,Tb_Activiteiten[[#Headers],[Projectmedewerker]],"")))</f>
        <v/>
      </c>
      <c r="AN196" t="str">
        <f>IF(ISNUMBER(FIND("arbeid",Methode_Keuze)),"",IF(ISNUMBER(FIND("arbeid",Methode_Keuze)),"",IF(Tb_Activiteiten[[#This Row],[Landbouwer]]=1,Tb_Activiteiten[[#Headers],[Landbouwer]],"")))</f>
        <v/>
      </c>
      <c r="AO196" t="str">
        <f>IF(ISNUMBER(FIND("arbeid",Methode_Keuze)),"",IF(ISNUMBER(FIND("arbeid",Methode_Keuze)),"",IF(Tb_Activiteiten[[#This Row],[Adviseur]]=1,Tb_Activiteiten[[#Headers],[Adviseur]],"")))</f>
        <v/>
      </c>
      <c r="AP196" t="str">
        <f>IF(ISNUMBER(FIND("arbeid",Methode_Keuze)),"",IF(ISNUMBER(FIND("arbeid",Methode_Keuze)),"",IF(Tb_Activiteiten[[#This Row],[Projectleider/Expert]]=1,Tb_Activiteiten[[#Headers],[Projectleider/Expert]],"")))</f>
        <v/>
      </c>
      <c r="AQ196" t="str">
        <f>IF(ISNUMBER(FIND("arbeid",Methode_Keuze)),"",IF(ISNUMBER(FIND("arbeid",Methode_Keuze)),"",IF(Tb_Activiteiten[[#This Row],[Arbeidskosten]]=1,Tb_Activiteiten[[#Headers],[Arbeidskosten]],"")))</f>
        <v/>
      </c>
      <c r="AR196" t="str">
        <f>IF(ISNUMBER(FIND("arbeid",Methode_Keuze)),"",IF(ISNUMBER(FIND("arbeid",Methode_Keuze)),"",IF(Tb_Activiteiten[[#This Row],[Arbeidskosten op basis van IKS]]=1,Tb_Activiteiten[[#Headers],[Arbeidskosten op basis van IKS]],"")))</f>
        <v/>
      </c>
      <c r="AS196" t="str">
        <f>IF(ISNUMBER(FIND("overige",Methode_Keuze)),"",IF(Tb_Activiteiten[[#This Row],[Kosten derden exclusief btw]]=1,Tb_Activiteiten[[#Headers],[Kosten derden exclusief btw]],""))</f>
        <v/>
      </c>
      <c r="AT196" t="str">
        <f>IF(ISNUMBER(FIND("overige",Methode_Keuze)),"",IF(Tb_Activiteiten[[#This Row],[Niet verrekenbare btw]]=1,Tb_Activiteiten[[#Headers],[Niet verrekenbare btw]],""))</f>
        <v/>
      </c>
      <c r="AU196" t="str">
        <f>IF(ISNUMBER(FIND("overige",Methode_Keuze)),"",IF(Tb_Activiteiten[[#This Row],[Grondkosten]]=1,Tb_Activiteiten[[#Headers],[Grondkosten]],""))</f>
        <v/>
      </c>
      <c r="AV196" t="str">
        <f>IF(ISNUMBER(FIND("overige",Methode_Keuze)),"",IF(Tb_Activiteiten[[#This Row],[Bijdrage in natura (overige)]]=1,Tb_Activiteiten[[#Headers],[Bijdrage in natura (overige)]],""))</f>
        <v/>
      </c>
      <c r="AW196" t="str">
        <f>IF(ISNUMBER(FIND("overige",Methode_Keuze)),"",IF(Tb_Activiteiten[[#This Row],[Bijdrage in natura (vrijwilligers)]]=1,Tb_Activiteiten[[#Headers],[Bijdrage in natura (vrijwilligers)]],""))</f>
        <v/>
      </c>
      <c r="AX196" t="str">
        <f>IF(ISNUMBER(FIND("overige",Methode_Keuze)),"",IF(Tb_Activiteiten[[#This Row],[Afschrijvingskosten]]=1,Tb_Activiteiten[[#Headers],[Afschrijvingskosten]],""))</f>
        <v/>
      </c>
      <c r="AY196" t="str">
        <f>IF(ISNUMBER(FIND("overige",Methode_Keuze)),"",IF(Tb_Activiteiten[[#This Row],[Vergoeding]]=1,Tb_Activiteiten[[#Headers],[Vergoeding]],""))</f>
        <v/>
      </c>
      <c r="AZ196" t="str">
        <f>IF(ISNUMBER(FIND("arbeid",Methode_Keuze)),"",IF(Tb_Activiteiten[[#This Row],[Arbeidskosten - vast tarief (excl eigen arbeid)]]=1,Tb_Activiteiten[[#Headers],[Arbeidskosten - vast tarief (excl eigen arbeid)]],""))</f>
        <v/>
      </c>
      <c r="BA196" t="str">
        <f>IF(ISNUMBER(FIND("overige",Methode_Keuze)),"",IF(Tb_Activiteiten[[#This Row],[Overige kosten]]=1,Tb_Activiteiten[[#Headers],[Overige kosten]],""))</f>
        <v/>
      </c>
    </row>
    <row r="197" spans="1:53" x14ac:dyDescent="0.25">
      <c r="A197" s="213"/>
      <c r="F197" s="64"/>
      <c r="G197" s="64"/>
      <c r="H197" s="258"/>
      <c r="I197" s="258"/>
      <c r="J197" s="258"/>
      <c r="K197" s="258"/>
      <c r="O197" s="56"/>
      <c r="Q197" t="str">
        <f>IFERROR(IF(VLOOKUP(Tb_Activiteiten[[#This Row],[Openstelling]],Tb_Openstelling[],2,0)=1,1,""),"")</f>
        <v/>
      </c>
      <c r="AK197" t="str">
        <f>IF(ISNUMBER(FIND("arbeid",Methode_Keuze)),"",IF(ISNUMBER(FIND("arbeid",Methode_Keuze)),"",IF(Tb_Activiteiten[[#This Row],[Loonkosten]]=1,Tb_Activiteiten[[#Headers],[Loonkosten]],"")))</f>
        <v/>
      </c>
      <c r="AL197" t="str">
        <f>IF(ISNUMBER(FIND("arbeid",Methode_Keuze)),"",IF(ISNUMBER(FIND("arbeid",Methode_Keuze)),"",IF(Tb_Activiteiten[[#This Row],[Eigen arbeid]]=1,Tb_Activiteiten[[#Headers],[Eigen arbeid]],"")))</f>
        <v/>
      </c>
      <c r="AM197" t="str">
        <f>IF(ISNUMBER(FIND("arbeid",Methode_Keuze)),"",IF(ISNUMBER(FIND("arbeid",Methode_Keuze)),"",IF(Tb_Activiteiten[[#This Row],[Projectmedewerker]]=1,Tb_Activiteiten[[#Headers],[Projectmedewerker]],"")))</f>
        <v/>
      </c>
      <c r="AN197" t="str">
        <f>IF(ISNUMBER(FIND("arbeid",Methode_Keuze)),"",IF(ISNUMBER(FIND("arbeid",Methode_Keuze)),"",IF(Tb_Activiteiten[[#This Row],[Landbouwer]]=1,Tb_Activiteiten[[#Headers],[Landbouwer]],"")))</f>
        <v/>
      </c>
      <c r="AO197" t="str">
        <f>IF(ISNUMBER(FIND("arbeid",Methode_Keuze)),"",IF(ISNUMBER(FIND("arbeid",Methode_Keuze)),"",IF(Tb_Activiteiten[[#This Row],[Adviseur]]=1,Tb_Activiteiten[[#Headers],[Adviseur]],"")))</f>
        <v/>
      </c>
      <c r="AP197" t="str">
        <f>IF(ISNUMBER(FIND("arbeid",Methode_Keuze)),"",IF(ISNUMBER(FIND("arbeid",Methode_Keuze)),"",IF(Tb_Activiteiten[[#This Row],[Projectleider/Expert]]=1,Tb_Activiteiten[[#Headers],[Projectleider/Expert]],"")))</f>
        <v/>
      </c>
      <c r="AQ197" t="str">
        <f>IF(ISNUMBER(FIND("arbeid",Methode_Keuze)),"",IF(ISNUMBER(FIND("arbeid",Methode_Keuze)),"",IF(Tb_Activiteiten[[#This Row],[Arbeidskosten]]=1,Tb_Activiteiten[[#Headers],[Arbeidskosten]],"")))</f>
        <v/>
      </c>
      <c r="AR197" t="str">
        <f>IF(ISNUMBER(FIND("arbeid",Methode_Keuze)),"",IF(ISNUMBER(FIND("arbeid",Methode_Keuze)),"",IF(Tb_Activiteiten[[#This Row],[Arbeidskosten op basis van IKS]]=1,Tb_Activiteiten[[#Headers],[Arbeidskosten op basis van IKS]],"")))</f>
        <v/>
      </c>
      <c r="AS197" t="str">
        <f>IF(ISNUMBER(FIND("overige",Methode_Keuze)),"",IF(Tb_Activiteiten[[#This Row],[Kosten derden exclusief btw]]=1,Tb_Activiteiten[[#Headers],[Kosten derden exclusief btw]],""))</f>
        <v/>
      </c>
      <c r="AT197" t="str">
        <f>IF(ISNUMBER(FIND("overige",Methode_Keuze)),"",IF(Tb_Activiteiten[[#This Row],[Niet verrekenbare btw]]=1,Tb_Activiteiten[[#Headers],[Niet verrekenbare btw]],""))</f>
        <v/>
      </c>
      <c r="AU197" t="str">
        <f>IF(ISNUMBER(FIND("overige",Methode_Keuze)),"",IF(Tb_Activiteiten[[#This Row],[Grondkosten]]=1,Tb_Activiteiten[[#Headers],[Grondkosten]],""))</f>
        <v/>
      </c>
      <c r="AV197" t="str">
        <f>IF(ISNUMBER(FIND("overige",Methode_Keuze)),"",IF(Tb_Activiteiten[[#This Row],[Bijdrage in natura (overige)]]=1,Tb_Activiteiten[[#Headers],[Bijdrage in natura (overige)]],""))</f>
        <v/>
      </c>
      <c r="AW197" t="str">
        <f>IF(ISNUMBER(FIND("overige",Methode_Keuze)),"",IF(Tb_Activiteiten[[#This Row],[Bijdrage in natura (vrijwilligers)]]=1,Tb_Activiteiten[[#Headers],[Bijdrage in natura (vrijwilligers)]],""))</f>
        <v/>
      </c>
      <c r="AX197" t="str">
        <f>IF(ISNUMBER(FIND("overige",Methode_Keuze)),"",IF(Tb_Activiteiten[[#This Row],[Afschrijvingskosten]]=1,Tb_Activiteiten[[#Headers],[Afschrijvingskosten]],""))</f>
        <v/>
      </c>
      <c r="AY197" t="str">
        <f>IF(ISNUMBER(FIND("overige",Methode_Keuze)),"",IF(Tb_Activiteiten[[#This Row],[Vergoeding]]=1,Tb_Activiteiten[[#Headers],[Vergoeding]],""))</f>
        <v/>
      </c>
      <c r="AZ197" t="str">
        <f>IF(ISNUMBER(FIND("arbeid",Methode_Keuze)),"",IF(Tb_Activiteiten[[#This Row],[Arbeidskosten - vast tarief (excl eigen arbeid)]]=1,Tb_Activiteiten[[#Headers],[Arbeidskosten - vast tarief (excl eigen arbeid)]],""))</f>
        <v/>
      </c>
      <c r="BA197" t="str">
        <f>IF(ISNUMBER(FIND("overige",Methode_Keuze)),"",IF(Tb_Activiteiten[[#This Row],[Overige kosten]]=1,Tb_Activiteiten[[#Headers],[Overige kosten]],""))</f>
        <v/>
      </c>
    </row>
    <row r="198" spans="1:53" x14ac:dyDescent="0.25">
      <c r="A198" s="213"/>
      <c r="F198" s="64"/>
      <c r="G198" s="64"/>
      <c r="H198" s="258"/>
      <c r="I198" s="258"/>
      <c r="J198" s="258"/>
      <c r="K198" s="258"/>
      <c r="O198" s="56"/>
      <c r="Q198" t="str">
        <f>IFERROR(IF(VLOOKUP(Tb_Activiteiten[[#This Row],[Openstelling]],Tb_Openstelling[],2,0)=1,1,""),"")</f>
        <v/>
      </c>
      <c r="AK198" t="str">
        <f>IF(ISNUMBER(FIND("arbeid",Methode_Keuze)),"",IF(ISNUMBER(FIND("arbeid",Methode_Keuze)),"",IF(Tb_Activiteiten[[#This Row],[Loonkosten]]=1,Tb_Activiteiten[[#Headers],[Loonkosten]],"")))</f>
        <v/>
      </c>
      <c r="AL198" t="str">
        <f>IF(ISNUMBER(FIND("arbeid",Methode_Keuze)),"",IF(ISNUMBER(FIND("arbeid",Methode_Keuze)),"",IF(Tb_Activiteiten[[#This Row],[Eigen arbeid]]=1,Tb_Activiteiten[[#Headers],[Eigen arbeid]],"")))</f>
        <v/>
      </c>
      <c r="AM198" t="str">
        <f>IF(ISNUMBER(FIND("arbeid",Methode_Keuze)),"",IF(ISNUMBER(FIND("arbeid",Methode_Keuze)),"",IF(Tb_Activiteiten[[#This Row],[Projectmedewerker]]=1,Tb_Activiteiten[[#Headers],[Projectmedewerker]],"")))</f>
        <v/>
      </c>
      <c r="AN198" t="str">
        <f>IF(ISNUMBER(FIND("arbeid",Methode_Keuze)),"",IF(ISNUMBER(FIND("arbeid",Methode_Keuze)),"",IF(Tb_Activiteiten[[#This Row],[Landbouwer]]=1,Tb_Activiteiten[[#Headers],[Landbouwer]],"")))</f>
        <v/>
      </c>
      <c r="AO198" t="str">
        <f>IF(ISNUMBER(FIND("arbeid",Methode_Keuze)),"",IF(ISNUMBER(FIND("arbeid",Methode_Keuze)),"",IF(Tb_Activiteiten[[#This Row],[Adviseur]]=1,Tb_Activiteiten[[#Headers],[Adviseur]],"")))</f>
        <v/>
      </c>
      <c r="AP198" t="str">
        <f>IF(ISNUMBER(FIND("arbeid",Methode_Keuze)),"",IF(ISNUMBER(FIND("arbeid",Methode_Keuze)),"",IF(Tb_Activiteiten[[#This Row],[Projectleider/Expert]]=1,Tb_Activiteiten[[#Headers],[Projectleider/Expert]],"")))</f>
        <v/>
      </c>
      <c r="AQ198" t="str">
        <f>IF(ISNUMBER(FIND("arbeid",Methode_Keuze)),"",IF(ISNUMBER(FIND("arbeid",Methode_Keuze)),"",IF(Tb_Activiteiten[[#This Row],[Arbeidskosten]]=1,Tb_Activiteiten[[#Headers],[Arbeidskosten]],"")))</f>
        <v/>
      </c>
      <c r="AR198" t="str">
        <f>IF(ISNUMBER(FIND("arbeid",Methode_Keuze)),"",IF(ISNUMBER(FIND("arbeid",Methode_Keuze)),"",IF(Tb_Activiteiten[[#This Row],[Arbeidskosten op basis van IKS]]=1,Tb_Activiteiten[[#Headers],[Arbeidskosten op basis van IKS]],"")))</f>
        <v/>
      </c>
      <c r="AS198" t="str">
        <f>IF(ISNUMBER(FIND("overige",Methode_Keuze)),"",IF(Tb_Activiteiten[[#This Row],[Kosten derden exclusief btw]]=1,Tb_Activiteiten[[#Headers],[Kosten derden exclusief btw]],""))</f>
        <v/>
      </c>
      <c r="AT198" t="str">
        <f>IF(ISNUMBER(FIND("overige",Methode_Keuze)),"",IF(Tb_Activiteiten[[#This Row],[Niet verrekenbare btw]]=1,Tb_Activiteiten[[#Headers],[Niet verrekenbare btw]],""))</f>
        <v/>
      </c>
      <c r="AU198" t="str">
        <f>IF(ISNUMBER(FIND("overige",Methode_Keuze)),"",IF(Tb_Activiteiten[[#This Row],[Grondkosten]]=1,Tb_Activiteiten[[#Headers],[Grondkosten]],""))</f>
        <v/>
      </c>
      <c r="AV198" t="str">
        <f>IF(ISNUMBER(FIND("overige",Methode_Keuze)),"",IF(Tb_Activiteiten[[#This Row],[Bijdrage in natura (overige)]]=1,Tb_Activiteiten[[#Headers],[Bijdrage in natura (overige)]],""))</f>
        <v/>
      </c>
      <c r="AW198" t="str">
        <f>IF(ISNUMBER(FIND("overige",Methode_Keuze)),"",IF(Tb_Activiteiten[[#This Row],[Bijdrage in natura (vrijwilligers)]]=1,Tb_Activiteiten[[#Headers],[Bijdrage in natura (vrijwilligers)]],""))</f>
        <v/>
      </c>
      <c r="AX198" t="str">
        <f>IF(ISNUMBER(FIND("overige",Methode_Keuze)),"",IF(Tb_Activiteiten[[#This Row],[Afschrijvingskosten]]=1,Tb_Activiteiten[[#Headers],[Afschrijvingskosten]],""))</f>
        <v/>
      </c>
      <c r="AY198" t="str">
        <f>IF(ISNUMBER(FIND("overige",Methode_Keuze)),"",IF(Tb_Activiteiten[[#This Row],[Vergoeding]]=1,Tb_Activiteiten[[#Headers],[Vergoeding]],""))</f>
        <v/>
      </c>
      <c r="AZ198" t="str">
        <f>IF(ISNUMBER(FIND("arbeid",Methode_Keuze)),"",IF(Tb_Activiteiten[[#This Row],[Arbeidskosten - vast tarief (excl eigen arbeid)]]=1,Tb_Activiteiten[[#Headers],[Arbeidskosten - vast tarief (excl eigen arbeid)]],""))</f>
        <v/>
      </c>
      <c r="BA198" t="str">
        <f>IF(ISNUMBER(FIND("overige",Methode_Keuze)),"",IF(Tb_Activiteiten[[#This Row],[Overige kosten]]=1,Tb_Activiteiten[[#Headers],[Overige kosten]],""))</f>
        <v/>
      </c>
    </row>
    <row r="199" spans="1:53" x14ac:dyDescent="0.25">
      <c r="A199" s="213"/>
      <c r="F199" s="64"/>
      <c r="G199" s="64"/>
      <c r="H199" s="258"/>
      <c r="I199" s="258"/>
      <c r="J199" s="258"/>
      <c r="K199" s="258"/>
      <c r="O199" s="56"/>
      <c r="Q199" t="str">
        <f>IFERROR(IF(VLOOKUP(Tb_Activiteiten[[#This Row],[Openstelling]],Tb_Openstelling[],2,0)=1,1,""),"")</f>
        <v/>
      </c>
      <c r="AK199" t="str">
        <f>IF(ISNUMBER(FIND("arbeid",Methode_Keuze)),"",IF(ISNUMBER(FIND("arbeid",Methode_Keuze)),"",IF(Tb_Activiteiten[[#This Row],[Loonkosten]]=1,Tb_Activiteiten[[#Headers],[Loonkosten]],"")))</f>
        <v/>
      </c>
      <c r="AL199" t="str">
        <f>IF(ISNUMBER(FIND("arbeid",Methode_Keuze)),"",IF(ISNUMBER(FIND("arbeid",Methode_Keuze)),"",IF(Tb_Activiteiten[[#This Row],[Eigen arbeid]]=1,Tb_Activiteiten[[#Headers],[Eigen arbeid]],"")))</f>
        <v/>
      </c>
      <c r="AM199" t="str">
        <f>IF(ISNUMBER(FIND("arbeid",Methode_Keuze)),"",IF(ISNUMBER(FIND("arbeid",Methode_Keuze)),"",IF(Tb_Activiteiten[[#This Row],[Projectmedewerker]]=1,Tb_Activiteiten[[#Headers],[Projectmedewerker]],"")))</f>
        <v/>
      </c>
      <c r="AN199" t="str">
        <f>IF(ISNUMBER(FIND("arbeid",Methode_Keuze)),"",IF(ISNUMBER(FIND("arbeid",Methode_Keuze)),"",IF(Tb_Activiteiten[[#This Row],[Landbouwer]]=1,Tb_Activiteiten[[#Headers],[Landbouwer]],"")))</f>
        <v/>
      </c>
      <c r="AO199" t="str">
        <f>IF(ISNUMBER(FIND("arbeid",Methode_Keuze)),"",IF(ISNUMBER(FIND("arbeid",Methode_Keuze)),"",IF(Tb_Activiteiten[[#This Row],[Adviseur]]=1,Tb_Activiteiten[[#Headers],[Adviseur]],"")))</f>
        <v/>
      </c>
      <c r="AP199" t="str">
        <f>IF(ISNUMBER(FIND("arbeid",Methode_Keuze)),"",IF(ISNUMBER(FIND("arbeid",Methode_Keuze)),"",IF(Tb_Activiteiten[[#This Row],[Projectleider/Expert]]=1,Tb_Activiteiten[[#Headers],[Projectleider/Expert]],"")))</f>
        <v/>
      </c>
      <c r="AQ199" t="str">
        <f>IF(ISNUMBER(FIND("arbeid",Methode_Keuze)),"",IF(ISNUMBER(FIND("arbeid",Methode_Keuze)),"",IF(Tb_Activiteiten[[#This Row],[Arbeidskosten]]=1,Tb_Activiteiten[[#Headers],[Arbeidskosten]],"")))</f>
        <v/>
      </c>
      <c r="AR199" t="str">
        <f>IF(ISNUMBER(FIND("arbeid",Methode_Keuze)),"",IF(ISNUMBER(FIND("arbeid",Methode_Keuze)),"",IF(Tb_Activiteiten[[#This Row],[Arbeidskosten op basis van IKS]]=1,Tb_Activiteiten[[#Headers],[Arbeidskosten op basis van IKS]],"")))</f>
        <v/>
      </c>
      <c r="AS199" t="str">
        <f>IF(ISNUMBER(FIND("overige",Methode_Keuze)),"",IF(Tb_Activiteiten[[#This Row],[Kosten derden exclusief btw]]=1,Tb_Activiteiten[[#Headers],[Kosten derden exclusief btw]],""))</f>
        <v/>
      </c>
      <c r="AT199" t="str">
        <f>IF(ISNUMBER(FIND("overige",Methode_Keuze)),"",IF(Tb_Activiteiten[[#This Row],[Niet verrekenbare btw]]=1,Tb_Activiteiten[[#Headers],[Niet verrekenbare btw]],""))</f>
        <v/>
      </c>
      <c r="AU199" t="str">
        <f>IF(ISNUMBER(FIND("overige",Methode_Keuze)),"",IF(Tb_Activiteiten[[#This Row],[Grondkosten]]=1,Tb_Activiteiten[[#Headers],[Grondkosten]],""))</f>
        <v/>
      </c>
      <c r="AV199" t="str">
        <f>IF(ISNUMBER(FIND("overige",Methode_Keuze)),"",IF(Tb_Activiteiten[[#This Row],[Bijdrage in natura (overige)]]=1,Tb_Activiteiten[[#Headers],[Bijdrage in natura (overige)]],""))</f>
        <v/>
      </c>
      <c r="AW199" t="str">
        <f>IF(ISNUMBER(FIND("overige",Methode_Keuze)),"",IF(Tb_Activiteiten[[#This Row],[Bijdrage in natura (vrijwilligers)]]=1,Tb_Activiteiten[[#Headers],[Bijdrage in natura (vrijwilligers)]],""))</f>
        <v/>
      </c>
      <c r="AX199" t="str">
        <f>IF(ISNUMBER(FIND("overige",Methode_Keuze)),"",IF(Tb_Activiteiten[[#This Row],[Afschrijvingskosten]]=1,Tb_Activiteiten[[#Headers],[Afschrijvingskosten]],""))</f>
        <v/>
      </c>
      <c r="AY199" t="str">
        <f>IF(ISNUMBER(FIND("overige",Methode_Keuze)),"",IF(Tb_Activiteiten[[#This Row],[Vergoeding]]=1,Tb_Activiteiten[[#Headers],[Vergoeding]],""))</f>
        <v/>
      </c>
      <c r="AZ199" t="str">
        <f>IF(ISNUMBER(FIND("arbeid",Methode_Keuze)),"",IF(Tb_Activiteiten[[#This Row],[Arbeidskosten - vast tarief (excl eigen arbeid)]]=1,Tb_Activiteiten[[#Headers],[Arbeidskosten - vast tarief (excl eigen arbeid)]],""))</f>
        <v/>
      </c>
      <c r="BA199" t="str">
        <f>IF(ISNUMBER(FIND("overige",Methode_Keuze)),"",IF(Tb_Activiteiten[[#This Row],[Overige kosten]]=1,Tb_Activiteiten[[#Headers],[Overige kosten]],""))</f>
        <v/>
      </c>
    </row>
    <row r="200" spans="1:53" x14ac:dyDescent="0.25">
      <c r="A200" s="213"/>
      <c r="F200" s="64"/>
      <c r="G200" s="64"/>
      <c r="H200" s="258"/>
      <c r="I200" s="258"/>
      <c r="J200" s="258"/>
      <c r="K200" s="258"/>
      <c r="O200" s="56"/>
      <c r="Q200" t="str">
        <f>IFERROR(IF(VLOOKUP(Tb_Activiteiten[[#This Row],[Openstelling]],Tb_Openstelling[],2,0)=1,1,""),"")</f>
        <v/>
      </c>
      <c r="AK200" t="str">
        <f>IF(ISNUMBER(FIND("arbeid",Methode_Keuze)),"",IF(ISNUMBER(FIND("arbeid",Methode_Keuze)),"",IF(Tb_Activiteiten[[#This Row],[Loonkosten]]=1,Tb_Activiteiten[[#Headers],[Loonkosten]],"")))</f>
        <v/>
      </c>
      <c r="AL200" t="str">
        <f>IF(ISNUMBER(FIND("arbeid",Methode_Keuze)),"",IF(ISNUMBER(FIND("arbeid",Methode_Keuze)),"",IF(Tb_Activiteiten[[#This Row],[Eigen arbeid]]=1,Tb_Activiteiten[[#Headers],[Eigen arbeid]],"")))</f>
        <v/>
      </c>
      <c r="AM200" t="str">
        <f>IF(ISNUMBER(FIND("arbeid",Methode_Keuze)),"",IF(ISNUMBER(FIND("arbeid",Methode_Keuze)),"",IF(Tb_Activiteiten[[#This Row],[Projectmedewerker]]=1,Tb_Activiteiten[[#Headers],[Projectmedewerker]],"")))</f>
        <v/>
      </c>
      <c r="AN200" t="str">
        <f>IF(ISNUMBER(FIND("arbeid",Methode_Keuze)),"",IF(ISNUMBER(FIND("arbeid",Methode_Keuze)),"",IF(Tb_Activiteiten[[#This Row],[Landbouwer]]=1,Tb_Activiteiten[[#Headers],[Landbouwer]],"")))</f>
        <v/>
      </c>
      <c r="AO200" t="str">
        <f>IF(ISNUMBER(FIND("arbeid",Methode_Keuze)),"",IF(ISNUMBER(FIND("arbeid",Methode_Keuze)),"",IF(Tb_Activiteiten[[#This Row],[Adviseur]]=1,Tb_Activiteiten[[#Headers],[Adviseur]],"")))</f>
        <v/>
      </c>
      <c r="AP200" t="str">
        <f>IF(ISNUMBER(FIND("arbeid",Methode_Keuze)),"",IF(ISNUMBER(FIND("arbeid",Methode_Keuze)),"",IF(Tb_Activiteiten[[#This Row],[Projectleider/Expert]]=1,Tb_Activiteiten[[#Headers],[Projectleider/Expert]],"")))</f>
        <v/>
      </c>
      <c r="AQ200" t="str">
        <f>IF(ISNUMBER(FIND("arbeid",Methode_Keuze)),"",IF(ISNUMBER(FIND("arbeid",Methode_Keuze)),"",IF(Tb_Activiteiten[[#This Row],[Arbeidskosten]]=1,Tb_Activiteiten[[#Headers],[Arbeidskosten]],"")))</f>
        <v/>
      </c>
      <c r="AR200" t="str">
        <f>IF(ISNUMBER(FIND("arbeid",Methode_Keuze)),"",IF(ISNUMBER(FIND("arbeid",Methode_Keuze)),"",IF(Tb_Activiteiten[[#This Row],[Arbeidskosten op basis van IKS]]=1,Tb_Activiteiten[[#Headers],[Arbeidskosten op basis van IKS]],"")))</f>
        <v/>
      </c>
      <c r="AS200" t="str">
        <f>IF(ISNUMBER(FIND("overige",Methode_Keuze)),"",IF(Tb_Activiteiten[[#This Row],[Kosten derden exclusief btw]]=1,Tb_Activiteiten[[#Headers],[Kosten derden exclusief btw]],""))</f>
        <v/>
      </c>
      <c r="AT200" t="str">
        <f>IF(ISNUMBER(FIND("overige",Methode_Keuze)),"",IF(Tb_Activiteiten[[#This Row],[Niet verrekenbare btw]]=1,Tb_Activiteiten[[#Headers],[Niet verrekenbare btw]],""))</f>
        <v/>
      </c>
      <c r="AU200" t="str">
        <f>IF(ISNUMBER(FIND("overige",Methode_Keuze)),"",IF(Tb_Activiteiten[[#This Row],[Grondkosten]]=1,Tb_Activiteiten[[#Headers],[Grondkosten]],""))</f>
        <v/>
      </c>
      <c r="AV200" t="str">
        <f>IF(ISNUMBER(FIND("overige",Methode_Keuze)),"",IF(Tb_Activiteiten[[#This Row],[Bijdrage in natura (overige)]]=1,Tb_Activiteiten[[#Headers],[Bijdrage in natura (overige)]],""))</f>
        <v/>
      </c>
      <c r="AW200" t="str">
        <f>IF(ISNUMBER(FIND("overige",Methode_Keuze)),"",IF(Tb_Activiteiten[[#This Row],[Bijdrage in natura (vrijwilligers)]]=1,Tb_Activiteiten[[#Headers],[Bijdrage in natura (vrijwilligers)]],""))</f>
        <v/>
      </c>
      <c r="AX200" t="str">
        <f>IF(ISNUMBER(FIND("overige",Methode_Keuze)),"",IF(Tb_Activiteiten[[#This Row],[Afschrijvingskosten]]=1,Tb_Activiteiten[[#Headers],[Afschrijvingskosten]],""))</f>
        <v/>
      </c>
      <c r="AY200" t="str">
        <f>IF(ISNUMBER(FIND("overige",Methode_Keuze)),"",IF(Tb_Activiteiten[[#This Row],[Vergoeding]]=1,Tb_Activiteiten[[#Headers],[Vergoeding]],""))</f>
        <v/>
      </c>
      <c r="AZ200" t="str">
        <f>IF(ISNUMBER(FIND("arbeid",Methode_Keuze)),"",IF(Tb_Activiteiten[[#This Row],[Arbeidskosten - vast tarief (excl eigen arbeid)]]=1,Tb_Activiteiten[[#Headers],[Arbeidskosten - vast tarief (excl eigen arbeid)]],""))</f>
        <v/>
      </c>
      <c r="BA200" t="str">
        <f>IF(ISNUMBER(FIND("overige",Methode_Keuze)),"",IF(Tb_Activiteiten[[#This Row],[Overige kosten]]=1,Tb_Activiteiten[[#Headers],[Overige kosten]],""))</f>
        <v/>
      </c>
    </row>
    <row r="201" spans="1:53" x14ac:dyDescent="0.25">
      <c r="A201" s="213"/>
      <c r="F201" s="64"/>
      <c r="G201" s="64"/>
      <c r="H201" s="258"/>
      <c r="I201" s="258"/>
      <c r="J201" s="258"/>
      <c r="K201" s="258"/>
      <c r="O201" s="56"/>
      <c r="Q201" t="str">
        <f>IFERROR(IF(VLOOKUP(Tb_Activiteiten[[#This Row],[Openstelling]],Tb_Openstelling[],2,0)=1,1,""),"")</f>
        <v/>
      </c>
      <c r="AK201" t="str">
        <f>IF(ISNUMBER(FIND("arbeid",Methode_Keuze)),"",IF(ISNUMBER(FIND("arbeid",Methode_Keuze)),"",IF(Tb_Activiteiten[[#This Row],[Loonkosten]]=1,Tb_Activiteiten[[#Headers],[Loonkosten]],"")))</f>
        <v/>
      </c>
      <c r="AL201" t="str">
        <f>IF(ISNUMBER(FIND("arbeid",Methode_Keuze)),"",IF(ISNUMBER(FIND("arbeid",Methode_Keuze)),"",IF(Tb_Activiteiten[[#This Row],[Eigen arbeid]]=1,Tb_Activiteiten[[#Headers],[Eigen arbeid]],"")))</f>
        <v/>
      </c>
      <c r="AM201" t="str">
        <f>IF(ISNUMBER(FIND("arbeid",Methode_Keuze)),"",IF(ISNUMBER(FIND("arbeid",Methode_Keuze)),"",IF(Tb_Activiteiten[[#This Row],[Projectmedewerker]]=1,Tb_Activiteiten[[#Headers],[Projectmedewerker]],"")))</f>
        <v/>
      </c>
      <c r="AN201" t="str">
        <f>IF(ISNUMBER(FIND("arbeid",Methode_Keuze)),"",IF(ISNUMBER(FIND("arbeid",Methode_Keuze)),"",IF(Tb_Activiteiten[[#This Row],[Landbouwer]]=1,Tb_Activiteiten[[#Headers],[Landbouwer]],"")))</f>
        <v/>
      </c>
      <c r="AO201" t="str">
        <f>IF(ISNUMBER(FIND("arbeid",Methode_Keuze)),"",IF(ISNUMBER(FIND("arbeid",Methode_Keuze)),"",IF(Tb_Activiteiten[[#This Row],[Adviseur]]=1,Tb_Activiteiten[[#Headers],[Adviseur]],"")))</f>
        <v/>
      </c>
      <c r="AP201" t="str">
        <f>IF(ISNUMBER(FIND("arbeid",Methode_Keuze)),"",IF(ISNUMBER(FIND("arbeid",Methode_Keuze)),"",IF(Tb_Activiteiten[[#This Row],[Projectleider/Expert]]=1,Tb_Activiteiten[[#Headers],[Projectleider/Expert]],"")))</f>
        <v/>
      </c>
      <c r="AQ201" t="str">
        <f>IF(ISNUMBER(FIND("arbeid",Methode_Keuze)),"",IF(ISNUMBER(FIND("arbeid",Methode_Keuze)),"",IF(Tb_Activiteiten[[#This Row],[Arbeidskosten]]=1,Tb_Activiteiten[[#Headers],[Arbeidskosten]],"")))</f>
        <v/>
      </c>
      <c r="AR201" t="str">
        <f>IF(ISNUMBER(FIND("arbeid",Methode_Keuze)),"",IF(ISNUMBER(FIND("arbeid",Methode_Keuze)),"",IF(Tb_Activiteiten[[#This Row],[Arbeidskosten op basis van IKS]]=1,Tb_Activiteiten[[#Headers],[Arbeidskosten op basis van IKS]],"")))</f>
        <v/>
      </c>
      <c r="AS201" t="str">
        <f>IF(ISNUMBER(FIND("overige",Methode_Keuze)),"",IF(Tb_Activiteiten[[#This Row],[Kosten derden exclusief btw]]=1,Tb_Activiteiten[[#Headers],[Kosten derden exclusief btw]],""))</f>
        <v/>
      </c>
      <c r="AT201" t="str">
        <f>IF(ISNUMBER(FIND("overige",Methode_Keuze)),"",IF(Tb_Activiteiten[[#This Row],[Niet verrekenbare btw]]=1,Tb_Activiteiten[[#Headers],[Niet verrekenbare btw]],""))</f>
        <v/>
      </c>
      <c r="AU201" t="str">
        <f>IF(ISNUMBER(FIND("overige",Methode_Keuze)),"",IF(Tb_Activiteiten[[#This Row],[Grondkosten]]=1,Tb_Activiteiten[[#Headers],[Grondkosten]],""))</f>
        <v/>
      </c>
      <c r="AV201" t="str">
        <f>IF(ISNUMBER(FIND("overige",Methode_Keuze)),"",IF(Tb_Activiteiten[[#This Row],[Bijdrage in natura (overige)]]=1,Tb_Activiteiten[[#Headers],[Bijdrage in natura (overige)]],""))</f>
        <v/>
      </c>
      <c r="AW201" t="str">
        <f>IF(ISNUMBER(FIND("overige",Methode_Keuze)),"",IF(Tb_Activiteiten[[#This Row],[Bijdrage in natura (vrijwilligers)]]=1,Tb_Activiteiten[[#Headers],[Bijdrage in natura (vrijwilligers)]],""))</f>
        <v/>
      </c>
      <c r="AX201" t="str">
        <f>IF(ISNUMBER(FIND("overige",Methode_Keuze)),"",IF(Tb_Activiteiten[[#This Row],[Afschrijvingskosten]]=1,Tb_Activiteiten[[#Headers],[Afschrijvingskosten]],""))</f>
        <v/>
      </c>
      <c r="AY201" t="str">
        <f>IF(ISNUMBER(FIND("overige",Methode_Keuze)),"",IF(Tb_Activiteiten[[#This Row],[Vergoeding]]=1,Tb_Activiteiten[[#Headers],[Vergoeding]],""))</f>
        <v/>
      </c>
      <c r="AZ201" t="str">
        <f>IF(ISNUMBER(FIND("arbeid",Methode_Keuze)),"",IF(Tb_Activiteiten[[#This Row],[Arbeidskosten - vast tarief (excl eigen arbeid)]]=1,Tb_Activiteiten[[#Headers],[Arbeidskosten - vast tarief (excl eigen arbeid)]],""))</f>
        <v/>
      </c>
      <c r="BA201" t="str">
        <f>IF(ISNUMBER(FIND("overige",Methode_Keuze)),"",IF(Tb_Activiteiten[[#This Row],[Overige kosten]]=1,Tb_Activiteiten[[#Headers],[Overige kosten]],""))</f>
        <v/>
      </c>
    </row>
    <row r="202" spans="1:53" x14ac:dyDescent="0.25">
      <c r="A202" s="213"/>
      <c r="F202" s="64"/>
      <c r="G202" s="64"/>
      <c r="H202" s="258"/>
      <c r="I202" s="258"/>
      <c r="J202" s="258"/>
      <c r="K202" s="258"/>
      <c r="O202" s="56"/>
      <c r="Q202" t="str">
        <f>IFERROR(IF(VLOOKUP(Tb_Activiteiten[[#This Row],[Openstelling]],Tb_Openstelling[],2,0)=1,1,""),"")</f>
        <v/>
      </c>
      <c r="AK202" t="str">
        <f>IF(ISNUMBER(FIND("arbeid",Methode_Keuze)),"",IF(ISNUMBER(FIND("arbeid",Methode_Keuze)),"",IF(Tb_Activiteiten[[#This Row],[Loonkosten]]=1,Tb_Activiteiten[[#Headers],[Loonkosten]],"")))</f>
        <v/>
      </c>
      <c r="AL202" t="str">
        <f>IF(ISNUMBER(FIND("arbeid",Methode_Keuze)),"",IF(ISNUMBER(FIND("arbeid",Methode_Keuze)),"",IF(Tb_Activiteiten[[#This Row],[Eigen arbeid]]=1,Tb_Activiteiten[[#Headers],[Eigen arbeid]],"")))</f>
        <v/>
      </c>
      <c r="AM202" t="str">
        <f>IF(ISNUMBER(FIND("arbeid",Methode_Keuze)),"",IF(ISNUMBER(FIND("arbeid",Methode_Keuze)),"",IF(Tb_Activiteiten[[#This Row],[Projectmedewerker]]=1,Tb_Activiteiten[[#Headers],[Projectmedewerker]],"")))</f>
        <v/>
      </c>
      <c r="AN202" t="str">
        <f>IF(ISNUMBER(FIND("arbeid",Methode_Keuze)),"",IF(ISNUMBER(FIND("arbeid",Methode_Keuze)),"",IF(Tb_Activiteiten[[#This Row],[Landbouwer]]=1,Tb_Activiteiten[[#Headers],[Landbouwer]],"")))</f>
        <v/>
      </c>
      <c r="AO202" t="str">
        <f>IF(ISNUMBER(FIND("arbeid",Methode_Keuze)),"",IF(ISNUMBER(FIND("arbeid",Methode_Keuze)),"",IF(Tb_Activiteiten[[#This Row],[Adviseur]]=1,Tb_Activiteiten[[#Headers],[Adviseur]],"")))</f>
        <v/>
      </c>
      <c r="AP202" t="str">
        <f>IF(ISNUMBER(FIND("arbeid",Methode_Keuze)),"",IF(ISNUMBER(FIND("arbeid",Methode_Keuze)),"",IF(Tb_Activiteiten[[#This Row],[Projectleider/Expert]]=1,Tb_Activiteiten[[#Headers],[Projectleider/Expert]],"")))</f>
        <v/>
      </c>
      <c r="AQ202" t="str">
        <f>IF(ISNUMBER(FIND("arbeid",Methode_Keuze)),"",IF(ISNUMBER(FIND("arbeid",Methode_Keuze)),"",IF(Tb_Activiteiten[[#This Row],[Arbeidskosten]]=1,Tb_Activiteiten[[#Headers],[Arbeidskosten]],"")))</f>
        <v/>
      </c>
      <c r="AR202" t="str">
        <f>IF(ISNUMBER(FIND("arbeid",Methode_Keuze)),"",IF(ISNUMBER(FIND("arbeid",Methode_Keuze)),"",IF(Tb_Activiteiten[[#This Row],[Arbeidskosten op basis van IKS]]=1,Tb_Activiteiten[[#Headers],[Arbeidskosten op basis van IKS]],"")))</f>
        <v/>
      </c>
      <c r="AS202" t="str">
        <f>IF(ISNUMBER(FIND("overige",Methode_Keuze)),"",IF(Tb_Activiteiten[[#This Row],[Kosten derden exclusief btw]]=1,Tb_Activiteiten[[#Headers],[Kosten derden exclusief btw]],""))</f>
        <v/>
      </c>
      <c r="AT202" t="str">
        <f>IF(ISNUMBER(FIND("overige",Methode_Keuze)),"",IF(Tb_Activiteiten[[#This Row],[Niet verrekenbare btw]]=1,Tb_Activiteiten[[#Headers],[Niet verrekenbare btw]],""))</f>
        <v/>
      </c>
      <c r="AU202" t="str">
        <f>IF(ISNUMBER(FIND("overige",Methode_Keuze)),"",IF(Tb_Activiteiten[[#This Row],[Grondkosten]]=1,Tb_Activiteiten[[#Headers],[Grondkosten]],""))</f>
        <v/>
      </c>
      <c r="AV202" t="str">
        <f>IF(ISNUMBER(FIND("overige",Methode_Keuze)),"",IF(Tb_Activiteiten[[#This Row],[Bijdrage in natura (overige)]]=1,Tb_Activiteiten[[#Headers],[Bijdrage in natura (overige)]],""))</f>
        <v/>
      </c>
      <c r="AW202" t="str">
        <f>IF(ISNUMBER(FIND("overige",Methode_Keuze)),"",IF(Tb_Activiteiten[[#This Row],[Bijdrage in natura (vrijwilligers)]]=1,Tb_Activiteiten[[#Headers],[Bijdrage in natura (vrijwilligers)]],""))</f>
        <v/>
      </c>
      <c r="AX202" t="str">
        <f>IF(ISNUMBER(FIND("overige",Methode_Keuze)),"",IF(Tb_Activiteiten[[#This Row],[Afschrijvingskosten]]=1,Tb_Activiteiten[[#Headers],[Afschrijvingskosten]],""))</f>
        <v/>
      </c>
      <c r="AY202" t="str">
        <f>IF(ISNUMBER(FIND("overige",Methode_Keuze)),"",IF(Tb_Activiteiten[[#This Row],[Vergoeding]]=1,Tb_Activiteiten[[#Headers],[Vergoeding]],""))</f>
        <v/>
      </c>
      <c r="AZ202" t="str">
        <f>IF(ISNUMBER(FIND("arbeid",Methode_Keuze)),"",IF(Tb_Activiteiten[[#This Row],[Arbeidskosten - vast tarief (excl eigen arbeid)]]=1,Tb_Activiteiten[[#Headers],[Arbeidskosten - vast tarief (excl eigen arbeid)]],""))</f>
        <v/>
      </c>
      <c r="BA202" t="str">
        <f>IF(ISNUMBER(FIND("overige",Methode_Keuze)),"",IF(Tb_Activiteiten[[#This Row],[Overige kosten]]=1,Tb_Activiteiten[[#Headers],[Overige kosten]],""))</f>
        <v/>
      </c>
    </row>
    <row r="203" spans="1:53" x14ac:dyDescent="0.25">
      <c r="A203" s="213"/>
      <c r="F203" s="64"/>
      <c r="G203" s="64"/>
      <c r="H203" s="258"/>
      <c r="I203" s="258"/>
      <c r="J203" s="258"/>
      <c r="K203" s="258"/>
      <c r="O203" s="56"/>
      <c r="Q203" t="str">
        <f>IFERROR(IF(VLOOKUP(Tb_Activiteiten[[#This Row],[Openstelling]],Tb_Openstelling[],2,0)=1,1,""),"")</f>
        <v/>
      </c>
      <c r="AK203" t="str">
        <f>IF(ISNUMBER(FIND("arbeid",Methode_Keuze)),"",IF(ISNUMBER(FIND("arbeid",Methode_Keuze)),"",IF(Tb_Activiteiten[[#This Row],[Loonkosten]]=1,Tb_Activiteiten[[#Headers],[Loonkosten]],"")))</f>
        <v/>
      </c>
      <c r="AL203" t="str">
        <f>IF(ISNUMBER(FIND("arbeid",Methode_Keuze)),"",IF(ISNUMBER(FIND("arbeid",Methode_Keuze)),"",IF(Tb_Activiteiten[[#This Row],[Eigen arbeid]]=1,Tb_Activiteiten[[#Headers],[Eigen arbeid]],"")))</f>
        <v/>
      </c>
      <c r="AM203" t="str">
        <f>IF(ISNUMBER(FIND("arbeid",Methode_Keuze)),"",IF(ISNUMBER(FIND("arbeid",Methode_Keuze)),"",IF(Tb_Activiteiten[[#This Row],[Projectmedewerker]]=1,Tb_Activiteiten[[#Headers],[Projectmedewerker]],"")))</f>
        <v/>
      </c>
      <c r="AN203" t="str">
        <f>IF(ISNUMBER(FIND("arbeid",Methode_Keuze)),"",IF(ISNUMBER(FIND("arbeid",Methode_Keuze)),"",IF(Tb_Activiteiten[[#This Row],[Landbouwer]]=1,Tb_Activiteiten[[#Headers],[Landbouwer]],"")))</f>
        <v/>
      </c>
      <c r="AO203" t="str">
        <f>IF(ISNUMBER(FIND("arbeid",Methode_Keuze)),"",IF(ISNUMBER(FIND("arbeid",Methode_Keuze)),"",IF(Tb_Activiteiten[[#This Row],[Adviseur]]=1,Tb_Activiteiten[[#Headers],[Adviseur]],"")))</f>
        <v/>
      </c>
      <c r="AP203" t="str">
        <f>IF(ISNUMBER(FIND("arbeid",Methode_Keuze)),"",IF(ISNUMBER(FIND("arbeid",Methode_Keuze)),"",IF(Tb_Activiteiten[[#This Row],[Projectleider/Expert]]=1,Tb_Activiteiten[[#Headers],[Projectleider/Expert]],"")))</f>
        <v/>
      </c>
      <c r="AQ203" t="str">
        <f>IF(ISNUMBER(FIND("arbeid",Methode_Keuze)),"",IF(ISNUMBER(FIND("arbeid",Methode_Keuze)),"",IF(Tb_Activiteiten[[#This Row],[Arbeidskosten]]=1,Tb_Activiteiten[[#Headers],[Arbeidskosten]],"")))</f>
        <v/>
      </c>
      <c r="AR203" t="str">
        <f>IF(ISNUMBER(FIND("arbeid",Methode_Keuze)),"",IF(ISNUMBER(FIND("arbeid",Methode_Keuze)),"",IF(Tb_Activiteiten[[#This Row],[Arbeidskosten op basis van IKS]]=1,Tb_Activiteiten[[#Headers],[Arbeidskosten op basis van IKS]],"")))</f>
        <v/>
      </c>
      <c r="AS203" t="str">
        <f>IF(ISNUMBER(FIND("overige",Methode_Keuze)),"",IF(Tb_Activiteiten[[#This Row],[Kosten derden exclusief btw]]=1,Tb_Activiteiten[[#Headers],[Kosten derden exclusief btw]],""))</f>
        <v/>
      </c>
      <c r="AT203" t="str">
        <f>IF(ISNUMBER(FIND("overige",Methode_Keuze)),"",IF(Tb_Activiteiten[[#This Row],[Niet verrekenbare btw]]=1,Tb_Activiteiten[[#Headers],[Niet verrekenbare btw]],""))</f>
        <v/>
      </c>
      <c r="AU203" t="str">
        <f>IF(ISNUMBER(FIND("overige",Methode_Keuze)),"",IF(Tb_Activiteiten[[#This Row],[Grondkosten]]=1,Tb_Activiteiten[[#Headers],[Grondkosten]],""))</f>
        <v/>
      </c>
      <c r="AV203" t="str">
        <f>IF(ISNUMBER(FIND("overige",Methode_Keuze)),"",IF(Tb_Activiteiten[[#This Row],[Bijdrage in natura (overige)]]=1,Tb_Activiteiten[[#Headers],[Bijdrage in natura (overige)]],""))</f>
        <v/>
      </c>
      <c r="AW203" t="str">
        <f>IF(ISNUMBER(FIND("overige",Methode_Keuze)),"",IF(Tb_Activiteiten[[#This Row],[Bijdrage in natura (vrijwilligers)]]=1,Tb_Activiteiten[[#Headers],[Bijdrage in natura (vrijwilligers)]],""))</f>
        <v/>
      </c>
      <c r="AX203" t="str">
        <f>IF(ISNUMBER(FIND("overige",Methode_Keuze)),"",IF(Tb_Activiteiten[[#This Row],[Afschrijvingskosten]]=1,Tb_Activiteiten[[#Headers],[Afschrijvingskosten]],""))</f>
        <v/>
      </c>
      <c r="AY203" t="str">
        <f>IF(ISNUMBER(FIND("overige",Methode_Keuze)),"",IF(Tb_Activiteiten[[#This Row],[Vergoeding]]=1,Tb_Activiteiten[[#Headers],[Vergoeding]],""))</f>
        <v/>
      </c>
      <c r="AZ203" t="str">
        <f>IF(ISNUMBER(FIND("arbeid",Methode_Keuze)),"",IF(Tb_Activiteiten[[#This Row],[Arbeidskosten - vast tarief (excl eigen arbeid)]]=1,Tb_Activiteiten[[#Headers],[Arbeidskosten - vast tarief (excl eigen arbeid)]],""))</f>
        <v/>
      </c>
      <c r="BA203" t="str">
        <f>IF(ISNUMBER(FIND("overige",Methode_Keuze)),"",IF(Tb_Activiteiten[[#This Row],[Overige kosten]]=1,Tb_Activiteiten[[#Headers],[Overige kosten]],""))</f>
        <v/>
      </c>
    </row>
    <row r="204" spans="1:53" x14ac:dyDescent="0.25">
      <c r="A204" s="213"/>
      <c r="F204" s="64"/>
      <c r="G204" s="64"/>
      <c r="H204" s="258"/>
      <c r="I204" s="258"/>
      <c r="J204" s="258"/>
      <c r="K204" s="258"/>
      <c r="O204" s="56"/>
      <c r="Q204" t="str">
        <f>IFERROR(IF(VLOOKUP(Tb_Activiteiten[[#This Row],[Openstelling]],Tb_Openstelling[],2,0)=1,1,""),"")</f>
        <v/>
      </c>
      <c r="AK204" t="str">
        <f>IF(ISNUMBER(FIND("arbeid",Methode_Keuze)),"",IF(ISNUMBER(FIND("arbeid",Methode_Keuze)),"",IF(Tb_Activiteiten[[#This Row],[Loonkosten]]=1,Tb_Activiteiten[[#Headers],[Loonkosten]],"")))</f>
        <v/>
      </c>
      <c r="AL204" t="str">
        <f>IF(ISNUMBER(FIND("arbeid",Methode_Keuze)),"",IF(ISNUMBER(FIND("arbeid",Methode_Keuze)),"",IF(Tb_Activiteiten[[#This Row],[Eigen arbeid]]=1,Tb_Activiteiten[[#Headers],[Eigen arbeid]],"")))</f>
        <v/>
      </c>
      <c r="AM204" t="str">
        <f>IF(ISNUMBER(FIND("arbeid",Methode_Keuze)),"",IF(ISNUMBER(FIND("arbeid",Methode_Keuze)),"",IF(Tb_Activiteiten[[#This Row],[Projectmedewerker]]=1,Tb_Activiteiten[[#Headers],[Projectmedewerker]],"")))</f>
        <v/>
      </c>
      <c r="AN204" t="str">
        <f>IF(ISNUMBER(FIND("arbeid",Methode_Keuze)),"",IF(ISNUMBER(FIND("arbeid",Methode_Keuze)),"",IF(Tb_Activiteiten[[#This Row],[Landbouwer]]=1,Tb_Activiteiten[[#Headers],[Landbouwer]],"")))</f>
        <v/>
      </c>
      <c r="AO204" t="str">
        <f>IF(ISNUMBER(FIND("arbeid",Methode_Keuze)),"",IF(ISNUMBER(FIND("arbeid",Methode_Keuze)),"",IF(Tb_Activiteiten[[#This Row],[Adviseur]]=1,Tb_Activiteiten[[#Headers],[Adviseur]],"")))</f>
        <v/>
      </c>
      <c r="AP204" t="str">
        <f>IF(ISNUMBER(FIND("arbeid",Methode_Keuze)),"",IF(ISNUMBER(FIND("arbeid",Methode_Keuze)),"",IF(Tb_Activiteiten[[#This Row],[Projectleider/Expert]]=1,Tb_Activiteiten[[#Headers],[Projectleider/Expert]],"")))</f>
        <v/>
      </c>
      <c r="AQ204" t="str">
        <f>IF(ISNUMBER(FIND("arbeid",Methode_Keuze)),"",IF(ISNUMBER(FIND("arbeid",Methode_Keuze)),"",IF(Tb_Activiteiten[[#This Row],[Arbeidskosten]]=1,Tb_Activiteiten[[#Headers],[Arbeidskosten]],"")))</f>
        <v/>
      </c>
      <c r="AR204" t="str">
        <f>IF(ISNUMBER(FIND("arbeid",Methode_Keuze)),"",IF(ISNUMBER(FIND("arbeid",Methode_Keuze)),"",IF(Tb_Activiteiten[[#This Row],[Arbeidskosten op basis van IKS]]=1,Tb_Activiteiten[[#Headers],[Arbeidskosten op basis van IKS]],"")))</f>
        <v/>
      </c>
      <c r="AS204" t="str">
        <f>IF(ISNUMBER(FIND("overige",Methode_Keuze)),"",IF(Tb_Activiteiten[[#This Row],[Kosten derden exclusief btw]]=1,Tb_Activiteiten[[#Headers],[Kosten derden exclusief btw]],""))</f>
        <v/>
      </c>
      <c r="AT204" t="str">
        <f>IF(ISNUMBER(FIND("overige",Methode_Keuze)),"",IF(Tb_Activiteiten[[#This Row],[Niet verrekenbare btw]]=1,Tb_Activiteiten[[#Headers],[Niet verrekenbare btw]],""))</f>
        <v/>
      </c>
      <c r="AU204" t="str">
        <f>IF(ISNUMBER(FIND("overige",Methode_Keuze)),"",IF(Tb_Activiteiten[[#This Row],[Grondkosten]]=1,Tb_Activiteiten[[#Headers],[Grondkosten]],""))</f>
        <v/>
      </c>
      <c r="AV204" t="str">
        <f>IF(ISNUMBER(FIND("overige",Methode_Keuze)),"",IF(Tb_Activiteiten[[#This Row],[Bijdrage in natura (overige)]]=1,Tb_Activiteiten[[#Headers],[Bijdrage in natura (overige)]],""))</f>
        <v/>
      </c>
      <c r="AW204" t="str">
        <f>IF(ISNUMBER(FIND("overige",Methode_Keuze)),"",IF(Tb_Activiteiten[[#This Row],[Bijdrage in natura (vrijwilligers)]]=1,Tb_Activiteiten[[#Headers],[Bijdrage in natura (vrijwilligers)]],""))</f>
        <v/>
      </c>
      <c r="AX204" t="str">
        <f>IF(ISNUMBER(FIND("overige",Methode_Keuze)),"",IF(Tb_Activiteiten[[#This Row],[Afschrijvingskosten]]=1,Tb_Activiteiten[[#Headers],[Afschrijvingskosten]],""))</f>
        <v/>
      </c>
      <c r="AY204" t="str">
        <f>IF(ISNUMBER(FIND("overige",Methode_Keuze)),"",IF(Tb_Activiteiten[[#This Row],[Vergoeding]]=1,Tb_Activiteiten[[#Headers],[Vergoeding]],""))</f>
        <v/>
      </c>
      <c r="AZ204" t="str">
        <f>IF(ISNUMBER(FIND("arbeid",Methode_Keuze)),"",IF(Tb_Activiteiten[[#This Row],[Arbeidskosten - vast tarief (excl eigen arbeid)]]=1,Tb_Activiteiten[[#Headers],[Arbeidskosten - vast tarief (excl eigen arbeid)]],""))</f>
        <v/>
      </c>
      <c r="BA204" t="str">
        <f>IF(ISNUMBER(FIND("overige",Methode_Keuze)),"",IF(Tb_Activiteiten[[#This Row],[Overige kosten]]=1,Tb_Activiteiten[[#Headers],[Overige kosten]],""))</f>
        <v/>
      </c>
    </row>
    <row r="205" spans="1:53" x14ac:dyDescent="0.25">
      <c r="A205" s="213"/>
      <c r="F205" s="64"/>
      <c r="G205" s="64"/>
      <c r="H205" s="258"/>
      <c r="I205" s="258"/>
      <c r="J205" s="258"/>
      <c r="K205" s="258"/>
      <c r="O205" s="56"/>
      <c r="Q205" t="str">
        <f>IFERROR(IF(VLOOKUP(Tb_Activiteiten[[#This Row],[Openstelling]],Tb_Openstelling[],2,0)=1,1,""),"")</f>
        <v/>
      </c>
      <c r="AK205" t="str">
        <f>IF(ISNUMBER(FIND("arbeid",Methode_Keuze)),"",IF(ISNUMBER(FIND("arbeid",Methode_Keuze)),"",IF(Tb_Activiteiten[[#This Row],[Loonkosten]]=1,Tb_Activiteiten[[#Headers],[Loonkosten]],"")))</f>
        <v/>
      </c>
      <c r="AL205" t="str">
        <f>IF(ISNUMBER(FIND("arbeid",Methode_Keuze)),"",IF(ISNUMBER(FIND("arbeid",Methode_Keuze)),"",IF(Tb_Activiteiten[[#This Row],[Eigen arbeid]]=1,Tb_Activiteiten[[#Headers],[Eigen arbeid]],"")))</f>
        <v/>
      </c>
      <c r="AM205" t="str">
        <f>IF(ISNUMBER(FIND("arbeid",Methode_Keuze)),"",IF(ISNUMBER(FIND("arbeid",Methode_Keuze)),"",IF(Tb_Activiteiten[[#This Row],[Projectmedewerker]]=1,Tb_Activiteiten[[#Headers],[Projectmedewerker]],"")))</f>
        <v/>
      </c>
      <c r="AN205" t="str">
        <f>IF(ISNUMBER(FIND("arbeid",Methode_Keuze)),"",IF(ISNUMBER(FIND("arbeid",Methode_Keuze)),"",IF(Tb_Activiteiten[[#This Row],[Landbouwer]]=1,Tb_Activiteiten[[#Headers],[Landbouwer]],"")))</f>
        <v/>
      </c>
      <c r="AO205" t="str">
        <f>IF(ISNUMBER(FIND("arbeid",Methode_Keuze)),"",IF(ISNUMBER(FIND("arbeid",Methode_Keuze)),"",IF(Tb_Activiteiten[[#This Row],[Adviseur]]=1,Tb_Activiteiten[[#Headers],[Adviseur]],"")))</f>
        <v/>
      </c>
      <c r="AP205" t="str">
        <f>IF(ISNUMBER(FIND("arbeid",Methode_Keuze)),"",IF(ISNUMBER(FIND("arbeid",Methode_Keuze)),"",IF(Tb_Activiteiten[[#This Row],[Projectleider/Expert]]=1,Tb_Activiteiten[[#Headers],[Projectleider/Expert]],"")))</f>
        <v/>
      </c>
      <c r="AQ205" t="str">
        <f>IF(ISNUMBER(FIND("arbeid",Methode_Keuze)),"",IF(ISNUMBER(FIND("arbeid",Methode_Keuze)),"",IF(Tb_Activiteiten[[#This Row],[Arbeidskosten]]=1,Tb_Activiteiten[[#Headers],[Arbeidskosten]],"")))</f>
        <v/>
      </c>
      <c r="AR205" t="str">
        <f>IF(ISNUMBER(FIND("arbeid",Methode_Keuze)),"",IF(ISNUMBER(FIND("arbeid",Methode_Keuze)),"",IF(Tb_Activiteiten[[#This Row],[Arbeidskosten op basis van IKS]]=1,Tb_Activiteiten[[#Headers],[Arbeidskosten op basis van IKS]],"")))</f>
        <v/>
      </c>
      <c r="AS205" t="str">
        <f>IF(ISNUMBER(FIND("overige",Methode_Keuze)),"",IF(Tb_Activiteiten[[#This Row],[Kosten derden exclusief btw]]=1,Tb_Activiteiten[[#Headers],[Kosten derden exclusief btw]],""))</f>
        <v/>
      </c>
      <c r="AT205" t="str">
        <f>IF(ISNUMBER(FIND("overige",Methode_Keuze)),"",IF(Tb_Activiteiten[[#This Row],[Niet verrekenbare btw]]=1,Tb_Activiteiten[[#Headers],[Niet verrekenbare btw]],""))</f>
        <v/>
      </c>
      <c r="AU205" t="str">
        <f>IF(ISNUMBER(FIND("overige",Methode_Keuze)),"",IF(Tb_Activiteiten[[#This Row],[Grondkosten]]=1,Tb_Activiteiten[[#Headers],[Grondkosten]],""))</f>
        <v/>
      </c>
      <c r="AV205" t="str">
        <f>IF(ISNUMBER(FIND("overige",Methode_Keuze)),"",IF(Tb_Activiteiten[[#This Row],[Bijdrage in natura (overige)]]=1,Tb_Activiteiten[[#Headers],[Bijdrage in natura (overige)]],""))</f>
        <v/>
      </c>
      <c r="AW205" t="str">
        <f>IF(ISNUMBER(FIND("overige",Methode_Keuze)),"",IF(Tb_Activiteiten[[#This Row],[Bijdrage in natura (vrijwilligers)]]=1,Tb_Activiteiten[[#Headers],[Bijdrage in natura (vrijwilligers)]],""))</f>
        <v/>
      </c>
      <c r="AX205" t="str">
        <f>IF(ISNUMBER(FIND("overige",Methode_Keuze)),"",IF(Tb_Activiteiten[[#This Row],[Afschrijvingskosten]]=1,Tb_Activiteiten[[#Headers],[Afschrijvingskosten]],""))</f>
        <v/>
      </c>
      <c r="AY205" t="str">
        <f>IF(ISNUMBER(FIND("overige",Methode_Keuze)),"",IF(Tb_Activiteiten[[#This Row],[Vergoeding]]=1,Tb_Activiteiten[[#Headers],[Vergoeding]],""))</f>
        <v/>
      </c>
      <c r="AZ205" t="str">
        <f>IF(ISNUMBER(FIND("arbeid",Methode_Keuze)),"",IF(Tb_Activiteiten[[#This Row],[Arbeidskosten - vast tarief (excl eigen arbeid)]]=1,Tb_Activiteiten[[#Headers],[Arbeidskosten - vast tarief (excl eigen arbeid)]],""))</f>
        <v/>
      </c>
      <c r="BA205" t="str">
        <f>IF(ISNUMBER(FIND("overige",Methode_Keuze)),"",IF(Tb_Activiteiten[[#This Row],[Overige kosten]]=1,Tb_Activiteiten[[#Headers],[Overige kosten]],""))</f>
        <v/>
      </c>
    </row>
    <row r="206" spans="1:53" x14ac:dyDescent="0.25">
      <c r="A206" s="213"/>
      <c r="F206" s="64"/>
      <c r="G206" s="64"/>
      <c r="H206" s="258"/>
      <c r="I206" s="258"/>
      <c r="J206" s="258"/>
      <c r="K206" s="258"/>
      <c r="O206" s="56"/>
      <c r="Q206" t="str">
        <f>IFERROR(IF(VLOOKUP(Tb_Activiteiten[[#This Row],[Openstelling]],Tb_Openstelling[],2,0)=1,1,""),"")</f>
        <v/>
      </c>
      <c r="AK206" t="str">
        <f>IF(ISNUMBER(FIND("arbeid",Methode_Keuze)),"",IF(ISNUMBER(FIND("arbeid",Methode_Keuze)),"",IF(Tb_Activiteiten[[#This Row],[Loonkosten]]=1,Tb_Activiteiten[[#Headers],[Loonkosten]],"")))</f>
        <v/>
      </c>
      <c r="AL206" t="str">
        <f>IF(ISNUMBER(FIND("arbeid",Methode_Keuze)),"",IF(ISNUMBER(FIND("arbeid",Methode_Keuze)),"",IF(Tb_Activiteiten[[#This Row],[Eigen arbeid]]=1,Tb_Activiteiten[[#Headers],[Eigen arbeid]],"")))</f>
        <v/>
      </c>
      <c r="AM206" t="str">
        <f>IF(ISNUMBER(FIND("arbeid",Methode_Keuze)),"",IF(ISNUMBER(FIND("arbeid",Methode_Keuze)),"",IF(Tb_Activiteiten[[#This Row],[Projectmedewerker]]=1,Tb_Activiteiten[[#Headers],[Projectmedewerker]],"")))</f>
        <v/>
      </c>
      <c r="AN206" t="str">
        <f>IF(ISNUMBER(FIND("arbeid",Methode_Keuze)),"",IF(ISNUMBER(FIND("arbeid",Methode_Keuze)),"",IF(Tb_Activiteiten[[#This Row],[Landbouwer]]=1,Tb_Activiteiten[[#Headers],[Landbouwer]],"")))</f>
        <v/>
      </c>
      <c r="AO206" t="str">
        <f>IF(ISNUMBER(FIND("arbeid",Methode_Keuze)),"",IF(ISNUMBER(FIND("arbeid",Methode_Keuze)),"",IF(Tb_Activiteiten[[#This Row],[Adviseur]]=1,Tb_Activiteiten[[#Headers],[Adviseur]],"")))</f>
        <v/>
      </c>
      <c r="AP206" t="str">
        <f>IF(ISNUMBER(FIND("arbeid",Methode_Keuze)),"",IF(ISNUMBER(FIND("arbeid",Methode_Keuze)),"",IF(Tb_Activiteiten[[#This Row],[Projectleider/Expert]]=1,Tb_Activiteiten[[#Headers],[Projectleider/Expert]],"")))</f>
        <v/>
      </c>
      <c r="AQ206" t="str">
        <f>IF(ISNUMBER(FIND("arbeid",Methode_Keuze)),"",IF(ISNUMBER(FIND("arbeid",Methode_Keuze)),"",IF(Tb_Activiteiten[[#This Row],[Arbeidskosten]]=1,Tb_Activiteiten[[#Headers],[Arbeidskosten]],"")))</f>
        <v/>
      </c>
      <c r="AR206" t="str">
        <f>IF(ISNUMBER(FIND("arbeid",Methode_Keuze)),"",IF(ISNUMBER(FIND("arbeid",Methode_Keuze)),"",IF(Tb_Activiteiten[[#This Row],[Arbeidskosten op basis van IKS]]=1,Tb_Activiteiten[[#Headers],[Arbeidskosten op basis van IKS]],"")))</f>
        <v/>
      </c>
      <c r="AS206" t="str">
        <f>IF(ISNUMBER(FIND("overige",Methode_Keuze)),"",IF(Tb_Activiteiten[[#This Row],[Kosten derden exclusief btw]]=1,Tb_Activiteiten[[#Headers],[Kosten derden exclusief btw]],""))</f>
        <v/>
      </c>
      <c r="AT206" t="str">
        <f>IF(ISNUMBER(FIND("overige",Methode_Keuze)),"",IF(Tb_Activiteiten[[#This Row],[Niet verrekenbare btw]]=1,Tb_Activiteiten[[#Headers],[Niet verrekenbare btw]],""))</f>
        <v/>
      </c>
      <c r="AU206" t="str">
        <f>IF(ISNUMBER(FIND("overige",Methode_Keuze)),"",IF(Tb_Activiteiten[[#This Row],[Grondkosten]]=1,Tb_Activiteiten[[#Headers],[Grondkosten]],""))</f>
        <v/>
      </c>
      <c r="AV206" t="str">
        <f>IF(ISNUMBER(FIND("overige",Methode_Keuze)),"",IF(Tb_Activiteiten[[#This Row],[Bijdrage in natura (overige)]]=1,Tb_Activiteiten[[#Headers],[Bijdrage in natura (overige)]],""))</f>
        <v/>
      </c>
      <c r="AW206" t="str">
        <f>IF(ISNUMBER(FIND("overige",Methode_Keuze)),"",IF(Tb_Activiteiten[[#This Row],[Bijdrage in natura (vrijwilligers)]]=1,Tb_Activiteiten[[#Headers],[Bijdrage in natura (vrijwilligers)]],""))</f>
        <v/>
      </c>
      <c r="AX206" t="str">
        <f>IF(ISNUMBER(FIND("overige",Methode_Keuze)),"",IF(Tb_Activiteiten[[#This Row],[Afschrijvingskosten]]=1,Tb_Activiteiten[[#Headers],[Afschrijvingskosten]],""))</f>
        <v/>
      </c>
      <c r="AY206" t="str">
        <f>IF(ISNUMBER(FIND("overige",Methode_Keuze)),"",IF(Tb_Activiteiten[[#This Row],[Vergoeding]]=1,Tb_Activiteiten[[#Headers],[Vergoeding]],""))</f>
        <v/>
      </c>
      <c r="AZ206" t="str">
        <f>IF(ISNUMBER(FIND("arbeid",Methode_Keuze)),"",IF(Tb_Activiteiten[[#This Row],[Arbeidskosten - vast tarief (excl eigen arbeid)]]=1,Tb_Activiteiten[[#Headers],[Arbeidskosten - vast tarief (excl eigen arbeid)]],""))</f>
        <v/>
      </c>
      <c r="BA206" t="str">
        <f>IF(ISNUMBER(FIND("overige",Methode_Keuze)),"",IF(Tb_Activiteiten[[#This Row],[Overige kosten]]=1,Tb_Activiteiten[[#Headers],[Overige kosten]],""))</f>
        <v/>
      </c>
    </row>
    <row r="207" spans="1:53" x14ac:dyDescent="0.25">
      <c r="A207" s="213"/>
      <c r="F207" s="64"/>
      <c r="G207" s="64"/>
      <c r="H207" s="258"/>
      <c r="I207" s="258"/>
      <c r="J207" s="258"/>
      <c r="K207" s="258"/>
      <c r="O207" s="56"/>
      <c r="Q207" t="str">
        <f>IFERROR(IF(VLOOKUP(Tb_Activiteiten[[#This Row],[Openstelling]],Tb_Openstelling[],2,0)=1,1,""),"")</f>
        <v/>
      </c>
      <c r="AK207" t="str">
        <f>IF(ISNUMBER(FIND("arbeid",Methode_Keuze)),"",IF(ISNUMBER(FIND("arbeid",Methode_Keuze)),"",IF(Tb_Activiteiten[[#This Row],[Loonkosten]]=1,Tb_Activiteiten[[#Headers],[Loonkosten]],"")))</f>
        <v/>
      </c>
      <c r="AL207" t="str">
        <f>IF(ISNUMBER(FIND("arbeid",Methode_Keuze)),"",IF(ISNUMBER(FIND("arbeid",Methode_Keuze)),"",IF(Tb_Activiteiten[[#This Row],[Eigen arbeid]]=1,Tb_Activiteiten[[#Headers],[Eigen arbeid]],"")))</f>
        <v/>
      </c>
      <c r="AM207" t="str">
        <f>IF(ISNUMBER(FIND("arbeid",Methode_Keuze)),"",IF(ISNUMBER(FIND("arbeid",Methode_Keuze)),"",IF(Tb_Activiteiten[[#This Row],[Projectmedewerker]]=1,Tb_Activiteiten[[#Headers],[Projectmedewerker]],"")))</f>
        <v/>
      </c>
      <c r="AN207" t="str">
        <f>IF(ISNUMBER(FIND("arbeid",Methode_Keuze)),"",IF(ISNUMBER(FIND("arbeid",Methode_Keuze)),"",IF(Tb_Activiteiten[[#This Row],[Landbouwer]]=1,Tb_Activiteiten[[#Headers],[Landbouwer]],"")))</f>
        <v/>
      </c>
      <c r="AO207" t="str">
        <f>IF(ISNUMBER(FIND("arbeid",Methode_Keuze)),"",IF(ISNUMBER(FIND("arbeid",Methode_Keuze)),"",IF(Tb_Activiteiten[[#This Row],[Adviseur]]=1,Tb_Activiteiten[[#Headers],[Adviseur]],"")))</f>
        <v/>
      </c>
      <c r="AP207" t="str">
        <f>IF(ISNUMBER(FIND("arbeid",Methode_Keuze)),"",IF(ISNUMBER(FIND("arbeid",Methode_Keuze)),"",IF(Tb_Activiteiten[[#This Row],[Projectleider/Expert]]=1,Tb_Activiteiten[[#Headers],[Projectleider/Expert]],"")))</f>
        <v/>
      </c>
      <c r="AQ207" t="str">
        <f>IF(ISNUMBER(FIND("arbeid",Methode_Keuze)),"",IF(ISNUMBER(FIND("arbeid",Methode_Keuze)),"",IF(Tb_Activiteiten[[#This Row],[Arbeidskosten]]=1,Tb_Activiteiten[[#Headers],[Arbeidskosten]],"")))</f>
        <v/>
      </c>
      <c r="AR207" t="str">
        <f>IF(ISNUMBER(FIND("arbeid",Methode_Keuze)),"",IF(ISNUMBER(FIND("arbeid",Methode_Keuze)),"",IF(Tb_Activiteiten[[#This Row],[Arbeidskosten op basis van IKS]]=1,Tb_Activiteiten[[#Headers],[Arbeidskosten op basis van IKS]],"")))</f>
        <v/>
      </c>
      <c r="AS207" t="str">
        <f>IF(ISNUMBER(FIND("overige",Methode_Keuze)),"",IF(Tb_Activiteiten[[#This Row],[Kosten derden exclusief btw]]=1,Tb_Activiteiten[[#Headers],[Kosten derden exclusief btw]],""))</f>
        <v/>
      </c>
      <c r="AT207" t="str">
        <f>IF(ISNUMBER(FIND("overige",Methode_Keuze)),"",IF(Tb_Activiteiten[[#This Row],[Niet verrekenbare btw]]=1,Tb_Activiteiten[[#Headers],[Niet verrekenbare btw]],""))</f>
        <v/>
      </c>
      <c r="AU207" t="str">
        <f>IF(ISNUMBER(FIND("overige",Methode_Keuze)),"",IF(Tb_Activiteiten[[#This Row],[Grondkosten]]=1,Tb_Activiteiten[[#Headers],[Grondkosten]],""))</f>
        <v/>
      </c>
      <c r="AV207" t="str">
        <f>IF(ISNUMBER(FIND("overige",Methode_Keuze)),"",IF(Tb_Activiteiten[[#This Row],[Bijdrage in natura (overige)]]=1,Tb_Activiteiten[[#Headers],[Bijdrage in natura (overige)]],""))</f>
        <v/>
      </c>
      <c r="AW207" t="str">
        <f>IF(ISNUMBER(FIND("overige",Methode_Keuze)),"",IF(Tb_Activiteiten[[#This Row],[Bijdrage in natura (vrijwilligers)]]=1,Tb_Activiteiten[[#Headers],[Bijdrage in natura (vrijwilligers)]],""))</f>
        <v/>
      </c>
      <c r="AX207" t="str">
        <f>IF(ISNUMBER(FIND("overige",Methode_Keuze)),"",IF(Tb_Activiteiten[[#This Row],[Afschrijvingskosten]]=1,Tb_Activiteiten[[#Headers],[Afschrijvingskosten]],""))</f>
        <v/>
      </c>
      <c r="AY207" t="str">
        <f>IF(ISNUMBER(FIND("overige",Methode_Keuze)),"",IF(Tb_Activiteiten[[#This Row],[Vergoeding]]=1,Tb_Activiteiten[[#Headers],[Vergoeding]],""))</f>
        <v/>
      </c>
      <c r="AZ207" t="str">
        <f>IF(ISNUMBER(FIND("arbeid",Methode_Keuze)),"",IF(Tb_Activiteiten[[#This Row],[Arbeidskosten - vast tarief (excl eigen arbeid)]]=1,Tb_Activiteiten[[#Headers],[Arbeidskosten - vast tarief (excl eigen arbeid)]],""))</f>
        <v/>
      </c>
      <c r="BA207" t="str">
        <f>IF(ISNUMBER(FIND("overige",Methode_Keuze)),"",IF(Tb_Activiteiten[[#This Row],[Overige kosten]]=1,Tb_Activiteiten[[#Headers],[Overige kosten]],""))</f>
        <v/>
      </c>
    </row>
    <row r="208" spans="1:53" x14ac:dyDescent="0.25">
      <c r="A208" s="213"/>
      <c r="F208" s="64"/>
      <c r="G208" s="64"/>
      <c r="H208" s="258"/>
      <c r="I208" s="258"/>
      <c r="J208" s="258"/>
      <c r="K208" s="258"/>
      <c r="O208" s="56"/>
      <c r="Q208" t="str">
        <f>IFERROR(IF(VLOOKUP(Tb_Activiteiten[[#This Row],[Openstelling]],Tb_Openstelling[],2,0)=1,1,""),"")</f>
        <v/>
      </c>
      <c r="AK208" t="str">
        <f>IF(ISNUMBER(FIND("arbeid",Methode_Keuze)),"",IF(ISNUMBER(FIND("arbeid",Methode_Keuze)),"",IF(Tb_Activiteiten[[#This Row],[Loonkosten]]=1,Tb_Activiteiten[[#Headers],[Loonkosten]],"")))</f>
        <v/>
      </c>
      <c r="AL208" t="str">
        <f>IF(ISNUMBER(FIND("arbeid",Methode_Keuze)),"",IF(ISNUMBER(FIND("arbeid",Methode_Keuze)),"",IF(Tb_Activiteiten[[#This Row],[Eigen arbeid]]=1,Tb_Activiteiten[[#Headers],[Eigen arbeid]],"")))</f>
        <v/>
      </c>
      <c r="AM208" t="str">
        <f>IF(ISNUMBER(FIND("arbeid",Methode_Keuze)),"",IF(ISNUMBER(FIND("arbeid",Methode_Keuze)),"",IF(Tb_Activiteiten[[#This Row],[Projectmedewerker]]=1,Tb_Activiteiten[[#Headers],[Projectmedewerker]],"")))</f>
        <v/>
      </c>
      <c r="AN208" t="str">
        <f>IF(ISNUMBER(FIND("arbeid",Methode_Keuze)),"",IF(ISNUMBER(FIND("arbeid",Methode_Keuze)),"",IF(Tb_Activiteiten[[#This Row],[Landbouwer]]=1,Tb_Activiteiten[[#Headers],[Landbouwer]],"")))</f>
        <v/>
      </c>
      <c r="AO208" t="str">
        <f>IF(ISNUMBER(FIND("arbeid",Methode_Keuze)),"",IF(ISNUMBER(FIND("arbeid",Methode_Keuze)),"",IF(Tb_Activiteiten[[#This Row],[Adviseur]]=1,Tb_Activiteiten[[#Headers],[Adviseur]],"")))</f>
        <v/>
      </c>
      <c r="AP208" t="str">
        <f>IF(ISNUMBER(FIND("arbeid",Methode_Keuze)),"",IF(ISNUMBER(FIND("arbeid",Methode_Keuze)),"",IF(Tb_Activiteiten[[#This Row],[Projectleider/Expert]]=1,Tb_Activiteiten[[#Headers],[Projectleider/Expert]],"")))</f>
        <v/>
      </c>
      <c r="AQ208" t="str">
        <f>IF(ISNUMBER(FIND("arbeid",Methode_Keuze)),"",IF(ISNUMBER(FIND("arbeid",Methode_Keuze)),"",IF(Tb_Activiteiten[[#This Row],[Arbeidskosten]]=1,Tb_Activiteiten[[#Headers],[Arbeidskosten]],"")))</f>
        <v/>
      </c>
      <c r="AR208" t="str">
        <f>IF(ISNUMBER(FIND("arbeid",Methode_Keuze)),"",IF(ISNUMBER(FIND("arbeid",Methode_Keuze)),"",IF(Tb_Activiteiten[[#This Row],[Arbeidskosten op basis van IKS]]=1,Tb_Activiteiten[[#Headers],[Arbeidskosten op basis van IKS]],"")))</f>
        <v/>
      </c>
      <c r="AS208" t="str">
        <f>IF(ISNUMBER(FIND("overige",Methode_Keuze)),"",IF(Tb_Activiteiten[[#This Row],[Kosten derden exclusief btw]]=1,Tb_Activiteiten[[#Headers],[Kosten derden exclusief btw]],""))</f>
        <v/>
      </c>
      <c r="AT208" t="str">
        <f>IF(ISNUMBER(FIND("overige",Methode_Keuze)),"",IF(Tb_Activiteiten[[#This Row],[Niet verrekenbare btw]]=1,Tb_Activiteiten[[#Headers],[Niet verrekenbare btw]],""))</f>
        <v/>
      </c>
      <c r="AU208" t="str">
        <f>IF(ISNUMBER(FIND("overige",Methode_Keuze)),"",IF(Tb_Activiteiten[[#This Row],[Grondkosten]]=1,Tb_Activiteiten[[#Headers],[Grondkosten]],""))</f>
        <v/>
      </c>
      <c r="AV208" t="str">
        <f>IF(ISNUMBER(FIND("overige",Methode_Keuze)),"",IF(Tb_Activiteiten[[#This Row],[Bijdrage in natura (overige)]]=1,Tb_Activiteiten[[#Headers],[Bijdrage in natura (overige)]],""))</f>
        <v/>
      </c>
      <c r="AW208" t="str">
        <f>IF(ISNUMBER(FIND("overige",Methode_Keuze)),"",IF(Tb_Activiteiten[[#This Row],[Bijdrage in natura (vrijwilligers)]]=1,Tb_Activiteiten[[#Headers],[Bijdrage in natura (vrijwilligers)]],""))</f>
        <v/>
      </c>
      <c r="AX208" t="str">
        <f>IF(ISNUMBER(FIND("overige",Methode_Keuze)),"",IF(Tb_Activiteiten[[#This Row],[Afschrijvingskosten]]=1,Tb_Activiteiten[[#Headers],[Afschrijvingskosten]],""))</f>
        <v/>
      </c>
      <c r="AY208" t="str">
        <f>IF(ISNUMBER(FIND("overige",Methode_Keuze)),"",IF(Tb_Activiteiten[[#This Row],[Vergoeding]]=1,Tb_Activiteiten[[#Headers],[Vergoeding]],""))</f>
        <v/>
      </c>
      <c r="AZ208" t="str">
        <f>IF(ISNUMBER(FIND("arbeid",Methode_Keuze)),"",IF(Tb_Activiteiten[[#This Row],[Arbeidskosten - vast tarief (excl eigen arbeid)]]=1,Tb_Activiteiten[[#Headers],[Arbeidskosten - vast tarief (excl eigen arbeid)]],""))</f>
        <v/>
      </c>
      <c r="BA208" t="str">
        <f>IF(ISNUMBER(FIND("overige",Methode_Keuze)),"",IF(Tb_Activiteiten[[#This Row],[Overige kosten]]=1,Tb_Activiteiten[[#Headers],[Overige kosten]],""))</f>
        <v/>
      </c>
    </row>
    <row r="209" spans="1:53" x14ac:dyDescent="0.25">
      <c r="A209" s="213"/>
      <c r="F209" s="64"/>
      <c r="G209" s="64"/>
      <c r="H209" s="258"/>
      <c r="I209" s="258"/>
      <c r="J209" s="258"/>
      <c r="K209" s="258"/>
      <c r="O209" s="56"/>
      <c r="Q209" t="str">
        <f>IFERROR(IF(VLOOKUP(Tb_Activiteiten[[#This Row],[Openstelling]],Tb_Openstelling[],2,0)=1,1,""),"")</f>
        <v/>
      </c>
      <c r="AK209" t="str">
        <f>IF(ISNUMBER(FIND("arbeid",Methode_Keuze)),"",IF(ISNUMBER(FIND("arbeid",Methode_Keuze)),"",IF(Tb_Activiteiten[[#This Row],[Loonkosten]]=1,Tb_Activiteiten[[#Headers],[Loonkosten]],"")))</f>
        <v/>
      </c>
      <c r="AL209" t="str">
        <f>IF(ISNUMBER(FIND("arbeid",Methode_Keuze)),"",IF(ISNUMBER(FIND("arbeid",Methode_Keuze)),"",IF(Tb_Activiteiten[[#This Row],[Eigen arbeid]]=1,Tb_Activiteiten[[#Headers],[Eigen arbeid]],"")))</f>
        <v/>
      </c>
      <c r="AM209" t="str">
        <f>IF(ISNUMBER(FIND("arbeid",Methode_Keuze)),"",IF(ISNUMBER(FIND("arbeid",Methode_Keuze)),"",IF(Tb_Activiteiten[[#This Row],[Projectmedewerker]]=1,Tb_Activiteiten[[#Headers],[Projectmedewerker]],"")))</f>
        <v/>
      </c>
      <c r="AN209" t="str">
        <f>IF(ISNUMBER(FIND("arbeid",Methode_Keuze)),"",IF(ISNUMBER(FIND("arbeid",Methode_Keuze)),"",IF(Tb_Activiteiten[[#This Row],[Landbouwer]]=1,Tb_Activiteiten[[#Headers],[Landbouwer]],"")))</f>
        <v/>
      </c>
      <c r="AO209" t="str">
        <f>IF(ISNUMBER(FIND("arbeid",Methode_Keuze)),"",IF(ISNUMBER(FIND("arbeid",Methode_Keuze)),"",IF(Tb_Activiteiten[[#This Row],[Adviseur]]=1,Tb_Activiteiten[[#Headers],[Adviseur]],"")))</f>
        <v/>
      </c>
      <c r="AP209" t="str">
        <f>IF(ISNUMBER(FIND("arbeid",Methode_Keuze)),"",IF(ISNUMBER(FIND("arbeid",Methode_Keuze)),"",IF(Tb_Activiteiten[[#This Row],[Projectleider/Expert]]=1,Tb_Activiteiten[[#Headers],[Projectleider/Expert]],"")))</f>
        <v/>
      </c>
      <c r="AQ209" t="str">
        <f>IF(ISNUMBER(FIND("arbeid",Methode_Keuze)),"",IF(ISNUMBER(FIND("arbeid",Methode_Keuze)),"",IF(Tb_Activiteiten[[#This Row],[Arbeidskosten]]=1,Tb_Activiteiten[[#Headers],[Arbeidskosten]],"")))</f>
        <v/>
      </c>
      <c r="AR209" t="str">
        <f>IF(ISNUMBER(FIND("arbeid",Methode_Keuze)),"",IF(ISNUMBER(FIND("arbeid",Methode_Keuze)),"",IF(Tb_Activiteiten[[#This Row],[Arbeidskosten op basis van IKS]]=1,Tb_Activiteiten[[#Headers],[Arbeidskosten op basis van IKS]],"")))</f>
        <v/>
      </c>
      <c r="AS209" t="str">
        <f>IF(ISNUMBER(FIND("overige",Methode_Keuze)),"",IF(Tb_Activiteiten[[#This Row],[Kosten derden exclusief btw]]=1,Tb_Activiteiten[[#Headers],[Kosten derden exclusief btw]],""))</f>
        <v/>
      </c>
      <c r="AT209" t="str">
        <f>IF(ISNUMBER(FIND("overige",Methode_Keuze)),"",IF(Tb_Activiteiten[[#This Row],[Niet verrekenbare btw]]=1,Tb_Activiteiten[[#Headers],[Niet verrekenbare btw]],""))</f>
        <v/>
      </c>
      <c r="AU209" t="str">
        <f>IF(ISNUMBER(FIND("overige",Methode_Keuze)),"",IF(Tb_Activiteiten[[#This Row],[Grondkosten]]=1,Tb_Activiteiten[[#Headers],[Grondkosten]],""))</f>
        <v/>
      </c>
      <c r="AV209" t="str">
        <f>IF(ISNUMBER(FIND("overige",Methode_Keuze)),"",IF(Tb_Activiteiten[[#This Row],[Bijdrage in natura (overige)]]=1,Tb_Activiteiten[[#Headers],[Bijdrage in natura (overige)]],""))</f>
        <v/>
      </c>
      <c r="AW209" t="str">
        <f>IF(ISNUMBER(FIND("overige",Methode_Keuze)),"",IF(Tb_Activiteiten[[#This Row],[Bijdrage in natura (vrijwilligers)]]=1,Tb_Activiteiten[[#Headers],[Bijdrage in natura (vrijwilligers)]],""))</f>
        <v/>
      </c>
      <c r="AX209" t="str">
        <f>IF(ISNUMBER(FIND("overige",Methode_Keuze)),"",IF(Tb_Activiteiten[[#This Row],[Afschrijvingskosten]]=1,Tb_Activiteiten[[#Headers],[Afschrijvingskosten]],""))</f>
        <v/>
      </c>
      <c r="AY209" t="str">
        <f>IF(ISNUMBER(FIND("overige",Methode_Keuze)),"",IF(Tb_Activiteiten[[#This Row],[Vergoeding]]=1,Tb_Activiteiten[[#Headers],[Vergoeding]],""))</f>
        <v/>
      </c>
      <c r="AZ209" t="str">
        <f>IF(ISNUMBER(FIND("arbeid",Methode_Keuze)),"",IF(Tb_Activiteiten[[#This Row],[Arbeidskosten - vast tarief (excl eigen arbeid)]]=1,Tb_Activiteiten[[#Headers],[Arbeidskosten - vast tarief (excl eigen arbeid)]],""))</f>
        <v/>
      </c>
      <c r="BA209" t="str">
        <f>IF(ISNUMBER(FIND("overige",Methode_Keuze)),"",IF(Tb_Activiteiten[[#This Row],[Overige kosten]]=1,Tb_Activiteiten[[#Headers],[Overige kosten]],""))</f>
        <v/>
      </c>
    </row>
    <row r="210" spans="1:53" x14ac:dyDescent="0.25">
      <c r="A210" s="213"/>
      <c r="F210" s="64"/>
      <c r="G210" s="64"/>
      <c r="H210" s="258"/>
      <c r="I210" s="258"/>
      <c r="J210" s="258"/>
      <c r="K210" s="258"/>
      <c r="O210" s="56"/>
      <c r="Q210" t="str">
        <f>IFERROR(IF(VLOOKUP(Tb_Activiteiten[[#This Row],[Openstelling]],Tb_Openstelling[],2,0)=1,1,""),"")</f>
        <v/>
      </c>
      <c r="AK210" t="str">
        <f>IF(ISNUMBER(FIND("arbeid",Methode_Keuze)),"",IF(ISNUMBER(FIND("arbeid",Methode_Keuze)),"",IF(Tb_Activiteiten[[#This Row],[Loonkosten]]=1,Tb_Activiteiten[[#Headers],[Loonkosten]],"")))</f>
        <v/>
      </c>
      <c r="AL210" t="str">
        <f>IF(ISNUMBER(FIND("arbeid",Methode_Keuze)),"",IF(ISNUMBER(FIND("arbeid",Methode_Keuze)),"",IF(Tb_Activiteiten[[#This Row],[Eigen arbeid]]=1,Tb_Activiteiten[[#Headers],[Eigen arbeid]],"")))</f>
        <v/>
      </c>
      <c r="AM210" t="str">
        <f>IF(ISNUMBER(FIND("arbeid",Methode_Keuze)),"",IF(ISNUMBER(FIND("arbeid",Methode_Keuze)),"",IF(Tb_Activiteiten[[#This Row],[Projectmedewerker]]=1,Tb_Activiteiten[[#Headers],[Projectmedewerker]],"")))</f>
        <v/>
      </c>
      <c r="AN210" t="str">
        <f>IF(ISNUMBER(FIND("arbeid",Methode_Keuze)),"",IF(ISNUMBER(FIND("arbeid",Methode_Keuze)),"",IF(Tb_Activiteiten[[#This Row],[Landbouwer]]=1,Tb_Activiteiten[[#Headers],[Landbouwer]],"")))</f>
        <v/>
      </c>
      <c r="AO210" t="str">
        <f>IF(ISNUMBER(FIND("arbeid",Methode_Keuze)),"",IF(ISNUMBER(FIND("arbeid",Methode_Keuze)),"",IF(Tb_Activiteiten[[#This Row],[Adviseur]]=1,Tb_Activiteiten[[#Headers],[Adviseur]],"")))</f>
        <v/>
      </c>
      <c r="AP210" t="str">
        <f>IF(ISNUMBER(FIND("arbeid",Methode_Keuze)),"",IF(ISNUMBER(FIND("arbeid",Methode_Keuze)),"",IF(Tb_Activiteiten[[#This Row],[Projectleider/Expert]]=1,Tb_Activiteiten[[#Headers],[Projectleider/Expert]],"")))</f>
        <v/>
      </c>
      <c r="AQ210" t="str">
        <f>IF(ISNUMBER(FIND("arbeid",Methode_Keuze)),"",IF(ISNUMBER(FIND("arbeid",Methode_Keuze)),"",IF(Tb_Activiteiten[[#This Row],[Arbeidskosten]]=1,Tb_Activiteiten[[#Headers],[Arbeidskosten]],"")))</f>
        <v/>
      </c>
      <c r="AR210" t="str">
        <f>IF(ISNUMBER(FIND("arbeid",Methode_Keuze)),"",IF(ISNUMBER(FIND("arbeid",Methode_Keuze)),"",IF(Tb_Activiteiten[[#This Row],[Arbeidskosten op basis van IKS]]=1,Tb_Activiteiten[[#Headers],[Arbeidskosten op basis van IKS]],"")))</f>
        <v/>
      </c>
      <c r="AS210" t="str">
        <f>IF(ISNUMBER(FIND("overige",Methode_Keuze)),"",IF(Tb_Activiteiten[[#This Row],[Kosten derden exclusief btw]]=1,Tb_Activiteiten[[#Headers],[Kosten derden exclusief btw]],""))</f>
        <v/>
      </c>
      <c r="AT210" t="str">
        <f>IF(ISNUMBER(FIND("overige",Methode_Keuze)),"",IF(Tb_Activiteiten[[#This Row],[Niet verrekenbare btw]]=1,Tb_Activiteiten[[#Headers],[Niet verrekenbare btw]],""))</f>
        <v/>
      </c>
      <c r="AU210" t="str">
        <f>IF(ISNUMBER(FIND("overige",Methode_Keuze)),"",IF(Tb_Activiteiten[[#This Row],[Grondkosten]]=1,Tb_Activiteiten[[#Headers],[Grondkosten]],""))</f>
        <v/>
      </c>
      <c r="AV210" t="str">
        <f>IF(ISNUMBER(FIND("overige",Methode_Keuze)),"",IF(Tb_Activiteiten[[#This Row],[Bijdrage in natura (overige)]]=1,Tb_Activiteiten[[#Headers],[Bijdrage in natura (overige)]],""))</f>
        <v/>
      </c>
      <c r="AW210" t="str">
        <f>IF(ISNUMBER(FIND("overige",Methode_Keuze)),"",IF(Tb_Activiteiten[[#This Row],[Bijdrage in natura (vrijwilligers)]]=1,Tb_Activiteiten[[#Headers],[Bijdrage in natura (vrijwilligers)]],""))</f>
        <v/>
      </c>
      <c r="AX210" t="str">
        <f>IF(ISNUMBER(FIND("overige",Methode_Keuze)),"",IF(Tb_Activiteiten[[#This Row],[Afschrijvingskosten]]=1,Tb_Activiteiten[[#Headers],[Afschrijvingskosten]],""))</f>
        <v/>
      </c>
      <c r="AY210" t="str">
        <f>IF(ISNUMBER(FIND("overige",Methode_Keuze)),"",IF(Tb_Activiteiten[[#This Row],[Vergoeding]]=1,Tb_Activiteiten[[#Headers],[Vergoeding]],""))</f>
        <v/>
      </c>
      <c r="AZ210" t="str">
        <f>IF(ISNUMBER(FIND("arbeid",Methode_Keuze)),"",IF(Tb_Activiteiten[[#This Row],[Arbeidskosten - vast tarief (excl eigen arbeid)]]=1,Tb_Activiteiten[[#Headers],[Arbeidskosten - vast tarief (excl eigen arbeid)]],""))</f>
        <v/>
      </c>
      <c r="BA210" t="str">
        <f>IF(ISNUMBER(FIND("overige",Methode_Keuze)),"",IF(Tb_Activiteiten[[#This Row],[Overige kosten]]=1,Tb_Activiteiten[[#Headers],[Overige kosten]],""))</f>
        <v/>
      </c>
    </row>
    <row r="211" spans="1:53" x14ac:dyDescent="0.25">
      <c r="A211" s="213"/>
      <c r="F211" s="64"/>
      <c r="G211" s="64"/>
      <c r="H211" s="258"/>
      <c r="I211" s="258"/>
      <c r="J211" s="258"/>
      <c r="K211" s="258"/>
      <c r="O211" s="56"/>
      <c r="Q211" t="str">
        <f>IFERROR(IF(VLOOKUP(Tb_Activiteiten[[#This Row],[Openstelling]],Tb_Openstelling[],2,0)=1,1,""),"")</f>
        <v/>
      </c>
      <c r="AK211" t="str">
        <f>IF(ISNUMBER(FIND("arbeid",Methode_Keuze)),"",IF(ISNUMBER(FIND("arbeid",Methode_Keuze)),"",IF(Tb_Activiteiten[[#This Row],[Loonkosten]]=1,Tb_Activiteiten[[#Headers],[Loonkosten]],"")))</f>
        <v/>
      </c>
      <c r="AL211" t="str">
        <f>IF(ISNUMBER(FIND("arbeid",Methode_Keuze)),"",IF(ISNUMBER(FIND("arbeid",Methode_Keuze)),"",IF(Tb_Activiteiten[[#This Row],[Eigen arbeid]]=1,Tb_Activiteiten[[#Headers],[Eigen arbeid]],"")))</f>
        <v/>
      </c>
      <c r="AM211" t="str">
        <f>IF(ISNUMBER(FIND("arbeid",Methode_Keuze)),"",IF(ISNUMBER(FIND("arbeid",Methode_Keuze)),"",IF(Tb_Activiteiten[[#This Row],[Projectmedewerker]]=1,Tb_Activiteiten[[#Headers],[Projectmedewerker]],"")))</f>
        <v/>
      </c>
      <c r="AN211" t="str">
        <f>IF(ISNUMBER(FIND("arbeid",Methode_Keuze)),"",IF(ISNUMBER(FIND("arbeid",Methode_Keuze)),"",IF(Tb_Activiteiten[[#This Row],[Landbouwer]]=1,Tb_Activiteiten[[#Headers],[Landbouwer]],"")))</f>
        <v/>
      </c>
      <c r="AO211" t="str">
        <f>IF(ISNUMBER(FIND("arbeid",Methode_Keuze)),"",IF(ISNUMBER(FIND("arbeid",Methode_Keuze)),"",IF(Tb_Activiteiten[[#This Row],[Adviseur]]=1,Tb_Activiteiten[[#Headers],[Adviseur]],"")))</f>
        <v/>
      </c>
      <c r="AP211" t="str">
        <f>IF(ISNUMBER(FIND("arbeid",Methode_Keuze)),"",IF(ISNUMBER(FIND("arbeid",Methode_Keuze)),"",IF(Tb_Activiteiten[[#This Row],[Projectleider/Expert]]=1,Tb_Activiteiten[[#Headers],[Projectleider/Expert]],"")))</f>
        <v/>
      </c>
      <c r="AQ211" t="str">
        <f>IF(ISNUMBER(FIND("arbeid",Methode_Keuze)),"",IF(ISNUMBER(FIND("arbeid",Methode_Keuze)),"",IF(Tb_Activiteiten[[#This Row],[Arbeidskosten]]=1,Tb_Activiteiten[[#Headers],[Arbeidskosten]],"")))</f>
        <v/>
      </c>
      <c r="AR211" t="str">
        <f>IF(ISNUMBER(FIND("arbeid",Methode_Keuze)),"",IF(ISNUMBER(FIND("arbeid",Methode_Keuze)),"",IF(Tb_Activiteiten[[#This Row],[Arbeidskosten op basis van IKS]]=1,Tb_Activiteiten[[#Headers],[Arbeidskosten op basis van IKS]],"")))</f>
        <v/>
      </c>
      <c r="AS211" t="str">
        <f>IF(ISNUMBER(FIND("overige",Methode_Keuze)),"",IF(Tb_Activiteiten[[#This Row],[Kosten derden exclusief btw]]=1,Tb_Activiteiten[[#Headers],[Kosten derden exclusief btw]],""))</f>
        <v/>
      </c>
      <c r="AT211" t="str">
        <f>IF(ISNUMBER(FIND("overige",Methode_Keuze)),"",IF(Tb_Activiteiten[[#This Row],[Niet verrekenbare btw]]=1,Tb_Activiteiten[[#Headers],[Niet verrekenbare btw]],""))</f>
        <v/>
      </c>
      <c r="AU211" t="str">
        <f>IF(ISNUMBER(FIND("overige",Methode_Keuze)),"",IF(Tb_Activiteiten[[#This Row],[Grondkosten]]=1,Tb_Activiteiten[[#Headers],[Grondkosten]],""))</f>
        <v/>
      </c>
      <c r="AV211" t="str">
        <f>IF(ISNUMBER(FIND("overige",Methode_Keuze)),"",IF(Tb_Activiteiten[[#This Row],[Bijdrage in natura (overige)]]=1,Tb_Activiteiten[[#Headers],[Bijdrage in natura (overige)]],""))</f>
        <v/>
      </c>
      <c r="AW211" t="str">
        <f>IF(ISNUMBER(FIND("overige",Methode_Keuze)),"",IF(Tb_Activiteiten[[#This Row],[Bijdrage in natura (vrijwilligers)]]=1,Tb_Activiteiten[[#Headers],[Bijdrage in natura (vrijwilligers)]],""))</f>
        <v/>
      </c>
      <c r="AX211" t="str">
        <f>IF(ISNUMBER(FIND("overige",Methode_Keuze)),"",IF(Tb_Activiteiten[[#This Row],[Afschrijvingskosten]]=1,Tb_Activiteiten[[#Headers],[Afschrijvingskosten]],""))</f>
        <v/>
      </c>
      <c r="AY211" t="str">
        <f>IF(ISNUMBER(FIND("overige",Methode_Keuze)),"",IF(Tb_Activiteiten[[#This Row],[Vergoeding]]=1,Tb_Activiteiten[[#Headers],[Vergoeding]],""))</f>
        <v/>
      </c>
      <c r="AZ211" t="str">
        <f>IF(ISNUMBER(FIND("arbeid",Methode_Keuze)),"",IF(Tb_Activiteiten[[#This Row],[Arbeidskosten - vast tarief (excl eigen arbeid)]]=1,Tb_Activiteiten[[#Headers],[Arbeidskosten - vast tarief (excl eigen arbeid)]],""))</f>
        <v/>
      </c>
      <c r="BA211" t="str">
        <f>IF(ISNUMBER(FIND("overige",Methode_Keuze)),"",IF(Tb_Activiteiten[[#This Row],[Overige kosten]]=1,Tb_Activiteiten[[#Headers],[Overige kosten]],""))</f>
        <v/>
      </c>
    </row>
    <row r="212" spans="1:53" x14ac:dyDescent="0.25">
      <c r="A212" s="213"/>
      <c r="F212" s="64"/>
      <c r="G212" s="64"/>
      <c r="H212" s="258"/>
      <c r="I212" s="258"/>
      <c r="J212" s="258"/>
      <c r="K212" s="258"/>
      <c r="O212" s="56"/>
      <c r="Q212" t="str">
        <f>IFERROR(IF(VLOOKUP(Tb_Activiteiten[[#This Row],[Openstelling]],Tb_Openstelling[],2,0)=1,1,""),"")</f>
        <v/>
      </c>
      <c r="AK212" t="str">
        <f>IF(ISNUMBER(FIND("arbeid",Methode_Keuze)),"",IF(ISNUMBER(FIND("arbeid",Methode_Keuze)),"",IF(Tb_Activiteiten[[#This Row],[Loonkosten]]=1,Tb_Activiteiten[[#Headers],[Loonkosten]],"")))</f>
        <v/>
      </c>
      <c r="AL212" t="str">
        <f>IF(ISNUMBER(FIND("arbeid",Methode_Keuze)),"",IF(ISNUMBER(FIND("arbeid",Methode_Keuze)),"",IF(Tb_Activiteiten[[#This Row],[Eigen arbeid]]=1,Tb_Activiteiten[[#Headers],[Eigen arbeid]],"")))</f>
        <v/>
      </c>
      <c r="AM212" t="str">
        <f>IF(ISNUMBER(FIND("arbeid",Methode_Keuze)),"",IF(ISNUMBER(FIND("arbeid",Methode_Keuze)),"",IF(Tb_Activiteiten[[#This Row],[Projectmedewerker]]=1,Tb_Activiteiten[[#Headers],[Projectmedewerker]],"")))</f>
        <v/>
      </c>
      <c r="AN212" t="str">
        <f>IF(ISNUMBER(FIND("arbeid",Methode_Keuze)),"",IF(ISNUMBER(FIND("arbeid",Methode_Keuze)),"",IF(Tb_Activiteiten[[#This Row],[Landbouwer]]=1,Tb_Activiteiten[[#Headers],[Landbouwer]],"")))</f>
        <v/>
      </c>
      <c r="AO212" t="str">
        <f>IF(ISNUMBER(FIND("arbeid",Methode_Keuze)),"",IF(ISNUMBER(FIND("arbeid",Methode_Keuze)),"",IF(Tb_Activiteiten[[#This Row],[Adviseur]]=1,Tb_Activiteiten[[#Headers],[Adviseur]],"")))</f>
        <v/>
      </c>
      <c r="AP212" t="str">
        <f>IF(ISNUMBER(FIND("arbeid",Methode_Keuze)),"",IF(ISNUMBER(FIND("arbeid",Methode_Keuze)),"",IF(Tb_Activiteiten[[#This Row],[Projectleider/Expert]]=1,Tb_Activiteiten[[#Headers],[Projectleider/Expert]],"")))</f>
        <v/>
      </c>
      <c r="AQ212" t="str">
        <f>IF(ISNUMBER(FIND("arbeid",Methode_Keuze)),"",IF(ISNUMBER(FIND("arbeid",Methode_Keuze)),"",IF(Tb_Activiteiten[[#This Row],[Arbeidskosten]]=1,Tb_Activiteiten[[#Headers],[Arbeidskosten]],"")))</f>
        <v/>
      </c>
      <c r="AR212" t="str">
        <f>IF(ISNUMBER(FIND("arbeid",Methode_Keuze)),"",IF(ISNUMBER(FIND("arbeid",Methode_Keuze)),"",IF(Tb_Activiteiten[[#This Row],[Arbeidskosten op basis van IKS]]=1,Tb_Activiteiten[[#Headers],[Arbeidskosten op basis van IKS]],"")))</f>
        <v/>
      </c>
      <c r="AS212" t="str">
        <f>IF(ISNUMBER(FIND("overige",Methode_Keuze)),"",IF(Tb_Activiteiten[[#This Row],[Kosten derden exclusief btw]]=1,Tb_Activiteiten[[#Headers],[Kosten derden exclusief btw]],""))</f>
        <v/>
      </c>
      <c r="AT212" t="str">
        <f>IF(ISNUMBER(FIND("overige",Methode_Keuze)),"",IF(Tb_Activiteiten[[#This Row],[Niet verrekenbare btw]]=1,Tb_Activiteiten[[#Headers],[Niet verrekenbare btw]],""))</f>
        <v/>
      </c>
      <c r="AU212" t="str">
        <f>IF(ISNUMBER(FIND("overige",Methode_Keuze)),"",IF(Tb_Activiteiten[[#This Row],[Grondkosten]]=1,Tb_Activiteiten[[#Headers],[Grondkosten]],""))</f>
        <v/>
      </c>
      <c r="AV212" t="str">
        <f>IF(ISNUMBER(FIND("overige",Methode_Keuze)),"",IF(Tb_Activiteiten[[#This Row],[Bijdrage in natura (overige)]]=1,Tb_Activiteiten[[#Headers],[Bijdrage in natura (overige)]],""))</f>
        <v/>
      </c>
      <c r="AW212" t="str">
        <f>IF(ISNUMBER(FIND("overige",Methode_Keuze)),"",IF(Tb_Activiteiten[[#This Row],[Bijdrage in natura (vrijwilligers)]]=1,Tb_Activiteiten[[#Headers],[Bijdrage in natura (vrijwilligers)]],""))</f>
        <v/>
      </c>
      <c r="AX212" t="str">
        <f>IF(ISNUMBER(FIND("overige",Methode_Keuze)),"",IF(Tb_Activiteiten[[#This Row],[Afschrijvingskosten]]=1,Tb_Activiteiten[[#Headers],[Afschrijvingskosten]],""))</f>
        <v/>
      </c>
      <c r="AY212" t="str">
        <f>IF(ISNUMBER(FIND("overige",Methode_Keuze)),"",IF(Tb_Activiteiten[[#This Row],[Vergoeding]]=1,Tb_Activiteiten[[#Headers],[Vergoeding]],""))</f>
        <v/>
      </c>
      <c r="AZ212" t="str">
        <f>IF(ISNUMBER(FIND("arbeid",Methode_Keuze)),"",IF(Tb_Activiteiten[[#This Row],[Arbeidskosten - vast tarief (excl eigen arbeid)]]=1,Tb_Activiteiten[[#Headers],[Arbeidskosten - vast tarief (excl eigen arbeid)]],""))</f>
        <v/>
      </c>
      <c r="BA212" t="str">
        <f>IF(ISNUMBER(FIND("overige",Methode_Keuze)),"",IF(Tb_Activiteiten[[#This Row],[Overige kosten]]=1,Tb_Activiteiten[[#Headers],[Overige kosten]],""))</f>
        <v/>
      </c>
    </row>
    <row r="213" spans="1:53" x14ac:dyDescent="0.25">
      <c r="A213" s="213"/>
      <c r="F213" s="64"/>
      <c r="G213" s="64"/>
      <c r="H213" s="258"/>
      <c r="I213" s="258"/>
      <c r="J213" s="258"/>
      <c r="K213" s="258"/>
      <c r="O213" s="56"/>
      <c r="Q213" t="str">
        <f>IFERROR(IF(VLOOKUP(Tb_Activiteiten[[#This Row],[Openstelling]],Tb_Openstelling[],2,0)=1,1,""),"")</f>
        <v/>
      </c>
      <c r="AK213" t="str">
        <f>IF(ISNUMBER(FIND("arbeid",Methode_Keuze)),"",IF(ISNUMBER(FIND("arbeid",Methode_Keuze)),"",IF(Tb_Activiteiten[[#This Row],[Loonkosten]]=1,Tb_Activiteiten[[#Headers],[Loonkosten]],"")))</f>
        <v/>
      </c>
      <c r="AL213" t="str">
        <f>IF(ISNUMBER(FIND("arbeid",Methode_Keuze)),"",IF(ISNUMBER(FIND("arbeid",Methode_Keuze)),"",IF(Tb_Activiteiten[[#This Row],[Eigen arbeid]]=1,Tb_Activiteiten[[#Headers],[Eigen arbeid]],"")))</f>
        <v/>
      </c>
      <c r="AM213" t="str">
        <f>IF(ISNUMBER(FIND("arbeid",Methode_Keuze)),"",IF(ISNUMBER(FIND("arbeid",Methode_Keuze)),"",IF(Tb_Activiteiten[[#This Row],[Projectmedewerker]]=1,Tb_Activiteiten[[#Headers],[Projectmedewerker]],"")))</f>
        <v/>
      </c>
      <c r="AN213" t="str">
        <f>IF(ISNUMBER(FIND("arbeid",Methode_Keuze)),"",IF(ISNUMBER(FIND("arbeid",Methode_Keuze)),"",IF(Tb_Activiteiten[[#This Row],[Landbouwer]]=1,Tb_Activiteiten[[#Headers],[Landbouwer]],"")))</f>
        <v/>
      </c>
      <c r="AO213" t="str">
        <f>IF(ISNUMBER(FIND("arbeid",Methode_Keuze)),"",IF(ISNUMBER(FIND("arbeid",Methode_Keuze)),"",IF(Tb_Activiteiten[[#This Row],[Adviseur]]=1,Tb_Activiteiten[[#Headers],[Adviseur]],"")))</f>
        <v/>
      </c>
      <c r="AP213" t="str">
        <f>IF(ISNUMBER(FIND("arbeid",Methode_Keuze)),"",IF(ISNUMBER(FIND("arbeid",Methode_Keuze)),"",IF(Tb_Activiteiten[[#This Row],[Projectleider/Expert]]=1,Tb_Activiteiten[[#Headers],[Projectleider/Expert]],"")))</f>
        <v/>
      </c>
      <c r="AQ213" t="str">
        <f>IF(ISNUMBER(FIND("arbeid",Methode_Keuze)),"",IF(ISNUMBER(FIND("arbeid",Methode_Keuze)),"",IF(Tb_Activiteiten[[#This Row],[Arbeidskosten]]=1,Tb_Activiteiten[[#Headers],[Arbeidskosten]],"")))</f>
        <v/>
      </c>
      <c r="AR213" t="str">
        <f>IF(ISNUMBER(FIND("arbeid",Methode_Keuze)),"",IF(ISNUMBER(FIND("arbeid",Methode_Keuze)),"",IF(Tb_Activiteiten[[#This Row],[Arbeidskosten op basis van IKS]]=1,Tb_Activiteiten[[#Headers],[Arbeidskosten op basis van IKS]],"")))</f>
        <v/>
      </c>
      <c r="AS213" t="str">
        <f>IF(ISNUMBER(FIND("overige",Methode_Keuze)),"",IF(Tb_Activiteiten[[#This Row],[Kosten derden exclusief btw]]=1,Tb_Activiteiten[[#Headers],[Kosten derden exclusief btw]],""))</f>
        <v/>
      </c>
      <c r="AT213" t="str">
        <f>IF(ISNUMBER(FIND("overige",Methode_Keuze)),"",IF(Tb_Activiteiten[[#This Row],[Niet verrekenbare btw]]=1,Tb_Activiteiten[[#Headers],[Niet verrekenbare btw]],""))</f>
        <v/>
      </c>
      <c r="AU213" t="str">
        <f>IF(ISNUMBER(FIND("overige",Methode_Keuze)),"",IF(Tb_Activiteiten[[#This Row],[Grondkosten]]=1,Tb_Activiteiten[[#Headers],[Grondkosten]],""))</f>
        <v/>
      </c>
      <c r="AV213" t="str">
        <f>IF(ISNUMBER(FIND("overige",Methode_Keuze)),"",IF(Tb_Activiteiten[[#This Row],[Bijdrage in natura (overige)]]=1,Tb_Activiteiten[[#Headers],[Bijdrage in natura (overige)]],""))</f>
        <v/>
      </c>
      <c r="AW213" t="str">
        <f>IF(ISNUMBER(FIND("overige",Methode_Keuze)),"",IF(Tb_Activiteiten[[#This Row],[Bijdrage in natura (vrijwilligers)]]=1,Tb_Activiteiten[[#Headers],[Bijdrage in natura (vrijwilligers)]],""))</f>
        <v/>
      </c>
      <c r="AX213" t="str">
        <f>IF(ISNUMBER(FIND("overige",Methode_Keuze)),"",IF(Tb_Activiteiten[[#This Row],[Afschrijvingskosten]]=1,Tb_Activiteiten[[#Headers],[Afschrijvingskosten]],""))</f>
        <v/>
      </c>
      <c r="AY213" t="str">
        <f>IF(ISNUMBER(FIND("overige",Methode_Keuze)),"",IF(Tb_Activiteiten[[#This Row],[Vergoeding]]=1,Tb_Activiteiten[[#Headers],[Vergoeding]],""))</f>
        <v/>
      </c>
      <c r="AZ213" t="str">
        <f>IF(ISNUMBER(FIND("arbeid",Methode_Keuze)),"",IF(Tb_Activiteiten[[#This Row],[Arbeidskosten - vast tarief (excl eigen arbeid)]]=1,Tb_Activiteiten[[#Headers],[Arbeidskosten - vast tarief (excl eigen arbeid)]],""))</f>
        <v/>
      </c>
      <c r="BA213" t="str">
        <f>IF(ISNUMBER(FIND("overige",Methode_Keuze)),"",IF(Tb_Activiteiten[[#This Row],[Overige kosten]]=1,Tb_Activiteiten[[#Headers],[Overige kosten]],""))</f>
        <v/>
      </c>
    </row>
    <row r="214" spans="1:53" x14ac:dyDescent="0.25">
      <c r="A214" s="213"/>
      <c r="F214" s="64"/>
      <c r="G214" s="64"/>
      <c r="H214" s="258"/>
      <c r="I214" s="258"/>
      <c r="J214" s="258"/>
      <c r="K214" s="258"/>
      <c r="O214" s="56"/>
      <c r="Q214" t="str">
        <f>IFERROR(IF(VLOOKUP(Tb_Activiteiten[[#This Row],[Openstelling]],Tb_Openstelling[],2,0)=1,1,""),"")</f>
        <v/>
      </c>
      <c r="AK214" t="str">
        <f>IF(ISNUMBER(FIND("arbeid",Methode_Keuze)),"",IF(ISNUMBER(FIND("arbeid",Methode_Keuze)),"",IF(Tb_Activiteiten[[#This Row],[Loonkosten]]=1,Tb_Activiteiten[[#Headers],[Loonkosten]],"")))</f>
        <v/>
      </c>
      <c r="AL214" t="str">
        <f>IF(ISNUMBER(FIND("arbeid",Methode_Keuze)),"",IF(ISNUMBER(FIND("arbeid",Methode_Keuze)),"",IF(Tb_Activiteiten[[#This Row],[Eigen arbeid]]=1,Tb_Activiteiten[[#Headers],[Eigen arbeid]],"")))</f>
        <v/>
      </c>
      <c r="AM214" t="str">
        <f>IF(ISNUMBER(FIND("arbeid",Methode_Keuze)),"",IF(ISNUMBER(FIND("arbeid",Methode_Keuze)),"",IF(Tb_Activiteiten[[#This Row],[Projectmedewerker]]=1,Tb_Activiteiten[[#Headers],[Projectmedewerker]],"")))</f>
        <v/>
      </c>
      <c r="AN214" t="str">
        <f>IF(ISNUMBER(FIND("arbeid",Methode_Keuze)),"",IF(ISNUMBER(FIND("arbeid",Methode_Keuze)),"",IF(Tb_Activiteiten[[#This Row],[Landbouwer]]=1,Tb_Activiteiten[[#Headers],[Landbouwer]],"")))</f>
        <v/>
      </c>
      <c r="AO214" t="str">
        <f>IF(ISNUMBER(FIND("arbeid",Methode_Keuze)),"",IF(ISNUMBER(FIND("arbeid",Methode_Keuze)),"",IF(Tb_Activiteiten[[#This Row],[Adviseur]]=1,Tb_Activiteiten[[#Headers],[Adviseur]],"")))</f>
        <v/>
      </c>
      <c r="AP214" t="str">
        <f>IF(ISNUMBER(FIND("arbeid",Methode_Keuze)),"",IF(ISNUMBER(FIND("arbeid",Methode_Keuze)),"",IF(Tb_Activiteiten[[#This Row],[Projectleider/Expert]]=1,Tb_Activiteiten[[#Headers],[Projectleider/Expert]],"")))</f>
        <v/>
      </c>
      <c r="AQ214" t="str">
        <f>IF(ISNUMBER(FIND("arbeid",Methode_Keuze)),"",IF(ISNUMBER(FIND("arbeid",Methode_Keuze)),"",IF(Tb_Activiteiten[[#This Row],[Arbeidskosten]]=1,Tb_Activiteiten[[#Headers],[Arbeidskosten]],"")))</f>
        <v/>
      </c>
      <c r="AR214" t="str">
        <f>IF(ISNUMBER(FIND("arbeid",Methode_Keuze)),"",IF(ISNUMBER(FIND("arbeid",Methode_Keuze)),"",IF(Tb_Activiteiten[[#This Row],[Arbeidskosten op basis van IKS]]=1,Tb_Activiteiten[[#Headers],[Arbeidskosten op basis van IKS]],"")))</f>
        <v/>
      </c>
      <c r="AS214" t="str">
        <f>IF(ISNUMBER(FIND("overige",Methode_Keuze)),"",IF(Tb_Activiteiten[[#This Row],[Kosten derden exclusief btw]]=1,Tb_Activiteiten[[#Headers],[Kosten derden exclusief btw]],""))</f>
        <v/>
      </c>
      <c r="AT214" t="str">
        <f>IF(ISNUMBER(FIND("overige",Methode_Keuze)),"",IF(Tb_Activiteiten[[#This Row],[Niet verrekenbare btw]]=1,Tb_Activiteiten[[#Headers],[Niet verrekenbare btw]],""))</f>
        <v/>
      </c>
      <c r="AU214" t="str">
        <f>IF(ISNUMBER(FIND("overige",Methode_Keuze)),"",IF(Tb_Activiteiten[[#This Row],[Grondkosten]]=1,Tb_Activiteiten[[#Headers],[Grondkosten]],""))</f>
        <v/>
      </c>
      <c r="AV214" t="str">
        <f>IF(ISNUMBER(FIND("overige",Methode_Keuze)),"",IF(Tb_Activiteiten[[#This Row],[Bijdrage in natura (overige)]]=1,Tb_Activiteiten[[#Headers],[Bijdrage in natura (overige)]],""))</f>
        <v/>
      </c>
      <c r="AW214" t="str">
        <f>IF(ISNUMBER(FIND("overige",Methode_Keuze)),"",IF(Tb_Activiteiten[[#This Row],[Bijdrage in natura (vrijwilligers)]]=1,Tb_Activiteiten[[#Headers],[Bijdrage in natura (vrijwilligers)]],""))</f>
        <v/>
      </c>
      <c r="AX214" t="str">
        <f>IF(ISNUMBER(FIND("overige",Methode_Keuze)),"",IF(Tb_Activiteiten[[#This Row],[Afschrijvingskosten]]=1,Tb_Activiteiten[[#Headers],[Afschrijvingskosten]],""))</f>
        <v/>
      </c>
      <c r="AY214" t="str">
        <f>IF(ISNUMBER(FIND("overige",Methode_Keuze)),"",IF(Tb_Activiteiten[[#This Row],[Vergoeding]]=1,Tb_Activiteiten[[#Headers],[Vergoeding]],""))</f>
        <v/>
      </c>
      <c r="AZ214" t="str">
        <f>IF(ISNUMBER(FIND("arbeid",Methode_Keuze)),"",IF(Tb_Activiteiten[[#This Row],[Arbeidskosten - vast tarief (excl eigen arbeid)]]=1,Tb_Activiteiten[[#Headers],[Arbeidskosten - vast tarief (excl eigen arbeid)]],""))</f>
        <v/>
      </c>
      <c r="BA214" t="str">
        <f>IF(ISNUMBER(FIND("overige",Methode_Keuze)),"",IF(Tb_Activiteiten[[#This Row],[Overige kosten]]=1,Tb_Activiteiten[[#Headers],[Overige kosten]],""))</f>
        <v/>
      </c>
    </row>
    <row r="215" spans="1:53" x14ac:dyDescent="0.25">
      <c r="A215" s="213"/>
      <c r="F215" s="64"/>
      <c r="G215" s="64"/>
      <c r="H215" s="258"/>
      <c r="I215" s="258"/>
      <c r="J215" s="258"/>
      <c r="K215" s="258"/>
      <c r="O215" s="56"/>
      <c r="Q215" t="str">
        <f>IFERROR(IF(VLOOKUP(Tb_Activiteiten[[#This Row],[Openstelling]],Tb_Openstelling[],2,0)=1,1,""),"")</f>
        <v/>
      </c>
      <c r="AK215" t="str">
        <f>IF(ISNUMBER(FIND("arbeid",Methode_Keuze)),"",IF(ISNUMBER(FIND("arbeid",Methode_Keuze)),"",IF(Tb_Activiteiten[[#This Row],[Loonkosten]]=1,Tb_Activiteiten[[#Headers],[Loonkosten]],"")))</f>
        <v/>
      </c>
      <c r="AL215" t="str">
        <f>IF(ISNUMBER(FIND("arbeid",Methode_Keuze)),"",IF(ISNUMBER(FIND("arbeid",Methode_Keuze)),"",IF(Tb_Activiteiten[[#This Row],[Eigen arbeid]]=1,Tb_Activiteiten[[#Headers],[Eigen arbeid]],"")))</f>
        <v/>
      </c>
      <c r="AM215" t="str">
        <f>IF(ISNUMBER(FIND("arbeid",Methode_Keuze)),"",IF(ISNUMBER(FIND("arbeid",Methode_Keuze)),"",IF(Tb_Activiteiten[[#This Row],[Projectmedewerker]]=1,Tb_Activiteiten[[#Headers],[Projectmedewerker]],"")))</f>
        <v/>
      </c>
      <c r="AN215" t="str">
        <f>IF(ISNUMBER(FIND("arbeid",Methode_Keuze)),"",IF(ISNUMBER(FIND("arbeid",Methode_Keuze)),"",IF(Tb_Activiteiten[[#This Row],[Landbouwer]]=1,Tb_Activiteiten[[#Headers],[Landbouwer]],"")))</f>
        <v/>
      </c>
      <c r="AO215" t="str">
        <f>IF(ISNUMBER(FIND("arbeid",Methode_Keuze)),"",IF(ISNUMBER(FIND("arbeid",Methode_Keuze)),"",IF(Tb_Activiteiten[[#This Row],[Adviseur]]=1,Tb_Activiteiten[[#Headers],[Adviseur]],"")))</f>
        <v/>
      </c>
      <c r="AP215" t="str">
        <f>IF(ISNUMBER(FIND("arbeid",Methode_Keuze)),"",IF(ISNUMBER(FIND("arbeid",Methode_Keuze)),"",IF(Tb_Activiteiten[[#This Row],[Projectleider/Expert]]=1,Tb_Activiteiten[[#Headers],[Projectleider/Expert]],"")))</f>
        <v/>
      </c>
      <c r="AQ215" t="str">
        <f>IF(ISNUMBER(FIND("arbeid",Methode_Keuze)),"",IF(ISNUMBER(FIND("arbeid",Methode_Keuze)),"",IF(Tb_Activiteiten[[#This Row],[Arbeidskosten]]=1,Tb_Activiteiten[[#Headers],[Arbeidskosten]],"")))</f>
        <v/>
      </c>
      <c r="AR215" t="str">
        <f>IF(ISNUMBER(FIND("arbeid",Methode_Keuze)),"",IF(ISNUMBER(FIND("arbeid",Methode_Keuze)),"",IF(Tb_Activiteiten[[#This Row],[Arbeidskosten op basis van IKS]]=1,Tb_Activiteiten[[#Headers],[Arbeidskosten op basis van IKS]],"")))</f>
        <v/>
      </c>
      <c r="AS215" t="str">
        <f>IF(ISNUMBER(FIND("overige",Methode_Keuze)),"",IF(Tb_Activiteiten[[#This Row],[Kosten derden exclusief btw]]=1,Tb_Activiteiten[[#Headers],[Kosten derden exclusief btw]],""))</f>
        <v/>
      </c>
      <c r="AT215" t="str">
        <f>IF(ISNUMBER(FIND("overige",Methode_Keuze)),"",IF(Tb_Activiteiten[[#This Row],[Niet verrekenbare btw]]=1,Tb_Activiteiten[[#Headers],[Niet verrekenbare btw]],""))</f>
        <v/>
      </c>
      <c r="AU215" t="str">
        <f>IF(ISNUMBER(FIND("overige",Methode_Keuze)),"",IF(Tb_Activiteiten[[#This Row],[Grondkosten]]=1,Tb_Activiteiten[[#Headers],[Grondkosten]],""))</f>
        <v/>
      </c>
      <c r="AV215" t="str">
        <f>IF(ISNUMBER(FIND("overige",Methode_Keuze)),"",IF(Tb_Activiteiten[[#This Row],[Bijdrage in natura (overige)]]=1,Tb_Activiteiten[[#Headers],[Bijdrage in natura (overige)]],""))</f>
        <v/>
      </c>
      <c r="AW215" t="str">
        <f>IF(ISNUMBER(FIND("overige",Methode_Keuze)),"",IF(Tb_Activiteiten[[#This Row],[Bijdrage in natura (vrijwilligers)]]=1,Tb_Activiteiten[[#Headers],[Bijdrage in natura (vrijwilligers)]],""))</f>
        <v/>
      </c>
      <c r="AX215" t="str">
        <f>IF(ISNUMBER(FIND("overige",Methode_Keuze)),"",IF(Tb_Activiteiten[[#This Row],[Afschrijvingskosten]]=1,Tb_Activiteiten[[#Headers],[Afschrijvingskosten]],""))</f>
        <v/>
      </c>
      <c r="AY215" t="str">
        <f>IF(ISNUMBER(FIND("overige",Methode_Keuze)),"",IF(Tb_Activiteiten[[#This Row],[Vergoeding]]=1,Tb_Activiteiten[[#Headers],[Vergoeding]],""))</f>
        <v/>
      </c>
      <c r="AZ215" t="str">
        <f>IF(ISNUMBER(FIND("arbeid",Methode_Keuze)),"",IF(Tb_Activiteiten[[#This Row],[Arbeidskosten - vast tarief (excl eigen arbeid)]]=1,Tb_Activiteiten[[#Headers],[Arbeidskosten - vast tarief (excl eigen arbeid)]],""))</f>
        <v/>
      </c>
      <c r="BA215" t="str">
        <f>IF(ISNUMBER(FIND("overige",Methode_Keuze)),"",IF(Tb_Activiteiten[[#This Row],[Overige kosten]]=1,Tb_Activiteiten[[#Headers],[Overige kosten]],""))</f>
        <v/>
      </c>
    </row>
    <row r="216" spans="1:53" x14ac:dyDescent="0.25">
      <c r="A216" s="213"/>
      <c r="F216" s="64"/>
      <c r="G216" s="64"/>
      <c r="H216" s="258"/>
      <c r="I216" s="258"/>
      <c r="J216" s="258"/>
      <c r="K216" s="258"/>
      <c r="O216" s="56"/>
      <c r="Q216" t="str">
        <f>IFERROR(IF(VLOOKUP(Tb_Activiteiten[[#This Row],[Openstelling]],Tb_Openstelling[],2,0)=1,1,""),"")</f>
        <v/>
      </c>
      <c r="AK216" t="str">
        <f>IF(ISNUMBER(FIND("arbeid",Methode_Keuze)),"",IF(ISNUMBER(FIND("arbeid",Methode_Keuze)),"",IF(Tb_Activiteiten[[#This Row],[Loonkosten]]=1,Tb_Activiteiten[[#Headers],[Loonkosten]],"")))</f>
        <v/>
      </c>
      <c r="AL216" t="str">
        <f>IF(ISNUMBER(FIND("arbeid",Methode_Keuze)),"",IF(ISNUMBER(FIND("arbeid",Methode_Keuze)),"",IF(Tb_Activiteiten[[#This Row],[Eigen arbeid]]=1,Tb_Activiteiten[[#Headers],[Eigen arbeid]],"")))</f>
        <v/>
      </c>
      <c r="AM216" t="str">
        <f>IF(ISNUMBER(FIND("arbeid",Methode_Keuze)),"",IF(ISNUMBER(FIND("arbeid",Methode_Keuze)),"",IF(Tb_Activiteiten[[#This Row],[Projectmedewerker]]=1,Tb_Activiteiten[[#Headers],[Projectmedewerker]],"")))</f>
        <v/>
      </c>
      <c r="AN216" t="str">
        <f>IF(ISNUMBER(FIND("arbeid",Methode_Keuze)),"",IF(ISNUMBER(FIND("arbeid",Methode_Keuze)),"",IF(Tb_Activiteiten[[#This Row],[Landbouwer]]=1,Tb_Activiteiten[[#Headers],[Landbouwer]],"")))</f>
        <v/>
      </c>
      <c r="AO216" t="str">
        <f>IF(ISNUMBER(FIND("arbeid",Methode_Keuze)),"",IF(ISNUMBER(FIND("arbeid",Methode_Keuze)),"",IF(Tb_Activiteiten[[#This Row],[Adviseur]]=1,Tb_Activiteiten[[#Headers],[Adviseur]],"")))</f>
        <v/>
      </c>
      <c r="AP216" t="str">
        <f>IF(ISNUMBER(FIND("arbeid",Methode_Keuze)),"",IF(ISNUMBER(FIND("arbeid",Methode_Keuze)),"",IF(Tb_Activiteiten[[#This Row],[Projectleider/Expert]]=1,Tb_Activiteiten[[#Headers],[Projectleider/Expert]],"")))</f>
        <v/>
      </c>
      <c r="AQ216" t="str">
        <f>IF(ISNUMBER(FIND("arbeid",Methode_Keuze)),"",IF(ISNUMBER(FIND("arbeid",Methode_Keuze)),"",IF(Tb_Activiteiten[[#This Row],[Arbeidskosten]]=1,Tb_Activiteiten[[#Headers],[Arbeidskosten]],"")))</f>
        <v/>
      </c>
      <c r="AR216" t="str">
        <f>IF(ISNUMBER(FIND("arbeid",Methode_Keuze)),"",IF(ISNUMBER(FIND("arbeid",Methode_Keuze)),"",IF(Tb_Activiteiten[[#This Row],[Arbeidskosten op basis van IKS]]=1,Tb_Activiteiten[[#Headers],[Arbeidskosten op basis van IKS]],"")))</f>
        <v/>
      </c>
      <c r="AS216" t="str">
        <f>IF(ISNUMBER(FIND("overige",Methode_Keuze)),"",IF(Tb_Activiteiten[[#This Row],[Kosten derden exclusief btw]]=1,Tb_Activiteiten[[#Headers],[Kosten derden exclusief btw]],""))</f>
        <v/>
      </c>
      <c r="AT216" t="str">
        <f>IF(ISNUMBER(FIND("overige",Methode_Keuze)),"",IF(Tb_Activiteiten[[#This Row],[Niet verrekenbare btw]]=1,Tb_Activiteiten[[#Headers],[Niet verrekenbare btw]],""))</f>
        <v/>
      </c>
      <c r="AU216" t="str">
        <f>IF(ISNUMBER(FIND("overige",Methode_Keuze)),"",IF(Tb_Activiteiten[[#This Row],[Grondkosten]]=1,Tb_Activiteiten[[#Headers],[Grondkosten]],""))</f>
        <v/>
      </c>
      <c r="AV216" t="str">
        <f>IF(ISNUMBER(FIND("overige",Methode_Keuze)),"",IF(Tb_Activiteiten[[#This Row],[Bijdrage in natura (overige)]]=1,Tb_Activiteiten[[#Headers],[Bijdrage in natura (overige)]],""))</f>
        <v/>
      </c>
      <c r="AW216" t="str">
        <f>IF(ISNUMBER(FIND("overige",Methode_Keuze)),"",IF(Tb_Activiteiten[[#This Row],[Bijdrage in natura (vrijwilligers)]]=1,Tb_Activiteiten[[#Headers],[Bijdrage in natura (vrijwilligers)]],""))</f>
        <v/>
      </c>
      <c r="AX216" t="str">
        <f>IF(ISNUMBER(FIND("overige",Methode_Keuze)),"",IF(Tb_Activiteiten[[#This Row],[Afschrijvingskosten]]=1,Tb_Activiteiten[[#Headers],[Afschrijvingskosten]],""))</f>
        <v/>
      </c>
      <c r="AY216" t="str">
        <f>IF(ISNUMBER(FIND("overige",Methode_Keuze)),"",IF(Tb_Activiteiten[[#This Row],[Vergoeding]]=1,Tb_Activiteiten[[#Headers],[Vergoeding]],""))</f>
        <v/>
      </c>
      <c r="AZ216" t="str">
        <f>IF(ISNUMBER(FIND("arbeid",Methode_Keuze)),"",IF(Tb_Activiteiten[[#This Row],[Arbeidskosten - vast tarief (excl eigen arbeid)]]=1,Tb_Activiteiten[[#Headers],[Arbeidskosten - vast tarief (excl eigen arbeid)]],""))</f>
        <v/>
      </c>
      <c r="BA216" t="str">
        <f>IF(ISNUMBER(FIND("overige",Methode_Keuze)),"",IF(Tb_Activiteiten[[#This Row],[Overige kosten]]=1,Tb_Activiteiten[[#Headers],[Overige kosten]],""))</f>
        <v/>
      </c>
    </row>
    <row r="217" spans="1:53" x14ac:dyDescent="0.25">
      <c r="A217" s="213"/>
      <c r="F217" s="64"/>
      <c r="G217" s="64"/>
      <c r="H217" s="258"/>
      <c r="I217" s="258"/>
      <c r="J217" s="258"/>
      <c r="K217" s="258"/>
      <c r="O217" s="56"/>
      <c r="Q217" t="str">
        <f>IFERROR(IF(VLOOKUP(Tb_Activiteiten[[#This Row],[Openstelling]],Tb_Openstelling[],2,0)=1,1,""),"")</f>
        <v/>
      </c>
      <c r="AK217" t="str">
        <f>IF(ISNUMBER(FIND("arbeid",Methode_Keuze)),"",IF(ISNUMBER(FIND("arbeid",Methode_Keuze)),"",IF(Tb_Activiteiten[[#This Row],[Loonkosten]]=1,Tb_Activiteiten[[#Headers],[Loonkosten]],"")))</f>
        <v/>
      </c>
      <c r="AL217" t="str">
        <f>IF(ISNUMBER(FIND("arbeid",Methode_Keuze)),"",IF(ISNUMBER(FIND("arbeid",Methode_Keuze)),"",IF(Tb_Activiteiten[[#This Row],[Eigen arbeid]]=1,Tb_Activiteiten[[#Headers],[Eigen arbeid]],"")))</f>
        <v/>
      </c>
      <c r="AM217" t="str">
        <f>IF(ISNUMBER(FIND("arbeid",Methode_Keuze)),"",IF(ISNUMBER(FIND("arbeid",Methode_Keuze)),"",IF(Tb_Activiteiten[[#This Row],[Projectmedewerker]]=1,Tb_Activiteiten[[#Headers],[Projectmedewerker]],"")))</f>
        <v/>
      </c>
      <c r="AN217" t="str">
        <f>IF(ISNUMBER(FIND("arbeid",Methode_Keuze)),"",IF(ISNUMBER(FIND("arbeid",Methode_Keuze)),"",IF(Tb_Activiteiten[[#This Row],[Landbouwer]]=1,Tb_Activiteiten[[#Headers],[Landbouwer]],"")))</f>
        <v/>
      </c>
      <c r="AO217" t="str">
        <f>IF(ISNUMBER(FIND("arbeid",Methode_Keuze)),"",IF(ISNUMBER(FIND("arbeid",Methode_Keuze)),"",IF(Tb_Activiteiten[[#This Row],[Adviseur]]=1,Tb_Activiteiten[[#Headers],[Adviseur]],"")))</f>
        <v/>
      </c>
      <c r="AP217" t="str">
        <f>IF(ISNUMBER(FIND("arbeid",Methode_Keuze)),"",IF(ISNUMBER(FIND("arbeid",Methode_Keuze)),"",IF(Tb_Activiteiten[[#This Row],[Projectleider/Expert]]=1,Tb_Activiteiten[[#Headers],[Projectleider/Expert]],"")))</f>
        <v/>
      </c>
      <c r="AQ217" t="str">
        <f>IF(ISNUMBER(FIND("arbeid",Methode_Keuze)),"",IF(ISNUMBER(FIND("arbeid",Methode_Keuze)),"",IF(Tb_Activiteiten[[#This Row],[Arbeidskosten]]=1,Tb_Activiteiten[[#Headers],[Arbeidskosten]],"")))</f>
        <v/>
      </c>
      <c r="AR217" t="str">
        <f>IF(ISNUMBER(FIND("arbeid",Methode_Keuze)),"",IF(ISNUMBER(FIND("arbeid",Methode_Keuze)),"",IF(Tb_Activiteiten[[#This Row],[Arbeidskosten op basis van IKS]]=1,Tb_Activiteiten[[#Headers],[Arbeidskosten op basis van IKS]],"")))</f>
        <v/>
      </c>
      <c r="AS217" t="str">
        <f>IF(ISNUMBER(FIND("overige",Methode_Keuze)),"",IF(Tb_Activiteiten[[#This Row],[Kosten derden exclusief btw]]=1,Tb_Activiteiten[[#Headers],[Kosten derden exclusief btw]],""))</f>
        <v/>
      </c>
      <c r="AT217" t="str">
        <f>IF(ISNUMBER(FIND("overige",Methode_Keuze)),"",IF(Tb_Activiteiten[[#This Row],[Niet verrekenbare btw]]=1,Tb_Activiteiten[[#Headers],[Niet verrekenbare btw]],""))</f>
        <v/>
      </c>
      <c r="AU217" t="str">
        <f>IF(ISNUMBER(FIND("overige",Methode_Keuze)),"",IF(Tb_Activiteiten[[#This Row],[Grondkosten]]=1,Tb_Activiteiten[[#Headers],[Grondkosten]],""))</f>
        <v/>
      </c>
      <c r="AV217" t="str">
        <f>IF(ISNUMBER(FIND("overige",Methode_Keuze)),"",IF(Tb_Activiteiten[[#This Row],[Bijdrage in natura (overige)]]=1,Tb_Activiteiten[[#Headers],[Bijdrage in natura (overige)]],""))</f>
        <v/>
      </c>
      <c r="AW217" t="str">
        <f>IF(ISNUMBER(FIND("overige",Methode_Keuze)),"",IF(Tb_Activiteiten[[#This Row],[Bijdrage in natura (vrijwilligers)]]=1,Tb_Activiteiten[[#Headers],[Bijdrage in natura (vrijwilligers)]],""))</f>
        <v/>
      </c>
      <c r="AX217" t="str">
        <f>IF(ISNUMBER(FIND("overige",Methode_Keuze)),"",IF(Tb_Activiteiten[[#This Row],[Afschrijvingskosten]]=1,Tb_Activiteiten[[#Headers],[Afschrijvingskosten]],""))</f>
        <v/>
      </c>
      <c r="AY217" t="str">
        <f>IF(ISNUMBER(FIND("overige",Methode_Keuze)),"",IF(Tb_Activiteiten[[#This Row],[Vergoeding]]=1,Tb_Activiteiten[[#Headers],[Vergoeding]],""))</f>
        <v/>
      </c>
      <c r="AZ217" t="str">
        <f>IF(ISNUMBER(FIND("arbeid",Methode_Keuze)),"",IF(Tb_Activiteiten[[#This Row],[Arbeidskosten - vast tarief (excl eigen arbeid)]]=1,Tb_Activiteiten[[#Headers],[Arbeidskosten - vast tarief (excl eigen arbeid)]],""))</f>
        <v/>
      </c>
      <c r="BA217" t="str">
        <f>IF(ISNUMBER(FIND("overige",Methode_Keuze)),"",IF(Tb_Activiteiten[[#This Row],[Overige kosten]]=1,Tb_Activiteiten[[#Headers],[Overige kosten]],""))</f>
        <v/>
      </c>
    </row>
    <row r="218" spans="1:53" x14ac:dyDescent="0.25">
      <c r="A218" s="213"/>
      <c r="F218" s="64"/>
      <c r="G218" s="64"/>
      <c r="H218" s="258"/>
      <c r="I218" s="258"/>
      <c r="J218" s="258"/>
      <c r="K218" s="258"/>
      <c r="O218" s="56"/>
      <c r="Q218" t="str">
        <f>IFERROR(IF(VLOOKUP(Tb_Activiteiten[[#This Row],[Openstelling]],Tb_Openstelling[],2,0)=1,1,""),"")</f>
        <v/>
      </c>
      <c r="AK218" t="str">
        <f>IF(ISNUMBER(FIND("arbeid",Methode_Keuze)),"",IF(ISNUMBER(FIND("arbeid",Methode_Keuze)),"",IF(Tb_Activiteiten[[#This Row],[Loonkosten]]=1,Tb_Activiteiten[[#Headers],[Loonkosten]],"")))</f>
        <v/>
      </c>
      <c r="AL218" t="str">
        <f>IF(ISNUMBER(FIND("arbeid",Methode_Keuze)),"",IF(ISNUMBER(FIND("arbeid",Methode_Keuze)),"",IF(Tb_Activiteiten[[#This Row],[Eigen arbeid]]=1,Tb_Activiteiten[[#Headers],[Eigen arbeid]],"")))</f>
        <v/>
      </c>
      <c r="AM218" t="str">
        <f>IF(ISNUMBER(FIND("arbeid",Methode_Keuze)),"",IF(ISNUMBER(FIND("arbeid",Methode_Keuze)),"",IF(Tb_Activiteiten[[#This Row],[Projectmedewerker]]=1,Tb_Activiteiten[[#Headers],[Projectmedewerker]],"")))</f>
        <v/>
      </c>
      <c r="AN218" t="str">
        <f>IF(ISNUMBER(FIND("arbeid",Methode_Keuze)),"",IF(ISNUMBER(FIND("arbeid",Methode_Keuze)),"",IF(Tb_Activiteiten[[#This Row],[Landbouwer]]=1,Tb_Activiteiten[[#Headers],[Landbouwer]],"")))</f>
        <v/>
      </c>
      <c r="AO218" t="str">
        <f>IF(ISNUMBER(FIND("arbeid",Methode_Keuze)),"",IF(ISNUMBER(FIND("arbeid",Methode_Keuze)),"",IF(Tb_Activiteiten[[#This Row],[Adviseur]]=1,Tb_Activiteiten[[#Headers],[Adviseur]],"")))</f>
        <v/>
      </c>
      <c r="AP218" t="str">
        <f>IF(ISNUMBER(FIND("arbeid",Methode_Keuze)),"",IF(ISNUMBER(FIND("arbeid",Methode_Keuze)),"",IF(Tb_Activiteiten[[#This Row],[Projectleider/Expert]]=1,Tb_Activiteiten[[#Headers],[Projectleider/Expert]],"")))</f>
        <v/>
      </c>
      <c r="AQ218" t="str">
        <f>IF(ISNUMBER(FIND("arbeid",Methode_Keuze)),"",IF(ISNUMBER(FIND("arbeid",Methode_Keuze)),"",IF(Tb_Activiteiten[[#This Row],[Arbeidskosten]]=1,Tb_Activiteiten[[#Headers],[Arbeidskosten]],"")))</f>
        <v/>
      </c>
      <c r="AR218" t="str">
        <f>IF(ISNUMBER(FIND("arbeid",Methode_Keuze)),"",IF(ISNUMBER(FIND("arbeid",Methode_Keuze)),"",IF(Tb_Activiteiten[[#This Row],[Arbeidskosten op basis van IKS]]=1,Tb_Activiteiten[[#Headers],[Arbeidskosten op basis van IKS]],"")))</f>
        <v/>
      </c>
      <c r="AS218" t="str">
        <f>IF(ISNUMBER(FIND("overige",Methode_Keuze)),"",IF(Tb_Activiteiten[[#This Row],[Kosten derden exclusief btw]]=1,Tb_Activiteiten[[#Headers],[Kosten derden exclusief btw]],""))</f>
        <v/>
      </c>
      <c r="AT218" t="str">
        <f>IF(ISNUMBER(FIND("overige",Methode_Keuze)),"",IF(Tb_Activiteiten[[#This Row],[Niet verrekenbare btw]]=1,Tb_Activiteiten[[#Headers],[Niet verrekenbare btw]],""))</f>
        <v/>
      </c>
      <c r="AU218" t="str">
        <f>IF(ISNUMBER(FIND("overige",Methode_Keuze)),"",IF(Tb_Activiteiten[[#This Row],[Grondkosten]]=1,Tb_Activiteiten[[#Headers],[Grondkosten]],""))</f>
        <v/>
      </c>
      <c r="AV218" t="str">
        <f>IF(ISNUMBER(FIND("overige",Methode_Keuze)),"",IF(Tb_Activiteiten[[#This Row],[Bijdrage in natura (overige)]]=1,Tb_Activiteiten[[#Headers],[Bijdrage in natura (overige)]],""))</f>
        <v/>
      </c>
      <c r="AW218" t="str">
        <f>IF(ISNUMBER(FIND("overige",Methode_Keuze)),"",IF(Tb_Activiteiten[[#This Row],[Bijdrage in natura (vrijwilligers)]]=1,Tb_Activiteiten[[#Headers],[Bijdrage in natura (vrijwilligers)]],""))</f>
        <v/>
      </c>
      <c r="AX218" t="str">
        <f>IF(ISNUMBER(FIND("overige",Methode_Keuze)),"",IF(Tb_Activiteiten[[#This Row],[Afschrijvingskosten]]=1,Tb_Activiteiten[[#Headers],[Afschrijvingskosten]],""))</f>
        <v/>
      </c>
      <c r="AY218" t="str">
        <f>IF(ISNUMBER(FIND("overige",Methode_Keuze)),"",IF(Tb_Activiteiten[[#This Row],[Vergoeding]]=1,Tb_Activiteiten[[#Headers],[Vergoeding]],""))</f>
        <v/>
      </c>
      <c r="AZ218" t="str">
        <f>IF(ISNUMBER(FIND("arbeid",Methode_Keuze)),"",IF(Tb_Activiteiten[[#This Row],[Arbeidskosten - vast tarief (excl eigen arbeid)]]=1,Tb_Activiteiten[[#Headers],[Arbeidskosten - vast tarief (excl eigen arbeid)]],""))</f>
        <v/>
      </c>
      <c r="BA218" t="str">
        <f>IF(ISNUMBER(FIND("overige",Methode_Keuze)),"",IF(Tb_Activiteiten[[#This Row],[Overige kosten]]=1,Tb_Activiteiten[[#Headers],[Overige kosten]],""))</f>
        <v/>
      </c>
    </row>
    <row r="219" spans="1:53" x14ac:dyDescent="0.25">
      <c r="A219" s="213"/>
      <c r="F219" s="64"/>
      <c r="G219" s="64"/>
      <c r="H219" s="258"/>
      <c r="I219" s="258"/>
      <c r="J219" s="258"/>
      <c r="K219" s="258"/>
      <c r="O219" s="56"/>
      <c r="Q219" t="str">
        <f>IFERROR(IF(VLOOKUP(Tb_Activiteiten[[#This Row],[Openstelling]],Tb_Openstelling[],2,0)=1,1,""),"")</f>
        <v/>
      </c>
      <c r="AK219" t="str">
        <f>IF(ISNUMBER(FIND("arbeid",Methode_Keuze)),"",IF(ISNUMBER(FIND("arbeid",Methode_Keuze)),"",IF(Tb_Activiteiten[[#This Row],[Loonkosten]]=1,Tb_Activiteiten[[#Headers],[Loonkosten]],"")))</f>
        <v/>
      </c>
      <c r="AL219" t="str">
        <f>IF(ISNUMBER(FIND("arbeid",Methode_Keuze)),"",IF(ISNUMBER(FIND("arbeid",Methode_Keuze)),"",IF(Tb_Activiteiten[[#This Row],[Eigen arbeid]]=1,Tb_Activiteiten[[#Headers],[Eigen arbeid]],"")))</f>
        <v/>
      </c>
      <c r="AM219" t="str">
        <f>IF(ISNUMBER(FIND("arbeid",Methode_Keuze)),"",IF(ISNUMBER(FIND("arbeid",Methode_Keuze)),"",IF(Tb_Activiteiten[[#This Row],[Projectmedewerker]]=1,Tb_Activiteiten[[#Headers],[Projectmedewerker]],"")))</f>
        <v/>
      </c>
      <c r="AN219" t="str">
        <f>IF(ISNUMBER(FIND("arbeid",Methode_Keuze)),"",IF(ISNUMBER(FIND("arbeid",Methode_Keuze)),"",IF(Tb_Activiteiten[[#This Row],[Landbouwer]]=1,Tb_Activiteiten[[#Headers],[Landbouwer]],"")))</f>
        <v/>
      </c>
      <c r="AO219" t="str">
        <f>IF(ISNUMBER(FIND("arbeid",Methode_Keuze)),"",IF(ISNUMBER(FIND("arbeid",Methode_Keuze)),"",IF(Tb_Activiteiten[[#This Row],[Adviseur]]=1,Tb_Activiteiten[[#Headers],[Adviseur]],"")))</f>
        <v/>
      </c>
      <c r="AP219" t="str">
        <f>IF(ISNUMBER(FIND("arbeid",Methode_Keuze)),"",IF(ISNUMBER(FIND("arbeid",Methode_Keuze)),"",IF(Tb_Activiteiten[[#This Row],[Projectleider/Expert]]=1,Tb_Activiteiten[[#Headers],[Projectleider/Expert]],"")))</f>
        <v/>
      </c>
      <c r="AQ219" t="str">
        <f>IF(ISNUMBER(FIND("arbeid",Methode_Keuze)),"",IF(ISNUMBER(FIND("arbeid",Methode_Keuze)),"",IF(Tb_Activiteiten[[#This Row],[Arbeidskosten]]=1,Tb_Activiteiten[[#Headers],[Arbeidskosten]],"")))</f>
        <v/>
      </c>
      <c r="AR219" t="str">
        <f>IF(ISNUMBER(FIND("arbeid",Methode_Keuze)),"",IF(ISNUMBER(FIND("arbeid",Methode_Keuze)),"",IF(Tb_Activiteiten[[#This Row],[Arbeidskosten op basis van IKS]]=1,Tb_Activiteiten[[#Headers],[Arbeidskosten op basis van IKS]],"")))</f>
        <v/>
      </c>
      <c r="AS219" t="str">
        <f>IF(ISNUMBER(FIND("overige",Methode_Keuze)),"",IF(Tb_Activiteiten[[#This Row],[Kosten derden exclusief btw]]=1,Tb_Activiteiten[[#Headers],[Kosten derden exclusief btw]],""))</f>
        <v/>
      </c>
      <c r="AT219" t="str">
        <f>IF(ISNUMBER(FIND("overige",Methode_Keuze)),"",IF(Tb_Activiteiten[[#This Row],[Niet verrekenbare btw]]=1,Tb_Activiteiten[[#Headers],[Niet verrekenbare btw]],""))</f>
        <v/>
      </c>
      <c r="AU219" t="str">
        <f>IF(ISNUMBER(FIND("overige",Methode_Keuze)),"",IF(Tb_Activiteiten[[#This Row],[Grondkosten]]=1,Tb_Activiteiten[[#Headers],[Grondkosten]],""))</f>
        <v/>
      </c>
      <c r="AV219" t="str">
        <f>IF(ISNUMBER(FIND("overige",Methode_Keuze)),"",IF(Tb_Activiteiten[[#This Row],[Bijdrage in natura (overige)]]=1,Tb_Activiteiten[[#Headers],[Bijdrage in natura (overige)]],""))</f>
        <v/>
      </c>
      <c r="AW219" t="str">
        <f>IF(ISNUMBER(FIND("overige",Methode_Keuze)),"",IF(Tb_Activiteiten[[#This Row],[Bijdrage in natura (vrijwilligers)]]=1,Tb_Activiteiten[[#Headers],[Bijdrage in natura (vrijwilligers)]],""))</f>
        <v/>
      </c>
      <c r="AX219" t="str">
        <f>IF(ISNUMBER(FIND("overige",Methode_Keuze)),"",IF(Tb_Activiteiten[[#This Row],[Afschrijvingskosten]]=1,Tb_Activiteiten[[#Headers],[Afschrijvingskosten]],""))</f>
        <v/>
      </c>
      <c r="AY219" t="str">
        <f>IF(ISNUMBER(FIND("overige",Methode_Keuze)),"",IF(Tb_Activiteiten[[#This Row],[Vergoeding]]=1,Tb_Activiteiten[[#Headers],[Vergoeding]],""))</f>
        <v/>
      </c>
      <c r="AZ219" t="str">
        <f>IF(ISNUMBER(FIND("arbeid",Methode_Keuze)),"",IF(Tb_Activiteiten[[#This Row],[Arbeidskosten - vast tarief (excl eigen arbeid)]]=1,Tb_Activiteiten[[#Headers],[Arbeidskosten - vast tarief (excl eigen arbeid)]],""))</f>
        <v/>
      </c>
      <c r="BA219" t="str">
        <f>IF(ISNUMBER(FIND("overige",Methode_Keuze)),"",IF(Tb_Activiteiten[[#This Row],[Overige kosten]]=1,Tb_Activiteiten[[#Headers],[Overige kosten]],""))</f>
        <v/>
      </c>
    </row>
    <row r="220" spans="1:53" x14ac:dyDescent="0.25">
      <c r="A220" s="213"/>
      <c r="F220" s="64"/>
      <c r="G220" s="64"/>
      <c r="H220" s="258"/>
      <c r="I220" s="258"/>
      <c r="J220" s="258"/>
      <c r="K220" s="258"/>
      <c r="O220" s="56"/>
      <c r="Q220" t="str">
        <f>IFERROR(IF(VLOOKUP(Tb_Activiteiten[[#This Row],[Openstelling]],Tb_Openstelling[],2,0)=1,1,""),"")</f>
        <v/>
      </c>
      <c r="AK220" t="str">
        <f>IF(ISNUMBER(FIND("arbeid",Methode_Keuze)),"",IF(ISNUMBER(FIND("arbeid",Methode_Keuze)),"",IF(Tb_Activiteiten[[#This Row],[Loonkosten]]=1,Tb_Activiteiten[[#Headers],[Loonkosten]],"")))</f>
        <v/>
      </c>
      <c r="AL220" t="str">
        <f>IF(ISNUMBER(FIND("arbeid",Methode_Keuze)),"",IF(ISNUMBER(FIND("arbeid",Methode_Keuze)),"",IF(Tb_Activiteiten[[#This Row],[Eigen arbeid]]=1,Tb_Activiteiten[[#Headers],[Eigen arbeid]],"")))</f>
        <v/>
      </c>
      <c r="AM220" t="str">
        <f>IF(ISNUMBER(FIND("arbeid",Methode_Keuze)),"",IF(ISNUMBER(FIND("arbeid",Methode_Keuze)),"",IF(Tb_Activiteiten[[#This Row],[Projectmedewerker]]=1,Tb_Activiteiten[[#Headers],[Projectmedewerker]],"")))</f>
        <v/>
      </c>
      <c r="AN220" t="str">
        <f>IF(ISNUMBER(FIND("arbeid",Methode_Keuze)),"",IF(ISNUMBER(FIND("arbeid",Methode_Keuze)),"",IF(Tb_Activiteiten[[#This Row],[Landbouwer]]=1,Tb_Activiteiten[[#Headers],[Landbouwer]],"")))</f>
        <v/>
      </c>
      <c r="AO220" t="str">
        <f>IF(ISNUMBER(FIND("arbeid",Methode_Keuze)),"",IF(ISNUMBER(FIND("arbeid",Methode_Keuze)),"",IF(Tb_Activiteiten[[#This Row],[Adviseur]]=1,Tb_Activiteiten[[#Headers],[Adviseur]],"")))</f>
        <v/>
      </c>
      <c r="AP220" t="str">
        <f>IF(ISNUMBER(FIND("arbeid",Methode_Keuze)),"",IF(ISNUMBER(FIND("arbeid",Methode_Keuze)),"",IF(Tb_Activiteiten[[#This Row],[Projectleider/Expert]]=1,Tb_Activiteiten[[#Headers],[Projectleider/Expert]],"")))</f>
        <v/>
      </c>
      <c r="AQ220" t="str">
        <f>IF(ISNUMBER(FIND("arbeid",Methode_Keuze)),"",IF(ISNUMBER(FIND("arbeid",Methode_Keuze)),"",IF(Tb_Activiteiten[[#This Row],[Arbeidskosten]]=1,Tb_Activiteiten[[#Headers],[Arbeidskosten]],"")))</f>
        <v/>
      </c>
      <c r="AR220" t="str">
        <f>IF(ISNUMBER(FIND("arbeid",Methode_Keuze)),"",IF(ISNUMBER(FIND("arbeid",Methode_Keuze)),"",IF(Tb_Activiteiten[[#This Row],[Arbeidskosten op basis van IKS]]=1,Tb_Activiteiten[[#Headers],[Arbeidskosten op basis van IKS]],"")))</f>
        <v/>
      </c>
      <c r="AS220" t="str">
        <f>IF(ISNUMBER(FIND("overige",Methode_Keuze)),"",IF(Tb_Activiteiten[[#This Row],[Kosten derden exclusief btw]]=1,Tb_Activiteiten[[#Headers],[Kosten derden exclusief btw]],""))</f>
        <v/>
      </c>
      <c r="AT220" t="str">
        <f>IF(ISNUMBER(FIND("overige",Methode_Keuze)),"",IF(Tb_Activiteiten[[#This Row],[Niet verrekenbare btw]]=1,Tb_Activiteiten[[#Headers],[Niet verrekenbare btw]],""))</f>
        <v/>
      </c>
      <c r="AU220" t="str">
        <f>IF(ISNUMBER(FIND("overige",Methode_Keuze)),"",IF(Tb_Activiteiten[[#This Row],[Grondkosten]]=1,Tb_Activiteiten[[#Headers],[Grondkosten]],""))</f>
        <v/>
      </c>
      <c r="AV220" t="str">
        <f>IF(ISNUMBER(FIND("overige",Methode_Keuze)),"",IF(Tb_Activiteiten[[#This Row],[Bijdrage in natura (overige)]]=1,Tb_Activiteiten[[#Headers],[Bijdrage in natura (overige)]],""))</f>
        <v/>
      </c>
      <c r="AW220" t="str">
        <f>IF(ISNUMBER(FIND("overige",Methode_Keuze)),"",IF(Tb_Activiteiten[[#This Row],[Bijdrage in natura (vrijwilligers)]]=1,Tb_Activiteiten[[#Headers],[Bijdrage in natura (vrijwilligers)]],""))</f>
        <v/>
      </c>
      <c r="AX220" t="str">
        <f>IF(ISNUMBER(FIND("overige",Methode_Keuze)),"",IF(Tb_Activiteiten[[#This Row],[Afschrijvingskosten]]=1,Tb_Activiteiten[[#Headers],[Afschrijvingskosten]],""))</f>
        <v/>
      </c>
      <c r="AY220" t="str">
        <f>IF(ISNUMBER(FIND("overige",Methode_Keuze)),"",IF(Tb_Activiteiten[[#This Row],[Vergoeding]]=1,Tb_Activiteiten[[#Headers],[Vergoeding]],""))</f>
        <v/>
      </c>
      <c r="AZ220" t="str">
        <f>IF(ISNUMBER(FIND("arbeid",Methode_Keuze)),"",IF(Tb_Activiteiten[[#This Row],[Arbeidskosten - vast tarief (excl eigen arbeid)]]=1,Tb_Activiteiten[[#Headers],[Arbeidskosten - vast tarief (excl eigen arbeid)]],""))</f>
        <v/>
      </c>
      <c r="BA220" t="str">
        <f>IF(ISNUMBER(FIND("overige",Methode_Keuze)),"",IF(Tb_Activiteiten[[#This Row],[Overige kosten]]=1,Tb_Activiteiten[[#Headers],[Overige kosten]],""))</f>
        <v/>
      </c>
    </row>
    <row r="221" spans="1:53" x14ac:dyDescent="0.25">
      <c r="A221" s="213"/>
      <c r="F221" s="64"/>
      <c r="G221" s="64"/>
      <c r="H221" s="258"/>
      <c r="I221" s="258"/>
      <c r="J221" s="258"/>
      <c r="K221" s="258"/>
      <c r="O221" s="56"/>
      <c r="Q221" t="str">
        <f>IFERROR(IF(VLOOKUP(Tb_Activiteiten[[#This Row],[Openstelling]],Tb_Openstelling[],2,0)=1,1,""),"")</f>
        <v/>
      </c>
      <c r="AK221" t="str">
        <f>IF(ISNUMBER(FIND("arbeid",Methode_Keuze)),"",IF(ISNUMBER(FIND("arbeid",Methode_Keuze)),"",IF(Tb_Activiteiten[[#This Row],[Loonkosten]]=1,Tb_Activiteiten[[#Headers],[Loonkosten]],"")))</f>
        <v/>
      </c>
      <c r="AL221" t="str">
        <f>IF(ISNUMBER(FIND("arbeid",Methode_Keuze)),"",IF(ISNUMBER(FIND("arbeid",Methode_Keuze)),"",IF(Tb_Activiteiten[[#This Row],[Eigen arbeid]]=1,Tb_Activiteiten[[#Headers],[Eigen arbeid]],"")))</f>
        <v/>
      </c>
      <c r="AM221" t="str">
        <f>IF(ISNUMBER(FIND("arbeid",Methode_Keuze)),"",IF(ISNUMBER(FIND("arbeid",Methode_Keuze)),"",IF(Tb_Activiteiten[[#This Row],[Projectmedewerker]]=1,Tb_Activiteiten[[#Headers],[Projectmedewerker]],"")))</f>
        <v/>
      </c>
      <c r="AN221" t="str">
        <f>IF(ISNUMBER(FIND("arbeid",Methode_Keuze)),"",IF(ISNUMBER(FIND("arbeid",Methode_Keuze)),"",IF(Tb_Activiteiten[[#This Row],[Landbouwer]]=1,Tb_Activiteiten[[#Headers],[Landbouwer]],"")))</f>
        <v/>
      </c>
      <c r="AO221" t="str">
        <f>IF(ISNUMBER(FIND("arbeid",Methode_Keuze)),"",IF(ISNUMBER(FIND("arbeid",Methode_Keuze)),"",IF(Tb_Activiteiten[[#This Row],[Adviseur]]=1,Tb_Activiteiten[[#Headers],[Adviseur]],"")))</f>
        <v/>
      </c>
      <c r="AP221" t="str">
        <f>IF(ISNUMBER(FIND("arbeid",Methode_Keuze)),"",IF(ISNUMBER(FIND("arbeid",Methode_Keuze)),"",IF(Tb_Activiteiten[[#This Row],[Projectleider/Expert]]=1,Tb_Activiteiten[[#Headers],[Projectleider/Expert]],"")))</f>
        <v/>
      </c>
      <c r="AQ221" t="str">
        <f>IF(ISNUMBER(FIND("arbeid",Methode_Keuze)),"",IF(ISNUMBER(FIND("arbeid",Methode_Keuze)),"",IF(Tb_Activiteiten[[#This Row],[Arbeidskosten]]=1,Tb_Activiteiten[[#Headers],[Arbeidskosten]],"")))</f>
        <v/>
      </c>
      <c r="AR221" t="str">
        <f>IF(ISNUMBER(FIND("arbeid",Methode_Keuze)),"",IF(ISNUMBER(FIND("arbeid",Methode_Keuze)),"",IF(Tb_Activiteiten[[#This Row],[Arbeidskosten op basis van IKS]]=1,Tb_Activiteiten[[#Headers],[Arbeidskosten op basis van IKS]],"")))</f>
        <v/>
      </c>
      <c r="AS221" t="str">
        <f>IF(ISNUMBER(FIND("overige",Methode_Keuze)),"",IF(Tb_Activiteiten[[#This Row],[Kosten derden exclusief btw]]=1,Tb_Activiteiten[[#Headers],[Kosten derden exclusief btw]],""))</f>
        <v/>
      </c>
      <c r="AT221" t="str">
        <f>IF(ISNUMBER(FIND("overige",Methode_Keuze)),"",IF(Tb_Activiteiten[[#This Row],[Niet verrekenbare btw]]=1,Tb_Activiteiten[[#Headers],[Niet verrekenbare btw]],""))</f>
        <v/>
      </c>
      <c r="AU221" t="str">
        <f>IF(ISNUMBER(FIND("overige",Methode_Keuze)),"",IF(Tb_Activiteiten[[#This Row],[Grondkosten]]=1,Tb_Activiteiten[[#Headers],[Grondkosten]],""))</f>
        <v/>
      </c>
      <c r="AV221" t="str">
        <f>IF(ISNUMBER(FIND("overige",Methode_Keuze)),"",IF(Tb_Activiteiten[[#This Row],[Bijdrage in natura (overige)]]=1,Tb_Activiteiten[[#Headers],[Bijdrage in natura (overige)]],""))</f>
        <v/>
      </c>
      <c r="AW221" t="str">
        <f>IF(ISNUMBER(FIND("overige",Methode_Keuze)),"",IF(Tb_Activiteiten[[#This Row],[Bijdrage in natura (vrijwilligers)]]=1,Tb_Activiteiten[[#Headers],[Bijdrage in natura (vrijwilligers)]],""))</f>
        <v/>
      </c>
      <c r="AX221" t="str">
        <f>IF(ISNUMBER(FIND("overige",Methode_Keuze)),"",IF(Tb_Activiteiten[[#This Row],[Afschrijvingskosten]]=1,Tb_Activiteiten[[#Headers],[Afschrijvingskosten]],""))</f>
        <v/>
      </c>
      <c r="AY221" t="str">
        <f>IF(ISNUMBER(FIND("overige",Methode_Keuze)),"",IF(Tb_Activiteiten[[#This Row],[Vergoeding]]=1,Tb_Activiteiten[[#Headers],[Vergoeding]],""))</f>
        <v/>
      </c>
      <c r="AZ221" t="str">
        <f>IF(ISNUMBER(FIND("arbeid",Methode_Keuze)),"",IF(Tb_Activiteiten[[#This Row],[Arbeidskosten - vast tarief (excl eigen arbeid)]]=1,Tb_Activiteiten[[#Headers],[Arbeidskosten - vast tarief (excl eigen arbeid)]],""))</f>
        <v/>
      </c>
      <c r="BA221" t="str">
        <f>IF(ISNUMBER(FIND("overige",Methode_Keuze)),"",IF(Tb_Activiteiten[[#This Row],[Overige kosten]]=1,Tb_Activiteiten[[#Headers],[Overige kosten]],""))</f>
        <v/>
      </c>
    </row>
    <row r="222" spans="1:53" x14ac:dyDescent="0.25">
      <c r="A222" s="213"/>
      <c r="F222" s="64"/>
      <c r="G222" s="64"/>
      <c r="H222" s="258"/>
      <c r="I222" s="258"/>
      <c r="J222" s="258"/>
      <c r="K222" s="258"/>
      <c r="O222" s="56"/>
      <c r="Q222" t="str">
        <f>IFERROR(IF(VLOOKUP(Tb_Activiteiten[[#This Row],[Openstelling]],Tb_Openstelling[],2,0)=1,1,""),"")</f>
        <v/>
      </c>
      <c r="AK222" t="str">
        <f>IF(ISNUMBER(FIND("arbeid",Methode_Keuze)),"",IF(ISNUMBER(FIND("arbeid",Methode_Keuze)),"",IF(Tb_Activiteiten[[#This Row],[Loonkosten]]=1,Tb_Activiteiten[[#Headers],[Loonkosten]],"")))</f>
        <v/>
      </c>
      <c r="AL222" t="str">
        <f>IF(ISNUMBER(FIND("arbeid",Methode_Keuze)),"",IF(ISNUMBER(FIND("arbeid",Methode_Keuze)),"",IF(Tb_Activiteiten[[#This Row],[Eigen arbeid]]=1,Tb_Activiteiten[[#Headers],[Eigen arbeid]],"")))</f>
        <v/>
      </c>
      <c r="AM222" t="str">
        <f>IF(ISNUMBER(FIND("arbeid",Methode_Keuze)),"",IF(ISNUMBER(FIND("arbeid",Methode_Keuze)),"",IF(Tb_Activiteiten[[#This Row],[Projectmedewerker]]=1,Tb_Activiteiten[[#Headers],[Projectmedewerker]],"")))</f>
        <v/>
      </c>
      <c r="AN222" t="str">
        <f>IF(ISNUMBER(FIND("arbeid",Methode_Keuze)),"",IF(ISNUMBER(FIND("arbeid",Methode_Keuze)),"",IF(Tb_Activiteiten[[#This Row],[Landbouwer]]=1,Tb_Activiteiten[[#Headers],[Landbouwer]],"")))</f>
        <v/>
      </c>
      <c r="AO222" t="str">
        <f>IF(ISNUMBER(FIND("arbeid",Methode_Keuze)),"",IF(ISNUMBER(FIND("arbeid",Methode_Keuze)),"",IF(Tb_Activiteiten[[#This Row],[Adviseur]]=1,Tb_Activiteiten[[#Headers],[Adviseur]],"")))</f>
        <v/>
      </c>
      <c r="AP222" t="str">
        <f>IF(ISNUMBER(FIND("arbeid",Methode_Keuze)),"",IF(ISNUMBER(FIND("arbeid",Methode_Keuze)),"",IF(Tb_Activiteiten[[#This Row],[Projectleider/Expert]]=1,Tb_Activiteiten[[#Headers],[Projectleider/Expert]],"")))</f>
        <v/>
      </c>
      <c r="AQ222" t="str">
        <f>IF(ISNUMBER(FIND("arbeid",Methode_Keuze)),"",IF(ISNUMBER(FIND("arbeid",Methode_Keuze)),"",IF(Tb_Activiteiten[[#This Row],[Arbeidskosten]]=1,Tb_Activiteiten[[#Headers],[Arbeidskosten]],"")))</f>
        <v/>
      </c>
      <c r="AR222" t="str">
        <f>IF(ISNUMBER(FIND("arbeid",Methode_Keuze)),"",IF(ISNUMBER(FIND("arbeid",Methode_Keuze)),"",IF(Tb_Activiteiten[[#This Row],[Arbeidskosten op basis van IKS]]=1,Tb_Activiteiten[[#Headers],[Arbeidskosten op basis van IKS]],"")))</f>
        <v/>
      </c>
      <c r="AS222" t="str">
        <f>IF(ISNUMBER(FIND("overige",Methode_Keuze)),"",IF(Tb_Activiteiten[[#This Row],[Kosten derden exclusief btw]]=1,Tb_Activiteiten[[#Headers],[Kosten derden exclusief btw]],""))</f>
        <v/>
      </c>
      <c r="AT222" t="str">
        <f>IF(ISNUMBER(FIND("overige",Methode_Keuze)),"",IF(Tb_Activiteiten[[#This Row],[Niet verrekenbare btw]]=1,Tb_Activiteiten[[#Headers],[Niet verrekenbare btw]],""))</f>
        <v/>
      </c>
      <c r="AU222" t="str">
        <f>IF(ISNUMBER(FIND("overige",Methode_Keuze)),"",IF(Tb_Activiteiten[[#This Row],[Grondkosten]]=1,Tb_Activiteiten[[#Headers],[Grondkosten]],""))</f>
        <v/>
      </c>
      <c r="AV222" t="str">
        <f>IF(ISNUMBER(FIND("overige",Methode_Keuze)),"",IF(Tb_Activiteiten[[#This Row],[Bijdrage in natura (overige)]]=1,Tb_Activiteiten[[#Headers],[Bijdrage in natura (overige)]],""))</f>
        <v/>
      </c>
      <c r="AW222" t="str">
        <f>IF(ISNUMBER(FIND("overige",Methode_Keuze)),"",IF(Tb_Activiteiten[[#This Row],[Bijdrage in natura (vrijwilligers)]]=1,Tb_Activiteiten[[#Headers],[Bijdrage in natura (vrijwilligers)]],""))</f>
        <v/>
      </c>
      <c r="AX222" t="str">
        <f>IF(ISNUMBER(FIND("overige",Methode_Keuze)),"",IF(Tb_Activiteiten[[#This Row],[Afschrijvingskosten]]=1,Tb_Activiteiten[[#Headers],[Afschrijvingskosten]],""))</f>
        <v/>
      </c>
      <c r="AY222" t="str">
        <f>IF(ISNUMBER(FIND("overige",Methode_Keuze)),"",IF(Tb_Activiteiten[[#This Row],[Vergoeding]]=1,Tb_Activiteiten[[#Headers],[Vergoeding]],""))</f>
        <v/>
      </c>
      <c r="AZ222" t="str">
        <f>IF(ISNUMBER(FIND("arbeid",Methode_Keuze)),"",IF(Tb_Activiteiten[[#This Row],[Arbeidskosten - vast tarief (excl eigen arbeid)]]=1,Tb_Activiteiten[[#Headers],[Arbeidskosten - vast tarief (excl eigen arbeid)]],""))</f>
        <v/>
      </c>
      <c r="BA222" t="str">
        <f>IF(ISNUMBER(FIND("overige",Methode_Keuze)),"",IF(Tb_Activiteiten[[#This Row],[Overige kosten]]=1,Tb_Activiteiten[[#Headers],[Overige kosten]],""))</f>
        <v/>
      </c>
    </row>
    <row r="223" spans="1:53" x14ac:dyDescent="0.25">
      <c r="A223" s="213"/>
      <c r="F223" s="64"/>
      <c r="G223" s="64"/>
      <c r="H223" s="258"/>
      <c r="I223" s="258"/>
      <c r="J223" s="258"/>
      <c r="K223" s="258"/>
      <c r="O223" s="56"/>
      <c r="Q223" t="str">
        <f>IFERROR(IF(VLOOKUP(Tb_Activiteiten[[#This Row],[Openstelling]],Tb_Openstelling[],2,0)=1,1,""),"")</f>
        <v/>
      </c>
      <c r="AK223" t="str">
        <f>IF(ISNUMBER(FIND("arbeid",Methode_Keuze)),"",IF(ISNUMBER(FIND("arbeid",Methode_Keuze)),"",IF(Tb_Activiteiten[[#This Row],[Loonkosten]]=1,Tb_Activiteiten[[#Headers],[Loonkosten]],"")))</f>
        <v/>
      </c>
      <c r="AL223" t="str">
        <f>IF(ISNUMBER(FIND("arbeid",Methode_Keuze)),"",IF(ISNUMBER(FIND("arbeid",Methode_Keuze)),"",IF(Tb_Activiteiten[[#This Row],[Eigen arbeid]]=1,Tb_Activiteiten[[#Headers],[Eigen arbeid]],"")))</f>
        <v/>
      </c>
      <c r="AM223" t="str">
        <f>IF(ISNUMBER(FIND("arbeid",Methode_Keuze)),"",IF(ISNUMBER(FIND("arbeid",Methode_Keuze)),"",IF(Tb_Activiteiten[[#This Row],[Projectmedewerker]]=1,Tb_Activiteiten[[#Headers],[Projectmedewerker]],"")))</f>
        <v/>
      </c>
      <c r="AN223" t="str">
        <f>IF(ISNUMBER(FIND("arbeid",Methode_Keuze)),"",IF(ISNUMBER(FIND("arbeid",Methode_Keuze)),"",IF(Tb_Activiteiten[[#This Row],[Landbouwer]]=1,Tb_Activiteiten[[#Headers],[Landbouwer]],"")))</f>
        <v/>
      </c>
      <c r="AO223" t="str">
        <f>IF(ISNUMBER(FIND("arbeid",Methode_Keuze)),"",IF(ISNUMBER(FIND("arbeid",Methode_Keuze)),"",IF(Tb_Activiteiten[[#This Row],[Adviseur]]=1,Tb_Activiteiten[[#Headers],[Adviseur]],"")))</f>
        <v/>
      </c>
      <c r="AP223" t="str">
        <f>IF(ISNUMBER(FIND("arbeid",Methode_Keuze)),"",IF(ISNUMBER(FIND("arbeid",Methode_Keuze)),"",IF(Tb_Activiteiten[[#This Row],[Projectleider/Expert]]=1,Tb_Activiteiten[[#Headers],[Projectleider/Expert]],"")))</f>
        <v/>
      </c>
      <c r="AQ223" t="str">
        <f>IF(ISNUMBER(FIND("arbeid",Methode_Keuze)),"",IF(ISNUMBER(FIND("arbeid",Methode_Keuze)),"",IF(Tb_Activiteiten[[#This Row],[Arbeidskosten]]=1,Tb_Activiteiten[[#Headers],[Arbeidskosten]],"")))</f>
        <v/>
      </c>
      <c r="AR223" t="str">
        <f>IF(ISNUMBER(FIND("arbeid",Methode_Keuze)),"",IF(ISNUMBER(FIND("arbeid",Methode_Keuze)),"",IF(Tb_Activiteiten[[#This Row],[Arbeidskosten op basis van IKS]]=1,Tb_Activiteiten[[#Headers],[Arbeidskosten op basis van IKS]],"")))</f>
        <v/>
      </c>
      <c r="AS223" t="str">
        <f>IF(ISNUMBER(FIND("overige",Methode_Keuze)),"",IF(Tb_Activiteiten[[#This Row],[Kosten derden exclusief btw]]=1,Tb_Activiteiten[[#Headers],[Kosten derden exclusief btw]],""))</f>
        <v/>
      </c>
      <c r="AT223" t="str">
        <f>IF(ISNUMBER(FIND("overige",Methode_Keuze)),"",IF(Tb_Activiteiten[[#This Row],[Niet verrekenbare btw]]=1,Tb_Activiteiten[[#Headers],[Niet verrekenbare btw]],""))</f>
        <v/>
      </c>
      <c r="AU223" t="str">
        <f>IF(ISNUMBER(FIND("overige",Methode_Keuze)),"",IF(Tb_Activiteiten[[#This Row],[Grondkosten]]=1,Tb_Activiteiten[[#Headers],[Grondkosten]],""))</f>
        <v/>
      </c>
      <c r="AV223" t="str">
        <f>IF(ISNUMBER(FIND("overige",Methode_Keuze)),"",IF(Tb_Activiteiten[[#This Row],[Bijdrage in natura (overige)]]=1,Tb_Activiteiten[[#Headers],[Bijdrage in natura (overige)]],""))</f>
        <v/>
      </c>
      <c r="AW223" t="str">
        <f>IF(ISNUMBER(FIND("overige",Methode_Keuze)),"",IF(Tb_Activiteiten[[#This Row],[Bijdrage in natura (vrijwilligers)]]=1,Tb_Activiteiten[[#Headers],[Bijdrage in natura (vrijwilligers)]],""))</f>
        <v/>
      </c>
      <c r="AX223" t="str">
        <f>IF(ISNUMBER(FIND("overige",Methode_Keuze)),"",IF(Tb_Activiteiten[[#This Row],[Afschrijvingskosten]]=1,Tb_Activiteiten[[#Headers],[Afschrijvingskosten]],""))</f>
        <v/>
      </c>
      <c r="AY223" t="str">
        <f>IF(ISNUMBER(FIND("overige",Methode_Keuze)),"",IF(Tb_Activiteiten[[#This Row],[Vergoeding]]=1,Tb_Activiteiten[[#Headers],[Vergoeding]],""))</f>
        <v/>
      </c>
      <c r="AZ223" t="str">
        <f>IF(ISNUMBER(FIND("arbeid",Methode_Keuze)),"",IF(Tb_Activiteiten[[#This Row],[Arbeidskosten - vast tarief (excl eigen arbeid)]]=1,Tb_Activiteiten[[#Headers],[Arbeidskosten - vast tarief (excl eigen arbeid)]],""))</f>
        <v/>
      </c>
      <c r="BA223" t="str">
        <f>IF(ISNUMBER(FIND("overige",Methode_Keuze)),"",IF(Tb_Activiteiten[[#This Row],[Overige kosten]]=1,Tb_Activiteiten[[#Headers],[Overige kosten]],""))</f>
        <v/>
      </c>
    </row>
    <row r="224" spans="1:53" x14ac:dyDescent="0.25">
      <c r="A224" s="213"/>
      <c r="F224" s="64"/>
      <c r="G224" s="64"/>
      <c r="H224" s="258"/>
      <c r="I224" s="258"/>
      <c r="J224" s="258"/>
      <c r="K224" s="258"/>
      <c r="O224" s="56"/>
      <c r="Q224" t="str">
        <f>IFERROR(IF(VLOOKUP(Tb_Activiteiten[[#This Row],[Openstelling]],Tb_Openstelling[],2,0)=1,1,""),"")</f>
        <v/>
      </c>
      <c r="AK224" t="str">
        <f>IF(ISNUMBER(FIND("arbeid",Methode_Keuze)),"",IF(ISNUMBER(FIND("arbeid",Methode_Keuze)),"",IF(Tb_Activiteiten[[#This Row],[Loonkosten]]=1,Tb_Activiteiten[[#Headers],[Loonkosten]],"")))</f>
        <v/>
      </c>
      <c r="AL224" t="str">
        <f>IF(ISNUMBER(FIND("arbeid",Methode_Keuze)),"",IF(ISNUMBER(FIND("arbeid",Methode_Keuze)),"",IF(Tb_Activiteiten[[#This Row],[Eigen arbeid]]=1,Tb_Activiteiten[[#Headers],[Eigen arbeid]],"")))</f>
        <v/>
      </c>
      <c r="AM224" t="str">
        <f>IF(ISNUMBER(FIND("arbeid",Methode_Keuze)),"",IF(ISNUMBER(FIND("arbeid",Methode_Keuze)),"",IF(Tb_Activiteiten[[#This Row],[Projectmedewerker]]=1,Tb_Activiteiten[[#Headers],[Projectmedewerker]],"")))</f>
        <v/>
      </c>
      <c r="AN224" t="str">
        <f>IF(ISNUMBER(FIND("arbeid",Methode_Keuze)),"",IF(ISNUMBER(FIND("arbeid",Methode_Keuze)),"",IF(Tb_Activiteiten[[#This Row],[Landbouwer]]=1,Tb_Activiteiten[[#Headers],[Landbouwer]],"")))</f>
        <v/>
      </c>
      <c r="AO224" t="str">
        <f>IF(ISNUMBER(FIND("arbeid",Methode_Keuze)),"",IF(ISNUMBER(FIND("arbeid",Methode_Keuze)),"",IF(Tb_Activiteiten[[#This Row],[Adviseur]]=1,Tb_Activiteiten[[#Headers],[Adviseur]],"")))</f>
        <v/>
      </c>
      <c r="AP224" t="str">
        <f>IF(ISNUMBER(FIND("arbeid",Methode_Keuze)),"",IF(ISNUMBER(FIND("arbeid",Methode_Keuze)),"",IF(Tb_Activiteiten[[#This Row],[Projectleider/Expert]]=1,Tb_Activiteiten[[#Headers],[Projectleider/Expert]],"")))</f>
        <v/>
      </c>
      <c r="AQ224" t="str">
        <f>IF(ISNUMBER(FIND("arbeid",Methode_Keuze)),"",IF(ISNUMBER(FIND("arbeid",Methode_Keuze)),"",IF(Tb_Activiteiten[[#This Row],[Arbeidskosten]]=1,Tb_Activiteiten[[#Headers],[Arbeidskosten]],"")))</f>
        <v/>
      </c>
      <c r="AR224" t="str">
        <f>IF(ISNUMBER(FIND("arbeid",Methode_Keuze)),"",IF(ISNUMBER(FIND("arbeid",Methode_Keuze)),"",IF(Tb_Activiteiten[[#This Row],[Arbeidskosten op basis van IKS]]=1,Tb_Activiteiten[[#Headers],[Arbeidskosten op basis van IKS]],"")))</f>
        <v/>
      </c>
      <c r="AS224" t="str">
        <f>IF(ISNUMBER(FIND("overige",Methode_Keuze)),"",IF(Tb_Activiteiten[[#This Row],[Kosten derden exclusief btw]]=1,Tb_Activiteiten[[#Headers],[Kosten derden exclusief btw]],""))</f>
        <v/>
      </c>
      <c r="AT224" t="str">
        <f>IF(ISNUMBER(FIND("overige",Methode_Keuze)),"",IF(Tb_Activiteiten[[#This Row],[Niet verrekenbare btw]]=1,Tb_Activiteiten[[#Headers],[Niet verrekenbare btw]],""))</f>
        <v/>
      </c>
      <c r="AU224" t="str">
        <f>IF(ISNUMBER(FIND("overige",Methode_Keuze)),"",IF(Tb_Activiteiten[[#This Row],[Grondkosten]]=1,Tb_Activiteiten[[#Headers],[Grondkosten]],""))</f>
        <v/>
      </c>
      <c r="AV224" t="str">
        <f>IF(ISNUMBER(FIND("overige",Methode_Keuze)),"",IF(Tb_Activiteiten[[#This Row],[Bijdrage in natura (overige)]]=1,Tb_Activiteiten[[#Headers],[Bijdrage in natura (overige)]],""))</f>
        <v/>
      </c>
      <c r="AW224" t="str">
        <f>IF(ISNUMBER(FIND("overige",Methode_Keuze)),"",IF(Tb_Activiteiten[[#This Row],[Bijdrage in natura (vrijwilligers)]]=1,Tb_Activiteiten[[#Headers],[Bijdrage in natura (vrijwilligers)]],""))</f>
        <v/>
      </c>
      <c r="AX224" t="str">
        <f>IF(ISNUMBER(FIND("overige",Methode_Keuze)),"",IF(Tb_Activiteiten[[#This Row],[Afschrijvingskosten]]=1,Tb_Activiteiten[[#Headers],[Afschrijvingskosten]],""))</f>
        <v/>
      </c>
      <c r="AY224" t="str">
        <f>IF(ISNUMBER(FIND("overige",Methode_Keuze)),"",IF(Tb_Activiteiten[[#This Row],[Vergoeding]]=1,Tb_Activiteiten[[#Headers],[Vergoeding]],""))</f>
        <v/>
      </c>
      <c r="AZ224" t="str">
        <f>IF(ISNUMBER(FIND("arbeid",Methode_Keuze)),"",IF(Tb_Activiteiten[[#This Row],[Arbeidskosten - vast tarief (excl eigen arbeid)]]=1,Tb_Activiteiten[[#Headers],[Arbeidskosten - vast tarief (excl eigen arbeid)]],""))</f>
        <v/>
      </c>
      <c r="BA224" t="str">
        <f>IF(ISNUMBER(FIND("overige",Methode_Keuze)),"",IF(Tb_Activiteiten[[#This Row],[Overige kosten]]=1,Tb_Activiteiten[[#Headers],[Overige kosten]],""))</f>
        <v/>
      </c>
    </row>
    <row r="225" spans="1:53" x14ac:dyDescent="0.25">
      <c r="A225" s="213"/>
      <c r="F225" s="64"/>
      <c r="G225" s="64"/>
      <c r="H225" s="258"/>
      <c r="I225" s="258"/>
      <c r="J225" s="258"/>
      <c r="K225" s="258"/>
      <c r="O225" s="56"/>
      <c r="Q225" t="str">
        <f>IFERROR(IF(VLOOKUP(Tb_Activiteiten[[#This Row],[Openstelling]],Tb_Openstelling[],2,0)=1,1,""),"")</f>
        <v/>
      </c>
      <c r="AK225" t="str">
        <f>IF(ISNUMBER(FIND("arbeid",Methode_Keuze)),"",IF(ISNUMBER(FIND("arbeid",Methode_Keuze)),"",IF(Tb_Activiteiten[[#This Row],[Loonkosten]]=1,Tb_Activiteiten[[#Headers],[Loonkosten]],"")))</f>
        <v/>
      </c>
      <c r="AL225" t="str">
        <f>IF(ISNUMBER(FIND("arbeid",Methode_Keuze)),"",IF(ISNUMBER(FIND("arbeid",Methode_Keuze)),"",IF(Tb_Activiteiten[[#This Row],[Eigen arbeid]]=1,Tb_Activiteiten[[#Headers],[Eigen arbeid]],"")))</f>
        <v/>
      </c>
      <c r="AM225" t="str">
        <f>IF(ISNUMBER(FIND("arbeid",Methode_Keuze)),"",IF(ISNUMBER(FIND("arbeid",Methode_Keuze)),"",IF(Tb_Activiteiten[[#This Row],[Projectmedewerker]]=1,Tb_Activiteiten[[#Headers],[Projectmedewerker]],"")))</f>
        <v/>
      </c>
      <c r="AN225" t="str">
        <f>IF(ISNUMBER(FIND("arbeid",Methode_Keuze)),"",IF(ISNUMBER(FIND("arbeid",Methode_Keuze)),"",IF(Tb_Activiteiten[[#This Row],[Landbouwer]]=1,Tb_Activiteiten[[#Headers],[Landbouwer]],"")))</f>
        <v/>
      </c>
      <c r="AO225" t="str">
        <f>IF(ISNUMBER(FIND("arbeid",Methode_Keuze)),"",IF(ISNUMBER(FIND("arbeid",Methode_Keuze)),"",IF(Tb_Activiteiten[[#This Row],[Adviseur]]=1,Tb_Activiteiten[[#Headers],[Adviseur]],"")))</f>
        <v/>
      </c>
      <c r="AP225" t="str">
        <f>IF(ISNUMBER(FIND("arbeid",Methode_Keuze)),"",IF(ISNUMBER(FIND("arbeid",Methode_Keuze)),"",IF(Tb_Activiteiten[[#This Row],[Projectleider/Expert]]=1,Tb_Activiteiten[[#Headers],[Projectleider/Expert]],"")))</f>
        <v/>
      </c>
      <c r="AQ225" t="str">
        <f>IF(ISNUMBER(FIND("arbeid",Methode_Keuze)),"",IF(ISNUMBER(FIND("arbeid",Methode_Keuze)),"",IF(Tb_Activiteiten[[#This Row],[Arbeidskosten]]=1,Tb_Activiteiten[[#Headers],[Arbeidskosten]],"")))</f>
        <v/>
      </c>
      <c r="AR225" t="str">
        <f>IF(ISNUMBER(FIND("arbeid",Methode_Keuze)),"",IF(ISNUMBER(FIND("arbeid",Methode_Keuze)),"",IF(Tb_Activiteiten[[#This Row],[Arbeidskosten op basis van IKS]]=1,Tb_Activiteiten[[#Headers],[Arbeidskosten op basis van IKS]],"")))</f>
        <v/>
      </c>
      <c r="AS225" t="str">
        <f>IF(ISNUMBER(FIND("overige",Methode_Keuze)),"",IF(Tb_Activiteiten[[#This Row],[Kosten derden exclusief btw]]=1,Tb_Activiteiten[[#Headers],[Kosten derden exclusief btw]],""))</f>
        <v/>
      </c>
      <c r="AT225" t="str">
        <f>IF(ISNUMBER(FIND("overige",Methode_Keuze)),"",IF(Tb_Activiteiten[[#This Row],[Niet verrekenbare btw]]=1,Tb_Activiteiten[[#Headers],[Niet verrekenbare btw]],""))</f>
        <v/>
      </c>
      <c r="AU225" t="str">
        <f>IF(ISNUMBER(FIND("overige",Methode_Keuze)),"",IF(Tb_Activiteiten[[#This Row],[Grondkosten]]=1,Tb_Activiteiten[[#Headers],[Grondkosten]],""))</f>
        <v/>
      </c>
      <c r="AV225" t="str">
        <f>IF(ISNUMBER(FIND("overige",Methode_Keuze)),"",IF(Tb_Activiteiten[[#This Row],[Bijdrage in natura (overige)]]=1,Tb_Activiteiten[[#Headers],[Bijdrage in natura (overige)]],""))</f>
        <v/>
      </c>
      <c r="AW225" t="str">
        <f>IF(ISNUMBER(FIND("overige",Methode_Keuze)),"",IF(Tb_Activiteiten[[#This Row],[Bijdrage in natura (vrijwilligers)]]=1,Tb_Activiteiten[[#Headers],[Bijdrage in natura (vrijwilligers)]],""))</f>
        <v/>
      </c>
      <c r="AX225" t="str">
        <f>IF(ISNUMBER(FIND("overige",Methode_Keuze)),"",IF(Tb_Activiteiten[[#This Row],[Afschrijvingskosten]]=1,Tb_Activiteiten[[#Headers],[Afschrijvingskosten]],""))</f>
        <v/>
      </c>
      <c r="AY225" t="str">
        <f>IF(ISNUMBER(FIND("overige",Methode_Keuze)),"",IF(Tb_Activiteiten[[#This Row],[Vergoeding]]=1,Tb_Activiteiten[[#Headers],[Vergoeding]],""))</f>
        <v/>
      </c>
      <c r="AZ225" t="str">
        <f>IF(ISNUMBER(FIND("arbeid",Methode_Keuze)),"",IF(Tb_Activiteiten[[#This Row],[Arbeidskosten - vast tarief (excl eigen arbeid)]]=1,Tb_Activiteiten[[#Headers],[Arbeidskosten - vast tarief (excl eigen arbeid)]],""))</f>
        <v/>
      </c>
      <c r="BA225" t="str">
        <f>IF(ISNUMBER(FIND("overige",Methode_Keuze)),"",IF(Tb_Activiteiten[[#This Row],[Overige kosten]]=1,Tb_Activiteiten[[#Headers],[Overige kosten]],""))</f>
        <v/>
      </c>
    </row>
    <row r="226" spans="1:53" x14ac:dyDescent="0.25">
      <c r="A226" s="213"/>
      <c r="F226" s="64"/>
      <c r="G226" s="64"/>
      <c r="H226" s="258"/>
      <c r="I226" s="258"/>
      <c r="J226" s="258"/>
      <c r="K226" s="258"/>
      <c r="O226" s="56"/>
      <c r="Q226" t="str">
        <f>IFERROR(IF(VLOOKUP(Tb_Activiteiten[[#This Row],[Openstelling]],Tb_Openstelling[],2,0)=1,1,""),"")</f>
        <v/>
      </c>
      <c r="AK226" t="str">
        <f>IF(ISNUMBER(FIND("arbeid",Methode_Keuze)),"",IF(ISNUMBER(FIND("arbeid",Methode_Keuze)),"",IF(Tb_Activiteiten[[#This Row],[Loonkosten]]=1,Tb_Activiteiten[[#Headers],[Loonkosten]],"")))</f>
        <v/>
      </c>
      <c r="AL226" t="str">
        <f>IF(ISNUMBER(FIND("arbeid",Methode_Keuze)),"",IF(ISNUMBER(FIND("arbeid",Methode_Keuze)),"",IF(Tb_Activiteiten[[#This Row],[Eigen arbeid]]=1,Tb_Activiteiten[[#Headers],[Eigen arbeid]],"")))</f>
        <v/>
      </c>
      <c r="AM226" t="str">
        <f>IF(ISNUMBER(FIND("arbeid",Methode_Keuze)),"",IF(ISNUMBER(FIND("arbeid",Methode_Keuze)),"",IF(Tb_Activiteiten[[#This Row],[Projectmedewerker]]=1,Tb_Activiteiten[[#Headers],[Projectmedewerker]],"")))</f>
        <v/>
      </c>
      <c r="AN226" t="str">
        <f>IF(ISNUMBER(FIND("arbeid",Methode_Keuze)),"",IF(ISNUMBER(FIND("arbeid",Methode_Keuze)),"",IF(Tb_Activiteiten[[#This Row],[Landbouwer]]=1,Tb_Activiteiten[[#Headers],[Landbouwer]],"")))</f>
        <v/>
      </c>
      <c r="AO226" t="str">
        <f>IF(ISNUMBER(FIND("arbeid",Methode_Keuze)),"",IF(ISNUMBER(FIND("arbeid",Methode_Keuze)),"",IF(Tb_Activiteiten[[#This Row],[Adviseur]]=1,Tb_Activiteiten[[#Headers],[Adviseur]],"")))</f>
        <v/>
      </c>
      <c r="AP226" t="str">
        <f>IF(ISNUMBER(FIND("arbeid",Methode_Keuze)),"",IF(ISNUMBER(FIND("arbeid",Methode_Keuze)),"",IF(Tb_Activiteiten[[#This Row],[Projectleider/Expert]]=1,Tb_Activiteiten[[#Headers],[Projectleider/Expert]],"")))</f>
        <v/>
      </c>
      <c r="AQ226" t="str">
        <f>IF(ISNUMBER(FIND("arbeid",Methode_Keuze)),"",IF(ISNUMBER(FIND("arbeid",Methode_Keuze)),"",IF(Tb_Activiteiten[[#This Row],[Arbeidskosten]]=1,Tb_Activiteiten[[#Headers],[Arbeidskosten]],"")))</f>
        <v/>
      </c>
      <c r="AR226" t="str">
        <f>IF(ISNUMBER(FIND("arbeid",Methode_Keuze)),"",IF(ISNUMBER(FIND("arbeid",Methode_Keuze)),"",IF(Tb_Activiteiten[[#This Row],[Arbeidskosten op basis van IKS]]=1,Tb_Activiteiten[[#Headers],[Arbeidskosten op basis van IKS]],"")))</f>
        <v/>
      </c>
      <c r="AS226" t="str">
        <f>IF(ISNUMBER(FIND("overige",Methode_Keuze)),"",IF(Tb_Activiteiten[[#This Row],[Kosten derden exclusief btw]]=1,Tb_Activiteiten[[#Headers],[Kosten derden exclusief btw]],""))</f>
        <v/>
      </c>
      <c r="AT226" t="str">
        <f>IF(ISNUMBER(FIND("overige",Methode_Keuze)),"",IF(Tb_Activiteiten[[#This Row],[Niet verrekenbare btw]]=1,Tb_Activiteiten[[#Headers],[Niet verrekenbare btw]],""))</f>
        <v/>
      </c>
      <c r="AU226" t="str">
        <f>IF(ISNUMBER(FIND("overige",Methode_Keuze)),"",IF(Tb_Activiteiten[[#This Row],[Grondkosten]]=1,Tb_Activiteiten[[#Headers],[Grondkosten]],""))</f>
        <v/>
      </c>
      <c r="AV226" t="str">
        <f>IF(ISNUMBER(FIND("overige",Methode_Keuze)),"",IF(Tb_Activiteiten[[#This Row],[Bijdrage in natura (overige)]]=1,Tb_Activiteiten[[#Headers],[Bijdrage in natura (overige)]],""))</f>
        <v/>
      </c>
      <c r="AW226" t="str">
        <f>IF(ISNUMBER(FIND("overige",Methode_Keuze)),"",IF(Tb_Activiteiten[[#This Row],[Bijdrage in natura (vrijwilligers)]]=1,Tb_Activiteiten[[#Headers],[Bijdrage in natura (vrijwilligers)]],""))</f>
        <v/>
      </c>
      <c r="AX226" t="str">
        <f>IF(ISNUMBER(FIND("overige",Methode_Keuze)),"",IF(Tb_Activiteiten[[#This Row],[Afschrijvingskosten]]=1,Tb_Activiteiten[[#Headers],[Afschrijvingskosten]],""))</f>
        <v/>
      </c>
      <c r="AY226" t="str">
        <f>IF(ISNUMBER(FIND("overige",Methode_Keuze)),"",IF(Tb_Activiteiten[[#This Row],[Vergoeding]]=1,Tb_Activiteiten[[#Headers],[Vergoeding]],""))</f>
        <v/>
      </c>
      <c r="AZ226" t="str">
        <f>IF(ISNUMBER(FIND("arbeid",Methode_Keuze)),"",IF(Tb_Activiteiten[[#This Row],[Arbeidskosten - vast tarief (excl eigen arbeid)]]=1,Tb_Activiteiten[[#Headers],[Arbeidskosten - vast tarief (excl eigen arbeid)]],""))</f>
        <v/>
      </c>
      <c r="BA226" t="str">
        <f>IF(ISNUMBER(FIND("overige",Methode_Keuze)),"",IF(Tb_Activiteiten[[#This Row],[Overige kosten]]=1,Tb_Activiteiten[[#Headers],[Overige kosten]],""))</f>
        <v/>
      </c>
    </row>
    <row r="227" spans="1:53" x14ac:dyDescent="0.25">
      <c r="A227" s="213"/>
      <c r="F227" s="64"/>
      <c r="G227" s="64"/>
      <c r="H227" s="258"/>
      <c r="I227" s="258"/>
      <c r="J227" s="258"/>
      <c r="K227" s="258"/>
      <c r="O227" s="56"/>
      <c r="Q227" t="str">
        <f>IFERROR(IF(VLOOKUP(Tb_Activiteiten[[#This Row],[Openstelling]],Tb_Openstelling[],2,0)=1,1,""),"")</f>
        <v/>
      </c>
      <c r="AK227" t="str">
        <f>IF(ISNUMBER(FIND("arbeid",Methode_Keuze)),"",IF(ISNUMBER(FIND("arbeid",Methode_Keuze)),"",IF(Tb_Activiteiten[[#This Row],[Loonkosten]]=1,Tb_Activiteiten[[#Headers],[Loonkosten]],"")))</f>
        <v/>
      </c>
      <c r="AL227" t="str">
        <f>IF(ISNUMBER(FIND("arbeid",Methode_Keuze)),"",IF(ISNUMBER(FIND("arbeid",Methode_Keuze)),"",IF(Tb_Activiteiten[[#This Row],[Eigen arbeid]]=1,Tb_Activiteiten[[#Headers],[Eigen arbeid]],"")))</f>
        <v/>
      </c>
      <c r="AM227" t="str">
        <f>IF(ISNUMBER(FIND("arbeid",Methode_Keuze)),"",IF(ISNUMBER(FIND("arbeid",Methode_Keuze)),"",IF(Tb_Activiteiten[[#This Row],[Projectmedewerker]]=1,Tb_Activiteiten[[#Headers],[Projectmedewerker]],"")))</f>
        <v/>
      </c>
      <c r="AN227" t="str">
        <f>IF(ISNUMBER(FIND("arbeid",Methode_Keuze)),"",IF(ISNUMBER(FIND("arbeid",Methode_Keuze)),"",IF(Tb_Activiteiten[[#This Row],[Landbouwer]]=1,Tb_Activiteiten[[#Headers],[Landbouwer]],"")))</f>
        <v/>
      </c>
      <c r="AO227" t="str">
        <f>IF(ISNUMBER(FIND("arbeid",Methode_Keuze)),"",IF(ISNUMBER(FIND("arbeid",Methode_Keuze)),"",IF(Tb_Activiteiten[[#This Row],[Adviseur]]=1,Tb_Activiteiten[[#Headers],[Adviseur]],"")))</f>
        <v/>
      </c>
      <c r="AP227" t="str">
        <f>IF(ISNUMBER(FIND("arbeid",Methode_Keuze)),"",IF(ISNUMBER(FIND("arbeid",Methode_Keuze)),"",IF(Tb_Activiteiten[[#This Row],[Projectleider/Expert]]=1,Tb_Activiteiten[[#Headers],[Projectleider/Expert]],"")))</f>
        <v/>
      </c>
      <c r="AQ227" t="str">
        <f>IF(ISNUMBER(FIND("arbeid",Methode_Keuze)),"",IF(ISNUMBER(FIND("arbeid",Methode_Keuze)),"",IF(Tb_Activiteiten[[#This Row],[Arbeidskosten]]=1,Tb_Activiteiten[[#Headers],[Arbeidskosten]],"")))</f>
        <v/>
      </c>
      <c r="AR227" t="str">
        <f>IF(ISNUMBER(FIND("arbeid",Methode_Keuze)),"",IF(ISNUMBER(FIND("arbeid",Methode_Keuze)),"",IF(Tb_Activiteiten[[#This Row],[Arbeidskosten op basis van IKS]]=1,Tb_Activiteiten[[#Headers],[Arbeidskosten op basis van IKS]],"")))</f>
        <v/>
      </c>
      <c r="AS227" t="str">
        <f>IF(ISNUMBER(FIND("overige",Methode_Keuze)),"",IF(Tb_Activiteiten[[#This Row],[Kosten derden exclusief btw]]=1,Tb_Activiteiten[[#Headers],[Kosten derden exclusief btw]],""))</f>
        <v/>
      </c>
      <c r="AT227" t="str">
        <f>IF(ISNUMBER(FIND("overige",Methode_Keuze)),"",IF(Tb_Activiteiten[[#This Row],[Niet verrekenbare btw]]=1,Tb_Activiteiten[[#Headers],[Niet verrekenbare btw]],""))</f>
        <v/>
      </c>
      <c r="AU227" t="str">
        <f>IF(ISNUMBER(FIND("overige",Methode_Keuze)),"",IF(Tb_Activiteiten[[#This Row],[Grondkosten]]=1,Tb_Activiteiten[[#Headers],[Grondkosten]],""))</f>
        <v/>
      </c>
      <c r="AV227" t="str">
        <f>IF(ISNUMBER(FIND("overige",Methode_Keuze)),"",IF(Tb_Activiteiten[[#This Row],[Bijdrage in natura (overige)]]=1,Tb_Activiteiten[[#Headers],[Bijdrage in natura (overige)]],""))</f>
        <v/>
      </c>
      <c r="AW227" t="str">
        <f>IF(ISNUMBER(FIND("overige",Methode_Keuze)),"",IF(Tb_Activiteiten[[#This Row],[Bijdrage in natura (vrijwilligers)]]=1,Tb_Activiteiten[[#Headers],[Bijdrage in natura (vrijwilligers)]],""))</f>
        <v/>
      </c>
      <c r="AX227" t="str">
        <f>IF(ISNUMBER(FIND("overige",Methode_Keuze)),"",IF(Tb_Activiteiten[[#This Row],[Afschrijvingskosten]]=1,Tb_Activiteiten[[#Headers],[Afschrijvingskosten]],""))</f>
        <v/>
      </c>
      <c r="AY227" t="str">
        <f>IF(ISNUMBER(FIND("overige",Methode_Keuze)),"",IF(Tb_Activiteiten[[#This Row],[Vergoeding]]=1,Tb_Activiteiten[[#Headers],[Vergoeding]],""))</f>
        <v/>
      </c>
      <c r="AZ227" t="str">
        <f>IF(ISNUMBER(FIND("arbeid",Methode_Keuze)),"",IF(Tb_Activiteiten[[#This Row],[Arbeidskosten - vast tarief (excl eigen arbeid)]]=1,Tb_Activiteiten[[#Headers],[Arbeidskosten - vast tarief (excl eigen arbeid)]],""))</f>
        <v/>
      </c>
      <c r="BA227" t="str">
        <f>IF(ISNUMBER(FIND("overige",Methode_Keuze)),"",IF(Tb_Activiteiten[[#This Row],[Overige kosten]]=1,Tb_Activiteiten[[#Headers],[Overige kosten]],""))</f>
        <v/>
      </c>
    </row>
    <row r="228" spans="1:53" x14ac:dyDescent="0.25">
      <c r="A228" s="213"/>
      <c r="F228" s="64"/>
      <c r="G228" s="64"/>
      <c r="H228" s="258"/>
      <c r="I228" s="258"/>
      <c r="J228" s="258"/>
      <c r="K228" s="258"/>
      <c r="O228" s="56"/>
      <c r="Q228" t="str">
        <f>IFERROR(IF(VLOOKUP(Tb_Activiteiten[[#This Row],[Openstelling]],Tb_Openstelling[],2,0)=1,1,""),"")</f>
        <v/>
      </c>
      <c r="AK228" t="str">
        <f>IF(ISNUMBER(FIND("arbeid",Methode_Keuze)),"",IF(ISNUMBER(FIND("arbeid",Methode_Keuze)),"",IF(Tb_Activiteiten[[#This Row],[Loonkosten]]=1,Tb_Activiteiten[[#Headers],[Loonkosten]],"")))</f>
        <v/>
      </c>
      <c r="AL228" t="str">
        <f>IF(ISNUMBER(FIND("arbeid",Methode_Keuze)),"",IF(ISNUMBER(FIND("arbeid",Methode_Keuze)),"",IF(Tb_Activiteiten[[#This Row],[Eigen arbeid]]=1,Tb_Activiteiten[[#Headers],[Eigen arbeid]],"")))</f>
        <v/>
      </c>
      <c r="AM228" t="str">
        <f>IF(ISNUMBER(FIND("arbeid",Methode_Keuze)),"",IF(ISNUMBER(FIND("arbeid",Methode_Keuze)),"",IF(Tb_Activiteiten[[#This Row],[Projectmedewerker]]=1,Tb_Activiteiten[[#Headers],[Projectmedewerker]],"")))</f>
        <v/>
      </c>
      <c r="AN228" t="str">
        <f>IF(ISNUMBER(FIND("arbeid",Methode_Keuze)),"",IF(ISNUMBER(FIND("arbeid",Methode_Keuze)),"",IF(Tb_Activiteiten[[#This Row],[Landbouwer]]=1,Tb_Activiteiten[[#Headers],[Landbouwer]],"")))</f>
        <v/>
      </c>
      <c r="AO228" t="str">
        <f>IF(ISNUMBER(FIND("arbeid",Methode_Keuze)),"",IF(ISNUMBER(FIND("arbeid",Methode_Keuze)),"",IF(Tb_Activiteiten[[#This Row],[Adviseur]]=1,Tb_Activiteiten[[#Headers],[Adviseur]],"")))</f>
        <v/>
      </c>
      <c r="AP228" t="str">
        <f>IF(ISNUMBER(FIND("arbeid",Methode_Keuze)),"",IF(ISNUMBER(FIND("arbeid",Methode_Keuze)),"",IF(Tb_Activiteiten[[#This Row],[Projectleider/Expert]]=1,Tb_Activiteiten[[#Headers],[Projectleider/Expert]],"")))</f>
        <v/>
      </c>
      <c r="AQ228" t="str">
        <f>IF(ISNUMBER(FIND("arbeid",Methode_Keuze)),"",IF(ISNUMBER(FIND("arbeid",Methode_Keuze)),"",IF(Tb_Activiteiten[[#This Row],[Arbeidskosten]]=1,Tb_Activiteiten[[#Headers],[Arbeidskosten]],"")))</f>
        <v/>
      </c>
      <c r="AR228" t="str">
        <f>IF(ISNUMBER(FIND("arbeid",Methode_Keuze)),"",IF(ISNUMBER(FIND("arbeid",Methode_Keuze)),"",IF(Tb_Activiteiten[[#This Row],[Arbeidskosten op basis van IKS]]=1,Tb_Activiteiten[[#Headers],[Arbeidskosten op basis van IKS]],"")))</f>
        <v/>
      </c>
      <c r="AS228" t="str">
        <f>IF(ISNUMBER(FIND("overige",Methode_Keuze)),"",IF(Tb_Activiteiten[[#This Row],[Kosten derden exclusief btw]]=1,Tb_Activiteiten[[#Headers],[Kosten derden exclusief btw]],""))</f>
        <v/>
      </c>
      <c r="AT228" t="str">
        <f>IF(ISNUMBER(FIND("overige",Methode_Keuze)),"",IF(Tb_Activiteiten[[#This Row],[Niet verrekenbare btw]]=1,Tb_Activiteiten[[#Headers],[Niet verrekenbare btw]],""))</f>
        <v/>
      </c>
      <c r="AU228" t="str">
        <f>IF(ISNUMBER(FIND("overige",Methode_Keuze)),"",IF(Tb_Activiteiten[[#This Row],[Grondkosten]]=1,Tb_Activiteiten[[#Headers],[Grondkosten]],""))</f>
        <v/>
      </c>
      <c r="AV228" t="str">
        <f>IF(ISNUMBER(FIND("overige",Methode_Keuze)),"",IF(Tb_Activiteiten[[#This Row],[Bijdrage in natura (overige)]]=1,Tb_Activiteiten[[#Headers],[Bijdrage in natura (overige)]],""))</f>
        <v/>
      </c>
      <c r="AW228" t="str">
        <f>IF(ISNUMBER(FIND("overige",Methode_Keuze)),"",IF(Tb_Activiteiten[[#This Row],[Bijdrage in natura (vrijwilligers)]]=1,Tb_Activiteiten[[#Headers],[Bijdrage in natura (vrijwilligers)]],""))</f>
        <v/>
      </c>
      <c r="AX228" t="str">
        <f>IF(ISNUMBER(FIND("overige",Methode_Keuze)),"",IF(Tb_Activiteiten[[#This Row],[Afschrijvingskosten]]=1,Tb_Activiteiten[[#Headers],[Afschrijvingskosten]],""))</f>
        <v/>
      </c>
      <c r="AY228" t="str">
        <f>IF(ISNUMBER(FIND("overige",Methode_Keuze)),"",IF(Tb_Activiteiten[[#This Row],[Vergoeding]]=1,Tb_Activiteiten[[#Headers],[Vergoeding]],""))</f>
        <v/>
      </c>
      <c r="AZ228" t="str">
        <f>IF(ISNUMBER(FIND("arbeid",Methode_Keuze)),"",IF(Tb_Activiteiten[[#This Row],[Arbeidskosten - vast tarief (excl eigen arbeid)]]=1,Tb_Activiteiten[[#Headers],[Arbeidskosten - vast tarief (excl eigen arbeid)]],""))</f>
        <v/>
      </c>
      <c r="BA228" t="str">
        <f>IF(ISNUMBER(FIND("overige",Methode_Keuze)),"",IF(Tb_Activiteiten[[#This Row],[Overige kosten]]=1,Tb_Activiteiten[[#Headers],[Overige kosten]],""))</f>
        <v/>
      </c>
    </row>
    <row r="229" spans="1:53" x14ac:dyDescent="0.25">
      <c r="A229" s="213"/>
      <c r="F229" s="64"/>
      <c r="G229" s="64"/>
      <c r="H229" s="258"/>
      <c r="I229" s="258"/>
      <c r="J229" s="258"/>
      <c r="K229" s="258"/>
      <c r="O229" s="56"/>
      <c r="Q229" t="str">
        <f>IFERROR(IF(VLOOKUP(Tb_Activiteiten[[#This Row],[Openstelling]],Tb_Openstelling[],2,0)=1,1,""),"")</f>
        <v/>
      </c>
      <c r="AK229" t="str">
        <f>IF(ISNUMBER(FIND("arbeid",Methode_Keuze)),"",IF(ISNUMBER(FIND("arbeid",Methode_Keuze)),"",IF(Tb_Activiteiten[[#This Row],[Loonkosten]]=1,Tb_Activiteiten[[#Headers],[Loonkosten]],"")))</f>
        <v/>
      </c>
      <c r="AL229" t="str">
        <f>IF(ISNUMBER(FIND("arbeid",Methode_Keuze)),"",IF(ISNUMBER(FIND("arbeid",Methode_Keuze)),"",IF(Tb_Activiteiten[[#This Row],[Eigen arbeid]]=1,Tb_Activiteiten[[#Headers],[Eigen arbeid]],"")))</f>
        <v/>
      </c>
      <c r="AM229" t="str">
        <f>IF(ISNUMBER(FIND("arbeid",Methode_Keuze)),"",IF(ISNUMBER(FIND("arbeid",Methode_Keuze)),"",IF(Tb_Activiteiten[[#This Row],[Projectmedewerker]]=1,Tb_Activiteiten[[#Headers],[Projectmedewerker]],"")))</f>
        <v/>
      </c>
      <c r="AN229" t="str">
        <f>IF(ISNUMBER(FIND("arbeid",Methode_Keuze)),"",IF(ISNUMBER(FIND("arbeid",Methode_Keuze)),"",IF(Tb_Activiteiten[[#This Row],[Landbouwer]]=1,Tb_Activiteiten[[#Headers],[Landbouwer]],"")))</f>
        <v/>
      </c>
      <c r="AO229" t="str">
        <f>IF(ISNUMBER(FIND("arbeid",Methode_Keuze)),"",IF(ISNUMBER(FIND("arbeid",Methode_Keuze)),"",IF(Tb_Activiteiten[[#This Row],[Adviseur]]=1,Tb_Activiteiten[[#Headers],[Adviseur]],"")))</f>
        <v/>
      </c>
      <c r="AP229" t="str">
        <f>IF(ISNUMBER(FIND("arbeid",Methode_Keuze)),"",IF(ISNUMBER(FIND("arbeid",Methode_Keuze)),"",IF(Tb_Activiteiten[[#This Row],[Projectleider/Expert]]=1,Tb_Activiteiten[[#Headers],[Projectleider/Expert]],"")))</f>
        <v/>
      </c>
      <c r="AQ229" t="str">
        <f>IF(ISNUMBER(FIND("arbeid",Methode_Keuze)),"",IF(ISNUMBER(FIND("arbeid",Methode_Keuze)),"",IF(Tb_Activiteiten[[#This Row],[Arbeidskosten]]=1,Tb_Activiteiten[[#Headers],[Arbeidskosten]],"")))</f>
        <v/>
      </c>
      <c r="AR229" t="str">
        <f>IF(ISNUMBER(FIND("arbeid",Methode_Keuze)),"",IF(ISNUMBER(FIND("arbeid",Methode_Keuze)),"",IF(Tb_Activiteiten[[#This Row],[Arbeidskosten op basis van IKS]]=1,Tb_Activiteiten[[#Headers],[Arbeidskosten op basis van IKS]],"")))</f>
        <v/>
      </c>
      <c r="AS229" t="str">
        <f>IF(ISNUMBER(FIND("overige",Methode_Keuze)),"",IF(Tb_Activiteiten[[#This Row],[Kosten derden exclusief btw]]=1,Tb_Activiteiten[[#Headers],[Kosten derden exclusief btw]],""))</f>
        <v/>
      </c>
      <c r="AT229" t="str">
        <f>IF(ISNUMBER(FIND("overige",Methode_Keuze)),"",IF(Tb_Activiteiten[[#This Row],[Niet verrekenbare btw]]=1,Tb_Activiteiten[[#Headers],[Niet verrekenbare btw]],""))</f>
        <v/>
      </c>
      <c r="AU229" t="str">
        <f>IF(ISNUMBER(FIND("overige",Methode_Keuze)),"",IF(Tb_Activiteiten[[#This Row],[Grondkosten]]=1,Tb_Activiteiten[[#Headers],[Grondkosten]],""))</f>
        <v/>
      </c>
      <c r="AV229" t="str">
        <f>IF(ISNUMBER(FIND("overige",Methode_Keuze)),"",IF(Tb_Activiteiten[[#This Row],[Bijdrage in natura (overige)]]=1,Tb_Activiteiten[[#Headers],[Bijdrage in natura (overige)]],""))</f>
        <v/>
      </c>
      <c r="AW229" t="str">
        <f>IF(ISNUMBER(FIND("overige",Methode_Keuze)),"",IF(Tb_Activiteiten[[#This Row],[Bijdrage in natura (vrijwilligers)]]=1,Tb_Activiteiten[[#Headers],[Bijdrage in natura (vrijwilligers)]],""))</f>
        <v/>
      </c>
      <c r="AX229" t="str">
        <f>IF(ISNUMBER(FIND("overige",Methode_Keuze)),"",IF(Tb_Activiteiten[[#This Row],[Afschrijvingskosten]]=1,Tb_Activiteiten[[#Headers],[Afschrijvingskosten]],""))</f>
        <v/>
      </c>
      <c r="AY229" t="str">
        <f>IF(ISNUMBER(FIND("overige",Methode_Keuze)),"",IF(Tb_Activiteiten[[#This Row],[Vergoeding]]=1,Tb_Activiteiten[[#Headers],[Vergoeding]],""))</f>
        <v/>
      </c>
      <c r="AZ229" t="str">
        <f>IF(ISNUMBER(FIND("arbeid",Methode_Keuze)),"",IF(Tb_Activiteiten[[#This Row],[Arbeidskosten - vast tarief (excl eigen arbeid)]]=1,Tb_Activiteiten[[#Headers],[Arbeidskosten - vast tarief (excl eigen arbeid)]],""))</f>
        <v/>
      </c>
      <c r="BA229" t="str">
        <f>IF(ISNUMBER(FIND("overige",Methode_Keuze)),"",IF(Tb_Activiteiten[[#This Row],[Overige kosten]]=1,Tb_Activiteiten[[#Headers],[Overige kosten]],""))</f>
        <v/>
      </c>
    </row>
    <row r="230" spans="1:53" x14ac:dyDescent="0.25">
      <c r="A230" s="213"/>
      <c r="F230" s="64"/>
      <c r="G230" s="64"/>
      <c r="H230" s="258"/>
      <c r="I230" s="258"/>
      <c r="J230" s="258"/>
      <c r="K230" s="258"/>
      <c r="O230" s="56"/>
      <c r="Q230" t="str">
        <f>IFERROR(IF(VLOOKUP(Tb_Activiteiten[[#This Row],[Openstelling]],Tb_Openstelling[],2,0)=1,1,""),"")</f>
        <v/>
      </c>
      <c r="AK230" t="str">
        <f>IF(ISNUMBER(FIND("arbeid",Methode_Keuze)),"",IF(ISNUMBER(FIND("arbeid",Methode_Keuze)),"",IF(Tb_Activiteiten[[#This Row],[Loonkosten]]=1,Tb_Activiteiten[[#Headers],[Loonkosten]],"")))</f>
        <v/>
      </c>
      <c r="AL230" t="str">
        <f>IF(ISNUMBER(FIND("arbeid",Methode_Keuze)),"",IF(ISNUMBER(FIND("arbeid",Methode_Keuze)),"",IF(Tb_Activiteiten[[#This Row],[Eigen arbeid]]=1,Tb_Activiteiten[[#Headers],[Eigen arbeid]],"")))</f>
        <v/>
      </c>
      <c r="AM230" t="str">
        <f>IF(ISNUMBER(FIND("arbeid",Methode_Keuze)),"",IF(ISNUMBER(FIND("arbeid",Methode_Keuze)),"",IF(Tb_Activiteiten[[#This Row],[Projectmedewerker]]=1,Tb_Activiteiten[[#Headers],[Projectmedewerker]],"")))</f>
        <v/>
      </c>
      <c r="AN230" t="str">
        <f>IF(ISNUMBER(FIND("arbeid",Methode_Keuze)),"",IF(ISNUMBER(FIND("arbeid",Methode_Keuze)),"",IF(Tb_Activiteiten[[#This Row],[Landbouwer]]=1,Tb_Activiteiten[[#Headers],[Landbouwer]],"")))</f>
        <v/>
      </c>
      <c r="AO230" t="str">
        <f>IF(ISNUMBER(FIND("arbeid",Methode_Keuze)),"",IF(ISNUMBER(FIND("arbeid",Methode_Keuze)),"",IF(Tb_Activiteiten[[#This Row],[Adviseur]]=1,Tb_Activiteiten[[#Headers],[Adviseur]],"")))</f>
        <v/>
      </c>
      <c r="AP230" t="str">
        <f>IF(ISNUMBER(FIND("arbeid",Methode_Keuze)),"",IF(ISNUMBER(FIND("arbeid",Methode_Keuze)),"",IF(Tb_Activiteiten[[#This Row],[Projectleider/Expert]]=1,Tb_Activiteiten[[#Headers],[Projectleider/Expert]],"")))</f>
        <v/>
      </c>
      <c r="AQ230" t="str">
        <f>IF(ISNUMBER(FIND("arbeid",Methode_Keuze)),"",IF(ISNUMBER(FIND("arbeid",Methode_Keuze)),"",IF(Tb_Activiteiten[[#This Row],[Arbeidskosten]]=1,Tb_Activiteiten[[#Headers],[Arbeidskosten]],"")))</f>
        <v/>
      </c>
      <c r="AR230" t="str">
        <f>IF(ISNUMBER(FIND("arbeid",Methode_Keuze)),"",IF(ISNUMBER(FIND("arbeid",Methode_Keuze)),"",IF(Tb_Activiteiten[[#This Row],[Arbeidskosten op basis van IKS]]=1,Tb_Activiteiten[[#Headers],[Arbeidskosten op basis van IKS]],"")))</f>
        <v/>
      </c>
      <c r="AS230" t="str">
        <f>IF(ISNUMBER(FIND("overige",Methode_Keuze)),"",IF(Tb_Activiteiten[[#This Row],[Kosten derden exclusief btw]]=1,Tb_Activiteiten[[#Headers],[Kosten derden exclusief btw]],""))</f>
        <v/>
      </c>
      <c r="AT230" t="str">
        <f>IF(ISNUMBER(FIND("overige",Methode_Keuze)),"",IF(Tb_Activiteiten[[#This Row],[Niet verrekenbare btw]]=1,Tb_Activiteiten[[#Headers],[Niet verrekenbare btw]],""))</f>
        <v/>
      </c>
      <c r="AU230" t="str">
        <f>IF(ISNUMBER(FIND("overige",Methode_Keuze)),"",IF(Tb_Activiteiten[[#This Row],[Grondkosten]]=1,Tb_Activiteiten[[#Headers],[Grondkosten]],""))</f>
        <v/>
      </c>
      <c r="AV230" t="str">
        <f>IF(ISNUMBER(FIND("overige",Methode_Keuze)),"",IF(Tb_Activiteiten[[#This Row],[Bijdrage in natura (overige)]]=1,Tb_Activiteiten[[#Headers],[Bijdrage in natura (overige)]],""))</f>
        <v/>
      </c>
      <c r="AW230" t="str">
        <f>IF(ISNUMBER(FIND("overige",Methode_Keuze)),"",IF(Tb_Activiteiten[[#This Row],[Bijdrage in natura (vrijwilligers)]]=1,Tb_Activiteiten[[#Headers],[Bijdrage in natura (vrijwilligers)]],""))</f>
        <v/>
      </c>
      <c r="AX230" t="str">
        <f>IF(ISNUMBER(FIND("overige",Methode_Keuze)),"",IF(Tb_Activiteiten[[#This Row],[Afschrijvingskosten]]=1,Tb_Activiteiten[[#Headers],[Afschrijvingskosten]],""))</f>
        <v/>
      </c>
      <c r="AY230" t="str">
        <f>IF(ISNUMBER(FIND("overige",Methode_Keuze)),"",IF(Tb_Activiteiten[[#This Row],[Vergoeding]]=1,Tb_Activiteiten[[#Headers],[Vergoeding]],""))</f>
        <v/>
      </c>
      <c r="AZ230" t="str">
        <f>IF(ISNUMBER(FIND("arbeid",Methode_Keuze)),"",IF(Tb_Activiteiten[[#This Row],[Arbeidskosten - vast tarief (excl eigen arbeid)]]=1,Tb_Activiteiten[[#Headers],[Arbeidskosten - vast tarief (excl eigen arbeid)]],""))</f>
        <v/>
      </c>
      <c r="BA230" t="str">
        <f>IF(ISNUMBER(FIND("overige",Methode_Keuze)),"",IF(Tb_Activiteiten[[#This Row],[Overige kosten]]=1,Tb_Activiteiten[[#Headers],[Overige kosten]],""))</f>
        <v/>
      </c>
    </row>
    <row r="231" spans="1:53" x14ac:dyDescent="0.25">
      <c r="A231" s="213"/>
      <c r="F231" s="64"/>
      <c r="G231" s="64"/>
      <c r="H231" s="258"/>
      <c r="I231" s="258"/>
      <c r="J231" s="258"/>
      <c r="K231" s="258"/>
      <c r="O231" s="56"/>
      <c r="Q231" t="str">
        <f>IFERROR(IF(VLOOKUP(Tb_Activiteiten[[#This Row],[Openstelling]],Tb_Openstelling[],2,0)=1,1,""),"")</f>
        <v/>
      </c>
      <c r="AK231" t="str">
        <f>IF(ISNUMBER(FIND("arbeid",Methode_Keuze)),"",IF(ISNUMBER(FIND("arbeid",Methode_Keuze)),"",IF(Tb_Activiteiten[[#This Row],[Loonkosten]]=1,Tb_Activiteiten[[#Headers],[Loonkosten]],"")))</f>
        <v/>
      </c>
      <c r="AL231" t="str">
        <f>IF(ISNUMBER(FIND("arbeid",Methode_Keuze)),"",IF(ISNUMBER(FIND("arbeid",Methode_Keuze)),"",IF(Tb_Activiteiten[[#This Row],[Eigen arbeid]]=1,Tb_Activiteiten[[#Headers],[Eigen arbeid]],"")))</f>
        <v/>
      </c>
      <c r="AM231" t="str">
        <f>IF(ISNUMBER(FIND("arbeid",Methode_Keuze)),"",IF(ISNUMBER(FIND("arbeid",Methode_Keuze)),"",IF(Tb_Activiteiten[[#This Row],[Projectmedewerker]]=1,Tb_Activiteiten[[#Headers],[Projectmedewerker]],"")))</f>
        <v/>
      </c>
      <c r="AN231" t="str">
        <f>IF(ISNUMBER(FIND("arbeid",Methode_Keuze)),"",IF(ISNUMBER(FIND("arbeid",Methode_Keuze)),"",IF(Tb_Activiteiten[[#This Row],[Landbouwer]]=1,Tb_Activiteiten[[#Headers],[Landbouwer]],"")))</f>
        <v/>
      </c>
      <c r="AO231" t="str">
        <f>IF(ISNUMBER(FIND("arbeid",Methode_Keuze)),"",IF(ISNUMBER(FIND("arbeid",Methode_Keuze)),"",IF(Tb_Activiteiten[[#This Row],[Adviseur]]=1,Tb_Activiteiten[[#Headers],[Adviseur]],"")))</f>
        <v/>
      </c>
      <c r="AP231" t="str">
        <f>IF(ISNUMBER(FIND("arbeid",Methode_Keuze)),"",IF(ISNUMBER(FIND("arbeid",Methode_Keuze)),"",IF(Tb_Activiteiten[[#This Row],[Projectleider/Expert]]=1,Tb_Activiteiten[[#Headers],[Projectleider/Expert]],"")))</f>
        <v/>
      </c>
      <c r="AQ231" t="str">
        <f>IF(ISNUMBER(FIND("arbeid",Methode_Keuze)),"",IF(ISNUMBER(FIND("arbeid",Methode_Keuze)),"",IF(Tb_Activiteiten[[#This Row],[Arbeidskosten]]=1,Tb_Activiteiten[[#Headers],[Arbeidskosten]],"")))</f>
        <v/>
      </c>
      <c r="AR231" t="str">
        <f>IF(ISNUMBER(FIND("arbeid",Methode_Keuze)),"",IF(ISNUMBER(FIND("arbeid",Methode_Keuze)),"",IF(Tb_Activiteiten[[#This Row],[Arbeidskosten op basis van IKS]]=1,Tb_Activiteiten[[#Headers],[Arbeidskosten op basis van IKS]],"")))</f>
        <v/>
      </c>
      <c r="AS231" t="str">
        <f>IF(ISNUMBER(FIND("overige",Methode_Keuze)),"",IF(Tb_Activiteiten[[#This Row],[Kosten derden exclusief btw]]=1,Tb_Activiteiten[[#Headers],[Kosten derden exclusief btw]],""))</f>
        <v/>
      </c>
      <c r="AT231" t="str">
        <f>IF(ISNUMBER(FIND("overige",Methode_Keuze)),"",IF(Tb_Activiteiten[[#This Row],[Niet verrekenbare btw]]=1,Tb_Activiteiten[[#Headers],[Niet verrekenbare btw]],""))</f>
        <v/>
      </c>
      <c r="AU231" t="str">
        <f>IF(ISNUMBER(FIND("overige",Methode_Keuze)),"",IF(Tb_Activiteiten[[#This Row],[Grondkosten]]=1,Tb_Activiteiten[[#Headers],[Grondkosten]],""))</f>
        <v/>
      </c>
      <c r="AV231" t="str">
        <f>IF(ISNUMBER(FIND("overige",Methode_Keuze)),"",IF(Tb_Activiteiten[[#This Row],[Bijdrage in natura (overige)]]=1,Tb_Activiteiten[[#Headers],[Bijdrage in natura (overige)]],""))</f>
        <v/>
      </c>
      <c r="AW231" t="str">
        <f>IF(ISNUMBER(FIND("overige",Methode_Keuze)),"",IF(Tb_Activiteiten[[#This Row],[Bijdrage in natura (vrijwilligers)]]=1,Tb_Activiteiten[[#Headers],[Bijdrage in natura (vrijwilligers)]],""))</f>
        <v/>
      </c>
      <c r="AX231" t="str">
        <f>IF(ISNUMBER(FIND("overige",Methode_Keuze)),"",IF(Tb_Activiteiten[[#This Row],[Afschrijvingskosten]]=1,Tb_Activiteiten[[#Headers],[Afschrijvingskosten]],""))</f>
        <v/>
      </c>
      <c r="AY231" t="str">
        <f>IF(ISNUMBER(FIND("overige",Methode_Keuze)),"",IF(Tb_Activiteiten[[#This Row],[Vergoeding]]=1,Tb_Activiteiten[[#Headers],[Vergoeding]],""))</f>
        <v/>
      </c>
      <c r="AZ231" t="str">
        <f>IF(ISNUMBER(FIND("arbeid",Methode_Keuze)),"",IF(Tb_Activiteiten[[#This Row],[Arbeidskosten - vast tarief (excl eigen arbeid)]]=1,Tb_Activiteiten[[#Headers],[Arbeidskosten - vast tarief (excl eigen arbeid)]],""))</f>
        <v/>
      </c>
      <c r="BA231" t="str">
        <f>IF(ISNUMBER(FIND("overige",Methode_Keuze)),"",IF(Tb_Activiteiten[[#This Row],[Overige kosten]]=1,Tb_Activiteiten[[#Headers],[Overige kosten]],""))</f>
        <v/>
      </c>
    </row>
    <row r="232" spans="1:53" x14ac:dyDescent="0.25">
      <c r="A232" s="213"/>
      <c r="F232" s="64"/>
      <c r="G232" s="64"/>
      <c r="H232" s="258"/>
      <c r="I232" s="258"/>
      <c r="J232" s="258"/>
      <c r="K232" s="258"/>
      <c r="O232" s="56"/>
      <c r="Q232" t="str">
        <f>IFERROR(IF(VLOOKUP(Tb_Activiteiten[[#This Row],[Openstelling]],Tb_Openstelling[],2,0)=1,1,""),"")</f>
        <v/>
      </c>
      <c r="AK232" t="str">
        <f>IF(ISNUMBER(FIND("arbeid",Methode_Keuze)),"",IF(ISNUMBER(FIND("arbeid",Methode_Keuze)),"",IF(Tb_Activiteiten[[#This Row],[Loonkosten]]=1,Tb_Activiteiten[[#Headers],[Loonkosten]],"")))</f>
        <v/>
      </c>
      <c r="AL232" t="str">
        <f>IF(ISNUMBER(FIND("arbeid",Methode_Keuze)),"",IF(ISNUMBER(FIND("arbeid",Methode_Keuze)),"",IF(Tb_Activiteiten[[#This Row],[Eigen arbeid]]=1,Tb_Activiteiten[[#Headers],[Eigen arbeid]],"")))</f>
        <v/>
      </c>
      <c r="AM232" t="str">
        <f>IF(ISNUMBER(FIND("arbeid",Methode_Keuze)),"",IF(ISNUMBER(FIND("arbeid",Methode_Keuze)),"",IF(Tb_Activiteiten[[#This Row],[Projectmedewerker]]=1,Tb_Activiteiten[[#Headers],[Projectmedewerker]],"")))</f>
        <v/>
      </c>
      <c r="AN232" t="str">
        <f>IF(ISNUMBER(FIND("arbeid",Methode_Keuze)),"",IF(ISNUMBER(FIND("arbeid",Methode_Keuze)),"",IF(Tb_Activiteiten[[#This Row],[Landbouwer]]=1,Tb_Activiteiten[[#Headers],[Landbouwer]],"")))</f>
        <v/>
      </c>
      <c r="AO232" t="str">
        <f>IF(ISNUMBER(FIND("arbeid",Methode_Keuze)),"",IF(ISNUMBER(FIND("arbeid",Methode_Keuze)),"",IF(Tb_Activiteiten[[#This Row],[Adviseur]]=1,Tb_Activiteiten[[#Headers],[Adviseur]],"")))</f>
        <v/>
      </c>
      <c r="AP232" t="str">
        <f>IF(ISNUMBER(FIND("arbeid",Methode_Keuze)),"",IF(ISNUMBER(FIND("arbeid",Methode_Keuze)),"",IF(Tb_Activiteiten[[#This Row],[Projectleider/Expert]]=1,Tb_Activiteiten[[#Headers],[Projectleider/Expert]],"")))</f>
        <v/>
      </c>
      <c r="AQ232" t="str">
        <f>IF(ISNUMBER(FIND("arbeid",Methode_Keuze)),"",IF(ISNUMBER(FIND("arbeid",Methode_Keuze)),"",IF(Tb_Activiteiten[[#This Row],[Arbeidskosten]]=1,Tb_Activiteiten[[#Headers],[Arbeidskosten]],"")))</f>
        <v/>
      </c>
      <c r="AR232" t="str">
        <f>IF(ISNUMBER(FIND("arbeid",Methode_Keuze)),"",IF(ISNUMBER(FIND("arbeid",Methode_Keuze)),"",IF(Tb_Activiteiten[[#This Row],[Arbeidskosten op basis van IKS]]=1,Tb_Activiteiten[[#Headers],[Arbeidskosten op basis van IKS]],"")))</f>
        <v/>
      </c>
      <c r="AS232" t="str">
        <f>IF(ISNUMBER(FIND("overige",Methode_Keuze)),"",IF(Tb_Activiteiten[[#This Row],[Kosten derden exclusief btw]]=1,Tb_Activiteiten[[#Headers],[Kosten derden exclusief btw]],""))</f>
        <v/>
      </c>
      <c r="AT232" t="str">
        <f>IF(ISNUMBER(FIND("overige",Methode_Keuze)),"",IF(Tb_Activiteiten[[#This Row],[Niet verrekenbare btw]]=1,Tb_Activiteiten[[#Headers],[Niet verrekenbare btw]],""))</f>
        <v/>
      </c>
      <c r="AU232" t="str">
        <f>IF(ISNUMBER(FIND("overige",Methode_Keuze)),"",IF(Tb_Activiteiten[[#This Row],[Grondkosten]]=1,Tb_Activiteiten[[#Headers],[Grondkosten]],""))</f>
        <v/>
      </c>
      <c r="AV232" t="str">
        <f>IF(ISNUMBER(FIND("overige",Methode_Keuze)),"",IF(Tb_Activiteiten[[#This Row],[Bijdrage in natura (overige)]]=1,Tb_Activiteiten[[#Headers],[Bijdrage in natura (overige)]],""))</f>
        <v/>
      </c>
      <c r="AW232" t="str">
        <f>IF(ISNUMBER(FIND("overige",Methode_Keuze)),"",IF(Tb_Activiteiten[[#This Row],[Bijdrage in natura (vrijwilligers)]]=1,Tb_Activiteiten[[#Headers],[Bijdrage in natura (vrijwilligers)]],""))</f>
        <v/>
      </c>
      <c r="AX232" t="str">
        <f>IF(ISNUMBER(FIND("overige",Methode_Keuze)),"",IF(Tb_Activiteiten[[#This Row],[Afschrijvingskosten]]=1,Tb_Activiteiten[[#Headers],[Afschrijvingskosten]],""))</f>
        <v/>
      </c>
      <c r="AY232" t="str">
        <f>IF(ISNUMBER(FIND("overige",Methode_Keuze)),"",IF(Tb_Activiteiten[[#This Row],[Vergoeding]]=1,Tb_Activiteiten[[#Headers],[Vergoeding]],""))</f>
        <v/>
      </c>
      <c r="AZ232" t="str">
        <f>IF(ISNUMBER(FIND("arbeid",Methode_Keuze)),"",IF(Tb_Activiteiten[[#This Row],[Arbeidskosten - vast tarief (excl eigen arbeid)]]=1,Tb_Activiteiten[[#Headers],[Arbeidskosten - vast tarief (excl eigen arbeid)]],""))</f>
        <v/>
      </c>
      <c r="BA232" t="str">
        <f>IF(ISNUMBER(FIND("overige",Methode_Keuze)),"",IF(Tb_Activiteiten[[#This Row],[Overige kosten]]=1,Tb_Activiteiten[[#Headers],[Overige kosten]],""))</f>
        <v/>
      </c>
    </row>
    <row r="233" spans="1:53" x14ac:dyDescent="0.25">
      <c r="A233" s="213"/>
      <c r="F233" s="64"/>
      <c r="G233" s="64"/>
      <c r="H233" s="258"/>
      <c r="I233" s="258"/>
      <c r="J233" s="258"/>
      <c r="K233" s="258"/>
      <c r="O233" s="56"/>
      <c r="Q233" t="str">
        <f>IFERROR(IF(VLOOKUP(Tb_Activiteiten[[#This Row],[Openstelling]],Tb_Openstelling[],2,0)=1,1,""),"")</f>
        <v/>
      </c>
      <c r="AK233" t="str">
        <f>IF(ISNUMBER(FIND("arbeid",Methode_Keuze)),"",IF(ISNUMBER(FIND("arbeid",Methode_Keuze)),"",IF(Tb_Activiteiten[[#This Row],[Loonkosten]]=1,Tb_Activiteiten[[#Headers],[Loonkosten]],"")))</f>
        <v/>
      </c>
      <c r="AL233" t="str">
        <f>IF(ISNUMBER(FIND("arbeid",Methode_Keuze)),"",IF(ISNUMBER(FIND("arbeid",Methode_Keuze)),"",IF(Tb_Activiteiten[[#This Row],[Eigen arbeid]]=1,Tb_Activiteiten[[#Headers],[Eigen arbeid]],"")))</f>
        <v/>
      </c>
      <c r="AM233" t="str">
        <f>IF(ISNUMBER(FIND("arbeid",Methode_Keuze)),"",IF(ISNUMBER(FIND("arbeid",Methode_Keuze)),"",IF(Tb_Activiteiten[[#This Row],[Projectmedewerker]]=1,Tb_Activiteiten[[#Headers],[Projectmedewerker]],"")))</f>
        <v/>
      </c>
      <c r="AN233" t="str">
        <f>IF(ISNUMBER(FIND("arbeid",Methode_Keuze)),"",IF(ISNUMBER(FIND("arbeid",Methode_Keuze)),"",IF(Tb_Activiteiten[[#This Row],[Landbouwer]]=1,Tb_Activiteiten[[#Headers],[Landbouwer]],"")))</f>
        <v/>
      </c>
      <c r="AO233" t="str">
        <f>IF(ISNUMBER(FIND("arbeid",Methode_Keuze)),"",IF(ISNUMBER(FIND("arbeid",Methode_Keuze)),"",IF(Tb_Activiteiten[[#This Row],[Adviseur]]=1,Tb_Activiteiten[[#Headers],[Adviseur]],"")))</f>
        <v/>
      </c>
      <c r="AP233" t="str">
        <f>IF(ISNUMBER(FIND("arbeid",Methode_Keuze)),"",IF(ISNUMBER(FIND("arbeid",Methode_Keuze)),"",IF(Tb_Activiteiten[[#This Row],[Projectleider/Expert]]=1,Tb_Activiteiten[[#Headers],[Projectleider/Expert]],"")))</f>
        <v/>
      </c>
      <c r="AQ233" t="str">
        <f>IF(ISNUMBER(FIND("arbeid",Methode_Keuze)),"",IF(ISNUMBER(FIND("arbeid",Methode_Keuze)),"",IF(Tb_Activiteiten[[#This Row],[Arbeidskosten]]=1,Tb_Activiteiten[[#Headers],[Arbeidskosten]],"")))</f>
        <v/>
      </c>
      <c r="AR233" t="str">
        <f>IF(ISNUMBER(FIND("arbeid",Methode_Keuze)),"",IF(ISNUMBER(FIND("arbeid",Methode_Keuze)),"",IF(Tb_Activiteiten[[#This Row],[Arbeidskosten op basis van IKS]]=1,Tb_Activiteiten[[#Headers],[Arbeidskosten op basis van IKS]],"")))</f>
        <v/>
      </c>
      <c r="AS233" t="str">
        <f>IF(ISNUMBER(FIND("overige",Methode_Keuze)),"",IF(Tb_Activiteiten[[#This Row],[Kosten derden exclusief btw]]=1,Tb_Activiteiten[[#Headers],[Kosten derden exclusief btw]],""))</f>
        <v/>
      </c>
      <c r="AT233" t="str">
        <f>IF(ISNUMBER(FIND("overige",Methode_Keuze)),"",IF(Tb_Activiteiten[[#This Row],[Niet verrekenbare btw]]=1,Tb_Activiteiten[[#Headers],[Niet verrekenbare btw]],""))</f>
        <v/>
      </c>
      <c r="AU233" t="str">
        <f>IF(ISNUMBER(FIND("overige",Methode_Keuze)),"",IF(Tb_Activiteiten[[#This Row],[Grondkosten]]=1,Tb_Activiteiten[[#Headers],[Grondkosten]],""))</f>
        <v/>
      </c>
      <c r="AV233" t="str">
        <f>IF(ISNUMBER(FIND("overige",Methode_Keuze)),"",IF(Tb_Activiteiten[[#This Row],[Bijdrage in natura (overige)]]=1,Tb_Activiteiten[[#Headers],[Bijdrage in natura (overige)]],""))</f>
        <v/>
      </c>
      <c r="AW233" t="str">
        <f>IF(ISNUMBER(FIND("overige",Methode_Keuze)),"",IF(Tb_Activiteiten[[#This Row],[Bijdrage in natura (vrijwilligers)]]=1,Tb_Activiteiten[[#Headers],[Bijdrage in natura (vrijwilligers)]],""))</f>
        <v/>
      </c>
      <c r="AX233" t="str">
        <f>IF(ISNUMBER(FIND("overige",Methode_Keuze)),"",IF(Tb_Activiteiten[[#This Row],[Afschrijvingskosten]]=1,Tb_Activiteiten[[#Headers],[Afschrijvingskosten]],""))</f>
        <v/>
      </c>
      <c r="AY233" t="str">
        <f>IF(ISNUMBER(FIND("overige",Methode_Keuze)),"",IF(Tb_Activiteiten[[#This Row],[Vergoeding]]=1,Tb_Activiteiten[[#Headers],[Vergoeding]],""))</f>
        <v/>
      </c>
      <c r="AZ233" t="str">
        <f>IF(ISNUMBER(FIND("arbeid",Methode_Keuze)),"",IF(Tb_Activiteiten[[#This Row],[Arbeidskosten - vast tarief (excl eigen arbeid)]]=1,Tb_Activiteiten[[#Headers],[Arbeidskosten - vast tarief (excl eigen arbeid)]],""))</f>
        <v/>
      </c>
      <c r="BA233" t="str">
        <f>IF(ISNUMBER(FIND("overige",Methode_Keuze)),"",IF(Tb_Activiteiten[[#This Row],[Overige kosten]]=1,Tb_Activiteiten[[#Headers],[Overige kosten]],""))</f>
        <v/>
      </c>
    </row>
    <row r="234" spans="1:53" x14ac:dyDescent="0.25">
      <c r="A234" s="213"/>
      <c r="F234" s="64"/>
      <c r="G234" s="64"/>
      <c r="H234" s="258"/>
      <c r="I234" s="258"/>
      <c r="J234" s="258"/>
      <c r="K234" s="258"/>
      <c r="O234" s="56"/>
      <c r="Q234" t="str">
        <f>IFERROR(IF(VLOOKUP(Tb_Activiteiten[[#This Row],[Openstelling]],Tb_Openstelling[],2,0)=1,1,""),"")</f>
        <v/>
      </c>
      <c r="AK234" t="str">
        <f>IF(ISNUMBER(FIND("arbeid",Methode_Keuze)),"",IF(ISNUMBER(FIND("arbeid",Methode_Keuze)),"",IF(Tb_Activiteiten[[#This Row],[Loonkosten]]=1,Tb_Activiteiten[[#Headers],[Loonkosten]],"")))</f>
        <v/>
      </c>
      <c r="AL234" t="str">
        <f>IF(ISNUMBER(FIND("arbeid",Methode_Keuze)),"",IF(ISNUMBER(FIND("arbeid",Methode_Keuze)),"",IF(Tb_Activiteiten[[#This Row],[Eigen arbeid]]=1,Tb_Activiteiten[[#Headers],[Eigen arbeid]],"")))</f>
        <v/>
      </c>
      <c r="AM234" t="str">
        <f>IF(ISNUMBER(FIND("arbeid",Methode_Keuze)),"",IF(ISNUMBER(FIND("arbeid",Methode_Keuze)),"",IF(Tb_Activiteiten[[#This Row],[Projectmedewerker]]=1,Tb_Activiteiten[[#Headers],[Projectmedewerker]],"")))</f>
        <v/>
      </c>
      <c r="AN234" t="str">
        <f>IF(ISNUMBER(FIND("arbeid",Methode_Keuze)),"",IF(ISNUMBER(FIND("arbeid",Methode_Keuze)),"",IF(Tb_Activiteiten[[#This Row],[Landbouwer]]=1,Tb_Activiteiten[[#Headers],[Landbouwer]],"")))</f>
        <v/>
      </c>
      <c r="AO234" t="str">
        <f>IF(ISNUMBER(FIND("arbeid",Methode_Keuze)),"",IF(ISNUMBER(FIND("arbeid",Methode_Keuze)),"",IF(Tb_Activiteiten[[#This Row],[Adviseur]]=1,Tb_Activiteiten[[#Headers],[Adviseur]],"")))</f>
        <v/>
      </c>
      <c r="AP234" t="str">
        <f>IF(ISNUMBER(FIND("arbeid",Methode_Keuze)),"",IF(ISNUMBER(FIND("arbeid",Methode_Keuze)),"",IF(Tb_Activiteiten[[#This Row],[Projectleider/Expert]]=1,Tb_Activiteiten[[#Headers],[Projectleider/Expert]],"")))</f>
        <v/>
      </c>
      <c r="AQ234" t="str">
        <f>IF(ISNUMBER(FIND("arbeid",Methode_Keuze)),"",IF(ISNUMBER(FIND("arbeid",Methode_Keuze)),"",IF(Tb_Activiteiten[[#This Row],[Arbeidskosten]]=1,Tb_Activiteiten[[#Headers],[Arbeidskosten]],"")))</f>
        <v/>
      </c>
      <c r="AR234" t="str">
        <f>IF(ISNUMBER(FIND("arbeid",Methode_Keuze)),"",IF(ISNUMBER(FIND("arbeid",Methode_Keuze)),"",IF(Tb_Activiteiten[[#This Row],[Arbeidskosten op basis van IKS]]=1,Tb_Activiteiten[[#Headers],[Arbeidskosten op basis van IKS]],"")))</f>
        <v/>
      </c>
      <c r="AS234" t="str">
        <f>IF(ISNUMBER(FIND("overige",Methode_Keuze)),"",IF(Tb_Activiteiten[[#This Row],[Kosten derden exclusief btw]]=1,Tb_Activiteiten[[#Headers],[Kosten derden exclusief btw]],""))</f>
        <v/>
      </c>
      <c r="AT234" t="str">
        <f>IF(ISNUMBER(FIND("overige",Methode_Keuze)),"",IF(Tb_Activiteiten[[#This Row],[Niet verrekenbare btw]]=1,Tb_Activiteiten[[#Headers],[Niet verrekenbare btw]],""))</f>
        <v/>
      </c>
      <c r="AU234" t="str">
        <f>IF(ISNUMBER(FIND("overige",Methode_Keuze)),"",IF(Tb_Activiteiten[[#This Row],[Grondkosten]]=1,Tb_Activiteiten[[#Headers],[Grondkosten]],""))</f>
        <v/>
      </c>
      <c r="AV234" t="str">
        <f>IF(ISNUMBER(FIND("overige",Methode_Keuze)),"",IF(Tb_Activiteiten[[#This Row],[Bijdrage in natura (overige)]]=1,Tb_Activiteiten[[#Headers],[Bijdrage in natura (overige)]],""))</f>
        <v/>
      </c>
      <c r="AW234" t="str">
        <f>IF(ISNUMBER(FIND("overige",Methode_Keuze)),"",IF(Tb_Activiteiten[[#This Row],[Bijdrage in natura (vrijwilligers)]]=1,Tb_Activiteiten[[#Headers],[Bijdrage in natura (vrijwilligers)]],""))</f>
        <v/>
      </c>
      <c r="AX234" t="str">
        <f>IF(ISNUMBER(FIND("overige",Methode_Keuze)),"",IF(Tb_Activiteiten[[#This Row],[Afschrijvingskosten]]=1,Tb_Activiteiten[[#Headers],[Afschrijvingskosten]],""))</f>
        <v/>
      </c>
      <c r="AY234" t="str">
        <f>IF(ISNUMBER(FIND("overige",Methode_Keuze)),"",IF(Tb_Activiteiten[[#This Row],[Vergoeding]]=1,Tb_Activiteiten[[#Headers],[Vergoeding]],""))</f>
        <v/>
      </c>
      <c r="AZ234" t="str">
        <f>IF(ISNUMBER(FIND("arbeid",Methode_Keuze)),"",IF(Tb_Activiteiten[[#This Row],[Arbeidskosten - vast tarief (excl eigen arbeid)]]=1,Tb_Activiteiten[[#Headers],[Arbeidskosten - vast tarief (excl eigen arbeid)]],""))</f>
        <v/>
      </c>
      <c r="BA234" t="str">
        <f>IF(ISNUMBER(FIND("overige",Methode_Keuze)),"",IF(Tb_Activiteiten[[#This Row],[Overige kosten]]=1,Tb_Activiteiten[[#Headers],[Overige kosten]],""))</f>
        <v/>
      </c>
    </row>
    <row r="235" spans="1:53" x14ac:dyDescent="0.25">
      <c r="A235" s="213"/>
      <c r="F235" s="64"/>
      <c r="G235" s="64"/>
      <c r="H235" s="258"/>
      <c r="I235" s="258"/>
      <c r="J235" s="258"/>
      <c r="K235" s="258"/>
      <c r="O235" s="56"/>
      <c r="Q235" t="str">
        <f>IFERROR(IF(VLOOKUP(Tb_Activiteiten[[#This Row],[Openstelling]],Tb_Openstelling[],2,0)=1,1,""),"")</f>
        <v/>
      </c>
      <c r="AK235" t="str">
        <f>IF(ISNUMBER(FIND("arbeid",Methode_Keuze)),"",IF(ISNUMBER(FIND("arbeid",Methode_Keuze)),"",IF(Tb_Activiteiten[[#This Row],[Loonkosten]]=1,Tb_Activiteiten[[#Headers],[Loonkosten]],"")))</f>
        <v/>
      </c>
      <c r="AL235" t="str">
        <f>IF(ISNUMBER(FIND("arbeid",Methode_Keuze)),"",IF(ISNUMBER(FIND("arbeid",Methode_Keuze)),"",IF(Tb_Activiteiten[[#This Row],[Eigen arbeid]]=1,Tb_Activiteiten[[#Headers],[Eigen arbeid]],"")))</f>
        <v/>
      </c>
      <c r="AM235" t="str">
        <f>IF(ISNUMBER(FIND("arbeid",Methode_Keuze)),"",IF(ISNUMBER(FIND("arbeid",Methode_Keuze)),"",IF(Tb_Activiteiten[[#This Row],[Projectmedewerker]]=1,Tb_Activiteiten[[#Headers],[Projectmedewerker]],"")))</f>
        <v/>
      </c>
      <c r="AN235" t="str">
        <f>IF(ISNUMBER(FIND("arbeid",Methode_Keuze)),"",IF(ISNUMBER(FIND("arbeid",Methode_Keuze)),"",IF(Tb_Activiteiten[[#This Row],[Landbouwer]]=1,Tb_Activiteiten[[#Headers],[Landbouwer]],"")))</f>
        <v/>
      </c>
      <c r="AO235" t="str">
        <f>IF(ISNUMBER(FIND("arbeid",Methode_Keuze)),"",IF(ISNUMBER(FIND("arbeid",Methode_Keuze)),"",IF(Tb_Activiteiten[[#This Row],[Adviseur]]=1,Tb_Activiteiten[[#Headers],[Adviseur]],"")))</f>
        <v/>
      </c>
      <c r="AP235" t="str">
        <f>IF(ISNUMBER(FIND("arbeid",Methode_Keuze)),"",IF(ISNUMBER(FIND("arbeid",Methode_Keuze)),"",IF(Tb_Activiteiten[[#This Row],[Projectleider/Expert]]=1,Tb_Activiteiten[[#Headers],[Projectleider/Expert]],"")))</f>
        <v/>
      </c>
      <c r="AQ235" t="str">
        <f>IF(ISNUMBER(FIND("arbeid",Methode_Keuze)),"",IF(ISNUMBER(FIND("arbeid",Methode_Keuze)),"",IF(Tb_Activiteiten[[#This Row],[Arbeidskosten]]=1,Tb_Activiteiten[[#Headers],[Arbeidskosten]],"")))</f>
        <v/>
      </c>
      <c r="AR235" t="str">
        <f>IF(ISNUMBER(FIND("arbeid",Methode_Keuze)),"",IF(ISNUMBER(FIND("arbeid",Methode_Keuze)),"",IF(Tb_Activiteiten[[#This Row],[Arbeidskosten op basis van IKS]]=1,Tb_Activiteiten[[#Headers],[Arbeidskosten op basis van IKS]],"")))</f>
        <v/>
      </c>
      <c r="AS235" t="str">
        <f>IF(ISNUMBER(FIND("overige",Methode_Keuze)),"",IF(Tb_Activiteiten[[#This Row],[Kosten derden exclusief btw]]=1,Tb_Activiteiten[[#Headers],[Kosten derden exclusief btw]],""))</f>
        <v/>
      </c>
      <c r="AT235" t="str">
        <f>IF(ISNUMBER(FIND("overige",Methode_Keuze)),"",IF(Tb_Activiteiten[[#This Row],[Niet verrekenbare btw]]=1,Tb_Activiteiten[[#Headers],[Niet verrekenbare btw]],""))</f>
        <v/>
      </c>
      <c r="AU235" t="str">
        <f>IF(ISNUMBER(FIND("overige",Methode_Keuze)),"",IF(Tb_Activiteiten[[#This Row],[Grondkosten]]=1,Tb_Activiteiten[[#Headers],[Grondkosten]],""))</f>
        <v/>
      </c>
      <c r="AV235" t="str">
        <f>IF(ISNUMBER(FIND("overige",Methode_Keuze)),"",IF(Tb_Activiteiten[[#This Row],[Bijdrage in natura (overige)]]=1,Tb_Activiteiten[[#Headers],[Bijdrage in natura (overige)]],""))</f>
        <v/>
      </c>
      <c r="AW235" t="str">
        <f>IF(ISNUMBER(FIND("overige",Methode_Keuze)),"",IF(Tb_Activiteiten[[#This Row],[Bijdrage in natura (vrijwilligers)]]=1,Tb_Activiteiten[[#Headers],[Bijdrage in natura (vrijwilligers)]],""))</f>
        <v/>
      </c>
      <c r="AX235" t="str">
        <f>IF(ISNUMBER(FIND("overige",Methode_Keuze)),"",IF(Tb_Activiteiten[[#This Row],[Afschrijvingskosten]]=1,Tb_Activiteiten[[#Headers],[Afschrijvingskosten]],""))</f>
        <v/>
      </c>
      <c r="AY235" t="str">
        <f>IF(ISNUMBER(FIND("overige",Methode_Keuze)),"",IF(Tb_Activiteiten[[#This Row],[Vergoeding]]=1,Tb_Activiteiten[[#Headers],[Vergoeding]],""))</f>
        <v/>
      </c>
      <c r="AZ235" t="str">
        <f>IF(ISNUMBER(FIND("arbeid",Methode_Keuze)),"",IF(Tb_Activiteiten[[#This Row],[Arbeidskosten - vast tarief (excl eigen arbeid)]]=1,Tb_Activiteiten[[#Headers],[Arbeidskosten - vast tarief (excl eigen arbeid)]],""))</f>
        <v/>
      </c>
      <c r="BA235" t="str">
        <f>IF(ISNUMBER(FIND("overige",Methode_Keuze)),"",IF(Tb_Activiteiten[[#This Row],[Overige kosten]]=1,Tb_Activiteiten[[#Headers],[Overige kosten]],""))</f>
        <v/>
      </c>
    </row>
    <row r="236" spans="1:53" x14ac:dyDescent="0.25">
      <c r="A236" s="213"/>
      <c r="F236" s="64"/>
      <c r="G236" s="64"/>
      <c r="H236" s="258"/>
      <c r="I236" s="258"/>
      <c r="J236" s="258"/>
      <c r="K236" s="258"/>
      <c r="O236" s="56"/>
      <c r="Q236" t="str">
        <f>IFERROR(IF(VLOOKUP(Tb_Activiteiten[[#This Row],[Openstelling]],Tb_Openstelling[],2,0)=1,1,""),"")</f>
        <v/>
      </c>
      <c r="AK236" t="str">
        <f>IF(ISNUMBER(FIND("arbeid",Methode_Keuze)),"",IF(ISNUMBER(FIND("arbeid",Methode_Keuze)),"",IF(Tb_Activiteiten[[#This Row],[Loonkosten]]=1,Tb_Activiteiten[[#Headers],[Loonkosten]],"")))</f>
        <v/>
      </c>
      <c r="AL236" t="str">
        <f>IF(ISNUMBER(FIND("arbeid",Methode_Keuze)),"",IF(ISNUMBER(FIND("arbeid",Methode_Keuze)),"",IF(Tb_Activiteiten[[#This Row],[Eigen arbeid]]=1,Tb_Activiteiten[[#Headers],[Eigen arbeid]],"")))</f>
        <v/>
      </c>
      <c r="AM236" t="str">
        <f>IF(ISNUMBER(FIND("arbeid",Methode_Keuze)),"",IF(ISNUMBER(FIND("arbeid",Methode_Keuze)),"",IF(Tb_Activiteiten[[#This Row],[Projectmedewerker]]=1,Tb_Activiteiten[[#Headers],[Projectmedewerker]],"")))</f>
        <v/>
      </c>
      <c r="AN236" t="str">
        <f>IF(ISNUMBER(FIND("arbeid",Methode_Keuze)),"",IF(ISNUMBER(FIND("arbeid",Methode_Keuze)),"",IF(Tb_Activiteiten[[#This Row],[Landbouwer]]=1,Tb_Activiteiten[[#Headers],[Landbouwer]],"")))</f>
        <v/>
      </c>
      <c r="AO236" t="str">
        <f>IF(ISNUMBER(FIND("arbeid",Methode_Keuze)),"",IF(ISNUMBER(FIND("arbeid",Methode_Keuze)),"",IF(Tb_Activiteiten[[#This Row],[Adviseur]]=1,Tb_Activiteiten[[#Headers],[Adviseur]],"")))</f>
        <v/>
      </c>
      <c r="AP236" t="str">
        <f>IF(ISNUMBER(FIND("arbeid",Methode_Keuze)),"",IF(ISNUMBER(FIND("arbeid",Methode_Keuze)),"",IF(Tb_Activiteiten[[#This Row],[Projectleider/Expert]]=1,Tb_Activiteiten[[#Headers],[Projectleider/Expert]],"")))</f>
        <v/>
      </c>
      <c r="AQ236" t="str">
        <f>IF(ISNUMBER(FIND("arbeid",Methode_Keuze)),"",IF(ISNUMBER(FIND("arbeid",Methode_Keuze)),"",IF(Tb_Activiteiten[[#This Row],[Arbeidskosten]]=1,Tb_Activiteiten[[#Headers],[Arbeidskosten]],"")))</f>
        <v/>
      </c>
      <c r="AR236" t="str">
        <f>IF(ISNUMBER(FIND("arbeid",Methode_Keuze)),"",IF(ISNUMBER(FIND("arbeid",Methode_Keuze)),"",IF(Tb_Activiteiten[[#This Row],[Arbeidskosten op basis van IKS]]=1,Tb_Activiteiten[[#Headers],[Arbeidskosten op basis van IKS]],"")))</f>
        <v/>
      </c>
      <c r="AS236" t="str">
        <f>IF(ISNUMBER(FIND("overige",Methode_Keuze)),"",IF(Tb_Activiteiten[[#This Row],[Kosten derden exclusief btw]]=1,Tb_Activiteiten[[#Headers],[Kosten derden exclusief btw]],""))</f>
        <v/>
      </c>
      <c r="AT236" t="str">
        <f>IF(ISNUMBER(FIND("overige",Methode_Keuze)),"",IF(Tb_Activiteiten[[#This Row],[Niet verrekenbare btw]]=1,Tb_Activiteiten[[#Headers],[Niet verrekenbare btw]],""))</f>
        <v/>
      </c>
      <c r="AU236" t="str">
        <f>IF(ISNUMBER(FIND("overige",Methode_Keuze)),"",IF(Tb_Activiteiten[[#This Row],[Grondkosten]]=1,Tb_Activiteiten[[#Headers],[Grondkosten]],""))</f>
        <v/>
      </c>
      <c r="AV236" t="str">
        <f>IF(ISNUMBER(FIND("overige",Methode_Keuze)),"",IF(Tb_Activiteiten[[#This Row],[Bijdrage in natura (overige)]]=1,Tb_Activiteiten[[#Headers],[Bijdrage in natura (overige)]],""))</f>
        <v/>
      </c>
      <c r="AW236" t="str">
        <f>IF(ISNUMBER(FIND("overige",Methode_Keuze)),"",IF(Tb_Activiteiten[[#This Row],[Bijdrage in natura (vrijwilligers)]]=1,Tb_Activiteiten[[#Headers],[Bijdrage in natura (vrijwilligers)]],""))</f>
        <v/>
      </c>
      <c r="AX236" t="str">
        <f>IF(ISNUMBER(FIND("overige",Methode_Keuze)),"",IF(Tb_Activiteiten[[#This Row],[Afschrijvingskosten]]=1,Tb_Activiteiten[[#Headers],[Afschrijvingskosten]],""))</f>
        <v/>
      </c>
      <c r="AY236" t="str">
        <f>IF(ISNUMBER(FIND("overige",Methode_Keuze)),"",IF(Tb_Activiteiten[[#This Row],[Vergoeding]]=1,Tb_Activiteiten[[#Headers],[Vergoeding]],""))</f>
        <v/>
      </c>
      <c r="AZ236" t="str">
        <f>IF(ISNUMBER(FIND("arbeid",Methode_Keuze)),"",IF(Tb_Activiteiten[[#This Row],[Arbeidskosten - vast tarief (excl eigen arbeid)]]=1,Tb_Activiteiten[[#Headers],[Arbeidskosten - vast tarief (excl eigen arbeid)]],""))</f>
        <v/>
      </c>
      <c r="BA236" t="str">
        <f>IF(ISNUMBER(FIND("overige",Methode_Keuze)),"",IF(Tb_Activiteiten[[#This Row],[Overige kosten]]=1,Tb_Activiteiten[[#Headers],[Overige kosten]],""))</f>
        <v/>
      </c>
    </row>
    <row r="237" spans="1:53" x14ac:dyDescent="0.25">
      <c r="A237" s="213"/>
      <c r="F237" s="64"/>
      <c r="G237" s="64"/>
      <c r="H237" s="258"/>
      <c r="I237" s="258"/>
      <c r="J237" s="258"/>
      <c r="K237" s="258"/>
      <c r="O237" s="56"/>
      <c r="Q237" t="str">
        <f>IFERROR(IF(VLOOKUP(Tb_Activiteiten[[#This Row],[Openstelling]],Tb_Openstelling[],2,0)=1,1,""),"")</f>
        <v/>
      </c>
      <c r="AK237" t="str">
        <f>IF(ISNUMBER(FIND("arbeid",Methode_Keuze)),"",IF(ISNUMBER(FIND("arbeid",Methode_Keuze)),"",IF(Tb_Activiteiten[[#This Row],[Loonkosten]]=1,Tb_Activiteiten[[#Headers],[Loonkosten]],"")))</f>
        <v/>
      </c>
      <c r="AL237" t="str">
        <f>IF(ISNUMBER(FIND("arbeid",Methode_Keuze)),"",IF(ISNUMBER(FIND("arbeid",Methode_Keuze)),"",IF(Tb_Activiteiten[[#This Row],[Eigen arbeid]]=1,Tb_Activiteiten[[#Headers],[Eigen arbeid]],"")))</f>
        <v/>
      </c>
      <c r="AM237" t="str">
        <f>IF(ISNUMBER(FIND("arbeid",Methode_Keuze)),"",IF(ISNUMBER(FIND("arbeid",Methode_Keuze)),"",IF(Tb_Activiteiten[[#This Row],[Projectmedewerker]]=1,Tb_Activiteiten[[#Headers],[Projectmedewerker]],"")))</f>
        <v/>
      </c>
      <c r="AN237" t="str">
        <f>IF(ISNUMBER(FIND("arbeid",Methode_Keuze)),"",IF(ISNUMBER(FIND("arbeid",Methode_Keuze)),"",IF(Tb_Activiteiten[[#This Row],[Landbouwer]]=1,Tb_Activiteiten[[#Headers],[Landbouwer]],"")))</f>
        <v/>
      </c>
      <c r="AO237" t="str">
        <f>IF(ISNUMBER(FIND("arbeid",Methode_Keuze)),"",IF(ISNUMBER(FIND("arbeid",Methode_Keuze)),"",IF(Tb_Activiteiten[[#This Row],[Adviseur]]=1,Tb_Activiteiten[[#Headers],[Adviseur]],"")))</f>
        <v/>
      </c>
      <c r="AP237" t="str">
        <f>IF(ISNUMBER(FIND("arbeid",Methode_Keuze)),"",IF(ISNUMBER(FIND("arbeid",Methode_Keuze)),"",IF(Tb_Activiteiten[[#This Row],[Projectleider/Expert]]=1,Tb_Activiteiten[[#Headers],[Projectleider/Expert]],"")))</f>
        <v/>
      </c>
      <c r="AQ237" t="str">
        <f>IF(ISNUMBER(FIND("arbeid",Methode_Keuze)),"",IF(ISNUMBER(FIND("arbeid",Methode_Keuze)),"",IF(Tb_Activiteiten[[#This Row],[Arbeidskosten]]=1,Tb_Activiteiten[[#Headers],[Arbeidskosten]],"")))</f>
        <v/>
      </c>
      <c r="AR237" t="str">
        <f>IF(ISNUMBER(FIND("arbeid",Methode_Keuze)),"",IF(ISNUMBER(FIND("arbeid",Methode_Keuze)),"",IF(Tb_Activiteiten[[#This Row],[Arbeidskosten op basis van IKS]]=1,Tb_Activiteiten[[#Headers],[Arbeidskosten op basis van IKS]],"")))</f>
        <v/>
      </c>
      <c r="AS237" t="str">
        <f>IF(ISNUMBER(FIND("overige",Methode_Keuze)),"",IF(Tb_Activiteiten[[#This Row],[Kosten derden exclusief btw]]=1,Tb_Activiteiten[[#Headers],[Kosten derden exclusief btw]],""))</f>
        <v/>
      </c>
      <c r="AT237" t="str">
        <f>IF(ISNUMBER(FIND("overige",Methode_Keuze)),"",IF(Tb_Activiteiten[[#This Row],[Niet verrekenbare btw]]=1,Tb_Activiteiten[[#Headers],[Niet verrekenbare btw]],""))</f>
        <v/>
      </c>
      <c r="AU237" t="str">
        <f>IF(ISNUMBER(FIND("overige",Methode_Keuze)),"",IF(Tb_Activiteiten[[#This Row],[Grondkosten]]=1,Tb_Activiteiten[[#Headers],[Grondkosten]],""))</f>
        <v/>
      </c>
      <c r="AV237" t="str">
        <f>IF(ISNUMBER(FIND("overige",Methode_Keuze)),"",IF(Tb_Activiteiten[[#This Row],[Bijdrage in natura (overige)]]=1,Tb_Activiteiten[[#Headers],[Bijdrage in natura (overige)]],""))</f>
        <v/>
      </c>
      <c r="AW237" t="str">
        <f>IF(ISNUMBER(FIND("overige",Methode_Keuze)),"",IF(Tb_Activiteiten[[#This Row],[Bijdrage in natura (vrijwilligers)]]=1,Tb_Activiteiten[[#Headers],[Bijdrage in natura (vrijwilligers)]],""))</f>
        <v/>
      </c>
      <c r="AX237" t="str">
        <f>IF(ISNUMBER(FIND("overige",Methode_Keuze)),"",IF(Tb_Activiteiten[[#This Row],[Afschrijvingskosten]]=1,Tb_Activiteiten[[#Headers],[Afschrijvingskosten]],""))</f>
        <v/>
      </c>
      <c r="AY237" t="str">
        <f>IF(ISNUMBER(FIND("overige",Methode_Keuze)),"",IF(Tb_Activiteiten[[#This Row],[Vergoeding]]=1,Tb_Activiteiten[[#Headers],[Vergoeding]],""))</f>
        <v/>
      </c>
      <c r="AZ237" t="str">
        <f>IF(ISNUMBER(FIND("arbeid",Methode_Keuze)),"",IF(Tb_Activiteiten[[#This Row],[Arbeidskosten - vast tarief (excl eigen arbeid)]]=1,Tb_Activiteiten[[#Headers],[Arbeidskosten - vast tarief (excl eigen arbeid)]],""))</f>
        <v/>
      </c>
      <c r="BA237" t="str">
        <f>IF(ISNUMBER(FIND("overige",Methode_Keuze)),"",IF(Tb_Activiteiten[[#This Row],[Overige kosten]]=1,Tb_Activiteiten[[#Headers],[Overige kosten]],""))</f>
        <v/>
      </c>
    </row>
    <row r="238" spans="1:53" x14ac:dyDescent="0.25">
      <c r="A238" s="213"/>
      <c r="F238" s="64"/>
      <c r="G238" s="64"/>
      <c r="H238" s="258"/>
      <c r="I238" s="258"/>
      <c r="J238" s="258"/>
      <c r="K238" s="258"/>
      <c r="O238" s="56"/>
      <c r="Q238" t="str">
        <f>IFERROR(IF(VLOOKUP(Tb_Activiteiten[[#This Row],[Openstelling]],Tb_Openstelling[],2,0)=1,1,""),"")</f>
        <v/>
      </c>
      <c r="AK238" t="str">
        <f>IF(ISNUMBER(FIND("arbeid",Methode_Keuze)),"",IF(ISNUMBER(FIND("arbeid",Methode_Keuze)),"",IF(Tb_Activiteiten[[#This Row],[Loonkosten]]=1,Tb_Activiteiten[[#Headers],[Loonkosten]],"")))</f>
        <v/>
      </c>
      <c r="AL238" t="str">
        <f>IF(ISNUMBER(FIND("arbeid",Methode_Keuze)),"",IF(ISNUMBER(FIND("arbeid",Methode_Keuze)),"",IF(Tb_Activiteiten[[#This Row],[Eigen arbeid]]=1,Tb_Activiteiten[[#Headers],[Eigen arbeid]],"")))</f>
        <v/>
      </c>
      <c r="AM238" t="str">
        <f>IF(ISNUMBER(FIND("arbeid",Methode_Keuze)),"",IF(ISNUMBER(FIND("arbeid",Methode_Keuze)),"",IF(Tb_Activiteiten[[#This Row],[Projectmedewerker]]=1,Tb_Activiteiten[[#Headers],[Projectmedewerker]],"")))</f>
        <v/>
      </c>
      <c r="AN238" t="str">
        <f>IF(ISNUMBER(FIND("arbeid",Methode_Keuze)),"",IF(ISNUMBER(FIND("arbeid",Methode_Keuze)),"",IF(Tb_Activiteiten[[#This Row],[Landbouwer]]=1,Tb_Activiteiten[[#Headers],[Landbouwer]],"")))</f>
        <v/>
      </c>
      <c r="AO238" t="str">
        <f>IF(ISNUMBER(FIND("arbeid",Methode_Keuze)),"",IF(ISNUMBER(FIND("arbeid",Methode_Keuze)),"",IF(Tb_Activiteiten[[#This Row],[Adviseur]]=1,Tb_Activiteiten[[#Headers],[Adviseur]],"")))</f>
        <v/>
      </c>
      <c r="AP238" t="str">
        <f>IF(ISNUMBER(FIND("arbeid",Methode_Keuze)),"",IF(ISNUMBER(FIND("arbeid",Methode_Keuze)),"",IF(Tb_Activiteiten[[#This Row],[Projectleider/Expert]]=1,Tb_Activiteiten[[#Headers],[Projectleider/Expert]],"")))</f>
        <v/>
      </c>
      <c r="AQ238" t="str">
        <f>IF(ISNUMBER(FIND("arbeid",Methode_Keuze)),"",IF(ISNUMBER(FIND("arbeid",Methode_Keuze)),"",IF(Tb_Activiteiten[[#This Row],[Arbeidskosten]]=1,Tb_Activiteiten[[#Headers],[Arbeidskosten]],"")))</f>
        <v/>
      </c>
      <c r="AR238" t="str">
        <f>IF(ISNUMBER(FIND("arbeid",Methode_Keuze)),"",IF(ISNUMBER(FIND("arbeid",Methode_Keuze)),"",IF(Tb_Activiteiten[[#This Row],[Arbeidskosten op basis van IKS]]=1,Tb_Activiteiten[[#Headers],[Arbeidskosten op basis van IKS]],"")))</f>
        <v/>
      </c>
      <c r="AS238" t="str">
        <f>IF(ISNUMBER(FIND("overige",Methode_Keuze)),"",IF(Tb_Activiteiten[[#This Row],[Kosten derden exclusief btw]]=1,Tb_Activiteiten[[#Headers],[Kosten derden exclusief btw]],""))</f>
        <v/>
      </c>
      <c r="AT238" t="str">
        <f>IF(ISNUMBER(FIND("overige",Methode_Keuze)),"",IF(Tb_Activiteiten[[#This Row],[Niet verrekenbare btw]]=1,Tb_Activiteiten[[#Headers],[Niet verrekenbare btw]],""))</f>
        <v/>
      </c>
      <c r="AU238" t="str">
        <f>IF(ISNUMBER(FIND("overige",Methode_Keuze)),"",IF(Tb_Activiteiten[[#This Row],[Grondkosten]]=1,Tb_Activiteiten[[#Headers],[Grondkosten]],""))</f>
        <v/>
      </c>
      <c r="AV238" t="str">
        <f>IF(ISNUMBER(FIND("overige",Methode_Keuze)),"",IF(Tb_Activiteiten[[#This Row],[Bijdrage in natura (overige)]]=1,Tb_Activiteiten[[#Headers],[Bijdrage in natura (overige)]],""))</f>
        <v/>
      </c>
      <c r="AW238" t="str">
        <f>IF(ISNUMBER(FIND("overige",Methode_Keuze)),"",IF(Tb_Activiteiten[[#This Row],[Bijdrage in natura (vrijwilligers)]]=1,Tb_Activiteiten[[#Headers],[Bijdrage in natura (vrijwilligers)]],""))</f>
        <v/>
      </c>
      <c r="AX238" t="str">
        <f>IF(ISNUMBER(FIND("overige",Methode_Keuze)),"",IF(Tb_Activiteiten[[#This Row],[Afschrijvingskosten]]=1,Tb_Activiteiten[[#Headers],[Afschrijvingskosten]],""))</f>
        <v/>
      </c>
      <c r="AY238" t="str">
        <f>IF(ISNUMBER(FIND("overige",Methode_Keuze)),"",IF(Tb_Activiteiten[[#This Row],[Vergoeding]]=1,Tb_Activiteiten[[#Headers],[Vergoeding]],""))</f>
        <v/>
      </c>
      <c r="AZ238" t="str">
        <f>IF(ISNUMBER(FIND("arbeid",Methode_Keuze)),"",IF(Tb_Activiteiten[[#This Row],[Arbeidskosten - vast tarief (excl eigen arbeid)]]=1,Tb_Activiteiten[[#Headers],[Arbeidskosten - vast tarief (excl eigen arbeid)]],""))</f>
        <v/>
      </c>
      <c r="BA238" t="str">
        <f>IF(ISNUMBER(FIND("overige",Methode_Keuze)),"",IF(Tb_Activiteiten[[#This Row],[Overige kosten]]=1,Tb_Activiteiten[[#Headers],[Overige kosten]],""))</f>
        <v/>
      </c>
    </row>
    <row r="239" spans="1:53" x14ac:dyDescent="0.25">
      <c r="A239" s="213"/>
      <c r="F239" s="64"/>
      <c r="G239" s="64"/>
      <c r="H239" s="258"/>
      <c r="I239" s="258"/>
      <c r="J239" s="258"/>
      <c r="K239" s="258"/>
      <c r="O239" s="56"/>
      <c r="Q239" t="str">
        <f>IFERROR(IF(VLOOKUP(Tb_Activiteiten[[#This Row],[Openstelling]],Tb_Openstelling[],2,0)=1,1,""),"")</f>
        <v/>
      </c>
      <c r="AK239" t="str">
        <f>IF(ISNUMBER(FIND("arbeid",Methode_Keuze)),"",IF(ISNUMBER(FIND("arbeid",Methode_Keuze)),"",IF(Tb_Activiteiten[[#This Row],[Loonkosten]]=1,Tb_Activiteiten[[#Headers],[Loonkosten]],"")))</f>
        <v/>
      </c>
      <c r="AL239" t="str">
        <f>IF(ISNUMBER(FIND("arbeid",Methode_Keuze)),"",IF(ISNUMBER(FIND("arbeid",Methode_Keuze)),"",IF(Tb_Activiteiten[[#This Row],[Eigen arbeid]]=1,Tb_Activiteiten[[#Headers],[Eigen arbeid]],"")))</f>
        <v/>
      </c>
      <c r="AM239" t="str">
        <f>IF(ISNUMBER(FIND("arbeid",Methode_Keuze)),"",IF(ISNUMBER(FIND("arbeid",Methode_Keuze)),"",IF(Tb_Activiteiten[[#This Row],[Projectmedewerker]]=1,Tb_Activiteiten[[#Headers],[Projectmedewerker]],"")))</f>
        <v/>
      </c>
      <c r="AN239" t="str">
        <f>IF(ISNUMBER(FIND("arbeid",Methode_Keuze)),"",IF(ISNUMBER(FIND("arbeid",Methode_Keuze)),"",IF(Tb_Activiteiten[[#This Row],[Landbouwer]]=1,Tb_Activiteiten[[#Headers],[Landbouwer]],"")))</f>
        <v/>
      </c>
      <c r="AO239" t="str">
        <f>IF(ISNUMBER(FIND("arbeid",Methode_Keuze)),"",IF(ISNUMBER(FIND("arbeid",Methode_Keuze)),"",IF(Tb_Activiteiten[[#This Row],[Adviseur]]=1,Tb_Activiteiten[[#Headers],[Adviseur]],"")))</f>
        <v/>
      </c>
      <c r="AP239" t="str">
        <f>IF(ISNUMBER(FIND("arbeid",Methode_Keuze)),"",IF(ISNUMBER(FIND("arbeid",Methode_Keuze)),"",IF(Tb_Activiteiten[[#This Row],[Projectleider/Expert]]=1,Tb_Activiteiten[[#Headers],[Projectleider/Expert]],"")))</f>
        <v/>
      </c>
      <c r="AQ239" t="str">
        <f>IF(ISNUMBER(FIND("arbeid",Methode_Keuze)),"",IF(ISNUMBER(FIND("arbeid",Methode_Keuze)),"",IF(Tb_Activiteiten[[#This Row],[Arbeidskosten]]=1,Tb_Activiteiten[[#Headers],[Arbeidskosten]],"")))</f>
        <v/>
      </c>
      <c r="AR239" t="str">
        <f>IF(ISNUMBER(FIND("arbeid",Methode_Keuze)),"",IF(ISNUMBER(FIND("arbeid",Methode_Keuze)),"",IF(Tb_Activiteiten[[#This Row],[Arbeidskosten op basis van IKS]]=1,Tb_Activiteiten[[#Headers],[Arbeidskosten op basis van IKS]],"")))</f>
        <v/>
      </c>
      <c r="AS239" t="str">
        <f>IF(ISNUMBER(FIND("overige",Methode_Keuze)),"",IF(Tb_Activiteiten[[#This Row],[Kosten derden exclusief btw]]=1,Tb_Activiteiten[[#Headers],[Kosten derden exclusief btw]],""))</f>
        <v/>
      </c>
      <c r="AT239" t="str">
        <f>IF(ISNUMBER(FIND("overige",Methode_Keuze)),"",IF(Tb_Activiteiten[[#This Row],[Niet verrekenbare btw]]=1,Tb_Activiteiten[[#Headers],[Niet verrekenbare btw]],""))</f>
        <v/>
      </c>
      <c r="AU239" t="str">
        <f>IF(ISNUMBER(FIND("overige",Methode_Keuze)),"",IF(Tb_Activiteiten[[#This Row],[Grondkosten]]=1,Tb_Activiteiten[[#Headers],[Grondkosten]],""))</f>
        <v/>
      </c>
      <c r="AV239" t="str">
        <f>IF(ISNUMBER(FIND("overige",Methode_Keuze)),"",IF(Tb_Activiteiten[[#This Row],[Bijdrage in natura (overige)]]=1,Tb_Activiteiten[[#Headers],[Bijdrage in natura (overige)]],""))</f>
        <v/>
      </c>
      <c r="AW239" t="str">
        <f>IF(ISNUMBER(FIND("overige",Methode_Keuze)),"",IF(Tb_Activiteiten[[#This Row],[Bijdrage in natura (vrijwilligers)]]=1,Tb_Activiteiten[[#Headers],[Bijdrage in natura (vrijwilligers)]],""))</f>
        <v/>
      </c>
      <c r="AX239" t="str">
        <f>IF(ISNUMBER(FIND("overige",Methode_Keuze)),"",IF(Tb_Activiteiten[[#This Row],[Afschrijvingskosten]]=1,Tb_Activiteiten[[#Headers],[Afschrijvingskosten]],""))</f>
        <v/>
      </c>
      <c r="AY239" t="str">
        <f>IF(ISNUMBER(FIND("overige",Methode_Keuze)),"",IF(Tb_Activiteiten[[#This Row],[Vergoeding]]=1,Tb_Activiteiten[[#Headers],[Vergoeding]],""))</f>
        <v/>
      </c>
      <c r="AZ239" t="str">
        <f>IF(ISNUMBER(FIND("arbeid",Methode_Keuze)),"",IF(Tb_Activiteiten[[#This Row],[Arbeidskosten - vast tarief (excl eigen arbeid)]]=1,Tb_Activiteiten[[#Headers],[Arbeidskosten - vast tarief (excl eigen arbeid)]],""))</f>
        <v/>
      </c>
      <c r="BA239" t="str">
        <f>IF(ISNUMBER(FIND("overige",Methode_Keuze)),"",IF(Tb_Activiteiten[[#This Row],[Overige kosten]]=1,Tb_Activiteiten[[#Headers],[Overige kosten]],""))</f>
        <v/>
      </c>
    </row>
    <row r="240" spans="1:53" x14ac:dyDescent="0.25">
      <c r="A240" s="213"/>
      <c r="F240" s="64"/>
      <c r="G240" s="64"/>
      <c r="H240" s="258"/>
      <c r="I240" s="258"/>
      <c r="J240" s="258"/>
      <c r="K240" s="258"/>
      <c r="O240" s="56"/>
      <c r="Q240" t="str">
        <f>IFERROR(IF(VLOOKUP(Tb_Activiteiten[[#This Row],[Openstelling]],Tb_Openstelling[],2,0)=1,1,""),"")</f>
        <v/>
      </c>
      <c r="AK240" t="str">
        <f>IF(ISNUMBER(FIND("arbeid",Methode_Keuze)),"",IF(ISNUMBER(FIND("arbeid",Methode_Keuze)),"",IF(Tb_Activiteiten[[#This Row],[Loonkosten]]=1,Tb_Activiteiten[[#Headers],[Loonkosten]],"")))</f>
        <v/>
      </c>
      <c r="AL240" t="str">
        <f>IF(ISNUMBER(FIND("arbeid",Methode_Keuze)),"",IF(ISNUMBER(FIND("arbeid",Methode_Keuze)),"",IF(Tb_Activiteiten[[#This Row],[Eigen arbeid]]=1,Tb_Activiteiten[[#Headers],[Eigen arbeid]],"")))</f>
        <v/>
      </c>
      <c r="AM240" t="str">
        <f>IF(ISNUMBER(FIND("arbeid",Methode_Keuze)),"",IF(ISNUMBER(FIND("arbeid",Methode_Keuze)),"",IF(Tb_Activiteiten[[#This Row],[Projectmedewerker]]=1,Tb_Activiteiten[[#Headers],[Projectmedewerker]],"")))</f>
        <v/>
      </c>
      <c r="AN240" t="str">
        <f>IF(ISNUMBER(FIND("arbeid",Methode_Keuze)),"",IF(ISNUMBER(FIND("arbeid",Methode_Keuze)),"",IF(Tb_Activiteiten[[#This Row],[Landbouwer]]=1,Tb_Activiteiten[[#Headers],[Landbouwer]],"")))</f>
        <v/>
      </c>
      <c r="AO240" t="str">
        <f>IF(ISNUMBER(FIND("arbeid",Methode_Keuze)),"",IF(ISNUMBER(FIND("arbeid",Methode_Keuze)),"",IF(Tb_Activiteiten[[#This Row],[Adviseur]]=1,Tb_Activiteiten[[#Headers],[Adviseur]],"")))</f>
        <v/>
      </c>
      <c r="AP240" t="str">
        <f>IF(ISNUMBER(FIND("arbeid",Methode_Keuze)),"",IF(ISNUMBER(FIND("arbeid",Methode_Keuze)),"",IF(Tb_Activiteiten[[#This Row],[Projectleider/Expert]]=1,Tb_Activiteiten[[#Headers],[Projectleider/Expert]],"")))</f>
        <v/>
      </c>
      <c r="AQ240" t="str">
        <f>IF(ISNUMBER(FIND("arbeid",Methode_Keuze)),"",IF(ISNUMBER(FIND("arbeid",Methode_Keuze)),"",IF(Tb_Activiteiten[[#This Row],[Arbeidskosten]]=1,Tb_Activiteiten[[#Headers],[Arbeidskosten]],"")))</f>
        <v/>
      </c>
      <c r="AR240" t="str">
        <f>IF(ISNUMBER(FIND("arbeid",Methode_Keuze)),"",IF(ISNUMBER(FIND("arbeid",Methode_Keuze)),"",IF(Tb_Activiteiten[[#This Row],[Arbeidskosten op basis van IKS]]=1,Tb_Activiteiten[[#Headers],[Arbeidskosten op basis van IKS]],"")))</f>
        <v/>
      </c>
      <c r="AS240" t="str">
        <f>IF(ISNUMBER(FIND("overige",Methode_Keuze)),"",IF(Tb_Activiteiten[[#This Row],[Kosten derden exclusief btw]]=1,Tb_Activiteiten[[#Headers],[Kosten derden exclusief btw]],""))</f>
        <v/>
      </c>
      <c r="AT240" t="str">
        <f>IF(ISNUMBER(FIND("overige",Methode_Keuze)),"",IF(Tb_Activiteiten[[#This Row],[Niet verrekenbare btw]]=1,Tb_Activiteiten[[#Headers],[Niet verrekenbare btw]],""))</f>
        <v/>
      </c>
      <c r="AU240" t="str">
        <f>IF(ISNUMBER(FIND("overige",Methode_Keuze)),"",IF(Tb_Activiteiten[[#This Row],[Grondkosten]]=1,Tb_Activiteiten[[#Headers],[Grondkosten]],""))</f>
        <v/>
      </c>
      <c r="AV240" t="str">
        <f>IF(ISNUMBER(FIND("overige",Methode_Keuze)),"",IF(Tb_Activiteiten[[#This Row],[Bijdrage in natura (overige)]]=1,Tb_Activiteiten[[#Headers],[Bijdrage in natura (overige)]],""))</f>
        <v/>
      </c>
      <c r="AW240" t="str">
        <f>IF(ISNUMBER(FIND("overige",Methode_Keuze)),"",IF(Tb_Activiteiten[[#This Row],[Bijdrage in natura (vrijwilligers)]]=1,Tb_Activiteiten[[#Headers],[Bijdrage in natura (vrijwilligers)]],""))</f>
        <v/>
      </c>
      <c r="AX240" t="str">
        <f>IF(ISNUMBER(FIND("overige",Methode_Keuze)),"",IF(Tb_Activiteiten[[#This Row],[Afschrijvingskosten]]=1,Tb_Activiteiten[[#Headers],[Afschrijvingskosten]],""))</f>
        <v/>
      </c>
      <c r="AY240" t="str">
        <f>IF(ISNUMBER(FIND("overige",Methode_Keuze)),"",IF(Tb_Activiteiten[[#This Row],[Vergoeding]]=1,Tb_Activiteiten[[#Headers],[Vergoeding]],""))</f>
        <v/>
      </c>
      <c r="AZ240" t="str">
        <f>IF(ISNUMBER(FIND("arbeid",Methode_Keuze)),"",IF(Tb_Activiteiten[[#This Row],[Arbeidskosten - vast tarief (excl eigen arbeid)]]=1,Tb_Activiteiten[[#Headers],[Arbeidskosten - vast tarief (excl eigen arbeid)]],""))</f>
        <v/>
      </c>
      <c r="BA240" t="str">
        <f>IF(ISNUMBER(FIND("overige",Methode_Keuze)),"",IF(Tb_Activiteiten[[#This Row],[Overige kosten]]=1,Tb_Activiteiten[[#Headers],[Overige kosten]],""))</f>
        <v/>
      </c>
    </row>
    <row r="241" spans="1:53" x14ac:dyDescent="0.25">
      <c r="A241" s="213"/>
      <c r="F241" s="64"/>
      <c r="G241" s="64"/>
      <c r="H241" s="258"/>
      <c r="I241" s="258"/>
      <c r="J241" s="258"/>
      <c r="K241" s="258"/>
      <c r="O241" s="56"/>
      <c r="Q241" t="str">
        <f>IFERROR(IF(VLOOKUP(Tb_Activiteiten[[#This Row],[Openstelling]],Tb_Openstelling[],2,0)=1,1,""),"")</f>
        <v/>
      </c>
      <c r="AK241" t="str">
        <f>IF(ISNUMBER(FIND("arbeid",Methode_Keuze)),"",IF(ISNUMBER(FIND("arbeid",Methode_Keuze)),"",IF(Tb_Activiteiten[[#This Row],[Loonkosten]]=1,Tb_Activiteiten[[#Headers],[Loonkosten]],"")))</f>
        <v/>
      </c>
      <c r="AL241" t="str">
        <f>IF(ISNUMBER(FIND("arbeid",Methode_Keuze)),"",IF(ISNUMBER(FIND("arbeid",Methode_Keuze)),"",IF(Tb_Activiteiten[[#This Row],[Eigen arbeid]]=1,Tb_Activiteiten[[#Headers],[Eigen arbeid]],"")))</f>
        <v/>
      </c>
      <c r="AM241" t="str">
        <f>IF(ISNUMBER(FIND("arbeid",Methode_Keuze)),"",IF(ISNUMBER(FIND("arbeid",Methode_Keuze)),"",IF(Tb_Activiteiten[[#This Row],[Projectmedewerker]]=1,Tb_Activiteiten[[#Headers],[Projectmedewerker]],"")))</f>
        <v/>
      </c>
      <c r="AN241" t="str">
        <f>IF(ISNUMBER(FIND("arbeid",Methode_Keuze)),"",IF(ISNUMBER(FIND("arbeid",Methode_Keuze)),"",IF(Tb_Activiteiten[[#This Row],[Landbouwer]]=1,Tb_Activiteiten[[#Headers],[Landbouwer]],"")))</f>
        <v/>
      </c>
      <c r="AO241" t="str">
        <f>IF(ISNUMBER(FIND("arbeid",Methode_Keuze)),"",IF(ISNUMBER(FIND("arbeid",Methode_Keuze)),"",IF(Tb_Activiteiten[[#This Row],[Adviseur]]=1,Tb_Activiteiten[[#Headers],[Adviseur]],"")))</f>
        <v/>
      </c>
      <c r="AP241" t="str">
        <f>IF(ISNUMBER(FIND("arbeid",Methode_Keuze)),"",IF(ISNUMBER(FIND("arbeid",Methode_Keuze)),"",IF(Tb_Activiteiten[[#This Row],[Projectleider/Expert]]=1,Tb_Activiteiten[[#Headers],[Projectleider/Expert]],"")))</f>
        <v/>
      </c>
      <c r="AQ241" t="str">
        <f>IF(ISNUMBER(FIND("arbeid",Methode_Keuze)),"",IF(ISNUMBER(FIND("arbeid",Methode_Keuze)),"",IF(Tb_Activiteiten[[#This Row],[Arbeidskosten]]=1,Tb_Activiteiten[[#Headers],[Arbeidskosten]],"")))</f>
        <v/>
      </c>
      <c r="AR241" t="str">
        <f>IF(ISNUMBER(FIND("arbeid",Methode_Keuze)),"",IF(ISNUMBER(FIND("arbeid",Methode_Keuze)),"",IF(Tb_Activiteiten[[#This Row],[Arbeidskosten op basis van IKS]]=1,Tb_Activiteiten[[#Headers],[Arbeidskosten op basis van IKS]],"")))</f>
        <v/>
      </c>
      <c r="AS241" t="str">
        <f>IF(ISNUMBER(FIND("overige",Methode_Keuze)),"",IF(Tb_Activiteiten[[#This Row],[Kosten derden exclusief btw]]=1,Tb_Activiteiten[[#Headers],[Kosten derden exclusief btw]],""))</f>
        <v/>
      </c>
      <c r="AT241" t="str">
        <f>IF(ISNUMBER(FIND("overige",Methode_Keuze)),"",IF(Tb_Activiteiten[[#This Row],[Niet verrekenbare btw]]=1,Tb_Activiteiten[[#Headers],[Niet verrekenbare btw]],""))</f>
        <v/>
      </c>
      <c r="AU241" t="str">
        <f>IF(ISNUMBER(FIND("overige",Methode_Keuze)),"",IF(Tb_Activiteiten[[#This Row],[Grondkosten]]=1,Tb_Activiteiten[[#Headers],[Grondkosten]],""))</f>
        <v/>
      </c>
      <c r="AV241" t="str">
        <f>IF(ISNUMBER(FIND("overige",Methode_Keuze)),"",IF(Tb_Activiteiten[[#This Row],[Bijdrage in natura (overige)]]=1,Tb_Activiteiten[[#Headers],[Bijdrage in natura (overige)]],""))</f>
        <v/>
      </c>
      <c r="AW241" t="str">
        <f>IF(ISNUMBER(FIND("overige",Methode_Keuze)),"",IF(Tb_Activiteiten[[#This Row],[Bijdrage in natura (vrijwilligers)]]=1,Tb_Activiteiten[[#Headers],[Bijdrage in natura (vrijwilligers)]],""))</f>
        <v/>
      </c>
      <c r="AX241" t="str">
        <f>IF(ISNUMBER(FIND("overige",Methode_Keuze)),"",IF(Tb_Activiteiten[[#This Row],[Afschrijvingskosten]]=1,Tb_Activiteiten[[#Headers],[Afschrijvingskosten]],""))</f>
        <v/>
      </c>
      <c r="AY241" t="str">
        <f>IF(ISNUMBER(FIND("overige",Methode_Keuze)),"",IF(Tb_Activiteiten[[#This Row],[Vergoeding]]=1,Tb_Activiteiten[[#Headers],[Vergoeding]],""))</f>
        <v/>
      </c>
      <c r="AZ241" t="str">
        <f>IF(ISNUMBER(FIND("arbeid",Methode_Keuze)),"",IF(Tb_Activiteiten[[#This Row],[Arbeidskosten - vast tarief (excl eigen arbeid)]]=1,Tb_Activiteiten[[#Headers],[Arbeidskosten - vast tarief (excl eigen arbeid)]],""))</f>
        <v/>
      </c>
      <c r="BA241" t="str">
        <f>IF(ISNUMBER(FIND("overige",Methode_Keuze)),"",IF(Tb_Activiteiten[[#This Row],[Overige kosten]]=1,Tb_Activiteiten[[#Headers],[Overige kosten]],""))</f>
        <v/>
      </c>
    </row>
    <row r="242" spans="1:53" x14ac:dyDescent="0.25">
      <c r="A242" s="213"/>
      <c r="F242" s="64"/>
      <c r="G242" s="64"/>
      <c r="H242" s="258"/>
      <c r="I242" s="258"/>
      <c r="J242" s="258"/>
      <c r="K242" s="258"/>
      <c r="O242" s="56"/>
      <c r="Q242" t="str">
        <f>IFERROR(IF(VLOOKUP(Tb_Activiteiten[[#This Row],[Openstelling]],Tb_Openstelling[],2,0)=1,1,""),"")</f>
        <v/>
      </c>
      <c r="AK242" t="str">
        <f>IF(ISNUMBER(FIND("arbeid",Methode_Keuze)),"",IF(ISNUMBER(FIND("arbeid",Methode_Keuze)),"",IF(Tb_Activiteiten[[#This Row],[Loonkosten]]=1,Tb_Activiteiten[[#Headers],[Loonkosten]],"")))</f>
        <v/>
      </c>
      <c r="AL242" t="str">
        <f>IF(ISNUMBER(FIND("arbeid",Methode_Keuze)),"",IF(ISNUMBER(FIND("arbeid",Methode_Keuze)),"",IF(Tb_Activiteiten[[#This Row],[Eigen arbeid]]=1,Tb_Activiteiten[[#Headers],[Eigen arbeid]],"")))</f>
        <v/>
      </c>
      <c r="AM242" t="str">
        <f>IF(ISNUMBER(FIND("arbeid",Methode_Keuze)),"",IF(ISNUMBER(FIND("arbeid",Methode_Keuze)),"",IF(Tb_Activiteiten[[#This Row],[Projectmedewerker]]=1,Tb_Activiteiten[[#Headers],[Projectmedewerker]],"")))</f>
        <v/>
      </c>
      <c r="AN242" t="str">
        <f>IF(ISNUMBER(FIND("arbeid",Methode_Keuze)),"",IF(ISNUMBER(FIND("arbeid",Methode_Keuze)),"",IF(Tb_Activiteiten[[#This Row],[Landbouwer]]=1,Tb_Activiteiten[[#Headers],[Landbouwer]],"")))</f>
        <v/>
      </c>
      <c r="AO242" t="str">
        <f>IF(ISNUMBER(FIND("arbeid",Methode_Keuze)),"",IF(ISNUMBER(FIND("arbeid",Methode_Keuze)),"",IF(Tb_Activiteiten[[#This Row],[Adviseur]]=1,Tb_Activiteiten[[#Headers],[Adviseur]],"")))</f>
        <v/>
      </c>
      <c r="AP242" t="str">
        <f>IF(ISNUMBER(FIND("arbeid",Methode_Keuze)),"",IF(ISNUMBER(FIND("arbeid",Methode_Keuze)),"",IF(Tb_Activiteiten[[#This Row],[Projectleider/Expert]]=1,Tb_Activiteiten[[#Headers],[Projectleider/Expert]],"")))</f>
        <v/>
      </c>
      <c r="AQ242" t="str">
        <f>IF(ISNUMBER(FIND("arbeid",Methode_Keuze)),"",IF(ISNUMBER(FIND("arbeid",Methode_Keuze)),"",IF(Tb_Activiteiten[[#This Row],[Arbeidskosten]]=1,Tb_Activiteiten[[#Headers],[Arbeidskosten]],"")))</f>
        <v/>
      </c>
      <c r="AR242" t="str">
        <f>IF(ISNUMBER(FIND("arbeid",Methode_Keuze)),"",IF(ISNUMBER(FIND("arbeid",Methode_Keuze)),"",IF(Tb_Activiteiten[[#This Row],[Arbeidskosten op basis van IKS]]=1,Tb_Activiteiten[[#Headers],[Arbeidskosten op basis van IKS]],"")))</f>
        <v/>
      </c>
      <c r="AS242" t="str">
        <f>IF(ISNUMBER(FIND("overige",Methode_Keuze)),"",IF(Tb_Activiteiten[[#This Row],[Kosten derden exclusief btw]]=1,Tb_Activiteiten[[#Headers],[Kosten derden exclusief btw]],""))</f>
        <v/>
      </c>
      <c r="AT242" t="str">
        <f>IF(ISNUMBER(FIND("overige",Methode_Keuze)),"",IF(Tb_Activiteiten[[#This Row],[Niet verrekenbare btw]]=1,Tb_Activiteiten[[#Headers],[Niet verrekenbare btw]],""))</f>
        <v/>
      </c>
      <c r="AU242" t="str">
        <f>IF(ISNUMBER(FIND("overige",Methode_Keuze)),"",IF(Tb_Activiteiten[[#This Row],[Grondkosten]]=1,Tb_Activiteiten[[#Headers],[Grondkosten]],""))</f>
        <v/>
      </c>
      <c r="AV242" t="str">
        <f>IF(ISNUMBER(FIND("overige",Methode_Keuze)),"",IF(Tb_Activiteiten[[#This Row],[Bijdrage in natura (overige)]]=1,Tb_Activiteiten[[#Headers],[Bijdrage in natura (overige)]],""))</f>
        <v/>
      </c>
      <c r="AW242" t="str">
        <f>IF(ISNUMBER(FIND("overige",Methode_Keuze)),"",IF(Tb_Activiteiten[[#This Row],[Bijdrage in natura (vrijwilligers)]]=1,Tb_Activiteiten[[#Headers],[Bijdrage in natura (vrijwilligers)]],""))</f>
        <v/>
      </c>
      <c r="AX242" t="str">
        <f>IF(ISNUMBER(FIND("overige",Methode_Keuze)),"",IF(Tb_Activiteiten[[#This Row],[Afschrijvingskosten]]=1,Tb_Activiteiten[[#Headers],[Afschrijvingskosten]],""))</f>
        <v/>
      </c>
      <c r="AY242" t="str">
        <f>IF(ISNUMBER(FIND("overige",Methode_Keuze)),"",IF(Tb_Activiteiten[[#This Row],[Vergoeding]]=1,Tb_Activiteiten[[#Headers],[Vergoeding]],""))</f>
        <v/>
      </c>
      <c r="AZ242" t="str">
        <f>IF(ISNUMBER(FIND("arbeid",Methode_Keuze)),"",IF(Tb_Activiteiten[[#This Row],[Arbeidskosten - vast tarief (excl eigen arbeid)]]=1,Tb_Activiteiten[[#Headers],[Arbeidskosten - vast tarief (excl eigen arbeid)]],""))</f>
        <v/>
      </c>
      <c r="BA242" t="str">
        <f>IF(ISNUMBER(FIND("overige",Methode_Keuze)),"",IF(Tb_Activiteiten[[#This Row],[Overige kosten]]=1,Tb_Activiteiten[[#Headers],[Overige kosten]],""))</f>
        <v/>
      </c>
    </row>
    <row r="243" spans="1:53" x14ac:dyDescent="0.25">
      <c r="A243" s="213"/>
      <c r="F243" s="64"/>
      <c r="G243" s="64"/>
      <c r="H243" s="258"/>
      <c r="I243" s="258"/>
      <c r="J243" s="258"/>
      <c r="K243" s="258"/>
      <c r="O243" s="56"/>
      <c r="Q243" t="str">
        <f>IFERROR(IF(VLOOKUP(Tb_Activiteiten[[#This Row],[Openstelling]],Tb_Openstelling[],2,0)=1,1,""),"")</f>
        <v/>
      </c>
      <c r="AK243" t="str">
        <f>IF(ISNUMBER(FIND("arbeid",Methode_Keuze)),"",IF(ISNUMBER(FIND("arbeid",Methode_Keuze)),"",IF(Tb_Activiteiten[[#This Row],[Loonkosten]]=1,Tb_Activiteiten[[#Headers],[Loonkosten]],"")))</f>
        <v/>
      </c>
      <c r="AL243" t="str">
        <f>IF(ISNUMBER(FIND("arbeid",Methode_Keuze)),"",IF(ISNUMBER(FIND("arbeid",Methode_Keuze)),"",IF(Tb_Activiteiten[[#This Row],[Eigen arbeid]]=1,Tb_Activiteiten[[#Headers],[Eigen arbeid]],"")))</f>
        <v/>
      </c>
      <c r="AM243" t="str">
        <f>IF(ISNUMBER(FIND("arbeid",Methode_Keuze)),"",IF(ISNUMBER(FIND("arbeid",Methode_Keuze)),"",IF(Tb_Activiteiten[[#This Row],[Projectmedewerker]]=1,Tb_Activiteiten[[#Headers],[Projectmedewerker]],"")))</f>
        <v/>
      </c>
      <c r="AN243" t="str">
        <f>IF(ISNUMBER(FIND("arbeid",Methode_Keuze)),"",IF(ISNUMBER(FIND("arbeid",Methode_Keuze)),"",IF(Tb_Activiteiten[[#This Row],[Landbouwer]]=1,Tb_Activiteiten[[#Headers],[Landbouwer]],"")))</f>
        <v/>
      </c>
      <c r="AO243" t="str">
        <f>IF(ISNUMBER(FIND("arbeid",Methode_Keuze)),"",IF(ISNUMBER(FIND("arbeid",Methode_Keuze)),"",IF(Tb_Activiteiten[[#This Row],[Adviseur]]=1,Tb_Activiteiten[[#Headers],[Adviseur]],"")))</f>
        <v/>
      </c>
      <c r="AP243" t="str">
        <f>IF(ISNUMBER(FIND("arbeid",Methode_Keuze)),"",IF(ISNUMBER(FIND("arbeid",Methode_Keuze)),"",IF(Tb_Activiteiten[[#This Row],[Projectleider/Expert]]=1,Tb_Activiteiten[[#Headers],[Projectleider/Expert]],"")))</f>
        <v/>
      </c>
      <c r="AQ243" t="str">
        <f>IF(ISNUMBER(FIND("arbeid",Methode_Keuze)),"",IF(ISNUMBER(FIND("arbeid",Methode_Keuze)),"",IF(Tb_Activiteiten[[#This Row],[Arbeidskosten]]=1,Tb_Activiteiten[[#Headers],[Arbeidskosten]],"")))</f>
        <v/>
      </c>
      <c r="AR243" t="str">
        <f>IF(ISNUMBER(FIND("arbeid",Methode_Keuze)),"",IF(ISNUMBER(FIND("arbeid",Methode_Keuze)),"",IF(Tb_Activiteiten[[#This Row],[Arbeidskosten op basis van IKS]]=1,Tb_Activiteiten[[#Headers],[Arbeidskosten op basis van IKS]],"")))</f>
        <v/>
      </c>
      <c r="AS243" t="str">
        <f>IF(ISNUMBER(FIND("overige",Methode_Keuze)),"",IF(Tb_Activiteiten[[#This Row],[Kosten derden exclusief btw]]=1,Tb_Activiteiten[[#Headers],[Kosten derden exclusief btw]],""))</f>
        <v/>
      </c>
      <c r="AT243" t="str">
        <f>IF(ISNUMBER(FIND("overige",Methode_Keuze)),"",IF(Tb_Activiteiten[[#This Row],[Niet verrekenbare btw]]=1,Tb_Activiteiten[[#Headers],[Niet verrekenbare btw]],""))</f>
        <v/>
      </c>
      <c r="AU243" t="str">
        <f>IF(ISNUMBER(FIND("overige",Methode_Keuze)),"",IF(Tb_Activiteiten[[#This Row],[Grondkosten]]=1,Tb_Activiteiten[[#Headers],[Grondkosten]],""))</f>
        <v/>
      </c>
      <c r="AV243" t="str">
        <f>IF(ISNUMBER(FIND("overige",Methode_Keuze)),"",IF(Tb_Activiteiten[[#This Row],[Bijdrage in natura (overige)]]=1,Tb_Activiteiten[[#Headers],[Bijdrage in natura (overige)]],""))</f>
        <v/>
      </c>
      <c r="AW243" t="str">
        <f>IF(ISNUMBER(FIND("overige",Methode_Keuze)),"",IF(Tb_Activiteiten[[#This Row],[Bijdrage in natura (vrijwilligers)]]=1,Tb_Activiteiten[[#Headers],[Bijdrage in natura (vrijwilligers)]],""))</f>
        <v/>
      </c>
      <c r="AX243" t="str">
        <f>IF(ISNUMBER(FIND("overige",Methode_Keuze)),"",IF(Tb_Activiteiten[[#This Row],[Afschrijvingskosten]]=1,Tb_Activiteiten[[#Headers],[Afschrijvingskosten]],""))</f>
        <v/>
      </c>
      <c r="AY243" t="str">
        <f>IF(ISNUMBER(FIND("overige",Methode_Keuze)),"",IF(Tb_Activiteiten[[#This Row],[Vergoeding]]=1,Tb_Activiteiten[[#Headers],[Vergoeding]],""))</f>
        <v/>
      </c>
      <c r="AZ243" t="str">
        <f>IF(ISNUMBER(FIND("arbeid",Methode_Keuze)),"",IF(Tb_Activiteiten[[#This Row],[Arbeidskosten - vast tarief (excl eigen arbeid)]]=1,Tb_Activiteiten[[#Headers],[Arbeidskosten - vast tarief (excl eigen arbeid)]],""))</f>
        <v/>
      </c>
      <c r="BA243" t="str">
        <f>IF(ISNUMBER(FIND("overige",Methode_Keuze)),"",IF(Tb_Activiteiten[[#This Row],[Overige kosten]]=1,Tb_Activiteiten[[#Headers],[Overige kosten]],""))</f>
        <v/>
      </c>
    </row>
    <row r="244" spans="1:53" x14ac:dyDescent="0.25">
      <c r="A244" s="213"/>
      <c r="F244" s="64"/>
      <c r="G244" s="64"/>
      <c r="H244" s="258"/>
      <c r="I244" s="258"/>
      <c r="J244" s="258"/>
      <c r="K244" s="258"/>
      <c r="O244" s="56"/>
      <c r="Q244" t="str">
        <f>IFERROR(IF(VLOOKUP(Tb_Activiteiten[[#This Row],[Openstelling]],Tb_Openstelling[],2,0)=1,1,""),"")</f>
        <v/>
      </c>
      <c r="AK244" t="str">
        <f>IF(ISNUMBER(FIND("arbeid",Methode_Keuze)),"",IF(ISNUMBER(FIND("arbeid",Methode_Keuze)),"",IF(Tb_Activiteiten[[#This Row],[Loonkosten]]=1,Tb_Activiteiten[[#Headers],[Loonkosten]],"")))</f>
        <v/>
      </c>
      <c r="AL244" t="str">
        <f>IF(ISNUMBER(FIND("arbeid",Methode_Keuze)),"",IF(ISNUMBER(FIND("arbeid",Methode_Keuze)),"",IF(Tb_Activiteiten[[#This Row],[Eigen arbeid]]=1,Tb_Activiteiten[[#Headers],[Eigen arbeid]],"")))</f>
        <v/>
      </c>
      <c r="AM244" t="str">
        <f>IF(ISNUMBER(FIND("arbeid",Methode_Keuze)),"",IF(ISNUMBER(FIND("arbeid",Methode_Keuze)),"",IF(Tb_Activiteiten[[#This Row],[Projectmedewerker]]=1,Tb_Activiteiten[[#Headers],[Projectmedewerker]],"")))</f>
        <v/>
      </c>
      <c r="AN244" t="str">
        <f>IF(ISNUMBER(FIND("arbeid",Methode_Keuze)),"",IF(ISNUMBER(FIND("arbeid",Methode_Keuze)),"",IF(Tb_Activiteiten[[#This Row],[Landbouwer]]=1,Tb_Activiteiten[[#Headers],[Landbouwer]],"")))</f>
        <v/>
      </c>
      <c r="AO244" t="str">
        <f>IF(ISNUMBER(FIND("arbeid",Methode_Keuze)),"",IF(ISNUMBER(FIND("arbeid",Methode_Keuze)),"",IF(Tb_Activiteiten[[#This Row],[Adviseur]]=1,Tb_Activiteiten[[#Headers],[Adviseur]],"")))</f>
        <v/>
      </c>
      <c r="AP244" t="str">
        <f>IF(ISNUMBER(FIND("arbeid",Methode_Keuze)),"",IF(ISNUMBER(FIND("arbeid",Methode_Keuze)),"",IF(Tb_Activiteiten[[#This Row],[Projectleider/Expert]]=1,Tb_Activiteiten[[#Headers],[Projectleider/Expert]],"")))</f>
        <v/>
      </c>
      <c r="AQ244" t="str">
        <f>IF(ISNUMBER(FIND("arbeid",Methode_Keuze)),"",IF(ISNUMBER(FIND("arbeid",Methode_Keuze)),"",IF(Tb_Activiteiten[[#This Row],[Arbeidskosten]]=1,Tb_Activiteiten[[#Headers],[Arbeidskosten]],"")))</f>
        <v/>
      </c>
      <c r="AR244" t="str">
        <f>IF(ISNUMBER(FIND("arbeid",Methode_Keuze)),"",IF(ISNUMBER(FIND("arbeid",Methode_Keuze)),"",IF(Tb_Activiteiten[[#This Row],[Arbeidskosten op basis van IKS]]=1,Tb_Activiteiten[[#Headers],[Arbeidskosten op basis van IKS]],"")))</f>
        <v/>
      </c>
      <c r="AS244" t="str">
        <f>IF(ISNUMBER(FIND("overige",Methode_Keuze)),"",IF(Tb_Activiteiten[[#This Row],[Kosten derden exclusief btw]]=1,Tb_Activiteiten[[#Headers],[Kosten derden exclusief btw]],""))</f>
        <v/>
      </c>
      <c r="AT244" t="str">
        <f>IF(ISNUMBER(FIND("overige",Methode_Keuze)),"",IF(Tb_Activiteiten[[#This Row],[Niet verrekenbare btw]]=1,Tb_Activiteiten[[#Headers],[Niet verrekenbare btw]],""))</f>
        <v/>
      </c>
      <c r="AU244" t="str">
        <f>IF(ISNUMBER(FIND("overige",Methode_Keuze)),"",IF(Tb_Activiteiten[[#This Row],[Grondkosten]]=1,Tb_Activiteiten[[#Headers],[Grondkosten]],""))</f>
        <v/>
      </c>
      <c r="AV244" t="str">
        <f>IF(ISNUMBER(FIND("overige",Methode_Keuze)),"",IF(Tb_Activiteiten[[#This Row],[Bijdrage in natura (overige)]]=1,Tb_Activiteiten[[#Headers],[Bijdrage in natura (overige)]],""))</f>
        <v/>
      </c>
      <c r="AW244" t="str">
        <f>IF(ISNUMBER(FIND("overige",Methode_Keuze)),"",IF(Tb_Activiteiten[[#This Row],[Bijdrage in natura (vrijwilligers)]]=1,Tb_Activiteiten[[#Headers],[Bijdrage in natura (vrijwilligers)]],""))</f>
        <v/>
      </c>
      <c r="AX244" t="str">
        <f>IF(ISNUMBER(FIND("overige",Methode_Keuze)),"",IF(Tb_Activiteiten[[#This Row],[Afschrijvingskosten]]=1,Tb_Activiteiten[[#Headers],[Afschrijvingskosten]],""))</f>
        <v/>
      </c>
      <c r="AY244" t="str">
        <f>IF(ISNUMBER(FIND("overige",Methode_Keuze)),"",IF(Tb_Activiteiten[[#This Row],[Vergoeding]]=1,Tb_Activiteiten[[#Headers],[Vergoeding]],""))</f>
        <v/>
      </c>
      <c r="AZ244" t="str">
        <f>IF(ISNUMBER(FIND("arbeid",Methode_Keuze)),"",IF(Tb_Activiteiten[[#This Row],[Arbeidskosten - vast tarief (excl eigen arbeid)]]=1,Tb_Activiteiten[[#Headers],[Arbeidskosten - vast tarief (excl eigen arbeid)]],""))</f>
        <v/>
      </c>
      <c r="BA244" t="str">
        <f>IF(ISNUMBER(FIND("overige",Methode_Keuze)),"",IF(Tb_Activiteiten[[#This Row],[Overige kosten]]=1,Tb_Activiteiten[[#Headers],[Overige kosten]],""))</f>
        <v/>
      </c>
    </row>
    <row r="245" spans="1:53" x14ac:dyDescent="0.25">
      <c r="A245" s="213"/>
      <c r="F245" s="64"/>
      <c r="G245" s="64"/>
      <c r="H245" s="258"/>
      <c r="I245" s="258"/>
      <c r="J245" s="258"/>
      <c r="K245" s="258"/>
      <c r="O245" s="56"/>
      <c r="Q245" t="str">
        <f>IFERROR(IF(VLOOKUP(Tb_Activiteiten[[#This Row],[Openstelling]],Tb_Openstelling[],2,0)=1,1,""),"")</f>
        <v/>
      </c>
      <c r="AK245" t="str">
        <f>IF(ISNUMBER(FIND("arbeid",Methode_Keuze)),"",IF(ISNUMBER(FIND("arbeid",Methode_Keuze)),"",IF(Tb_Activiteiten[[#This Row],[Loonkosten]]=1,Tb_Activiteiten[[#Headers],[Loonkosten]],"")))</f>
        <v/>
      </c>
      <c r="AL245" t="str">
        <f>IF(ISNUMBER(FIND("arbeid",Methode_Keuze)),"",IF(ISNUMBER(FIND("arbeid",Methode_Keuze)),"",IF(Tb_Activiteiten[[#This Row],[Eigen arbeid]]=1,Tb_Activiteiten[[#Headers],[Eigen arbeid]],"")))</f>
        <v/>
      </c>
      <c r="AM245" t="str">
        <f>IF(ISNUMBER(FIND("arbeid",Methode_Keuze)),"",IF(ISNUMBER(FIND("arbeid",Methode_Keuze)),"",IF(Tb_Activiteiten[[#This Row],[Projectmedewerker]]=1,Tb_Activiteiten[[#Headers],[Projectmedewerker]],"")))</f>
        <v/>
      </c>
      <c r="AN245" t="str">
        <f>IF(ISNUMBER(FIND("arbeid",Methode_Keuze)),"",IF(ISNUMBER(FIND("arbeid",Methode_Keuze)),"",IF(Tb_Activiteiten[[#This Row],[Landbouwer]]=1,Tb_Activiteiten[[#Headers],[Landbouwer]],"")))</f>
        <v/>
      </c>
      <c r="AO245" t="str">
        <f>IF(ISNUMBER(FIND("arbeid",Methode_Keuze)),"",IF(ISNUMBER(FIND("arbeid",Methode_Keuze)),"",IF(Tb_Activiteiten[[#This Row],[Adviseur]]=1,Tb_Activiteiten[[#Headers],[Adviseur]],"")))</f>
        <v/>
      </c>
      <c r="AP245" t="str">
        <f>IF(ISNUMBER(FIND("arbeid",Methode_Keuze)),"",IF(ISNUMBER(FIND("arbeid",Methode_Keuze)),"",IF(Tb_Activiteiten[[#This Row],[Projectleider/Expert]]=1,Tb_Activiteiten[[#Headers],[Projectleider/Expert]],"")))</f>
        <v/>
      </c>
      <c r="AQ245" t="str">
        <f>IF(ISNUMBER(FIND("arbeid",Methode_Keuze)),"",IF(ISNUMBER(FIND("arbeid",Methode_Keuze)),"",IF(Tb_Activiteiten[[#This Row],[Arbeidskosten]]=1,Tb_Activiteiten[[#Headers],[Arbeidskosten]],"")))</f>
        <v/>
      </c>
      <c r="AR245" t="str">
        <f>IF(ISNUMBER(FIND("arbeid",Methode_Keuze)),"",IF(ISNUMBER(FIND("arbeid",Methode_Keuze)),"",IF(Tb_Activiteiten[[#This Row],[Arbeidskosten op basis van IKS]]=1,Tb_Activiteiten[[#Headers],[Arbeidskosten op basis van IKS]],"")))</f>
        <v/>
      </c>
      <c r="AS245" t="str">
        <f>IF(ISNUMBER(FIND("overige",Methode_Keuze)),"",IF(Tb_Activiteiten[[#This Row],[Kosten derden exclusief btw]]=1,Tb_Activiteiten[[#Headers],[Kosten derden exclusief btw]],""))</f>
        <v/>
      </c>
      <c r="AT245" t="str">
        <f>IF(ISNUMBER(FIND("overige",Methode_Keuze)),"",IF(Tb_Activiteiten[[#This Row],[Niet verrekenbare btw]]=1,Tb_Activiteiten[[#Headers],[Niet verrekenbare btw]],""))</f>
        <v/>
      </c>
      <c r="AU245" t="str">
        <f>IF(ISNUMBER(FIND("overige",Methode_Keuze)),"",IF(Tb_Activiteiten[[#This Row],[Grondkosten]]=1,Tb_Activiteiten[[#Headers],[Grondkosten]],""))</f>
        <v/>
      </c>
      <c r="AV245" t="str">
        <f>IF(ISNUMBER(FIND("overige",Methode_Keuze)),"",IF(Tb_Activiteiten[[#This Row],[Bijdrage in natura (overige)]]=1,Tb_Activiteiten[[#Headers],[Bijdrage in natura (overige)]],""))</f>
        <v/>
      </c>
      <c r="AW245" t="str">
        <f>IF(ISNUMBER(FIND("overige",Methode_Keuze)),"",IF(Tb_Activiteiten[[#This Row],[Bijdrage in natura (vrijwilligers)]]=1,Tb_Activiteiten[[#Headers],[Bijdrage in natura (vrijwilligers)]],""))</f>
        <v/>
      </c>
      <c r="AX245" t="str">
        <f>IF(ISNUMBER(FIND("overige",Methode_Keuze)),"",IF(Tb_Activiteiten[[#This Row],[Afschrijvingskosten]]=1,Tb_Activiteiten[[#Headers],[Afschrijvingskosten]],""))</f>
        <v/>
      </c>
      <c r="AY245" t="str">
        <f>IF(ISNUMBER(FIND("overige",Methode_Keuze)),"",IF(Tb_Activiteiten[[#This Row],[Vergoeding]]=1,Tb_Activiteiten[[#Headers],[Vergoeding]],""))</f>
        <v/>
      </c>
      <c r="AZ245" t="str">
        <f>IF(ISNUMBER(FIND("arbeid",Methode_Keuze)),"",IF(Tb_Activiteiten[[#This Row],[Arbeidskosten - vast tarief (excl eigen arbeid)]]=1,Tb_Activiteiten[[#Headers],[Arbeidskosten - vast tarief (excl eigen arbeid)]],""))</f>
        <v/>
      </c>
      <c r="BA245" t="str">
        <f>IF(ISNUMBER(FIND("overige",Methode_Keuze)),"",IF(Tb_Activiteiten[[#This Row],[Overige kosten]]=1,Tb_Activiteiten[[#Headers],[Overige kosten]],""))</f>
        <v/>
      </c>
    </row>
    <row r="246" spans="1:53" x14ac:dyDescent="0.25">
      <c r="A246" s="213"/>
      <c r="F246" s="64"/>
      <c r="G246" s="64"/>
      <c r="H246" s="258"/>
      <c r="I246" s="258"/>
      <c r="J246" s="258"/>
      <c r="K246" s="258"/>
      <c r="O246" s="56"/>
      <c r="Q246" t="str">
        <f>IFERROR(IF(VLOOKUP(Tb_Activiteiten[[#This Row],[Openstelling]],Tb_Openstelling[],2,0)=1,1,""),"")</f>
        <v/>
      </c>
      <c r="AK246" t="str">
        <f>IF(ISNUMBER(FIND("arbeid",Methode_Keuze)),"",IF(ISNUMBER(FIND("arbeid",Methode_Keuze)),"",IF(Tb_Activiteiten[[#This Row],[Loonkosten]]=1,Tb_Activiteiten[[#Headers],[Loonkosten]],"")))</f>
        <v/>
      </c>
      <c r="AL246" t="str">
        <f>IF(ISNUMBER(FIND("arbeid",Methode_Keuze)),"",IF(ISNUMBER(FIND("arbeid",Methode_Keuze)),"",IF(Tb_Activiteiten[[#This Row],[Eigen arbeid]]=1,Tb_Activiteiten[[#Headers],[Eigen arbeid]],"")))</f>
        <v/>
      </c>
      <c r="AM246" t="str">
        <f>IF(ISNUMBER(FIND("arbeid",Methode_Keuze)),"",IF(ISNUMBER(FIND("arbeid",Methode_Keuze)),"",IF(Tb_Activiteiten[[#This Row],[Projectmedewerker]]=1,Tb_Activiteiten[[#Headers],[Projectmedewerker]],"")))</f>
        <v/>
      </c>
      <c r="AN246" t="str">
        <f>IF(ISNUMBER(FIND("arbeid",Methode_Keuze)),"",IF(ISNUMBER(FIND("arbeid",Methode_Keuze)),"",IF(Tb_Activiteiten[[#This Row],[Landbouwer]]=1,Tb_Activiteiten[[#Headers],[Landbouwer]],"")))</f>
        <v/>
      </c>
      <c r="AO246" t="str">
        <f>IF(ISNUMBER(FIND("arbeid",Methode_Keuze)),"",IF(ISNUMBER(FIND("arbeid",Methode_Keuze)),"",IF(Tb_Activiteiten[[#This Row],[Adviseur]]=1,Tb_Activiteiten[[#Headers],[Adviseur]],"")))</f>
        <v/>
      </c>
      <c r="AP246" t="str">
        <f>IF(ISNUMBER(FIND("arbeid",Methode_Keuze)),"",IF(ISNUMBER(FIND("arbeid",Methode_Keuze)),"",IF(Tb_Activiteiten[[#This Row],[Projectleider/Expert]]=1,Tb_Activiteiten[[#Headers],[Projectleider/Expert]],"")))</f>
        <v/>
      </c>
      <c r="AQ246" t="str">
        <f>IF(ISNUMBER(FIND("arbeid",Methode_Keuze)),"",IF(ISNUMBER(FIND("arbeid",Methode_Keuze)),"",IF(Tb_Activiteiten[[#This Row],[Arbeidskosten]]=1,Tb_Activiteiten[[#Headers],[Arbeidskosten]],"")))</f>
        <v/>
      </c>
      <c r="AR246" t="str">
        <f>IF(ISNUMBER(FIND("arbeid",Methode_Keuze)),"",IF(ISNUMBER(FIND("arbeid",Methode_Keuze)),"",IF(Tb_Activiteiten[[#This Row],[Arbeidskosten op basis van IKS]]=1,Tb_Activiteiten[[#Headers],[Arbeidskosten op basis van IKS]],"")))</f>
        <v/>
      </c>
      <c r="AS246" t="str">
        <f>IF(ISNUMBER(FIND("overige",Methode_Keuze)),"",IF(Tb_Activiteiten[[#This Row],[Kosten derden exclusief btw]]=1,Tb_Activiteiten[[#Headers],[Kosten derden exclusief btw]],""))</f>
        <v/>
      </c>
      <c r="AT246" t="str">
        <f>IF(ISNUMBER(FIND("overige",Methode_Keuze)),"",IF(Tb_Activiteiten[[#This Row],[Niet verrekenbare btw]]=1,Tb_Activiteiten[[#Headers],[Niet verrekenbare btw]],""))</f>
        <v/>
      </c>
      <c r="AU246" t="str">
        <f>IF(ISNUMBER(FIND("overige",Methode_Keuze)),"",IF(Tb_Activiteiten[[#This Row],[Grondkosten]]=1,Tb_Activiteiten[[#Headers],[Grondkosten]],""))</f>
        <v/>
      </c>
      <c r="AV246" t="str">
        <f>IF(ISNUMBER(FIND("overige",Methode_Keuze)),"",IF(Tb_Activiteiten[[#This Row],[Bijdrage in natura (overige)]]=1,Tb_Activiteiten[[#Headers],[Bijdrage in natura (overige)]],""))</f>
        <v/>
      </c>
      <c r="AW246" t="str">
        <f>IF(ISNUMBER(FIND("overige",Methode_Keuze)),"",IF(Tb_Activiteiten[[#This Row],[Bijdrage in natura (vrijwilligers)]]=1,Tb_Activiteiten[[#Headers],[Bijdrage in natura (vrijwilligers)]],""))</f>
        <v/>
      </c>
      <c r="AX246" t="str">
        <f>IF(ISNUMBER(FIND("overige",Methode_Keuze)),"",IF(Tb_Activiteiten[[#This Row],[Afschrijvingskosten]]=1,Tb_Activiteiten[[#Headers],[Afschrijvingskosten]],""))</f>
        <v/>
      </c>
      <c r="AY246" t="str">
        <f>IF(ISNUMBER(FIND("overige",Methode_Keuze)),"",IF(Tb_Activiteiten[[#This Row],[Vergoeding]]=1,Tb_Activiteiten[[#Headers],[Vergoeding]],""))</f>
        <v/>
      </c>
      <c r="AZ246" t="str">
        <f>IF(ISNUMBER(FIND("arbeid",Methode_Keuze)),"",IF(Tb_Activiteiten[[#This Row],[Arbeidskosten - vast tarief (excl eigen arbeid)]]=1,Tb_Activiteiten[[#Headers],[Arbeidskosten - vast tarief (excl eigen arbeid)]],""))</f>
        <v/>
      </c>
      <c r="BA246" t="str">
        <f>IF(ISNUMBER(FIND("overige",Methode_Keuze)),"",IF(Tb_Activiteiten[[#This Row],[Overige kosten]]=1,Tb_Activiteiten[[#Headers],[Overige kosten]],""))</f>
        <v/>
      </c>
    </row>
    <row r="247" spans="1:53" x14ac:dyDescent="0.25">
      <c r="A247" s="213"/>
      <c r="F247" s="64"/>
      <c r="G247" s="64"/>
      <c r="H247" s="258"/>
      <c r="I247" s="258"/>
      <c r="J247" s="258"/>
      <c r="K247" s="258"/>
      <c r="O247" s="56"/>
      <c r="Q247" t="str">
        <f>IFERROR(IF(VLOOKUP(Tb_Activiteiten[[#This Row],[Openstelling]],Tb_Openstelling[],2,0)=1,1,""),"")</f>
        <v/>
      </c>
      <c r="AK247" t="str">
        <f>IF(ISNUMBER(FIND("arbeid",Methode_Keuze)),"",IF(ISNUMBER(FIND("arbeid",Methode_Keuze)),"",IF(Tb_Activiteiten[[#This Row],[Loonkosten]]=1,Tb_Activiteiten[[#Headers],[Loonkosten]],"")))</f>
        <v/>
      </c>
      <c r="AL247" t="str">
        <f>IF(ISNUMBER(FIND("arbeid",Methode_Keuze)),"",IF(ISNUMBER(FIND("arbeid",Methode_Keuze)),"",IF(Tb_Activiteiten[[#This Row],[Eigen arbeid]]=1,Tb_Activiteiten[[#Headers],[Eigen arbeid]],"")))</f>
        <v/>
      </c>
      <c r="AM247" t="str">
        <f>IF(ISNUMBER(FIND("arbeid",Methode_Keuze)),"",IF(ISNUMBER(FIND("arbeid",Methode_Keuze)),"",IF(Tb_Activiteiten[[#This Row],[Projectmedewerker]]=1,Tb_Activiteiten[[#Headers],[Projectmedewerker]],"")))</f>
        <v/>
      </c>
      <c r="AN247" t="str">
        <f>IF(ISNUMBER(FIND("arbeid",Methode_Keuze)),"",IF(ISNUMBER(FIND("arbeid",Methode_Keuze)),"",IF(Tb_Activiteiten[[#This Row],[Landbouwer]]=1,Tb_Activiteiten[[#Headers],[Landbouwer]],"")))</f>
        <v/>
      </c>
      <c r="AO247" t="str">
        <f>IF(ISNUMBER(FIND("arbeid",Methode_Keuze)),"",IF(ISNUMBER(FIND("arbeid",Methode_Keuze)),"",IF(Tb_Activiteiten[[#This Row],[Adviseur]]=1,Tb_Activiteiten[[#Headers],[Adviseur]],"")))</f>
        <v/>
      </c>
      <c r="AP247" t="str">
        <f>IF(ISNUMBER(FIND("arbeid",Methode_Keuze)),"",IF(ISNUMBER(FIND("arbeid",Methode_Keuze)),"",IF(Tb_Activiteiten[[#This Row],[Projectleider/Expert]]=1,Tb_Activiteiten[[#Headers],[Projectleider/Expert]],"")))</f>
        <v/>
      </c>
      <c r="AQ247" t="str">
        <f>IF(ISNUMBER(FIND("arbeid",Methode_Keuze)),"",IF(ISNUMBER(FIND("arbeid",Methode_Keuze)),"",IF(Tb_Activiteiten[[#This Row],[Arbeidskosten]]=1,Tb_Activiteiten[[#Headers],[Arbeidskosten]],"")))</f>
        <v/>
      </c>
      <c r="AR247" t="str">
        <f>IF(ISNUMBER(FIND("arbeid",Methode_Keuze)),"",IF(ISNUMBER(FIND("arbeid",Methode_Keuze)),"",IF(Tb_Activiteiten[[#This Row],[Arbeidskosten op basis van IKS]]=1,Tb_Activiteiten[[#Headers],[Arbeidskosten op basis van IKS]],"")))</f>
        <v/>
      </c>
      <c r="AS247" t="str">
        <f>IF(ISNUMBER(FIND("overige",Methode_Keuze)),"",IF(Tb_Activiteiten[[#This Row],[Kosten derden exclusief btw]]=1,Tb_Activiteiten[[#Headers],[Kosten derden exclusief btw]],""))</f>
        <v/>
      </c>
      <c r="AT247" t="str">
        <f>IF(ISNUMBER(FIND("overige",Methode_Keuze)),"",IF(Tb_Activiteiten[[#This Row],[Niet verrekenbare btw]]=1,Tb_Activiteiten[[#Headers],[Niet verrekenbare btw]],""))</f>
        <v/>
      </c>
      <c r="AU247" t="str">
        <f>IF(ISNUMBER(FIND("overige",Methode_Keuze)),"",IF(Tb_Activiteiten[[#This Row],[Grondkosten]]=1,Tb_Activiteiten[[#Headers],[Grondkosten]],""))</f>
        <v/>
      </c>
      <c r="AV247" t="str">
        <f>IF(ISNUMBER(FIND("overige",Methode_Keuze)),"",IF(Tb_Activiteiten[[#This Row],[Bijdrage in natura (overige)]]=1,Tb_Activiteiten[[#Headers],[Bijdrage in natura (overige)]],""))</f>
        <v/>
      </c>
      <c r="AW247" t="str">
        <f>IF(ISNUMBER(FIND("overige",Methode_Keuze)),"",IF(Tb_Activiteiten[[#This Row],[Bijdrage in natura (vrijwilligers)]]=1,Tb_Activiteiten[[#Headers],[Bijdrage in natura (vrijwilligers)]],""))</f>
        <v/>
      </c>
      <c r="AX247" t="str">
        <f>IF(ISNUMBER(FIND("overige",Methode_Keuze)),"",IF(Tb_Activiteiten[[#This Row],[Afschrijvingskosten]]=1,Tb_Activiteiten[[#Headers],[Afschrijvingskosten]],""))</f>
        <v/>
      </c>
      <c r="AY247" t="str">
        <f>IF(ISNUMBER(FIND("overige",Methode_Keuze)),"",IF(Tb_Activiteiten[[#This Row],[Vergoeding]]=1,Tb_Activiteiten[[#Headers],[Vergoeding]],""))</f>
        <v/>
      </c>
      <c r="AZ247" t="str">
        <f>IF(ISNUMBER(FIND("arbeid",Methode_Keuze)),"",IF(Tb_Activiteiten[[#This Row],[Arbeidskosten - vast tarief (excl eigen arbeid)]]=1,Tb_Activiteiten[[#Headers],[Arbeidskosten - vast tarief (excl eigen arbeid)]],""))</f>
        <v/>
      </c>
      <c r="BA247" t="str">
        <f>IF(ISNUMBER(FIND("overige",Methode_Keuze)),"",IF(Tb_Activiteiten[[#This Row],[Overige kosten]]=1,Tb_Activiteiten[[#Headers],[Overige kosten]],""))</f>
        <v/>
      </c>
    </row>
    <row r="248" spans="1:53" x14ac:dyDescent="0.25">
      <c r="A248" s="213"/>
      <c r="F248" s="64"/>
      <c r="G248" s="64"/>
      <c r="H248" s="258"/>
      <c r="I248" s="258"/>
      <c r="J248" s="258"/>
      <c r="K248" s="258"/>
      <c r="O248" s="56"/>
      <c r="Q248" t="str">
        <f>IFERROR(IF(VLOOKUP(Tb_Activiteiten[[#This Row],[Openstelling]],Tb_Openstelling[],2,0)=1,1,""),"")</f>
        <v/>
      </c>
      <c r="AK248" t="str">
        <f>IF(ISNUMBER(FIND("arbeid",Methode_Keuze)),"",IF(ISNUMBER(FIND("arbeid",Methode_Keuze)),"",IF(Tb_Activiteiten[[#This Row],[Loonkosten]]=1,Tb_Activiteiten[[#Headers],[Loonkosten]],"")))</f>
        <v/>
      </c>
      <c r="AL248" t="str">
        <f>IF(ISNUMBER(FIND("arbeid",Methode_Keuze)),"",IF(ISNUMBER(FIND("arbeid",Methode_Keuze)),"",IF(Tb_Activiteiten[[#This Row],[Eigen arbeid]]=1,Tb_Activiteiten[[#Headers],[Eigen arbeid]],"")))</f>
        <v/>
      </c>
      <c r="AM248" t="str">
        <f>IF(ISNUMBER(FIND("arbeid",Methode_Keuze)),"",IF(ISNUMBER(FIND("arbeid",Methode_Keuze)),"",IF(Tb_Activiteiten[[#This Row],[Projectmedewerker]]=1,Tb_Activiteiten[[#Headers],[Projectmedewerker]],"")))</f>
        <v/>
      </c>
      <c r="AN248" t="str">
        <f>IF(ISNUMBER(FIND("arbeid",Methode_Keuze)),"",IF(ISNUMBER(FIND("arbeid",Methode_Keuze)),"",IF(Tb_Activiteiten[[#This Row],[Landbouwer]]=1,Tb_Activiteiten[[#Headers],[Landbouwer]],"")))</f>
        <v/>
      </c>
      <c r="AO248" t="str">
        <f>IF(ISNUMBER(FIND("arbeid",Methode_Keuze)),"",IF(ISNUMBER(FIND("arbeid",Methode_Keuze)),"",IF(Tb_Activiteiten[[#This Row],[Adviseur]]=1,Tb_Activiteiten[[#Headers],[Adviseur]],"")))</f>
        <v/>
      </c>
      <c r="AP248" t="str">
        <f>IF(ISNUMBER(FIND("arbeid",Methode_Keuze)),"",IF(ISNUMBER(FIND("arbeid",Methode_Keuze)),"",IF(Tb_Activiteiten[[#This Row],[Projectleider/Expert]]=1,Tb_Activiteiten[[#Headers],[Projectleider/Expert]],"")))</f>
        <v/>
      </c>
      <c r="AQ248" t="str">
        <f>IF(ISNUMBER(FIND("arbeid",Methode_Keuze)),"",IF(ISNUMBER(FIND("arbeid",Methode_Keuze)),"",IF(Tb_Activiteiten[[#This Row],[Arbeidskosten]]=1,Tb_Activiteiten[[#Headers],[Arbeidskosten]],"")))</f>
        <v/>
      </c>
      <c r="AR248" t="str">
        <f>IF(ISNUMBER(FIND("arbeid",Methode_Keuze)),"",IF(ISNUMBER(FIND("arbeid",Methode_Keuze)),"",IF(Tb_Activiteiten[[#This Row],[Arbeidskosten op basis van IKS]]=1,Tb_Activiteiten[[#Headers],[Arbeidskosten op basis van IKS]],"")))</f>
        <v/>
      </c>
      <c r="AS248" t="str">
        <f>IF(ISNUMBER(FIND("overige",Methode_Keuze)),"",IF(Tb_Activiteiten[[#This Row],[Kosten derden exclusief btw]]=1,Tb_Activiteiten[[#Headers],[Kosten derden exclusief btw]],""))</f>
        <v/>
      </c>
      <c r="AT248" t="str">
        <f>IF(ISNUMBER(FIND("overige",Methode_Keuze)),"",IF(Tb_Activiteiten[[#This Row],[Niet verrekenbare btw]]=1,Tb_Activiteiten[[#Headers],[Niet verrekenbare btw]],""))</f>
        <v/>
      </c>
      <c r="AU248" t="str">
        <f>IF(ISNUMBER(FIND("overige",Methode_Keuze)),"",IF(Tb_Activiteiten[[#This Row],[Grondkosten]]=1,Tb_Activiteiten[[#Headers],[Grondkosten]],""))</f>
        <v/>
      </c>
      <c r="AV248" t="str">
        <f>IF(ISNUMBER(FIND("overige",Methode_Keuze)),"",IF(Tb_Activiteiten[[#This Row],[Bijdrage in natura (overige)]]=1,Tb_Activiteiten[[#Headers],[Bijdrage in natura (overige)]],""))</f>
        <v/>
      </c>
      <c r="AW248" t="str">
        <f>IF(ISNUMBER(FIND("overige",Methode_Keuze)),"",IF(Tb_Activiteiten[[#This Row],[Bijdrage in natura (vrijwilligers)]]=1,Tb_Activiteiten[[#Headers],[Bijdrage in natura (vrijwilligers)]],""))</f>
        <v/>
      </c>
      <c r="AX248" t="str">
        <f>IF(ISNUMBER(FIND("overige",Methode_Keuze)),"",IF(Tb_Activiteiten[[#This Row],[Afschrijvingskosten]]=1,Tb_Activiteiten[[#Headers],[Afschrijvingskosten]],""))</f>
        <v/>
      </c>
      <c r="AY248" t="str">
        <f>IF(ISNUMBER(FIND("overige",Methode_Keuze)),"",IF(Tb_Activiteiten[[#This Row],[Vergoeding]]=1,Tb_Activiteiten[[#Headers],[Vergoeding]],""))</f>
        <v/>
      </c>
      <c r="AZ248" t="str">
        <f>IF(ISNUMBER(FIND("arbeid",Methode_Keuze)),"",IF(Tb_Activiteiten[[#This Row],[Arbeidskosten - vast tarief (excl eigen arbeid)]]=1,Tb_Activiteiten[[#Headers],[Arbeidskosten - vast tarief (excl eigen arbeid)]],""))</f>
        <v/>
      </c>
      <c r="BA248" t="str">
        <f>IF(ISNUMBER(FIND("overige",Methode_Keuze)),"",IF(Tb_Activiteiten[[#This Row],[Overige kosten]]=1,Tb_Activiteiten[[#Headers],[Overige kosten]],""))</f>
        <v/>
      </c>
    </row>
    <row r="249" spans="1:53" x14ac:dyDescent="0.25">
      <c r="A249" s="213"/>
      <c r="F249" s="64"/>
      <c r="G249" s="64"/>
      <c r="H249" s="258"/>
      <c r="I249" s="258"/>
      <c r="J249" s="258"/>
      <c r="K249" s="258"/>
      <c r="O249" s="56"/>
      <c r="Q249" t="str">
        <f>IFERROR(IF(VLOOKUP(Tb_Activiteiten[[#This Row],[Openstelling]],Tb_Openstelling[],2,0)=1,1,""),"")</f>
        <v/>
      </c>
      <c r="AK249" t="str">
        <f>IF(ISNUMBER(FIND("arbeid",Methode_Keuze)),"",IF(ISNUMBER(FIND("arbeid",Methode_Keuze)),"",IF(Tb_Activiteiten[[#This Row],[Loonkosten]]=1,Tb_Activiteiten[[#Headers],[Loonkosten]],"")))</f>
        <v/>
      </c>
      <c r="AL249" t="str">
        <f>IF(ISNUMBER(FIND("arbeid",Methode_Keuze)),"",IF(ISNUMBER(FIND("arbeid",Methode_Keuze)),"",IF(Tb_Activiteiten[[#This Row],[Eigen arbeid]]=1,Tb_Activiteiten[[#Headers],[Eigen arbeid]],"")))</f>
        <v/>
      </c>
      <c r="AM249" t="str">
        <f>IF(ISNUMBER(FIND("arbeid",Methode_Keuze)),"",IF(ISNUMBER(FIND("arbeid",Methode_Keuze)),"",IF(Tb_Activiteiten[[#This Row],[Projectmedewerker]]=1,Tb_Activiteiten[[#Headers],[Projectmedewerker]],"")))</f>
        <v/>
      </c>
      <c r="AN249" t="str">
        <f>IF(ISNUMBER(FIND("arbeid",Methode_Keuze)),"",IF(ISNUMBER(FIND("arbeid",Methode_Keuze)),"",IF(Tb_Activiteiten[[#This Row],[Landbouwer]]=1,Tb_Activiteiten[[#Headers],[Landbouwer]],"")))</f>
        <v/>
      </c>
      <c r="AO249" t="str">
        <f>IF(ISNUMBER(FIND("arbeid",Methode_Keuze)),"",IF(ISNUMBER(FIND("arbeid",Methode_Keuze)),"",IF(Tb_Activiteiten[[#This Row],[Adviseur]]=1,Tb_Activiteiten[[#Headers],[Adviseur]],"")))</f>
        <v/>
      </c>
      <c r="AP249" t="str">
        <f>IF(ISNUMBER(FIND("arbeid",Methode_Keuze)),"",IF(ISNUMBER(FIND("arbeid",Methode_Keuze)),"",IF(Tb_Activiteiten[[#This Row],[Projectleider/Expert]]=1,Tb_Activiteiten[[#Headers],[Projectleider/Expert]],"")))</f>
        <v/>
      </c>
      <c r="AQ249" t="str">
        <f>IF(ISNUMBER(FIND("arbeid",Methode_Keuze)),"",IF(ISNUMBER(FIND("arbeid",Methode_Keuze)),"",IF(Tb_Activiteiten[[#This Row],[Arbeidskosten]]=1,Tb_Activiteiten[[#Headers],[Arbeidskosten]],"")))</f>
        <v/>
      </c>
      <c r="AR249" t="str">
        <f>IF(ISNUMBER(FIND("arbeid",Methode_Keuze)),"",IF(ISNUMBER(FIND("arbeid",Methode_Keuze)),"",IF(Tb_Activiteiten[[#This Row],[Arbeidskosten op basis van IKS]]=1,Tb_Activiteiten[[#Headers],[Arbeidskosten op basis van IKS]],"")))</f>
        <v/>
      </c>
      <c r="AS249" t="str">
        <f>IF(ISNUMBER(FIND("overige",Methode_Keuze)),"",IF(Tb_Activiteiten[[#This Row],[Kosten derden exclusief btw]]=1,Tb_Activiteiten[[#Headers],[Kosten derden exclusief btw]],""))</f>
        <v/>
      </c>
      <c r="AT249" t="str">
        <f>IF(ISNUMBER(FIND("overige",Methode_Keuze)),"",IF(Tb_Activiteiten[[#This Row],[Niet verrekenbare btw]]=1,Tb_Activiteiten[[#Headers],[Niet verrekenbare btw]],""))</f>
        <v/>
      </c>
      <c r="AU249" t="str">
        <f>IF(ISNUMBER(FIND("overige",Methode_Keuze)),"",IF(Tb_Activiteiten[[#This Row],[Grondkosten]]=1,Tb_Activiteiten[[#Headers],[Grondkosten]],""))</f>
        <v/>
      </c>
      <c r="AV249" t="str">
        <f>IF(ISNUMBER(FIND("overige",Methode_Keuze)),"",IF(Tb_Activiteiten[[#This Row],[Bijdrage in natura (overige)]]=1,Tb_Activiteiten[[#Headers],[Bijdrage in natura (overige)]],""))</f>
        <v/>
      </c>
      <c r="AW249" t="str">
        <f>IF(ISNUMBER(FIND("overige",Methode_Keuze)),"",IF(Tb_Activiteiten[[#This Row],[Bijdrage in natura (vrijwilligers)]]=1,Tb_Activiteiten[[#Headers],[Bijdrage in natura (vrijwilligers)]],""))</f>
        <v/>
      </c>
      <c r="AX249" t="str">
        <f>IF(ISNUMBER(FIND("overige",Methode_Keuze)),"",IF(Tb_Activiteiten[[#This Row],[Afschrijvingskosten]]=1,Tb_Activiteiten[[#Headers],[Afschrijvingskosten]],""))</f>
        <v/>
      </c>
      <c r="AY249" t="str">
        <f>IF(ISNUMBER(FIND("overige",Methode_Keuze)),"",IF(Tb_Activiteiten[[#This Row],[Vergoeding]]=1,Tb_Activiteiten[[#Headers],[Vergoeding]],""))</f>
        <v/>
      </c>
      <c r="AZ249" t="str">
        <f>IF(ISNUMBER(FIND("arbeid",Methode_Keuze)),"",IF(Tb_Activiteiten[[#This Row],[Arbeidskosten - vast tarief (excl eigen arbeid)]]=1,Tb_Activiteiten[[#Headers],[Arbeidskosten - vast tarief (excl eigen arbeid)]],""))</f>
        <v/>
      </c>
      <c r="BA249" t="str">
        <f>IF(ISNUMBER(FIND("overige",Methode_Keuze)),"",IF(Tb_Activiteiten[[#This Row],[Overige kosten]]=1,Tb_Activiteiten[[#Headers],[Overige kosten]],""))</f>
        <v/>
      </c>
    </row>
    <row r="250" spans="1:53" x14ac:dyDescent="0.25">
      <c r="A250" s="213"/>
      <c r="F250" s="64"/>
      <c r="G250" s="64"/>
      <c r="H250" s="258"/>
      <c r="I250" s="258"/>
      <c r="J250" s="258"/>
      <c r="K250" s="258"/>
      <c r="O250" s="56"/>
      <c r="Q250" t="str">
        <f>IFERROR(IF(VLOOKUP(Tb_Activiteiten[[#This Row],[Openstelling]],Tb_Openstelling[],2,0)=1,1,""),"")</f>
        <v/>
      </c>
      <c r="AK250" t="str">
        <f>IF(ISNUMBER(FIND("arbeid",Methode_Keuze)),"",IF(ISNUMBER(FIND("arbeid",Methode_Keuze)),"",IF(Tb_Activiteiten[[#This Row],[Loonkosten]]=1,Tb_Activiteiten[[#Headers],[Loonkosten]],"")))</f>
        <v/>
      </c>
      <c r="AL250" t="str">
        <f>IF(ISNUMBER(FIND("arbeid",Methode_Keuze)),"",IF(ISNUMBER(FIND("arbeid",Methode_Keuze)),"",IF(Tb_Activiteiten[[#This Row],[Eigen arbeid]]=1,Tb_Activiteiten[[#Headers],[Eigen arbeid]],"")))</f>
        <v/>
      </c>
      <c r="AM250" t="str">
        <f>IF(ISNUMBER(FIND("arbeid",Methode_Keuze)),"",IF(ISNUMBER(FIND("arbeid",Methode_Keuze)),"",IF(Tb_Activiteiten[[#This Row],[Projectmedewerker]]=1,Tb_Activiteiten[[#Headers],[Projectmedewerker]],"")))</f>
        <v/>
      </c>
      <c r="AN250" t="str">
        <f>IF(ISNUMBER(FIND("arbeid",Methode_Keuze)),"",IF(ISNUMBER(FIND("arbeid",Methode_Keuze)),"",IF(Tb_Activiteiten[[#This Row],[Landbouwer]]=1,Tb_Activiteiten[[#Headers],[Landbouwer]],"")))</f>
        <v/>
      </c>
      <c r="AO250" t="str">
        <f>IF(ISNUMBER(FIND("arbeid",Methode_Keuze)),"",IF(ISNUMBER(FIND("arbeid",Methode_Keuze)),"",IF(Tb_Activiteiten[[#This Row],[Adviseur]]=1,Tb_Activiteiten[[#Headers],[Adviseur]],"")))</f>
        <v/>
      </c>
      <c r="AP250" t="str">
        <f>IF(ISNUMBER(FIND("arbeid",Methode_Keuze)),"",IF(ISNUMBER(FIND("arbeid",Methode_Keuze)),"",IF(Tb_Activiteiten[[#This Row],[Projectleider/Expert]]=1,Tb_Activiteiten[[#Headers],[Projectleider/Expert]],"")))</f>
        <v/>
      </c>
      <c r="AQ250" t="str">
        <f>IF(ISNUMBER(FIND("arbeid",Methode_Keuze)),"",IF(ISNUMBER(FIND("arbeid",Methode_Keuze)),"",IF(Tb_Activiteiten[[#This Row],[Arbeidskosten]]=1,Tb_Activiteiten[[#Headers],[Arbeidskosten]],"")))</f>
        <v/>
      </c>
      <c r="AR250" t="str">
        <f>IF(ISNUMBER(FIND("arbeid",Methode_Keuze)),"",IF(ISNUMBER(FIND("arbeid",Methode_Keuze)),"",IF(Tb_Activiteiten[[#This Row],[Arbeidskosten op basis van IKS]]=1,Tb_Activiteiten[[#Headers],[Arbeidskosten op basis van IKS]],"")))</f>
        <v/>
      </c>
      <c r="AS250" t="str">
        <f>IF(ISNUMBER(FIND("overige",Methode_Keuze)),"",IF(Tb_Activiteiten[[#This Row],[Kosten derden exclusief btw]]=1,Tb_Activiteiten[[#Headers],[Kosten derden exclusief btw]],""))</f>
        <v/>
      </c>
      <c r="AT250" t="str">
        <f>IF(ISNUMBER(FIND("overige",Methode_Keuze)),"",IF(Tb_Activiteiten[[#This Row],[Niet verrekenbare btw]]=1,Tb_Activiteiten[[#Headers],[Niet verrekenbare btw]],""))</f>
        <v/>
      </c>
      <c r="AU250" t="str">
        <f>IF(ISNUMBER(FIND("overige",Methode_Keuze)),"",IF(Tb_Activiteiten[[#This Row],[Grondkosten]]=1,Tb_Activiteiten[[#Headers],[Grondkosten]],""))</f>
        <v/>
      </c>
      <c r="AV250" t="str">
        <f>IF(ISNUMBER(FIND("overige",Methode_Keuze)),"",IF(Tb_Activiteiten[[#This Row],[Bijdrage in natura (overige)]]=1,Tb_Activiteiten[[#Headers],[Bijdrage in natura (overige)]],""))</f>
        <v/>
      </c>
      <c r="AW250" t="str">
        <f>IF(ISNUMBER(FIND("overige",Methode_Keuze)),"",IF(Tb_Activiteiten[[#This Row],[Bijdrage in natura (vrijwilligers)]]=1,Tb_Activiteiten[[#Headers],[Bijdrage in natura (vrijwilligers)]],""))</f>
        <v/>
      </c>
      <c r="AX250" t="str">
        <f>IF(ISNUMBER(FIND("overige",Methode_Keuze)),"",IF(Tb_Activiteiten[[#This Row],[Afschrijvingskosten]]=1,Tb_Activiteiten[[#Headers],[Afschrijvingskosten]],""))</f>
        <v/>
      </c>
      <c r="AY250" t="str">
        <f>IF(ISNUMBER(FIND("overige",Methode_Keuze)),"",IF(Tb_Activiteiten[[#This Row],[Vergoeding]]=1,Tb_Activiteiten[[#Headers],[Vergoeding]],""))</f>
        <v/>
      </c>
      <c r="AZ250" t="str">
        <f>IF(ISNUMBER(FIND("arbeid",Methode_Keuze)),"",IF(Tb_Activiteiten[[#This Row],[Arbeidskosten - vast tarief (excl eigen arbeid)]]=1,Tb_Activiteiten[[#Headers],[Arbeidskosten - vast tarief (excl eigen arbeid)]],""))</f>
        <v/>
      </c>
      <c r="BA250" t="str">
        <f>IF(ISNUMBER(FIND("overige",Methode_Keuze)),"",IF(Tb_Activiteiten[[#This Row],[Overige kosten]]=1,Tb_Activiteiten[[#Headers],[Overige kosten]],""))</f>
        <v/>
      </c>
    </row>
    <row r="251" spans="1:53" x14ac:dyDescent="0.25">
      <c r="A251" s="213"/>
      <c r="F251" s="64"/>
      <c r="G251" s="64"/>
      <c r="H251" s="258"/>
      <c r="I251" s="258"/>
      <c r="J251" s="258"/>
      <c r="K251" s="258"/>
      <c r="O251" s="56"/>
      <c r="Q251" t="str">
        <f>IFERROR(IF(VLOOKUP(Tb_Activiteiten[[#This Row],[Openstelling]],Tb_Openstelling[],2,0)=1,1,""),"")</f>
        <v/>
      </c>
      <c r="AK251" t="str">
        <f>IF(ISNUMBER(FIND("arbeid",Methode_Keuze)),"",IF(ISNUMBER(FIND("arbeid",Methode_Keuze)),"",IF(Tb_Activiteiten[[#This Row],[Loonkosten]]=1,Tb_Activiteiten[[#Headers],[Loonkosten]],"")))</f>
        <v/>
      </c>
      <c r="AL251" t="str">
        <f>IF(ISNUMBER(FIND("arbeid",Methode_Keuze)),"",IF(ISNUMBER(FIND("arbeid",Methode_Keuze)),"",IF(Tb_Activiteiten[[#This Row],[Eigen arbeid]]=1,Tb_Activiteiten[[#Headers],[Eigen arbeid]],"")))</f>
        <v/>
      </c>
      <c r="AM251" t="str">
        <f>IF(ISNUMBER(FIND("arbeid",Methode_Keuze)),"",IF(ISNUMBER(FIND("arbeid",Methode_Keuze)),"",IF(Tb_Activiteiten[[#This Row],[Projectmedewerker]]=1,Tb_Activiteiten[[#Headers],[Projectmedewerker]],"")))</f>
        <v/>
      </c>
      <c r="AN251" t="str">
        <f>IF(ISNUMBER(FIND("arbeid",Methode_Keuze)),"",IF(ISNUMBER(FIND("arbeid",Methode_Keuze)),"",IF(Tb_Activiteiten[[#This Row],[Landbouwer]]=1,Tb_Activiteiten[[#Headers],[Landbouwer]],"")))</f>
        <v/>
      </c>
      <c r="AO251" t="str">
        <f>IF(ISNUMBER(FIND("arbeid",Methode_Keuze)),"",IF(ISNUMBER(FIND("arbeid",Methode_Keuze)),"",IF(Tb_Activiteiten[[#This Row],[Adviseur]]=1,Tb_Activiteiten[[#Headers],[Adviseur]],"")))</f>
        <v/>
      </c>
      <c r="AP251" t="str">
        <f>IF(ISNUMBER(FIND("arbeid",Methode_Keuze)),"",IF(ISNUMBER(FIND("arbeid",Methode_Keuze)),"",IF(Tb_Activiteiten[[#This Row],[Projectleider/Expert]]=1,Tb_Activiteiten[[#Headers],[Projectleider/Expert]],"")))</f>
        <v/>
      </c>
      <c r="AQ251" t="str">
        <f>IF(ISNUMBER(FIND("arbeid",Methode_Keuze)),"",IF(ISNUMBER(FIND("arbeid",Methode_Keuze)),"",IF(Tb_Activiteiten[[#This Row],[Arbeidskosten]]=1,Tb_Activiteiten[[#Headers],[Arbeidskosten]],"")))</f>
        <v/>
      </c>
      <c r="AR251" t="str">
        <f>IF(ISNUMBER(FIND("arbeid",Methode_Keuze)),"",IF(ISNUMBER(FIND("arbeid",Methode_Keuze)),"",IF(Tb_Activiteiten[[#This Row],[Arbeidskosten op basis van IKS]]=1,Tb_Activiteiten[[#Headers],[Arbeidskosten op basis van IKS]],"")))</f>
        <v/>
      </c>
      <c r="AS251" t="str">
        <f>IF(ISNUMBER(FIND("overige",Methode_Keuze)),"",IF(Tb_Activiteiten[[#This Row],[Kosten derden exclusief btw]]=1,Tb_Activiteiten[[#Headers],[Kosten derden exclusief btw]],""))</f>
        <v/>
      </c>
      <c r="AT251" t="str">
        <f>IF(ISNUMBER(FIND("overige",Methode_Keuze)),"",IF(Tb_Activiteiten[[#This Row],[Niet verrekenbare btw]]=1,Tb_Activiteiten[[#Headers],[Niet verrekenbare btw]],""))</f>
        <v/>
      </c>
      <c r="AU251" t="str">
        <f>IF(ISNUMBER(FIND("overige",Methode_Keuze)),"",IF(Tb_Activiteiten[[#This Row],[Grondkosten]]=1,Tb_Activiteiten[[#Headers],[Grondkosten]],""))</f>
        <v/>
      </c>
      <c r="AV251" t="str">
        <f>IF(ISNUMBER(FIND("overige",Methode_Keuze)),"",IF(Tb_Activiteiten[[#This Row],[Bijdrage in natura (overige)]]=1,Tb_Activiteiten[[#Headers],[Bijdrage in natura (overige)]],""))</f>
        <v/>
      </c>
      <c r="AW251" t="str">
        <f>IF(ISNUMBER(FIND("overige",Methode_Keuze)),"",IF(Tb_Activiteiten[[#This Row],[Bijdrage in natura (vrijwilligers)]]=1,Tb_Activiteiten[[#Headers],[Bijdrage in natura (vrijwilligers)]],""))</f>
        <v/>
      </c>
      <c r="AX251" t="str">
        <f>IF(ISNUMBER(FIND("overige",Methode_Keuze)),"",IF(Tb_Activiteiten[[#This Row],[Afschrijvingskosten]]=1,Tb_Activiteiten[[#Headers],[Afschrijvingskosten]],""))</f>
        <v/>
      </c>
      <c r="AY251" t="str">
        <f>IF(ISNUMBER(FIND("overige",Methode_Keuze)),"",IF(Tb_Activiteiten[[#This Row],[Vergoeding]]=1,Tb_Activiteiten[[#Headers],[Vergoeding]],""))</f>
        <v/>
      </c>
      <c r="AZ251" t="str">
        <f>IF(ISNUMBER(FIND("arbeid",Methode_Keuze)),"",IF(Tb_Activiteiten[[#This Row],[Arbeidskosten - vast tarief (excl eigen arbeid)]]=1,Tb_Activiteiten[[#Headers],[Arbeidskosten - vast tarief (excl eigen arbeid)]],""))</f>
        <v/>
      </c>
      <c r="BA251" t="str">
        <f>IF(ISNUMBER(FIND("overige",Methode_Keuze)),"",IF(Tb_Activiteiten[[#This Row],[Overige kosten]]=1,Tb_Activiteiten[[#Headers],[Overige kosten]],""))</f>
        <v/>
      </c>
    </row>
    <row r="252" spans="1:53" x14ac:dyDescent="0.25">
      <c r="A252" s="213"/>
      <c r="F252" s="64"/>
      <c r="G252" s="64"/>
      <c r="H252" s="258"/>
      <c r="I252" s="258"/>
      <c r="J252" s="258"/>
      <c r="K252" s="258"/>
      <c r="O252" s="56"/>
      <c r="Q252" t="str">
        <f>IFERROR(IF(VLOOKUP(Tb_Activiteiten[[#This Row],[Openstelling]],Tb_Openstelling[],2,0)=1,1,""),"")</f>
        <v/>
      </c>
      <c r="AK252" t="str">
        <f>IF(ISNUMBER(FIND("arbeid",Methode_Keuze)),"",IF(ISNUMBER(FIND("arbeid",Methode_Keuze)),"",IF(Tb_Activiteiten[[#This Row],[Loonkosten]]=1,Tb_Activiteiten[[#Headers],[Loonkosten]],"")))</f>
        <v/>
      </c>
      <c r="AL252" t="str">
        <f>IF(ISNUMBER(FIND("arbeid",Methode_Keuze)),"",IF(ISNUMBER(FIND("arbeid",Methode_Keuze)),"",IF(Tb_Activiteiten[[#This Row],[Eigen arbeid]]=1,Tb_Activiteiten[[#Headers],[Eigen arbeid]],"")))</f>
        <v/>
      </c>
      <c r="AM252" t="str">
        <f>IF(ISNUMBER(FIND("arbeid",Methode_Keuze)),"",IF(ISNUMBER(FIND("arbeid",Methode_Keuze)),"",IF(Tb_Activiteiten[[#This Row],[Projectmedewerker]]=1,Tb_Activiteiten[[#Headers],[Projectmedewerker]],"")))</f>
        <v/>
      </c>
      <c r="AN252" t="str">
        <f>IF(ISNUMBER(FIND("arbeid",Methode_Keuze)),"",IF(ISNUMBER(FIND("arbeid",Methode_Keuze)),"",IF(Tb_Activiteiten[[#This Row],[Landbouwer]]=1,Tb_Activiteiten[[#Headers],[Landbouwer]],"")))</f>
        <v/>
      </c>
      <c r="AO252" t="str">
        <f>IF(ISNUMBER(FIND("arbeid",Methode_Keuze)),"",IF(ISNUMBER(FIND("arbeid",Methode_Keuze)),"",IF(Tb_Activiteiten[[#This Row],[Adviseur]]=1,Tb_Activiteiten[[#Headers],[Adviseur]],"")))</f>
        <v/>
      </c>
      <c r="AP252" t="str">
        <f>IF(ISNUMBER(FIND("arbeid",Methode_Keuze)),"",IF(ISNUMBER(FIND("arbeid",Methode_Keuze)),"",IF(Tb_Activiteiten[[#This Row],[Projectleider/Expert]]=1,Tb_Activiteiten[[#Headers],[Projectleider/Expert]],"")))</f>
        <v/>
      </c>
      <c r="AQ252" t="str">
        <f>IF(ISNUMBER(FIND("arbeid",Methode_Keuze)),"",IF(ISNUMBER(FIND("arbeid",Methode_Keuze)),"",IF(Tb_Activiteiten[[#This Row],[Arbeidskosten]]=1,Tb_Activiteiten[[#Headers],[Arbeidskosten]],"")))</f>
        <v/>
      </c>
      <c r="AR252" t="str">
        <f>IF(ISNUMBER(FIND("arbeid",Methode_Keuze)),"",IF(ISNUMBER(FIND("arbeid",Methode_Keuze)),"",IF(Tb_Activiteiten[[#This Row],[Arbeidskosten op basis van IKS]]=1,Tb_Activiteiten[[#Headers],[Arbeidskosten op basis van IKS]],"")))</f>
        <v/>
      </c>
      <c r="AS252" t="str">
        <f>IF(ISNUMBER(FIND("overige",Methode_Keuze)),"",IF(Tb_Activiteiten[[#This Row],[Kosten derden exclusief btw]]=1,Tb_Activiteiten[[#Headers],[Kosten derden exclusief btw]],""))</f>
        <v/>
      </c>
      <c r="AT252" t="str">
        <f>IF(ISNUMBER(FIND("overige",Methode_Keuze)),"",IF(Tb_Activiteiten[[#This Row],[Niet verrekenbare btw]]=1,Tb_Activiteiten[[#Headers],[Niet verrekenbare btw]],""))</f>
        <v/>
      </c>
      <c r="AU252" t="str">
        <f>IF(ISNUMBER(FIND("overige",Methode_Keuze)),"",IF(Tb_Activiteiten[[#This Row],[Grondkosten]]=1,Tb_Activiteiten[[#Headers],[Grondkosten]],""))</f>
        <v/>
      </c>
      <c r="AV252" t="str">
        <f>IF(ISNUMBER(FIND("overige",Methode_Keuze)),"",IF(Tb_Activiteiten[[#This Row],[Bijdrage in natura (overige)]]=1,Tb_Activiteiten[[#Headers],[Bijdrage in natura (overige)]],""))</f>
        <v/>
      </c>
      <c r="AW252" t="str">
        <f>IF(ISNUMBER(FIND("overige",Methode_Keuze)),"",IF(Tb_Activiteiten[[#This Row],[Bijdrage in natura (vrijwilligers)]]=1,Tb_Activiteiten[[#Headers],[Bijdrage in natura (vrijwilligers)]],""))</f>
        <v/>
      </c>
      <c r="AX252" t="str">
        <f>IF(ISNUMBER(FIND("overige",Methode_Keuze)),"",IF(Tb_Activiteiten[[#This Row],[Afschrijvingskosten]]=1,Tb_Activiteiten[[#Headers],[Afschrijvingskosten]],""))</f>
        <v/>
      </c>
      <c r="AY252" t="str">
        <f>IF(ISNUMBER(FIND("overige",Methode_Keuze)),"",IF(Tb_Activiteiten[[#This Row],[Vergoeding]]=1,Tb_Activiteiten[[#Headers],[Vergoeding]],""))</f>
        <v/>
      </c>
      <c r="AZ252" t="str">
        <f>IF(ISNUMBER(FIND("arbeid",Methode_Keuze)),"",IF(Tb_Activiteiten[[#This Row],[Arbeidskosten - vast tarief (excl eigen arbeid)]]=1,Tb_Activiteiten[[#Headers],[Arbeidskosten - vast tarief (excl eigen arbeid)]],""))</f>
        <v/>
      </c>
      <c r="BA252" t="str">
        <f>IF(ISNUMBER(FIND("overige",Methode_Keuze)),"",IF(Tb_Activiteiten[[#This Row],[Overige kosten]]=1,Tb_Activiteiten[[#Headers],[Overige kosten]],""))</f>
        <v/>
      </c>
    </row>
    <row r="253" spans="1:53" x14ac:dyDescent="0.25">
      <c r="A253" s="213"/>
      <c r="F253" s="64"/>
      <c r="G253" s="64"/>
      <c r="H253" s="258"/>
      <c r="I253" s="258"/>
      <c r="J253" s="258"/>
      <c r="K253" s="258"/>
      <c r="O253" s="56"/>
      <c r="Q253" t="str">
        <f>IFERROR(IF(VLOOKUP(Tb_Activiteiten[[#This Row],[Openstelling]],Tb_Openstelling[],2,0)=1,1,""),"")</f>
        <v/>
      </c>
      <c r="AK253" t="str">
        <f>IF(ISNUMBER(FIND("arbeid",Methode_Keuze)),"",IF(ISNUMBER(FIND("arbeid",Methode_Keuze)),"",IF(Tb_Activiteiten[[#This Row],[Loonkosten]]=1,Tb_Activiteiten[[#Headers],[Loonkosten]],"")))</f>
        <v/>
      </c>
      <c r="AL253" t="str">
        <f>IF(ISNUMBER(FIND("arbeid",Methode_Keuze)),"",IF(ISNUMBER(FIND("arbeid",Methode_Keuze)),"",IF(Tb_Activiteiten[[#This Row],[Eigen arbeid]]=1,Tb_Activiteiten[[#Headers],[Eigen arbeid]],"")))</f>
        <v/>
      </c>
      <c r="AM253" t="str">
        <f>IF(ISNUMBER(FIND("arbeid",Methode_Keuze)),"",IF(ISNUMBER(FIND("arbeid",Methode_Keuze)),"",IF(Tb_Activiteiten[[#This Row],[Projectmedewerker]]=1,Tb_Activiteiten[[#Headers],[Projectmedewerker]],"")))</f>
        <v/>
      </c>
      <c r="AN253" t="str">
        <f>IF(ISNUMBER(FIND("arbeid",Methode_Keuze)),"",IF(ISNUMBER(FIND("arbeid",Methode_Keuze)),"",IF(Tb_Activiteiten[[#This Row],[Landbouwer]]=1,Tb_Activiteiten[[#Headers],[Landbouwer]],"")))</f>
        <v/>
      </c>
      <c r="AO253" t="str">
        <f>IF(ISNUMBER(FIND("arbeid",Methode_Keuze)),"",IF(ISNUMBER(FIND("arbeid",Methode_Keuze)),"",IF(Tb_Activiteiten[[#This Row],[Adviseur]]=1,Tb_Activiteiten[[#Headers],[Adviseur]],"")))</f>
        <v/>
      </c>
      <c r="AP253" t="str">
        <f>IF(ISNUMBER(FIND("arbeid",Methode_Keuze)),"",IF(ISNUMBER(FIND("arbeid",Methode_Keuze)),"",IF(Tb_Activiteiten[[#This Row],[Projectleider/Expert]]=1,Tb_Activiteiten[[#Headers],[Projectleider/Expert]],"")))</f>
        <v/>
      </c>
      <c r="AQ253" t="str">
        <f>IF(ISNUMBER(FIND("arbeid",Methode_Keuze)),"",IF(ISNUMBER(FIND("arbeid",Methode_Keuze)),"",IF(Tb_Activiteiten[[#This Row],[Arbeidskosten]]=1,Tb_Activiteiten[[#Headers],[Arbeidskosten]],"")))</f>
        <v/>
      </c>
      <c r="AR253" t="str">
        <f>IF(ISNUMBER(FIND("arbeid",Methode_Keuze)),"",IF(ISNUMBER(FIND("arbeid",Methode_Keuze)),"",IF(Tb_Activiteiten[[#This Row],[Arbeidskosten op basis van IKS]]=1,Tb_Activiteiten[[#Headers],[Arbeidskosten op basis van IKS]],"")))</f>
        <v/>
      </c>
      <c r="AS253" t="str">
        <f>IF(ISNUMBER(FIND("overige",Methode_Keuze)),"",IF(Tb_Activiteiten[[#This Row],[Kosten derden exclusief btw]]=1,Tb_Activiteiten[[#Headers],[Kosten derden exclusief btw]],""))</f>
        <v/>
      </c>
      <c r="AT253" t="str">
        <f>IF(ISNUMBER(FIND("overige",Methode_Keuze)),"",IF(Tb_Activiteiten[[#This Row],[Niet verrekenbare btw]]=1,Tb_Activiteiten[[#Headers],[Niet verrekenbare btw]],""))</f>
        <v/>
      </c>
      <c r="AU253" t="str">
        <f>IF(ISNUMBER(FIND("overige",Methode_Keuze)),"",IF(Tb_Activiteiten[[#This Row],[Grondkosten]]=1,Tb_Activiteiten[[#Headers],[Grondkosten]],""))</f>
        <v/>
      </c>
      <c r="AV253" t="str">
        <f>IF(ISNUMBER(FIND("overige",Methode_Keuze)),"",IF(Tb_Activiteiten[[#This Row],[Bijdrage in natura (overige)]]=1,Tb_Activiteiten[[#Headers],[Bijdrage in natura (overige)]],""))</f>
        <v/>
      </c>
      <c r="AW253" t="str">
        <f>IF(ISNUMBER(FIND("overige",Methode_Keuze)),"",IF(Tb_Activiteiten[[#This Row],[Bijdrage in natura (vrijwilligers)]]=1,Tb_Activiteiten[[#Headers],[Bijdrage in natura (vrijwilligers)]],""))</f>
        <v/>
      </c>
      <c r="AX253" t="str">
        <f>IF(ISNUMBER(FIND("overige",Methode_Keuze)),"",IF(Tb_Activiteiten[[#This Row],[Afschrijvingskosten]]=1,Tb_Activiteiten[[#Headers],[Afschrijvingskosten]],""))</f>
        <v/>
      </c>
      <c r="AY253" t="str">
        <f>IF(ISNUMBER(FIND("overige",Methode_Keuze)),"",IF(Tb_Activiteiten[[#This Row],[Vergoeding]]=1,Tb_Activiteiten[[#Headers],[Vergoeding]],""))</f>
        <v/>
      </c>
      <c r="AZ253" t="str">
        <f>IF(ISNUMBER(FIND("arbeid",Methode_Keuze)),"",IF(Tb_Activiteiten[[#This Row],[Arbeidskosten - vast tarief (excl eigen arbeid)]]=1,Tb_Activiteiten[[#Headers],[Arbeidskosten - vast tarief (excl eigen arbeid)]],""))</f>
        <v/>
      </c>
      <c r="BA253" t="str">
        <f>IF(ISNUMBER(FIND("overige",Methode_Keuze)),"",IF(Tb_Activiteiten[[#This Row],[Overige kosten]]=1,Tb_Activiteiten[[#Headers],[Overige kosten]],""))</f>
        <v/>
      </c>
    </row>
    <row r="254" spans="1:53" x14ac:dyDescent="0.25">
      <c r="A254" s="213"/>
      <c r="F254" s="64"/>
      <c r="G254" s="64"/>
      <c r="H254" s="258"/>
      <c r="I254" s="258"/>
      <c r="J254" s="258"/>
      <c r="K254" s="258"/>
      <c r="O254" s="56"/>
      <c r="Q254" t="str">
        <f>IFERROR(IF(VLOOKUP(Tb_Activiteiten[[#This Row],[Openstelling]],Tb_Openstelling[],2,0)=1,1,""),"")</f>
        <v/>
      </c>
      <c r="AK254" t="str">
        <f>IF(ISNUMBER(FIND("arbeid",Methode_Keuze)),"",IF(ISNUMBER(FIND("arbeid",Methode_Keuze)),"",IF(Tb_Activiteiten[[#This Row],[Loonkosten]]=1,Tb_Activiteiten[[#Headers],[Loonkosten]],"")))</f>
        <v/>
      </c>
      <c r="AL254" t="str">
        <f>IF(ISNUMBER(FIND("arbeid",Methode_Keuze)),"",IF(ISNUMBER(FIND("arbeid",Methode_Keuze)),"",IF(Tb_Activiteiten[[#This Row],[Eigen arbeid]]=1,Tb_Activiteiten[[#Headers],[Eigen arbeid]],"")))</f>
        <v/>
      </c>
      <c r="AM254" t="str">
        <f>IF(ISNUMBER(FIND("arbeid",Methode_Keuze)),"",IF(ISNUMBER(FIND("arbeid",Methode_Keuze)),"",IF(Tb_Activiteiten[[#This Row],[Projectmedewerker]]=1,Tb_Activiteiten[[#Headers],[Projectmedewerker]],"")))</f>
        <v/>
      </c>
      <c r="AN254" t="str">
        <f>IF(ISNUMBER(FIND("arbeid",Methode_Keuze)),"",IF(ISNUMBER(FIND("arbeid",Methode_Keuze)),"",IF(Tb_Activiteiten[[#This Row],[Landbouwer]]=1,Tb_Activiteiten[[#Headers],[Landbouwer]],"")))</f>
        <v/>
      </c>
      <c r="AO254" t="str">
        <f>IF(ISNUMBER(FIND("arbeid",Methode_Keuze)),"",IF(ISNUMBER(FIND("arbeid",Methode_Keuze)),"",IF(Tb_Activiteiten[[#This Row],[Adviseur]]=1,Tb_Activiteiten[[#Headers],[Adviseur]],"")))</f>
        <v/>
      </c>
      <c r="AP254" t="str">
        <f>IF(ISNUMBER(FIND("arbeid",Methode_Keuze)),"",IF(ISNUMBER(FIND("arbeid",Methode_Keuze)),"",IF(Tb_Activiteiten[[#This Row],[Projectleider/Expert]]=1,Tb_Activiteiten[[#Headers],[Projectleider/Expert]],"")))</f>
        <v/>
      </c>
      <c r="AQ254" t="str">
        <f>IF(ISNUMBER(FIND("arbeid",Methode_Keuze)),"",IF(ISNUMBER(FIND("arbeid",Methode_Keuze)),"",IF(Tb_Activiteiten[[#This Row],[Arbeidskosten]]=1,Tb_Activiteiten[[#Headers],[Arbeidskosten]],"")))</f>
        <v/>
      </c>
      <c r="AR254" t="str">
        <f>IF(ISNUMBER(FIND("arbeid",Methode_Keuze)),"",IF(ISNUMBER(FIND("arbeid",Methode_Keuze)),"",IF(Tb_Activiteiten[[#This Row],[Arbeidskosten op basis van IKS]]=1,Tb_Activiteiten[[#Headers],[Arbeidskosten op basis van IKS]],"")))</f>
        <v/>
      </c>
      <c r="AS254" t="str">
        <f>IF(ISNUMBER(FIND("overige",Methode_Keuze)),"",IF(Tb_Activiteiten[[#This Row],[Kosten derden exclusief btw]]=1,Tb_Activiteiten[[#Headers],[Kosten derden exclusief btw]],""))</f>
        <v/>
      </c>
      <c r="AT254" t="str">
        <f>IF(ISNUMBER(FIND("overige",Methode_Keuze)),"",IF(Tb_Activiteiten[[#This Row],[Niet verrekenbare btw]]=1,Tb_Activiteiten[[#Headers],[Niet verrekenbare btw]],""))</f>
        <v/>
      </c>
      <c r="AU254" t="str">
        <f>IF(ISNUMBER(FIND("overige",Methode_Keuze)),"",IF(Tb_Activiteiten[[#This Row],[Grondkosten]]=1,Tb_Activiteiten[[#Headers],[Grondkosten]],""))</f>
        <v/>
      </c>
      <c r="AV254" t="str">
        <f>IF(ISNUMBER(FIND("overige",Methode_Keuze)),"",IF(Tb_Activiteiten[[#This Row],[Bijdrage in natura (overige)]]=1,Tb_Activiteiten[[#Headers],[Bijdrage in natura (overige)]],""))</f>
        <v/>
      </c>
      <c r="AW254" t="str">
        <f>IF(ISNUMBER(FIND("overige",Methode_Keuze)),"",IF(Tb_Activiteiten[[#This Row],[Bijdrage in natura (vrijwilligers)]]=1,Tb_Activiteiten[[#Headers],[Bijdrage in natura (vrijwilligers)]],""))</f>
        <v/>
      </c>
      <c r="AX254" t="str">
        <f>IF(ISNUMBER(FIND("overige",Methode_Keuze)),"",IF(Tb_Activiteiten[[#This Row],[Afschrijvingskosten]]=1,Tb_Activiteiten[[#Headers],[Afschrijvingskosten]],""))</f>
        <v/>
      </c>
      <c r="AY254" t="str">
        <f>IF(ISNUMBER(FIND("overige",Methode_Keuze)),"",IF(Tb_Activiteiten[[#This Row],[Vergoeding]]=1,Tb_Activiteiten[[#Headers],[Vergoeding]],""))</f>
        <v/>
      </c>
      <c r="AZ254" t="str">
        <f>IF(ISNUMBER(FIND("arbeid",Methode_Keuze)),"",IF(Tb_Activiteiten[[#This Row],[Arbeidskosten - vast tarief (excl eigen arbeid)]]=1,Tb_Activiteiten[[#Headers],[Arbeidskosten - vast tarief (excl eigen arbeid)]],""))</f>
        <v/>
      </c>
      <c r="BA254" t="str">
        <f>IF(ISNUMBER(FIND("overige",Methode_Keuze)),"",IF(Tb_Activiteiten[[#This Row],[Overige kosten]]=1,Tb_Activiteiten[[#Headers],[Overige kosten]],""))</f>
        <v/>
      </c>
    </row>
    <row r="255" spans="1:53" x14ac:dyDescent="0.25">
      <c r="A255" s="213"/>
      <c r="F255" s="64"/>
      <c r="G255" s="64"/>
      <c r="H255" s="258"/>
      <c r="I255" s="258"/>
      <c r="J255" s="258"/>
      <c r="K255" s="258"/>
      <c r="O255" s="56"/>
      <c r="Q255" t="str">
        <f>IFERROR(IF(VLOOKUP(Tb_Activiteiten[[#This Row],[Openstelling]],Tb_Openstelling[],2,0)=1,1,""),"")</f>
        <v/>
      </c>
      <c r="AK255" t="str">
        <f>IF(ISNUMBER(FIND("arbeid",Methode_Keuze)),"",IF(ISNUMBER(FIND("arbeid",Methode_Keuze)),"",IF(Tb_Activiteiten[[#This Row],[Loonkosten]]=1,Tb_Activiteiten[[#Headers],[Loonkosten]],"")))</f>
        <v/>
      </c>
      <c r="AL255" t="str">
        <f>IF(ISNUMBER(FIND("arbeid",Methode_Keuze)),"",IF(ISNUMBER(FIND("arbeid",Methode_Keuze)),"",IF(Tb_Activiteiten[[#This Row],[Eigen arbeid]]=1,Tb_Activiteiten[[#Headers],[Eigen arbeid]],"")))</f>
        <v/>
      </c>
      <c r="AM255" t="str">
        <f>IF(ISNUMBER(FIND("arbeid",Methode_Keuze)),"",IF(ISNUMBER(FIND("arbeid",Methode_Keuze)),"",IF(Tb_Activiteiten[[#This Row],[Projectmedewerker]]=1,Tb_Activiteiten[[#Headers],[Projectmedewerker]],"")))</f>
        <v/>
      </c>
      <c r="AN255" t="str">
        <f>IF(ISNUMBER(FIND("arbeid",Methode_Keuze)),"",IF(ISNUMBER(FIND("arbeid",Methode_Keuze)),"",IF(Tb_Activiteiten[[#This Row],[Landbouwer]]=1,Tb_Activiteiten[[#Headers],[Landbouwer]],"")))</f>
        <v/>
      </c>
      <c r="AO255" t="str">
        <f>IF(ISNUMBER(FIND("arbeid",Methode_Keuze)),"",IF(ISNUMBER(FIND("arbeid",Methode_Keuze)),"",IF(Tb_Activiteiten[[#This Row],[Adviseur]]=1,Tb_Activiteiten[[#Headers],[Adviseur]],"")))</f>
        <v/>
      </c>
      <c r="AP255" t="str">
        <f>IF(ISNUMBER(FIND("arbeid",Methode_Keuze)),"",IF(ISNUMBER(FIND("arbeid",Methode_Keuze)),"",IF(Tb_Activiteiten[[#This Row],[Projectleider/Expert]]=1,Tb_Activiteiten[[#Headers],[Projectleider/Expert]],"")))</f>
        <v/>
      </c>
      <c r="AQ255" t="str">
        <f>IF(ISNUMBER(FIND("arbeid",Methode_Keuze)),"",IF(ISNUMBER(FIND("arbeid",Methode_Keuze)),"",IF(Tb_Activiteiten[[#This Row],[Arbeidskosten]]=1,Tb_Activiteiten[[#Headers],[Arbeidskosten]],"")))</f>
        <v/>
      </c>
      <c r="AR255" t="str">
        <f>IF(ISNUMBER(FIND("arbeid",Methode_Keuze)),"",IF(ISNUMBER(FIND("arbeid",Methode_Keuze)),"",IF(Tb_Activiteiten[[#This Row],[Arbeidskosten op basis van IKS]]=1,Tb_Activiteiten[[#Headers],[Arbeidskosten op basis van IKS]],"")))</f>
        <v/>
      </c>
      <c r="AS255" t="str">
        <f>IF(ISNUMBER(FIND("overige",Methode_Keuze)),"",IF(Tb_Activiteiten[[#This Row],[Kosten derden exclusief btw]]=1,Tb_Activiteiten[[#Headers],[Kosten derden exclusief btw]],""))</f>
        <v/>
      </c>
      <c r="AT255" t="str">
        <f>IF(ISNUMBER(FIND("overige",Methode_Keuze)),"",IF(Tb_Activiteiten[[#This Row],[Niet verrekenbare btw]]=1,Tb_Activiteiten[[#Headers],[Niet verrekenbare btw]],""))</f>
        <v/>
      </c>
      <c r="AU255" t="str">
        <f>IF(ISNUMBER(FIND("overige",Methode_Keuze)),"",IF(Tb_Activiteiten[[#This Row],[Grondkosten]]=1,Tb_Activiteiten[[#Headers],[Grondkosten]],""))</f>
        <v/>
      </c>
      <c r="AV255" t="str">
        <f>IF(ISNUMBER(FIND("overige",Methode_Keuze)),"",IF(Tb_Activiteiten[[#This Row],[Bijdrage in natura (overige)]]=1,Tb_Activiteiten[[#Headers],[Bijdrage in natura (overige)]],""))</f>
        <v/>
      </c>
      <c r="AW255" t="str">
        <f>IF(ISNUMBER(FIND("overige",Methode_Keuze)),"",IF(Tb_Activiteiten[[#This Row],[Bijdrage in natura (vrijwilligers)]]=1,Tb_Activiteiten[[#Headers],[Bijdrage in natura (vrijwilligers)]],""))</f>
        <v/>
      </c>
      <c r="AX255" t="str">
        <f>IF(ISNUMBER(FIND("overige",Methode_Keuze)),"",IF(Tb_Activiteiten[[#This Row],[Afschrijvingskosten]]=1,Tb_Activiteiten[[#Headers],[Afschrijvingskosten]],""))</f>
        <v/>
      </c>
      <c r="AY255" t="str">
        <f>IF(ISNUMBER(FIND("overige",Methode_Keuze)),"",IF(Tb_Activiteiten[[#This Row],[Vergoeding]]=1,Tb_Activiteiten[[#Headers],[Vergoeding]],""))</f>
        <v/>
      </c>
      <c r="AZ255" t="str">
        <f>IF(ISNUMBER(FIND("arbeid",Methode_Keuze)),"",IF(Tb_Activiteiten[[#This Row],[Arbeidskosten - vast tarief (excl eigen arbeid)]]=1,Tb_Activiteiten[[#Headers],[Arbeidskosten - vast tarief (excl eigen arbeid)]],""))</f>
        <v/>
      </c>
      <c r="BA255" t="str">
        <f>IF(ISNUMBER(FIND("overige",Methode_Keuze)),"",IF(Tb_Activiteiten[[#This Row],[Overige kosten]]=1,Tb_Activiteiten[[#Headers],[Overige kosten]],""))</f>
        <v/>
      </c>
    </row>
    <row r="256" spans="1:53" x14ac:dyDescent="0.25">
      <c r="A256" s="213"/>
      <c r="F256" s="64"/>
      <c r="G256" s="64"/>
      <c r="H256" s="258"/>
      <c r="I256" s="258"/>
      <c r="J256" s="258"/>
      <c r="K256" s="258"/>
      <c r="O256" s="56"/>
      <c r="Q256" t="str">
        <f>IFERROR(IF(VLOOKUP(Tb_Activiteiten[[#This Row],[Openstelling]],Tb_Openstelling[],2,0)=1,1,""),"")</f>
        <v/>
      </c>
      <c r="AK256" t="str">
        <f>IF(ISNUMBER(FIND("arbeid",Methode_Keuze)),"",IF(ISNUMBER(FIND("arbeid",Methode_Keuze)),"",IF(Tb_Activiteiten[[#This Row],[Loonkosten]]=1,Tb_Activiteiten[[#Headers],[Loonkosten]],"")))</f>
        <v/>
      </c>
      <c r="AL256" t="str">
        <f>IF(ISNUMBER(FIND("arbeid",Methode_Keuze)),"",IF(ISNUMBER(FIND("arbeid",Methode_Keuze)),"",IF(Tb_Activiteiten[[#This Row],[Eigen arbeid]]=1,Tb_Activiteiten[[#Headers],[Eigen arbeid]],"")))</f>
        <v/>
      </c>
      <c r="AM256" t="str">
        <f>IF(ISNUMBER(FIND("arbeid",Methode_Keuze)),"",IF(ISNUMBER(FIND("arbeid",Methode_Keuze)),"",IF(Tb_Activiteiten[[#This Row],[Projectmedewerker]]=1,Tb_Activiteiten[[#Headers],[Projectmedewerker]],"")))</f>
        <v/>
      </c>
      <c r="AN256" t="str">
        <f>IF(ISNUMBER(FIND("arbeid",Methode_Keuze)),"",IF(ISNUMBER(FIND("arbeid",Methode_Keuze)),"",IF(Tb_Activiteiten[[#This Row],[Landbouwer]]=1,Tb_Activiteiten[[#Headers],[Landbouwer]],"")))</f>
        <v/>
      </c>
      <c r="AO256" t="str">
        <f>IF(ISNUMBER(FIND("arbeid",Methode_Keuze)),"",IF(ISNUMBER(FIND("arbeid",Methode_Keuze)),"",IF(Tb_Activiteiten[[#This Row],[Adviseur]]=1,Tb_Activiteiten[[#Headers],[Adviseur]],"")))</f>
        <v/>
      </c>
      <c r="AP256" t="str">
        <f>IF(ISNUMBER(FIND("arbeid",Methode_Keuze)),"",IF(ISNUMBER(FIND("arbeid",Methode_Keuze)),"",IF(Tb_Activiteiten[[#This Row],[Projectleider/Expert]]=1,Tb_Activiteiten[[#Headers],[Projectleider/Expert]],"")))</f>
        <v/>
      </c>
      <c r="AQ256" t="str">
        <f>IF(ISNUMBER(FIND("arbeid",Methode_Keuze)),"",IF(ISNUMBER(FIND("arbeid",Methode_Keuze)),"",IF(Tb_Activiteiten[[#This Row],[Arbeidskosten]]=1,Tb_Activiteiten[[#Headers],[Arbeidskosten]],"")))</f>
        <v/>
      </c>
      <c r="AR256" t="str">
        <f>IF(ISNUMBER(FIND("arbeid",Methode_Keuze)),"",IF(ISNUMBER(FIND("arbeid",Methode_Keuze)),"",IF(Tb_Activiteiten[[#This Row],[Arbeidskosten op basis van IKS]]=1,Tb_Activiteiten[[#Headers],[Arbeidskosten op basis van IKS]],"")))</f>
        <v/>
      </c>
      <c r="AS256" t="str">
        <f>IF(ISNUMBER(FIND("overige",Methode_Keuze)),"",IF(Tb_Activiteiten[[#This Row],[Kosten derden exclusief btw]]=1,Tb_Activiteiten[[#Headers],[Kosten derden exclusief btw]],""))</f>
        <v/>
      </c>
      <c r="AT256" t="str">
        <f>IF(ISNUMBER(FIND("overige",Methode_Keuze)),"",IF(Tb_Activiteiten[[#This Row],[Niet verrekenbare btw]]=1,Tb_Activiteiten[[#Headers],[Niet verrekenbare btw]],""))</f>
        <v/>
      </c>
      <c r="AU256" t="str">
        <f>IF(ISNUMBER(FIND("overige",Methode_Keuze)),"",IF(Tb_Activiteiten[[#This Row],[Grondkosten]]=1,Tb_Activiteiten[[#Headers],[Grondkosten]],""))</f>
        <v/>
      </c>
      <c r="AV256" t="str">
        <f>IF(ISNUMBER(FIND("overige",Methode_Keuze)),"",IF(Tb_Activiteiten[[#This Row],[Bijdrage in natura (overige)]]=1,Tb_Activiteiten[[#Headers],[Bijdrage in natura (overige)]],""))</f>
        <v/>
      </c>
      <c r="AW256" t="str">
        <f>IF(ISNUMBER(FIND("overige",Methode_Keuze)),"",IF(Tb_Activiteiten[[#This Row],[Bijdrage in natura (vrijwilligers)]]=1,Tb_Activiteiten[[#Headers],[Bijdrage in natura (vrijwilligers)]],""))</f>
        <v/>
      </c>
      <c r="AX256" t="str">
        <f>IF(ISNUMBER(FIND("overige",Methode_Keuze)),"",IF(Tb_Activiteiten[[#This Row],[Afschrijvingskosten]]=1,Tb_Activiteiten[[#Headers],[Afschrijvingskosten]],""))</f>
        <v/>
      </c>
      <c r="AY256" t="str">
        <f>IF(ISNUMBER(FIND("overige",Methode_Keuze)),"",IF(Tb_Activiteiten[[#This Row],[Vergoeding]]=1,Tb_Activiteiten[[#Headers],[Vergoeding]],""))</f>
        <v/>
      </c>
      <c r="AZ256" t="str">
        <f>IF(ISNUMBER(FIND("arbeid",Methode_Keuze)),"",IF(Tb_Activiteiten[[#This Row],[Arbeidskosten - vast tarief (excl eigen arbeid)]]=1,Tb_Activiteiten[[#Headers],[Arbeidskosten - vast tarief (excl eigen arbeid)]],""))</f>
        <v/>
      </c>
      <c r="BA256" t="str">
        <f>IF(ISNUMBER(FIND("overige",Methode_Keuze)),"",IF(Tb_Activiteiten[[#This Row],[Overige kosten]]=1,Tb_Activiteiten[[#Headers],[Overige kosten]],""))</f>
        <v/>
      </c>
    </row>
    <row r="257" spans="1:53" x14ac:dyDescent="0.25">
      <c r="A257" s="213"/>
      <c r="F257" s="64"/>
      <c r="G257" s="64"/>
      <c r="H257" s="258"/>
      <c r="I257" s="258"/>
      <c r="J257" s="258"/>
      <c r="K257" s="258"/>
      <c r="O257" s="56"/>
      <c r="Q257" t="str">
        <f>IFERROR(IF(VLOOKUP(Tb_Activiteiten[[#This Row],[Openstelling]],Tb_Openstelling[],2,0)=1,1,""),"")</f>
        <v/>
      </c>
      <c r="AK257" t="str">
        <f>IF(ISNUMBER(FIND("arbeid",Methode_Keuze)),"",IF(ISNUMBER(FIND("arbeid",Methode_Keuze)),"",IF(Tb_Activiteiten[[#This Row],[Loonkosten]]=1,Tb_Activiteiten[[#Headers],[Loonkosten]],"")))</f>
        <v/>
      </c>
      <c r="AL257" t="str">
        <f>IF(ISNUMBER(FIND("arbeid",Methode_Keuze)),"",IF(ISNUMBER(FIND("arbeid",Methode_Keuze)),"",IF(Tb_Activiteiten[[#This Row],[Eigen arbeid]]=1,Tb_Activiteiten[[#Headers],[Eigen arbeid]],"")))</f>
        <v/>
      </c>
      <c r="AM257" t="str">
        <f>IF(ISNUMBER(FIND("arbeid",Methode_Keuze)),"",IF(ISNUMBER(FIND("arbeid",Methode_Keuze)),"",IF(Tb_Activiteiten[[#This Row],[Projectmedewerker]]=1,Tb_Activiteiten[[#Headers],[Projectmedewerker]],"")))</f>
        <v/>
      </c>
      <c r="AN257" t="str">
        <f>IF(ISNUMBER(FIND("arbeid",Methode_Keuze)),"",IF(ISNUMBER(FIND("arbeid",Methode_Keuze)),"",IF(Tb_Activiteiten[[#This Row],[Landbouwer]]=1,Tb_Activiteiten[[#Headers],[Landbouwer]],"")))</f>
        <v/>
      </c>
      <c r="AO257" t="str">
        <f>IF(ISNUMBER(FIND("arbeid",Methode_Keuze)),"",IF(ISNUMBER(FIND("arbeid",Methode_Keuze)),"",IF(Tb_Activiteiten[[#This Row],[Adviseur]]=1,Tb_Activiteiten[[#Headers],[Adviseur]],"")))</f>
        <v/>
      </c>
      <c r="AP257" t="str">
        <f>IF(ISNUMBER(FIND("arbeid",Methode_Keuze)),"",IF(ISNUMBER(FIND("arbeid",Methode_Keuze)),"",IF(Tb_Activiteiten[[#This Row],[Projectleider/Expert]]=1,Tb_Activiteiten[[#Headers],[Projectleider/Expert]],"")))</f>
        <v/>
      </c>
      <c r="AQ257" t="str">
        <f>IF(ISNUMBER(FIND("arbeid",Methode_Keuze)),"",IF(ISNUMBER(FIND("arbeid",Methode_Keuze)),"",IF(Tb_Activiteiten[[#This Row],[Arbeidskosten]]=1,Tb_Activiteiten[[#Headers],[Arbeidskosten]],"")))</f>
        <v/>
      </c>
      <c r="AR257" t="str">
        <f>IF(ISNUMBER(FIND("arbeid",Methode_Keuze)),"",IF(ISNUMBER(FIND("arbeid",Methode_Keuze)),"",IF(Tb_Activiteiten[[#This Row],[Arbeidskosten op basis van IKS]]=1,Tb_Activiteiten[[#Headers],[Arbeidskosten op basis van IKS]],"")))</f>
        <v/>
      </c>
      <c r="AS257" t="str">
        <f>IF(ISNUMBER(FIND("overige",Methode_Keuze)),"",IF(Tb_Activiteiten[[#This Row],[Kosten derden exclusief btw]]=1,Tb_Activiteiten[[#Headers],[Kosten derden exclusief btw]],""))</f>
        <v/>
      </c>
      <c r="AT257" t="str">
        <f>IF(ISNUMBER(FIND("overige",Methode_Keuze)),"",IF(Tb_Activiteiten[[#This Row],[Niet verrekenbare btw]]=1,Tb_Activiteiten[[#Headers],[Niet verrekenbare btw]],""))</f>
        <v/>
      </c>
      <c r="AU257" t="str">
        <f>IF(ISNUMBER(FIND("overige",Methode_Keuze)),"",IF(Tb_Activiteiten[[#This Row],[Grondkosten]]=1,Tb_Activiteiten[[#Headers],[Grondkosten]],""))</f>
        <v/>
      </c>
      <c r="AV257" t="str">
        <f>IF(ISNUMBER(FIND("overige",Methode_Keuze)),"",IF(Tb_Activiteiten[[#This Row],[Bijdrage in natura (overige)]]=1,Tb_Activiteiten[[#Headers],[Bijdrage in natura (overige)]],""))</f>
        <v/>
      </c>
      <c r="AW257" t="str">
        <f>IF(ISNUMBER(FIND("overige",Methode_Keuze)),"",IF(Tb_Activiteiten[[#This Row],[Bijdrage in natura (vrijwilligers)]]=1,Tb_Activiteiten[[#Headers],[Bijdrage in natura (vrijwilligers)]],""))</f>
        <v/>
      </c>
      <c r="AX257" t="str">
        <f>IF(ISNUMBER(FIND("overige",Methode_Keuze)),"",IF(Tb_Activiteiten[[#This Row],[Afschrijvingskosten]]=1,Tb_Activiteiten[[#Headers],[Afschrijvingskosten]],""))</f>
        <v/>
      </c>
      <c r="AY257" t="str">
        <f>IF(ISNUMBER(FIND("overige",Methode_Keuze)),"",IF(Tb_Activiteiten[[#This Row],[Vergoeding]]=1,Tb_Activiteiten[[#Headers],[Vergoeding]],""))</f>
        <v/>
      </c>
      <c r="AZ257" t="str">
        <f>IF(ISNUMBER(FIND("arbeid",Methode_Keuze)),"",IF(Tb_Activiteiten[[#This Row],[Arbeidskosten - vast tarief (excl eigen arbeid)]]=1,Tb_Activiteiten[[#Headers],[Arbeidskosten - vast tarief (excl eigen arbeid)]],""))</f>
        <v/>
      </c>
      <c r="BA257" t="str">
        <f>IF(ISNUMBER(FIND("overige",Methode_Keuze)),"",IF(Tb_Activiteiten[[#This Row],[Overige kosten]]=1,Tb_Activiteiten[[#Headers],[Overige kosten]],""))</f>
        <v/>
      </c>
    </row>
    <row r="258" spans="1:53" x14ac:dyDescent="0.25">
      <c r="A258" s="213"/>
      <c r="F258" s="64"/>
      <c r="G258" s="64"/>
      <c r="H258" s="258"/>
      <c r="I258" s="258"/>
      <c r="J258" s="258"/>
      <c r="K258" s="258"/>
      <c r="O258" s="56"/>
      <c r="Q258" t="str">
        <f>IFERROR(IF(VLOOKUP(Tb_Activiteiten[[#This Row],[Openstelling]],Tb_Openstelling[],2,0)=1,1,""),"")</f>
        <v/>
      </c>
      <c r="AK258" t="str">
        <f>IF(ISNUMBER(FIND("arbeid",Methode_Keuze)),"",IF(ISNUMBER(FIND("arbeid",Methode_Keuze)),"",IF(Tb_Activiteiten[[#This Row],[Loonkosten]]=1,Tb_Activiteiten[[#Headers],[Loonkosten]],"")))</f>
        <v/>
      </c>
      <c r="AL258" t="str">
        <f>IF(ISNUMBER(FIND("arbeid",Methode_Keuze)),"",IF(ISNUMBER(FIND("arbeid",Methode_Keuze)),"",IF(Tb_Activiteiten[[#This Row],[Eigen arbeid]]=1,Tb_Activiteiten[[#Headers],[Eigen arbeid]],"")))</f>
        <v/>
      </c>
      <c r="AM258" t="str">
        <f>IF(ISNUMBER(FIND("arbeid",Methode_Keuze)),"",IF(ISNUMBER(FIND("arbeid",Methode_Keuze)),"",IF(Tb_Activiteiten[[#This Row],[Projectmedewerker]]=1,Tb_Activiteiten[[#Headers],[Projectmedewerker]],"")))</f>
        <v/>
      </c>
      <c r="AN258" t="str">
        <f>IF(ISNUMBER(FIND("arbeid",Methode_Keuze)),"",IF(ISNUMBER(FIND("arbeid",Methode_Keuze)),"",IF(Tb_Activiteiten[[#This Row],[Landbouwer]]=1,Tb_Activiteiten[[#Headers],[Landbouwer]],"")))</f>
        <v/>
      </c>
      <c r="AO258" t="str">
        <f>IF(ISNUMBER(FIND("arbeid",Methode_Keuze)),"",IF(ISNUMBER(FIND("arbeid",Methode_Keuze)),"",IF(Tb_Activiteiten[[#This Row],[Adviseur]]=1,Tb_Activiteiten[[#Headers],[Adviseur]],"")))</f>
        <v/>
      </c>
      <c r="AP258" t="str">
        <f>IF(ISNUMBER(FIND("arbeid",Methode_Keuze)),"",IF(ISNUMBER(FIND("arbeid",Methode_Keuze)),"",IF(Tb_Activiteiten[[#This Row],[Projectleider/Expert]]=1,Tb_Activiteiten[[#Headers],[Projectleider/Expert]],"")))</f>
        <v/>
      </c>
      <c r="AQ258" t="str">
        <f>IF(ISNUMBER(FIND("arbeid",Methode_Keuze)),"",IF(ISNUMBER(FIND("arbeid",Methode_Keuze)),"",IF(Tb_Activiteiten[[#This Row],[Arbeidskosten]]=1,Tb_Activiteiten[[#Headers],[Arbeidskosten]],"")))</f>
        <v/>
      </c>
      <c r="AR258" t="str">
        <f>IF(ISNUMBER(FIND("arbeid",Methode_Keuze)),"",IF(ISNUMBER(FIND("arbeid",Methode_Keuze)),"",IF(Tb_Activiteiten[[#This Row],[Arbeidskosten op basis van IKS]]=1,Tb_Activiteiten[[#Headers],[Arbeidskosten op basis van IKS]],"")))</f>
        <v/>
      </c>
      <c r="AS258" t="str">
        <f>IF(ISNUMBER(FIND("overige",Methode_Keuze)),"",IF(Tb_Activiteiten[[#This Row],[Kosten derden exclusief btw]]=1,Tb_Activiteiten[[#Headers],[Kosten derden exclusief btw]],""))</f>
        <v/>
      </c>
      <c r="AT258" t="str">
        <f>IF(ISNUMBER(FIND("overige",Methode_Keuze)),"",IF(Tb_Activiteiten[[#This Row],[Niet verrekenbare btw]]=1,Tb_Activiteiten[[#Headers],[Niet verrekenbare btw]],""))</f>
        <v/>
      </c>
      <c r="AU258" t="str">
        <f>IF(ISNUMBER(FIND("overige",Methode_Keuze)),"",IF(Tb_Activiteiten[[#This Row],[Grondkosten]]=1,Tb_Activiteiten[[#Headers],[Grondkosten]],""))</f>
        <v/>
      </c>
      <c r="AV258" t="str">
        <f>IF(ISNUMBER(FIND("overige",Methode_Keuze)),"",IF(Tb_Activiteiten[[#This Row],[Bijdrage in natura (overige)]]=1,Tb_Activiteiten[[#Headers],[Bijdrage in natura (overige)]],""))</f>
        <v/>
      </c>
      <c r="AW258" t="str">
        <f>IF(ISNUMBER(FIND("overige",Methode_Keuze)),"",IF(Tb_Activiteiten[[#This Row],[Bijdrage in natura (vrijwilligers)]]=1,Tb_Activiteiten[[#Headers],[Bijdrage in natura (vrijwilligers)]],""))</f>
        <v/>
      </c>
      <c r="AX258" t="str">
        <f>IF(ISNUMBER(FIND("overige",Methode_Keuze)),"",IF(Tb_Activiteiten[[#This Row],[Afschrijvingskosten]]=1,Tb_Activiteiten[[#Headers],[Afschrijvingskosten]],""))</f>
        <v/>
      </c>
      <c r="AY258" t="str">
        <f>IF(ISNUMBER(FIND("overige",Methode_Keuze)),"",IF(Tb_Activiteiten[[#This Row],[Vergoeding]]=1,Tb_Activiteiten[[#Headers],[Vergoeding]],""))</f>
        <v/>
      </c>
      <c r="AZ258" t="str">
        <f>IF(ISNUMBER(FIND("arbeid",Methode_Keuze)),"",IF(Tb_Activiteiten[[#This Row],[Arbeidskosten - vast tarief (excl eigen arbeid)]]=1,Tb_Activiteiten[[#Headers],[Arbeidskosten - vast tarief (excl eigen arbeid)]],""))</f>
        <v/>
      </c>
      <c r="BA258" t="str">
        <f>IF(ISNUMBER(FIND("overige",Methode_Keuze)),"",IF(Tb_Activiteiten[[#This Row],[Overige kosten]]=1,Tb_Activiteiten[[#Headers],[Overige kosten]],""))</f>
        <v/>
      </c>
    </row>
    <row r="259" spans="1:53" x14ac:dyDescent="0.25">
      <c r="A259" s="213"/>
      <c r="F259" s="64"/>
      <c r="G259" s="64"/>
      <c r="H259" s="258"/>
      <c r="I259" s="258"/>
      <c r="J259" s="258"/>
      <c r="K259" s="258"/>
      <c r="O259" s="56"/>
      <c r="Q259" t="str">
        <f>IFERROR(IF(VLOOKUP(Tb_Activiteiten[[#This Row],[Openstelling]],Tb_Openstelling[],2,0)=1,1,""),"")</f>
        <v/>
      </c>
      <c r="AK259" t="str">
        <f>IF(ISNUMBER(FIND("arbeid",Methode_Keuze)),"",IF(ISNUMBER(FIND("arbeid",Methode_Keuze)),"",IF(Tb_Activiteiten[[#This Row],[Loonkosten]]=1,Tb_Activiteiten[[#Headers],[Loonkosten]],"")))</f>
        <v/>
      </c>
      <c r="AL259" t="str">
        <f>IF(ISNUMBER(FIND("arbeid",Methode_Keuze)),"",IF(ISNUMBER(FIND("arbeid",Methode_Keuze)),"",IF(Tb_Activiteiten[[#This Row],[Eigen arbeid]]=1,Tb_Activiteiten[[#Headers],[Eigen arbeid]],"")))</f>
        <v/>
      </c>
      <c r="AM259" t="str">
        <f>IF(ISNUMBER(FIND("arbeid",Methode_Keuze)),"",IF(ISNUMBER(FIND("arbeid",Methode_Keuze)),"",IF(Tb_Activiteiten[[#This Row],[Projectmedewerker]]=1,Tb_Activiteiten[[#Headers],[Projectmedewerker]],"")))</f>
        <v/>
      </c>
      <c r="AN259" t="str">
        <f>IF(ISNUMBER(FIND("arbeid",Methode_Keuze)),"",IF(ISNUMBER(FIND("arbeid",Methode_Keuze)),"",IF(Tb_Activiteiten[[#This Row],[Landbouwer]]=1,Tb_Activiteiten[[#Headers],[Landbouwer]],"")))</f>
        <v/>
      </c>
      <c r="AO259" t="str">
        <f>IF(ISNUMBER(FIND("arbeid",Methode_Keuze)),"",IF(ISNUMBER(FIND("arbeid",Methode_Keuze)),"",IF(Tb_Activiteiten[[#This Row],[Adviseur]]=1,Tb_Activiteiten[[#Headers],[Adviseur]],"")))</f>
        <v/>
      </c>
      <c r="AP259" t="str">
        <f>IF(ISNUMBER(FIND("arbeid",Methode_Keuze)),"",IF(ISNUMBER(FIND("arbeid",Methode_Keuze)),"",IF(Tb_Activiteiten[[#This Row],[Projectleider/Expert]]=1,Tb_Activiteiten[[#Headers],[Projectleider/Expert]],"")))</f>
        <v/>
      </c>
      <c r="AQ259" t="str">
        <f>IF(ISNUMBER(FIND("arbeid",Methode_Keuze)),"",IF(ISNUMBER(FIND("arbeid",Methode_Keuze)),"",IF(Tb_Activiteiten[[#This Row],[Arbeidskosten]]=1,Tb_Activiteiten[[#Headers],[Arbeidskosten]],"")))</f>
        <v/>
      </c>
      <c r="AR259" t="str">
        <f>IF(ISNUMBER(FIND("arbeid",Methode_Keuze)),"",IF(ISNUMBER(FIND("arbeid",Methode_Keuze)),"",IF(Tb_Activiteiten[[#This Row],[Arbeidskosten op basis van IKS]]=1,Tb_Activiteiten[[#Headers],[Arbeidskosten op basis van IKS]],"")))</f>
        <v/>
      </c>
      <c r="AS259" t="str">
        <f>IF(ISNUMBER(FIND("overige",Methode_Keuze)),"",IF(Tb_Activiteiten[[#This Row],[Kosten derden exclusief btw]]=1,Tb_Activiteiten[[#Headers],[Kosten derden exclusief btw]],""))</f>
        <v/>
      </c>
      <c r="AT259" t="str">
        <f>IF(ISNUMBER(FIND("overige",Methode_Keuze)),"",IF(Tb_Activiteiten[[#This Row],[Niet verrekenbare btw]]=1,Tb_Activiteiten[[#Headers],[Niet verrekenbare btw]],""))</f>
        <v/>
      </c>
      <c r="AU259" t="str">
        <f>IF(ISNUMBER(FIND("overige",Methode_Keuze)),"",IF(Tb_Activiteiten[[#This Row],[Grondkosten]]=1,Tb_Activiteiten[[#Headers],[Grondkosten]],""))</f>
        <v/>
      </c>
      <c r="AV259" t="str">
        <f>IF(ISNUMBER(FIND("overige",Methode_Keuze)),"",IF(Tb_Activiteiten[[#This Row],[Bijdrage in natura (overige)]]=1,Tb_Activiteiten[[#Headers],[Bijdrage in natura (overige)]],""))</f>
        <v/>
      </c>
      <c r="AW259" t="str">
        <f>IF(ISNUMBER(FIND("overige",Methode_Keuze)),"",IF(Tb_Activiteiten[[#This Row],[Bijdrage in natura (vrijwilligers)]]=1,Tb_Activiteiten[[#Headers],[Bijdrage in natura (vrijwilligers)]],""))</f>
        <v/>
      </c>
      <c r="AX259" t="str">
        <f>IF(ISNUMBER(FIND("overige",Methode_Keuze)),"",IF(Tb_Activiteiten[[#This Row],[Afschrijvingskosten]]=1,Tb_Activiteiten[[#Headers],[Afschrijvingskosten]],""))</f>
        <v/>
      </c>
      <c r="AY259" t="str">
        <f>IF(ISNUMBER(FIND("overige",Methode_Keuze)),"",IF(Tb_Activiteiten[[#This Row],[Vergoeding]]=1,Tb_Activiteiten[[#Headers],[Vergoeding]],""))</f>
        <v/>
      </c>
      <c r="AZ259" t="str">
        <f>IF(ISNUMBER(FIND("arbeid",Methode_Keuze)),"",IF(Tb_Activiteiten[[#This Row],[Arbeidskosten - vast tarief (excl eigen arbeid)]]=1,Tb_Activiteiten[[#Headers],[Arbeidskosten - vast tarief (excl eigen arbeid)]],""))</f>
        <v/>
      </c>
      <c r="BA259" t="str">
        <f>IF(ISNUMBER(FIND("overige",Methode_Keuze)),"",IF(Tb_Activiteiten[[#This Row],[Overige kosten]]=1,Tb_Activiteiten[[#Headers],[Overige kosten]],""))</f>
        <v/>
      </c>
    </row>
    <row r="260" spans="1:53" x14ac:dyDescent="0.25">
      <c r="A260" s="213"/>
      <c r="F260" s="64"/>
      <c r="G260" s="64"/>
      <c r="H260" s="258"/>
      <c r="I260" s="258"/>
      <c r="J260" s="258"/>
      <c r="K260" s="258"/>
      <c r="O260" s="56"/>
      <c r="Q260" t="str">
        <f>IFERROR(IF(VLOOKUP(Tb_Activiteiten[[#This Row],[Openstelling]],Tb_Openstelling[],2,0)=1,1,""),"")</f>
        <v/>
      </c>
      <c r="AK260" t="str">
        <f>IF(ISNUMBER(FIND("arbeid",Methode_Keuze)),"",IF(ISNUMBER(FIND("arbeid",Methode_Keuze)),"",IF(Tb_Activiteiten[[#This Row],[Loonkosten]]=1,Tb_Activiteiten[[#Headers],[Loonkosten]],"")))</f>
        <v/>
      </c>
      <c r="AL260" t="str">
        <f>IF(ISNUMBER(FIND("arbeid",Methode_Keuze)),"",IF(ISNUMBER(FIND("arbeid",Methode_Keuze)),"",IF(Tb_Activiteiten[[#This Row],[Eigen arbeid]]=1,Tb_Activiteiten[[#Headers],[Eigen arbeid]],"")))</f>
        <v/>
      </c>
      <c r="AM260" t="str">
        <f>IF(ISNUMBER(FIND("arbeid",Methode_Keuze)),"",IF(ISNUMBER(FIND("arbeid",Methode_Keuze)),"",IF(Tb_Activiteiten[[#This Row],[Projectmedewerker]]=1,Tb_Activiteiten[[#Headers],[Projectmedewerker]],"")))</f>
        <v/>
      </c>
      <c r="AN260" t="str">
        <f>IF(ISNUMBER(FIND("arbeid",Methode_Keuze)),"",IF(ISNUMBER(FIND("arbeid",Methode_Keuze)),"",IF(Tb_Activiteiten[[#This Row],[Landbouwer]]=1,Tb_Activiteiten[[#Headers],[Landbouwer]],"")))</f>
        <v/>
      </c>
      <c r="AO260" t="str">
        <f>IF(ISNUMBER(FIND("arbeid",Methode_Keuze)),"",IF(ISNUMBER(FIND("arbeid",Methode_Keuze)),"",IF(Tb_Activiteiten[[#This Row],[Adviseur]]=1,Tb_Activiteiten[[#Headers],[Adviseur]],"")))</f>
        <v/>
      </c>
      <c r="AP260" t="str">
        <f>IF(ISNUMBER(FIND("arbeid",Methode_Keuze)),"",IF(ISNUMBER(FIND("arbeid",Methode_Keuze)),"",IF(Tb_Activiteiten[[#This Row],[Projectleider/Expert]]=1,Tb_Activiteiten[[#Headers],[Projectleider/Expert]],"")))</f>
        <v/>
      </c>
      <c r="AQ260" t="str">
        <f>IF(ISNUMBER(FIND("arbeid",Methode_Keuze)),"",IF(ISNUMBER(FIND("arbeid",Methode_Keuze)),"",IF(Tb_Activiteiten[[#This Row],[Arbeidskosten]]=1,Tb_Activiteiten[[#Headers],[Arbeidskosten]],"")))</f>
        <v/>
      </c>
      <c r="AR260" t="str">
        <f>IF(ISNUMBER(FIND("arbeid",Methode_Keuze)),"",IF(ISNUMBER(FIND("arbeid",Methode_Keuze)),"",IF(Tb_Activiteiten[[#This Row],[Arbeidskosten op basis van IKS]]=1,Tb_Activiteiten[[#Headers],[Arbeidskosten op basis van IKS]],"")))</f>
        <v/>
      </c>
      <c r="AS260" t="str">
        <f>IF(ISNUMBER(FIND("overige",Methode_Keuze)),"",IF(Tb_Activiteiten[[#This Row],[Kosten derden exclusief btw]]=1,Tb_Activiteiten[[#Headers],[Kosten derden exclusief btw]],""))</f>
        <v/>
      </c>
      <c r="AT260" t="str">
        <f>IF(ISNUMBER(FIND("overige",Methode_Keuze)),"",IF(Tb_Activiteiten[[#This Row],[Niet verrekenbare btw]]=1,Tb_Activiteiten[[#Headers],[Niet verrekenbare btw]],""))</f>
        <v/>
      </c>
      <c r="AU260" t="str">
        <f>IF(ISNUMBER(FIND("overige",Methode_Keuze)),"",IF(Tb_Activiteiten[[#This Row],[Grondkosten]]=1,Tb_Activiteiten[[#Headers],[Grondkosten]],""))</f>
        <v/>
      </c>
      <c r="AV260" t="str">
        <f>IF(ISNUMBER(FIND("overige",Methode_Keuze)),"",IF(Tb_Activiteiten[[#This Row],[Bijdrage in natura (overige)]]=1,Tb_Activiteiten[[#Headers],[Bijdrage in natura (overige)]],""))</f>
        <v/>
      </c>
      <c r="AW260" t="str">
        <f>IF(ISNUMBER(FIND("overige",Methode_Keuze)),"",IF(Tb_Activiteiten[[#This Row],[Bijdrage in natura (vrijwilligers)]]=1,Tb_Activiteiten[[#Headers],[Bijdrage in natura (vrijwilligers)]],""))</f>
        <v/>
      </c>
      <c r="AX260" t="str">
        <f>IF(ISNUMBER(FIND("overige",Methode_Keuze)),"",IF(Tb_Activiteiten[[#This Row],[Afschrijvingskosten]]=1,Tb_Activiteiten[[#Headers],[Afschrijvingskosten]],""))</f>
        <v/>
      </c>
      <c r="AY260" t="str">
        <f>IF(ISNUMBER(FIND("overige",Methode_Keuze)),"",IF(Tb_Activiteiten[[#This Row],[Vergoeding]]=1,Tb_Activiteiten[[#Headers],[Vergoeding]],""))</f>
        <v/>
      </c>
      <c r="AZ260" t="str">
        <f>IF(ISNUMBER(FIND("arbeid",Methode_Keuze)),"",IF(Tb_Activiteiten[[#This Row],[Arbeidskosten - vast tarief (excl eigen arbeid)]]=1,Tb_Activiteiten[[#Headers],[Arbeidskosten - vast tarief (excl eigen arbeid)]],""))</f>
        <v/>
      </c>
      <c r="BA260" t="str">
        <f>IF(ISNUMBER(FIND("overige",Methode_Keuze)),"",IF(Tb_Activiteiten[[#This Row],[Overige kosten]]=1,Tb_Activiteiten[[#Headers],[Overige kosten]],""))</f>
        <v/>
      </c>
    </row>
    <row r="261" spans="1:53" x14ac:dyDescent="0.25">
      <c r="A261" s="213"/>
      <c r="F261" s="64"/>
      <c r="G261" s="64"/>
      <c r="H261" s="258"/>
      <c r="I261" s="258"/>
      <c r="J261" s="258"/>
      <c r="K261" s="258"/>
      <c r="O261" s="56"/>
      <c r="Q261" t="str">
        <f>IFERROR(IF(VLOOKUP(Tb_Activiteiten[[#This Row],[Openstelling]],Tb_Openstelling[],2,0)=1,1,""),"")</f>
        <v/>
      </c>
      <c r="AK261" t="str">
        <f>IF(ISNUMBER(FIND("arbeid",Methode_Keuze)),"",IF(ISNUMBER(FIND("arbeid",Methode_Keuze)),"",IF(Tb_Activiteiten[[#This Row],[Loonkosten]]=1,Tb_Activiteiten[[#Headers],[Loonkosten]],"")))</f>
        <v/>
      </c>
      <c r="AL261" t="str">
        <f>IF(ISNUMBER(FIND("arbeid",Methode_Keuze)),"",IF(ISNUMBER(FIND("arbeid",Methode_Keuze)),"",IF(Tb_Activiteiten[[#This Row],[Eigen arbeid]]=1,Tb_Activiteiten[[#Headers],[Eigen arbeid]],"")))</f>
        <v/>
      </c>
      <c r="AM261" t="str">
        <f>IF(ISNUMBER(FIND("arbeid",Methode_Keuze)),"",IF(ISNUMBER(FIND("arbeid",Methode_Keuze)),"",IF(Tb_Activiteiten[[#This Row],[Projectmedewerker]]=1,Tb_Activiteiten[[#Headers],[Projectmedewerker]],"")))</f>
        <v/>
      </c>
      <c r="AN261" t="str">
        <f>IF(ISNUMBER(FIND("arbeid",Methode_Keuze)),"",IF(ISNUMBER(FIND("arbeid",Methode_Keuze)),"",IF(Tb_Activiteiten[[#This Row],[Landbouwer]]=1,Tb_Activiteiten[[#Headers],[Landbouwer]],"")))</f>
        <v/>
      </c>
      <c r="AO261" t="str">
        <f>IF(ISNUMBER(FIND("arbeid",Methode_Keuze)),"",IF(ISNUMBER(FIND("arbeid",Methode_Keuze)),"",IF(Tb_Activiteiten[[#This Row],[Adviseur]]=1,Tb_Activiteiten[[#Headers],[Adviseur]],"")))</f>
        <v/>
      </c>
      <c r="AP261" t="str">
        <f>IF(ISNUMBER(FIND("arbeid",Methode_Keuze)),"",IF(ISNUMBER(FIND("arbeid",Methode_Keuze)),"",IF(Tb_Activiteiten[[#This Row],[Projectleider/Expert]]=1,Tb_Activiteiten[[#Headers],[Projectleider/Expert]],"")))</f>
        <v/>
      </c>
      <c r="AQ261" t="str">
        <f>IF(ISNUMBER(FIND("arbeid",Methode_Keuze)),"",IF(ISNUMBER(FIND("arbeid",Methode_Keuze)),"",IF(Tb_Activiteiten[[#This Row],[Arbeidskosten]]=1,Tb_Activiteiten[[#Headers],[Arbeidskosten]],"")))</f>
        <v/>
      </c>
      <c r="AR261" t="str">
        <f>IF(ISNUMBER(FIND("arbeid",Methode_Keuze)),"",IF(ISNUMBER(FIND("arbeid",Methode_Keuze)),"",IF(Tb_Activiteiten[[#This Row],[Arbeidskosten op basis van IKS]]=1,Tb_Activiteiten[[#Headers],[Arbeidskosten op basis van IKS]],"")))</f>
        <v/>
      </c>
      <c r="AS261" t="str">
        <f>IF(ISNUMBER(FIND("overige",Methode_Keuze)),"",IF(Tb_Activiteiten[[#This Row],[Kosten derden exclusief btw]]=1,Tb_Activiteiten[[#Headers],[Kosten derden exclusief btw]],""))</f>
        <v/>
      </c>
      <c r="AT261" t="str">
        <f>IF(ISNUMBER(FIND("overige",Methode_Keuze)),"",IF(Tb_Activiteiten[[#This Row],[Niet verrekenbare btw]]=1,Tb_Activiteiten[[#Headers],[Niet verrekenbare btw]],""))</f>
        <v/>
      </c>
      <c r="AU261" t="str">
        <f>IF(ISNUMBER(FIND("overige",Methode_Keuze)),"",IF(Tb_Activiteiten[[#This Row],[Grondkosten]]=1,Tb_Activiteiten[[#Headers],[Grondkosten]],""))</f>
        <v/>
      </c>
      <c r="AV261" t="str">
        <f>IF(ISNUMBER(FIND("overige",Methode_Keuze)),"",IF(Tb_Activiteiten[[#This Row],[Bijdrage in natura (overige)]]=1,Tb_Activiteiten[[#Headers],[Bijdrage in natura (overige)]],""))</f>
        <v/>
      </c>
      <c r="AW261" t="str">
        <f>IF(ISNUMBER(FIND("overige",Methode_Keuze)),"",IF(Tb_Activiteiten[[#This Row],[Bijdrage in natura (vrijwilligers)]]=1,Tb_Activiteiten[[#Headers],[Bijdrage in natura (vrijwilligers)]],""))</f>
        <v/>
      </c>
      <c r="AX261" t="str">
        <f>IF(ISNUMBER(FIND("overige",Methode_Keuze)),"",IF(Tb_Activiteiten[[#This Row],[Afschrijvingskosten]]=1,Tb_Activiteiten[[#Headers],[Afschrijvingskosten]],""))</f>
        <v/>
      </c>
      <c r="AY261" t="str">
        <f>IF(ISNUMBER(FIND("overige",Methode_Keuze)),"",IF(Tb_Activiteiten[[#This Row],[Vergoeding]]=1,Tb_Activiteiten[[#Headers],[Vergoeding]],""))</f>
        <v/>
      </c>
      <c r="AZ261" t="str">
        <f>IF(ISNUMBER(FIND("arbeid",Methode_Keuze)),"",IF(Tb_Activiteiten[[#This Row],[Arbeidskosten - vast tarief (excl eigen arbeid)]]=1,Tb_Activiteiten[[#Headers],[Arbeidskosten - vast tarief (excl eigen arbeid)]],""))</f>
        <v/>
      </c>
      <c r="BA261" t="str">
        <f>IF(ISNUMBER(FIND("overige",Methode_Keuze)),"",IF(Tb_Activiteiten[[#This Row],[Overige kosten]]=1,Tb_Activiteiten[[#Headers],[Overige kosten]],""))</f>
        <v/>
      </c>
    </row>
    <row r="262" spans="1:53" x14ac:dyDescent="0.25">
      <c r="A262" s="213"/>
      <c r="F262" s="64"/>
      <c r="G262" s="64"/>
      <c r="H262" s="258"/>
      <c r="I262" s="258"/>
      <c r="J262" s="258"/>
      <c r="K262" s="258"/>
      <c r="O262" s="56"/>
      <c r="Q262" t="str">
        <f>IFERROR(IF(VLOOKUP(Tb_Activiteiten[[#This Row],[Openstelling]],Tb_Openstelling[],2,0)=1,1,""),"")</f>
        <v/>
      </c>
      <c r="AK262" t="str">
        <f>IF(ISNUMBER(FIND("arbeid",Methode_Keuze)),"",IF(ISNUMBER(FIND("arbeid",Methode_Keuze)),"",IF(Tb_Activiteiten[[#This Row],[Loonkosten]]=1,Tb_Activiteiten[[#Headers],[Loonkosten]],"")))</f>
        <v/>
      </c>
      <c r="AL262" t="str">
        <f>IF(ISNUMBER(FIND("arbeid",Methode_Keuze)),"",IF(ISNUMBER(FIND("arbeid",Methode_Keuze)),"",IF(Tb_Activiteiten[[#This Row],[Eigen arbeid]]=1,Tb_Activiteiten[[#Headers],[Eigen arbeid]],"")))</f>
        <v/>
      </c>
      <c r="AM262" t="str">
        <f>IF(ISNUMBER(FIND("arbeid",Methode_Keuze)),"",IF(ISNUMBER(FIND("arbeid",Methode_Keuze)),"",IF(Tb_Activiteiten[[#This Row],[Projectmedewerker]]=1,Tb_Activiteiten[[#Headers],[Projectmedewerker]],"")))</f>
        <v/>
      </c>
      <c r="AN262" t="str">
        <f>IF(ISNUMBER(FIND("arbeid",Methode_Keuze)),"",IF(ISNUMBER(FIND("arbeid",Methode_Keuze)),"",IF(Tb_Activiteiten[[#This Row],[Landbouwer]]=1,Tb_Activiteiten[[#Headers],[Landbouwer]],"")))</f>
        <v/>
      </c>
      <c r="AO262" t="str">
        <f>IF(ISNUMBER(FIND("arbeid",Methode_Keuze)),"",IF(ISNUMBER(FIND("arbeid",Methode_Keuze)),"",IF(Tb_Activiteiten[[#This Row],[Adviseur]]=1,Tb_Activiteiten[[#Headers],[Adviseur]],"")))</f>
        <v/>
      </c>
      <c r="AP262" t="str">
        <f>IF(ISNUMBER(FIND("arbeid",Methode_Keuze)),"",IF(ISNUMBER(FIND("arbeid",Methode_Keuze)),"",IF(Tb_Activiteiten[[#This Row],[Projectleider/Expert]]=1,Tb_Activiteiten[[#Headers],[Projectleider/Expert]],"")))</f>
        <v/>
      </c>
      <c r="AQ262" t="str">
        <f>IF(ISNUMBER(FIND("arbeid",Methode_Keuze)),"",IF(ISNUMBER(FIND("arbeid",Methode_Keuze)),"",IF(Tb_Activiteiten[[#This Row],[Arbeidskosten]]=1,Tb_Activiteiten[[#Headers],[Arbeidskosten]],"")))</f>
        <v/>
      </c>
      <c r="AR262" t="str">
        <f>IF(ISNUMBER(FIND("arbeid",Methode_Keuze)),"",IF(ISNUMBER(FIND("arbeid",Methode_Keuze)),"",IF(Tb_Activiteiten[[#This Row],[Arbeidskosten op basis van IKS]]=1,Tb_Activiteiten[[#Headers],[Arbeidskosten op basis van IKS]],"")))</f>
        <v/>
      </c>
      <c r="AS262" t="str">
        <f>IF(ISNUMBER(FIND("overige",Methode_Keuze)),"",IF(Tb_Activiteiten[[#This Row],[Kosten derden exclusief btw]]=1,Tb_Activiteiten[[#Headers],[Kosten derden exclusief btw]],""))</f>
        <v/>
      </c>
      <c r="AT262" t="str">
        <f>IF(ISNUMBER(FIND("overige",Methode_Keuze)),"",IF(Tb_Activiteiten[[#This Row],[Niet verrekenbare btw]]=1,Tb_Activiteiten[[#Headers],[Niet verrekenbare btw]],""))</f>
        <v/>
      </c>
      <c r="AU262" t="str">
        <f>IF(ISNUMBER(FIND("overige",Methode_Keuze)),"",IF(Tb_Activiteiten[[#This Row],[Grondkosten]]=1,Tb_Activiteiten[[#Headers],[Grondkosten]],""))</f>
        <v/>
      </c>
      <c r="AV262" t="str">
        <f>IF(ISNUMBER(FIND("overige",Methode_Keuze)),"",IF(Tb_Activiteiten[[#This Row],[Bijdrage in natura (overige)]]=1,Tb_Activiteiten[[#Headers],[Bijdrage in natura (overige)]],""))</f>
        <v/>
      </c>
      <c r="AW262" t="str">
        <f>IF(ISNUMBER(FIND("overige",Methode_Keuze)),"",IF(Tb_Activiteiten[[#This Row],[Bijdrage in natura (vrijwilligers)]]=1,Tb_Activiteiten[[#Headers],[Bijdrage in natura (vrijwilligers)]],""))</f>
        <v/>
      </c>
      <c r="AX262" t="str">
        <f>IF(ISNUMBER(FIND("overige",Methode_Keuze)),"",IF(Tb_Activiteiten[[#This Row],[Afschrijvingskosten]]=1,Tb_Activiteiten[[#Headers],[Afschrijvingskosten]],""))</f>
        <v/>
      </c>
      <c r="AY262" t="str">
        <f>IF(ISNUMBER(FIND("overige",Methode_Keuze)),"",IF(Tb_Activiteiten[[#This Row],[Vergoeding]]=1,Tb_Activiteiten[[#Headers],[Vergoeding]],""))</f>
        <v/>
      </c>
      <c r="AZ262" t="str">
        <f>IF(ISNUMBER(FIND("arbeid",Methode_Keuze)),"",IF(Tb_Activiteiten[[#This Row],[Arbeidskosten - vast tarief (excl eigen arbeid)]]=1,Tb_Activiteiten[[#Headers],[Arbeidskosten - vast tarief (excl eigen arbeid)]],""))</f>
        <v/>
      </c>
      <c r="BA262" t="str">
        <f>IF(ISNUMBER(FIND("overige",Methode_Keuze)),"",IF(Tb_Activiteiten[[#This Row],[Overige kosten]]=1,Tb_Activiteiten[[#Headers],[Overige kosten]],""))</f>
        <v/>
      </c>
    </row>
    <row r="263" spans="1:53" x14ac:dyDescent="0.25">
      <c r="A263" s="213"/>
      <c r="F263" s="64"/>
      <c r="G263" s="64"/>
      <c r="H263" s="258"/>
      <c r="I263" s="258"/>
      <c r="J263" s="258"/>
      <c r="K263" s="258"/>
      <c r="O263" s="56"/>
      <c r="Q263" t="str">
        <f>IFERROR(IF(VLOOKUP(Tb_Activiteiten[[#This Row],[Openstelling]],Tb_Openstelling[],2,0)=1,1,""),"")</f>
        <v/>
      </c>
      <c r="AK263" t="str">
        <f>IF(ISNUMBER(FIND("arbeid",Methode_Keuze)),"",IF(ISNUMBER(FIND("arbeid",Methode_Keuze)),"",IF(Tb_Activiteiten[[#This Row],[Loonkosten]]=1,Tb_Activiteiten[[#Headers],[Loonkosten]],"")))</f>
        <v/>
      </c>
      <c r="AL263" t="str">
        <f>IF(ISNUMBER(FIND("arbeid",Methode_Keuze)),"",IF(ISNUMBER(FIND("arbeid",Methode_Keuze)),"",IF(Tb_Activiteiten[[#This Row],[Eigen arbeid]]=1,Tb_Activiteiten[[#Headers],[Eigen arbeid]],"")))</f>
        <v/>
      </c>
      <c r="AM263" t="str">
        <f>IF(ISNUMBER(FIND("arbeid",Methode_Keuze)),"",IF(ISNUMBER(FIND("arbeid",Methode_Keuze)),"",IF(Tb_Activiteiten[[#This Row],[Projectmedewerker]]=1,Tb_Activiteiten[[#Headers],[Projectmedewerker]],"")))</f>
        <v/>
      </c>
      <c r="AN263" t="str">
        <f>IF(ISNUMBER(FIND("arbeid",Methode_Keuze)),"",IF(ISNUMBER(FIND("arbeid",Methode_Keuze)),"",IF(Tb_Activiteiten[[#This Row],[Landbouwer]]=1,Tb_Activiteiten[[#Headers],[Landbouwer]],"")))</f>
        <v/>
      </c>
      <c r="AO263" t="str">
        <f>IF(ISNUMBER(FIND("arbeid",Methode_Keuze)),"",IF(ISNUMBER(FIND("arbeid",Methode_Keuze)),"",IF(Tb_Activiteiten[[#This Row],[Adviseur]]=1,Tb_Activiteiten[[#Headers],[Adviseur]],"")))</f>
        <v/>
      </c>
      <c r="AP263" t="str">
        <f>IF(ISNUMBER(FIND("arbeid",Methode_Keuze)),"",IF(ISNUMBER(FIND("arbeid",Methode_Keuze)),"",IF(Tb_Activiteiten[[#This Row],[Projectleider/Expert]]=1,Tb_Activiteiten[[#Headers],[Projectleider/Expert]],"")))</f>
        <v/>
      </c>
      <c r="AQ263" t="str">
        <f>IF(ISNUMBER(FIND("arbeid",Methode_Keuze)),"",IF(ISNUMBER(FIND("arbeid",Methode_Keuze)),"",IF(Tb_Activiteiten[[#This Row],[Arbeidskosten]]=1,Tb_Activiteiten[[#Headers],[Arbeidskosten]],"")))</f>
        <v/>
      </c>
      <c r="AR263" t="str">
        <f>IF(ISNUMBER(FIND("arbeid",Methode_Keuze)),"",IF(ISNUMBER(FIND("arbeid",Methode_Keuze)),"",IF(Tb_Activiteiten[[#This Row],[Arbeidskosten op basis van IKS]]=1,Tb_Activiteiten[[#Headers],[Arbeidskosten op basis van IKS]],"")))</f>
        <v/>
      </c>
      <c r="AS263" t="str">
        <f>IF(ISNUMBER(FIND("overige",Methode_Keuze)),"",IF(Tb_Activiteiten[[#This Row],[Kosten derden exclusief btw]]=1,Tb_Activiteiten[[#Headers],[Kosten derden exclusief btw]],""))</f>
        <v/>
      </c>
      <c r="AT263" t="str">
        <f>IF(ISNUMBER(FIND("overige",Methode_Keuze)),"",IF(Tb_Activiteiten[[#This Row],[Niet verrekenbare btw]]=1,Tb_Activiteiten[[#Headers],[Niet verrekenbare btw]],""))</f>
        <v/>
      </c>
      <c r="AU263" t="str">
        <f>IF(ISNUMBER(FIND("overige",Methode_Keuze)),"",IF(Tb_Activiteiten[[#This Row],[Grondkosten]]=1,Tb_Activiteiten[[#Headers],[Grondkosten]],""))</f>
        <v/>
      </c>
      <c r="AV263" t="str">
        <f>IF(ISNUMBER(FIND("overige",Methode_Keuze)),"",IF(Tb_Activiteiten[[#This Row],[Bijdrage in natura (overige)]]=1,Tb_Activiteiten[[#Headers],[Bijdrage in natura (overige)]],""))</f>
        <v/>
      </c>
      <c r="AW263" t="str">
        <f>IF(ISNUMBER(FIND("overige",Methode_Keuze)),"",IF(Tb_Activiteiten[[#This Row],[Bijdrage in natura (vrijwilligers)]]=1,Tb_Activiteiten[[#Headers],[Bijdrage in natura (vrijwilligers)]],""))</f>
        <v/>
      </c>
      <c r="AX263" t="str">
        <f>IF(ISNUMBER(FIND("overige",Methode_Keuze)),"",IF(Tb_Activiteiten[[#This Row],[Afschrijvingskosten]]=1,Tb_Activiteiten[[#Headers],[Afschrijvingskosten]],""))</f>
        <v/>
      </c>
      <c r="AY263" t="str">
        <f>IF(ISNUMBER(FIND("overige",Methode_Keuze)),"",IF(Tb_Activiteiten[[#This Row],[Vergoeding]]=1,Tb_Activiteiten[[#Headers],[Vergoeding]],""))</f>
        <v/>
      </c>
      <c r="AZ263" t="str">
        <f>IF(ISNUMBER(FIND("arbeid",Methode_Keuze)),"",IF(Tb_Activiteiten[[#This Row],[Arbeidskosten - vast tarief (excl eigen arbeid)]]=1,Tb_Activiteiten[[#Headers],[Arbeidskosten - vast tarief (excl eigen arbeid)]],""))</f>
        <v/>
      </c>
      <c r="BA263" t="str">
        <f>IF(ISNUMBER(FIND("overige",Methode_Keuze)),"",IF(Tb_Activiteiten[[#This Row],[Overige kosten]]=1,Tb_Activiteiten[[#Headers],[Overige kosten]],""))</f>
        <v/>
      </c>
    </row>
    <row r="264" spans="1:53" x14ac:dyDescent="0.25">
      <c r="A264" s="213"/>
      <c r="F264" s="64"/>
      <c r="G264" s="64"/>
      <c r="H264" s="258"/>
      <c r="I264" s="258"/>
      <c r="J264" s="258"/>
      <c r="K264" s="258"/>
      <c r="O264" s="56"/>
      <c r="Q264" t="str">
        <f>IFERROR(IF(VLOOKUP(Tb_Activiteiten[[#This Row],[Openstelling]],Tb_Openstelling[],2,0)=1,1,""),"")</f>
        <v/>
      </c>
      <c r="AK264" t="str">
        <f>IF(ISNUMBER(FIND("arbeid",Methode_Keuze)),"",IF(ISNUMBER(FIND("arbeid",Methode_Keuze)),"",IF(Tb_Activiteiten[[#This Row],[Loonkosten]]=1,Tb_Activiteiten[[#Headers],[Loonkosten]],"")))</f>
        <v/>
      </c>
      <c r="AL264" t="str">
        <f>IF(ISNUMBER(FIND("arbeid",Methode_Keuze)),"",IF(ISNUMBER(FIND("arbeid",Methode_Keuze)),"",IF(Tb_Activiteiten[[#This Row],[Eigen arbeid]]=1,Tb_Activiteiten[[#Headers],[Eigen arbeid]],"")))</f>
        <v/>
      </c>
      <c r="AM264" t="str">
        <f>IF(ISNUMBER(FIND("arbeid",Methode_Keuze)),"",IF(ISNUMBER(FIND("arbeid",Methode_Keuze)),"",IF(Tb_Activiteiten[[#This Row],[Projectmedewerker]]=1,Tb_Activiteiten[[#Headers],[Projectmedewerker]],"")))</f>
        <v/>
      </c>
      <c r="AN264" t="str">
        <f>IF(ISNUMBER(FIND("arbeid",Methode_Keuze)),"",IF(ISNUMBER(FIND("arbeid",Methode_Keuze)),"",IF(Tb_Activiteiten[[#This Row],[Landbouwer]]=1,Tb_Activiteiten[[#Headers],[Landbouwer]],"")))</f>
        <v/>
      </c>
      <c r="AO264" t="str">
        <f>IF(ISNUMBER(FIND("arbeid",Methode_Keuze)),"",IF(ISNUMBER(FIND("arbeid",Methode_Keuze)),"",IF(Tb_Activiteiten[[#This Row],[Adviseur]]=1,Tb_Activiteiten[[#Headers],[Adviseur]],"")))</f>
        <v/>
      </c>
      <c r="AP264" t="str">
        <f>IF(ISNUMBER(FIND("arbeid",Methode_Keuze)),"",IF(ISNUMBER(FIND("arbeid",Methode_Keuze)),"",IF(Tb_Activiteiten[[#This Row],[Projectleider/Expert]]=1,Tb_Activiteiten[[#Headers],[Projectleider/Expert]],"")))</f>
        <v/>
      </c>
      <c r="AQ264" t="str">
        <f>IF(ISNUMBER(FIND("arbeid",Methode_Keuze)),"",IF(ISNUMBER(FIND("arbeid",Methode_Keuze)),"",IF(Tb_Activiteiten[[#This Row],[Arbeidskosten]]=1,Tb_Activiteiten[[#Headers],[Arbeidskosten]],"")))</f>
        <v/>
      </c>
      <c r="AR264" t="str">
        <f>IF(ISNUMBER(FIND("arbeid",Methode_Keuze)),"",IF(ISNUMBER(FIND("arbeid",Methode_Keuze)),"",IF(Tb_Activiteiten[[#This Row],[Arbeidskosten op basis van IKS]]=1,Tb_Activiteiten[[#Headers],[Arbeidskosten op basis van IKS]],"")))</f>
        <v/>
      </c>
      <c r="AS264" t="str">
        <f>IF(ISNUMBER(FIND("overige",Methode_Keuze)),"",IF(Tb_Activiteiten[[#This Row],[Kosten derden exclusief btw]]=1,Tb_Activiteiten[[#Headers],[Kosten derden exclusief btw]],""))</f>
        <v/>
      </c>
      <c r="AT264" t="str">
        <f>IF(ISNUMBER(FIND("overige",Methode_Keuze)),"",IF(Tb_Activiteiten[[#This Row],[Niet verrekenbare btw]]=1,Tb_Activiteiten[[#Headers],[Niet verrekenbare btw]],""))</f>
        <v/>
      </c>
      <c r="AU264" t="str">
        <f>IF(ISNUMBER(FIND("overige",Methode_Keuze)),"",IF(Tb_Activiteiten[[#This Row],[Grondkosten]]=1,Tb_Activiteiten[[#Headers],[Grondkosten]],""))</f>
        <v/>
      </c>
      <c r="AV264" t="str">
        <f>IF(ISNUMBER(FIND("overige",Methode_Keuze)),"",IF(Tb_Activiteiten[[#This Row],[Bijdrage in natura (overige)]]=1,Tb_Activiteiten[[#Headers],[Bijdrage in natura (overige)]],""))</f>
        <v/>
      </c>
      <c r="AW264" t="str">
        <f>IF(ISNUMBER(FIND("overige",Methode_Keuze)),"",IF(Tb_Activiteiten[[#This Row],[Bijdrage in natura (vrijwilligers)]]=1,Tb_Activiteiten[[#Headers],[Bijdrage in natura (vrijwilligers)]],""))</f>
        <v/>
      </c>
      <c r="AX264" t="str">
        <f>IF(ISNUMBER(FIND("overige",Methode_Keuze)),"",IF(Tb_Activiteiten[[#This Row],[Afschrijvingskosten]]=1,Tb_Activiteiten[[#Headers],[Afschrijvingskosten]],""))</f>
        <v/>
      </c>
      <c r="AY264" t="str">
        <f>IF(ISNUMBER(FIND("overige",Methode_Keuze)),"",IF(Tb_Activiteiten[[#This Row],[Vergoeding]]=1,Tb_Activiteiten[[#Headers],[Vergoeding]],""))</f>
        <v/>
      </c>
      <c r="AZ264" t="str">
        <f>IF(ISNUMBER(FIND("arbeid",Methode_Keuze)),"",IF(Tb_Activiteiten[[#This Row],[Arbeidskosten - vast tarief (excl eigen arbeid)]]=1,Tb_Activiteiten[[#Headers],[Arbeidskosten - vast tarief (excl eigen arbeid)]],""))</f>
        <v/>
      </c>
      <c r="BA264" t="str">
        <f>IF(ISNUMBER(FIND("overige",Methode_Keuze)),"",IF(Tb_Activiteiten[[#This Row],[Overige kosten]]=1,Tb_Activiteiten[[#Headers],[Overige kosten]],""))</f>
        <v/>
      </c>
    </row>
    <row r="265" spans="1:53" x14ac:dyDescent="0.25">
      <c r="A265" s="213"/>
      <c r="F265" s="64"/>
      <c r="G265" s="64"/>
      <c r="H265" s="258"/>
      <c r="I265" s="258"/>
      <c r="J265" s="258"/>
      <c r="K265" s="258"/>
      <c r="O265" s="56"/>
      <c r="Q265" t="str">
        <f>IFERROR(IF(VLOOKUP(Tb_Activiteiten[[#This Row],[Openstelling]],Tb_Openstelling[],2,0)=1,1,""),"")</f>
        <v/>
      </c>
      <c r="AK265" t="str">
        <f>IF(ISNUMBER(FIND("arbeid",Methode_Keuze)),"",IF(ISNUMBER(FIND("arbeid",Methode_Keuze)),"",IF(Tb_Activiteiten[[#This Row],[Loonkosten]]=1,Tb_Activiteiten[[#Headers],[Loonkosten]],"")))</f>
        <v/>
      </c>
      <c r="AL265" t="str">
        <f>IF(ISNUMBER(FIND("arbeid",Methode_Keuze)),"",IF(ISNUMBER(FIND("arbeid",Methode_Keuze)),"",IF(Tb_Activiteiten[[#This Row],[Eigen arbeid]]=1,Tb_Activiteiten[[#Headers],[Eigen arbeid]],"")))</f>
        <v/>
      </c>
      <c r="AM265" t="str">
        <f>IF(ISNUMBER(FIND("arbeid",Methode_Keuze)),"",IF(ISNUMBER(FIND("arbeid",Methode_Keuze)),"",IF(Tb_Activiteiten[[#This Row],[Projectmedewerker]]=1,Tb_Activiteiten[[#Headers],[Projectmedewerker]],"")))</f>
        <v/>
      </c>
      <c r="AN265" t="str">
        <f>IF(ISNUMBER(FIND("arbeid",Methode_Keuze)),"",IF(ISNUMBER(FIND("arbeid",Methode_Keuze)),"",IF(Tb_Activiteiten[[#This Row],[Landbouwer]]=1,Tb_Activiteiten[[#Headers],[Landbouwer]],"")))</f>
        <v/>
      </c>
      <c r="AO265" t="str">
        <f>IF(ISNUMBER(FIND("arbeid",Methode_Keuze)),"",IF(ISNUMBER(FIND("arbeid",Methode_Keuze)),"",IF(Tb_Activiteiten[[#This Row],[Adviseur]]=1,Tb_Activiteiten[[#Headers],[Adviseur]],"")))</f>
        <v/>
      </c>
      <c r="AP265" t="str">
        <f>IF(ISNUMBER(FIND("arbeid",Methode_Keuze)),"",IF(ISNUMBER(FIND("arbeid",Methode_Keuze)),"",IF(Tb_Activiteiten[[#This Row],[Projectleider/Expert]]=1,Tb_Activiteiten[[#Headers],[Projectleider/Expert]],"")))</f>
        <v/>
      </c>
      <c r="AQ265" t="str">
        <f>IF(ISNUMBER(FIND("arbeid",Methode_Keuze)),"",IF(ISNUMBER(FIND("arbeid",Methode_Keuze)),"",IF(Tb_Activiteiten[[#This Row],[Arbeidskosten]]=1,Tb_Activiteiten[[#Headers],[Arbeidskosten]],"")))</f>
        <v/>
      </c>
      <c r="AR265" t="str">
        <f>IF(ISNUMBER(FIND("arbeid",Methode_Keuze)),"",IF(ISNUMBER(FIND("arbeid",Methode_Keuze)),"",IF(Tb_Activiteiten[[#This Row],[Arbeidskosten op basis van IKS]]=1,Tb_Activiteiten[[#Headers],[Arbeidskosten op basis van IKS]],"")))</f>
        <v/>
      </c>
      <c r="AS265" t="str">
        <f>IF(ISNUMBER(FIND("overige",Methode_Keuze)),"",IF(Tb_Activiteiten[[#This Row],[Kosten derden exclusief btw]]=1,Tb_Activiteiten[[#Headers],[Kosten derden exclusief btw]],""))</f>
        <v/>
      </c>
      <c r="AT265" t="str">
        <f>IF(ISNUMBER(FIND("overige",Methode_Keuze)),"",IF(Tb_Activiteiten[[#This Row],[Niet verrekenbare btw]]=1,Tb_Activiteiten[[#Headers],[Niet verrekenbare btw]],""))</f>
        <v/>
      </c>
      <c r="AU265" t="str">
        <f>IF(ISNUMBER(FIND("overige",Methode_Keuze)),"",IF(Tb_Activiteiten[[#This Row],[Grondkosten]]=1,Tb_Activiteiten[[#Headers],[Grondkosten]],""))</f>
        <v/>
      </c>
      <c r="AV265" t="str">
        <f>IF(ISNUMBER(FIND("overige",Methode_Keuze)),"",IF(Tb_Activiteiten[[#This Row],[Bijdrage in natura (overige)]]=1,Tb_Activiteiten[[#Headers],[Bijdrage in natura (overige)]],""))</f>
        <v/>
      </c>
      <c r="AW265" t="str">
        <f>IF(ISNUMBER(FIND("overige",Methode_Keuze)),"",IF(Tb_Activiteiten[[#This Row],[Bijdrage in natura (vrijwilligers)]]=1,Tb_Activiteiten[[#Headers],[Bijdrage in natura (vrijwilligers)]],""))</f>
        <v/>
      </c>
      <c r="AX265" t="str">
        <f>IF(ISNUMBER(FIND("overige",Methode_Keuze)),"",IF(Tb_Activiteiten[[#This Row],[Afschrijvingskosten]]=1,Tb_Activiteiten[[#Headers],[Afschrijvingskosten]],""))</f>
        <v/>
      </c>
      <c r="AY265" t="str">
        <f>IF(ISNUMBER(FIND("overige",Methode_Keuze)),"",IF(Tb_Activiteiten[[#This Row],[Vergoeding]]=1,Tb_Activiteiten[[#Headers],[Vergoeding]],""))</f>
        <v/>
      </c>
      <c r="AZ265" t="str">
        <f>IF(ISNUMBER(FIND("arbeid",Methode_Keuze)),"",IF(Tb_Activiteiten[[#This Row],[Arbeidskosten - vast tarief (excl eigen arbeid)]]=1,Tb_Activiteiten[[#Headers],[Arbeidskosten - vast tarief (excl eigen arbeid)]],""))</f>
        <v/>
      </c>
      <c r="BA265" t="str">
        <f>IF(ISNUMBER(FIND("overige",Methode_Keuze)),"",IF(Tb_Activiteiten[[#This Row],[Overige kosten]]=1,Tb_Activiteiten[[#Headers],[Overige kosten]],""))</f>
        <v/>
      </c>
    </row>
    <row r="266" spans="1:53" x14ac:dyDescent="0.25">
      <c r="A266" s="213"/>
      <c r="F266" s="64"/>
      <c r="G266" s="64"/>
      <c r="H266" s="258"/>
      <c r="I266" s="258"/>
      <c r="J266" s="258"/>
      <c r="K266" s="258"/>
      <c r="O266" s="56"/>
      <c r="Q266" t="str">
        <f>IFERROR(IF(VLOOKUP(Tb_Activiteiten[[#This Row],[Openstelling]],Tb_Openstelling[],2,0)=1,1,""),"")</f>
        <v/>
      </c>
      <c r="AK266" t="str">
        <f>IF(ISNUMBER(FIND("arbeid",Methode_Keuze)),"",IF(ISNUMBER(FIND("arbeid",Methode_Keuze)),"",IF(Tb_Activiteiten[[#This Row],[Loonkosten]]=1,Tb_Activiteiten[[#Headers],[Loonkosten]],"")))</f>
        <v/>
      </c>
      <c r="AL266" t="str">
        <f>IF(ISNUMBER(FIND("arbeid",Methode_Keuze)),"",IF(ISNUMBER(FIND("arbeid",Methode_Keuze)),"",IF(Tb_Activiteiten[[#This Row],[Eigen arbeid]]=1,Tb_Activiteiten[[#Headers],[Eigen arbeid]],"")))</f>
        <v/>
      </c>
      <c r="AM266" t="str">
        <f>IF(ISNUMBER(FIND("arbeid",Methode_Keuze)),"",IF(ISNUMBER(FIND("arbeid",Methode_Keuze)),"",IF(Tb_Activiteiten[[#This Row],[Projectmedewerker]]=1,Tb_Activiteiten[[#Headers],[Projectmedewerker]],"")))</f>
        <v/>
      </c>
      <c r="AN266" t="str">
        <f>IF(ISNUMBER(FIND("arbeid",Methode_Keuze)),"",IF(ISNUMBER(FIND("arbeid",Methode_Keuze)),"",IF(Tb_Activiteiten[[#This Row],[Landbouwer]]=1,Tb_Activiteiten[[#Headers],[Landbouwer]],"")))</f>
        <v/>
      </c>
      <c r="AO266" t="str">
        <f>IF(ISNUMBER(FIND("arbeid",Methode_Keuze)),"",IF(ISNUMBER(FIND("arbeid",Methode_Keuze)),"",IF(Tb_Activiteiten[[#This Row],[Adviseur]]=1,Tb_Activiteiten[[#Headers],[Adviseur]],"")))</f>
        <v/>
      </c>
      <c r="AP266" t="str">
        <f>IF(ISNUMBER(FIND("arbeid",Methode_Keuze)),"",IF(ISNUMBER(FIND("arbeid",Methode_Keuze)),"",IF(Tb_Activiteiten[[#This Row],[Projectleider/Expert]]=1,Tb_Activiteiten[[#Headers],[Projectleider/Expert]],"")))</f>
        <v/>
      </c>
      <c r="AQ266" t="str">
        <f>IF(ISNUMBER(FIND("arbeid",Methode_Keuze)),"",IF(ISNUMBER(FIND("arbeid",Methode_Keuze)),"",IF(Tb_Activiteiten[[#This Row],[Arbeidskosten]]=1,Tb_Activiteiten[[#Headers],[Arbeidskosten]],"")))</f>
        <v/>
      </c>
      <c r="AR266" t="str">
        <f>IF(ISNUMBER(FIND("arbeid",Methode_Keuze)),"",IF(ISNUMBER(FIND("arbeid",Methode_Keuze)),"",IF(Tb_Activiteiten[[#This Row],[Arbeidskosten op basis van IKS]]=1,Tb_Activiteiten[[#Headers],[Arbeidskosten op basis van IKS]],"")))</f>
        <v/>
      </c>
      <c r="AS266" t="str">
        <f>IF(ISNUMBER(FIND("overige",Methode_Keuze)),"",IF(Tb_Activiteiten[[#This Row],[Kosten derden exclusief btw]]=1,Tb_Activiteiten[[#Headers],[Kosten derden exclusief btw]],""))</f>
        <v/>
      </c>
      <c r="AT266" t="str">
        <f>IF(ISNUMBER(FIND("overige",Methode_Keuze)),"",IF(Tb_Activiteiten[[#This Row],[Niet verrekenbare btw]]=1,Tb_Activiteiten[[#Headers],[Niet verrekenbare btw]],""))</f>
        <v/>
      </c>
      <c r="AU266" t="str">
        <f>IF(ISNUMBER(FIND("overige",Methode_Keuze)),"",IF(Tb_Activiteiten[[#This Row],[Grondkosten]]=1,Tb_Activiteiten[[#Headers],[Grondkosten]],""))</f>
        <v/>
      </c>
      <c r="AV266" t="str">
        <f>IF(ISNUMBER(FIND("overige",Methode_Keuze)),"",IF(Tb_Activiteiten[[#This Row],[Bijdrage in natura (overige)]]=1,Tb_Activiteiten[[#Headers],[Bijdrage in natura (overige)]],""))</f>
        <v/>
      </c>
      <c r="AW266" t="str">
        <f>IF(ISNUMBER(FIND("overige",Methode_Keuze)),"",IF(Tb_Activiteiten[[#This Row],[Bijdrage in natura (vrijwilligers)]]=1,Tb_Activiteiten[[#Headers],[Bijdrage in natura (vrijwilligers)]],""))</f>
        <v/>
      </c>
      <c r="AX266" t="str">
        <f>IF(ISNUMBER(FIND("overige",Methode_Keuze)),"",IF(Tb_Activiteiten[[#This Row],[Afschrijvingskosten]]=1,Tb_Activiteiten[[#Headers],[Afschrijvingskosten]],""))</f>
        <v/>
      </c>
      <c r="AY266" t="str">
        <f>IF(ISNUMBER(FIND("overige",Methode_Keuze)),"",IF(Tb_Activiteiten[[#This Row],[Vergoeding]]=1,Tb_Activiteiten[[#Headers],[Vergoeding]],""))</f>
        <v/>
      </c>
      <c r="AZ266" t="str">
        <f>IF(ISNUMBER(FIND("arbeid",Methode_Keuze)),"",IF(Tb_Activiteiten[[#This Row],[Arbeidskosten - vast tarief (excl eigen arbeid)]]=1,Tb_Activiteiten[[#Headers],[Arbeidskosten - vast tarief (excl eigen arbeid)]],""))</f>
        <v/>
      </c>
      <c r="BA266" t="str">
        <f>IF(ISNUMBER(FIND("overige",Methode_Keuze)),"",IF(Tb_Activiteiten[[#This Row],[Overige kosten]]=1,Tb_Activiteiten[[#Headers],[Overige kosten]],""))</f>
        <v/>
      </c>
    </row>
    <row r="267" spans="1:53" x14ac:dyDescent="0.25">
      <c r="A267" s="213"/>
      <c r="F267" s="64"/>
      <c r="G267" s="64"/>
      <c r="H267" s="258"/>
      <c r="I267" s="258"/>
      <c r="J267" s="258"/>
      <c r="K267" s="258"/>
      <c r="O267" s="56"/>
      <c r="Q267" t="str">
        <f>IFERROR(IF(VLOOKUP(Tb_Activiteiten[[#This Row],[Openstelling]],Tb_Openstelling[],2,0)=1,1,""),"")</f>
        <v/>
      </c>
      <c r="AK267" t="str">
        <f>IF(ISNUMBER(FIND("arbeid",Methode_Keuze)),"",IF(ISNUMBER(FIND("arbeid",Methode_Keuze)),"",IF(Tb_Activiteiten[[#This Row],[Loonkosten]]=1,Tb_Activiteiten[[#Headers],[Loonkosten]],"")))</f>
        <v/>
      </c>
      <c r="AL267" t="str">
        <f>IF(ISNUMBER(FIND("arbeid",Methode_Keuze)),"",IF(ISNUMBER(FIND("arbeid",Methode_Keuze)),"",IF(Tb_Activiteiten[[#This Row],[Eigen arbeid]]=1,Tb_Activiteiten[[#Headers],[Eigen arbeid]],"")))</f>
        <v/>
      </c>
      <c r="AM267" t="str">
        <f>IF(ISNUMBER(FIND("arbeid",Methode_Keuze)),"",IF(ISNUMBER(FIND("arbeid",Methode_Keuze)),"",IF(Tb_Activiteiten[[#This Row],[Projectmedewerker]]=1,Tb_Activiteiten[[#Headers],[Projectmedewerker]],"")))</f>
        <v/>
      </c>
      <c r="AN267" t="str">
        <f>IF(ISNUMBER(FIND("arbeid",Methode_Keuze)),"",IF(ISNUMBER(FIND("arbeid",Methode_Keuze)),"",IF(Tb_Activiteiten[[#This Row],[Landbouwer]]=1,Tb_Activiteiten[[#Headers],[Landbouwer]],"")))</f>
        <v/>
      </c>
      <c r="AO267" t="str">
        <f>IF(ISNUMBER(FIND("arbeid",Methode_Keuze)),"",IF(ISNUMBER(FIND("arbeid",Methode_Keuze)),"",IF(Tb_Activiteiten[[#This Row],[Adviseur]]=1,Tb_Activiteiten[[#Headers],[Adviseur]],"")))</f>
        <v/>
      </c>
      <c r="AP267" t="str">
        <f>IF(ISNUMBER(FIND("arbeid",Methode_Keuze)),"",IF(ISNUMBER(FIND("arbeid",Methode_Keuze)),"",IF(Tb_Activiteiten[[#This Row],[Projectleider/Expert]]=1,Tb_Activiteiten[[#Headers],[Projectleider/Expert]],"")))</f>
        <v/>
      </c>
      <c r="AQ267" t="str">
        <f>IF(ISNUMBER(FIND("arbeid",Methode_Keuze)),"",IF(ISNUMBER(FIND("arbeid",Methode_Keuze)),"",IF(Tb_Activiteiten[[#This Row],[Arbeidskosten]]=1,Tb_Activiteiten[[#Headers],[Arbeidskosten]],"")))</f>
        <v/>
      </c>
      <c r="AR267" t="str">
        <f>IF(ISNUMBER(FIND("arbeid",Methode_Keuze)),"",IF(ISNUMBER(FIND("arbeid",Methode_Keuze)),"",IF(Tb_Activiteiten[[#This Row],[Arbeidskosten op basis van IKS]]=1,Tb_Activiteiten[[#Headers],[Arbeidskosten op basis van IKS]],"")))</f>
        <v/>
      </c>
      <c r="AS267" t="str">
        <f>IF(ISNUMBER(FIND("overige",Methode_Keuze)),"",IF(Tb_Activiteiten[[#This Row],[Kosten derden exclusief btw]]=1,Tb_Activiteiten[[#Headers],[Kosten derden exclusief btw]],""))</f>
        <v/>
      </c>
      <c r="AT267" t="str">
        <f>IF(ISNUMBER(FIND("overige",Methode_Keuze)),"",IF(Tb_Activiteiten[[#This Row],[Niet verrekenbare btw]]=1,Tb_Activiteiten[[#Headers],[Niet verrekenbare btw]],""))</f>
        <v/>
      </c>
      <c r="AU267" t="str">
        <f>IF(ISNUMBER(FIND("overige",Methode_Keuze)),"",IF(Tb_Activiteiten[[#This Row],[Grondkosten]]=1,Tb_Activiteiten[[#Headers],[Grondkosten]],""))</f>
        <v/>
      </c>
      <c r="AV267" t="str">
        <f>IF(ISNUMBER(FIND("overige",Methode_Keuze)),"",IF(Tb_Activiteiten[[#This Row],[Bijdrage in natura (overige)]]=1,Tb_Activiteiten[[#Headers],[Bijdrage in natura (overige)]],""))</f>
        <v/>
      </c>
      <c r="AW267" t="str">
        <f>IF(ISNUMBER(FIND("overige",Methode_Keuze)),"",IF(Tb_Activiteiten[[#This Row],[Bijdrage in natura (vrijwilligers)]]=1,Tb_Activiteiten[[#Headers],[Bijdrage in natura (vrijwilligers)]],""))</f>
        <v/>
      </c>
      <c r="AX267" t="str">
        <f>IF(ISNUMBER(FIND("overige",Methode_Keuze)),"",IF(Tb_Activiteiten[[#This Row],[Afschrijvingskosten]]=1,Tb_Activiteiten[[#Headers],[Afschrijvingskosten]],""))</f>
        <v/>
      </c>
      <c r="AY267" t="str">
        <f>IF(ISNUMBER(FIND("overige",Methode_Keuze)),"",IF(Tb_Activiteiten[[#This Row],[Vergoeding]]=1,Tb_Activiteiten[[#Headers],[Vergoeding]],""))</f>
        <v/>
      </c>
      <c r="AZ267" t="str">
        <f>IF(ISNUMBER(FIND("arbeid",Methode_Keuze)),"",IF(Tb_Activiteiten[[#This Row],[Arbeidskosten - vast tarief (excl eigen arbeid)]]=1,Tb_Activiteiten[[#Headers],[Arbeidskosten - vast tarief (excl eigen arbeid)]],""))</f>
        <v/>
      </c>
      <c r="BA267" t="str">
        <f>IF(ISNUMBER(FIND("overige",Methode_Keuze)),"",IF(Tb_Activiteiten[[#This Row],[Overige kosten]]=1,Tb_Activiteiten[[#Headers],[Overige kosten]],""))</f>
        <v/>
      </c>
    </row>
    <row r="268" spans="1:53" x14ac:dyDescent="0.25">
      <c r="A268" s="213"/>
      <c r="F268" s="64"/>
      <c r="G268" s="64"/>
      <c r="H268" s="258"/>
      <c r="I268" s="258"/>
      <c r="J268" s="258"/>
      <c r="K268" s="258"/>
      <c r="O268" s="56"/>
      <c r="Q268" t="str">
        <f>IFERROR(IF(VLOOKUP(Tb_Activiteiten[[#This Row],[Openstelling]],Tb_Openstelling[],2,0)=1,1,""),"")</f>
        <v/>
      </c>
      <c r="AK268" t="str">
        <f>IF(ISNUMBER(FIND("arbeid",Methode_Keuze)),"",IF(ISNUMBER(FIND("arbeid",Methode_Keuze)),"",IF(Tb_Activiteiten[[#This Row],[Loonkosten]]=1,Tb_Activiteiten[[#Headers],[Loonkosten]],"")))</f>
        <v/>
      </c>
      <c r="AL268" t="str">
        <f>IF(ISNUMBER(FIND("arbeid",Methode_Keuze)),"",IF(ISNUMBER(FIND("arbeid",Methode_Keuze)),"",IF(Tb_Activiteiten[[#This Row],[Eigen arbeid]]=1,Tb_Activiteiten[[#Headers],[Eigen arbeid]],"")))</f>
        <v/>
      </c>
      <c r="AM268" t="str">
        <f>IF(ISNUMBER(FIND("arbeid",Methode_Keuze)),"",IF(ISNUMBER(FIND("arbeid",Methode_Keuze)),"",IF(Tb_Activiteiten[[#This Row],[Projectmedewerker]]=1,Tb_Activiteiten[[#Headers],[Projectmedewerker]],"")))</f>
        <v/>
      </c>
      <c r="AN268" t="str">
        <f>IF(ISNUMBER(FIND("arbeid",Methode_Keuze)),"",IF(ISNUMBER(FIND("arbeid",Methode_Keuze)),"",IF(Tb_Activiteiten[[#This Row],[Landbouwer]]=1,Tb_Activiteiten[[#Headers],[Landbouwer]],"")))</f>
        <v/>
      </c>
      <c r="AO268" t="str">
        <f>IF(ISNUMBER(FIND("arbeid",Methode_Keuze)),"",IF(ISNUMBER(FIND("arbeid",Methode_Keuze)),"",IF(Tb_Activiteiten[[#This Row],[Adviseur]]=1,Tb_Activiteiten[[#Headers],[Adviseur]],"")))</f>
        <v/>
      </c>
      <c r="AP268" t="str">
        <f>IF(ISNUMBER(FIND("arbeid",Methode_Keuze)),"",IF(ISNUMBER(FIND("arbeid",Methode_Keuze)),"",IF(Tb_Activiteiten[[#This Row],[Projectleider/Expert]]=1,Tb_Activiteiten[[#Headers],[Projectleider/Expert]],"")))</f>
        <v/>
      </c>
      <c r="AQ268" t="str">
        <f>IF(ISNUMBER(FIND("arbeid",Methode_Keuze)),"",IF(ISNUMBER(FIND("arbeid",Methode_Keuze)),"",IF(Tb_Activiteiten[[#This Row],[Arbeidskosten]]=1,Tb_Activiteiten[[#Headers],[Arbeidskosten]],"")))</f>
        <v/>
      </c>
      <c r="AR268" t="str">
        <f>IF(ISNUMBER(FIND("arbeid",Methode_Keuze)),"",IF(ISNUMBER(FIND("arbeid",Methode_Keuze)),"",IF(Tb_Activiteiten[[#This Row],[Arbeidskosten op basis van IKS]]=1,Tb_Activiteiten[[#Headers],[Arbeidskosten op basis van IKS]],"")))</f>
        <v/>
      </c>
      <c r="AS268" t="str">
        <f>IF(ISNUMBER(FIND("overige",Methode_Keuze)),"",IF(Tb_Activiteiten[[#This Row],[Kosten derden exclusief btw]]=1,Tb_Activiteiten[[#Headers],[Kosten derden exclusief btw]],""))</f>
        <v/>
      </c>
      <c r="AT268" t="str">
        <f>IF(ISNUMBER(FIND("overige",Methode_Keuze)),"",IF(Tb_Activiteiten[[#This Row],[Niet verrekenbare btw]]=1,Tb_Activiteiten[[#Headers],[Niet verrekenbare btw]],""))</f>
        <v/>
      </c>
      <c r="AU268" t="str">
        <f>IF(ISNUMBER(FIND("overige",Methode_Keuze)),"",IF(Tb_Activiteiten[[#This Row],[Grondkosten]]=1,Tb_Activiteiten[[#Headers],[Grondkosten]],""))</f>
        <v/>
      </c>
      <c r="AV268" t="str">
        <f>IF(ISNUMBER(FIND("overige",Methode_Keuze)),"",IF(Tb_Activiteiten[[#This Row],[Bijdrage in natura (overige)]]=1,Tb_Activiteiten[[#Headers],[Bijdrage in natura (overige)]],""))</f>
        <v/>
      </c>
      <c r="AW268" t="str">
        <f>IF(ISNUMBER(FIND("overige",Methode_Keuze)),"",IF(Tb_Activiteiten[[#This Row],[Bijdrage in natura (vrijwilligers)]]=1,Tb_Activiteiten[[#Headers],[Bijdrage in natura (vrijwilligers)]],""))</f>
        <v/>
      </c>
      <c r="AX268" t="str">
        <f>IF(ISNUMBER(FIND("overige",Methode_Keuze)),"",IF(Tb_Activiteiten[[#This Row],[Afschrijvingskosten]]=1,Tb_Activiteiten[[#Headers],[Afschrijvingskosten]],""))</f>
        <v/>
      </c>
      <c r="AY268" t="str">
        <f>IF(ISNUMBER(FIND("overige",Methode_Keuze)),"",IF(Tb_Activiteiten[[#This Row],[Vergoeding]]=1,Tb_Activiteiten[[#Headers],[Vergoeding]],""))</f>
        <v/>
      </c>
      <c r="AZ268" t="str">
        <f>IF(ISNUMBER(FIND("arbeid",Methode_Keuze)),"",IF(Tb_Activiteiten[[#This Row],[Arbeidskosten - vast tarief (excl eigen arbeid)]]=1,Tb_Activiteiten[[#Headers],[Arbeidskosten - vast tarief (excl eigen arbeid)]],""))</f>
        <v/>
      </c>
      <c r="BA268" t="str">
        <f>IF(ISNUMBER(FIND("overige",Methode_Keuze)),"",IF(Tb_Activiteiten[[#This Row],[Overige kosten]]=1,Tb_Activiteiten[[#Headers],[Overige kosten]],""))</f>
        <v/>
      </c>
    </row>
    <row r="269" spans="1:53" x14ac:dyDescent="0.25">
      <c r="A269" s="213"/>
      <c r="F269" s="64"/>
      <c r="G269" s="64"/>
      <c r="H269" s="258"/>
      <c r="I269" s="258"/>
      <c r="J269" s="258"/>
      <c r="K269" s="258"/>
      <c r="O269" s="56"/>
      <c r="Q269" t="str">
        <f>IFERROR(IF(VLOOKUP(Tb_Activiteiten[[#This Row],[Openstelling]],Tb_Openstelling[],2,0)=1,1,""),"")</f>
        <v/>
      </c>
      <c r="AK269" t="str">
        <f>IF(ISNUMBER(FIND("arbeid",Methode_Keuze)),"",IF(ISNUMBER(FIND("arbeid",Methode_Keuze)),"",IF(Tb_Activiteiten[[#This Row],[Loonkosten]]=1,Tb_Activiteiten[[#Headers],[Loonkosten]],"")))</f>
        <v/>
      </c>
      <c r="AL269" t="str">
        <f>IF(ISNUMBER(FIND("arbeid",Methode_Keuze)),"",IF(ISNUMBER(FIND("arbeid",Methode_Keuze)),"",IF(Tb_Activiteiten[[#This Row],[Eigen arbeid]]=1,Tb_Activiteiten[[#Headers],[Eigen arbeid]],"")))</f>
        <v/>
      </c>
      <c r="AM269" t="str">
        <f>IF(ISNUMBER(FIND("arbeid",Methode_Keuze)),"",IF(ISNUMBER(FIND("arbeid",Methode_Keuze)),"",IF(Tb_Activiteiten[[#This Row],[Projectmedewerker]]=1,Tb_Activiteiten[[#Headers],[Projectmedewerker]],"")))</f>
        <v/>
      </c>
      <c r="AN269" t="str">
        <f>IF(ISNUMBER(FIND("arbeid",Methode_Keuze)),"",IF(ISNUMBER(FIND("arbeid",Methode_Keuze)),"",IF(Tb_Activiteiten[[#This Row],[Landbouwer]]=1,Tb_Activiteiten[[#Headers],[Landbouwer]],"")))</f>
        <v/>
      </c>
      <c r="AO269" t="str">
        <f>IF(ISNUMBER(FIND("arbeid",Methode_Keuze)),"",IF(ISNUMBER(FIND("arbeid",Methode_Keuze)),"",IF(Tb_Activiteiten[[#This Row],[Adviseur]]=1,Tb_Activiteiten[[#Headers],[Adviseur]],"")))</f>
        <v/>
      </c>
      <c r="AP269" t="str">
        <f>IF(ISNUMBER(FIND("arbeid",Methode_Keuze)),"",IF(ISNUMBER(FIND("arbeid",Methode_Keuze)),"",IF(Tb_Activiteiten[[#This Row],[Projectleider/Expert]]=1,Tb_Activiteiten[[#Headers],[Projectleider/Expert]],"")))</f>
        <v/>
      </c>
      <c r="AQ269" t="str">
        <f>IF(ISNUMBER(FIND("arbeid",Methode_Keuze)),"",IF(ISNUMBER(FIND("arbeid",Methode_Keuze)),"",IF(Tb_Activiteiten[[#This Row],[Arbeidskosten]]=1,Tb_Activiteiten[[#Headers],[Arbeidskosten]],"")))</f>
        <v/>
      </c>
      <c r="AR269" t="str">
        <f>IF(ISNUMBER(FIND("arbeid",Methode_Keuze)),"",IF(ISNUMBER(FIND("arbeid",Methode_Keuze)),"",IF(Tb_Activiteiten[[#This Row],[Arbeidskosten op basis van IKS]]=1,Tb_Activiteiten[[#Headers],[Arbeidskosten op basis van IKS]],"")))</f>
        <v/>
      </c>
      <c r="AS269" t="str">
        <f>IF(ISNUMBER(FIND("overige",Methode_Keuze)),"",IF(Tb_Activiteiten[[#This Row],[Kosten derden exclusief btw]]=1,Tb_Activiteiten[[#Headers],[Kosten derden exclusief btw]],""))</f>
        <v/>
      </c>
      <c r="AT269" t="str">
        <f>IF(ISNUMBER(FIND("overige",Methode_Keuze)),"",IF(Tb_Activiteiten[[#This Row],[Niet verrekenbare btw]]=1,Tb_Activiteiten[[#Headers],[Niet verrekenbare btw]],""))</f>
        <v/>
      </c>
      <c r="AU269" t="str">
        <f>IF(ISNUMBER(FIND("overige",Methode_Keuze)),"",IF(Tb_Activiteiten[[#This Row],[Grondkosten]]=1,Tb_Activiteiten[[#Headers],[Grondkosten]],""))</f>
        <v/>
      </c>
      <c r="AV269" t="str">
        <f>IF(ISNUMBER(FIND("overige",Methode_Keuze)),"",IF(Tb_Activiteiten[[#This Row],[Bijdrage in natura (overige)]]=1,Tb_Activiteiten[[#Headers],[Bijdrage in natura (overige)]],""))</f>
        <v/>
      </c>
      <c r="AW269" t="str">
        <f>IF(ISNUMBER(FIND("overige",Methode_Keuze)),"",IF(Tb_Activiteiten[[#This Row],[Bijdrage in natura (vrijwilligers)]]=1,Tb_Activiteiten[[#Headers],[Bijdrage in natura (vrijwilligers)]],""))</f>
        <v/>
      </c>
      <c r="AX269" t="str">
        <f>IF(ISNUMBER(FIND("overige",Methode_Keuze)),"",IF(Tb_Activiteiten[[#This Row],[Afschrijvingskosten]]=1,Tb_Activiteiten[[#Headers],[Afschrijvingskosten]],""))</f>
        <v/>
      </c>
      <c r="AY269" t="str">
        <f>IF(ISNUMBER(FIND("overige",Methode_Keuze)),"",IF(Tb_Activiteiten[[#This Row],[Vergoeding]]=1,Tb_Activiteiten[[#Headers],[Vergoeding]],""))</f>
        <v/>
      </c>
      <c r="AZ269" t="str">
        <f>IF(ISNUMBER(FIND("arbeid",Methode_Keuze)),"",IF(Tb_Activiteiten[[#This Row],[Arbeidskosten - vast tarief (excl eigen arbeid)]]=1,Tb_Activiteiten[[#Headers],[Arbeidskosten - vast tarief (excl eigen arbeid)]],""))</f>
        <v/>
      </c>
      <c r="BA269" t="str">
        <f>IF(ISNUMBER(FIND("overige",Methode_Keuze)),"",IF(Tb_Activiteiten[[#This Row],[Overige kosten]]=1,Tb_Activiteiten[[#Headers],[Overige kosten]],""))</f>
        <v/>
      </c>
    </row>
    <row r="270" spans="1:53" x14ac:dyDescent="0.25">
      <c r="A270" s="213"/>
      <c r="F270" s="64"/>
      <c r="G270" s="64"/>
      <c r="H270" s="258"/>
      <c r="I270" s="258"/>
      <c r="J270" s="258"/>
      <c r="K270" s="258"/>
      <c r="O270" s="56"/>
      <c r="Q270" t="str">
        <f>IFERROR(IF(VLOOKUP(Tb_Activiteiten[[#This Row],[Openstelling]],Tb_Openstelling[],2,0)=1,1,""),"")</f>
        <v/>
      </c>
      <c r="AK270" t="str">
        <f>IF(ISNUMBER(FIND("arbeid",Methode_Keuze)),"",IF(ISNUMBER(FIND("arbeid",Methode_Keuze)),"",IF(Tb_Activiteiten[[#This Row],[Loonkosten]]=1,Tb_Activiteiten[[#Headers],[Loonkosten]],"")))</f>
        <v/>
      </c>
      <c r="AL270" t="str">
        <f>IF(ISNUMBER(FIND("arbeid",Methode_Keuze)),"",IF(ISNUMBER(FIND("arbeid",Methode_Keuze)),"",IF(Tb_Activiteiten[[#This Row],[Eigen arbeid]]=1,Tb_Activiteiten[[#Headers],[Eigen arbeid]],"")))</f>
        <v/>
      </c>
      <c r="AM270" t="str">
        <f>IF(ISNUMBER(FIND("arbeid",Methode_Keuze)),"",IF(ISNUMBER(FIND("arbeid",Methode_Keuze)),"",IF(Tb_Activiteiten[[#This Row],[Projectmedewerker]]=1,Tb_Activiteiten[[#Headers],[Projectmedewerker]],"")))</f>
        <v/>
      </c>
      <c r="AN270" t="str">
        <f>IF(ISNUMBER(FIND("arbeid",Methode_Keuze)),"",IF(ISNUMBER(FIND("arbeid",Methode_Keuze)),"",IF(Tb_Activiteiten[[#This Row],[Landbouwer]]=1,Tb_Activiteiten[[#Headers],[Landbouwer]],"")))</f>
        <v/>
      </c>
      <c r="AO270" t="str">
        <f>IF(ISNUMBER(FIND("arbeid",Methode_Keuze)),"",IF(ISNUMBER(FIND("arbeid",Methode_Keuze)),"",IF(Tb_Activiteiten[[#This Row],[Adviseur]]=1,Tb_Activiteiten[[#Headers],[Adviseur]],"")))</f>
        <v/>
      </c>
      <c r="AP270" t="str">
        <f>IF(ISNUMBER(FIND("arbeid",Methode_Keuze)),"",IF(ISNUMBER(FIND("arbeid",Methode_Keuze)),"",IF(Tb_Activiteiten[[#This Row],[Projectleider/Expert]]=1,Tb_Activiteiten[[#Headers],[Projectleider/Expert]],"")))</f>
        <v/>
      </c>
      <c r="AQ270" t="str">
        <f>IF(ISNUMBER(FIND("arbeid",Methode_Keuze)),"",IF(ISNUMBER(FIND("arbeid",Methode_Keuze)),"",IF(Tb_Activiteiten[[#This Row],[Arbeidskosten]]=1,Tb_Activiteiten[[#Headers],[Arbeidskosten]],"")))</f>
        <v/>
      </c>
      <c r="AR270" t="str">
        <f>IF(ISNUMBER(FIND("arbeid",Methode_Keuze)),"",IF(ISNUMBER(FIND("arbeid",Methode_Keuze)),"",IF(Tb_Activiteiten[[#This Row],[Arbeidskosten op basis van IKS]]=1,Tb_Activiteiten[[#Headers],[Arbeidskosten op basis van IKS]],"")))</f>
        <v/>
      </c>
      <c r="AS270" t="str">
        <f>IF(ISNUMBER(FIND("overige",Methode_Keuze)),"",IF(Tb_Activiteiten[[#This Row],[Kosten derden exclusief btw]]=1,Tb_Activiteiten[[#Headers],[Kosten derden exclusief btw]],""))</f>
        <v/>
      </c>
      <c r="AT270" t="str">
        <f>IF(ISNUMBER(FIND("overige",Methode_Keuze)),"",IF(Tb_Activiteiten[[#This Row],[Niet verrekenbare btw]]=1,Tb_Activiteiten[[#Headers],[Niet verrekenbare btw]],""))</f>
        <v/>
      </c>
      <c r="AU270" t="str">
        <f>IF(ISNUMBER(FIND("overige",Methode_Keuze)),"",IF(Tb_Activiteiten[[#This Row],[Grondkosten]]=1,Tb_Activiteiten[[#Headers],[Grondkosten]],""))</f>
        <v/>
      </c>
      <c r="AV270" t="str">
        <f>IF(ISNUMBER(FIND("overige",Methode_Keuze)),"",IF(Tb_Activiteiten[[#This Row],[Bijdrage in natura (overige)]]=1,Tb_Activiteiten[[#Headers],[Bijdrage in natura (overige)]],""))</f>
        <v/>
      </c>
      <c r="AW270" t="str">
        <f>IF(ISNUMBER(FIND("overige",Methode_Keuze)),"",IF(Tb_Activiteiten[[#This Row],[Bijdrage in natura (vrijwilligers)]]=1,Tb_Activiteiten[[#Headers],[Bijdrage in natura (vrijwilligers)]],""))</f>
        <v/>
      </c>
      <c r="AX270" t="str">
        <f>IF(ISNUMBER(FIND("overige",Methode_Keuze)),"",IF(Tb_Activiteiten[[#This Row],[Afschrijvingskosten]]=1,Tb_Activiteiten[[#Headers],[Afschrijvingskosten]],""))</f>
        <v/>
      </c>
      <c r="AY270" t="str">
        <f>IF(ISNUMBER(FIND("overige",Methode_Keuze)),"",IF(Tb_Activiteiten[[#This Row],[Vergoeding]]=1,Tb_Activiteiten[[#Headers],[Vergoeding]],""))</f>
        <v/>
      </c>
      <c r="AZ270" t="str">
        <f>IF(ISNUMBER(FIND("arbeid",Methode_Keuze)),"",IF(Tb_Activiteiten[[#This Row],[Arbeidskosten - vast tarief (excl eigen arbeid)]]=1,Tb_Activiteiten[[#Headers],[Arbeidskosten - vast tarief (excl eigen arbeid)]],""))</f>
        <v/>
      </c>
      <c r="BA270" t="str">
        <f>IF(ISNUMBER(FIND("overige",Methode_Keuze)),"",IF(Tb_Activiteiten[[#This Row],[Overige kosten]]=1,Tb_Activiteiten[[#Headers],[Overige kosten]],""))</f>
        <v/>
      </c>
    </row>
    <row r="271" spans="1:53" x14ac:dyDescent="0.25">
      <c r="A271" s="213"/>
      <c r="F271" s="64"/>
      <c r="G271" s="64"/>
      <c r="H271" s="258"/>
      <c r="I271" s="258"/>
      <c r="J271" s="258"/>
      <c r="K271" s="258"/>
      <c r="O271" s="56"/>
      <c r="Q271" t="str">
        <f>IFERROR(IF(VLOOKUP(Tb_Activiteiten[[#This Row],[Openstelling]],Tb_Openstelling[],2,0)=1,1,""),"")</f>
        <v/>
      </c>
      <c r="AK271" t="str">
        <f>IF(ISNUMBER(FIND("arbeid",Methode_Keuze)),"",IF(ISNUMBER(FIND("arbeid",Methode_Keuze)),"",IF(Tb_Activiteiten[[#This Row],[Loonkosten]]=1,Tb_Activiteiten[[#Headers],[Loonkosten]],"")))</f>
        <v/>
      </c>
      <c r="AL271" t="str">
        <f>IF(ISNUMBER(FIND("arbeid",Methode_Keuze)),"",IF(ISNUMBER(FIND("arbeid",Methode_Keuze)),"",IF(Tb_Activiteiten[[#This Row],[Eigen arbeid]]=1,Tb_Activiteiten[[#Headers],[Eigen arbeid]],"")))</f>
        <v/>
      </c>
      <c r="AM271" t="str">
        <f>IF(ISNUMBER(FIND("arbeid",Methode_Keuze)),"",IF(ISNUMBER(FIND("arbeid",Methode_Keuze)),"",IF(Tb_Activiteiten[[#This Row],[Projectmedewerker]]=1,Tb_Activiteiten[[#Headers],[Projectmedewerker]],"")))</f>
        <v/>
      </c>
      <c r="AN271" t="str">
        <f>IF(ISNUMBER(FIND("arbeid",Methode_Keuze)),"",IF(ISNUMBER(FIND("arbeid",Methode_Keuze)),"",IF(Tb_Activiteiten[[#This Row],[Landbouwer]]=1,Tb_Activiteiten[[#Headers],[Landbouwer]],"")))</f>
        <v/>
      </c>
      <c r="AO271" t="str">
        <f>IF(ISNUMBER(FIND("arbeid",Methode_Keuze)),"",IF(ISNUMBER(FIND("arbeid",Methode_Keuze)),"",IF(Tb_Activiteiten[[#This Row],[Adviseur]]=1,Tb_Activiteiten[[#Headers],[Adviseur]],"")))</f>
        <v/>
      </c>
      <c r="AP271" t="str">
        <f>IF(ISNUMBER(FIND("arbeid",Methode_Keuze)),"",IF(ISNUMBER(FIND("arbeid",Methode_Keuze)),"",IF(Tb_Activiteiten[[#This Row],[Projectleider/Expert]]=1,Tb_Activiteiten[[#Headers],[Projectleider/Expert]],"")))</f>
        <v/>
      </c>
      <c r="AQ271" t="str">
        <f>IF(ISNUMBER(FIND("arbeid",Methode_Keuze)),"",IF(ISNUMBER(FIND("arbeid",Methode_Keuze)),"",IF(Tb_Activiteiten[[#This Row],[Arbeidskosten]]=1,Tb_Activiteiten[[#Headers],[Arbeidskosten]],"")))</f>
        <v/>
      </c>
      <c r="AR271" t="str">
        <f>IF(ISNUMBER(FIND("arbeid",Methode_Keuze)),"",IF(ISNUMBER(FIND("arbeid",Methode_Keuze)),"",IF(Tb_Activiteiten[[#This Row],[Arbeidskosten op basis van IKS]]=1,Tb_Activiteiten[[#Headers],[Arbeidskosten op basis van IKS]],"")))</f>
        <v/>
      </c>
      <c r="AS271" t="str">
        <f>IF(ISNUMBER(FIND("overige",Methode_Keuze)),"",IF(Tb_Activiteiten[[#This Row],[Kosten derden exclusief btw]]=1,Tb_Activiteiten[[#Headers],[Kosten derden exclusief btw]],""))</f>
        <v/>
      </c>
      <c r="AT271" t="str">
        <f>IF(ISNUMBER(FIND("overige",Methode_Keuze)),"",IF(Tb_Activiteiten[[#This Row],[Niet verrekenbare btw]]=1,Tb_Activiteiten[[#Headers],[Niet verrekenbare btw]],""))</f>
        <v/>
      </c>
      <c r="AU271" t="str">
        <f>IF(ISNUMBER(FIND("overige",Methode_Keuze)),"",IF(Tb_Activiteiten[[#This Row],[Grondkosten]]=1,Tb_Activiteiten[[#Headers],[Grondkosten]],""))</f>
        <v/>
      </c>
      <c r="AV271" t="str">
        <f>IF(ISNUMBER(FIND("overige",Methode_Keuze)),"",IF(Tb_Activiteiten[[#This Row],[Bijdrage in natura (overige)]]=1,Tb_Activiteiten[[#Headers],[Bijdrage in natura (overige)]],""))</f>
        <v/>
      </c>
      <c r="AW271" t="str">
        <f>IF(ISNUMBER(FIND("overige",Methode_Keuze)),"",IF(Tb_Activiteiten[[#This Row],[Bijdrage in natura (vrijwilligers)]]=1,Tb_Activiteiten[[#Headers],[Bijdrage in natura (vrijwilligers)]],""))</f>
        <v/>
      </c>
      <c r="AX271" t="str">
        <f>IF(ISNUMBER(FIND("overige",Methode_Keuze)),"",IF(Tb_Activiteiten[[#This Row],[Afschrijvingskosten]]=1,Tb_Activiteiten[[#Headers],[Afschrijvingskosten]],""))</f>
        <v/>
      </c>
      <c r="AY271" t="str">
        <f>IF(ISNUMBER(FIND("overige",Methode_Keuze)),"",IF(Tb_Activiteiten[[#This Row],[Vergoeding]]=1,Tb_Activiteiten[[#Headers],[Vergoeding]],""))</f>
        <v/>
      </c>
      <c r="AZ271" t="str">
        <f>IF(ISNUMBER(FIND("arbeid",Methode_Keuze)),"",IF(Tb_Activiteiten[[#This Row],[Arbeidskosten - vast tarief (excl eigen arbeid)]]=1,Tb_Activiteiten[[#Headers],[Arbeidskosten - vast tarief (excl eigen arbeid)]],""))</f>
        <v/>
      </c>
      <c r="BA271" t="str">
        <f>IF(ISNUMBER(FIND("overige",Methode_Keuze)),"",IF(Tb_Activiteiten[[#This Row],[Overige kosten]]=1,Tb_Activiteiten[[#Headers],[Overige kosten]],""))</f>
        <v/>
      </c>
    </row>
    <row r="272" spans="1:53" x14ac:dyDescent="0.25">
      <c r="A272" s="213"/>
      <c r="F272" s="64"/>
      <c r="G272" s="64"/>
      <c r="H272" s="258"/>
      <c r="I272" s="258"/>
      <c r="J272" s="258"/>
      <c r="K272" s="258"/>
      <c r="O272" s="56"/>
      <c r="Q272" t="str">
        <f>IFERROR(IF(VLOOKUP(Tb_Activiteiten[[#This Row],[Openstelling]],Tb_Openstelling[],2,0)=1,1,""),"")</f>
        <v/>
      </c>
      <c r="AK272" t="str">
        <f>IF(ISNUMBER(FIND("arbeid",Methode_Keuze)),"",IF(ISNUMBER(FIND("arbeid",Methode_Keuze)),"",IF(Tb_Activiteiten[[#This Row],[Loonkosten]]=1,Tb_Activiteiten[[#Headers],[Loonkosten]],"")))</f>
        <v/>
      </c>
      <c r="AL272" t="str">
        <f>IF(ISNUMBER(FIND("arbeid",Methode_Keuze)),"",IF(ISNUMBER(FIND("arbeid",Methode_Keuze)),"",IF(Tb_Activiteiten[[#This Row],[Eigen arbeid]]=1,Tb_Activiteiten[[#Headers],[Eigen arbeid]],"")))</f>
        <v/>
      </c>
      <c r="AM272" t="str">
        <f>IF(ISNUMBER(FIND("arbeid",Methode_Keuze)),"",IF(ISNUMBER(FIND("arbeid",Methode_Keuze)),"",IF(Tb_Activiteiten[[#This Row],[Projectmedewerker]]=1,Tb_Activiteiten[[#Headers],[Projectmedewerker]],"")))</f>
        <v/>
      </c>
      <c r="AN272" t="str">
        <f>IF(ISNUMBER(FIND("arbeid",Methode_Keuze)),"",IF(ISNUMBER(FIND("arbeid",Methode_Keuze)),"",IF(Tb_Activiteiten[[#This Row],[Landbouwer]]=1,Tb_Activiteiten[[#Headers],[Landbouwer]],"")))</f>
        <v/>
      </c>
      <c r="AO272" t="str">
        <f>IF(ISNUMBER(FIND("arbeid",Methode_Keuze)),"",IF(ISNUMBER(FIND("arbeid",Methode_Keuze)),"",IF(Tb_Activiteiten[[#This Row],[Adviseur]]=1,Tb_Activiteiten[[#Headers],[Adviseur]],"")))</f>
        <v/>
      </c>
      <c r="AP272" t="str">
        <f>IF(ISNUMBER(FIND("arbeid",Methode_Keuze)),"",IF(ISNUMBER(FIND("arbeid",Methode_Keuze)),"",IF(Tb_Activiteiten[[#This Row],[Projectleider/Expert]]=1,Tb_Activiteiten[[#Headers],[Projectleider/Expert]],"")))</f>
        <v/>
      </c>
      <c r="AQ272" t="str">
        <f>IF(ISNUMBER(FIND("arbeid",Methode_Keuze)),"",IF(ISNUMBER(FIND("arbeid",Methode_Keuze)),"",IF(Tb_Activiteiten[[#This Row],[Arbeidskosten]]=1,Tb_Activiteiten[[#Headers],[Arbeidskosten]],"")))</f>
        <v/>
      </c>
      <c r="AR272" t="str">
        <f>IF(ISNUMBER(FIND("arbeid",Methode_Keuze)),"",IF(ISNUMBER(FIND("arbeid",Methode_Keuze)),"",IF(Tb_Activiteiten[[#This Row],[Arbeidskosten op basis van IKS]]=1,Tb_Activiteiten[[#Headers],[Arbeidskosten op basis van IKS]],"")))</f>
        <v/>
      </c>
      <c r="AS272" t="str">
        <f>IF(ISNUMBER(FIND("overige",Methode_Keuze)),"",IF(Tb_Activiteiten[[#This Row],[Kosten derden exclusief btw]]=1,Tb_Activiteiten[[#Headers],[Kosten derden exclusief btw]],""))</f>
        <v/>
      </c>
      <c r="AT272" t="str">
        <f>IF(ISNUMBER(FIND("overige",Methode_Keuze)),"",IF(Tb_Activiteiten[[#This Row],[Niet verrekenbare btw]]=1,Tb_Activiteiten[[#Headers],[Niet verrekenbare btw]],""))</f>
        <v/>
      </c>
      <c r="AU272" t="str">
        <f>IF(ISNUMBER(FIND("overige",Methode_Keuze)),"",IF(Tb_Activiteiten[[#This Row],[Grondkosten]]=1,Tb_Activiteiten[[#Headers],[Grondkosten]],""))</f>
        <v/>
      </c>
      <c r="AV272" t="str">
        <f>IF(ISNUMBER(FIND("overige",Methode_Keuze)),"",IF(Tb_Activiteiten[[#This Row],[Bijdrage in natura (overige)]]=1,Tb_Activiteiten[[#Headers],[Bijdrage in natura (overige)]],""))</f>
        <v/>
      </c>
      <c r="AW272" t="str">
        <f>IF(ISNUMBER(FIND("overige",Methode_Keuze)),"",IF(Tb_Activiteiten[[#This Row],[Bijdrage in natura (vrijwilligers)]]=1,Tb_Activiteiten[[#Headers],[Bijdrage in natura (vrijwilligers)]],""))</f>
        <v/>
      </c>
      <c r="AX272" t="str">
        <f>IF(ISNUMBER(FIND("overige",Methode_Keuze)),"",IF(Tb_Activiteiten[[#This Row],[Afschrijvingskosten]]=1,Tb_Activiteiten[[#Headers],[Afschrijvingskosten]],""))</f>
        <v/>
      </c>
      <c r="AY272" t="str">
        <f>IF(ISNUMBER(FIND("overige",Methode_Keuze)),"",IF(Tb_Activiteiten[[#This Row],[Vergoeding]]=1,Tb_Activiteiten[[#Headers],[Vergoeding]],""))</f>
        <v/>
      </c>
      <c r="AZ272" t="str">
        <f>IF(ISNUMBER(FIND("arbeid",Methode_Keuze)),"",IF(Tb_Activiteiten[[#This Row],[Arbeidskosten - vast tarief (excl eigen arbeid)]]=1,Tb_Activiteiten[[#Headers],[Arbeidskosten - vast tarief (excl eigen arbeid)]],""))</f>
        <v/>
      </c>
      <c r="BA272" t="str">
        <f>IF(ISNUMBER(FIND("overige",Methode_Keuze)),"",IF(Tb_Activiteiten[[#This Row],[Overige kosten]]=1,Tb_Activiteiten[[#Headers],[Overige kosten]],""))</f>
        <v/>
      </c>
    </row>
    <row r="273" spans="1:53" x14ac:dyDescent="0.25">
      <c r="A273" s="213"/>
      <c r="F273" s="64"/>
      <c r="G273" s="64"/>
      <c r="H273" s="258"/>
      <c r="I273" s="258"/>
      <c r="J273" s="258"/>
      <c r="K273" s="258"/>
      <c r="O273" s="56"/>
      <c r="Q273" t="str">
        <f>IFERROR(IF(VLOOKUP(Tb_Activiteiten[[#This Row],[Openstelling]],Tb_Openstelling[],2,0)=1,1,""),"")</f>
        <v/>
      </c>
      <c r="AK273" t="str">
        <f>IF(ISNUMBER(FIND("arbeid",Methode_Keuze)),"",IF(ISNUMBER(FIND("arbeid",Methode_Keuze)),"",IF(Tb_Activiteiten[[#This Row],[Loonkosten]]=1,Tb_Activiteiten[[#Headers],[Loonkosten]],"")))</f>
        <v/>
      </c>
      <c r="AL273" t="str">
        <f>IF(ISNUMBER(FIND("arbeid",Methode_Keuze)),"",IF(ISNUMBER(FIND("arbeid",Methode_Keuze)),"",IF(Tb_Activiteiten[[#This Row],[Eigen arbeid]]=1,Tb_Activiteiten[[#Headers],[Eigen arbeid]],"")))</f>
        <v/>
      </c>
      <c r="AM273" t="str">
        <f>IF(ISNUMBER(FIND("arbeid",Methode_Keuze)),"",IF(ISNUMBER(FIND("arbeid",Methode_Keuze)),"",IF(Tb_Activiteiten[[#This Row],[Projectmedewerker]]=1,Tb_Activiteiten[[#Headers],[Projectmedewerker]],"")))</f>
        <v/>
      </c>
      <c r="AN273" t="str">
        <f>IF(ISNUMBER(FIND("arbeid",Methode_Keuze)),"",IF(ISNUMBER(FIND("arbeid",Methode_Keuze)),"",IF(Tb_Activiteiten[[#This Row],[Landbouwer]]=1,Tb_Activiteiten[[#Headers],[Landbouwer]],"")))</f>
        <v/>
      </c>
      <c r="AO273" t="str">
        <f>IF(ISNUMBER(FIND("arbeid",Methode_Keuze)),"",IF(ISNUMBER(FIND("arbeid",Methode_Keuze)),"",IF(Tb_Activiteiten[[#This Row],[Adviseur]]=1,Tb_Activiteiten[[#Headers],[Adviseur]],"")))</f>
        <v/>
      </c>
      <c r="AP273" t="str">
        <f>IF(ISNUMBER(FIND("arbeid",Methode_Keuze)),"",IF(ISNUMBER(FIND("arbeid",Methode_Keuze)),"",IF(Tb_Activiteiten[[#This Row],[Projectleider/Expert]]=1,Tb_Activiteiten[[#Headers],[Projectleider/Expert]],"")))</f>
        <v/>
      </c>
      <c r="AQ273" t="str">
        <f>IF(ISNUMBER(FIND("arbeid",Methode_Keuze)),"",IF(ISNUMBER(FIND("arbeid",Methode_Keuze)),"",IF(Tb_Activiteiten[[#This Row],[Arbeidskosten]]=1,Tb_Activiteiten[[#Headers],[Arbeidskosten]],"")))</f>
        <v/>
      </c>
      <c r="AR273" t="str">
        <f>IF(ISNUMBER(FIND("arbeid",Methode_Keuze)),"",IF(ISNUMBER(FIND("arbeid",Methode_Keuze)),"",IF(Tb_Activiteiten[[#This Row],[Arbeidskosten op basis van IKS]]=1,Tb_Activiteiten[[#Headers],[Arbeidskosten op basis van IKS]],"")))</f>
        <v/>
      </c>
      <c r="AS273" t="str">
        <f>IF(ISNUMBER(FIND("overige",Methode_Keuze)),"",IF(Tb_Activiteiten[[#This Row],[Kosten derden exclusief btw]]=1,Tb_Activiteiten[[#Headers],[Kosten derden exclusief btw]],""))</f>
        <v/>
      </c>
      <c r="AT273" t="str">
        <f>IF(ISNUMBER(FIND("overige",Methode_Keuze)),"",IF(Tb_Activiteiten[[#This Row],[Niet verrekenbare btw]]=1,Tb_Activiteiten[[#Headers],[Niet verrekenbare btw]],""))</f>
        <v/>
      </c>
      <c r="AU273" t="str">
        <f>IF(ISNUMBER(FIND("overige",Methode_Keuze)),"",IF(Tb_Activiteiten[[#This Row],[Grondkosten]]=1,Tb_Activiteiten[[#Headers],[Grondkosten]],""))</f>
        <v/>
      </c>
      <c r="AV273" t="str">
        <f>IF(ISNUMBER(FIND("overige",Methode_Keuze)),"",IF(Tb_Activiteiten[[#This Row],[Bijdrage in natura (overige)]]=1,Tb_Activiteiten[[#Headers],[Bijdrage in natura (overige)]],""))</f>
        <v/>
      </c>
      <c r="AW273" t="str">
        <f>IF(ISNUMBER(FIND("overige",Methode_Keuze)),"",IF(Tb_Activiteiten[[#This Row],[Bijdrage in natura (vrijwilligers)]]=1,Tb_Activiteiten[[#Headers],[Bijdrage in natura (vrijwilligers)]],""))</f>
        <v/>
      </c>
      <c r="AX273" t="str">
        <f>IF(ISNUMBER(FIND("overige",Methode_Keuze)),"",IF(Tb_Activiteiten[[#This Row],[Afschrijvingskosten]]=1,Tb_Activiteiten[[#Headers],[Afschrijvingskosten]],""))</f>
        <v/>
      </c>
      <c r="AY273" t="str">
        <f>IF(ISNUMBER(FIND("overige",Methode_Keuze)),"",IF(Tb_Activiteiten[[#This Row],[Vergoeding]]=1,Tb_Activiteiten[[#Headers],[Vergoeding]],""))</f>
        <v/>
      </c>
      <c r="AZ273" t="str">
        <f>IF(ISNUMBER(FIND("arbeid",Methode_Keuze)),"",IF(Tb_Activiteiten[[#This Row],[Arbeidskosten - vast tarief (excl eigen arbeid)]]=1,Tb_Activiteiten[[#Headers],[Arbeidskosten - vast tarief (excl eigen arbeid)]],""))</f>
        <v/>
      </c>
      <c r="BA273" t="str">
        <f>IF(ISNUMBER(FIND("overige",Methode_Keuze)),"",IF(Tb_Activiteiten[[#This Row],[Overige kosten]]=1,Tb_Activiteiten[[#Headers],[Overige kosten]],""))</f>
        <v/>
      </c>
    </row>
    <row r="274" spans="1:53" x14ac:dyDescent="0.25">
      <c r="A274" s="213"/>
      <c r="F274" s="64"/>
      <c r="G274" s="64"/>
      <c r="H274" s="258"/>
      <c r="I274" s="258"/>
      <c r="J274" s="258"/>
      <c r="K274" s="258"/>
      <c r="O274" s="56"/>
      <c r="Q274" t="str">
        <f>IFERROR(IF(VLOOKUP(Tb_Activiteiten[[#This Row],[Openstelling]],Tb_Openstelling[],2,0)=1,1,""),"")</f>
        <v/>
      </c>
      <c r="AK274" t="str">
        <f>IF(ISNUMBER(FIND("arbeid",Methode_Keuze)),"",IF(ISNUMBER(FIND("arbeid",Methode_Keuze)),"",IF(Tb_Activiteiten[[#This Row],[Loonkosten]]=1,Tb_Activiteiten[[#Headers],[Loonkosten]],"")))</f>
        <v/>
      </c>
      <c r="AL274" t="str">
        <f>IF(ISNUMBER(FIND("arbeid",Methode_Keuze)),"",IF(ISNUMBER(FIND("arbeid",Methode_Keuze)),"",IF(Tb_Activiteiten[[#This Row],[Eigen arbeid]]=1,Tb_Activiteiten[[#Headers],[Eigen arbeid]],"")))</f>
        <v/>
      </c>
      <c r="AM274" t="str">
        <f>IF(ISNUMBER(FIND("arbeid",Methode_Keuze)),"",IF(ISNUMBER(FIND("arbeid",Methode_Keuze)),"",IF(Tb_Activiteiten[[#This Row],[Projectmedewerker]]=1,Tb_Activiteiten[[#Headers],[Projectmedewerker]],"")))</f>
        <v/>
      </c>
      <c r="AN274" t="str">
        <f>IF(ISNUMBER(FIND("arbeid",Methode_Keuze)),"",IF(ISNUMBER(FIND("arbeid",Methode_Keuze)),"",IF(Tb_Activiteiten[[#This Row],[Landbouwer]]=1,Tb_Activiteiten[[#Headers],[Landbouwer]],"")))</f>
        <v/>
      </c>
      <c r="AO274" t="str">
        <f>IF(ISNUMBER(FIND("arbeid",Methode_Keuze)),"",IF(ISNUMBER(FIND("arbeid",Methode_Keuze)),"",IF(Tb_Activiteiten[[#This Row],[Adviseur]]=1,Tb_Activiteiten[[#Headers],[Adviseur]],"")))</f>
        <v/>
      </c>
      <c r="AP274" t="str">
        <f>IF(ISNUMBER(FIND("arbeid",Methode_Keuze)),"",IF(ISNUMBER(FIND("arbeid",Methode_Keuze)),"",IF(Tb_Activiteiten[[#This Row],[Projectleider/Expert]]=1,Tb_Activiteiten[[#Headers],[Projectleider/Expert]],"")))</f>
        <v/>
      </c>
      <c r="AQ274" t="str">
        <f>IF(ISNUMBER(FIND("arbeid",Methode_Keuze)),"",IF(ISNUMBER(FIND("arbeid",Methode_Keuze)),"",IF(Tb_Activiteiten[[#This Row],[Arbeidskosten]]=1,Tb_Activiteiten[[#Headers],[Arbeidskosten]],"")))</f>
        <v/>
      </c>
      <c r="AR274" t="str">
        <f>IF(ISNUMBER(FIND("arbeid",Methode_Keuze)),"",IF(ISNUMBER(FIND("arbeid",Methode_Keuze)),"",IF(Tb_Activiteiten[[#This Row],[Arbeidskosten op basis van IKS]]=1,Tb_Activiteiten[[#Headers],[Arbeidskosten op basis van IKS]],"")))</f>
        <v/>
      </c>
      <c r="AS274" t="str">
        <f>IF(ISNUMBER(FIND("overige",Methode_Keuze)),"",IF(Tb_Activiteiten[[#This Row],[Kosten derden exclusief btw]]=1,Tb_Activiteiten[[#Headers],[Kosten derden exclusief btw]],""))</f>
        <v/>
      </c>
      <c r="AT274" t="str">
        <f>IF(ISNUMBER(FIND("overige",Methode_Keuze)),"",IF(Tb_Activiteiten[[#This Row],[Niet verrekenbare btw]]=1,Tb_Activiteiten[[#Headers],[Niet verrekenbare btw]],""))</f>
        <v/>
      </c>
      <c r="AU274" t="str">
        <f>IF(ISNUMBER(FIND("overige",Methode_Keuze)),"",IF(Tb_Activiteiten[[#This Row],[Grondkosten]]=1,Tb_Activiteiten[[#Headers],[Grondkosten]],""))</f>
        <v/>
      </c>
      <c r="AV274" t="str">
        <f>IF(ISNUMBER(FIND("overige",Methode_Keuze)),"",IF(Tb_Activiteiten[[#This Row],[Bijdrage in natura (overige)]]=1,Tb_Activiteiten[[#Headers],[Bijdrage in natura (overige)]],""))</f>
        <v/>
      </c>
      <c r="AW274" t="str">
        <f>IF(ISNUMBER(FIND("overige",Methode_Keuze)),"",IF(Tb_Activiteiten[[#This Row],[Bijdrage in natura (vrijwilligers)]]=1,Tb_Activiteiten[[#Headers],[Bijdrage in natura (vrijwilligers)]],""))</f>
        <v/>
      </c>
      <c r="AX274" t="str">
        <f>IF(ISNUMBER(FIND("overige",Methode_Keuze)),"",IF(Tb_Activiteiten[[#This Row],[Afschrijvingskosten]]=1,Tb_Activiteiten[[#Headers],[Afschrijvingskosten]],""))</f>
        <v/>
      </c>
      <c r="AY274" t="str">
        <f>IF(ISNUMBER(FIND("overige",Methode_Keuze)),"",IF(Tb_Activiteiten[[#This Row],[Vergoeding]]=1,Tb_Activiteiten[[#Headers],[Vergoeding]],""))</f>
        <v/>
      </c>
      <c r="AZ274" t="str">
        <f>IF(ISNUMBER(FIND("arbeid",Methode_Keuze)),"",IF(Tb_Activiteiten[[#This Row],[Arbeidskosten - vast tarief (excl eigen arbeid)]]=1,Tb_Activiteiten[[#Headers],[Arbeidskosten - vast tarief (excl eigen arbeid)]],""))</f>
        <v/>
      </c>
      <c r="BA274" t="str">
        <f>IF(ISNUMBER(FIND("overige",Methode_Keuze)),"",IF(Tb_Activiteiten[[#This Row],[Overige kosten]]=1,Tb_Activiteiten[[#Headers],[Overige kosten]],""))</f>
        <v/>
      </c>
    </row>
    <row r="275" spans="1:53" x14ac:dyDescent="0.25">
      <c r="A275" s="213"/>
      <c r="F275" s="64"/>
      <c r="G275" s="64"/>
      <c r="H275" s="258"/>
      <c r="I275" s="258"/>
      <c r="J275" s="258"/>
      <c r="K275" s="258"/>
      <c r="O275" s="56"/>
      <c r="Q275" t="str">
        <f>IFERROR(IF(VLOOKUP(Tb_Activiteiten[[#This Row],[Openstelling]],Tb_Openstelling[],2,0)=1,1,""),"")</f>
        <v/>
      </c>
      <c r="AK275" t="str">
        <f>IF(ISNUMBER(FIND("arbeid",Methode_Keuze)),"",IF(ISNUMBER(FIND("arbeid",Methode_Keuze)),"",IF(Tb_Activiteiten[[#This Row],[Loonkosten]]=1,Tb_Activiteiten[[#Headers],[Loonkosten]],"")))</f>
        <v/>
      </c>
      <c r="AL275" t="str">
        <f>IF(ISNUMBER(FIND("arbeid",Methode_Keuze)),"",IF(ISNUMBER(FIND("arbeid",Methode_Keuze)),"",IF(Tb_Activiteiten[[#This Row],[Eigen arbeid]]=1,Tb_Activiteiten[[#Headers],[Eigen arbeid]],"")))</f>
        <v/>
      </c>
      <c r="AM275" t="str">
        <f>IF(ISNUMBER(FIND("arbeid",Methode_Keuze)),"",IF(ISNUMBER(FIND("arbeid",Methode_Keuze)),"",IF(Tb_Activiteiten[[#This Row],[Projectmedewerker]]=1,Tb_Activiteiten[[#Headers],[Projectmedewerker]],"")))</f>
        <v/>
      </c>
      <c r="AN275" t="str">
        <f>IF(ISNUMBER(FIND("arbeid",Methode_Keuze)),"",IF(ISNUMBER(FIND("arbeid",Methode_Keuze)),"",IF(Tb_Activiteiten[[#This Row],[Landbouwer]]=1,Tb_Activiteiten[[#Headers],[Landbouwer]],"")))</f>
        <v/>
      </c>
      <c r="AO275" t="str">
        <f>IF(ISNUMBER(FIND("arbeid",Methode_Keuze)),"",IF(ISNUMBER(FIND("arbeid",Methode_Keuze)),"",IF(Tb_Activiteiten[[#This Row],[Adviseur]]=1,Tb_Activiteiten[[#Headers],[Adviseur]],"")))</f>
        <v/>
      </c>
      <c r="AP275" t="str">
        <f>IF(ISNUMBER(FIND("arbeid",Methode_Keuze)),"",IF(ISNUMBER(FIND("arbeid",Methode_Keuze)),"",IF(Tb_Activiteiten[[#This Row],[Projectleider/Expert]]=1,Tb_Activiteiten[[#Headers],[Projectleider/Expert]],"")))</f>
        <v/>
      </c>
      <c r="AQ275" t="str">
        <f>IF(ISNUMBER(FIND("arbeid",Methode_Keuze)),"",IF(ISNUMBER(FIND("arbeid",Methode_Keuze)),"",IF(Tb_Activiteiten[[#This Row],[Arbeidskosten]]=1,Tb_Activiteiten[[#Headers],[Arbeidskosten]],"")))</f>
        <v/>
      </c>
      <c r="AR275" t="str">
        <f>IF(ISNUMBER(FIND("arbeid",Methode_Keuze)),"",IF(ISNUMBER(FIND("arbeid",Methode_Keuze)),"",IF(Tb_Activiteiten[[#This Row],[Arbeidskosten op basis van IKS]]=1,Tb_Activiteiten[[#Headers],[Arbeidskosten op basis van IKS]],"")))</f>
        <v/>
      </c>
      <c r="AS275" t="str">
        <f>IF(ISNUMBER(FIND("overige",Methode_Keuze)),"",IF(Tb_Activiteiten[[#This Row],[Kosten derden exclusief btw]]=1,Tb_Activiteiten[[#Headers],[Kosten derden exclusief btw]],""))</f>
        <v/>
      </c>
      <c r="AT275" t="str">
        <f>IF(ISNUMBER(FIND("overige",Methode_Keuze)),"",IF(Tb_Activiteiten[[#This Row],[Niet verrekenbare btw]]=1,Tb_Activiteiten[[#Headers],[Niet verrekenbare btw]],""))</f>
        <v/>
      </c>
      <c r="AU275" t="str">
        <f>IF(ISNUMBER(FIND("overige",Methode_Keuze)),"",IF(Tb_Activiteiten[[#This Row],[Grondkosten]]=1,Tb_Activiteiten[[#Headers],[Grondkosten]],""))</f>
        <v/>
      </c>
      <c r="AV275" t="str">
        <f>IF(ISNUMBER(FIND("overige",Methode_Keuze)),"",IF(Tb_Activiteiten[[#This Row],[Bijdrage in natura (overige)]]=1,Tb_Activiteiten[[#Headers],[Bijdrage in natura (overige)]],""))</f>
        <v/>
      </c>
      <c r="AW275" t="str">
        <f>IF(ISNUMBER(FIND("overige",Methode_Keuze)),"",IF(Tb_Activiteiten[[#This Row],[Bijdrage in natura (vrijwilligers)]]=1,Tb_Activiteiten[[#Headers],[Bijdrage in natura (vrijwilligers)]],""))</f>
        <v/>
      </c>
      <c r="AX275" t="str">
        <f>IF(ISNUMBER(FIND("overige",Methode_Keuze)),"",IF(Tb_Activiteiten[[#This Row],[Afschrijvingskosten]]=1,Tb_Activiteiten[[#Headers],[Afschrijvingskosten]],""))</f>
        <v/>
      </c>
      <c r="AY275" t="str">
        <f>IF(ISNUMBER(FIND("overige",Methode_Keuze)),"",IF(Tb_Activiteiten[[#This Row],[Vergoeding]]=1,Tb_Activiteiten[[#Headers],[Vergoeding]],""))</f>
        <v/>
      </c>
      <c r="AZ275" t="str">
        <f>IF(ISNUMBER(FIND("arbeid",Methode_Keuze)),"",IF(Tb_Activiteiten[[#This Row],[Arbeidskosten - vast tarief (excl eigen arbeid)]]=1,Tb_Activiteiten[[#Headers],[Arbeidskosten - vast tarief (excl eigen arbeid)]],""))</f>
        <v/>
      </c>
      <c r="BA275" t="str">
        <f>IF(ISNUMBER(FIND("overige",Methode_Keuze)),"",IF(Tb_Activiteiten[[#This Row],[Overige kosten]]=1,Tb_Activiteiten[[#Headers],[Overige kosten]],""))</f>
        <v/>
      </c>
    </row>
    <row r="276" spans="1:53" x14ac:dyDescent="0.25">
      <c r="A276" s="213"/>
      <c r="F276" s="64"/>
      <c r="G276" s="64"/>
      <c r="H276" s="258"/>
      <c r="I276" s="258"/>
      <c r="J276" s="258"/>
      <c r="K276" s="258"/>
      <c r="O276" s="56"/>
      <c r="Q276" t="str">
        <f>IFERROR(IF(VLOOKUP(Tb_Activiteiten[[#This Row],[Openstelling]],Tb_Openstelling[],2,0)=1,1,""),"")</f>
        <v/>
      </c>
      <c r="AK276" t="str">
        <f>IF(ISNUMBER(FIND("arbeid",Methode_Keuze)),"",IF(ISNUMBER(FIND("arbeid",Methode_Keuze)),"",IF(Tb_Activiteiten[[#This Row],[Loonkosten]]=1,Tb_Activiteiten[[#Headers],[Loonkosten]],"")))</f>
        <v/>
      </c>
      <c r="AL276" t="str">
        <f>IF(ISNUMBER(FIND("arbeid",Methode_Keuze)),"",IF(ISNUMBER(FIND("arbeid",Methode_Keuze)),"",IF(Tb_Activiteiten[[#This Row],[Eigen arbeid]]=1,Tb_Activiteiten[[#Headers],[Eigen arbeid]],"")))</f>
        <v/>
      </c>
      <c r="AM276" t="str">
        <f>IF(ISNUMBER(FIND("arbeid",Methode_Keuze)),"",IF(ISNUMBER(FIND("arbeid",Methode_Keuze)),"",IF(Tb_Activiteiten[[#This Row],[Projectmedewerker]]=1,Tb_Activiteiten[[#Headers],[Projectmedewerker]],"")))</f>
        <v/>
      </c>
      <c r="AN276" t="str">
        <f>IF(ISNUMBER(FIND("arbeid",Methode_Keuze)),"",IF(ISNUMBER(FIND("arbeid",Methode_Keuze)),"",IF(Tb_Activiteiten[[#This Row],[Landbouwer]]=1,Tb_Activiteiten[[#Headers],[Landbouwer]],"")))</f>
        <v/>
      </c>
      <c r="AO276" t="str">
        <f>IF(ISNUMBER(FIND("arbeid",Methode_Keuze)),"",IF(ISNUMBER(FIND("arbeid",Methode_Keuze)),"",IF(Tb_Activiteiten[[#This Row],[Adviseur]]=1,Tb_Activiteiten[[#Headers],[Adviseur]],"")))</f>
        <v/>
      </c>
      <c r="AP276" t="str">
        <f>IF(ISNUMBER(FIND("arbeid",Methode_Keuze)),"",IF(ISNUMBER(FIND("arbeid",Methode_Keuze)),"",IF(Tb_Activiteiten[[#This Row],[Projectleider/Expert]]=1,Tb_Activiteiten[[#Headers],[Projectleider/Expert]],"")))</f>
        <v/>
      </c>
      <c r="AQ276" t="str">
        <f>IF(ISNUMBER(FIND("arbeid",Methode_Keuze)),"",IF(ISNUMBER(FIND("arbeid",Methode_Keuze)),"",IF(Tb_Activiteiten[[#This Row],[Arbeidskosten]]=1,Tb_Activiteiten[[#Headers],[Arbeidskosten]],"")))</f>
        <v/>
      </c>
      <c r="AR276" t="str">
        <f>IF(ISNUMBER(FIND("arbeid",Methode_Keuze)),"",IF(ISNUMBER(FIND("arbeid",Methode_Keuze)),"",IF(Tb_Activiteiten[[#This Row],[Arbeidskosten op basis van IKS]]=1,Tb_Activiteiten[[#Headers],[Arbeidskosten op basis van IKS]],"")))</f>
        <v/>
      </c>
      <c r="AS276" t="str">
        <f>IF(ISNUMBER(FIND("overige",Methode_Keuze)),"",IF(Tb_Activiteiten[[#This Row],[Kosten derden exclusief btw]]=1,Tb_Activiteiten[[#Headers],[Kosten derden exclusief btw]],""))</f>
        <v/>
      </c>
      <c r="AT276" t="str">
        <f>IF(ISNUMBER(FIND("overige",Methode_Keuze)),"",IF(Tb_Activiteiten[[#This Row],[Niet verrekenbare btw]]=1,Tb_Activiteiten[[#Headers],[Niet verrekenbare btw]],""))</f>
        <v/>
      </c>
      <c r="AU276" t="str">
        <f>IF(ISNUMBER(FIND("overige",Methode_Keuze)),"",IF(Tb_Activiteiten[[#This Row],[Grondkosten]]=1,Tb_Activiteiten[[#Headers],[Grondkosten]],""))</f>
        <v/>
      </c>
      <c r="AV276" t="str">
        <f>IF(ISNUMBER(FIND("overige",Methode_Keuze)),"",IF(Tb_Activiteiten[[#This Row],[Bijdrage in natura (overige)]]=1,Tb_Activiteiten[[#Headers],[Bijdrage in natura (overige)]],""))</f>
        <v/>
      </c>
      <c r="AW276" t="str">
        <f>IF(ISNUMBER(FIND("overige",Methode_Keuze)),"",IF(Tb_Activiteiten[[#This Row],[Bijdrage in natura (vrijwilligers)]]=1,Tb_Activiteiten[[#Headers],[Bijdrage in natura (vrijwilligers)]],""))</f>
        <v/>
      </c>
      <c r="AX276" t="str">
        <f>IF(ISNUMBER(FIND("overige",Methode_Keuze)),"",IF(Tb_Activiteiten[[#This Row],[Afschrijvingskosten]]=1,Tb_Activiteiten[[#Headers],[Afschrijvingskosten]],""))</f>
        <v/>
      </c>
      <c r="AY276" t="str">
        <f>IF(ISNUMBER(FIND("overige",Methode_Keuze)),"",IF(Tb_Activiteiten[[#This Row],[Vergoeding]]=1,Tb_Activiteiten[[#Headers],[Vergoeding]],""))</f>
        <v/>
      </c>
      <c r="AZ276" t="str">
        <f>IF(ISNUMBER(FIND("arbeid",Methode_Keuze)),"",IF(Tb_Activiteiten[[#This Row],[Arbeidskosten - vast tarief (excl eigen arbeid)]]=1,Tb_Activiteiten[[#Headers],[Arbeidskosten - vast tarief (excl eigen arbeid)]],""))</f>
        <v/>
      </c>
      <c r="BA276" t="str">
        <f>IF(ISNUMBER(FIND("overige",Methode_Keuze)),"",IF(Tb_Activiteiten[[#This Row],[Overige kosten]]=1,Tb_Activiteiten[[#Headers],[Overige kosten]],""))</f>
        <v/>
      </c>
    </row>
    <row r="277" spans="1:53" x14ac:dyDescent="0.25">
      <c r="A277" s="213"/>
      <c r="F277" s="64"/>
      <c r="G277" s="64"/>
      <c r="H277" s="258"/>
      <c r="I277" s="258"/>
      <c r="J277" s="258"/>
      <c r="K277" s="258"/>
      <c r="O277" s="56"/>
      <c r="Q277" t="str">
        <f>IFERROR(IF(VLOOKUP(Tb_Activiteiten[[#This Row],[Openstelling]],Tb_Openstelling[],2,0)=1,1,""),"")</f>
        <v/>
      </c>
      <c r="AK277" t="str">
        <f>IF(ISNUMBER(FIND("arbeid",Methode_Keuze)),"",IF(ISNUMBER(FIND("arbeid",Methode_Keuze)),"",IF(Tb_Activiteiten[[#This Row],[Loonkosten]]=1,Tb_Activiteiten[[#Headers],[Loonkosten]],"")))</f>
        <v/>
      </c>
      <c r="AL277" t="str">
        <f>IF(ISNUMBER(FIND("arbeid",Methode_Keuze)),"",IF(ISNUMBER(FIND("arbeid",Methode_Keuze)),"",IF(Tb_Activiteiten[[#This Row],[Eigen arbeid]]=1,Tb_Activiteiten[[#Headers],[Eigen arbeid]],"")))</f>
        <v/>
      </c>
      <c r="AM277" t="str">
        <f>IF(ISNUMBER(FIND("arbeid",Methode_Keuze)),"",IF(ISNUMBER(FIND("arbeid",Methode_Keuze)),"",IF(Tb_Activiteiten[[#This Row],[Projectmedewerker]]=1,Tb_Activiteiten[[#Headers],[Projectmedewerker]],"")))</f>
        <v/>
      </c>
      <c r="AN277" t="str">
        <f>IF(ISNUMBER(FIND("arbeid",Methode_Keuze)),"",IF(ISNUMBER(FIND("arbeid",Methode_Keuze)),"",IF(Tb_Activiteiten[[#This Row],[Landbouwer]]=1,Tb_Activiteiten[[#Headers],[Landbouwer]],"")))</f>
        <v/>
      </c>
      <c r="AO277" t="str">
        <f>IF(ISNUMBER(FIND("arbeid",Methode_Keuze)),"",IF(ISNUMBER(FIND("arbeid",Methode_Keuze)),"",IF(Tb_Activiteiten[[#This Row],[Adviseur]]=1,Tb_Activiteiten[[#Headers],[Adviseur]],"")))</f>
        <v/>
      </c>
      <c r="AP277" t="str">
        <f>IF(ISNUMBER(FIND("arbeid",Methode_Keuze)),"",IF(ISNUMBER(FIND("arbeid",Methode_Keuze)),"",IF(Tb_Activiteiten[[#This Row],[Projectleider/Expert]]=1,Tb_Activiteiten[[#Headers],[Projectleider/Expert]],"")))</f>
        <v/>
      </c>
      <c r="AQ277" t="str">
        <f>IF(ISNUMBER(FIND("arbeid",Methode_Keuze)),"",IF(ISNUMBER(FIND("arbeid",Methode_Keuze)),"",IF(Tb_Activiteiten[[#This Row],[Arbeidskosten]]=1,Tb_Activiteiten[[#Headers],[Arbeidskosten]],"")))</f>
        <v/>
      </c>
      <c r="AR277" t="str">
        <f>IF(ISNUMBER(FIND("arbeid",Methode_Keuze)),"",IF(ISNUMBER(FIND("arbeid",Methode_Keuze)),"",IF(Tb_Activiteiten[[#This Row],[Arbeidskosten op basis van IKS]]=1,Tb_Activiteiten[[#Headers],[Arbeidskosten op basis van IKS]],"")))</f>
        <v/>
      </c>
      <c r="AS277" t="str">
        <f>IF(ISNUMBER(FIND("overige",Methode_Keuze)),"",IF(Tb_Activiteiten[[#This Row],[Kosten derden exclusief btw]]=1,Tb_Activiteiten[[#Headers],[Kosten derden exclusief btw]],""))</f>
        <v/>
      </c>
      <c r="AT277" t="str">
        <f>IF(ISNUMBER(FIND("overige",Methode_Keuze)),"",IF(Tb_Activiteiten[[#This Row],[Niet verrekenbare btw]]=1,Tb_Activiteiten[[#Headers],[Niet verrekenbare btw]],""))</f>
        <v/>
      </c>
      <c r="AU277" t="str">
        <f>IF(ISNUMBER(FIND("overige",Methode_Keuze)),"",IF(Tb_Activiteiten[[#This Row],[Grondkosten]]=1,Tb_Activiteiten[[#Headers],[Grondkosten]],""))</f>
        <v/>
      </c>
      <c r="AV277" t="str">
        <f>IF(ISNUMBER(FIND("overige",Methode_Keuze)),"",IF(Tb_Activiteiten[[#This Row],[Bijdrage in natura (overige)]]=1,Tb_Activiteiten[[#Headers],[Bijdrage in natura (overige)]],""))</f>
        <v/>
      </c>
      <c r="AW277" t="str">
        <f>IF(ISNUMBER(FIND("overige",Methode_Keuze)),"",IF(Tb_Activiteiten[[#This Row],[Bijdrage in natura (vrijwilligers)]]=1,Tb_Activiteiten[[#Headers],[Bijdrage in natura (vrijwilligers)]],""))</f>
        <v/>
      </c>
      <c r="AX277" t="str">
        <f>IF(ISNUMBER(FIND("overige",Methode_Keuze)),"",IF(Tb_Activiteiten[[#This Row],[Afschrijvingskosten]]=1,Tb_Activiteiten[[#Headers],[Afschrijvingskosten]],""))</f>
        <v/>
      </c>
      <c r="AY277" t="str">
        <f>IF(ISNUMBER(FIND("overige",Methode_Keuze)),"",IF(Tb_Activiteiten[[#This Row],[Vergoeding]]=1,Tb_Activiteiten[[#Headers],[Vergoeding]],""))</f>
        <v/>
      </c>
      <c r="AZ277" t="str">
        <f>IF(ISNUMBER(FIND("arbeid",Methode_Keuze)),"",IF(Tb_Activiteiten[[#This Row],[Arbeidskosten - vast tarief (excl eigen arbeid)]]=1,Tb_Activiteiten[[#Headers],[Arbeidskosten - vast tarief (excl eigen arbeid)]],""))</f>
        <v/>
      </c>
      <c r="BA277" t="str">
        <f>IF(ISNUMBER(FIND("overige",Methode_Keuze)),"",IF(Tb_Activiteiten[[#This Row],[Overige kosten]]=1,Tb_Activiteiten[[#Headers],[Overige kosten]],""))</f>
        <v/>
      </c>
    </row>
    <row r="278" spans="1:53" x14ac:dyDescent="0.25">
      <c r="A278" s="213"/>
      <c r="F278" s="64"/>
      <c r="G278" s="64"/>
      <c r="H278" s="258"/>
      <c r="I278" s="258"/>
      <c r="J278" s="258"/>
      <c r="K278" s="258"/>
      <c r="O278" s="56"/>
      <c r="Q278" t="str">
        <f>IFERROR(IF(VLOOKUP(Tb_Activiteiten[[#This Row],[Openstelling]],Tb_Openstelling[],2,0)=1,1,""),"")</f>
        <v/>
      </c>
      <c r="AK278" t="str">
        <f>IF(ISNUMBER(FIND("arbeid",Methode_Keuze)),"",IF(ISNUMBER(FIND("arbeid",Methode_Keuze)),"",IF(Tb_Activiteiten[[#This Row],[Loonkosten]]=1,Tb_Activiteiten[[#Headers],[Loonkosten]],"")))</f>
        <v/>
      </c>
      <c r="AL278" t="str">
        <f>IF(ISNUMBER(FIND("arbeid",Methode_Keuze)),"",IF(ISNUMBER(FIND("arbeid",Methode_Keuze)),"",IF(Tb_Activiteiten[[#This Row],[Eigen arbeid]]=1,Tb_Activiteiten[[#Headers],[Eigen arbeid]],"")))</f>
        <v/>
      </c>
      <c r="AM278" t="str">
        <f>IF(ISNUMBER(FIND("arbeid",Methode_Keuze)),"",IF(ISNUMBER(FIND("arbeid",Methode_Keuze)),"",IF(Tb_Activiteiten[[#This Row],[Projectmedewerker]]=1,Tb_Activiteiten[[#Headers],[Projectmedewerker]],"")))</f>
        <v/>
      </c>
      <c r="AN278" t="str">
        <f>IF(ISNUMBER(FIND("arbeid",Methode_Keuze)),"",IF(ISNUMBER(FIND("arbeid",Methode_Keuze)),"",IF(Tb_Activiteiten[[#This Row],[Landbouwer]]=1,Tb_Activiteiten[[#Headers],[Landbouwer]],"")))</f>
        <v/>
      </c>
      <c r="AO278" t="str">
        <f>IF(ISNUMBER(FIND("arbeid",Methode_Keuze)),"",IF(ISNUMBER(FIND("arbeid",Methode_Keuze)),"",IF(Tb_Activiteiten[[#This Row],[Adviseur]]=1,Tb_Activiteiten[[#Headers],[Adviseur]],"")))</f>
        <v/>
      </c>
      <c r="AP278" t="str">
        <f>IF(ISNUMBER(FIND("arbeid",Methode_Keuze)),"",IF(ISNUMBER(FIND("arbeid",Methode_Keuze)),"",IF(Tb_Activiteiten[[#This Row],[Projectleider/Expert]]=1,Tb_Activiteiten[[#Headers],[Projectleider/Expert]],"")))</f>
        <v/>
      </c>
      <c r="AQ278" t="str">
        <f>IF(ISNUMBER(FIND("arbeid",Methode_Keuze)),"",IF(ISNUMBER(FIND("arbeid",Methode_Keuze)),"",IF(Tb_Activiteiten[[#This Row],[Arbeidskosten]]=1,Tb_Activiteiten[[#Headers],[Arbeidskosten]],"")))</f>
        <v/>
      </c>
      <c r="AR278" t="str">
        <f>IF(ISNUMBER(FIND("arbeid",Methode_Keuze)),"",IF(ISNUMBER(FIND("arbeid",Methode_Keuze)),"",IF(Tb_Activiteiten[[#This Row],[Arbeidskosten op basis van IKS]]=1,Tb_Activiteiten[[#Headers],[Arbeidskosten op basis van IKS]],"")))</f>
        <v/>
      </c>
      <c r="AS278" t="str">
        <f>IF(ISNUMBER(FIND("overige",Methode_Keuze)),"",IF(Tb_Activiteiten[[#This Row],[Kosten derden exclusief btw]]=1,Tb_Activiteiten[[#Headers],[Kosten derden exclusief btw]],""))</f>
        <v/>
      </c>
      <c r="AT278" t="str">
        <f>IF(ISNUMBER(FIND("overige",Methode_Keuze)),"",IF(Tb_Activiteiten[[#This Row],[Niet verrekenbare btw]]=1,Tb_Activiteiten[[#Headers],[Niet verrekenbare btw]],""))</f>
        <v/>
      </c>
      <c r="AU278" t="str">
        <f>IF(ISNUMBER(FIND("overige",Methode_Keuze)),"",IF(Tb_Activiteiten[[#This Row],[Grondkosten]]=1,Tb_Activiteiten[[#Headers],[Grondkosten]],""))</f>
        <v/>
      </c>
      <c r="AV278" t="str">
        <f>IF(ISNUMBER(FIND("overige",Methode_Keuze)),"",IF(Tb_Activiteiten[[#This Row],[Bijdrage in natura (overige)]]=1,Tb_Activiteiten[[#Headers],[Bijdrage in natura (overige)]],""))</f>
        <v/>
      </c>
      <c r="AW278" t="str">
        <f>IF(ISNUMBER(FIND("overige",Methode_Keuze)),"",IF(Tb_Activiteiten[[#This Row],[Bijdrage in natura (vrijwilligers)]]=1,Tb_Activiteiten[[#Headers],[Bijdrage in natura (vrijwilligers)]],""))</f>
        <v/>
      </c>
      <c r="AX278" t="str">
        <f>IF(ISNUMBER(FIND("overige",Methode_Keuze)),"",IF(Tb_Activiteiten[[#This Row],[Afschrijvingskosten]]=1,Tb_Activiteiten[[#Headers],[Afschrijvingskosten]],""))</f>
        <v/>
      </c>
      <c r="AY278" t="str">
        <f>IF(ISNUMBER(FIND("overige",Methode_Keuze)),"",IF(Tb_Activiteiten[[#This Row],[Vergoeding]]=1,Tb_Activiteiten[[#Headers],[Vergoeding]],""))</f>
        <v/>
      </c>
      <c r="AZ278" t="str">
        <f>IF(ISNUMBER(FIND("arbeid",Methode_Keuze)),"",IF(Tb_Activiteiten[[#This Row],[Arbeidskosten - vast tarief (excl eigen arbeid)]]=1,Tb_Activiteiten[[#Headers],[Arbeidskosten - vast tarief (excl eigen arbeid)]],""))</f>
        <v/>
      </c>
      <c r="BA278" t="str">
        <f>IF(ISNUMBER(FIND("overige",Methode_Keuze)),"",IF(Tb_Activiteiten[[#This Row],[Overige kosten]]=1,Tb_Activiteiten[[#Headers],[Overige kosten]],""))</f>
        <v/>
      </c>
    </row>
    <row r="279" spans="1:53" x14ac:dyDescent="0.25">
      <c r="A279" s="213"/>
      <c r="F279" s="64"/>
      <c r="G279" s="64"/>
      <c r="H279" s="258"/>
      <c r="I279" s="258"/>
      <c r="J279" s="258"/>
      <c r="K279" s="258"/>
      <c r="O279" s="56"/>
      <c r="Q279" t="str">
        <f>IFERROR(IF(VLOOKUP(Tb_Activiteiten[[#This Row],[Openstelling]],Tb_Openstelling[],2,0)=1,1,""),"")</f>
        <v/>
      </c>
      <c r="AK279" t="str">
        <f>IF(ISNUMBER(FIND("arbeid",Methode_Keuze)),"",IF(ISNUMBER(FIND("arbeid",Methode_Keuze)),"",IF(Tb_Activiteiten[[#This Row],[Loonkosten]]=1,Tb_Activiteiten[[#Headers],[Loonkosten]],"")))</f>
        <v/>
      </c>
      <c r="AL279" t="str">
        <f>IF(ISNUMBER(FIND("arbeid",Methode_Keuze)),"",IF(ISNUMBER(FIND("arbeid",Methode_Keuze)),"",IF(Tb_Activiteiten[[#This Row],[Eigen arbeid]]=1,Tb_Activiteiten[[#Headers],[Eigen arbeid]],"")))</f>
        <v/>
      </c>
      <c r="AM279" t="str">
        <f>IF(ISNUMBER(FIND("arbeid",Methode_Keuze)),"",IF(ISNUMBER(FIND("arbeid",Methode_Keuze)),"",IF(Tb_Activiteiten[[#This Row],[Projectmedewerker]]=1,Tb_Activiteiten[[#Headers],[Projectmedewerker]],"")))</f>
        <v/>
      </c>
      <c r="AN279" t="str">
        <f>IF(ISNUMBER(FIND("arbeid",Methode_Keuze)),"",IF(ISNUMBER(FIND("arbeid",Methode_Keuze)),"",IF(Tb_Activiteiten[[#This Row],[Landbouwer]]=1,Tb_Activiteiten[[#Headers],[Landbouwer]],"")))</f>
        <v/>
      </c>
      <c r="AO279" t="str">
        <f>IF(ISNUMBER(FIND("arbeid",Methode_Keuze)),"",IF(ISNUMBER(FIND("arbeid",Methode_Keuze)),"",IF(Tb_Activiteiten[[#This Row],[Adviseur]]=1,Tb_Activiteiten[[#Headers],[Adviseur]],"")))</f>
        <v/>
      </c>
      <c r="AP279" t="str">
        <f>IF(ISNUMBER(FIND("arbeid",Methode_Keuze)),"",IF(ISNUMBER(FIND("arbeid",Methode_Keuze)),"",IF(Tb_Activiteiten[[#This Row],[Projectleider/Expert]]=1,Tb_Activiteiten[[#Headers],[Projectleider/Expert]],"")))</f>
        <v/>
      </c>
      <c r="AQ279" t="str">
        <f>IF(ISNUMBER(FIND("arbeid",Methode_Keuze)),"",IF(ISNUMBER(FIND("arbeid",Methode_Keuze)),"",IF(Tb_Activiteiten[[#This Row],[Arbeidskosten]]=1,Tb_Activiteiten[[#Headers],[Arbeidskosten]],"")))</f>
        <v/>
      </c>
      <c r="AR279" t="str">
        <f>IF(ISNUMBER(FIND("arbeid",Methode_Keuze)),"",IF(ISNUMBER(FIND("arbeid",Methode_Keuze)),"",IF(Tb_Activiteiten[[#This Row],[Arbeidskosten op basis van IKS]]=1,Tb_Activiteiten[[#Headers],[Arbeidskosten op basis van IKS]],"")))</f>
        <v/>
      </c>
      <c r="AS279" t="str">
        <f>IF(ISNUMBER(FIND("overige",Methode_Keuze)),"",IF(Tb_Activiteiten[[#This Row],[Kosten derden exclusief btw]]=1,Tb_Activiteiten[[#Headers],[Kosten derden exclusief btw]],""))</f>
        <v/>
      </c>
      <c r="AT279" t="str">
        <f>IF(ISNUMBER(FIND("overige",Methode_Keuze)),"",IF(Tb_Activiteiten[[#This Row],[Niet verrekenbare btw]]=1,Tb_Activiteiten[[#Headers],[Niet verrekenbare btw]],""))</f>
        <v/>
      </c>
      <c r="AU279" t="str">
        <f>IF(ISNUMBER(FIND("overige",Methode_Keuze)),"",IF(Tb_Activiteiten[[#This Row],[Grondkosten]]=1,Tb_Activiteiten[[#Headers],[Grondkosten]],""))</f>
        <v/>
      </c>
      <c r="AV279" t="str">
        <f>IF(ISNUMBER(FIND("overige",Methode_Keuze)),"",IF(Tb_Activiteiten[[#This Row],[Bijdrage in natura (overige)]]=1,Tb_Activiteiten[[#Headers],[Bijdrage in natura (overige)]],""))</f>
        <v/>
      </c>
      <c r="AW279" t="str">
        <f>IF(ISNUMBER(FIND("overige",Methode_Keuze)),"",IF(Tb_Activiteiten[[#This Row],[Bijdrage in natura (vrijwilligers)]]=1,Tb_Activiteiten[[#Headers],[Bijdrage in natura (vrijwilligers)]],""))</f>
        <v/>
      </c>
      <c r="AX279" t="str">
        <f>IF(ISNUMBER(FIND("overige",Methode_Keuze)),"",IF(Tb_Activiteiten[[#This Row],[Afschrijvingskosten]]=1,Tb_Activiteiten[[#Headers],[Afschrijvingskosten]],""))</f>
        <v/>
      </c>
      <c r="AY279" t="str">
        <f>IF(ISNUMBER(FIND("overige",Methode_Keuze)),"",IF(Tb_Activiteiten[[#This Row],[Vergoeding]]=1,Tb_Activiteiten[[#Headers],[Vergoeding]],""))</f>
        <v/>
      </c>
      <c r="AZ279" t="str">
        <f>IF(ISNUMBER(FIND("arbeid",Methode_Keuze)),"",IF(Tb_Activiteiten[[#This Row],[Arbeidskosten - vast tarief (excl eigen arbeid)]]=1,Tb_Activiteiten[[#Headers],[Arbeidskosten - vast tarief (excl eigen arbeid)]],""))</f>
        <v/>
      </c>
      <c r="BA279" t="str">
        <f>IF(ISNUMBER(FIND("overige",Methode_Keuze)),"",IF(Tb_Activiteiten[[#This Row],[Overige kosten]]=1,Tb_Activiteiten[[#Headers],[Overige kosten]],""))</f>
        <v/>
      </c>
    </row>
    <row r="280" spans="1:53" x14ac:dyDescent="0.25">
      <c r="A280" s="213"/>
      <c r="F280" s="64"/>
      <c r="G280" s="64"/>
      <c r="H280" s="258"/>
      <c r="I280" s="258"/>
      <c r="J280" s="258"/>
      <c r="K280" s="258"/>
      <c r="O280" s="56"/>
      <c r="Q280" t="str">
        <f>IFERROR(IF(VLOOKUP(Tb_Activiteiten[[#This Row],[Openstelling]],Tb_Openstelling[],2,0)=1,1,""),"")</f>
        <v/>
      </c>
      <c r="AK280" t="str">
        <f>IF(ISNUMBER(FIND("arbeid",Methode_Keuze)),"",IF(ISNUMBER(FIND("arbeid",Methode_Keuze)),"",IF(Tb_Activiteiten[[#This Row],[Loonkosten]]=1,Tb_Activiteiten[[#Headers],[Loonkosten]],"")))</f>
        <v/>
      </c>
      <c r="AL280" t="str">
        <f>IF(ISNUMBER(FIND("arbeid",Methode_Keuze)),"",IF(ISNUMBER(FIND("arbeid",Methode_Keuze)),"",IF(Tb_Activiteiten[[#This Row],[Eigen arbeid]]=1,Tb_Activiteiten[[#Headers],[Eigen arbeid]],"")))</f>
        <v/>
      </c>
      <c r="AM280" t="str">
        <f>IF(ISNUMBER(FIND("arbeid",Methode_Keuze)),"",IF(ISNUMBER(FIND("arbeid",Methode_Keuze)),"",IF(Tb_Activiteiten[[#This Row],[Projectmedewerker]]=1,Tb_Activiteiten[[#Headers],[Projectmedewerker]],"")))</f>
        <v/>
      </c>
      <c r="AN280" t="str">
        <f>IF(ISNUMBER(FIND("arbeid",Methode_Keuze)),"",IF(ISNUMBER(FIND("arbeid",Methode_Keuze)),"",IF(Tb_Activiteiten[[#This Row],[Landbouwer]]=1,Tb_Activiteiten[[#Headers],[Landbouwer]],"")))</f>
        <v/>
      </c>
      <c r="AO280" t="str">
        <f>IF(ISNUMBER(FIND("arbeid",Methode_Keuze)),"",IF(ISNUMBER(FIND("arbeid",Methode_Keuze)),"",IF(Tb_Activiteiten[[#This Row],[Adviseur]]=1,Tb_Activiteiten[[#Headers],[Adviseur]],"")))</f>
        <v/>
      </c>
      <c r="AP280" t="str">
        <f>IF(ISNUMBER(FIND("arbeid",Methode_Keuze)),"",IF(ISNUMBER(FIND("arbeid",Methode_Keuze)),"",IF(Tb_Activiteiten[[#This Row],[Projectleider/Expert]]=1,Tb_Activiteiten[[#Headers],[Projectleider/Expert]],"")))</f>
        <v/>
      </c>
      <c r="AQ280" t="str">
        <f>IF(ISNUMBER(FIND("arbeid",Methode_Keuze)),"",IF(ISNUMBER(FIND("arbeid",Methode_Keuze)),"",IF(Tb_Activiteiten[[#This Row],[Arbeidskosten]]=1,Tb_Activiteiten[[#Headers],[Arbeidskosten]],"")))</f>
        <v/>
      </c>
      <c r="AR280" t="str">
        <f>IF(ISNUMBER(FIND("arbeid",Methode_Keuze)),"",IF(ISNUMBER(FIND("arbeid",Methode_Keuze)),"",IF(Tb_Activiteiten[[#This Row],[Arbeidskosten op basis van IKS]]=1,Tb_Activiteiten[[#Headers],[Arbeidskosten op basis van IKS]],"")))</f>
        <v/>
      </c>
      <c r="AS280" t="str">
        <f>IF(ISNUMBER(FIND("overige",Methode_Keuze)),"",IF(Tb_Activiteiten[[#This Row],[Kosten derden exclusief btw]]=1,Tb_Activiteiten[[#Headers],[Kosten derden exclusief btw]],""))</f>
        <v/>
      </c>
      <c r="AT280" t="str">
        <f>IF(ISNUMBER(FIND("overige",Methode_Keuze)),"",IF(Tb_Activiteiten[[#This Row],[Niet verrekenbare btw]]=1,Tb_Activiteiten[[#Headers],[Niet verrekenbare btw]],""))</f>
        <v/>
      </c>
      <c r="AU280" t="str">
        <f>IF(ISNUMBER(FIND("overige",Methode_Keuze)),"",IF(Tb_Activiteiten[[#This Row],[Grondkosten]]=1,Tb_Activiteiten[[#Headers],[Grondkosten]],""))</f>
        <v/>
      </c>
      <c r="AV280" t="str">
        <f>IF(ISNUMBER(FIND("overige",Methode_Keuze)),"",IF(Tb_Activiteiten[[#This Row],[Bijdrage in natura (overige)]]=1,Tb_Activiteiten[[#Headers],[Bijdrage in natura (overige)]],""))</f>
        <v/>
      </c>
      <c r="AW280" t="str">
        <f>IF(ISNUMBER(FIND("overige",Methode_Keuze)),"",IF(Tb_Activiteiten[[#This Row],[Bijdrage in natura (vrijwilligers)]]=1,Tb_Activiteiten[[#Headers],[Bijdrage in natura (vrijwilligers)]],""))</f>
        <v/>
      </c>
      <c r="AX280" t="str">
        <f>IF(ISNUMBER(FIND("overige",Methode_Keuze)),"",IF(Tb_Activiteiten[[#This Row],[Afschrijvingskosten]]=1,Tb_Activiteiten[[#Headers],[Afschrijvingskosten]],""))</f>
        <v/>
      </c>
      <c r="AY280" t="str">
        <f>IF(ISNUMBER(FIND("overige",Methode_Keuze)),"",IF(Tb_Activiteiten[[#This Row],[Vergoeding]]=1,Tb_Activiteiten[[#Headers],[Vergoeding]],""))</f>
        <v/>
      </c>
      <c r="AZ280" t="str">
        <f>IF(ISNUMBER(FIND("arbeid",Methode_Keuze)),"",IF(Tb_Activiteiten[[#This Row],[Arbeidskosten - vast tarief (excl eigen arbeid)]]=1,Tb_Activiteiten[[#Headers],[Arbeidskosten - vast tarief (excl eigen arbeid)]],""))</f>
        <v/>
      </c>
      <c r="BA280" t="str">
        <f>IF(ISNUMBER(FIND("overige",Methode_Keuze)),"",IF(Tb_Activiteiten[[#This Row],[Overige kosten]]=1,Tb_Activiteiten[[#Headers],[Overige kosten]],""))</f>
        <v/>
      </c>
    </row>
    <row r="281" spans="1:53" x14ac:dyDescent="0.25">
      <c r="A281" s="213"/>
      <c r="F281" s="64"/>
      <c r="G281" s="64"/>
      <c r="H281" s="258"/>
      <c r="I281" s="258"/>
      <c r="J281" s="258"/>
      <c r="K281" s="258"/>
      <c r="O281" s="56"/>
      <c r="Q281" t="str">
        <f>IFERROR(IF(VLOOKUP(Tb_Activiteiten[[#This Row],[Openstelling]],Tb_Openstelling[],2,0)=1,1,""),"")</f>
        <v/>
      </c>
      <c r="AK281" t="str">
        <f>IF(ISNUMBER(FIND("arbeid",Methode_Keuze)),"",IF(ISNUMBER(FIND("arbeid",Methode_Keuze)),"",IF(Tb_Activiteiten[[#This Row],[Loonkosten]]=1,Tb_Activiteiten[[#Headers],[Loonkosten]],"")))</f>
        <v/>
      </c>
      <c r="AL281" t="str">
        <f>IF(ISNUMBER(FIND("arbeid",Methode_Keuze)),"",IF(ISNUMBER(FIND("arbeid",Methode_Keuze)),"",IF(Tb_Activiteiten[[#This Row],[Eigen arbeid]]=1,Tb_Activiteiten[[#Headers],[Eigen arbeid]],"")))</f>
        <v/>
      </c>
      <c r="AM281" t="str">
        <f>IF(ISNUMBER(FIND("arbeid",Methode_Keuze)),"",IF(ISNUMBER(FIND("arbeid",Methode_Keuze)),"",IF(Tb_Activiteiten[[#This Row],[Projectmedewerker]]=1,Tb_Activiteiten[[#Headers],[Projectmedewerker]],"")))</f>
        <v/>
      </c>
      <c r="AN281" t="str">
        <f>IF(ISNUMBER(FIND("arbeid",Methode_Keuze)),"",IF(ISNUMBER(FIND("arbeid",Methode_Keuze)),"",IF(Tb_Activiteiten[[#This Row],[Landbouwer]]=1,Tb_Activiteiten[[#Headers],[Landbouwer]],"")))</f>
        <v/>
      </c>
      <c r="AO281" t="str">
        <f>IF(ISNUMBER(FIND("arbeid",Methode_Keuze)),"",IF(ISNUMBER(FIND("arbeid",Methode_Keuze)),"",IF(Tb_Activiteiten[[#This Row],[Adviseur]]=1,Tb_Activiteiten[[#Headers],[Adviseur]],"")))</f>
        <v/>
      </c>
      <c r="AP281" t="str">
        <f>IF(ISNUMBER(FIND("arbeid",Methode_Keuze)),"",IF(ISNUMBER(FIND("arbeid",Methode_Keuze)),"",IF(Tb_Activiteiten[[#This Row],[Projectleider/Expert]]=1,Tb_Activiteiten[[#Headers],[Projectleider/Expert]],"")))</f>
        <v/>
      </c>
      <c r="AQ281" t="str">
        <f>IF(ISNUMBER(FIND("arbeid",Methode_Keuze)),"",IF(ISNUMBER(FIND("arbeid",Methode_Keuze)),"",IF(Tb_Activiteiten[[#This Row],[Arbeidskosten]]=1,Tb_Activiteiten[[#Headers],[Arbeidskosten]],"")))</f>
        <v/>
      </c>
      <c r="AR281" t="str">
        <f>IF(ISNUMBER(FIND("arbeid",Methode_Keuze)),"",IF(ISNUMBER(FIND("arbeid",Methode_Keuze)),"",IF(Tb_Activiteiten[[#This Row],[Arbeidskosten op basis van IKS]]=1,Tb_Activiteiten[[#Headers],[Arbeidskosten op basis van IKS]],"")))</f>
        <v/>
      </c>
      <c r="AS281" t="str">
        <f>IF(ISNUMBER(FIND("overige",Methode_Keuze)),"",IF(Tb_Activiteiten[[#This Row],[Kosten derden exclusief btw]]=1,Tb_Activiteiten[[#Headers],[Kosten derden exclusief btw]],""))</f>
        <v/>
      </c>
      <c r="AT281" t="str">
        <f>IF(ISNUMBER(FIND("overige",Methode_Keuze)),"",IF(Tb_Activiteiten[[#This Row],[Niet verrekenbare btw]]=1,Tb_Activiteiten[[#Headers],[Niet verrekenbare btw]],""))</f>
        <v/>
      </c>
      <c r="AU281" t="str">
        <f>IF(ISNUMBER(FIND("overige",Methode_Keuze)),"",IF(Tb_Activiteiten[[#This Row],[Grondkosten]]=1,Tb_Activiteiten[[#Headers],[Grondkosten]],""))</f>
        <v/>
      </c>
      <c r="AV281" t="str">
        <f>IF(ISNUMBER(FIND("overige",Methode_Keuze)),"",IF(Tb_Activiteiten[[#This Row],[Bijdrage in natura (overige)]]=1,Tb_Activiteiten[[#Headers],[Bijdrage in natura (overige)]],""))</f>
        <v/>
      </c>
      <c r="AW281" t="str">
        <f>IF(ISNUMBER(FIND("overige",Methode_Keuze)),"",IF(Tb_Activiteiten[[#This Row],[Bijdrage in natura (vrijwilligers)]]=1,Tb_Activiteiten[[#Headers],[Bijdrage in natura (vrijwilligers)]],""))</f>
        <v/>
      </c>
      <c r="AX281" t="str">
        <f>IF(ISNUMBER(FIND("overige",Methode_Keuze)),"",IF(Tb_Activiteiten[[#This Row],[Afschrijvingskosten]]=1,Tb_Activiteiten[[#Headers],[Afschrijvingskosten]],""))</f>
        <v/>
      </c>
      <c r="AY281" t="str">
        <f>IF(ISNUMBER(FIND("overige",Methode_Keuze)),"",IF(Tb_Activiteiten[[#This Row],[Vergoeding]]=1,Tb_Activiteiten[[#Headers],[Vergoeding]],""))</f>
        <v/>
      </c>
      <c r="AZ281" t="str">
        <f>IF(ISNUMBER(FIND("arbeid",Methode_Keuze)),"",IF(Tb_Activiteiten[[#This Row],[Arbeidskosten - vast tarief (excl eigen arbeid)]]=1,Tb_Activiteiten[[#Headers],[Arbeidskosten - vast tarief (excl eigen arbeid)]],""))</f>
        <v/>
      </c>
      <c r="BA281" t="str">
        <f>IF(ISNUMBER(FIND("overige",Methode_Keuze)),"",IF(Tb_Activiteiten[[#This Row],[Overige kosten]]=1,Tb_Activiteiten[[#Headers],[Overige kosten]],""))</f>
        <v/>
      </c>
    </row>
    <row r="282" spans="1:53" x14ac:dyDescent="0.25">
      <c r="A282" s="213"/>
      <c r="F282" s="64"/>
      <c r="G282" s="64"/>
      <c r="H282" s="258"/>
      <c r="I282" s="258"/>
      <c r="J282" s="258"/>
      <c r="K282" s="258"/>
      <c r="O282" s="56"/>
      <c r="Q282" t="str">
        <f>IFERROR(IF(VLOOKUP(Tb_Activiteiten[[#This Row],[Openstelling]],Tb_Openstelling[],2,0)=1,1,""),"")</f>
        <v/>
      </c>
      <c r="AK282" t="str">
        <f>IF(ISNUMBER(FIND("arbeid",Methode_Keuze)),"",IF(ISNUMBER(FIND("arbeid",Methode_Keuze)),"",IF(Tb_Activiteiten[[#This Row],[Loonkosten]]=1,Tb_Activiteiten[[#Headers],[Loonkosten]],"")))</f>
        <v/>
      </c>
      <c r="AL282" t="str">
        <f>IF(ISNUMBER(FIND("arbeid",Methode_Keuze)),"",IF(ISNUMBER(FIND("arbeid",Methode_Keuze)),"",IF(Tb_Activiteiten[[#This Row],[Eigen arbeid]]=1,Tb_Activiteiten[[#Headers],[Eigen arbeid]],"")))</f>
        <v/>
      </c>
      <c r="AM282" t="str">
        <f>IF(ISNUMBER(FIND("arbeid",Methode_Keuze)),"",IF(ISNUMBER(FIND("arbeid",Methode_Keuze)),"",IF(Tb_Activiteiten[[#This Row],[Projectmedewerker]]=1,Tb_Activiteiten[[#Headers],[Projectmedewerker]],"")))</f>
        <v/>
      </c>
      <c r="AN282" t="str">
        <f>IF(ISNUMBER(FIND("arbeid",Methode_Keuze)),"",IF(ISNUMBER(FIND("arbeid",Methode_Keuze)),"",IF(Tb_Activiteiten[[#This Row],[Landbouwer]]=1,Tb_Activiteiten[[#Headers],[Landbouwer]],"")))</f>
        <v/>
      </c>
      <c r="AO282" t="str">
        <f>IF(ISNUMBER(FIND("arbeid",Methode_Keuze)),"",IF(ISNUMBER(FIND("arbeid",Methode_Keuze)),"",IF(Tb_Activiteiten[[#This Row],[Adviseur]]=1,Tb_Activiteiten[[#Headers],[Adviseur]],"")))</f>
        <v/>
      </c>
      <c r="AP282" t="str">
        <f>IF(ISNUMBER(FIND("arbeid",Methode_Keuze)),"",IF(ISNUMBER(FIND("arbeid",Methode_Keuze)),"",IF(Tb_Activiteiten[[#This Row],[Projectleider/Expert]]=1,Tb_Activiteiten[[#Headers],[Projectleider/Expert]],"")))</f>
        <v/>
      </c>
      <c r="AQ282" t="str">
        <f>IF(ISNUMBER(FIND("arbeid",Methode_Keuze)),"",IF(ISNUMBER(FIND("arbeid",Methode_Keuze)),"",IF(Tb_Activiteiten[[#This Row],[Arbeidskosten]]=1,Tb_Activiteiten[[#Headers],[Arbeidskosten]],"")))</f>
        <v/>
      </c>
      <c r="AR282" t="str">
        <f>IF(ISNUMBER(FIND("arbeid",Methode_Keuze)),"",IF(ISNUMBER(FIND("arbeid",Methode_Keuze)),"",IF(Tb_Activiteiten[[#This Row],[Arbeidskosten op basis van IKS]]=1,Tb_Activiteiten[[#Headers],[Arbeidskosten op basis van IKS]],"")))</f>
        <v/>
      </c>
      <c r="AS282" t="str">
        <f>IF(ISNUMBER(FIND("overige",Methode_Keuze)),"",IF(Tb_Activiteiten[[#This Row],[Kosten derden exclusief btw]]=1,Tb_Activiteiten[[#Headers],[Kosten derden exclusief btw]],""))</f>
        <v/>
      </c>
      <c r="AT282" t="str">
        <f>IF(ISNUMBER(FIND("overige",Methode_Keuze)),"",IF(Tb_Activiteiten[[#This Row],[Niet verrekenbare btw]]=1,Tb_Activiteiten[[#Headers],[Niet verrekenbare btw]],""))</f>
        <v/>
      </c>
      <c r="AU282" t="str">
        <f>IF(ISNUMBER(FIND("overige",Methode_Keuze)),"",IF(Tb_Activiteiten[[#This Row],[Grondkosten]]=1,Tb_Activiteiten[[#Headers],[Grondkosten]],""))</f>
        <v/>
      </c>
      <c r="AV282" t="str">
        <f>IF(ISNUMBER(FIND("overige",Methode_Keuze)),"",IF(Tb_Activiteiten[[#This Row],[Bijdrage in natura (overige)]]=1,Tb_Activiteiten[[#Headers],[Bijdrage in natura (overige)]],""))</f>
        <v/>
      </c>
      <c r="AW282" t="str">
        <f>IF(ISNUMBER(FIND("overige",Methode_Keuze)),"",IF(Tb_Activiteiten[[#This Row],[Bijdrage in natura (vrijwilligers)]]=1,Tb_Activiteiten[[#Headers],[Bijdrage in natura (vrijwilligers)]],""))</f>
        <v/>
      </c>
      <c r="AX282" t="str">
        <f>IF(ISNUMBER(FIND("overige",Methode_Keuze)),"",IF(Tb_Activiteiten[[#This Row],[Afschrijvingskosten]]=1,Tb_Activiteiten[[#Headers],[Afschrijvingskosten]],""))</f>
        <v/>
      </c>
      <c r="AY282" t="str">
        <f>IF(ISNUMBER(FIND("overige",Methode_Keuze)),"",IF(Tb_Activiteiten[[#This Row],[Vergoeding]]=1,Tb_Activiteiten[[#Headers],[Vergoeding]],""))</f>
        <v/>
      </c>
      <c r="AZ282" t="str">
        <f>IF(ISNUMBER(FIND("arbeid",Methode_Keuze)),"",IF(Tb_Activiteiten[[#This Row],[Arbeidskosten - vast tarief (excl eigen arbeid)]]=1,Tb_Activiteiten[[#Headers],[Arbeidskosten - vast tarief (excl eigen arbeid)]],""))</f>
        <v/>
      </c>
      <c r="BA282" t="str">
        <f>IF(ISNUMBER(FIND("overige",Methode_Keuze)),"",IF(Tb_Activiteiten[[#This Row],[Overige kosten]]=1,Tb_Activiteiten[[#Headers],[Overige kosten]],""))</f>
        <v/>
      </c>
    </row>
    <row r="283" spans="1:53" x14ac:dyDescent="0.25">
      <c r="A283" s="213"/>
      <c r="F283" s="64"/>
      <c r="G283" s="64"/>
      <c r="H283" s="258"/>
      <c r="I283" s="258"/>
      <c r="J283" s="258"/>
      <c r="K283" s="258"/>
      <c r="O283" s="56"/>
      <c r="Q283" t="str">
        <f>IFERROR(IF(VLOOKUP(Tb_Activiteiten[[#This Row],[Openstelling]],Tb_Openstelling[],2,0)=1,1,""),"")</f>
        <v/>
      </c>
      <c r="AK283" t="str">
        <f>IF(ISNUMBER(FIND("arbeid",Methode_Keuze)),"",IF(ISNUMBER(FIND("arbeid",Methode_Keuze)),"",IF(Tb_Activiteiten[[#This Row],[Loonkosten]]=1,Tb_Activiteiten[[#Headers],[Loonkosten]],"")))</f>
        <v/>
      </c>
      <c r="AL283" t="str">
        <f>IF(ISNUMBER(FIND("arbeid",Methode_Keuze)),"",IF(ISNUMBER(FIND("arbeid",Methode_Keuze)),"",IF(Tb_Activiteiten[[#This Row],[Eigen arbeid]]=1,Tb_Activiteiten[[#Headers],[Eigen arbeid]],"")))</f>
        <v/>
      </c>
      <c r="AM283" t="str">
        <f>IF(ISNUMBER(FIND("arbeid",Methode_Keuze)),"",IF(ISNUMBER(FIND("arbeid",Methode_Keuze)),"",IF(Tb_Activiteiten[[#This Row],[Projectmedewerker]]=1,Tb_Activiteiten[[#Headers],[Projectmedewerker]],"")))</f>
        <v/>
      </c>
      <c r="AN283" t="str">
        <f>IF(ISNUMBER(FIND("arbeid",Methode_Keuze)),"",IF(ISNUMBER(FIND("arbeid",Methode_Keuze)),"",IF(Tb_Activiteiten[[#This Row],[Landbouwer]]=1,Tb_Activiteiten[[#Headers],[Landbouwer]],"")))</f>
        <v/>
      </c>
      <c r="AO283" t="str">
        <f>IF(ISNUMBER(FIND("arbeid",Methode_Keuze)),"",IF(ISNUMBER(FIND("arbeid",Methode_Keuze)),"",IF(Tb_Activiteiten[[#This Row],[Adviseur]]=1,Tb_Activiteiten[[#Headers],[Adviseur]],"")))</f>
        <v/>
      </c>
      <c r="AP283" t="str">
        <f>IF(ISNUMBER(FIND("arbeid",Methode_Keuze)),"",IF(ISNUMBER(FIND("arbeid",Methode_Keuze)),"",IF(Tb_Activiteiten[[#This Row],[Projectleider/Expert]]=1,Tb_Activiteiten[[#Headers],[Projectleider/Expert]],"")))</f>
        <v/>
      </c>
      <c r="AQ283" t="str">
        <f>IF(ISNUMBER(FIND("arbeid",Methode_Keuze)),"",IF(ISNUMBER(FIND("arbeid",Methode_Keuze)),"",IF(Tb_Activiteiten[[#This Row],[Arbeidskosten]]=1,Tb_Activiteiten[[#Headers],[Arbeidskosten]],"")))</f>
        <v/>
      </c>
      <c r="AR283" t="str">
        <f>IF(ISNUMBER(FIND("arbeid",Methode_Keuze)),"",IF(ISNUMBER(FIND("arbeid",Methode_Keuze)),"",IF(Tb_Activiteiten[[#This Row],[Arbeidskosten op basis van IKS]]=1,Tb_Activiteiten[[#Headers],[Arbeidskosten op basis van IKS]],"")))</f>
        <v/>
      </c>
      <c r="AS283" t="str">
        <f>IF(ISNUMBER(FIND("overige",Methode_Keuze)),"",IF(Tb_Activiteiten[[#This Row],[Kosten derden exclusief btw]]=1,Tb_Activiteiten[[#Headers],[Kosten derden exclusief btw]],""))</f>
        <v/>
      </c>
      <c r="AT283" t="str">
        <f>IF(ISNUMBER(FIND("overige",Methode_Keuze)),"",IF(Tb_Activiteiten[[#This Row],[Niet verrekenbare btw]]=1,Tb_Activiteiten[[#Headers],[Niet verrekenbare btw]],""))</f>
        <v/>
      </c>
      <c r="AU283" t="str">
        <f>IF(ISNUMBER(FIND("overige",Methode_Keuze)),"",IF(Tb_Activiteiten[[#This Row],[Grondkosten]]=1,Tb_Activiteiten[[#Headers],[Grondkosten]],""))</f>
        <v/>
      </c>
      <c r="AV283" t="str">
        <f>IF(ISNUMBER(FIND("overige",Methode_Keuze)),"",IF(Tb_Activiteiten[[#This Row],[Bijdrage in natura (overige)]]=1,Tb_Activiteiten[[#Headers],[Bijdrage in natura (overige)]],""))</f>
        <v/>
      </c>
      <c r="AW283" t="str">
        <f>IF(ISNUMBER(FIND("overige",Methode_Keuze)),"",IF(Tb_Activiteiten[[#This Row],[Bijdrage in natura (vrijwilligers)]]=1,Tb_Activiteiten[[#Headers],[Bijdrage in natura (vrijwilligers)]],""))</f>
        <v/>
      </c>
      <c r="AX283" t="str">
        <f>IF(ISNUMBER(FIND("overige",Methode_Keuze)),"",IF(Tb_Activiteiten[[#This Row],[Afschrijvingskosten]]=1,Tb_Activiteiten[[#Headers],[Afschrijvingskosten]],""))</f>
        <v/>
      </c>
      <c r="AY283" t="str">
        <f>IF(ISNUMBER(FIND("overige",Methode_Keuze)),"",IF(Tb_Activiteiten[[#This Row],[Vergoeding]]=1,Tb_Activiteiten[[#Headers],[Vergoeding]],""))</f>
        <v/>
      </c>
      <c r="AZ283" t="str">
        <f>IF(ISNUMBER(FIND("arbeid",Methode_Keuze)),"",IF(Tb_Activiteiten[[#This Row],[Arbeidskosten - vast tarief (excl eigen arbeid)]]=1,Tb_Activiteiten[[#Headers],[Arbeidskosten - vast tarief (excl eigen arbeid)]],""))</f>
        <v/>
      </c>
      <c r="BA283" t="str">
        <f>IF(ISNUMBER(FIND("overige",Methode_Keuze)),"",IF(Tb_Activiteiten[[#This Row],[Overige kosten]]=1,Tb_Activiteiten[[#Headers],[Overige kosten]],""))</f>
        <v/>
      </c>
    </row>
    <row r="284" spans="1:53" x14ac:dyDescent="0.25">
      <c r="A284" s="213"/>
      <c r="F284" s="64"/>
      <c r="G284" s="64"/>
      <c r="H284" s="258"/>
      <c r="I284" s="258"/>
      <c r="J284" s="258"/>
      <c r="K284" s="258"/>
      <c r="O284" s="56"/>
      <c r="Q284" t="str">
        <f>IFERROR(IF(VLOOKUP(Tb_Activiteiten[[#This Row],[Openstelling]],Tb_Openstelling[],2,0)=1,1,""),"")</f>
        <v/>
      </c>
      <c r="AK284" t="str">
        <f>IF(ISNUMBER(FIND("arbeid",Methode_Keuze)),"",IF(ISNUMBER(FIND("arbeid",Methode_Keuze)),"",IF(Tb_Activiteiten[[#This Row],[Loonkosten]]=1,Tb_Activiteiten[[#Headers],[Loonkosten]],"")))</f>
        <v/>
      </c>
      <c r="AL284" t="str">
        <f>IF(ISNUMBER(FIND("arbeid",Methode_Keuze)),"",IF(ISNUMBER(FIND("arbeid",Methode_Keuze)),"",IF(Tb_Activiteiten[[#This Row],[Eigen arbeid]]=1,Tb_Activiteiten[[#Headers],[Eigen arbeid]],"")))</f>
        <v/>
      </c>
      <c r="AM284" t="str">
        <f>IF(ISNUMBER(FIND("arbeid",Methode_Keuze)),"",IF(ISNUMBER(FIND("arbeid",Methode_Keuze)),"",IF(Tb_Activiteiten[[#This Row],[Projectmedewerker]]=1,Tb_Activiteiten[[#Headers],[Projectmedewerker]],"")))</f>
        <v/>
      </c>
      <c r="AN284" t="str">
        <f>IF(ISNUMBER(FIND("arbeid",Methode_Keuze)),"",IF(ISNUMBER(FIND("arbeid",Methode_Keuze)),"",IF(Tb_Activiteiten[[#This Row],[Landbouwer]]=1,Tb_Activiteiten[[#Headers],[Landbouwer]],"")))</f>
        <v/>
      </c>
      <c r="AO284" t="str">
        <f>IF(ISNUMBER(FIND("arbeid",Methode_Keuze)),"",IF(ISNUMBER(FIND("arbeid",Methode_Keuze)),"",IF(Tb_Activiteiten[[#This Row],[Adviseur]]=1,Tb_Activiteiten[[#Headers],[Adviseur]],"")))</f>
        <v/>
      </c>
      <c r="AP284" t="str">
        <f>IF(ISNUMBER(FIND("arbeid",Methode_Keuze)),"",IF(ISNUMBER(FIND("arbeid",Methode_Keuze)),"",IF(Tb_Activiteiten[[#This Row],[Projectleider/Expert]]=1,Tb_Activiteiten[[#Headers],[Projectleider/Expert]],"")))</f>
        <v/>
      </c>
      <c r="AQ284" t="str">
        <f>IF(ISNUMBER(FIND("arbeid",Methode_Keuze)),"",IF(ISNUMBER(FIND("arbeid",Methode_Keuze)),"",IF(Tb_Activiteiten[[#This Row],[Arbeidskosten]]=1,Tb_Activiteiten[[#Headers],[Arbeidskosten]],"")))</f>
        <v/>
      </c>
      <c r="AR284" t="str">
        <f>IF(ISNUMBER(FIND("arbeid",Methode_Keuze)),"",IF(ISNUMBER(FIND("arbeid",Methode_Keuze)),"",IF(Tb_Activiteiten[[#This Row],[Arbeidskosten op basis van IKS]]=1,Tb_Activiteiten[[#Headers],[Arbeidskosten op basis van IKS]],"")))</f>
        <v/>
      </c>
      <c r="AS284" t="str">
        <f>IF(ISNUMBER(FIND("overige",Methode_Keuze)),"",IF(Tb_Activiteiten[[#This Row],[Kosten derden exclusief btw]]=1,Tb_Activiteiten[[#Headers],[Kosten derden exclusief btw]],""))</f>
        <v/>
      </c>
      <c r="AT284" t="str">
        <f>IF(ISNUMBER(FIND("overige",Methode_Keuze)),"",IF(Tb_Activiteiten[[#This Row],[Niet verrekenbare btw]]=1,Tb_Activiteiten[[#Headers],[Niet verrekenbare btw]],""))</f>
        <v/>
      </c>
      <c r="AU284" t="str">
        <f>IF(ISNUMBER(FIND("overige",Methode_Keuze)),"",IF(Tb_Activiteiten[[#This Row],[Grondkosten]]=1,Tb_Activiteiten[[#Headers],[Grondkosten]],""))</f>
        <v/>
      </c>
      <c r="AV284" t="str">
        <f>IF(ISNUMBER(FIND("overige",Methode_Keuze)),"",IF(Tb_Activiteiten[[#This Row],[Bijdrage in natura (overige)]]=1,Tb_Activiteiten[[#Headers],[Bijdrage in natura (overige)]],""))</f>
        <v/>
      </c>
      <c r="AW284" t="str">
        <f>IF(ISNUMBER(FIND("overige",Methode_Keuze)),"",IF(Tb_Activiteiten[[#This Row],[Bijdrage in natura (vrijwilligers)]]=1,Tb_Activiteiten[[#Headers],[Bijdrage in natura (vrijwilligers)]],""))</f>
        <v/>
      </c>
      <c r="AX284" t="str">
        <f>IF(ISNUMBER(FIND("overige",Methode_Keuze)),"",IF(Tb_Activiteiten[[#This Row],[Afschrijvingskosten]]=1,Tb_Activiteiten[[#Headers],[Afschrijvingskosten]],""))</f>
        <v/>
      </c>
      <c r="AY284" t="str">
        <f>IF(ISNUMBER(FIND("overige",Methode_Keuze)),"",IF(Tb_Activiteiten[[#This Row],[Vergoeding]]=1,Tb_Activiteiten[[#Headers],[Vergoeding]],""))</f>
        <v/>
      </c>
      <c r="AZ284" t="str">
        <f>IF(ISNUMBER(FIND("arbeid",Methode_Keuze)),"",IF(Tb_Activiteiten[[#This Row],[Arbeidskosten - vast tarief (excl eigen arbeid)]]=1,Tb_Activiteiten[[#Headers],[Arbeidskosten - vast tarief (excl eigen arbeid)]],""))</f>
        <v/>
      </c>
      <c r="BA284" t="str">
        <f>IF(ISNUMBER(FIND("overige",Methode_Keuze)),"",IF(Tb_Activiteiten[[#This Row],[Overige kosten]]=1,Tb_Activiteiten[[#Headers],[Overige kosten]],""))</f>
        <v/>
      </c>
    </row>
    <row r="285" spans="1:53" x14ac:dyDescent="0.25">
      <c r="A285" s="213"/>
      <c r="F285" s="64"/>
      <c r="G285" s="64"/>
      <c r="H285" s="258"/>
      <c r="I285" s="258"/>
      <c r="J285" s="258"/>
      <c r="K285" s="258"/>
      <c r="O285" s="56"/>
      <c r="Q285" t="str">
        <f>IFERROR(IF(VLOOKUP(Tb_Activiteiten[[#This Row],[Openstelling]],Tb_Openstelling[],2,0)=1,1,""),"")</f>
        <v/>
      </c>
      <c r="AK285" t="str">
        <f>IF(ISNUMBER(FIND("arbeid",Methode_Keuze)),"",IF(ISNUMBER(FIND("arbeid",Methode_Keuze)),"",IF(Tb_Activiteiten[[#This Row],[Loonkosten]]=1,Tb_Activiteiten[[#Headers],[Loonkosten]],"")))</f>
        <v/>
      </c>
      <c r="AL285" t="str">
        <f>IF(ISNUMBER(FIND("arbeid",Methode_Keuze)),"",IF(ISNUMBER(FIND("arbeid",Methode_Keuze)),"",IF(Tb_Activiteiten[[#This Row],[Eigen arbeid]]=1,Tb_Activiteiten[[#Headers],[Eigen arbeid]],"")))</f>
        <v/>
      </c>
      <c r="AM285" t="str">
        <f>IF(ISNUMBER(FIND("arbeid",Methode_Keuze)),"",IF(ISNUMBER(FIND("arbeid",Methode_Keuze)),"",IF(Tb_Activiteiten[[#This Row],[Projectmedewerker]]=1,Tb_Activiteiten[[#Headers],[Projectmedewerker]],"")))</f>
        <v/>
      </c>
      <c r="AN285" t="str">
        <f>IF(ISNUMBER(FIND("arbeid",Methode_Keuze)),"",IF(ISNUMBER(FIND("arbeid",Methode_Keuze)),"",IF(Tb_Activiteiten[[#This Row],[Landbouwer]]=1,Tb_Activiteiten[[#Headers],[Landbouwer]],"")))</f>
        <v/>
      </c>
      <c r="AO285" t="str">
        <f>IF(ISNUMBER(FIND("arbeid",Methode_Keuze)),"",IF(ISNUMBER(FIND("arbeid",Methode_Keuze)),"",IF(Tb_Activiteiten[[#This Row],[Adviseur]]=1,Tb_Activiteiten[[#Headers],[Adviseur]],"")))</f>
        <v/>
      </c>
      <c r="AP285" t="str">
        <f>IF(ISNUMBER(FIND("arbeid",Methode_Keuze)),"",IF(ISNUMBER(FIND("arbeid",Methode_Keuze)),"",IF(Tb_Activiteiten[[#This Row],[Projectleider/Expert]]=1,Tb_Activiteiten[[#Headers],[Projectleider/Expert]],"")))</f>
        <v/>
      </c>
      <c r="AQ285" t="str">
        <f>IF(ISNUMBER(FIND("arbeid",Methode_Keuze)),"",IF(ISNUMBER(FIND("arbeid",Methode_Keuze)),"",IF(Tb_Activiteiten[[#This Row],[Arbeidskosten]]=1,Tb_Activiteiten[[#Headers],[Arbeidskosten]],"")))</f>
        <v/>
      </c>
      <c r="AR285" t="str">
        <f>IF(ISNUMBER(FIND("arbeid",Methode_Keuze)),"",IF(ISNUMBER(FIND("arbeid",Methode_Keuze)),"",IF(Tb_Activiteiten[[#This Row],[Arbeidskosten op basis van IKS]]=1,Tb_Activiteiten[[#Headers],[Arbeidskosten op basis van IKS]],"")))</f>
        <v/>
      </c>
      <c r="AS285" t="str">
        <f>IF(ISNUMBER(FIND("overige",Methode_Keuze)),"",IF(Tb_Activiteiten[[#This Row],[Kosten derden exclusief btw]]=1,Tb_Activiteiten[[#Headers],[Kosten derden exclusief btw]],""))</f>
        <v/>
      </c>
      <c r="AT285" t="str">
        <f>IF(ISNUMBER(FIND("overige",Methode_Keuze)),"",IF(Tb_Activiteiten[[#This Row],[Niet verrekenbare btw]]=1,Tb_Activiteiten[[#Headers],[Niet verrekenbare btw]],""))</f>
        <v/>
      </c>
      <c r="AU285" t="str">
        <f>IF(ISNUMBER(FIND("overige",Methode_Keuze)),"",IF(Tb_Activiteiten[[#This Row],[Grondkosten]]=1,Tb_Activiteiten[[#Headers],[Grondkosten]],""))</f>
        <v/>
      </c>
      <c r="AV285" t="str">
        <f>IF(ISNUMBER(FIND("overige",Methode_Keuze)),"",IF(Tb_Activiteiten[[#This Row],[Bijdrage in natura (overige)]]=1,Tb_Activiteiten[[#Headers],[Bijdrage in natura (overige)]],""))</f>
        <v/>
      </c>
      <c r="AW285" t="str">
        <f>IF(ISNUMBER(FIND("overige",Methode_Keuze)),"",IF(Tb_Activiteiten[[#This Row],[Bijdrage in natura (vrijwilligers)]]=1,Tb_Activiteiten[[#Headers],[Bijdrage in natura (vrijwilligers)]],""))</f>
        <v/>
      </c>
      <c r="AX285" t="str">
        <f>IF(ISNUMBER(FIND("overige",Methode_Keuze)),"",IF(Tb_Activiteiten[[#This Row],[Afschrijvingskosten]]=1,Tb_Activiteiten[[#Headers],[Afschrijvingskosten]],""))</f>
        <v/>
      </c>
      <c r="AY285" t="str">
        <f>IF(ISNUMBER(FIND("overige",Methode_Keuze)),"",IF(Tb_Activiteiten[[#This Row],[Vergoeding]]=1,Tb_Activiteiten[[#Headers],[Vergoeding]],""))</f>
        <v/>
      </c>
      <c r="AZ285" t="str">
        <f>IF(ISNUMBER(FIND("arbeid",Methode_Keuze)),"",IF(Tb_Activiteiten[[#This Row],[Arbeidskosten - vast tarief (excl eigen arbeid)]]=1,Tb_Activiteiten[[#Headers],[Arbeidskosten - vast tarief (excl eigen arbeid)]],""))</f>
        <v/>
      </c>
      <c r="BA285" t="str">
        <f>IF(ISNUMBER(FIND("overige",Methode_Keuze)),"",IF(Tb_Activiteiten[[#This Row],[Overige kosten]]=1,Tb_Activiteiten[[#Headers],[Overige kosten]],""))</f>
        <v/>
      </c>
    </row>
    <row r="286" spans="1:53" x14ac:dyDescent="0.25">
      <c r="A286" s="213"/>
      <c r="F286" s="64"/>
      <c r="G286" s="64"/>
      <c r="H286" s="258"/>
      <c r="I286" s="258"/>
      <c r="J286" s="258"/>
      <c r="K286" s="258"/>
      <c r="O286" s="56"/>
      <c r="Q286" t="str">
        <f>IFERROR(IF(VLOOKUP(Tb_Activiteiten[[#This Row],[Openstelling]],Tb_Openstelling[],2,0)=1,1,""),"")</f>
        <v/>
      </c>
      <c r="AK286" t="str">
        <f>IF(ISNUMBER(FIND("arbeid",Methode_Keuze)),"",IF(ISNUMBER(FIND("arbeid",Methode_Keuze)),"",IF(Tb_Activiteiten[[#This Row],[Loonkosten]]=1,Tb_Activiteiten[[#Headers],[Loonkosten]],"")))</f>
        <v/>
      </c>
      <c r="AL286" t="str">
        <f>IF(ISNUMBER(FIND("arbeid",Methode_Keuze)),"",IF(ISNUMBER(FIND("arbeid",Methode_Keuze)),"",IF(Tb_Activiteiten[[#This Row],[Eigen arbeid]]=1,Tb_Activiteiten[[#Headers],[Eigen arbeid]],"")))</f>
        <v/>
      </c>
      <c r="AM286" t="str">
        <f>IF(ISNUMBER(FIND("arbeid",Methode_Keuze)),"",IF(ISNUMBER(FIND("arbeid",Methode_Keuze)),"",IF(Tb_Activiteiten[[#This Row],[Projectmedewerker]]=1,Tb_Activiteiten[[#Headers],[Projectmedewerker]],"")))</f>
        <v/>
      </c>
      <c r="AN286" t="str">
        <f>IF(ISNUMBER(FIND("arbeid",Methode_Keuze)),"",IF(ISNUMBER(FIND("arbeid",Methode_Keuze)),"",IF(Tb_Activiteiten[[#This Row],[Landbouwer]]=1,Tb_Activiteiten[[#Headers],[Landbouwer]],"")))</f>
        <v/>
      </c>
      <c r="AO286" t="str">
        <f>IF(ISNUMBER(FIND("arbeid",Methode_Keuze)),"",IF(ISNUMBER(FIND("arbeid",Methode_Keuze)),"",IF(Tb_Activiteiten[[#This Row],[Adviseur]]=1,Tb_Activiteiten[[#Headers],[Adviseur]],"")))</f>
        <v/>
      </c>
      <c r="AP286" t="str">
        <f>IF(ISNUMBER(FIND("arbeid",Methode_Keuze)),"",IF(ISNUMBER(FIND("arbeid",Methode_Keuze)),"",IF(Tb_Activiteiten[[#This Row],[Projectleider/Expert]]=1,Tb_Activiteiten[[#Headers],[Projectleider/Expert]],"")))</f>
        <v/>
      </c>
      <c r="AQ286" t="str">
        <f>IF(ISNUMBER(FIND("arbeid",Methode_Keuze)),"",IF(ISNUMBER(FIND("arbeid",Methode_Keuze)),"",IF(Tb_Activiteiten[[#This Row],[Arbeidskosten]]=1,Tb_Activiteiten[[#Headers],[Arbeidskosten]],"")))</f>
        <v/>
      </c>
      <c r="AR286" t="str">
        <f>IF(ISNUMBER(FIND("arbeid",Methode_Keuze)),"",IF(ISNUMBER(FIND("arbeid",Methode_Keuze)),"",IF(Tb_Activiteiten[[#This Row],[Arbeidskosten op basis van IKS]]=1,Tb_Activiteiten[[#Headers],[Arbeidskosten op basis van IKS]],"")))</f>
        <v/>
      </c>
      <c r="AS286" t="str">
        <f>IF(ISNUMBER(FIND("overige",Methode_Keuze)),"",IF(Tb_Activiteiten[[#This Row],[Kosten derden exclusief btw]]=1,Tb_Activiteiten[[#Headers],[Kosten derden exclusief btw]],""))</f>
        <v/>
      </c>
      <c r="AT286" t="str">
        <f>IF(ISNUMBER(FIND("overige",Methode_Keuze)),"",IF(Tb_Activiteiten[[#This Row],[Niet verrekenbare btw]]=1,Tb_Activiteiten[[#Headers],[Niet verrekenbare btw]],""))</f>
        <v/>
      </c>
      <c r="AU286" t="str">
        <f>IF(ISNUMBER(FIND("overige",Methode_Keuze)),"",IF(Tb_Activiteiten[[#This Row],[Grondkosten]]=1,Tb_Activiteiten[[#Headers],[Grondkosten]],""))</f>
        <v/>
      </c>
      <c r="AV286" t="str">
        <f>IF(ISNUMBER(FIND("overige",Methode_Keuze)),"",IF(Tb_Activiteiten[[#This Row],[Bijdrage in natura (overige)]]=1,Tb_Activiteiten[[#Headers],[Bijdrage in natura (overige)]],""))</f>
        <v/>
      </c>
      <c r="AW286" t="str">
        <f>IF(ISNUMBER(FIND("overige",Methode_Keuze)),"",IF(Tb_Activiteiten[[#This Row],[Bijdrage in natura (vrijwilligers)]]=1,Tb_Activiteiten[[#Headers],[Bijdrage in natura (vrijwilligers)]],""))</f>
        <v/>
      </c>
      <c r="AX286" t="str">
        <f>IF(ISNUMBER(FIND("overige",Methode_Keuze)),"",IF(Tb_Activiteiten[[#This Row],[Afschrijvingskosten]]=1,Tb_Activiteiten[[#Headers],[Afschrijvingskosten]],""))</f>
        <v/>
      </c>
      <c r="AY286" t="str">
        <f>IF(ISNUMBER(FIND("overige",Methode_Keuze)),"",IF(Tb_Activiteiten[[#This Row],[Vergoeding]]=1,Tb_Activiteiten[[#Headers],[Vergoeding]],""))</f>
        <v/>
      </c>
      <c r="AZ286" t="str">
        <f>IF(ISNUMBER(FIND("arbeid",Methode_Keuze)),"",IF(Tb_Activiteiten[[#This Row],[Arbeidskosten - vast tarief (excl eigen arbeid)]]=1,Tb_Activiteiten[[#Headers],[Arbeidskosten - vast tarief (excl eigen arbeid)]],""))</f>
        <v/>
      </c>
      <c r="BA286" t="str">
        <f>IF(ISNUMBER(FIND("overige",Methode_Keuze)),"",IF(Tb_Activiteiten[[#This Row],[Overige kosten]]=1,Tb_Activiteiten[[#Headers],[Overige kosten]],""))</f>
        <v/>
      </c>
    </row>
    <row r="287" spans="1:53" x14ac:dyDescent="0.25">
      <c r="A287" s="213"/>
      <c r="F287" s="64"/>
      <c r="G287" s="64"/>
      <c r="H287" s="258"/>
      <c r="I287" s="258"/>
      <c r="J287" s="258"/>
      <c r="K287" s="258"/>
      <c r="O287" s="56"/>
      <c r="Q287" t="str">
        <f>IFERROR(IF(VLOOKUP(Tb_Activiteiten[[#This Row],[Openstelling]],Tb_Openstelling[],2,0)=1,1,""),"")</f>
        <v/>
      </c>
      <c r="AK287" t="str">
        <f>IF(ISNUMBER(FIND("arbeid",Methode_Keuze)),"",IF(ISNUMBER(FIND("arbeid",Methode_Keuze)),"",IF(Tb_Activiteiten[[#This Row],[Loonkosten]]=1,Tb_Activiteiten[[#Headers],[Loonkosten]],"")))</f>
        <v/>
      </c>
      <c r="AL287" t="str">
        <f>IF(ISNUMBER(FIND("arbeid",Methode_Keuze)),"",IF(ISNUMBER(FIND("arbeid",Methode_Keuze)),"",IF(Tb_Activiteiten[[#This Row],[Eigen arbeid]]=1,Tb_Activiteiten[[#Headers],[Eigen arbeid]],"")))</f>
        <v/>
      </c>
      <c r="AM287" t="str">
        <f>IF(ISNUMBER(FIND("arbeid",Methode_Keuze)),"",IF(ISNUMBER(FIND("arbeid",Methode_Keuze)),"",IF(Tb_Activiteiten[[#This Row],[Projectmedewerker]]=1,Tb_Activiteiten[[#Headers],[Projectmedewerker]],"")))</f>
        <v/>
      </c>
      <c r="AN287" t="str">
        <f>IF(ISNUMBER(FIND("arbeid",Methode_Keuze)),"",IF(ISNUMBER(FIND("arbeid",Methode_Keuze)),"",IF(Tb_Activiteiten[[#This Row],[Landbouwer]]=1,Tb_Activiteiten[[#Headers],[Landbouwer]],"")))</f>
        <v/>
      </c>
      <c r="AO287" t="str">
        <f>IF(ISNUMBER(FIND("arbeid",Methode_Keuze)),"",IF(ISNUMBER(FIND("arbeid",Methode_Keuze)),"",IF(Tb_Activiteiten[[#This Row],[Adviseur]]=1,Tb_Activiteiten[[#Headers],[Adviseur]],"")))</f>
        <v/>
      </c>
      <c r="AP287" t="str">
        <f>IF(ISNUMBER(FIND("arbeid",Methode_Keuze)),"",IF(ISNUMBER(FIND("arbeid",Methode_Keuze)),"",IF(Tb_Activiteiten[[#This Row],[Projectleider/Expert]]=1,Tb_Activiteiten[[#Headers],[Projectleider/Expert]],"")))</f>
        <v/>
      </c>
      <c r="AQ287" t="str">
        <f>IF(ISNUMBER(FIND("arbeid",Methode_Keuze)),"",IF(ISNUMBER(FIND("arbeid",Methode_Keuze)),"",IF(Tb_Activiteiten[[#This Row],[Arbeidskosten]]=1,Tb_Activiteiten[[#Headers],[Arbeidskosten]],"")))</f>
        <v/>
      </c>
      <c r="AR287" t="str">
        <f>IF(ISNUMBER(FIND("arbeid",Methode_Keuze)),"",IF(ISNUMBER(FIND("arbeid",Methode_Keuze)),"",IF(Tb_Activiteiten[[#This Row],[Arbeidskosten op basis van IKS]]=1,Tb_Activiteiten[[#Headers],[Arbeidskosten op basis van IKS]],"")))</f>
        <v/>
      </c>
      <c r="AS287" t="str">
        <f>IF(ISNUMBER(FIND("overige",Methode_Keuze)),"",IF(Tb_Activiteiten[[#This Row],[Kosten derden exclusief btw]]=1,Tb_Activiteiten[[#Headers],[Kosten derden exclusief btw]],""))</f>
        <v/>
      </c>
      <c r="AT287" t="str">
        <f>IF(ISNUMBER(FIND("overige",Methode_Keuze)),"",IF(Tb_Activiteiten[[#This Row],[Niet verrekenbare btw]]=1,Tb_Activiteiten[[#Headers],[Niet verrekenbare btw]],""))</f>
        <v/>
      </c>
      <c r="AU287" t="str">
        <f>IF(ISNUMBER(FIND("overige",Methode_Keuze)),"",IF(Tb_Activiteiten[[#This Row],[Grondkosten]]=1,Tb_Activiteiten[[#Headers],[Grondkosten]],""))</f>
        <v/>
      </c>
      <c r="AV287" t="str">
        <f>IF(ISNUMBER(FIND("overige",Methode_Keuze)),"",IF(Tb_Activiteiten[[#This Row],[Bijdrage in natura (overige)]]=1,Tb_Activiteiten[[#Headers],[Bijdrage in natura (overige)]],""))</f>
        <v/>
      </c>
      <c r="AW287" t="str">
        <f>IF(ISNUMBER(FIND("overige",Methode_Keuze)),"",IF(Tb_Activiteiten[[#This Row],[Bijdrage in natura (vrijwilligers)]]=1,Tb_Activiteiten[[#Headers],[Bijdrage in natura (vrijwilligers)]],""))</f>
        <v/>
      </c>
      <c r="AX287" t="str">
        <f>IF(ISNUMBER(FIND("overige",Methode_Keuze)),"",IF(Tb_Activiteiten[[#This Row],[Afschrijvingskosten]]=1,Tb_Activiteiten[[#Headers],[Afschrijvingskosten]],""))</f>
        <v/>
      </c>
      <c r="AY287" t="str">
        <f>IF(ISNUMBER(FIND("overige",Methode_Keuze)),"",IF(Tb_Activiteiten[[#This Row],[Vergoeding]]=1,Tb_Activiteiten[[#Headers],[Vergoeding]],""))</f>
        <v/>
      </c>
      <c r="AZ287" t="str">
        <f>IF(ISNUMBER(FIND("arbeid",Methode_Keuze)),"",IF(Tb_Activiteiten[[#This Row],[Arbeidskosten - vast tarief (excl eigen arbeid)]]=1,Tb_Activiteiten[[#Headers],[Arbeidskosten - vast tarief (excl eigen arbeid)]],""))</f>
        <v/>
      </c>
      <c r="BA287" t="str">
        <f>IF(ISNUMBER(FIND("overige",Methode_Keuze)),"",IF(Tb_Activiteiten[[#This Row],[Overige kosten]]=1,Tb_Activiteiten[[#Headers],[Overige kosten]],""))</f>
        <v/>
      </c>
    </row>
    <row r="288" spans="1:53" x14ac:dyDescent="0.25">
      <c r="A288" s="213"/>
      <c r="F288" s="64"/>
      <c r="G288" s="64"/>
      <c r="H288" s="258"/>
      <c r="I288" s="258"/>
      <c r="J288" s="258"/>
      <c r="K288" s="258"/>
      <c r="O288" s="56"/>
      <c r="Q288" t="str">
        <f>IFERROR(IF(VLOOKUP(Tb_Activiteiten[[#This Row],[Openstelling]],Tb_Openstelling[],2,0)=1,1,""),"")</f>
        <v/>
      </c>
      <c r="AK288" t="str">
        <f>IF(ISNUMBER(FIND("arbeid",Methode_Keuze)),"",IF(ISNUMBER(FIND("arbeid",Methode_Keuze)),"",IF(Tb_Activiteiten[[#This Row],[Loonkosten]]=1,Tb_Activiteiten[[#Headers],[Loonkosten]],"")))</f>
        <v/>
      </c>
      <c r="AL288" t="str">
        <f>IF(ISNUMBER(FIND("arbeid",Methode_Keuze)),"",IF(ISNUMBER(FIND("arbeid",Methode_Keuze)),"",IF(Tb_Activiteiten[[#This Row],[Eigen arbeid]]=1,Tb_Activiteiten[[#Headers],[Eigen arbeid]],"")))</f>
        <v/>
      </c>
      <c r="AM288" t="str">
        <f>IF(ISNUMBER(FIND("arbeid",Methode_Keuze)),"",IF(ISNUMBER(FIND("arbeid",Methode_Keuze)),"",IF(Tb_Activiteiten[[#This Row],[Projectmedewerker]]=1,Tb_Activiteiten[[#Headers],[Projectmedewerker]],"")))</f>
        <v/>
      </c>
      <c r="AN288" t="str">
        <f>IF(ISNUMBER(FIND("arbeid",Methode_Keuze)),"",IF(ISNUMBER(FIND("arbeid",Methode_Keuze)),"",IF(Tb_Activiteiten[[#This Row],[Landbouwer]]=1,Tb_Activiteiten[[#Headers],[Landbouwer]],"")))</f>
        <v/>
      </c>
      <c r="AO288" t="str">
        <f>IF(ISNUMBER(FIND("arbeid",Methode_Keuze)),"",IF(ISNUMBER(FIND("arbeid",Methode_Keuze)),"",IF(Tb_Activiteiten[[#This Row],[Adviseur]]=1,Tb_Activiteiten[[#Headers],[Adviseur]],"")))</f>
        <v/>
      </c>
      <c r="AP288" t="str">
        <f>IF(ISNUMBER(FIND("arbeid",Methode_Keuze)),"",IF(ISNUMBER(FIND("arbeid",Methode_Keuze)),"",IF(Tb_Activiteiten[[#This Row],[Projectleider/Expert]]=1,Tb_Activiteiten[[#Headers],[Projectleider/Expert]],"")))</f>
        <v/>
      </c>
      <c r="AQ288" t="str">
        <f>IF(ISNUMBER(FIND("arbeid",Methode_Keuze)),"",IF(ISNUMBER(FIND("arbeid",Methode_Keuze)),"",IF(Tb_Activiteiten[[#This Row],[Arbeidskosten]]=1,Tb_Activiteiten[[#Headers],[Arbeidskosten]],"")))</f>
        <v/>
      </c>
      <c r="AR288" t="str">
        <f>IF(ISNUMBER(FIND("arbeid",Methode_Keuze)),"",IF(ISNUMBER(FIND("arbeid",Methode_Keuze)),"",IF(Tb_Activiteiten[[#This Row],[Arbeidskosten op basis van IKS]]=1,Tb_Activiteiten[[#Headers],[Arbeidskosten op basis van IKS]],"")))</f>
        <v/>
      </c>
      <c r="AS288" t="str">
        <f>IF(ISNUMBER(FIND("overige",Methode_Keuze)),"",IF(Tb_Activiteiten[[#This Row],[Kosten derden exclusief btw]]=1,Tb_Activiteiten[[#Headers],[Kosten derden exclusief btw]],""))</f>
        <v/>
      </c>
      <c r="AT288" t="str">
        <f>IF(ISNUMBER(FIND("overige",Methode_Keuze)),"",IF(Tb_Activiteiten[[#This Row],[Niet verrekenbare btw]]=1,Tb_Activiteiten[[#Headers],[Niet verrekenbare btw]],""))</f>
        <v/>
      </c>
      <c r="AU288" t="str">
        <f>IF(ISNUMBER(FIND("overige",Methode_Keuze)),"",IF(Tb_Activiteiten[[#This Row],[Grondkosten]]=1,Tb_Activiteiten[[#Headers],[Grondkosten]],""))</f>
        <v/>
      </c>
      <c r="AV288" t="str">
        <f>IF(ISNUMBER(FIND("overige",Methode_Keuze)),"",IF(Tb_Activiteiten[[#This Row],[Bijdrage in natura (overige)]]=1,Tb_Activiteiten[[#Headers],[Bijdrage in natura (overige)]],""))</f>
        <v/>
      </c>
      <c r="AW288" t="str">
        <f>IF(ISNUMBER(FIND("overige",Methode_Keuze)),"",IF(Tb_Activiteiten[[#This Row],[Bijdrage in natura (vrijwilligers)]]=1,Tb_Activiteiten[[#Headers],[Bijdrage in natura (vrijwilligers)]],""))</f>
        <v/>
      </c>
      <c r="AX288" t="str">
        <f>IF(ISNUMBER(FIND("overige",Methode_Keuze)),"",IF(Tb_Activiteiten[[#This Row],[Afschrijvingskosten]]=1,Tb_Activiteiten[[#Headers],[Afschrijvingskosten]],""))</f>
        <v/>
      </c>
      <c r="AY288" t="str">
        <f>IF(ISNUMBER(FIND("overige",Methode_Keuze)),"",IF(Tb_Activiteiten[[#This Row],[Vergoeding]]=1,Tb_Activiteiten[[#Headers],[Vergoeding]],""))</f>
        <v/>
      </c>
      <c r="AZ288" t="str">
        <f>IF(ISNUMBER(FIND("arbeid",Methode_Keuze)),"",IF(Tb_Activiteiten[[#This Row],[Arbeidskosten - vast tarief (excl eigen arbeid)]]=1,Tb_Activiteiten[[#Headers],[Arbeidskosten - vast tarief (excl eigen arbeid)]],""))</f>
        <v/>
      </c>
      <c r="BA288" t="str">
        <f>IF(ISNUMBER(FIND("overige",Methode_Keuze)),"",IF(Tb_Activiteiten[[#This Row],[Overige kosten]]=1,Tb_Activiteiten[[#Headers],[Overige kosten]],""))</f>
        <v/>
      </c>
    </row>
    <row r="289" spans="1:53" x14ac:dyDescent="0.25">
      <c r="A289" s="213"/>
      <c r="F289" s="64"/>
      <c r="G289" s="64"/>
      <c r="H289" s="258"/>
      <c r="I289" s="258"/>
      <c r="J289" s="258"/>
      <c r="K289" s="258"/>
      <c r="O289" s="56"/>
      <c r="Q289" t="str">
        <f>IFERROR(IF(VLOOKUP(Tb_Activiteiten[[#This Row],[Openstelling]],Tb_Openstelling[],2,0)=1,1,""),"")</f>
        <v/>
      </c>
      <c r="AK289" t="str">
        <f>IF(ISNUMBER(FIND("arbeid",Methode_Keuze)),"",IF(ISNUMBER(FIND("arbeid",Methode_Keuze)),"",IF(Tb_Activiteiten[[#This Row],[Loonkosten]]=1,Tb_Activiteiten[[#Headers],[Loonkosten]],"")))</f>
        <v/>
      </c>
      <c r="AL289" t="str">
        <f>IF(ISNUMBER(FIND("arbeid",Methode_Keuze)),"",IF(ISNUMBER(FIND("arbeid",Methode_Keuze)),"",IF(Tb_Activiteiten[[#This Row],[Eigen arbeid]]=1,Tb_Activiteiten[[#Headers],[Eigen arbeid]],"")))</f>
        <v/>
      </c>
      <c r="AM289" t="str">
        <f>IF(ISNUMBER(FIND("arbeid",Methode_Keuze)),"",IF(ISNUMBER(FIND("arbeid",Methode_Keuze)),"",IF(Tb_Activiteiten[[#This Row],[Projectmedewerker]]=1,Tb_Activiteiten[[#Headers],[Projectmedewerker]],"")))</f>
        <v/>
      </c>
      <c r="AN289" t="str">
        <f>IF(ISNUMBER(FIND("arbeid",Methode_Keuze)),"",IF(ISNUMBER(FIND("arbeid",Methode_Keuze)),"",IF(Tb_Activiteiten[[#This Row],[Landbouwer]]=1,Tb_Activiteiten[[#Headers],[Landbouwer]],"")))</f>
        <v/>
      </c>
      <c r="AO289" t="str">
        <f>IF(ISNUMBER(FIND("arbeid",Methode_Keuze)),"",IF(ISNUMBER(FIND("arbeid",Methode_Keuze)),"",IF(Tb_Activiteiten[[#This Row],[Adviseur]]=1,Tb_Activiteiten[[#Headers],[Adviseur]],"")))</f>
        <v/>
      </c>
      <c r="AP289" t="str">
        <f>IF(ISNUMBER(FIND("arbeid",Methode_Keuze)),"",IF(ISNUMBER(FIND("arbeid",Methode_Keuze)),"",IF(Tb_Activiteiten[[#This Row],[Projectleider/Expert]]=1,Tb_Activiteiten[[#Headers],[Projectleider/Expert]],"")))</f>
        <v/>
      </c>
      <c r="AQ289" t="str">
        <f>IF(ISNUMBER(FIND("arbeid",Methode_Keuze)),"",IF(ISNUMBER(FIND("arbeid",Methode_Keuze)),"",IF(Tb_Activiteiten[[#This Row],[Arbeidskosten]]=1,Tb_Activiteiten[[#Headers],[Arbeidskosten]],"")))</f>
        <v/>
      </c>
      <c r="AR289" t="str">
        <f>IF(ISNUMBER(FIND("arbeid",Methode_Keuze)),"",IF(ISNUMBER(FIND("arbeid",Methode_Keuze)),"",IF(Tb_Activiteiten[[#This Row],[Arbeidskosten op basis van IKS]]=1,Tb_Activiteiten[[#Headers],[Arbeidskosten op basis van IKS]],"")))</f>
        <v/>
      </c>
      <c r="AS289" t="str">
        <f>IF(ISNUMBER(FIND("overige",Methode_Keuze)),"",IF(Tb_Activiteiten[[#This Row],[Kosten derden exclusief btw]]=1,Tb_Activiteiten[[#Headers],[Kosten derden exclusief btw]],""))</f>
        <v/>
      </c>
      <c r="AT289" t="str">
        <f>IF(ISNUMBER(FIND("overige",Methode_Keuze)),"",IF(Tb_Activiteiten[[#This Row],[Niet verrekenbare btw]]=1,Tb_Activiteiten[[#Headers],[Niet verrekenbare btw]],""))</f>
        <v/>
      </c>
      <c r="AU289" t="str">
        <f>IF(ISNUMBER(FIND("overige",Methode_Keuze)),"",IF(Tb_Activiteiten[[#This Row],[Grondkosten]]=1,Tb_Activiteiten[[#Headers],[Grondkosten]],""))</f>
        <v/>
      </c>
      <c r="AV289" t="str">
        <f>IF(ISNUMBER(FIND("overige",Methode_Keuze)),"",IF(Tb_Activiteiten[[#This Row],[Bijdrage in natura (overige)]]=1,Tb_Activiteiten[[#Headers],[Bijdrage in natura (overige)]],""))</f>
        <v/>
      </c>
      <c r="AW289" t="str">
        <f>IF(ISNUMBER(FIND("overige",Methode_Keuze)),"",IF(Tb_Activiteiten[[#This Row],[Bijdrage in natura (vrijwilligers)]]=1,Tb_Activiteiten[[#Headers],[Bijdrage in natura (vrijwilligers)]],""))</f>
        <v/>
      </c>
      <c r="AX289" t="str">
        <f>IF(ISNUMBER(FIND("overige",Methode_Keuze)),"",IF(Tb_Activiteiten[[#This Row],[Afschrijvingskosten]]=1,Tb_Activiteiten[[#Headers],[Afschrijvingskosten]],""))</f>
        <v/>
      </c>
      <c r="AY289" t="str">
        <f>IF(ISNUMBER(FIND("overige",Methode_Keuze)),"",IF(Tb_Activiteiten[[#This Row],[Vergoeding]]=1,Tb_Activiteiten[[#Headers],[Vergoeding]],""))</f>
        <v/>
      </c>
      <c r="AZ289" t="str">
        <f>IF(ISNUMBER(FIND("arbeid",Methode_Keuze)),"",IF(Tb_Activiteiten[[#This Row],[Arbeidskosten - vast tarief (excl eigen arbeid)]]=1,Tb_Activiteiten[[#Headers],[Arbeidskosten - vast tarief (excl eigen arbeid)]],""))</f>
        <v/>
      </c>
      <c r="BA289" t="str">
        <f>IF(ISNUMBER(FIND("overige",Methode_Keuze)),"",IF(Tb_Activiteiten[[#This Row],[Overige kosten]]=1,Tb_Activiteiten[[#Headers],[Overige kosten]],""))</f>
        <v/>
      </c>
    </row>
    <row r="290" spans="1:53" x14ac:dyDescent="0.25">
      <c r="A290" s="213"/>
      <c r="F290" s="64"/>
      <c r="G290" s="64"/>
      <c r="H290" s="258"/>
      <c r="I290" s="258"/>
      <c r="J290" s="258"/>
      <c r="K290" s="258"/>
      <c r="O290" s="56"/>
      <c r="Q290" t="str">
        <f>IFERROR(IF(VLOOKUP(Tb_Activiteiten[[#This Row],[Openstelling]],Tb_Openstelling[],2,0)=1,1,""),"")</f>
        <v/>
      </c>
      <c r="AK290" t="str">
        <f>IF(ISNUMBER(FIND("arbeid",Methode_Keuze)),"",IF(ISNUMBER(FIND("arbeid",Methode_Keuze)),"",IF(Tb_Activiteiten[[#This Row],[Loonkosten]]=1,Tb_Activiteiten[[#Headers],[Loonkosten]],"")))</f>
        <v/>
      </c>
      <c r="AL290" t="str">
        <f>IF(ISNUMBER(FIND("arbeid",Methode_Keuze)),"",IF(ISNUMBER(FIND("arbeid",Methode_Keuze)),"",IF(Tb_Activiteiten[[#This Row],[Eigen arbeid]]=1,Tb_Activiteiten[[#Headers],[Eigen arbeid]],"")))</f>
        <v/>
      </c>
      <c r="AM290" t="str">
        <f>IF(ISNUMBER(FIND("arbeid",Methode_Keuze)),"",IF(ISNUMBER(FIND("arbeid",Methode_Keuze)),"",IF(Tb_Activiteiten[[#This Row],[Projectmedewerker]]=1,Tb_Activiteiten[[#Headers],[Projectmedewerker]],"")))</f>
        <v/>
      </c>
      <c r="AN290" t="str">
        <f>IF(ISNUMBER(FIND("arbeid",Methode_Keuze)),"",IF(ISNUMBER(FIND("arbeid",Methode_Keuze)),"",IF(Tb_Activiteiten[[#This Row],[Landbouwer]]=1,Tb_Activiteiten[[#Headers],[Landbouwer]],"")))</f>
        <v/>
      </c>
      <c r="AO290" t="str">
        <f>IF(ISNUMBER(FIND("arbeid",Methode_Keuze)),"",IF(ISNUMBER(FIND("arbeid",Methode_Keuze)),"",IF(Tb_Activiteiten[[#This Row],[Adviseur]]=1,Tb_Activiteiten[[#Headers],[Adviseur]],"")))</f>
        <v/>
      </c>
      <c r="AP290" t="str">
        <f>IF(ISNUMBER(FIND("arbeid",Methode_Keuze)),"",IF(ISNUMBER(FIND("arbeid",Methode_Keuze)),"",IF(Tb_Activiteiten[[#This Row],[Projectleider/Expert]]=1,Tb_Activiteiten[[#Headers],[Projectleider/Expert]],"")))</f>
        <v/>
      </c>
      <c r="AQ290" t="str">
        <f>IF(ISNUMBER(FIND("arbeid",Methode_Keuze)),"",IF(ISNUMBER(FIND("arbeid",Methode_Keuze)),"",IF(Tb_Activiteiten[[#This Row],[Arbeidskosten]]=1,Tb_Activiteiten[[#Headers],[Arbeidskosten]],"")))</f>
        <v/>
      </c>
      <c r="AR290" t="str">
        <f>IF(ISNUMBER(FIND("arbeid",Methode_Keuze)),"",IF(ISNUMBER(FIND("arbeid",Methode_Keuze)),"",IF(Tb_Activiteiten[[#This Row],[Arbeidskosten op basis van IKS]]=1,Tb_Activiteiten[[#Headers],[Arbeidskosten op basis van IKS]],"")))</f>
        <v/>
      </c>
      <c r="AS290" t="str">
        <f>IF(ISNUMBER(FIND("overige",Methode_Keuze)),"",IF(Tb_Activiteiten[[#This Row],[Kosten derden exclusief btw]]=1,Tb_Activiteiten[[#Headers],[Kosten derden exclusief btw]],""))</f>
        <v/>
      </c>
      <c r="AT290" t="str">
        <f>IF(ISNUMBER(FIND("overige",Methode_Keuze)),"",IF(Tb_Activiteiten[[#This Row],[Niet verrekenbare btw]]=1,Tb_Activiteiten[[#Headers],[Niet verrekenbare btw]],""))</f>
        <v/>
      </c>
      <c r="AU290" t="str">
        <f>IF(ISNUMBER(FIND("overige",Methode_Keuze)),"",IF(Tb_Activiteiten[[#This Row],[Grondkosten]]=1,Tb_Activiteiten[[#Headers],[Grondkosten]],""))</f>
        <v/>
      </c>
      <c r="AV290" t="str">
        <f>IF(ISNUMBER(FIND("overige",Methode_Keuze)),"",IF(Tb_Activiteiten[[#This Row],[Bijdrage in natura (overige)]]=1,Tb_Activiteiten[[#Headers],[Bijdrage in natura (overige)]],""))</f>
        <v/>
      </c>
      <c r="AW290" t="str">
        <f>IF(ISNUMBER(FIND("overige",Methode_Keuze)),"",IF(Tb_Activiteiten[[#This Row],[Bijdrage in natura (vrijwilligers)]]=1,Tb_Activiteiten[[#Headers],[Bijdrage in natura (vrijwilligers)]],""))</f>
        <v/>
      </c>
      <c r="AX290" t="str">
        <f>IF(ISNUMBER(FIND("overige",Methode_Keuze)),"",IF(Tb_Activiteiten[[#This Row],[Afschrijvingskosten]]=1,Tb_Activiteiten[[#Headers],[Afschrijvingskosten]],""))</f>
        <v/>
      </c>
      <c r="AY290" t="str">
        <f>IF(ISNUMBER(FIND("overige",Methode_Keuze)),"",IF(Tb_Activiteiten[[#This Row],[Vergoeding]]=1,Tb_Activiteiten[[#Headers],[Vergoeding]],""))</f>
        <v/>
      </c>
      <c r="AZ290" t="str">
        <f>IF(ISNUMBER(FIND("arbeid",Methode_Keuze)),"",IF(Tb_Activiteiten[[#This Row],[Arbeidskosten - vast tarief (excl eigen arbeid)]]=1,Tb_Activiteiten[[#Headers],[Arbeidskosten - vast tarief (excl eigen arbeid)]],""))</f>
        <v/>
      </c>
      <c r="BA290" t="str">
        <f>IF(ISNUMBER(FIND("overige",Methode_Keuze)),"",IF(Tb_Activiteiten[[#This Row],[Overige kosten]]=1,Tb_Activiteiten[[#Headers],[Overige kosten]],""))</f>
        <v/>
      </c>
    </row>
    <row r="291" spans="1:53" x14ac:dyDescent="0.25">
      <c r="A291" s="213"/>
      <c r="F291" s="64"/>
      <c r="G291" s="64"/>
      <c r="H291" s="258"/>
      <c r="I291" s="258"/>
      <c r="J291" s="258"/>
      <c r="K291" s="258"/>
      <c r="O291" s="56"/>
      <c r="Q291" t="str">
        <f>IFERROR(IF(VLOOKUP(Tb_Activiteiten[[#This Row],[Openstelling]],Tb_Openstelling[],2,0)=1,1,""),"")</f>
        <v/>
      </c>
      <c r="AK291" t="str">
        <f>IF(ISNUMBER(FIND("arbeid",Methode_Keuze)),"",IF(ISNUMBER(FIND("arbeid",Methode_Keuze)),"",IF(Tb_Activiteiten[[#This Row],[Loonkosten]]=1,Tb_Activiteiten[[#Headers],[Loonkosten]],"")))</f>
        <v/>
      </c>
      <c r="AL291" t="str">
        <f>IF(ISNUMBER(FIND("arbeid",Methode_Keuze)),"",IF(ISNUMBER(FIND("arbeid",Methode_Keuze)),"",IF(Tb_Activiteiten[[#This Row],[Eigen arbeid]]=1,Tb_Activiteiten[[#Headers],[Eigen arbeid]],"")))</f>
        <v/>
      </c>
      <c r="AM291" t="str">
        <f>IF(ISNUMBER(FIND("arbeid",Methode_Keuze)),"",IF(ISNUMBER(FIND("arbeid",Methode_Keuze)),"",IF(Tb_Activiteiten[[#This Row],[Projectmedewerker]]=1,Tb_Activiteiten[[#Headers],[Projectmedewerker]],"")))</f>
        <v/>
      </c>
      <c r="AN291" t="str">
        <f>IF(ISNUMBER(FIND("arbeid",Methode_Keuze)),"",IF(ISNUMBER(FIND("arbeid",Methode_Keuze)),"",IF(Tb_Activiteiten[[#This Row],[Landbouwer]]=1,Tb_Activiteiten[[#Headers],[Landbouwer]],"")))</f>
        <v/>
      </c>
      <c r="AO291" t="str">
        <f>IF(ISNUMBER(FIND("arbeid",Methode_Keuze)),"",IF(ISNUMBER(FIND("arbeid",Methode_Keuze)),"",IF(Tb_Activiteiten[[#This Row],[Adviseur]]=1,Tb_Activiteiten[[#Headers],[Adviseur]],"")))</f>
        <v/>
      </c>
      <c r="AP291" t="str">
        <f>IF(ISNUMBER(FIND("arbeid",Methode_Keuze)),"",IF(ISNUMBER(FIND("arbeid",Methode_Keuze)),"",IF(Tb_Activiteiten[[#This Row],[Projectleider/Expert]]=1,Tb_Activiteiten[[#Headers],[Projectleider/Expert]],"")))</f>
        <v/>
      </c>
      <c r="AQ291" t="str">
        <f>IF(ISNUMBER(FIND("arbeid",Methode_Keuze)),"",IF(ISNUMBER(FIND("arbeid",Methode_Keuze)),"",IF(Tb_Activiteiten[[#This Row],[Arbeidskosten]]=1,Tb_Activiteiten[[#Headers],[Arbeidskosten]],"")))</f>
        <v/>
      </c>
      <c r="AR291" t="str">
        <f>IF(ISNUMBER(FIND("arbeid",Methode_Keuze)),"",IF(ISNUMBER(FIND("arbeid",Methode_Keuze)),"",IF(Tb_Activiteiten[[#This Row],[Arbeidskosten op basis van IKS]]=1,Tb_Activiteiten[[#Headers],[Arbeidskosten op basis van IKS]],"")))</f>
        <v/>
      </c>
      <c r="AS291" t="str">
        <f>IF(ISNUMBER(FIND("overige",Methode_Keuze)),"",IF(Tb_Activiteiten[[#This Row],[Kosten derden exclusief btw]]=1,Tb_Activiteiten[[#Headers],[Kosten derden exclusief btw]],""))</f>
        <v/>
      </c>
      <c r="AT291" t="str">
        <f>IF(ISNUMBER(FIND("overige",Methode_Keuze)),"",IF(Tb_Activiteiten[[#This Row],[Niet verrekenbare btw]]=1,Tb_Activiteiten[[#Headers],[Niet verrekenbare btw]],""))</f>
        <v/>
      </c>
      <c r="AU291" t="str">
        <f>IF(ISNUMBER(FIND("overige",Methode_Keuze)),"",IF(Tb_Activiteiten[[#This Row],[Grondkosten]]=1,Tb_Activiteiten[[#Headers],[Grondkosten]],""))</f>
        <v/>
      </c>
      <c r="AV291" t="str">
        <f>IF(ISNUMBER(FIND("overige",Methode_Keuze)),"",IF(Tb_Activiteiten[[#This Row],[Bijdrage in natura (overige)]]=1,Tb_Activiteiten[[#Headers],[Bijdrage in natura (overige)]],""))</f>
        <v/>
      </c>
      <c r="AW291" t="str">
        <f>IF(ISNUMBER(FIND("overige",Methode_Keuze)),"",IF(Tb_Activiteiten[[#This Row],[Bijdrage in natura (vrijwilligers)]]=1,Tb_Activiteiten[[#Headers],[Bijdrage in natura (vrijwilligers)]],""))</f>
        <v/>
      </c>
      <c r="AX291" t="str">
        <f>IF(ISNUMBER(FIND("overige",Methode_Keuze)),"",IF(Tb_Activiteiten[[#This Row],[Afschrijvingskosten]]=1,Tb_Activiteiten[[#Headers],[Afschrijvingskosten]],""))</f>
        <v/>
      </c>
      <c r="AY291" t="str">
        <f>IF(ISNUMBER(FIND("overige",Methode_Keuze)),"",IF(Tb_Activiteiten[[#This Row],[Vergoeding]]=1,Tb_Activiteiten[[#Headers],[Vergoeding]],""))</f>
        <v/>
      </c>
      <c r="AZ291" t="str">
        <f>IF(ISNUMBER(FIND("arbeid",Methode_Keuze)),"",IF(Tb_Activiteiten[[#This Row],[Arbeidskosten - vast tarief (excl eigen arbeid)]]=1,Tb_Activiteiten[[#Headers],[Arbeidskosten - vast tarief (excl eigen arbeid)]],""))</f>
        <v/>
      </c>
      <c r="BA291" t="str">
        <f>IF(ISNUMBER(FIND("overige",Methode_Keuze)),"",IF(Tb_Activiteiten[[#This Row],[Overige kosten]]=1,Tb_Activiteiten[[#Headers],[Overige kosten]],""))</f>
        <v/>
      </c>
    </row>
    <row r="292" spans="1:53" x14ac:dyDescent="0.25">
      <c r="A292" s="213"/>
      <c r="F292" s="64"/>
      <c r="G292" s="64"/>
      <c r="H292" s="258"/>
      <c r="I292" s="258"/>
      <c r="J292" s="258"/>
      <c r="K292" s="258"/>
      <c r="O292" s="56"/>
      <c r="Q292" t="str">
        <f>IFERROR(IF(VLOOKUP(Tb_Activiteiten[[#This Row],[Openstelling]],Tb_Openstelling[],2,0)=1,1,""),"")</f>
        <v/>
      </c>
      <c r="AK292" t="str">
        <f>IF(ISNUMBER(FIND("arbeid",Methode_Keuze)),"",IF(ISNUMBER(FIND("arbeid",Methode_Keuze)),"",IF(Tb_Activiteiten[[#This Row],[Loonkosten]]=1,Tb_Activiteiten[[#Headers],[Loonkosten]],"")))</f>
        <v/>
      </c>
      <c r="AL292" t="str">
        <f>IF(ISNUMBER(FIND("arbeid",Methode_Keuze)),"",IF(ISNUMBER(FIND("arbeid",Methode_Keuze)),"",IF(Tb_Activiteiten[[#This Row],[Eigen arbeid]]=1,Tb_Activiteiten[[#Headers],[Eigen arbeid]],"")))</f>
        <v/>
      </c>
      <c r="AM292" t="str">
        <f>IF(ISNUMBER(FIND("arbeid",Methode_Keuze)),"",IF(ISNUMBER(FIND("arbeid",Methode_Keuze)),"",IF(Tb_Activiteiten[[#This Row],[Projectmedewerker]]=1,Tb_Activiteiten[[#Headers],[Projectmedewerker]],"")))</f>
        <v/>
      </c>
      <c r="AN292" t="str">
        <f>IF(ISNUMBER(FIND("arbeid",Methode_Keuze)),"",IF(ISNUMBER(FIND("arbeid",Methode_Keuze)),"",IF(Tb_Activiteiten[[#This Row],[Landbouwer]]=1,Tb_Activiteiten[[#Headers],[Landbouwer]],"")))</f>
        <v/>
      </c>
      <c r="AO292" t="str">
        <f>IF(ISNUMBER(FIND("arbeid",Methode_Keuze)),"",IF(ISNUMBER(FIND("arbeid",Methode_Keuze)),"",IF(Tb_Activiteiten[[#This Row],[Adviseur]]=1,Tb_Activiteiten[[#Headers],[Adviseur]],"")))</f>
        <v/>
      </c>
      <c r="AP292" t="str">
        <f>IF(ISNUMBER(FIND("arbeid",Methode_Keuze)),"",IF(ISNUMBER(FIND("arbeid",Methode_Keuze)),"",IF(Tb_Activiteiten[[#This Row],[Projectleider/Expert]]=1,Tb_Activiteiten[[#Headers],[Projectleider/Expert]],"")))</f>
        <v/>
      </c>
      <c r="AQ292" t="str">
        <f>IF(ISNUMBER(FIND("arbeid",Methode_Keuze)),"",IF(ISNUMBER(FIND("arbeid",Methode_Keuze)),"",IF(Tb_Activiteiten[[#This Row],[Arbeidskosten]]=1,Tb_Activiteiten[[#Headers],[Arbeidskosten]],"")))</f>
        <v/>
      </c>
      <c r="AR292" t="str">
        <f>IF(ISNUMBER(FIND("arbeid",Methode_Keuze)),"",IF(ISNUMBER(FIND("arbeid",Methode_Keuze)),"",IF(Tb_Activiteiten[[#This Row],[Arbeidskosten op basis van IKS]]=1,Tb_Activiteiten[[#Headers],[Arbeidskosten op basis van IKS]],"")))</f>
        <v/>
      </c>
      <c r="AS292" t="str">
        <f>IF(ISNUMBER(FIND("overige",Methode_Keuze)),"",IF(Tb_Activiteiten[[#This Row],[Kosten derden exclusief btw]]=1,Tb_Activiteiten[[#Headers],[Kosten derden exclusief btw]],""))</f>
        <v/>
      </c>
      <c r="AT292" t="str">
        <f>IF(ISNUMBER(FIND("overige",Methode_Keuze)),"",IF(Tb_Activiteiten[[#This Row],[Niet verrekenbare btw]]=1,Tb_Activiteiten[[#Headers],[Niet verrekenbare btw]],""))</f>
        <v/>
      </c>
      <c r="AU292" t="str">
        <f>IF(ISNUMBER(FIND("overige",Methode_Keuze)),"",IF(Tb_Activiteiten[[#This Row],[Grondkosten]]=1,Tb_Activiteiten[[#Headers],[Grondkosten]],""))</f>
        <v/>
      </c>
      <c r="AV292" t="str">
        <f>IF(ISNUMBER(FIND("overige",Methode_Keuze)),"",IF(Tb_Activiteiten[[#This Row],[Bijdrage in natura (overige)]]=1,Tb_Activiteiten[[#Headers],[Bijdrage in natura (overige)]],""))</f>
        <v/>
      </c>
      <c r="AW292" t="str">
        <f>IF(ISNUMBER(FIND("overige",Methode_Keuze)),"",IF(Tb_Activiteiten[[#This Row],[Bijdrage in natura (vrijwilligers)]]=1,Tb_Activiteiten[[#Headers],[Bijdrage in natura (vrijwilligers)]],""))</f>
        <v/>
      </c>
      <c r="AX292" t="str">
        <f>IF(ISNUMBER(FIND("overige",Methode_Keuze)),"",IF(Tb_Activiteiten[[#This Row],[Afschrijvingskosten]]=1,Tb_Activiteiten[[#Headers],[Afschrijvingskosten]],""))</f>
        <v/>
      </c>
      <c r="AY292" t="str">
        <f>IF(ISNUMBER(FIND("overige",Methode_Keuze)),"",IF(Tb_Activiteiten[[#This Row],[Vergoeding]]=1,Tb_Activiteiten[[#Headers],[Vergoeding]],""))</f>
        <v/>
      </c>
      <c r="AZ292" t="str">
        <f>IF(ISNUMBER(FIND("arbeid",Methode_Keuze)),"",IF(Tb_Activiteiten[[#This Row],[Arbeidskosten - vast tarief (excl eigen arbeid)]]=1,Tb_Activiteiten[[#Headers],[Arbeidskosten - vast tarief (excl eigen arbeid)]],""))</f>
        <v/>
      </c>
      <c r="BA292" t="str">
        <f>IF(ISNUMBER(FIND("overige",Methode_Keuze)),"",IF(Tb_Activiteiten[[#This Row],[Overige kosten]]=1,Tb_Activiteiten[[#Headers],[Overige kosten]],""))</f>
        <v/>
      </c>
    </row>
    <row r="293" spans="1:53" x14ac:dyDescent="0.25">
      <c r="A293" s="213"/>
      <c r="F293" s="64"/>
      <c r="G293" s="64"/>
      <c r="H293" s="258"/>
      <c r="I293" s="258"/>
      <c r="J293" s="258"/>
      <c r="K293" s="258"/>
      <c r="O293" s="56"/>
      <c r="Q293" t="str">
        <f>IFERROR(IF(VLOOKUP(Tb_Activiteiten[[#This Row],[Openstelling]],Tb_Openstelling[],2,0)=1,1,""),"")</f>
        <v/>
      </c>
      <c r="AK293" t="str">
        <f>IF(ISNUMBER(FIND("arbeid",Methode_Keuze)),"",IF(ISNUMBER(FIND("arbeid",Methode_Keuze)),"",IF(Tb_Activiteiten[[#This Row],[Loonkosten]]=1,Tb_Activiteiten[[#Headers],[Loonkosten]],"")))</f>
        <v/>
      </c>
      <c r="AL293" t="str">
        <f>IF(ISNUMBER(FIND("arbeid",Methode_Keuze)),"",IF(ISNUMBER(FIND("arbeid",Methode_Keuze)),"",IF(Tb_Activiteiten[[#This Row],[Eigen arbeid]]=1,Tb_Activiteiten[[#Headers],[Eigen arbeid]],"")))</f>
        <v/>
      </c>
      <c r="AM293" t="str">
        <f>IF(ISNUMBER(FIND("arbeid",Methode_Keuze)),"",IF(ISNUMBER(FIND("arbeid",Methode_Keuze)),"",IF(Tb_Activiteiten[[#This Row],[Projectmedewerker]]=1,Tb_Activiteiten[[#Headers],[Projectmedewerker]],"")))</f>
        <v/>
      </c>
      <c r="AN293" t="str">
        <f>IF(ISNUMBER(FIND("arbeid",Methode_Keuze)),"",IF(ISNUMBER(FIND("arbeid",Methode_Keuze)),"",IF(Tb_Activiteiten[[#This Row],[Landbouwer]]=1,Tb_Activiteiten[[#Headers],[Landbouwer]],"")))</f>
        <v/>
      </c>
      <c r="AO293" t="str">
        <f>IF(ISNUMBER(FIND("arbeid",Methode_Keuze)),"",IF(ISNUMBER(FIND("arbeid",Methode_Keuze)),"",IF(Tb_Activiteiten[[#This Row],[Adviseur]]=1,Tb_Activiteiten[[#Headers],[Adviseur]],"")))</f>
        <v/>
      </c>
      <c r="AP293" t="str">
        <f>IF(ISNUMBER(FIND("arbeid",Methode_Keuze)),"",IF(ISNUMBER(FIND("arbeid",Methode_Keuze)),"",IF(Tb_Activiteiten[[#This Row],[Projectleider/Expert]]=1,Tb_Activiteiten[[#Headers],[Projectleider/Expert]],"")))</f>
        <v/>
      </c>
      <c r="AQ293" t="str">
        <f>IF(ISNUMBER(FIND("arbeid",Methode_Keuze)),"",IF(ISNUMBER(FIND("arbeid",Methode_Keuze)),"",IF(Tb_Activiteiten[[#This Row],[Arbeidskosten]]=1,Tb_Activiteiten[[#Headers],[Arbeidskosten]],"")))</f>
        <v/>
      </c>
      <c r="AR293" t="str">
        <f>IF(ISNUMBER(FIND("arbeid",Methode_Keuze)),"",IF(ISNUMBER(FIND("arbeid",Methode_Keuze)),"",IF(Tb_Activiteiten[[#This Row],[Arbeidskosten op basis van IKS]]=1,Tb_Activiteiten[[#Headers],[Arbeidskosten op basis van IKS]],"")))</f>
        <v/>
      </c>
      <c r="AS293" t="str">
        <f>IF(ISNUMBER(FIND("overige",Methode_Keuze)),"",IF(Tb_Activiteiten[[#This Row],[Kosten derden exclusief btw]]=1,Tb_Activiteiten[[#Headers],[Kosten derden exclusief btw]],""))</f>
        <v/>
      </c>
      <c r="AT293" t="str">
        <f>IF(ISNUMBER(FIND("overige",Methode_Keuze)),"",IF(Tb_Activiteiten[[#This Row],[Niet verrekenbare btw]]=1,Tb_Activiteiten[[#Headers],[Niet verrekenbare btw]],""))</f>
        <v/>
      </c>
      <c r="AU293" t="str">
        <f>IF(ISNUMBER(FIND("overige",Methode_Keuze)),"",IF(Tb_Activiteiten[[#This Row],[Grondkosten]]=1,Tb_Activiteiten[[#Headers],[Grondkosten]],""))</f>
        <v/>
      </c>
      <c r="AV293" t="str">
        <f>IF(ISNUMBER(FIND("overige",Methode_Keuze)),"",IF(Tb_Activiteiten[[#This Row],[Bijdrage in natura (overige)]]=1,Tb_Activiteiten[[#Headers],[Bijdrage in natura (overige)]],""))</f>
        <v/>
      </c>
      <c r="AW293" t="str">
        <f>IF(ISNUMBER(FIND("overige",Methode_Keuze)),"",IF(Tb_Activiteiten[[#This Row],[Bijdrage in natura (vrijwilligers)]]=1,Tb_Activiteiten[[#Headers],[Bijdrage in natura (vrijwilligers)]],""))</f>
        <v/>
      </c>
      <c r="AX293" t="str">
        <f>IF(ISNUMBER(FIND("overige",Methode_Keuze)),"",IF(Tb_Activiteiten[[#This Row],[Afschrijvingskosten]]=1,Tb_Activiteiten[[#Headers],[Afschrijvingskosten]],""))</f>
        <v/>
      </c>
      <c r="AY293" t="str">
        <f>IF(ISNUMBER(FIND("overige",Methode_Keuze)),"",IF(Tb_Activiteiten[[#This Row],[Vergoeding]]=1,Tb_Activiteiten[[#Headers],[Vergoeding]],""))</f>
        <v/>
      </c>
      <c r="AZ293" t="str">
        <f>IF(ISNUMBER(FIND("arbeid",Methode_Keuze)),"",IF(Tb_Activiteiten[[#This Row],[Arbeidskosten - vast tarief (excl eigen arbeid)]]=1,Tb_Activiteiten[[#Headers],[Arbeidskosten - vast tarief (excl eigen arbeid)]],""))</f>
        <v/>
      </c>
      <c r="BA293" t="str">
        <f>IF(ISNUMBER(FIND("overige",Methode_Keuze)),"",IF(Tb_Activiteiten[[#This Row],[Overige kosten]]=1,Tb_Activiteiten[[#Headers],[Overige kosten]],""))</f>
        <v/>
      </c>
    </row>
    <row r="294" spans="1:53" x14ac:dyDescent="0.25">
      <c r="A294" s="213"/>
      <c r="F294" s="64"/>
      <c r="G294" s="64"/>
      <c r="H294" s="258"/>
      <c r="I294" s="258"/>
      <c r="J294" s="258"/>
      <c r="K294" s="258"/>
      <c r="O294" s="56"/>
      <c r="Q294" t="str">
        <f>IFERROR(IF(VLOOKUP(Tb_Activiteiten[[#This Row],[Openstelling]],Tb_Openstelling[],2,0)=1,1,""),"")</f>
        <v/>
      </c>
      <c r="AK294" t="str">
        <f>IF(ISNUMBER(FIND("arbeid",Methode_Keuze)),"",IF(ISNUMBER(FIND("arbeid",Methode_Keuze)),"",IF(Tb_Activiteiten[[#This Row],[Loonkosten]]=1,Tb_Activiteiten[[#Headers],[Loonkosten]],"")))</f>
        <v/>
      </c>
      <c r="AL294" t="str">
        <f>IF(ISNUMBER(FIND("arbeid",Methode_Keuze)),"",IF(ISNUMBER(FIND("arbeid",Methode_Keuze)),"",IF(Tb_Activiteiten[[#This Row],[Eigen arbeid]]=1,Tb_Activiteiten[[#Headers],[Eigen arbeid]],"")))</f>
        <v/>
      </c>
      <c r="AM294" t="str">
        <f>IF(ISNUMBER(FIND("arbeid",Methode_Keuze)),"",IF(ISNUMBER(FIND("arbeid",Methode_Keuze)),"",IF(Tb_Activiteiten[[#This Row],[Projectmedewerker]]=1,Tb_Activiteiten[[#Headers],[Projectmedewerker]],"")))</f>
        <v/>
      </c>
      <c r="AN294" t="str">
        <f>IF(ISNUMBER(FIND("arbeid",Methode_Keuze)),"",IF(ISNUMBER(FIND("arbeid",Methode_Keuze)),"",IF(Tb_Activiteiten[[#This Row],[Landbouwer]]=1,Tb_Activiteiten[[#Headers],[Landbouwer]],"")))</f>
        <v/>
      </c>
      <c r="AO294" t="str">
        <f>IF(ISNUMBER(FIND("arbeid",Methode_Keuze)),"",IF(ISNUMBER(FIND("arbeid",Methode_Keuze)),"",IF(Tb_Activiteiten[[#This Row],[Adviseur]]=1,Tb_Activiteiten[[#Headers],[Adviseur]],"")))</f>
        <v/>
      </c>
      <c r="AP294" t="str">
        <f>IF(ISNUMBER(FIND("arbeid",Methode_Keuze)),"",IF(ISNUMBER(FIND("arbeid",Methode_Keuze)),"",IF(Tb_Activiteiten[[#This Row],[Projectleider/Expert]]=1,Tb_Activiteiten[[#Headers],[Projectleider/Expert]],"")))</f>
        <v/>
      </c>
      <c r="AQ294" t="str">
        <f>IF(ISNUMBER(FIND("arbeid",Methode_Keuze)),"",IF(ISNUMBER(FIND("arbeid",Methode_Keuze)),"",IF(Tb_Activiteiten[[#This Row],[Arbeidskosten]]=1,Tb_Activiteiten[[#Headers],[Arbeidskosten]],"")))</f>
        <v/>
      </c>
      <c r="AR294" t="str">
        <f>IF(ISNUMBER(FIND("arbeid",Methode_Keuze)),"",IF(ISNUMBER(FIND("arbeid",Methode_Keuze)),"",IF(Tb_Activiteiten[[#This Row],[Arbeidskosten op basis van IKS]]=1,Tb_Activiteiten[[#Headers],[Arbeidskosten op basis van IKS]],"")))</f>
        <v/>
      </c>
      <c r="AS294" t="str">
        <f>IF(ISNUMBER(FIND("overige",Methode_Keuze)),"",IF(Tb_Activiteiten[[#This Row],[Kosten derden exclusief btw]]=1,Tb_Activiteiten[[#Headers],[Kosten derden exclusief btw]],""))</f>
        <v/>
      </c>
      <c r="AT294" t="str">
        <f>IF(ISNUMBER(FIND("overige",Methode_Keuze)),"",IF(Tb_Activiteiten[[#This Row],[Niet verrekenbare btw]]=1,Tb_Activiteiten[[#Headers],[Niet verrekenbare btw]],""))</f>
        <v/>
      </c>
      <c r="AU294" t="str">
        <f>IF(ISNUMBER(FIND("overige",Methode_Keuze)),"",IF(Tb_Activiteiten[[#This Row],[Grondkosten]]=1,Tb_Activiteiten[[#Headers],[Grondkosten]],""))</f>
        <v/>
      </c>
      <c r="AV294" t="str">
        <f>IF(ISNUMBER(FIND("overige",Methode_Keuze)),"",IF(Tb_Activiteiten[[#This Row],[Bijdrage in natura (overige)]]=1,Tb_Activiteiten[[#Headers],[Bijdrage in natura (overige)]],""))</f>
        <v/>
      </c>
      <c r="AW294" t="str">
        <f>IF(ISNUMBER(FIND("overige",Methode_Keuze)),"",IF(Tb_Activiteiten[[#This Row],[Bijdrage in natura (vrijwilligers)]]=1,Tb_Activiteiten[[#Headers],[Bijdrage in natura (vrijwilligers)]],""))</f>
        <v/>
      </c>
      <c r="AX294" t="str">
        <f>IF(ISNUMBER(FIND("overige",Methode_Keuze)),"",IF(Tb_Activiteiten[[#This Row],[Afschrijvingskosten]]=1,Tb_Activiteiten[[#Headers],[Afschrijvingskosten]],""))</f>
        <v/>
      </c>
      <c r="AY294" t="str">
        <f>IF(ISNUMBER(FIND("overige",Methode_Keuze)),"",IF(Tb_Activiteiten[[#This Row],[Vergoeding]]=1,Tb_Activiteiten[[#Headers],[Vergoeding]],""))</f>
        <v/>
      </c>
      <c r="AZ294" t="str">
        <f>IF(ISNUMBER(FIND("arbeid",Methode_Keuze)),"",IF(Tb_Activiteiten[[#This Row],[Arbeidskosten - vast tarief (excl eigen arbeid)]]=1,Tb_Activiteiten[[#Headers],[Arbeidskosten - vast tarief (excl eigen arbeid)]],""))</f>
        <v/>
      </c>
      <c r="BA294" t="str">
        <f>IF(ISNUMBER(FIND("overige",Methode_Keuze)),"",IF(Tb_Activiteiten[[#This Row],[Overige kosten]]=1,Tb_Activiteiten[[#Headers],[Overige kosten]],""))</f>
        <v/>
      </c>
    </row>
    <row r="295" spans="1:53" x14ac:dyDescent="0.25">
      <c r="A295" s="213"/>
      <c r="F295" s="64"/>
      <c r="G295" s="64"/>
      <c r="H295" s="258"/>
      <c r="I295" s="258"/>
      <c r="J295" s="258"/>
      <c r="K295" s="258"/>
      <c r="O295" s="56"/>
      <c r="Q295" t="str">
        <f>IFERROR(IF(VLOOKUP(Tb_Activiteiten[[#This Row],[Openstelling]],Tb_Openstelling[],2,0)=1,1,""),"")</f>
        <v/>
      </c>
      <c r="AK295" t="str">
        <f>IF(ISNUMBER(FIND("arbeid",Methode_Keuze)),"",IF(ISNUMBER(FIND("arbeid",Methode_Keuze)),"",IF(Tb_Activiteiten[[#This Row],[Loonkosten]]=1,Tb_Activiteiten[[#Headers],[Loonkosten]],"")))</f>
        <v/>
      </c>
      <c r="AL295" t="str">
        <f>IF(ISNUMBER(FIND("arbeid",Methode_Keuze)),"",IF(ISNUMBER(FIND("arbeid",Methode_Keuze)),"",IF(Tb_Activiteiten[[#This Row],[Eigen arbeid]]=1,Tb_Activiteiten[[#Headers],[Eigen arbeid]],"")))</f>
        <v/>
      </c>
      <c r="AM295" t="str">
        <f>IF(ISNUMBER(FIND("arbeid",Methode_Keuze)),"",IF(ISNUMBER(FIND("arbeid",Methode_Keuze)),"",IF(Tb_Activiteiten[[#This Row],[Projectmedewerker]]=1,Tb_Activiteiten[[#Headers],[Projectmedewerker]],"")))</f>
        <v/>
      </c>
      <c r="AN295" t="str">
        <f>IF(ISNUMBER(FIND("arbeid",Methode_Keuze)),"",IF(ISNUMBER(FIND("arbeid",Methode_Keuze)),"",IF(Tb_Activiteiten[[#This Row],[Landbouwer]]=1,Tb_Activiteiten[[#Headers],[Landbouwer]],"")))</f>
        <v/>
      </c>
      <c r="AO295" t="str">
        <f>IF(ISNUMBER(FIND("arbeid",Methode_Keuze)),"",IF(ISNUMBER(FIND("arbeid",Methode_Keuze)),"",IF(Tb_Activiteiten[[#This Row],[Adviseur]]=1,Tb_Activiteiten[[#Headers],[Adviseur]],"")))</f>
        <v/>
      </c>
      <c r="AP295" t="str">
        <f>IF(ISNUMBER(FIND("arbeid",Methode_Keuze)),"",IF(ISNUMBER(FIND("arbeid",Methode_Keuze)),"",IF(Tb_Activiteiten[[#This Row],[Projectleider/Expert]]=1,Tb_Activiteiten[[#Headers],[Projectleider/Expert]],"")))</f>
        <v/>
      </c>
      <c r="AQ295" t="str">
        <f>IF(ISNUMBER(FIND("arbeid",Methode_Keuze)),"",IF(ISNUMBER(FIND("arbeid",Methode_Keuze)),"",IF(Tb_Activiteiten[[#This Row],[Arbeidskosten]]=1,Tb_Activiteiten[[#Headers],[Arbeidskosten]],"")))</f>
        <v/>
      </c>
      <c r="AR295" t="str">
        <f>IF(ISNUMBER(FIND("arbeid",Methode_Keuze)),"",IF(ISNUMBER(FIND("arbeid",Methode_Keuze)),"",IF(Tb_Activiteiten[[#This Row],[Arbeidskosten op basis van IKS]]=1,Tb_Activiteiten[[#Headers],[Arbeidskosten op basis van IKS]],"")))</f>
        <v/>
      </c>
      <c r="AS295" t="str">
        <f>IF(ISNUMBER(FIND("overige",Methode_Keuze)),"",IF(Tb_Activiteiten[[#This Row],[Kosten derden exclusief btw]]=1,Tb_Activiteiten[[#Headers],[Kosten derden exclusief btw]],""))</f>
        <v/>
      </c>
      <c r="AT295" t="str">
        <f>IF(ISNUMBER(FIND("overige",Methode_Keuze)),"",IF(Tb_Activiteiten[[#This Row],[Niet verrekenbare btw]]=1,Tb_Activiteiten[[#Headers],[Niet verrekenbare btw]],""))</f>
        <v/>
      </c>
      <c r="AU295" t="str">
        <f>IF(ISNUMBER(FIND("overige",Methode_Keuze)),"",IF(Tb_Activiteiten[[#This Row],[Grondkosten]]=1,Tb_Activiteiten[[#Headers],[Grondkosten]],""))</f>
        <v/>
      </c>
      <c r="AV295" t="str">
        <f>IF(ISNUMBER(FIND("overige",Methode_Keuze)),"",IF(Tb_Activiteiten[[#This Row],[Bijdrage in natura (overige)]]=1,Tb_Activiteiten[[#Headers],[Bijdrage in natura (overige)]],""))</f>
        <v/>
      </c>
      <c r="AW295" t="str">
        <f>IF(ISNUMBER(FIND("overige",Methode_Keuze)),"",IF(Tb_Activiteiten[[#This Row],[Bijdrage in natura (vrijwilligers)]]=1,Tb_Activiteiten[[#Headers],[Bijdrage in natura (vrijwilligers)]],""))</f>
        <v/>
      </c>
      <c r="AX295" t="str">
        <f>IF(ISNUMBER(FIND("overige",Methode_Keuze)),"",IF(Tb_Activiteiten[[#This Row],[Afschrijvingskosten]]=1,Tb_Activiteiten[[#Headers],[Afschrijvingskosten]],""))</f>
        <v/>
      </c>
      <c r="AY295" t="str">
        <f>IF(ISNUMBER(FIND("overige",Methode_Keuze)),"",IF(Tb_Activiteiten[[#This Row],[Vergoeding]]=1,Tb_Activiteiten[[#Headers],[Vergoeding]],""))</f>
        <v/>
      </c>
      <c r="AZ295" t="str">
        <f>IF(ISNUMBER(FIND("arbeid",Methode_Keuze)),"",IF(Tb_Activiteiten[[#This Row],[Arbeidskosten - vast tarief (excl eigen arbeid)]]=1,Tb_Activiteiten[[#Headers],[Arbeidskosten - vast tarief (excl eigen arbeid)]],""))</f>
        <v/>
      </c>
      <c r="BA295" t="str">
        <f>IF(ISNUMBER(FIND("overige",Methode_Keuze)),"",IF(Tb_Activiteiten[[#This Row],[Overige kosten]]=1,Tb_Activiteiten[[#Headers],[Overige kosten]],""))</f>
        <v/>
      </c>
    </row>
    <row r="296" spans="1:53" x14ac:dyDescent="0.25">
      <c r="A296" s="213"/>
      <c r="F296" s="64"/>
      <c r="G296" s="64"/>
      <c r="H296" s="258"/>
      <c r="I296" s="258"/>
      <c r="J296" s="258"/>
      <c r="K296" s="258"/>
      <c r="O296" s="56"/>
      <c r="Q296" t="str">
        <f>IFERROR(IF(VLOOKUP(Tb_Activiteiten[[#This Row],[Openstelling]],Tb_Openstelling[],2,0)=1,1,""),"")</f>
        <v/>
      </c>
      <c r="AK296" t="str">
        <f>IF(ISNUMBER(FIND("arbeid",Methode_Keuze)),"",IF(ISNUMBER(FIND("arbeid",Methode_Keuze)),"",IF(Tb_Activiteiten[[#This Row],[Loonkosten]]=1,Tb_Activiteiten[[#Headers],[Loonkosten]],"")))</f>
        <v/>
      </c>
      <c r="AL296" t="str">
        <f>IF(ISNUMBER(FIND("arbeid",Methode_Keuze)),"",IF(ISNUMBER(FIND("arbeid",Methode_Keuze)),"",IF(Tb_Activiteiten[[#This Row],[Eigen arbeid]]=1,Tb_Activiteiten[[#Headers],[Eigen arbeid]],"")))</f>
        <v/>
      </c>
      <c r="AM296" t="str">
        <f>IF(ISNUMBER(FIND("arbeid",Methode_Keuze)),"",IF(ISNUMBER(FIND("arbeid",Methode_Keuze)),"",IF(Tb_Activiteiten[[#This Row],[Projectmedewerker]]=1,Tb_Activiteiten[[#Headers],[Projectmedewerker]],"")))</f>
        <v/>
      </c>
      <c r="AN296" t="str">
        <f>IF(ISNUMBER(FIND("arbeid",Methode_Keuze)),"",IF(ISNUMBER(FIND("arbeid",Methode_Keuze)),"",IF(Tb_Activiteiten[[#This Row],[Landbouwer]]=1,Tb_Activiteiten[[#Headers],[Landbouwer]],"")))</f>
        <v/>
      </c>
      <c r="AO296" t="str">
        <f>IF(ISNUMBER(FIND("arbeid",Methode_Keuze)),"",IF(ISNUMBER(FIND("arbeid",Methode_Keuze)),"",IF(Tb_Activiteiten[[#This Row],[Adviseur]]=1,Tb_Activiteiten[[#Headers],[Adviseur]],"")))</f>
        <v/>
      </c>
      <c r="AP296" t="str">
        <f>IF(ISNUMBER(FIND("arbeid",Methode_Keuze)),"",IF(ISNUMBER(FIND("arbeid",Methode_Keuze)),"",IF(Tb_Activiteiten[[#This Row],[Projectleider/Expert]]=1,Tb_Activiteiten[[#Headers],[Projectleider/Expert]],"")))</f>
        <v/>
      </c>
      <c r="AQ296" t="str">
        <f>IF(ISNUMBER(FIND("arbeid",Methode_Keuze)),"",IF(ISNUMBER(FIND("arbeid",Methode_Keuze)),"",IF(Tb_Activiteiten[[#This Row],[Arbeidskosten]]=1,Tb_Activiteiten[[#Headers],[Arbeidskosten]],"")))</f>
        <v/>
      </c>
      <c r="AR296" t="str">
        <f>IF(ISNUMBER(FIND("arbeid",Methode_Keuze)),"",IF(ISNUMBER(FIND("arbeid",Methode_Keuze)),"",IF(Tb_Activiteiten[[#This Row],[Arbeidskosten op basis van IKS]]=1,Tb_Activiteiten[[#Headers],[Arbeidskosten op basis van IKS]],"")))</f>
        <v/>
      </c>
      <c r="AS296" t="str">
        <f>IF(ISNUMBER(FIND("overige",Methode_Keuze)),"",IF(Tb_Activiteiten[[#This Row],[Kosten derden exclusief btw]]=1,Tb_Activiteiten[[#Headers],[Kosten derden exclusief btw]],""))</f>
        <v/>
      </c>
      <c r="AT296" t="str">
        <f>IF(ISNUMBER(FIND("overige",Methode_Keuze)),"",IF(Tb_Activiteiten[[#This Row],[Niet verrekenbare btw]]=1,Tb_Activiteiten[[#Headers],[Niet verrekenbare btw]],""))</f>
        <v/>
      </c>
      <c r="AU296" t="str">
        <f>IF(ISNUMBER(FIND("overige",Methode_Keuze)),"",IF(Tb_Activiteiten[[#This Row],[Grondkosten]]=1,Tb_Activiteiten[[#Headers],[Grondkosten]],""))</f>
        <v/>
      </c>
      <c r="AV296" t="str">
        <f>IF(ISNUMBER(FIND("overige",Methode_Keuze)),"",IF(Tb_Activiteiten[[#This Row],[Bijdrage in natura (overige)]]=1,Tb_Activiteiten[[#Headers],[Bijdrage in natura (overige)]],""))</f>
        <v/>
      </c>
      <c r="AW296" t="str">
        <f>IF(ISNUMBER(FIND("overige",Methode_Keuze)),"",IF(Tb_Activiteiten[[#This Row],[Bijdrage in natura (vrijwilligers)]]=1,Tb_Activiteiten[[#Headers],[Bijdrage in natura (vrijwilligers)]],""))</f>
        <v/>
      </c>
      <c r="AX296" t="str">
        <f>IF(ISNUMBER(FIND("overige",Methode_Keuze)),"",IF(Tb_Activiteiten[[#This Row],[Afschrijvingskosten]]=1,Tb_Activiteiten[[#Headers],[Afschrijvingskosten]],""))</f>
        <v/>
      </c>
      <c r="AY296" t="str">
        <f>IF(ISNUMBER(FIND("overige",Methode_Keuze)),"",IF(Tb_Activiteiten[[#This Row],[Vergoeding]]=1,Tb_Activiteiten[[#Headers],[Vergoeding]],""))</f>
        <v/>
      </c>
      <c r="AZ296" t="str">
        <f>IF(ISNUMBER(FIND("arbeid",Methode_Keuze)),"",IF(Tb_Activiteiten[[#This Row],[Arbeidskosten - vast tarief (excl eigen arbeid)]]=1,Tb_Activiteiten[[#Headers],[Arbeidskosten - vast tarief (excl eigen arbeid)]],""))</f>
        <v/>
      </c>
      <c r="BA296" t="str">
        <f>IF(ISNUMBER(FIND("overige",Methode_Keuze)),"",IF(Tb_Activiteiten[[#This Row],[Overige kosten]]=1,Tb_Activiteiten[[#Headers],[Overige kosten]],""))</f>
        <v/>
      </c>
    </row>
    <row r="297" spans="1:53" x14ac:dyDescent="0.25">
      <c r="A297" s="213"/>
      <c r="F297" s="64"/>
      <c r="G297" s="64"/>
      <c r="H297" s="258"/>
      <c r="I297" s="258"/>
      <c r="J297" s="258"/>
      <c r="K297" s="258"/>
      <c r="O297" s="56"/>
      <c r="Q297" t="str">
        <f>IFERROR(IF(VLOOKUP(Tb_Activiteiten[[#This Row],[Openstelling]],Tb_Openstelling[],2,0)=1,1,""),"")</f>
        <v/>
      </c>
      <c r="AK297" t="str">
        <f>IF(ISNUMBER(FIND("arbeid",Methode_Keuze)),"",IF(ISNUMBER(FIND("arbeid",Methode_Keuze)),"",IF(Tb_Activiteiten[[#This Row],[Loonkosten]]=1,Tb_Activiteiten[[#Headers],[Loonkosten]],"")))</f>
        <v/>
      </c>
      <c r="AL297" t="str">
        <f>IF(ISNUMBER(FIND("arbeid",Methode_Keuze)),"",IF(ISNUMBER(FIND("arbeid",Methode_Keuze)),"",IF(Tb_Activiteiten[[#This Row],[Eigen arbeid]]=1,Tb_Activiteiten[[#Headers],[Eigen arbeid]],"")))</f>
        <v/>
      </c>
      <c r="AM297" t="str">
        <f>IF(ISNUMBER(FIND("arbeid",Methode_Keuze)),"",IF(ISNUMBER(FIND("arbeid",Methode_Keuze)),"",IF(Tb_Activiteiten[[#This Row],[Projectmedewerker]]=1,Tb_Activiteiten[[#Headers],[Projectmedewerker]],"")))</f>
        <v/>
      </c>
      <c r="AN297" t="str">
        <f>IF(ISNUMBER(FIND("arbeid",Methode_Keuze)),"",IF(ISNUMBER(FIND("arbeid",Methode_Keuze)),"",IF(Tb_Activiteiten[[#This Row],[Landbouwer]]=1,Tb_Activiteiten[[#Headers],[Landbouwer]],"")))</f>
        <v/>
      </c>
      <c r="AO297" t="str">
        <f>IF(ISNUMBER(FIND("arbeid",Methode_Keuze)),"",IF(ISNUMBER(FIND("arbeid",Methode_Keuze)),"",IF(Tb_Activiteiten[[#This Row],[Adviseur]]=1,Tb_Activiteiten[[#Headers],[Adviseur]],"")))</f>
        <v/>
      </c>
      <c r="AP297" t="str">
        <f>IF(ISNUMBER(FIND("arbeid",Methode_Keuze)),"",IF(ISNUMBER(FIND("arbeid",Methode_Keuze)),"",IF(Tb_Activiteiten[[#This Row],[Projectleider/Expert]]=1,Tb_Activiteiten[[#Headers],[Projectleider/Expert]],"")))</f>
        <v/>
      </c>
      <c r="AQ297" t="str">
        <f>IF(ISNUMBER(FIND("arbeid",Methode_Keuze)),"",IF(ISNUMBER(FIND("arbeid",Methode_Keuze)),"",IF(Tb_Activiteiten[[#This Row],[Arbeidskosten]]=1,Tb_Activiteiten[[#Headers],[Arbeidskosten]],"")))</f>
        <v/>
      </c>
      <c r="AR297" t="str">
        <f>IF(ISNUMBER(FIND("arbeid",Methode_Keuze)),"",IF(ISNUMBER(FIND("arbeid",Methode_Keuze)),"",IF(Tb_Activiteiten[[#This Row],[Arbeidskosten op basis van IKS]]=1,Tb_Activiteiten[[#Headers],[Arbeidskosten op basis van IKS]],"")))</f>
        <v/>
      </c>
      <c r="AS297" t="str">
        <f>IF(ISNUMBER(FIND("overige",Methode_Keuze)),"",IF(Tb_Activiteiten[[#This Row],[Kosten derden exclusief btw]]=1,Tb_Activiteiten[[#Headers],[Kosten derden exclusief btw]],""))</f>
        <v/>
      </c>
      <c r="AT297" t="str">
        <f>IF(ISNUMBER(FIND("overige",Methode_Keuze)),"",IF(Tb_Activiteiten[[#This Row],[Niet verrekenbare btw]]=1,Tb_Activiteiten[[#Headers],[Niet verrekenbare btw]],""))</f>
        <v/>
      </c>
      <c r="AU297" t="str">
        <f>IF(ISNUMBER(FIND("overige",Methode_Keuze)),"",IF(Tb_Activiteiten[[#This Row],[Grondkosten]]=1,Tb_Activiteiten[[#Headers],[Grondkosten]],""))</f>
        <v/>
      </c>
      <c r="AV297" t="str">
        <f>IF(ISNUMBER(FIND("overige",Methode_Keuze)),"",IF(Tb_Activiteiten[[#This Row],[Bijdrage in natura (overige)]]=1,Tb_Activiteiten[[#Headers],[Bijdrage in natura (overige)]],""))</f>
        <v/>
      </c>
      <c r="AW297" t="str">
        <f>IF(ISNUMBER(FIND("overige",Methode_Keuze)),"",IF(Tb_Activiteiten[[#This Row],[Bijdrage in natura (vrijwilligers)]]=1,Tb_Activiteiten[[#Headers],[Bijdrage in natura (vrijwilligers)]],""))</f>
        <v/>
      </c>
      <c r="AX297" t="str">
        <f>IF(ISNUMBER(FIND("overige",Methode_Keuze)),"",IF(Tb_Activiteiten[[#This Row],[Afschrijvingskosten]]=1,Tb_Activiteiten[[#Headers],[Afschrijvingskosten]],""))</f>
        <v/>
      </c>
      <c r="AY297" t="str">
        <f>IF(ISNUMBER(FIND("overige",Methode_Keuze)),"",IF(Tb_Activiteiten[[#This Row],[Vergoeding]]=1,Tb_Activiteiten[[#Headers],[Vergoeding]],""))</f>
        <v/>
      </c>
      <c r="AZ297" t="str">
        <f>IF(ISNUMBER(FIND("arbeid",Methode_Keuze)),"",IF(Tb_Activiteiten[[#This Row],[Arbeidskosten - vast tarief (excl eigen arbeid)]]=1,Tb_Activiteiten[[#Headers],[Arbeidskosten - vast tarief (excl eigen arbeid)]],""))</f>
        <v/>
      </c>
      <c r="BA297" t="str">
        <f>IF(ISNUMBER(FIND("overige",Methode_Keuze)),"",IF(Tb_Activiteiten[[#This Row],[Overige kosten]]=1,Tb_Activiteiten[[#Headers],[Overige kosten]],""))</f>
        <v/>
      </c>
    </row>
    <row r="298" spans="1:53" x14ac:dyDescent="0.25">
      <c r="A298" s="213"/>
      <c r="F298" s="64"/>
      <c r="G298" s="64"/>
      <c r="H298" s="258"/>
      <c r="I298" s="258"/>
      <c r="J298" s="258"/>
      <c r="K298" s="258"/>
      <c r="O298" s="56"/>
      <c r="Q298" t="str">
        <f>IFERROR(IF(VLOOKUP(Tb_Activiteiten[[#This Row],[Openstelling]],Tb_Openstelling[],2,0)=1,1,""),"")</f>
        <v/>
      </c>
      <c r="AK298" t="str">
        <f>IF(ISNUMBER(FIND("arbeid",Methode_Keuze)),"",IF(ISNUMBER(FIND("arbeid",Methode_Keuze)),"",IF(Tb_Activiteiten[[#This Row],[Loonkosten]]=1,Tb_Activiteiten[[#Headers],[Loonkosten]],"")))</f>
        <v/>
      </c>
      <c r="AL298" t="str">
        <f>IF(ISNUMBER(FIND("arbeid",Methode_Keuze)),"",IF(ISNUMBER(FIND("arbeid",Methode_Keuze)),"",IF(Tb_Activiteiten[[#This Row],[Eigen arbeid]]=1,Tb_Activiteiten[[#Headers],[Eigen arbeid]],"")))</f>
        <v/>
      </c>
      <c r="AM298" t="str">
        <f>IF(ISNUMBER(FIND("arbeid",Methode_Keuze)),"",IF(ISNUMBER(FIND("arbeid",Methode_Keuze)),"",IF(Tb_Activiteiten[[#This Row],[Projectmedewerker]]=1,Tb_Activiteiten[[#Headers],[Projectmedewerker]],"")))</f>
        <v/>
      </c>
      <c r="AN298" t="str">
        <f>IF(ISNUMBER(FIND("arbeid",Methode_Keuze)),"",IF(ISNUMBER(FIND("arbeid",Methode_Keuze)),"",IF(Tb_Activiteiten[[#This Row],[Landbouwer]]=1,Tb_Activiteiten[[#Headers],[Landbouwer]],"")))</f>
        <v/>
      </c>
      <c r="AO298" t="str">
        <f>IF(ISNUMBER(FIND("arbeid",Methode_Keuze)),"",IF(ISNUMBER(FIND("arbeid",Methode_Keuze)),"",IF(Tb_Activiteiten[[#This Row],[Adviseur]]=1,Tb_Activiteiten[[#Headers],[Adviseur]],"")))</f>
        <v/>
      </c>
      <c r="AP298" t="str">
        <f>IF(ISNUMBER(FIND("arbeid",Methode_Keuze)),"",IF(ISNUMBER(FIND("arbeid",Methode_Keuze)),"",IF(Tb_Activiteiten[[#This Row],[Projectleider/Expert]]=1,Tb_Activiteiten[[#Headers],[Projectleider/Expert]],"")))</f>
        <v/>
      </c>
      <c r="AQ298" t="str">
        <f>IF(ISNUMBER(FIND("arbeid",Methode_Keuze)),"",IF(ISNUMBER(FIND("arbeid",Methode_Keuze)),"",IF(Tb_Activiteiten[[#This Row],[Arbeidskosten]]=1,Tb_Activiteiten[[#Headers],[Arbeidskosten]],"")))</f>
        <v/>
      </c>
      <c r="AR298" t="str">
        <f>IF(ISNUMBER(FIND("arbeid",Methode_Keuze)),"",IF(ISNUMBER(FIND("arbeid",Methode_Keuze)),"",IF(Tb_Activiteiten[[#This Row],[Arbeidskosten op basis van IKS]]=1,Tb_Activiteiten[[#Headers],[Arbeidskosten op basis van IKS]],"")))</f>
        <v/>
      </c>
      <c r="AS298" t="str">
        <f>IF(ISNUMBER(FIND("overige",Methode_Keuze)),"",IF(Tb_Activiteiten[[#This Row],[Kosten derden exclusief btw]]=1,Tb_Activiteiten[[#Headers],[Kosten derden exclusief btw]],""))</f>
        <v/>
      </c>
      <c r="AT298" t="str">
        <f>IF(ISNUMBER(FIND("overige",Methode_Keuze)),"",IF(Tb_Activiteiten[[#This Row],[Niet verrekenbare btw]]=1,Tb_Activiteiten[[#Headers],[Niet verrekenbare btw]],""))</f>
        <v/>
      </c>
      <c r="AU298" t="str">
        <f>IF(ISNUMBER(FIND("overige",Methode_Keuze)),"",IF(Tb_Activiteiten[[#This Row],[Grondkosten]]=1,Tb_Activiteiten[[#Headers],[Grondkosten]],""))</f>
        <v/>
      </c>
      <c r="AV298" t="str">
        <f>IF(ISNUMBER(FIND("overige",Methode_Keuze)),"",IF(Tb_Activiteiten[[#This Row],[Bijdrage in natura (overige)]]=1,Tb_Activiteiten[[#Headers],[Bijdrage in natura (overige)]],""))</f>
        <v/>
      </c>
      <c r="AW298" t="str">
        <f>IF(ISNUMBER(FIND("overige",Methode_Keuze)),"",IF(Tb_Activiteiten[[#This Row],[Bijdrage in natura (vrijwilligers)]]=1,Tb_Activiteiten[[#Headers],[Bijdrage in natura (vrijwilligers)]],""))</f>
        <v/>
      </c>
      <c r="AX298" t="str">
        <f>IF(ISNUMBER(FIND("overige",Methode_Keuze)),"",IF(Tb_Activiteiten[[#This Row],[Afschrijvingskosten]]=1,Tb_Activiteiten[[#Headers],[Afschrijvingskosten]],""))</f>
        <v/>
      </c>
      <c r="AY298" t="str">
        <f>IF(ISNUMBER(FIND("overige",Methode_Keuze)),"",IF(Tb_Activiteiten[[#This Row],[Vergoeding]]=1,Tb_Activiteiten[[#Headers],[Vergoeding]],""))</f>
        <v/>
      </c>
      <c r="AZ298" t="str">
        <f>IF(ISNUMBER(FIND("arbeid",Methode_Keuze)),"",IF(Tb_Activiteiten[[#This Row],[Arbeidskosten - vast tarief (excl eigen arbeid)]]=1,Tb_Activiteiten[[#Headers],[Arbeidskosten - vast tarief (excl eigen arbeid)]],""))</f>
        <v/>
      </c>
      <c r="BA298" t="str">
        <f>IF(ISNUMBER(FIND("overige",Methode_Keuze)),"",IF(Tb_Activiteiten[[#This Row],[Overige kosten]]=1,Tb_Activiteiten[[#Headers],[Overige kosten]],""))</f>
        <v/>
      </c>
    </row>
    <row r="299" spans="1:53" x14ac:dyDescent="0.25">
      <c r="A299" s="213"/>
      <c r="F299" s="64"/>
      <c r="G299" s="64"/>
      <c r="H299" s="258"/>
      <c r="I299" s="258"/>
      <c r="J299" s="258"/>
      <c r="K299" s="258"/>
      <c r="O299" s="56"/>
      <c r="Q299" t="str">
        <f>IFERROR(IF(VLOOKUP(Tb_Activiteiten[[#This Row],[Openstelling]],Tb_Openstelling[],2,0)=1,1,""),"")</f>
        <v/>
      </c>
      <c r="AK299" t="str">
        <f>IF(ISNUMBER(FIND("arbeid",Methode_Keuze)),"",IF(ISNUMBER(FIND("arbeid",Methode_Keuze)),"",IF(Tb_Activiteiten[[#This Row],[Loonkosten]]=1,Tb_Activiteiten[[#Headers],[Loonkosten]],"")))</f>
        <v/>
      </c>
      <c r="AL299" t="str">
        <f>IF(ISNUMBER(FIND("arbeid",Methode_Keuze)),"",IF(ISNUMBER(FIND("arbeid",Methode_Keuze)),"",IF(Tb_Activiteiten[[#This Row],[Eigen arbeid]]=1,Tb_Activiteiten[[#Headers],[Eigen arbeid]],"")))</f>
        <v/>
      </c>
      <c r="AM299" t="str">
        <f>IF(ISNUMBER(FIND("arbeid",Methode_Keuze)),"",IF(ISNUMBER(FIND("arbeid",Methode_Keuze)),"",IF(Tb_Activiteiten[[#This Row],[Projectmedewerker]]=1,Tb_Activiteiten[[#Headers],[Projectmedewerker]],"")))</f>
        <v/>
      </c>
      <c r="AN299" t="str">
        <f>IF(ISNUMBER(FIND("arbeid",Methode_Keuze)),"",IF(ISNUMBER(FIND("arbeid",Methode_Keuze)),"",IF(Tb_Activiteiten[[#This Row],[Landbouwer]]=1,Tb_Activiteiten[[#Headers],[Landbouwer]],"")))</f>
        <v/>
      </c>
      <c r="AO299" t="str">
        <f>IF(ISNUMBER(FIND("arbeid",Methode_Keuze)),"",IF(ISNUMBER(FIND("arbeid",Methode_Keuze)),"",IF(Tb_Activiteiten[[#This Row],[Adviseur]]=1,Tb_Activiteiten[[#Headers],[Adviseur]],"")))</f>
        <v/>
      </c>
      <c r="AP299" t="str">
        <f>IF(ISNUMBER(FIND("arbeid",Methode_Keuze)),"",IF(ISNUMBER(FIND("arbeid",Methode_Keuze)),"",IF(Tb_Activiteiten[[#This Row],[Projectleider/Expert]]=1,Tb_Activiteiten[[#Headers],[Projectleider/Expert]],"")))</f>
        <v/>
      </c>
      <c r="AQ299" t="str">
        <f>IF(ISNUMBER(FIND("arbeid",Methode_Keuze)),"",IF(ISNUMBER(FIND("arbeid",Methode_Keuze)),"",IF(Tb_Activiteiten[[#This Row],[Arbeidskosten]]=1,Tb_Activiteiten[[#Headers],[Arbeidskosten]],"")))</f>
        <v/>
      </c>
      <c r="AR299" t="str">
        <f>IF(ISNUMBER(FIND("arbeid",Methode_Keuze)),"",IF(ISNUMBER(FIND("arbeid",Methode_Keuze)),"",IF(Tb_Activiteiten[[#This Row],[Arbeidskosten op basis van IKS]]=1,Tb_Activiteiten[[#Headers],[Arbeidskosten op basis van IKS]],"")))</f>
        <v/>
      </c>
      <c r="AS299" t="str">
        <f>IF(ISNUMBER(FIND("overige",Methode_Keuze)),"",IF(Tb_Activiteiten[[#This Row],[Kosten derden exclusief btw]]=1,Tb_Activiteiten[[#Headers],[Kosten derden exclusief btw]],""))</f>
        <v/>
      </c>
      <c r="AT299" t="str">
        <f>IF(ISNUMBER(FIND("overige",Methode_Keuze)),"",IF(Tb_Activiteiten[[#This Row],[Niet verrekenbare btw]]=1,Tb_Activiteiten[[#Headers],[Niet verrekenbare btw]],""))</f>
        <v/>
      </c>
      <c r="AU299" t="str">
        <f>IF(ISNUMBER(FIND("overige",Methode_Keuze)),"",IF(Tb_Activiteiten[[#This Row],[Grondkosten]]=1,Tb_Activiteiten[[#Headers],[Grondkosten]],""))</f>
        <v/>
      </c>
      <c r="AV299" t="str">
        <f>IF(ISNUMBER(FIND("overige",Methode_Keuze)),"",IF(Tb_Activiteiten[[#This Row],[Bijdrage in natura (overige)]]=1,Tb_Activiteiten[[#Headers],[Bijdrage in natura (overige)]],""))</f>
        <v/>
      </c>
      <c r="AW299" t="str">
        <f>IF(ISNUMBER(FIND("overige",Methode_Keuze)),"",IF(Tb_Activiteiten[[#This Row],[Bijdrage in natura (vrijwilligers)]]=1,Tb_Activiteiten[[#Headers],[Bijdrage in natura (vrijwilligers)]],""))</f>
        <v/>
      </c>
      <c r="AX299" t="str">
        <f>IF(ISNUMBER(FIND("overige",Methode_Keuze)),"",IF(Tb_Activiteiten[[#This Row],[Afschrijvingskosten]]=1,Tb_Activiteiten[[#Headers],[Afschrijvingskosten]],""))</f>
        <v/>
      </c>
      <c r="AY299" t="str">
        <f>IF(ISNUMBER(FIND("overige",Methode_Keuze)),"",IF(Tb_Activiteiten[[#This Row],[Vergoeding]]=1,Tb_Activiteiten[[#Headers],[Vergoeding]],""))</f>
        <v/>
      </c>
      <c r="AZ299" t="str">
        <f>IF(ISNUMBER(FIND("arbeid",Methode_Keuze)),"",IF(Tb_Activiteiten[[#This Row],[Arbeidskosten - vast tarief (excl eigen arbeid)]]=1,Tb_Activiteiten[[#Headers],[Arbeidskosten - vast tarief (excl eigen arbeid)]],""))</f>
        <v/>
      </c>
      <c r="BA299" t="str">
        <f>IF(ISNUMBER(FIND("overige",Methode_Keuze)),"",IF(Tb_Activiteiten[[#This Row],[Overige kosten]]=1,Tb_Activiteiten[[#Headers],[Overige kosten]],""))</f>
        <v/>
      </c>
    </row>
    <row r="300" spans="1:53" x14ac:dyDescent="0.25">
      <c r="A300" s="213"/>
      <c r="F300" s="64"/>
      <c r="G300" s="64"/>
      <c r="H300" s="258"/>
      <c r="I300" s="258"/>
      <c r="J300" s="258"/>
      <c r="K300" s="258"/>
      <c r="O300" s="56"/>
      <c r="Q300" t="str">
        <f>IFERROR(IF(VLOOKUP(Tb_Activiteiten[[#This Row],[Openstelling]],Tb_Openstelling[],2,0)=1,1,""),"")</f>
        <v/>
      </c>
      <c r="AK300" t="str">
        <f>IF(ISNUMBER(FIND("arbeid",Methode_Keuze)),"",IF(ISNUMBER(FIND("arbeid",Methode_Keuze)),"",IF(Tb_Activiteiten[[#This Row],[Loonkosten]]=1,Tb_Activiteiten[[#Headers],[Loonkosten]],"")))</f>
        <v/>
      </c>
      <c r="AL300" t="str">
        <f>IF(ISNUMBER(FIND("arbeid",Methode_Keuze)),"",IF(ISNUMBER(FIND("arbeid",Methode_Keuze)),"",IF(Tb_Activiteiten[[#This Row],[Eigen arbeid]]=1,Tb_Activiteiten[[#Headers],[Eigen arbeid]],"")))</f>
        <v/>
      </c>
      <c r="AM300" t="str">
        <f>IF(ISNUMBER(FIND("arbeid",Methode_Keuze)),"",IF(ISNUMBER(FIND("arbeid",Methode_Keuze)),"",IF(Tb_Activiteiten[[#This Row],[Projectmedewerker]]=1,Tb_Activiteiten[[#Headers],[Projectmedewerker]],"")))</f>
        <v/>
      </c>
      <c r="AN300" t="str">
        <f>IF(ISNUMBER(FIND("arbeid",Methode_Keuze)),"",IF(ISNUMBER(FIND("arbeid",Methode_Keuze)),"",IF(Tb_Activiteiten[[#This Row],[Landbouwer]]=1,Tb_Activiteiten[[#Headers],[Landbouwer]],"")))</f>
        <v/>
      </c>
      <c r="AO300" t="str">
        <f>IF(ISNUMBER(FIND("arbeid",Methode_Keuze)),"",IF(ISNUMBER(FIND("arbeid",Methode_Keuze)),"",IF(Tb_Activiteiten[[#This Row],[Adviseur]]=1,Tb_Activiteiten[[#Headers],[Adviseur]],"")))</f>
        <v/>
      </c>
      <c r="AP300" t="str">
        <f>IF(ISNUMBER(FIND("arbeid",Methode_Keuze)),"",IF(ISNUMBER(FIND("arbeid",Methode_Keuze)),"",IF(Tb_Activiteiten[[#This Row],[Projectleider/Expert]]=1,Tb_Activiteiten[[#Headers],[Projectleider/Expert]],"")))</f>
        <v/>
      </c>
      <c r="AQ300" t="str">
        <f>IF(ISNUMBER(FIND("arbeid",Methode_Keuze)),"",IF(ISNUMBER(FIND("arbeid",Methode_Keuze)),"",IF(Tb_Activiteiten[[#This Row],[Arbeidskosten]]=1,Tb_Activiteiten[[#Headers],[Arbeidskosten]],"")))</f>
        <v/>
      </c>
      <c r="AR300" t="str">
        <f>IF(ISNUMBER(FIND("arbeid",Methode_Keuze)),"",IF(ISNUMBER(FIND("arbeid",Methode_Keuze)),"",IF(Tb_Activiteiten[[#This Row],[Arbeidskosten op basis van IKS]]=1,Tb_Activiteiten[[#Headers],[Arbeidskosten op basis van IKS]],"")))</f>
        <v/>
      </c>
      <c r="AS300" t="str">
        <f>IF(ISNUMBER(FIND("overige",Methode_Keuze)),"",IF(Tb_Activiteiten[[#This Row],[Kosten derden exclusief btw]]=1,Tb_Activiteiten[[#Headers],[Kosten derden exclusief btw]],""))</f>
        <v/>
      </c>
      <c r="AT300" t="str">
        <f>IF(ISNUMBER(FIND("overige",Methode_Keuze)),"",IF(Tb_Activiteiten[[#This Row],[Niet verrekenbare btw]]=1,Tb_Activiteiten[[#Headers],[Niet verrekenbare btw]],""))</f>
        <v/>
      </c>
      <c r="AU300" t="str">
        <f>IF(ISNUMBER(FIND("overige",Methode_Keuze)),"",IF(Tb_Activiteiten[[#This Row],[Grondkosten]]=1,Tb_Activiteiten[[#Headers],[Grondkosten]],""))</f>
        <v/>
      </c>
      <c r="AV300" t="str">
        <f>IF(ISNUMBER(FIND("overige",Methode_Keuze)),"",IF(Tb_Activiteiten[[#This Row],[Bijdrage in natura (overige)]]=1,Tb_Activiteiten[[#Headers],[Bijdrage in natura (overige)]],""))</f>
        <v/>
      </c>
      <c r="AW300" t="str">
        <f>IF(ISNUMBER(FIND("overige",Methode_Keuze)),"",IF(Tb_Activiteiten[[#This Row],[Bijdrage in natura (vrijwilligers)]]=1,Tb_Activiteiten[[#Headers],[Bijdrage in natura (vrijwilligers)]],""))</f>
        <v/>
      </c>
      <c r="AX300" t="str">
        <f>IF(ISNUMBER(FIND("overige",Methode_Keuze)),"",IF(Tb_Activiteiten[[#This Row],[Afschrijvingskosten]]=1,Tb_Activiteiten[[#Headers],[Afschrijvingskosten]],""))</f>
        <v/>
      </c>
      <c r="AY300" t="str">
        <f>IF(ISNUMBER(FIND("overige",Methode_Keuze)),"",IF(Tb_Activiteiten[[#This Row],[Vergoeding]]=1,Tb_Activiteiten[[#Headers],[Vergoeding]],""))</f>
        <v/>
      </c>
      <c r="AZ300" t="str">
        <f>IF(ISNUMBER(FIND("arbeid",Methode_Keuze)),"",IF(Tb_Activiteiten[[#This Row],[Arbeidskosten - vast tarief (excl eigen arbeid)]]=1,Tb_Activiteiten[[#Headers],[Arbeidskosten - vast tarief (excl eigen arbeid)]],""))</f>
        <v/>
      </c>
      <c r="BA300" t="str">
        <f>IF(ISNUMBER(FIND("overige",Methode_Keuze)),"",IF(Tb_Activiteiten[[#This Row],[Overige kosten]]=1,Tb_Activiteiten[[#Headers],[Overige kosten]],""))</f>
        <v/>
      </c>
    </row>
    <row r="301" spans="1:53" x14ac:dyDescent="0.25">
      <c r="A301" s="213"/>
      <c r="F301" s="64"/>
      <c r="G301" s="64"/>
      <c r="H301" s="258"/>
      <c r="I301" s="258"/>
      <c r="J301" s="258"/>
      <c r="K301" s="258"/>
      <c r="O301" s="56"/>
      <c r="Q301" t="str">
        <f>IFERROR(IF(VLOOKUP(Tb_Activiteiten[[#This Row],[Openstelling]],Tb_Openstelling[],2,0)=1,1,""),"")</f>
        <v/>
      </c>
      <c r="AK301" t="str">
        <f>IF(ISNUMBER(FIND("arbeid",Methode_Keuze)),"",IF(ISNUMBER(FIND("arbeid",Methode_Keuze)),"",IF(Tb_Activiteiten[[#This Row],[Loonkosten]]=1,Tb_Activiteiten[[#Headers],[Loonkosten]],"")))</f>
        <v/>
      </c>
      <c r="AL301" t="str">
        <f>IF(ISNUMBER(FIND("arbeid",Methode_Keuze)),"",IF(ISNUMBER(FIND("arbeid",Methode_Keuze)),"",IF(Tb_Activiteiten[[#This Row],[Eigen arbeid]]=1,Tb_Activiteiten[[#Headers],[Eigen arbeid]],"")))</f>
        <v/>
      </c>
      <c r="AM301" t="str">
        <f>IF(ISNUMBER(FIND("arbeid",Methode_Keuze)),"",IF(ISNUMBER(FIND("arbeid",Methode_Keuze)),"",IF(Tb_Activiteiten[[#This Row],[Projectmedewerker]]=1,Tb_Activiteiten[[#Headers],[Projectmedewerker]],"")))</f>
        <v/>
      </c>
      <c r="AN301" t="str">
        <f>IF(ISNUMBER(FIND("arbeid",Methode_Keuze)),"",IF(ISNUMBER(FIND("arbeid",Methode_Keuze)),"",IF(Tb_Activiteiten[[#This Row],[Landbouwer]]=1,Tb_Activiteiten[[#Headers],[Landbouwer]],"")))</f>
        <v/>
      </c>
      <c r="AO301" t="str">
        <f>IF(ISNUMBER(FIND("arbeid",Methode_Keuze)),"",IF(ISNUMBER(FIND("arbeid",Methode_Keuze)),"",IF(Tb_Activiteiten[[#This Row],[Adviseur]]=1,Tb_Activiteiten[[#Headers],[Adviseur]],"")))</f>
        <v/>
      </c>
      <c r="AP301" t="str">
        <f>IF(ISNUMBER(FIND("arbeid",Methode_Keuze)),"",IF(ISNUMBER(FIND("arbeid",Methode_Keuze)),"",IF(Tb_Activiteiten[[#This Row],[Projectleider/Expert]]=1,Tb_Activiteiten[[#Headers],[Projectleider/Expert]],"")))</f>
        <v/>
      </c>
      <c r="AQ301" t="str">
        <f>IF(ISNUMBER(FIND("arbeid",Methode_Keuze)),"",IF(ISNUMBER(FIND("arbeid",Methode_Keuze)),"",IF(Tb_Activiteiten[[#This Row],[Arbeidskosten]]=1,Tb_Activiteiten[[#Headers],[Arbeidskosten]],"")))</f>
        <v/>
      </c>
      <c r="AR301" t="str">
        <f>IF(ISNUMBER(FIND("arbeid",Methode_Keuze)),"",IF(ISNUMBER(FIND("arbeid",Methode_Keuze)),"",IF(Tb_Activiteiten[[#This Row],[Arbeidskosten op basis van IKS]]=1,Tb_Activiteiten[[#Headers],[Arbeidskosten op basis van IKS]],"")))</f>
        <v/>
      </c>
      <c r="AS301" t="str">
        <f>IF(ISNUMBER(FIND("overige",Methode_Keuze)),"",IF(Tb_Activiteiten[[#This Row],[Kosten derden exclusief btw]]=1,Tb_Activiteiten[[#Headers],[Kosten derden exclusief btw]],""))</f>
        <v/>
      </c>
      <c r="AT301" t="str">
        <f>IF(ISNUMBER(FIND("overige",Methode_Keuze)),"",IF(Tb_Activiteiten[[#This Row],[Niet verrekenbare btw]]=1,Tb_Activiteiten[[#Headers],[Niet verrekenbare btw]],""))</f>
        <v/>
      </c>
      <c r="AU301" t="str">
        <f>IF(ISNUMBER(FIND("overige",Methode_Keuze)),"",IF(Tb_Activiteiten[[#This Row],[Grondkosten]]=1,Tb_Activiteiten[[#Headers],[Grondkosten]],""))</f>
        <v/>
      </c>
      <c r="AV301" t="str">
        <f>IF(ISNUMBER(FIND("overige",Methode_Keuze)),"",IF(Tb_Activiteiten[[#This Row],[Bijdrage in natura (overige)]]=1,Tb_Activiteiten[[#Headers],[Bijdrage in natura (overige)]],""))</f>
        <v/>
      </c>
      <c r="AW301" t="str">
        <f>IF(ISNUMBER(FIND("overige",Methode_Keuze)),"",IF(Tb_Activiteiten[[#This Row],[Bijdrage in natura (vrijwilligers)]]=1,Tb_Activiteiten[[#Headers],[Bijdrage in natura (vrijwilligers)]],""))</f>
        <v/>
      </c>
      <c r="AX301" t="str">
        <f>IF(ISNUMBER(FIND("overige",Methode_Keuze)),"",IF(Tb_Activiteiten[[#This Row],[Afschrijvingskosten]]=1,Tb_Activiteiten[[#Headers],[Afschrijvingskosten]],""))</f>
        <v/>
      </c>
      <c r="AY301" t="str">
        <f>IF(ISNUMBER(FIND("overige",Methode_Keuze)),"",IF(Tb_Activiteiten[[#This Row],[Vergoeding]]=1,Tb_Activiteiten[[#Headers],[Vergoeding]],""))</f>
        <v/>
      </c>
      <c r="AZ301" t="str">
        <f>IF(ISNUMBER(FIND("arbeid",Methode_Keuze)),"",IF(Tb_Activiteiten[[#This Row],[Arbeidskosten - vast tarief (excl eigen arbeid)]]=1,Tb_Activiteiten[[#Headers],[Arbeidskosten - vast tarief (excl eigen arbeid)]],""))</f>
        <v/>
      </c>
      <c r="BA301" t="str">
        <f>IF(ISNUMBER(FIND("overige",Methode_Keuze)),"",IF(Tb_Activiteiten[[#This Row],[Overige kosten]]=1,Tb_Activiteiten[[#Headers],[Overige kosten]],""))</f>
        <v/>
      </c>
    </row>
    <row r="302" spans="1:53" x14ac:dyDescent="0.25">
      <c r="A302" s="213"/>
      <c r="F302" s="64"/>
      <c r="G302" s="64"/>
      <c r="H302" s="258"/>
      <c r="I302" s="258"/>
      <c r="J302" s="258"/>
      <c r="K302" s="258"/>
      <c r="O302" s="56"/>
      <c r="Q302" t="str">
        <f>IFERROR(IF(VLOOKUP(Tb_Activiteiten[[#This Row],[Openstelling]],Tb_Openstelling[],2,0)=1,1,""),"")</f>
        <v/>
      </c>
      <c r="AK302" t="str">
        <f>IF(ISNUMBER(FIND("arbeid",Methode_Keuze)),"",IF(ISNUMBER(FIND("arbeid",Methode_Keuze)),"",IF(Tb_Activiteiten[[#This Row],[Loonkosten]]=1,Tb_Activiteiten[[#Headers],[Loonkosten]],"")))</f>
        <v/>
      </c>
      <c r="AL302" t="str">
        <f>IF(ISNUMBER(FIND("arbeid",Methode_Keuze)),"",IF(ISNUMBER(FIND("arbeid",Methode_Keuze)),"",IF(Tb_Activiteiten[[#This Row],[Eigen arbeid]]=1,Tb_Activiteiten[[#Headers],[Eigen arbeid]],"")))</f>
        <v/>
      </c>
      <c r="AM302" t="str">
        <f>IF(ISNUMBER(FIND("arbeid",Methode_Keuze)),"",IF(ISNUMBER(FIND("arbeid",Methode_Keuze)),"",IF(Tb_Activiteiten[[#This Row],[Projectmedewerker]]=1,Tb_Activiteiten[[#Headers],[Projectmedewerker]],"")))</f>
        <v/>
      </c>
      <c r="AN302" t="str">
        <f>IF(ISNUMBER(FIND("arbeid",Methode_Keuze)),"",IF(ISNUMBER(FIND("arbeid",Methode_Keuze)),"",IF(Tb_Activiteiten[[#This Row],[Landbouwer]]=1,Tb_Activiteiten[[#Headers],[Landbouwer]],"")))</f>
        <v/>
      </c>
      <c r="AO302" t="str">
        <f>IF(ISNUMBER(FIND("arbeid",Methode_Keuze)),"",IF(ISNUMBER(FIND("arbeid",Methode_Keuze)),"",IF(Tb_Activiteiten[[#This Row],[Adviseur]]=1,Tb_Activiteiten[[#Headers],[Adviseur]],"")))</f>
        <v/>
      </c>
      <c r="AP302" t="str">
        <f>IF(ISNUMBER(FIND("arbeid",Methode_Keuze)),"",IF(ISNUMBER(FIND("arbeid",Methode_Keuze)),"",IF(Tb_Activiteiten[[#This Row],[Projectleider/Expert]]=1,Tb_Activiteiten[[#Headers],[Projectleider/Expert]],"")))</f>
        <v/>
      </c>
      <c r="AQ302" t="str">
        <f>IF(ISNUMBER(FIND("arbeid",Methode_Keuze)),"",IF(ISNUMBER(FIND("arbeid",Methode_Keuze)),"",IF(Tb_Activiteiten[[#This Row],[Arbeidskosten]]=1,Tb_Activiteiten[[#Headers],[Arbeidskosten]],"")))</f>
        <v/>
      </c>
      <c r="AR302" t="str">
        <f>IF(ISNUMBER(FIND("arbeid",Methode_Keuze)),"",IF(ISNUMBER(FIND("arbeid",Methode_Keuze)),"",IF(Tb_Activiteiten[[#This Row],[Arbeidskosten op basis van IKS]]=1,Tb_Activiteiten[[#Headers],[Arbeidskosten op basis van IKS]],"")))</f>
        <v/>
      </c>
      <c r="AS302" t="str">
        <f>IF(ISNUMBER(FIND("overige",Methode_Keuze)),"",IF(Tb_Activiteiten[[#This Row],[Kosten derden exclusief btw]]=1,Tb_Activiteiten[[#Headers],[Kosten derden exclusief btw]],""))</f>
        <v/>
      </c>
      <c r="AT302" t="str">
        <f>IF(ISNUMBER(FIND("overige",Methode_Keuze)),"",IF(Tb_Activiteiten[[#This Row],[Niet verrekenbare btw]]=1,Tb_Activiteiten[[#Headers],[Niet verrekenbare btw]],""))</f>
        <v/>
      </c>
      <c r="AU302" t="str">
        <f>IF(ISNUMBER(FIND("overige",Methode_Keuze)),"",IF(Tb_Activiteiten[[#This Row],[Grondkosten]]=1,Tb_Activiteiten[[#Headers],[Grondkosten]],""))</f>
        <v/>
      </c>
      <c r="AV302" t="str">
        <f>IF(ISNUMBER(FIND("overige",Methode_Keuze)),"",IF(Tb_Activiteiten[[#This Row],[Bijdrage in natura (overige)]]=1,Tb_Activiteiten[[#Headers],[Bijdrage in natura (overige)]],""))</f>
        <v/>
      </c>
      <c r="AW302" t="str">
        <f>IF(ISNUMBER(FIND("overige",Methode_Keuze)),"",IF(Tb_Activiteiten[[#This Row],[Bijdrage in natura (vrijwilligers)]]=1,Tb_Activiteiten[[#Headers],[Bijdrage in natura (vrijwilligers)]],""))</f>
        <v/>
      </c>
      <c r="AX302" t="str">
        <f>IF(ISNUMBER(FIND("overige",Methode_Keuze)),"",IF(Tb_Activiteiten[[#This Row],[Afschrijvingskosten]]=1,Tb_Activiteiten[[#Headers],[Afschrijvingskosten]],""))</f>
        <v/>
      </c>
      <c r="AY302" t="str">
        <f>IF(ISNUMBER(FIND("overige",Methode_Keuze)),"",IF(Tb_Activiteiten[[#This Row],[Vergoeding]]=1,Tb_Activiteiten[[#Headers],[Vergoeding]],""))</f>
        <v/>
      </c>
      <c r="AZ302" t="str">
        <f>IF(ISNUMBER(FIND("arbeid",Methode_Keuze)),"",IF(Tb_Activiteiten[[#This Row],[Arbeidskosten - vast tarief (excl eigen arbeid)]]=1,Tb_Activiteiten[[#Headers],[Arbeidskosten - vast tarief (excl eigen arbeid)]],""))</f>
        <v/>
      </c>
      <c r="BA302" t="str">
        <f>IF(ISNUMBER(FIND("overige",Methode_Keuze)),"",IF(Tb_Activiteiten[[#This Row],[Overige kosten]]=1,Tb_Activiteiten[[#Headers],[Overige kosten]],""))</f>
        <v/>
      </c>
    </row>
    <row r="303" spans="1:53" x14ac:dyDescent="0.25">
      <c r="A303" s="213"/>
      <c r="F303" s="64"/>
      <c r="G303" s="64"/>
      <c r="H303" s="258"/>
      <c r="I303" s="258"/>
      <c r="J303" s="258"/>
      <c r="K303" s="258"/>
      <c r="O303" s="56"/>
      <c r="Q303" t="str">
        <f>IFERROR(IF(VLOOKUP(Tb_Activiteiten[[#This Row],[Openstelling]],Tb_Openstelling[],2,0)=1,1,""),"")</f>
        <v/>
      </c>
      <c r="AK303" t="str">
        <f>IF(ISNUMBER(FIND("arbeid",Methode_Keuze)),"",IF(ISNUMBER(FIND("arbeid",Methode_Keuze)),"",IF(Tb_Activiteiten[[#This Row],[Loonkosten]]=1,Tb_Activiteiten[[#Headers],[Loonkosten]],"")))</f>
        <v/>
      </c>
      <c r="AL303" t="str">
        <f>IF(ISNUMBER(FIND("arbeid",Methode_Keuze)),"",IF(ISNUMBER(FIND("arbeid",Methode_Keuze)),"",IF(Tb_Activiteiten[[#This Row],[Eigen arbeid]]=1,Tb_Activiteiten[[#Headers],[Eigen arbeid]],"")))</f>
        <v/>
      </c>
      <c r="AM303" t="str">
        <f>IF(ISNUMBER(FIND("arbeid",Methode_Keuze)),"",IF(ISNUMBER(FIND("arbeid",Methode_Keuze)),"",IF(Tb_Activiteiten[[#This Row],[Projectmedewerker]]=1,Tb_Activiteiten[[#Headers],[Projectmedewerker]],"")))</f>
        <v/>
      </c>
      <c r="AN303" t="str">
        <f>IF(ISNUMBER(FIND("arbeid",Methode_Keuze)),"",IF(ISNUMBER(FIND("arbeid",Methode_Keuze)),"",IF(Tb_Activiteiten[[#This Row],[Landbouwer]]=1,Tb_Activiteiten[[#Headers],[Landbouwer]],"")))</f>
        <v/>
      </c>
      <c r="AO303" t="str">
        <f>IF(ISNUMBER(FIND("arbeid",Methode_Keuze)),"",IF(ISNUMBER(FIND("arbeid",Methode_Keuze)),"",IF(Tb_Activiteiten[[#This Row],[Adviseur]]=1,Tb_Activiteiten[[#Headers],[Adviseur]],"")))</f>
        <v/>
      </c>
      <c r="AP303" t="str">
        <f>IF(ISNUMBER(FIND("arbeid",Methode_Keuze)),"",IF(ISNUMBER(FIND("arbeid",Methode_Keuze)),"",IF(Tb_Activiteiten[[#This Row],[Projectleider/Expert]]=1,Tb_Activiteiten[[#Headers],[Projectleider/Expert]],"")))</f>
        <v/>
      </c>
      <c r="AQ303" t="str">
        <f>IF(ISNUMBER(FIND("arbeid",Methode_Keuze)),"",IF(ISNUMBER(FIND("arbeid",Methode_Keuze)),"",IF(Tb_Activiteiten[[#This Row],[Arbeidskosten]]=1,Tb_Activiteiten[[#Headers],[Arbeidskosten]],"")))</f>
        <v/>
      </c>
      <c r="AR303" t="str">
        <f>IF(ISNUMBER(FIND("arbeid",Methode_Keuze)),"",IF(ISNUMBER(FIND("arbeid",Methode_Keuze)),"",IF(Tb_Activiteiten[[#This Row],[Arbeidskosten op basis van IKS]]=1,Tb_Activiteiten[[#Headers],[Arbeidskosten op basis van IKS]],"")))</f>
        <v/>
      </c>
      <c r="AS303" t="str">
        <f>IF(ISNUMBER(FIND("overige",Methode_Keuze)),"",IF(Tb_Activiteiten[[#This Row],[Kosten derden exclusief btw]]=1,Tb_Activiteiten[[#Headers],[Kosten derden exclusief btw]],""))</f>
        <v/>
      </c>
      <c r="AT303" t="str">
        <f>IF(ISNUMBER(FIND("overige",Methode_Keuze)),"",IF(Tb_Activiteiten[[#This Row],[Niet verrekenbare btw]]=1,Tb_Activiteiten[[#Headers],[Niet verrekenbare btw]],""))</f>
        <v/>
      </c>
      <c r="AU303" t="str">
        <f>IF(ISNUMBER(FIND("overige",Methode_Keuze)),"",IF(Tb_Activiteiten[[#This Row],[Grondkosten]]=1,Tb_Activiteiten[[#Headers],[Grondkosten]],""))</f>
        <v/>
      </c>
      <c r="AV303" t="str">
        <f>IF(ISNUMBER(FIND("overige",Methode_Keuze)),"",IF(Tb_Activiteiten[[#This Row],[Bijdrage in natura (overige)]]=1,Tb_Activiteiten[[#Headers],[Bijdrage in natura (overige)]],""))</f>
        <v/>
      </c>
      <c r="AW303" t="str">
        <f>IF(ISNUMBER(FIND("overige",Methode_Keuze)),"",IF(Tb_Activiteiten[[#This Row],[Bijdrage in natura (vrijwilligers)]]=1,Tb_Activiteiten[[#Headers],[Bijdrage in natura (vrijwilligers)]],""))</f>
        <v/>
      </c>
      <c r="AX303" t="str">
        <f>IF(ISNUMBER(FIND("overige",Methode_Keuze)),"",IF(Tb_Activiteiten[[#This Row],[Afschrijvingskosten]]=1,Tb_Activiteiten[[#Headers],[Afschrijvingskosten]],""))</f>
        <v/>
      </c>
      <c r="AY303" t="str">
        <f>IF(ISNUMBER(FIND("overige",Methode_Keuze)),"",IF(Tb_Activiteiten[[#This Row],[Vergoeding]]=1,Tb_Activiteiten[[#Headers],[Vergoeding]],""))</f>
        <v/>
      </c>
      <c r="AZ303" t="str">
        <f>IF(ISNUMBER(FIND("arbeid",Methode_Keuze)),"",IF(Tb_Activiteiten[[#This Row],[Arbeidskosten - vast tarief (excl eigen arbeid)]]=1,Tb_Activiteiten[[#Headers],[Arbeidskosten - vast tarief (excl eigen arbeid)]],""))</f>
        <v/>
      </c>
      <c r="BA303" t="str">
        <f>IF(ISNUMBER(FIND("overige",Methode_Keuze)),"",IF(Tb_Activiteiten[[#This Row],[Overige kosten]]=1,Tb_Activiteiten[[#Headers],[Overige kosten]],""))</f>
        <v/>
      </c>
    </row>
    <row r="304" spans="1:53" x14ac:dyDescent="0.25">
      <c r="A304" s="213"/>
      <c r="F304" s="64"/>
      <c r="G304" s="64"/>
      <c r="H304" s="258"/>
      <c r="I304" s="258"/>
      <c r="J304" s="258"/>
      <c r="K304" s="258"/>
      <c r="O304" s="56"/>
      <c r="Q304" t="str">
        <f>IFERROR(IF(VLOOKUP(Tb_Activiteiten[[#This Row],[Openstelling]],Tb_Openstelling[],2,0)=1,1,""),"")</f>
        <v/>
      </c>
      <c r="AK304" t="str">
        <f>IF(ISNUMBER(FIND("arbeid",Methode_Keuze)),"",IF(ISNUMBER(FIND("arbeid",Methode_Keuze)),"",IF(Tb_Activiteiten[[#This Row],[Loonkosten]]=1,Tb_Activiteiten[[#Headers],[Loonkosten]],"")))</f>
        <v/>
      </c>
      <c r="AL304" t="str">
        <f>IF(ISNUMBER(FIND("arbeid",Methode_Keuze)),"",IF(ISNUMBER(FIND("arbeid",Methode_Keuze)),"",IF(Tb_Activiteiten[[#This Row],[Eigen arbeid]]=1,Tb_Activiteiten[[#Headers],[Eigen arbeid]],"")))</f>
        <v/>
      </c>
      <c r="AM304" t="str">
        <f>IF(ISNUMBER(FIND("arbeid",Methode_Keuze)),"",IF(ISNUMBER(FIND("arbeid",Methode_Keuze)),"",IF(Tb_Activiteiten[[#This Row],[Projectmedewerker]]=1,Tb_Activiteiten[[#Headers],[Projectmedewerker]],"")))</f>
        <v/>
      </c>
      <c r="AN304" t="str">
        <f>IF(ISNUMBER(FIND("arbeid",Methode_Keuze)),"",IF(ISNUMBER(FIND("arbeid",Methode_Keuze)),"",IF(Tb_Activiteiten[[#This Row],[Landbouwer]]=1,Tb_Activiteiten[[#Headers],[Landbouwer]],"")))</f>
        <v/>
      </c>
      <c r="AO304" t="str">
        <f>IF(ISNUMBER(FIND("arbeid",Methode_Keuze)),"",IF(ISNUMBER(FIND("arbeid",Methode_Keuze)),"",IF(Tb_Activiteiten[[#This Row],[Adviseur]]=1,Tb_Activiteiten[[#Headers],[Adviseur]],"")))</f>
        <v/>
      </c>
      <c r="AP304" t="str">
        <f>IF(ISNUMBER(FIND("arbeid",Methode_Keuze)),"",IF(ISNUMBER(FIND("arbeid",Methode_Keuze)),"",IF(Tb_Activiteiten[[#This Row],[Projectleider/Expert]]=1,Tb_Activiteiten[[#Headers],[Projectleider/Expert]],"")))</f>
        <v/>
      </c>
      <c r="AQ304" t="str">
        <f>IF(ISNUMBER(FIND("arbeid",Methode_Keuze)),"",IF(ISNUMBER(FIND("arbeid",Methode_Keuze)),"",IF(Tb_Activiteiten[[#This Row],[Arbeidskosten]]=1,Tb_Activiteiten[[#Headers],[Arbeidskosten]],"")))</f>
        <v/>
      </c>
      <c r="AR304" t="str">
        <f>IF(ISNUMBER(FIND("arbeid",Methode_Keuze)),"",IF(ISNUMBER(FIND("arbeid",Methode_Keuze)),"",IF(Tb_Activiteiten[[#This Row],[Arbeidskosten op basis van IKS]]=1,Tb_Activiteiten[[#Headers],[Arbeidskosten op basis van IKS]],"")))</f>
        <v/>
      </c>
      <c r="AS304" t="str">
        <f>IF(ISNUMBER(FIND("overige",Methode_Keuze)),"",IF(Tb_Activiteiten[[#This Row],[Kosten derden exclusief btw]]=1,Tb_Activiteiten[[#Headers],[Kosten derden exclusief btw]],""))</f>
        <v/>
      </c>
      <c r="AT304" t="str">
        <f>IF(ISNUMBER(FIND("overige",Methode_Keuze)),"",IF(Tb_Activiteiten[[#This Row],[Niet verrekenbare btw]]=1,Tb_Activiteiten[[#Headers],[Niet verrekenbare btw]],""))</f>
        <v/>
      </c>
      <c r="AU304" t="str">
        <f>IF(ISNUMBER(FIND("overige",Methode_Keuze)),"",IF(Tb_Activiteiten[[#This Row],[Grondkosten]]=1,Tb_Activiteiten[[#Headers],[Grondkosten]],""))</f>
        <v/>
      </c>
      <c r="AV304" t="str">
        <f>IF(ISNUMBER(FIND("overige",Methode_Keuze)),"",IF(Tb_Activiteiten[[#This Row],[Bijdrage in natura (overige)]]=1,Tb_Activiteiten[[#Headers],[Bijdrage in natura (overige)]],""))</f>
        <v/>
      </c>
      <c r="AW304" t="str">
        <f>IF(ISNUMBER(FIND("overige",Methode_Keuze)),"",IF(Tb_Activiteiten[[#This Row],[Bijdrage in natura (vrijwilligers)]]=1,Tb_Activiteiten[[#Headers],[Bijdrage in natura (vrijwilligers)]],""))</f>
        <v/>
      </c>
      <c r="AX304" t="str">
        <f>IF(ISNUMBER(FIND("overige",Methode_Keuze)),"",IF(Tb_Activiteiten[[#This Row],[Afschrijvingskosten]]=1,Tb_Activiteiten[[#Headers],[Afschrijvingskosten]],""))</f>
        <v/>
      </c>
      <c r="AY304" t="str">
        <f>IF(ISNUMBER(FIND("overige",Methode_Keuze)),"",IF(Tb_Activiteiten[[#This Row],[Vergoeding]]=1,Tb_Activiteiten[[#Headers],[Vergoeding]],""))</f>
        <v/>
      </c>
      <c r="AZ304" t="str">
        <f>IF(ISNUMBER(FIND("arbeid",Methode_Keuze)),"",IF(Tb_Activiteiten[[#This Row],[Arbeidskosten - vast tarief (excl eigen arbeid)]]=1,Tb_Activiteiten[[#Headers],[Arbeidskosten - vast tarief (excl eigen arbeid)]],""))</f>
        <v/>
      </c>
      <c r="BA304" t="str">
        <f>IF(ISNUMBER(FIND("overige",Methode_Keuze)),"",IF(Tb_Activiteiten[[#This Row],[Overige kosten]]=1,Tb_Activiteiten[[#Headers],[Overige kosten]],""))</f>
        <v/>
      </c>
    </row>
    <row r="305" spans="1:53" x14ac:dyDescent="0.25">
      <c r="A305" s="213"/>
      <c r="F305" s="64"/>
      <c r="G305" s="64"/>
      <c r="H305" s="258"/>
      <c r="I305" s="258"/>
      <c r="J305" s="258"/>
      <c r="K305" s="258"/>
      <c r="O305" s="56"/>
      <c r="Q305" t="str">
        <f>IFERROR(IF(VLOOKUP(Tb_Activiteiten[[#This Row],[Openstelling]],Tb_Openstelling[],2,0)=1,1,""),"")</f>
        <v/>
      </c>
      <c r="AK305" t="str">
        <f>IF(ISNUMBER(FIND("arbeid",Methode_Keuze)),"",IF(ISNUMBER(FIND("arbeid",Methode_Keuze)),"",IF(Tb_Activiteiten[[#This Row],[Loonkosten]]=1,Tb_Activiteiten[[#Headers],[Loonkosten]],"")))</f>
        <v/>
      </c>
      <c r="AL305" t="str">
        <f>IF(ISNUMBER(FIND("arbeid",Methode_Keuze)),"",IF(ISNUMBER(FIND("arbeid",Methode_Keuze)),"",IF(Tb_Activiteiten[[#This Row],[Eigen arbeid]]=1,Tb_Activiteiten[[#Headers],[Eigen arbeid]],"")))</f>
        <v/>
      </c>
      <c r="AM305" t="str">
        <f>IF(ISNUMBER(FIND("arbeid",Methode_Keuze)),"",IF(ISNUMBER(FIND("arbeid",Methode_Keuze)),"",IF(Tb_Activiteiten[[#This Row],[Projectmedewerker]]=1,Tb_Activiteiten[[#Headers],[Projectmedewerker]],"")))</f>
        <v/>
      </c>
      <c r="AN305" t="str">
        <f>IF(ISNUMBER(FIND("arbeid",Methode_Keuze)),"",IF(ISNUMBER(FIND("arbeid",Methode_Keuze)),"",IF(Tb_Activiteiten[[#This Row],[Landbouwer]]=1,Tb_Activiteiten[[#Headers],[Landbouwer]],"")))</f>
        <v/>
      </c>
      <c r="AO305" t="str">
        <f>IF(ISNUMBER(FIND("arbeid",Methode_Keuze)),"",IF(ISNUMBER(FIND("arbeid",Methode_Keuze)),"",IF(Tb_Activiteiten[[#This Row],[Adviseur]]=1,Tb_Activiteiten[[#Headers],[Adviseur]],"")))</f>
        <v/>
      </c>
      <c r="AP305" t="str">
        <f>IF(ISNUMBER(FIND("arbeid",Methode_Keuze)),"",IF(ISNUMBER(FIND("arbeid",Methode_Keuze)),"",IF(Tb_Activiteiten[[#This Row],[Projectleider/Expert]]=1,Tb_Activiteiten[[#Headers],[Projectleider/Expert]],"")))</f>
        <v/>
      </c>
      <c r="AQ305" t="str">
        <f>IF(ISNUMBER(FIND("arbeid",Methode_Keuze)),"",IF(ISNUMBER(FIND("arbeid",Methode_Keuze)),"",IF(Tb_Activiteiten[[#This Row],[Arbeidskosten]]=1,Tb_Activiteiten[[#Headers],[Arbeidskosten]],"")))</f>
        <v/>
      </c>
      <c r="AR305" t="str">
        <f>IF(ISNUMBER(FIND("arbeid",Methode_Keuze)),"",IF(ISNUMBER(FIND("arbeid",Methode_Keuze)),"",IF(Tb_Activiteiten[[#This Row],[Arbeidskosten op basis van IKS]]=1,Tb_Activiteiten[[#Headers],[Arbeidskosten op basis van IKS]],"")))</f>
        <v/>
      </c>
      <c r="AS305" t="str">
        <f>IF(ISNUMBER(FIND("overige",Methode_Keuze)),"",IF(Tb_Activiteiten[[#This Row],[Kosten derden exclusief btw]]=1,Tb_Activiteiten[[#Headers],[Kosten derden exclusief btw]],""))</f>
        <v/>
      </c>
      <c r="AT305" t="str">
        <f>IF(ISNUMBER(FIND("overige",Methode_Keuze)),"",IF(Tb_Activiteiten[[#This Row],[Niet verrekenbare btw]]=1,Tb_Activiteiten[[#Headers],[Niet verrekenbare btw]],""))</f>
        <v/>
      </c>
      <c r="AU305" t="str">
        <f>IF(ISNUMBER(FIND("overige",Methode_Keuze)),"",IF(Tb_Activiteiten[[#This Row],[Grondkosten]]=1,Tb_Activiteiten[[#Headers],[Grondkosten]],""))</f>
        <v/>
      </c>
      <c r="AV305" t="str">
        <f>IF(ISNUMBER(FIND("overige",Methode_Keuze)),"",IF(Tb_Activiteiten[[#This Row],[Bijdrage in natura (overige)]]=1,Tb_Activiteiten[[#Headers],[Bijdrage in natura (overige)]],""))</f>
        <v/>
      </c>
      <c r="AW305" t="str">
        <f>IF(ISNUMBER(FIND("overige",Methode_Keuze)),"",IF(Tb_Activiteiten[[#This Row],[Bijdrage in natura (vrijwilligers)]]=1,Tb_Activiteiten[[#Headers],[Bijdrage in natura (vrijwilligers)]],""))</f>
        <v/>
      </c>
      <c r="AX305" t="str">
        <f>IF(ISNUMBER(FIND("overige",Methode_Keuze)),"",IF(Tb_Activiteiten[[#This Row],[Afschrijvingskosten]]=1,Tb_Activiteiten[[#Headers],[Afschrijvingskosten]],""))</f>
        <v/>
      </c>
      <c r="AY305" t="str">
        <f>IF(ISNUMBER(FIND("overige",Methode_Keuze)),"",IF(Tb_Activiteiten[[#This Row],[Vergoeding]]=1,Tb_Activiteiten[[#Headers],[Vergoeding]],""))</f>
        <v/>
      </c>
      <c r="AZ305" t="str">
        <f>IF(ISNUMBER(FIND("arbeid",Methode_Keuze)),"",IF(Tb_Activiteiten[[#This Row],[Arbeidskosten - vast tarief (excl eigen arbeid)]]=1,Tb_Activiteiten[[#Headers],[Arbeidskosten - vast tarief (excl eigen arbeid)]],""))</f>
        <v/>
      </c>
      <c r="BA305" t="str">
        <f>IF(ISNUMBER(FIND("overige",Methode_Keuze)),"",IF(Tb_Activiteiten[[#This Row],[Overige kosten]]=1,Tb_Activiteiten[[#Headers],[Overige kosten]],""))</f>
        <v/>
      </c>
    </row>
    <row r="306" spans="1:53" x14ac:dyDescent="0.25">
      <c r="A306" s="213"/>
      <c r="F306" s="64"/>
      <c r="G306" s="64"/>
      <c r="H306" s="258"/>
      <c r="I306" s="258"/>
      <c r="J306" s="258"/>
      <c r="K306" s="258"/>
      <c r="O306" s="56"/>
      <c r="Q306" t="str">
        <f>IFERROR(IF(VLOOKUP(Tb_Activiteiten[[#This Row],[Openstelling]],Tb_Openstelling[],2,0)=1,1,""),"")</f>
        <v/>
      </c>
      <c r="AK306" t="str">
        <f>IF(ISNUMBER(FIND("arbeid",Methode_Keuze)),"",IF(ISNUMBER(FIND("arbeid",Methode_Keuze)),"",IF(Tb_Activiteiten[[#This Row],[Loonkosten]]=1,Tb_Activiteiten[[#Headers],[Loonkosten]],"")))</f>
        <v/>
      </c>
      <c r="AL306" t="str">
        <f>IF(ISNUMBER(FIND("arbeid",Methode_Keuze)),"",IF(ISNUMBER(FIND("arbeid",Methode_Keuze)),"",IF(Tb_Activiteiten[[#This Row],[Eigen arbeid]]=1,Tb_Activiteiten[[#Headers],[Eigen arbeid]],"")))</f>
        <v/>
      </c>
      <c r="AM306" t="str">
        <f>IF(ISNUMBER(FIND("arbeid",Methode_Keuze)),"",IF(ISNUMBER(FIND("arbeid",Methode_Keuze)),"",IF(Tb_Activiteiten[[#This Row],[Projectmedewerker]]=1,Tb_Activiteiten[[#Headers],[Projectmedewerker]],"")))</f>
        <v/>
      </c>
      <c r="AN306" t="str">
        <f>IF(ISNUMBER(FIND("arbeid",Methode_Keuze)),"",IF(ISNUMBER(FIND("arbeid",Methode_Keuze)),"",IF(Tb_Activiteiten[[#This Row],[Landbouwer]]=1,Tb_Activiteiten[[#Headers],[Landbouwer]],"")))</f>
        <v/>
      </c>
      <c r="AO306" t="str">
        <f>IF(ISNUMBER(FIND("arbeid",Methode_Keuze)),"",IF(ISNUMBER(FIND("arbeid",Methode_Keuze)),"",IF(Tb_Activiteiten[[#This Row],[Adviseur]]=1,Tb_Activiteiten[[#Headers],[Adviseur]],"")))</f>
        <v/>
      </c>
      <c r="AP306" t="str">
        <f>IF(ISNUMBER(FIND("arbeid",Methode_Keuze)),"",IF(ISNUMBER(FIND("arbeid",Methode_Keuze)),"",IF(Tb_Activiteiten[[#This Row],[Projectleider/Expert]]=1,Tb_Activiteiten[[#Headers],[Projectleider/Expert]],"")))</f>
        <v/>
      </c>
      <c r="AQ306" t="str">
        <f>IF(ISNUMBER(FIND("arbeid",Methode_Keuze)),"",IF(ISNUMBER(FIND("arbeid",Methode_Keuze)),"",IF(Tb_Activiteiten[[#This Row],[Arbeidskosten]]=1,Tb_Activiteiten[[#Headers],[Arbeidskosten]],"")))</f>
        <v/>
      </c>
      <c r="AR306" t="str">
        <f>IF(ISNUMBER(FIND("arbeid",Methode_Keuze)),"",IF(ISNUMBER(FIND("arbeid",Methode_Keuze)),"",IF(Tb_Activiteiten[[#This Row],[Arbeidskosten op basis van IKS]]=1,Tb_Activiteiten[[#Headers],[Arbeidskosten op basis van IKS]],"")))</f>
        <v/>
      </c>
      <c r="AS306" t="str">
        <f>IF(ISNUMBER(FIND("overige",Methode_Keuze)),"",IF(Tb_Activiteiten[[#This Row],[Kosten derden exclusief btw]]=1,Tb_Activiteiten[[#Headers],[Kosten derden exclusief btw]],""))</f>
        <v/>
      </c>
      <c r="AT306" t="str">
        <f>IF(ISNUMBER(FIND("overige",Methode_Keuze)),"",IF(Tb_Activiteiten[[#This Row],[Niet verrekenbare btw]]=1,Tb_Activiteiten[[#Headers],[Niet verrekenbare btw]],""))</f>
        <v/>
      </c>
      <c r="AU306" t="str">
        <f>IF(ISNUMBER(FIND("overige",Methode_Keuze)),"",IF(Tb_Activiteiten[[#This Row],[Grondkosten]]=1,Tb_Activiteiten[[#Headers],[Grondkosten]],""))</f>
        <v/>
      </c>
      <c r="AV306" t="str">
        <f>IF(ISNUMBER(FIND("overige",Methode_Keuze)),"",IF(Tb_Activiteiten[[#This Row],[Bijdrage in natura (overige)]]=1,Tb_Activiteiten[[#Headers],[Bijdrage in natura (overige)]],""))</f>
        <v/>
      </c>
      <c r="AW306" t="str">
        <f>IF(ISNUMBER(FIND("overige",Methode_Keuze)),"",IF(Tb_Activiteiten[[#This Row],[Bijdrage in natura (vrijwilligers)]]=1,Tb_Activiteiten[[#Headers],[Bijdrage in natura (vrijwilligers)]],""))</f>
        <v/>
      </c>
      <c r="AX306" t="str">
        <f>IF(ISNUMBER(FIND("overige",Methode_Keuze)),"",IF(Tb_Activiteiten[[#This Row],[Afschrijvingskosten]]=1,Tb_Activiteiten[[#Headers],[Afschrijvingskosten]],""))</f>
        <v/>
      </c>
      <c r="AY306" t="str">
        <f>IF(ISNUMBER(FIND("overige",Methode_Keuze)),"",IF(Tb_Activiteiten[[#This Row],[Vergoeding]]=1,Tb_Activiteiten[[#Headers],[Vergoeding]],""))</f>
        <v/>
      </c>
      <c r="AZ306" t="str">
        <f>IF(ISNUMBER(FIND("arbeid",Methode_Keuze)),"",IF(Tb_Activiteiten[[#This Row],[Arbeidskosten - vast tarief (excl eigen arbeid)]]=1,Tb_Activiteiten[[#Headers],[Arbeidskosten - vast tarief (excl eigen arbeid)]],""))</f>
        <v/>
      </c>
      <c r="BA306" t="str">
        <f>IF(ISNUMBER(FIND("overige",Methode_Keuze)),"",IF(Tb_Activiteiten[[#This Row],[Overige kosten]]=1,Tb_Activiteiten[[#Headers],[Overige kosten]],""))</f>
        <v/>
      </c>
    </row>
    <row r="307" spans="1:53" x14ac:dyDescent="0.25">
      <c r="A307" s="213"/>
      <c r="F307" s="64"/>
      <c r="G307" s="64"/>
      <c r="H307" s="258"/>
      <c r="I307" s="258"/>
      <c r="J307" s="258"/>
      <c r="K307" s="258"/>
      <c r="O307" s="56"/>
      <c r="Q307" t="str">
        <f>IFERROR(IF(VLOOKUP(Tb_Activiteiten[[#This Row],[Openstelling]],Tb_Openstelling[],2,0)=1,1,""),"")</f>
        <v/>
      </c>
      <c r="AK307" t="str">
        <f>IF(ISNUMBER(FIND("arbeid",Methode_Keuze)),"",IF(ISNUMBER(FIND("arbeid",Methode_Keuze)),"",IF(Tb_Activiteiten[[#This Row],[Loonkosten]]=1,Tb_Activiteiten[[#Headers],[Loonkosten]],"")))</f>
        <v/>
      </c>
      <c r="AL307" t="str">
        <f>IF(ISNUMBER(FIND("arbeid",Methode_Keuze)),"",IF(ISNUMBER(FIND("arbeid",Methode_Keuze)),"",IF(Tb_Activiteiten[[#This Row],[Eigen arbeid]]=1,Tb_Activiteiten[[#Headers],[Eigen arbeid]],"")))</f>
        <v/>
      </c>
      <c r="AM307" t="str">
        <f>IF(ISNUMBER(FIND("arbeid",Methode_Keuze)),"",IF(ISNUMBER(FIND("arbeid",Methode_Keuze)),"",IF(Tb_Activiteiten[[#This Row],[Projectmedewerker]]=1,Tb_Activiteiten[[#Headers],[Projectmedewerker]],"")))</f>
        <v/>
      </c>
      <c r="AN307" t="str">
        <f>IF(ISNUMBER(FIND("arbeid",Methode_Keuze)),"",IF(ISNUMBER(FIND("arbeid",Methode_Keuze)),"",IF(Tb_Activiteiten[[#This Row],[Landbouwer]]=1,Tb_Activiteiten[[#Headers],[Landbouwer]],"")))</f>
        <v/>
      </c>
      <c r="AO307" t="str">
        <f>IF(ISNUMBER(FIND("arbeid",Methode_Keuze)),"",IF(ISNUMBER(FIND("arbeid",Methode_Keuze)),"",IF(Tb_Activiteiten[[#This Row],[Adviseur]]=1,Tb_Activiteiten[[#Headers],[Adviseur]],"")))</f>
        <v/>
      </c>
      <c r="AP307" t="str">
        <f>IF(ISNUMBER(FIND("arbeid",Methode_Keuze)),"",IF(ISNUMBER(FIND("arbeid",Methode_Keuze)),"",IF(Tb_Activiteiten[[#This Row],[Projectleider/Expert]]=1,Tb_Activiteiten[[#Headers],[Projectleider/Expert]],"")))</f>
        <v/>
      </c>
      <c r="AQ307" t="str">
        <f>IF(ISNUMBER(FIND("arbeid",Methode_Keuze)),"",IF(ISNUMBER(FIND("arbeid",Methode_Keuze)),"",IF(Tb_Activiteiten[[#This Row],[Arbeidskosten]]=1,Tb_Activiteiten[[#Headers],[Arbeidskosten]],"")))</f>
        <v/>
      </c>
      <c r="AR307" t="str">
        <f>IF(ISNUMBER(FIND("arbeid",Methode_Keuze)),"",IF(ISNUMBER(FIND("arbeid",Methode_Keuze)),"",IF(Tb_Activiteiten[[#This Row],[Arbeidskosten op basis van IKS]]=1,Tb_Activiteiten[[#Headers],[Arbeidskosten op basis van IKS]],"")))</f>
        <v/>
      </c>
      <c r="AS307" t="str">
        <f>IF(ISNUMBER(FIND("overige",Methode_Keuze)),"",IF(Tb_Activiteiten[[#This Row],[Kosten derden exclusief btw]]=1,Tb_Activiteiten[[#Headers],[Kosten derden exclusief btw]],""))</f>
        <v/>
      </c>
      <c r="AT307" t="str">
        <f>IF(ISNUMBER(FIND("overige",Methode_Keuze)),"",IF(Tb_Activiteiten[[#This Row],[Niet verrekenbare btw]]=1,Tb_Activiteiten[[#Headers],[Niet verrekenbare btw]],""))</f>
        <v/>
      </c>
      <c r="AU307" t="str">
        <f>IF(ISNUMBER(FIND("overige",Methode_Keuze)),"",IF(Tb_Activiteiten[[#This Row],[Grondkosten]]=1,Tb_Activiteiten[[#Headers],[Grondkosten]],""))</f>
        <v/>
      </c>
      <c r="AV307" t="str">
        <f>IF(ISNUMBER(FIND("overige",Methode_Keuze)),"",IF(Tb_Activiteiten[[#This Row],[Bijdrage in natura (overige)]]=1,Tb_Activiteiten[[#Headers],[Bijdrage in natura (overige)]],""))</f>
        <v/>
      </c>
      <c r="AW307" t="str">
        <f>IF(ISNUMBER(FIND("overige",Methode_Keuze)),"",IF(Tb_Activiteiten[[#This Row],[Bijdrage in natura (vrijwilligers)]]=1,Tb_Activiteiten[[#Headers],[Bijdrage in natura (vrijwilligers)]],""))</f>
        <v/>
      </c>
      <c r="AX307" t="str">
        <f>IF(ISNUMBER(FIND("overige",Methode_Keuze)),"",IF(Tb_Activiteiten[[#This Row],[Afschrijvingskosten]]=1,Tb_Activiteiten[[#Headers],[Afschrijvingskosten]],""))</f>
        <v/>
      </c>
      <c r="AY307" t="str">
        <f>IF(ISNUMBER(FIND("overige",Methode_Keuze)),"",IF(Tb_Activiteiten[[#This Row],[Vergoeding]]=1,Tb_Activiteiten[[#Headers],[Vergoeding]],""))</f>
        <v/>
      </c>
      <c r="AZ307" t="str">
        <f>IF(ISNUMBER(FIND("arbeid",Methode_Keuze)),"",IF(Tb_Activiteiten[[#This Row],[Arbeidskosten - vast tarief (excl eigen arbeid)]]=1,Tb_Activiteiten[[#Headers],[Arbeidskosten - vast tarief (excl eigen arbeid)]],""))</f>
        <v/>
      </c>
      <c r="BA307" t="str">
        <f>IF(ISNUMBER(FIND("overige",Methode_Keuze)),"",IF(Tb_Activiteiten[[#This Row],[Overige kosten]]=1,Tb_Activiteiten[[#Headers],[Overige kosten]],""))</f>
        <v/>
      </c>
    </row>
    <row r="308" spans="1:53" x14ac:dyDescent="0.25">
      <c r="A308" s="213"/>
      <c r="F308" s="64"/>
      <c r="G308" s="64"/>
      <c r="H308" s="258"/>
      <c r="I308" s="258"/>
      <c r="J308" s="258"/>
      <c r="K308" s="258"/>
      <c r="O308" s="56"/>
      <c r="Q308" t="str">
        <f>IFERROR(IF(VLOOKUP(Tb_Activiteiten[[#This Row],[Openstelling]],Tb_Openstelling[],2,0)=1,1,""),"")</f>
        <v/>
      </c>
      <c r="AK308" t="str">
        <f>IF(ISNUMBER(FIND("arbeid",Methode_Keuze)),"",IF(ISNUMBER(FIND("arbeid",Methode_Keuze)),"",IF(Tb_Activiteiten[[#This Row],[Loonkosten]]=1,Tb_Activiteiten[[#Headers],[Loonkosten]],"")))</f>
        <v/>
      </c>
      <c r="AL308" t="str">
        <f>IF(ISNUMBER(FIND("arbeid",Methode_Keuze)),"",IF(ISNUMBER(FIND("arbeid",Methode_Keuze)),"",IF(Tb_Activiteiten[[#This Row],[Eigen arbeid]]=1,Tb_Activiteiten[[#Headers],[Eigen arbeid]],"")))</f>
        <v/>
      </c>
      <c r="AM308" t="str">
        <f>IF(ISNUMBER(FIND("arbeid",Methode_Keuze)),"",IF(ISNUMBER(FIND("arbeid",Methode_Keuze)),"",IF(Tb_Activiteiten[[#This Row],[Projectmedewerker]]=1,Tb_Activiteiten[[#Headers],[Projectmedewerker]],"")))</f>
        <v/>
      </c>
      <c r="AN308" t="str">
        <f>IF(ISNUMBER(FIND("arbeid",Methode_Keuze)),"",IF(ISNUMBER(FIND("arbeid",Methode_Keuze)),"",IF(Tb_Activiteiten[[#This Row],[Landbouwer]]=1,Tb_Activiteiten[[#Headers],[Landbouwer]],"")))</f>
        <v/>
      </c>
      <c r="AO308" t="str">
        <f>IF(ISNUMBER(FIND("arbeid",Methode_Keuze)),"",IF(ISNUMBER(FIND("arbeid",Methode_Keuze)),"",IF(Tb_Activiteiten[[#This Row],[Adviseur]]=1,Tb_Activiteiten[[#Headers],[Adviseur]],"")))</f>
        <v/>
      </c>
      <c r="AP308" t="str">
        <f>IF(ISNUMBER(FIND("arbeid",Methode_Keuze)),"",IF(ISNUMBER(FIND("arbeid",Methode_Keuze)),"",IF(Tb_Activiteiten[[#This Row],[Projectleider/Expert]]=1,Tb_Activiteiten[[#Headers],[Projectleider/Expert]],"")))</f>
        <v/>
      </c>
      <c r="AQ308" t="str">
        <f>IF(ISNUMBER(FIND("arbeid",Methode_Keuze)),"",IF(ISNUMBER(FIND("arbeid",Methode_Keuze)),"",IF(Tb_Activiteiten[[#This Row],[Arbeidskosten]]=1,Tb_Activiteiten[[#Headers],[Arbeidskosten]],"")))</f>
        <v/>
      </c>
      <c r="AR308" t="str">
        <f>IF(ISNUMBER(FIND("arbeid",Methode_Keuze)),"",IF(ISNUMBER(FIND("arbeid",Methode_Keuze)),"",IF(Tb_Activiteiten[[#This Row],[Arbeidskosten op basis van IKS]]=1,Tb_Activiteiten[[#Headers],[Arbeidskosten op basis van IKS]],"")))</f>
        <v/>
      </c>
      <c r="AS308" t="str">
        <f>IF(ISNUMBER(FIND("overige",Methode_Keuze)),"",IF(Tb_Activiteiten[[#This Row],[Kosten derden exclusief btw]]=1,Tb_Activiteiten[[#Headers],[Kosten derden exclusief btw]],""))</f>
        <v/>
      </c>
      <c r="AT308" t="str">
        <f>IF(ISNUMBER(FIND("overige",Methode_Keuze)),"",IF(Tb_Activiteiten[[#This Row],[Niet verrekenbare btw]]=1,Tb_Activiteiten[[#Headers],[Niet verrekenbare btw]],""))</f>
        <v/>
      </c>
      <c r="AU308" t="str">
        <f>IF(ISNUMBER(FIND("overige",Methode_Keuze)),"",IF(Tb_Activiteiten[[#This Row],[Grondkosten]]=1,Tb_Activiteiten[[#Headers],[Grondkosten]],""))</f>
        <v/>
      </c>
      <c r="AV308" t="str">
        <f>IF(ISNUMBER(FIND("overige",Methode_Keuze)),"",IF(Tb_Activiteiten[[#This Row],[Bijdrage in natura (overige)]]=1,Tb_Activiteiten[[#Headers],[Bijdrage in natura (overige)]],""))</f>
        <v/>
      </c>
      <c r="AW308" t="str">
        <f>IF(ISNUMBER(FIND("overige",Methode_Keuze)),"",IF(Tb_Activiteiten[[#This Row],[Bijdrage in natura (vrijwilligers)]]=1,Tb_Activiteiten[[#Headers],[Bijdrage in natura (vrijwilligers)]],""))</f>
        <v/>
      </c>
      <c r="AX308" t="str">
        <f>IF(ISNUMBER(FIND("overige",Methode_Keuze)),"",IF(Tb_Activiteiten[[#This Row],[Afschrijvingskosten]]=1,Tb_Activiteiten[[#Headers],[Afschrijvingskosten]],""))</f>
        <v/>
      </c>
      <c r="AY308" t="str">
        <f>IF(ISNUMBER(FIND("overige",Methode_Keuze)),"",IF(Tb_Activiteiten[[#This Row],[Vergoeding]]=1,Tb_Activiteiten[[#Headers],[Vergoeding]],""))</f>
        <v/>
      </c>
      <c r="AZ308" t="str">
        <f>IF(ISNUMBER(FIND("arbeid",Methode_Keuze)),"",IF(Tb_Activiteiten[[#This Row],[Arbeidskosten - vast tarief (excl eigen arbeid)]]=1,Tb_Activiteiten[[#Headers],[Arbeidskosten - vast tarief (excl eigen arbeid)]],""))</f>
        <v/>
      </c>
      <c r="BA308" t="str">
        <f>IF(ISNUMBER(FIND("overige",Methode_Keuze)),"",IF(Tb_Activiteiten[[#This Row],[Overige kosten]]=1,Tb_Activiteiten[[#Headers],[Overige kosten]],""))</f>
        <v/>
      </c>
    </row>
    <row r="309" spans="1:53" x14ac:dyDescent="0.25">
      <c r="A309" s="213"/>
      <c r="F309" s="64"/>
      <c r="G309" s="64"/>
      <c r="H309" s="258"/>
      <c r="I309" s="258"/>
      <c r="J309" s="258"/>
      <c r="K309" s="258"/>
      <c r="O309" s="56"/>
      <c r="Q309" t="str">
        <f>IFERROR(IF(VLOOKUP(Tb_Activiteiten[[#This Row],[Openstelling]],Tb_Openstelling[],2,0)=1,1,""),"")</f>
        <v/>
      </c>
      <c r="AK309" t="str">
        <f>IF(ISNUMBER(FIND("arbeid",Methode_Keuze)),"",IF(ISNUMBER(FIND("arbeid",Methode_Keuze)),"",IF(Tb_Activiteiten[[#This Row],[Loonkosten]]=1,Tb_Activiteiten[[#Headers],[Loonkosten]],"")))</f>
        <v/>
      </c>
      <c r="AL309" t="str">
        <f>IF(ISNUMBER(FIND("arbeid",Methode_Keuze)),"",IF(ISNUMBER(FIND("arbeid",Methode_Keuze)),"",IF(Tb_Activiteiten[[#This Row],[Eigen arbeid]]=1,Tb_Activiteiten[[#Headers],[Eigen arbeid]],"")))</f>
        <v/>
      </c>
      <c r="AM309" t="str">
        <f>IF(ISNUMBER(FIND("arbeid",Methode_Keuze)),"",IF(ISNUMBER(FIND("arbeid",Methode_Keuze)),"",IF(Tb_Activiteiten[[#This Row],[Projectmedewerker]]=1,Tb_Activiteiten[[#Headers],[Projectmedewerker]],"")))</f>
        <v/>
      </c>
      <c r="AN309" t="str">
        <f>IF(ISNUMBER(FIND("arbeid",Methode_Keuze)),"",IF(ISNUMBER(FIND("arbeid",Methode_Keuze)),"",IF(Tb_Activiteiten[[#This Row],[Landbouwer]]=1,Tb_Activiteiten[[#Headers],[Landbouwer]],"")))</f>
        <v/>
      </c>
      <c r="AO309" t="str">
        <f>IF(ISNUMBER(FIND("arbeid",Methode_Keuze)),"",IF(ISNUMBER(FIND("arbeid",Methode_Keuze)),"",IF(Tb_Activiteiten[[#This Row],[Adviseur]]=1,Tb_Activiteiten[[#Headers],[Adviseur]],"")))</f>
        <v/>
      </c>
      <c r="AP309" t="str">
        <f>IF(ISNUMBER(FIND("arbeid",Methode_Keuze)),"",IF(ISNUMBER(FIND("arbeid",Methode_Keuze)),"",IF(Tb_Activiteiten[[#This Row],[Projectleider/Expert]]=1,Tb_Activiteiten[[#Headers],[Projectleider/Expert]],"")))</f>
        <v/>
      </c>
      <c r="AQ309" t="str">
        <f>IF(ISNUMBER(FIND("arbeid",Methode_Keuze)),"",IF(ISNUMBER(FIND("arbeid",Methode_Keuze)),"",IF(Tb_Activiteiten[[#This Row],[Arbeidskosten]]=1,Tb_Activiteiten[[#Headers],[Arbeidskosten]],"")))</f>
        <v/>
      </c>
      <c r="AR309" t="str">
        <f>IF(ISNUMBER(FIND("arbeid",Methode_Keuze)),"",IF(ISNUMBER(FIND("arbeid",Methode_Keuze)),"",IF(Tb_Activiteiten[[#This Row],[Arbeidskosten op basis van IKS]]=1,Tb_Activiteiten[[#Headers],[Arbeidskosten op basis van IKS]],"")))</f>
        <v/>
      </c>
      <c r="AS309" t="str">
        <f>IF(ISNUMBER(FIND("overige",Methode_Keuze)),"",IF(Tb_Activiteiten[[#This Row],[Kosten derden exclusief btw]]=1,Tb_Activiteiten[[#Headers],[Kosten derden exclusief btw]],""))</f>
        <v/>
      </c>
      <c r="AT309" t="str">
        <f>IF(ISNUMBER(FIND("overige",Methode_Keuze)),"",IF(Tb_Activiteiten[[#This Row],[Niet verrekenbare btw]]=1,Tb_Activiteiten[[#Headers],[Niet verrekenbare btw]],""))</f>
        <v/>
      </c>
      <c r="AU309" t="str">
        <f>IF(ISNUMBER(FIND("overige",Methode_Keuze)),"",IF(Tb_Activiteiten[[#This Row],[Grondkosten]]=1,Tb_Activiteiten[[#Headers],[Grondkosten]],""))</f>
        <v/>
      </c>
      <c r="AV309" t="str">
        <f>IF(ISNUMBER(FIND("overige",Methode_Keuze)),"",IF(Tb_Activiteiten[[#This Row],[Bijdrage in natura (overige)]]=1,Tb_Activiteiten[[#Headers],[Bijdrage in natura (overige)]],""))</f>
        <v/>
      </c>
      <c r="AW309" t="str">
        <f>IF(ISNUMBER(FIND("overige",Methode_Keuze)),"",IF(Tb_Activiteiten[[#This Row],[Bijdrage in natura (vrijwilligers)]]=1,Tb_Activiteiten[[#Headers],[Bijdrage in natura (vrijwilligers)]],""))</f>
        <v/>
      </c>
      <c r="AX309" t="str">
        <f>IF(ISNUMBER(FIND("overige",Methode_Keuze)),"",IF(Tb_Activiteiten[[#This Row],[Afschrijvingskosten]]=1,Tb_Activiteiten[[#Headers],[Afschrijvingskosten]],""))</f>
        <v/>
      </c>
      <c r="AY309" t="str">
        <f>IF(ISNUMBER(FIND("overige",Methode_Keuze)),"",IF(Tb_Activiteiten[[#This Row],[Vergoeding]]=1,Tb_Activiteiten[[#Headers],[Vergoeding]],""))</f>
        <v/>
      </c>
      <c r="AZ309" t="str">
        <f>IF(ISNUMBER(FIND("arbeid",Methode_Keuze)),"",IF(Tb_Activiteiten[[#This Row],[Arbeidskosten - vast tarief (excl eigen arbeid)]]=1,Tb_Activiteiten[[#Headers],[Arbeidskosten - vast tarief (excl eigen arbeid)]],""))</f>
        <v/>
      </c>
      <c r="BA309" t="str">
        <f>IF(ISNUMBER(FIND("overige",Methode_Keuze)),"",IF(Tb_Activiteiten[[#This Row],[Overige kosten]]=1,Tb_Activiteiten[[#Headers],[Overige kosten]],""))</f>
        <v/>
      </c>
    </row>
    <row r="310" spans="1:53" x14ac:dyDescent="0.25">
      <c r="A310" s="213"/>
      <c r="F310" s="64"/>
      <c r="G310" s="64"/>
      <c r="H310" s="258"/>
      <c r="I310" s="258"/>
      <c r="J310" s="258"/>
      <c r="K310" s="258"/>
      <c r="O310" s="56"/>
      <c r="Q310" t="str">
        <f>IFERROR(IF(VLOOKUP(Tb_Activiteiten[[#This Row],[Openstelling]],Tb_Openstelling[],2,0)=1,1,""),"")</f>
        <v/>
      </c>
      <c r="AK310" t="str">
        <f>IF(ISNUMBER(FIND("arbeid",Methode_Keuze)),"",IF(ISNUMBER(FIND("arbeid",Methode_Keuze)),"",IF(Tb_Activiteiten[[#This Row],[Loonkosten]]=1,Tb_Activiteiten[[#Headers],[Loonkosten]],"")))</f>
        <v/>
      </c>
      <c r="AL310" t="str">
        <f>IF(ISNUMBER(FIND("arbeid",Methode_Keuze)),"",IF(ISNUMBER(FIND("arbeid",Methode_Keuze)),"",IF(Tb_Activiteiten[[#This Row],[Eigen arbeid]]=1,Tb_Activiteiten[[#Headers],[Eigen arbeid]],"")))</f>
        <v/>
      </c>
      <c r="AM310" t="str">
        <f>IF(ISNUMBER(FIND("arbeid",Methode_Keuze)),"",IF(ISNUMBER(FIND("arbeid",Methode_Keuze)),"",IF(Tb_Activiteiten[[#This Row],[Projectmedewerker]]=1,Tb_Activiteiten[[#Headers],[Projectmedewerker]],"")))</f>
        <v/>
      </c>
      <c r="AN310" t="str">
        <f>IF(ISNUMBER(FIND("arbeid",Methode_Keuze)),"",IF(ISNUMBER(FIND("arbeid",Methode_Keuze)),"",IF(Tb_Activiteiten[[#This Row],[Landbouwer]]=1,Tb_Activiteiten[[#Headers],[Landbouwer]],"")))</f>
        <v/>
      </c>
      <c r="AO310" t="str">
        <f>IF(ISNUMBER(FIND("arbeid",Methode_Keuze)),"",IF(ISNUMBER(FIND("arbeid",Methode_Keuze)),"",IF(Tb_Activiteiten[[#This Row],[Adviseur]]=1,Tb_Activiteiten[[#Headers],[Adviseur]],"")))</f>
        <v/>
      </c>
      <c r="AP310" t="str">
        <f>IF(ISNUMBER(FIND("arbeid",Methode_Keuze)),"",IF(ISNUMBER(FIND("arbeid",Methode_Keuze)),"",IF(Tb_Activiteiten[[#This Row],[Projectleider/Expert]]=1,Tb_Activiteiten[[#Headers],[Projectleider/Expert]],"")))</f>
        <v/>
      </c>
      <c r="AQ310" t="str">
        <f>IF(ISNUMBER(FIND("arbeid",Methode_Keuze)),"",IF(ISNUMBER(FIND("arbeid",Methode_Keuze)),"",IF(Tb_Activiteiten[[#This Row],[Arbeidskosten]]=1,Tb_Activiteiten[[#Headers],[Arbeidskosten]],"")))</f>
        <v/>
      </c>
      <c r="AR310" t="str">
        <f>IF(ISNUMBER(FIND("arbeid",Methode_Keuze)),"",IF(ISNUMBER(FIND("arbeid",Methode_Keuze)),"",IF(Tb_Activiteiten[[#This Row],[Arbeidskosten op basis van IKS]]=1,Tb_Activiteiten[[#Headers],[Arbeidskosten op basis van IKS]],"")))</f>
        <v/>
      </c>
      <c r="AS310" t="str">
        <f>IF(ISNUMBER(FIND("overige",Methode_Keuze)),"",IF(Tb_Activiteiten[[#This Row],[Kosten derden exclusief btw]]=1,Tb_Activiteiten[[#Headers],[Kosten derden exclusief btw]],""))</f>
        <v/>
      </c>
      <c r="AT310" t="str">
        <f>IF(ISNUMBER(FIND("overige",Methode_Keuze)),"",IF(Tb_Activiteiten[[#This Row],[Niet verrekenbare btw]]=1,Tb_Activiteiten[[#Headers],[Niet verrekenbare btw]],""))</f>
        <v/>
      </c>
      <c r="AU310" t="str">
        <f>IF(ISNUMBER(FIND("overige",Methode_Keuze)),"",IF(Tb_Activiteiten[[#This Row],[Grondkosten]]=1,Tb_Activiteiten[[#Headers],[Grondkosten]],""))</f>
        <v/>
      </c>
      <c r="AV310" t="str">
        <f>IF(ISNUMBER(FIND("overige",Methode_Keuze)),"",IF(Tb_Activiteiten[[#This Row],[Bijdrage in natura (overige)]]=1,Tb_Activiteiten[[#Headers],[Bijdrage in natura (overige)]],""))</f>
        <v/>
      </c>
      <c r="AW310" t="str">
        <f>IF(ISNUMBER(FIND("overige",Methode_Keuze)),"",IF(Tb_Activiteiten[[#This Row],[Bijdrage in natura (vrijwilligers)]]=1,Tb_Activiteiten[[#Headers],[Bijdrage in natura (vrijwilligers)]],""))</f>
        <v/>
      </c>
      <c r="AX310" t="str">
        <f>IF(ISNUMBER(FIND("overige",Methode_Keuze)),"",IF(Tb_Activiteiten[[#This Row],[Afschrijvingskosten]]=1,Tb_Activiteiten[[#Headers],[Afschrijvingskosten]],""))</f>
        <v/>
      </c>
      <c r="AY310" t="str">
        <f>IF(ISNUMBER(FIND("overige",Methode_Keuze)),"",IF(Tb_Activiteiten[[#This Row],[Vergoeding]]=1,Tb_Activiteiten[[#Headers],[Vergoeding]],""))</f>
        <v/>
      </c>
      <c r="AZ310" t="str">
        <f>IF(ISNUMBER(FIND("arbeid",Methode_Keuze)),"",IF(Tb_Activiteiten[[#This Row],[Arbeidskosten - vast tarief (excl eigen arbeid)]]=1,Tb_Activiteiten[[#Headers],[Arbeidskosten - vast tarief (excl eigen arbeid)]],""))</f>
        <v/>
      </c>
      <c r="BA310" t="str">
        <f>IF(ISNUMBER(FIND("overige",Methode_Keuze)),"",IF(Tb_Activiteiten[[#This Row],[Overige kosten]]=1,Tb_Activiteiten[[#Headers],[Overige kosten]],""))</f>
        <v/>
      </c>
    </row>
    <row r="311" spans="1:53" x14ac:dyDescent="0.25">
      <c r="A311" s="213"/>
      <c r="F311" s="64"/>
      <c r="G311" s="64"/>
      <c r="H311" s="258"/>
      <c r="I311" s="258"/>
      <c r="J311" s="258"/>
      <c r="K311" s="258"/>
      <c r="O311" s="56"/>
      <c r="Q311" t="str">
        <f>IFERROR(IF(VLOOKUP(Tb_Activiteiten[[#This Row],[Openstelling]],Tb_Openstelling[],2,0)=1,1,""),"")</f>
        <v/>
      </c>
      <c r="AK311" t="str">
        <f>IF(ISNUMBER(FIND("arbeid",Methode_Keuze)),"",IF(ISNUMBER(FIND("arbeid",Methode_Keuze)),"",IF(Tb_Activiteiten[[#This Row],[Loonkosten]]=1,Tb_Activiteiten[[#Headers],[Loonkosten]],"")))</f>
        <v/>
      </c>
      <c r="AL311" t="str">
        <f>IF(ISNUMBER(FIND("arbeid",Methode_Keuze)),"",IF(ISNUMBER(FIND("arbeid",Methode_Keuze)),"",IF(Tb_Activiteiten[[#This Row],[Eigen arbeid]]=1,Tb_Activiteiten[[#Headers],[Eigen arbeid]],"")))</f>
        <v/>
      </c>
      <c r="AM311" t="str">
        <f>IF(ISNUMBER(FIND("arbeid",Methode_Keuze)),"",IF(ISNUMBER(FIND("arbeid",Methode_Keuze)),"",IF(Tb_Activiteiten[[#This Row],[Projectmedewerker]]=1,Tb_Activiteiten[[#Headers],[Projectmedewerker]],"")))</f>
        <v/>
      </c>
      <c r="AN311" t="str">
        <f>IF(ISNUMBER(FIND("arbeid",Methode_Keuze)),"",IF(ISNUMBER(FIND("arbeid",Methode_Keuze)),"",IF(Tb_Activiteiten[[#This Row],[Landbouwer]]=1,Tb_Activiteiten[[#Headers],[Landbouwer]],"")))</f>
        <v/>
      </c>
      <c r="AO311" t="str">
        <f>IF(ISNUMBER(FIND("arbeid",Methode_Keuze)),"",IF(ISNUMBER(FIND("arbeid",Methode_Keuze)),"",IF(Tb_Activiteiten[[#This Row],[Adviseur]]=1,Tb_Activiteiten[[#Headers],[Adviseur]],"")))</f>
        <v/>
      </c>
      <c r="AP311" t="str">
        <f>IF(ISNUMBER(FIND("arbeid",Methode_Keuze)),"",IF(ISNUMBER(FIND("arbeid",Methode_Keuze)),"",IF(Tb_Activiteiten[[#This Row],[Projectleider/Expert]]=1,Tb_Activiteiten[[#Headers],[Projectleider/Expert]],"")))</f>
        <v/>
      </c>
      <c r="AQ311" t="str">
        <f>IF(ISNUMBER(FIND("arbeid",Methode_Keuze)),"",IF(ISNUMBER(FIND("arbeid",Methode_Keuze)),"",IF(Tb_Activiteiten[[#This Row],[Arbeidskosten]]=1,Tb_Activiteiten[[#Headers],[Arbeidskosten]],"")))</f>
        <v/>
      </c>
      <c r="AR311" t="str">
        <f>IF(ISNUMBER(FIND("arbeid",Methode_Keuze)),"",IF(ISNUMBER(FIND("arbeid",Methode_Keuze)),"",IF(Tb_Activiteiten[[#This Row],[Arbeidskosten op basis van IKS]]=1,Tb_Activiteiten[[#Headers],[Arbeidskosten op basis van IKS]],"")))</f>
        <v/>
      </c>
      <c r="AS311" t="str">
        <f>IF(ISNUMBER(FIND("overige",Methode_Keuze)),"",IF(Tb_Activiteiten[[#This Row],[Kosten derden exclusief btw]]=1,Tb_Activiteiten[[#Headers],[Kosten derden exclusief btw]],""))</f>
        <v/>
      </c>
      <c r="AT311" t="str">
        <f>IF(ISNUMBER(FIND("overige",Methode_Keuze)),"",IF(Tb_Activiteiten[[#This Row],[Niet verrekenbare btw]]=1,Tb_Activiteiten[[#Headers],[Niet verrekenbare btw]],""))</f>
        <v/>
      </c>
      <c r="AU311" t="str">
        <f>IF(ISNUMBER(FIND("overige",Methode_Keuze)),"",IF(Tb_Activiteiten[[#This Row],[Grondkosten]]=1,Tb_Activiteiten[[#Headers],[Grondkosten]],""))</f>
        <v/>
      </c>
      <c r="AV311" t="str">
        <f>IF(ISNUMBER(FIND("overige",Methode_Keuze)),"",IF(Tb_Activiteiten[[#This Row],[Bijdrage in natura (overige)]]=1,Tb_Activiteiten[[#Headers],[Bijdrage in natura (overige)]],""))</f>
        <v/>
      </c>
      <c r="AW311" t="str">
        <f>IF(ISNUMBER(FIND("overige",Methode_Keuze)),"",IF(Tb_Activiteiten[[#This Row],[Bijdrage in natura (vrijwilligers)]]=1,Tb_Activiteiten[[#Headers],[Bijdrage in natura (vrijwilligers)]],""))</f>
        <v/>
      </c>
      <c r="AX311" t="str">
        <f>IF(ISNUMBER(FIND("overige",Methode_Keuze)),"",IF(Tb_Activiteiten[[#This Row],[Afschrijvingskosten]]=1,Tb_Activiteiten[[#Headers],[Afschrijvingskosten]],""))</f>
        <v/>
      </c>
      <c r="AY311" t="str">
        <f>IF(ISNUMBER(FIND("overige",Methode_Keuze)),"",IF(Tb_Activiteiten[[#This Row],[Vergoeding]]=1,Tb_Activiteiten[[#Headers],[Vergoeding]],""))</f>
        <v/>
      </c>
      <c r="AZ311" t="str">
        <f>IF(ISNUMBER(FIND("arbeid",Methode_Keuze)),"",IF(Tb_Activiteiten[[#This Row],[Arbeidskosten - vast tarief (excl eigen arbeid)]]=1,Tb_Activiteiten[[#Headers],[Arbeidskosten - vast tarief (excl eigen arbeid)]],""))</f>
        <v/>
      </c>
      <c r="BA311" t="str">
        <f>IF(ISNUMBER(FIND("overige",Methode_Keuze)),"",IF(Tb_Activiteiten[[#This Row],[Overige kosten]]=1,Tb_Activiteiten[[#Headers],[Overige kosten]],""))</f>
        <v/>
      </c>
    </row>
    <row r="312" spans="1:53" x14ac:dyDescent="0.25">
      <c r="A312" s="213"/>
      <c r="F312" s="64"/>
      <c r="G312" s="64"/>
      <c r="H312" s="258"/>
      <c r="I312" s="258"/>
      <c r="J312" s="258"/>
      <c r="K312" s="258"/>
      <c r="O312" s="56"/>
      <c r="Q312" t="str">
        <f>IFERROR(IF(VLOOKUP(Tb_Activiteiten[[#This Row],[Openstelling]],Tb_Openstelling[],2,0)=1,1,""),"")</f>
        <v/>
      </c>
      <c r="AK312" t="str">
        <f>IF(ISNUMBER(FIND("arbeid",Methode_Keuze)),"",IF(ISNUMBER(FIND("arbeid",Methode_Keuze)),"",IF(Tb_Activiteiten[[#This Row],[Loonkosten]]=1,Tb_Activiteiten[[#Headers],[Loonkosten]],"")))</f>
        <v/>
      </c>
      <c r="AL312" t="str">
        <f>IF(ISNUMBER(FIND("arbeid",Methode_Keuze)),"",IF(ISNUMBER(FIND("arbeid",Methode_Keuze)),"",IF(Tb_Activiteiten[[#This Row],[Eigen arbeid]]=1,Tb_Activiteiten[[#Headers],[Eigen arbeid]],"")))</f>
        <v/>
      </c>
      <c r="AM312" t="str">
        <f>IF(ISNUMBER(FIND("arbeid",Methode_Keuze)),"",IF(ISNUMBER(FIND("arbeid",Methode_Keuze)),"",IF(Tb_Activiteiten[[#This Row],[Projectmedewerker]]=1,Tb_Activiteiten[[#Headers],[Projectmedewerker]],"")))</f>
        <v/>
      </c>
      <c r="AN312" t="str">
        <f>IF(ISNUMBER(FIND("arbeid",Methode_Keuze)),"",IF(ISNUMBER(FIND("arbeid",Methode_Keuze)),"",IF(Tb_Activiteiten[[#This Row],[Landbouwer]]=1,Tb_Activiteiten[[#Headers],[Landbouwer]],"")))</f>
        <v/>
      </c>
      <c r="AO312" t="str">
        <f>IF(ISNUMBER(FIND("arbeid",Methode_Keuze)),"",IF(ISNUMBER(FIND("arbeid",Methode_Keuze)),"",IF(Tb_Activiteiten[[#This Row],[Adviseur]]=1,Tb_Activiteiten[[#Headers],[Adviseur]],"")))</f>
        <v/>
      </c>
      <c r="AP312" t="str">
        <f>IF(ISNUMBER(FIND("arbeid",Methode_Keuze)),"",IF(ISNUMBER(FIND("arbeid",Methode_Keuze)),"",IF(Tb_Activiteiten[[#This Row],[Projectleider/Expert]]=1,Tb_Activiteiten[[#Headers],[Projectleider/Expert]],"")))</f>
        <v/>
      </c>
      <c r="AQ312" t="str">
        <f>IF(ISNUMBER(FIND("arbeid",Methode_Keuze)),"",IF(ISNUMBER(FIND("arbeid",Methode_Keuze)),"",IF(Tb_Activiteiten[[#This Row],[Arbeidskosten]]=1,Tb_Activiteiten[[#Headers],[Arbeidskosten]],"")))</f>
        <v/>
      </c>
      <c r="AR312" t="str">
        <f>IF(ISNUMBER(FIND("arbeid",Methode_Keuze)),"",IF(ISNUMBER(FIND("arbeid",Methode_Keuze)),"",IF(Tb_Activiteiten[[#This Row],[Arbeidskosten op basis van IKS]]=1,Tb_Activiteiten[[#Headers],[Arbeidskosten op basis van IKS]],"")))</f>
        <v/>
      </c>
      <c r="AS312" t="str">
        <f>IF(ISNUMBER(FIND("overige",Methode_Keuze)),"",IF(Tb_Activiteiten[[#This Row],[Kosten derden exclusief btw]]=1,Tb_Activiteiten[[#Headers],[Kosten derden exclusief btw]],""))</f>
        <v/>
      </c>
      <c r="AT312" t="str">
        <f>IF(ISNUMBER(FIND("overige",Methode_Keuze)),"",IF(Tb_Activiteiten[[#This Row],[Niet verrekenbare btw]]=1,Tb_Activiteiten[[#Headers],[Niet verrekenbare btw]],""))</f>
        <v/>
      </c>
      <c r="AU312" t="str">
        <f>IF(ISNUMBER(FIND("overige",Methode_Keuze)),"",IF(Tb_Activiteiten[[#This Row],[Grondkosten]]=1,Tb_Activiteiten[[#Headers],[Grondkosten]],""))</f>
        <v/>
      </c>
      <c r="AV312" t="str">
        <f>IF(ISNUMBER(FIND("overige",Methode_Keuze)),"",IF(Tb_Activiteiten[[#This Row],[Bijdrage in natura (overige)]]=1,Tb_Activiteiten[[#Headers],[Bijdrage in natura (overige)]],""))</f>
        <v/>
      </c>
      <c r="AW312" t="str">
        <f>IF(ISNUMBER(FIND("overige",Methode_Keuze)),"",IF(Tb_Activiteiten[[#This Row],[Bijdrage in natura (vrijwilligers)]]=1,Tb_Activiteiten[[#Headers],[Bijdrage in natura (vrijwilligers)]],""))</f>
        <v/>
      </c>
      <c r="AX312" t="str">
        <f>IF(ISNUMBER(FIND("overige",Methode_Keuze)),"",IF(Tb_Activiteiten[[#This Row],[Afschrijvingskosten]]=1,Tb_Activiteiten[[#Headers],[Afschrijvingskosten]],""))</f>
        <v/>
      </c>
      <c r="AY312" t="str">
        <f>IF(ISNUMBER(FIND("overige",Methode_Keuze)),"",IF(Tb_Activiteiten[[#This Row],[Vergoeding]]=1,Tb_Activiteiten[[#Headers],[Vergoeding]],""))</f>
        <v/>
      </c>
      <c r="AZ312" t="str">
        <f>IF(ISNUMBER(FIND("arbeid",Methode_Keuze)),"",IF(Tb_Activiteiten[[#This Row],[Arbeidskosten - vast tarief (excl eigen arbeid)]]=1,Tb_Activiteiten[[#Headers],[Arbeidskosten - vast tarief (excl eigen arbeid)]],""))</f>
        <v/>
      </c>
      <c r="BA312" t="str">
        <f>IF(ISNUMBER(FIND("overige",Methode_Keuze)),"",IF(Tb_Activiteiten[[#This Row],[Overige kosten]]=1,Tb_Activiteiten[[#Headers],[Overige kosten]],""))</f>
        <v/>
      </c>
    </row>
    <row r="313" spans="1:53" x14ac:dyDescent="0.25">
      <c r="A313" s="213"/>
      <c r="F313" s="64"/>
      <c r="G313" s="64"/>
      <c r="H313" s="258"/>
      <c r="I313" s="258"/>
      <c r="J313" s="258"/>
      <c r="K313" s="258"/>
      <c r="O313" s="56"/>
      <c r="Q313" t="str">
        <f>IFERROR(IF(VLOOKUP(Tb_Activiteiten[[#This Row],[Openstelling]],Tb_Openstelling[],2,0)=1,1,""),"")</f>
        <v/>
      </c>
      <c r="AK313" t="str">
        <f>IF(ISNUMBER(FIND("arbeid",Methode_Keuze)),"",IF(ISNUMBER(FIND("arbeid",Methode_Keuze)),"",IF(Tb_Activiteiten[[#This Row],[Loonkosten]]=1,Tb_Activiteiten[[#Headers],[Loonkosten]],"")))</f>
        <v/>
      </c>
      <c r="AL313" t="str">
        <f>IF(ISNUMBER(FIND("arbeid",Methode_Keuze)),"",IF(ISNUMBER(FIND("arbeid",Methode_Keuze)),"",IF(Tb_Activiteiten[[#This Row],[Eigen arbeid]]=1,Tb_Activiteiten[[#Headers],[Eigen arbeid]],"")))</f>
        <v/>
      </c>
      <c r="AM313" t="str">
        <f>IF(ISNUMBER(FIND("arbeid",Methode_Keuze)),"",IF(ISNUMBER(FIND("arbeid",Methode_Keuze)),"",IF(Tb_Activiteiten[[#This Row],[Projectmedewerker]]=1,Tb_Activiteiten[[#Headers],[Projectmedewerker]],"")))</f>
        <v/>
      </c>
      <c r="AN313" t="str">
        <f>IF(ISNUMBER(FIND("arbeid",Methode_Keuze)),"",IF(ISNUMBER(FIND("arbeid",Methode_Keuze)),"",IF(Tb_Activiteiten[[#This Row],[Landbouwer]]=1,Tb_Activiteiten[[#Headers],[Landbouwer]],"")))</f>
        <v/>
      </c>
      <c r="AO313" t="str">
        <f>IF(ISNUMBER(FIND("arbeid",Methode_Keuze)),"",IF(ISNUMBER(FIND("arbeid",Methode_Keuze)),"",IF(Tb_Activiteiten[[#This Row],[Adviseur]]=1,Tb_Activiteiten[[#Headers],[Adviseur]],"")))</f>
        <v/>
      </c>
      <c r="AP313" t="str">
        <f>IF(ISNUMBER(FIND("arbeid",Methode_Keuze)),"",IF(ISNUMBER(FIND("arbeid",Methode_Keuze)),"",IF(Tb_Activiteiten[[#This Row],[Projectleider/Expert]]=1,Tb_Activiteiten[[#Headers],[Projectleider/Expert]],"")))</f>
        <v/>
      </c>
      <c r="AQ313" t="str">
        <f>IF(ISNUMBER(FIND("arbeid",Methode_Keuze)),"",IF(ISNUMBER(FIND("arbeid",Methode_Keuze)),"",IF(Tb_Activiteiten[[#This Row],[Arbeidskosten]]=1,Tb_Activiteiten[[#Headers],[Arbeidskosten]],"")))</f>
        <v/>
      </c>
      <c r="AR313" t="str">
        <f>IF(ISNUMBER(FIND("arbeid",Methode_Keuze)),"",IF(ISNUMBER(FIND("arbeid",Methode_Keuze)),"",IF(Tb_Activiteiten[[#This Row],[Arbeidskosten op basis van IKS]]=1,Tb_Activiteiten[[#Headers],[Arbeidskosten op basis van IKS]],"")))</f>
        <v/>
      </c>
      <c r="AS313" t="str">
        <f>IF(ISNUMBER(FIND("overige",Methode_Keuze)),"",IF(Tb_Activiteiten[[#This Row],[Kosten derden exclusief btw]]=1,Tb_Activiteiten[[#Headers],[Kosten derden exclusief btw]],""))</f>
        <v/>
      </c>
      <c r="AT313" t="str">
        <f>IF(ISNUMBER(FIND("overige",Methode_Keuze)),"",IF(Tb_Activiteiten[[#This Row],[Niet verrekenbare btw]]=1,Tb_Activiteiten[[#Headers],[Niet verrekenbare btw]],""))</f>
        <v/>
      </c>
      <c r="AU313" t="str">
        <f>IF(ISNUMBER(FIND("overige",Methode_Keuze)),"",IF(Tb_Activiteiten[[#This Row],[Grondkosten]]=1,Tb_Activiteiten[[#Headers],[Grondkosten]],""))</f>
        <v/>
      </c>
      <c r="AV313" t="str">
        <f>IF(ISNUMBER(FIND("overige",Methode_Keuze)),"",IF(Tb_Activiteiten[[#This Row],[Bijdrage in natura (overige)]]=1,Tb_Activiteiten[[#Headers],[Bijdrage in natura (overige)]],""))</f>
        <v/>
      </c>
      <c r="AW313" t="str">
        <f>IF(ISNUMBER(FIND("overige",Methode_Keuze)),"",IF(Tb_Activiteiten[[#This Row],[Bijdrage in natura (vrijwilligers)]]=1,Tb_Activiteiten[[#Headers],[Bijdrage in natura (vrijwilligers)]],""))</f>
        <v/>
      </c>
      <c r="AX313" t="str">
        <f>IF(ISNUMBER(FIND("overige",Methode_Keuze)),"",IF(Tb_Activiteiten[[#This Row],[Afschrijvingskosten]]=1,Tb_Activiteiten[[#Headers],[Afschrijvingskosten]],""))</f>
        <v/>
      </c>
      <c r="AY313" t="str">
        <f>IF(ISNUMBER(FIND("overige",Methode_Keuze)),"",IF(Tb_Activiteiten[[#This Row],[Vergoeding]]=1,Tb_Activiteiten[[#Headers],[Vergoeding]],""))</f>
        <v/>
      </c>
      <c r="AZ313" t="str">
        <f>IF(ISNUMBER(FIND("arbeid",Methode_Keuze)),"",IF(Tb_Activiteiten[[#This Row],[Arbeidskosten - vast tarief (excl eigen arbeid)]]=1,Tb_Activiteiten[[#Headers],[Arbeidskosten - vast tarief (excl eigen arbeid)]],""))</f>
        <v/>
      </c>
      <c r="BA313" t="str">
        <f>IF(ISNUMBER(FIND("overige",Methode_Keuze)),"",IF(Tb_Activiteiten[[#This Row],[Overige kosten]]=1,Tb_Activiteiten[[#Headers],[Overige kosten]],""))</f>
        <v/>
      </c>
    </row>
    <row r="314" spans="1:53" x14ac:dyDescent="0.25">
      <c r="A314" s="213"/>
      <c r="F314" s="64"/>
      <c r="G314" s="64"/>
      <c r="H314" s="258"/>
      <c r="I314" s="258"/>
      <c r="J314" s="258"/>
      <c r="K314" s="258"/>
      <c r="O314" s="56"/>
      <c r="Q314" t="str">
        <f>IFERROR(IF(VLOOKUP(Tb_Activiteiten[[#This Row],[Openstelling]],Tb_Openstelling[],2,0)=1,1,""),"")</f>
        <v/>
      </c>
      <c r="AK314" t="str">
        <f>IF(ISNUMBER(FIND("arbeid",Methode_Keuze)),"",IF(ISNUMBER(FIND("arbeid",Methode_Keuze)),"",IF(Tb_Activiteiten[[#This Row],[Loonkosten]]=1,Tb_Activiteiten[[#Headers],[Loonkosten]],"")))</f>
        <v/>
      </c>
      <c r="AL314" t="str">
        <f>IF(ISNUMBER(FIND("arbeid",Methode_Keuze)),"",IF(ISNUMBER(FIND("arbeid",Methode_Keuze)),"",IF(Tb_Activiteiten[[#This Row],[Eigen arbeid]]=1,Tb_Activiteiten[[#Headers],[Eigen arbeid]],"")))</f>
        <v/>
      </c>
      <c r="AM314" t="str">
        <f>IF(ISNUMBER(FIND("arbeid",Methode_Keuze)),"",IF(ISNUMBER(FIND("arbeid",Methode_Keuze)),"",IF(Tb_Activiteiten[[#This Row],[Projectmedewerker]]=1,Tb_Activiteiten[[#Headers],[Projectmedewerker]],"")))</f>
        <v/>
      </c>
      <c r="AN314" t="str">
        <f>IF(ISNUMBER(FIND("arbeid",Methode_Keuze)),"",IF(ISNUMBER(FIND("arbeid",Methode_Keuze)),"",IF(Tb_Activiteiten[[#This Row],[Landbouwer]]=1,Tb_Activiteiten[[#Headers],[Landbouwer]],"")))</f>
        <v/>
      </c>
      <c r="AO314" t="str">
        <f>IF(ISNUMBER(FIND("arbeid",Methode_Keuze)),"",IF(ISNUMBER(FIND("arbeid",Methode_Keuze)),"",IF(Tb_Activiteiten[[#This Row],[Adviseur]]=1,Tb_Activiteiten[[#Headers],[Adviseur]],"")))</f>
        <v/>
      </c>
      <c r="AP314" t="str">
        <f>IF(ISNUMBER(FIND("arbeid",Methode_Keuze)),"",IF(ISNUMBER(FIND("arbeid",Methode_Keuze)),"",IF(Tb_Activiteiten[[#This Row],[Projectleider/Expert]]=1,Tb_Activiteiten[[#Headers],[Projectleider/Expert]],"")))</f>
        <v/>
      </c>
      <c r="AQ314" t="str">
        <f>IF(ISNUMBER(FIND("arbeid",Methode_Keuze)),"",IF(ISNUMBER(FIND("arbeid",Methode_Keuze)),"",IF(Tb_Activiteiten[[#This Row],[Arbeidskosten]]=1,Tb_Activiteiten[[#Headers],[Arbeidskosten]],"")))</f>
        <v/>
      </c>
      <c r="AR314" t="str">
        <f>IF(ISNUMBER(FIND("arbeid",Methode_Keuze)),"",IF(ISNUMBER(FIND("arbeid",Methode_Keuze)),"",IF(Tb_Activiteiten[[#This Row],[Arbeidskosten op basis van IKS]]=1,Tb_Activiteiten[[#Headers],[Arbeidskosten op basis van IKS]],"")))</f>
        <v/>
      </c>
      <c r="AS314" t="str">
        <f>IF(ISNUMBER(FIND("overige",Methode_Keuze)),"",IF(Tb_Activiteiten[[#This Row],[Kosten derden exclusief btw]]=1,Tb_Activiteiten[[#Headers],[Kosten derden exclusief btw]],""))</f>
        <v/>
      </c>
      <c r="AT314" t="str">
        <f>IF(ISNUMBER(FIND("overige",Methode_Keuze)),"",IF(Tb_Activiteiten[[#This Row],[Niet verrekenbare btw]]=1,Tb_Activiteiten[[#Headers],[Niet verrekenbare btw]],""))</f>
        <v/>
      </c>
      <c r="AU314" t="str">
        <f>IF(ISNUMBER(FIND("overige",Methode_Keuze)),"",IF(Tb_Activiteiten[[#This Row],[Grondkosten]]=1,Tb_Activiteiten[[#Headers],[Grondkosten]],""))</f>
        <v/>
      </c>
      <c r="AV314" t="str">
        <f>IF(ISNUMBER(FIND("overige",Methode_Keuze)),"",IF(Tb_Activiteiten[[#This Row],[Bijdrage in natura (overige)]]=1,Tb_Activiteiten[[#Headers],[Bijdrage in natura (overige)]],""))</f>
        <v/>
      </c>
      <c r="AW314" t="str">
        <f>IF(ISNUMBER(FIND("overige",Methode_Keuze)),"",IF(Tb_Activiteiten[[#This Row],[Bijdrage in natura (vrijwilligers)]]=1,Tb_Activiteiten[[#Headers],[Bijdrage in natura (vrijwilligers)]],""))</f>
        <v/>
      </c>
      <c r="AX314" t="str">
        <f>IF(ISNUMBER(FIND("overige",Methode_Keuze)),"",IF(Tb_Activiteiten[[#This Row],[Afschrijvingskosten]]=1,Tb_Activiteiten[[#Headers],[Afschrijvingskosten]],""))</f>
        <v/>
      </c>
      <c r="AY314" t="str">
        <f>IF(ISNUMBER(FIND("overige",Methode_Keuze)),"",IF(Tb_Activiteiten[[#This Row],[Vergoeding]]=1,Tb_Activiteiten[[#Headers],[Vergoeding]],""))</f>
        <v/>
      </c>
      <c r="AZ314" t="str">
        <f>IF(ISNUMBER(FIND("arbeid",Methode_Keuze)),"",IF(Tb_Activiteiten[[#This Row],[Arbeidskosten - vast tarief (excl eigen arbeid)]]=1,Tb_Activiteiten[[#Headers],[Arbeidskosten - vast tarief (excl eigen arbeid)]],""))</f>
        <v/>
      </c>
      <c r="BA314" t="str">
        <f>IF(ISNUMBER(FIND("overige",Methode_Keuze)),"",IF(Tb_Activiteiten[[#This Row],[Overige kosten]]=1,Tb_Activiteiten[[#Headers],[Overige kosten]],""))</f>
        <v/>
      </c>
    </row>
    <row r="315" spans="1:53" x14ac:dyDescent="0.25">
      <c r="A315" s="213"/>
      <c r="F315" s="64"/>
      <c r="G315" s="64"/>
      <c r="H315" s="258"/>
      <c r="I315" s="258"/>
      <c r="J315" s="258"/>
      <c r="K315" s="258"/>
      <c r="O315" s="56"/>
      <c r="Q315" t="str">
        <f>IFERROR(IF(VLOOKUP(Tb_Activiteiten[[#This Row],[Openstelling]],Tb_Openstelling[],2,0)=1,1,""),"")</f>
        <v/>
      </c>
      <c r="AK315" t="str">
        <f>IF(ISNUMBER(FIND("arbeid",Methode_Keuze)),"",IF(ISNUMBER(FIND("arbeid",Methode_Keuze)),"",IF(Tb_Activiteiten[[#This Row],[Loonkosten]]=1,Tb_Activiteiten[[#Headers],[Loonkosten]],"")))</f>
        <v/>
      </c>
      <c r="AL315" t="str">
        <f>IF(ISNUMBER(FIND("arbeid",Methode_Keuze)),"",IF(ISNUMBER(FIND("arbeid",Methode_Keuze)),"",IF(Tb_Activiteiten[[#This Row],[Eigen arbeid]]=1,Tb_Activiteiten[[#Headers],[Eigen arbeid]],"")))</f>
        <v/>
      </c>
      <c r="AM315" t="str">
        <f>IF(ISNUMBER(FIND("arbeid",Methode_Keuze)),"",IF(ISNUMBER(FIND("arbeid",Methode_Keuze)),"",IF(Tb_Activiteiten[[#This Row],[Projectmedewerker]]=1,Tb_Activiteiten[[#Headers],[Projectmedewerker]],"")))</f>
        <v/>
      </c>
      <c r="AN315" t="str">
        <f>IF(ISNUMBER(FIND("arbeid",Methode_Keuze)),"",IF(ISNUMBER(FIND("arbeid",Methode_Keuze)),"",IF(Tb_Activiteiten[[#This Row],[Landbouwer]]=1,Tb_Activiteiten[[#Headers],[Landbouwer]],"")))</f>
        <v/>
      </c>
      <c r="AO315" t="str">
        <f>IF(ISNUMBER(FIND("arbeid",Methode_Keuze)),"",IF(ISNUMBER(FIND("arbeid",Methode_Keuze)),"",IF(Tb_Activiteiten[[#This Row],[Adviseur]]=1,Tb_Activiteiten[[#Headers],[Adviseur]],"")))</f>
        <v/>
      </c>
      <c r="AP315" t="str">
        <f>IF(ISNUMBER(FIND("arbeid",Methode_Keuze)),"",IF(ISNUMBER(FIND("arbeid",Methode_Keuze)),"",IF(Tb_Activiteiten[[#This Row],[Projectleider/Expert]]=1,Tb_Activiteiten[[#Headers],[Projectleider/Expert]],"")))</f>
        <v/>
      </c>
      <c r="AQ315" t="str">
        <f>IF(ISNUMBER(FIND("arbeid",Methode_Keuze)),"",IF(ISNUMBER(FIND("arbeid",Methode_Keuze)),"",IF(Tb_Activiteiten[[#This Row],[Arbeidskosten]]=1,Tb_Activiteiten[[#Headers],[Arbeidskosten]],"")))</f>
        <v/>
      </c>
      <c r="AR315" t="str">
        <f>IF(ISNUMBER(FIND("arbeid",Methode_Keuze)),"",IF(ISNUMBER(FIND("arbeid",Methode_Keuze)),"",IF(Tb_Activiteiten[[#This Row],[Arbeidskosten op basis van IKS]]=1,Tb_Activiteiten[[#Headers],[Arbeidskosten op basis van IKS]],"")))</f>
        <v/>
      </c>
      <c r="AS315" t="str">
        <f>IF(ISNUMBER(FIND("overige",Methode_Keuze)),"",IF(Tb_Activiteiten[[#This Row],[Kosten derden exclusief btw]]=1,Tb_Activiteiten[[#Headers],[Kosten derden exclusief btw]],""))</f>
        <v/>
      </c>
      <c r="AT315" t="str">
        <f>IF(ISNUMBER(FIND("overige",Methode_Keuze)),"",IF(Tb_Activiteiten[[#This Row],[Niet verrekenbare btw]]=1,Tb_Activiteiten[[#Headers],[Niet verrekenbare btw]],""))</f>
        <v/>
      </c>
      <c r="AU315" t="str">
        <f>IF(ISNUMBER(FIND("overige",Methode_Keuze)),"",IF(Tb_Activiteiten[[#This Row],[Grondkosten]]=1,Tb_Activiteiten[[#Headers],[Grondkosten]],""))</f>
        <v/>
      </c>
      <c r="AV315" t="str">
        <f>IF(ISNUMBER(FIND("overige",Methode_Keuze)),"",IF(Tb_Activiteiten[[#This Row],[Bijdrage in natura (overige)]]=1,Tb_Activiteiten[[#Headers],[Bijdrage in natura (overige)]],""))</f>
        <v/>
      </c>
      <c r="AW315" t="str">
        <f>IF(ISNUMBER(FIND("overige",Methode_Keuze)),"",IF(Tb_Activiteiten[[#This Row],[Bijdrage in natura (vrijwilligers)]]=1,Tb_Activiteiten[[#Headers],[Bijdrage in natura (vrijwilligers)]],""))</f>
        <v/>
      </c>
      <c r="AX315" t="str">
        <f>IF(ISNUMBER(FIND("overige",Methode_Keuze)),"",IF(Tb_Activiteiten[[#This Row],[Afschrijvingskosten]]=1,Tb_Activiteiten[[#Headers],[Afschrijvingskosten]],""))</f>
        <v/>
      </c>
      <c r="AY315" t="str">
        <f>IF(ISNUMBER(FIND("overige",Methode_Keuze)),"",IF(Tb_Activiteiten[[#This Row],[Vergoeding]]=1,Tb_Activiteiten[[#Headers],[Vergoeding]],""))</f>
        <v/>
      </c>
      <c r="AZ315" t="str">
        <f>IF(ISNUMBER(FIND("arbeid",Methode_Keuze)),"",IF(Tb_Activiteiten[[#This Row],[Arbeidskosten - vast tarief (excl eigen arbeid)]]=1,Tb_Activiteiten[[#Headers],[Arbeidskosten - vast tarief (excl eigen arbeid)]],""))</f>
        <v/>
      </c>
      <c r="BA315" t="str">
        <f>IF(ISNUMBER(FIND("overige",Methode_Keuze)),"",IF(Tb_Activiteiten[[#This Row],[Overige kosten]]=1,Tb_Activiteiten[[#Headers],[Overige kosten]],""))</f>
        <v/>
      </c>
    </row>
    <row r="316" spans="1:53" x14ac:dyDescent="0.25">
      <c r="A316" s="213"/>
      <c r="F316" s="64"/>
      <c r="G316" s="64"/>
      <c r="H316" s="258"/>
      <c r="I316" s="258"/>
      <c r="J316" s="258"/>
      <c r="K316" s="258"/>
      <c r="O316" s="56"/>
      <c r="Q316" t="str">
        <f>IFERROR(IF(VLOOKUP(Tb_Activiteiten[[#This Row],[Openstelling]],Tb_Openstelling[],2,0)=1,1,""),"")</f>
        <v/>
      </c>
      <c r="AK316" t="str">
        <f>IF(ISNUMBER(FIND("arbeid",Methode_Keuze)),"",IF(ISNUMBER(FIND("arbeid",Methode_Keuze)),"",IF(Tb_Activiteiten[[#This Row],[Loonkosten]]=1,Tb_Activiteiten[[#Headers],[Loonkosten]],"")))</f>
        <v/>
      </c>
      <c r="AL316" t="str">
        <f>IF(ISNUMBER(FIND("arbeid",Methode_Keuze)),"",IF(ISNUMBER(FIND("arbeid",Methode_Keuze)),"",IF(Tb_Activiteiten[[#This Row],[Eigen arbeid]]=1,Tb_Activiteiten[[#Headers],[Eigen arbeid]],"")))</f>
        <v/>
      </c>
      <c r="AM316" t="str">
        <f>IF(ISNUMBER(FIND("arbeid",Methode_Keuze)),"",IF(ISNUMBER(FIND("arbeid",Methode_Keuze)),"",IF(Tb_Activiteiten[[#This Row],[Projectmedewerker]]=1,Tb_Activiteiten[[#Headers],[Projectmedewerker]],"")))</f>
        <v/>
      </c>
      <c r="AN316" t="str">
        <f>IF(ISNUMBER(FIND("arbeid",Methode_Keuze)),"",IF(ISNUMBER(FIND("arbeid",Methode_Keuze)),"",IF(Tb_Activiteiten[[#This Row],[Landbouwer]]=1,Tb_Activiteiten[[#Headers],[Landbouwer]],"")))</f>
        <v/>
      </c>
      <c r="AO316" t="str">
        <f>IF(ISNUMBER(FIND("arbeid",Methode_Keuze)),"",IF(ISNUMBER(FIND("arbeid",Methode_Keuze)),"",IF(Tb_Activiteiten[[#This Row],[Adviseur]]=1,Tb_Activiteiten[[#Headers],[Adviseur]],"")))</f>
        <v/>
      </c>
      <c r="AP316" t="str">
        <f>IF(ISNUMBER(FIND("arbeid",Methode_Keuze)),"",IF(ISNUMBER(FIND("arbeid",Methode_Keuze)),"",IF(Tb_Activiteiten[[#This Row],[Projectleider/Expert]]=1,Tb_Activiteiten[[#Headers],[Projectleider/Expert]],"")))</f>
        <v/>
      </c>
      <c r="AQ316" t="str">
        <f>IF(ISNUMBER(FIND("arbeid",Methode_Keuze)),"",IF(ISNUMBER(FIND("arbeid",Methode_Keuze)),"",IF(Tb_Activiteiten[[#This Row],[Arbeidskosten]]=1,Tb_Activiteiten[[#Headers],[Arbeidskosten]],"")))</f>
        <v/>
      </c>
      <c r="AR316" t="str">
        <f>IF(ISNUMBER(FIND("arbeid",Methode_Keuze)),"",IF(ISNUMBER(FIND("arbeid",Methode_Keuze)),"",IF(Tb_Activiteiten[[#This Row],[Arbeidskosten op basis van IKS]]=1,Tb_Activiteiten[[#Headers],[Arbeidskosten op basis van IKS]],"")))</f>
        <v/>
      </c>
      <c r="AS316" t="str">
        <f>IF(ISNUMBER(FIND("overige",Methode_Keuze)),"",IF(Tb_Activiteiten[[#This Row],[Kosten derden exclusief btw]]=1,Tb_Activiteiten[[#Headers],[Kosten derden exclusief btw]],""))</f>
        <v/>
      </c>
      <c r="AT316" t="str">
        <f>IF(ISNUMBER(FIND("overige",Methode_Keuze)),"",IF(Tb_Activiteiten[[#This Row],[Niet verrekenbare btw]]=1,Tb_Activiteiten[[#Headers],[Niet verrekenbare btw]],""))</f>
        <v/>
      </c>
      <c r="AU316" t="str">
        <f>IF(ISNUMBER(FIND("overige",Methode_Keuze)),"",IF(Tb_Activiteiten[[#This Row],[Grondkosten]]=1,Tb_Activiteiten[[#Headers],[Grondkosten]],""))</f>
        <v/>
      </c>
      <c r="AV316" t="str">
        <f>IF(ISNUMBER(FIND("overige",Methode_Keuze)),"",IF(Tb_Activiteiten[[#This Row],[Bijdrage in natura (overige)]]=1,Tb_Activiteiten[[#Headers],[Bijdrage in natura (overige)]],""))</f>
        <v/>
      </c>
      <c r="AW316" t="str">
        <f>IF(ISNUMBER(FIND("overige",Methode_Keuze)),"",IF(Tb_Activiteiten[[#This Row],[Bijdrage in natura (vrijwilligers)]]=1,Tb_Activiteiten[[#Headers],[Bijdrage in natura (vrijwilligers)]],""))</f>
        <v/>
      </c>
      <c r="AX316" t="str">
        <f>IF(ISNUMBER(FIND("overige",Methode_Keuze)),"",IF(Tb_Activiteiten[[#This Row],[Afschrijvingskosten]]=1,Tb_Activiteiten[[#Headers],[Afschrijvingskosten]],""))</f>
        <v/>
      </c>
      <c r="AY316" t="str">
        <f>IF(ISNUMBER(FIND("overige",Methode_Keuze)),"",IF(Tb_Activiteiten[[#This Row],[Vergoeding]]=1,Tb_Activiteiten[[#Headers],[Vergoeding]],""))</f>
        <v/>
      </c>
      <c r="AZ316" t="str">
        <f>IF(ISNUMBER(FIND("arbeid",Methode_Keuze)),"",IF(Tb_Activiteiten[[#This Row],[Arbeidskosten - vast tarief (excl eigen arbeid)]]=1,Tb_Activiteiten[[#Headers],[Arbeidskosten - vast tarief (excl eigen arbeid)]],""))</f>
        <v/>
      </c>
      <c r="BA316" t="str">
        <f>IF(ISNUMBER(FIND("overige",Methode_Keuze)),"",IF(Tb_Activiteiten[[#This Row],[Overige kosten]]=1,Tb_Activiteiten[[#Headers],[Overige kosten]],""))</f>
        <v/>
      </c>
    </row>
    <row r="317" spans="1:53" x14ac:dyDescent="0.25">
      <c r="A317" s="213"/>
      <c r="F317" s="64"/>
      <c r="G317" s="64"/>
      <c r="H317" s="258"/>
      <c r="I317" s="258"/>
      <c r="J317" s="258"/>
      <c r="K317" s="258"/>
      <c r="O317" s="56"/>
      <c r="Q317" t="str">
        <f>IFERROR(IF(VLOOKUP(Tb_Activiteiten[[#This Row],[Openstelling]],Tb_Openstelling[],2,0)=1,1,""),"")</f>
        <v/>
      </c>
      <c r="AK317" t="str">
        <f>IF(ISNUMBER(FIND("arbeid",Methode_Keuze)),"",IF(ISNUMBER(FIND("arbeid",Methode_Keuze)),"",IF(Tb_Activiteiten[[#This Row],[Loonkosten]]=1,Tb_Activiteiten[[#Headers],[Loonkosten]],"")))</f>
        <v/>
      </c>
      <c r="AL317" t="str">
        <f>IF(ISNUMBER(FIND("arbeid",Methode_Keuze)),"",IF(ISNUMBER(FIND("arbeid",Methode_Keuze)),"",IF(Tb_Activiteiten[[#This Row],[Eigen arbeid]]=1,Tb_Activiteiten[[#Headers],[Eigen arbeid]],"")))</f>
        <v/>
      </c>
      <c r="AM317" t="str">
        <f>IF(ISNUMBER(FIND("arbeid",Methode_Keuze)),"",IF(ISNUMBER(FIND("arbeid",Methode_Keuze)),"",IF(Tb_Activiteiten[[#This Row],[Projectmedewerker]]=1,Tb_Activiteiten[[#Headers],[Projectmedewerker]],"")))</f>
        <v/>
      </c>
      <c r="AN317" t="str">
        <f>IF(ISNUMBER(FIND("arbeid",Methode_Keuze)),"",IF(ISNUMBER(FIND("arbeid",Methode_Keuze)),"",IF(Tb_Activiteiten[[#This Row],[Landbouwer]]=1,Tb_Activiteiten[[#Headers],[Landbouwer]],"")))</f>
        <v/>
      </c>
      <c r="AO317" t="str">
        <f>IF(ISNUMBER(FIND("arbeid",Methode_Keuze)),"",IF(ISNUMBER(FIND("arbeid",Methode_Keuze)),"",IF(Tb_Activiteiten[[#This Row],[Adviseur]]=1,Tb_Activiteiten[[#Headers],[Adviseur]],"")))</f>
        <v/>
      </c>
      <c r="AP317" t="str">
        <f>IF(ISNUMBER(FIND("arbeid",Methode_Keuze)),"",IF(ISNUMBER(FIND("arbeid",Methode_Keuze)),"",IF(Tb_Activiteiten[[#This Row],[Projectleider/Expert]]=1,Tb_Activiteiten[[#Headers],[Projectleider/Expert]],"")))</f>
        <v/>
      </c>
      <c r="AQ317" t="str">
        <f>IF(ISNUMBER(FIND("arbeid",Methode_Keuze)),"",IF(ISNUMBER(FIND("arbeid",Methode_Keuze)),"",IF(Tb_Activiteiten[[#This Row],[Arbeidskosten]]=1,Tb_Activiteiten[[#Headers],[Arbeidskosten]],"")))</f>
        <v/>
      </c>
      <c r="AR317" t="str">
        <f>IF(ISNUMBER(FIND("arbeid",Methode_Keuze)),"",IF(ISNUMBER(FIND("arbeid",Methode_Keuze)),"",IF(Tb_Activiteiten[[#This Row],[Arbeidskosten op basis van IKS]]=1,Tb_Activiteiten[[#Headers],[Arbeidskosten op basis van IKS]],"")))</f>
        <v/>
      </c>
      <c r="AS317" t="str">
        <f>IF(ISNUMBER(FIND("overige",Methode_Keuze)),"",IF(Tb_Activiteiten[[#This Row],[Kosten derden exclusief btw]]=1,Tb_Activiteiten[[#Headers],[Kosten derden exclusief btw]],""))</f>
        <v/>
      </c>
      <c r="AT317" t="str">
        <f>IF(ISNUMBER(FIND("overige",Methode_Keuze)),"",IF(Tb_Activiteiten[[#This Row],[Niet verrekenbare btw]]=1,Tb_Activiteiten[[#Headers],[Niet verrekenbare btw]],""))</f>
        <v/>
      </c>
      <c r="AU317" t="str">
        <f>IF(ISNUMBER(FIND("overige",Methode_Keuze)),"",IF(Tb_Activiteiten[[#This Row],[Grondkosten]]=1,Tb_Activiteiten[[#Headers],[Grondkosten]],""))</f>
        <v/>
      </c>
      <c r="AV317" t="str">
        <f>IF(ISNUMBER(FIND("overige",Methode_Keuze)),"",IF(Tb_Activiteiten[[#This Row],[Bijdrage in natura (overige)]]=1,Tb_Activiteiten[[#Headers],[Bijdrage in natura (overige)]],""))</f>
        <v/>
      </c>
      <c r="AW317" t="str">
        <f>IF(ISNUMBER(FIND("overige",Methode_Keuze)),"",IF(Tb_Activiteiten[[#This Row],[Bijdrage in natura (vrijwilligers)]]=1,Tb_Activiteiten[[#Headers],[Bijdrage in natura (vrijwilligers)]],""))</f>
        <v/>
      </c>
      <c r="AX317" t="str">
        <f>IF(ISNUMBER(FIND("overige",Methode_Keuze)),"",IF(Tb_Activiteiten[[#This Row],[Afschrijvingskosten]]=1,Tb_Activiteiten[[#Headers],[Afschrijvingskosten]],""))</f>
        <v/>
      </c>
      <c r="AY317" t="str">
        <f>IF(ISNUMBER(FIND("overige",Methode_Keuze)),"",IF(Tb_Activiteiten[[#This Row],[Vergoeding]]=1,Tb_Activiteiten[[#Headers],[Vergoeding]],""))</f>
        <v/>
      </c>
      <c r="AZ317" t="str">
        <f>IF(ISNUMBER(FIND("arbeid",Methode_Keuze)),"",IF(Tb_Activiteiten[[#This Row],[Arbeidskosten - vast tarief (excl eigen arbeid)]]=1,Tb_Activiteiten[[#Headers],[Arbeidskosten - vast tarief (excl eigen arbeid)]],""))</f>
        <v/>
      </c>
      <c r="BA317" t="str">
        <f>IF(ISNUMBER(FIND("overige",Methode_Keuze)),"",IF(Tb_Activiteiten[[#This Row],[Overige kosten]]=1,Tb_Activiteiten[[#Headers],[Overige kosten]],""))</f>
        <v/>
      </c>
    </row>
    <row r="318" spans="1:53" x14ac:dyDescent="0.25">
      <c r="A318" s="213"/>
      <c r="F318" s="64"/>
      <c r="G318" s="64"/>
      <c r="H318" s="258"/>
      <c r="I318" s="258"/>
      <c r="J318" s="258"/>
      <c r="K318" s="258"/>
      <c r="O318" s="56"/>
      <c r="Q318" t="str">
        <f>IFERROR(IF(VLOOKUP(Tb_Activiteiten[[#This Row],[Openstelling]],Tb_Openstelling[],2,0)=1,1,""),"")</f>
        <v/>
      </c>
      <c r="AK318" t="str">
        <f>IF(ISNUMBER(FIND("arbeid",Methode_Keuze)),"",IF(ISNUMBER(FIND("arbeid",Methode_Keuze)),"",IF(Tb_Activiteiten[[#This Row],[Loonkosten]]=1,Tb_Activiteiten[[#Headers],[Loonkosten]],"")))</f>
        <v/>
      </c>
      <c r="AL318" t="str">
        <f>IF(ISNUMBER(FIND("arbeid",Methode_Keuze)),"",IF(ISNUMBER(FIND("arbeid",Methode_Keuze)),"",IF(Tb_Activiteiten[[#This Row],[Eigen arbeid]]=1,Tb_Activiteiten[[#Headers],[Eigen arbeid]],"")))</f>
        <v/>
      </c>
      <c r="AM318" t="str">
        <f>IF(ISNUMBER(FIND("arbeid",Methode_Keuze)),"",IF(ISNUMBER(FIND("arbeid",Methode_Keuze)),"",IF(Tb_Activiteiten[[#This Row],[Projectmedewerker]]=1,Tb_Activiteiten[[#Headers],[Projectmedewerker]],"")))</f>
        <v/>
      </c>
      <c r="AN318" t="str">
        <f>IF(ISNUMBER(FIND("arbeid",Methode_Keuze)),"",IF(ISNUMBER(FIND("arbeid",Methode_Keuze)),"",IF(Tb_Activiteiten[[#This Row],[Landbouwer]]=1,Tb_Activiteiten[[#Headers],[Landbouwer]],"")))</f>
        <v/>
      </c>
      <c r="AO318" t="str">
        <f>IF(ISNUMBER(FIND("arbeid",Methode_Keuze)),"",IF(ISNUMBER(FIND("arbeid",Methode_Keuze)),"",IF(Tb_Activiteiten[[#This Row],[Adviseur]]=1,Tb_Activiteiten[[#Headers],[Adviseur]],"")))</f>
        <v/>
      </c>
      <c r="AP318" t="str">
        <f>IF(ISNUMBER(FIND("arbeid",Methode_Keuze)),"",IF(ISNUMBER(FIND("arbeid",Methode_Keuze)),"",IF(Tb_Activiteiten[[#This Row],[Projectleider/Expert]]=1,Tb_Activiteiten[[#Headers],[Projectleider/Expert]],"")))</f>
        <v/>
      </c>
      <c r="AQ318" t="str">
        <f>IF(ISNUMBER(FIND("arbeid",Methode_Keuze)),"",IF(ISNUMBER(FIND("arbeid",Methode_Keuze)),"",IF(Tb_Activiteiten[[#This Row],[Arbeidskosten]]=1,Tb_Activiteiten[[#Headers],[Arbeidskosten]],"")))</f>
        <v/>
      </c>
      <c r="AR318" t="str">
        <f>IF(ISNUMBER(FIND("arbeid",Methode_Keuze)),"",IF(ISNUMBER(FIND("arbeid",Methode_Keuze)),"",IF(Tb_Activiteiten[[#This Row],[Arbeidskosten op basis van IKS]]=1,Tb_Activiteiten[[#Headers],[Arbeidskosten op basis van IKS]],"")))</f>
        <v/>
      </c>
      <c r="AS318" t="str">
        <f>IF(ISNUMBER(FIND("overige",Methode_Keuze)),"",IF(Tb_Activiteiten[[#This Row],[Kosten derden exclusief btw]]=1,Tb_Activiteiten[[#Headers],[Kosten derden exclusief btw]],""))</f>
        <v/>
      </c>
      <c r="AT318" t="str">
        <f>IF(ISNUMBER(FIND("overige",Methode_Keuze)),"",IF(Tb_Activiteiten[[#This Row],[Niet verrekenbare btw]]=1,Tb_Activiteiten[[#Headers],[Niet verrekenbare btw]],""))</f>
        <v/>
      </c>
      <c r="AU318" t="str">
        <f>IF(ISNUMBER(FIND("overige",Methode_Keuze)),"",IF(Tb_Activiteiten[[#This Row],[Grondkosten]]=1,Tb_Activiteiten[[#Headers],[Grondkosten]],""))</f>
        <v/>
      </c>
      <c r="AV318" t="str">
        <f>IF(ISNUMBER(FIND("overige",Methode_Keuze)),"",IF(Tb_Activiteiten[[#This Row],[Bijdrage in natura (overige)]]=1,Tb_Activiteiten[[#Headers],[Bijdrage in natura (overige)]],""))</f>
        <v/>
      </c>
      <c r="AW318" t="str">
        <f>IF(ISNUMBER(FIND("overige",Methode_Keuze)),"",IF(Tb_Activiteiten[[#This Row],[Bijdrage in natura (vrijwilligers)]]=1,Tb_Activiteiten[[#Headers],[Bijdrage in natura (vrijwilligers)]],""))</f>
        <v/>
      </c>
      <c r="AX318" t="str">
        <f>IF(ISNUMBER(FIND("overige",Methode_Keuze)),"",IF(Tb_Activiteiten[[#This Row],[Afschrijvingskosten]]=1,Tb_Activiteiten[[#Headers],[Afschrijvingskosten]],""))</f>
        <v/>
      </c>
      <c r="AY318" t="str">
        <f>IF(ISNUMBER(FIND("overige",Methode_Keuze)),"",IF(Tb_Activiteiten[[#This Row],[Vergoeding]]=1,Tb_Activiteiten[[#Headers],[Vergoeding]],""))</f>
        <v/>
      </c>
      <c r="AZ318" t="str">
        <f>IF(ISNUMBER(FIND("arbeid",Methode_Keuze)),"",IF(Tb_Activiteiten[[#This Row],[Arbeidskosten - vast tarief (excl eigen arbeid)]]=1,Tb_Activiteiten[[#Headers],[Arbeidskosten - vast tarief (excl eigen arbeid)]],""))</f>
        <v/>
      </c>
      <c r="BA318" t="str">
        <f>IF(ISNUMBER(FIND("overige",Methode_Keuze)),"",IF(Tb_Activiteiten[[#This Row],[Overige kosten]]=1,Tb_Activiteiten[[#Headers],[Overige kosten]],""))</f>
        <v/>
      </c>
    </row>
    <row r="319" spans="1:53" x14ac:dyDescent="0.25">
      <c r="A319" s="213"/>
      <c r="F319" s="64"/>
      <c r="G319" s="64"/>
      <c r="H319" s="258"/>
      <c r="I319" s="258"/>
      <c r="J319" s="258"/>
      <c r="K319" s="258"/>
      <c r="O319" s="56"/>
      <c r="Q319" t="str">
        <f>IFERROR(IF(VLOOKUP(Tb_Activiteiten[[#This Row],[Openstelling]],Tb_Openstelling[],2,0)=1,1,""),"")</f>
        <v/>
      </c>
      <c r="AK319" t="str">
        <f>IF(ISNUMBER(FIND("arbeid",Methode_Keuze)),"",IF(ISNUMBER(FIND("arbeid",Methode_Keuze)),"",IF(Tb_Activiteiten[[#This Row],[Loonkosten]]=1,Tb_Activiteiten[[#Headers],[Loonkosten]],"")))</f>
        <v/>
      </c>
      <c r="AL319" t="str">
        <f>IF(ISNUMBER(FIND("arbeid",Methode_Keuze)),"",IF(ISNUMBER(FIND("arbeid",Methode_Keuze)),"",IF(Tb_Activiteiten[[#This Row],[Eigen arbeid]]=1,Tb_Activiteiten[[#Headers],[Eigen arbeid]],"")))</f>
        <v/>
      </c>
      <c r="AM319" t="str">
        <f>IF(ISNUMBER(FIND("arbeid",Methode_Keuze)),"",IF(ISNUMBER(FIND("arbeid",Methode_Keuze)),"",IF(Tb_Activiteiten[[#This Row],[Projectmedewerker]]=1,Tb_Activiteiten[[#Headers],[Projectmedewerker]],"")))</f>
        <v/>
      </c>
      <c r="AN319" t="str">
        <f>IF(ISNUMBER(FIND("arbeid",Methode_Keuze)),"",IF(ISNUMBER(FIND("arbeid",Methode_Keuze)),"",IF(Tb_Activiteiten[[#This Row],[Landbouwer]]=1,Tb_Activiteiten[[#Headers],[Landbouwer]],"")))</f>
        <v/>
      </c>
      <c r="AO319" t="str">
        <f>IF(ISNUMBER(FIND("arbeid",Methode_Keuze)),"",IF(ISNUMBER(FIND("arbeid",Methode_Keuze)),"",IF(Tb_Activiteiten[[#This Row],[Adviseur]]=1,Tb_Activiteiten[[#Headers],[Adviseur]],"")))</f>
        <v/>
      </c>
      <c r="AP319" t="str">
        <f>IF(ISNUMBER(FIND("arbeid",Methode_Keuze)),"",IF(ISNUMBER(FIND("arbeid",Methode_Keuze)),"",IF(Tb_Activiteiten[[#This Row],[Projectleider/Expert]]=1,Tb_Activiteiten[[#Headers],[Projectleider/Expert]],"")))</f>
        <v/>
      </c>
      <c r="AQ319" t="str">
        <f>IF(ISNUMBER(FIND("arbeid",Methode_Keuze)),"",IF(ISNUMBER(FIND("arbeid",Methode_Keuze)),"",IF(Tb_Activiteiten[[#This Row],[Arbeidskosten]]=1,Tb_Activiteiten[[#Headers],[Arbeidskosten]],"")))</f>
        <v/>
      </c>
      <c r="AR319" t="str">
        <f>IF(ISNUMBER(FIND("arbeid",Methode_Keuze)),"",IF(ISNUMBER(FIND("arbeid",Methode_Keuze)),"",IF(Tb_Activiteiten[[#This Row],[Arbeidskosten op basis van IKS]]=1,Tb_Activiteiten[[#Headers],[Arbeidskosten op basis van IKS]],"")))</f>
        <v/>
      </c>
      <c r="AS319" t="str">
        <f>IF(ISNUMBER(FIND("overige",Methode_Keuze)),"",IF(Tb_Activiteiten[[#This Row],[Kosten derden exclusief btw]]=1,Tb_Activiteiten[[#Headers],[Kosten derden exclusief btw]],""))</f>
        <v/>
      </c>
      <c r="AT319" t="str">
        <f>IF(ISNUMBER(FIND("overige",Methode_Keuze)),"",IF(Tb_Activiteiten[[#This Row],[Niet verrekenbare btw]]=1,Tb_Activiteiten[[#Headers],[Niet verrekenbare btw]],""))</f>
        <v/>
      </c>
      <c r="AU319" t="str">
        <f>IF(ISNUMBER(FIND("overige",Methode_Keuze)),"",IF(Tb_Activiteiten[[#This Row],[Grondkosten]]=1,Tb_Activiteiten[[#Headers],[Grondkosten]],""))</f>
        <v/>
      </c>
      <c r="AV319" t="str">
        <f>IF(ISNUMBER(FIND("overige",Methode_Keuze)),"",IF(Tb_Activiteiten[[#This Row],[Bijdrage in natura (overige)]]=1,Tb_Activiteiten[[#Headers],[Bijdrage in natura (overige)]],""))</f>
        <v/>
      </c>
      <c r="AW319" t="str">
        <f>IF(ISNUMBER(FIND("overige",Methode_Keuze)),"",IF(Tb_Activiteiten[[#This Row],[Bijdrage in natura (vrijwilligers)]]=1,Tb_Activiteiten[[#Headers],[Bijdrage in natura (vrijwilligers)]],""))</f>
        <v/>
      </c>
      <c r="AX319" t="str">
        <f>IF(ISNUMBER(FIND("overige",Methode_Keuze)),"",IF(Tb_Activiteiten[[#This Row],[Afschrijvingskosten]]=1,Tb_Activiteiten[[#Headers],[Afschrijvingskosten]],""))</f>
        <v/>
      </c>
      <c r="AY319" t="str">
        <f>IF(ISNUMBER(FIND("overige",Methode_Keuze)),"",IF(Tb_Activiteiten[[#This Row],[Vergoeding]]=1,Tb_Activiteiten[[#Headers],[Vergoeding]],""))</f>
        <v/>
      </c>
      <c r="AZ319" t="str">
        <f>IF(ISNUMBER(FIND("arbeid",Methode_Keuze)),"",IF(Tb_Activiteiten[[#This Row],[Arbeidskosten - vast tarief (excl eigen arbeid)]]=1,Tb_Activiteiten[[#Headers],[Arbeidskosten - vast tarief (excl eigen arbeid)]],""))</f>
        <v/>
      </c>
      <c r="BA319" t="str">
        <f>IF(ISNUMBER(FIND("overige",Methode_Keuze)),"",IF(Tb_Activiteiten[[#This Row],[Overige kosten]]=1,Tb_Activiteiten[[#Headers],[Overige kosten]],""))</f>
        <v/>
      </c>
    </row>
    <row r="320" spans="1:53" x14ac:dyDescent="0.25">
      <c r="A320" s="213"/>
      <c r="F320" s="64"/>
      <c r="G320" s="64"/>
      <c r="H320" s="258"/>
      <c r="I320" s="258"/>
      <c r="J320" s="258"/>
      <c r="K320" s="258"/>
      <c r="O320" s="56"/>
      <c r="Q320" t="str">
        <f>IFERROR(IF(VLOOKUP(Tb_Activiteiten[[#This Row],[Openstelling]],Tb_Openstelling[],2,0)=1,1,""),"")</f>
        <v/>
      </c>
      <c r="AK320" t="str">
        <f>IF(ISNUMBER(FIND("arbeid",Methode_Keuze)),"",IF(ISNUMBER(FIND("arbeid",Methode_Keuze)),"",IF(Tb_Activiteiten[[#This Row],[Loonkosten]]=1,Tb_Activiteiten[[#Headers],[Loonkosten]],"")))</f>
        <v/>
      </c>
      <c r="AL320" t="str">
        <f>IF(ISNUMBER(FIND("arbeid",Methode_Keuze)),"",IF(ISNUMBER(FIND("arbeid",Methode_Keuze)),"",IF(Tb_Activiteiten[[#This Row],[Eigen arbeid]]=1,Tb_Activiteiten[[#Headers],[Eigen arbeid]],"")))</f>
        <v/>
      </c>
      <c r="AM320" t="str">
        <f>IF(ISNUMBER(FIND("arbeid",Methode_Keuze)),"",IF(ISNUMBER(FIND("arbeid",Methode_Keuze)),"",IF(Tb_Activiteiten[[#This Row],[Projectmedewerker]]=1,Tb_Activiteiten[[#Headers],[Projectmedewerker]],"")))</f>
        <v/>
      </c>
      <c r="AN320" t="str">
        <f>IF(ISNUMBER(FIND("arbeid",Methode_Keuze)),"",IF(ISNUMBER(FIND("arbeid",Methode_Keuze)),"",IF(Tb_Activiteiten[[#This Row],[Landbouwer]]=1,Tb_Activiteiten[[#Headers],[Landbouwer]],"")))</f>
        <v/>
      </c>
      <c r="AO320" t="str">
        <f>IF(ISNUMBER(FIND("arbeid",Methode_Keuze)),"",IF(ISNUMBER(FIND("arbeid",Methode_Keuze)),"",IF(Tb_Activiteiten[[#This Row],[Adviseur]]=1,Tb_Activiteiten[[#Headers],[Adviseur]],"")))</f>
        <v/>
      </c>
      <c r="AP320" t="str">
        <f>IF(ISNUMBER(FIND("arbeid",Methode_Keuze)),"",IF(ISNUMBER(FIND("arbeid",Methode_Keuze)),"",IF(Tb_Activiteiten[[#This Row],[Projectleider/Expert]]=1,Tb_Activiteiten[[#Headers],[Projectleider/Expert]],"")))</f>
        <v/>
      </c>
      <c r="AQ320" t="str">
        <f>IF(ISNUMBER(FIND("arbeid",Methode_Keuze)),"",IF(ISNUMBER(FIND("arbeid",Methode_Keuze)),"",IF(Tb_Activiteiten[[#This Row],[Arbeidskosten]]=1,Tb_Activiteiten[[#Headers],[Arbeidskosten]],"")))</f>
        <v/>
      </c>
      <c r="AR320" t="str">
        <f>IF(ISNUMBER(FIND("arbeid",Methode_Keuze)),"",IF(ISNUMBER(FIND("arbeid",Methode_Keuze)),"",IF(Tb_Activiteiten[[#This Row],[Arbeidskosten op basis van IKS]]=1,Tb_Activiteiten[[#Headers],[Arbeidskosten op basis van IKS]],"")))</f>
        <v/>
      </c>
      <c r="AS320" t="str">
        <f>IF(ISNUMBER(FIND("overige",Methode_Keuze)),"",IF(Tb_Activiteiten[[#This Row],[Kosten derden exclusief btw]]=1,Tb_Activiteiten[[#Headers],[Kosten derden exclusief btw]],""))</f>
        <v/>
      </c>
      <c r="AT320" t="str">
        <f>IF(ISNUMBER(FIND("overige",Methode_Keuze)),"",IF(Tb_Activiteiten[[#This Row],[Niet verrekenbare btw]]=1,Tb_Activiteiten[[#Headers],[Niet verrekenbare btw]],""))</f>
        <v/>
      </c>
      <c r="AU320" t="str">
        <f>IF(ISNUMBER(FIND("overige",Methode_Keuze)),"",IF(Tb_Activiteiten[[#This Row],[Grondkosten]]=1,Tb_Activiteiten[[#Headers],[Grondkosten]],""))</f>
        <v/>
      </c>
      <c r="AV320" t="str">
        <f>IF(ISNUMBER(FIND("overige",Methode_Keuze)),"",IF(Tb_Activiteiten[[#This Row],[Bijdrage in natura (overige)]]=1,Tb_Activiteiten[[#Headers],[Bijdrage in natura (overige)]],""))</f>
        <v/>
      </c>
      <c r="AW320" t="str">
        <f>IF(ISNUMBER(FIND("overige",Methode_Keuze)),"",IF(Tb_Activiteiten[[#This Row],[Bijdrage in natura (vrijwilligers)]]=1,Tb_Activiteiten[[#Headers],[Bijdrage in natura (vrijwilligers)]],""))</f>
        <v/>
      </c>
      <c r="AX320" t="str">
        <f>IF(ISNUMBER(FIND("overige",Methode_Keuze)),"",IF(Tb_Activiteiten[[#This Row],[Afschrijvingskosten]]=1,Tb_Activiteiten[[#Headers],[Afschrijvingskosten]],""))</f>
        <v/>
      </c>
      <c r="AY320" t="str">
        <f>IF(ISNUMBER(FIND("overige",Methode_Keuze)),"",IF(Tb_Activiteiten[[#This Row],[Vergoeding]]=1,Tb_Activiteiten[[#Headers],[Vergoeding]],""))</f>
        <v/>
      </c>
      <c r="AZ320" t="str">
        <f>IF(ISNUMBER(FIND("arbeid",Methode_Keuze)),"",IF(Tb_Activiteiten[[#This Row],[Arbeidskosten - vast tarief (excl eigen arbeid)]]=1,Tb_Activiteiten[[#Headers],[Arbeidskosten - vast tarief (excl eigen arbeid)]],""))</f>
        <v/>
      </c>
      <c r="BA320" t="str">
        <f>IF(ISNUMBER(FIND("overige",Methode_Keuze)),"",IF(Tb_Activiteiten[[#This Row],[Overige kosten]]=1,Tb_Activiteiten[[#Headers],[Overige kosten]],""))</f>
        <v/>
      </c>
    </row>
    <row r="321" spans="1:53" x14ac:dyDescent="0.25">
      <c r="A321" s="213"/>
      <c r="F321" s="64"/>
      <c r="G321" s="64"/>
      <c r="H321" s="258"/>
      <c r="I321" s="258"/>
      <c r="J321" s="258"/>
      <c r="K321" s="258"/>
      <c r="O321" s="56"/>
      <c r="Q321" t="str">
        <f>IFERROR(IF(VLOOKUP(Tb_Activiteiten[[#This Row],[Openstelling]],Tb_Openstelling[],2,0)=1,1,""),"")</f>
        <v/>
      </c>
      <c r="AK321" t="str">
        <f>IF(ISNUMBER(FIND("arbeid",Methode_Keuze)),"",IF(ISNUMBER(FIND("arbeid",Methode_Keuze)),"",IF(Tb_Activiteiten[[#This Row],[Loonkosten]]=1,Tb_Activiteiten[[#Headers],[Loonkosten]],"")))</f>
        <v/>
      </c>
      <c r="AL321" t="str">
        <f>IF(ISNUMBER(FIND("arbeid",Methode_Keuze)),"",IF(ISNUMBER(FIND("arbeid",Methode_Keuze)),"",IF(Tb_Activiteiten[[#This Row],[Eigen arbeid]]=1,Tb_Activiteiten[[#Headers],[Eigen arbeid]],"")))</f>
        <v/>
      </c>
      <c r="AM321" t="str">
        <f>IF(ISNUMBER(FIND("arbeid",Methode_Keuze)),"",IF(ISNUMBER(FIND("arbeid",Methode_Keuze)),"",IF(Tb_Activiteiten[[#This Row],[Projectmedewerker]]=1,Tb_Activiteiten[[#Headers],[Projectmedewerker]],"")))</f>
        <v/>
      </c>
      <c r="AN321" t="str">
        <f>IF(ISNUMBER(FIND("arbeid",Methode_Keuze)),"",IF(ISNUMBER(FIND("arbeid",Methode_Keuze)),"",IF(Tb_Activiteiten[[#This Row],[Landbouwer]]=1,Tb_Activiteiten[[#Headers],[Landbouwer]],"")))</f>
        <v/>
      </c>
      <c r="AO321" t="str">
        <f>IF(ISNUMBER(FIND("arbeid",Methode_Keuze)),"",IF(ISNUMBER(FIND("arbeid",Methode_Keuze)),"",IF(Tb_Activiteiten[[#This Row],[Adviseur]]=1,Tb_Activiteiten[[#Headers],[Adviseur]],"")))</f>
        <v/>
      </c>
      <c r="AP321" t="str">
        <f>IF(ISNUMBER(FIND("arbeid",Methode_Keuze)),"",IF(ISNUMBER(FIND("arbeid",Methode_Keuze)),"",IF(Tb_Activiteiten[[#This Row],[Projectleider/Expert]]=1,Tb_Activiteiten[[#Headers],[Projectleider/Expert]],"")))</f>
        <v/>
      </c>
      <c r="AQ321" t="str">
        <f>IF(ISNUMBER(FIND("arbeid",Methode_Keuze)),"",IF(ISNUMBER(FIND("arbeid",Methode_Keuze)),"",IF(Tb_Activiteiten[[#This Row],[Arbeidskosten]]=1,Tb_Activiteiten[[#Headers],[Arbeidskosten]],"")))</f>
        <v/>
      </c>
      <c r="AR321" t="str">
        <f>IF(ISNUMBER(FIND("arbeid",Methode_Keuze)),"",IF(ISNUMBER(FIND("arbeid",Methode_Keuze)),"",IF(Tb_Activiteiten[[#This Row],[Arbeidskosten op basis van IKS]]=1,Tb_Activiteiten[[#Headers],[Arbeidskosten op basis van IKS]],"")))</f>
        <v/>
      </c>
      <c r="AS321" t="str">
        <f>IF(ISNUMBER(FIND("overige",Methode_Keuze)),"",IF(Tb_Activiteiten[[#This Row],[Kosten derden exclusief btw]]=1,Tb_Activiteiten[[#Headers],[Kosten derden exclusief btw]],""))</f>
        <v/>
      </c>
      <c r="AT321" t="str">
        <f>IF(ISNUMBER(FIND("overige",Methode_Keuze)),"",IF(Tb_Activiteiten[[#This Row],[Niet verrekenbare btw]]=1,Tb_Activiteiten[[#Headers],[Niet verrekenbare btw]],""))</f>
        <v/>
      </c>
      <c r="AU321" t="str">
        <f>IF(ISNUMBER(FIND("overige",Methode_Keuze)),"",IF(Tb_Activiteiten[[#This Row],[Grondkosten]]=1,Tb_Activiteiten[[#Headers],[Grondkosten]],""))</f>
        <v/>
      </c>
      <c r="AV321" t="str">
        <f>IF(ISNUMBER(FIND("overige",Methode_Keuze)),"",IF(Tb_Activiteiten[[#This Row],[Bijdrage in natura (overige)]]=1,Tb_Activiteiten[[#Headers],[Bijdrage in natura (overige)]],""))</f>
        <v/>
      </c>
      <c r="AW321" t="str">
        <f>IF(ISNUMBER(FIND("overige",Methode_Keuze)),"",IF(Tb_Activiteiten[[#This Row],[Bijdrage in natura (vrijwilligers)]]=1,Tb_Activiteiten[[#Headers],[Bijdrage in natura (vrijwilligers)]],""))</f>
        <v/>
      </c>
      <c r="AX321" t="str">
        <f>IF(ISNUMBER(FIND("overige",Methode_Keuze)),"",IF(Tb_Activiteiten[[#This Row],[Afschrijvingskosten]]=1,Tb_Activiteiten[[#Headers],[Afschrijvingskosten]],""))</f>
        <v/>
      </c>
      <c r="AY321" t="str">
        <f>IF(ISNUMBER(FIND("overige",Methode_Keuze)),"",IF(Tb_Activiteiten[[#This Row],[Vergoeding]]=1,Tb_Activiteiten[[#Headers],[Vergoeding]],""))</f>
        <v/>
      </c>
      <c r="AZ321" t="str">
        <f>IF(ISNUMBER(FIND("arbeid",Methode_Keuze)),"",IF(Tb_Activiteiten[[#This Row],[Arbeidskosten - vast tarief (excl eigen arbeid)]]=1,Tb_Activiteiten[[#Headers],[Arbeidskosten - vast tarief (excl eigen arbeid)]],""))</f>
        <v/>
      </c>
      <c r="BA321" t="str">
        <f>IF(ISNUMBER(FIND("overige",Methode_Keuze)),"",IF(Tb_Activiteiten[[#This Row],[Overige kosten]]=1,Tb_Activiteiten[[#Headers],[Overige kosten]],""))</f>
        <v/>
      </c>
    </row>
    <row r="322" spans="1:53" x14ac:dyDescent="0.25">
      <c r="A322" s="213"/>
      <c r="F322" s="64"/>
      <c r="G322" s="64"/>
      <c r="H322" s="258"/>
      <c r="I322" s="258"/>
      <c r="J322" s="258"/>
      <c r="K322" s="258"/>
      <c r="O322" s="56"/>
      <c r="Q322" t="str">
        <f>IFERROR(IF(VLOOKUP(Tb_Activiteiten[[#This Row],[Openstelling]],Tb_Openstelling[],2,0)=1,1,""),"")</f>
        <v/>
      </c>
      <c r="AK322" t="str">
        <f>IF(ISNUMBER(FIND("arbeid",Methode_Keuze)),"",IF(ISNUMBER(FIND("arbeid",Methode_Keuze)),"",IF(Tb_Activiteiten[[#This Row],[Loonkosten]]=1,Tb_Activiteiten[[#Headers],[Loonkosten]],"")))</f>
        <v/>
      </c>
      <c r="AL322" t="str">
        <f>IF(ISNUMBER(FIND("arbeid",Methode_Keuze)),"",IF(ISNUMBER(FIND("arbeid",Methode_Keuze)),"",IF(Tb_Activiteiten[[#This Row],[Eigen arbeid]]=1,Tb_Activiteiten[[#Headers],[Eigen arbeid]],"")))</f>
        <v/>
      </c>
      <c r="AM322" t="str">
        <f>IF(ISNUMBER(FIND("arbeid",Methode_Keuze)),"",IF(ISNUMBER(FIND("arbeid",Methode_Keuze)),"",IF(Tb_Activiteiten[[#This Row],[Projectmedewerker]]=1,Tb_Activiteiten[[#Headers],[Projectmedewerker]],"")))</f>
        <v/>
      </c>
      <c r="AN322" t="str">
        <f>IF(ISNUMBER(FIND("arbeid",Methode_Keuze)),"",IF(ISNUMBER(FIND("arbeid",Methode_Keuze)),"",IF(Tb_Activiteiten[[#This Row],[Landbouwer]]=1,Tb_Activiteiten[[#Headers],[Landbouwer]],"")))</f>
        <v/>
      </c>
      <c r="AO322" t="str">
        <f>IF(ISNUMBER(FIND("arbeid",Methode_Keuze)),"",IF(ISNUMBER(FIND("arbeid",Methode_Keuze)),"",IF(Tb_Activiteiten[[#This Row],[Adviseur]]=1,Tb_Activiteiten[[#Headers],[Adviseur]],"")))</f>
        <v/>
      </c>
      <c r="AP322" t="str">
        <f>IF(ISNUMBER(FIND("arbeid",Methode_Keuze)),"",IF(ISNUMBER(FIND("arbeid",Methode_Keuze)),"",IF(Tb_Activiteiten[[#This Row],[Projectleider/Expert]]=1,Tb_Activiteiten[[#Headers],[Projectleider/Expert]],"")))</f>
        <v/>
      </c>
      <c r="AQ322" t="str">
        <f>IF(ISNUMBER(FIND("arbeid",Methode_Keuze)),"",IF(ISNUMBER(FIND("arbeid",Methode_Keuze)),"",IF(Tb_Activiteiten[[#This Row],[Arbeidskosten]]=1,Tb_Activiteiten[[#Headers],[Arbeidskosten]],"")))</f>
        <v/>
      </c>
      <c r="AR322" t="str">
        <f>IF(ISNUMBER(FIND("arbeid",Methode_Keuze)),"",IF(ISNUMBER(FIND("arbeid",Methode_Keuze)),"",IF(Tb_Activiteiten[[#This Row],[Arbeidskosten op basis van IKS]]=1,Tb_Activiteiten[[#Headers],[Arbeidskosten op basis van IKS]],"")))</f>
        <v/>
      </c>
      <c r="AS322" t="str">
        <f>IF(ISNUMBER(FIND("overige",Methode_Keuze)),"",IF(Tb_Activiteiten[[#This Row],[Kosten derden exclusief btw]]=1,Tb_Activiteiten[[#Headers],[Kosten derden exclusief btw]],""))</f>
        <v/>
      </c>
      <c r="AT322" t="str">
        <f>IF(ISNUMBER(FIND("overige",Methode_Keuze)),"",IF(Tb_Activiteiten[[#This Row],[Niet verrekenbare btw]]=1,Tb_Activiteiten[[#Headers],[Niet verrekenbare btw]],""))</f>
        <v/>
      </c>
      <c r="AU322" t="str">
        <f>IF(ISNUMBER(FIND("overige",Methode_Keuze)),"",IF(Tb_Activiteiten[[#This Row],[Grondkosten]]=1,Tb_Activiteiten[[#Headers],[Grondkosten]],""))</f>
        <v/>
      </c>
      <c r="AV322" t="str">
        <f>IF(ISNUMBER(FIND("overige",Methode_Keuze)),"",IF(Tb_Activiteiten[[#This Row],[Bijdrage in natura (overige)]]=1,Tb_Activiteiten[[#Headers],[Bijdrage in natura (overige)]],""))</f>
        <v/>
      </c>
      <c r="AW322" t="str">
        <f>IF(ISNUMBER(FIND("overige",Methode_Keuze)),"",IF(Tb_Activiteiten[[#This Row],[Bijdrage in natura (vrijwilligers)]]=1,Tb_Activiteiten[[#Headers],[Bijdrage in natura (vrijwilligers)]],""))</f>
        <v/>
      </c>
      <c r="AX322" t="str">
        <f>IF(ISNUMBER(FIND("overige",Methode_Keuze)),"",IF(Tb_Activiteiten[[#This Row],[Afschrijvingskosten]]=1,Tb_Activiteiten[[#Headers],[Afschrijvingskosten]],""))</f>
        <v/>
      </c>
      <c r="AY322" t="str">
        <f>IF(ISNUMBER(FIND("overige",Methode_Keuze)),"",IF(Tb_Activiteiten[[#This Row],[Vergoeding]]=1,Tb_Activiteiten[[#Headers],[Vergoeding]],""))</f>
        <v/>
      </c>
      <c r="AZ322" t="str">
        <f>IF(ISNUMBER(FIND("arbeid",Methode_Keuze)),"",IF(Tb_Activiteiten[[#This Row],[Arbeidskosten - vast tarief (excl eigen arbeid)]]=1,Tb_Activiteiten[[#Headers],[Arbeidskosten - vast tarief (excl eigen arbeid)]],""))</f>
        <v/>
      </c>
      <c r="BA322" t="str">
        <f>IF(ISNUMBER(FIND("overige",Methode_Keuze)),"",IF(Tb_Activiteiten[[#This Row],[Overige kosten]]=1,Tb_Activiteiten[[#Headers],[Overige kosten]],""))</f>
        <v/>
      </c>
    </row>
    <row r="323" spans="1:53" x14ac:dyDescent="0.25">
      <c r="A323" s="213"/>
      <c r="F323" s="64"/>
      <c r="G323" s="64"/>
      <c r="H323" s="258"/>
      <c r="I323" s="258"/>
      <c r="J323" s="258"/>
      <c r="K323" s="258"/>
      <c r="O323" s="56"/>
      <c r="Q323" t="str">
        <f>IFERROR(IF(VLOOKUP(Tb_Activiteiten[[#This Row],[Openstelling]],Tb_Openstelling[],2,0)=1,1,""),"")</f>
        <v/>
      </c>
      <c r="AK323" t="str">
        <f>IF(ISNUMBER(FIND("arbeid",Methode_Keuze)),"",IF(ISNUMBER(FIND("arbeid",Methode_Keuze)),"",IF(Tb_Activiteiten[[#This Row],[Loonkosten]]=1,Tb_Activiteiten[[#Headers],[Loonkosten]],"")))</f>
        <v/>
      </c>
      <c r="AL323" t="str">
        <f>IF(ISNUMBER(FIND("arbeid",Methode_Keuze)),"",IF(ISNUMBER(FIND("arbeid",Methode_Keuze)),"",IF(Tb_Activiteiten[[#This Row],[Eigen arbeid]]=1,Tb_Activiteiten[[#Headers],[Eigen arbeid]],"")))</f>
        <v/>
      </c>
      <c r="AM323" t="str">
        <f>IF(ISNUMBER(FIND("arbeid",Methode_Keuze)),"",IF(ISNUMBER(FIND("arbeid",Methode_Keuze)),"",IF(Tb_Activiteiten[[#This Row],[Projectmedewerker]]=1,Tb_Activiteiten[[#Headers],[Projectmedewerker]],"")))</f>
        <v/>
      </c>
      <c r="AN323" t="str">
        <f>IF(ISNUMBER(FIND("arbeid",Methode_Keuze)),"",IF(ISNUMBER(FIND("arbeid",Methode_Keuze)),"",IF(Tb_Activiteiten[[#This Row],[Landbouwer]]=1,Tb_Activiteiten[[#Headers],[Landbouwer]],"")))</f>
        <v/>
      </c>
      <c r="AO323" t="str">
        <f>IF(ISNUMBER(FIND("arbeid",Methode_Keuze)),"",IF(ISNUMBER(FIND("arbeid",Methode_Keuze)),"",IF(Tb_Activiteiten[[#This Row],[Adviseur]]=1,Tb_Activiteiten[[#Headers],[Adviseur]],"")))</f>
        <v/>
      </c>
      <c r="AP323" t="str">
        <f>IF(ISNUMBER(FIND("arbeid",Methode_Keuze)),"",IF(ISNUMBER(FIND("arbeid",Methode_Keuze)),"",IF(Tb_Activiteiten[[#This Row],[Projectleider/Expert]]=1,Tb_Activiteiten[[#Headers],[Projectleider/Expert]],"")))</f>
        <v/>
      </c>
      <c r="AQ323" t="str">
        <f>IF(ISNUMBER(FIND("arbeid",Methode_Keuze)),"",IF(ISNUMBER(FIND("arbeid",Methode_Keuze)),"",IF(Tb_Activiteiten[[#This Row],[Arbeidskosten]]=1,Tb_Activiteiten[[#Headers],[Arbeidskosten]],"")))</f>
        <v/>
      </c>
      <c r="AR323" t="str">
        <f>IF(ISNUMBER(FIND("arbeid",Methode_Keuze)),"",IF(ISNUMBER(FIND("arbeid",Methode_Keuze)),"",IF(Tb_Activiteiten[[#This Row],[Arbeidskosten op basis van IKS]]=1,Tb_Activiteiten[[#Headers],[Arbeidskosten op basis van IKS]],"")))</f>
        <v/>
      </c>
      <c r="AS323" t="str">
        <f>IF(ISNUMBER(FIND("overige",Methode_Keuze)),"",IF(Tb_Activiteiten[[#This Row],[Kosten derden exclusief btw]]=1,Tb_Activiteiten[[#Headers],[Kosten derden exclusief btw]],""))</f>
        <v/>
      </c>
      <c r="AT323" t="str">
        <f>IF(ISNUMBER(FIND("overige",Methode_Keuze)),"",IF(Tb_Activiteiten[[#This Row],[Niet verrekenbare btw]]=1,Tb_Activiteiten[[#Headers],[Niet verrekenbare btw]],""))</f>
        <v/>
      </c>
      <c r="AU323" t="str">
        <f>IF(ISNUMBER(FIND("overige",Methode_Keuze)),"",IF(Tb_Activiteiten[[#This Row],[Grondkosten]]=1,Tb_Activiteiten[[#Headers],[Grondkosten]],""))</f>
        <v/>
      </c>
      <c r="AV323" t="str">
        <f>IF(ISNUMBER(FIND("overige",Methode_Keuze)),"",IF(Tb_Activiteiten[[#This Row],[Bijdrage in natura (overige)]]=1,Tb_Activiteiten[[#Headers],[Bijdrage in natura (overige)]],""))</f>
        <v/>
      </c>
      <c r="AW323" t="str">
        <f>IF(ISNUMBER(FIND("overige",Methode_Keuze)),"",IF(Tb_Activiteiten[[#This Row],[Bijdrage in natura (vrijwilligers)]]=1,Tb_Activiteiten[[#Headers],[Bijdrage in natura (vrijwilligers)]],""))</f>
        <v/>
      </c>
      <c r="AX323" t="str">
        <f>IF(ISNUMBER(FIND("overige",Methode_Keuze)),"",IF(Tb_Activiteiten[[#This Row],[Afschrijvingskosten]]=1,Tb_Activiteiten[[#Headers],[Afschrijvingskosten]],""))</f>
        <v/>
      </c>
      <c r="AY323" t="str">
        <f>IF(ISNUMBER(FIND("overige",Methode_Keuze)),"",IF(Tb_Activiteiten[[#This Row],[Vergoeding]]=1,Tb_Activiteiten[[#Headers],[Vergoeding]],""))</f>
        <v/>
      </c>
      <c r="AZ323" t="str">
        <f>IF(ISNUMBER(FIND("arbeid",Methode_Keuze)),"",IF(Tb_Activiteiten[[#This Row],[Arbeidskosten - vast tarief (excl eigen arbeid)]]=1,Tb_Activiteiten[[#Headers],[Arbeidskosten - vast tarief (excl eigen arbeid)]],""))</f>
        <v/>
      </c>
      <c r="BA323" t="str">
        <f>IF(ISNUMBER(FIND("overige",Methode_Keuze)),"",IF(Tb_Activiteiten[[#This Row],[Overige kosten]]=1,Tb_Activiteiten[[#Headers],[Overige kosten]],""))</f>
        <v/>
      </c>
    </row>
    <row r="324" spans="1:53" x14ac:dyDescent="0.25">
      <c r="A324" s="213"/>
      <c r="F324" s="64"/>
      <c r="G324" s="64"/>
      <c r="H324" s="258"/>
      <c r="I324" s="258"/>
      <c r="J324" s="258"/>
      <c r="K324" s="258"/>
      <c r="O324" s="56"/>
      <c r="Q324" t="str">
        <f>IFERROR(IF(VLOOKUP(Tb_Activiteiten[[#This Row],[Openstelling]],Tb_Openstelling[],2,0)=1,1,""),"")</f>
        <v/>
      </c>
      <c r="AK324" t="str">
        <f>IF(ISNUMBER(FIND("arbeid",Methode_Keuze)),"",IF(ISNUMBER(FIND("arbeid",Methode_Keuze)),"",IF(Tb_Activiteiten[[#This Row],[Loonkosten]]=1,Tb_Activiteiten[[#Headers],[Loonkosten]],"")))</f>
        <v/>
      </c>
      <c r="AL324" t="str">
        <f>IF(ISNUMBER(FIND("arbeid",Methode_Keuze)),"",IF(ISNUMBER(FIND("arbeid",Methode_Keuze)),"",IF(Tb_Activiteiten[[#This Row],[Eigen arbeid]]=1,Tb_Activiteiten[[#Headers],[Eigen arbeid]],"")))</f>
        <v/>
      </c>
      <c r="AM324" t="str">
        <f>IF(ISNUMBER(FIND("arbeid",Methode_Keuze)),"",IF(ISNUMBER(FIND("arbeid",Methode_Keuze)),"",IF(Tb_Activiteiten[[#This Row],[Projectmedewerker]]=1,Tb_Activiteiten[[#Headers],[Projectmedewerker]],"")))</f>
        <v/>
      </c>
      <c r="AN324" t="str">
        <f>IF(ISNUMBER(FIND("arbeid",Methode_Keuze)),"",IF(ISNUMBER(FIND("arbeid",Methode_Keuze)),"",IF(Tb_Activiteiten[[#This Row],[Landbouwer]]=1,Tb_Activiteiten[[#Headers],[Landbouwer]],"")))</f>
        <v/>
      </c>
      <c r="AO324" t="str">
        <f>IF(ISNUMBER(FIND("arbeid",Methode_Keuze)),"",IF(ISNUMBER(FIND("arbeid",Methode_Keuze)),"",IF(Tb_Activiteiten[[#This Row],[Adviseur]]=1,Tb_Activiteiten[[#Headers],[Adviseur]],"")))</f>
        <v/>
      </c>
      <c r="AP324" t="str">
        <f>IF(ISNUMBER(FIND("arbeid",Methode_Keuze)),"",IF(ISNUMBER(FIND("arbeid",Methode_Keuze)),"",IF(Tb_Activiteiten[[#This Row],[Projectleider/Expert]]=1,Tb_Activiteiten[[#Headers],[Projectleider/Expert]],"")))</f>
        <v/>
      </c>
      <c r="AQ324" t="str">
        <f>IF(ISNUMBER(FIND("arbeid",Methode_Keuze)),"",IF(ISNUMBER(FIND("arbeid",Methode_Keuze)),"",IF(Tb_Activiteiten[[#This Row],[Arbeidskosten]]=1,Tb_Activiteiten[[#Headers],[Arbeidskosten]],"")))</f>
        <v/>
      </c>
      <c r="AR324" t="str">
        <f>IF(ISNUMBER(FIND("arbeid",Methode_Keuze)),"",IF(ISNUMBER(FIND("arbeid",Methode_Keuze)),"",IF(Tb_Activiteiten[[#This Row],[Arbeidskosten op basis van IKS]]=1,Tb_Activiteiten[[#Headers],[Arbeidskosten op basis van IKS]],"")))</f>
        <v/>
      </c>
      <c r="AS324" t="str">
        <f>IF(ISNUMBER(FIND("overige",Methode_Keuze)),"",IF(Tb_Activiteiten[[#This Row],[Kosten derden exclusief btw]]=1,Tb_Activiteiten[[#Headers],[Kosten derden exclusief btw]],""))</f>
        <v/>
      </c>
      <c r="AT324" t="str">
        <f>IF(ISNUMBER(FIND("overige",Methode_Keuze)),"",IF(Tb_Activiteiten[[#This Row],[Niet verrekenbare btw]]=1,Tb_Activiteiten[[#Headers],[Niet verrekenbare btw]],""))</f>
        <v/>
      </c>
      <c r="AU324" t="str">
        <f>IF(ISNUMBER(FIND("overige",Methode_Keuze)),"",IF(Tb_Activiteiten[[#This Row],[Grondkosten]]=1,Tb_Activiteiten[[#Headers],[Grondkosten]],""))</f>
        <v/>
      </c>
      <c r="AV324" t="str">
        <f>IF(ISNUMBER(FIND("overige",Methode_Keuze)),"",IF(Tb_Activiteiten[[#This Row],[Bijdrage in natura (overige)]]=1,Tb_Activiteiten[[#Headers],[Bijdrage in natura (overige)]],""))</f>
        <v/>
      </c>
      <c r="AW324" t="str">
        <f>IF(ISNUMBER(FIND("overige",Methode_Keuze)),"",IF(Tb_Activiteiten[[#This Row],[Bijdrage in natura (vrijwilligers)]]=1,Tb_Activiteiten[[#Headers],[Bijdrage in natura (vrijwilligers)]],""))</f>
        <v/>
      </c>
      <c r="AX324" t="str">
        <f>IF(ISNUMBER(FIND("overige",Methode_Keuze)),"",IF(Tb_Activiteiten[[#This Row],[Afschrijvingskosten]]=1,Tb_Activiteiten[[#Headers],[Afschrijvingskosten]],""))</f>
        <v/>
      </c>
      <c r="AY324" t="str">
        <f>IF(ISNUMBER(FIND("overige",Methode_Keuze)),"",IF(Tb_Activiteiten[[#This Row],[Vergoeding]]=1,Tb_Activiteiten[[#Headers],[Vergoeding]],""))</f>
        <v/>
      </c>
      <c r="AZ324" t="str">
        <f>IF(ISNUMBER(FIND("arbeid",Methode_Keuze)),"",IF(Tb_Activiteiten[[#This Row],[Arbeidskosten - vast tarief (excl eigen arbeid)]]=1,Tb_Activiteiten[[#Headers],[Arbeidskosten - vast tarief (excl eigen arbeid)]],""))</f>
        <v/>
      </c>
      <c r="BA324" t="str">
        <f>IF(ISNUMBER(FIND("overige",Methode_Keuze)),"",IF(Tb_Activiteiten[[#This Row],[Overige kosten]]=1,Tb_Activiteiten[[#Headers],[Overige kosten]],""))</f>
        <v/>
      </c>
    </row>
    <row r="325" spans="1:53" x14ac:dyDescent="0.25">
      <c r="A325" s="213"/>
      <c r="F325" s="64"/>
      <c r="G325" s="64"/>
      <c r="H325" s="258"/>
      <c r="I325" s="258"/>
      <c r="J325" s="258"/>
      <c r="K325" s="258"/>
      <c r="O325" s="56"/>
      <c r="Q325" t="str">
        <f>IFERROR(IF(VLOOKUP(Tb_Activiteiten[[#This Row],[Openstelling]],Tb_Openstelling[],2,0)=1,1,""),"")</f>
        <v/>
      </c>
      <c r="AK325" t="str">
        <f>IF(ISNUMBER(FIND("arbeid",Methode_Keuze)),"",IF(ISNUMBER(FIND("arbeid",Methode_Keuze)),"",IF(Tb_Activiteiten[[#This Row],[Loonkosten]]=1,Tb_Activiteiten[[#Headers],[Loonkosten]],"")))</f>
        <v/>
      </c>
      <c r="AL325" t="str">
        <f>IF(ISNUMBER(FIND("arbeid",Methode_Keuze)),"",IF(ISNUMBER(FIND("arbeid",Methode_Keuze)),"",IF(Tb_Activiteiten[[#This Row],[Eigen arbeid]]=1,Tb_Activiteiten[[#Headers],[Eigen arbeid]],"")))</f>
        <v/>
      </c>
      <c r="AM325" t="str">
        <f>IF(ISNUMBER(FIND("arbeid",Methode_Keuze)),"",IF(ISNUMBER(FIND("arbeid",Methode_Keuze)),"",IF(Tb_Activiteiten[[#This Row],[Projectmedewerker]]=1,Tb_Activiteiten[[#Headers],[Projectmedewerker]],"")))</f>
        <v/>
      </c>
      <c r="AN325" t="str">
        <f>IF(ISNUMBER(FIND("arbeid",Methode_Keuze)),"",IF(ISNUMBER(FIND("arbeid",Methode_Keuze)),"",IF(Tb_Activiteiten[[#This Row],[Landbouwer]]=1,Tb_Activiteiten[[#Headers],[Landbouwer]],"")))</f>
        <v/>
      </c>
      <c r="AO325" t="str">
        <f>IF(ISNUMBER(FIND("arbeid",Methode_Keuze)),"",IF(ISNUMBER(FIND("arbeid",Methode_Keuze)),"",IF(Tb_Activiteiten[[#This Row],[Adviseur]]=1,Tb_Activiteiten[[#Headers],[Adviseur]],"")))</f>
        <v/>
      </c>
      <c r="AP325" t="str">
        <f>IF(ISNUMBER(FIND("arbeid",Methode_Keuze)),"",IF(ISNUMBER(FIND("arbeid",Methode_Keuze)),"",IF(Tb_Activiteiten[[#This Row],[Projectleider/Expert]]=1,Tb_Activiteiten[[#Headers],[Projectleider/Expert]],"")))</f>
        <v/>
      </c>
      <c r="AQ325" t="str">
        <f>IF(ISNUMBER(FIND("arbeid",Methode_Keuze)),"",IF(ISNUMBER(FIND("arbeid",Methode_Keuze)),"",IF(Tb_Activiteiten[[#This Row],[Arbeidskosten]]=1,Tb_Activiteiten[[#Headers],[Arbeidskosten]],"")))</f>
        <v/>
      </c>
      <c r="AR325" t="str">
        <f>IF(ISNUMBER(FIND("arbeid",Methode_Keuze)),"",IF(ISNUMBER(FIND("arbeid",Methode_Keuze)),"",IF(Tb_Activiteiten[[#This Row],[Arbeidskosten op basis van IKS]]=1,Tb_Activiteiten[[#Headers],[Arbeidskosten op basis van IKS]],"")))</f>
        <v/>
      </c>
      <c r="AS325" t="str">
        <f>IF(ISNUMBER(FIND("overige",Methode_Keuze)),"",IF(Tb_Activiteiten[[#This Row],[Kosten derden exclusief btw]]=1,Tb_Activiteiten[[#Headers],[Kosten derden exclusief btw]],""))</f>
        <v/>
      </c>
      <c r="AT325" t="str">
        <f>IF(ISNUMBER(FIND("overige",Methode_Keuze)),"",IF(Tb_Activiteiten[[#This Row],[Niet verrekenbare btw]]=1,Tb_Activiteiten[[#Headers],[Niet verrekenbare btw]],""))</f>
        <v/>
      </c>
      <c r="AU325" t="str">
        <f>IF(ISNUMBER(FIND("overige",Methode_Keuze)),"",IF(Tb_Activiteiten[[#This Row],[Grondkosten]]=1,Tb_Activiteiten[[#Headers],[Grondkosten]],""))</f>
        <v/>
      </c>
      <c r="AV325" t="str">
        <f>IF(ISNUMBER(FIND("overige",Methode_Keuze)),"",IF(Tb_Activiteiten[[#This Row],[Bijdrage in natura (overige)]]=1,Tb_Activiteiten[[#Headers],[Bijdrage in natura (overige)]],""))</f>
        <v/>
      </c>
      <c r="AW325" t="str">
        <f>IF(ISNUMBER(FIND("overige",Methode_Keuze)),"",IF(Tb_Activiteiten[[#This Row],[Bijdrage in natura (vrijwilligers)]]=1,Tb_Activiteiten[[#Headers],[Bijdrage in natura (vrijwilligers)]],""))</f>
        <v/>
      </c>
      <c r="AX325" t="str">
        <f>IF(ISNUMBER(FIND("overige",Methode_Keuze)),"",IF(Tb_Activiteiten[[#This Row],[Afschrijvingskosten]]=1,Tb_Activiteiten[[#Headers],[Afschrijvingskosten]],""))</f>
        <v/>
      </c>
      <c r="AY325" t="str">
        <f>IF(ISNUMBER(FIND("overige",Methode_Keuze)),"",IF(Tb_Activiteiten[[#This Row],[Vergoeding]]=1,Tb_Activiteiten[[#Headers],[Vergoeding]],""))</f>
        <v/>
      </c>
      <c r="AZ325" t="str">
        <f>IF(ISNUMBER(FIND("arbeid",Methode_Keuze)),"",IF(Tb_Activiteiten[[#This Row],[Arbeidskosten - vast tarief (excl eigen arbeid)]]=1,Tb_Activiteiten[[#Headers],[Arbeidskosten - vast tarief (excl eigen arbeid)]],""))</f>
        <v/>
      </c>
      <c r="BA325" t="str">
        <f>IF(ISNUMBER(FIND("overige",Methode_Keuze)),"",IF(Tb_Activiteiten[[#This Row],[Overige kosten]]=1,Tb_Activiteiten[[#Headers],[Overige kosten]],""))</f>
        <v/>
      </c>
    </row>
    <row r="326" spans="1:53" x14ac:dyDescent="0.25">
      <c r="A326" s="213"/>
      <c r="F326" s="64"/>
      <c r="G326" s="64"/>
      <c r="H326" s="258"/>
      <c r="I326" s="258"/>
      <c r="J326" s="258"/>
      <c r="K326" s="258"/>
      <c r="O326" s="56"/>
      <c r="Q326" t="str">
        <f>IFERROR(IF(VLOOKUP(Tb_Activiteiten[[#This Row],[Openstelling]],Tb_Openstelling[],2,0)=1,1,""),"")</f>
        <v/>
      </c>
      <c r="AK326" t="str">
        <f>IF(ISNUMBER(FIND("arbeid",Methode_Keuze)),"",IF(ISNUMBER(FIND("arbeid",Methode_Keuze)),"",IF(Tb_Activiteiten[[#This Row],[Loonkosten]]=1,Tb_Activiteiten[[#Headers],[Loonkosten]],"")))</f>
        <v/>
      </c>
      <c r="AL326" t="str">
        <f>IF(ISNUMBER(FIND("arbeid",Methode_Keuze)),"",IF(ISNUMBER(FIND("arbeid",Methode_Keuze)),"",IF(Tb_Activiteiten[[#This Row],[Eigen arbeid]]=1,Tb_Activiteiten[[#Headers],[Eigen arbeid]],"")))</f>
        <v/>
      </c>
      <c r="AM326" t="str">
        <f>IF(ISNUMBER(FIND("arbeid",Methode_Keuze)),"",IF(ISNUMBER(FIND("arbeid",Methode_Keuze)),"",IF(Tb_Activiteiten[[#This Row],[Projectmedewerker]]=1,Tb_Activiteiten[[#Headers],[Projectmedewerker]],"")))</f>
        <v/>
      </c>
      <c r="AN326" t="str">
        <f>IF(ISNUMBER(FIND("arbeid",Methode_Keuze)),"",IF(ISNUMBER(FIND("arbeid",Methode_Keuze)),"",IF(Tb_Activiteiten[[#This Row],[Landbouwer]]=1,Tb_Activiteiten[[#Headers],[Landbouwer]],"")))</f>
        <v/>
      </c>
      <c r="AO326" t="str">
        <f>IF(ISNUMBER(FIND("arbeid",Methode_Keuze)),"",IF(ISNUMBER(FIND("arbeid",Methode_Keuze)),"",IF(Tb_Activiteiten[[#This Row],[Adviseur]]=1,Tb_Activiteiten[[#Headers],[Adviseur]],"")))</f>
        <v/>
      </c>
      <c r="AP326" t="str">
        <f>IF(ISNUMBER(FIND("arbeid",Methode_Keuze)),"",IF(ISNUMBER(FIND("arbeid",Methode_Keuze)),"",IF(Tb_Activiteiten[[#This Row],[Projectleider/Expert]]=1,Tb_Activiteiten[[#Headers],[Projectleider/Expert]],"")))</f>
        <v/>
      </c>
      <c r="AQ326" t="str">
        <f>IF(ISNUMBER(FIND("arbeid",Methode_Keuze)),"",IF(ISNUMBER(FIND("arbeid",Methode_Keuze)),"",IF(Tb_Activiteiten[[#This Row],[Arbeidskosten]]=1,Tb_Activiteiten[[#Headers],[Arbeidskosten]],"")))</f>
        <v/>
      </c>
      <c r="AR326" t="str">
        <f>IF(ISNUMBER(FIND("arbeid",Methode_Keuze)),"",IF(ISNUMBER(FIND("arbeid",Methode_Keuze)),"",IF(Tb_Activiteiten[[#This Row],[Arbeidskosten op basis van IKS]]=1,Tb_Activiteiten[[#Headers],[Arbeidskosten op basis van IKS]],"")))</f>
        <v/>
      </c>
      <c r="AS326" t="str">
        <f>IF(ISNUMBER(FIND("overige",Methode_Keuze)),"",IF(Tb_Activiteiten[[#This Row],[Kosten derden exclusief btw]]=1,Tb_Activiteiten[[#Headers],[Kosten derden exclusief btw]],""))</f>
        <v/>
      </c>
      <c r="AT326" t="str">
        <f>IF(ISNUMBER(FIND("overige",Methode_Keuze)),"",IF(Tb_Activiteiten[[#This Row],[Niet verrekenbare btw]]=1,Tb_Activiteiten[[#Headers],[Niet verrekenbare btw]],""))</f>
        <v/>
      </c>
      <c r="AU326" t="str">
        <f>IF(ISNUMBER(FIND("overige",Methode_Keuze)),"",IF(Tb_Activiteiten[[#This Row],[Grondkosten]]=1,Tb_Activiteiten[[#Headers],[Grondkosten]],""))</f>
        <v/>
      </c>
      <c r="AV326" t="str">
        <f>IF(ISNUMBER(FIND("overige",Methode_Keuze)),"",IF(Tb_Activiteiten[[#This Row],[Bijdrage in natura (overige)]]=1,Tb_Activiteiten[[#Headers],[Bijdrage in natura (overige)]],""))</f>
        <v/>
      </c>
      <c r="AW326" t="str">
        <f>IF(ISNUMBER(FIND("overige",Methode_Keuze)),"",IF(Tb_Activiteiten[[#This Row],[Bijdrage in natura (vrijwilligers)]]=1,Tb_Activiteiten[[#Headers],[Bijdrage in natura (vrijwilligers)]],""))</f>
        <v/>
      </c>
      <c r="AX326" t="str">
        <f>IF(ISNUMBER(FIND("overige",Methode_Keuze)),"",IF(Tb_Activiteiten[[#This Row],[Afschrijvingskosten]]=1,Tb_Activiteiten[[#Headers],[Afschrijvingskosten]],""))</f>
        <v/>
      </c>
      <c r="AY326" t="str">
        <f>IF(ISNUMBER(FIND("overige",Methode_Keuze)),"",IF(Tb_Activiteiten[[#This Row],[Vergoeding]]=1,Tb_Activiteiten[[#Headers],[Vergoeding]],""))</f>
        <v/>
      </c>
      <c r="AZ326" t="str">
        <f>IF(ISNUMBER(FIND("arbeid",Methode_Keuze)),"",IF(Tb_Activiteiten[[#This Row],[Arbeidskosten - vast tarief (excl eigen arbeid)]]=1,Tb_Activiteiten[[#Headers],[Arbeidskosten - vast tarief (excl eigen arbeid)]],""))</f>
        <v/>
      </c>
      <c r="BA326" t="str">
        <f>IF(ISNUMBER(FIND("overige",Methode_Keuze)),"",IF(Tb_Activiteiten[[#This Row],[Overige kosten]]=1,Tb_Activiteiten[[#Headers],[Overige kosten]],""))</f>
        <v/>
      </c>
    </row>
    <row r="327" spans="1:53" x14ac:dyDescent="0.25">
      <c r="A327" s="213"/>
      <c r="F327" s="64"/>
      <c r="G327" s="64"/>
      <c r="H327" s="258"/>
      <c r="I327" s="258"/>
      <c r="J327" s="258"/>
      <c r="K327" s="258"/>
      <c r="O327" s="56"/>
      <c r="Q327" t="str">
        <f>IFERROR(IF(VLOOKUP(Tb_Activiteiten[[#This Row],[Openstelling]],Tb_Openstelling[],2,0)=1,1,""),"")</f>
        <v/>
      </c>
      <c r="AK327" t="str">
        <f>IF(ISNUMBER(FIND("arbeid",Methode_Keuze)),"",IF(ISNUMBER(FIND("arbeid",Methode_Keuze)),"",IF(Tb_Activiteiten[[#This Row],[Loonkosten]]=1,Tb_Activiteiten[[#Headers],[Loonkosten]],"")))</f>
        <v/>
      </c>
      <c r="AL327" t="str">
        <f>IF(ISNUMBER(FIND("arbeid",Methode_Keuze)),"",IF(ISNUMBER(FIND("arbeid",Methode_Keuze)),"",IF(Tb_Activiteiten[[#This Row],[Eigen arbeid]]=1,Tb_Activiteiten[[#Headers],[Eigen arbeid]],"")))</f>
        <v/>
      </c>
      <c r="AM327" t="str">
        <f>IF(ISNUMBER(FIND("arbeid",Methode_Keuze)),"",IF(ISNUMBER(FIND("arbeid",Methode_Keuze)),"",IF(Tb_Activiteiten[[#This Row],[Projectmedewerker]]=1,Tb_Activiteiten[[#Headers],[Projectmedewerker]],"")))</f>
        <v/>
      </c>
      <c r="AN327" t="str">
        <f>IF(ISNUMBER(FIND("arbeid",Methode_Keuze)),"",IF(ISNUMBER(FIND("arbeid",Methode_Keuze)),"",IF(Tb_Activiteiten[[#This Row],[Landbouwer]]=1,Tb_Activiteiten[[#Headers],[Landbouwer]],"")))</f>
        <v/>
      </c>
      <c r="AO327" t="str">
        <f>IF(ISNUMBER(FIND("arbeid",Methode_Keuze)),"",IF(ISNUMBER(FIND("arbeid",Methode_Keuze)),"",IF(Tb_Activiteiten[[#This Row],[Adviseur]]=1,Tb_Activiteiten[[#Headers],[Adviseur]],"")))</f>
        <v/>
      </c>
      <c r="AP327" t="str">
        <f>IF(ISNUMBER(FIND("arbeid",Methode_Keuze)),"",IF(ISNUMBER(FIND("arbeid",Methode_Keuze)),"",IF(Tb_Activiteiten[[#This Row],[Projectleider/Expert]]=1,Tb_Activiteiten[[#Headers],[Projectleider/Expert]],"")))</f>
        <v/>
      </c>
      <c r="AQ327" t="str">
        <f>IF(ISNUMBER(FIND("arbeid",Methode_Keuze)),"",IF(ISNUMBER(FIND("arbeid",Methode_Keuze)),"",IF(Tb_Activiteiten[[#This Row],[Arbeidskosten]]=1,Tb_Activiteiten[[#Headers],[Arbeidskosten]],"")))</f>
        <v/>
      </c>
      <c r="AR327" t="str">
        <f>IF(ISNUMBER(FIND("arbeid",Methode_Keuze)),"",IF(ISNUMBER(FIND("arbeid",Methode_Keuze)),"",IF(Tb_Activiteiten[[#This Row],[Arbeidskosten op basis van IKS]]=1,Tb_Activiteiten[[#Headers],[Arbeidskosten op basis van IKS]],"")))</f>
        <v/>
      </c>
      <c r="AS327" t="str">
        <f>IF(ISNUMBER(FIND("overige",Methode_Keuze)),"",IF(Tb_Activiteiten[[#This Row],[Kosten derden exclusief btw]]=1,Tb_Activiteiten[[#Headers],[Kosten derden exclusief btw]],""))</f>
        <v/>
      </c>
      <c r="AT327" t="str">
        <f>IF(ISNUMBER(FIND("overige",Methode_Keuze)),"",IF(Tb_Activiteiten[[#This Row],[Niet verrekenbare btw]]=1,Tb_Activiteiten[[#Headers],[Niet verrekenbare btw]],""))</f>
        <v/>
      </c>
      <c r="AU327" t="str">
        <f>IF(ISNUMBER(FIND("overige",Methode_Keuze)),"",IF(Tb_Activiteiten[[#This Row],[Grondkosten]]=1,Tb_Activiteiten[[#Headers],[Grondkosten]],""))</f>
        <v/>
      </c>
      <c r="AV327" t="str">
        <f>IF(ISNUMBER(FIND("overige",Methode_Keuze)),"",IF(Tb_Activiteiten[[#This Row],[Bijdrage in natura (overige)]]=1,Tb_Activiteiten[[#Headers],[Bijdrage in natura (overige)]],""))</f>
        <v/>
      </c>
      <c r="AW327" t="str">
        <f>IF(ISNUMBER(FIND("overige",Methode_Keuze)),"",IF(Tb_Activiteiten[[#This Row],[Bijdrage in natura (vrijwilligers)]]=1,Tb_Activiteiten[[#Headers],[Bijdrage in natura (vrijwilligers)]],""))</f>
        <v/>
      </c>
      <c r="AX327" t="str">
        <f>IF(ISNUMBER(FIND("overige",Methode_Keuze)),"",IF(Tb_Activiteiten[[#This Row],[Afschrijvingskosten]]=1,Tb_Activiteiten[[#Headers],[Afschrijvingskosten]],""))</f>
        <v/>
      </c>
      <c r="AY327" t="str">
        <f>IF(ISNUMBER(FIND("overige",Methode_Keuze)),"",IF(Tb_Activiteiten[[#This Row],[Vergoeding]]=1,Tb_Activiteiten[[#Headers],[Vergoeding]],""))</f>
        <v/>
      </c>
      <c r="AZ327" t="str">
        <f>IF(ISNUMBER(FIND("arbeid",Methode_Keuze)),"",IF(Tb_Activiteiten[[#This Row],[Arbeidskosten - vast tarief (excl eigen arbeid)]]=1,Tb_Activiteiten[[#Headers],[Arbeidskosten - vast tarief (excl eigen arbeid)]],""))</f>
        <v/>
      </c>
      <c r="BA327" t="str">
        <f>IF(ISNUMBER(FIND("overige",Methode_Keuze)),"",IF(Tb_Activiteiten[[#This Row],[Overige kosten]]=1,Tb_Activiteiten[[#Headers],[Overige kosten]],""))</f>
        <v/>
      </c>
    </row>
    <row r="328" spans="1:53" x14ac:dyDescent="0.25">
      <c r="A328" s="213"/>
      <c r="F328" s="64"/>
      <c r="G328" s="64"/>
      <c r="H328" s="258"/>
      <c r="I328" s="258"/>
      <c r="J328" s="258"/>
      <c r="K328" s="258"/>
      <c r="O328" s="56"/>
      <c r="Q328" t="str">
        <f>IFERROR(IF(VLOOKUP(Tb_Activiteiten[[#This Row],[Openstelling]],Tb_Openstelling[],2,0)=1,1,""),"")</f>
        <v/>
      </c>
      <c r="AK328" t="str">
        <f>IF(ISNUMBER(FIND("arbeid",Methode_Keuze)),"",IF(ISNUMBER(FIND("arbeid",Methode_Keuze)),"",IF(Tb_Activiteiten[[#This Row],[Loonkosten]]=1,Tb_Activiteiten[[#Headers],[Loonkosten]],"")))</f>
        <v/>
      </c>
      <c r="AL328" t="str">
        <f>IF(ISNUMBER(FIND("arbeid",Methode_Keuze)),"",IF(ISNUMBER(FIND("arbeid",Methode_Keuze)),"",IF(Tb_Activiteiten[[#This Row],[Eigen arbeid]]=1,Tb_Activiteiten[[#Headers],[Eigen arbeid]],"")))</f>
        <v/>
      </c>
      <c r="AM328" t="str">
        <f>IF(ISNUMBER(FIND("arbeid",Methode_Keuze)),"",IF(ISNUMBER(FIND("arbeid",Methode_Keuze)),"",IF(Tb_Activiteiten[[#This Row],[Projectmedewerker]]=1,Tb_Activiteiten[[#Headers],[Projectmedewerker]],"")))</f>
        <v/>
      </c>
      <c r="AN328" t="str">
        <f>IF(ISNUMBER(FIND("arbeid",Methode_Keuze)),"",IF(ISNUMBER(FIND("arbeid",Methode_Keuze)),"",IF(Tb_Activiteiten[[#This Row],[Landbouwer]]=1,Tb_Activiteiten[[#Headers],[Landbouwer]],"")))</f>
        <v/>
      </c>
      <c r="AO328" t="str">
        <f>IF(ISNUMBER(FIND("arbeid",Methode_Keuze)),"",IF(ISNUMBER(FIND("arbeid",Methode_Keuze)),"",IF(Tb_Activiteiten[[#This Row],[Adviseur]]=1,Tb_Activiteiten[[#Headers],[Adviseur]],"")))</f>
        <v/>
      </c>
      <c r="AP328" t="str">
        <f>IF(ISNUMBER(FIND("arbeid",Methode_Keuze)),"",IF(ISNUMBER(FIND("arbeid",Methode_Keuze)),"",IF(Tb_Activiteiten[[#This Row],[Projectleider/Expert]]=1,Tb_Activiteiten[[#Headers],[Projectleider/Expert]],"")))</f>
        <v/>
      </c>
      <c r="AQ328" t="str">
        <f>IF(ISNUMBER(FIND("arbeid",Methode_Keuze)),"",IF(ISNUMBER(FIND("arbeid",Methode_Keuze)),"",IF(Tb_Activiteiten[[#This Row],[Arbeidskosten]]=1,Tb_Activiteiten[[#Headers],[Arbeidskosten]],"")))</f>
        <v/>
      </c>
      <c r="AR328" t="str">
        <f>IF(ISNUMBER(FIND("arbeid",Methode_Keuze)),"",IF(ISNUMBER(FIND("arbeid",Methode_Keuze)),"",IF(Tb_Activiteiten[[#This Row],[Arbeidskosten op basis van IKS]]=1,Tb_Activiteiten[[#Headers],[Arbeidskosten op basis van IKS]],"")))</f>
        <v/>
      </c>
      <c r="AS328" t="str">
        <f>IF(ISNUMBER(FIND("overige",Methode_Keuze)),"",IF(Tb_Activiteiten[[#This Row],[Kosten derden exclusief btw]]=1,Tb_Activiteiten[[#Headers],[Kosten derden exclusief btw]],""))</f>
        <v/>
      </c>
      <c r="AT328" t="str">
        <f>IF(ISNUMBER(FIND("overige",Methode_Keuze)),"",IF(Tb_Activiteiten[[#This Row],[Niet verrekenbare btw]]=1,Tb_Activiteiten[[#Headers],[Niet verrekenbare btw]],""))</f>
        <v/>
      </c>
      <c r="AU328" t="str">
        <f>IF(ISNUMBER(FIND("overige",Methode_Keuze)),"",IF(Tb_Activiteiten[[#This Row],[Grondkosten]]=1,Tb_Activiteiten[[#Headers],[Grondkosten]],""))</f>
        <v/>
      </c>
      <c r="AV328" t="str">
        <f>IF(ISNUMBER(FIND("overige",Methode_Keuze)),"",IF(Tb_Activiteiten[[#This Row],[Bijdrage in natura (overige)]]=1,Tb_Activiteiten[[#Headers],[Bijdrage in natura (overige)]],""))</f>
        <v/>
      </c>
      <c r="AW328" t="str">
        <f>IF(ISNUMBER(FIND("overige",Methode_Keuze)),"",IF(Tb_Activiteiten[[#This Row],[Bijdrage in natura (vrijwilligers)]]=1,Tb_Activiteiten[[#Headers],[Bijdrage in natura (vrijwilligers)]],""))</f>
        <v/>
      </c>
      <c r="AX328" t="str">
        <f>IF(ISNUMBER(FIND("overige",Methode_Keuze)),"",IF(Tb_Activiteiten[[#This Row],[Afschrijvingskosten]]=1,Tb_Activiteiten[[#Headers],[Afschrijvingskosten]],""))</f>
        <v/>
      </c>
      <c r="AY328" t="str">
        <f>IF(ISNUMBER(FIND("overige",Methode_Keuze)),"",IF(Tb_Activiteiten[[#This Row],[Vergoeding]]=1,Tb_Activiteiten[[#Headers],[Vergoeding]],""))</f>
        <v/>
      </c>
      <c r="AZ328" t="str">
        <f>IF(ISNUMBER(FIND("arbeid",Methode_Keuze)),"",IF(Tb_Activiteiten[[#This Row],[Arbeidskosten - vast tarief (excl eigen arbeid)]]=1,Tb_Activiteiten[[#Headers],[Arbeidskosten - vast tarief (excl eigen arbeid)]],""))</f>
        <v/>
      </c>
      <c r="BA328" t="str">
        <f>IF(ISNUMBER(FIND("overige",Methode_Keuze)),"",IF(Tb_Activiteiten[[#This Row],[Overige kosten]]=1,Tb_Activiteiten[[#Headers],[Overige kosten]],""))</f>
        <v/>
      </c>
    </row>
    <row r="329" spans="1:53" x14ac:dyDescent="0.25">
      <c r="A329" s="213"/>
      <c r="F329" s="64"/>
      <c r="G329" s="64"/>
      <c r="H329" s="258"/>
      <c r="I329" s="258"/>
      <c r="J329" s="258"/>
      <c r="K329" s="258"/>
      <c r="O329" s="56"/>
      <c r="Q329" t="str">
        <f>IFERROR(IF(VLOOKUP(Tb_Activiteiten[[#This Row],[Openstelling]],Tb_Openstelling[],2,0)=1,1,""),"")</f>
        <v/>
      </c>
      <c r="AK329" t="str">
        <f>IF(ISNUMBER(FIND("arbeid",Methode_Keuze)),"",IF(ISNUMBER(FIND("arbeid",Methode_Keuze)),"",IF(Tb_Activiteiten[[#This Row],[Loonkosten]]=1,Tb_Activiteiten[[#Headers],[Loonkosten]],"")))</f>
        <v/>
      </c>
      <c r="AL329" t="str">
        <f>IF(ISNUMBER(FIND("arbeid",Methode_Keuze)),"",IF(ISNUMBER(FIND("arbeid",Methode_Keuze)),"",IF(Tb_Activiteiten[[#This Row],[Eigen arbeid]]=1,Tb_Activiteiten[[#Headers],[Eigen arbeid]],"")))</f>
        <v/>
      </c>
      <c r="AM329" t="str">
        <f>IF(ISNUMBER(FIND("arbeid",Methode_Keuze)),"",IF(ISNUMBER(FIND("arbeid",Methode_Keuze)),"",IF(Tb_Activiteiten[[#This Row],[Projectmedewerker]]=1,Tb_Activiteiten[[#Headers],[Projectmedewerker]],"")))</f>
        <v/>
      </c>
      <c r="AN329" t="str">
        <f>IF(ISNUMBER(FIND("arbeid",Methode_Keuze)),"",IF(ISNUMBER(FIND("arbeid",Methode_Keuze)),"",IF(Tb_Activiteiten[[#This Row],[Landbouwer]]=1,Tb_Activiteiten[[#Headers],[Landbouwer]],"")))</f>
        <v/>
      </c>
      <c r="AO329" t="str">
        <f>IF(ISNUMBER(FIND("arbeid",Methode_Keuze)),"",IF(ISNUMBER(FIND("arbeid",Methode_Keuze)),"",IF(Tb_Activiteiten[[#This Row],[Adviseur]]=1,Tb_Activiteiten[[#Headers],[Adviseur]],"")))</f>
        <v/>
      </c>
      <c r="AP329" t="str">
        <f>IF(ISNUMBER(FIND("arbeid",Methode_Keuze)),"",IF(ISNUMBER(FIND("arbeid",Methode_Keuze)),"",IF(Tb_Activiteiten[[#This Row],[Projectleider/Expert]]=1,Tb_Activiteiten[[#Headers],[Projectleider/Expert]],"")))</f>
        <v/>
      </c>
      <c r="AQ329" t="str">
        <f>IF(ISNUMBER(FIND("arbeid",Methode_Keuze)),"",IF(ISNUMBER(FIND("arbeid",Methode_Keuze)),"",IF(Tb_Activiteiten[[#This Row],[Arbeidskosten]]=1,Tb_Activiteiten[[#Headers],[Arbeidskosten]],"")))</f>
        <v/>
      </c>
      <c r="AR329" t="str">
        <f>IF(ISNUMBER(FIND("arbeid",Methode_Keuze)),"",IF(ISNUMBER(FIND("arbeid",Methode_Keuze)),"",IF(Tb_Activiteiten[[#This Row],[Arbeidskosten op basis van IKS]]=1,Tb_Activiteiten[[#Headers],[Arbeidskosten op basis van IKS]],"")))</f>
        <v/>
      </c>
      <c r="AS329" t="str">
        <f>IF(ISNUMBER(FIND("overige",Methode_Keuze)),"",IF(Tb_Activiteiten[[#This Row],[Kosten derden exclusief btw]]=1,Tb_Activiteiten[[#Headers],[Kosten derden exclusief btw]],""))</f>
        <v/>
      </c>
      <c r="AT329" t="str">
        <f>IF(ISNUMBER(FIND("overige",Methode_Keuze)),"",IF(Tb_Activiteiten[[#This Row],[Niet verrekenbare btw]]=1,Tb_Activiteiten[[#Headers],[Niet verrekenbare btw]],""))</f>
        <v/>
      </c>
      <c r="AU329" t="str">
        <f>IF(ISNUMBER(FIND("overige",Methode_Keuze)),"",IF(Tb_Activiteiten[[#This Row],[Grondkosten]]=1,Tb_Activiteiten[[#Headers],[Grondkosten]],""))</f>
        <v/>
      </c>
      <c r="AV329" t="str">
        <f>IF(ISNUMBER(FIND("overige",Methode_Keuze)),"",IF(Tb_Activiteiten[[#This Row],[Bijdrage in natura (overige)]]=1,Tb_Activiteiten[[#Headers],[Bijdrage in natura (overige)]],""))</f>
        <v/>
      </c>
      <c r="AW329" t="str">
        <f>IF(ISNUMBER(FIND("overige",Methode_Keuze)),"",IF(Tb_Activiteiten[[#This Row],[Bijdrage in natura (vrijwilligers)]]=1,Tb_Activiteiten[[#Headers],[Bijdrage in natura (vrijwilligers)]],""))</f>
        <v/>
      </c>
      <c r="AX329" t="str">
        <f>IF(ISNUMBER(FIND("overige",Methode_Keuze)),"",IF(Tb_Activiteiten[[#This Row],[Afschrijvingskosten]]=1,Tb_Activiteiten[[#Headers],[Afschrijvingskosten]],""))</f>
        <v/>
      </c>
      <c r="AY329" t="str">
        <f>IF(ISNUMBER(FIND("overige",Methode_Keuze)),"",IF(Tb_Activiteiten[[#This Row],[Vergoeding]]=1,Tb_Activiteiten[[#Headers],[Vergoeding]],""))</f>
        <v/>
      </c>
      <c r="AZ329" t="str">
        <f>IF(ISNUMBER(FIND("arbeid",Methode_Keuze)),"",IF(Tb_Activiteiten[[#This Row],[Arbeidskosten - vast tarief (excl eigen arbeid)]]=1,Tb_Activiteiten[[#Headers],[Arbeidskosten - vast tarief (excl eigen arbeid)]],""))</f>
        <v/>
      </c>
      <c r="BA329" t="str">
        <f>IF(ISNUMBER(FIND("overige",Methode_Keuze)),"",IF(Tb_Activiteiten[[#This Row],[Overige kosten]]=1,Tb_Activiteiten[[#Headers],[Overige kosten]],""))</f>
        <v/>
      </c>
    </row>
    <row r="330" spans="1:53" x14ac:dyDescent="0.25">
      <c r="A330" s="213"/>
      <c r="F330" s="64"/>
      <c r="G330" s="64"/>
      <c r="H330" s="258"/>
      <c r="I330" s="258"/>
      <c r="J330" s="258"/>
      <c r="K330" s="258"/>
      <c r="O330" s="56"/>
      <c r="Q330" t="str">
        <f>IFERROR(IF(VLOOKUP(Tb_Activiteiten[[#This Row],[Openstelling]],Tb_Openstelling[],2,0)=1,1,""),"")</f>
        <v/>
      </c>
      <c r="AK330" t="str">
        <f>IF(ISNUMBER(FIND("arbeid",Methode_Keuze)),"",IF(ISNUMBER(FIND("arbeid",Methode_Keuze)),"",IF(Tb_Activiteiten[[#This Row],[Loonkosten]]=1,Tb_Activiteiten[[#Headers],[Loonkosten]],"")))</f>
        <v/>
      </c>
      <c r="AL330" t="str">
        <f>IF(ISNUMBER(FIND("arbeid",Methode_Keuze)),"",IF(ISNUMBER(FIND("arbeid",Methode_Keuze)),"",IF(Tb_Activiteiten[[#This Row],[Eigen arbeid]]=1,Tb_Activiteiten[[#Headers],[Eigen arbeid]],"")))</f>
        <v/>
      </c>
      <c r="AM330" t="str">
        <f>IF(ISNUMBER(FIND("arbeid",Methode_Keuze)),"",IF(ISNUMBER(FIND("arbeid",Methode_Keuze)),"",IF(Tb_Activiteiten[[#This Row],[Projectmedewerker]]=1,Tb_Activiteiten[[#Headers],[Projectmedewerker]],"")))</f>
        <v/>
      </c>
      <c r="AN330" t="str">
        <f>IF(ISNUMBER(FIND("arbeid",Methode_Keuze)),"",IF(ISNUMBER(FIND("arbeid",Methode_Keuze)),"",IF(Tb_Activiteiten[[#This Row],[Landbouwer]]=1,Tb_Activiteiten[[#Headers],[Landbouwer]],"")))</f>
        <v/>
      </c>
      <c r="AO330" t="str">
        <f>IF(ISNUMBER(FIND("arbeid",Methode_Keuze)),"",IF(ISNUMBER(FIND("arbeid",Methode_Keuze)),"",IF(Tb_Activiteiten[[#This Row],[Adviseur]]=1,Tb_Activiteiten[[#Headers],[Adviseur]],"")))</f>
        <v/>
      </c>
      <c r="AP330" t="str">
        <f>IF(ISNUMBER(FIND("arbeid",Methode_Keuze)),"",IF(ISNUMBER(FIND("arbeid",Methode_Keuze)),"",IF(Tb_Activiteiten[[#This Row],[Projectleider/Expert]]=1,Tb_Activiteiten[[#Headers],[Projectleider/Expert]],"")))</f>
        <v/>
      </c>
      <c r="AQ330" t="str">
        <f>IF(ISNUMBER(FIND("arbeid",Methode_Keuze)),"",IF(ISNUMBER(FIND("arbeid",Methode_Keuze)),"",IF(Tb_Activiteiten[[#This Row],[Arbeidskosten]]=1,Tb_Activiteiten[[#Headers],[Arbeidskosten]],"")))</f>
        <v/>
      </c>
      <c r="AR330" t="str">
        <f>IF(ISNUMBER(FIND("arbeid",Methode_Keuze)),"",IF(ISNUMBER(FIND("arbeid",Methode_Keuze)),"",IF(Tb_Activiteiten[[#This Row],[Arbeidskosten op basis van IKS]]=1,Tb_Activiteiten[[#Headers],[Arbeidskosten op basis van IKS]],"")))</f>
        <v/>
      </c>
      <c r="AS330" t="str">
        <f>IF(ISNUMBER(FIND("overige",Methode_Keuze)),"",IF(Tb_Activiteiten[[#This Row],[Kosten derden exclusief btw]]=1,Tb_Activiteiten[[#Headers],[Kosten derden exclusief btw]],""))</f>
        <v/>
      </c>
      <c r="AT330" t="str">
        <f>IF(ISNUMBER(FIND("overige",Methode_Keuze)),"",IF(Tb_Activiteiten[[#This Row],[Niet verrekenbare btw]]=1,Tb_Activiteiten[[#Headers],[Niet verrekenbare btw]],""))</f>
        <v/>
      </c>
      <c r="AU330" t="str">
        <f>IF(ISNUMBER(FIND("overige",Methode_Keuze)),"",IF(Tb_Activiteiten[[#This Row],[Grondkosten]]=1,Tb_Activiteiten[[#Headers],[Grondkosten]],""))</f>
        <v/>
      </c>
      <c r="AV330" t="str">
        <f>IF(ISNUMBER(FIND("overige",Methode_Keuze)),"",IF(Tb_Activiteiten[[#This Row],[Bijdrage in natura (overige)]]=1,Tb_Activiteiten[[#Headers],[Bijdrage in natura (overige)]],""))</f>
        <v/>
      </c>
      <c r="AW330" t="str">
        <f>IF(ISNUMBER(FIND("overige",Methode_Keuze)),"",IF(Tb_Activiteiten[[#This Row],[Bijdrage in natura (vrijwilligers)]]=1,Tb_Activiteiten[[#Headers],[Bijdrage in natura (vrijwilligers)]],""))</f>
        <v/>
      </c>
      <c r="AX330" t="str">
        <f>IF(ISNUMBER(FIND("overige",Methode_Keuze)),"",IF(Tb_Activiteiten[[#This Row],[Afschrijvingskosten]]=1,Tb_Activiteiten[[#Headers],[Afschrijvingskosten]],""))</f>
        <v/>
      </c>
      <c r="AY330" t="str">
        <f>IF(ISNUMBER(FIND("overige",Methode_Keuze)),"",IF(Tb_Activiteiten[[#This Row],[Vergoeding]]=1,Tb_Activiteiten[[#Headers],[Vergoeding]],""))</f>
        <v/>
      </c>
      <c r="AZ330" t="str">
        <f>IF(ISNUMBER(FIND("arbeid",Methode_Keuze)),"",IF(Tb_Activiteiten[[#This Row],[Arbeidskosten - vast tarief (excl eigen arbeid)]]=1,Tb_Activiteiten[[#Headers],[Arbeidskosten - vast tarief (excl eigen arbeid)]],""))</f>
        <v/>
      </c>
      <c r="BA330" t="str">
        <f>IF(ISNUMBER(FIND("overige",Methode_Keuze)),"",IF(Tb_Activiteiten[[#This Row],[Overige kosten]]=1,Tb_Activiteiten[[#Headers],[Overige kosten]],""))</f>
        <v/>
      </c>
    </row>
    <row r="331" spans="1:53" x14ac:dyDescent="0.25">
      <c r="A331" s="213"/>
      <c r="F331" s="64"/>
      <c r="G331" s="64"/>
      <c r="H331" s="258"/>
      <c r="I331" s="258"/>
      <c r="J331" s="258"/>
      <c r="K331" s="258"/>
      <c r="O331" s="56"/>
      <c r="Q331" t="str">
        <f>IFERROR(IF(VLOOKUP(Tb_Activiteiten[[#This Row],[Openstelling]],Tb_Openstelling[],2,0)=1,1,""),"")</f>
        <v/>
      </c>
      <c r="AK331" t="str">
        <f>IF(ISNUMBER(FIND("arbeid",Methode_Keuze)),"",IF(ISNUMBER(FIND("arbeid",Methode_Keuze)),"",IF(Tb_Activiteiten[[#This Row],[Loonkosten]]=1,Tb_Activiteiten[[#Headers],[Loonkosten]],"")))</f>
        <v/>
      </c>
      <c r="AL331" t="str">
        <f>IF(ISNUMBER(FIND("arbeid",Methode_Keuze)),"",IF(ISNUMBER(FIND("arbeid",Methode_Keuze)),"",IF(Tb_Activiteiten[[#This Row],[Eigen arbeid]]=1,Tb_Activiteiten[[#Headers],[Eigen arbeid]],"")))</f>
        <v/>
      </c>
      <c r="AM331" t="str">
        <f>IF(ISNUMBER(FIND("arbeid",Methode_Keuze)),"",IF(ISNUMBER(FIND("arbeid",Methode_Keuze)),"",IF(Tb_Activiteiten[[#This Row],[Projectmedewerker]]=1,Tb_Activiteiten[[#Headers],[Projectmedewerker]],"")))</f>
        <v/>
      </c>
      <c r="AN331" t="str">
        <f>IF(ISNUMBER(FIND("arbeid",Methode_Keuze)),"",IF(ISNUMBER(FIND("arbeid",Methode_Keuze)),"",IF(Tb_Activiteiten[[#This Row],[Landbouwer]]=1,Tb_Activiteiten[[#Headers],[Landbouwer]],"")))</f>
        <v/>
      </c>
      <c r="AO331" t="str">
        <f>IF(ISNUMBER(FIND("arbeid",Methode_Keuze)),"",IF(ISNUMBER(FIND("arbeid",Methode_Keuze)),"",IF(Tb_Activiteiten[[#This Row],[Adviseur]]=1,Tb_Activiteiten[[#Headers],[Adviseur]],"")))</f>
        <v/>
      </c>
      <c r="AP331" t="str">
        <f>IF(ISNUMBER(FIND("arbeid",Methode_Keuze)),"",IF(ISNUMBER(FIND("arbeid",Methode_Keuze)),"",IF(Tb_Activiteiten[[#This Row],[Projectleider/Expert]]=1,Tb_Activiteiten[[#Headers],[Projectleider/Expert]],"")))</f>
        <v/>
      </c>
      <c r="AQ331" t="str">
        <f>IF(ISNUMBER(FIND("arbeid",Methode_Keuze)),"",IF(ISNUMBER(FIND("arbeid",Methode_Keuze)),"",IF(Tb_Activiteiten[[#This Row],[Arbeidskosten]]=1,Tb_Activiteiten[[#Headers],[Arbeidskosten]],"")))</f>
        <v/>
      </c>
      <c r="AR331" t="str">
        <f>IF(ISNUMBER(FIND("arbeid",Methode_Keuze)),"",IF(ISNUMBER(FIND("arbeid",Methode_Keuze)),"",IF(Tb_Activiteiten[[#This Row],[Arbeidskosten op basis van IKS]]=1,Tb_Activiteiten[[#Headers],[Arbeidskosten op basis van IKS]],"")))</f>
        <v/>
      </c>
      <c r="AS331" t="str">
        <f>IF(ISNUMBER(FIND("overige",Methode_Keuze)),"",IF(Tb_Activiteiten[[#This Row],[Kosten derden exclusief btw]]=1,Tb_Activiteiten[[#Headers],[Kosten derden exclusief btw]],""))</f>
        <v/>
      </c>
      <c r="AT331" t="str">
        <f>IF(ISNUMBER(FIND("overige",Methode_Keuze)),"",IF(Tb_Activiteiten[[#This Row],[Niet verrekenbare btw]]=1,Tb_Activiteiten[[#Headers],[Niet verrekenbare btw]],""))</f>
        <v/>
      </c>
      <c r="AU331" t="str">
        <f>IF(ISNUMBER(FIND("overige",Methode_Keuze)),"",IF(Tb_Activiteiten[[#This Row],[Grondkosten]]=1,Tb_Activiteiten[[#Headers],[Grondkosten]],""))</f>
        <v/>
      </c>
      <c r="AV331" t="str">
        <f>IF(ISNUMBER(FIND("overige",Methode_Keuze)),"",IF(Tb_Activiteiten[[#This Row],[Bijdrage in natura (overige)]]=1,Tb_Activiteiten[[#Headers],[Bijdrage in natura (overige)]],""))</f>
        <v/>
      </c>
      <c r="AW331" t="str">
        <f>IF(ISNUMBER(FIND("overige",Methode_Keuze)),"",IF(Tb_Activiteiten[[#This Row],[Bijdrage in natura (vrijwilligers)]]=1,Tb_Activiteiten[[#Headers],[Bijdrage in natura (vrijwilligers)]],""))</f>
        <v/>
      </c>
      <c r="AX331" t="str">
        <f>IF(ISNUMBER(FIND("overige",Methode_Keuze)),"",IF(Tb_Activiteiten[[#This Row],[Afschrijvingskosten]]=1,Tb_Activiteiten[[#Headers],[Afschrijvingskosten]],""))</f>
        <v/>
      </c>
      <c r="AY331" t="str">
        <f>IF(ISNUMBER(FIND("overige",Methode_Keuze)),"",IF(Tb_Activiteiten[[#This Row],[Vergoeding]]=1,Tb_Activiteiten[[#Headers],[Vergoeding]],""))</f>
        <v/>
      </c>
      <c r="AZ331" t="str">
        <f>IF(ISNUMBER(FIND("arbeid",Methode_Keuze)),"",IF(Tb_Activiteiten[[#This Row],[Arbeidskosten - vast tarief (excl eigen arbeid)]]=1,Tb_Activiteiten[[#Headers],[Arbeidskosten - vast tarief (excl eigen arbeid)]],""))</f>
        <v/>
      </c>
      <c r="BA331" t="str">
        <f>IF(ISNUMBER(FIND("overige",Methode_Keuze)),"",IF(Tb_Activiteiten[[#This Row],[Overige kosten]]=1,Tb_Activiteiten[[#Headers],[Overige kosten]],""))</f>
        <v/>
      </c>
    </row>
    <row r="332" spans="1:53" x14ac:dyDescent="0.25">
      <c r="A332" s="213"/>
      <c r="F332" s="64"/>
      <c r="G332" s="64"/>
      <c r="H332" s="258"/>
      <c r="I332" s="258"/>
      <c r="J332" s="258"/>
      <c r="K332" s="258"/>
      <c r="O332" s="56"/>
      <c r="Q332" t="str">
        <f>IFERROR(IF(VLOOKUP(Tb_Activiteiten[[#This Row],[Openstelling]],Tb_Openstelling[],2,0)=1,1,""),"")</f>
        <v/>
      </c>
      <c r="AK332" t="str">
        <f>IF(ISNUMBER(FIND("arbeid",Methode_Keuze)),"",IF(ISNUMBER(FIND("arbeid",Methode_Keuze)),"",IF(Tb_Activiteiten[[#This Row],[Loonkosten]]=1,Tb_Activiteiten[[#Headers],[Loonkosten]],"")))</f>
        <v/>
      </c>
      <c r="AL332" t="str">
        <f>IF(ISNUMBER(FIND("arbeid",Methode_Keuze)),"",IF(ISNUMBER(FIND("arbeid",Methode_Keuze)),"",IF(Tb_Activiteiten[[#This Row],[Eigen arbeid]]=1,Tb_Activiteiten[[#Headers],[Eigen arbeid]],"")))</f>
        <v/>
      </c>
      <c r="AM332" t="str">
        <f>IF(ISNUMBER(FIND("arbeid",Methode_Keuze)),"",IF(ISNUMBER(FIND("arbeid",Methode_Keuze)),"",IF(Tb_Activiteiten[[#This Row],[Projectmedewerker]]=1,Tb_Activiteiten[[#Headers],[Projectmedewerker]],"")))</f>
        <v/>
      </c>
      <c r="AN332" t="str">
        <f>IF(ISNUMBER(FIND("arbeid",Methode_Keuze)),"",IF(ISNUMBER(FIND("arbeid",Methode_Keuze)),"",IF(Tb_Activiteiten[[#This Row],[Landbouwer]]=1,Tb_Activiteiten[[#Headers],[Landbouwer]],"")))</f>
        <v/>
      </c>
      <c r="AO332" t="str">
        <f>IF(ISNUMBER(FIND("arbeid",Methode_Keuze)),"",IF(ISNUMBER(FIND("arbeid",Methode_Keuze)),"",IF(Tb_Activiteiten[[#This Row],[Adviseur]]=1,Tb_Activiteiten[[#Headers],[Adviseur]],"")))</f>
        <v/>
      </c>
      <c r="AP332" t="str">
        <f>IF(ISNUMBER(FIND("arbeid",Methode_Keuze)),"",IF(ISNUMBER(FIND("arbeid",Methode_Keuze)),"",IF(Tb_Activiteiten[[#This Row],[Projectleider/Expert]]=1,Tb_Activiteiten[[#Headers],[Projectleider/Expert]],"")))</f>
        <v/>
      </c>
      <c r="AQ332" t="str">
        <f>IF(ISNUMBER(FIND("arbeid",Methode_Keuze)),"",IF(ISNUMBER(FIND("arbeid",Methode_Keuze)),"",IF(Tb_Activiteiten[[#This Row],[Arbeidskosten]]=1,Tb_Activiteiten[[#Headers],[Arbeidskosten]],"")))</f>
        <v/>
      </c>
      <c r="AR332" t="str">
        <f>IF(ISNUMBER(FIND("arbeid",Methode_Keuze)),"",IF(ISNUMBER(FIND("arbeid",Methode_Keuze)),"",IF(Tb_Activiteiten[[#This Row],[Arbeidskosten op basis van IKS]]=1,Tb_Activiteiten[[#Headers],[Arbeidskosten op basis van IKS]],"")))</f>
        <v/>
      </c>
      <c r="AS332" t="str">
        <f>IF(ISNUMBER(FIND("overige",Methode_Keuze)),"",IF(Tb_Activiteiten[[#This Row],[Kosten derden exclusief btw]]=1,Tb_Activiteiten[[#Headers],[Kosten derden exclusief btw]],""))</f>
        <v/>
      </c>
      <c r="AT332" t="str">
        <f>IF(ISNUMBER(FIND("overige",Methode_Keuze)),"",IF(Tb_Activiteiten[[#This Row],[Niet verrekenbare btw]]=1,Tb_Activiteiten[[#Headers],[Niet verrekenbare btw]],""))</f>
        <v/>
      </c>
      <c r="AU332" t="str">
        <f>IF(ISNUMBER(FIND("overige",Methode_Keuze)),"",IF(Tb_Activiteiten[[#This Row],[Grondkosten]]=1,Tb_Activiteiten[[#Headers],[Grondkosten]],""))</f>
        <v/>
      </c>
      <c r="AV332" t="str">
        <f>IF(ISNUMBER(FIND("overige",Methode_Keuze)),"",IF(Tb_Activiteiten[[#This Row],[Bijdrage in natura (overige)]]=1,Tb_Activiteiten[[#Headers],[Bijdrage in natura (overige)]],""))</f>
        <v/>
      </c>
      <c r="AW332" t="str">
        <f>IF(ISNUMBER(FIND("overige",Methode_Keuze)),"",IF(Tb_Activiteiten[[#This Row],[Bijdrage in natura (vrijwilligers)]]=1,Tb_Activiteiten[[#Headers],[Bijdrage in natura (vrijwilligers)]],""))</f>
        <v/>
      </c>
      <c r="AX332" t="str">
        <f>IF(ISNUMBER(FIND("overige",Methode_Keuze)),"",IF(Tb_Activiteiten[[#This Row],[Afschrijvingskosten]]=1,Tb_Activiteiten[[#Headers],[Afschrijvingskosten]],""))</f>
        <v/>
      </c>
      <c r="AY332" t="str">
        <f>IF(ISNUMBER(FIND("overige",Methode_Keuze)),"",IF(Tb_Activiteiten[[#This Row],[Vergoeding]]=1,Tb_Activiteiten[[#Headers],[Vergoeding]],""))</f>
        <v/>
      </c>
      <c r="AZ332" t="str">
        <f>IF(ISNUMBER(FIND("arbeid",Methode_Keuze)),"",IF(Tb_Activiteiten[[#This Row],[Arbeidskosten - vast tarief (excl eigen arbeid)]]=1,Tb_Activiteiten[[#Headers],[Arbeidskosten - vast tarief (excl eigen arbeid)]],""))</f>
        <v/>
      </c>
      <c r="BA332" t="str">
        <f>IF(ISNUMBER(FIND("overige",Methode_Keuze)),"",IF(Tb_Activiteiten[[#This Row],[Overige kosten]]=1,Tb_Activiteiten[[#Headers],[Overige kosten]],""))</f>
        <v/>
      </c>
    </row>
    <row r="333" spans="1:53" x14ac:dyDescent="0.25">
      <c r="A333" s="213"/>
      <c r="F333" s="64"/>
      <c r="G333" s="64"/>
      <c r="H333" s="258"/>
      <c r="I333" s="258"/>
      <c r="J333" s="258"/>
      <c r="K333" s="258"/>
      <c r="O333" s="56"/>
      <c r="Q333" t="str">
        <f>IFERROR(IF(VLOOKUP(Tb_Activiteiten[[#This Row],[Openstelling]],Tb_Openstelling[],2,0)=1,1,""),"")</f>
        <v/>
      </c>
      <c r="AK333" t="str">
        <f>IF(ISNUMBER(FIND("arbeid",Methode_Keuze)),"",IF(ISNUMBER(FIND("arbeid",Methode_Keuze)),"",IF(Tb_Activiteiten[[#This Row],[Loonkosten]]=1,Tb_Activiteiten[[#Headers],[Loonkosten]],"")))</f>
        <v/>
      </c>
      <c r="AL333" t="str">
        <f>IF(ISNUMBER(FIND("arbeid",Methode_Keuze)),"",IF(ISNUMBER(FIND("arbeid",Methode_Keuze)),"",IF(Tb_Activiteiten[[#This Row],[Eigen arbeid]]=1,Tb_Activiteiten[[#Headers],[Eigen arbeid]],"")))</f>
        <v/>
      </c>
      <c r="AM333" t="str">
        <f>IF(ISNUMBER(FIND("arbeid",Methode_Keuze)),"",IF(ISNUMBER(FIND("arbeid",Methode_Keuze)),"",IF(Tb_Activiteiten[[#This Row],[Projectmedewerker]]=1,Tb_Activiteiten[[#Headers],[Projectmedewerker]],"")))</f>
        <v/>
      </c>
      <c r="AN333" t="str">
        <f>IF(ISNUMBER(FIND("arbeid",Methode_Keuze)),"",IF(ISNUMBER(FIND("arbeid",Methode_Keuze)),"",IF(Tb_Activiteiten[[#This Row],[Landbouwer]]=1,Tb_Activiteiten[[#Headers],[Landbouwer]],"")))</f>
        <v/>
      </c>
      <c r="AO333" t="str">
        <f>IF(ISNUMBER(FIND("arbeid",Methode_Keuze)),"",IF(ISNUMBER(FIND("arbeid",Methode_Keuze)),"",IF(Tb_Activiteiten[[#This Row],[Adviseur]]=1,Tb_Activiteiten[[#Headers],[Adviseur]],"")))</f>
        <v/>
      </c>
      <c r="AP333" t="str">
        <f>IF(ISNUMBER(FIND("arbeid",Methode_Keuze)),"",IF(ISNUMBER(FIND("arbeid",Methode_Keuze)),"",IF(Tb_Activiteiten[[#This Row],[Projectleider/Expert]]=1,Tb_Activiteiten[[#Headers],[Projectleider/Expert]],"")))</f>
        <v/>
      </c>
      <c r="AQ333" t="str">
        <f>IF(ISNUMBER(FIND("arbeid",Methode_Keuze)),"",IF(ISNUMBER(FIND("arbeid",Methode_Keuze)),"",IF(Tb_Activiteiten[[#This Row],[Arbeidskosten]]=1,Tb_Activiteiten[[#Headers],[Arbeidskosten]],"")))</f>
        <v/>
      </c>
      <c r="AR333" t="str">
        <f>IF(ISNUMBER(FIND("arbeid",Methode_Keuze)),"",IF(ISNUMBER(FIND("arbeid",Methode_Keuze)),"",IF(Tb_Activiteiten[[#This Row],[Arbeidskosten op basis van IKS]]=1,Tb_Activiteiten[[#Headers],[Arbeidskosten op basis van IKS]],"")))</f>
        <v/>
      </c>
      <c r="AS333" t="str">
        <f>IF(ISNUMBER(FIND("overige",Methode_Keuze)),"",IF(Tb_Activiteiten[[#This Row],[Kosten derden exclusief btw]]=1,Tb_Activiteiten[[#Headers],[Kosten derden exclusief btw]],""))</f>
        <v/>
      </c>
      <c r="AT333" t="str">
        <f>IF(ISNUMBER(FIND("overige",Methode_Keuze)),"",IF(Tb_Activiteiten[[#This Row],[Niet verrekenbare btw]]=1,Tb_Activiteiten[[#Headers],[Niet verrekenbare btw]],""))</f>
        <v/>
      </c>
      <c r="AU333" t="str">
        <f>IF(ISNUMBER(FIND("overige",Methode_Keuze)),"",IF(Tb_Activiteiten[[#This Row],[Grondkosten]]=1,Tb_Activiteiten[[#Headers],[Grondkosten]],""))</f>
        <v/>
      </c>
      <c r="AV333" t="str">
        <f>IF(ISNUMBER(FIND("overige",Methode_Keuze)),"",IF(Tb_Activiteiten[[#This Row],[Bijdrage in natura (overige)]]=1,Tb_Activiteiten[[#Headers],[Bijdrage in natura (overige)]],""))</f>
        <v/>
      </c>
      <c r="AW333" t="str">
        <f>IF(ISNUMBER(FIND("overige",Methode_Keuze)),"",IF(Tb_Activiteiten[[#This Row],[Bijdrage in natura (vrijwilligers)]]=1,Tb_Activiteiten[[#Headers],[Bijdrage in natura (vrijwilligers)]],""))</f>
        <v/>
      </c>
      <c r="AX333" t="str">
        <f>IF(ISNUMBER(FIND("overige",Methode_Keuze)),"",IF(Tb_Activiteiten[[#This Row],[Afschrijvingskosten]]=1,Tb_Activiteiten[[#Headers],[Afschrijvingskosten]],""))</f>
        <v/>
      </c>
      <c r="AY333" t="str">
        <f>IF(ISNUMBER(FIND("overige",Methode_Keuze)),"",IF(Tb_Activiteiten[[#This Row],[Vergoeding]]=1,Tb_Activiteiten[[#Headers],[Vergoeding]],""))</f>
        <v/>
      </c>
      <c r="AZ333" t="str">
        <f>IF(ISNUMBER(FIND("arbeid",Methode_Keuze)),"",IF(Tb_Activiteiten[[#This Row],[Arbeidskosten - vast tarief (excl eigen arbeid)]]=1,Tb_Activiteiten[[#Headers],[Arbeidskosten - vast tarief (excl eigen arbeid)]],""))</f>
        <v/>
      </c>
      <c r="BA333" t="str">
        <f>IF(ISNUMBER(FIND("overige",Methode_Keuze)),"",IF(Tb_Activiteiten[[#This Row],[Overige kosten]]=1,Tb_Activiteiten[[#Headers],[Overige kosten]],""))</f>
        <v/>
      </c>
    </row>
    <row r="334" spans="1:53" x14ac:dyDescent="0.25">
      <c r="A334" s="213"/>
      <c r="F334" s="64"/>
      <c r="G334" s="64"/>
      <c r="H334" s="258"/>
      <c r="I334" s="258"/>
      <c r="J334" s="258"/>
      <c r="K334" s="258"/>
      <c r="O334" s="56"/>
      <c r="Q334" t="str">
        <f>IFERROR(IF(VLOOKUP(Tb_Activiteiten[[#This Row],[Openstelling]],Tb_Openstelling[],2,0)=1,1,""),"")</f>
        <v/>
      </c>
      <c r="AK334" t="str">
        <f>IF(ISNUMBER(FIND("arbeid",Methode_Keuze)),"",IF(ISNUMBER(FIND("arbeid",Methode_Keuze)),"",IF(Tb_Activiteiten[[#This Row],[Loonkosten]]=1,Tb_Activiteiten[[#Headers],[Loonkosten]],"")))</f>
        <v/>
      </c>
      <c r="AL334" t="str">
        <f>IF(ISNUMBER(FIND("arbeid",Methode_Keuze)),"",IF(ISNUMBER(FIND("arbeid",Methode_Keuze)),"",IF(Tb_Activiteiten[[#This Row],[Eigen arbeid]]=1,Tb_Activiteiten[[#Headers],[Eigen arbeid]],"")))</f>
        <v/>
      </c>
      <c r="AM334" t="str">
        <f>IF(ISNUMBER(FIND("arbeid",Methode_Keuze)),"",IF(ISNUMBER(FIND("arbeid",Methode_Keuze)),"",IF(Tb_Activiteiten[[#This Row],[Projectmedewerker]]=1,Tb_Activiteiten[[#Headers],[Projectmedewerker]],"")))</f>
        <v/>
      </c>
      <c r="AN334" t="str">
        <f>IF(ISNUMBER(FIND("arbeid",Methode_Keuze)),"",IF(ISNUMBER(FIND("arbeid",Methode_Keuze)),"",IF(Tb_Activiteiten[[#This Row],[Landbouwer]]=1,Tb_Activiteiten[[#Headers],[Landbouwer]],"")))</f>
        <v/>
      </c>
      <c r="AO334" t="str">
        <f>IF(ISNUMBER(FIND("arbeid",Methode_Keuze)),"",IF(ISNUMBER(FIND("arbeid",Methode_Keuze)),"",IF(Tb_Activiteiten[[#This Row],[Adviseur]]=1,Tb_Activiteiten[[#Headers],[Adviseur]],"")))</f>
        <v/>
      </c>
      <c r="AP334" t="str">
        <f>IF(ISNUMBER(FIND("arbeid",Methode_Keuze)),"",IF(ISNUMBER(FIND("arbeid",Methode_Keuze)),"",IF(Tb_Activiteiten[[#This Row],[Projectleider/Expert]]=1,Tb_Activiteiten[[#Headers],[Projectleider/Expert]],"")))</f>
        <v/>
      </c>
      <c r="AQ334" t="str">
        <f>IF(ISNUMBER(FIND("arbeid",Methode_Keuze)),"",IF(ISNUMBER(FIND("arbeid",Methode_Keuze)),"",IF(Tb_Activiteiten[[#This Row],[Arbeidskosten]]=1,Tb_Activiteiten[[#Headers],[Arbeidskosten]],"")))</f>
        <v/>
      </c>
      <c r="AR334" t="str">
        <f>IF(ISNUMBER(FIND("arbeid",Methode_Keuze)),"",IF(ISNUMBER(FIND("arbeid",Methode_Keuze)),"",IF(Tb_Activiteiten[[#This Row],[Arbeidskosten op basis van IKS]]=1,Tb_Activiteiten[[#Headers],[Arbeidskosten op basis van IKS]],"")))</f>
        <v/>
      </c>
      <c r="AS334" t="str">
        <f>IF(ISNUMBER(FIND("overige",Methode_Keuze)),"",IF(Tb_Activiteiten[[#This Row],[Kosten derden exclusief btw]]=1,Tb_Activiteiten[[#Headers],[Kosten derden exclusief btw]],""))</f>
        <v/>
      </c>
      <c r="AT334" t="str">
        <f>IF(ISNUMBER(FIND("overige",Methode_Keuze)),"",IF(Tb_Activiteiten[[#This Row],[Niet verrekenbare btw]]=1,Tb_Activiteiten[[#Headers],[Niet verrekenbare btw]],""))</f>
        <v/>
      </c>
      <c r="AU334" t="str">
        <f>IF(ISNUMBER(FIND("overige",Methode_Keuze)),"",IF(Tb_Activiteiten[[#This Row],[Grondkosten]]=1,Tb_Activiteiten[[#Headers],[Grondkosten]],""))</f>
        <v/>
      </c>
      <c r="AV334" t="str">
        <f>IF(ISNUMBER(FIND("overige",Methode_Keuze)),"",IF(Tb_Activiteiten[[#This Row],[Bijdrage in natura (overige)]]=1,Tb_Activiteiten[[#Headers],[Bijdrage in natura (overige)]],""))</f>
        <v/>
      </c>
      <c r="AW334" t="str">
        <f>IF(ISNUMBER(FIND("overige",Methode_Keuze)),"",IF(Tb_Activiteiten[[#This Row],[Bijdrage in natura (vrijwilligers)]]=1,Tb_Activiteiten[[#Headers],[Bijdrage in natura (vrijwilligers)]],""))</f>
        <v/>
      </c>
      <c r="AX334" t="str">
        <f>IF(ISNUMBER(FIND("overige",Methode_Keuze)),"",IF(Tb_Activiteiten[[#This Row],[Afschrijvingskosten]]=1,Tb_Activiteiten[[#Headers],[Afschrijvingskosten]],""))</f>
        <v/>
      </c>
      <c r="AY334" t="str">
        <f>IF(ISNUMBER(FIND("overige",Methode_Keuze)),"",IF(Tb_Activiteiten[[#This Row],[Vergoeding]]=1,Tb_Activiteiten[[#Headers],[Vergoeding]],""))</f>
        <v/>
      </c>
      <c r="AZ334" t="str">
        <f>IF(ISNUMBER(FIND("arbeid",Methode_Keuze)),"",IF(Tb_Activiteiten[[#This Row],[Arbeidskosten - vast tarief (excl eigen arbeid)]]=1,Tb_Activiteiten[[#Headers],[Arbeidskosten - vast tarief (excl eigen arbeid)]],""))</f>
        <v/>
      </c>
      <c r="BA334" t="str">
        <f>IF(ISNUMBER(FIND("overige",Methode_Keuze)),"",IF(Tb_Activiteiten[[#This Row],[Overige kosten]]=1,Tb_Activiteiten[[#Headers],[Overige kosten]],""))</f>
        <v/>
      </c>
    </row>
    <row r="335" spans="1:53" x14ac:dyDescent="0.25">
      <c r="A335" s="213"/>
      <c r="F335" s="64"/>
      <c r="G335" s="64"/>
      <c r="H335" s="258"/>
      <c r="I335" s="258"/>
      <c r="J335" s="258"/>
      <c r="K335" s="258"/>
      <c r="O335" s="56"/>
      <c r="Q335" t="str">
        <f>IFERROR(IF(VLOOKUP(Tb_Activiteiten[[#This Row],[Openstelling]],Tb_Openstelling[],2,0)=1,1,""),"")</f>
        <v/>
      </c>
      <c r="AK335" t="str">
        <f>IF(ISNUMBER(FIND("arbeid",Methode_Keuze)),"",IF(ISNUMBER(FIND("arbeid",Methode_Keuze)),"",IF(Tb_Activiteiten[[#This Row],[Loonkosten]]=1,Tb_Activiteiten[[#Headers],[Loonkosten]],"")))</f>
        <v/>
      </c>
      <c r="AL335" t="str">
        <f>IF(ISNUMBER(FIND("arbeid",Methode_Keuze)),"",IF(ISNUMBER(FIND("arbeid",Methode_Keuze)),"",IF(Tb_Activiteiten[[#This Row],[Eigen arbeid]]=1,Tb_Activiteiten[[#Headers],[Eigen arbeid]],"")))</f>
        <v/>
      </c>
      <c r="AM335" t="str">
        <f>IF(ISNUMBER(FIND("arbeid",Methode_Keuze)),"",IF(ISNUMBER(FIND("arbeid",Methode_Keuze)),"",IF(Tb_Activiteiten[[#This Row],[Projectmedewerker]]=1,Tb_Activiteiten[[#Headers],[Projectmedewerker]],"")))</f>
        <v/>
      </c>
      <c r="AN335" t="str">
        <f>IF(ISNUMBER(FIND("arbeid",Methode_Keuze)),"",IF(ISNUMBER(FIND("arbeid",Methode_Keuze)),"",IF(Tb_Activiteiten[[#This Row],[Landbouwer]]=1,Tb_Activiteiten[[#Headers],[Landbouwer]],"")))</f>
        <v/>
      </c>
      <c r="AO335" t="str">
        <f>IF(ISNUMBER(FIND("arbeid",Methode_Keuze)),"",IF(ISNUMBER(FIND("arbeid",Methode_Keuze)),"",IF(Tb_Activiteiten[[#This Row],[Adviseur]]=1,Tb_Activiteiten[[#Headers],[Adviseur]],"")))</f>
        <v/>
      </c>
      <c r="AP335" t="str">
        <f>IF(ISNUMBER(FIND("arbeid",Methode_Keuze)),"",IF(ISNUMBER(FIND("arbeid",Methode_Keuze)),"",IF(Tb_Activiteiten[[#This Row],[Projectleider/Expert]]=1,Tb_Activiteiten[[#Headers],[Projectleider/Expert]],"")))</f>
        <v/>
      </c>
      <c r="AQ335" t="str">
        <f>IF(ISNUMBER(FIND("arbeid",Methode_Keuze)),"",IF(ISNUMBER(FIND("arbeid",Methode_Keuze)),"",IF(Tb_Activiteiten[[#This Row],[Arbeidskosten]]=1,Tb_Activiteiten[[#Headers],[Arbeidskosten]],"")))</f>
        <v/>
      </c>
      <c r="AR335" t="str">
        <f>IF(ISNUMBER(FIND("arbeid",Methode_Keuze)),"",IF(ISNUMBER(FIND("arbeid",Methode_Keuze)),"",IF(Tb_Activiteiten[[#This Row],[Arbeidskosten op basis van IKS]]=1,Tb_Activiteiten[[#Headers],[Arbeidskosten op basis van IKS]],"")))</f>
        <v/>
      </c>
      <c r="AS335" t="str">
        <f>IF(ISNUMBER(FIND("overige",Methode_Keuze)),"",IF(Tb_Activiteiten[[#This Row],[Kosten derden exclusief btw]]=1,Tb_Activiteiten[[#Headers],[Kosten derden exclusief btw]],""))</f>
        <v/>
      </c>
      <c r="AT335" t="str">
        <f>IF(ISNUMBER(FIND("overige",Methode_Keuze)),"",IF(Tb_Activiteiten[[#This Row],[Niet verrekenbare btw]]=1,Tb_Activiteiten[[#Headers],[Niet verrekenbare btw]],""))</f>
        <v/>
      </c>
      <c r="AU335" t="str">
        <f>IF(ISNUMBER(FIND("overige",Methode_Keuze)),"",IF(Tb_Activiteiten[[#This Row],[Grondkosten]]=1,Tb_Activiteiten[[#Headers],[Grondkosten]],""))</f>
        <v/>
      </c>
      <c r="AV335" t="str">
        <f>IF(ISNUMBER(FIND("overige",Methode_Keuze)),"",IF(Tb_Activiteiten[[#This Row],[Bijdrage in natura (overige)]]=1,Tb_Activiteiten[[#Headers],[Bijdrage in natura (overige)]],""))</f>
        <v/>
      </c>
      <c r="AW335" t="str">
        <f>IF(ISNUMBER(FIND("overige",Methode_Keuze)),"",IF(Tb_Activiteiten[[#This Row],[Bijdrage in natura (vrijwilligers)]]=1,Tb_Activiteiten[[#Headers],[Bijdrage in natura (vrijwilligers)]],""))</f>
        <v/>
      </c>
      <c r="AX335" t="str">
        <f>IF(ISNUMBER(FIND("overige",Methode_Keuze)),"",IF(Tb_Activiteiten[[#This Row],[Afschrijvingskosten]]=1,Tb_Activiteiten[[#Headers],[Afschrijvingskosten]],""))</f>
        <v/>
      </c>
      <c r="AY335" t="str">
        <f>IF(ISNUMBER(FIND("overige",Methode_Keuze)),"",IF(Tb_Activiteiten[[#This Row],[Vergoeding]]=1,Tb_Activiteiten[[#Headers],[Vergoeding]],""))</f>
        <v/>
      </c>
      <c r="AZ335" t="str">
        <f>IF(ISNUMBER(FIND("arbeid",Methode_Keuze)),"",IF(Tb_Activiteiten[[#This Row],[Arbeidskosten - vast tarief (excl eigen arbeid)]]=1,Tb_Activiteiten[[#Headers],[Arbeidskosten - vast tarief (excl eigen arbeid)]],""))</f>
        <v/>
      </c>
      <c r="BA335" t="str">
        <f>IF(ISNUMBER(FIND("overige",Methode_Keuze)),"",IF(Tb_Activiteiten[[#This Row],[Overige kosten]]=1,Tb_Activiteiten[[#Headers],[Overige kosten]],""))</f>
        <v/>
      </c>
    </row>
    <row r="336" spans="1:53" x14ac:dyDescent="0.25">
      <c r="A336" s="213"/>
      <c r="F336" s="64"/>
      <c r="G336" s="64"/>
      <c r="H336" s="258"/>
      <c r="I336" s="258"/>
      <c r="J336" s="258"/>
      <c r="K336" s="258"/>
      <c r="O336" s="56"/>
      <c r="Q336" t="str">
        <f>IFERROR(IF(VLOOKUP(Tb_Activiteiten[[#This Row],[Openstelling]],Tb_Openstelling[],2,0)=1,1,""),"")</f>
        <v/>
      </c>
      <c r="AK336" t="str">
        <f>IF(ISNUMBER(FIND("arbeid",Methode_Keuze)),"",IF(ISNUMBER(FIND("arbeid",Methode_Keuze)),"",IF(Tb_Activiteiten[[#This Row],[Loonkosten]]=1,Tb_Activiteiten[[#Headers],[Loonkosten]],"")))</f>
        <v/>
      </c>
      <c r="AL336" t="str">
        <f>IF(ISNUMBER(FIND("arbeid",Methode_Keuze)),"",IF(ISNUMBER(FIND("arbeid",Methode_Keuze)),"",IF(Tb_Activiteiten[[#This Row],[Eigen arbeid]]=1,Tb_Activiteiten[[#Headers],[Eigen arbeid]],"")))</f>
        <v/>
      </c>
      <c r="AM336" t="str">
        <f>IF(ISNUMBER(FIND("arbeid",Methode_Keuze)),"",IF(ISNUMBER(FIND("arbeid",Methode_Keuze)),"",IF(Tb_Activiteiten[[#This Row],[Projectmedewerker]]=1,Tb_Activiteiten[[#Headers],[Projectmedewerker]],"")))</f>
        <v/>
      </c>
      <c r="AN336" t="str">
        <f>IF(ISNUMBER(FIND("arbeid",Methode_Keuze)),"",IF(ISNUMBER(FIND("arbeid",Methode_Keuze)),"",IF(Tb_Activiteiten[[#This Row],[Landbouwer]]=1,Tb_Activiteiten[[#Headers],[Landbouwer]],"")))</f>
        <v/>
      </c>
      <c r="AO336" t="str">
        <f>IF(ISNUMBER(FIND("arbeid",Methode_Keuze)),"",IF(ISNUMBER(FIND("arbeid",Methode_Keuze)),"",IF(Tb_Activiteiten[[#This Row],[Adviseur]]=1,Tb_Activiteiten[[#Headers],[Adviseur]],"")))</f>
        <v/>
      </c>
      <c r="AP336" t="str">
        <f>IF(ISNUMBER(FIND("arbeid",Methode_Keuze)),"",IF(ISNUMBER(FIND("arbeid",Methode_Keuze)),"",IF(Tb_Activiteiten[[#This Row],[Projectleider/Expert]]=1,Tb_Activiteiten[[#Headers],[Projectleider/Expert]],"")))</f>
        <v/>
      </c>
      <c r="AQ336" t="str">
        <f>IF(ISNUMBER(FIND("arbeid",Methode_Keuze)),"",IF(ISNUMBER(FIND("arbeid",Methode_Keuze)),"",IF(Tb_Activiteiten[[#This Row],[Arbeidskosten]]=1,Tb_Activiteiten[[#Headers],[Arbeidskosten]],"")))</f>
        <v/>
      </c>
      <c r="AR336" t="str">
        <f>IF(ISNUMBER(FIND("arbeid",Methode_Keuze)),"",IF(ISNUMBER(FIND("arbeid",Methode_Keuze)),"",IF(Tb_Activiteiten[[#This Row],[Arbeidskosten op basis van IKS]]=1,Tb_Activiteiten[[#Headers],[Arbeidskosten op basis van IKS]],"")))</f>
        <v/>
      </c>
      <c r="AS336" t="str">
        <f>IF(ISNUMBER(FIND("overige",Methode_Keuze)),"",IF(Tb_Activiteiten[[#This Row],[Kosten derden exclusief btw]]=1,Tb_Activiteiten[[#Headers],[Kosten derden exclusief btw]],""))</f>
        <v/>
      </c>
      <c r="AT336" t="str">
        <f>IF(ISNUMBER(FIND("overige",Methode_Keuze)),"",IF(Tb_Activiteiten[[#This Row],[Niet verrekenbare btw]]=1,Tb_Activiteiten[[#Headers],[Niet verrekenbare btw]],""))</f>
        <v/>
      </c>
      <c r="AU336" t="str">
        <f>IF(ISNUMBER(FIND("overige",Methode_Keuze)),"",IF(Tb_Activiteiten[[#This Row],[Grondkosten]]=1,Tb_Activiteiten[[#Headers],[Grondkosten]],""))</f>
        <v/>
      </c>
      <c r="AV336" t="str">
        <f>IF(ISNUMBER(FIND("overige",Methode_Keuze)),"",IF(Tb_Activiteiten[[#This Row],[Bijdrage in natura (overige)]]=1,Tb_Activiteiten[[#Headers],[Bijdrage in natura (overige)]],""))</f>
        <v/>
      </c>
      <c r="AW336" t="str">
        <f>IF(ISNUMBER(FIND("overige",Methode_Keuze)),"",IF(Tb_Activiteiten[[#This Row],[Bijdrage in natura (vrijwilligers)]]=1,Tb_Activiteiten[[#Headers],[Bijdrage in natura (vrijwilligers)]],""))</f>
        <v/>
      </c>
      <c r="AX336" t="str">
        <f>IF(ISNUMBER(FIND("overige",Methode_Keuze)),"",IF(Tb_Activiteiten[[#This Row],[Afschrijvingskosten]]=1,Tb_Activiteiten[[#Headers],[Afschrijvingskosten]],""))</f>
        <v/>
      </c>
      <c r="AY336" t="str">
        <f>IF(ISNUMBER(FIND("overige",Methode_Keuze)),"",IF(Tb_Activiteiten[[#This Row],[Vergoeding]]=1,Tb_Activiteiten[[#Headers],[Vergoeding]],""))</f>
        <v/>
      </c>
      <c r="AZ336" t="str">
        <f>IF(ISNUMBER(FIND("arbeid",Methode_Keuze)),"",IF(Tb_Activiteiten[[#This Row],[Arbeidskosten - vast tarief (excl eigen arbeid)]]=1,Tb_Activiteiten[[#Headers],[Arbeidskosten - vast tarief (excl eigen arbeid)]],""))</f>
        <v/>
      </c>
      <c r="BA336" t="str">
        <f>IF(ISNUMBER(FIND("overige",Methode_Keuze)),"",IF(Tb_Activiteiten[[#This Row],[Overige kosten]]=1,Tb_Activiteiten[[#Headers],[Overige kosten]],""))</f>
        <v/>
      </c>
    </row>
    <row r="337" spans="1:53" x14ac:dyDescent="0.25">
      <c r="A337" s="213"/>
      <c r="F337" s="64"/>
      <c r="G337" s="64"/>
      <c r="H337" s="258"/>
      <c r="I337" s="258"/>
      <c r="J337" s="258"/>
      <c r="K337" s="258"/>
      <c r="O337" s="56"/>
      <c r="Q337" t="str">
        <f>IFERROR(IF(VLOOKUP(Tb_Activiteiten[[#This Row],[Openstelling]],Tb_Openstelling[],2,0)=1,1,""),"")</f>
        <v/>
      </c>
      <c r="AK337" t="str">
        <f>IF(ISNUMBER(FIND("arbeid",Methode_Keuze)),"",IF(ISNUMBER(FIND("arbeid",Methode_Keuze)),"",IF(Tb_Activiteiten[[#This Row],[Loonkosten]]=1,Tb_Activiteiten[[#Headers],[Loonkosten]],"")))</f>
        <v/>
      </c>
      <c r="AL337" t="str">
        <f>IF(ISNUMBER(FIND("arbeid",Methode_Keuze)),"",IF(ISNUMBER(FIND("arbeid",Methode_Keuze)),"",IF(Tb_Activiteiten[[#This Row],[Eigen arbeid]]=1,Tb_Activiteiten[[#Headers],[Eigen arbeid]],"")))</f>
        <v/>
      </c>
      <c r="AM337" t="str">
        <f>IF(ISNUMBER(FIND("arbeid",Methode_Keuze)),"",IF(ISNUMBER(FIND("arbeid",Methode_Keuze)),"",IF(Tb_Activiteiten[[#This Row],[Projectmedewerker]]=1,Tb_Activiteiten[[#Headers],[Projectmedewerker]],"")))</f>
        <v/>
      </c>
      <c r="AN337" t="str">
        <f>IF(ISNUMBER(FIND("arbeid",Methode_Keuze)),"",IF(ISNUMBER(FIND("arbeid",Methode_Keuze)),"",IF(Tb_Activiteiten[[#This Row],[Landbouwer]]=1,Tb_Activiteiten[[#Headers],[Landbouwer]],"")))</f>
        <v/>
      </c>
      <c r="AO337" t="str">
        <f>IF(ISNUMBER(FIND("arbeid",Methode_Keuze)),"",IF(ISNUMBER(FIND("arbeid",Methode_Keuze)),"",IF(Tb_Activiteiten[[#This Row],[Adviseur]]=1,Tb_Activiteiten[[#Headers],[Adviseur]],"")))</f>
        <v/>
      </c>
      <c r="AP337" t="str">
        <f>IF(ISNUMBER(FIND("arbeid",Methode_Keuze)),"",IF(ISNUMBER(FIND("arbeid",Methode_Keuze)),"",IF(Tb_Activiteiten[[#This Row],[Projectleider/Expert]]=1,Tb_Activiteiten[[#Headers],[Projectleider/Expert]],"")))</f>
        <v/>
      </c>
      <c r="AQ337" t="str">
        <f>IF(ISNUMBER(FIND("arbeid",Methode_Keuze)),"",IF(ISNUMBER(FIND("arbeid",Methode_Keuze)),"",IF(Tb_Activiteiten[[#This Row],[Arbeidskosten]]=1,Tb_Activiteiten[[#Headers],[Arbeidskosten]],"")))</f>
        <v/>
      </c>
      <c r="AR337" t="str">
        <f>IF(ISNUMBER(FIND("arbeid",Methode_Keuze)),"",IF(ISNUMBER(FIND("arbeid",Methode_Keuze)),"",IF(Tb_Activiteiten[[#This Row],[Arbeidskosten op basis van IKS]]=1,Tb_Activiteiten[[#Headers],[Arbeidskosten op basis van IKS]],"")))</f>
        <v/>
      </c>
      <c r="AS337" t="str">
        <f>IF(ISNUMBER(FIND("overige",Methode_Keuze)),"",IF(Tb_Activiteiten[[#This Row],[Kosten derden exclusief btw]]=1,Tb_Activiteiten[[#Headers],[Kosten derden exclusief btw]],""))</f>
        <v/>
      </c>
      <c r="AT337" t="str">
        <f>IF(ISNUMBER(FIND("overige",Methode_Keuze)),"",IF(Tb_Activiteiten[[#This Row],[Niet verrekenbare btw]]=1,Tb_Activiteiten[[#Headers],[Niet verrekenbare btw]],""))</f>
        <v/>
      </c>
      <c r="AU337" t="str">
        <f>IF(ISNUMBER(FIND("overige",Methode_Keuze)),"",IF(Tb_Activiteiten[[#This Row],[Grondkosten]]=1,Tb_Activiteiten[[#Headers],[Grondkosten]],""))</f>
        <v/>
      </c>
      <c r="AV337" t="str">
        <f>IF(ISNUMBER(FIND("overige",Methode_Keuze)),"",IF(Tb_Activiteiten[[#This Row],[Bijdrage in natura (overige)]]=1,Tb_Activiteiten[[#Headers],[Bijdrage in natura (overige)]],""))</f>
        <v/>
      </c>
      <c r="AW337" t="str">
        <f>IF(ISNUMBER(FIND("overige",Methode_Keuze)),"",IF(Tb_Activiteiten[[#This Row],[Bijdrage in natura (vrijwilligers)]]=1,Tb_Activiteiten[[#Headers],[Bijdrage in natura (vrijwilligers)]],""))</f>
        <v/>
      </c>
      <c r="AX337" t="str">
        <f>IF(ISNUMBER(FIND("overige",Methode_Keuze)),"",IF(Tb_Activiteiten[[#This Row],[Afschrijvingskosten]]=1,Tb_Activiteiten[[#Headers],[Afschrijvingskosten]],""))</f>
        <v/>
      </c>
      <c r="AY337" t="str">
        <f>IF(ISNUMBER(FIND("overige",Methode_Keuze)),"",IF(Tb_Activiteiten[[#This Row],[Vergoeding]]=1,Tb_Activiteiten[[#Headers],[Vergoeding]],""))</f>
        <v/>
      </c>
      <c r="AZ337" t="str">
        <f>IF(ISNUMBER(FIND("arbeid",Methode_Keuze)),"",IF(Tb_Activiteiten[[#This Row],[Arbeidskosten - vast tarief (excl eigen arbeid)]]=1,Tb_Activiteiten[[#Headers],[Arbeidskosten - vast tarief (excl eigen arbeid)]],""))</f>
        <v/>
      </c>
      <c r="BA337" t="str">
        <f>IF(ISNUMBER(FIND("overige",Methode_Keuze)),"",IF(Tb_Activiteiten[[#This Row],[Overige kosten]]=1,Tb_Activiteiten[[#Headers],[Overige kosten]],""))</f>
        <v/>
      </c>
    </row>
    <row r="338" spans="1:53" x14ac:dyDescent="0.25">
      <c r="A338" s="213"/>
      <c r="F338" s="64"/>
      <c r="G338" s="64"/>
      <c r="H338" s="258"/>
      <c r="I338" s="258"/>
      <c r="J338" s="258"/>
      <c r="K338" s="258"/>
      <c r="O338" s="56"/>
      <c r="Q338" t="str">
        <f>IFERROR(IF(VLOOKUP(Tb_Activiteiten[[#This Row],[Openstelling]],Tb_Openstelling[],2,0)=1,1,""),"")</f>
        <v/>
      </c>
      <c r="AK338" t="str">
        <f>IF(ISNUMBER(FIND("arbeid",Methode_Keuze)),"",IF(ISNUMBER(FIND("arbeid",Methode_Keuze)),"",IF(Tb_Activiteiten[[#This Row],[Loonkosten]]=1,Tb_Activiteiten[[#Headers],[Loonkosten]],"")))</f>
        <v/>
      </c>
      <c r="AL338" t="str">
        <f>IF(ISNUMBER(FIND("arbeid",Methode_Keuze)),"",IF(ISNUMBER(FIND("arbeid",Methode_Keuze)),"",IF(Tb_Activiteiten[[#This Row],[Eigen arbeid]]=1,Tb_Activiteiten[[#Headers],[Eigen arbeid]],"")))</f>
        <v/>
      </c>
      <c r="AM338" t="str">
        <f>IF(ISNUMBER(FIND("arbeid",Methode_Keuze)),"",IF(ISNUMBER(FIND("arbeid",Methode_Keuze)),"",IF(Tb_Activiteiten[[#This Row],[Projectmedewerker]]=1,Tb_Activiteiten[[#Headers],[Projectmedewerker]],"")))</f>
        <v/>
      </c>
      <c r="AN338" t="str">
        <f>IF(ISNUMBER(FIND("arbeid",Methode_Keuze)),"",IF(ISNUMBER(FIND("arbeid",Methode_Keuze)),"",IF(Tb_Activiteiten[[#This Row],[Landbouwer]]=1,Tb_Activiteiten[[#Headers],[Landbouwer]],"")))</f>
        <v/>
      </c>
      <c r="AO338" t="str">
        <f>IF(ISNUMBER(FIND("arbeid",Methode_Keuze)),"",IF(ISNUMBER(FIND("arbeid",Methode_Keuze)),"",IF(Tb_Activiteiten[[#This Row],[Adviseur]]=1,Tb_Activiteiten[[#Headers],[Adviseur]],"")))</f>
        <v/>
      </c>
      <c r="AP338" t="str">
        <f>IF(ISNUMBER(FIND("arbeid",Methode_Keuze)),"",IF(ISNUMBER(FIND("arbeid",Methode_Keuze)),"",IF(Tb_Activiteiten[[#This Row],[Projectleider/Expert]]=1,Tb_Activiteiten[[#Headers],[Projectleider/Expert]],"")))</f>
        <v/>
      </c>
      <c r="AQ338" t="str">
        <f>IF(ISNUMBER(FIND("arbeid",Methode_Keuze)),"",IF(ISNUMBER(FIND("arbeid",Methode_Keuze)),"",IF(Tb_Activiteiten[[#This Row],[Arbeidskosten]]=1,Tb_Activiteiten[[#Headers],[Arbeidskosten]],"")))</f>
        <v/>
      </c>
      <c r="AR338" t="str">
        <f>IF(ISNUMBER(FIND("arbeid",Methode_Keuze)),"",IF(ISNUMBER(FIND("arbeid",Methode_Keuze)),"",IF(Tb_Activiteiten[[#This Row],[Arbeidskosten op basis van IKS]]=1,Tb_Activiteiten[[#Headers],[Arbeidskosten op basis van IKS]],"")))</f>
        <v/>
      </c>
      <c r="AS338" t="str">
        <f>IF(ISNUMBER(FIND("overige",Methode_Keuze)),"",IF(Tb_Activiteiten[[#This Row],[Kosten derden exclusief btw]]=1,Tb_Activiteiten[[#Headers],[Kosten derden exclusief btw]],""))</f>
        <v/>
      </c>
      <c r="AT338" t="str">
        <f>IF(ISNUMBER(FIND("overige",Methode_Keuze)),"",IF(Tb_Activiteiten[[#This Row],[Niet verrekenbare btw]]=1,Tb_Activiteiten[[#Headers],[Niet verrekenbare btw]],""))</f>
        <v/>
      </c>
      <c r="AU338" t="str">
        <f>IF(ISNUMBER(FIND("overige",Methode_Keuze)),"",IF(Tb_Activiteiten[[#This Row],[Grondkosten]]=1,Tb_Activiteiten[[#Headers],[Grondkosten]],""))</f>
        <v/>
      </c>
      <c r="AV338" t="str">
        <f>IF(ISNUMBER(FIND("overige",Methode_Keuze)),"",IF(Tb_Activiteiten[[#This Row],[Bijdrage in natura (overige)]]=1,Tb_Activiteiten[[#Headers],[Bijdrage in natura (overige)]],""))</f>
        <v/>
      </c>
      <c r="AW338" t="str">
        <f>IF(ISNUMBER(FIND("overige",Methode_Keuze)),"",IF(Tb_Activiteiten[[#This Row],[Bijdrage in natura (vrijwilligers)]]=1,Tb_Activiteiten[[#Headers],[Bijdrage in natura (vrijwilligers)]],""))</f>
        <v/>
      </c>
      <c r="AX338" t="str">
        <f>IF(ISNUMBER(FIND("overige",Methode_Keuze)),"",IF(Tb_Activiteiten[[#This Row],[Afschrijvingskosten]]=1,Tb_Activiteiten[[#Headers],[Afschrijvingskosten]],""))</f>
        <v/>
      </c>
      <c r="AY338" t="str">
        <f>IF(ISNUMBER(FIND("overige",Methode_Keuze)),"",IF(Tb_Activiteiten[[#This Row],[Vergoeding]]=1,Tb_Activiteiten[[#Headers],[Vergoeding]],""))</f>
        <v/>
      </c>
      <c r="AZ338" t="str">
        <f>IF(ISNUMBER(FIND("arbeid",Methode_Keuze)),"",IF(Tb_Activiteiten[[#This Row],[Arbeidskosten - vast tarief (excl eigen arbeid)]]=1,Tb_Activiteiten[[#Headers],[Arbeidskosten - vast tarief (excl eigen arbeid)]],""))</f>
        <v/>
      </c>
      <c r="BA338" t="str">
        <f>IF(ISNUMBER(FIND("overige",Methode_Keuze)),"",IF(Tb_Activiteiten[[#This Row],[Overige kosten]]=1,Tb_Activiteiten[[#Headers],[Overige kosten]],""))</f>
        <v/>
      </c>
    </row>
    <row r="339" spans="1:53" x14ac:dyDescent="0.25">
      <c r="A339" s="213"/>
      <c r="F339" s="64"/>
      <c r="G339" s="64"/>
      <c r="H339" s="258"/>
      <c r="I339" s="258"/>
      <c r="J339" s="258"/>
      <c r="K339" s="258"/>
      <c r="O339" s="56"/>
      <c r="Q339" t="str">
        <f>IFERROR(IF(VLOOKUP(Tb_Activiteiten[[#This Row],[Openstelling]],Tb_Openstelling[],2,0)=1,1,""),"")</f>
        <v/>
      </c>
      <c r="AK339" t="str">
        <f>IF(ISNUMBER(FIND("arbeid",Methode_Keuze)),"",IF(ISNUMBER(FIND("arbeid",Methode_Keuze)),"",IF(Tb_Activiteiten[[#This Row],[Loonkosten]]=1,Tb_Activiteiten[[#Headers],[Loonkosten]],"")))</f>
        <v/>
      </c>
      <c r="AL339" t="str">
        <f>IF(ISNUMBER(FIND("arbeid",Methode_Keuze)),"",IF(ISNUMBER(FIND("arbeid",Methode_Keuze)),"",IF(Tb_Activiteiten[[#This Row],[Eigen arbeid]]=1,Tb_Activiteiten[[#Headers],[Eigen arbeid]],"")))</f>
        <v/>
      </c>
      <c r="AM339" t="str">
        <f>IF(ISNUMBER(FIND("arbeid",Methode_Keuze)),"",IF(ISNUMBER(FIND("arbeid",Methode_Keuze)),"",IF(Tb_Activiteiten[[#This Row],[Projectmedewerker]]=1,Tb_Activiteiten[[#Headers],[Projectmedewerker]],"")))</f>
        <v/>
      </c>
      <c r="AN339" t="str">
        <f>IF(ISNUMBER(FIND("arbeid",Methode_Keuze)),"",IF(ISNUMBER(FIND("arbeid",Methode_Keuze)),"",IF(Tb_Activiteiten[[#This Row],[Landbouwer]]=1,Tb_Activiteiten[[#Headers],[Landbouwer]],"")))</f>
        <v/>
      </c>
      <c r="AO339" t="str">
        <f>IF(ISNUMBER(FIND("arbeid",Methode_Keuze)),"",IF(ISNUMBER(FIND("arbeid",Methode_Keuze)),"",IF(Tb_Activiteiten[[#This Row],[Adviseur]]=1,Tb_Activiteiten[[#Headers],[Adviseur]],"")))</f>
        <v/>
      </c>
      <c r="AP339" t="str">
        <f>IF(ISNUMBER(FIND("arbeid",Methode_Keuze)),"",IF(ISNUMBER(FIND("arbeid",Methode_Keuze)),"",IF(Tb_Activiteiten[[#This Row],[Projectleider/Expert]]=1,Tb_Activiteiten[[#Headers],[Projectleider/Expert]],"")))</f>
        <v/>
      </c>
      <c r="AQ339" t="str">
        <f>IF(ISNUMBER(FIND("arbeid",Methode_Keuze)),"",IF(ISNUMBER(FIND("arbeid",Methode_Keuze)),"",IF(Tb_Activiteiten[[#This Row],[Arbeidskosten]]=1,Tb_Activiteiten[[#Headers],[Arbeidskosten]],"")))</f>
        <v/>
      </c>
      <c r="AR339" t="str">
        <f>IF(ISNUMBER(FIND("arbeid",Methode_Keuze)),"",IF(ISNUMBER(FIND("arbeid",Methode_Keuze)),"",IF(Tb_Activiteiten[[#This Row],[Arbeidskosten op basis van IKS]]=1,Tb_Activiteiten[[#Headers],[Arbeidskosten op basis van IKS]],"")))</f>
        <v/>
      </c>
      <c r="AS339" t="str">
        <f>IF(ISNUMBER(FIND("overige",Methode_Keuze)),"",IF(Tb_Activiteiten[[#This Row],[Kosten derden exclusief btw]]=1,Tb_Activiteiten[[#Headers],[Kosten derden exclusief btw]],""))</f>
        <v/>
      </c>
      <c r="AT339" t="str">
        <f>IF(ISNUMBER(FIND("overige",Methode_Keuze)),"",IF(Tb_Activiteiten[[#This Row],[Niet verrekenbare btw]]=1,Tb_Activiteiten[[#Headers],[Niet verrekenbare btw]],""))</f>
        <v/>
      </c>
      <c r="AU339" t="str">
        <f>IF(ISNUMBER(FIND("overige",Methode_Keuze)),"",IF(Tb_Activiteiten[[#This Row],[Grondkosten]]=1,Tb_Activiteiten[[#Headers],[Grondkosten]],""))</f>
        <v/>
      </c>
      <c r="AV339" t="str">
        <f>IF(ISNUMBER(FIND("overige",Methode_Keuze)),"",IF(Tb_Activiteiten[[#This Row],[Bijdrage in natura (overige)]]=1,Tb_Activiteiten[[#Headers],[Bijdrage in natura (overige)]],""))</f>
        <v/>
      </c>
      <c r="AW339" t="str">
        <f>IF(ISNUMBER(FIND("overige",Methode_Keuze)),"",IF(Tb_Activiteiten[[#This Row],[Bijdrage in natura (vrijwilligers)]]=1,Tb_Activiteiten[[#Headers],[Bijdrage in natura (vrijwilligers)]],""))</f>
        <v/>
      </c>
      <c r="AX339" t="str">
        <f>IF(ISNUMBER(FIND("overige",Methode_Keuze)),"",IF(Tb_Activiteiten[[#This Row],[Afschrijvingskosten]]=1,Tb_Activiteiten[[#Headers],[Afschrijvingskosten]],""))</f>
        <v/>
      </c>
      <c r="AY339" t="str">
        <f>IF(ISNUMBER(FIND("overige",Methode_Keuze)),"",IF(Tb_Activiteiten[[#This Row],[Vergoeding]]=1,Tb_Activiteiten[[#Headers],[Vergoeding]],""))</f>
        <v/>
      </c>
      <c r="AZ339" t="str">
        <f>IF(ISNUMBER(FIND("arbeid",Methode_Keuze)),"",IF(Tb_Activiteiten[[#This Row],[Arbeidskosten - vast tarief (excl eigen arbeid)]]=1,Tb_Activiteiten[[#Headers],[Arbeidskosten - vast tarief (excl eigen arbeid)]],""))</f>
        <v/>
      </c>
      <c r="BA339" t="str">
        <f>IF(ISNUMBER(FIND("overige",Methode_Keuze)),"",IF(Tb_Activiteiten[[#This Row],[Overige kosten]]=1,Tb_Activiteiten[[#Headers],[Overige kosten]],""))</f>
        <v/>
      </c>
    </row>
    <row r="340" spans="1:53" x14ac:dyDescent="0.25">
      <c r="A340" s="213"/>
      <c r="F340" s="64"/>
      <c r="G340" s="64"/>
      <c r="H340" s="258"/>
      <c r="I340" s="258"/>
      <c r="J340" s="258"/>
      <c r="K340" s="258"/>
      <c r="O340" s="56"/>
      <c r="Q340" t="str">
        <f>IFERROR(IF(VLOOKUP(Tb_Activiteiten[[#This Row],[Openstelling]],Tb_Openstelling[],2,0)=1,1,""),"")</f>
        <v/>
      </c>
      <c r="AK340" t="str">
        <f>IF(ISNUMBER(FIND("arbeid",Methode_Keuze)),"",IF(ISNUMBER(FIND("arbeid",Methode_Keuze)),"",IF(Tb_Activiteiten[[#This Row],[Loonkosten]]=1,Tb_Activiteiten[[#Headers],[Loonkosten]],"")))</f>
        <v/>
      </c>
      <c r="AL340" t="str">
        <f>IF(ISNUMBER(FIND("arbeid",Methode_Keuze)),"",IF(ISNUMBER(FIND("arbeid",Methode_Keuze)),"",IF(Tb_Activiteiten[[#This Row],[Eigen arbeid]]=1,Tb_Activiteiten[[#Headers],[Eigen arbeid]],"")))</f>
        <v/>
      </c>
      <c r="AM340" t="str">
        <f>IF(ISNUMBER(FIND("arbeid",Methode_Keuze)),"",IF(ISNUMBER(FIND("arbeid",Methode_Keuze)),"",IF(Tb_Activiteiten[[#This Row],[Projectmedewerker]]=1,Tb_Activiteiten[[#Headers],[Projectmedewerker]],"")))</f>
        <v/>
      </c>
      <c r="AN340" t="str">
        <f>IF(ISNUMBER(FIND("arbeid",Methode_Keuze)),"",IF(ISNUMBER(FIND("arbeid",Methode_Keuze)),"",IF(Tb_Activiteiten[[#This Row],[Landbouwer]]=1,Tb_Activiteiten[[#Headers],[Landbouwer]],"")))</f>
        <v/>
      </c>
      <c r="AO340" t="str">
        <f>IF(ISNUMBER(FIND("arbeid",Methode_Keuze)),"",IF(ISNUMBER(FIND("arbeid",Methode_Keuze)),"",IF(Tb_Activiteiten[[#This Row],[Adviseur]]=1,Tb_Activiteiten[[#Headers],[Adviseur]],"")))</f>
        <v/>
      </c>
      <c r="AP340" t="str">
        <f>IF(ISNUMBER(FIND("arbeid",Methode_Keuze)),"",IF(ISNUMBER(FIND("arbeid",Methode_Keuze)),"",IF(Tb_Activiteiten[[#This Row],[Projectleider/Expert]]=1,Tb_Activiteiten[[#Headers],[Projectleider/Expert]],"")))</f>
        <v/>
      </c>
      <c r="AQ340" t="str">
        <f>IF(ISNUMBER(FIND("arbeid",Methode_Keuze)),"",IF(ISNUMBER(FIND("arbeid",Methode_Keuze)),"",IF(Tb_Activiteiten[[#This Row],[Arbeidskosten]]=1,Tb_Activiteiten[[#Headers],[Arbeidskosten]],"")))</f>
        <v/>
      </c>
      <c r="AR340" t="str">
        <f>IF(ISNUMBER(FIND("arbeid",Methode_Keuze)),"",IF(ISNUMBER(FIND("arbeid",Methode_Keuze)),"",IF(Tb_Activiteiten[[#This Row],[Arbeidskosten op basis van IKS]]=1,Tb_Activiteiten[[#Headers],[Arbeidskosten op basis van IKS]],"")))</f>
        <v/>
      </c>
      <c r="AS340" t="str">
        <f>IF(ISNUMBER(FIND("overige",Methode_Keuze)),"",IF(Tb_Activiteiten[[#This Row],[Kosten derden exclusief btw]]=1,Tb_Activiteiten[[#Headers],[Kosten derden exclusief btw]],""))</f>
        <v/>
      </c>
      <c r="AT340" t="str">
        <f>IF(ISNUMBER(FIND("overige",Methode_Keuze)),"",IF(Tb_Activiteiten[[#This Row],[Niet verrekenbare btw]]=1,Tb_Activiteiten[[#Headers],[Niet verrekenbare btw]],""))</f>
        <v/>
      </c>
      <c r="AU340" t="str">
        <f>IF(ISNUMBER(FIND("overige",Methode_Keuze)),"",IF(Tb_Activiteiten[[#This Row],[Grondkosten]]=1,Tb_Activiteiten[[#Headers],[Grondkosten]],""))</f>
        <v/>
      </c>
      <c r="AV340" t="str">
        <f>IF(ISNUMBER(FIND("overige",Methode_Keuze)),"",IF(Tb_Activiteiten[[#This Row],[Bijdrage in natura (overige)]]=1,Tb_Activiteiten[[#Headers],[Bijdrage in natura (overige)]],""))</f>
        <v/>
      </c>
      <c r="AW340" t="str">
        <f>IF(ISNUMBER(FIND("overige",Methode_Keuze)),"",IF(Tb_Activiteiten[[#This Row],[Bijdrage in natura (vrijwilligers)]]=1,Tb_Activiteiten[[#Headers],[Bijdrage in natura (vrijwilligers)]],""))</f>
        <v/>
      </c>
      <c r="AX340" t="str">
        <f>IF(ISNUMBER(FIND("overige",Methode_Keuze)),"",IF(Tb_Activiteiten[[#This Row],[Afschrijvingskosten]]=1,Tb_Activiteiten[[#Headers],[Afschrijvingskosten]],""))</f>
        <v/>
      </c>
      <c r="AY340" t="str">
        <f>IF(ISNUMBER(FIND("overige",Methode_Keuze)),"",IF(Tb_Activiteiten[[#This Row],[Vergoeding]]=1,Tb_Activiteiten[[#Headers],[Vergoeding]],""))</f>
        <v/>
      </c>
      <c r="AZ340" t="str">
        <f>IF(ISNUMBER(FIND("arbeid",Methode_Keuze)),"",IF(Tb_Activiteiten[[#This Row],[Arbeidskosten - vast tarief (excl eigen arbeid)]]=1,Tb_Activiteiten[[#Headers],[Arbeidskosten - vast tarief (excl eigen arbeid)]],""))</f>
        <v/>
      </c>
      <c r="BA340" t="str">
        <f>IF(ISNUMBER(FIND("overige",Methode_Keuze)),"",IF(Tb_Activiteiten[[#This Row],[Overige kosten]]=1,Tb_Activiteiten[[#Headers],[Overige kosten]],""))</f>
        <v/>
      </c>
    </row>
    <row r="341" spans="1:53" x14ac:dyDescent="0.25">
      <c r="A341" s="213"/>
      <c r="F341" s="64"/>
      <c r="G341" s="64"/>
      <c r="H341" s="258"/>
      <c r="I341" s="258"/>
      <c r="J341" s="258"/>
      <c r="K341" s="258"/>
      <c r="O341" s="56"/>
      <c r="Q341" t="str">
        <f>IFERROR(IF(VLOOKUP(Tb_Activiteiten[[#This Row],[Openstelling]],Tb_Openstelling[],2,0)=1,1,""),"")</f>
        <v/>
      </c>
      <c r="AK341" t="str">
        <f>IF(ISNUMBER(FIND("arbeid",Methode_Keuze)),"",IF(ISNUMBER(FIND("arbeid",Methode_Keuze)),"",IF(Tb_Activiteiten[[#This Row],[Loonkosten]]=1,Tb_Activiteiten[[#Headers],[Loonkosten]],"")))</f>
        <v/>
      </c>
      <c r="AL341" t="str">
        <f>IF(ISNUMBER(FIND("arbeid",Methode_Keuze)),"",IF(ISNUMBER(FIND("arbeid",Methode_Keuze)),"",IF(Tb_Activiteiten[[#This Row],[Eigen arbeid]]=1,Tb_Activiteiten[[#Headers],[Eigen arbeid]],"")))</f>
        <v/>
      </c>
      <c r="AM341" t="str">
        <f>IF(ISNUMBER(FIND("arbeid",Methode_Keuze)),"",IF(ISNUMBER(FIND("arbeid",Methode_Keuze)),"",IF(Tb_Activiteiten[[#This Row],[Projectmedewerker]]=1,Tb_Activiteiten[[#Headers],[Projectmedewerker]],"")))</f>
        <v/>
      </c>
      <c r="AN341" t="str">
        <f>IF(ISNUMBER(FIND("arbeid",Methode_Keuze)),"",IF(ISNUMBER(FIND("arbeid",Methode_Keuze)),"",IF(Tb_Activiteiten[[#This Row],[Landbouwer]]=1,Tb_Activiteiten[[#Headers],[Landbouwer]],"")))</f>
        <v/>
      </c>
      <c r="AO341" t="str">
        <f>IF(ISNUMBER(FIND("arbeid",Methode_Keuze)),"",IF(ISNUMBER(FIND("arbeid",Methode_Keuze)),"",IF(Tb_Activiteiten[[#This Row],[Adviseur]]=1,Tb_Activiteiten[[#Headers],[Adviseur]],"")))</f>
        <v/>
      </c>
      <c r="AP341" t="str">
        <f>IF(ISNUMBER(FIND("arbeid",Methode_Keuze)),"",IF(ISNUMBER(FIND("arbeid",Methode_Keuze)),"",IF(Tb_Activiteiten[[#This Row],[Projectleider/Expert]]=1,Tb_Activiteiten[[#Headers],[Projectleider/Expert]],"")))</f>
        <v/>
      </c>
      <c r="AQ341" t="str">
        <f>IF(ISNUMBER(FIND("arbeid",Methode_Keuze)),"",IF(ISNUMBER(FIND("arbeid",Methode_Keuze)),"",IF(Tb_Activiteiten[[#This Row],[Arbeidskosten]]=1,Tb_Activiteiten[[#Headers],[Arbeidskosten]],"")))</f>
        <v/>
      </c>
      <c r="AR341" t="str">
        <f>IF(ISNUMBER(FIND("arbeid",Methode_Keuze)),"",IF(ISNUMBER(FIND("arbeid",Methode_Keuze)),"",IF(Tb_Activiteiten[[#This Row],[Arbeidskosten op basis van IKS]]=1,Tb_Activiteiten[[#Headers],[Arbeidskosten op basis van IKS]],"")))</f>
        <v/>
      </c>
      <c r="AS341" t="str">
        <f>IF(ISNUMBER(FIND("overige",Methode_Keuze)),"",IF(Tb_Activiteiten[[#This Row],[Kosten derden exclusief btw]]=1,Tb_Activiteiten[[#Headers],[Kosten derden exclusief btw]],""))</f>
        <v/>
      </c>
      <c r="AT341" t="str">
        <f>IF(ISNUMBER(FIND("overige",Methode_Keuze)),"",IF(Tb_Activiteiten[[#This Row],[Niet verrekenbare btw]]=1,Tb_Activiteiten[[#Headers],[Niet verrekenbare btw]],""))</f>
        <v/>
      </c>
      <c r="AU341" t="str">
        <f>IF(ISNUMBER(FIND("overige",Methode_Keuze)),"",IF(Tb_Activiteiten[[#This Row],[Grondkosten]]=1,Tb_Activiteiten[[#Headers],[Grondkosten]],""))</f>
        <v/>
      </c>
      <c r="AV341" t="str">
        <f>IF(ISNUMBER(FIND("overige",Methode_Keuze)),"",IF(Tb_Activiteiten[[#This Row],[Bijdrage in natura (overige)]]=1,Tb_Activiteiten[[#Headers],[Bijdrage in natura (overige)]],""))</f>
        <v/>
      </c>
      <c r="AW341" t="str">
        <f>IF(ISNUMBER(FIND("overige",Methode_Keuze)),"",IF(Tb_Activiteiten[[#This Row],[Bijdrage in natura (vrijwilligers)]]=1,Tb_Activiteiten[[#Headers],[Bijdrage in natura (vrijwilligers)]],""))</f>
        <v/>
      </c>
      <c r="AX341" t="str">
        <f>IF(ISNUMBER(FIND("overige",Methode_Keuze)),"",IF(Tb_Activiteiten[[#This Row],[Afschrijvingskosten]]=1,Tb_Activiteiten[[#Headers],[Afschrijvingskosten]],""))</f>
        <v/>
      </c>
      <c r="AY341" t="str">
        <f>IF(ISNUMBER(FIND("overige",Methode_Keuze)),"",IF(Tb_Activiteiten[[#This Row],[Vergoeding]]=1,Tb_Activiteiten[[#Headers],[Vergoeding]],""))</f>
        <v/>
      </c>
      <c r="AZ341" t="str">
        <f>IF(ISNUMBER(FIND("arbeid",Methode_Keuze)),"",IF(Tb_Activiteiten[[#This Row],[Arbeidskosten - vast tarief (excl eigen arbeid)]]=1,Tb_Activiteiten[[#Headers],[Arbeidskosten - vast tarief (excl eigen arbeid)]],""))</f>
        <v/>
      </c>
      <c r="BA341" t="str">
        <f>IF(ISNUMBER(FIND("overige",Methode_Keuze)),"",IF(Tb_Activiteiten[[#This Row],[Overige kosten]]=1,Tb_Activiteiten[[#Headers],[Overige kosten]],""))</f>
        <v/>
      </c>
    </row>
    <row r="342" spans="1:53" x14ac:dyDescent="0.25">
      <c r="A342" s="213"/>
      <c r="F342" s="64"/>
      <c r="G342" s="64"/>
      <c r="H342" s="258"/>
      <c r="I342" s="258"/>
      <c r="J342" s="258"/>
      <c r="K342" s="258"/>
      <c r="O342" s="56"/>
      <c r="Q342" t="str">
        <f>IFERROR(IF(VLOOKUP(Tb_Activiteiten[[#This Row],[Openstelling]],Tb_Openstelling[],2,0)=1,1,""),"")</f>
        <v/>
      </c>
      <c r="AK342" t="str">
        <f>IF(ISNUMBER(FIND("arbeid",Methode_Keuze)),"",IF(ISNUMBER(FIND("arbeid",Methode_Keuze)),"",IF(Tb_Activiteiten[[#This Row],[Loonkosten]]=1,Tb_Activiteiten[[#Headers],[Loonkosten]],"")))</f>
        <v/>
      </c>
      <c r="AL342" t="str">
        <f>IF(ISNUMBER(FIND("arbeid",Methode_Keuze)),"",IF(ISNUMBER(FIND("arbeid",Methode_Keuze)),"",IF(Tb_Activiteiten[[#This Row],[Eigen arbeid]]=1,Tb_Activiteiten[[#Headers],[Eigen arbeid]],"")))</f>
        <v/>
      </c>
      <c r="AM342" t="str">
        <f>IF(ISNUMBER(FIND("arbeid",Methode_Keuze)),"",IF(ISNUMBER(FIND("arbeid",Methode_Keuze)),"",IF(Tb_Activiteiten[[#This Row],[Projectmedewerker]]=1,Tb_Activiteiten[[#Headers],[Projectmedewerker]],"")))</f>
        <v/>
      </c>
      <c r="AN342" t="str">
        <f>IF(ISNUMBER(FIND("arbeid",Methode_Keuze)),"",IF(ISNUMBER(FIND("arbeid",Methode_Keuze)),"",IF(Tb_Activiteiten[[#This Row],[Landbouwer]]=1,Tb_Activiteiten[[#Headers],[Landbouwer]],"")))</f>
        <v/>
      </c>
      <c r="AO342" t="str">
        <f>IF(ISNUMBER(FIND("arbeid",Methode_Keuze)),"",IF(ISNUMBER(FIND("arbeid",Methode_Keuze)),"",IF(Tb_Activiteiten[[#This Row],[Adviseur]]=1,Tb_Activiteiten[[#Headers],[Adviseur]],"")))</f>
        <v/>
      </c>
      <c r="AP342" t="str">
        <f>IF(ISNUMBER(FIND("arbeid",Methode_Keuze)),"",IF(ISNUMBER(FIND("arbeid",Methode_Keuze)),"",IF(Tb_Activiteiten[[#This Row],[Projectleider/Expert]]=1,Tb_Activiteiten[[#Headers],[Projectleider/Expert]],"")))</f>
        <v/>
      </c>
      <c r="AQ342" t="str">
        <f>IF(ISNUMBER(FIND("arbeid",Methode_Keuze)),"",IF(ISNUMBER(FIND("arbeid",Methode_Keuze)),"",IF(Tb_Activiteiten[[#This Row],[Arbeidskosten]]=1,Tb_Activiteiten[[#Headers],[Arbeidskosten]],"")))</f>
        <v/>
      </c>
      <c r="AR342" t="str">
        <f>IF(ISNUMBER(FIND("arbeid",Methode_Keuze)),"",IF(ISNUMBER(FIND("arbeid",Methode_Keuze)),"",IF(Tb_Activiteiten[[#This Row],[Arbeidskosten op basis van IKS]]=1,Tb_Activiteiten[[#Headers],[Arbeidskosten op basis van IKS]],"")))</f>
        <v/>
      </c>
      <c r="AS342" t="str">
        <f>IF(ISNUMBER(FIND("overige",Methode_Keuze)),"",IF(Tb_Activiteiten[[#This Row],[Kosten derden exclusief btw]]=1,Tb_Activiteiten[[#Headers],[Kosten derden exclusief btw]],""))</f>
        <v/>
      </c>
      <c r="AT342" t="str">
        <f>IF(ISNUMBER(FIND("overige",Methode_Keuze)),"",IF(Tb_Activiteiten[[#This Row],[Niet verrekenbare btw]]=1,Tb_Activiteiten[[#Headers],[Niet verrekenbare btw]],""))</f>
        <v/>
      </c>
      <c r="AU342" t="str">
        <f>IF(ISNUMBER(FIND("overige",Methode_Keuze)),"",IF(Tb_Activiteiten[[#This Row],[Grondkosten]]=1,Tb_Activiteiten[[#Headers],[Grondkosten]],""))</f>
        <v/>
      </c>
      <c r="AV342" t="str">
        <f>IF(ISNUMBER(FIND("overige",Methode_Keuze)),"",IF(Tb_Activiteiten[[#This Row],[Bijdrage in natura (overige)]]=1,Tb_Activiteiten[[#Headers],[Bijdrage in natura (overige)]],""))</f>
        <v/>
      </c>
      <c r="AW342" t="str">
        <f>IF(ISNUMBER(FIND("overige",Methode_Keuze)),"",IF(Tb_Activiteiten[[#This Row],[Bijdrage in natura (vrijwilligers)]]=1,Tb_Activiteiten[[#Headers],[Bijdrage in natura (vrijwilligers)]],""))</f>
        <v/>
      </c>
      <c r="AX342" t="str">
        <f>IF(ISNUMBER(FIND("overige",Methode_Keuze)),"",IF(Tb_Activiteiten[[#This Row],[Afschrijvingskosten]]=1,Tb_Activiteiten[[#Headers],[Afschrijvingskosten]],""))</f>
        <v/>
      </c>
      <c r="AY342" t="str">
        <f>IF(ISNUMBER(FIND("overige",Methode_Keuze)),"",IF(Tb_Activiteiten[[#This Row],[Vergoeding]]=1,Tb_Activiteiten[[#Headers],[Vergoeding]],""))</f>
        <v/>
      </c>
      <c r="AZ342" t="str">
        <f>IF(ISNUMBER(FIND("arbeid",Methode_Keuze)),"",IF(Tb_Activiteiten[[#This Row],[Arbeidskosten - vast tarief (excl eigen arbeid)]]=1,Tb_Activiteiten[[#Headers],[Arbeidskosten - vast tarief (excl eigen arbeid)]],""))</f>
        <v/>
      </c>
      <c r="BA342" t="str">
        <f>IF(ISNUMBER(FIND("overige",Methode_Keuze)),"",IF(Tb_Activiteiten[[#This Row],[Overige kosten]]=1,Tb_Activiteiten[[#Headers],[Overige kosten]],""))</f>
        <v/>
      </c>
    </row>
    <row r="343" spans="1:53" x14ac:dyDescent="0.25">
      <c r="A343" s="213"/>
      <c r="F343" s="64"/>
      <c r="G343" s="64"/>
      <c r="H343" s="258"/>
      <c r="I343" s="258"/>
      <c r="J343" s="258"/>
      <c r="K343" s="258"/>
      <c r="O343" s="56"/>
      <c r="Q343" t="str">
        <f>IFERROR(IF(VLOOKUP(Tb_Activiteiten[[#This Row],[Openstelling]],Tb_Openstelling[],2,0)=1,1,""),"")</f>
        <v/>
      </c>
      <c r="AK343" t="str">
        <f>IF(ISNUMBER(FIND("arbeid",Methode_Keuze)),"",IF(ISNUMBER(FIND("arbeid",Methode_Keuze)),"",IF(Tb_Activiteiten[[#This Row],[Loonkosten]]=1,Tb_Activiteiten[[#Headers],[Loonkosten]],"")))</f>
        <v/>
      </c>
      <c r="AL343" t="str">
        <f>IF(ISNUMBER(FIND("arbeid",Methode_Keuze)),"",IF(ISNUMBER(FIND("arbeid",Methode_Keuze)),"",IF(Tb_Activiteiten[[#This Row],[Eigen arbeid]]=1,Tb_Activiteiten[[#Headers],[Eigen arbeid]],"")))</f>
        <v/>
      </c>
      <c r="AM343" t="str">
        <f>IF(ISNUMBER(FIND("arbeid",Methode_Keuze)),"",IF(ISNUMBER(FIND("arbeid",Methode_Keuze)),"",IF(Tb_Activiteiten[[#This Row],[Projectmedewerker]]=1,Tb_Activiteiten[[#Headers],[Projectmedewerker]],"")))</f>
        <v/>
      </c>
      <c r="AN343" t="str">
        <f>IF(ISNUMBER(FIND("arbeid",Methode_Keuze)),"",IF(ISNUMBER(FIND("arbeid",Methode_Keuze)),"",IF(Tb_Activiteiten[[#This Row],[Landbouwer]]=1,Tb_Activiteiten[[#Headers],[Landbouwer]],"")))</f>
        <v/>
      </c>
      <c r="AO343" t="str">
        <f>IF(ISNUMBER(FIND("arbeid",Methode_Keuze)),"",IF(ISNUMBER(FIND("arbeid",Methode_Keuze)),"",IF(Tb_Activiteiten[[#This Row],[Adviseur]]=1,Tb_Activiteiten[[#Headers],[Adviseur]],"")))</f>
        <v/>
      </c>
      <c r="AP343" t="str">
        <f>IF(ISNUMBER(FIND("arbeid",Methode_Keuze)),"",IF(ISNUMBER(FIND("arbeid",Methode_Keuze)),"",IF(Tb_Activiteiten[[#This Row],[Projectleider/Expert]]=1,Tb_Activiteiten[[#Headers],[Projectleider/Expert]],"")))</f>
        <v/>
      </c>
      <c r="AQ343" t="str">
        <f>IF(ISNUMBER(FIND("arbeid",Methode_Keuze)),"",IF(ISNUMBER(FIND("arbeid",Methode_Keuze)),"",IF(Tb_Activiteiten[[#This Row],[Arbeidskosten]]=1,Tb_Activiteiten[[#Headers],[Arbeidskosten]],"")))</f>
        <v/>
      </c>
      <c r="AR343" t="str">
        <f>IF(ISNUMBER(FIND("arbeid",Methode_Keuze)),"",IF(ISNUMBER(FIND("arbeid",Methode_Keuze)),"",IF(Tb_Activiteiten[[#This Row],[Arbeidskosten op basis van IKS]]=1,Tb_Activiteiten[[#Headers],[Arbeidskosten op basis van IKS]],"")))</f>
        <v/>
      </c>
      <c r="AS343" t="str">
        <f>IF(ISNUMBER(FIND("overige",Methode_Keuze)),"",IF(Tb_Activiteiten[[#This Row],[Kosten derden exclusief btw]]=1,Tb_Activiteiten[[#Headers],[Kosten derden exclusief btw]],""))</f>
        <v/>
      </c>
      <c r="AT343" t="str">
        <f>IF(ISNUMBER(FIND("overige",Methode_Keuze)),"",IF(Tb_Activiteiten[[#This Row],[Niet verrekenbare btw]]=1,Tb_Activiteiten[[#Headers],[Niet verrekenbare btw]],""))</f>
        <v/>
      </c>
      <c r="AU343" t="str">
        <f>IF(ISNUMBER(FIND("overige",Methode_Keuze)),"",IF(Tb_Activiteiten[[#This Row],[Grondkosten]]=1,Tb_Activiteiten[[#Headers],[Grondkosten]],""))</f>
        <v/>
      </c>
      <c r="AV343" t="str">
        <f>IF(ISNUMBER(FIND("overige",Methode_Keuze)),"",IF(Tb_Activiteiten[[#This Row],[Bijdrage in natura (overige)]]=1,Tb_Activiteiten[[#Headers],[Bijdrage in natura (overige)]],""))</f>
        <v/>
      </c>
      <c r="AW343" t="str">
        <f>IF(ISNUMBER(FIND("overige",Methode_Keuze)),"",IF(Tb_Activiteiten[[#This Row],[Bijdrage in natura (vrijwilligers)]]=1,Tb_Activiteiten[[#Headers],[Bijdrage in natura (vrijwilligers)]],""))</f>
        <v/>
      </c>
      <c r="AX343" t="str">
        <f>IF(ISNUMBER(FIND("overige",Methode_Keuze)),"",IF(Tb_Activiteiten[[#This Row],[Afschrijvingskosten]]=1,Tb_Activiteiten[[#Headers],[Afschrijvingskosten]],""))</f>
        <v/>
      </c>
      <c r="AY343" t="str">
        <f>IF(ISNUMBER(FIND("overige",Methode_Keuze)),"",IF(Tb_Activiteiten[[#This Row],[Vergoeding]]=1,Tb_Activiteiten[[#Headers],[Vergoeding]],""))</f>
        <v/>
      </c>
      <c r="AZ343" t="str">
        <f>IF(ISNUMBER(FIND("arbeid",Methode_Keuze)),"",IF(Tb_Activiteiten[[#This Row],[Arbeidskosten - vast tarief (excl eigen arbeid)]]=1,Tb_Activiteiten[[#Headers],[Arbeidskosten - vast tarief (excl eigen arbeid)]],""))</f>
        <v/>
      </c>
      <c r="BA343" t="str">
        <f>IF(ISNUMBER(FIND("overige",Methode_Keuze)),"",IF(Tb_Activiteiten[[#This Row],[Overige kosten]]=1,Tb_Activiteiten[[#Headers],[Overige kosten]],""))</f>
        <v/>
      </c>
    </row>
    <row r="344" spans="1:53" x14ac:dyDescent="0.25">
      <c r="A344" s="213"/>
      <c r="F344" s="64"/>
      <c r="G344" s="64"/>
      <c r="H344" s="258"/>
      <c r="I344" s="258"/>
      <c r="J344" s="258"/>
      <c r="K344" s="258"/>
      <c r="O344" s="56"/>
      <c r="Q344" t="str">
        <f>IFERROR(IF(VLOOKUP(Tb_Activiteiten[[#This Row],[Openstelling]],Tb_Openstelling[],2,0)=1,1,""),"")</f>
        <v/>
      </c>
      <c r="AK344" t="str">
        <f>IF(ISNUMBER(FIND("arbeid",Methode_Keuze)),"",IF(ISNUMBER(FIND("arbeid",Methode_Keuze)),"",IF(Tb_Activiteiten[[#This Row],[Loonkosten]]=1,Tb_Activiteiten[[#Headers],[Loonkosten]],"")))</f>
        <v/>
      </c>
      <c r="AL344" t="str">
        <f>IF(ISNUMBER(FIND("arbeid",Methode_Keuze)),"",IF(ISNUMBER(FIND("arbeid",Methode_Keuze)),"",IF(Tb_Activiteiten[[#This Row],[Eigen arbeid]]=1,Tb_Activiteiten[[#Headers],[Eigen arbeid]],"")))</f>
        <v/>
      </c>
      <c r="AM344" t="str">
        <f>IF(ISNUMBER(FIND("arbeid",Methode_Keuze)),"",IF(ISNUMBER(FIND("arbeid",Methode_Keuze)),"",IF(Tb_Activiteiten[[#This Row],[Projectmedewerker]]=1,Tb_Activiteiten[[#Headers],[Projectmedewerker]],"")))</f>
        <v/>
      </c>
      <c r="AN344" t="str">
        <f>IF(ISNUMBER(FIND("arbeid",Methode_Keuze)),"",IF(ISNUMBER(FIND("arbeid",Methode_Keuze)),"",IF(Tb_Activiteiten[[#This Row],[Landbouwer]]=1,Tb_Activiteiten[[#Headers],[Landbouwer]],"")))</f>
        <v/>
      </c>
      <c r="AO344" t="str">
        <f>IF(ISNUMBER(FIND("arbeid",Methode_Keuze)),"",IF(ISNUMBER(FIND("arbeid",Methode_Keuze)),"",IF(Tb_Activiteiten[[#This Row],[Adviseur]]=1,Tb_Activiteiten[[#Headers],[Adviseur]],"")))</f>
        <v/>
      </c>
      <c r="AP344" t="str">
        <f>IF(ISNUMBER(FIND("arbeid",Methode_Keuze)),"",IF(ISNUMBER(FIND("arbeid",Methode_Keuze)),"",IF(Tb_Activiteiten[[#This Row],[Projectleider/Expert]]=1,Tb_Activiteiten[[#Headers],[Projectleider/Expert]],"")))</f>
        <v/>
      </c>
      <c r="AQ344" t="str">
        <f>IF(ISNUMBER(FIND("arbeid",Methode_Keuze)),"",IF(ISNUMBER(FIND("arbeid",Methode_Keuze)),"",IF(Tb_Activiteiten[[#This Row],[Arbeidskosten]]=1,Tb_Activiteiten[[#Headers],[Arbeidskosten]],"")))</f>
        <v/>
      </c>
      <c r="AR344" t="str">
        <f>IF(ISNUMBER(FIND("arbeid",Methode_Keuze)),"",IF(ISNUMBER(FIND("arbeid",Methode_Keuze)),"",IF(Tb_Activiteiten[[#This Row],[Arbeidskosten op basis van IKS]]=1,Tb_Activiteiten[[#Headers],[Arbeidskosten op basis van IKS]],"")))</f>
        <v/>
      </c>
      <c r="AS344" t="str">
        <f>IF(ISNUMBER(FIND("overige",Methode_Keuze)),"",IF(Tb_Activiteiten[[#This Row],[Kosten derden exclusief btw]]=1,Tb_Activiteiten[[#Headers],[Kosten derden exclusief btw]],""))</f>
        <v/>
      </c>
      <c r="AT344" t="str">
        <f>IF(ISNUMBER(FIND("overige",Methode_Keuze)),"",IF(Tb_Activiteiten[[#This Row],[Niet verrekenbare btw]]=1,Tb_Activiteiten[[#Headers],[Niet verrekenbare btw]],""))</f>
        <v/>
      </c>
      <c r="AU344" t="str">
        <f>IF(ISNUMBER(FIND("overige",Methode_Keuze)),"",IF(Tb_Activiteiten[[#This Row],[Grondkosten]]=1,Tb_Activiteiten[[#Headers],[Grondkosten]],""))</f>
        <v/>
      </c>
      <c r="AV344" t="str">
        <f>IF(ISNUMBER(FIND("overige",Methode_Keuze)),"",IF(Tb_Activiteiten[[#This Row],[Bijdrage in natura (overige)]]=1,Tb_Activiteiten[[#Headers],[Bijdrage in natura (overige)]],""))</f>
        <v/>
      </c>
      <c r="AW344" t="str">
        <f>IF(ISNUMBER(FIND("overige",Methode_Keuze)),"",IF(Tb_Activiteiten[[#This Row],[Bijdrage in natura (vrijwilligers)]]=1,Tb_Activiteiten[[#Headers],[Bijdrage in natura (vrijwilligers)]],""))</f>
        <v/>
      </c>
      <c r="AX344" t="str">
        <f>IF(ISNUMBER(FIND("overige",Methode_Keuze)),"",IF(Tb_Activiteiten[[#This Row],[Afschrijvingskosten]]=1,Tb_Activiteiten[[#Headers],[Afschrijvingskosten]],""))</f>
        <v/>
      </c>
      <c r="AY344" t="str">
        <f>IF(ISNUMBER(FIND("overige",Methode_Keuze)),"",IF(Tb_Activiteiten[[#This Row],[Vergoeding]]=1,Tb_Activiteiten[[#Headers],[Vergoeding]],""))</f>
        <v/>
      </c>
      <c r="AZ344" t="str">
        <f>IF(ISNUMBER(FIND("arbeid",Methode_Keuze)),"",IF(Tb_Activiteiten[[#This Row],[Arbeidskosten - vast tarief (excl eigen arbeid)]]=1,Tb_Activiteiten[[#Headers],[Arbeidskosten - vast tarief (excl eigen arbeid)]],""))</f>
        <v/>
      </c>
      <c r="BA344" t="str">
        <f>IF(ISNUMBER(FIND("overige",Methode_Keuze)),"",IF(Tb_Activiteiten[[#This Row],[Overige kosten]]=1,Tb_Activiteiten[[#Headers],[Overige kosten]],""))</f>
        <v/>
      </c>
    </row>
    <row r="345" spans="1:53" x14ac:dyDescent="0.25">
      <c r="A345" s="213"/>
      <c r="F345" s="64"/>
      <c r="G345" s="64"/>
      <c r="H345" s="258"/>
      <c r="I345" s="258"/>
      <c r="J345" s="258"/>
      <c r="K345" s="258"/>
      <c r="O345" s="56"/>
      <c r="Q345" t="str">
        <f>IFERROR(IF(VLOOKUP(Tb_Activiteiten[[#This Row],[Openstelling]],Tb_Openstelling[],2,0)=1,1,""),"")</f>
        <v/>
      </c>
      <c r="AK345" t="str">
        <f>IF(ISNUMBER(FIND("arbeid",Methode_Keuze)),"",IF(ISNUMBER(FIND("arbeid",Methode_Keuze)),"",IF(Tb_Activiteiten[[#This Row],[Loonkosten]]=1,Tb_Activiteiten[[#Headers],[Loonkosten]],"")))</f>
        <v/>
      </c>
      <c r="AL345" t="str">
        <f>IF(ISNUMBER(FIND("arbeid",Methode_Keuze)),"",IF(ISNUMBER(FIND("arbeid",Methode_Keuze)),"",IF(Tb_Activiteiten[[#This Row],[Eigen arbeid]]=1,Tb_Activiteiten[[#Headers],[Eigen arbeid]],"")))</f>
        <v/>
      </c>
      <c r="AM345" t="str">
        <f>IF(ISNUMBER(FIND("arbeid",Methode_Keuze)),"",IF(ISNUMBER(FIND("arbeid",Methode_Keuze)),"",IF(Tb_Activiteiten[[#This Row],[Projectmedewerker]]=1,Tb_Activiteiten[[#Headers],[Projectmedewerker]],"")))</f>
        <v/>
      </c>
      <c r="AN345" t="str">
        <f>IF(ISNUMBER(FIND("arbeid",Methode_Keuze)),"",IF(ISNUMBER(FIND("arbeid",Methode_Keuze)),"",IF(Tb_Activiteiten[[#This Row],[Landbouwer]]=1,Tb_Activiteiten[[#Headers],[Landbouwer]],"")))</f>
        <v/>
      </c>
      <c r="AO345" t="str">
        <f>IF(ISNUMBER(FIND("arbeid",Methode_Keuze)),"",IF(ISNUMBER(FIND("arbeid",Methode_Keuze)),"",IF(Tb_Activiteiten[[#This Row],[Adviseur]]=1,Tb_Activiteiten[[#Headers],[Adviseur]],"")))</f>
        <v/>
      </c>
      <c r="AP345" t="str">
        <f>IF(ISNUMBER(FIND("arbeid",Methode_Keuze)),"",IF(ISNUMBER(FIND("arbeid",Methode_Keuze)),"",IF(Tb_Activiteiten[[#This Row],[Projectleider/Expert]]=1,Tb_Activiteiten[[#Headers],[Projectleider/Expert]],"")))</f>
        <v/>
      </c>
      <c r="AQ345" t="str">
        <f>IF(ISNUMBER(FIND("arbeid",Methode_Keuze)),"",IF(ISNUMBER(FIND("arbeid",Methode_Keuze)),"",IF(Tb_Activiteiten[[#This Row],[Arbeidskosten]]=1,Tb_Activiteiten[[#Headers],[Arbeidskosten]],"")))</f>
        <v/>
      </c>
      <c r="AR345" t="str">
        <f>IF(ISNUMBER(FIND("arbeid",Methode_Keuze)),"",IF(ISNUMBER(FIND("arbeid",Methode_Keuze)),"",IF(Tb_Activiteiten[[#This Row],[Arbeidskosten op basis van IKS]]=1,Tb_Activiteiten[[#Headers],[Arbeidskosten op basis van IKS]],"")))</f>
        <v/>
      </c>
      <c r="AS345" t="str">
        <f>IF(ISNUMBER(FIND("overige",Methode_Keuze)),"",IF(Tb_Activiteiten[[#This Row],[Kosten derden exclusief btw]]=1,Tb_Activiteiten[[#Headers],[Kosten derden exclusief btw]],""))</f>
        <v/>
      </c>
      <c r="AT345" t="str">
        <f>IF(ISNUMBER(FIND("overige",Methode_Keuze)),"",IF(Tb_Activiteiten[[#This Row],[Niet verrekenbare btw]]=1,Tb_Activiteiten[[#Headers],[Niet verrekenbare btw]],""))</f>
        <v/>
      </c>
      <c r="AU345" t="str">
        <f>IF(ISNUMBER(FIND("overige",Methode_Keuze)),"",IF(Tb_Activiteiten[[#This Row],[Grondkosten]]=1,Tb_Activiteiten[[#Headers],[Grondkosten]],""))</f>
        <v/>
      </c>
      <c r="AV345" t="str">
        <f>IF(ISNUMBER(FIND("overige",Methode_Keuze)),"",IF(Tb_Activiteiten[[#This Row],[Bijdrage in natura (overige)]]=1,Tb_Activiteiten[[#Headers],[Bijdrage in natura (overige)]],""))</f>
        <v/>
      </c>
      <c r="AW345" t="str">
        <f>IF(ISNUMBER(FIND("overige",Methode_Keuze)),"",IF(Tb_Activiteiten[[#This Row],[Bijdrage in natura (vrijwilligers)]]=1,Tb_Activiteiten[[#Headers],[Bijdrage in natura (vrijwilligers)]],""))</f>
        <v/>
      </c>
      <c r="AX345" t="str">
        <f>IF(ISNUMBER(FIND("overige",Methode_Keuze)),"",IF(Tb_Activiteiten[[#This Row],[Afschrijvingskosten]]=1,Tb_Activiteiten[[#Headers],[Afschrijvingskosten]],""))</f>
        <v/>
      </c>
      <c r="AY345" t="str">
        <f>IF(ISNUMBER(FIND("overige",Methode_Keuze)),"",IF(Tb_Activiteiten[[#This Row],[Vergoeding]]=1,Tb_Activiteiten[[#Headers],[Vergoeding]],""))</f>
        <v/>
      </c>
      <c r="AZ345" t="str">
        <f>IF(ISNUMBER(FIND("arbeid",Methode_Keuze)),"",IF(Tb_Activiteiten[[#This Row],[Arbeidskosten - vast tarief (excl eigen arbeid)]]=1,Tb_Activiteiten[[#Headers],[Arbeidskosten - vast tarief (excl eigen arbeid)]],""))</f>
        <v/>
      </c>
      <c r="BA345" t="str">
        <f>IF(ISNUMBER(FIND("overige",Methode_Keuze)),"",IF(Tb_Activiteiten[[#This Row],[Overige kosten]]=1,Tb_Activiteiten[[#Headers],[Overige kosten]],""))</f>
        <v/>
      </c>
    </row>
    <row r="346" spans="1:53" x14ac:dyDescent="0.25">
      <c r="A346" s="213"/>
      <c r="F346" s="64"/>
      <c r="G346" s="64"/>
      <c r="H346" s="258"/>
      <c r="I346" s="258"/>
      <c r="J346" s="258"/>
      <c r="K346" s="258"/>
      <c r="O346" s="56"/>
      <c r="Q346" t="str">
        <f>IFERROR(IF(VLOOKUP(Tb_Activiteiten[[#This Row],[Openstelling]],Tb_Openstelling[],2,0)=1,1,""),"")</f>
        <v/>
      </c>
      <c r="AK346" t="str">
        <f>IF(ISNUMBER(FIND("arbeid",Methode_Keuze)),"",IF(ISNUMBER(FIND("arbeid",Methode_Keuze)),"",IF(Tb_Activiteiten[[#This Row],[Loonkosten]]=1,Tb_Activiteiten[[#Headers],[Loonkosten]],"")))</f>
        <v/>
      </c>
      <c r="AL346" t="str">
        <f>IF(ISNUMBER(FIND("arbeid",Methode_Keuze)),"",IF(ISNUMBER(FIND("arbeid",Methode_Keuze)),"",IF(Tb_Activiteiten[[#This Row],[Eigen arbeid]]=1,Tb_Activiteiten[[#Headers],[Eigen arbeid]],"")))</f>
        <v/>
      </c>
      <c r="AM346" t="str">
        <f>IF(ISNUMBER(FIND("arbeid",Methode_Keuze)),"",IF(ISNUMBER(FIND("arbeid",Methode_Keuze)),"",IF(Tb_Activiteiten[[#This Row],[Projectmedewerker]]=1,Tb_Activiteiten[[#Headers],[Projectmedewerker]],"")))</f>
        <v/>
      </c>
      <c r="AN346" t="str">
        <f>IF(ISNUMBER(FIND("arbeid",Methode_Keuze)),"",IF(ISNUMBER(FIND("arbeid",Methode_Keuze)),"",IF(Tb_Activiteiten[[#This Row],[Landbouwer]]=1,Tb_Activiteiten[[#Headers],[Landbouwer]],"")))</f>
        <v/>
      </c>
      <c r="AO346" t="str">
        <f>IF(ISNUMBER(FIND("arbeid",Methode_Keuze)),"",IF(ISNUMBER(FIND("arbeid",Methode_Keuze)),"",IF(Tb_Activiteiten[[#This Row],[Adviseur]]=1,Tb_Activiteiten[[#Headers],[Adviseur]],"")))</f>
        <v/>
      </c>
      <c r="AP346" t="str">
        <f>IF(ISNUMBER(FIND("arbeid",Methode_Keuze)),"",IF(ISNUMBER(FIND("arbeid",Methode_Keuze)),"",IF(Tb_Activiteiten[[#This Row],[Projectleider/Expert]]=1,Tb_Activiteiten[[#Headers],[Projectleider/Expert]],"")))</f>
        <v/>
      </c>
      <c r="AQ346" t="str">
        <f>IF(ISNUMBER(FIND("arbeid",Methode_Keuze)),"",IF(ISNUMBER(FIND("arbeid",Methode_Keuze)),"",IF(Tb_Activiteiten[[#This Row],[Arbeidskosten]]=1,Tb_Activiteiten[[#Headers],[Arbeidskosten]],"")))</f>
        <v/>
      </c>
      <c r="AR346" t="str">
        <f>IF(ISNUMBER(FIND("arbeid",Methode_Keuze)),"",IF(ISNUMBER(FIND("arbeid",Methode_Keuze)),"",IF(Tb_Activiteiten[[#This Row],[Arbeidskosten op basis van IKS]]=1,Tb_Activiteiten[[#Headers],[Arbeidskosten op basis van IKS]],"")))</f>
        <v/>
      </c>
      <c r="AS346" t="str">
        <f>IF(ISNUMBER(FIND("overige",Methode_Keuze)),"",IF(Tb_Activiteiten[[#This Row],[Kosten derden exclusief btw]]=1,Tb_Activiteiten[[#Headers],[Kosten derden exclusief btw]],""))</f>
        <v/>
      </c>
      <c r="AT346" t="str">
        <f>IF(ISNUMBER(FIND("overige",Methode_Keuze)),"",IF(Tb_Activiteiten[[#This Row],[Niet verrekenbare btw]]=1,Tb_Activiteiten[[#Headers],[Niet verrekenbare btw]],""))</f>
        <v/>
      </c>
      <c r="AU346" t="str">
        <f>IF(ISNUMBER(FIND("overige",Methode_Keuze)),"",IF(Tb_Activiteiten[[#This Row],[Grondkosten]]=1,Tb_Activiteiten[[#Headers],[Grondkosten]],""))</f>
        <v/>
      </c>
      <c r="AV346" t="str">
        <f>IF(ISNUMBER(FIND("overige",Methode_Keuze)),"",IF(Tb_Activiteiten[[#This Row],[Bijdrage in natura (overige)]]=1,Tb_Activiteiten[[#Headers],[Bijdrage in natura (overige)]],""))</f>
        <v/>
      </c>
      <c r="AW346" t="str">
        <f>IF(ISNUMBER(FIND("overige",Methode_Keuze)),"",IF(Tb_Activiteiten[[#This Row],[Bijdrage in natura (vrijwilligers)]]=1,Tb_Activiteiten[[#Headers],[Bijdrage in natura (vrijwilligers)]],""))</f>
        <v/>
      </c>
      <c r="AX346" t="str">
        <f>IF(ISNUMBER(FIND("overige",Methode_Keuze)),"",IF(Tb_Activiteiten[[#This Row],[Afschrijvingskosten]]=1,Tb_Activiteiten[[#Headers],[Afschrijvingskosten]],""))</f>
        <v/>
      </c>
      <c r="AY346" t="str">
        <f>IF(ISNUMBER(FIND("overige",Methode_Keuze)),"",IF(Tb_Activiteiten[[#This Row],[Vergoeding]]=1,Tb_Activiteiten[[#Headers],[Vergoeding]],""))</f>
        <v/>
      </c>
      <c r="AZ346" t="str">
        <f>IF(ISNUMBER(FIND("arbeid",Methode_Keuze)),"",IF(Tb_Activiteiten[[#This Row],[Arbeidskosten - vast tarief (excl eigen arbeid)]]=1,Tb_Activiteiten[[#Headers],[Arbeidskosten - vast tarief (excl eigen arbeid)]],""))</f>
        <v/>
      </c>
      <c r="BA346" t="str">
        <f>IF(ISNUMBER(FIND("overige",Methode_Keuze)),"",IF(Tb_Activiteiten[[#This Row],[Overige kosten]]=1,Tb_Activiteiten[[#Headers],[Overige kosten]],""))</f>
        <v/>
      </c>
    </row>
    <row r="347" spans="1:53" x14ac:dyDescent="0.25">
      <c r="A347" s="213"/>
      <c r="F347" s="64"/>
      <c r="G347" s="64"/>
      <c r="H347" s="258"/>
      <c r="I347" s="258"/>
      <c r="J347" s="258"/>
      <c r="K347" s="258"/>
      <c r="O347" s="56"/>
      <c r="Q347" t="str">
        <f>IFERROR(IF(VLOOKUP(Tb_Activiteiten[[#This Row],[Openstelling]],Tb_Openstelling[],2,0)=1,1,""),"")</f>
        <v/>
      </c>
      <c r="AK347" t="str">
        <f>IF(ISNUMBER(FIND("arbeid",Methode_Keuze)),"",IF(ISNUMBER(FIND("arbeid",Methode_Keuze)),"",IF(Tb_Activiteiten[[#This Row],[Loonkosten]]=1,Tb_Activiteiten[[#Headers],[Loonkosten]],"")))</f>
        <v/>
      </c>
      <c r="AL347" t="str">
        <f>IF(ISNUMBER(FIND("arbeid",Methode_Keuze)),"",IF(ISNUMBER(FIND("arbeid",Methode_Keuze)),"",IF(Tb_Activiteiten[[#This Row],[Eigen arbeid]]=1,Tb_Activiteiten[[#Headers],[Eigen arbeid]],"")))</f>
        <v/>
      </c>
      <c r="AM347" t="str">
        <f>IF(ISNUMBER(FIND("arbeid",Methode_Keuze)),"",IF(ISNUMBER(FIND("arbeid",Methode_Keuze)),"",IF(Tb_Activiteiten[[#This Row],[Projectmedewerker]]=1,Tb_Activiteiten[[#Headers],[Projectmedewerker]],"")))</f>
        <v/>
      </c>
      <c r="AN347" t="str">
        <f>IF(ISNUMBER(FIND("arbeid",Methode_Keuze)),"",IF(ISNUMBER(FIND("arbeid",Methode_Keuze)),"",IF(Tb_Activiteiten[[#This Row],[Landbouwer]]=1,Tb_Activiteiten[[#Headers],[Landbouwer]],"")))</f>
        <v/>
      </c>
      <c r="AO347" t="str">
        <f>IF(ISNUMBER(FIND("arbeid",Methode_Keuze)),"",IF(ISNUMBER(FIND("arbeid",Methode_Keuze)),"",IF(Tb_Activiteiten[[#This Row],[Adviseur]]=1,Tb_Activiteiten[[#Headers],[Adviseur]],"")))</f>
        <v/>
      </c>
      <c r="AP347" t="str">
        <f>IF(ISNUMBER(FIND("arbeid",Methode_Keuze)),"",IF(ISNUMBER(FIND("arbeid",Methode_Keuze)),"",IF(Tb_Activiteiten[[#This Row],[Projectleider/Expert]]=1,Tb_Activiteiten[[#Headers],[Projectleider/Expert]],"")))</f>
        <v/>
      </c>
      <c r="AQ347" t="str">
        <f>IF(ISNUMBER(FIND("arbeid",Methode_Keuze)),"",IF(ISNUMBER(FIND("arbeid",Methode_Keuze)),"",IF(Tb_Activiteiten[[#This Row],[Arbeidskosten]]=1,Tb_Activiteiten[[#Headers],[Arbeidskosten]],"")))</f>
        <v/>
      </c>
      <c r="AR347" t="str">
        <f>IF(ISNUMBER(FIND("arbeid",Methode_Keuze)),"",IF(ISNUMBER(FIND("arbeid",Methode_Keuze)),"",IF(Tb_Activiteiten[[#This Row],[Arbeidskosten op basis van IKS]]=1,Tb_Activiteiten[[#Headers],[Arbeidskosten op basis van IKS]],"")))</f>
        <v/>
      </c>
      <c r="AS347" t="str">
        <f>IF(ISNUMBER(FIND("overige",Methode_Keuze)),"",IF(Tb_Activiteiten[[#This Row],[Kosten derden exclusief btw]]=1,Tb_Activiteiten[[#Headers],[Kosten derden exclusief btw]],""))</f>
        <v/>
      </c>
      <c r="AT347" t="str">
        <f>IF(ISNUMBER(FIND("overige",Methode_Keuze)),"",IF(Tb_Activiteiten[[#This Row],[Niet verrekenbare btw]]=1,Tb_Activiteiten[[#Headers],[Niet verrekenbare btw]],""))</f>
        <v/>
      </c>
      <c r="AU347" t="str">
        <f>IF(ISNUMBER(FIND("overige",Methode_Keuze)),"",IF(Tb_Activiteiten[[#This Row],[Grondkosten]]=1,Tb_Activiteiten[[#Headers],[Grondkosten]],""))</f>
        <v/>
      </c>
      <c r="AV347" t="str">
        <f>IF(ISNUMBER(FIND("overige",Methode_Keuze)),"",IF(Tb_Activiteiten[[#This Row],[Bijdrage in natura (overige)]]=1,Tb_Activiteiten[[#Headers],[Bijdrage in natura (overige)]],""))</f>
        <v/>
      </c>
      <c r="AW347" t="str">
        <f>IF(ISNUMBER(FIND("overige",Methode_Keuze)),"",IF(Tb_Activiteiten[[#This Row],[Bijdrage in natura (vrijwilligers)]]=1,Tb_Activiteiten[[#Headers],[Bijdrage in natura (vrijwilligers)]],""))</f>
        <v/>
      </c>
      <c r="AX347" t="str">
        <f>IF(ISNUMBER(FIND("overige",Methode_Keuze)),"",IF(Tb_Activiteiten[[#This Row],[Afschrijvingskosten]]=1,Tb_Activiteiten[[#Headers],[Afschrijvingskosten]],""))</f>
        <v/>
      </c>
      <c r="AY347" t="str">
        <f>IF(ISNUMBER(FIND("overige",Methode_Keuze)),"",IF(Tb_Activiteiten[[#This Row],[Vergoeding]]=1,Tb_Activiteiten[[#Headers],[Vergoeding]],""))</f>
        <v/>
      </c>
      <c r="AZ347" t="str">
        <f>IF(ISNUMBER(FIND("arbeid",Methode_Keuze)),"",IF(Tb_Activiteiten[[#This Row],[Arbeidskosten - vast tarief (excl eigen arbeid)]]=1,Tb_Activiteiten[[#Headers],[Arbeidskosten - vast tarief (excl eigen arbeid)]],""))</f>
        <v/>
      </c>
      <c r="BA347" t="str">
        <f>IF(ISNUMBER(FIND("overige",Methode_Keuze)),"",IF(Tb_Activiteiten[[#This Row],[Overige kosten]]=1,Tb_Activiteiten[[#Headers],[Overige kosten]],""))</f>
        <v/>
      </c>
    </row>
    <row r="348" spans="1:53" x14ac:dyDescent="0.25">
      <c r="A348" s="213"/>
      <c r="F348" s="64"/>
      <c r="G348" s="64"/>
      <c r="H348" s="258"/>
      <c r="I348" s="258"/>
      <c r="J348" s="258"/>
      <c r="K348" s="258"/>
      <c r="O348" s="56"/>
      <c r="Q348" t="str">
        <f>IFERROR(IF(VLOOKUP(Tb_Activiteiten[[#This Row],[Openstelling]],Tb_Openstelling[],2,0)=1,1,""),"")</f>
        <v/>
      </c>
      <c r="AK348" t="str">
        <f>IF(ISNUMBER(FIND("arbeid",Methode_Keuze)),"",IF(ISNUMBER(FIND("arbeid",Methode_Keuze)),"",IF(Tb_Activiteiten[[#This Row],[Loonkosten]]=1,Tb_Activiteiten[[#Headers],[Loonkosten]],"")))</f>
        <v/>
      </c>
      <c r="AL348" t="str">
        <f>IF(ISNUMBER(FIND("arbeid",Methode_Keuze)),"",IF(ISNUMBER(FIND("arbeid",Methode_Keuze)),"",IF(Tb_Activiteiten[[#This Row],[Eigen arbeid]]=1,Tb_Activiteiten[[#Headers],[Eigen arbeid]],"")))</f>
        <v/>
      </c>
      <c r="AM348" t="str">
        <f>IF(ISNUMBER(FIND("arbeid",Methode_Keuze)),"",IF(ISNUMBER(FIND("arbeid",Methode_Keuze)),"",IF(Tb_Activiteiten[[#This Row],[Projectmedewerker]]=1,Tb_Activiteiten[[#Headers],[Projectmedewerker]],"")))</f>
        <v/>
      </c>
      <c r="AN348" t="str">
        <f>IF(ISNUMBER(FIND("arbeid",Methode_Keuze)),"",IF(ISNUMBER(FIND("arbeid",Methode_Keuze)),"",IF(Tb_Activiteiten[[#This Row],[Landbouwer]]=1,Tb_Activiteiten[[#Headers],[Landbouwer]],"")))</f>
        <v/>
      </c>
      <c r="AO348" t="str">
        <f>IF(ISNUMBER(FIND("arbeid",Methode_Keuze)),"",IF(ISNUMBER(FIND("arbeid",Methode_Keuze)),"",IF(Tb_Activiteiten[[#This Row],[Adviseur]]=1,Tb_Activiteiten[[#Headers],[Adviseur]],"")))</f>
        <v/>
      </c>
      <c r="AP348" t="str">
        <f>IF(ISNUMBER(FIND("arbeid",Methode_Keuze)),"",IF(ISNUMBER(FIND("arbeid",Methode_Keuze)),"",IF(Tb_Activiteiten[[#This Row],[Projectleider/Expert]]=1,Tb_Activiteiten[[#Headers],[Projectleider/Expert]],"")))</f>
        <v/>
      </c>
      <c r="AQ348" t="str">
        <f>IF(ISNUMBER(FIND("arbeid",Methode_Keuze)),"",IF(ISNUMBER(FIND("arbeid",Methode_Keuze)),"",IF(Tb_Activiteiten[[#This Row],[Arbeidskosten]]=1,Tb_Activiteiten[[#Headers],[Arbeidskosten]],"")))</f>
        <v/>
      </c>
      <c r="AR348" t="str">
        <f>IF(ISNUMBER(FIND("arbeid",Methode_Keuze)),"",IF(ISNUMBER(FIND("arbeid",Methode_Keuze)),"",IF(Tb_Activiteiten[[#This Row],[Arbeidskosten op basis van IKS]]=1,Tb_Activiteiten[[#Headers],[Arbeidskosten op basis van IKS]],"")))</f>
        <v/>
      </c>
      <c r="AS348" t="str">
        <f>IF(ISNUMBER(FIND("overige",Methode_Keuze)),"",IF(Tb_Activiteiten[[#This Row],[Kosten derden exclusief btw]]=1,Tb_Activiteiten[[#Headers],[Kosten derden exclusief btw]],""))</f>
        <v/>
      </c>
      <c r="AT348" t="str">
        <f>IF(ISNUMBER(FIND("overige",Methode_Keuze)),"",IF(Tb_Activiteiten[[#This Row],[Niet verrekenbare btw]]=1,Tb_Activiteiten[[#Headers],[Niet verrekenbare btw]],""))</f>
        <v/>
      </c>
      <c r="AU348" t="str">
        <f>IF(ISNUMBER(FIND("overige",Methode_Keuze)),"",IF(Tb_Activiteiten[[#This Row],[Grondkosten]]=1,Tb_Activiteiten[[#Headers],[Grondkosten]],""))</f>
        <v/>
      </c>
      <c r="AV348" t="str">
        <f>IF(ISNUMBER(FIND("overige",Methode_Keuze)),"",IF(Tb_Activiteiten[[#This Row],[Bijdrage in natura (overige)]]=1,Tb_Activiteiten[[#Headers],[Bijdrage in natura (overige)]],""))</f>
        <v/>
      </c>
      <c r="AW348" t="str">
        <f>IF(ISNUMBER(FIND("overige",Methode_Keuze)),"",IF(Tb_Activiteiten[[#This Row],[Bijdrage in natura (vrijwilligers)]]=1,Tb_Activiteiten[[#Headers],[Bijdrage in natura (vrijwilligers)]],""))</f>
        <v/>
      </c>
      <c r="AX348" t="str">
        <f>IF(ISNUMBER(FIND("overige",Methode_Keuze)),"",IF(Tb_Activiteiten[[#This Row],[Afschrijvingskosten]]=1,Tb_Activiteiten[[#Headers],[Afschrijvingskosten]],""))</f>
        <v/>
      </c>
      <c r="AY348" t="str">
        <f>IF(ISNUMBER(FIND("overige",Methode_Keuze)),"",IF(Tb_Activiteiten[[#This Row],[Vergoeding]]=1,Tb_Activiteiten[[#Headers],[Vergoeding]],""))</f>
        <v/>
      </c>
      <c r="AZ348" t="str">
        <f>IF(ISNUMBER(FIND("arbeid",Methode_Keuze)),"",IF(Tb_Activiteiten[[#This Row],[Arbeidskosten - vast tarief (excl eigen arbeid)]]=1,Tb_Activiteiten[[#Headers],[Arbeidskosten - vast tarief (excl eigen arbeid)]],""))</f>
        <v/>
      </c>
      <c r="BA348" t="str">
        <f>IF(ISNUMBER(FIND("overige",Methode_Keuze)),"",IF(Tb_Activiteiten[[#This Row],[Overige kosten]]=1,Tb_Activiteiten[[#Headers],[Overige kosten]],""))</f>
        <v/>
      </c>
    </row>
    <row r="349" spans="1:53" x14ac:dyDescent="0.25">
      <c r="A349" s="213"/>
      <c r="F349" s="64"/>
      <c r="G349" s="64"/>
      <c r="H349" s="258"/>
      <c r="I349" s="258"/>
      <c r="J349" s="258"/>
      <c r="K349" s="258"/>
      <c r="O349" s="56"/>
      <c r="Q349" t="str">
        <f>IFERROR(IF(VLOOKUP(Tb_Activiteiten[[#This Row],[Openstelling]],Tb_Openstelling[],2,0)=1,1,""),"")</f>
        <v/>
      </c>
      <c r="AK349" t="str">
        <f>IF(ISNUMBER(FIND("arbeid",Methode_Keuze)),"",IF(ISNUMBER(FIND("arbeid",Methode_Keuze)),"",IF(Tb_Activiteiten[[#This Row],[Loonkosten]]=1,Tb_Activiteiten[[#Headers],[Loonkosten]],"")))</f>
        <v/>
      </c>
      <c r="AL349" t="str">
        <f>IF(ISNUMBER(FIND("arbeid",Methode_Keuze)),"",IF(ISNUMBER(FIND("arbeid",Methode_Keuze)),"",IF(Tb_Activiteiten[[#This Row],[Eigen arbeid]]=1,Tb_Activiteiten[[#Headers],[Eigen arbeid]],"")))</f>
        <v/>
      </c>
      <c r="AM349" t="str">
        <f>IF(ISNUMBER(FIND("arbeid",Methode_Keuze)),"",IF(ISNUMBER(FIND("arbeid",Methode_Keuze)),"",IF(Tb_Activiteiten[[#This Row],[Projectmedewerker]]=1,Tb_Activiteiten[[#Headers],[Projectmedewerker]],"")))</f>
        <v/>
      </c>
      <c r="AN349" t="str">
        <f>IF(ISNUMBER(FIND("arbeid",Methode_Keuze)),"",IF(ISNUMBER(FIND("arbeid",Methode_Keuze)),"",IF(Tb_Activiteiten[[#This Row],[Landbouwer]]=1,Tb_Activiteiten[[#Headers],[Landbouwer]],"")))</f>
        <v/>
      </c>
      <c r="AO349" t="str">
        <f>IF(ISNUMBER(FIND("arbeid",Methode_Keuze)),"",IF(ISNUMBER(FIND("arbeid",Methode_Keuze)),"",IF(Tb_Activiteiten[[#This Row],[Adviseur]]=1,Tb_Activiteiten[[#Headers],[Adviseur]],"")))</f>
        <v/>
      </c>
      <c r="AP349" t="str">
        <f>IF(ISNUMBER(FIND("arbeid",Methode_Keuze)),"",IF(ISNUMBER(FIND("arbeid",Methode_Keuze)),"",IF(Tb_Activiteiten[[#This Row],[Projectleider/Expert]]=1,Tb_Activiteiten[[#Headers],[Projectleider/Expert]],"")))</f>
        <v/>
      </c>
      <c r="AQ349" t="str">
        <f>IF(ISNUMBER(FIND("arbeid",Methode_Keuze)),"",IF(ISNUMBER(FIND("arbeid",Methode_Keuze)),"",IF(Tb_Activiteiten[[#This Row],[Arbeidskosten]]=1,Tb_Activiteiten[[#Headers],[Arbeidskosten]],"")))</f>
        <v/>
      </c>
      <c r="AR349" t="str">
        <f>IF(ISNUMBER(FIND("arbeid",Methode_Keuze)),"",IF(ISNUMBER(FIND("arbeid",Methode_Keuze)),"",IF(Tb_Activiteiten[[#This Row],[Arbeidskosten op basis van IKS]]=1,Tb_Activiteiten[[#Headers],[Arbeidskosten op basis van IKS]],"")))</f>
        <v/>
      </c>
      <c r="AS349" t="str">
        <f>IF(ISNUMBER(FIND("overige",Methode_Keuze)),"",IF(Tb_Activiteiten[[#This Row],[Kosten derden exclusief btw]]=1,Tb_Activiteiten[[#Headers],[Kosten derden exclusief btw]],""))</f>
        <v/>
      </c>
      <c r="AT349" t="str">
        <f>IF(ISNUMBER(FIND("overige",Methode_Keuze)),"",IF(Tb_Activiteiten[[#This Row],[Niet verrekenbare btw]]=1,Tb_Activiteiten[[#Headers],[Niet verrekenbare btw]],""))</f>
        <v/>
      </c>
      <c r="AU349" t="str">
        <f>IF(ISNUMBER(FIND("overige",Methode_Keuze)),"",IF(Tb_Activiteiten[[#This Row],[Grondkosten]]=1,Tb_Activiteiten[[#Headers],[Grondkosten]],""))</f>
        <v/>
      </c>
      <c r="AV349" t="str">
        <f>IF(ISNUMBER(FIND("overige",Methode_Keuze)),"",IF(Tb_Activiteiten[[#This Row],[Bijdrage in natura (overige)]]=1,Tb_Activiteiten[[#Headers],[Bijdrage in natura (overige)]],""))</f>
        <v/>
      </c>
      <c r="AW349" t="str">
        <f>IF(ISNUMBER(FIND("overige",Methode_Keuze)),"",IF(Tb_Activiteiten[[#This Row],[Bijdrage in natura (vrijwilligers)]]=1,Tb_Activiteiten[[#Headers],[Bijdrage in natura (vrijwilligers)]],""))</f>
        <v/>
      </c>
      <c r="AX349" t="str">
        <f>IF(ISNUMBER(FIND("overige",Methode_Keuze)),"",IF(Tb_Activiteiten[[#This Row],[Afschrijvingskosten]]=1,Tb_Activiteiten[[#Headers],[Afschrijvingskosten]],""))</f>
        <v/>
      </c>
      <c r="AY349" t="str">
        <f>IF(ISNUMBER(FIND("overige",Methode_Keuze)),"",IF(Tb_Activiteiten[[#This Row],[Vergoeding]]=1,Tb_Activiteiten[[#Headers],[Vergoeding]],""))</f>
        <v/>
      </c>
      <c r="AZ349" t="str">
        <f>IF(ISNUMBER(FIND("arbeid",Methode_Keuze)),"",IF(Tb_Activiteiten[[#This Row],[Arbeidskosten - vast tarief (excl eigen arbeid)]]=1,Tb_Activiteiten[[#Headers],[Arbeidskosten - vast tarief (excl eigen arbeid)]],""))</f>
        <v/>
      </c>
      <c r="BA349" t="str">
        <f>IF(ISNUMBER(FIND("overige",Methode_Keuze)),"",IF(Tb_Activiteiten[[#This Row],[Overige kosten]]=1,Tb_Activiteiten[[#Headers],[Overige kosten]],""))</f>
        <v/>
      </c>
    </row>
    <row r="350" spans="1:53" x14ac:dyDescent="0.25">
      <c r="A350" s="213"/>
      <c r="F350" s="64"/>
      <c r="G350" s="64"/>
      <c r="H350" s="258"/>
      <c r="I350" s="258"/>
      <c r="J350" s="258"/>
      <c r="K350" s="258"/>
      <c r="O350" s="56"/>
      <c r="Q350" t="str">
        <f>IFERROR(IF(VLOOKUP(Tb_Activiteiten[[#This Row],[Openstelling]],Tb_Openstelling[],2,0)=1,1,""),"")</f>
        <v/>
      </c>
      <c r="AK350" t="str">
        <f>IF(ISNUMBER(FIND("arbeid",Methode_Keuze)),"",IF(ISNUMBER(FIND("arbeid",Methode_Keuze)),"",IF(Tb_Activiteiten[[#This Row],[Loonkosten]]=1,Tb_Activiteiten[[#Headers],[Loonkosten]],"")))</f>
        <v/>
      </c>
      <c r="AL350" t="str">
        <f>IF(ISNUMBER(FIND("arbeid",Methode_Keuze)),"",IF(ISNUMBER(FIND("arbeid",Methode_Keuze)),"",IF(Tb_Activiteiten[[#This Row],[Eigen arbeid]]=1,Tb_Activiteiten[[#Headers],[Eigen arbeid]],"")))</f>
        <v/>
      </c>
      <c r="AM350" t="str">
        <f>IF(ISNUMBER(FIND("arbeid",Methode_Keuze)),"",IF(ISNUMBER(FIND("arbeid",Methode_Keuze)),"",IF(Tb_Activiteiten[[#This Row],[Projectmedewerker]]=1,Tb_Activiteiten[[#Headers],[Projectmedewerker]],"")))</f>
        <v/>
      </c>
      <c r="AN350" t="str">
        <f>IF(ISNUMBER(FIND("arbeid",Methode_Keuze)),"",IF(ISNUMBER(FIND("arbeid",Methode_Keuze)),"",IF(Tb_Activiteiten[[#This Row],[Landbouwer]]=1,Tb_Activiteiten[[#Headers],[Landbouwer]],"")))</f>
        <v/>
      </c>
      <c r="AO350" t="str">
        <f>IF(ISNUMBER(FIND("arbeid",Methode_Keuze)),"",IF(ISNUMBER(FIND("arbeid",Methode_Keuze)),"",IF(Tb_Activiteiten[[#This Row],[Adviseur]]=1,Tb_Activiteiten[[#Headers],[Adviseur]],"")))</f>
        <v/>
      </c>
      <c r="AP350" t="str">
        <f>IF(ISNUMBER(FIND("arbeid",Methode_Keuze)),"",IF(ISNUMBER(FIND("arbeid",Methode_Keuze)),"",IF(Tb_Activiteiten[[#This Row],[Projectleider/Expert]]=1,Tb_Activiteiten[[#Headers],[Projectleider/Expert]],"")))</f>
        <v/>
      </c>
      <c r="AQ350" t="str">
        <f>IF(ISNUMBER(FIND("arbeid",Methode_Keuze)),"",IF(ISNUMBER(FIND("arbeid",Methode_Keuze)),"",IF(Tb_Activiteiten[[#This Row],[Arbeidskosten]]=1,Tb_Activiteiten[[#Headers],[Arbeidskosten]],"")))</f>
        <v/>
      </c>
      <c r="AR350" t="str">
        <f>IF(ISNUMBER(FIND("arbeid",Methode_Keuze)),"",IF(ISNUMBER(FIND("arbeid",Methode_Keuze)),"",IF(Tb_Activiteiten[[#This Row],[Arbeidskosten op basis van IKS]]=1,Tb_Activiteiten[[#Headers],[Arbeidskosten op basis van IKS]],"")))</f>
        <v/>
      </c>
      <c r="AS350" t="str">
        <f>IF(ISNUMBER(FIND("overige",Methode_Keuze)),"",IF(Tb_Activiteiten[[#This Row],[Kosten derden exclusief btw]]=1,Tb_Activiteiten[[#Headers],[Kosten derden exclusief btw]],""))</f>
        <v/>
      </c>
      <c r="AT350" t="str">
        <f>IF(ISNUMBER(FIND("overige",Methode_Keuze)),"",IF(Tb_Activiteiten[[#This Row],[Niet verrekenbare btw]]=1,Tb_Activiteiten[[#Headers],[Niet verrekenbare btw]],""))</f>
        <v/>
      </c>
      <c r="AU350" t="str">
        <f>IF(ISNUMBER(FIND("overige",Methode_Keuze)),"",IF(Tb_Activiteiten[[#This Row],[Grondkosten]]=1,Tb_Activiteiten[[#Headers],[Grondkosten]],""))</f>
        <v/>
      </c>
      <c r="AV350" t="str">
        <f>IF(ISNUMBER(FIND("overige",Methode_Keuze)),"",IF(Tb_Activiteiten[[#This Row],[Bijdrage in natura (overige)]]=1,Tb_Activiteiten[[#Headers],[Bijdrage in natura (overige)]],""))</f>
        <v/>
      </c>
      <c r="AW350" t="str">
        <f>IF(ISNUMBER(FIND("overige",Methode_Keuze)),"",IF(Tb_Activiteiten[[#This Row],[Bijdrage in natura (vrijwilligers)]]=1,Tb_Activiteiten[[#Headers],[Bijdrage in natura (vrijwilligers)]],""))</f>
        <v/>
      </c>
      <c r="AX350" t="str">
        <f>IF(ISNUMBER(FIND("overige",Methode_Keuze)),"",IF(Tb_Activiteiten[[#This Row],[Afschrijvingskosten]]=1,Tb_Activiteiten[[#Headers],[Afschrijvingskosten]],""))</f>
        <v/>
      </c>
      <c r="AY350" t="str">
        <f>IF(ISNUMBER(FIND("overige",Methode_Keuze)),"",IF(Tb_Activiteiten[[#This Row],[Vergoeding]]=1,Tb_Activiteiten[[#Headers],[Vergoeding]],""))</f>
        <v/>
      </c>
      <c r="AZ350" t="str">
        <f>IF(ISNUMBER(FIND("arbeid",Methode_Keuze)),"",IF(Tb_Activiteiten[[#This Row],[Arbeidskosten - vast tarief (excl eigen arbeid)]]=1,Tb_Activiteiten[[#Headers],[Arbeidskosten - vast tarief (excl eigen arbeid)]],""))</f>
        <v/>
      </c>
      <c r="BA350" t="str">
        <f>IF(ISNUMBER(FIND("overige",Methode_Keuze)),"",IF(Tb_Activiteiten[[#This Row],[Overige kosten]]=1,Tb_Activiteiten[[#Headers],[Overige kosten]],""))</f>
        <v/>
      </c>
    </row>
    <row r="351" spans="1:53" x14ac:dyDescent="0.25">
      <c r="A351" s="213"/>
      <c r="F351" s="64"/>
      <c r="G351" s="64"/>
      <c r="H351" s="258"/>
      <c r="I351" s="258"/>
      <c r="J351" s="258"/>
      <c r="K351" s="258"/>
      <c r="O351" s="56"/>
      <c r="Q351" t="str">
        <f>IFERROR(IF(VLOOKUP(Tb_Activiteiten[[#This Row],[Openstelling]],Tb_Openstelling[],2,0)=1,1,""),"")</f>
        <v/>
      </c>
      <c r="AK351" t="str">
        <f>IF(ISNUMBER(FIND("arbeid",Methode_Keuze)),"",IF(ISNUMBER(FIND("arbeid",Methode_Keuze)),"",IF(Tb_Activiteiten[[#This Row],[Loonkosten]]=1,Tb_Activiteiten[[#Headers],[Loonkosten]],"")))</f>
        <v/>
      </c>
      <c r="AL351" t="str">
        <f>IF(ISNUMBER(FIND("arbeid",Methode_Keuze)),"",IF(ISNUMBER(FIND("arbeid",Methode_Keuze)),"",IF(Tb_Activiteiten[[#This Row],[Eigen arbeid]]=1,Tb_Activiteiten[[#Headers],[Eigen arbeid]],"")))</f>
        <v/>
      </c>
      <c r="AM351" t="str">
        <f>IF(ISNUMBER(FIND("arbeid",Methode_Keuze)),"",IF(ISNUMBER(FIND("arbeid",Methode_Keuze)),"",IF(Tb_Activiteiten[[#This Row],[Projectmedewerker]]=1,Tb_Activiteiten[[#Headers],[Projectmedewerker]],"")))</f>
        <v/>
      </c>
      <c r="AN351" t="str">
        <f>IF(ISNUMBER(FIND("arbeid",Methode_Keuze)),"",IF(ISNUMBER(FIND("arbeid",Methode_Keuze)),"",IF(Tb_Activiteiten[[#This Row],[Landbouwer]]=1,Tb_Activiteiten[[#Headers],[Landbouwer]],"")))</f>
        <v/>
      </c>
      <c r="AO351" t="str">
        <f>IF(ISNUMBER(FIND("arbeid",Methode_Keuze)),"",IF(ISNUMBER(FIND("arbeid",Methode_Keuze)),"",IF(Tb_Activiteiten[[#This Row],[Adviseur]]=1,Tb_Activiteiten[[#Headers],[Adviseur]],"")))</f>
        <v/>
      </c>
      <c r="AP351" t="str">
        <f>IF(ISNUMBER(FIND("arbeid",Methode_Keuze)),"",IF(ISNUMBER(FIND("arbeid",Methode_Keuze)),"",IF(Tb_Activiteiten[[#This Row],[Projectleider/Expert]]=1,Tb_Activiteiten[[#Headers],[Projectleider/Expert]],"")))</f>
        <v/>
      </c>
      <c r="AQ351" t="str">
        <f>IF(ISNUMBER(FIND("arbeid",Methode_Keuze)),"",IF(ISNUMBER(FIND("arbeid",Methode_Keuze)),"",IF(Tb_Activiteiten[[#This Row],[Arbeidskosten]]=1,Tb_Activiteiten[[#Headers],[Arbeidskosten]],"")))</f>
        <v/>
      </c>
      <c r="AR351" t="str">
        <f>IF(ISNUMBER(FIND("arbeid",Methode_Keuze)),"",IF(ISNUMBER(FIND("arbeid",Methode_Keuze)),"",IF(Tb_Activiteiten[[#This Row],[Arbeidskosten op basis van IKS]]=1,Tb_Activiteiten[[#Headers],[Arbeidskosten op basis van IKS]],"")))</f>
        <v/>
      </c>
      <c r="AS351" t="str">
        <f>IF(ISNUMBER(FIND("overige",Methode_Keuze)),"",IF(Tb_Activiteiten[[#This Row],[Kosten derden exclusief btw]]=1,Tb_Activiteiten[[#Headers],[Kosten derden exclusief btw]],""))</f>
        <v/>
      </c>
      <c r="AT351" t="str">
        <f>IF(ISNUMBER(FIND("overige",Methode_Keuze)),"",IF(Tb_Activiteiten[[#This Row],[Niet verrekenbare btw]]=1,Tb_Activiteiten[[#Headers],[Niet verrekenbare btw]],""))</f>
        <v/>
      </c>
      <c r="AU351" t="str">
        <f>IF(ISNUMBER(FIND("overige",Methode_Keuze)),"",IF(Tb_Activiteiten[[#This Row],[Grondkosten]]=1,Tb_Activiteiten[[#Headers],[Grondkosten]],""))</f>
        <v/>
      </c>
      <c r="AV351" t="str">
        <f>IF(ISNUMBER(FIND("overige",Methode_Keuze)),"",IF(Tb_Activiteiten[[#This Row],[Bijdrage in natura (overige)]]=1,Tb_Activiteiten[[#Headers],[Bijdrage in natura (overige)]],""))</f>
        <v/>
      </c>
      <c r="AW351" t="str">
        <f>IF(ISNUMBER(FIND("overige",Methode_Keuze)),"",IF(Tb_Activiteiten[[#This Row],[Bijdrage in natura (vrijwilligers)]]=1,Tb_Activiteiten[[#Headers],[Bijdrage in natura (vrijwilligers)]],""))</f>
        <v/>
      </c>
      <c r="AX351" t="str">
        <f>IF(ISNUMBER(FIND("overige",Methode_Keuze)),"",IF(Tb_Activiteiten[[#This Row],[Afschrijvingskosten]]=1,Tb_Activiteiten[[#Headers],[Afschrijvingskosten]],""))</f>
        <v/>
      </c>
      <c r="AY351" t="str">
        <f>IF(ISNUMBER(FIND("overige",Methode_Keuze)),"",IF(Tb_Activiteiten[[#This Row],[Vergoeding]]=1,Tb_Activiteiten[[#Headers],[Vergoeding]],""))</f>
        <v/>
      </c>
      <c r="AZ351" t="str">
        <f>IF(ISNUMBER(FIND("arbeid",Methode_Keuze)),"",IF(Tb_Activiteiten[[#This Row],[Arbeidskosten - vast tarief (excl eigen arbeid)]]=1,Tb_Activiteiten[[#Headers],[Arbeidskosten - vast tarief (excl eigen arbeid)]],""))</f>
        <v/>
      </c>
      <c r="BA351" t="str">
        <f>IF(ISNUMBER(FIND("overige",Methode_Keuze)),"",IF(Tb_Activiteiten[[#This Row],[Overige kosten]]=1,Tb_Activiteiten[[#Headers],[Overige kosten]],""))</f>
        <v/>
      </c>
    </row>
    <row r="352" spans="1:53" x14ac:dyDescent="0.25">
      <c r="A352" s="213"/>
      <c r="F352" s="64"/>
      <c r="G352" s="64"/>
      <c r="H352" s="258"/>
      <c r="I352" s="258"/>
      <c r="J352" s="258"/>
      <c r="K352" s="258"/>
      <c r="O352" s="56"/>
      <c r="Q352" t="str">
        <f>IFERROR(IF(VLOOKUP(Tb_Activiteiten[[#This Row],[Openstelling]],Tb_Openstelling[],2,0)=1,1,""),"")</f>
        <v/>
      </c>
      <c r="AK352" t="str">
        <f>IF(ISNUMBER(FIND("arbeid",Methode_Keuze)),"",IF(ISNUMBER(FIND("arbeid",Methode_Keuze)),"",IF(Tb_Activiteiten[[#This Row],[Loonkosten]]=1,Tb_Activiteiten[[#Headers],[Loonkosten]],"")))</f>
        <v/>
      </c>
      <c r="AL352" t="str">
        <f>IF(ISNUMBER(FIND("arbeid",Methode_Keuze)),"",IF(ISNUMBER(FIND("arbeid",Methode_Keuze)),"",IF(Tb_Activiteiten[[#This Row],[Eigen arbeid]]=1,Tb_Activiteiten[[#Headers],[Eigen arbeid]],"")))</f>
        <v/>
      </c>
      <c r="AM352" t="str">
        <f>IF(ISNUMBER(FIND("arbeid",Methode_Keuze)),"",IF(ISNUMBER(FIND("arbeid",Methode_Keuze)),"",IF(Tb_Activiteiten[[#This Row],[Projectmedewerker]]=1,Tb_Activiteiten[[#Headers],[Projectmedewerker]],"")))</f>
        <v/>
      </c>
      <c r="AN352" t="str">
        <f>IF(ISNUMBER(FIND("arbeid",Methode_Keuze)),"",IF(ISNUMBER(FIND("arbeid",Methode_Keuze)),"",IF(Tb_Activiteiten[[#This Row],[Landbouwer]]=1,Tb_Activiteiten[[#Headers],[Landbouwer]],"")))</f>
        <v/>
      </c>
      <c r="AO352" t="str">
        <f>IF(ISNUMBER(FIND("arbeid",Methode_Keuze)),"",IF(ISNUMBER(FIND("arbeid",Methode_Keuze)),"",IF(Tb_Activiteiten[[#This Row],[Adviseur]]=1,Tb_Activiteiten[[#Headers],[Adviseur]],"")))</f>
        <v/>
      </c>
      <c r="AP352" t="str">
        <f>IF(ISNUMBER(FIND("arbeid",Methode_Keuze)),"",IF(ISNUMBER(FIND("arbeid",Methode_Keuze)),"",IF(Tb_Activiteiten[[#This Row],[Projectleider/Expert]]=1,Tb_Activiteiten[[#Headers],[Projectleider/Expert]],"")))</f>
        <v/>
      </c>
      <c r="AQ352" t="str">
        <f>IF(ISNUMBER(FIND("arbeid",Methode_Keuze)),"",IF(ISNUMBER(FIND("arbeid",Methode_Keuze)),"",IF(Tb_Activiteiten[[#This Row],[Arbeidskosten]]=1,Tb_Activiteiten[[#Headers],[Arbeidskosten]],"")))</f>
        <v/>
      </c>
      <c r="AR352" t="str">
        <f>IF(ISNUMBER(FIND("arbeid",Methode_Keuze)),"",IF(ISNUMBER(FIND("arbeid",Methode_Keuze)),"",IF(Tb_Activiteiten[[#This Row],[Arbeidskosten op basis van IKS]]=1,Tb_Activiteiten[[#Headers],[Arbeidskosten op basis van IKS]],"")))</f>
        <v/>
      </c>
      <c r="AS352" t="str">
        <f>IF(ISNUMBER(FIND("overige",Methode_Keuze)),"",IF(Tb_Activiteiten[[#This Row],[Kosten derden exclusief btw]]=1,Tb_Activiteiten[[#Headers],[Kosten derden exclusief btw]],""))</f>
        <v/>
      </c>
      <c r="AT352" t="str">
        <f>IF(ISNUMBER(FIND("overige",Methode_Keuze)),"",IF(Tb_Activiteiten[[#This Row],[Niet verrekenbare btw]]=1,Tb_Activiteiten[[#Headers],[Niet verrekenbare btw]],""))</f>
        <v/>
      </c>
      <c r="AU352" t="str">
        <f>IF(ISNUMBER(FIND("overige",Methode_Keuze)),"",IF(Tb_Activiteiten[[#This Row],[Grondkosten]]=1,Tb_Activiteiten[[#Headers],[Grondkosten]],""))</f>
        <v/>
      </c>
      <c r="AV352" t="str">
        <f>IF(ISNUMBER(FIND("overige",Methode_Keuze)),"",IF(Tb_Activiteiten[[#This Row],[Bijdrage in natura (overige)]]=1,Tb_Activiteiten[[#Headers],[Bijdrage in natura (overige)]],""))</f>
        <v/>
      </c>
      <c r="AW352" t="str">
        <f>IF(ISNUMBER(FIND("overige",Methode_Keuze)),"",IF(Tb_Activiteiten[[#This Row],[Bijdrage in natura (vrijwilligers)]]=1,Tb_Activiteiten[[#Headers],[Bijdrage in natura (vrijwilligers)]],""))</f>
        <v/>
      </c>
      <c r="AX352" t="str">
        <f>IF(ISNUMBER(FIND("overige",Methode_Keuze)),"",IF(Tb_Activiteiten[[#This Row],[Afschrijvingskosten]]=1,Tb_Activiteiten[[#Headers],[Afschrijvingskosten]],""))</f>
        <v/>
      </c>
      <c r="AY352" t="str">
        <f>IF(ISNUMBER(FIND("overige",Methode_Keuze)),"",IF(Tb_Activiteiten[[#This Row],[Vergoeding]]=1,Tb_Activiteiten[[#Headers],[Vergoeding]],""))</f>
        <v/>
      </c>
      <c r="AZ352" t="str">
        <f>IF(ISNUMBER(FIND("arbeid",Methode_Keuze)),"",IF(Tb_Activiteiten[[#This Row],[Arbeidskosten - vast tarief (excl eigen arbeid)]]=1,Tb_Activiteiten[[#Headers],[Arbeidskosten - vast tarief (excl eigen arbeid)]],""))</f>
        <v/>
      </c>
      <c r="BA352" t="str">
        <f>IF(ISNUMBER(FIND("overige",Methode_Keuze)),"",IF(Tb_Activiteiten[[#This Row],[Overige kosten]]=1,Tb_Activiteiten[[#Headers],[Overige kosten]],""))</f>
        <v/>
      </c>
    </row>
    <row r="353" spans="1:53" x14ac:dyDescent="0.25">
      <c r="A353" s="213"/>
      <c r="F353" s="64"/>
      <c r="G353" s="64"/>
      <c r="H353" s="258"/>
      <c r="I353" s="258"/>
      <c r="J353" s="258"/>
      <c r="K353" s="258"/>
      <c r="O353" s="56"/>
      <c r="Q353" t="str">
        <f>IFERROR(IF(VLOOKUP(Tb_Activiteiten[[#This Row],[Openstelling]],Tb_Openstelling[],2,0)=1,1,""),"")</f>
        <v/>
      </c>
      <c r="AK353" t="str">
        <f>IF(ISNUMBER(FIND("arbeid",Methode_Keuze)),"",IF(ISNUMBER(FIND("arbeid",Methode_Keuze)),"",IF(Tb_Activiteiten[[#This Row],[Loonkosten]]=1,Tb_Activiteiten[[#Headers],[Loonkosten]],"")))</f>
        <v/>
      </c>
      <c r="AL353" t="str">
        <f>IF(ISNUMBER(FIND("arbeid",Methode_Keuze)),"",IF(ISNUMBER(FIND("arbeid",Methode_Keuze)),"",IF(Tb_Activiteiten[[#This Row],[Eigen arbeid]]=1,Tb_Activiteiten[[#Headers],[Eigen arbeid]],"")))</f>
        <v/>
      </c>
      <c r="AM353" t="str">
        <f>IF(ISNUMBER(FIND("arbeid",Methode_Keuze)),"",IF(ISNUMBER(FIND("arbeid",Methode_Keuze)),"",IF(Tb_Activiteiten[[#This Row],[Projectmedewerker]]=1,Tb_Activiteiten[[#Headers],[Projectmedewerker]],"")))</f>
        <v/>
      </c>
      <c r="AN353" t="str">
        <f>IF(ISNUMBER(FIND("arbeid",Methode_Keuze)),"",IF(ISNUMBER(FIND("arbeid",Methode_Keuze)),"",IF(Tb_Activiteiten[[#This Row],[Landbouwer]]=1,Tb_Activiteiten[[#Headers],[Landbouwer]],"")))</f>
        <v/>
      </c>
      <c r="AO353" t="str">
        <f>IF(ISNUMBER(FIND("arbeid",Methode_Keuze)),"",IF(ISNUMBER(FIND("arbeid",Methode_Keuze)),"",IF(Tb_Activiteiten[[#This Row],[Adviseur]]=1,Tb_Activiteiten[[#Headers],[Adviseur]],"")))</f>
        <v/>
      </c>
      <c r="AP353" t="str">
        <f>IF(ISNUMBER(FIND("arbeid",Methode_Keuze)),"",IF(ISNUMBER(FIND("arbeid",Methode_Keuze)),"",IF(Tb_Activiteiten[[#This Row],[Projectleider/Expert]]=1,Tb_Activiteiten[[#Headers],[Projectleider/Expert]],"")))</f>
        <v/>
      </c>
      <c r="AQ353" t="str">
        <f>IF(ISNUMBER(FIND("arbeid",Methode_Keuze)),"",IF(ISNUMBER(FIND("arbeid",Methode_Keuze)),"",IF(Tb_Activiteiten[[#This Row],[Arbeidskosten]]=1,Tb_Activiteiten[[#Headers],[Arbeidskosten]],"")))</f>
        <v/>
      </c>
      <c r="AR353" t="str">
        <f>IF(ISNUMBER(FIND("arbeid",Methode_Keuze)),"",IF(ISNUMBER(FIND("arbeid",Methode_Keuze)),"",IF(Tb_Activiteiten[[#This Row],[Arbeidskosten op basis van IKS]]=1,Tb_Activiteiten[[#Headers],[Arbeidskosten op basis van IKS]],"")))</f>
        <v/>
      </c>
      <c r="AS353" t="str">
        <f>IF(ISNUMBER(FIND("overige",Methode_Keuze)),"",IF(Tb_Activiteiten[[#This Row],[Kosten derden exclusief btw]]=1,Tb_Activiteiten[[#Headers],[Kosten derden exclusief btw]],""))</f>
        <v/>
      </c>
      <c r="AT353" t="str">
        <f>IF(ISNUMBER(FIND("overige",Methode_Keuze)),"",IF(Tb_Activiteiten[[#This Row],[Niet verrekenbare btw]]=1,Tb_Activiteiten[[#Headers],[Niet verrekenbare btw]],""))</f>
        <v/>
      </c>
      <c r="AU353" t="str">
        <f>IF(ISNUMBER(FIND("overige",Methode_Keuze)),"",IF(Tb_Activiteiten[[#This Row],[Grondkosten]]=1,Tb_Activiteiten[[#Headers],[Grondkosten]],""))</f>
        <v/>
      </c>
      <c r="AV353" t="str">
        <f>IF(ISNUMBER(FIND("overige",Methode_Keuze)),"",IF(Tb_Activiteiten[[#This Row],[Bijdrage in natura (overige)]]=1,Tb_Activiteiten[[#Headers],[Bijdrage in natura (overige)]],""))</f>
        <v/>
      </c>
      <c r="AW353" t="str">
        <f>IF(ISNUMBER(FIND("overige",Methode_Keuze)),"",IF(Tb_Activiteiten[[#This Row],[Bijdrage in natura (vrijwilligers)]]=1,Tb_Activiteiten[[#Headers],[Bijdrage in natura (vrijwilligers)]],""))</f>
        <v/>
      </c>
      <c r="AX353" t="str">
        <f>IF(ISNUMBER(FIND("overige",Methode_Keuze)),"",IF(Tb_Activiteiten[[#This Row],[Afschrijvingskosten]]=1,Tb_Activiteiten[[#Headers],[Afschrijvingskosten]],""))</f>
        <v/>
      </c>
      <c r="AY353" t="str">
        <f>IF(ISNUMBER(FIND("overige",Methode_Keuze)),"",IF(Tb_Activiteiten[[#This Row],[Vergoeding]]=1,Tb_Activiteiten[[#Headers],[Vergoeding]],""))</f>
        <v/>
      </c>
      <c r="AZ353" t="str">
        <f>IF(ISNUMBER(FIND("arbeid",Methode_Keuze)),"",IF(Tb_Activiteiten[[#This Row],[Arbeidskosten - vast tarief (excl eigen arbeid)]]=1,Tb_Activiteiten[[#Headers],[Arbeidskosten - vast tarief (excl eigen arbeid)]],""))</f>
        <v/>
      </c>
      <c r="BA353" t="str">
        <f>IF(ISNUMBER(FIND("overige",Methode_Keuze)),"",IF(Tb_Activiteiten[[#This Row],[Overige kosten]]=1,Tb_Activiteiten[[#Headers],[Overige kosten]],""))</f>
        <v/>
      </c>
    </row>
    <row r="354" spans="1:53" x14ac:dyDescent="0.25">
      <c r="A354" s="213"/>
      <c r="F354" s="64"/>
      <c r="G354" s="64"/>
      <c r="H354" s="258"/>
      <c r="I354" s="258"/>
      <c r="J354" s="258"/>
      <c r="K354" s="258"/>
      <c r="O354" s="56"/>
      <c r="Q354" t="str">
        <f>IFERROR(IF(VLOOKUP(Tb_Activiteiten[[#This Row],[Openstelling]],Tb_Openstelling[],2,0)=1,1,""),"")</f>
        <v/>
      </c>
      <c r="AK354" t="str">
        <f>IF(ISNUMBER(FIND("arbeid",Methode_Keuze)),"",IF(ISNUMBER(FIND("arbeid",Methode_Keuze)),"",IF(Tb_Activiteiten[[#This Row],[Loonkosten]]=1,Tb_Activiteiten[[#Headers],[Loonkosten]],"")))</f>
        <v/>
      </c>
      <c r="AL354" t="str">
        <f>IF(ISNUMBER(FIND("arbeid",Methode_Keuze)),"",IF(ISNUMBER(FIND("arbeid",Methode_Keuze)),"",IF(Tb_Activiteiten[[#This Row],[Eigen arbeid]]=1,Tb_Activiteiten[[#Headers],[Eigen arbeid]],"")))</f>
        <v/>
      </c>
      <c r="AM354" t="str">
        <f>IF(ISNUMBER(FIND("arbeid",Methode_Keuze)),"",IF(ISNUMBER(FIND("arbeid",Methode_Keuze)),"",IF(Tb_Activiteiten[[#This Row],[Projectmedewerker]]=1,Tb_Activiteiten[[#Headers],[Projectmedewerker]],"")))</f>
        <v/>
      </c>
      <c r="AN354" t="str">
        <f>IF(ISNUMBER(FIND("arbeid",Methode_Keuze)),"",IF(ISNUMBER(FIND("arbeid",Methode_Keuze)),"",IF(Tb_Activiteiten[[#This Row],[Landbouwer]]=1,Tb_Activiteiten[[#Headers],[Landbouwer]],"")))</f>
        <v/>
      </c>
      <c r="AO354" t="str">
        <f>IF(ISNUMBER(FIND("arbeid",Methode_Keuze)),"",IF(ISNUMBER(FIND("arbeid",Methode_Keuze)),"",IF(Tb_Activiteiten[[#This Row],[Adviseur]]=1,Tb_Activiteiten[[#Headers],[Adviseur]],"")))</f>
        <v/>
      </c>
      <c r="AP354" t="str">
        <f>IF(ISNUMBER(FIND("arbeid",Methode_Keuze)),"",IF(ISNUMBER(FIND("arbeid",Methode_Keuze)),"",IF(Tb_Activiteiten[[#This Row],[Projectleider/Expert]]=1,Tb_Activiteiten[[#Headers],[Projectleider/Expert]],"")))</f>
        <v/>
      </c>
      <c r="AQ354" t="str">
        <f>IF(ISNUMBER(FIND("arbeid",Methode_Keuze)),"",IF(ISNUMBER(FIND("arbeid",Methode_Keuze)),"",IF(Tb_Activiteiten[[#This Row],[Arbeidskosten]]=1,Tb_Activiteiten[[#Headers],[Arbeidskosten]],"")))</f>
        <v/>
      </c>
      <c r="AR354" t="str">
        <f>IF(ISNUMBER(FIND("arbeid",Methode_Keuze)),"",IF(ISNUMBER(FIND("arbeid",Methode_Keuze)),"",IF(Tb_Activiteiten[[#This Row],[Arbeidskosten op basis van IKS]]=1,Tb_Activiteiten[[#Headers],[Arbeidskosten op basis van IKS]],"")))</f>
        <v/>
      </c>
      <c r="AS354" t="str">
        <f>IF(ISNUMBER(FIND("overige",Methode_Keuze)),"",IF(Tb_Activiteiten[[#This Row],[Kosten derden exclusief btw]]=1,Tb_Activiteiten[[#Headers],[Kosten derden exclusief btw]],""))</f>
        <v/>
      </c>
      <c r="AT354" t="str">
        <f>IF(ISNUMBER(FIND("overige",Methode_Keuze)),"",IF(Tb_Activiteiten[[#This Row],[Niet verrekenbare btw]]=1,Tb_Activiteiten[[#Headers],[Niet verrekenbare btw]],""))</f>
        <v/>
      </c>
      <c r="AU354" t="str">
        <f>IF(ISNUMBER(FIND("overige",Methode_Keuze)),"",IF(Tb_Activiteiten[[#This Row],[Grondkosten]]=1,Tb_Activiteiten[[#Headers],[Grondkosten]],""))</f>
        <v/>
      </c>
      <c r="AV354" t="str">
        <f>IF(ISNUMBER(FIND("overige",Methode_Keuze)),"",IF(Tb_Activiteiten[[#This Row],[Bijdrage in natura (overige)]]=1,Tb_Activiteiten[[#Headers],[Bijdrage in natura (overige)]],""))</f>
        <v/>
      </c>
      <c r="AW354" t="str">
        <f>IF(ISNUMBER(FIND("overige",Methode_Keuze)),"",IF(Tb_Activiteiten[[#This Row],[Bijdrage in natura (vrijwilligers)]]=1,Tb_Activiteiten[[#Headers],[Bijdrage in natura (vrijwilligers)]],""))</f>
        <v/>
      </c>
      <c r="AX354" t="str">
        <f>IF(ISNUMBER(FIND("overige",Methode_Keuze)),"",IF(Tb_Activiteiten[[#This Row],[Afschrijvingskosten]]=1,Tb_Activiteiten[[#Headers],[Afschrijvingskosten]],""))</f>
        <v/>
      </c>
      <c r="AY354" t="str">
        <f>IF(ISNUMBER(FIND("overige",Methode_Keuze)),"",IF(Tb_Activiteiten[[#This Row],[Vergoeding]]=1,Tb_Activiteiten[[#Headers],[Vergoeding]],""))</f>
        <v/>
      </c>
      <c r="AZ354" t="str">
        <f>IF(ISNUMBER(FIND("arbeid",Methode_Keuze)),"",IF(Tb_Activiteiten[[#This Row],[Arbeidskosten - vast tarief (excl eigen arbeid)]]=1,Tb_Activiteiten[[#Headers],[Arbeidskosten - vast tarief (excl eigen arbeid)]],""))</f>
        <v/>
      </c>
      <c r="BA354" t="str">
        <f>IF(ISNUMBER(FIND("overige",Methode_Keuze)),"",IF(Tb_Activiteiten[[#This Row],[Overige kosten]]=1,Tb_Activiteiten[[#Headers],[Overige kosten]],""))</f>
        <v/>
      </c>
    </row>
    <row r="355" spans="1:53" x14ac:dyDescent="0.25">
      <c r="A355" s="213"/>
      <c r="F355" s="64"/>
      <c r="G355" s="64"/>
      <c r="H355" s="258"/>
      <c r="I355" s="258"/>
      <c r="J355" s="258"/>
      <c r="K355" s="258"/>
      <c r="O355" s="56"/>
      <c r="Q355" t="str">
        <f>IFERROR(IF(VLOOKUP(Tb_Activiteiten[[#This Row],[Openstelling]],Tb_Openstelling[],2,0)=1,1,""),"")</f>
        <v/>
      </c>
      <c r="AK355" t="str">
        <f>IF(ISNUMBER(FIND("arbeid",Methode_Keuze)),"",IF(ISNUMBER(FIND("arbeid",Methode_Keuze)),"",IF(Tb_Activiteiten[[#This Row],[Loonkosten]]=1,Tb_Activiteiten[[#Headers],[Loonkosten]],"")))</f>
        <v/>
      </c>
      <c r="AL355" t="str">
        <f>IF(ISNUMBER(FIND("arbeid",Methode_Keuze)),"",IF(ISNUMBER(FIND("arbeid",Methode_Keuze)),"",IF(Tb_Activiteiten[[#This Row],[Eigen arbeid]]=1,Tb_Activiteiten[[#Headers],[Eigen arbeid]],"")))</f>
        <v/>
      </c>
      <c r="AM355" t="str">
        <f>IF(ISNUMBER(FIND("arbeid",Methode_Keuze)),"",IF(ISNUMBER(FIND("arbeid",Methode_Keuze)),"",IF(Tb_Activiteiten[[#This Row],[Projectmedewerker]]=1,Tb_Activiteiten[[#Headers],[Projectmedewerker]],"")))</f>
        <v/>
      </c>
      <c r="AN355" t="str">
        <f>IF(ISNUMBER(FIND("arbeid",Methode_Keuze)),"",IF(ISNUMBER(FIND("arbeid",Methode_Keuze)),"",IF(Tb_Activiteiten[[#This Row],[Landbouwer]]=1,Tb_Activiteiten[[#Headers],[Landbouwer]],"")))</f>
        <v/>
      </c>
      <c r="AO355" t="str">
        <f>IF(ISNUMBER(FIND("arbeid",Methode_Keuze)),"",IF(ISNUMBER(FIND("arbeid",Methode_Keuze)),"",IF(Tb_Activiteiten[[#This Row],[Adviseur]]=1,Tb_Activiteiten[[#Headers],[Adviseur]],"")))</f>
        <v/>
      </c>
      <c r="AP355" t="str">
        <f>IF(ISNUMBER(FIND("arbeid",Methode_Keuze)),"",IF(ISNUMBER(FIND("arbeid",Methode_Keuze)),"",IF(Tb_Activiteiten[[#This Row],[Projectleider/Expert]]=1,Tb_Activiteiten[[#Headers],[Projectleider/Expert]],"")))</f>
        <v/>
      </c>
      <c r="AQ355" t="str">
        <f>IF(ISNUMBER(FIND("arbeid",Methode_Keuze)),"",IF(ISNUMBER(FIND("arbeid",Methode_Keuze)),"",IF(Tb_Activiteiten[[#This Row],[Arbeidskosten]]=1,Tb_Activiteiten[[#Headers],[Arbeidskosten]],"")))</f>
        <v/>
      </c>
      <c r="AR355" t="str">
        <f>IF(ISNUMBER(FIND("arbeid",Methode_Keuze)),"",IF(ISNUMBER(FIND("arbeid",Methode_Keuze)),"",IF(Tb_Activiteiten[[#This Row],[Arbeidskosten op basis van IKS]]=1,Tb_Activiteiten[[#Headers],[Arbeidskosten op basis van IKS]],"")))</f>
        <v/>
      </c>
      <c r="AS355" t="str">
        <f>IF(ISNUMBER(FIND("overige",Methode_Keuze)),"",IF(Tb_Activiteiten[[#This Row],[Kosten derden exclusief btw]]=1,Tb_Activiteiten[[#Headers],[Kosten derden exclusief btw]],""))</f>
        <v/>
      </c>
      <c r="AT355" t="str">
        <f>IF(ISNUMBER(FIND("overige",Methode_Keuze)),"",IF(Tb_Activiteiten[[#This Row],[Niet verrekenbare btw]]=1,Tb_Activiteiten[[#Headers],[Niet verrekenbare btw]],""))</f>
        <v/>
      </c>
      <c r="AU355" t="str">
        <f>IF(ISNUMBER(FIND("overige",Methode_Keuze)),"",IF(Tb_Activiteiten[[#This Row],[Grondkosten]]=1,Tb_Activiteiten[[#Headers],[Grondkosten]],""))</f>
        <v/>
      </c>
      <c r="AV355" t="str">
        <f>IF(ISNUMBER(FIND("overige",Methode_Keuze)),"",IF(Tb_Activiteiten[[#This Row],[Bijdrage in natura (overige)]]=1,Tb_Activiteiten[[#Headers],[Bijdrage in natura (overige)]],""))</f>
        <v/>
      </c>
      <c r="AW355" t="str">
        <f>IF(ISNUMBER(FIND("overige",Methode_Keuze)),"",IF(Tb_Activiteiten[[#This Row],[Bijdrage in natura (vrijwilligers)]]=1,Tb_Activiteiten[[#Headers],[Bijdrage in natura (vrijwilligers)]],""))</f>
        <v/>
      </c>
      <c r="AX355" t="str">
        <f>IF(ISNUMBER(FIND("overige",Methode_Keuze)),"",IF(Tb_Activiteiten[[#This Row],[Afschrijvingskosten]]=1,Tb_Activiteiten[[#Headers],[Afschrijvingskosten]],""))</f>
        <v/>
      </c>
      <c r="AY355" t="str">
        <f>IF(ISNUMBER(FIND("overige",Methode_Keuze)),"",IF(Tb_Activiteiten[[#This Row],[Vergoeding]]=1,Tb_Activiteiten[[#Headers],[Vergoeding]],""))</f>
        <v/>
      </c>
      <c r="AZ355" t="str">
        <f>IF(ISNUMBER(FIND("arbeid",Methode_Keuze)),"",IF(Tb_Activiteiten[[#This Row],[Arbeidskosten - vast tarief (excl eigen arbeid)]]=1,Tb_Activiteiten[[#Headers],[Arbeidskosten - vast tarief (excl eigen arbeid)]],""))</f>
        <v/>
      </c>
      <c r="BA355" t="str">
        <f>IF(ISNUMBER(FIND("overige",Methode_Keuze)),"",IF(Tb_Activiteiten[[#This Row],[Overige kosten]]=1,Tb_Activiteiten[[#Headers],[Overige kosten]],""))</f>
        <v/>
      </c>
    </row>
    <row r="356" spans="1:53" x14ac:dyDescent="0.25">
      <c r="A356" s="213"/>
      <c r="F356" s="64"/>
      <c r="G356" s="64"/>
      <c r="H356" s="258"/>
      <c r="I356" s="258"/>
      <c r="J356" s="258"/>
      <c r="K356" s="258"/>
      <c r="O356" s="56"/>
      <c r="Q356" t="str">
        <f>IFERROR(IF(VLOOKUP(Tb_Activiteiten[[#This Row],[Openstelling]],Tb_Openstelling[],2,0)=1,1,""),"")</f>
        <v/>
      </c>
      <c r="AK356" t="str">
        <f>IF(ISNUMBER(FIND("arbeid",Methode_Keuze)),"",IF(ISNUMBER(FIND("arbeid",Methode_Keuze)),"",IF(Tb_Activiteiten[[#This Row],[Loonkosten]]=1,Tb_Activiteiten[[#Headers],[Loonkosten]],"")))</f>
        <v/>
      </c>
      <c r="AL356" t="str">
        <f>IF(ISNUMBER(FIND("arbeid",Methode_Keuze)),"",IF(ISNUMBER(FIND("arbeid",Methode_Keuze)),"",IF(Tb_Activiteiten[[#This Row],[Eigen arbeid]]=1,Tb_Activiteiten[[#Headers],[Eigen arbeid]],"")))</f>
        <v/>
      </c>
      <c r="AM356" t="str">
        <f>IF(ISNUMBER(FIND("arbeid",Methode_Keuze)),"",IF(ISNUMBER(FIND("arbeid",Methode_Keuze)),"",IF(Tb_Activiteiten[[#This Row],[Projectmedewerker]]=1,Tb_Activiteiten[[#Headers],[Projectmedewerker]],"")))</f>
        <v/>
      </c>
      <c r="AN356" t="str">
        <f>IF(ISNUMBER(FIND("arbeid",Methode_Keuze)),"",IF(ISNUMBER(FIND("arbeid",Methode_Keuze)),"",IF(Tb_Activiteiten[[#This Row],[Landbouwer]]=1,Tb_Activiteiten[[#Headers],[Landbouwer]],"")))</f>
        <v/>
      </c>
      <c r="AO356" t="str">
        <f>IF(ISNUMBER(FIND("arbeid",Methode_Keuze)),"",IF(ISNUMBER(FIND("arbeid",Methode_Keuze)),"",IF(Tb_Activiteiten[[#This Row],[Adviseur]]=1,Tb_Activiteiten[[#Headers],[Adviseur]],"")))</f>
        <v/>
      </c>
      <c r="AP356" t="str">
        <f>IF(ISNUMBER(FIND("arbeid",Methode_Keuze)),"",IF(ISNUMBER(FIND("arbeid",Methode_Keuze)),"",IF(Tb_Activiteiten[[#This Row],[Projectleider/Expert]]=1,Tb_Activiteiten[[#Headers],[Projectleider/Expert]],"")))</f>
        <v/>
      </c>
      <c r="AQ356" t="str">
        <f>IF(ISNUMBER(FIND("arbeid",Methode_Keuze)),"",IF(ISNUMBER(FIND("arbeid",Methode_Keuze)),"",IF(Tb_Activiteiten[[#This Row],[Arbeidskosten]]=1,Tb_Activiteiten[[#Headers],[Arbeidskosten]],"")))</f>
        <v/>
      </c>
      <c r="AR356" t="str">
        <f>IF(ISNUMBER(FIND("arbeid",Methode_Keuze)),"",IF(ISNUMBER(FIND("arbeid",Methode_Keuze)),"",IF(Tb_Activiteiten[[#This Row],[Arbeidskosten op basis van IKS]]=1,Tb_Activiteiten[[#Headers],[Arbeidskosten op basis van IKS]],"")))</f>
        <v/>
      </c>
      <c r="AS356" t="str">
        <f>IF(ISNUMBER(FIND("overige",Methode_Keuze)),"",IF(Tb_Activiteiten[[#This Row],[Kosten derden exclusief btw]]=1,Tb_Activiteiten[[#Headers],[Kosten derden exclusief btw]],""))</f>
        <v/>
      </c>
      <c r="AT356" t="str">
        <f>IF(ISNUMBER(FIND("overige",Methode_Keuze)),"",IF(Tb_Activiteiten[[#This Row],[Niet verrekenbare btw]]=1,Tb_Activiteiten[[#Headers],[Niet verrekenbare btw]],""))</f>
        <v/>
      </c>
      <c r="AU356" t="str">
        <f>IF(ISNUMBER(FIND("overige",Methode_Keuze)),"",IF(Tb_Activiteiten[[#This Row],[Grondkosten]]=1,Tb_Activiteiten[[#Headers],[Grondkosten]],""))</f>
        <v/>
      </c>
      <c r="AV356" t="str">
        <f>IF(ISNUMBER(FIND("overige",Methode_Keuze)),"",IF(Tb_Activiteiten[[#This Row],[Bijdrage in natura (overige)]]=1,Tb_Activiteiten[[#Headers],[Bijdrage in natura (overige)]],""))</f>
        <v/>
      </c>
      <c r="AW356" t="str">
        <f>IF(ISNUMBER(FIND("overige",Methode_Keuze)),"",IF(Tb_Activiteiten[[#This Row],[Bijdrage in natura (vrijwilligers)]]=1,Tb_Activiteiten[[#Headers],[Bijdrage in natura (vrijwilligers)]],""))</f>
        <v/>
      </c>
      <c r="AX356" t="str">
        <f>IF(ISNUMBER(FIND("overige",Methode_Keuze)),"",IF(Tb_Activiteiten[[#This Row],[Afschrijvingskosten]]=1,Tb_Activiteiten[[#Headers],[Afschrijvingskosten]],""))</f>
        <v/>
      </c>
      <c r="AY356" t="str">
        <f>IF(ISNUMBER(FIND("overige",Methode_Keuze)),"",IF(Tb_Activiteiten[[#This Row],[Vergoeding]]=1,Tb_Activiteiten[[#Headers],[Vergoeding]],""))</f>
        <v/>
      </c>
      <c r="AZ356" t="str">
        <f>IF(ISNUMBER(FIND("arbeid",Methode_Keuze)),"",IF(Tb_Activiteiten[[#This Row],[Arbeidskosten - vast tarief (excl eigen arbeid)]]=1,Tb_Activiteiten[[#Headers],[Arbeidskosten - vast tarief (excl eigen arbeid)]],""))</f>
        <v/>
      </c>
      <c r="BA356" t="str">
        <f>IF(ISNUMBER(FIND("overige",Methode_Keuze)),"",IF(Tb_Activiteiten[[#This Row],[Overige kosten]]=1,Tb_Activiteiten[[#Headers],[Overige kosten]],""))</f>
        <v/>
      </c>
    </row>
    <row r="357" spans="1:53" x14ac:dyDescent="0.25">
      <c r="A357" s="213"/>
      <c r="F357" s="64"/>
      <c r="G357" s="64"/>
      <c r="H357" s="258"/>
      <c r="I357" s="258"/>
      <c r="J357" s="258"/>
      <c r="K357" s="258"/>
      <c r="O357" s="56"/>
      <c r="Q357" t="str">
        <f>IFERROR(IF(VLOOKUP(Tb_Activiteiten[[#This Row],[Openstelling]],Tb_Openstelling[],2,0)=1,1,""),"")</f>
        <v/>
      </c>
      <c r="AK357" t="str">
        <f>IF(ISNUMBER(FIND("arbeid",Methode_Keuze)),"",IF(ISNUMBER(FIND("arbeid",Methode_Keuze)),"",IF(Tb_Activiteiten[[#This Row],[Loonkosten]]=1,Tb_Activiteiten[[#Headers],[Loonkosten]],"")))</f>
        <v/>
      </c>
      <c r="AL357" t="str">
        <f>IF(ISNUMBER(FIND("arbeid",Methode_Keuze)),"",IF(ISNUMBER(FIND("arbeid",Methode_Keuze)),"",IF(Tb_Activiteiten[[#This Row],[Eigen arbeid]]=1,Tb_Activiteiten[[#Headers],[Eigen arbeid]],"")))</f>
        <v/>
      </c>
      <c r="AM357" t="str">
        <f>IF(ISNUMBER(FIND("arbeid",Methode_Keuze)),"",IF(ISNUMBER(FIND("arbeid",Methode_Keuze)),"",IF(Tb_Activiteiten[[#This Row],[Projectmedewerker]]=1,Tb_Activiteiten[[#Headers],[Projectmedewerker]],"")))</f>
        <v/>
      </c>
      <c r="AN357" t="str">
        <f>IF(ISNUMBER(FIND("arbeid",Methode_Keuze)),"",IF(ISNUMBER(FIND("arbeid",Methode_Keuze)),"",IF(Tb_Activiteiten[[#This Row],[Landbouwer]]=1,Tb_Activiteiten[[#Headers],[Landbouwer]],"")))</f>
        <v/>
      </c>
      <c r="AO357" t="str">
        <f>IF(ISNUMBER(FIND("arbeid",Methode_Keuze)),"",IF(ISNUMBER(FIND("arbeid",Methode_Keuze)),"",IF(Tb_Activiteiten[[#This Row],[Adviseur]]=1,Tb_Activiteiten[[#Headers],[Adviseur]],"")))</f>
        <v/>
      </c>
      <c r="AP357" t="str">
        <f>IF(ISNUMBER(FIND("arbeid",Methode_Keuze)),"",IF(ISNUMBER(FIND("arbeid",Methode_Keuze)),"",IF(Tb_Activiteiten[[#This Row],[Projectleider/Expert]]=1,Tb_Activiteiten[[#Headers],[Projectleider/Expert]],"")))</f>
        <v/>
      </c>
      <c r="AQ357" t="str">
        <f>IF(ISNUMBER(FIND("arbeid",Methode_Keuze)),"",IF(ISNUMBER(FIND("arbeid",Methode_Keuze)),"",IF(Tb_Activiteiten[[#This Row],[Arbeidskosten]]=1,Tb_Activiteiten[[#Headers],[Arbeidskosten]],"")))</f>
        <v/>
      </c>
      <c r="AR357" t="str">
        <f>IF(ISNUMBER(FIND("arbeid",Methode_Keuze)),"",IF(ISNUMBER(FIND("arbeid",Methode_Keuze)),"",IF(Tb_Activiteiten[[#This Row],[Arbeidskosten op basis van IKS]]=1,Tb_Activiteiten[[#Headers],[Arbeidskosten op basis van IKS]],"")))</f>
        <v/>
      </c>
      <c r="AS357" t="str">
        <f>IF(ISNUMBER(FIND("overige",Methode_Keuze)),"",IF(Tb_Activiteiten[[#This Row],[Kosten derden exclusief btw]]=1,Tb_Activiteiten[[#Headers],[Kosten derden exclusief btw]],""))</f>
        <v/>
      </c>
      <c r="AT357" t="str">
        <f>IF(ISNUMBER(FIND("overige",Methode_Keuze)),"",IF(Tb_Activiteiten[[#This Row],[Niet verrekenbare btw]]=1,Tb_Activiteiten[[#Headers],[Niet verrekenbare btw]],""))</f>
        <v/>
      </c>
      <c r="AU357" t="str">
        <f>IF(ISNUMBER(FIND("overige",Methode_Keuze)),"",IF(Tb_Activiteiten[[#This Row],[Grondkosten]]=1,Tb_Activiteiten[[#Headers],[Grondkosten]],""))</f>
        <v/>
      </c>
      <c r="AV357" t="str">
        <f>IF(ISNUMBER(FIND("overige",Methode_Keuze)),"",IF(Tb_Activiteiten[[#This Row],[Bijdrage in natura (overige)]]=1,Tb_Activiteiten[[#Headers],[Bijdrage in natura (overige)]],""))</f>
        <v/>
      </c>
      <c r="AW357" t="str">
        <f>IF(ISNUMBER(FIND("overige",Methode_Keuze)),"",IF(Tb_Activiteiten[[#This Row],[Bijdrage in natura (vrijwilligers)]]=1,Tb_Activiteiten[[#Headers],[Bijdrage in natura (vrijwilligers)]],""))</f>
        <v/>
      </c>
      <c r="AX357" t="str">
        <f>IF(ISNUMBER(FIND("overige",Methode_Keuze)),"",IF(Tb_Activiteiten[[#This Row],[Afschrijvingskosten]]=1,Tb_Activiteiten[[#Headers],[Afschrijvingskosten]],""))</f>
        <v/>
      </c>
      <c r="AY357" t="str">
        <f>IF(ISNUMBER(FIND("overige",Methode_Keuze)),"",IF(Tb_Activiteiten[[#This Row],[Vergoeding]]=1,Tb_Activiteiten[[#Headers],[Vergoeding]],""))</f>
        <v/>
      </c>
      <c r="AZ357" t="str">
        <f>IF(ISNUMBER(FIND("arbeid",Methode_Keuze)),"",IF(Tb_Activiteiten[[#This Row],[Arbeidskosten - vast tarief (excl eigen arbeid)]]=1,Tb_Activiteiten[[#Headers],[Arbeidskosten - vast tarief (excl eigen arbeid)]],""))</f>
        <v/>
      </c>
      <c r="BA357" t="str">
        <f>IF(ISNUMBER(FIND("overige",Methode_Keuze)),"",IF(Tb_Activiteiten[[#This Row],[Overige kosten]]=1,Tb_Activiteiten[[#Headers],[Overige kosten]],""))</f>
        <v/>
      </c>
    </row>
    <row r="358" spans="1:53" x14ac:dyDescent="0.25">
      <c r="A358" s="213"/>
      <c r="F358" s="64"/>
      <c r="G358" s="64"/>
      <c r="H358" s="258"/>
      <c r="I358" s="258"/>
      <c r="J358" s="258"/>
      <c r="K358" s="258"/>
      <c r="O358" s="56"/>
      <c r="Q358" t="str">
        <f>IFERROR(IF(VLOOKUP(Tb_Activiteiten[[#This Row],[Openstelling]],Tb_Openstelling[],2,0)=1,1,""),"")</f>
        <v/>
      </c>
      <c r="AK358" t="str">
        <f>IF(ISNUMBER(FIND("arbeid",Methode_Keuze)),"",IF(ISNUMBER(FIND("arbeid",Methode_Keuze)),"",IF(Tb_Activiteiten[[#This Row],[Loonkosten]]=1,Tb_Activiteiten[[#Headers],[Loonkosten]],"")))</f>
        <v/>
      </c>
      <c r="AL358" t="str">
        <f>IF(ISNUMBER(FIND("arbeid",Methode_Keuze)),"",IF(ISNUMBER(FIND("arbeid",Methode_Keuze)),"",IF(Tb_Activiteiten[[#This Row],[Eigen arbeid]]=1,Tb_Activiteiten[[#Headers],[Eigen arbeid]],"")))</f>
        <v/>
      </c>
      <c r="AM358" t="str">
        <f>IF(ISNUMBER(FIND("arbeid",Methode_Keuze)),"",IF(ISNUMBER(FIND("arbeid",Methode_Keuze)),"",IF(Tb_Activiteiten[[#This Row],[Projectmedewerker]]=1,Tb_Activiteiten[[#Headers],[Projectmedewerker]],"")))</f>
        <v/>
      </c>
      <c r="AN358" t="str">
        <f>IF(ISNUMBER(FIND("arbeid",Methode_Keuze)),"",IF(ISNUMBER(FIND("arbeid",Methode_Keuze)),"",IF(Tb_Activiteiten[[#This Row],[Landbouwer]]=1,Tb_Activiteiten[[#Headers],[Landbouwer]],"")))</f>
        <v/>
      </c>
      <c r="AO358" t="str">
        <f>IF(ISNUMBER(FIND("arbeid",Methode_Keuze)),"",IF(ISNUMBER(FIND("arbeid",Methode_Keuze)),"",IF(Tb_Activiteiten[[#This Row],[Adviseur]]=1,Tb_Activiteiten[[#Headers],[Adviseur]],"")))</f>
        <v/>
      </c>
      <c r="AP358" t="str">
        <f>IF(ISNUMBER(FIND("arbeid",Methode_Keuze)),"",IF(ISNUMBER(FIND("arbeid",Methode_Keuze)),"",IF(Tb_Activiteiten[[#This Row],[Projectleider/Expert]]=1,Tb_Activiteiten[[#Headers],[Projectleider/Expert]],"")))</f>
        <v/>
      </c>
      <c r="AQ358" t="str">
        <f>IF(ISNUMBER(FIND("arbeid",Methode_Keuze)),"",IF(ISNUMBER(FIND("arbeid",Methode_Keuze)),"",IF(Tb_Activiteiten[[#This Row],[Arbeidskosten]]=1,Tb_Activiteiten[[#Headers],[Arbeidskosten]],"")))</f>
        <v/>
      </c>
      <c r="AR358" t="str">
        <f>IF(ISNUMBER(FIND("arbeid",Methode_Keuze)),"",IF(ISNUMBER(FIND("arbeid",Methode_Keuze)),"",IF(Tb_Activiteiten[[#This Row],[Arbeidskosten op basis van IKS]]=1,Tb_Activiteiten[[#Headers],[Arbeidskosten op basis van IKS]],"")))</f>
        <v/>
      </c>
      <c r="AS358" t="str">
        <f>IF(ISNUMBER(FIND("overige",Methode_Keuze)),"",IF(Tb_Activiteiten[[#This Row],[Kosten derden exclusief btw]]=1,Tb_Activiteiten[[#Headers],[Kosten derden exclusief btw]],""))</f>
        <v/>
      </c>
      <c r="AT358" t="str">
        <f>IF(ISNUMBER(FIND("overige",Methode_Keuze)),"",IF(Tb_Activiteiten[[#This Row],[Niet verrekenbare btw]]=1,Tb_Activiteiten[[#Headers],[Niet verrekenbare btw]],""))</f>
        <v/>
      </c>
      <c r="AU358" t="str">
        <f>IF(ISNUMBER(FIND("overige",Methode_Keuze)),"",IF(Tb_Activiteiten[[#This Row],[Grondkosten]]=1,Tb_Activiteiten[[#Headers],[Grondkosten]],""))</f>
        <v/>
      </c>
      <c r="AV358" t="str">
        <f>IF(ISNUMBER(FIND("overige",Methode_Keuze)),"",IF(Tb_Activiteiten[[#This Row],[Bijdrage in natura (overige)]]=1,Tb_Activiteiten[[#Headers],[Bijdrage in natura (overige)]],""))</f>
        <v/>
      </c>
      <c r="AW358" t="str">
        <f>IF(ISNUMBER(FIND("overige",Methode_Keuze)),"",IF(Tb_Activiteiten[[#This Row],[Bijdrage in natura (vrijwilligers)]]=1,Tb_Activiteiten[[#Headers],[Bijdrage in natura (vrijwilligers)]],""))</f>
        <v/>
      </c>
      <c r="AX358" t="str">
        <f>IF(ISNUMBER(FIND("overige",Methode_Keuze)),"",IF(Tb_Activiteiten[[#This Row],[Afschrijvingskosten]]=1,Tb_Activiteiten[[#Headers],[Afschrijvingskosten]],""))</f>
        <v/>
      </c>
      <c r="AY358" t="str">
        <f>IF(ISNUMBER(FIND("overige",Methode_Keuze)),"",IF(Tb_Activiteiten[[#This Row],[Vergoeding]]=1,Tb_Activiteiten[[#Headers],[Vergoeding]],""))</f>
        <v/>
      </c>
      <c r="AZ358" t="str">
        <f>IF(ISNUMBER(FIND("arbeid",Methode_Keuze)),"",IF(Tb_Activiteiten[[#This Row],[Arbeidskosten - vast tarief (excl eigen arbeid)]]=1,Tb_Activiteiten[[#Headers],[Arbeidskosten - vast tarief (excl eigen arbeid)]],""))</f>
        <v/>
      </c>
      <c r="BA358" t="str">
        <f>IF(ISNUMBER(FIND("overige",Methode_Keuze)),"",IF(Tb_Activiteiten[[#This Row],[Overige kosten]]=1,Tb_Activiteiten[[#Headers],[Overige kosten]],""))</f>
        <v/>
      </c>
    </row>
    <row r="359" spans="1:53" x14ac:dyDescent="0.25">
      <c r="A359" s="213"/>
      <c r="F359" s="64"/>
      <c r="G359" s="64"/>
      <c r="H359" s="258"/>
      <c r="I359" s="258"/>
      <c r="J359" s="258"/>
      <c r="K359" s="258"/>
      <c r="O359" s="56"/>
      <c r="Q359" t="str">
        <f>IFERROR(IF(VLOOKUP(Tb_Activiteiten[[#This Row],[Openstelling]],Tb_Openstelling[],2,0)=1,1,""),"")</f>
        <v/>
      </c>
      <c r="AK359" t="str">
        <f>IF(ISNUMBER(FIND("arbeid",Methode_Keuze)),"",IF(ISNUMBER(FIND("arbeid",Methode_Keuze)),"",IF(Tb_Activiteiten[[#This Row],[Loonkosten]]=1,Tb_Activiteiten[[#Headers],[Loonkosten]],"")))</f>
        <v/>
      </c>
      <c r="AL359" t="str">
        <f>IF(ISNUMBER(FIND("arbeid",Methode_Keuze)),"",IF(ISNUMBER(FIND("arbeid",Methode_Keuze)),"",IF(Tb_Activiteiten[[#This Row],[Eigen arbeid]]=1,Tb_Activiteiten[[#Headers],[Eigen arbeid]],"")))</f>
        <v/>
      </c>
      <c r="AM359" t="str">
        <f>IF(ISNUMBER(FIND("arbeid",Methode_Keuze)),"",IF(ISNUMBER(FIND("arbeid",Methode_Keuze)),"",IF(Tb_Activiteiten[[#This Row],[Projectmedewerker]]=1,Tb_Activiteiten[[#Headers],[Projectmedewerker]],"")))</f>
        <v/>
      </c>
      <c r="AN359" t="str">
        <f>IF(ISNUMBER(FIND("arbeid",Methode_Keuze)),"",IF(ISNUMBER(FIND("arbeid",Methode_Keuze)),"",IF(Tb_Activiteiten[[#This Row],[Landbouwer]]=1,Tb_Activiteiten[[#Headers],[Landbouwer]],"")))</f>
        <v/>
      </c>
      <c r="AO359" t="str">
        <f>IF(ISNUMBER(FIND("arbeid",Methode_Keuze)),"",IF(ISNUMBER(FIND("arbeid",Methode_Keuze)),"",IF(Tb_Activiteiten[[#This Row],[Adviseur]]=1,Tb_Activiteiten[[#Headers],[Adviseur]],"")))</f>
        <v/>
      </c>
      <c r="AP359" t="str">
        <f>IF(ISNUMBER(FIND("arbeid",Methode_Keuze)),"",IF(ISNUMBER(FIND("arbeid",Methode_Keuze)),"",IF(Tb_Activiteiten[[#This Row],[Projectleider/Expert]]=1,Tb_Activiteiten[[#Headers],[Projectleider/Expert]],"")))</f>
        <v/>
      </c>
      <c r="AQ359" t="str">
        <f>IF(ISNUMBER(FIND("arbeid",Methode_Keuze)),"",IF(ISNUMBER(FIND("arbeid",Methode_Keuze)),"",IF(Tb_Activiteiten[[#This Row],[Arbeidskosten]]=1,Tb_Activiteiten[[#Headers],[Arbeidskosten]],"")))</f>
        <v/>
      </c>
      <c r="AR359" t="str">
        <f>IF(ISNUMBER(FIND("arbeid",Methode_Keuze)),"",IF(ISNUMBER(FIND("arbeid",Methode_Keuze)),"",IF(Tb_Activiteiten[[#This Row],[Arbeidskosten op basis van IKS]]=1,Tb_Activiteiten[[#Headers],[Arbeidskosten op basis van IKS]],"")))</f>
        <v/>
      </c>
      <c r="AS359" t="str">
        <f>IF(ISNUMBER(FIND("overige",Methode_Keuze)),"",IF(Tb_Activiteiten[[#This Row],[Kosten derden exclusief btw]]=1,Tb_Activiteiten[[#Headers],[Kosten derden exclusief btw]],""))</f>
        <v/>
      </c>
      <c r="AT359" t="str">
        <f>IF(ISNUMBER(FIND("overige",Methode_Keuze)),"",IF(Tb_Activiteiten[[#This Row],[Niet verrekenbare btw]]=1,Tb_Activiteiten[[#Headers],[Niet verrekenbare btw]],""))</f>
        <v/>
      </c>
      <c r="AU359" t="str">
        <f>IF(ISNUMBER(FIND("overige",Methode_Keuze)),"",IF(Tb_Activiteiten[[#This Row],[Grondkosten]]=1,Tb_Activiteiten[[#Headers],[Grondkosten]],""))</f>
        <v/>
      </c>
      <c r="AV359" t="str">
        <f>IF(ISNUMBER(FIND("overige",Methode_Keuze)),"",IF(Tb_Activiteiten[[#This Row],[Bijdrage in natura (overige)]]=1,Tb_Activiteiten[[#Headers],[Bijdrage in natura (overige)]],""))</f>
        <v/>
      </c>
      <c r="AW359" t="str">
        <f>IF(ISNUMBER(FIND("overige",Methode_Keuze)),"",IF(Tb_Activiteiten[[#This Row],[Bijdrage in natura (vrijwilligers)]]=1,Tb_Activiteiten[[#Headers],[Bijdrage in natura (vrijwilligers)]],""))</f>
        <v/>
      </c>
      <c r="AX359" t="str">
        <f>IF(ISNUMBER(FIND("overige",Methode_Keuze)),"",IF(Tb_Activiteiten[[#This Row],[Afschrijvingskosten]]=1,Tb_Activiteiten[[#Headers],[Afschrijvingskosten]],""))</f>
        <v/>
      </c>
      <c r="AY359" t="str">
        <f>IF(ISNUMBER(FIND("overige",Methode_Keuze)),"",IF(Tb_Activiteiten[[#This Row],[Vergoeding]]=1,Tb_Activiteiten[[#Headers],[Vergoeding]],""))</f>
        <v/>
      </c>
      <c r="AZ359" t="str">
        <f>IF(ISNUMBER(FIND("arbeid",Methode_Keuze)),"",IF(Tb_Activiteiten[[#This Row],[Arbeidskosten - vast tarief (excl eigen arbeid)]]=1,Tb_Activiteiten[[#Headers],[Arbeidskosten - vast tarief (excl eigen arbeid)]],""))</f>
        <v/>
      </c>
      <c r="BA359" t="str">
        <f>IF(ISNUMBER(FIND("overige",Methode_Keuze)),"",IF(Tb_Activiteiten[[#This Row],[Overige kosten]]=1,Tb_Activiteiten[[#Headers],[Overige kosten]],""))</f>
        <v/>
      </c>
    </row>
    <row r="360" spans="1:53" x14ac:dyDescent="0.25">
      <c r="A360" s="213"/>
      <c r="F360" s="64"/>
      <c r="G360" s="64"/>
      <c r="H360" s="258"/>
      <c r="I360" s="258"/>
      <c r="J360" s="258"/>
      <c r="K360" s="258"/>
      <c r="O360" s="56"/>
      <c r="Q360" t="str">
        <f>IFERROR(IF(VLOOKUP(Tb_Activiteiten[[#This Row],[Openstelling]],Tb_Openstelling[],2,0)=1,1,""),"")</f>
        <v/>
      </c>
      <c r="AK360" t="str">
        <f>IF(ISNUMBER(FIND("arbeid",Methode_Keuze)),"",IF(ISNUMBER(FIND("arbeid",Methode_Keuze)),"",IF(Tb_Activiteiten[[#This Row],[Loonkosten]]=1,Tb_Activiteiten[[#Headers],[Loonkosten]],"")))</f>
        <v/>
      </c>
      <c r="AL360" t="str">
        <f>IF(ISNUMBER(FIND("arbeid",Methode_Keuze)),"",IF(ISNUMBER(FIND("arbeid",Methode_Keuze)),"",IF(Tb_Activiteiten[[#This Row],[Eigen arbeid]]=1,Tb_Activiteiten[[#Headers],[Eigen arbeid]],"")))</f>
        <v/>
      </c>
      <c r="AM360" t="str">
        <f>IF(ISNUMBER(FIND("arbeid",Methode_Keuze)),"",IF(ISNUMBER(FIND("arbeid",Methode_Keuze)),"",IF(Tb_Activiteiten[[#This Row],[Projectmedewerker]]=1,Tb_Activiteiten[[#Headers],[Projectmedewerker]],"")))</f>
        <v/>
      </c>
      <c r="AN360" t="str">
        <f>IF(ISNUMBER(FIND("arbeid",Methode_Keuze)),"",IF(ISNUMBER(FIND("arbeid",Methode_Keuze)),"",IF(Tb_Activiteiten[[#This Row],[Landbouwer]]=1,Tb_Activiteiten[[#Headers],[Landbouwer]],"")))</f>
        <v/>
      </c>
      <c r="AO360" t="str">
        <f>IF(ISNUMBER(FIND("arbeid",Methode_Keuze)),"",IF(ISNUMBER(FIND("arbeid",Methode_Keuze)),"",IF(Tb_Activiteiten[[#This Row],[Adviseur]]=1,Tb_Activiteiten[[#Headers],[Adviseur]],"")))</f>
        <v/>
      </c>
      <c r="AP360" t="str">
        <f>IF(ISNUMBER(FIND("arbeid",Methode_Keuze)),"",IF(ISNUMBER(FIND("arbeid",Methode_Keuze)),"",IF(Tb_Activiteiten[[#This Row],[Projectleider/Expert]]=1,Tb_Activiteiten[[#Headers],[Projectleider/Expert]],"")))</f>
        <v/>
      </c>
      <c r="AQ360" t="str">
        <f>IF(ISNUMBER(FIND("arbeid",Methode_Keuze)),"",IF(ISNUMBER(FIND("arbeid",Methode_Keuze)),"",IF(Tb_Activiteiten[[#This Row],[Arbeidskosten]]=1,Tb_Activiteiten[[#Headers],[Arbeidskosten]],"")))</f>
        <v/>
      </c>
      <c r="AR360" t="str">
        <f>IF(ISNUMBER(FIND("arbeid",Methode_Keuze)),"",IF(ISNUMBER(FIND("arbeid",Methode_Keuze)),"",IF(Tb_Activiteiten[[#This Row],[Arbeidskosten op basis van IKS]]=1,Tb_Activiteiten[[#Headers],[Arbeidskosten op basis van IKS]],"")))</f>
        <v/>
      </c>
      <c r="AS360" t="str">
        <f>IF(ISNUMBER(FIND("overige",Methode_Keuze)),"",IF(Tb_Activiteiten[[#This Row],[Kosten derden exclusief btw]]=1,Tb_Activiteiten[[#Headers],[Kosten derden exclusief btw]],""))</f>
        <v/>
      </c>
      <c r="AT360" t="str">
        <f>IF(ISNUMBER(FIND("overige",Methode_Keuze)),"",IF(Tb_Activiteiten[[#This Row],[Niet verrekenbare btw]]=1,Tb_Activiteiten[[#Headers],[Niet verrekenbare btw]],""))</f>
        <v/>
      </c>
      <c r="AU360" t="str">
        <f>IF(ISNUMBER(FIND("overige",Methode_Keuze)),"",IF(Tb_Activiteiten[[#This Row],[Grondkosten]]=1,Tb_Activiteiten[[#Headers],[Grondkosten]],""))</f>
        <v/>
      </c>
      <c r="AV360" t="str">
        <f>IF(ISNUMBER(FIND("overige",Methode_Keuze)),"",IF(Tb_Activiteiten[[#This Row],[Bijdrage in natura (overige)]]=1,Tb_Activiteiten[[#Headers],[Bijdrage in natura (overige)]],""))</f>
        <v/>
      </c>
      <c r="AW360" t="str">
        <f>IF(ISNUMBER(FIND("overige",Methode_Keuze)),"",IF(Tb_Activiteiten[[#This Row],[Bijdrage in natura (vrijwilligers)]]=1,Tb_Activiteiten[[#Headers],[Bijdrage in natura (vrijwilligers)]],""))</f>
        <v/>
      </c>
      <c r="AX360" t="str">
        <f>IF(ISNUMBER(FIND("overige",Methode_Keuze)),"",IF(Tb_Activiteiten[[#This Row],[Afschrijvingskosten]]=1,Tb_Activiteiten[[#Headers],[Afschrijvingskosten]],""))</f>
        <v/>
      </c>
      <c r="AY360" t="str">
        <f>IF(ISNUMBER(FIND("overige",Methode_Keuze)),"",IF(Tb_Activiteiten[[#This Row],[Vergoeding]]=1,Tb_Activiteiten[[#Headers],[Vergoeding]],""))</f>
        <v/>
      </c>
      <c r="AZ360" t="str">
        <f>IF(ISNUMBER(FIND("arbeid",Methode_Keuze)),"",IF(Tb_Activiteiten[[#This Row],[Arbeidskosten - vast tarief (excl eigen arbeid)]]=1,Tb_Activiteiten[[#Headers],[Arbeidskosten - vast tarief (excl eigen arbeid)]],""))</f>
        <v/>
      </c>
      <c r="BA360" t="str">
        <f>IF(ISNUMBER(FIND("overige",Methode_Keuze)),"",IF(Tb_Activiteiten[[#This Row],[Overige kosten]]=1,Tb_Activiteiten[[#Headers],[Overige kosten]],""))</f>
        <v/>
      </c>
    </row>
    <row r="361" spans="1:53" x14ac:dyDescent="0.25">
      <c r="A361" s="213"/>
      <c r="F361" s="64"/>
      <c r="G361" s="64"/>
      <c r="H361" s="258"/>
      <c r="I361" s="258"/>
      <c r="J361" s="258"/>
      <c r="K361" s="258"/>
      <c r="O361" s="56"/>
      <c r="Q361" t="str">
        <f>IFERROR(IF(VLOOKUP(Tb_Activiteiten[[#This Row],[Openstelling]],Tb_Openstelling[],2,0)=1,1,""),"")</f>
        <v/>
      </c>
      <c r="AK361" t="str">
        <f>IF(ISNUMBER(FIND("arbeid",Methode_Keuze)),"",IF(ISNUMBER(FIND("arbeid",Methode_Keuze)),"",IF(Tb_Activiteiten[[#This Row],[Loonkosten]]=1,Tb_Activiteiten[[#Headers],[Loonkosten]],"")))</f>
        <v/>
      </c>
      <c r="AL361" t="str">
        <f>IF(ISNUMBER(FIND("arbeid",Methode_Keuze)),"",IF(ISNUMBER(FIND("arbeid",Methode_Keuze)),"",IF(Tb_Activiteiten[[#This Row],[Eigen arbeid]]=1,Tb_Activiteiten[[#Headers],[Eigen arbeid]],"")))</f>
        <v/>
      </c>
      <c r="AM361" t="str">
        <f>IF(ISNUMBER(FIND("arbeid",Methode_Keuze)),"",IF(ISNUMBER(FIND("arbeid",Methode_Keuze)),"",IF(Tb_Activiteiten[[#This Row],[Projectmedewerker]]=1,Tb_Activiteiten[[#Headers],[Projectmedewerker]],"")))</f>
        <v/>
      </c>
      <c r="AN361" t="str">
        <f>IF(ISNUMBER(FIND("arbeid",Methode_Keuze)),"",IF(ISNUMBER(FIND("arbeid",Methode_Keuze)),"",IF(Tb_Activiteiten[[#This Row],[Landbouwer]]=1,Tb_Activiteiten[[#Headers],[Landbouwer]],"")))</f>
        <v/>
      </c>
      <c r="AO361" t="str">
        <f>IF(ISNUMBER(FIND("arbeid",Methode_Keuze)),"",IF(ISNUMBER(FIND("arbeid",Methode_Keuze)),"",IF(Tb_Activiteiten[[#This Row],[Adviseur]]=1,Tb_Activiteiten[[#Headers],[Adviseur]],"")))</f>
        <v/>
      </c>
      <c r="AP361" t="str">
        <f>IF(ISNUMBER(FIND("arbeid",Methode_Keuze)),"",IF(ISNUMBER(FIND("arbeid",Methode_Keuze)),"",IF(Tb_Activiteiten[[#This Row],[Projectleider/Expert]]=1,Tb_Activiteiten[[#Headers],[Projectleider/Expert]],"")))</f>
        <v/>
      </c>
      <c r="AQ361" t="str">
        <f>IF(ISNUMBER(FIND("arbeid",Methode_Keuze)),"",IF(ISNUMBER(FIND("arbeid",Methode_Keuze)),"",IF(Tb_Activiteiten[[#This Row],[Arbeidskosten]]=1,Tb_Activiteiten[[#Headers],[Arbeidskosten]],"")))</f>
        <v/>
      </c>
      <c r="AR361" t="str">
        <f>IF(ISNUMBER(FIND("arbeid",Methode_Keuze)),"",IF(ISNUMBER(FIND("arbeid",Methode_Keuze)),"",IF(Tb_Activiteiten[[#This Row],[Arbeidskosten op basis van IKS]]=1,Tb_Activiteiten[[#Headers],[Arbeidskosten op basis van IKS]],"")))</f>
        <v/>
      </c>
      <c r="AS361" t="str">
        <f>IF(ISNUMBER(FIND("overige",Methode_Keuze)),"",IF(Tb_Activiteiten[[#This Row],[Kosten derden exclusief btw]]=1,Tb_Activiteiten[[#Headers],[Kosten derden exclusief btw]],""))</f>
        <v/>
      </c>
      <c r="AT361" t="str">
        <f>IF(ISNUMBER(FIND("overige",Methode_Keuze)),"",IF(Tb_Activiteiten[[#This Row],[Niet verrekenbare btw]]=1,Tb_Activiteiten[[#Headers],[Niet verrekenbare btw]],""))</f>
        <v/>
      </c>
      <c r="AU361" t="str">
        <f>IF(ISNUMBER(FIND("overige",Methode_Keuze)),"",IF(Tb_Activiteiten[[#This Row],[Grondkosten]]=1,Tb_Activiteiten[[#Headers],[Grondkosten]],""))</f>
        <v/>
      </c>
      <c r="AV361" t="str">
        <f>IF(ISNUMBER(FIND("overige",Methode_Keuze)),"",IF(Tb_Activiteiten[[#This Row],[Bijdrage in natura (overige)]]=1,Tb_Activiteiten[[#Headers],[Bijdrage in natura (overige)]],""))</f>
        <v/>
      </c>
      <c r="AW361" t="str">
        <f>IF(ISNUMBER(FIND("overige",Methode_Keuze)),"",IF(Tb_Activiteiten[[#This Row],[Bijdrage in natura (vrijwilligers)]]=1,Tb_Activiteiten[[#Headers],[Bijdrage in natura (vrijwilligers)]],""))</f>
        <v/>
      </c>
      <c r="AX361" t="str">
        <f>IF(ISNUMBER(FIND("overige",Methode_Keuze)),"",IF(Tb_Activiteiten[[#This Row],[Afschrijvingskosten]]=1,Tb_Activiteiten[[#Headers],[Afschrijvingskosten]],""))</f>
        <v/>
      </c>
      <c r="AY361" t="str">
        <f>IF(ISNUMBER(FIND("overige",Methode_Keuze)),"",IF(Tb_Activiteiten[[#This Row],[Vergoeding]]=1,Tb_Activiteiten[[#Headers],[Vergoeding]],""))</f>
        <v/>
      </c>
      <c r="AZ361" t="str">
        <f>IF(ISNUMBER(FIND("arbeid",Methode_Keuze)),"",IF(Tb_Activiteiten[[#This Row],[Arbeidskosten - vast tarief (excl eigen arbeid)]]=1,Tb_Activiteiten[[#Headers],[Arbeidskosten - vast tarief (excl eigen arbeid)]],""))</f>
        <v/>
      </c>
      <c r="BA361" t="str">
        <f>IF(ISNUMBER(FIND("overige",Methode_Keuze)),"",IF(Tb_Activiteiten[[#This Row],[Overige kosten]]=1,Tb_Activiteiten[[#Headers],[Overige kosten]],""))</f>
        <v/>
      </c>
    </row>
    <row r="362" spans="1:53" x14ac:dyDescent="0.25">
      <c r="A362" s="213"/>
      <c r="F362" s="64"/>
      <c r="G362" s="64"/>
      <c r="H362" s="258"/>
      <c r="I362" s="258"/>
      <c r="J362" s="258"/>
      <c r="K362" s="258"/>
      <c r="O362" s="56"/>
      <c r="Q362" t="str">
        <f>IFERROR(IF(VLOOKUP(Tb_Activiteiten[[#This Row],[Openstelling]],Tb_Openstelling[],2,0)=1,1,""),"")</f>
        <v/>
      </c>
      <c r="AK362" t="str">
        <f>IF(ISNUMBER(FIND("arbeid",Methode_Keuze)),"",IF(ISNUMBER(FIND("arbeid",Methode_Keuze)),"",IF(Tb_Activiteiten[[#This Row],[Loonkosten]]=1,Tb_Activiteiten[[#Headers],[Loonkosten]],"")))</f>
        <v/>
      </c>
      <c r="AL362" t="str">
        <f>IF(ISNUMBER(FIND("arbeid",Methode_Keuze)),"",IF(ISNUMBER(FIND("arbeid",Methode_Keuze)),"",IF(Tb_Activiteiten[[#This Row],[Eigen arbeid]]=1,Tb_Activiteiten[[#Headers],[Eigen arbeid]],"")))</f>
        <v/>
      </c>
      <c r="AM362" t="str">
        <f>IF(ISNUMBER(FIND("arbeid",Methode_Keuze)),"",IF(ISNUMBER(FIND("arbeid",Methode_Keuze)),"",IF(Tb_Activiteiten[[#This Row],[Projectmedewerker]]=1,Tb_Activiteiten[[#Headers],[Projectmedewerker]],"")))</f>
        <v/>
      </c>
      <c r="AN362" t="str">
        <f>IF(ISNUMBER(FIND("arbeid",Methode_Keuze)),"",IF(ISNUMBER(FIND("arbeid",Methode_Keuze)),"",IF(Tb_Activiteiten[[#This Row],[Landbouwer]]=1,Tb_Activiteiten[[#Headers],[Landbouwer]],"")))</f>
        <v/>
      </c>
      <c r="AO362" t="str">
        <f>IF(ISNUMBER(FIND("arbeid",Methode_Keuze)),"",IF(ISNUMBER(FIND("arbeid",Methode_Keuze)),"",IF(Tb_Activiteiten[[#This Row],[Adviseur]]=1,Tb_Activiteiten[[#Headers],[Adviseur]],"")))</f>
        <v/>
      </c>
      <c r="AP362" t="str">
        <f>IF(ISNUMBER(FIND("arbeid",Methode_Keuze)),"",IF(ISNUMBER(FIND("arbeid",Methode_Keuze)),"",IF(Tb_Activiteiten[[#This Row],[Projectleider/Expert]]=1,Tb_Activiteiten[[#Headers],[Projectleider/Expert]],"")))</f>
        <v/>
      </c>
      <c r="AQ362" t="str">
        <f>IF(ISNUMBER(FIND("arbeid",Methode_Keuze)),"",IF(ISNUMBER(FIND("arbeid",Methode_Keuze)),"",IF(Tb_Activiteiten[[#This Row],[Arbeidskosten]]=1,Tb_Activiteiten[[#Headers],[Arbeidskosten]],"")))</f>
        <v/>
      </c>
      <c r="AR362" t="str">
        <f>IF(ISNUMBER(FIND("arbeid",Methode_Keuze)),"",IF(ISNUMBER(FIND("arbeid",Methode_Keuze)),"",IF(Tb_Activiteiten[[#This Row],[Arbeidskosten op basis van IKS]]=1,Tb_Activiteiten[[#Headers],[Arbeidskosten op basis van IKS]],"")))</f>
        <v/>
      </c>
      <c r="AS362" t="str">
        <f>IF(ISNUMBER(FIND("overige",Methode_Keuze)),"",IF(Tb_Activiteiten[[#This Row],[Kosten derden exclusief btw]]=1,Tb_Activiteiten[[#Headers],[Kosten derden exclusief btw]],""))</f>
        <v/>
      </c>
      <c r="AT362" t="str">
        <f>IF(ISNUMBER(FIND("overige",Methode_Keuze)),"",IF(Tb_Activiteiten[[#This Row],[Niet verrekenbare btw]]=1,Tb_Activiteiten[[#Headers],[Niet verrekenbare btw]],""))</f>
        <v/>
      </c>
      <c r="AU362" t="str">
        <f>IF(ISNUMBER(FIND("overige",Methode_Keuze)),"",IF(Tb_Activiteiten[[#This Row],[Grondkosten]]=1,Tb_Activiteiten[[#Headers],[Grondkosten]],""))</f>
        <v/>
      </c>
      <c r="AV362" t="str">
        <f>IF(ISNUMBER(FIND("overige",Methode_Keuze)),"",IF(Tb_Activiteiten[[#This Row],[Bijdrage in natura (overige)]]=1,Tb_Activiteiten[[#Headers],[Bijdrage in natura (overige)]],""))</f>
        <v/>
      </c>
      <c r="AW362" t="str">
        <f>IF(ISNUMBER(FIND("overige",Methode_Keuze)),"",IF(Tb_Activiteiten[[#This Row],[Bijdrage in natura (vrijwilligers)]]=1,Tb_Activiteiten[[#Headers],[Bijdrage in natura (vrijwilligers)]],""))</f>
        <v/>
      </c>
      <c r="AX362" t="str">
        <f>IF(ISNUMBER(FIND("overige",Methode_Keuze)),"",IF(Tb_Activiteiten[[#This Row],[Afschrijvingskosten]]=1,Tb_Activiteiten[[#Headers],[Afschrijvingskosten]],""))</f>
        <v/>
      </c>
      <c r="AY362" t="str">
        <f>IF(ISNUMBER(FIND("overige",Methode_Keuze)),"",IF(Tb_Activiteiten[[#This Row],[Vergoeding]]=1,Tb_Activiteiten[[#Headers],[Vergoeding]],""))</f>
        <v/>
      </c>
      <c r="AZ362" t="str">
        <f>IF(ISNUMBER(FIND("arbeid",Methode_Keuze)),"",IF(Tb_Activiteiten[[#This Row],[Arbeidskosten - vast tarief (excl eigen arbeid)]]=1,Tb_Activiteiten[[#Headers],[Arbeidskosten - vast tarief (excl eigen arbeid)]],""))</f>
        <v/>
      </c>
      <c r="BA362" t="str">
        <f>IF(ISNUMBER(FIND("overige",Methode_Keuze)),"",IF(Tb_Activiteiten[[#This Row],[Overige kosten]]=1,Tb_Activiteiten[[#Headers],[Overige kosten]],""))</f>
        <v/>
      </c>
    </row>
    <row r="363" spans="1:53" x14ac:dyDescent="0.25">
      <c r="A363" s="213"/>
      <c r="F363" s="64"/>
      <c r="G363" s="64"/>
      <c r="H363" s="258"/>
      <c r="I363" s="258"/>
      <c r="J363" s="258"/>
      <c r="K363" s="258"/>
      <c r="O363" s="56"/>
      <c r="Q363" t="str">
        <f>IFERROR(IF(VLOOKUP(Tb_Activiteiten[[#This Row],[Openstelling]],Tb_Openstelling[],2,0)=1,1,""),"")</f>
        <v/>
      </c>
      <c r="AK363" t="str">
        <f>IF(ISNUMBER(FIND("arbeid",Methode_Keuze)),"",IF(ISNUMBER(FIND("arbeid",Methode_Keuze)),"",IF(Tb_Activiteiten[[#This Row],[Loonkosten]]=1,Tb_Activiteiten[[#Headers],[Loonkosten]],"")))</f>
        <v/>
      </c>
      <c r="AL363" t="str">
        <f>IF(ISNUMBER(FIND("arbeid",Methode_Keuze)),"",IF(ISNUMBER(FIND("arbeid",Methode_Keuze)),"",IF(Tb_Activiteiten[[#This Row],[Eigen arbeid]]=1,Tb_Activiteiten[[#Headers],[Eigen arbeid]],"")))</f>
        <v/>
      </c>
      <c r="AM363" t="str">
        <f>IF(ISNUMBER(FIND("arbeid",Methode_Keuze)),"",IF(ISNUMBER(FIND("arbeid",Methode_Keuze)),"",IF(Tb_Activiteiten[[#This Row],[Projectmedewerker]]=1,Tb_Activiteiten[[#Headers],[Projectmedewerker]],"")))</f>
        <v/>
      </c>
      <c r="AN363" t="str">
        <f>IF(ISNUMBER(FIND("arbeid",Methode_Keuze)),"",IF(ISNUMBER(FIND("arbeid",Methode_Keuze)),"",IF(Tb_Activiteiten[[#This Row],[Landbouwer]]=1,Tb_Activiteiten[[#Headers],[Landbouwer]],"")))</f>
        <v/>
      </c>
      <c r="AO363" t="str">
        <f>IF(ISNUMBER(FIND("arbeid",Methode_Keuze)),"",IF(ISNUMBER(FIND("arbeid",Methode_Keuze)),"",IF(Tb_Activiteiten[[#This Row],[Adviseur]]=1,Tb_Activiteiten[[#Headers],[Adviseur]],"")))</f>
        <v/>
      </c>
      <c r="AP363" t="str">
        <f>IF(ISNUMBER(FIND("arbeid",Methode_Keuze)),"",IF(ISNUMBER(FIND("arbeid",Methode_Keuze)),"",IF(Tb_Activiteiten[[#This Row],[Projectleider/Expert]]=1,Tb_Activiteiten[[#Headers],[Projectleider/Expert]],"")))</f>
        <v/>
      </c>
      <c r="AQ363" t="str">
        <f>IF(ISNUMBER(FIND("arbeid",Methode_Keuze)),"",IF(ISNUMBER(FIND("arbeid",Methode_Keuze)),"",IF(Tb_Activiteiten[[#This Row],[Arbeidskosten]]=1,Tb_Activiteiten[[#Headers],[Arbeidskosten]],"")))</f>
        <v/>
      </c>
      <c r="AR363" t="str">
        <f>IF(ISNUMBER(FIND("arbeid",Methode_Keuze)),"",IF(ISNUMBER(FIND("arbeid",Methode_Keuze)),"",IF(Tb_Activiteiten[[#This Row],[Arbeidskosten op basis van IKS]]=1,Tb_Activiteiten[[#Headers],[Arbeidskosten op basis van IKS]],"")))</f>
        <v/>
      </c>
      <c r="AS363" t="str">
        <f>IF(ISNUMBER(FIND("overige",Methode_Keuze)),"",IF(Tb_Activiteiten[[#This Row],[Kosten derden exclusief btw]]=1,Tb_Activiteiten[[#Headers],[Kosten derden exclusief btw]],""))</f>
        <v/>
      </c>
      <c r="AT363" t="str">
        <f>IF(ISNUMBER(FIND("overige",Methode_Keuze)),"",IF(Tb_Activiteiten[[#This Row],[Niet verrekenbare btw]]=1,Tb_Activiteiten[[#Headers],[Niet verrekenbare btw]],""))</f>
        <v/>
      </c>
      <c r="AU363" t="str">
        <f>IF(ISNUMBER(FIND("overige",Methode_Keuze)),"",IF(Tb_Activiteiten[[#This Row],[Grondkosten]]=1,Tb_Activiteiten[[#Headers],[Grondkosten]],""))</f>
        <v/>
      </c>
      <c r="AV363" t="str">
        <f>IF(ISNUMBER(FIND("overige",Methode_Keuze)),"",IF(Tb_Activiteiten[[#This Row],[Bijdrage in natura (overige)]]=1,Tb_Activiteiten[[#Headers],[Bijdrage in natura (overige)]],""))</f>
        <v/>
      </c>
      <c r="AW363" t="str">
        <f>IF(ISNUMBER(FIND("overige",Methode_Keuze)),"",IF(Tb_Activiteiten[[#This Row],[Bijdrage in natura (vrijwilligers)]]=1,Tb_Activiteiten[[#Headers],[Bijdrage in natura (vrijwilligers)]],""))</f>
        <v/>
      </c>
      <c r="AX363" t="str">
        <f>IF(ISNUMBER(FIND("overige",Methode_Keuze)),"",IF(Tb_Activiteiten[[#This Row],[Afschrijvingskosten]]=1,Tb_Activiteiten[[#Headers],[Afschrijvingskosten]],""))</f>
        <v/>
      </c>
      <c r="AY363" t="str">
        <f>IF(ISNUMBER(FIND("overige",Methode_Keuze)),"",IF(Tb_Activiteiten[[#This Row],[Vergoeding]]=1,Tb_Activiteiten[[#Headers],[Vergoeding]],""))</f>
        <v/>
      </c>
      <c r="AZ363" t="str">
        <f>IF(ISNUMBER(FIND("arbeid",Methode_Keuze)),"",IF(Tb_Activiteiten[[#This Row],[Arbeidskosten - vast tarief (excl eigen arbeid)]]=1,Tb_Activiteiten[[#Headers],[Arbeidskosten - vast tarief (excl eigen arbeid)]],""))</f>
        <v/>
      </c>
      <c r="BA363" t="str">
        <f>IF(ISNUMBER(FIND("overige",Methode_Keuze)),"",IF(Tb_Activiteiten[[#This Row],[Overige kosten]]=1,Tb_Activiteiten[[#Headers],[Overige kosten]],""))</f>
        <v/>
      </c>
    </row>
    <row r="364" spans="1:53" x14ac:dyDescent="0.25">
      <c r="A364" s="213"/>
      <c r="F364" s="64"/>
      <c r="G364" s="64"/>
      <c r="H364" s="258"/>
      <c r="I364" s="258"/>
      <c r="J364" s="258"/>
      <c r="K364" s="258"/>
      <c r="O364" s="56"/>
      <c r="Q364" t="str">
        <f>IFERROR(IF(VLOOKUP(Tb_Activiteiten[[#This Row],[Openstelling]],Tb_Openstelling[],2,0)=1,1,""),"")</f>
        <v/>
      </c>
      <c r="AK364" t="str">
        <f>IF(ISNUMBER(FIND("arbeid",Methode_Keuze)),"",IF(ISNUMBER(FIND("arbeid",Methode_Keuze)),"",IF(Tb_Activiteiten[[#This Row],[Loonkosten]]=1,Tb_Activiteiten[[#Headers],[Loonkosten]],"")))</f>
        <v/>
      </c>
      <c r="AL364" t="str">
        <f>IF(ISNUMBER(FIND("arbeid",Methode_Keuze)),"",IF(ISNUMBER(FIND("arbeid",Methode_Keuze)),"",IF(Tb_Activiteiten[[#This Row],[Eigen arbeid]]=1,Tb_Activiteiten[[#Headers],[Eigen arbeid]],"")))</f>
        <v/>
      </c>
      <c r="AM364" t="str">
        <f>IF(ISNUMBER(FIND("arbeid",Methode_Keuze)),"",IF(ISNUMBER(FIND("arbeid",Methode_Keuze)),"",IF(Tb_Activiteiten[[#This Row],[Projectmedewerker]]=1,Tb_Activiteiten[[#Headers],[Projectmedewerker]],"")))</f>
        <v/>
      </c>
      <c r="AN364" t="str">
        <f>IF(ISNUMBER(FIND("arbeid",Methode_Keuze)),"",IF(ISNUMBER(FIND("arbeid",Methode_Keuze)),"",IF(Tb_Activiteiten[[#This Row],[Landbouwer]]=1,Tb_Activiteiten[[#Headers],[Landbouwer]],"")))</f>
        <v/>
      </c>
      <c r="AO364" t="str">
        <f>IF(ISNUMBER(FIND("arbeid",Methode_Keuze)),"",IF(ISNUMBER(FIND("arbeid",Methode_Keuze)),"",IF(Tb_Activiteiten[[#This Row],[Adviseur]]=1,Tb_Activiteiten[[#Headers],[Adviseur]],"")))</f>
        <v/>
      </c>
      <c r="AP364" t="str">
        <f>IF(ISNUMBER(FIND("arbeid",Methode_Keuze)),"",IF(ISNUMBER(FIND("arbeid",Methode_Keuze)),"",IF(Tb_Activiteiten[[#This Row],[Projectleider/Expert]]=1,Tb_Activiteiten[[#Headers],[Projectleider/Expert]],"")))</f>
        <v/>
      </c>
      <c r="AQ364" t="str">
        <f>IF(ISNUMBER(FIND("arbeid",Methode_Keuze)),"",IF(ISNUMBER(FIND("arbeid",Methode_Keuze)),"",IF(Tb_Activiteiten[[#This Row],[Arbeidskosten]]=1,Tb_Activiteiten[[#Headers],[Arbeidskosten]],"")))</f>
        <v/>
      </c>
      <c r="AR364" t="str">
        <f>IF(ISNUMBER(FIND("arbeid",Methode_Keuze)),"",IF(ISNUMBER(FIND("arbeid",Methode_Keuze)),"",IF(Tb_Activiteiten[[#This Row],[Arbeidskosten op basis van IKS]]=1,Tb_Activiteiten[[#Headers],[Arbeidskosten op basis van IKS]],"")))</f>
        <v/>
      </c>
      <c r="AS364" t="str">
        <f>IF(ISNUMBER(FIND("overige",Methode_Keuze)),"",IF(Tb_Activiteiten[[#This Row],[Kosten derden exclusief btw]]=1,Tb_Activiteiten[[#Headers],[Kosten derden exclusief btw]],""))</f>
        <v/>
      </c>
      <c r="AT364" t="str">
        <f>IF(ISNUMBER(FIND("overige",Methode_Keuze)),"",IF(Tb_Activiteiten[[#This Row],[Niet verrekenbare btw]]=1,Tb_Activiteiten[[#Headers],[Niet verrekenbare btw]],""))</f>
        <v/>
      </c>
      <c r="AU364" t="str">
        <f>IF(ISNUMBER(FIND("overige",Methode_Keuze)),"",IF(Tb_Activiteiten[[#This Row],[Grondkosten]]=1,Tb_Activiteiten[[#Headers],[Grondkosten]],""))</f>
        <v/>
      </c>
      <c r="AV364" t="str">
        <f>IF(ISNUMBER(FIND("overige",Methode_Keuze)),"",IF(Tb_Activiteiten[[#This Row],[Bijdrage in natura (overige)]]=1,Tb_Activiteiten[[#Headers],[Bijdrage in natura (overige)]],""))</f>
        <v/>
      </c>
      <c r="AW364" t="str">
        <f>IF(ISNUMBER(FIND("overige",Methode_Keuze)),"",IF(Tb_Activiteiten[[#This Row],[Bijdrage in natura (vrijwilligers)]]=1,Tb_Activiteiten[[#Headers],[Bijdrage in natura (vrijwilligers)]],""))</f>
        <v/>
      </c>
      <c r="AX364" t="str">
        <f>IF(ISNUMBER(FIND("overige",Methode_Keuze)),"",IF(Tb_Activiteiten[[#This Row],[Afschrijvingskosten]]=1,Tb_Activiteiten[[#Headers],[Afschrijvingskosten]],""))</f>
        <v/>
      </c>
      <c r="AY364" t="str">
        <f>IF(ISNUMBER(FIND("overige",Methode_Keuze)),"",IF(Tb_Activiteiten[[#This Row],[Vergoeding]]=1,Tb_Activiteiten[[#Headers],[Vergoeding]],""))</f>
        <v/>
      </c>
      <c r="AZ364" t="str">
        <f>IF(ISNUMBER(FIND("arbeid",Methode_Keuze)),"",IF(Tb_Activiteiten[[#This Row],[Arbeidskosten - vast tarief (excl eigen arbeid)]]=1,Tb_Activiteiten[[#Headers],[Arbeidskosten - vast tarief (excl eigen arbeid)]],""))</f>
        <v/>
      </c>
      <c r="BA364" t="str">
        <f>IF(ISNUMBER(FIND("overige",Methode_Keuze)),"",IF(Tb_Activiteiten[[#This Row],[Overige kosten]]=1,Tb_Activiteiten[[#Headers],[Overige kosten]],""))</f>
        <v/>
      </c>
    </row>
    <row r="365" spans="1:53" x14ac:dyDescent="0.25">
      <c r="A365" s="213"/>
      <c r="F365" s="64"/>
      <c r="G365" s="64"/>
      <c r="H365" s="258"/>
      <c r="I365" s="258"/>
      <c r="J365" s="258"/>
      <c r="K365" s="258"/>
      <c r="O365" s="56"/>
      <c r="Q365" t="str">
        <f>IFERROR(IF(VLOOKUP(Tb_Activiteiten[[#This Row],[Openstelling]],Tb_Openstelling[],2,0)=1,1,""),"")</f>
        <v/>
      </c>
      <c r="AK365" t="str">
        <f>IF(ISNUMBER(FIND("arbeid",Methode_Keuze)),"",IF(ISNUMBER(FIND("arbeid",Methode_Keuze)),"",IF(Tb_Activiteiten[[#This Row],[Loonkosten]]=1,Tb_Activiteiten[[#Headers],[Loonkosten]],"")))</f>
        <v/>
      </c>
      <c r="AL365" t="str">
        <f>IF(ISNUMBER(FIND("arbeid",Methode_Keuze)),"",IF(ISNUMBER(FIND("arbeid",Methode_Keuze)),"",IF(Tb_Activiteiten[[#This Row],[Eigen arbeid]]=1,Tb_Activiteiten[[#Headers],[Eigen arbeid]],"")))</f>
        <v/>
      </c>
      <c r="AM365" t="str">
        <f>IF(ISNUMBER(FIND("arbeid",Methode_Keuze)),"",IF(ISNUMBER(FIND("arbeid",Methode_Keuze)),"",IF(Tb_Activiteiten[[#This Row],[Projectmedewerker]]=1,Tb_Activiteiten[[#Headers],[Projectmedewerker]],"")))</f>
        <v/>
      </c>
      <c r="AN365" t="str">
        <f>IF(ISNUMBER(FIND("arbeid",Methode_Keuze)),"",IF(ISNUMBER(FIND("arbeid",Methode_Keuze)),"",IF(Tb_Activiteiten[[#This Row],[Landbouwer]]=1,Tb_Activiteiten[[#Headers],[Landbouwer]],"")))</f>
        <v/>
      </c>
      <c r="AO365" t="str">
        <f>IF(ISNUMBER(FIND("arbeid",Methode_Keuze)),"",IF(ISNUMBER(FIND("arbeid",Methode_Keuze)),"",IF(Tb_Activiteiten[[#This Row],[Adviseur]]=1,Tb_Activiteiten[[#Headers],[Adviseur]],"")))</f>
        <v/>
      </c>
      <c r="AP365" t="str">
        <f>IF(ISNUMBER(FIND("arbeid",Methode_Keuze)),"",IF(ISNUMBER(FIND("arbeid",Methode_Keuze)),"",IF(Tb_Activiteiten[[#This Row],[Projectleider/Expert]]=1,Tb_Activiteiten[[#Headers],[Projectleider/Expert]],"")))</f>
        <v/>
      </c>
      <c r="AQ365" t="str">
        <f>IF(ISNUMBER(FIND("arbeid",Methode_Keuze)),"",IF(ISNUMBER(FIND("arbeid",Methode_Keuze)),"",IF(Tb_Activiteiten[[#This Row],[Arbeidskosten]]=1,Tb_Activiteiten[[#Headers],[Arbeidskosten]],"")))</f>
        <v/>
      </c>
      <c r="AR365" t="str">
        <f>IF(ISNUMBER(FIND("arbeid",Methode_Keuze)),"",IF(ISNUMBER(FIND("arbeid",Methode_Keuze)),"",IF(Tb_Activiteiten[[#This Row],[Arbeidskosten op basis van IKS]]=1,Tb_Activiteiten[[#Headers],[Arbeidskosten op basis van IKS]],"")))</f>
        <v/>
      </c>
      <c r="AS365" t="str">
        <f>IF(ISNUMBER(FIND("overige",Methode_Keuze)),"",IF(Tb_Activiteiten[[#This Row],[Kosten derden exclusief btw]]=1,Tb_Activiteiten[[#Headers],[Kosten derden exclusief btw]],""))</f>
        <v/>
      </c>
      <c r="AT365" t="str">
        <f>IF(ISNUMBER(FIND("overige",Methode_Keuze)),"",IF(Tb_Activiteiten[[#This Row],[Niet verrekenbare btw]]=1,Tb_Activiteiten[[#Headers],[Niet verrekenbare btw]],""))</f>
        <v/>
      </c>
      <c r="AU365" t="str">
        <f>IF(ISNUMBER(FIND("overige",Methode_Keuze)),"",IF(Tb_Activiteiten[[#This Row],[Grondkosten]]=1,Tb_Activiteiten[[#Headers],[Grondkosten]],""))</f>
        <v/>
      </c>
      <c r="AV365" t="str">
        <f>IF(ISNUMBER(FIND("overige",Methode_Keuze)),"",IF(Tb_Activiteiten[[#This Row],[Bijdrage in natura (overige)]]=1,Tb_Activiteiten[[#Headers],[Bijdrage in natura (overige)]],""))</f>
        <v/>
      </c>
      <c r="AW365" t="str">
        <f>IF(ISNUMBER(FIND("overige",Methode_Keuze)),"",IF(Tb_Activiteiten[[#This Row],[Bijdrage in natura (vrijwilligers)]]=1,Tb_Activiteiten[[#Headers],[Bijdrage in natura (vrijwilligers)]],""))</f>
        <v/>
      </c>
      <c r="AX365" t="str">
        <f>IF(ISNUMBER(FIND("overige",Methode_Keuze)),"",IF(Tb_Activiteiten[[#This Row],[Afschrijvingskosten]]=1,Tb_Activiteiten[[#Headers],[Afschrijvingskosten]],""))</f>
        <v/>
      </c>
      <c r="AY365" t="str">
        <f>IF(ISNUMBER(FIND("overige",Methode_Keuze)),"",IF(Tb_Activiteiten[[#This Row],[Vergoeding]]=1,Tb_Activiteiten[[#Headers],[Vergoeding]],""))</f>
        <v/>
      </c>
      <c r="AZ365" t="str">
        <f>IF(ISNUMBER(FIND("arbeid",Methode_Keuze)),"",IF(Tb_Activiteiten[[#This Row],[Arbeidskosten - vast tarief (excl eigen arbeid)]]=1,Tb_Activiteiten[[#Headers],[Arbeidskosten - vast tarief (excl eigen arbeid)]],""))</f>
        <v/>
      </c>
      <c r="BA365" t="str">
        <f>IF(ISNUMBER(FIND("overige",Methode_Keuze)),"",IF(Tb_Activiteiten[[#This Row],[Overige kosten]]=1,Tb_Activiteiten[[#Headers],[Overige kosten]],""))</f>
        <v/>
      </c>
    </row>
    <row r="366" spans="1:53" x14ac:dyDescent="0.25">
      <c r="A366" s="213"/>
      <c r="F366" s="64"/>
      <c r="G366" s="64"/>
      <c r="H366" s="258"/>
      <c r="I366" s="258"/>
      <c r="J366" s="258"/>
      <c r="K366" s="258"/>
      <c r="O366" s="56"/>
      <c r="Q366" t="str">
        <f>IFERROR(IF(VLOOKUP(Tb_Activiteiten[[#This Row],[Openstelling]],Tb_Openstelling[],2,0)=1,1,""),"")</f>
        <v/>
      </c>
      <c r="AK366" t="str">
        <f>IF(ISNUMBER(FIND("arbeid",Methode_Keuze)),"",IF(ISNUMBER(FIND("arbeid",Methode_Keuze)),"",IF(Tb_Activiteiten[[#This Row],[Loonkosten]]=1,Tb_Activiteiten[[#Headers],[Loonkosten]],"")))</f>
        <v/>
      </c>
      <c r="AL366" t="str">
        <f>IF(ISNUMBER(FIND("arbeid",Methode_Keuze)),"",IF(ISNUMBER(FIND("arbeid",Methode_Keuze)),"",IF(Tb_Activiteiten[[#This Row],[Eigen arbeid]]=1,Tb_Activiteiten[[#Headers],[Eigen arbeid]],"")))</f>
        <v/>
      </c>
      <c r="AM366" t="str">
        <f>IF(ISNUMBER(FIND("arbeid",Methode_Keuze)),"",IF(ISNUMBER(FIND("arbeid",Methode_Keuze)),"",IF(Tb_Activiteiten[[#This Row],[Projectmedewerker]]=1,Tb_Activiteiten[[#Headers],[Projectmedewerker]],"")))</f>
        <v/>
      </c>
      <c r="AN366" t="str">
        <f>IF(ISNUMBER(FIND("arbeid",Methode_Keuze)),"",IF(ISNUMBER(FIND("arbeid",Methode_Keuze)),"",IF(Tb_Activiteiten[[#This Row],[Landbouwer]]=1,Tb_Activiteiten[[#Headers],[Landbouwer]],"")))</f>
        <v/>
      </c>
      <c r="AO366" t="str">
        <f>IF(ISNUMBER(FIND("arbeid",Methode_Keuze)),"",IF(ISNUMBER(FIND("arbeid",Methode_Keuze)),"",IF(Tb_Activiteiten[[#This Row],[Adviseur]]=1,Tb_Activiteiten[[#Headers],[Adviseur]],"")))</f>
        <v/>
      </c>
      <c r="AP366" t="str">
        <f>IF(ISNUMBER(FIND("arbeid",Methode_Keuze)),"",IF(ISNUMBER(FIND("arbeid",Methode_Keuze)),"",IF(Tb_Activiteiten[[#This Row],[Projectleider/Expert]]=1,Tb_Activiteiten[[#Headers],[Projectleider/Expert]],"")))</f>
        <v/>
      </c>
      <c r="AQ366" t="str">
        <f>IF(ISNUMBER(FIND("arbeid",Methode_Keuze)),"",IF(ISNUMBER(FIND("arbeid",Methode_Keuze)),"",IF(Tb_Activiteiten[[#This Row],[Arbeidskosten]]=1,Tb_Activiteiten[[#Headers],[Arbeidskosten]],"")))</f>
        <v/>
      </c>
      <c r="AR366" t="str">
        <f>IF(ISNUMBER(FIND("arbeid",Methode_Keuze)),"",IF(ISNUMBER(FIND("arbeid",Methode_Keuze)),"",IF(Tb_Activiteiten[[#This Row],[Arbeidskosten op basis van IKS]]=1,Tb_Activiteiten[[#Headers],[Arbeidskosten op basis van IKS]],"")))</f>
        <v/>
      </c>
      <c r="AS366" t="str">
        <f>IF(ISNUMBER(FIND("overige",Methode_Keuze)),"",IF(Tb_Activiteiten[[#This Row],[Kosten derden exclusief btw]]=1,Tb_Activiteiten[[#Headers],[Kosten derden exclusief btw]],""))</f>
        <v/>
      </c>
      <c r="AT366" t="str">
        <f>IF(ISNUMBER(FIND("overige",Methode_Keuze)),"",IF(Tb_Activiteiten[[#This Row],[Niet verrekenbare btw]]=1,Tb_Activiteiten[[#Headers],[Niet verrekenbare btw]],""))</f>
        <v/>
      </c>
      <c r="AU366" t="str">
        <f>IF(ISNUMBER(FIND("overige",Methode_Keuze)),"",IF(Tb_Activiteiten[[#This Row],[Grondkosten]]=1,Tb_Activiteiten[[#Headers],[Grondkosten]],""))</f>
        <v/>
      </c>
      <c r="AV366" t="str">
        <f>IF(ISNUMBER(FIND("overige",Methode_Keuze)),"",IF(Tb_Activiteiten[[#This Row],[Bijdrage in natura (overige)]]=1,Tb_Activiteiten[[#Headers],[Bijdrage in natura (overige)]],""))</f>
        <v/>
      </c>
      <c r="AW366" t="str">
        <f>IF(ISNUMBER(FIND("overige",Methode_Keuze)),"",IF(Tb_Activiteiten[[#This Row],[Bijdrage in natura (vrijwilligers)]]=1,Tb_Activiteiten[[#Headers],[Bijdrage in natura (vrijwilligers)]],""))</f>
        <v/>
      </c>
      <c r="AX366" t="str">
        <f>IF(ISNUMBER(FIND("overige",Methode_Keuze)),"",IF(Tb_Activiteiten[[#This Row],[Afschrijvingskosten]]=1,Tb_Activiteiten[[#Headers],[Afschrijvingskosten]],""))</f>
        <v/>
      </c>
      <c r="AY366" t="str">
        <f>IF(ISNUMBER(FIND("overige",Methode_Keuze)),"",IF(Tb_Activiteiten[[#This Row],[Vergoeding]]=1,Tb_Activiteiten[[#Headers],[Vergoeding]],""))</f>
        <v/>
      </c>
      <c r="AZ366" t="str">
        <f>IF(ISNUMBER(FIND("arbeid",Methode_Keuze)),"",IF(Tb_Activiteiten[[#This Row],[Arbeidskosten - vast tarief (excl eigen arbeid)]]=1,Tb_Activiteiten[[#Headers],[Arbeidskosten - vast tarief (excl eigen arbeid)]],""))</f>
        <v/>
      </c>
      <c r="BA366" t="str">
        <f>IF(ISNUMBER(FIND("overige",Methode_Keuze)),"",IF(Tb_Activiteiten[[#This Row],[Overige kosten]]=1,Tb_Activiteiten[[#Headers],[Overige kosten]],""))</f>
        <v/>
      </c>
    </row>
    <row r="367" spans="1:53" x14ac:dyDescent="0.25">
      <c r="A367" s="213"/>
      <c r="F367" s="64"/>
      <c r="G367" s="64"/>
      <c r="H367" s="258"/>
      <c r="I367" s="258"/>
      <c r="J367" s="258"/>
      <c r="K367" s="258"/>
      <c r="O367" s="56"/>
      <c r="Q367" t="str">
        <f>IFERROR(IF(VLOOKUP(Tb_Activiteiten[[#This Row],[Openstelling]],Tb_Openstelling[],2,0)=1,1,""),"")</f>
        <v/>
      </c>
      <c r="AK367" t="str">
        <f>IF(ISNUMBER(FIND("arbeid",Methode_Keuze)),"",IF(ISNUMBER(FIND("arbeid",Methode_Keuze)),"",IF(Tb_Activiteiten[[#This Row],[Loonkosten]]=1,Tb_Activiteiten[[#Headers],[Loonkosten]],"")))</f>
        <v/>
      </c>
      <c r="AL367" t="str">
        <f>IF(ISNUMBER(FIND("arbeid",Methode_Keuze)),"",IF(ISNUMBER(FIND("arbeid",Methode_Keuze)),"",IF(Tb_Activiteiten[[#This Row],[Eigen arbeid]]=1,Tb_Activiteiten[[#Headers],[Eigen arbeid]],"")))</f>
        <v/>
      </c>
      <c r="AM367" t="str">
        <f>IF(ISNUMBER(FIND("arbeid",Methode_Keuze)),"",IF(ISNUMBER(FIND("arbeid",Methode_Keuze)),"",IF(Tb_Activiteiten[[#This Row],[Projectmedewerker]]=1,Tb_Activiteiten[[#Headers],[Projectmedewerker]],"")))</f>
        <v/>
      </c>
      <c r="AN367" t="str">
        <f>IF(ISNUMBER(FIND("arbeid",Methode_Keuze)),"",IF(ISNUMBER(FIND("arbeid",Methode_Keuze)),"",IF(Tb_Activiteiten[[#This Row],[Landbouwer]]=1,Tb_Activiteiten[[#Headers],[Landbouwer]],"")))</f>
        <v/>
      </c>
      <c r="AO367" t="str">
        <f>IF(ISNUMBER(FIND("arbeid",Methode_Keuze)),"",IF(ISNUMBER(FIND("arbeid",Methode_Keuze)),"",IF(Tb_Activiteiten[[#This Row],[Adviseur]]=1,Tb_Activiteiten[[#Headers],[Adviseur]],"")))</f>
        <v/>
      </c>
      <c r="AP367" t="str">
        <f>IF(ISNUMBER(FIND("arbeid",Methode_Keuze)),"",IF(ISNUMBER(FIND("arbeid",Methode_Keuze)),"",IF(Tb_Activiteiten[[#This Row],[Projectleider/Expert]]=1,Tb_Activiteiten[[#Headers],[Projectleider/Expert]],"")))</f>
        <v/>
      </c>
      <c r="AQ367" t="str">
        <f>IF(ISNUMBER(FIND("arbeid",Methode_Keuze)),"",IF(ISNUMBER(FIND("arbeid",Methode_Keuze)),"",IF(Tb_Activiteiten[[#This Row],[Arbeidskosten]]=1,Tb_Activiteiten[[#Headers],[Arbeidskosten]],"")))</f>
        <v/>
      </c>
      <c r="AR367" t="str">
        <f>IF(ISNUMBER(FIND("arbeid",Methode_Keuze)),"",IF(ISNUMBER(FIND("arbeid",Methode_Keuze)),"",IF(Tb_Activiteiten[[#This Row],[Arbeidskosten op basis van IKS]]=1,Tb_Activiteiten[[#Headers],[Arbeidskosten op basis van IKS]],"")))</f>
        <v/>
      </c>
      <c r="AS367" t="str">
        <f>IF(ISNUMBER(FIND("overige",Methode_Keuze)),"",IF(Tb_Activiteiten[[#This Row],[Kosten derden exclusief btw]]=1,Tb_Activiteiten[[#Headers],[Kosten derden exclusief btw]],""))</f>
        <v/>
      </c>
      <c r="AT367" t="str">
        <f>IF(ISNUMBER(FIND("overige",Methode_Keuze)),"",IF(Tb_Activiteiten[[#This Row],[Niet verrekenbare btw]]=1,Tb_Activiteiten[[#Headers],[Niet verrekenbare btw]],""))</f>
        <v/>
      </c>
      <c r="AU367" t="str">
        <f>IF(ISNUMBER(FIND("overige",Methode_Keuze)),"",IF(Tb_Activiteiten[[#This Row],[Grondkosten]]=1,Tb_Activiteiten[[#Headers],[Grondkosten]],""))</f>
        <v/>
      </c>
      <c r="AV367" t="str">
        <f>IF(ISNUMBER(FIND("overige",Methode_Keuze)),"",IF(Tb_Activiteiten[[#This Row],[Bijdrage in natura (overige)]]=1,Tb_Activiteiten[[#Headers],[Bijdrage in natura (overige)]],""))</f>
        <v/>
      </c>
      <c r="AW367" t="str">
        <f>IF(ISNUMBER(FIND("overige",Methode_Keuze)),"",IF(Tb_Activiteiten[[#This Row],[Bijdrage in natura (vrijwilligers)]]=1,Tb_Activiteiten[[#Headers],[Bijdrage in natura (vrijwilligers)]],""))</f>
        <v/>
      </c>
      <c r="AX367" t="str">
        <f>IF(ISNUMBER(FIND("overige",Methode_Keuze)),"",IF(Tb_Activiteiten[[#This Row],[Afschrijvingskosten]]=1,Tb_Activiteiten[[#Headers],[Afschrijvingskosten]],""))</f>
        <v/>
      </c>
      <c r="AY367" t="str">
        <f>IF(ISNUMBER(FIND("overige",Methode_Keuze)),"",IF(Tb_Activiteiten[[#This Row],[Vergoeding]]=1,Tb_Activiteiten[[#Headers],[Vergoeding]],""))</f>
        <v/>
      </c>
      <c r="AZ367" t="str">
        <f>IF(ISNUMBER(FIND("arbeid",Methode_Keuze)),"",IF(Tb_Activiteiten[[#This Row],[Arbeidskosten - vast tarief (excl eigen arbeid)]]=1,Tb_Activiteiten[[#Headers],[Arbeidskosten - vast tarief (excl eigen arbeid)]],""))</f>
        <v/>
      </c>
      <c r="BA367" t="str">
        <f>IF(ISNUMBER(FIND("overige",Methode_Keuze)),"",IF(Tb_Activiteiten[[#This Row],[Overige kosten]]=1,Tb_Activiteiten[[#Headers],[Overige kosten]],""))</f>
        <v/>
      </c>
    </row>
    <row r="368" spans="1:53" x14ac:dyDescent="0.25">
      <c r="A368" s="213"/>
      <c r="F368" s="64"/>
      <c r="G368" s="64"/>
      <c r="H368" s="258"/>
      <c r="I368" s="258"/>
      <c r="J368" s="258"/>
      <c r="K368" s="258"/>
      <c r="O368" s="56"/>
      <c r="Q368" t="str">
        <f>IFERROR(IF(VLOOKUP(Tb_Activiteiten[[#This Row],[Openstelling]],Tb_Openstelling[],2,0)=1,1,""),"")</f>
        <v/>
      </c>
      <c r="AK368" t="str">
        <f>IF(ISNUMBER(FIND("arbeid",Methode_Keuze)),"",IF(ISNUMBER(FIND("arbeid",Methode_Keuze)),"",IF(Tb_Activiteiten[[#This Row],[Loonkosten]]=1,Tb_Activiteiten[[#Headers],[Loonkosten]],"")))</f>
        <v/>
      </c>
      <c r="AL368" t="str">
        <f>IF(ISNUMBER(FIND("arbeid",Methode_Keuze)),"",IF(ISNUMBER(FIND("arbeid",Methode_Keuze)),"",IF(Tb_Activiteiten[[#This Row],[Eigen arbeid]]=1,Tb_Activiteiten[[#Headers],[Eigen arbeid]],"")))</f>
        <v/>
      </c>
      <c r="AM368" t="str">
        <f>IF(ISNUMBER(FIND("arbeid",Methode_Keuze)),"",IF(ISNUMBER(FIND("arbeid",Methode_Keuze)),"",IF(Tb_Activiteiten[[#This Row],[Projectmedewerker]]=1,Tb_Activiteiten[[#Headers],[Projectmedewerker]],"")))</f>
        <v/>
      </c>
      <c r="AN368" t="str">
        <f>IF(ISNUMBER(FIND("arbeid",Methode_Keuze)),"",IF(ISNUMBER(FIND("arbeid",Methode_Keuze)),"",IF(Tb_Activiteiten[[#This Row],[Landbouwer]]=1,Tb_Activiteiten[[#Headers],[Landbouwer]],"")))</f>
        <v/>
      </c>
      <c r="AO368" t="str">
        <f>IF(ISNUMBER(FIND("arbeid",Methode_Keuze)),"",IF(ISNUMBER(FIND("arbeid",Methode_Keuze)),"",IF(Tb_Activiteiten[[#This Row],[Adviseur]]=1,Tb_Activiteiten[[#Headers],[Adviseur]],"")))</f>
        <v/>
      </c>
      <c r="AP368" t="str">
        <f>IF(ISNUMBER(FIND("arbeid",Methode_Keuze)),"",IF(ISNUMBER(FIND("arbeid",Methode_Keuze)),"",IF(Tb_Activiteiten[[#This Row],[Projectleider/Expert]]=1,Tb_Activiteiten[[#Headers],[Projectleider/Expert]],"")))</f>
        <v/>
      </c>
      <c r="AQ368" t="str">
        <f>IF(ISNUMBER(FIND("arbeid",Methode_Keuze)),"",IF(ISNUMBER(FIND("arbeid",Methode_Keuze)),"",IF(Tb_Activiteiten[[#This Row],[Arbeidskosten]]=1,Tb_Activiteiten[[#Headers],[Arbeidskosten]],"")))</f>
        <v/>
      </c>
      <c r="AR368" t="str">
        <f>IF(ISNUMBER(FIND("arbeid",Methode_Keuze)),"",IF(ISNUMBER(FIND("arbeid",Methode_Keuze)),"",IF(Tb_Activiteiten[[#This Row],[Arbeidskosten op basis van IKS]]=1,Tb_Activiteiten[[#Headers],[Arbeidskosten op basis van IKS]],"")))</f>
        <v/>
      </c>
      <c r="AS368" t="str">
        <f>IF(ISNUMBER(FIND("overige",Methode_Keuze)),"",IF(Tb_Activiteiten[[#This Row],[Kosten derden exclusief btw]]=1,Tb_Activiteiten[[#Headers],[Kosten derden exclusief btw]],""))</f>
        <v/>
      </c>
      <c r="AT368" t="str">
        <f>IF(ISNUMBER(FIND("overige",Methode_Keuze)),"",IF(Tb_Activiteiten[[#This Row],[Niet verrekenbare btw]]=1,Tb_Activiteiten[[#Headers],[Niet verrekenbare btw]],""))</f>
        <v/>
      </c>
      <c r="AU368" t="str">
        <f>IF(ISNUMBER(FIND("overige",Methode_Keuze)),"",IF(Tb_Activiteiten[[#This Row],[Grondkosten]]=1,Tb_Activiteiten[[#Headers],[Grondkosten]],""))</f>
        <v/>
      </c>
      <c r="AV368" t="str">
        <f>IF(ISNUMBER(FIND("overige",Methode_Keuze)),"",IF(Tb_Activiteiten[[#This Row],[Bijdrage in natura (overige)]]=1,Tb_Activiteiten[[#Headers],[Bijdrage in natura (overige)]],""))</f>
        <v/>
      </c>
      <c r="AW368" t="str">
        <f>IF(ISNUMBER(FIND("overige",Methode_Keuze)),"",IF(Tb_Activiteiten[[#This Row],[Bijdrage in natura (vrijwilligers)]]=1,Tb_Activiteiten[[#Headers],[Bijdrage in natura (vrijwilligers)]],""))</f>
        <v/>
      </c>
      <c r="AX368" t="str">
        <f>IF(ISNUMBER(FIND("overige",Methode_Keuze)),"",IF(Tb_Activiteiten[[#This Row],[Afschrijvingskosten]]=1,Tb_Activiteiten[[#Headers],[Afschrijvingskosten]],""))</f>
        <v/>
      </c>
      <c r="AY368" t="str">
        <f>IF(ISNUMBER(FIND("overige",Methode_Keuze)),"",IF(Tb_Activiteiten[[#This Row],[Vergoeding]]=1,Tb_Activiteiten[[#Headers],[Vergoeding]],""))</f>
        <v/>
      </c>
      <c r="AZ368" t="str">
        <f>IF(ISNUMBER(FIND("arbeid",Methode_Keuze)),"",IF(Tb_Activiteiten[[#This Row],[Arbeidskosten - vast tarief (excl eigen arbeid)]]=1,Tb_Activiteiten[[#Headers],[Arbeidskosten - vast tarief (excl eigen arbeid)]],""))</f>
        <v/>
      </c>
      <c r="BA368" t="str">
        <f>IF(ISNUMBER(FIND("overige",Methode_Keuze)),"",IF(Tb_Activiteiten[[#This Row],[Overige kosten]]=1,Tb_Activiteiten[[#Headers],[Overige kosten]],""))</f>
        <v/>
      </c>
    </row>
    <row r="369" spans="1:53" x14ac:dyDescent="0.25">
      <c r="A369" s="213"/>
      <c r="F369" s="64"/>
      <c r="G369" s="64"/>
      <c r="H369" s="258"/>
      <c r="I369" s="258"/>
      <c r="J369" s="258"/>
      <c r="K369" s="258"/>
      <c r="O369" s="56"/>
      <c r="Q369" t="str">
        <f>IFERROR(IF(VLOOKUP(Tb_Activiteiten[[#This Row],[Openstelling]],Tb_Openstelling[],2,0)=1,1,""),"")</f>
        <v/>
      </c>
      <c r="AK369" t="str">
        <f>IF(ISNUMBER(FIND("arbeid",Methode_Keuze)),"",IF(ISNUMBER(FIND("arbeid",Methode_Keuze)),"",IF(Tb_Activiteiten[[#This Row],[Loonkosten]]=1,Tb_Activiteiten[[#Headers],[Loonkosten]],"")))</f>
        <v/>
      </c>
      <c r="AL369" t="str">
        <f>IF(ISNUMBER(FIND("arbeid",Methode_Keuze)),"",IF(ISNUMBER(FIND("arbeid",Methode_Keuze)),"",IF(Tb_Activiteiten[[#This Row],[Eigen arbeid]]=1,Tb_Activiteiten[[#Headers],[Eigen arbeid]],"")))</f>
        <v/>
      </c>
      <c r="AM369" t="str">
        <f>IF(ISNUMBER(FIND("arbeid",Methode_Keuze)),"",IF(ISNUMBER(FIND("arbeid",Methode_Keuze)),"",IF(Tb_Activiteiten[[#This Row],[Projectmedewerker]]=1,Tb_Activiteiten[[#Headers],[Projectmedewerker]],"")))</f>
        <v/>
      </c>
      <c r="AN369" t="str">
        <f>IF(ISNUMBER(FIND("arbeid",Methode_Keuze)),"",IF(ISNUMBER(FIND("arbeid",Methode_Keuze)),"",IF(Tb_Activiteiten[[#This Row],[Landbouwer]]=1,Tb_Activiteiten[[#Headers],[Landbouwer]],"")))</f>
        <v/>
      </c>
      <c r="AO369" t="str">
        <f>IF(ISNUMBER(FIND("arbeid",Methode_Keuze)),"",IF(ISNUMBER(FIND("arbeid",Methode_Keuze)),"",IF(Tb_Activiteiten[[#This Row],[Adviseur]]=1,Tb_Activiteiten[[#Headers],[Adviseur]],"")))</f>
        <v/>
      </c>
      <c r="AP369" t="str">
        <f>IF(ISNUMBER(FIND("arbeid",Methode_Keuze)),"",IF(ISNUMBER(FIND("arbeid",Methode_Keuze)),"",IF(Tb_Activiteiten[[#This Row],[Projectleider/Expert]]=1,Tb_Activiteiten[[#Headers],[Projectleider/Expert]],"")))</f>
        <v/>
      </c>
      <c r="AQ369" t="str">
        <f>IF(ISNUMBER(FIND("arbeid",Methode_Keuze)),"",IF(ISNUMBER(FIND("arbeid",Methode_Keuze)),"",IF(Tb_Activiteiten[[#This Row],[Arbeidskosten]]=1,Tb_Activiteiten[[#Headers],[Arbeidskosten]],"")))</f>
        <v/>
      </c>
      <c r="AR369" t="str">
        <f>IF(ISNUMBER(FIND("arbeid",Methode_Keuze)),"",IF(ISNUMBER(FIND("arbeid",Methode_Keuze)),"",IF(Tb_Activiteiten[[#This Row],[Arbeidskosten op basis van IKS]]=1,Tb_Activiteiten[[#Headers],[Arbeidskosten op basis van IKS]],"")))</f>
        <v/>
      </c>
      <c r="AS369" t="str">
        <f>IF(ISNUMBER(FIND("overige",Methode_Keuze)),"",IF(Tb_Activiteiten[[#This Row],[Kosten derden exclusief btw]]=1,Tb_Activiteiten[[#Headers],[Kosten derden exclusief btw]],""))</f>
        <v/>
      </c>
      <c r="AT369" t="str">
        <f>IF(ISNUMBER(FIND("overige",Methode_Keuze)),"",IF(Tb_Activiteiten[[#This Row],[Niet verrekenbare btw]]=1,Tb_Activiteiten[[#Headers],[Niet verrekenbare btw]],""))</f>
        <v/>
      </c>
      <c r="AU369" t="str">
        <f>IF(ISNUMBER(FIND("overige",Methode_Keuze)),"",IF(Tb_Activiteiten[[#This Row],[Grondkosten]]=1,Tb_Activiteiten[[#Headers],[Grondkosten]],""))</f>
        <v/>
      </c>
      <c r="AV369" t="str">
        <f>IF(ISNUMBER(FIND("overige",Methode_Keuze)),"",IF(Tb_Activiteiten[[#This Row],[Bijdrage in natura (overige)]]=1,Tb_Activiteiten[[#Headers],[Bijdrage in natura (overige)]],""))</f>
        <v/>
      </c>
      <c r="AW369" t="str">
        <f>IF(ISNUMBER(FIND("overige",Methode_Keuze)),"",IF(Tb_Activiteiten[[#This Row],[Bijdrage in natura (vrijwilligers)]]=1,Tb_Activiteiten[[#Headers],[Bijdrage in natura (vrijwilligers)]],""))</f>
        <v/>
      </c>
      <c r="AX369" t="str">
        <f>IF(ISNUMBER(FIND("overige",Methode_Keuze)),"",IF(Tb_Activiteiten[[#This Row],[Afschrijvingskosten]]=1,Tb_Activiteiten[[#Headers],[Afschrijvingskosten]],""))</f>
        <v/>
      </c>
      <c r="AY369" t="str">
        <f>IF(ISNUMBER(FIND("overige",Methode_Keuze)),"",IF(Tb_Activiteiten[[#This Row],[Vergoeding]]=1,Tb_Activiteiten[[#Headers],[Vergoeding]],""))</f>
        <v/>
      </c>
      <c r="AZ369" t="str">
        <f>IF(ISNUMBER(FIND("arbeid",Methode_Keuze)),"",IF(Tb_Activiteiten[[#This Row],[Arbeidskosten - vast tarief (excl eigen arbeid)]]=1,Tb_Activiteiten[[#Headers],[Arbeidskosten - vast tarief (excl eigen arbeid)]],""))</f>
        <v/>
      </c>
      <c r="BA369" t="str">
        <f>IF(ISNUMBER(FIND("overige",Methode_Keuze)),"",IF(Tb_Activiteiten[[#This Row],[Overige kosten]]=1,Tb_Activiteiten[[#Headers],[Overige kosten]],""))</f>
        <v/>
      </c>
    </row>
    <row r="370" spans="1:53" x14ac:dyDescent="0.25">
      <c r="A370" s="213"/>
      <c r="F370" s="64"/>
      <c r="G370" s="64"/>
      <c r="H370" s="258"/>
      <c r="I370" s="258"/>
      <c r="J370" s="258"/>
      <c r="K370" s="258"/>
      <c r="O370" s="56"/>
      <c r="Q370" t="str">
        <f>IFERROR(IF(VLOOKUP(Tb_Activiteiten[[#This Row],[Openstelling]],Tb_Openstelling[],2,0)=1,1,""),"")</f>
        <v/>
      </c>
      <c r="AK370" t="str">
        <f>IF(ISNUMBER(FIND("arbeid",Methode_Keuze)),"",IF(ISNUMBER(FIND("arbeid",Methode_Keuze)),"",IF(Tb_Activiteiten[[#This Row],[Loonkosten]]=1,Tb_Activiteiten[[#Headers],[Loonkosten]],"")))</f>
        <v/>
      </c>
      <c r="AL370" t="str">
        <f>IF(ISNUMBER(FIND("arbeid",Methode_Keuze)),"",IF(ISNUMBER(FIND("arbeid",Methode_Keuze)),"",IF(Tb_Activiteiten[[#This Row],[Eigen arbeid]]=1,Tb_Activiteiten[[#Headers],[Eigen arbeid]],"")))</f>
        <v/>
      </c>
      <c r="AM370" t="str">
        <f>IF(ISNUMBER(FIND("arbeid",Methode_Keuze)),"",IF(ISNUMBER(FIND("arbeid",Methode_Keuze)),"",IF(Tb_Activiteiten[[#This Row],[Projectmedewerker]]=1,Tb_Activiteiten[[#Headers],[Projectmedewerker]],"")))</f>
        <v/>
      </c>
      <c r="AN370" t="str">
        <f>IF(ISNUMBER(FIND("arbeid",Methode_Keuze)),"",IF(ISNUMBER(FIND("arbeid",Methode_Keuze)),"",IF(Tb_Activiteiten[[#This Row],[Landbouwer]]=1,Tb_Activiteiten[[#Headers],[Landbouwer]],"")))</f>
        <v/>
      </c>
      <c r="AO370" t="str">
        <f>IF(ISNUMBER(FIND("arbeid",Methode_Keuze)),"",IF(ISNUMBER(FIND("arbeid",Methode_Keuze)),"",IF(Tb_Activiteiten[[#This Row],[Adviseur]]=1,Tb_Activiteiten[[#Headers],[Adviseur]],"")))</f>
        <v/>
      </c>
      <c r="AP370" t="str">
        <f>IF(ISNUMBER(FIND("arbeid",Methode_Keuze)),"",IF(ISNUMBER(FIND("arbeid",Methode_Keuze)),"",IF(Tb_Activiteiten[[#This Row],[Projectleider/Expert]]=1,Tb_Activiteiten[[#Headers],[Projectleider/Expert]],"")))</f>
        <v/>
      </c>
      <c r="AQ370" t="str">
        <f>IF(ISNUMBER(FIND("arbeid",Methode_Keuze)),"",IF(ISNUMBER(FIND("arbeid",Methode_Keuze)),"",IF(Tb_Activiteiten[[#This Row],[Arbeidskosten]]=1,Tb_Activiteiten[[#Headers],[Arbeidskosten]],"")))</f>
        <v/>
      </c>
      <c r="AR370" t="str">
        <f>IF(ISNUMBER(FIND("arbeid",Methode_Keuze)),"",IF(ISNUMBER(FIND("arbeid",Methode_Keuze)),"",IF(Tb_Activiteiten[[#This Row],[Arbeidskosten op basis van IKS]]=1,Tb_Activiteiten[[#Headers],[Arbeidskosten op basis van IKS]],"")))</f>
        <v/>
      </c>
      <c r="AS370" t="str">
        <f>IF(ISNUMBER(FIND("overige",Methode_Keuze)),"",IF(Tb_Activiteiten[[#This Row],[Kosten derden exclusief btw]]=1,Tb_Activiteiten[[#Headers],[Kosten derden exclusief btw]],""))</f>
        <v/>
      </c>
      <c r="AT370" t="str">
        <f>IF(ISNUMBER(FIND("overige",Methode_Keuze)),"",IF(Tb_Activiteiten[[#This Row],[Niet verrekenbare btw]]=1,Tb_Activiteiten[[#Headers],[Niet verrekenbare btw]],""))</f>
        <v/>
      </c>
      <c r="AU370" t="str">
        <f>IF(ISNUMBER(FIND("overige",Methode_Keuze)),"",IF(Tb_Activiteiten[[#This Row],[Grondkosten]]=1,Tb_Activiteiten[[#Headers],[Grondkosten]],""))</f>
        <v/>
      </c>
      <c r="AV370" t="str">
        <f>IF(ISNUMBER(FIND("overige",Methode_Keuze)),"",IF(Tb_Activiteiten[[#This Row],[Bijdrage in natura (overige)]]=1,Tb_Activiteiten[[#Headers],[Bijdrage in natura (overige)]],""))</f>
        <v/>
      </c>
      <c r="AW370" t="str">
        <f>IF(ISNUMBER(FIND("overige",Methode_Keuze)),"",IF(Tb_Activiteiten[[#This Row],[Bijdrage in natura (vrijwilligers)]]=1,Tb_Activiteiten[[#Headers],[Bijdrage in natura (vrijwilligers)]],""))</f>
        <v/>
      </c>
      <c r="AX370" t="str">
        <f>IF(ISNUMBER(FIND("overige",Methode_Keuze)),"",IF(Tb_Activiteiten[[#This Row],[Afschrijvingskosten]]=1,Tb_Activiteiten[[#Headers],[Afschrijvingskosten]],""))</f>
        <v/>
      </c>
      <c r="AY370" t="str">
        <f>IF(ISNUMBER(FIND("overige",Methode_Keuze)),"",IF(Tb_Activiteiten[[#This Row],[Vergoeding]]=1,Tb_Activiteiten[[#Headers],[Vergoeding]],""))</f>
        <v/>
      </c>
      <c r="AZ370" t="str">
        <f>IF(ISNUMBER(FIND("arbeid",Methode_Keuze)),"",IF(Tb_Activiteiten[[#This Row],[Arbeidskosten - vast tarief (excl eigen arbeid)]]=1,Tb_Activiteiten[[#Headers],[Arbeidskosten - vast tarief (excl eigen arbeid)]],""))</f>
        <v/>
      </c>
      <c r="BA370" t="str">
        <f>IF(ISNUMBER(FIND("overige",Methode_Keuze)),"",IF(Tb_Activiteiten[[#This Row],[Overige kosten]]=1,Tb_Activiteiten[[#Headers],[Overige kosten]],""))</f>
        <v/>
      </c>
    </row>
    <row r="371" spans="1:53" x14ac:dyDescent="0.25">
      <c r="A371" s="213"/>
      <c r="F371" s="64"/>
      <c r="G371" s="64"/>
      <c r="H371" s="258"/>
      <c r="I371" s="258"/>
      <c r="J371" s="258"/>
      <c r="K371" s="258"/>
      <c r="O371" s="56"/>
      <c r="Q371" t="str">
        <f>IFERROR(IF(VLOOKUP(Tb_Activiteiten[[#This Row],[Openstelling]],Tb_Openstelling[],2,0)=1,1,""),"")</f>
        <v/>
      </c>
      <c r="AK371" t="str">
        <f>IF(ISNUMBER(FIND("arbeid",Methode_Keuze)),"",IF(ISNUMBER(FIND("arbeid",Methode_Keuze)),"",IF(Tb_Activiteiten[[#This Row],[Loonkosten]]=1,Tb_Activiteiten[[#Headers],[Loonkosten]],"")))</f>
        <v/>
      </c>
      <c r="AL371" t="str">
        <f>IF(ISNUMBER(FIND("arbeid",Methode_Keuze)),"",IF(ISNUMBER(FIND("arbeid",Methode_Keuze)),"",IF(Tb_Activiteiten[[#This Row],[Eigen arbeid]]=1,Tb_Activiteiten[[#Headers],[Eigen arbeid]],"")))</f>
        <v/>
      </c>
      <c r="AM371" t="str">
        <f>IF(ISNUMBER(FIND("arbeid",Methode_Keuze)),"",IF(ISNUMBER(FIND("arbeid",Methode_Keuze)),"",IF(Tb_Activiteiten[[#This Row],[Projectmedewerker]]=1,Tb_Activiteiten[[#Headers],[Projectmedewerker]],"")))</f>
        <v/>
      </c>
      <c r="AN371" t="str">
        <f>IF(ISNUMBER(FIND("arbeid",Methode_Keuze)),"",IF(ISNUMBER(FIND("arbeid",Methode_Keuze)),"",IF(Tb_Activiteiten[[#This Row],[Landbouwer]]=1,Tb_Activiteiten[[#Headers],[Landbouwer]],"")))</f>
        <v/>
      </c>
      <c r="AO371" t="str">
        <f>IF(ISNUMBER(FIND("arbeid",Methode_Keuze)),"",IF(ISNUMBER(FIND("arbeid",Methode_Keuze)),"",IF(Tb_Activiteiten[[#This Row],[Adviseur]]=1,Tb_Activiteiten[[#Headers],[Adviseur]],"")))</f>
        <v/>
      </c>
      <c r="AP371" t="str">
        <f>IF(ISNUMBER(FIND("arbeid",Methode_Keuze)),"",IF(ISNUMBER(FIND("arbeid",Methode_Keuze)),"",IF(Tb_Activiteiten[[#This Row],[Projectleider/Expert]]=1,Tb_Activiteiten[[#Headers],[Projectleider/Expert]],"")))</f>
        <v/>
      </c>
      <c r="AQ371" t="str">
        <f>IF(ISNUMBER(FIND("arbeid",Methode_Keuze)),"",IF(ISNUMBER(FIND("arbeid",Methode_Keuze)),"",IF(Tb_Activiteiten[[#This Row],[Arbeidskosten]]=1,Tb_Activiteiten[[#Headers],[Arbeidskosten]],"")))</f>
        <v/>
      </c>
      <c r="AR371" t="str">
        <f>IF(ISNUMBER(FIND("arbeid",Methode_Keuze)),"",IF(ISNUMBER(FIND("arbeid",Methode_Keuze)),"",IF(Tb_Activiteiten[[#This Row],[Arbeidskosten op basis van IKS]]=1,Tb_Activiteiten[[#Headers],[Arbeidskosten op basis van IKS]],"")))</f>
        <v/>
      </c>
      <c r="AS371" t="str">
        <f>IF(ISNUMBER(FIND("overige",Methode_Keuze)),"",IF(Tb_Activiteiten[[#This Row],[Kosten derden exclusief btw]]=1,Tb_Activiteiten[[#Headers],[Kosten derden exclusief btw]],""))</f>
        <v/>
      </c>
      <c r="AT371" t="str">
        <f>IF(ISNUMBER(FIND("overige",Methode_Keuze)),"",IF(Tb_Activiteiten[[#This Row],[Niet verrekenbare btw]]=1,Tb_Activiteiten[[#Headers],[Niet verrekenbare btw]],""))</f>
        <v/>
      </c>
      <c r="AU371" t="str">
        <f>IF(ISNUMBER(FIND("overige",Methode_Keuze)),"",IF(Tb_Activiteiten[[#This Row],[Grondkosten]]=1,Tb_Activiteiten[[#Headers],[Grondkosten]],""))</f>
        <v/>
      </c>
      <c r="AV371" t="str">
        <f>IF(ISNUMBER(FIND("overige",Methode_Keuze)),"",IF(Tb_Activiteiten[[#This Row],[Bijdrage in natura (overige)]]=1,Tb_Activiteiten[[#Headers],[Bijdrage in natura (overige)]],""))</f>
        <v/>
      </c>
      <c r="AW371" t="str">
        <f>IF(ISNUMBER(FIND("overige",Methode_Keuze)),"",IF(Tb_Activiteiten[[#This Row],[Bijdrage in natura (vrijwilligers)]]=1,Tb_Activiteiten[[#Headers],[Bijdrage in natura (vrijwilligers)]],""))</f>
        <v/>
      </c>
      <c r="AX371" t="str">
        <f>IF(ISNUMBER(FIND("overige",Methode_Keuze)),"",IF(Tb_Activiteiten[[#This Row],[Afschrijvingskosten]]=1,Tb_Activiteiten[[#Headers],[Afschrijvingskosten]],""))</f>
        <v/>
      </c>
      <c r="AY371" t="str">
        <f>IF(ISNUMBER(FIND("overige",Methode_Keuze)),"",IF(Tb_Activiteiten[[#This Row],[Vergoeding]]=1,Tb_Activiteiten[[#Headers],[Vergoeding]],""))</f>
        <v/>
      </c>
      <c r="AZ371" t="str">
        <f>IF(ISNUMBER(FIND("arbeid",Methode_Keuze)),"",IF(Tb_Activiteiten[[#This Row],[Arbeidskosten - vast tarief (excl eigen arbeid)]]=1,Tb_Activiteiten[[#Headers],[Arbeidskosten - vast tarief (excl eigen arbeid)]],""))</f>
        <v/>
      </c>
      <c r="BA371" t="str">
        <f>IF(ISNUMBER(FIND("overige",Methode_Keuze)),"",IF(Tb_Activiteiten[[#This Row],[Overige kosten]]=1,Tb_Activiteiten[[#Headers],[Overige kosten]],""))</f>
        <v/>
      </c>
    </row>
    <row r="372" spans="1:53" x14ac:dyDescent="0.25">
      <c r="A372" s="213"/>
      <c r="F372" s="64"/>
      <c r="G372" s="64"/>
      <c r="H372" s="258"/>
      <c r="I372" s="258"/>
      <c r="J372" s="258"/>
      <c r="K372" s="258"/>
      <c r="O372" s="56"/>
      <c r="Q372" t="str">
        <f>IFERROR(IF(VLOOKUP(Tb_Activiteiten[[#This Row],[Openstelling]],Tb_Openstelling[],2,0)=1,1,""),"")</f>
        <v/>
      </c>
      <c r="AK372" t="str">
        <f>IF(ISNUMBER(FIND("arbeid",Methode_Keuze)),"",IF(ISNUMBER(FIND("arbeid",Methode_Keuze)),"",IF(Tb_Activiteiten[[#This Row],[Loonkosten]]=1,Tb_Activiteiten[[#Headers],[Loonkosten]],"")))</f>
        <v/>
      </c>
      <c r="AL372" t="str">
        <f>IF(ISNUMBER(FIND("arbeid",Methode_Keuze)),"",IF(ISNUMBER(FIND("arbeid",Methode_Keuze)),"",IF(Tb_Activiteiten[[#This Row],[Eigen arbeid]]=1,Tb_Activiteiten[[#Headers],[Eigen arbeid]],"")))</f>
        <v/>
      </c>
      <c r="AM372" t="str">
        <f>IF(ISNUMBER(FIND("arbeid",Methode_Keuze)),"",IF(ISNUMBER(FIND("arbeid",Methode_Keuze)),"",IF(Tb_Activiteiten[[#This Row],[Projectmedewerker]]=1,Tb_Activiteiten[[#Headers],[Projectmedewerker]],"")))</f>
        <v/>
      </c>
      <c r="AN372" t="str">
        <f>IF(ISNUMBER(FIND("arbeid",Methode_Keuze)),"",IF(ISNUMBER(FIND("arbeid",Methode_Keuze)),"",IF(Tb_Activiteiten[[#This Row],[Landbouwer]]=1,Tb_Activiteiten[[#Headers],[Landbouwer]],"")))</f>
        <v/>
      </c>
      <c r="AO372" t="str">
        <f>IF(ISNUMBER(FIND("arbeid",Methode_Keuze)),"",IF(ISNUMBER(FIND("arbeid",Methode_Keuze)),"",IF(Tb_Activiteiten[[#This Row],[Adviseur]]=1,Tb_Activiteiten[[#Headers],[Adviseur]],"")))</f>
        <v/>
      </c>
      <c r="AP372" t="str">
        <f>IF(ISNUMBER(FIND("arbeid",Methode_Keuze)),"",IF(ISNUMBER(FIND("arbeid",Methode_Keuze)),"",IF(Tb_Activiteiten[[#This Row],[Projectleider/Expert]]=1,Tb_Activiteiten[[#Headers],[Projectleider/Expert]],"")))</f>
        <v/>
      </c>
      <c r="AQ372" t="str">
        <f>IF(ISNUMBER(FIND("arbeid",Methode_Keuze)),"",IF(ISNUMBER(FIND("arbeid",Methode_Keuze)),"",IF(Tb_Activiteiten[[#This Row],[Arbeidskosten]]=1,Tb_Activiteiten[[#Headers],[Arbeidskosten]],"")))</f>
        <v/>
      </c>
      <c r="AR372" t="str">
        <f>IF(ISNUMBER(FIND("arbeid",Methode_Keuze)),"",IF(ISNUMBER(FIND("arbeid",Methode_Keuze)),"",IF(Tb_Activiteiten[[#This Row],[Arbeidskosten op basis van IKS]]=1,Tb_Activiteiten[[#Headers],[Arbeidskosten op basis van IKS]],"")))</f>
        <v/>
      </c>
      <c r="AS372" t="str">
        <f>IF(ISNUMBER(FIND("overige",Methode_Keuze)),"",IF(Tb_Activiteiten[[#This Row],[Kosten derden exclusief btw]]=1,Tb_Activiteiten[[#Headers],[Kosten derden exclusief btw]],""))</f>
        <v/>
      </c>
      <c r="AT372" t="str">
        <f>IF(ISNUMBER(FIND("overige",Methode_Keuze)),"",IF(Tb_Activiteiten[[#This Row],[Niet verrekenbare btw]]=1,Tb_Activiteiten[[#Headers],[Niet verrekenbare btw]],""))</f>
        <v/>
      </c>
      <c r="AU372" t="str">
        <f>IF(ISNUMBER(FIND("overige",Methode_Keuze)),"",IF(Tb_Activiteiten[[#This Row],[Grondkosten]]=1,Tb_Activiteiten[[#Headers],[Grondkosten]],""))</f>
        <v/>
      </c>
      <c r="AV372" t="str">
        <f>IF(ISNUMBER(FIND("overige",Methode_Keuze)),"",IF(Tb_Activiteiten[[#This Row],[Bijdrage in natura (overige)]]=1,Tb_Activiteiten[[#Headers],[Bijdrage in natura (overige)]],""))</f>
        <v/>
      </c>
      <c r="AW372" t="str">
        <f>IF(ISNUMBER(FIND("overige",Methode_Keuze)),"",IF(Tb_Activiteiten[[#This Row],[Bijdrage in natura (vrijwilligers)]]=1,Tb_Activiteiten[[#Headers],[Bijdrage in natura (vrijwilligers)]],""))</f>
        <v/>
      </c>
      <c r="AX372" t="str">
        <f>IF(ISNUMBER(FIND("overige",Methode_Keuze)),"",IF(Tb_Activiteiten[[#This Row],[Afschrijvingskosten]]=1,Tb_Activiteiten[[#Headers],[Afschrijvingskosten]],""))</f>
        <v/>
      </c>
      <c r="AY372" t="str">
        <f>IF(ISNUMBER(FIND("overige",Methode_Keuze)),"",IF(Tb_Activiteiten[[#This Row],[Vergoeding]]=1,Tb_Activiteiten[[#Headers],[Vergoeding]],""))</f>
        <v/>
      </c>
      <c r="AZ372" t="str">
        <f>IF(ISNUMBER(FIND("arbeid",Methode_Keuze)),"",IF(Tb_Activiteiten[[#This Row],[Arbeidskosten - vast tarief (excl eigen arbeid)]]=1,Tb_Activiteiten[[#Headers],[Arbeidskosten - vast tarief (excl eigen arbeid)]],""))</f>
        <v/>
      </c>
      <c r="BA372" t="str">
        <f>IF(ISNUMBER(FIND("overige",Methode_Keuze)),"",IF(Tb_Activiteiten[[#This Row],[Overige kosten]]=1,Tb_Activiteiten[[#Headers],[Overige kosten]],""))</f>
        <v/>
      </c>
    </row>
    <row r="373" spans="1:53" x14ac:dyDescent="0.25">
      <c r="A373" s="213"/>
      <c r="F373" s="64"/>
      <c r="G373" s="64"/>
      <c r="H373" s="258"/>
      <c r="I373" s="258"/>
      <c r="J373" s="258"/>
      <c r="K373" s="258"/>
      <c r="O373" s="56"/>
      <c r="Q373" t="str">
        <f>IFERROR(IF(VLOOKUP(Tb_Activiteiten[[#This Row],[Openstelling]],Tb_Openstelling[],2,0)=1,1,""),"")</f>
        <v/>
      </c>
      <c r="AK373" t="str">
        <f>IF(ISNUMBER(FIND("arbeid",Methode_Keuze)),"",IF(ISNUMBER(FIND("arbeid",Methode_Keuze)),"",IF(Tb_Activiteiten[[#This Row],[Loonkosten]]=1,Tb_Activiteiten[[#Headers],[Loonkosten]],"")))</f>
        <v/>
      </c>
      <c r="AL373" t="str">
        <f>IF(ISNUMBER(FIND("arbeid",Methode_Keuze)),"",IF(ISNUMBER(FIND("arbeid",Methode_Keuze)),"",IF(Tb_Activiteiten[[#This Row],[Eigen arbeid]]=1,Tb_Activiteiten[[#Headers],[Eigen arbeid]],"")))</f>
        <v/>
      </c>
      <c r="AM373" t="str">
        <f>IF(ISNUMBER(FIND("arbeid",Methode_Keuze)),"",IF(ISNUMBER(FIND("arbeid",Methode_Keuze)),"",IF(Tb_Activiteiten[[#This Row],[Projectmedewerker]]=1,Tb_Activiteiten[[#Headers],[Projectmedewerker]],"")))</f>
        <v/>
      </c>
      <c r="AN373" t="str">
        <f>IF(ISNUMBER(FIND("arbeid",Methode_Keuze)),"",IF(ISNUMBER(FIND("arbeid",Methode_Keuze)),"",IF(Tb_Activiteiten[[#This Row],[Landbouwer]]=1,Tb_Activiteiten[[#Headers],[Landbouwer]],"")))</f>
        <v/>
      </c>
      <c r="AO373" t="str">
        <f>IF(ISNUMBER(FIND("arbeid",Methode_Keuze)),"",IF(ISNUMBER(FIND("arbeid",Methode_Keuze)),"",IF(Tb_Activiteiten[[#This Row],[Adviseur]]=1,Tb_Activiteiten[[#Headers],[Adviseur]],"")))</f>
        <v/>
      </c>
      <c r="AP373" t="str">
        <f>IF(ISNUMBER(FIND("arbeid",Methode_Keuze)),"",IF(ISNUMBER(FIND("arbeid",Methode_Keuze)),"",IF(Tb_Activiteiten[[#This Row],[Projectleider/Expert]]=1,Tb_Activiteiten[[#Headers],[Projectleider/Expert]],"")))</f>
        <v/>
      </c>
      <c r="AQ373" t="str">
        <f>IF(ISNUMBER(FIND("arbeid",Methode_Keuze)),"",IF(ISNUMBER(FIND("arbeid",Methode_Keuze)),"",IF(Tb_Activiteiten[[#This Row],[Arbeidskosten]]=1,Tb_Activiteiten[[#Headers],[Arbeidskosten]],"")))</f>
        <v/>
      </c>
      <c r="AR373" t="str">
        <f>IF(ISNUMBER(FIND("arbeid",Methode_Keuze)),"",IF(ISNUMBER(FIND("arbeid",Methode_Keuze)),"",IF(Tb_Activiteiten[[#This Row],[Arbeidskosten op basis van IKS]]=1,Tb_Activiteiten[[#Headers],[Arbeidskosten op basis van IKS]],"")))</f>
        <v/>
      </c>
      <c r="AS373" t="str">
        <f>IF(ISNUMBER(FIND("overige",Methode_Keuze)),"",IF(Tb_Activiteiten[[#This Row],[Kosten derden exclusief btw]]=1,Tb_Activiteiten[[#Headers],[Kosten derden exclusief btw]],""))</f>
        <v/>
      </c>
      <c r="AT373" t="str">
        <f>IF(ISNUMBER(FIND("overige",Methode_Keuze)),"",IF(Tb_Activiteiten[[#This Row],[Niet verrekenbare btw]]=1,Tb_Activiteiten[[#Headers],[Niet verrekenbare btw]],""))</f>
        <v/>
      </c>
      <c r="AU373" t="str">
        <f>IF(ISNUMBER(FIND("overige",Methode_Keuze)),"",IF(Tb_Activiteiten[[#This Row],[Grondkosten]]=1,Tb_Activiteiten[[#Headers],[Grondkosten]],""))</f>
        <v/>
      </c>
      <c r="AV373" t="str">
        <f>IF(ISNUMBER(FIND("overige",Methode_Keuze)),"",IF(Tb_Activiteiten[[#This Row],[Bijdrage in natura (overige)]]=1,Tb_Activiteiten[[#Headers],[Bijdrage in natura (overige)]],""))</f>
        <v/>
      </c>
      <c r="AW373" t="str">
        <f>IF(ISNUMBER(FIND("overige",Methode_Keuze)),"",IF(Tb_Activiteiten[[#This Row],[Bijdrage in natura (vrijwilligers)]]=1,Tb_Activiteiten[[#Headers],[Bijdrage in natura (vrijwilligers)]],""))</f>
        <v/>
      </c>
      <c r="AX373" t="str">
        <f>IF(ISNUMBER(FIND("overige",Methode_Keuze)),"",IF(Tb_Activiteiten[[#This Row],[Afschrijvingskosten]]=1,Tb_Activiteiten[[#Headers],[Afschrijvingskosten]],""))</f>
        <v/>
      </c>
      <c r="AY373" t="str">
        <f>IF(ISNUMBER(FIND("overige",Methode_Keuze)),"",IF(Tb_Activiteiten[[#This Row],[Vergoeding]]=1,Tb_Activiteiten[[#Headers],[Vergoeding]],""))</f>
        <v/>
      </c>
      <c r="AZ373" t="str">
        <f>IF(ISNUMBER(FIND("arbeid",Methode_Keuze)),"",IF(Tb_Activiteiten[[#This Row],[Arbeidskosten - vast tarief (excl eigen arbeid)]]=1,Tb_Activiteiten[[#Headers],[Arbeidskosten - vast tarief (excl eigen arbeid)]],""))</f>
        <v/>
      </c>
      <c r="BA373" t="str">
        <f>IF(ISNUMBER(FIND("overige",Methode_Keuze)),"",IF(Tb_Activiteiten[[#This Row],[Overige kosten]]=1,Tb_Activiteiten[[#Headers],[Overige kosten]],""))</f>
        <v/>
      </c>
    </row>
    <row r="374" spans="1:53" x14ac:dyDescent="0.25">
      <c r="A374" s="213"/>
      <c r="F374" s="64"/>
      <c r="G374" s="64"/>
      <c r="H374" s="258"/>
      <c r="I374" s="258"/>
      <c r="J374" s="258"/>
      <c r="K374" s="258"/>
      <c r="O374" s="56"/>
      <c r="Q374" t="str">
        <f>IFERROR(IF(VLOOKUP(Tb_Activiteiten[[#This Row],[Openstelling]],Tb_Openstelling[],2,0)=1,1,""),"")</f>
        <v/>
      </c>
      <c r="AK374" t="str">
        <f>IF(ISNUMBER(FIND("arbeid",Methode_Keuze)),"",IF(ISNUMBER(FIND("arbeid",Methode_Keuze)),"",IF(Tb_Activiteiten[[#This Row],[Loonkosten]]=1,Tb_Activiteiten[[#Headers],[Loonkosten]],"")))</f>
        <v/>
      </c>
      <c r="AL374" t="str">
        <f>IF(ISNUMBER(FIND("arbeid",Methode_Keuze)),"",IF(ISNUMBER(FIND("arbeid",Methode_Keuze)),"",IF(Tb_Activiteiten[[#This Row],[Eigen arbeid]]=1,Tb_Activiteiten[[#Headers],[Eigen arbeid]],"")))</f>
        <v/>
      </c>
      <c r="AM374" t="str">
        <f>IF(ISNUMBER(FIND("arbeid",Methode_Keuze)),"",IF(ISNUMBER(FIND("arbeid",Methode_Keuze)),"",IF(Tb_Activiteiten[[#This Row],[Projectmedewerker]]=1,Tb_Activiteiten[[#Headers],[Projectmedewerker]],"")))</f>
        <v/>
      </c>
      <c r="AN374" t="str">
        <f>IF(ISNUMBER(FIND("arbeid",Methode_Keuze)),"",IF(ISNUMBER(FIND("arbeid",Methode_Keuze)),"",IF(Tb_Activiteiten[[#This Row],[Landbouwer]]=1,Tb_Activiteiten[[#Headers],[Landbouwer]],"")))</f>
        <v/>
      </c>
      <c r="AO374" t="str">
        <f>IF(ISNUMBER(FIND("arbeid",Methode_Keuze)),"",IF(ISNUMBER(FIND("arbeid",Methode_Keuze)),"",IF(Tb_Activiteiten[[#This Row],[Adviseur]]=1,Tb_Activiteiten[[#Headers],[Adviseur]],"")))</f>
        <v/>
      </c>
      <c r="AP374" t="str">
        <f>IF(ISNUMBER(FIND("arbeid",Methode_Keuze)),"",IF(ISNUMBER(FIND("arbeid",Methode_Keuze)),"",IF(Tb_Activiteiten[[#This Row],[Projectleider/Expert]]=1,Tb_Activiteiten[[#Headers],[Projectleider/Expert]],"")))</f>
        <v/>
      </c>
      <c r="AQ374" t="str">
        <f>IF(ISNUMBER(FIND("arbeid",Methode_Keuze)),"",IF(ISNUMBER(FIND("arbeid",Methode_Keuze)),"",IF(Tb_Activiteiten[[#This Row],[Arbeidskosten]]=1,Tb_Activiteiten[[#Headers],[Arbeidskosten]],"")))</f>
        <v/>
      </c>
      <c r="AR374" t="str">
        <f>IF(ISNUMBER(FIND("arbeid",Methode_Keuze)),"",IF(ISNUMBER(FIND("arbeid",Methode_Keuze)),"",IF(Tb_Activiteiten[[#This Row],[Arbeidskosten op basis van IKS]]=1,Tb_Activiteiten[[#Headers],[Arbeidskosten op basis van IKS]],"")))</f>
        <v/>
      </c>
      <c r="AS374" t="str">
        <f>IF(ISNUMBER(FIND("overige",Methode_Keuze)),"",IF(Tb_Activiteiten[[#This Row],[Kosten derden exclusief btw]]=1,Tb_Activiteiten[[#Headers],[Kosten derden exclusief btw]],""))</f>
        <v/>
      </c>
      <c r="AT374" t="str">
        <f>IF(ISNUMBER(FIND("overige",Methode_Keuze)),"",IF(Tb_Activiteiten[[#This Row],[Niet verrekenbare btw]]=1,Tb_Activiteiten[[#Headers],[Niet verrekenbare btw]],""))</f>
        <v/>
      </c>
      <c r="AU374" t="str">
        <f>IF(ISNUMBER(FIND("overige",Methode_Keuze)),"",IF(Tb_Activiteiten[[#This Row],[Grondkosten]]=1,Tb_Activiteiten[[#Headers],[Grondkosten]],""))</f>
        <v/>
      </c>
      <c r="AV374" t="str">
        <f>IF(ISNUMBER(FIND("overige",Methode_Keuze)),"",IF(Tb_Activiteiten[[#This Row],[Bijdrage in natura (overige)]]=1,Tb_Activiteiten[[#Headers],[Bijdrage in natura (overige)]],""))</f>
        <v/>
      </c>
      <c r="AW374" t="str">
        <f>IF(ISNUMBER(FIND("overige",Methode_Keuze)),"",IF(Tb_Activiteiten[[#This Row],[Bijdrage in natura (vrijwilligers)]]=1,Tb_Activiteiten[[#Headers],[Bijdrage in natura (vrijwilligers)]],""))</f>
        <v/>
      </c>
      <c r="AX374" t="str">
        <f>IF(ISNUMBER(FIND("overige",Methode_Keuze)),"",IF(Tb_Activiteiten[[#This Row],[Afschrijvingskosten]]=1,Tb_Activiteiten[[#Headers],[Afschrijvingskosten]],""))</f>
        <v/>
      </c>
      <c r="AY374" t="str">
        <f>IF(ISNUMBER(FIND("overige",Methode_Keuze)),"",IF(Tb_Activiteiten[[#This Row],[Vergoeding]]=1,Tb_Activiteiten[[#Headers],[Vergoeding]],""))</f>
        <v/>
      </c>
      <c r="AZ374" t="str">
        <f>IF(ISNUMBER(FIND("arbeid",Methode_Keuze)),"",IF(Tb_Activiteiten[[#This Row],[Arbeidskosten - vast tarief (excl eigen arbeid)]]=1,Tb_Activiteiten[[#Headers],[Arbeidskosten - vast tarief (excl eigen arbeid)]],""))</f>
        <v/>
      </c>
      <c r="BA374" t="str">
        <f>IF(ISNUMBER(FIND("overige",Methode_Keuze)),"",IF(Tb_Activiteiten[[#This Row],[Overige kosten]]=1,Tb_Activiteiten[[#Headers],[Overige kosten]],""))</f>
        <v/>
      </c>
    </row>
    <row r="375" spans="1:53" x14ac:dyDescent="0.25">
      <c r="A375" s="213"/>
      <c r="F375" s="64"/>
      <c r="G375" s="64"/>
      <c r="H375" s="258"/>
      <c r="I375" s="258"/>
      <c r="J375" s="258"/>
      <c r="K375" s="258"/>
      <c r="O375" s="56"/>
      <c r="Q375" t="str">
        <f>IFERROR(IF(VLOOKUP(Tb_Activiteiten[[#This Row],[Openstelling]],Tb_Openstelling[],2,0)=1,1,""),"")</f>
        <v/>
      </c>
      <c r="AK375" t="str">
        <f>IF(ISNUMBER(FIND("arbeid",Methode_Keuze)),"",IF(ISNUMBER(FIND("arbeid",Methode_Keuze)),"",IF(Tb_Activiteiten[[#This Row],[Loonkosten]]=1,Tb_Activiteiten[[#Headers],[Loonkosten]],"")))</f>
        <v/>
      </c>
      <c r="AL375" t="str">
        <f>IF(ISNUMBER(FIND("arbeid",Methode_Keuze)),"",IF(ISNUMBER(FIND("arbeid",Methode_Keuze)),"",IF(Tb_Activiteiten[[#This Row],[Eigen arbeid]]=1,Tb_Activiteiten[[#Headers],[Eigen arbeid]],"")))</f>
        <v/>
      </c>
      <c r="AM375" t="str">
        <f>IF(ISNUMBER(FIND("arbeid",Methode_Keuze)),"",IF(ISNUMBER(FIND("arbeid",Methode_Keuze)),"",IF(Tb_Activiteiten[[#This Row],[Projectmedewerker]]=1,Tb_Activiteiten[[#Headers],[Projectmedewerker]],"")))</f>
        <v/>
      </c>
      <c r="AN375" t="str">
        <f>IF(ISNUMBER(FIND("arbeid",Methode_Keuze)),"",IF(ISNUMBER(FIND("arbeid",Methode_Keuze)),"",IF(Tb_Activiteiten[[#This Row],[Landbouwer]]=1,Tb_Activiteiten[[#Headers],[Landbouwer]],"")))</f>
        <v/>
      </c>
      <c r="AO375" t="str">
        <f>IF(ISNUMBER(FIND("arbeid",Methode_Keuze)),"",IF(ISNUMBER(FIND("arbeid",Methode_Keuze)),"",IF(Tb_Activiteiten[[#This Row],[Adviseur]]=1,Tb_Activiteiten[[#Headers],[Adviseur]],"")))</f>
        <v/>
      </c>
      <c r="AP375" t="str">
        <f>IF(ISNUMBER(FIND("arbeid",Methode_Keuze)),"",IF(ISNUMBER(FIND("arbeid",Methode_Keuze)),"",IF(Tb_Activiteiten[[#This Row],[Projectleider/Expert]]=1,Tb_Activiteiten[[#Headers],[Projectleider/Expert]],"")))</f>
        <v/>
      </c>
      <c r="AQ375" t="str">
        <f>IF(ISNUMBER(FIND("arbeid",Methode_Keuze)),"",IF(ISNUMBER(FIND("arbeid",Methode_Keuze)),"",IF(Tb_Activiteiten[[#This Row],[Arbeidskosten]]=1,Tb_Activiteiten[[#Headers],[Arbeidskosten]],"")))</f>
        <v/>
      </c>
      <c r="AR375" t="str">
        <f>IF(ISNUMBER(FIND("arbeid",Methode_Keuze)),"",IF(ISNUMBER(FIND("arbeid",Methode_Keuze)),"",IF(Tb_Activiteiten[[#This Row],[Arbeidskosten op basis van IKS]]=1,Tb_Activiteiten[[#Headers],[Arbeidskosten op basis van IKS]],"")))</f>
        <v/>
      </c>
      <c r="AS375" t="str">
        <f>IF(ISNUMBER(FIND("overige",Methode_Keuze)),"",IF(Tb_Activiteiten[[#This Row],[Kosten derden exclusief btw]]=1,Tb_Activiteiten[[#Headers],[Kosten derden exclusief btw]],""))</f>
        <v/>
      </c>
      <c r="AT375" t="str">
        <f>IF(ISNUMBER(FIND("overige",Methode_Keuze)),"",IF(Tb_Activiteiten[[#This Row],[Niet verrekenbare btw]]=1,Tb_Activiteiten[[#Headers],[Niet verrekenbare btw]],""))</f>
        <v/>
      </c>
      <c r="AU375" t="str">
        <f>IF(ISNUMBER(FIND("overige",Methode_Keuze)),"",IF(Tb_Activiteiten[[#This Row],[Grondkosten]]=1,Tb_Activiteiten[[#Headers],[Grondkosten]],""))</f>
        <v/>
      </c>
      <c r="AV375" t="str">
        <f>IF(ISNUMBER(FIND("overige",Methode_Keuze)),"",IF(Tb_Activiteiten[[#This Row],[Bijdrage in natura (overige)]]=1,Tb_Activiteiten[[#Headers],[Bijdrage in natura (overige)]],""))</f>
        <v/>
      </c>
      <c r="AW375" t="str">
        <f>IF(ISNUMBER(FIND("overige",Methode_Keuze)),"",IF(Tb_Activiteiten[[#This Row],[Bijdrage in natura (vrijwilligers)]]=1,Tb_Activiteiten[[#Headers],[Bijdrage in natura (vrijwilligers)]],""))</f>
        <v/>
      </c>
      <c r="AX375" t="str">
        <f>IF(ISNUMBER(FIND("overige",Methode_Keuze)),"",IF(Tb_Activiteiten[[#This Row],[Afschrijvingskosten]]=1,Tb_Activiteiten[[#Headers],[Afschrijvingskosten]],""))</f>
        <v/>
      </c>
      <c r="AY375" t="str">
        <f>IF(ISNUMBER(FIND("overige",Methode_Keuze)),"",IF(Tb_Activiteiten[[#This Row],[Vergoeding]]=1,Tb_Activiteiten[[#Headers],[Vergoeding]],""))</f>
        <v/>
      </c>
      <c r="AZ375" t="str">
        <f>IF(ISNUMBER(FIND("arbeid",Methode_Keuze)),"",IF(Tb_Activiteiten[[#This Row],[Arbeidskosten - vast tarief (excl eigen arbeid)]]=1,Tb_Activiteiten[[#Headers],[Arbeidskosten - vast tarief (excl eigen arbeid)]],""))</f>
        <v/>
      </c>
      <c r="BA375" t="str">
        <f>IF(ISNUMBER(FIND("overige",Methode_Keuze)),"",IF(Tb_Activiteiten[[#This Row],[Overige kosten]]=1,Tb_Activiteiten[[#Headers],[Overige kosten]],""))</f>
        <v/>
      </c>
    </row>
    <row r="376" spans="1:53" x14ac:dyDescent="0.25">
      <c r="A376" s="213"/>
      <c r="F376" s="64"/>
      <c r="G376" s="64"/>
      <c r="H376" s="258"/>
      <c r="I376" s="258"/>
      <c r="J376" s="258"/>
      <c r="K376" s="258"/>
      <c r="O376" s="56"/>
      <c r="Q376" t="str">
        <f>IFERROR(IF(VLOOKUP(Tb_Activiteiten[[#This Row],[Openstelling]],Tb_Openstelling[],2,0)=1,1,""),"")</f>
        <v/>
      </c>
      <c r="AK376" t="str">
        <f>IF(ISNUMBER(FIND("arbeid",Methode_Keuze)),"",IF(ISNUMBER(FIND("arbeid",Methode_Keuze)),"",IF(Tb_Activiteiten[[#This Row],[Loonkosten]]=1,Tb_Activiteiten[[#Headers],[Loonkosten]],"")))</f>
        <v/>
      </c>
      <c r="AL376" t="str">
        <f>IF(ISNUMBER(FIND("arbeid",Methode_Keuze)),"",IF(ISNUMBER(FIND("arbeid",Methode_Keuze)),"",IF(Tb_Activiteiten[[#This Row],[Eigen arbeid]]=1,Tb_Activiteiten[[#Headers],[Eigen arbeid]],"")))</f>
        <v/>
      </c>
      <c r="AM376" t="str">
        <f>IF(ISNUMBER(FIND("arbeid",Methode_Keuze)),"",IF(ISNUMBER(FIND("arbeid",Methode_Keuze)),"",IF(Tb_Activiteiten[[#This Row],[Projectmedewerker]]=1,Tb_Activiteiten[[#Headers],[Projectmedewerker]],"")))</f>
        <v/>
      </c>
      <c r="AN376" t="str">
        <f>IF(ISNUMBER(FIND("arbeid",Methode_Keuze)),"",IF(ISNUMBER(FIND("arbeid",Methode_Keuze)),"",IF(Tb_Activiteiten[[#This Row],[Landbouwer]]=1,Tb_Activiteiten[[#Headers],[Landbouwer]],"")))</f>
        <v/>
      </c>
      <c r="AO376" t="str">
        <f>IF(ISNUMBER(FIND("arbeid",Methode_Keuze)),"",IF(ISNUMBER(FIND("arbeid",Methode_Keuze)),"",IF(Tb_Activiteiten[[#This Row],[Adviseur]]=1,Tb_Activiteiten[[#Headers],[Adviseur]],"")))</f>
        <v/>
      </c>
      <c r="AP376" t="str">
        <f>IF(ISNUMBER(FIND("arbeid",Methode_Keuze)),"",IF(ISNUMBER(FIND("arbeid",Methode_Keuze)),"",IF(Tb_Activiteiten[[#This Row],[Projectleider/Expert]]=1,Tb_Activiteiten[[#Headers],[Projectleider/Expert]],"")))</f>
        <v/>
      </c>
      <c r="AQ376" t="str">
        <f>IF(ISNUMBER(FIND("arbeid",Methode_Keuze)),"",IF(ISNUMBER(FIND("arbeid",Methode_Keuze)),"",IF(Tb_Activiteiten[[#This Row],[Arbeidskosten]]=1,Tb_Activiteiten[[#Headers],[Arbeidskosten]],"")))</f>
        <v/>
      </c>
      <c r="AR376" t="str">
        <f>IF(ISNUMBER(FIND("arbeid",Methode_Keuze)),"",IF(ISNUMBER(FIND("arbeid",Methode_Keuze)),"",IF(Tb_Activiteiten[[#This Row],[Arbeidskosten op basis van IKS]]=1,Tb_Activiteiten[[#Headers],[Arbeidskosten op basis van IKS]],"")))</f>
        <v/>
      </c>
      <c r="AS376" t="str">
        <f>IF(ISNUMBER(FIND("overige",Methode_Keuze)),"",IF(Tb_Activiteiten[[#This Row],[Kosten derden exclusief btw]]=1,Tb_Activiteiten[[#Headers],[Kosten derden exclusief btw]],""))</f>
        <v/>
      </c>
      <c r="AT376" t="str">
        <f>IF(ISNUMBER(FIND("overige",Methode_Keuze)),"",IF(Tb_Activiteiten[[#This Row],[Niet verrekenbare btw]]=1,Tb_Activiteiten[[#Headers],[Niet verrekenbare btw]],""))</f>
        <v/>
      </c>
      <c r="AU376" t="str">
        <f>IF(ISNUMBER(FIND("overige",Methode_Keuze)),"",IF(Tb_Activiteiten[[#This Row],[Grondkosten]]=1,Tb_Activiteiten[[#Headers],[Grondkosten]],""))</f>
        <v/>
      </c>
      <c r="AV376" t="str">
        <f>IF(ISNUMBER(FIND("overige",Methode_Keuze)),"",IF(Tb_Activiteiten[[#This Row],[Bijdrage in natura (overige)]]=1,Tb_Activiteiten[[#Headers],[Bijdrage in natura (overige)]],""))</f>
        <v/>
      </c>
      <c r="AW376" t="str">
        <f>IF(ISNUMBER(FIND("overige",Methode_Keuze)),"",IF(Tb_Activiteiten[[#This Row],[Bijdrage in natura (vrijwilligers)]]=1,Tb_Activiteiten[[#Headers],[Bijdrage in natura (vrijwilligers)]],""))</f>
        <v/>
      </c>
      <c r="AX376" t="str">
        <f>IF(ISNUMBER(FIND("overige",Methode_Keuze)),"",IF(Tb_Activiteiten[[#This Row],[Afschrijvingskosten]]=1,Tb_Activiteiten[[#Headers],[Afschrijvingskosten]],""))</f>
        <v/>
      </c>
      <c r="AY376" t="str">
        <f>IF(ISNUMBER(FIND("overige",Methode_Keuze)),"",IF(Tb_Activiteiten[[#This Row],[Vergoeding]]=1,Tb_Activiteiten[[#Headers],[Vergoeding]],""))</f>
        <v/>
      </c>
      <c r="AZ376" t="str">
        <f>IF(ISNUMBER(FIND("arbeid",Methode_Keuze)),"",IF(Tb_Activiteiten[[#This Row],[Arbeidskosten - vast tarief (excl eigen arbeid)]]=1,Tb_Activiteiten[[#Headers],[Arbeidskosten - vast tarief (excl eigen arbeid)]],""))</f>
        <v/>
      </c>
      <c r="BA376" t="str">
        <f>IF(ISNUMBER(FIND("overige",Methode_Keuze)),"",IF(Tb_Activiteiten[[#This Row],[Overige kosten]]=1,Tb_Activiteiten[[#Headers],[Overige kosten]],""))</f>
        <v/>
      </c>
    </row>
    <row r="377" spans="1:53" x14ac:dyDescent="0.25">
      <c r="A377" s="213"/>
      <c r="F377" s="64"/>
      <c r="G377" s="64"/>
      <c r="H377" s="258"/>
      <c r="I377" s="258"/>
      <c r="J377" s="258"/>
      <c r="K377" s="258"/>
      <c r="O377" s="56"/>
      <c r="Q377" t="str">
        <f>IFERROR(IF(VLOOKUP(Tb_Activiteiten[[#This Row],[Openstelling]],Tb_Openstelling[],2,0)=1,1,""),"")</f>
        <v/>
      </c>
      <c r="AK377" t="str">
        <f>IF(ISNUMBER(FIND("arbeid",Methode_Keuze)),"",IF(ISNUMBER(FIND("arbeid",Methode_Keuze)),"",IF(Tb_Activiteiten[[#This Row],[Loonkosten]]=1,Tb_Activiteiten[[#Headers],[Loonkosten]],"")))</f>
        <v/>
      </c>
      <c r="AL377" t="str">
        <f>IF(ISNUMBER(FIND("arbeid",Methode_Keuze)),"",IF(ISNUMBER(FIND("arbeid",Methode_Keuze)),"",IF(Tb_Activiteiten[[#This Row],[Eigen arbeid]]=1,Tb_Activiteiten[[#Headers],[Eigen arbeid]],"")))</f>
        <v/>
      </c>
      <c r="AM377" t="str">
        <f>IF(ISNUMBER(FIND("arbeid",Methode_Keuze)),"",IF(ISNUMBER(FIND("arbeid",Methode_Keuze)),"",IF(Tb_Activiteiten[[#This Row],[Projectmedewerker]]=1,Tb_Activiteiten[[#Headers],[Projectmedewerker]],"")))</f>
        <v/>
      </c>
      <c r="AN377" t="str">
        <f>IF(ISNUMBER(FIND("arbeid",Methode_Keuze)),"",IF(ISNUMBER(FIND("arbeid",Methode_Keuze)),"",IF(Tb_Activiteiten[[#This Row],[Landbouwer]]=1,Tb_Activiteiten[[#Headers],[Landbouwer]],"")))</f>
        <v/>
      </c>
      <c r="AO377" t="str">
        <f>IF(ISNUMBER(FIND("arbeid",Methode_Keuze)),"",IF(ISNUMBER(FIND("arbeid",Methode_Keuze)),"",IF(Tb_Activiteiten[[#This Row],[Adviseur]]=1,Tb_Activiteiten[[#Headers],[Adviseur]],"")))</f>
        <v/>
      </c>
      <c r="AP377" t="str">
        <f>IF(ISNUMBER(FIND("arbeid",Methode_Keuze)),"",IF(ISNUMBER(FIND("arbeid",Methode_Keuze)),"",IF(Tb_Activiteiten[[#This Row],[Projectleider/Expert]]=1,Tb_Activiteiten[[#Headers],[Projectleider/Expert]],"")))</f>
        <v/>
      </c>
      <c r="AQ377" t="str">
        <f>IF(ISNUMBER(FIND("arbeid",Methode_Keuze)),"",IF(ISNUMBER(FIND("arbeid",Methode_Keuze)),"",IF(Tb_Activiteiten[[#This Row],[Arbeidskosten]]=1,Tb_Activiteiten[[#Headers],[Arbeidskosten]],"")))</f>
        <v/>
      </c>
      <c r="AR377" t="str">
        <f>IF(ISNUMBER(FIND("arbeid",Methode_Keuze)),"",IF(ISNUMBER(FIND("arbeid",Methode_Keuze)),"",IF(Tb_Activiteiten[[#This Row],[Arbeidskosten op basis van IKS]]=1,Tb_Activiteiten[[#Headers],[Arbeidskosten op basis van IKS]],"")))</f>
        <v/>
      </c>
      <c r="AS377" t="str">
        <f>IF(ISNUMBER(FIND("overige",Methode_Keuze)),"",IF(Tb_Activiteiten[[#This Row],[Kosten derden exclusief btw]]=1,Tb_Activiteiten[[#Headers],[Kosten derden exclusief btw]],""))</f>
        <v/>
      </c>
      <c r="AT377" t="str">
        <f>IF(ISNUMBER(FIND("overige",Methode_Keuze)),"",IF(Tb_Activiteiten[[#This Row],[Niet verrekenbare btw]]=1,Tb_Activiteiten[[#Headers],[Niet verrekenbare btw]],""))</f>
        <v/>
      </c>
      <c r="AU377" t="str">
        <f>IF(ISNUMBER(FIND("overige",Methode_Keuze)),"",IF(Tb_Activiteiten[[#This Row],[Grondkosten]]=1,Tb_Activiteiten[[#Headers],[Grondkosten]],""))</f>
        <v/>
      </c>
      <c r="AV377" t="str">
        <f>IF(ISNUMBER(FIND("overige",Methode_Keuze)),"",IF(Tb_Activiteiten[[#This Row],[Bijdrage in natura (overige)]]=1,Tb_Activiteiten[[#Headers],[Bijdrage in natura (overige)]],""))</f>
        <v/>
      </c>
      <c r="AW377" t="str">
        <f>IF(ISNUMBER(FIND("overige",Methode_Keuze)),"",IF(Tb_Activiteiten[[#This Row],[Bijdrage in natura (vrijwilligers)]]=1,Tb_Activiteiten[[#Headers],[Bijdrage in natura (vrijwilligers)]],""))</f>
        <v/>
      </c>
      <c r="AX377" t="str">
        <f>IF(ISNUMBER(FIND("overige",Methode_Keuze)),"",IF(Tb_Activiteiten[[#This Row],[Afschrijvingskosten]]=1,Tb_Activiteiten[[#Headers],[Afschrijvingskosten]],""))</f>
        <v/>
      </c>
      <c r="AY377" t="str">
        <f>IF(ISNUMBER(FIND("overige",Methode_Keuze)),"",IF(Tb_Activiteiten[[#This Row],[Vergoeding]]=1,Tb_Activiteiten[[#Headers],[Vergoeding]],""))</f>
        <v/>
      </c>
      <c r="AZ377" t="str">
        <f>IF(ISNUMBER(FIND("arbeid",Methode_Keuze)),"",IF(Tb_Activiteiten[[#This Row],[Arbeidskosten - vast tarief (excl eigen arbeid)]]=1,Tb_Activiteiten[[#Headers],[Arbeidskosten - vast tarief (excl eigen arbeid)]],""))</f>
        <v/>
      </c>
      <c r="BA377" t="str">
        <f>IF(ISNUMBER(FIND("overige",Methode_Keuze)),"",IF(Tb_Activiteiten[[#This Row],[Overige kosten]]=1,Tb_Activiteiten[[#Headers],[Overige kosten]],""))</f>
        <v/>
      </c>
    </row>
    <row r="378" spans="1:53" x14ac:dyDescent="0.25">
      <c r="A378" s="213"/>
      <c r="F378" s="64"/>
      <c r="G378" s="64"/>
      <c r="H378" s="258"/>
      <c r="I378" s="258"/>
      <c r="J378" s="258"/>
      <c r="K378" s="258"/>
      <c r="O378" s="56"/>
      <c r="Q378" t="str">
        <f>IFERROR(IF(VLOOKUP(Tb_Activiteiten[[#This Row],[Openstelling]],Tb_Openstelling[],2,0)=1,1,""),"")</f>
        <v/>
      </c>
      <c r="AK378" t="str">
        <f>IF(ISNUMBER(FIND("arbeid",Methode_Keuze)),"",IF(ISNUMBER(FIND("arbeid",Methode_Keuze)),"",IF(Tb_Activiteiten[[#This Row],[Loonkosten]]=1,Tb_Activiteiten[[#Headers],[Loonkosten]],"")))</f>
        <v/>
      </c>
      <c r="AL378" t="str">
        <f>IF(ISNUMBER(FIND("arbeid",Methode_Keuze)),"",IF(ISNUMBER(FIND("arbeid",Methode_Keuze)),"",IF(Tb_Activiteiten[[#This Row],[Eigen arbeid]]=1,Tb_Activiteiten[[#Headers],[Eigen arbeid]],"")))</f>
        <v/>
      </c>
      <c r="AM378" t="str">
        <f>IF(ISNUMBER(FIND("arbeid",Methode_Keuze)),"",IF(ISNUMBER(FIND("arbeid",Methode_Keuze)),"",IF(Tb_Activiteiten[[#This Row],[Projectmedewerker]]=1,Tb_Activiteiten[[#Headers],[Projectmedewerker]],"")))</f>
        <v/>
      </c>
      <c r="AN378" t="str">
        <f>IF(ISNUMBER(FIND("arbeid",Methode_Keuze)),"",IF(ISNUMBER(FIND("arbeid",Methode_Keuze)),"",IF(Tb_Activiteiten[[#This Row],[Landbouwer]]=1,Tb_Activiteiten[[#Headers],[Landbouwer]],"")))</f>
        <v/>
      </c>
      <c r="AO378" t="str">
        <f>IF(ISNUMBER(FIND("arbeid",Methode_Keuze)),"",IF(ISNUMBER(FIND("arbeid",Methode_Keuze)),"",IF(Tb_Activiteiten[[#This Row],[Adviseur]]=1,Tb_Activiteiten[[#Headers],[Adviseur]],"")))</f>
        <v/>
      </c>
      <c r="AP378" t="str">
        <f>IF(ISNUMBER(FIND("arbeid",Methode_Keuze)),"",IF(ISNUMBER(FIND("arbeid",Methode_Keuze)),"",IF(Tb_Activiteiten[[#This Row],[Projectleider/Expert]]=1,Tb_Activiteiten[[#Headers],[Projectleider/Expert]],"")))</f>
        <v/>
      </c>
      <c r="AQ378" t="str">
        <f>IF(ISNUMBER(FIND("arbeid",Methode_Keuze)),"",IF(ISNUMBER(FIND("arbeid",Methode_Keuze)),"",IF(Tb_Activiteiten[[#This Row],[Arbeidskosten]]=1,Tb_Activiteiten[[#Headers],[Arbeidskosten]],"")))</f>
        <v/>
      </c>
      <c r="AR378" t="str">
        <f>IF(ISNUMBER(FIND("arbeid",Methode_Keuze)),"",IF(ISNUMBER(FIND("arbeid",Methode_Keuze)),"",IF(Tb_Activiteiten[[#This Row],[Arbeidskosten op basis van IKS]]=1,Tb_Activiteiten[[#Headers],[Arbeidskosten op basis van IKS]],"")))</f>
        <v/>
      </c>
      <c r="AS378" t="str">
        <f>IF(ISNUMBER(FIND("overige",Methode_Keuze)),"",IF(Tb_Activiteiten[[#This Row],[Kosten derden exclusief btw]]=1,Tb_Activiteiten[[#Headers],[Kosten derden exclusief btw]],""))</f>
        <v/>
      </c>
      <c r="AT378" t="str">
        <f>IF(ISNUMBER(FIND("overige",Methode_Keuze)),"",IF(Tb_Activiteiten[[#This Row],[Niet verrekenbare btw]]=1,Tb_Activiteiten[[#Headers],[Niet verrekenbare btw]],""))</f>
        <v/>
      </c>
      <c r="AU378" t="str">
        <f>IF(ISNUMBER(FIND("overige",Methode_Keuze)),"",IF(Tb_Activiteiten[[#This Row],[Grondkosten]]=1,Tb_Activiteiten[[#Headers],[Grondkosten]],""))</f>
        <v/>
      </c>
      <c r="AV378" t="str">
        <f>IF(ISNUMBER(FIND("overige",Methode_Keuze)),"",IF(Tb_Activiteiten[[#This Row],[Bijdrage in natura (overige)]]=1,Tb_Activiteiten[[#Headers],[Bijdrage in natura (overige)]],""))</f>
        <v/>
      </c>
      <c r="AW378" t="str">
        <f>IF(ISNUMBER(FIND("overige",Methode_Keuze)),"",IF(Tb_Activiteiten[[#This Row],[Bijdrage in natura (vrijwilligers)]]=1,Tb_Activiteiten[[#Headers],[Bijdrage in natura (vrijwilligers)]],""))</f>
        <v/>
      </c>
      <c r="AX378" t="str">
        <f>IF(ISNUMBER(FIND("overige",Methode_Keuze)),"",IF(Tb_Activiteiten[[#This Row],[Afschrijvingskosten]]=1,Tb_Activiteiten[[#Headers],[Afschrijvingskosten]],""))</f>
        <v/>
      </c>
      <c r="AY378" t="str">
        <f>IF(ISNUMBER(FIND("overige",Methode_Keuze)),"",IF(Tb_Activiteiten[[#This Row],[Vergoeding]]=1,Tb_Activiteiten[[#Headers],[Vergoeding]],""))</f>
        <v/>
      </c>
      <c r="AZ378" t="str">
        <f>IF(ISNUMBER(FIND("arbeid",Methode_Keuze)),"",IF(Tb_Activiteiten[[#This Row],[Arbeidskosten - vast tarief (excl eigen arbeid)]]=1,Tb_Activiteiten[[#Headers],[Arbeidskosten - vast tarief (excl eigen arbeid)]],""))</f>
        <v/>
      </c>
      <c r="BA378" t="str">
        <f>IF(ISNUMBER(FIND("overige",Methode_Keuze)),"",IF(Tb_Activiteiten[[#This Row],[Overige kosten]]=1,Tb_Activiteiten[[#Headers],[Overige kosten]],""))</f>
        <v/>
      </c>
    </row>
    <row r="379" spans="1:53" x14ac:dyDescent="0.25">
      <c r="A379" s="213"/>
      <c r="F379" s="64"/>
      <c r="G379" s="64"/>
      <c r="H379" s="258"/>
      <c r="I379" s="258"/>
      <c r="J379" s="258"/>
      <c r="K379" s="258"/>
      <c r="O379" s="56"/>
      <c r="Q379" t="str">
        <f>IFERROR(IF(VLOOKUP(Tb_Activiteiten[[#This Row],[Openstelling]],Tb_Openstelling[],2,0)=1,1,""),"")</f>
        <v/>
      </c>
      <c r="AK379" t="str">
        <f>IF(ISNUMBER(FIND("arbeid",Methode_Keuze)),"",IF(ISNUMBER(FIND("arbeid",Methode_Keuze)),"",IF(Tb_Activiteiten[[#This Row],[Loonkosten]]=1,Tb_Activiteiten[[#Headers],[Loonkosten]],"")))</f>
        <v/>
      </c>
      <c r="AL379" t="str">
        <f>IF(ISNUMBER(FIND("arbeid",Methode_Keuze)),"",IF(ISNUMBER(FIND("arbeid",Methode_Keuze)),"",IF(Tb_Activiteiten[[#This Row],[Eigen arbeid]]=1,Tb_Activiteiten[[#Headers],[Eigen arbeid]],"")))</f>
        <v/>
      </c>
      <c r="AM379" t="str">
        <f>IF(ISNUMBER(FIND("arbeid",Methode_Keuze)),"",IF(ISNUMBER(FIND("arbeid",Methode_Keuze)),"",IF(Tb_Activiteiten[[#This Row],[Projectmedewerker]]=1,Tb_Activiteiten[[#Headers],[Projectmedewerker]],"")))</f>
        <v/>
      </c>
      <c r="AN379" t="str">
        <f>IF(ISNUMBER(FIND("arbeid",Methode_Keuze)),"",IF(ISNUMBER(FIND("arbeid",Methode_Keuze)),"",IF(Tb_Activiteiten[[#This Row],[Landbouwer]]=1,Tb_Activiteiten[[#Headers],[Landbouwer]],"")))</f>
        <v/>
      </c>
      <c r="AO379" t="str">
        <f>IF(ISNUMBER(FIND("arbeid",Methode_Keuze)),"",IF(ISNUMBER(FIND("arbeid",Methode_Keuze)),"",IF(Tb_Activiteiten[[#This Row],[Adviseur]]=1,Tb_Activiteiten[[#Headers],[Adviseur]],"")))</f>
        <v/>
      </c>
      <c r="AP379" t="str">
        <f>IF(ISNUMBER(FIND("arbeid",Methode_Keuze)),"",IF(ISNUMBER(FIND("arbeid",Methode_Keuze)),"",IF(Tb_Activiteiten[[#This Row],[Projectleider/Expert]]=1,Tb_Activiteiten[[#Headers],[Projectleider/Expert]],"")))</f>
        <v/>
      </c>
      <c r="AQ379" t="str">
        <f>IF(ISNUMBER(FIND("arbeid",Methode_Keuze)),"",IF(ISNUMBER(FIND("arbeid",Methode_Keuze)),"",IF(Tb_Activiteiten[[#This Row],[Arbeidskosten]]=1,Tb_Activiteiten[[#Headers],[Arbeidskosten]],"")))</f>
        <v/>
      </c>
      <c r="AR379" t="str">
        <f>IF(ISNUMBER(FIND("arbeid",Methode_Keuze)),"",IF(ISNUMBER(FIND("arbeid",Methode_Keuze)),"",IF(Tb_Activiteiten[[#This Row],[Arbeidskosten op basis van IKS]]=1,Tb_Activiteiten[[#Headers],[Arbeidskosten op basis van IKS]],"")))</f>
        <v/>
      </c>
      <c r="AS379" t="str">
        <f>IF(ISNUMBER(FIND("overige",Methode_Keuze)),"",IF(Tb_Activiteiten[[#This Row],[Kosten derden exclusief btw]]=1,Tb_Activiteiten[[#Headers],[Kosten derden exclusief btw]],""))</f>
        <v/>
      </c>
      <c r="AT379" t="str">
        <f>IF(ISNUMBER(FIND("overige",Methode_Keuze)),"",IF(Tb_Activiteiten[[#This Row],[Niet verrekenbare btw]]=1,Tb_Activiteiten[[#Headers],[Niet verrekenbare btw]],""))</f>
        <v/>
      </c>
      <c r="AU379" t="str">
        <f>IF(ISNUMBER(FIND("overige",Methode_Keuze)),"",IF(Tb_Activiteiten[[#This Row],[Grondkosten]]=1,Tb_Activiteiten[[#Headers],[Grondkosten]],""))</f>
        <v/>
      </c>
      <c r="AV379" t="str">
        <f>IF(ISNUMBER(FIND("overige",Methode_Keuze)),"",IF(Tb_Activiteiten[[#This Row],[Bijdrage in natura (overige)]]=1,Tb_Activiteiten[[#Headers],[Bijdrage in natura (overige)]],""))</f>
        <v/>
      </c>
      <c r="AW379" t="str">
        <f>IF(ISNUMBER(FIND("overige",Methode_Keuze)),"",IF(Tb_Activiteiten[[#This Row],[Bijdrage in natura (vrijwilligers)]]=1,Tb_Activiteiten[[#Headers],[Bijdrage in natura (vrijwilligers)]],""))</f>
        <v/>
      </c>
      <c r="AX379" t="str">
        <f>IF(ISNUMBER(FIND("overige",Methode_Keuze)),"",IF(Tb_Activiteiten[[#This Row],[Afschrijvingskosten]]=1,Tb_Activiteiten[[#Headers],[Afschrijvingskosten]],""))</f>
        <v/>
      </c>
      <c r="AY379" t="str">
        <f>IF(ISNUMBER(FIND("overige",Methode_Keuze)),"",IF(Tb_Activiteiten[[#This Row],[Vergoeding]]=1,Tb_Activiteiten[[#Headers],[Vergoeding]],""))</f>
        <v/>
      </c>
      <c r="AZ379" t="str">
        <f>IF(ISNUMBER(FIND("arbeid",Methode_Keuze)),"",IF(Tb_Activiteiten[[#This Row],[Arbeidskosten - vast tarief (excl eigen arbeid)]]=1,Tb_Activiteiten[[#Headers],[Arbeidskosten - vast tarief (excl eigen arbeid)]],""))</f>
        <v/>
      </c>
      <c r="BA379" t="str">
        <f>IF(ISNUMBER(FIND("overige",Methode_Keuze)),"",IF(Tb_Activiteiten[[#This Row],[Overige kosten]]=1,Tb_Activiteiten[[#Headers],[Overige kosten]],""))</f>
        <v/>
      </c>
    </row>
    <row r="380" spans="1:53" x14ac:dyDescent="0.25">
      <c r="A380" s="213"/>
      <c r="F380" s="64"/>
      <c r="G380" s="64"/>
      <c r="H380" s="258"/>
      <c r="I380" s="258"/>
      <c r="J380" s="258"/>
      <c r="K380" s="258"/>
      <c r="O380" s="56"/>
      <c r="Q380" t="str">
        <f>IFERROR(IF(VLOOKUP(Tb_Activiteiten[[#This Row],[Openstelling]],Tb_Openstelling[],2,0)=1,1,""),"")</f>
        <v/>
      </c>
      <c r="AK380" t="str">
        <f>IF(ISNUMBER(FIND("arbeid",Methode_Keuze)),"",IF(ISNUMBER(FIND("arbeid",Methode_Keuze)),"",IF(Tb_Activiteiten[[#This Row],[Loonkosten]]=1,Tb_Activiteiten[[#Headers],[Loonkosten]],"")))</f>
        <v/>
      </c>
      <c r="AL380" t="str">
        <f>IF(ISNUMBER(FIND("arbeid",Methode_Keuze)),"",IF(ISNUMBER(FIND("arbeid",Methode_Keuze)),"",IF(Tb_Activiteiten[[#This Row],[Eigen arbeid]]=1,Tb_Activiteiten[[#Headers],[Eigen arbeid]],"")))</f>
        <v/>
      </c>
      <c r="AM380" t="str">
        <f>IF(ISNUMBER(FIND("arbeid",Methode_Keuze)),"",IF(ISNUMBER(FIND("arbeid",Methode_Keuze)),"",IF(Tb_Activiteiten[[#This Row],[Projectmedewerker]]=1,Tb_Activiteiten[[#Headers],[Projectmedewerker]],"")))</f>
        <v/>
      </c>
      <c r="AN380" t="str">
        <f>IF(ISNUMBER(FIND("arbeid",Methode_Keuze)),"",IF(ISNUMBER(FIND("arbeid",Methode_Keuze)),"",IF(Tb_Activiteiten[[#This Row],[Landbouwer]]=1,Tb_Activiteiten[[#Headers],[Landbouwer]],"")))</f>
        <v/>
      </c>
      <c r="AO380" t="str">
        <f>IF(ISNUMBER(FIND("arbeid",Methode_Keuze)),"",IF(ISNUMBER(FIND("arbeid",Methode_Keuze)),"",IF(Tb_Activiteiten[[#This Row],[Adviseur]]=1,Tb_Activiteiten[[#Headers],[Adviseur]],"")))</f>
        <v/>
      </c>
      <c r="AP380" t="str">
        <f>IF(ISNUMBER(FIND("arbeid",Methode_Keuze)),"",IF(ISNUMBER(FIND("arbeid",Methode_Keuze)),"",IF(Tb_Activiteiten[[#This Row],[Projectleider/Expert]]=1,Tb_Activiteiten[[#Headers],[Projectleider/Expert]],"")))</f>
        <v/>
      </c>
      <c r="AQ380" t="str">
        <f>IF(ISNUMBER(FIND("arbeid",Methode_Keuze)),"",IF(ISNUMBER(FIND("arbeid",Methode_Keuze)),"",IF(Tb_Activiteiten[[#This Row],[Arbeidskosten]]=1,Tb_Activiteiten[[#Headers],[Arbeidskosten]],"")))</f>
        <v/>
      </c>
      <c r="AR380" t="str">
        <f>IF(ISNUMBER(FIND("arbeid",Methode_Keuze)),"",IF(ISNUMBER(FIND("arbeid",Methode_Keuze)),"",IF(Tb_Activiteiten[[#This Row],[Arbeidskosten op basis van IKS]]=1,Tb_Activiteiten[[#Headers],[Arbeidskosten op basis van IKS]],"")))</f>
        <v/>
      </c>
      <c r="AS380" t="str">
        <f>IF(ISNUMBER(FIND("overige",Methode_Keuze)),"",IF(Tb_Activiteiten[[#This Row],[Kosten derden exclusief btw]]=1,Tb_Activiteiten[[#Headers],[Kosten derden exclusief btw]],""))</f>
        <v/>
      </c>
      <c r="AT380" t="str">
        <f>IF(ISNUMBER(FIND("overige",Methode_Keuze)),"",IF(Tb_Activiteiten[[#This Row],[Niet verrekenbare btw]]=1,Tb_Activiteiten[[#Headers],[Niet verrekenbare btw]],""))</f>
        <v/>
      </c>
      <c r="AU380" t="str">
        <f>IF(ISNUMBER(FIND("overige",Methode_Keuze)),"",IF(Tb_Activiteiten[[#This Row],[Grondkosten]]=1,Tb_Activiteiten[[#Headers],[Grondkosten]],""))</f>
        <v/>
      </c>
      <c r="AV380" t="str">
        <f>IF(ISNUMBER(FIND("overige",Methode_Keuze)),"",IF(Tb_Activiteiten[[#This Row],[Bijdrage in natura (overige)]]=1,Tb_Activiteiten[[#Headers],[Bijdrage in natura (overige)]],""))</f>
        <v/>
      </c>
      <c r="AW380" t="str">
        <f>IF(ISNUMBER(FIND("overige",Methode_Keuze)),"",IF(Tb_Activiteiten[[#This Row],[Bijdrage in natura (vrijwilligers)]]=1,Tb_Activiteiten[[#Headers],[Bijdrage in natura (vrijwilligers)]],""))</f>
        <v/>
      </c>
      <c r="AX380" t="str">
        <f>IF(ISNUMBER(FIND("overige",Methode_Keuze)),"",IF(Tb_Activiteiten[[#This Row],[Afschrijvingskosten]]=1,Tb_Activiteiten[[#Headers],[Afschrijvingskosten]],""))</f>
        <v/>
      </c>
      <c r="AY380" t="str">
        <f>IF(ISNUMBER(FIND("overige",Methode_Keuze)),"",IF(Tb_Activiteiten[[#This Row],[Vergoeding]]=1,Tb_Activiteiten[[#Headers],[Vergoeding]],""))</f>
        <v/>
      </c>
      <c r="AZ380" t="str">
        <f>IF(ISNUMBER(FIND("arbeid",Methode_Keuze)),"",IF(Tb_Activiteiten[[#This Row],[Arbeidskosten - vast tarief (excl eigen arbeid)]]=1,Tb_Activiteiten[[#Headers],[Arbeidskosten - vast tarief (excl eigen arbeid)]],""))</f>
        <v/>
      </c>
      <c r="BA380" t="str">
        <f>IF(ISNUMBER(FIND("overige",Methode_Keuze)),"",IF(Tb_Activiteiten[[#This Row],[Overige kosten]]=1,Tb_Activiteiten[[#Headers],[Overige kosten]],""))</f>
        <v/>
      </c>
    </row>
    <row r="381" spans="1:53" x14ac:dyDescent="0.25">
      <c r="A381" s="213"/>
      <c r="F381" s="64"/>
      <c r="G381" s="64"/>
      <c r="H381" s="258"/>
      <c r="I381" s="258"/>
      <c r="J381" s="258"/>
      <c r="K381" s="258"/>
      <c r="O381" s="56"/>
      <c r="Q381" t="str">
        <f>IFERROR(IF(VLOOKUP(Tb_Activiteiten[[#This Row],[Openstelling]],Tb_Openstelling[],2,0)=1,1,""),"")</f>
        <v/>
      </c>
      <c r="AK381" t="str">
        <f>IF(ISNUMBER(FIND("arbeid",Methode_Keuze)),"",IF(ISNUMBER(FIND("arbeid",Methode_Keuze)),"",IF(Tb_Activiteiten[[#This Row],[Loonkosten]]=1,Tb_Activiteiten[[#Headers],[Loonkosten]],"")))</f>
        <v/>
      </c>
      <c r="AL381" t="str">
        <f>IF(ISNUMBER(FIND("arbeid",Methode_Keuze)),"",IF(ISNUMBER(FIND("arbeid",Methode_Keuze)),"",IF(Tb_Activiteiten[[#This Row],[Eigen arbeid]]=1,Tb_Activiteiten[[#Headers],[Eigen arbeid]],"")))</f>
        <v/>
      </c>
      <c r="AM381" t="str">
        <f>IF(ISNUMBER(FIND("arbeid",Methode_Keuze)),"",IF(ISNUMBER(FIND("arbeid",Methode_Keuze)),"",IF(Tb_Activiteiten[[#This Row],[Projectmedewerker]]=1,Tb_Activiteiten[[#Headers],[Projectmedewerker]],"")))</f>
        <v/>
      </c>
      <c r="AN381" t="str">
        <f>IF(ISNUMBER(FIND("arbeid",Methode_Keuze)),"",IF(ISNUMBER(FIND("arbeid",Methode_Keuze)),"",IF(Tb_Activiteiten[[#This Row],[Landbouwer]]=1,Tb_Activiteiten[[#Headers],[Landbouwer]],"")))</f>
        <v/>
      </c>
      <c r="AO381" t="str">
        <f>IF(ISNUMBER(FIND("arbeid",Methode_Keuze)),"",IF(ISNUMBER(FIND("arbeid",Methode_Keuze)),"",IF(Tb_Activiteiten[[#This Row],[Adviseur]]=1,Tb_Activiteiten[[#Headers],[Adviseur]],"")))</f>
        <v/>
      </c>
      <c r="AP381" t="str">
        <f>IF(ISNUMBER(FIND("arbeid",Methode_Keuze)),"",IF(ISNUMBER(FIND("arbeid",Methode_Keuze)),"",IF(Tb_Activiteiten[[#This Row],[Projectleider/Expert]]=1,Tb_Activiteiten[[#Headers],[Projectleider/Expert]],"")))</f>
        <v/>
      </c>
      <c r="AQ381" t="str">
        <f>IF(ISNUMBER(FIND("arbeid",Methode_Keuze)),"",IF(ISNUMBER(FIND("arbeid",Methode_Keuze)),"",IF(Tb_Activiteiten[[#This Row],[Arbeidskosten]]=1,Tb_Activiteiten[[#Headers],[Arbeidskosten]],"")))</f>
        <v/>
      </c>
      <c r="AR381" t="str">
        <f>IF(ISNUMBER(FIND("arbeid",Methode_Keuze)),"",IF(ISNUMBER(FIND("arbeid",Methode_Keuze)),"",IF(Tb_Activiteiten[[#This Row],[Arbeidskosten op basis van IKS]]=1,Tb_Activiteiten[[#Headers],[Arbeidskosten op basis van IKS]],"")))</f>
        <v/>
      </c>
      <c r="AS381" t="str">
        <f>IF(ISNUMBER(FIND("overige",Methode_Keuze)),"",IF(Tb_Activiteiten[[#This Row],[Kosten derden exclusief btw]]=1,Tb_Activiteiten[[#Headers],[Kosten derden exclusief btw]],""))</f>
        <v/>
      </c>
      <c r="AT381" t="str">
        <f>IF(ISNUMBER(FIND("overige",Methode_Keuze)),"",IF(Tb_Activiteiten[[#This Row],[Niet verrekenbare btw]]=1,Tb_Activiteiten[[#Headers],[Niet verrekenbare btw]],""))</f>
        <v/>
      </c>
      <c r="AU381" t="str">
        <f>IF(ISNUMBER(FIND("overige",Methode_Keuze)),"",IF(Tb_Activiteiten[[#This Row],[Grondkosten]]=1,Tb_Activiteiten[[#Headers],[Grondkosten]],""))</f>
        <v/>
      </c>
      <c r="AV381" t="str">
        <f>IF(ISNUMBER(FIND("overige",Methode_Keuze)),"",IF(Tb_Activiteiten[[#This Row],[Bijdrage in natura (overige)]]=1,Tb_Activiteiten[[#Headers],[Bijdrage in natura (overige)]],""))</f>
        <v/>
      </c>
      <c r="AW381" t="str">
        <f>IF(ISNUMBER(FIND("overige",Methode_Keuze)),"",IF(Tb_Activiteiten[[#This Row],[Bijdrage in natura (vrijwilligers)]]=1,Tb_Activiteiten[[#Headers],[Bijdrage in natura (vrijwilligers)]],""))</f>
        <v/>
      </c>
      <c r="AX381" t="str">
        <f>IF(ISNUMBER(FIND("overige",Methode_Keuze)),"",IF(Tb_Activiteiten[[#This Row],[Afschrijvingskosten]]=1,Tb_Activiteiten[[#Headers],[Afschrijvingskosten]],""))</f>
        <v/>
      </c>
      <c r="AY381" t="str">
        <f>IF(ISNUMBER(FIND("overige",Methode_Keuze)),"",IF(Tb_Activiteiten[[#This Row],[Vergoeding]]=1,Tb_Activiteiten[[#Headers],[Vergoeding]],""))</f>
        <v/>
      </c>
      <c r="AZ381" t="str">
        <f>IF(ISNUMBER(FIND("arbeid",Methode_Keuze)),"",IF(Tb_Activiteiten[[#This Row],[Arbeidskosten - vast tarief (excl eigen arbeid)]]=1,Tb_Activiteiten[[#Headers],[Arbeidskosten - vast tarief (excl eigen arbeid)]],""))</f>
        <v/>
      </c>
      <c r="BA381" t="str">
        <f>IF(ISNUMBER(FIND("overige",Methode_Keuze)),"",IF(Tb_Activiteiten[[#This Row],[Overige kosten]]=1,Tb_Activiteiten[[#Headers],[Overige kosten]],""))</f>
        <v/>
      </c>
    </row>
    <row r="382" spans="1:53" x14ac:dyDescent="0.25">
      <c r="A382" s="213"/>
      <c r="F382" s="64"/>
      <c r="G382" s="64"/>
      <c r="H382" s="258"/>
      <c r="I382" s="258"/>
      <c r="J382" s="258"/>
      <c r="K382" s="258"/>
      <c r="O382" s="56"/>
      <c r="Q382" t="str">
        <f>IFERROR(IF(VLOOKUP(Tb_Activiteiten[[#This Row],[Openstelling]],Tb_Openstelling[],2,0)=1,1,""),"")</f>
        <v/>
      </c>
      <c r="AK382" t="str">
        <f>IF(ISNUMBER(FIND("arbeid",Methode_Keuze)),"",IF(ISNUMBER(FIND("arbeid",Methode_Keuze)),"",IF(Tb_Activiteiten[[#This Row],[Loonkosten]]=1,Tb_Activiteiten[[#Headers],[Loonkosten]],"")))</f>
        <v/>
      </c>
      <c r="AL382" t="str">
        <f>IF(ISNUMBER(FIND("arbeid",Methode_Keuze)),"",IF(ISNUMBER(FIND("arbeid",Methode_Keuze)),"",IF(Tb_Activiteiten[[#This Row],[Eigen arbeid]]=1,Tb_Activiteiten[[#Headers],[Eigen arbeid]],"")))</f>
        <v/>
      </c>
      <c r="AM382" t="str">
        <f>IF(ISNUMBER(FIND("arbeid",Methode_Keuze)),"",IF(ISNUMBER(FIND("arbeid",Methode_Keuze)),"",IF(Tb_Activiteiten[[#This Row],[Projectmedewerker]]=1,Tb_Activiteiten[[#Headers],[Projectmedewerker]],"")))</f>
        <v/>
      </c>
      <c r="AN382" t="str">
        <f>IF(ISNUMBER(FIND("arbeid",Methode_Keuze)),"",IF(ISNUMBER(FIND("arbeid",Methode_Keuze)),"",IF(Tb_Activiteiten[[#This Row],[Landbouwer]]=1,Tb_Activiteiten[[#Headers],[Landbouwer]],"")))</f>
        <v/>
      </c>
      <c r="AO382" t="str">
        <f>IF(ISNUMBER(FIND("arbeid",Methode_Keuze)),"",IF(ISNUMBER(FIND("arbeid",Methode_Keuze)),"",IF(Tb_Activiteiten[[#This Row],[Adviseur]]=1,Tb_Activiteiten[[#Headers],[Adviseur]],"")))</f>
        <v/>
      </c>
      <c r="AP382" t="str">
        <f>IF(ISNUMBER(FIND("arbeid",Methode_Keuze)),"",IF(ISNUMBER(FIND("arbeid",Methode_Keuze)),"",IF(Tb_Activiteiten[[#This Row],[Projectleider/Expert]]=1,Tb_Activiteiten[[#Headers],[Projectleider/Expert]],"")))</f>
        <v/>
      </c>
      <c r="AQ382" t="str">
        <f>IF(ISNUMBER(FIND("arbeid",Methode_Keuze)),"",IF(ISNUMBER(FIND("arbeid",Methode_Keuze)),"",IF(Tb_Activiteiten[[#This Row],[Arbeidskosten]]=1,Tb_Activiteiten[[#Headers],[Arbeidskosten]],"")))</f>
        <v/>
      </c>
      <c r="AR382" t="str">
        <f>IF(ISNUMBER(FIND("arbeid",Methode_Keuze)),"",IF(ISNUMBER(FIND("arbeid",Methode_Keuze)),"",IF(Tb_Activiteiten[[#This Row],[Arbeidskosten op basis van IKS]]=1,Tb_Activiteiten[[#Headers],[Arbeidskosten op basis van IKS]],"")))</f>
        <v/>
      </c>
      <c r="AS382" t="str">
        <f>IF(ISNUMBER(FIND("overige",Methode_Keuze)),"",IF(Tb_Activiteiten[[#This Row],[Kosten derden exclusief btw]]=1,Tb_Activiteiten[[#Headers],[Kosten derden exclusief btw]],""))</f>
        <v/>
      </c>
      <c r="AT382" t="str">
        <f>IF(ISNUMBER(FIND("overige",Methode_Keuze)),"",IF(Tb_Activiteiten[[#This Row],[Niet verrekenbare btw]]=1,Tb_Activiteiten[[#Headers],[Niet verrekenbare btw]],""))</f>
        <v/>
      </c>
      <c r="AU382" t="str">
        <f>IF(ISNUMBER(FIND("overige",Methode_Keuze)),"",IF(Tb_Activiteiten[[#This Row],[Grondkosten]]=1,Tb_Activiteiten[[#Headers],[Grondkosten]],""))</f>
        <v/>
      </c>
      <c r="AV382" t="str">
        <f>IF(ISNUMBER(FIND("overige",Methode_Keuze)),"",IF(Tb_Activiteiten[[#This Row],[Bijdrage in natura (overige)]]=1,Tb_Activiteiten[[#Headers],[Bijdrage in natura (overige)]],""))</f>
        <v/>
      </c>
      <c r="AW382" t="str">
        <f>IF(ISNUMBER(FIND("overige",Methode_Keuze)),"",IF(Tb_Activiteiten[[#This Row],[Bijdrage in natura (vrijwilligers)]]=1,Tb_Activiteiten[[#Headers],[Bijdrage in natura (vrijwilligers)]],""))</f>
        <v/>
      </c>
      <c r="AX382" t="str">
        <f>IF(ISNUMBER(FIND("overige",Methode_Keuze)),"",IF(Tb_Activiteiten[[#This Row],[Afschrijvingskosten]]=1,Tb_Activiteiten[[#Headers],[Afschrijvingskosten]],""))</f>
        <v/>
      </c>
      <c r="AY382" t="str">
        <f>IF(ISNUMBER(FIND("overige",Methode_Keuze)),"",IF(Tb_Activiteiten[[#This Row],[Vergoeding]]=1,Tb_Activiteiten[[#Headers],[Vergoeding]],""))</f>
        <v/>
      </c>
      <c r="AZ382" t="str">
        <f>IF(ISNUMBER(FIND("arbeid",Methode_Keuze)),"",IF(Tb_Activiteiten[[#This Row],[Arbeidskosten - vast tarief (excl eigen arbeid)]]=1,Tb_Activiteiten[[#Headers],[Arbeidskosten - vast tarief (excl eigen arbeid)]],""))</f>
        <v/>
      </c>
      <c r="BA382" t="str">
        <f>IF(ISNUMBER(FIND("overige",Methode_Keuze)),"",IF(Tb_Activiteiten[[#This Row],[Overige kosten]]=1,Tb_Activiteiten[[#Headers],[Overige kosten]],""))</f>
        <v/>
      </c>
    </row>
    <row r="383" spans="1:53" x14ac:dyDescent="0.25">
      <c r="A383" s="213"/>
      <c r="F383" s="64"/>
      <c r="G383" s="64"/>
      <c r="H383" s="258"/>
      <c r="I383" s="258"/>
      <c r="J383" s="258"/>
      <c r="K383" s="258"/>
      <c r="O383" s="56"/>
      <c r="Q383" t="str">
        <f>IFERROR(IF(VLOOKUP(Tb_Activiteiten[[#This Row],[Openstelling]],Tb_Openstelling[],2,0)=1,1,""),"")</f>
        <v/>
      </c>
      <c r="AK383" t="str">
        <f>IF(ISNUMBER(FIND("arbeid",Methode_Keuze)),"",IF(ISNUMBER(FIND("arbeid",Methode_Keuze)),"",IF(Tb_Activiteiten[[#This Row],[Loonkosten]]=1,Tb_Activiteiten[[#Headers],[Loonkosten]],"")))</f>
        <v/>
      </c>
      <c r="AL383" t="str">
        <f>IF(ISNUMBER(FIND("arbeid",Methode_Keuze)),"",IF(ISNUMBER(FIND("arbeid",Methode_Keuze)),"",IF(Tb_Activiteiten[[#This Row],[Eigen arbeid]]=1,Tb_Activiteiten[[#Headers],[Eigen arbeid]],"")))</f>
        <v/>
      </c>
      <c r="AM383" t="str">
        <f>IF(ISNUMBER(FIND("arbeid",Methode_Keuze)),"",IF(ISNUMBER(FIND("arbeid",Methode_Keuze)),"",IF(Tb_Activiteiten[[#This Row],[Projectmedewerker]]=1,Tb_Activiteiten[[#Headers],[Projectmedewerker]],"")))</f>
        <v/>
      </c>
      <c r="AN383" t="str">
        <f>IF(ISNUMBER(FIND("arbeid",Methode_Keuze)),"",IF(ISNUMBER(FIND("arbeid",Methode_Keuze)),"",IF(Tb_Activiteiten[[#This Row],[Landbouwer]]=1,Tb_Activiteiten[[#Headers],[Landbouwer]],"")))</f>
        <v/>
      </c>
      <c r="AO383" t="str">
        <f>IF(ISNUMBER(FIND("arbeid",Methode_Keuze)),"",IF(ISNUMBER(FIND("arbeid",Methode_Keuze)),"",IF(Tb_Activiteiten[[#This Row],[Adviseur]]=1,Tb_Activiteiten[[#Headers],[Adviseur]],"")))</f>
        <v/>
      </c>
      <c r="AP383" t="str">
        <f>IF(ISNUMBER(FIND("arbeid",Methode_Keuze)),"",IF(ISNUMBER(FIND("arbeid",Methode_Keuze)),"",IF(Tb_Activiteiten[[#This Row],[Projectleider/Expert]]=1,Tb_Activiteiten[[#Headers],[Projectleider/Expert]],"")))</f>
        <v/>
      </c>
      <c r="AQ383" t="str">
        <f>IF(ISNUMBER(FIND("arbeid",Methode_Keuze)),"",IF(ISNUMBER(FIND("arbeid",Methode_Keuze)),"",IF(Tb_Activiteiten[[#This Row],[Arbeidskosten]]=1,Tb_Activiteiten[[#Headers],[Arbeidskosten]],"")))</f>
        <v/>
      </c>
      <c r="AR383" t="str">
        <f>IF(ISNUMBER(FIND("arbeid",Methode_Keuze)),"",IF(ISNUMBER(FIND("arbeid",Methode_Keuze)),"",IF(Tb_Activiteiten[[#This Row],[Arbeidskosten op basis van IKS]]=1,Tb_Activiteiten[[#Headers],[Arbeidskosten op basis van IKS]],"")))</f>
        <v/>
      </c>
      <c r="AS383" t="str">
        <f>IF(ISNUMBER(FIND("overige",Methode_Keuze)),"",IF(Tb_Activiteiten[[#This Row],[Kosten derden exclusief btw]]=1,Tb_Activiteiten[[#Headers],[Kosten derden exclusief btw]],""))</f>
        <v/>
      </c>
      <c r="AT383" t="str">
        <f>IF(ISNUMBER(FIND("overige",Methode_Keuze)),"",IF(Tb_Activiteiten[[#This Row],[Niet verrekenbare btw]]=1,Tb_Activiteiten[[#Headers],[Niet verrekenbare btw]],""))</f>
        <v/>
      </c>
      <c r="AU383" t="str">
        <f>IF(ISNUMBER(FIND("overige",Methode_Keuze)),"",IF(Tb_Activiteiten[[#This Row],[Grondkosten]]=1,Tb_Activiteiten[[#Headers],[Grondkosten]],""))</f>
        <v/>
      </c>
      <c r="AV383" t="str">
        <f>IF(ISNUMBER(FIND("overige",Methode_Keuze)),"",IF(Tb_Activiteiten[[#This Row],[Bijdrage in natura (overige)]]=1,Tb_Activiteiten[[#Headers],[Bijdrage in natura (overige)]],""))</f>
        <v/>
      </c>
      <c r="AW383" t="str">
        <f>IF(ISNUMBER(FIND("overige",Methode_Keuze)),"",IF(Tb_Activiteiten[[#This Row],[Bijdrage in natura (vrijwilligers)]]=1,Tb_Activiteiten[[#Headers],[Bijdrage in natura (vrijwilligers)]],""))</f>
        <v/>
      </c>
      <c r="AX383" t="str">
        <f>IF(ISNUMBER(FIND("overige",Methode_Keuze)),"",IF(Tb_Activiteiten[[#This Row],[Afschrijvingskosten]]=1,Tb_Activiteiten[[#Headers],[Afschrijvingskosten]],""))</f>
        <v/>
      </c>
      <c r="AY383" t="str">
        <f>IF(ISNUMBER(FIND("overige",Methode_Keuze)),"",IF(Tb_Activiteiten[[#This Row],[Vergoeding]]=1,Tb_Activiteiten[[#Headers],[Vergoeding]],""))</f>
        <v/>
      </c>
      <c r="AZ383" t="str">
        <f>IF(ISNUMBER(FIND("arbeid",Methode_Keuze)),"",IF(Tb_Activiteiten[[#This Row],[Arbeidskosten - vast tarief (excl eigen arbeid)]]=1,Tb_Activiteiten[[#Headers],[Arbeidskosten - vast tarief (excl eigen arbeid)]],""))</f>
        <v/>
      </c>
      <c r="BA383" t="str">
        <f>IF(ISNUMBER(FIND("overige",Methode_Keuze)),"",IF(Tb_Activiteiten[[#This Row],[Overige kosten]]=1,Tb_Activiteiten[[#Headers],[Overige kosten]],""))</f>
        <v/>
      </c>
    </row>
    <row r="384" spans="1:53" x14ac:dyDescent="0.25">
      <c r="A384" s="213"/>
      <c r="F384" s="64"/>
      <c r="G384" s="64"/>
      <c r="H384" s="258"/>
      <c r="I384" s="258"/>
      <c r="J384" s="258"/>
      <c r="K384" s="258"/>
      <c r="O384" s="56"/>
      <c r="Q384" t="str">
        <f>IFERROR(IF(VLOOKUP(Tb_Activiteiten[[#This Row],[Openstelling]],Tb_Openstelling[],2,0)=1,1,""),"")</f>
        <v/>
      </c>
      <c r="AK384" t="str">
        <f>IF(ISNUMBER(FIND("arbeid",Methode_Keuze)),"",IF(ISNUMBER(FIND("arbeid",Methode_Keuze)),"",IF(Tb_Activiteiten[[#This Row],[Loonkosten]]=1,Tb_Activiteiten[[#Headers],[Loonkosten]],"")))</f>
        <v/>
      </c>
      <c r="AL384" t="str">
        <f>IF(ISNUMBER(FIND("arbeid",Methode_Keuze)),"",IF(ISNUMBER(FIND("arbeid",Methode_Keuze)),"",IF(Tb_Activiteiten[[#This Row],[Eigen arbeid]]=1,Tb_Activiteiten[[#Headers],[Eigen arbeid]],"")))</f>
        <v/>
      </c>
      <c r="AM384" t="str">
        <f>IF(ISNUMBER(FIND("arbeid",Methode_Keuze)),"",IF(ISNUMBER(FIND("arbeid",Methode_Keuze)),"",IF(Tb_Activiteiten[[#This Row],[Projectmedewerker]]=1,Tb_Activiteiten[[#Headers],[Projectmedewerker]],"")))</f>
        <v/>
      </c>
      <c r="AN384" t="str">
        <f>IF(ISNUMBER(FIND("arbeid",Methode_Keuze)),"",IF(ISNUMBER(FIND("arbeid",Methode_Keuze)),"",IF(Tb_Activiteiten[[#This Row],[Landbouwer]]=1,Tb_Activiteiten[[#Headers],[Landbouwer]],"")))</f>
        <v/>
      </c>
      <c r="AO384" t="str">
        <f>IF(ISNUMBER(FIND("arbeid",Methode_Keuze)),"",IF(ISNUMBER(FIND("arbeid",Methode_Keuze)),"",IF(Tb_Activiteiten[[#This Row],[Adviseur]]=1,Tb_Activiteiten[[#Headers],[Adviseur]],"")))</f>
        <v/>
      </c>
      <c r="AP384" t="str">
        <f>IF(ISNUMBER(FIND("arbeid",Methode_Keuze)),"",IF(ISNUMBER(FIND("arbeid",Methode_Keuze)),"",IF(Tb_Activiteiten[[#This Row],[Projectleider/Expert]]=1,Tb_Activiteiten[[#Headers],[Projectleider/Expert]],"")))</f>
        <v/>
      </c>
      <c r="AQ384" t="str">
        <f>IF(ISNUMBER(FIND("arbeid",Methode_Keuze)),"",IF(ISNUMBER(FIND("arbeid",Methode_Keuze)),"",IF(Tb_Activiteiten[[#This Row],[Arbeidskosten]]=1,Tb_Activiteiten[[#Headers],[Arbeidskosten]],"")))</f>
        <v/>
      </c>
      <c r="AR384" t="str">
        <f>IF(ISNUMBER(FIND("arbeid",Methode_Keuze)),"",IF(ISNUMBER(FIND("arbeid",Methode_Keuze)),"",IF(Tb_Activiteiten[[#This Row],[Arbeidskosten op basis van IKS]]=1,Tb_Activiteiten[[#Headers],[Arbeidskosten op basis van IKS]],"")))</f>
        <v/>
      </c>
      <c r="AS384" t="str">
        <f>IF(ISNUMBER(FIND("overige",Methode_Keuze)),"",IF(Tb_Activiteiten[[#This Row],[Kosten derden exclusief btw]]=1,Tb_Activiteiten[[#Headers],[Kosten derden exclusief btw]],""))</f>
        <v/>
      </c>
      <c r="AT384" t="str">
        <f>IF(ISNUMBER(FIND("overige",Methode_Keuze)),"",IF(Tb_Activiteiten[[#This Row],[Niet verrekenbare btw]]=1,Tb_Activiteiten[[#Headers],[Niet verrekenbare btw]],""))</f>
        <v/>
      </c>
      <c r="AU384" t="str">
        <f>IF(ISNUMBER(FIND("overige",Methode_Keuze)),"",IF(Tb_Activiteiten[[#This Row],[Grondkosten]]=1,Tb_Activiteiten[[#Headers],[Grondkosten]],""))</f>
        <v/>
      </c>
      <c r="AV384" t="str">
        <f>IF(ISNUMBER(FIND("overige",Methode_Keuze)),"",IF(Tb_Activiteiten[[#This Row],[Bijdrage in natura (overige)]]=1,Tb_Activiteiten[[#Headers],[Bijdrage in natura (overige)]],""))</f>
        <v/>
      </c>
      <c r="AW384" t="str">
        <f>IF(ISNUMBER(FIND("overige",Methode_Keuze)),"",IF(Tb_Activiteiten[[#This Row],[Bijdrage in natura (vrijwilligers)]]=1,Tb_Activiteiten[[#Headers],[Bijdrage in natura (vrijwilligers)]],""))</f>
        <v/>
      </c>
      <c r="AX384" t="str">
        <f>IF(ISNUMBER(FIND("overige",Methode_Keuze)),"",IF(Tb_Activiteiten[[#This Row],[Afschrijvingskosten]]=1,Tb_Activiteiten[[#Headers],[Afschrijvingskosten]],""))</f>
        <v/>
      </c>
      <c r="AY384" t="str">
        <f>IF(ISNUMBER(FIND("overige",Methode_Keuze)),"",IF(Tb_Activiteiten[[#This Row],[Vergoeding]]=1,Tb_Activiteiten[[#Headers],[Vergoeding]],""))</f>
        <v/>
      </c>
      <c r="AZ384" t="str">
        <f>IF(ISNUMBER(FIND("arbeid",Methode_Keuze)),"",IF(Tb_Activiteiten[[#This Row],[Arbeidskosten - vast tarief (excl eigen arbeid)]]=1,Tb_Activiteiten[[#Headers],[Arbeidskosten - vast tarief (excl eigen arbeid)]],""))</f>
        <v/>
      </c>
      <c r="BA384" t="str">
        <f>IF(ISNUMBER(FIND("overige",Methode_Keuze)),"",IF(Tb_Activiteiten[[#This Row],[Overige kosten]]=1,Tb_Activiteiten[[#Headers],[Overige kosten]],""))</f>
        <v/>
      </c>
    </row>
    <row r="385" spans="1:53" x14ac:dyDescent="0.25">
      <c r="A385" s="213"/>
      <c r="F385" s="64"/>
      <c r="G385" s="64"/>
      <c r="H385" s="258"/>
      <c r="I385" s="258"/>
      <c r="J385" s="258"/>
      <c r="K385" s="258"/>
      <c r="O385" s="56"/>
      <c r="Q385" t="str">
        <f>IFERROR(IF(VLOOKUP(Tb_Activiteiten[[#This Row],[Openstelling]],Tb_Openstelling[],2,0)=1,1,""),"")</f>
        <v/>
      </c>
      <c r="AK385" t="str">
        <f>IF(ISNUMBER(FIND("arbeid",Methode_Keuze)),"",IF(ISNUMBER(FIND("arbeid",Methode_Keuze)),"",IF(Tb_Activiteiten[[#This Row],[Loonkosten]]=1,Tb_Activiteiten[[#Headers],[Loonkosten]],"")))</f>
        <v/>
      </c>
      <c r="AL385" t="str">
        <f>IF(ISNUMBER(FIND("arbeid",Methode_Keuze)),"",IF(ISNUMBER(FIND("arbeid",Methode_Keuze)),"",IF(Tb_Activiteiten[[#This Row],[Eigen arbeid]]=1,Tb_Activiteiten[[#Headers],[Eigen arbeid]],"")))</f>
        <v/>
      </c>
      <c r="AM385" t="str">
        <f>IF(ISNUMBER(FIND("arbeid",Methode_Keuze)),"",IF(ISNUMBER(FIND("arbeid",Methode_Keuze)),"",IF(Tb_Activiteiten[[#This Row],[Projectmedewerker]]=1,Tb_Activiteiten[[#Headers],[Projectmedewerker]],"")))</f>
        <v/>
      </c>
      <c r="AN385" t="str">
        <f>IF(ISNUMBER(FIND("arbeid",Methode_Keuze)),"",IF(ISNUMBER(FIND("arbeid",Methode_Keuze)),"",IF(Tb_Activiteiten[[#This Row],[Landbouwer]]=1,Tb_Activiteiten[[#Headers],[Landbouwer]],"")))</f>
        <v/>
      </c>
      <c r="AO385" t="str">
        <f>IF(ISNUMBER(FIND("arbeid",Methode_Keuze)),"",IF(ISNUMBER(FIND("arbeid",Methode_Keuze)),"",IF(Tb_Activiteiten[[#This Row],[Adviseur]]=1,Tb_Activiteiten[[#Headers],[Adviseur]],"")))</f>
        <v/>
      </c>
      <c r="AP385" t="str">
        <f>IF(ISNUMBER(FIND("arbeid",Methode_Keuze)),"",IF(ISNUMBER(FIND("arbeid",Methode_Keuze)),"",IF(Tb_Activiteiten[[#This Row],[Projectleider/Expert]]=1,Tb_Activiteiten[[#Headers],[Projectleider/Expert]],"")))</f>
        <v/>
      </c>
      <c r="AQ385" t="str">
        <f>IF(ISNUMBER(FIND("arbeid",Methode_Keuze)),"",IF(ISNUMBER(FIND("arbeid",Methode_Keuze)),"",IF(Tb_Activiteiten[[#This Row],[Arbeidskosten]]=1,Tb_Activiteiten[[#Headers],[Arbeidskosten]],"")))</f>
        <v/>
      </c>
      <c r="AR385" t="str">
        <f>IF(ISNUMBER(FIND("arbeid",Methode_Keuze)),"",IF(ISNUMBER(FIND("arbeid",Methode_Keuze)),"",IF(Tb_Activiteiten[[#This Row],[Arbeidskosten op basis van IKS]]=1,Tb_Activiteiten[[#Headers],[Arbeidskosten op basis van IKS]],"")))</f>
        <v/>
      </c>
      <c r="AS385" t="str">
        <f>IF(ISNUMBER(FIND("overige",Methode_Keuze)),"",IF(Tb_Activiteiten[[#This Row],[Kosten derden exclusief btw]]=1,Tb_Activiteiten[[#Headers],[Kosten derden exclusief btw]],""))</f>
        <v/>
      </c>
      <c r="AT385" t="str">
        <f>IF(ISNUMBER(FIND("overige",Methode_Keuze)),"",IF(Tb_Activiteiten[[#This Row],[Niet verrekenbare btw]]=1,Tb_Activiteiten[[#Headers],[Niet verrekenbare btw]],""))</f>
        <v/>
      </c>
      <c r="AU385" t="str">
        <f>IF(ISNUMBER(FIND("overige",Methode_Keuze)),"",IF(Tb_Activiteiten[[#This Row],[Grondkosten]]=1,Tb_Activiteiten[[#Headers],[Grondkosten]],""))</f>
        <v/>
      </c>
      <c r="AV385" t="str">
        <f>IF(ISNUMBER(FIND("overige",Methode_Keuze)),"",IF(Tb_Activiteiten[[#This Row],[Bijdrage in natura (overige)]]=1,Tb_Activiteiten[[#Headers],[Bijdrage in natura (overige)]],""))</f>
        <v/>
      </c>
      <c r="AW385" t="str">
        <f>IF(ISNUMBER(FIND("overige",Methode_Keuze)),"",IF(Tb_Activiteiten[[#This Row],[Bijdrage in natura (vrijwilligers)]]=1,Tb_Activiteiten[[#Headers],[Bijdrage in natura (vrijwilligers)]],""))</f>
        <v/>
      </c>
      <c r="AX385" t="str">
        <f>IF(ISNUMBER(FIND("overige",Methode_Keuze)),"",IF(Tb_Activiteiten[[#This Row],[Afschrijvingskosten]]=1,Tb_Activiteiten[[#Headers],[Afschrijvingskosten]],""))</f>
        <v/>
      </c>
      <c r="AY385" t="str">
        <f>IF(ISNUMBER(FIND("overige",Methode_Keuze)),"",IF(Tb_Activiteiten[[#This Row],[Vergoeding]]=1,Tb_Activiteiten[[#Headers],[Vergoeding]],""))</f>
        <v/>
      </c>
      <c r="AZ385" t="str">
        <f>IF(ISNUMBER(FIND("arbeid",Methode_Keuze)),"",IF(Tb_Activiteiten[[#This Row],[Arbeidskosten - vast tarief (excl eigen arbeid)]]=1,Tb_Activiteiten[[#Headers],[Arbeidskosten - vast tarief (excl eigen arbeid)]],""))</f>
        <v/>
      </c>
      <c r="BA385" t="str">
        <f>IF(ISNUMBER(FIND("overige",Methode_Keuze)),"",IF(Tb_Activiteiten[[#This Row],[Overige kosten]]=1,Tb_Activiteiten[[#Headers],[Overige kosten]],""))</f>
        <v/>
      </c>
    </row>
    <row r="386" spans="1:53" x14ac:dyDescent="0.25">
      <c r="A386" s="213"/>
      <c r="F386" s="64"/>
      <c r="G386" s="64"/>
      <c r="H386" s="258"/>
      <c r="I386" s="258"/>
      <c r="J386" s="258"/>
      <c r="K386" s="258"/>
      <c r="O386" s="56"/>
      <c r="Q386" t="str">
        <f>IFERROR(IF(VLOOKUP(Tb_Activiteiten[[#This Row],[Openstelling]],Tb_Openstelling[],2,0)=1,1,""),"")</f>
        <v/>
      </c>
      <c r="AK386" t="str">
        <f>IF(ISNUMBER(FIND("arbeid",Methode_Keuze)),"",IF(ISNUMBER(FIND("arbeid",Methode_Keuze)),"",IF(Tb_Activiteiten[[#This Row],[Loonkosten]]=1,Tb_Activiteiten[[#Headers],[Loonkosten]],"")))</f>
        <v/>
      </c>
      <c r="AL386" t="str">
        <f>IF(ISNUMBER(FIND("arbeid",Methode_Keuze)),"",IF(ISNUMBER(FIND("arbeid",Methode_Keuze)),"",IF(Tb_Activiteiten[[#This Row],[Eigen arbeid]]=1,Tb_Activiteiten[[#Headers],[Eigen arbeid]],"")))</f>
        <v/>
      </c>
      <c r="AM386" t="str">
        <f>IF(ISNUMBER(FIND("arbeid",Methode_Keuze)),"",IF(ISNUMBER(FIND("arbeid",Methode_Keuze)),"",IF(Tb_Activiteiten[[#This Row],[Projectmedewerker]]=1,Tb_Activiteiten[[#Headers],[Projectmedewerker]],"")))</f>
        <v/>
      </c>
      <c r="AN386" t="str">
        <f>IF(ISNUMBER(FIND("arbeid",Methode_Keuze)),"",IF(ISNUMBER(FIND("arbeid",Methode_Keuze)),"",IF(Tb_Activiteiten[[#This Row],[Landbouwer]]=1,Tb_Activiteiten[[#Headers],[Landbouwer]],"")))</f>
        <v/>
      </c>
      <c r="AO386" t="str">
        <f>IF(ISNUMBER(FIND("arbeid",Methode_Keuze)),"",IF(ISNUMBER(FIND("arbeid",Methode_Keuze)),"",IF(Tb_Activiteiten[[#This Row],[Adviseur]]=1,Tb_Activiteiten[[#Headers],[Adviseur]],"")))</f>
        <v/>
      </c>
      <c r="AP386" t="str">
        <f>IF(ISNUMBER(FIND("arbeid",Methode_Keuze)),"",IF(ISNUMBER(FIND("arbeid",Methode_Keuze)),"",IF(Tb_Activiteiten[[#This Row],[Projectleider/Expert]]=1,Tb_Activiteiten[[#Headers],[Projectleider/Expert]],"")))</f>
        <v/>
      </c>
      <c r="AQ386" t="str">
        <f>IF(ISNUMBER(FIND("arbeid",Methode_Keuze)),"",IF(ISNUMBER(FIND("arbeid",Methode_Keuze)),"",IF(Tb_Activiteiten[[#This Row],[Arbeidskosten]]=1,Tb_Activiteiten[[#Headers],[Arbeidskosten]],"")))</f>
        <v/>
      </c>
      <c r="AR386" t="str">
        <f>IF(ISNUMBER(FIND("arbeid",Methode_Keuze)),"",IF(ISNUMBER(FIND("arbeid",Methode_Keuze)),"",IF(Tb_Activiteiten[[#This Row],[Arbeidskosten op basis van IKS]]=1,Tb_Activiteiten[[#Headers],[Arbeidskosten op basis van IKS]],"")))</f>
        <v/>
      </c>
      <c r="AS386" t="str">
        <f>IF(ISNUMBER(FIND("overige",Methode_Keuze)),"",IF(Tb_Activiteiten[[#This Row],[Kosten derden exclusief btw]]=1,Tb_Activiteiten[[#Headers],[Kosten derden exclusief btw]],""))</f>
        <v/>
      </c>
      <c r="AT386" t="str">
        <f>IF(ISNUMBER(FIND("overige",Methode_Keuze)),"",IF(Tb_Activiteiten[[#This Row],[Niet verrekenbare btw]]=1,Tb_Activiteiten[[#Headers],[Niet verrekenbare btw]],""))</f>
        <v/>
      </c>
      <c r="AU386" t="str">
        <f>IF(ISNUMBER(FIND("overige",Methode_Keuze)),"",IF(Tb_Activiteiten[[#This Row],[Grondkosten]]=1,Tb_Activiteiten[[#Headers],[Grondkosten]],""))</f>
        <v/>
      </c>
      <c r="AV386" t="str">
        <f>IF(ISNUMBER(FIND("overige",Methode_Keuze)),"",IF(Tb_Activiteiten[[#This Row],[Bijdrage in natura (overige)]]=1,Tb_Activiteiten[[#Headers],[Bijdrage in natura (overige)]],""))</f>
        <v/>
      </c>
      <c r="AW386" t="str">
        <f>IF(ISNUMBER(FIND("overige",Methode_Keuze)),"",IF(Tb_Activiteiten[[#This Row],[Bijdrage in natura (vrijwilligers)]]=1,Tb_Activiteiten[[#Headers],[Bijdrage in natura (vrijwilligers)]],""))</f>
        <v/>
      </c>
      <c r="AX386" t="str">
        <f>IF(ISNUMBER(FIND("overige",Methode_Keuze)),"",IF(Tb_Activiteiten[[#This Row],[Afschrijvingskosten]]=1,Tb_Activiteiten[[#Headers],[Afschrijvingskosten]],""))</f>
        <v/>
      </c>
      <c r="AY386" t="str">
        <f>IF(ISNUMBER(FIND("overige",Methode_Keuze)),"",IF(Tb_Activiteiten[[#This Row],[Vergoeding]]=1,Tb_Activiteiten[[#Headers],[Vergoeding]],""))</f>
        <v/>
      </c>
      <c r="AZ386" t="str">
        <f>IF(ISNUMBER(FIND("arbeid",Methode_Keuze)),"",IF(Tb_Activiteiten[[#This Row],[Arbeidskosten - vast tarief (excl eigen arbeid)]]=1,Tb_Activiteiten[[#Headers],[Arbeidskosten - vast tarief (excl eigen arbeid)]],""))</f>
        <v/>
      </c>
      <c r="BA386" t="str">
        <f>IF(ISNUMBER(FIND("overige",Methode_Keuze)),"",IF(Tb_Activiteiten[[#This Row],[Overige kosten]]=1,Tb_Activiteiten[[#Headers],[Overige kosten]],""))</f>
        <v/>
      </c>
    </row>
    <row r="387" spans="1:53" x14ac:dyDescent="0.25">
      <c r="A387" s="213"/>
      <c r="F387" s="64"/>
      <c r="G387" s="64"/>
      <c r="H387" s="258"/>
      <c r="I387" s="258"/>
      <c r="J387" s="258"/>
      <c r="K387" s="258"/>
      <c r="O387" s="56"/>
      <c r="Q387" t="str">
        <f>IFERROR(IF(VLOOKUP(Tb_Activiteiten[[#This Row],[Openstelling]],Tb_Openstelling[],2,0)=1,1,""),"")</f>
        <v/>
      </c>
      <c r="AK387" t="str">
        <f>IF(ISNUMBER(FIND("arbeid",Methode_Keuze)),"",IF(ISNUMBER(FIND("arbeid",Methode_Keuze)),"",IF(Tb_Activiteiten[[#This Row],[Loonkosten]]=1,Tb_Activiteiten[[#Headers],[Loonkosten]],"")))</f>
        <v/>
      </c>
      <c r="AL387" t="str">
        <f>IF(ISNUMBER(FIND("arbeid",Methode_Keuze)),"",IF(ISNUMBER(FIND("arbeid",Methode_Keuze)),"",IF(Tb_Activiteiten[[#This Row],[Eigen arbeid]]=1,Tb_Activiteiten[[#Headers],[Eigen arbeid]],"")))</f>
        <v/>
      </c>
      <c r="AM387" t="str">
        <f>IF(ISNUMBER(FIND("arbeid",Methode_Keuze)),"",IF(ISNUMBER(FIND("arbeid",Methode_Keuze)),"",IF(Tb_Activiteiten[[#This Row],[Projectmedewerker]]=1,Tb_Activiteiten[[#Headers],[Projectmedewerker]],"")))</f>
        <v/>
      </c>
      <c r="AN387" t="str">
        <f>IF(ISNUMBER(FIND("arbeid",Methode_Keuze)),"",IF(ISNUMBER(FIND("arbeid",Methode_Keuze)),"",IF(Tb_Activiteiten[[#This Row],[Landbouwer]]=1,Tb_Activiteiten[[#Headers],[Landbouwer]],"")))</f>
        <v/>
      </c>
      <c r="AO387" t="str">
        <f>IF(ISNUMBER(FIND("arbeid",Methode_Keuze)),"",IF(ISNUMBER(FIND("arbeid",Methode_Keuze)),"",IF(Tb_Activiteiten[[#This Row],[Adviseur]]=1,Tb_Activiteiten[[#Headers],[Adviseur]],"")))</f>
        <v/>
      </c>
      <c r="AP387" t="str">
        <f>IF(ISNUMBER(FIND("arbeid",Methode_Keuze)),"",IF(ISNUMBER(FIND("arbeid",Methode_Keuze)),"",IF(Tb_Activiteiten[[#This Row],[Projectleider/Expert]]=1,Tb_Activiteiten[[#Headers],[Projectleider/Expert]],"")))</f>
        <v/>
      </c>
      <c r="AQ387" t="str">
        <f>IF(ISNUMBER(FIND("arbeid",Methode_Keuze)),"",IF(ISNUMBER(FIND("arbeid",Methode_Keuze)),"",IF(Tb_Activiteiten[[#This Row],[Arbeidskosten]]=1,Tb_Activiteiten[[#Headers],[Arbeidskosten]],"")))</f>
        <v/>
      </c>
      <c r="AR387" t="str">
        <f>IF(ISNUMBER(FIND("arbeid",Methode_Keuze)),"",IF(ISNUMBER(FIND("arbeid",Methode_Keuze)),"",IF(Tb_Activiteiten[[#This Row],[Arbeidskosten op basis van IKS]]=1,Tb_Activiteiten[[#Headers],[Arbeidskosten op basis van IKS]],"")))</f>
        <v/>
      </c>
      <c r="AS387" t="str">
        <f>IF(ISNUMBER(FIND("overige",Methode_Keuze)),"",IF(Tb_Activiteiten[[#This Row],[Kosten derden exclusief btw]]=1,Tb_Activiteiten[[#Headers],[Kosten derden exclusief btw]],""))</f>
        <v/>
      </c>
      <c r="AT387" t="str">
        <f>IF(ISNUMBER(FIND("overige",Methode_Keuze)),"",IF(Tb_Activiteiten[[#This Row],[Niet verrekenbare btw]]=1,Tb_Activiteiten[[#Headers],[Niet verrekenbare btw]],""))</f>
        <v/>
      </c>
      <c r="AU387" t="str">
        <f>IF(ISNUMBER(FIND("overige",Methode_Keuze)),"",IF(Tb_Activiteiten[[#This Row],[Grondkosten]]=1,Tb_Activiteiten[[#Headers],[Grondkosten]],""))</f>
        <v/>
      </c>
      <c r="AV387" t="str">
        <f>IF(ISNUMBER(FIND("overige",Methode_Keuze)),"",IF(Tb_Activiteiten[[#This Row],[Bijdrage in natura (overige)]]=1,Tb_Activiteiten[[#Headers],[Bijdrage in natura (overige)]],""))</f>
        <v/>
      </c>
      <c r="AW387" t="str">
        <f>IF(ISNUMBER(FIND("overige",Methode_Keuze)),"",IF(Tb_Activiteiten[[#This Row],[Bijdrage in natura (vrijwilligers)]]=1,Tb_Activiteiten[[#Headers],[Bijdrage in natura (vrijwilligers)]],""))</f>
        <v/>
      </c>
      <c r="AX387" t="str">
        <f>IF(ISNUMBER(FIND("overige",Methode_Keuze)),"",IF(Tb_Activiteiten[[#This Row],[Afschrijvingskosten]]=1,Tb_Activiteiten[[#Headers],[Afschrijvingskosten]],""))</f>
        <v/>
      </c>
      <c r="AY387" t="str">
        <f>IF(ISNUMBER(FIND("overige",Methode_Keuze)),"",IF(Tb_Activiteiten[[#This Row],[Vergoeding]]=1,Tb_Activiteiten[[#Headers],[Vergoeding]],""))</f>
        <v/>
      </c>
      <c r="AZ387" t="str">
        <f>IF(ISNUMBER(FIND("arbeid",Methode_Keuze)),"",IF(Tb_Activiteiten[[#This Row],[Arbeidskosten - vast tarief (excl eigen arbeid)]]=1,Tb_Activiteiten[[#Headers],[Arbeidskosten - vast tarief (excl eigen arbeid)]],""))</f>
        <v/>
      </c>
      <c r="BA387" t="str">
        <f>IF(ISNUMBER(FIND("overige",Methode_Keuze)),"",IF(Tb_Activiteiten[[#This Row],[Overige kosten]]=1,Tb_Activiteiten[[#Headers],[Overige kosten]],""))</f>
        <v/>
      </c>
    </row>
    <row r="388" spans="1:53" x14ac:dyDescent="0.25">
      <c r="A388" s="213"/>
      <c r="F388" s="64"/>
      <c r="G388" s="64"/>
      <c r="H388" s="258"/>
      <c r="I388" s="258"/>
      <c r="J388" s="258"/>
      <c r="K388" s="258"/>
      <c r="O388" s="56"/>
      <c r="Q388" t="str">
        <f>IFERROR(IF(VLOOKUP(Tb_Activiteiten[[#This Row],[Openstelling]],Tb_Openstelling[],2,0)=1,1,""),"")</f>
        <v/>
      </c>
      <c r="AK388" t="str">
        <f>IF(ISNUMBER(FIND("arbeid",Methode_Keuze)),"",IF(ISNUMBER(FIND("arbeid",Methode_Keuze)),"",IF(Tb_Activiteiten[[#This Row],[Loonkosten]]=1,Tb_Activiteiten[[#Headers],[Loonkosten]],"")))</f>
        <v/>
      </c>
      <c r="AL388" t="str">
        <f>IF(ISNUMBER(FIND("arbeid",Methode_Keuze)),"",IF(ISNUMBER(FIND("arbeid",Methode_Keuze)),"",IF(Tb_Activiteiten[[#This Row],[Eigen arbeid]]=1,Tb_Activiteiten[[#Headers],[Eigen arbeid]],"")))</f>
        <v/>
      </c>
      <c r="AM388" t="str">
        <f>IF(ISNUMBER(FIND("arbeid",Methode_Keuze)),"",IF(ISNUMBER(FIND("arbeid",Methode_Keuze)),"",IF(Tb_Activiteiten[[#This Row],[Projectmedewerker]]=1,Tb_Activiteiten[[#Headers],[Projectmedewerker]],"")))</f>
        <v/>
      </c>
      <c r="AN388" t="str">
        <f>IF(ISNUMBER(FIND("arbeid",Methode_Keuze)),"",IF(ISNUMBER(FIND("arbeid",Methode_Keuze)),"",IF(Tb_Activiteiten[[#This Row],[Landbouwer]]=1,Tb_Activiteiten[[#Headers],[Landbouwer]],"")))</f>
        <v/>
      </c>
      <c r="AO388" t="str">
        <f>IF(ISNUMBER(FIND("arbeid",Methode_Keuze)),"",IF(ISNUMBER(FIND("arbeid",Methode_Keuze)),"",IF(Tb_Activiteiten[[#This Row],[Adviseur]]=1,Tb_Activiteiten[[#Headers],[Adviseur]],"")))</f>
        <v/>
      </c>
      <c r="AP388" t="str">
        <f>IF(ISNUMBER(FIND("arbeid",Methode_Keuze)),"",IF(ISNUMBER(FIND("arbeid",Methode_Keuze)),"",IF(Tb_Activiteiten[[#This Row],[Projectleider/Expert]]=1,Tb_Activiteiten[[#Headers],[Projectleider/Expert]],"")))</f>
        <v/>
      </c>
      <c r="AQ388" t="str">
        <f>IF(ISNUMBER(FIND("arbeid",Methode_Keuze)),"",IF(ISNUMBER(FIND("arbeid",Methode_Keuze)),"",IF(Tb_Activiteiten[[#This Row],[Arbeidskosten]]=1,Tb_Activiteiten[[#Headers],[Arbeidskosten]],"")))</f>
        <v/>
      </c>
      <c r="AR388" t="str">
        <f>IF(ISNUMBER(FIND("arbeid",Methode_Keuze)),"",IF(ISNUMBER(FIND("arbeid",Methode_Keuze)),"",IF(Tb_Activiteiten[[#This Row],[Arbeidskosten op basis van IKS]]=1,Tb_Activiteiten[[#Headers],[Arbeidskosten op basis van IKS]],"")))</f>
        <v/>
      </c>
      <c r="AS388" t="str">
        <f>IF(ISNUMBER(FIND("overige",Methode_Keuze)),"",IF(Tb_Activiteiten[[#This Row],[Kosten derden exclusief btw]]=1,Tb_Activiteiten[[#Headers],[Kosten derden exclusief btw]],""))</f>
        <v/>
      </c>
      <c r="AT388" t="str">
        <f>IF(ISNUMBER(FIND("overige",Methode_Keuze)),"",IF(Tb_Activiteiten[[#This Row],[Niet verrekenbare btw]]=1,Tb_Activiteiten[[#Headers],[Niet verrekenbare btw]],""))</f>
        <v/>
      </c>
      <c r="AU388" t="str">
        <f>IF(ISNUMBER(FIND("overige",Methode_Keuze)),"",IF(Tb_Activiteiten[[#This Row],[Grondkosten]]=1,Tb_Activiteiten[[#Headers],[Grondkosten]],""))</f>
        <v/>
      </c>
      <c r="AV388" t="str">
        <f>IF(ISNUMBER(FIND("overige",Methode_Keuze)),"",IF(Tb_Activiteiten[[#This Row],[Bijdrage in natura (overige)]]=1,Tb_Activiteiten[[#Headers],[Bijdrage in natura (overige)]],""))</f>
        <v/>
      </c>
      <c r="AW388" t="str">
        <f>IF(ISNUMBER(FIND("overige",Methode_Keuze)),"",IF(Tb_Activiteiten[[#This Row],[Bijdrage in natura (vrijwilligers)]]=1,Tb_Activiteiten[[#Headers],[Bijdrage in natura (vrijwilligers)]],""))</f>
        <v/>
      </c>
      <c r="AX388" t="str">
        <f>IF(ISNUMBER(FIND("overige",Methode_Keuze)),"",IF(Tb_Activiteiten[[#This Row],[Afschrijvingskosten]]=1,Tb_Activiteiten[[#Headers],[Afschrijvingskosten]],""))</f>
        <v/>
      </c>
      <c r="AY388" t="str">
        <f>IF(ISNUMBER(FIND("overige",Methode_Keuze)),"",IF(Tb_Activiteiten[[#This Row],[Vergoeding]]=1,Tb_Activiteiten[[#Headers],[Vergoeding]],""))</f>
        <v/>
      </c>
      <c r="AZ388" t="str">
        <f>IF(ISNUMBER(FIND("arbeid",Methode_Keuze)),"",IF(Tb_Activiteiten[[#This Row],[Arbeidskosten - vast tarief (excl eigen arbeid)]]=1,Tb_Activiteiten[[#Headers],[Arbeidskosten - vast tarief (excl eigen arbeid)]],""))</f>
        <v/>
      </c>
      <c r="BA388" t="str">
        <f>IF(ISNUMBER(FIND("overige",Methode_Keuze)),"",IF(Tb_Activiteiten[[#This Row],[Overige kosten]]=1,Tb_Activiteiten[[#Headers],[Overige kosten]],""))</f>
        <v/>
      </c>
    </row>
    <row r="389" spans="1:53" x14ac:dyDescent="0.25">
      <c r="A389" s="213"/>
      <c r="F389" s="64"/>
      <c r="G389" s="64"/>
      <c r="H389" s="258"/>
      <c r="I389" s="258"/>
      <c r="J389" s="258"/>
      <c r="K389" s="258"/>
      <c r="O389" s="56"/>
      <c r="Q389" t="str">
        <f>IFERROR(IF(VLOOKUP(Tb_Activiteiten[[#This Row],[Openstelling]],Tb_Openstelling[],2,0)=1,1,""),"")</f>
        <v/>
      </c>
      <c r="AK389" t="str">
        <f>IF(ISNUMBER(FIND("arbeid",Methode_Keuze)),"",IF(ISNUMBER(FIND("arbeid",Methode_Keuze)),"",IF(Tb_Activiteiten[[#This Row],[Loonkosten]]=1,Tb_Activiteiten[[#Headers],[Loonkosten]],"")))</f>
        <v/>
      </c>
      <c r="AL389" t="str">
        <f>IF(ISNUMBER(FIND("arbeid",Methode_Keuze)),"",IF(ISNUMBER(FIND("arbeid",Methode_Keuze)),"",IF(Tb_Activiteiten[[#This Row],[Eigen arbeid]]=1,Tb_Activiteiten[[#Headers],[Eigen arbeid]],"")))</f>
        <v/>
      </c>
      <c r="AM389" t="str">
        <f>IF(ISNUMBER(FIND("arbeid",Methode_Keuze)),"",IF(ISNUMBER(FIND("arbeid",Methode_Keuze)),"",IF(Tb_Activiteiten[[#This Row],[Projectmedewerker]]=1,Tb_Activiteiten[[#Headers],[Projectmedewerker]],"")))</f>
        <v/>
      </c>
      <c r="AN389" t="str">
        <f>IF(ISNUMBER(FIND("arbeid",Methode_Keuze)),"",IF(ISNUMBER(FIND("arbeid",Methode_Keuze)),"",IF(Tb_Activiteiten[[#This Row],[Landbouwer]]=1,Tb_Activiteiten[[#Headers],[Landbouwer]],"")))</f>
        <v/>
      </c>
      <c r="AO389" t="str">
        <f>IF(ISNUMBER(FIND("arbeid",Methode_Keuze)),"",IF(ISNUMBER(FIND("arbeid",Methode_Keuze)),"",IF(Tb_Activiteiten[[#This Row],[Adviseur]]=1,Tb_Activiteiten[[#Headers],[Adviseur]],"")))</f>
        <v/>
      </c>
      <c r="AP389" t="str">
        <f>IF(ISNUMBER(FIND("arbeid",Methode_Keuze)),"",IF(ISNUMBER(FIND("arbeid",Methode_Keuze)),"",IF(Tb_Activiteiten[[#This Row],[Projectleider/Expert]]=1,Tb_Activiteiten[[#Headers],[Projectleider/Expert]],"")))</f>
        <v/>
      </c>
      <c r="AQ389" t="str">
        <f>IF(ISNUMBER(FIND("arbeid",Methode_Keuze)),"",IF(ISNUMBER(FIND("arbeid",Methode_Keuze)),"",IF(Tb_Activiteiten[[#This Row],[Arbeidskosten]]=1,Tb_Activiteiten[[#Headers],[Arbeidskosten]],"")))</f>
        <v/>
      </c>
      <c r="AR389" t="str">
        <f>IF(ISNUMBER(FIND("arbeid",Methode_Keuze)),"",IF(ISNUMBER(FIND("arbeid",Methode_Keuze)),"",IF(Tb_Activiteiten[[#This Row],[Arbeidskosten op basis van IKS]]=1,Tb_Activiteiten[[#Headers],[Arbeidskosten op basis van IKS]],"")))</f>
        <v/>
      </c>
      <c r="AS389" t="str">
        <f>IF(ISNUMBER(FIND("overige",Methode_Keuze)),"",IF(Tb_Activiteiten[[#This Row],[Kosten derden exclusief btw]]=1,Tb_Activiteiten[[#Headers],[Kosten derden exclusief btw]],""))</f>
        <v/>
      </c>
      <c r="AT389" t="str">
        <f>IF(ISNUMBER(FIND("overige",Methode_Keuze)),"",IF(Tb_Activiteiten[[#This Row],[Niet verrekenbare btw]]=1,Tb_Activiteiten[[#Headers],[Niet verrekenbare btw]],""))</f>
        <v/>
      </c>
      <c r="AU389" t="str">
        <f>IF(ISNUMBER(FIND("overige",Methode_Keuze)),"",IF(Tb_Activiteiten[[#This Row],[Grondkosten]]=1,Tb_Activiteiten[[#Headers],[Grondkosten]],""))</f>
        <v/>
      </c>
      <c r="AV389" t="str">
        <f>IF(ISNUMBER(FIND("overige",Methode_Keuze)),"",IF(Tb_Activiteiten[[#This Row],[Bijdrage in natura (overige)]]=1,Tb_Activiteiten[[#Headers],[Bijdrage in natura (overige)]],""))</f>
        <v/>
      </c>
      <c r="AW389" t="str">
        <f>IF(ISNUMBER(FIND("overige",Methode_Keuze)),"",IF(Tb_Activiteiten[[#This Row],[Bijdrage in natura (vrijwilligers)]]=1,Tb_Activiteiten[[#Headers],[Bijdrage in natura (vrijwilligers)]],""))</f>
        <v/>
      </c>
      <c r="AX389" t="str">
        <f>IF(ISNUMBER(FIND("overige",Methode_Keuze)),"",IF(Tb_Activiteiten[[#This Row],[Afschrijvingskosten]]=1,Tb_Activiteiten[[#Headers],[Afschrijvingskosten]],""))</f>
        <v/>
      </c>
      <c r="AY389" t="str">
        <f>IF(ISNUMBER(FIND("overige",Methode_Keuze)),"",IF(Tb_Activiteiten[[#This Row],[Vergoeding]]=1,Tb_Activiteiten[[#Headers],[Vergoeding]],""))</f>
        <v/>
      </c>
      <c r="AZ389" t="str">
        <f>IF(ISNUMBER(FIND("arbeid",Methode_Keuze)),"",IF(Tb_Activiteiten[[#This Row],[Arbeidskosten - vast tarief (excl eigen arbeid)]]=1,Tb_Activiteiten[[#Headers],[Arbeidskosten - vast tarief (excl eigen arbeid)]],""))</f>
        <v/>
      </c>
      <c r="BA389" t="str">
        <f>IF(ISNUMBER(FIND("overige",Methode_Keuze)),"",IF(Tb_Activiteiten[[#This Row],[Overige kosten]]=1,Tb_Activiteiten[[#Headers],[Overige kosten]],""))</f>
        <v/>
      </c>
    </row>
    <row r="390" spans="1:53" x14ac:dyDescent="0.25">
      <c r="A390" s="213"/>
      <c r="F390" s="64"/>
      <c r="G390" s="64"/>
      <c r="H390" s="258"/>
      <c r="I390" s="258"/>
      <c r="J390" s="258"/>
      <c r="K390" s="258"/>
      <c r="O390" s="56"/>
      <c r="Q390" t="str">
        <f>IFERROR(IF(VLOOKUP(Tb_Activiteiten[[#This Row],[Openstelling]],Tb_Openstelling[],2,0)=1,1,""),"")</f>
        <v/>
      </c>
      <c r="AK390" t="str">
        <f>IF(ISNUMBER(FIND("arbeid",Methode_Keuze)),"",IF(ISNUMBER(FIND("arbeid",Methode_Keuze)),"",IF(Tb_Activiteiten[[#This Row],[Loonkosten]]=1,Tb_Activiteiten[[#Headers],[Loonkosten]],"")))</f>
        <v/>
      </c>
      <c r="AL390" t="str">
        <f>IF(ISNUMBER(FIND("arbeid",Methode_Keuze)),"",IF(ISNUMBER(FIND("arbeid",Methode_Keuze)),"",IF(Tb_Activiteiten[[#This Row],[Eigen arbeid]]=1,Tb_Activiteiten[[#Headers],[Eigen arbeid]],"")))</f>
        <v/>
      </c>
      <c r="AM390" t="str">
        <f>IF(ISNUMBER(FIND("arbeid",Methode_Keuze)),"",IF(ISNUMBER(FIND("arbeid",Methode_Keuze)),"",IF(Tb_Activiteiten[[#This Row],[Projectmedewerker]]=1,Tb_Activiteiten[[#Headers],[Projectmedewerker]],"")))</f>
        <v/>
      </c>
      <c r="AN390" t="str">
        <f>IF(ISNUMBER(FIND("arbeid",Methode_Keuze)),"",IF(ISNUMBER(FIND("arbeid",Methode_Keuze)),"",IF(Tb_Activiteiten[[#This Row],[Landbouwer]]=1,Tb_Activiteiten[[#Headers],[Landbouwer]],"")))</f>
        <v/>
      </c>
      <c r="AO390" t="str">
        <f>IF(ISNUMBER(FIND("arbeid",Methode_Keuze)),"",IF(ISNUMBER(FIND("arbeid",Methode_Keuze)),"",IF(Tb_Activiteiten[[#This Row],[Adviseur]]=1,Tb_Activiteiten[[#Headers],[Adviseur]],"")))</f>
        <v/>
      </c>
      <c r="AP390" t="str">
        <f>IF(ISNUMBER(FIND("arbeid",Methode_Keuze)),"",IF(ISNUMBER(FIND("arbeid",Methode_Keuze)),"",IF(Tb_Activiteiten[[#This Row],[Projectleider/Expert]]=1,Tb_Activiteiten[[#Headers],[Projectleider/Expert]],"")))</f>
        <v/>
      </c>
      <c r="AQ390" t="str">
        <f>IF(ISNUMBER(FIND("arbeid",Methode_Keuze)),"",IF(ISNUMBER(FIND("arbeid",Methode_Keuze)),"",IF(Tb_Activiteiten[[#This Row],[Arbeidskosten]]=1,Tb_Activiteiten[[#Headers],[Arbeidskosten]],"")))</f>
        <v/>
      </c>
      <c r="AR390" t="str">
        <f>IF(ISNUMBER(FIND("arbeid",Methode_Keuze)),"",IF(ISNUMBER(FIND("arbeid",Methode_Keuze)),"",IF(Tb_Activiteiten[[#This Row],[Arbeidskosten op basis van IKS]]=1,Tb_Activiteiten[[#Headers],[Arbeidskosten op basis van IKS]],"")))</f>
        <v/>
      </c>
      <c r="AS390" t="str">
        <f>IF(ISNUMBER(FIND("overige",Methode_Keuze)),"",IF(Tb_Activiteiten[[#This Row],[Kosten derden exclusief btw]]=1,Tb_Activiteiten[[#Headers],[Kosten derden exclusief btw]],""))</f>
        <v/>
      </c>
      <c r="AT390" t="str">
        <f>IF(ISNUMBER(FIND("overige",Methode_Keuze)),"",IF(Tb_Activiteiten[[#This Row],[Niet verrekenbare btw]]=1,Tb_Activiteiten[[#Headers],[Niet verrekenbare btw]],""))</f>
        <v/>
      </c>
      <c r="AU390" t="str">
        <f>IF(ISNUMBER(FIND("overige",Methode_Keuze)),"",IF(Tb_Activiteiten[[#This Row],[Grondkosten]]=1,Tb_Activiteiten[[#Headers],[Grondkosten]],""))</f>
        <v/>
      </c>
      <c r="AV390" t="str">
        <f>IF(ISNUMBER(FIND("overige",Methode_Keuze)),"",IF(Tb_Activiteiten[[#This Row],[Bijdrage in natura (overige)]]=1,Tb_Activiteiten[[#Headers],[Bijdrage in natura (overige)]],""))</f>
        <v/>
      </c>
      <c r="AW390" t="str">
        <f>IF(ISNUMBER(FIND("overige",Methode_Keuze)),"",IF(Tb_Activiteiten[[#This Row],[Bijdrage in natura (vrijwilligers)]]=1,Tb_Activiteiten[[#Headers],[Bijdrage in natura (vrijwilligers)]],""))</f>
        <v/>
      </c>
      <c r="AX390" t="str">
        <f>IF(ISNUMBER(FIND("overige",Methode_Keuze)),"",IF(Tb_Activiteiten[[#This Row],[Afschrijvingskosten]]=1,Tb_Activiteiten[[#Headers],[Afschrijvingskosten]],""))</f>
        <v/>
      </c>
      <c r="AY390" t="str">
        <f>IF(ISNUMBER(FIND("overige",Methode_Keuze)),"",IF(Tb_Activiteiten[[#This Row],[Vergoeding]]=1,Tb_Activiteiten[[#Headers],[Vergoeding]],""))</f>
        <v/>
      </c>
      <c r="AZ390" t="str">
        <f>IF(ISNUMBER(FIND("arbeid",Methode_Keuze)),"",IF(Tb_Activiteiten[[#This Row],[Arbeidskosten - vast tarief (excl eigen arbeid)]]=1,Tb_Activiteiten[[#Headers],[Arbeidskosten - vast tarief (excl eigen arbeid)]],""))</f>
        <v/>
      </c>
      <c r="BA390" t="str">
        <f>IF(ISNUMBER(FIND("overige",Methode_Keuze)),"",IF(Tb_Activiteiten[[#This Row],[Overige kosten]]=1,Tb_Activiteiten[[#Headers],[Overige kosten]],""))</f>
        <v/>
      </c>
    </row>
    <row r="391" spans="1:53" x14ac:dyDescent="0.25">
      <c r="A391" s="213"/>
      <c r="F391" s="64"/>
      <c r="G391" s="64"/>
      <c r="H391" s="258"/>
      <c r="I391" s="258"/>
      <c r="J391" s="258"/>
      <c r="K391" s="258"/>
      <c r="O391" s="56"/>
      <c r="Q391" t="str">
        <f>IFERROR(IF(VLOOKUP(Tb_Activiteiten[[#This Row],[Openstelling]],Tb_Openstelling[],2,0)=1,1,""),"")</f>
        <v/>
      </c>
      <c r="AK391" t="str">
        <f>IF(ISNUMBER(FIND("arbeid",Methode_Keuze)),"",IF(ISNUMBER(FIND("arbeid",Methode_Keuze)),"",IF(Tb_Activiteiten[[#This Row],[Loonkosten]]=1,Tb_Activiteiten[[#Headers],[Loonkosten]],"")))</f>
        <v/>
      </c>
      <c r="AL391" t="str">
        <f>IF(ISNUMBER(FIND("arbeid",Methode_Keuze)),"",IF(ISNUMBER(FIND("arbeid",Methode_Keuze)),"",IF(Tb_Activiteiten[[#This Row],[Eigen arbeid]]=1,Tb_Activiteiten[[#Headers],[Eigen arbeid]],"")))</f>
        <v/>
      </c>
      <c r="AM391" t="str">
        <f>IF(ISNUMBER(FIND("arbeid",Methode_Keuze)),"",IF(ISNUMBER(FIND("arbeid",Methode_Keuze)),"",IF(Tb_Activiteiten[[#This Row],[Projectmedewerker]]=1,Tb_Activiteiten[[#Headers],[Projectmedewerker]],"")))</f>
        <v/>
      </c>
      <c r="AN391" t="str">
        <f>IF(ISNUMBER(FIND("arbeid",Methode_Keuze)),"",IF(ISNUMBER(FIND("arbeid",Methode_Keuze)),"",IF(Tb_Activiteiten[[#This Row],[Landbouwer]]=1,Tb_Activiteiten[[#Headers],[Landbouwer]],"")))</f>
        <v/>
      </c>
      <c r="AO391" t="str">
        <f>IF(ISNUMBER(FIND("arbeid",Methode_Keuze)),"",IF(ISNUMBER(FIND("arbeid",Methode_Keuze)),"",IF(Tb_Activiteiten[[#This Row],[Adviseur]]=1,Tb_Activiteiten[[#Headers],[Adviseur]],"")))</f>
        <v/>
      </c>
      <c r="AP391" t="str">
        <f>IF(ISNUMBER(FIND("arbeid",Methode_Keuze)),"",IF(ISNUMBER(FIND("arbeid",Methode_Keuze)),"",IF(Tb_Activiteiten[[#This Row],[Projectleider/Expert]]=1,Tb_Activiteiten[[#Headers],[Projectleider/Expert]],"")))</f>
        <v/>
      </c>
      <c r="AQ391" t="str">
        <f>IF(ISNUMBER(FIND("arbeid",Methode_Keuze)),"",IF(ISNUMBER(FIND("arbeid",Methode_Keuze)),"",IF(Tb_Activiteiten[[#This Row],[Arbeidskosten]]=1,Tb_Activiteiten[[#Headers],[Arbeidskosten]],"")))</f>
        <v/>
      </c>
      <c r="AR391" t="str">
        <f>IF(ISNUMBER(FIND("arbeid",Methode_Keuze)),"",IF(ISNUMBER(FIND("arbeid",Methode_Keuze)),"",IF(Tb_Activiteiten[[#This Row],[Arbeidskosten op basis van IKS]]=1,Tb_Activiteiten[[#Headers],[Arbeidskosten op basis van IKS]],"")))</f>
        <v/>
      </c>
      <c r="AS391" t="str">
        <f>IF(ISNUMBER(FIND("overige",Methode_Keuze)),"",IF(Tb_Activiteiten[[#This Row],[Kosten derden exclusief btw]]=1,Tb_Activiteiten[[#Headers],[Kosten derden exclusief btw]],""))</f>
        <v/>
      </c>
      <c r="AT391" t="str">
        <f>IF(ISNUMBER(FIND("overige",Methode_Keuze)),"",IF(Tb_Activiteiten[[#This Row],[Niet verrekenbare btw]]=1,Tb_Activiteiten[[#Headers],[Niet verrekenbare btw]],""))</f>
        <v/>
      </c>
      <c r="AU391" t="str">
        <f>IF(ISNUMBER(FIND("overige",Methode_Keuze)),"",IF(Tb_Activiteiten[[#This Row],[Grondkosten]]=1,Tb_Activiteiten[[#Headers],[Grondkosten]],""))</f>
        <v/>
      </c>
      <c r="AV391" t="str">
        <f>IF(ISNUMBER(FIND("overige",Methode_Keuze)),"",IF(Tb_Activiteiten[[#This Row],[Bijdrage in natura (overige)]]=1,Tb_Activiteiten[[#Headers],[Bijdrage in natura (overige)]],""))</f>
        <v/>
      </c>
      <c r="AW391" t="str">
        <f>IF(ISNUMBER(FIND("overige",Methode_Keuze)),"",IF(Tb_Activiteiten[[#This Row],[Bijdrage in natura (vrijwilligers)]]=1,Tb_Activiteiten[[#Headers],[Bijdrage in natura (vrijwilligers)]],""))</f>
        <v/>
      </c>
      <c r="AX391" t="str">
        <f>IF(ISNUMBER(FIND("overige",Methode_Keuze)),"",IF(Tb_Activiteiten[[#This Row],[Afschrijvingskosten]]=1,Tb_Activiteiten[[#Headers],[Afschrijvingskosten]],""))</f>
        <v/>
      </c>
      <c r="AY391" t="str">
        <f>IF(ISNUMBER(FIND("overige",Methode_Keuze)),"",IF(Tb_Activiteiten[[#This Row],[Vergoeding]]=1,Tb_Activiteiten[[#Headers],[Vergoeding]],""))</f>
        <v/>
      </c>
      <c r="AZ391" t="str">
        <f>IF(ISNUMBER(FIND("arbeid",Methode_Keuze)),"",IF(Tb_Activiteiten[[#This Row],[Arbeidskosten - vast tarief (excl eigen arbeid)]]=1,Tb_Activiteiten[[#Headers],[Arbeidskosten - vast tarief (excl eigen arbeid)]],""))</f>
        <v/>
      </c>
      <c r="BA391" t="str">
        <f>IF(ISNUMBER(FIND("overige",Methode_Keuze)),"",IF(Tb_Activiteiten[[#This Row],[Overige kosten]]=1,Tb_Activiteiten[[#Headers],[Overige kosten]],""))</f>
        <v/>
      </c>
    </row>
    <row r="392" spans="1:53" x14ac:dyDescent="0.25">
      <c r="A392" s="213"/>
      <c r="F392" s="64"/>
      <c r="G392" s="64"/>
      <c r="H392" s="258"/>
      <c r="I392" s="258"/>
      <c r="J392" s="258"/>
      <c r="K392" s="258"/>
      <c r="O392" s="56"/>
      <c r="Q392" t="str">
        <f>IFERROR(IF(VLOOKUP(Tb_Activiteiten[[#This Row],[Openstelling]],Tb_Openstelling[],2,0)=1,1,""),"")</f>
        <v/>
      </c>
      <c r="AK392" t="str">
        <f>IF(ISNUMBER(FIND("arbeid",Methode_Keuze)),"",IF(ISNUMBER(FIND("arbeid",Methode_Keuze)),"",IF(Tb_Activiteiten[[#This Row],[Loonkosten]]=1,Tb_Activiteiten[[#Headers],[Loonkosten]],"")))</f>
        <v/>
      </c>
      <c r="AL392" t="str">
        <f>IF(ISNUMBER(FIND("arbeid",Methode_Keuze)),"",IF(ISNUMBER(FIND("arbeid",Methode_Keuze)),"",IF(Tb_Activiteiten[[#This Row],[Eigen arbeid]]=1,Tb_Activiteiten[[#Headers],[Eigen arbeid]],"")))</f>
        <v/>
      </c>
      <c r="AM392" t="str">
        <f>IF(ISNUMBER(FIND("arbeid",Methode_Keuze)),"",IF(ISNUMBER(FIND("arbeid",Methode_Keuze)),"",IF(Tb_Activiteiten[[#This Row],[Projectmedewerker]]=1,Tb_Activiteiten[[#Headers],[Projectmedewerker]],"")))</f>
        <v/>
      </c>
      <c r="AN392" t="str">
        <f>IF(ISNUMBER(FIND("arbeid",Methode_Keuze)),"",IF(ISNUMBER(FIND("arbeid",Methode_Keuze)),"",IF(Tb_Activiteiten[[#This Row],[Landbouwer]]=1,Tb_Activiteiten[[#Headers],[Landbouwer]],"")))</f>
        <v/>
      </c>
      <c r="AO392" t="str">
        <f>IF(ISNUMBER(FIND("arbeid",Methode_Keuze)),"",IF(ISNUMBER(FIND("arbeid",Methode_Keuze)),"",IF(Tb_Activiteiten[[#This Row],[Adviseur]]=1,Tb_Activiteiten[[#Headers],[Adviseur]],"")))</f>
        <v/>
      </c>
      <c r="AP392" t="str">
        <f>IF(ISNUMBER(FIND("arbeid",Methode_Keuze)),"",IF(ISNUMBER(FIND("arbeid",Methode_Keuze)),"",IF(Tb_Activiteiten[[#This Row],[Projectleider/Expert]]=1,Tb_Activiteiten[[#Headers],[Projectleider/Expert]],"")))</f>
        <v/>
      </c>
      <c r="AQ392" t="str">
        <f>IF(ISNUMBER(FIND("arbeid",Methode_Keuze)),"",IF(ISNUMBER(FIND("arbeid",Methode_Keuze)),"",IF(Tb_Activiteiten[[#This Row],[Arbeidskosten]]=1,Tb_Activiteiten[[#Headers],[Arbeidskosten]],"")))</f>
        <v/>
      </c>
      <c r="AR392" t="str">
        <f>IF(ISNUMBER(FIND("arbeid",Methode_Keuze)),"",IF(ISNUMBER(FIND("arbeid",Methode_Keuze)),"",IF(Tb_Activiteiten[[#This Row],[Arbeidskosten op basis van IKS]]=1,Tb_Activiteiten[[#Headers],[Arbeidskosten op basis van IKS]],"")))</f>
        <v/>
      </c>
      <c r="AS392" t="str">
        <f>IF(ISNUMBER(FIND("overige",Methode_Keuze)),"",IF(Tb_Activiteiten[[#This Row],[Kosten derden exclusief btw]]=1,Tb_Activiteiten[[#Headers],[Kosten derden exclusief btw]],""))</f>
        <v/>
      </c>
      <c r="AT392" t="str">
        <f>IF(ISNUMBER(FIND("overige",Methode_Keuze)),"",IF(Tb_Activiteiten[[#This Row],[Niet verrekenbare btw]]=1,Tb_Activiteiten[[#Headers],[Niet verrekenbare btw]],""))</f>
        <v/>
      </c>
      <c r="AU392" t="str">
        <f>IF(ISNUMBER(FIND("overige",Methode_Keuze)),"",IF(Tb_Activiteiten[[#This Row],[Grondkosten]]=1,Tb_Activiteiten[[#Headers],[Grondkosten]],""))</f>
        <v/>
      </c>
      <c r="AV392" t="str">
        <f>IF(ISNUMBER(FIND("overige",Methode_Keuze)),"",IF(Tb_Activiteiten[[#This Row],[Bijdrage in natura (overige)]]=1,Tb_Activiteiten[[#Headers],[Bijdrage in natura (overige)]],""))</f>
        <v/>
      </c>
      <c r="AW392" t="str">
        <f>IF(ISNUMBER(FIND("overige",Methode_Keuze)),"",IF(Tb_Activiteiten[[#This Row],[Bijdrage in natura (vrijwilligers)]]=1,Tb_Activiteiten[[#Headers],[Bijdrage in natura (vrijwilligers)]],""))</f>
        <v/>
      </c>
      <c r="AX392" t="str">
        <f>IF(ISNUMBER(FIND("overige",Methode_Keuze)),"",IF(Tb_Activiteiten[[#This Row],[Afschrijvingskosten]]=1,Tb_Activiteiten[[#Headers],[Afschrijvingskosten]],""))</f>
        <v/>
      </c>
      <c r="AY392" t="str">
        <f>IF(ISNUMBER(FIND("overige",Methode_Keuze)),"",IF(Tb_Activiteiten[[#This Row],[Vergoeding]]=1,Tb_Activiteiten[[#Headers],[Vergoeding]],""))</f>
        <v/>
      </c>
      <c r="AZ392" t="str">
        <f>IF(ISNUMBER(FIND("arbeid",Methode_Keuze)),"",IF(Tb_Activiteiten[[#This Row],[Arbeidskosten - vast tarief (excl eigen arbeid)]]=1,Tb_Activiteiten[[#Headers],[Arbeidskosten - vast tarief (excl eigen arbeid)]],""))</f>
        <v/>
      </c>
      <c r="BA392" t="str">
        <f>IF(ISNUMBER(FIND("overige",Methode_Keuze)),"",IF(Tb_Activiteiten[[#This Row],[Overige kosten]]=1,Tb_Activiteiten[[#Headers],[Overige kosten]],""))</f>
        <v/>
      </c>
    </row>
    <row r="393" spans="1:53" x14ac:dyDescent="0.25">
      <c r="A393" s="213"/>
      <c r="F393" s="64"/>
      <c r="G393" s="64"/>
      <c r="H393" s="258"/>
      <c r="I393" s="258"/>
      <c r="J393" s="258"/>
      <c r="K393" s="258"/>
      <c r="O393" s="56"/>
      <c r="Q393" t="str">
        <f>IFERROR(IF(VLOOKUP(Tb_Activiteiten[[#This Row],[Openstelling]],Tb_Openstelling[],2,0)=1,1,""),"")</f>
        <v/>
      </c>
      <c r="AK393" t="str">
        <f>IF(ISNUMBER(FIND("arbeid",Methode_Keuze)),"",IF(ISNUMBER(FIND("arbeid",Methode_Keuze)),"",IF(Tb_Activiteiten[[#This Row],[Loonkosten]]=1,Tb_Activiteiten[[#Headers],[Loonkosten]],"")))</f>
        <v/>
      </c>
      <c r="AL393" t="str">
        <f>IF(ISNUMBER(FIND("arbeid",Methode_Keuze)),"",IF(ISNUMBER(FIND("arbeid",Methode_Keuze)),"",IF(Tb_Activiteiten[[#This Row],[Eigen arbeid]]=1,Tb_Activiteiten[[#Headers],[Eigen arbeid]],"")))</f>
        <v/>
      </c>
      <c r="AM393" t="str">
        <f>IF(ISNUMBER(FIND("arbeid",Methode_Keuze)),"",IF(ISNUMBER(FIND("arbeid",Methode_Keuze)),"",IF(Tb_Activiteiten[[#This Row],[Projectmedewerker]]=1,Tb_Activiteiten[[#Headers],[Projectmedewerker]],"")))</f>
        <v/>
      </c>
      <c r="AN393" t="str">
        <f>IF(ISNUMBER(FIND("arbeid",Methode_Keuze)),"",IF(ISNUMBER(FIND("arbeid",Methode_Keuze)),"",IF(Tb_Activiteiten[[#This Row],[Landbouwer]]=1,Tb_Activiteiten[[#Headers],[Landbouwer]],"")))</f>
        <v/>
      </c>
      <c r="AO393" t="str">
        <f>IF(ISNUMBER(FIND("arbeid",Methode_Keuze)),"",IF(ISNUMBER(FIND("arbeid",Methode_Keuze)),"",IF(Tb_Activiteiten[[#This Row],[Adviseur]]=1,Tb_Activiteiten[[#Headers],[Adviseur]],"")))</f>
        <v/>
      </c>
      <c r="AP393" t="str">
        <f>IF(ISNUMBER(FIND("arbeid",Methode_Keuze)),"",IF(ISNUMBER(FIND("arbeid",Methode_Keuze)),"",IF(Tb_Activiteiten[[#This Row],[Projectleider/Expert]]=1,Tb_Activiteiten[[#Headers],[Projectleider/Expert]],"")))</f>
        <v/>
      </c>
      <c r="AQ393" t="str">
        <f>IF(ISNUMBER(FIND("arbeid",Methode_Keuze)),"",IF(ISNUMBER(FIND("arbeid",Methode_Keuze)),"",IF(Tb_Activiteiten[[#This Row],[Arbeidskosten]]=1,Tb_Activiteiten[[#Headers],[Arbeidskosten]],"")))</f>
        <v/>
      </c>
      <c r="AR393" t="str">
        <f>IF(ISNUMBER(FIND("arbeid",Methode_Keuze)),"",IF(ISNUMBER(FIND("arbeid",Methode_Keuze)),"",IF(Tb_Activiteiten[[#This Row],[Arbeidskosten op basis van IKS]]=1,Tb_Activiteiten[[#Headers],[Arbeidskosten op basis van IKS]],"")))</f>
        <v/>
      </c>
      <c r="AS393" t="str">
        <f>IF(ISNUMBER(FIND("overige",Methode_Keuze)),"",IF(Tb_Activiteiten[[#This Row],[Kosten derden exclusief btw]]=1,Tb_Activiteiten[[#Headers],[Kosten derden exclusief btw]],""))</f>
        <v/>
      </c>
      <c r="AT393" t="str">
        <f>IF(ISNUMBER(FIND("overige",Methode_Keuze)),"",IF(Tb_Activiteiten[[#This Row],[Niet verrekenbare btw]]=1,Tb_Activiteiten[[#Headers],[Niet verrekenbare btw]],""))</f>
        <v/>
      </c>
      <c r="AU393" t="str">
        <f>IF(ISNUMBER(FIND("overige",Methode_Keuze)),"",IF(Tb_Activiteiten[[#This Row],[Grondkosten]]=1,Tb_Activiteiten[[#Headers],[Grondkosten]],""))</f>
        <v/>
      </c>
      <c r="AV393" t="str">
        <f>IF(ISNUMBER(FIND("overige",Methode_Keuze)),"",IF(Tb_Activiteiten[[#This Row],[Bijdrage in natura (overige)]]=1,Tb_Activiteiten[[#Headers],[Bijdrage in natura (overige)]],""))</f>
        <v/>
      </c>
      <c r="AW393" t="str">
        <f>IF(ISNUMBER(FIND("overige",Methode_Keuze)),"",IF(Tb_Activiteiten[[#This Row],[Bijdrage in natura (vrijwilligers)]]=1,Tb_Activiteiten[[#Headers],[Bijdrage in natura (vrijwilligers)]],""))</f>
        <v/>
      </c>
      <c r="AX393" t="str">
        <f>IF(ISNUMBER(FIND("overige",Methode_Keuze)),"",IF(Tb_Activiteiten[[#This Row],[Afschrijvingskosten]]=1,Tb_Activiteiten[[#Headers],[Afschrijvingskosten]],""))</f>
        <v/>
      </c>
      <c r="AY393" t="str">
        <f>IF(ISNUMBER(FIND("overige",Methode_Keuze)),"",IF(Tb_Activiteiten[[#This Row],[Vergoeding]]=1,Tb_Activiteiten[[#Headers],[Vergoeding]],""))</f>
        <v/>
      </c>
      <c r="AZ393" t="str">
        <f>IF(ISNUMBER(FIND("arbeid",Methode_Keuze)),"",IF(Tb_Activiteiten[[#This Row],[Arbeidskosten - vast tarief (excl eigen arbeid)]]=1,Tb_Activiteiten[[#Headers],[Arbeidskosten - vast tarief (excl eigen arbeid)]],""))</f>
        <v/>
      </c>
      <c r="BA393" t="str">
        <f>IF(ISNUMBER(FIND("overige",Methode_Keuze)),"",IF(Tb_Activiteiten[[#This Row],[Overige kosten]]=1,Tb_Activiteiten[[#Headers],[Overige kosten]],""))</f>
        <v/>
      </c>
    </row>
    <row r="394" spans="1:53" x14ac:dyDescent="0.25">
      <c r="A394" s="213"/>
      <c r="F394" s="64"/>
      <c r="G394" s="64"/>
      <c r="H394" s="258"/>
      <c r="I394" s="258"/>
      <c r="J394" s="258"/>
      <c r="K394" s="258"/>
      <c r="O394" s="56"/>
      <c r="Q394" t="str">
        <f>IFERROR(IF(VLOOKUP(Tb_Activiteiten[[#This Row],[Openstelling]],Tb_Openstelling[],2,0)=1,1,""),"")</f>
        <v/>
      </c>
      <c r="AK394" t="str">
        <f>IF(ISNUMBER(FIND("arbeid",Methode_Keuze)),"",IF(ISNUMBER(FIND("arbeid",Methode_Keuze)),"",IF(Tb_Activiteiten[[#This Row],[Loonkosten]]=1,Tb_Activiteiten[[#Headers],[Loonkosten]],"")))</f>
        <v/>
      </c>
      <c r="AL394" t="str">
        <f>IF(ISNUMBER(FIND("arbeid",Methode_Keuze)),"",IF(ISNUMBER(FIND("arbeid",Methode_Keuze)),"",IF(Tb_Activiteiten[[#This Row],[Eigen arbeid]]=1,Tb_Activiteiten[[#Headers],[Eigen arbeid]],"")))</f>
        <v/>
      </c>
      <c r="AM394" t="str">
        <f>IF(ISNUMBER(FIND("arbeid",Methode_Keuze)),"",IF(ISNUMBER(FIND("arbeid",Methode_Keuze)),"",IF(Tb_Activiteiten[[#This Row],[Projectmedewerker]]=1,Tb_Activiteiten[[#Headers],[Projectmedewerker]],"")))</f>
        <v/>
      </c>
      <c r="AN394" t="str">
        <f>IF(ISNUMBER(FIND("arbeid",Methode_Keuze)),"",IF(ISNUMBER(FIND("arbeid",Methode_Keuze)),"",IF(Tb_Activiteiten[[#This Row],[Landbouwer]]=1,Tb_Activiteiten[[#Headers],[Landbouwer]],"")))</f>
        <v/>
      </c>
      <c r="AO394" t="str">
        <f>IF(ISNUMBER(FIND("arbeid",Methode_Keuze)),"",IF(ISNUMBER(FIND("arbeid",Methode_Keuze)),"",IF(Tb_Activiteiten[[#This Row],[Adviseur]]=1,Tb_Activiteiten[[#Headers],[Adviseur]],"")))</f>
        <v/>
      </c>
      <c r="AP394" t="str">
        <f>IF(ISNUMBER(FIND("arbeid",Methode_Keuze)),"",IF(ISNUMBER(FIND("arbeid",Methode_Keuze)),"",IF(Tb_Activiteiten[[#This Row],[Projectleider/Expert]]=1,Tb_Activiteiten[[#Headers],[Projectleider/Expert]],"")))</f>
        <v/>
      </c>
      <c r="AQ394" t="str">
        <f>IF(ISNUMBER(FIND("arbeid",Methode_Keuze)),"",IF(ISNUMBER(FIND("arbeid",Methode_Keuze)),"",IF(Tb_Activiteiten[[#This Row],[Arbeidskosten]]=1,Tb_Activiteiten[[#Headers],[Arbeidskosten]],"")))</f>
        <v/>
      </c>
      <c r="AR394" t="str">
        <f>IF(ISNUMBER(FIND("arbeid",Methode_Keuze)),"",IF(ISNUMBER(FIND("arbeid",Methode_Keuze)),"",IF(Tb_Activiteiten[[#This Row],[Arbeidskosten op basis van IKS]]=1,Tb_Activiteiten[[#Headers],[Arbeidskosten op basis van IKS]],"")))</f>
        <v/>
      </c>
      <c r="AS394" t="str">
        <f>IF(ISNUMBER(FIND("overige",Methode_Keuze)),"",IF(Tb_Activiteiten[[#This Row],[Kosten derden exclusief btw]]=1,Tb_Activiteiten[[#Headers],[Kosten derden exclusief btw]],""))</f>
        <v/>
      </c>
      <c r="AT394" t="str">
        <f>IF(ISNUMBER(FIND("overige",Methode_Keuze)),"",IF(Tb_Activiteiten[[#This Row],[Niet verrekenbare btw]]=1,Tb_Activiteiten[[#Headers],[Niet verrekenbare btw]],""))</f>
        <v/>
      </c>
      <c r="AU394" t="str">
        <f>IF(ISNUMBER(FIND("overige",Methode_Keuze)),"",IF(Tb_Activiteiten[[#This Row],[Grondkosten]]=1,Tb_Activiteiten[[#Headers],[Grondkosten]],""))</f>
        <v/>
      </c>
      <c r="AV394" t="str">
        <f>IF(ISNUMBER(FIND("overige",Methode_Keuze)),"",IF(Tb_Activiteiten[[#This Row],[Bijdrage in natura (overige)]]=1,Tb_Activiteiten[[#Headers],[Bijdrage in natura (overige)]],""))</f>
        <v/>
      </c>
      <c r="AW394" t="str">
        <f>IF(ISNUMBER(FIND("overige",Methode_Keuze)),"",IF(Tb_Activiteiten[[#This Row],[Bijdrage in natura (vrijwilligers)]]=1,Tb_Activiteiten[[#Headers],[Bijdrage in natura (vrijwilligers)]],""))</f>
        <v/>
      </c>
      <c r="AX394" t="str">
        <f>IF(ISNUMBER(FIND("overige",Methode_Keuze)),"",IF(Tb_Activiteiten[[#This Row],[Afschrijvingskosten]]=1,Tb_Activiteiten[[#Headers],[Afschrijvingskosten]],""))</f>
        <v/>
      </c>
      <c r="AY394" t="str">
        <f>IF(ISNUMBER(FIND("overige",Methode_Keuze)),"",IF(Tb_Activiteiten[[#This Row],[Vergoeding]]=1,Tb_Activiteiten[[#Headers],[Vergoeding]],""))</f>
        <v/>
      </c>
      <c r="AZ394" t="str">
        <f>IF(ISNUMBER(FIND("arbeid",Methode_Keuze)),"",IF(Tb_Activiteiten[[#This Row],[Arbeidskosten - vast tarief (excl eigen arbeid)]]=1,Tb_Activiteiten[[#Headers],[Arbeidskosten - vast tarief (excl eigen arbeid)]],""))</f>
        <v/>
      </c>
      <c r="BA394" t="str">
        <f>IF(ISNUMBER(FIND("overige",Methode_Keuze)),"",IF(Tb_Activiteiten[[#This Row],[Overige kosten]]=1,Tb_Activiteiten[[#Headers],[Overige kosten]],""))</f>
        <v/>
      </c>
    </row>
    <row r="395" spans="1:53" x14ac:dyDescent="0.25">
      <c r="A395" s="213"/>
      <c r="F395" s="64"/>
      <c r="G395" s="64"/>
      <c r="H395" s="258"/>
      <c r="I395" s="258"/>
      <c r="J395" s="258"/>
      <c r="K395" s="258"/>
      <c r="O395" s="56"/>
      <c r="Q395" t="str">
        <f>IFERROR(IF(VLOOKUP(Tb_Activiteiten[[#This Row],[Openstelling]],Tb_Openstelling[],2,0)=1,1,""),"")</f>
        <v/>
      </c>
      <c r="AK395" t="str">
        <f>IF(ISNUMBER(FIND("arbeid",Methode_Keuze)),"",IF(ISNUMBER(FIND("arbeid",Methode_Keuze)),"",IF(Tb_Activiteiten[[#This Row],[Loonkosten]]=1,Tb_Activiteiten[[#Headers],[Loonkosten]],"")))</f>
        <v/>
      </c>
      <c r="AL395" t="str">
        <f>IF(ISNUMBER(FIND("arbeid",Methode_Keuze)),"",IF(ISNUMBER(FIND("arbeid",Methode_Keuze)),"",IF(Tb_Activiteiten[[#This Row],[Eigen arbeid]]=1,Tb_Activiteiten[[#Headers],[Eigen arbeid]],"")))</f>
        <v/>
      </c>
      <c r="AM395" t="str">
        <f>IF(ISNUMBER(FIND("arbeid",Methode_Keuze)),"",IF(ISNUMBER(FIND("arbeid",Methode_Keuze)),"",IF(Tb_Activiteiten[[#This Row],[Projectmedewerker]]=1,Tb_Activiteiten[[#Headers],[Projectmedewerker]],"")))</f>
        <v/>
      </c>
      <c r="AN395" t="str">
        <f>IF(ISNUMBER(FIND("arbeid",Methode_Keuze)),"",IF(ISNUMBER(FIND("arbeid",Methode_Keuze)),"",IF(Tb_Activiteiten[[#This Row],[Landbouwer]]=1,Tb_Activiteiten[[#Headers],[Landbouwer]],"")))</f>
        <v/>
      </c>
      <c r="AO395" t="str">
        <f>IF(ISNUMBER(FIND("arbeid",Methode_Keuze)),"",IF(ISNUMBER(FIND("arbeid",Methode_Keuze)),"",IF(Tb_Activiteiten[[#This Row],[Adviseur]]=1,Tb_Activiteiten[[#Headers],[Adviseur]],"")))</f>
        <v/>
      </c>
      <c r="AP395" t="str">
        <f>IF(ISNUMBER(FIND("arbeid",Methode_Keuze)),"",IF(ISNUMBER(FIND("arbeid",Methode_Keuze)),"",IF(Tb_Activiteiten[[#This Row],[Projectleider/Expert]]=1,Tb_Activiteiten[[#Headers],[Projectleider/Expert]],"")))</f>
        <v/>
      </c>
      <c r="AQ395" t="str">
        <f>IF(ISNUMBER(FIND("arbeid",Methode_Keuze)),"",IF(ISNUMBER(FIND("arbeid",Methode_Keuze)),"",IF(Tb_Activiteiten[[#This Row],[Arbeidskosten]]=1,Tb_Activiteiten[[#Headers],[Arbeidskosten]],"")))</f>
        <v/>
      </c>
      <c r="AR395" t="str">
        <f>IF(ISNUMBER(FIND("arbeid",Methode_Keuze)),"",IF(ISNUMBER(FIND("arbeid",Methode_Keuze)),"",IF(Tb_Activiteiten[[#This Row],[Arbeidskosten op basis van IKS]]=1,Tb_Activiteiten[[#Headers],[Arbeidskosten op basis van IKS]],"")))</f>
        <v/>
      </c>
      <c r="AS395" t="str">
        <f>IF(ISNUMBER(FIND("overige",Methode_Keuze)),"",IF(Tb_Activiteiten[[#This Row],[Kosten derden exclusief btw]]=1,Tb_Activiteiten[[#Headers],[Kosten derden exclusief btw]],""))</f>
        <v/>
      </c>
      <c r="AT395" t="str">
        <f>IF(ISNUMBER(FIND("overige",Methode_Keuze)),"",IF(Tb_Activiteiten[[#This Row],[Niet verrekenbare btw]]=1,Tb_Activiteiten[[#Headers],[Niet verrekenbare btw]],""))</f>
        <v/>
      </c>
      <c r="AU395" t="str">
        <f>IF(ISNUMBER(FIND("overige",Methode_Keuze)),"",IF(Tb_Activiteiten[[#This Row],[Grondkosten]]=1,Tb_Activiteiten[[#Headers],[Grondkosten]],""))</f>
        <v/>
      </c>
      <c r="AV395" t="str">
        <f>IF(ISNUMBER(FIND("overige",Methode_Keuze)),"",IF(Tb_Activiteiten[[#This Row],[Bijdrage in natura (overige)]]=1,Tb_Activiteiten[[#Headers],[Bijdrage in natura (overige)]],""))</f>
        <v/>
      </c>
      <c r="AW395" t="str">
        <f>IF(ISNUMBER(FIND("overige",Methode_Keuze)),"",IF(Tb_Activiteiten[[#This Row],[Bijdrage in natura (vrijwilligers)]]=1,Tb_Activiteiten[[#Headers],[Bijdrage in natura (vrijwilligers)]],""))</f>
        <v/>
      </c>
      <c r="AX395" t="str">
        <f>IF(ISNUMBER(FIND("overige",Methode_Keuze)),"",IF(Tb_Activiteiten[[#This Row],[Afschrijvingskosten]]=1,Tb_Activiteiten[[#Headers],[Afschrijvingskosten]],""))</f>
        <v/>
      </c>
      <c r="AY395" t="str">
        <f>IF(ISNUMBER(FIND("overige",Methode_Keuze)),"",IF(Tb_Activiteiten[[#This Row],[Vergoeding]]=1,Tb_Activiteiten[[#Headers],[Vergoeding]],""))</f>
        <v/>
      </c>
      <c r="AZ395" t="str">
        <f>IF(ISNUMBER(FIND("arbeid",Methode_Keuze)),"",IF(Tb_Activiteiten[[#This Row],[Arbeidskosten - vast tarief (excl eigen arbeid)]]=1,Tb_Activiteiten[[#Headers],[Arbeidskosten - vast tarief (excl eigen arbeid)]],""))</f>
        <v/>
      </c>
      <c r="BA395" t="str">
        <f>IF(ISNUMBER(FIND("overige",Methode_Keuze)),"",IF(Tb_Activiteiten[[#This Row],[Overige kosten]]=1,Tb_Activiteiten[[#Headers],[Overige kosten]],""))</f>
        <v/>
      </c>
    </row>
    <row r="396" spans="1:53" x14ac:dyDescent="0.25">
      <c r="A396" s="213"/>
      <c r="F396" s="64"/>
      <c r="G396" s="64"/>
      <c r="H396" s="258"/>
      <c r="I396" s="258"/>
      <c r="J396" s="258"/>
      <c r="K396" s="258"/>
      <c r="O396" s="56"/>
      <c r="Q396" t="str">
        <f>IFERROR(IF(VLOOKUP(Tb_Activiteiten[[#This Row],[Openstelling]],Tb_Openstelling[],2,0)=1,1,""),"")</f>
        <v/>
      </c>
      <c r="AK396" t="str">
        <f>IF(ISNUMBER(FIND("arbeid",Methode_Keuze)),"",IF(ISNUMBER(FIND("arbeid",Methode_Keuze)),"",IF(Tb_Activiteiten[[#This Row],[Loonkosten]]=1,Tb_Activiteiten[[#Headers],[Loonkosten]],"")))</f>
        <v/>
      </c>
      <c r="AL396" t="str">
        <f>IF(ISNUMBER(FIND("arbeid",Methode_Keuze)),"",IF(ISNUMBER(FIND("arbeid",Methode_Keuze)),"",IF(Tb_Activiteiten[[#This Row],[Eigen arbeid]]=1,Tb_Activiteiten[[#Headers],[Eigen arbeid]],"")))</f>
        <v/>
      </c>
      <c r="AM396" t="str">
        <f>IF(ISNUMBER(FIND("arbeid",Methode_Keuze)),"",IF(ISNUMBER(FIND("arbeid",Methode_Keuze)),"",IF(Tb_Activiteiten[[#This Row],[Projectmedewerker]]=1,Tb_Activiteiten[[#Headers],[Projectmedewerker]],"")))</f>
        <v/>
      </c>
      <c r="AN396" t="str">
        <f>IF(ISNUMBER(FIND("arbeid",Methode_Keuze)),"",IF(ISNUMBER(FIND("arbeid",Methode_Keuze)),"",IF(Tb_Activiteiten[[#This Row],[Landbouwer]]=1,Tb_Activiteiten[[#Headers],[Landbouwer]],"")))</f>
        <v/>
      </c>
      <c r="AO396" t="str">
        <f>IF(ISNUMBER(FIND("arbeid",Methode_Keuze)),"",IF(ISNUMBER(FIND("arbeid",Methode_Keuze)),"",IF(Tb_Activiteiten[[#This Row],[Adviseur]]=1,Tb_Activiteiten[[#Headers],[Adviseur]],"")))</f>
        <v/>
      </c>
      <c r="AP396" t="str">
        <f>IF(ISNUMBER(FIND("arbeid",Methode_Keuze)),"",IF(ISNUMBER(FIND("arbeid",Methode_Keuze)),"",IF(Tb_Activiteiten[[#This Row],[Projectleider/Expert]]=1,Tb_Activiteiten[[#Headers],[Projectleider/Expert]],"")))</f>
        <v/>
      </c>
      <c r="AQ396" t="str">
        <f>IF(ISNUMBER(FIND("arbeid",Methode_Keuze)),"",IF(ISNUMBER(FIND("arbeid",Methode_Keuze)),"",IF(Tb_Activiteiten[[#This Row],[Arbeidskosten]]=1,Tb_Activiteiten[[#Headers],[Arbeidskosten]],"")))</f>
        <v/>
      </c>
      <c r="AR396" t="str">
        <f>IF(ISNUMBER(FIND("arbeid",Methode_Keuze)),"",IF(ISNUMBER(FIND("arbeid",Methode_Keuze)),"",IF(Tb_Activiteiten[[#This Row],[Arbeidskosten op basis van IKS]]=1,Tb_Activiteiten[[#Headers],[Arbeidskosten op basis van IKS]],"")))</f>
        <v/>
      </c>
      <c r="AS396" t="str">
        <f>IF(ISNUMBER(FIND("overige",Methode_Keuze)),"",IF(Tb_Activiteiten[[#This Row],[Kosten derden exclusief btw]]=1,Tb_Activiteiten[[#Headers],[Kosten derden exclusief btw]],""))</f>
        <v/>
      </c>
      <c r="AT396" t="str">
        <f>IF(ISNUMBER(FIND("overige",Methode_Keuze)),"",IF(Tb_Activiteiten[[#This Row],[Niet verrekenbare btw]]=1,Tb_Activiteiten[[#Headers],[Niet verrekenbare btw]],""))</f>
        <v/>
      </c>
      <c r="AU396" t="str">
        <f>IF(ISNUMBER(FIND("overige",Methode_Keuze)),"",IF(Tb_Activiteiten[[#This Row],[Grondkosten]]=1,Tb_Activiteiten[[#Headers],[Grondkosten]],""))</f>
        <v/>
      </c>
      <c r="AV396" t="str">
        <f>IF(ISNUMBER(FIND("overige",Methode_Keuze)),"",IF(Tb_Activiteiten[[#This Row],[Bijdrage in natura (overige)]]=1,Tb_Activiteiten[[#Headers],[Bijdrage in natura (overige)]],""))</f>
        <v/>
      </c>
      <c r="AW396" t="str">
        <f>IF(ISNUMBER(FIND("overige",Methode_Keuze)),"",IF(Tb_Activiteiten[[#This Row],[Bijdrage in natura (vrijwilligers)]]=1,Tb_Activiteiten[[#Headers],[Bijdrage in natura (vrijwilligers)]],""))</f>
        <v/>
      </c>
      <c r="AX396" t="str">
        <f>IF(ISNUMBER(FIND("overige",Methode_Keuze)),"",IF(Tb_Activiteiten[[#This Row],[Afschrijvingskosten]]=1,Tb_Activiteiten[[#Headers],[Afschrijvingskosten]],""))</f>
        <v/>
      </c>
      <c r="AY396" t="str">
        <f>IF(ISNUMBER(FIND("overige",Methode_Keuze)),"",IF(Tb_Activiteiten[[#This Row],[Vergoeding]]=1,Tb_Activiteiten[[#Headers],[Vergoeding]],""))</f>
        <v/>
      </c>
      <c r="AZ396" t="str">
        <f>IF(ISNUMBER(FIND("arbeid",Methode_Keuze)),"",IF(Tb_Activiteiten[[#This Row],[Arbeidskosten - vast tarief (excl eigen arbeid)]]=1,Tb_Activiteiten[[#Headers],[Arbeidskosten - vast tarief (excl eigen arbeid)]],""))</f>
        <v/>
      </c>
      <c r="BA396" t="str">
        <f>IF(ISNUMBER(FIND("overige",Methode_Keuze)),"",IF(Tb_Activiteiten[[#This Row],[Overige kosten]]=1,Tb_Activiteiten[[#Headers],[Overige kosten]],""))</f>
        <v/>
      </c>
    </row>
    <row r="397" spans="1:53" x14ac:dyDescent="0.25">
      <c r="A397" s="213"/>
      <c r="F397" s="64"/>
      <c r="G397" s="64"/>
      <c r="H397" s="258"/>
      <c r="I397" s="258"/>
      <c r="J397" s="258"/>
      <c r="K397" s="258"/>
      <c r="O397" s="56"/>
      <c r="Q397" t="str">
        <f>IFERROR(IF(VLOOKUP(Tb_Activiteiten[[#This Row],[Openstelling]],Tb_Openstelling[],2,0)=1,1,""),"")</f>
        <v/>
      </c>
      <c r="AK397" t="str">
        <f>IF(ISNUMBER(FIND("arbeid",Methode_Keuze)),"",IF(ISNUMBER(FIND("arbeid",Methode_Keuze)),"",IF(Tb_Activiteiten[[#This Row],[Loonkosten]]=1,Tb_Activiteiten[[#Headers],[Loonkosten]],"")))</f>
        <v/>
      </c>
      <c r="AL397" t="str">
        <f>IF(ISNUMBER(FIND("arbeid",Methode_Keuze)),"",IF(ISNUMBER(FIND("arbeid",Methode_Keuze)),"",IF(Tb_Activiteiten[[#This Row],[Eigen arbeid]]=1,Tb_Activiteiten[[#Headers],[Eigen arbeid]],"")))</f>
        <v/>
      </c>
      <c r="AM397" t="str">
        <f>IF(ISNUMBER(FIND("arbeid",Methode_Keuze)),"",IF(ISNUMBER(FIND("arbeid",Methode_Keuze)),"",IF(Tb_Activiteiten[[#This Row],[Projectmedewerker]]=1,Tb_Activiteiten[[#Headers],[Projectmedewerker]],"")))</f>
        <v/>
      </c>
      <c r="AN397" t="str">
        <f>IF(ISNUMBER(FIND("arbeid",Methode_Keuze)),"",IF(ISNUMBER(FIND("arbeid",Methode_Keuze)),"",IF(Tb_Activiteiten[[#This Row],[Landbouwer]]=1,Tb_Activiteiten[[#Headers],[Landbouwer]],"")))</f>
        <v/>
      </c>
      <c r="AO397" t="str">
        <f>IF(ISNUMBER(FIND("arbeid",Methode_Keuze)),"",IF(ISNUMBER(FIND("arbeid",Methode_Keuze)),"",IF(Tb_Activiteiten[[#This Row],[Adviseur]]=1,Tb_Activiteiten[[#Headers],[Adviseur]],"")))</f>
        <v/>
      </c>
      <c r="AP397" t="str">
        <f>IF(ISNUMBER(FIND("arbeid",Methode_Keuze)),"",IF(ISNUMBER(FIND("arbeid",Methode_Keuze)),"",IF(Tb_Activiteiten[[#This Row],[Projectleider/Expert]]=1,Tb_Activiteiten[[#Headers],[Projectleider/Expert]],"")))</f>
        <v/>
      </c>
      <c r="AQ397" t="str">
        <f>IF(ISNUMBER(FIND("arbeid",Methode_Keuze)),"",IF(ISNUMBER(FIND("arbeid",Methode_Keuze)),"",IF(Tb_Activiteiten[[#This Row],[Arbeidskosten]]=1,Tb_Activiteiten[[#Headers],[Arbeidskosten]],"")))</f>
        <v/>
      </c>
      <c r="AR397" t="str">
        <f>IF(ISNUMBER(FIND("arbeid",Methode_Keuze)),"",IF(ISNUMBER(FIND("arbeid",Methode_Keuze)),"",IF(Tb_Activiteiten[[#This Row],[Arbeidskosten op basis van IKS]]=1,Tb_Activiteiten[[#Headers],[Arbeidskosten op basis van IKS]],"")))</f>
        <v/>
      </c>
      <c r="AS397" t="str">
        <f>IF(ISNUMBER(FIND("overige",Methode_Keuze)),"",IF(Tb_Activiteiten[[#This Row],[Kosten derden exclusief btw]]=1,Tb_Activiteiten[[#Headers],[Kosten derden exclusief btw]],""))</f>
        <v/>
      </c>
      <c r="AT397" t="str">
        <f>IF(ISNUMBER(FIND("overige",Methode_Keuze)),"",IF(Tb_Activiteiten[[#This Row],[Niet verrekenbare btw]]=1,Tb_Activiteiten[[#Headers],[Niet verrekenbare btw]],""))</f>
        <v/>
      </c>
      <c r="AU397" t="str">
        <f>IF(ISNUMBER(FIND("overige",Methode_Keuze)),"",IF(Tb_Activiteiten[[#This Row],[Grondkosten]]=1,Tb_Activiteiten[[#Headers],[Grondkosten]],""))</f>
        <v/>
      </c>
      <c r="AV397" t="str">
        <f>IF(ISNUMBER(FIND("overige",Methode_Keuze)),"",IF(Tb_Activiteiten[[#This Row],[Bijdrage in natura (overige)]]=1,Tb_Activiteiten[[#Headers],[Bijdrage in natura (overige)]],""))</f>
        <v/>
      </c>
      <c r="AW397" t="str">
        <f>IF(ISNUMBER(FIND("overige",Methode_Keuze)),"",IF(Tb_Activiteiten[[#This Row],[Bijdrage in natura (vrijwilligers)]]=1,Tb_Activiteiten[[#Headers],[Bijdrage in natura (vrijwilligers)]],""))</f>
        <v/>
      </c>
      <c r="AX397" t="str">
        <f>IF(ISNUMBER(FIND("overige",Methode_Keuze)),"",IF(Tb_Activiteiten[[#This Row],[Afschrijvingskosten]]=1,Tb_Activiteiten[[#Headers],[Afschrijvingskosten]],""))</f>
        <v/>
      </c>
      <c r="AY397" t="str">
        <f>IF(ISNUMBER(FIND("overige",Methode_Keuze)),"",IF(Tb_Activiteiten[[#This Row],[Vergoeding]]=1,Tb_Activiteiten[[#Headers],[Vergoeding]],""))</f>
        <v/>
      </c>
      <c r="AZ397" t="str">
        <f>IF(ISNUMBER(FIND("arbeid",Methode_Keuze)),"",IF(Tb_Activiteiten[[#This Row],[Arbeidskosten - vast tarief (excl eigen arbeid)]]=1,Tb_Activiteiten[[#Headers],[Arbeidskosten - vast tarief (excl eigen arbeid)]],""))</f>
        <v/>
      </c>
      <c r="BA397" t="str">
        <f>IF(ISNUMBER(FIND("overige",Methode_Keuze)),"",IF(Tb_Activiteiten[[#This Row],[Overige kosten]]=1,Tb_Activiteiten[[#Headers],[Overige kosten]],""))</f>
        <v/>
      </c>
    </row>
    <row r="398" spans="1:53" x14ac:dyDescent="0.25">
      <c r="A398" s="213"/>
      <c r="F398" s="64"/>
      <c r="G398" s="64"/>
      <c r="H398" s="258"/>
      <c r="I398" s="258"/>
      <c r="J398" s="258"/>
      <c r="K398" s="258"/>
      <c r="O398" s="56"/>
      <c r="Q398" t="str">
        <f>IFERROR(IF(VLOOKUP(Tb_Activiteiten[[#This Row],[Openstelling]],Tb_Openstelling[],2,0)=1,1,""),"")</f>
        <v/>
      </c>
      <c r="AK398" t="str">
        <f>IF(ISNUMBER(FIND("arbeid",Methode_Keuze)),"",IF(ISNUMBER(FIND("arbeid",Methode_Keuze)),"",IF(Tb_Activiteiten[[#This Row],[Loonkosten]]=1,Tb_Activiteiten[[#Headers],[Loonkosten]],"")))</f>
        <v/>
      </c>
      <c r="AL398" t="str">
        <f>IF(ISNUMBER(FIND("arbeid",Methode_Keuze)),"",IF(ISNUMBER(FIND("arbeid",Methode_Keuze)),"",IF(Tb_Activiteiten[[#This Row],[Eigen arbeid]]=1,Tb_Activiteiten[[#Headers],[Eigen arbeid]],"")))</f>
        <v/>
      </c>
      <c r="AM398" t="str">
        <f>IF(ISNUMBER(FIND("arbeid",Methode_Keuze)),"",IF(ISNUMBER(FIND("arbeid",Methode_Keuze)),"",IF(Tb_Activiteiten[[#This Row],[Projectmedewerker]]=1,Tb_Activiteiten[[#Headers],[Projectmedewerker]],"")))</f>
        <v/>
      </c>
      <c r="AN398" t="str">
        <f>IF(ISNUMBER(FIND("arbeid",Methode_Keuze)),"",IF(ISNUMBER(FIND("arbeid",Methode_Keuze)),"",IF(Tb_Activiteiten[[#This Row],[Landbouwer]]=1,Tb_Activiteiten[[#Headers],[Landbouwer]],"")))</f>
        <v/>
      </c>
      <c r="AO398" t="str">
        <f>IF(ISNUMBER(FIND("arbeid",Methode_Keuze)),"",IF(ISNUMBER(FIND("arbeid",Methode_Keuze)),"",IF(Tb_Activiteiten[[#This Row],[Adviseur]]=1,Tb_Activiteiten[[#Headers],[Adviseur]],"")))</f>
        <v/>
      </c>
      <c r="AP398" t="str">
        <f>IF(ISNUMBER(FIND("arbeid",Methode_Keuze)),"",IF(ISNUMBER(FIND("arbeid",Methode_Keuze)),"",IF(Tb_Activiteiten[[#This Row],[Projectleider/Expert]]=1,Tb_Activiteiten[[#Headers],[Projectleider/Expert]],"")))</f>
        <v/>
      </c>
      <c r="AQ398" t="str">
        <f>IF(ISNUMBER(FIND("arbeid",Methode_Keuze)),"",IF(ISNUMBER(FIND("arbeid",Methode_Keuze)),"",IF(Tb_Activiteiten[[#This Row],[Arbeidskosten]]=1,Tb_Activiteiten[[#Headers],[Arbeidskosten]],"")))</f>
        <v/>
      </c>
      <c r="AR398" t="str">
        <f>IF(ISNUMBER(FIND("arbeid",Methode_Keuze)),"",IF(ISNUMBER(FIND("arbeid",Methode_Keuze)),"",IF(Tb_Activiteiten[[#This Row],[Arbeidskosten op basis van IKS]]=1,Tb_Activiteiten[[#Headers],[Arbeidskosten op basis van IKS]],"")))</f>
        <v/>
      </c>
      <c r="AS398" t="str">
        <f>IF(ISNUMBER(FIND("overige",Methode_Keuze)),"",IF(Tb_Activiteiten[[#This Row],[Kosten derden exclusief btw]]=1,Tb_Activiteiten[[#Headers],[Kosten derden exclusief btw]],""))</f>
        <v/>
      </c>
      <c r="AT398" t="str">
        <f>IF(ISNUMBER(FIND("overige",Methode_Keuze)),"",IF(Tb_Activiteiten[[#This Row],[Niet verrekenbare btw]]=1,Tb_Activiteiten[[#Headers],[Niet verrekenbare btw]],""))</f>
        <v/>
      </c>
      <c r="AU398" t="str">
        <f>IF(ISNUMBER(FIND("overige",Methode_Keuze)),"",IF(Tb_Activiteiten[[#This Row],[Grondkosten]]=1,Tb_Activiteiten[[#Headers],[Grondkosten]],""))</f>
        <v/>
      </c>
      <c r="AV398" t="str">
        <f>IF(ISNUMBER(FIND("overige",Methode_Keuze)),"",IF(Tb_Activiteiten[[#This Row],[Bijdrage in natura (overige)]]=1,Tb_Activiteiten[[#Headers],[Bijdrage in natura (overige)]],""))</f>
        <v/>
      </c>
      <c r="AW398" t="str">
        <f>IF(ISNUMBER(FIND("overige",Methode_Keuze)),"",IF(Tb_Activiteiten[[#This Row],[Bijdrage in natura (vrijwilligers)]]=1,Tb_Activiteiten[[#Headers],[Bijdrage in natura (vrijwilligers)]],""))</f>
        <v/>
      </c>
      <c r="AX398" t="str">
        <f>IF(ISNUMBER(FIND("overige",Methode_Keuze)),"",IF(Tb_Activiteiten[[#This Row],[Afschrijvingskosten]]=1,Tb_Activiteiten[[#Headers],[Afschrijvingskosten]],""))</f>
        <v/>
      </c>
      <c r="AY398" t="str">
        <f>IF(ISNUMBER(FIND("overige",Methode_Keuze)),"",IF(Tb_Activiteiten[[#This Row],[Vergoeding]]=1,Tb_Activiteiten[[#Headers],[Vergoeding]],""))</f>
        <v/>
      </c>
      <c r="AZ398" t="str">
        <f>IF(ISNUMBER(FIND("arbeid",Methode_Keuze)),"",IF(Tb_Activiteiten[[#This Row],[Arbeidskosten - vast tarief (excl eigen arbeid)]]=1,Tb_Activiteiten[[#Headers],[Arbeidskosten - vast tarief (excl eigen arbeid)]],""))</f>
        <v/>
      </c>
      <c r="BA398" t="str">
        <f>IF(ISNUMBER(FIND("overige",Methode_Keuze)),"",IF(Tb_Activiteiten[[#This Row],[Overige kosten]]=1,Tb_Activiteiten[[#Headers],[Overige kosten]],""))</f>
        <v/>
      </c>
    </row>
    <row r="399" spans="1:53" x14ac:dyDescent="0.25">
      <c r="A399" s="213"/>
      <c r="F399" s="64"/>
      <c r="G399" s="64"/>
      <c r="H399" s="258"/>
      <c r="I399" s="258"/>
      <c r="J399" s="258"/>
      <c r="K399" s="258"/>
      <c r="O399" s="56"/>
      <c r="Q399" t="str">
        <f>IFERROR(IF(VLOOKUP(Tb_Activiteiten[[#This Row],[Openstelling]],Tb_Openstelling[],2,0)=1,1,""),"")</f>
        <v/>
      </c>
      <c r="AK399" t="str">
        <f>IF(ISNUMBER(FIND("arbeid",Methode_Keuze)),"",IF(ISNUMBER(FIND("arbeid",Methode_Keuze)),"",IF(Tb_Activiteiten[[#This Row],[Loonkosten]]=1,Tb_Activiteiten[[#Headers],[Loonkosten]],"")))</f>
        <v/>
      </c>
      <c r="AL399" t="str">
        <f>IF(ISNUMBER(FIND("arbeid",Methode_Keuze)),"",IF(ISNUMBER(FIND("arbeid",Methode_Keuze)),"",IF(Tb_Activiteiten[[#This Row],[Eigen arbeid]]=1,Tb_Activiteiten[[#Headers],[Eigen arbeid]],"")))</f>
        <v/>
      </c>
      <c r="AM399" t="str">
        <f>IF(ISNUMBER(FIND("arbeid",Methode_Keuze)),"",IF(ISNUMBER(FIND("arbeid",Methode_Keuze)),"",IF(Tb_Activiteiten[[#This Row],[Projectmedewerker]]=1,Tb_Activiteiten[[#Headers],[Projectmedewerker]],"")))</f>
        <v/>
      </c>
      <c r="AN399" t="str">
        <f>IF(ISNUMBER(FIND("arbeid",Methode_Keuze)),"",IF(ISNUMBER(FIND("arbeid",Methode_Keuze)),"",IF(Tb_Activiteiten[[#This Row],[Landbouwer]]=1,Tb_Activiteiten[[#Headers],[Landbouwer]],"")))</f>
        <v/>
      </c>
      <c r="AO399" t="str">
        <f>IF(ISNUMBER(FIND("arbeid",Methode_Keuze)),"",IF(ISNUMBER(FIND("arbeid",Methode_Keuze)),"",IF(Tb_Activiteiten[[#This Row],[Adviseur]]=1,Tb_Activiteiten[[#Headers],[Adviseur]],"")))</f>
        <v/>
      </c>
      <c r="AP399" t="str">
        <f>IF(ISNUMBER(FIND("arbeid",Methode_Keuze)),"",IF(ISNUMBER(FIND("arbeid",Methode_Keuze)),"",IF(Tb_Activiteiten[[#This Row],[Projectleider/Expert]]=1,Tb_Activiteiten[[#Headers],[Projectleider/Expert]],"")))</f>
        <v/>
      </c>
      <c r="AQ399" t="str">
        <f>IF(ISNUMBER(FIND("arbeid",Methode_Keuze)),"",IF(ISNUMBER(FIND("arbeid",Methode_Keuze)),"",IF(Tb_Activiteiten[[#This Row],[Arbeidskosten]]=1,Tb_Activiteiten[[#Headers],[Arbeidskosten]],"")))</f>
        <v/>
      </c>
      <c r="AR399" t="str">
        <f>IF(ISNUMBER(FIND("arbeid",Methode_Keuze)),"",IF(ISNUMBER(FIND("arbeid",Methode_Keuze)),"",IF(Tb_Activiteiten[[#This Row],[Arbeidskosten op basis van IKS]]=1,Tb_Activiteiten[[#Headers],[Arbeidskosten op basis van IKS]],"")))</f>
        <v/>
      </c>
      <c r="AS399" t="str">
        <f>IF(ISNUMBER(FIND("overige",Methode_Keuze)),"",IF(Tb_Activiteiten[[#This Row],[Kosten derden exclusief btw]]=1,Tb_Activiteiten[[#Headers],[Kosten derden exclusief btw]],""))</f>
        <v/>
      </c>
      <c r="AT399" t="str">
        <f>IF(ISNUMBER(FIND("overige",Methode_Keuze)),"",IF(Tb_Activiteiten[[#This Row],[Niet verrekenbare btw]]=1,Tb_Activiteiten[[#Headers],[Niet verrekenbare btw]],""))</f>
        <v/>
      </c>
      <c r="AU399" t="str">
        <f>IF(ISNUMBER(FIND("overige",Methode_Keuze)),"",IF(Tb_Activiteiten[[#This Row],[Grondkosten]]=1,Tb_Activiteiten[[#Headers],[Grondkosten]],""))</f>
        <v/>
      </c>
      <c r="AV399" t="str">
        <f>IF(ISNUMBER(FIND("overige",Methode_Keuze)),"",IF(Tb_Activiteiten[[#This Row],[Bijdrage in natura (overige)]]=1,Tb_Activiteiten[[#Headers],[Bijdrage in natura (overige)]],""))</f>
        <v/>
      </c>
      <c r="AW399" t="str">
        <f>IF(ISNUMBER(FIND("overige",Methode_Keuze)),"",IF(Tb_Activiteiten[[#This Row],[Bijdrage in natura (vrijwilligers)]]=1,Tb_Activiteiten[[#Headers],[Bijdrage in natura (vrijwilligers)]],""))</f>
        <v/>
      </c>
      <c r="AX399" t="str">
        <f>IF(ISNUMBER(FIND("overige",Methode_Keuze)),"",IF(Tb_Activiteiten[[#This Row],[Afschrijvingskosten]]=1,Tb_Activiteiten[[#Headers],[Afschrijvingskosten]],""))</f>
        <v/>
      </c>
      <c r="AY399" t="str">
        <f>IF(ISNUMBER(FIND("overige",Methode_Keuze)),"",IF(Tb_Activiteiten[[#This Row],[Vergoeding]]=1,Tb_Activiteiten[[#Headers],[Vergoeding]],""))</f>
        <v/>
      </c>
      <c r="AZ399" t="str">
        <f>IF(ISNUMBER(FIND("arbeid",Methode_Keuze)),"",IF(Tb_Activiteiten[[#This Row],[Arbeidskosten - vast tarief (excl eigen arbeid)]]=1,Tb_Activiteiten[[#Headers],[Arbeidskosten - vast tarief (excl eigen arbeid)]],""))</f>
        <v/>
      </c>
      <c r="BA399" t="str">
        <f>IF(ISNUMBER(FIND("overige",Methode_Keuze)),"",IF(Tb_Activiteiten[[#This Row],[Overige kosten]]=1,Tb_Activiteiten[[#Headers],[Overige kosten]],""))</f>
        <v/>
      </c>
    </row>
    <row r="400" spans="1:53" x14ac:dyDescent="0.25">
      <c r="A400" s="213"/>
      <c r="F400" s="64"/>
      <c r="G400" s="64"/>
      <c r="H400" s="258"/>
      <c r="I400" s="258"/>
      <c r="J400" s="258"/>
      <c r="K400" s="258"/>
      <c r="O400" s="56"/>
      <c r="Q400" t="str">
        <f>IFERROR(IF(VLOOKUP(Tb_Activiteiten[[#This Row],[Openstelling]],Tb_Openstelling[],2,0)=1,1,""),"")</f>
        <v/>
      </c>
      <c r="AK400" t="str">
        <f>IF(ISNUMBER(FIND("arbeid",Methode_Keuze)),"",IF(ISNUMBER(FIND("arbeid",Methode_Keuze)),"",IF(Tb_Activiteiten[[#This Row],[Loonkosten]]=1,Tb_Activiteiten[[#Headers],[Loonkosten]],"")))</f>
        <v/>
      </c>
      <c r="AL400" t="str">
        <f>IF(ISNUMBER(FIND("arbeid",Methode_Keuze)),"",IF(ISNUMBER(FIND("arbeid",Methode_Keuze)),"",IF(Tb_Activiteiten[[#This Row],[Eigen arbeid]]=1,Tb_Activiteiten[[#Headers],[Eigen arbeid]],"")))</f>
        <v/>
      </c>
      <c r="AM400" t="str">
        <f>IF(ISNUMBER(FIND("arbeid",Methode_Keuze)),"",IF(ISNUMBER(FIND("arbeid",Methode_Keuze)),"",IF(Tb_Activiteiten[[#This Row],[Projectmedewerker]]=1,Tb_Activiteiten[[#Headers],[Projectmedewerker]],"")))</f>
        <v/>
      </c>
      <c r="AN400" t="str">
        <f>IF(ISNUMBER(FIND("arbeid",Methode_Keuze)),"",IF(ISNUMBER(FIND("arbeid",Methode_Keuze)),"",IF(Tb_Activiteiten[[#This Row],[Landbouwer]]=1,Tb_Activiteiten[[#Headers],[Landbouwer]],"")))</f>
        <v/>
      </c>
      <c r="AO400" t="str">
        <f>IF(ISNUMBER(FIND("arbeid",Methode_Keuze)),"",IF(ISNUMBER(FIND("arbeid",Methode_Keuze)),"",IF(Tb_Activiteiten[[#This Row],[Adviseur]]=1,Tb_Activiteiten[[#Headers],[Adviseur]],"")))</f>
        <v/>
      </c>
      <c r="AP400" t="str">
        <f>IF(ISNUMBER(FIND("arbeid",Methode_Keuze)),"",IF(ISNUMBER(FIND("arbeid",Methode_Keuze)),"",IF(Tb_Activiteiten[[#This Row],[Projectleider/Expert]]=1,Tb_Activiteiten[[#Headers],[Projectleider/Expert]],"")))</f>
        <v/>
      </c>
      <c r="AQ400" t="str">
        <f>IF(ISNUMBER(FIND("arbeid",Methode_Keuze)),"",IF(ISNUMBER(FIND("arbeid",Methode_Keuze)),"",IF(Tb_Activiteiten[[#This Row],[Arbeidskosten]]=1,Tb_Activiteiten[[#Headers],[Arbeidskosten]],"")))</f>
        <v/>
      </c>
      <c r="AR400" t="str">
        <f>IF(ISNUMBER(FIND("arbeid",Methode_Keuze)),"",IF(ISNUMBER(FIND("arbeid",Methode_Keuze)),"",IF(Tb_Activiteiten[[#This Row],[Arbeidskosten op basis van IKS]]=1,Tb_Activiteiten[[#Headers],[Arbeidskosten op basis van IKS]],"")))</f>
        <v/>
      </c>
      <c r="AS400" t="str">
        <f>IF(ISNUMBER(FIND("overige",Methode_Keuze)),"",IF(Tb_Activiteiten[[#This Row],[Kosten derden exclusief btw]]=1,Tb_Activiteiten[[#Headers],[Kosten derden exclusief btw]],""))</f>
        <v/>
      </c>
      <c r="AT400" t="str">
        <f>IF(ISNUMBER(FIND("overige",Methode_Keuze)),"",IF(Tb_Activiteiten[[#This Row],[Niet verrekenbare btw]]=1,Tb_Activiteiten[[#Headers],[Niet verrekenbare btw]],""))</f>
        <v/>
      </c>
      <c r="AU400" t="str">
        <f>IF(ISNUMBER(FIND("overige",Methode_Keuze)),"",IF(Tb_Activiteiten[[#This Row],[Grondkosten]]=1,Tb_Activiteiten[[#Headers],[Grondkosten]],""))</f>
        <v/>
      </c>
      <c r="AV400" t="str">
        <f>IF(ISNUMBER(FIND("overige",Methode_Keuze)),"",IF(Tb_Activiteiten[[#This Row],[Bijdrage in natura (overige)]]=1,Tb_Activiteiten[[#Headers],[Bijdrage in natura (overige)]],""))</f>
        <v/>
      </c>
      <c r="AW400" t="str">
        <f>IF(ISNUMBER(FIND("overige",Methode_Keuze)),"",IF(Tb_Activiteiten[[#This Row],[Bijdrage in natura (vrijwilligers)]]=1,Tb_Activiteiten[[#Headers],[Bijdrage in natura (vrijwilligers)]],""))</f>
        <v/>
      </c>
      <c r="AX400" t="str">
        <f>IF(ISNUMBER(FIND("overige",Methode_Keuze)),"",IF(Tb_Activiteiten[[#This Row],[Afschrijvingskosten]]=1,Tb_Activiteiten[[#Headers],[Afschrijvingskosten]],""))</f>
        <v/>
      </c>
      <c r="AY400" t="str">
        <f>IF(ISNUMBER(FIND("overige",Methode_Keuze)),"",IF(Tb_Activiteiten[[#This Row],[Vergoeding]]=1,Tb_Activiteiten[[#Headers],[Vergoeding]],""))</f>
        <v/>
      </c>
      <c r="AZ400" t="str">
        <f>IF(ISNUMBER(FIND("arbeid",Methode_Keuze)),"",IF(Tb_Activiteiten[[#This Row],[Arbeidskosten - vast tarief (excl eigen arbeid)]]=1,Tb_Activiteiten[[#Headers],[Arbeidskosten - vast tarief (excl eigen arbeid)]],""))</f>
        <v/>
      </c>
      <c r="BA400" t="str">
        <f>IF(ISNUMBER(FIND("overige",Methode_Keuze)),"",IF(Tb_Activiteiten[[#This Row],[Overige kosten]]=1,Tb_Activiteiten[[#Headers],[Overige kosten]],""))</f>
        <v/>
      </c>
    </row>
    <row r="401" spans="1:53" x14ac:dyDescent="0.25">
      <c r="A401" s="213"/>
      <c r="F401" s="64"/>
      <c r="G401" s="64"/>
      <c r="H401" s="258"/>
      <c r="I401" s="258"/>
      <c r="J401" s="258"/>
      <c r="K401" s="258"/>
      <c r="O401" s="56"/>
      <c r="Q401" t="str">
        <f>IFERROR(IF(VLOOKUP(Tb_Activiteiten[[#This Row],[Openstelling]],Tb_Openstelling[],2,0)=1,1,""),"")</f>
        <v/>
      </c>
      <c r="AK401" t="str">
        <f>IF(ISNUMBER(FIND("arbeid",Methode_Keuze)),"",IF(ISNUMBER(FIND("arbeid",Methode_Keuze)),"",IF(Tb_Activiteiten[[#This Row],[Loonkosten]]=1,Tb_Activiteiten[[#Headers],[Loonkosten]],"")))</f>
        <v/>
      </c>
      <c r="AL401" t="str">
        <f>IF(ISNUMBER(FIND("arbeid",Methode_Keuze)),"",IF(ISNUMBER(FIND("arbeid",Methode_Keuze)),"",IF(Tb_Activiteiten[[#This Row],[Eigen arbeid]]=1,Tb_Activiteiten[[#Headers],[Eigen arbeid]],"")))</f>
        <v/>
      </c>
      <c r="AM401" t="str">
        <f>IF(ISNUMBER(FIND("arbeid",Methode_Keuze)),"",IF(ISNUMBER(FIND("arbeid",Methode_Keuze)),"",IF(Tb_Activiteiten[[#This Row],[Projectmedewerker]]=1,Tb_Activiteiten[[#Headers],[Projectmedewerker]],"")))</f>
        <v/>
      </c>
      <c r="AN401" t="str">
        <f>IF(ISNUMBER(FIND("arbeid",Methode_Keuze)),"",IF(ISNUMBER(FIND("arbeid",Methode_Keuze)),"",IF(Tb_Activiteiten[[#This Row],[Landbouwer]]=1,Tb_Activiteiten[[#Headers],[Landbouwer]],"")))</f>
        <v/>
      </c>
      <c r="AO401" t="str">
        <f>IF(ISNUMBER(FIND("arbeid",Methode_Keuze)),"",IF(ISNUMBER(FIND("arbeid",Methode_Keuze)),"",IF(Tb_Activiteiten[[#This Row],[Adviseur]]=1,Tb_Activiteiten[[#Headers],[Adviseur]],"")))</f>
        <v/>
      </c>
      <c r="AP401" t="str">
        <f>IF(ISNUMBER(FIND("arbeid",Methode_Keuze)),"",IF(ISNUMBER(FIND("arbeid",Methode_Keuze)),"",IF(Tb_Activiteiten[[#This Row],[Projectleider/Expert]]=1,Tb_Activiteiten[[#Headers],[Projectleider/Expert]],"")))</f>
        <v/>
      </c>
      <c r="AQ401" t="str">
        <f>IF(ISNUMBER(FIND("arbeid",Methode_Keuze)),"",IF(ISNUMBER(FIND("arbeid",Methode_Keuze)),"",IF(Tb_Activiteiten[[#This Row],[Arbeidskosten]]=1,Tb_Activiteiten[[#Headers],[Arbeidskosten]],"")))</f>
        <v/>
      </c>
      <c r="AR401" t="str">
        <f>IF(ISNUMBER(FIND("arbeid",Methode_Keuze)),"",IF(ISNUMBER(FIND("arbeid",Methode_Keuze)),"",IF(Tb_Activiteiten[[#This Row],[Arbeidskosten op basis van IKS]]=1,Tb_Activiteiten[[#Headers],[Arbeidskosten op basis van IKS]],"")))</f>
        <v/>
      </c>
      <c r="AS401" t="str">
        <f>IF(ISNUMBER(FIND("overige",Methode_Keuze)),"",IF(Tb_Activiteiten[[#This Row],[Kosten derden exclusief btw]]=1,Tb_Activiteiten[[#Headers],[Kosten derden exclusief btw]],""))</f>
        <v/>
      </c>
      <c r="AT401" t="str">
        <f>IF(ISNUMBER(FIND("overige",Methode_Keuze)),"",IF(Tb_Activiteiten[[#This Row],[Niet verrekenbare btw]]=1,Tb_Activiteiten[[#Headers],[Niet verrekenbare btw]],""))</f>
        <v/>
      </c>
      <c r="AU401" t="str">
        <f>IF(ISNUMBER(FIND("overige",Methode_Keuze)),"",IF(Tb_Activiteiten[[#This Row],[Grondkosten]]=1,Tb_Activiteiten[[#Headers],[Grondkosten]],""))</f>
        <v/>
      </c>
      <c r="AV401" t="str">
        <f>IF(ISNUMBER(FIND("overige",Methode_Keuze)),"",IF(Tb_Activiteiten[[#This Row],[Bijdrage in natura (overige)]]=1,Tb_Activiteiten[[#Headers],[Bijdrage in natura (overige)]],""))</f>
        <v/>
      </c>
      <c r="AW401" t="str">
        <f>IF(ISNUMBER(FIND("overige",Methode_Keuze)),"",IF(Tb_Activiteiten[[#This Row],[Bijdrage in natura (vrijwilligers)]]=1,Tb_Activiteiten[[#Headers],[Bijdrage in natura (vrijwilligers)]],""))</f>
        <v/>
      </c>
      <c r="AX401" t="str">
        <f>IF(ISNUMBER(FIND("overige",Methode_Keuze)),"",IF(Tb_Activiteiten[[#This Row],[Afschrijvingskosten]]=1,Tb_Activiteiten[[#Headers],[Afschrijvingskosten]],""))</f>
        <v/>
      </c>
      <c r="AY401" t="str">
        <f>IF(ISNUMBER(FIND("overige",Methode_Keuze)),"",IF(Tb_Activiteiten[[#This Row],[Vergoeding]]=1,Tb_Activiteiten[[#Headers],[Vergoeding]],""))</f>
        <v/>
      </c>
      <c r="AZ401" t="str">
        <f>IF(ISNUMBER(FIND("arbeid",Methode_Keuze)),"",IF(Tb_Activiteiten[[#This Row],[Arbeidskosten - vast tarief (excl eigen arbeid)]]=1,Tb_Activiteiten[[#Headers],[Arbeidskosten - vast tarief (excl eigen arbeid)]],""))</f>
        <v/>
      </c>
      <c r="BA401" t="str">
        <f>IF(ISNUMBER(FIND("overige",Methode_Keuze)),"",IF(Tb_Activiteiten[[#This Row],[Overige kosten]]=1,Tb_Activiteiten[[#Headers],[Overige kosten]],""))</f>
        <v/>
      </c>
    </row>
    <row r="402" spans="1:53" x14ac:dyDescent="0.25">
      <c r="A402" s="213"/>
      <c r="F402" s="64"/>
      <c r="G402" s="64"/>
      <c r="H402" s="258"/>
      <c r="I402" s="258"/>
      <c r="J402" s="258"/>
      <c r="K402" s="258"/>
      <c r="O402" s="56"/>
      <c r="Q402" t="str">
        <f>IFERROR(IF(VLOOKUP(Tb_Activiteiten[[#This Row],[Openstelling]],Tb_Openstelling[],2,0)=1,1,""),"")</f>
        <v/>
      </c>
      <c r="AK402" t="str">
        <f>IF(ISNUMBER(FIND("arbeid",Methode_Keuze)),"",IF(ISNUMBER(FIND("arbeid",Methode_Keuze)),"",IF(Tb_Activiteiten[[#This Row],[Loonkosten]]=1,Tb_Activiteiten[[#Headers],[Loonkosten]],"")))</f>
        <v/>
      </c>
      <c r="AL402" t="str">
        <f>IF(ISNUMBER(FIND("arbeid",Methode_Keuze)),"",IF(ISNUMBER(FIND("arbeid",Methode_Keuze)),"",IF(Tb_Activiteiten[[#This Row],[Eigen arbeid]]=1,Tb_Activiteiten[[#Headers],[Eigen arbeid]],"")))</f>
        <v/>
      </c>
      <c r="AM402" t="str">
        <f>IF(ISNUMBER(FIND("arbeid",Methode_Keuze)),"",IF(ISNUMBER(FIND("arbeid",Methode_Keuze)),"",IF(Tb_Activiteiten[[#This Row],[Projectmedewerker]]=1,Tb_Activiteiten[[#Headers],[Projectmedewerker]],"")))</f>
        <v/>
      </c>
      <c r="AN402" t="str">
        <f>IF(ISNUMBER(FIND("arbeid",Methode_Keuze)),"",IF(ISNUMBER(FIND("arbeid",Methode_Keuze)),"",IF(Tb_Activiteiten[[#This Row],[Landbouwer]]=1,Tb_Activiteiten[[#Headers],[Landbouwer]],"")))</f>
        <v/>
      </c>
      <c r="AO402" t="str">
        <f>IF(ISNUMBER(FIND("arbeid",Methode_Keuze)),"",IF(ISNUMBER(FIND("arbeid",Methode_Keuze)),"",IF(Tb_Activiteiten[[#This Row],[Adviseur]]=1,Tb_Activiteiten[[#Headers],[Adviseur]],"")))</f>
        <v/>
      </c>
      <c r="AP402" t="str">
        <f>IF(ISNUMBER(FIND("arbeid",Methode_Keuze)),"",IF(ISNUMBER(FIND("arbeid",Methode_Keuze)),"",IF(Tb_Activiteiten[[#This Row],[Projectleider/Expert]]=1,Tb_Activiteiten[[#Headers],[Projectleider/Expert]],"")))</f>
        <v/>
      </c>
      <c r="AQ402" t="str">
        <f>IF(ISNUMBER(FIND("arbeid",Methode_Keuze)),"",IF(ISNUMBER(FIND("arbeid",Methode_Keuze)),"",IF(Tb_Activiteiten[[#This Row],[Arbeidskosten]]=1,Tb_Activiteiten[[#Headers],[Arbeidskosten]],"")))</f>
        <v/>
      </c>
      <c r="AR402" t="str">
        <f>IF(ISNUMBER(FIND("arbeid",Methode_Keuze)),"",IF(ISNUMBER(FIND("arbeid",Methode_Keuze)),"",IF(Tb_Activiteiten[[#This Row],[Arbeidskosten op basis van IKS]]=1,Tb_Activiteiten[[#Headers],[Arbeidskosten op basis van IKS]],"")))</f>
        <v/>
      </c>
      <c r="AS402" t="str">
        <f>IF(ISNUMBER(FIND("overige",Methode_Keuze)),"",IF(Tb_Activiteiten[[#This Row],[Kosten derden exclusief btw]]=1,Tb_Activiteiten[[#Headers],[Kosten derden exclusief btw]],""))</f>
        <v/>
      </c>
      <c r="AT402" t="str">
        <f>IF(ISNUMBER(FIND("overige",Methode_Keuze)),"",IF(Tb_Activiteiten[[#This Row],[Niet verrekenbare btw]]=1,Tb_Activiteiten[[#Headers],[Niet verrekenbare btw]],""))</f>
        <v/>
      </c>
      <c r="AU402" t="str">
        <f>IF(ISNUMBER(FIND("overige",Methode_Keuze)),"",IF(Tb_Activiteiten[[#This Row],[Grondkosten]]=1,Tb_Activiteiten[[#Headers],[Grondkosten]],""))</f>
        <v/>
      </c>
      <c r="AV402" t="str">
        <f>IF(ISNUMBER(FIND("overige",Methode_Keuze)),"",IF(Tb_Activiteiten[[#This Row],[Bijdrage in natura (overige)]]=1,Tb_Activiteiten[[#Headers],[Bijdrage in natura (overige)]],""))</f>
        <v/>
      </c>
      <c r="AW402" t="str">
        <f>IF(ISNUMBER(FIND("overige",Methode_Keuze)),"",IF(Tb_Activiteiten[[#This Row],[Bijdrage in natura (vrijwilligers)]]=1,Tb_Activiteiten[[#Headers],[Bijdrage in natura (vrijwilligers)]],""))</f>
        <v/>
      </c>
      <c r="AX402" t="str">
        <f>IF(ISNUMBER(FIND("overige",Methode_Keuze)),"",IF(Tb_Activiteiten[[#This Row],[Afschrijvingskosten]]=1,Tb_Activiteiten[[#Headers],[Afschrijvingskosten]],""))</f>
        <v/>
      </c>
      <c r="AY402" t="str">
        <f>IF(ISNUMBER(FIND("overige",Methode_Keuze)),"",IF(Tb_Activiteiten[[#This Row],[Vergoeding]]=1,Tb_Activiteiten[[#Headers],[Vergoeding]],""))</f>
        <v/>
      </c>
      <c r="AZ402" t="str">
        <f>IF(ISNUMBER(FIND("arbeid",Methode_Keuze)),"",IF(Tb_Activiteiten[[#This Row],[Arbeidskosten - vast tarief (excl eigen arbeid)]]=1,Tb_Activiteiten[[#Headers],[Arbeidskosten - vast tarief (excl eigen arbeid)]],""))</f>
        <v/>
      </c>
      <c r="BA402" t="str">
        <f>IF(ISNUMBER(FIND("overige",Methode_Keuze)),"",IF(Tb_Activiteiten[[#This Row],[Overige kosten]]=1,Tb_Activiteiten[[#Headers],[Overige kosten]],""))</f>
        <v/>
      </c>
    </row>
    <row r="403" spans="1:53" x14ac:dyDescent="0.25">
      <c r="A403" s="213"/>
      <c r="F403" s="64"/>
      <c r="G403" s="64"/>
      <c r="H403" s="258"/>
      <c r="I403" s="258"/>
      <c r="J403" s="258"/>
      <c r="K403" s="258"/>
      <c r="O403" s="56"/>
      <c r="Q403" t="str">
        <f>IFERROR(IF(VLOOKUP(Tb_Activiteiten[[#This Row],[Openstelling]],Tb_Openstelling[],2,0)=1,1,""),"")</f>
        <v/>
      </c>
      <c r="AK403" t="str">
        <f>IF(ISNUMBER(FIND("arbeid",Methode_Keuze)),"",IF(ISNUMBER(FIND("arbeid",Methode_Keuze)),"",IF(Tb_Activiteiten[[#This Row],[Loonkosten]]=1,Tb_Activiteiten[[#Headers],[Loonkosten]],"")))</f>
        <v/>
      </c>
      <c r="AL403" t="str">
        <f>IF(ISNUMBER(FIND("arbeid",Methode_Keuze)),"",IF(ISNUMBER(FIND("arbeid",Methode_Keuze)),"",IF(Tb_Activiteiten[[#This Row],[Eigen arbeid]]=1,Tb_Activiteiten[[#Headers],[Eigen arbeid]],"")))</f>
        <v/>
      </c>
      <c r="AM403" t="str">
        <f>IF(ISNUMBER(FIND("arbeid",Methode_Keuze)),"",IF(ISNUMBER(FIND("arbeid",Methode_Keuze)),"",IF(Tb_Activiteiten[[#This Row],[Projectmedewerker]]=1,Tb_Activiteiten[[#Headers],[Projectmedewerker]],"")))</f>
        <v/>
      </c>
      <c r="AN403" t="str">
        <f>IF(ISNUMBER(FIND("arbeid",Methode_Keuze)),"",IF(ISNUMBER(FIND("arbeid",Methode_Keuze)),"",IF(Tb_Activiteiten[[#This Row],[Landbouwer]]=1,Tb_Activiteiten[[#Headers],[Landbouwer]],"")))</f>
        <v/>
      </c>
      <c r="AO403" t="str">
        <f>IF(ISNUMBER(FIND("arbeid",Methode_Keuze)),"",IF(ISNUMBER(FIND("arbeid",Methode_Keuze)),"",IF(Tb_Activiteiten[[#This Row],[Adviseur]]=1,Tb_Activiteiten[[#Headers],[Adviseur]],"")))</f>
        <v/>
      </c>
      <c r="AP403" t="str">
        <f>IF(ISNUMBER(FIND("arbeid",Methode_Keuze)),"",IF(ISNUMBER(FIND("arbeid",Methode_Keuze)),"",IF(Tb_Activiteiten[[#This Row],[Projectleider/Expert]]=1,Tb_Activiteiten[[#Headers],[Projectleider/Expert]],"")))</f>
        <v/>
      </c>
      <c r="AQ403" t="str">
        <f>IF(ISNUMBER(FIND("arbeid",Methode_Keuze)),"",IF(ISNUMBER(FIND("arbeid",Methode_Keuze)),"",IF(Tb_Activiteiten[[#This Row],[Arbeidskosten]]=1,Tb_Activiteiten[[#Headers],[Arbeidskosten]],"")))</f>
        <v/>
      </c>
      <c r="AR403" t="str">
        <f>IF(ISNUMBER(FIND("arbeid",Methode_Keuze)),"",IF(ISNUMBER(FIND("arbeid",Methode_Keuze)),"",IF(Tb_Activiteiten[[#This Row],[Arbeidskosten op basis van IKS]]=1,Tb_Activiteiten[[#Headers],[Arbeidskosten op basis van IKS]],"")))</f>
        <v/>
      </c>
      <c r="AS403" t="str">
        <f>IF(ISNUMBER(FIND("overige",Methode_Keuze)),"",IF(Tb_Activiteiten[[#This Row],[Kosten derden exclusief btw]]=1,Tb_Activiteiten[[#Headers],[Kosten derden exclusief btw]],""))</f>
        <v/>
      </c>
      <c r="AT403" t="str">
        <f>IF(ISNUMBER(FIND("overige",Methode_Keuze)),"",IF(Tb_Activiteiten[[#This Row],[Niet verrekenbare btw]]=1,Tb_Activiteiten[[#Headers],[Niet verrekenbare btw]],""))</f>
        <v/>
      </c>
      <c r="AU403" t="str">
        <f>IF(ISNUMBER(FIND("overige",Methode_Keuze)),"",IF(Tb_Activiteiten[[#This Row],[Grondkosten]]=1,Tb_Activiteiten[[#Headers],[Grondkosten]],""))</f>
        <v/>
      </c>
      <c r="AV403" t="str">
        <f>IF(ISNUMBER(FIND("overige",Methode_Keuze)),"",IF(Tb_Activiteiten[[#This Row],[Bijdrage in natura (overige)]]=1,Tb_Activiteiten[[#Headers],[Bijdrage in natura (overige)]],""))</f>
        <v/>
      </c>
      <c r="AW403" t="str">
        <f>IF(ISNUMBER(FIND("overige",Methode_Keuze)),"",IF(Tb_Activiteiten[[#This Row],[Bijdrage in natura (vrijwilligers)]]=1,Tb_Activiteiten[[#Headers],[Bijdrage in natura (vrijwilligers)]],""))</f>
        <v/>
      </c>
      <c r="AX403" t="str">
        <f>IF(ISNUMBER(FIND("overige",Methode_Keuze)),"",IF(Tb_Activiteiten[[#This Row],[Afschrijvingskosten]]=1,Tb_Activiteiten[[#Headers],[Afschrijvingskosten]],""))</f>
        <v/>
      </c>
      <c r="AY403" t="str">
        <f>IF(ISNUMBER(FIND("overige",Methode_Keuze)),"",IF(Tb_Activiteiten[[#This Row],[Vergoeding]]=1,Tb_Activiteiten[[#Headers],[Vergoeding]],""))</f>
        <v/>
      </c>
      <c r="AZ403" t="str">
        <f>IF(ISNUMBER(FIND("arbeid",Methode_Keuze)),"",IF(Tb_Activiteiten[[#This Row],[Arbeidskosten - vast tarief (excl eigen arbeid)]]=1,Tb_Activiteiten[[#Headers],[Arbeidskosten - vast tarief (excl eigen arbeid)]],""))</f>
        <v/>
      </c>
      <c r="BA403" t="str">
        <f>IF(ISNUMBER(FIND("overige",Methode_Keuze)),"",IF(Tb_Activiteiten[[#This Row],[Overige kosten]]=1,Tb_Activiteiten[[#Headers],[Overige kosten]],""))</f>
        <v/>
      </c>
    </row>
    <row r="404" spans="1:53" x14ac:dyDescent="0.25">
      <c r="A404" s="213"/>
      <c r="F404" s="64"/>
      <c r="G404" s="64"/>
      <c r="H404" s="258"/>
      <c r="I404" s="258"/>
      <c r="J404" s="258"/>
      <c r="K404" s="258"/>
      <c r="O404" s="56"/>
      <c r="Q404" t="str">
        <f>IFERROR(IF(VLOOKUP(Tb_Activiteiten[[#This Row],[Openstelling]],Tb_Openstelling[],2,0)=1,1,""),"")</f>
        <v/>
      </c>
      <c r="AK404" t="str">
        <f>IF(ISNUMBER(FIND("arbeid",Methode_Keuze)),"",IF(ISNUMBER(FIND("arbeid",Methode_Keuze)),"",IF(Tb_Activiteiten[[#This Row],[Loonkosten]]=1,Tb_Activiteiten[[#Headers],[Loonkosten]],"")))</f>
        <v/>
      </c>
      <c r="AL404" t="str">
        <f>IF(ISNUMBER(FIND("arbeid",Methode_Keuze)),"",IF(ISNUMBER(FIND("arbeid",Methode_Keuze)),"",IF(Tb_Activiteiten[[#This Row],[Eigen arbeid]]=1,Tb_Activiteiten[[#Headers],[Eigen arbeid]],"")))</f>
        <v/>
      </c>
      <c r="AM404" t="str">
        <f>IF(ISNUMBER(FIND("arbeid",Methode_Keuze)),"",IF(ISNUMBER(FIND("arbeid",Methode_Keuze)),"",IF(Tb_Activiteiten[[#This Row],[Projectmedewerker]]=1,Tb_Activiteiten[[#Headers],[Projectmedewerker]],"")))</f>
        <v/>
      </c>
      <c r="AN404" t="str">
        <f>IF(ISNUMBER(FIND("arbeid",Methode_Keuze)),"",IF(ISNUMBER(FIND("arbeid",Methode_Keuze)),"",IF(Tb_Activiteiten[[#This Row],[Landbouwer]]=1,Tb_Activiteiten[[#Headers],[Landbouwer]],"")))</f>
        <v/>
      </c>
      <c r="AO404" t="str">
        <f>IF(ISNUMBER(FIND("arbeid",Methode_Keuze)),"",IF(ISNUMBER(FIND("arbeid",Methode_Keuze)),"",IF(Tb_Activiteiten[[#This Row],[Adviseur]]=1,Tb_Activiteiten[[#Headers],[Adviseur]],"")))</f>
        <v/>
      </c>
      <c r="AP404" t="str">
        <f>IF(ISNUMBER(FIND("arbeid",Methode_Keuze)),"",IF(ISNUMBER(FIND("arbeid",Methode_Keuze)),"",IF(Tb_Activiteiten[[#This Row],[Projectleider/Expert]]=1,Tb_Activiteiten[[#Headers],[Projectleider/Expert]],"")))</f>
        <v/>
      </c>
      <c r="AQ404" t="str">
        <f>IF(ISNUMBER(FIND("arbeid",Methode_Keuze)),"",IF(ISNUMBER(FIND("arbeid",Methode_Keuze)),"",IF(Tb_Activiteiten[[#This Row],[Arbeidskosten]]=1,Tb_Activiteiten[[#Headers],[Arbeidskosten]],"")))</f>
        <v/>
      </c>
      <c r="AR404" t="str">
        <f>IF(ISNUMBER(FIND("arbeid",Methode_Keuze)),"",IF(ISNUMBER(FIND("arbeid",Methode_Keuze)),"",IF(Tb_Activiteiten[[#This Row],[Arbeidskosten op basis van IKS]]=1,Tb_Activiteiten[[#Headers],[Arbeidskosten op basis van IKS]],"")))</f>
        <v/>
      </c>
      <c r="AS404" t="str">
        <f>IF(ISNUMBER(FIND("overige",Methode_Keuze)),"",IF(Tb_Activiteiten[[#This Row],[Kosten derden exclusief btw]]=1,Tb_Activiteiten[[#Headers],[Kosten derden exclusief btw]],""))</f>
        <v/>
      </c>
      <c r="AT404" t="str">
        <f>IF(ISNUMBER(FIND("overige",Methode_Keuze)),"",IF(Tb_Activiteiten[[#This Row],[Niet verrekenbare btw]]=1,Tb_Activiteiten[[#Headers],[Niet verrekenbare btw]],""))</f>
        <v/>
      </c>
      <c r="AU404" t="str">
        <f>IF(ISNUMBER(FIND("overige",Methode_Keuze)),"",IF(Tb_Activiteiten[[#This Row],[Grondkosten]]=1,Tb_Activiteiten[[#Headers],[Grondkosten]],""))</f>
        <v/>
      </c>
      <c r="AV404" t="str">
        <f>IF(ISNUMBER(FIND("overige",Methode_Keuze)),"",IF(Tb_Activiteiten[[#This Row],[Bijdrage in natura (overige)]]=1,Tb_Activiteiten[[#Headers],[Bijdrage in natura (overige)]],""))</f>
        <v/>
      </c>
      <c r="AW404" t="str">
        <f>IF(ISNUMBER(FIND("overige",Methode_Keuze)),"",IF(Tb_Activiteiten[[#This Row],[Bijdrage in natura (vrijwilligers)]]=1,Tb_Activiteiten[[#Headers],[Bijdrage in natura (vrijwilligers)]],""))</f>
        <v/>
      </c>
      <c r="AX404" t="str">
        <f>IF(ISNUMBER(FIND("overige",Methode_Keuze)),"",IF(Tb_Activiteiten[[#This Row],[Afschrijvingskosten]]=1,Tb_Activiteiten[[#Headers],[Afschrijvingskosten]],""))</f>
        <v/>
      </c>
      <c r="AY404" t="str">
        <f>IF(ISNUMBER(FIND("overige",Methode_Keuze)),"",IF(Tb_Activiteiten[[#This Row],[Vergoeding]]=1,Tb_Activiteiten[[#Headers],[Vergoeding]],""))</f>
        <v/>
      </c>
      <c r="AZ404" t="str">
        <f>IF(ISNUMBER(FIND("arbeid",Methode_Keuze)),"",IF(Tb_Activiteiten[[#This Row],[Arbeidskosten - vast tarief (excl eigen arbeid)]]=1,Tb_Activiteiten[[#Headers],[Arbeidskosten - vast tarief (excl eigen arbeid)]],""))</f>
        <v/>
      </c>
      <c r="BA404" t="str">
        <f>IF(ISNUMBER(FIND("overige",Methode_Keuze)),"",IF(Tb_Activiteiten[[#This Row],[Overige kosten]]=1,Tb_Activiteiten[[#Headers],[Overige kosten]],""))</f>
        <v/>
      </c>
    </row>
    <row r="405" spans="1:53" x14ac:dyDescent="0.25">
      <c r="A405" s="213"/>
      <c r="F405" s="64"/>
      <c r="G405" s="64"/>
      <c r="H405" s="258"/>
      <c r="I405" s="258"/>
      <c r="J405" s="258"/>
      <c r="K405" s="258"/>
      <c r="O405" s="56"/>
      <c r="Q405" t="str">
        <f>IFERROR(IF(VLOOKUP(Tb_Activiteiten[[#This Row],[Openstelling]],Tb_Openstelling[],2,0)=1,1,""),"")</f>
        <v/>
      </c>
      <c r="AK405" t="str">
        <f>IF(ISNUMBER(FIND("arbeid",Methode_Keuze)),"",IF(ISNUMBER(FIND("arbeid",Methode_Keuze)),"",IF(Tb_Activiteiten[[#This Row],[Loonkosten]]=1,Tb_Activiteiten[[#Headers],[Loonkosten]],"")))</f>
        <v/>
      </c>
      <c r="AL405" t="str">
        <f>IF(ISNUMBER(FIND("arbeid",Methode_Keuze)),"",IF(ISNUMBER(FIND("arbeid",Methode_Keuze)),"",IF(Tb_Activiteiten[[#This Row],[Eigen arbeid]]=1,Tb_Activiteiten[[#Headers],[Eigen arbeid]],"")))</f>
        <v/>
      </c>
      <c r="AM405" t="str">
        <f>IF(ISNUMBER(FIND("arbeid",Methode_Keuze)),"",IF(ISNUMBER(FIND("arbeid",Methode_Keuze)),"",IF(Tb_Activiteiten[[#This Row],[Projectmedewerker]]=1,Tb_Activiteiten[[#Headers],[Projectmedewerker]],"")))</f>
        <v/>
      </c>
      <c r="AN405" t="str">
        <f>IF(ISNUMBER(FIND("arbeid",Methode_Keuze)),"",IF(ISNUMBER(FIND("arbeid",Methode_Keuze)),"",IF(Tb_Activiteiten[[#This Row],[Landbouwer]]=1,Tb_Activiteiten[[#Headers],[Landbouwer]],"")))</f>
        <v/>
      </c>
      <c r="AO405" t="str">
        <f>IF(ISNUMBER(FIND("arbeid",Methode_Keuze)),"",IF(ISNUMBER(FIND("arbeid",Methode_Keuze)),"",IF(Tb_Activiteiten[[#This Row],[Adviseur]]=1,Tb_Activiteiten[[#Headers],[Adviseur]],"")))</f>
        <v/>
      </c>
      <c r="AP405" t="str">
        <f>IF(ISNUMBER(FIND("arbeid",Methode_Keuze)),"",IF(ISNUMBER(FIND("arbeid",Methode_Keuze)),"",IF(Tb_Activiteiten[[#This Row],[Projectleider/Expert]]=1,Tb_Activiteiten[[#Headers],[Projectleider/Expert]],"")))</f>
        <v/>
      </c>
      <c r="AQ405" t="str">
        <f>IF(ISNUMBER(FIND("arbeid",Methode_Keuze)),"",IF(ISNUMBER(FIND("arbeid",Methode_Keuze)),"",IF(Tb_Activiteiten[[#This Row],[Arbeidskosten]]=1,Tb_Activiteiten[[#Headers],[Arbeidskosten]],"")))</f>
        <v/>
      </c>
      <c r="AR405" t="str">
        <f>IF(ISNUMBER(FIND("arbeid",Methode_Keuze)),"",IF(ISNUMBER(FIND("arbeid",Methode_Keuze)),"",IF(Tb_Activiteiten[[#This Row],[Arbeidskosten op basis van IKS]]=1,Tb_Activiteiten[[#Headers],[Arbeidskosten op basis van IKS]],"")))</f>
        <v/>
      </c>
      <c r="AS405" t="str">
        <f>IF(ISNUMBER(FIND("overige",Methode_Keuze)),"",IF(Tb_Activiteiten[[#This Row],[Kosten derden exclusief btw]]=1,Tb_Activiteiten[[#Headers],[Kosten derden exclusief btw]],""))</f>
        <v/>
      </c>
      <c r="AT405" t="str">
        <f>IF(ISNUMBER(FIND("overige",Methode_Keuze)),"",IF(Tb_Activiteiten[[#This Row],[Niet verrekenbare btw]]=1,Tb_Activiteiten[[#Headers],[Niet verrekenbare btw]],""))</f>
        <v/>
      </c>
      <c r="AU405" t="str">
        <f>IF(ISNUMBER(FIND("overige",Methode_Keuze)),"",IF(Tb_Activiteiten[[#This Row],[Grondkosten]]=1,Tb_Activiteiten[[#Headers],[Grondkosten]],""))</f>
        <v/>
      </c>
      <c r="AV405" t="str">
        <f>IF(ISNUMBER(FIND("overige",Methode_Keuze)),"",IF(Tb_Activiteiten[[#This Row],[Bijdrage in natura (overige)]]=1,Tb_Activiteiten[[#Headers],[Bijdrage in natura (overige)]],""))</f>
        <v/>
      </c>
      <c r="AW405" t="str">
        <f>IF(ISNUMBER(FIND("overige",Methode_Keuze)),"",IF(Tb_Activiteiten[[#This Row],[Bijdrage in natura (vrijwilligers)]]=1,Tb_Activiteiten[[#Headers],[Bijdrage in natura (vrijwilligers)]],""))</f>
        <v/>
      </c>
      <c r="AX405" t="str">
        <f>IF(ISNUMBER(FIND("overige",Methode_Keuze)),"",IF(Tb_Activiteiten[[#This Row],[Afschrijvingskosten]]=1,Tb_Activiteiten[[#Headers],[Afschrijvingskosten]],""))</f>
        <v/>
      </c>
      <c r="AY405" t="str">
        <f>IF(ISNUMBER(FIND("overige",Methode_Keuze)),"",IF(Tb_Activiteiten[[#This Row],[Vergoeding]]=1,Tb_Activiteiten[[#Headers],[Vergoeding]],""))</f>
        <v/>
      </c>
      <c r="AZ405" t="str">
        <f>IF(ISNUMBER(FIND("arbeid",Methode_Keuze)),"",IF(Tb_Activiteiten[[#This Row],[Arbeidskosten - vast tarief (excl eigen arbeid)]]=1,Tb_Activiteiten[[#Headers],[Arbeidskosten - vast tarief (excl eigen arbeid)]],""))</f>
        <v/>
      </c>
      <c r="BA405" t="str">
        <f>IF(ISNUMBER(FIND("overige",Methode_Keuze)),"",IF(Tb_Activiteiten[[#This Row],[Overige kosten]]=1,Tb_Activiteiten[[#Headers],[Overige kosten]],""))</f>
        <v/>
      </c>
    </row>
    <row r="406" spans="1:53" x14ac:dyDescent="0.25">
      <c r="A406" s="213"/>
      <c r="F406" s="64"/>
      <c r="G406" s="64"/>
      <c r="H406" s="258"/>
      <c r="I406" s="258"/>
      <c r="J406" s="258"/>
      <c r="K406" s="258"/>
      <c r="O406" s="56"/>
      <c r="Q406" t="str">
        <f>IFERROR(IF(VLOOKUP(Tb_Activiteiten[[#This Row],[Openstelling]],Tb_Openstelling[],2,0)=1,1,""),"")</f>
        <v/>
      </c>
      <c r="AK406" t="str">
        <f>IF(ISNUMBER(FIND("arbeid",Methode_Keuze)),"",IF(ISNUMBER(FIND("arbeid",Methode_Keuze)),"",IF(Tb_Activiteiten[[#This Row],[Loonkosten]]=1,Tb_Activiteiten[[#Headers],[Loonkosten]],"")))</f>
        <v/>
      </c>
      <c r="AL406" t="str">
        <f>IF(ISNUMBER(FIND("arbeid",Methode_Keuze)),"",IF(ISNUMBER(FIND("arbeid",Methode_Keuze)),"",IF(Tb_Activiteiten[[#This Row],[Eigen arbeid]]=1,Tb_Activiteiten[[#Headers],[Eigen arbeid]],"")))</f>
        <v/>
      </c>
      <c r="AM406" t="str">
        <f>IF(ISNUMBER(FIND("arbeid",Methode_Keuze)),"",IF(ISNUMBER(FIND("arbeid",Methode_Keuze)),"",IF(Tb_Activiteiten[[#This Row],[Projectmedewerker]]=1,Tb_Activiteiten[[#Headers],[Projectmedewerker]],"")))</f>
        <v/>
      </c>
      <c r="AN406" t="str">
        <f>IF(ISNUMBER(FIND("arbeid",Methode_Keuze)),"",IF(ISNUMBER(FIND("arbeid",Methode_Keuze)),"",IF(Tb_Activiteiten[[#This Row],[Landbouwer]]=1,Tb_Activiteiten[[#Headers],[Landbouwer]],"")))</f>
        <v/>
      </c>
      <c r="AO406" t="str">
        <f>IF(ISNUMBER(FIND("arbeid",Methode_Keuze)),"",IF(ISNUMBER(FIND("arbeid",Methode_Keuze)),"",IF(Tb_Activiteiten[[#This Row],[Adviseur]]=1,Tb_Activiteiten[[#Headers],[Adviseur]],"")))</f>
        <v/>
      </c>
      <c r="AP406" t="str">
        <f>IF(ISNUMBER(FIND("arbeid",Methode_Keuze)),"",IF(ISNUMBER(FIND("arbeid",Methode_Keuze)),"",IF(Tb_Activiteiten[[#This Row],[Projectleider/Expert]]=1,Tb_Activiteiten[[#Headers],[Projectleider/Expert]],"")))</f>
        <v/>
      </c>
      <c r="AQ406" t="str">
        <f>IF(ISNUMBER(FIND("arbeid",Methode_Keuze)),"",IF(ISNUMBER(FIND("arbeid",Methode_Keuze)),"",IF(Tb_Activiteiten[[#This Row],[Arbeidskosten]]=1,Tb_Activiteiten[[#Headers],[Arbeidskosten]],"")))</f>
        <v/>
      </c>
      <c r="AR406" t="str">
        <f>IF(ISNUMBER(FIND("arbeid",Methode_Keuze)),"",IF(ISNUMBER(FIND("arbeid",Methode_Keuze)),"",IF(Tb_Activiteiten[[#This Row],[Arbeidskosten op basis van IKS]]=1,Tb_Activiteiten[[#Headers],[Arbeidskosten op basis van IKS]],"")))</f>
        <v/>
      </c>
      <c r="AS406" t="str">
        <f>IF(ISNUMBER(FIND("overige",Methode_Keuze)),"",IF(Tb_Activiteiten[[#This Row],[Kosten derden exclusief btw]]=1,Tb_Activiteiten[[#Headers],[Kosten derden exclusief btw]],""))</f>
        <v/>
      </c>
      <c r="AT406" t="str">
        <f>IF(ISNUMBER(FIND("overige",Methode_Keuze)),"",IF(Tb_Activiteiten[[#This Row],[Niet verrekenbare btw]]=1,Tb_Activiteiten[[#Headers],[Niet verrekenbare btw]],""))</f>
        <v/>
      </c>
      <c r="AU406" t="str">
        <f>IF(ISNUMBER(FIND("overige",Methode_Keuze)),"",IF(Tb_Activiteiten[[#This Row],[Grondkosten]]=1,Tb_Activiteiten[[#Headers],[Grondkosten]],""))</f>
        <v/>
      </c>
      <c r="AV406" t="str">
        <f>IF(ISNUMBER(FIND("overige",Methode_Keuze)),"",IF(Tb_Activiteiten[[#This Row],[Bijdrage in natura (overige)]]=1,Tb_Activiteiten[[#Headers],[Bijdrage in natura (overige)]],""))</f>
        <v/>
      </c>
      <c r="AW406" t="str">
        <f>IF(ISNUMBER(FIND("overige",Methode_Keuze)),"",IF(Tb_Activiteiten[[#This Row],[Bijdrage in natura (vrijwilligers)]]=1,Tb_Activiteiten[[#Headers],[Bijdrage in natura (vrijwilligers)]],""))</f>
        <v/>
      </c>
      <c r="AX406" t="str">
        <f>IF(ISNUMBER(FIND("overige",Methode_Keuze)),"",IF(Tb_Activiteiten[[#This Row],[Afschrijvingskosten]]=1,Tb_Activiteiten[[#Headers],[Afschrijvingskosten]],""))</f>
        <v/>
      </c>
      <c r="AY406" t="str">
        <f>IF(ISNUMBER(FIND("overige",Methode_Keuze)),"",IF(Tb_Activiteiten[[#This Row],[Vergoeding]]=1,Tb_Activiteiten[[#Headers],[Vergoeding]],""))</f>
        <v/>
      </c>
      <c r="AZ406" t="str">
        <f>IF(ISNUMBER(FIND("arbeid",Methode_Keuze)),"",IF(Tb_Activiteiten[[#This Row],[Arbeidskosten - vast tarief (excl eigen arbeid)]]=1,Tb_Activiteiten[[#Headers],[Arbeidskosten - vast tarief (excl eigen arbeid)]],""))</f>
        <v/>
      </c>
      <c r="BA406" t="str">
        <f>IF(ISNUMBER(FIND("overige",Methode_Keuze)),"",IF(Tb_Activiteiten[[#This Row],[Overige kosten]]=1,Tb_Activiteiten[[#Headers],[Overige kosten]],""))</f>
        <v/>
      </c>
    </row>
    <row r="407" spans="1:53" x14ac:dyDescent="0.25">
      <c r="A407" s="213"/>
      <c r="F407" s="64"/>
      <c r="G407" s="64"/>
      <c r="H407" s="258"/>
      <c r="I407" s="258"/>
      <c r="J407" s="258"/>
      <c r="K407" s="258"/>
      <c r="O407" s="56"/>
      <c r="Q407" t="str">
        <f>IFERROR(IF(VLOOKUP(Tb_Activiteiten[[#This Row],[Openstelling]],Tb_Openstelling[],2,0)=1,1,""),"")</f>
        <v/>
      </c>
      <c r="AK407" t="str">
        <f>IF(ISNUMBER(FIND("arbeid",Methode_Keuze)),"",IF(ISNUMBER(FIND("arbeid",Methode_Keuze)),"",IF(Tb_Activiteiten[[#This Row],[Loonkosten]]=1,Tb_Activiteiten[[#Headers],[Loonkosten]],"")))</f>
        <v/>
      </c>
      <c r="AL407" t="str">
        <f>IF(ISNUMBER(FIND("arbeid",Methode_Keuze)),"",IF(ISNUMBER(FIND("arbeid",Methode_Keuze)),"",IF(Tb_Activiteiten[[#This Row],[Eigen arbeid]]=1,Tb_Activiteiten[[#Headers],[Eigen arbeid]],"")))</f>
        <v/>
      </c>
      <c r="AM407" t="str">
        <f>IF(ISNUMBER(FIND("arbeid",Methode_Keuze)),"",IF(ISNUMBER(FIND("arbeid",Methode_Keuze)),"",IF(Tb_Activiteiten[[#This Row],[Projectmedewerker]]=1,Tb_Activiteiten[[#Headers],[Projectmedewerker]],"")))</f>
        <v/>
      </c>
      <c r="AN407" t="str">
        <f>IF(ISNUMBER(FIND("arbeid",Methode_Keuze)),"",IF(ISNUMBER(FIND("arbeid",Methode_Keuze)),"",IF(Tb_Activiteiten[[#This Row],[Landbouwer]]=1,Tb_Activiteiten[[#Headers],[Landbouwer]],"")))</f>
        <v/>
      </c>
      <c r="AO407" t="str">
        <f>IF(ISNUMBER(FIND("arbeid",Methode_Keuze)),"",IF(ISNUMBER(FIND("arbeid",Methode_Keuze)),"",IF(Tb_Activiteiten[[#This Row],[Adviseur]]=1,Tb_Activiteiten[[#Headers],[Adviseur]],"")))</f>
        <v/>
      </c>
      <c r="AP407" t="str">
        <f>IF(ISNUMBER(FIND("arbeid",Methode_Keuze)),"",IF(ISNUMBER(FIND("arbeid",Methode_Keuze)),"",IF(Tb_Activiteiten[[#This Row],[Projectleider/Expert]]=1,Tb_Activiteiten[[#Headers],[Projectleider/Expert]],"")))</f>
        <v/>
      </c>
      <c r="AQ407" t="str">
        <f>IF(ISNUMBER(FIND("arbeid",Methode_Keuze)),"",IF(ISNUMBER(FIND("arbeid",Methode_Keuze)),"",IF(Tb_Activiteiten[[#This Row],[Arbeidskosten]]=1,Tb_Activiteiten[[#Headers],[Arbeidskosten]],"")))</f>
        <v/>
      </c>
      <c r="AR407" t="str">
        <f>IF(ISNUMBER(FIND("arbeid",Methode_Keuze)),"",IF(ISNUMBER(FIND("arbeid",Methode_Keuze)),"",IF(Tb_Activiteiten[[#This Row],[Arbeidskosten op basis van IKS]]=1,Tb_Activiteiten[[#Headers],[Arbeidskosten op basis van IKS]],"")))</f>
        <v/>
      </c>
      <c r="AS407" t="str">
        <f>IF(ISNUMBER(FIND("overige",Methode_Keuze)),"",IF(Tb_Activiteiten[[#This Row],[Kosten derden exclusief btw]]=1,Tb_Activiteiten[[#Headers],[Kosten derden exclusief btw]],""))</f>
        <v/>
      </c>
      <c r="AT407" t="str">
        <f>IF(ISNUMBER(FIND("overige",Methode_Keuze)),"",IF(Tb_Activiteiten[[#This Row],[Niet verrekenbare btw]]=1,Tb_Activiteiten[[#Headers],[Niet verrekenbare btw]],""))</f>
        <v/>
      </c>
      <c r="AU407" t="str">
        <f>IF(ISNUMBER(FIND("overige",Methode_Keuze)),"",IF(Tb_Activiteiten[[#This Row],[Grondkosten]]=1,Tb_Activiteiten[[#Headers],[Grondkosten]],""))</f>
        <v/>
      </c>
      <c r="AV407" t="str">
        <f>IF(ISNUMBER(FIND("overige",Methode_Keuze)),"",IF(Tb_Activiteiten[[#This Row],[Bijdrage in natura (overige)]]=1,Tb_Activiteiten[[#Headers],[Bijdrage in natura (overige)]],""))</f>
        <v/>
      </c>
      <c r="AW407" t="str">
        <f>IF(ISNUMBER(FIND("overige",Methode_Keuze)),"",IF(Tb_Activiteiten[[#This Row],[Bijdrage in natura (vrijwilligers)]]=1,Tb_Activiteiten[[#Headers],[Bijdrage in natura (vrijwilligers)]],""))</f>
        <v/>
      </c>
      <c r="AX407" t="str">
        <f>IF(ISNUMBER(FIND("overige",Methode_Keuze)),"",IF(Tb_Activiteiten[[#This Row],[Afschrijvingskosten]]=1,Tb_Activiteiten[[#Headers],[Afschrijvingskosten]],""))</f>
        <v/>
      </c>
      <c r="AY407" t="str">
        <f>IF(ISNUMBER(FIND("overige",Methode_Keuze)),"",IF(Tb_Activiteiten[[#This Row],[Vergoeding]]=1,Tb_Activiteiten[[#Headers],[Vergoeding]],""))</f>
        <v/>
      </c>
      <c r="AZ407" t="str">
        <f>IF(ISNUMBER(FIND("arbeid",Methode_Keuze)),"",IF(Tb_Activiteiten[[#This Row],[Arbeidskosten - vast tarief (excl eigen arbeid)]]=1,Tb_Activiteiten[[#Headers],[Arbeidskosten - vast tarief (excl eigen arbeid)]],""))</f>
        <v/>
      </c>
      <c r="BA407" t="str">
        <f>IF(ISNUMBER(FIND("overige",Methode_Keuze)),"",IF(Tb_Activiteiten[[#This Row],[Overige kosten]]=1,Tb_Activiteiten[[#Headers],[Overige kosten]],""))</f>
        <v/>
      </c>
    </row>
    <row r="408" spans="1:53" x14ac:dyDescent="0.25">
      <c r="A408" s="213"/>
      <c r="F408" s="64"/>
      <c r="G408" s="64"/>
      <c r="H408" s="258"/>
      <c r="I408" s="258"/>
      <c r="J408" s="258"/>
      <c r="K408" s="258"/>
      <c r="O408" s="56"/>
      <c r="Q408" t="str">
        <f>IFERROR(IF(VLOOKUP(Tb_Activiteiten[[#This Row],[Openstelling]],Tb_Openstelling[],2,0)=1,1,""),"")</f>
        <v/>
      </c>
      <c r="AK408" t="str">
        <f>IF(ISNUMBER(FIND("arbeid",Methode_Keuze)),"",IF(ISNUMBER(FIND("arbeid",Methode_Keuze)),"",IF(Tb_Activiteiten[[#This Row],[Loonkosten]]=1,Tb_Activiteiten[[#Headers],[Loonkosten]],"")))</f>
        <v/>
      </c>
      <c r="AL408" t="str">
        <f>IF(ISNUMBER(FIND("arbeid",Methode_Keuze)),"",IF(ISNUMBER(FIND("arbeid",Methode_Keuze)),"",IF(Tb_Activiteiten[[#This Row],[Eigen arbeid]]=1,Tb_Activiteiten[[#Headers],[Eigen arbeid]],"")))</f>
        <v/>
      </c>
      <c r="AM408" t="str">
        <f>IF(ISNUMBER(FIND("arbeid",Methode_Keuze)),"",IF(ISNUMBER(FIND("arbeid",Methode_Keuze)),"",IF(Tb_Activiteiten[[#This Row],[Projectmedewerker]]=1,Tb_Activiteiten[[#Headers],[Projectmedewerker]],"")))</f>
        <v/>
      </c>
      <c r="AN408" t="str">
        <f>IF(ISNUMBER(FIND("arbeid",Methode_Keuze)),"",IF(ISNUMBER(FIND("arbeid",Methode_Keuze)),"",IF(Tb_Activiteiten[[#This Row],[Landbouwer]]=1,Tb_Activiteiten[[#Headers],[Landbouwer]],"")))</f>
        <v/>
      </c>
      <c r="AO408" t="str">
        <f>IF(ISNUMBER(FIND("arbeid",Methode_Keuze)),"",IF(ISNUMBER(FIND("arbeid",Methode_Keuze)),"",IF(Tb_Activiteiten[[#This Row],[Adviseur]]=1,Tb_Activiteiten[[#Headers],[Adviseur]],"")))</f>
        <v/>
      </c>
      <c r="AP408" t="str">
        <f>IF(ISNUMBER(FIND("arbeid",Methode_Keuze)),"",IF(ISNUMBER(FIND("arbeid",Methode_Keuze)),"",IF(Tb_Activiteiten[[#This Row],[Projectleider/Expert]]=1,Tb_Activiteiten[[#Headers],[Projectleider/Expert]],"")))</f>
        <v/>
      </c>
      <c r="AQ408" t="str">
        <f>IF(ISNUMBER(FIND("arbeid",Methode_Keuze)),"",IF(ISNUMBER(FIND("arbeid",Methode_Keuze)),"",IF(Tb_Activiteiten[[#This Row],[Arbeidskosten]]=1,Tb_Activiteiten[[#Headers],[Arbeidskosten]],"")))</f>
        <v/>
      </c>
      <c r="AR408" t="str">
        <f>IF(ISNUMBER(FIND("arbeid",Methode_Keuze)),"",IF(ISNUMBER(FIND("arbeid",Methode_Keuze)),"",IF(Tb_Activiteiten[[#This Row],[Arbeidskosten op basis van IKS]]=1,Tb_Activiteiten[[#Headers],[Arbeidskosten op basis van IKS]],"")))</f>
        <v/>
      </c>
      <c r="AS408" t="str">
        <f>IF(ISNUMBER(FIND("overige",Methode_Keuze)),"",IF(Tb_Activiteiten[[#This Row],[Kosten derden exclusief btw]]=1,Tb_Activiteiten[[#Headers],[Kosten derden exclusief btw]],""))</f>
        <v/>
      </c>
      <c r="AT408" t="str">
        <f>IF(ISNUMBER(FIND("overige",Methode_Keuze)),"",IF(Tb_Activiteiten[[#This Row],[Niet verrekenbare btw]]=1,Tb_Activiteiten[[#Headers],[Niet verrekenbare btw]],""))</f>
        <v/>
      </c>
      <c r="AU408" t="str">
        <f>IF(ISNUMBER(FIND("overige",Methode_Keuze)),"",IF(Tb_Activiteiten[[#This Row],[Grondkosten]]=1,Tb_Activiteiten[[#Headers],[Grondkosten]],""))</f>
        <v/>
      </c>
      <c r="AV408" t="str">
        <f>IF(ISNUMBER(FIND("overige",Methode_Keuze)),"",IF(Tb_Activiteiten[[#This Row],[Bijdrage in natura (overige)]]=1,Tb_Activiteiten[[#Headers],[Bijdrage in natura (overige)]],""))</f>
        <v/>
      </c>
      <c r="AW408" t="str">
        <f>IF(ISNUMBER(FIND("overige",Methode_Keuze)),"",IF(Tb_Activiteiten[[#This Row],[Bijdrage in natura (vrijwilligers)]]=1,Tb_Activiteiten[[#Headers],[Bijdrage in natura (vrijwilligers)]],""))</f>
        <v/>
      </c>
      <c r="AX408" t="str">
        <f>IF(ISNUMBER(FIND("overige",Methode_Keuze)),"",IF(Tb_Activiteiten[[#This Row],[Afschrijvingskosten]]=1,Tb_Activiteiten[[#Headers],[Afschrijvingskosten]],""))</f>
        <v/>
      </c>
      <c r="AY408" t="str">
        <f>IF(ISNUMBER(FIND("overige",Methode_Keuze)),"",IF(Tb_Activiteiten[[#This Row],[Vergoeding]]=1,Tb_Activiteiten[[#Headers],[Vergoeding]],""))</f>
        <v/>
      </c>
      <c r="AZ408" t="str">
        <f>IF(ISNUMBER(FIND("arbeid",Methode_Keuze)),"",IF(Tb_Activiteiten[[#This Row],[Arbeidskosten - vast tarief (excl eigen arbeid)]]=1,Tb_Activiteiten[[#Headers],[Arbeidskosten - vast tarief (excl eigen arbeid)]],""))</f>
        <v/>
      </c>
      <c r="BA408" t="str">
        <f>IF(ISNUMBER(FIND("overige",Methode_Keuze)),"",IF(Tb_Activiteiten[[#This Row],[Overige kosten]]=1,Tb_Activiteiten[[#Headers],[Overige kosten]],""))</f>
        <v/>
      </c>
    </row>
    <row r="409" spans="1:53" x14ac:dyDescent="0.25">
      <c r="A409" s="213"/>
      <c r="F409" s="64"/>
      <c r="G409" s="64"/>
      <c r="H409" s="258"/>
      <c r="I409" s="258"/>
      <c r="J409" s="258"/>
      <c r="K409" s="258"/>
      <c r="O409" s="56"/>
      <c r="Q409" t="str">
        <f>IFERROR(IF(VLOOKUP(Tb_Activiteiten[[#This Row],[Openstelling]],Tb_Openstelling[],2,0)=1,1,""),"")</f>
        <v/>
      </c>
      <c r="AK409" t="str">
        <f>IF(ISNUMBER(FIND("arbeid",Methode_Keuze)),"",IF(ISNUMBER(FIND("arbeid",Methode_Keuze)),"",IF(Tb_Activiteiten[[#This Row],[Loonkosten]]=1,Tb_Activiteiten[[#Headers],[Loonkosten]],"")))</f>
        <v/>
      </c>
      <c r="AL409" t="str">
        <f>IF(ISNUMBER(FIND("arbeid",Methode_Keuze)),"",IF(ISNUMBER(FIND("arbeid",Methode_Keuze)),"",IF(Tb_Activiteiten[[#This Row],[Eigen arbeid]]=1,Tb_Activiteiten[[#Headers],[Eigen arbeid]],"")))</f>
        <v/>
      </c>
      <c r="AM409" t="str">
        <f>IF(ISNUMBER(FIND("arbeid",Methode_Keuze)),"",IF(ISNUMBER(FIND("arbeid",Methode_Keuze)),"",IF(Tb_Activiteiten[[#This Row],[Projectmedewerker]]=1,Tb_Activiteiten[[#Headers],[Projectmedewerker]],"")))</f>
        <v/>
      </c>
      <c r="AN409" t="str">
        <f>IF(ISNUMBER(FIND("arbeid",Methode_Keuze)),"",IF(ISNUMBER(FIND("arbeid",Methode_Keuze)),"",IF(Tb_Activiteiten[[#This Row],[Landbouwer]]=1,Tb_Activiteiten[[#Headers],[Landbouwer]],"")))</f>
        <v/>
      </c>
      <c r="AO409" t="str">
        <f>IF(ISNUMBER(FIND("arbeid",Methode_Keuze)),"",IF(ISNUMBER(FIND("arbeid",Methode_Keuze)),"",IF(Tb_Activiteiten[[#This Row],[Adviseur]]=1,Tb_Activiteiten[[#Headers],[Adviseur]],"")))</f>
        <v/>
      </c>
      <c r="AP409" t="str">
        <f>IF(ISNUMBER(FIND("arbeid",Methode_Keuze)),"",IF(ISNUMBER(FIND("arbeid",Methode_Keuze)),"",IF(Tb_Activiteiten[[#This Row],[Projectleider/Expert]]=1,Tb_Activiteiten[[#Headers],[Projectleider/Expert]],"")))</f>
        <v/>
      </c>
      <c r="AQ409" t="str">
        <f>IF(ISNUMBER(FIND("arbeid",Methode_Keuze)),"",IF(ISNUMBER(FIND("arbeid",Methode_Keuze)),"",IF(Tb_Activiteiten[[#This Row],[Arbeidskosten]]=1,Tb_Activiteiten[[#Headers],[Arbeidskosten]],"")))</f>
        <v/>
      </c>
      <c r="AR409" t="str">
        <f>IF(ISNUMBER(FIND("arbeid",Methode_Keuze)),"",IF(ISNUMBER(FIND("arbeid",Methode_Keuze)),"",IF(Tb_Activiteiten[[#This Row],[Arbeidskosten op basis van IKS]]=1,Tb_Activiteiten[[#Headers],[Arbeidskosten op basis van IKS]],"")))</f>
        <v/>
      </c>
      <c r="AS409" t="str">
        <f>IF(ISNUMBER(FIND("overige",Methode_Keuze)),"",IF(Tb_Activiteiten[[#This Row],[Kosten derden exclusief btw]]=1,Tb_Activiteiten[[#Headers],[Kosten derden exclusief btw]],""))</f>
        <v/>
      </c>
      <c r="AT409" t="str">
        <f>IF(ISNUMBER(FIND("overige",Methode_Keuze)),"",IF(Tb_Activiteiten[[#This Row],[Niet verrekenbare btw]]=1,Tb_Activiteiten[[#Headers],[Niet verrekenbare btw]],""))</f>
        <v/>
      </c>
      <c r="AU409" t="str">
        <f>IF(ISNUMBER(FIND("overige",Methode_Keuze)),"",IF(Tb_Activiteiten[[#This Row],[Grondkosten]]=1,Tb_Activiteiten[[#Headers],[Grondkosten]],""))</f>
        <v/>
      </c>
      <c r="AV409" t="str">
        <f>IF(ISNUMBER(FIND("overige",Methode_Keuze)),"",IF(Tb_Activiteiten[[#This Row],[Bijdrage in natura (overige)]]=1,Tb_Activiteiten[[#Headers],[Bijdrage in natura (overige)]],""))</f>
        <v/>
      </c>
      <c r="AW409" t="str">
        <f>IF(ISNUMBER(FIND("overige",Methode_Keuze)),"",IF(Tb_Activiteiten[[#This Row],[Bijdrage in natura (vrijwilligers)]]=1,Tb_Activiteiten[[#Headers],[Bijdrage in natura (vrijwilligers)]],""))</f>
        <v/>
      </c>
      <c r="AX409" t="str">
        <f>IF(ISNUMBER(FIND("overige",Methode_Keuze)),"",IF(Tb_Activiteiten[[#This Row],[Afschrijvingskosten]]=1,Tb_Activiteiten[[#Headers],[Afschrijvingskosten]],""))</f>
        <v/>
      </c>
      <c r="AY409" t="str">
        <f>IF(ISNUMBER(FIND("overige",Methode_Keuze)),"",IF(Tb_Activiteiten[[#This Row],[Vergoeding]]=1,Tb_Activiteiten[[#Headers],[Vergoeding]],""))</f>
        <v/>
      </c>
      <c r="AZ409" t="str">
        <f>IF(ISNUMBER(FIND("arbeid",Methode_Keuze)),"",IF(Tb_Activiteiten[[#This Row],[Arbeidskosten - vast tarief (excl eigen arbeid)]]=1,Tb_Activiteiten[[#Headers],[Arbeidskosten - vast tarief (excl eigen arbeid)]],""))</f>
        <v/>
      </c>
      <c r="BA409" t="str">
        <f>IF(ISNUMBER(FIND("overige",Methode_Keuze)),"",IF(Tb_Activiteiten[[#This Row],[Overige kosten]]=1,Tb_Activiteiten[[#Headers],[Overige kosten]],""))</f>
        <v/>
      </c>
    </row>
    <row r="410" spans="1:53" x14ac:dyDescent="0.25">
      <c r="A410" s="213"/>
      <c r="F410" s="64"/>
      <c r="G410" s="64"/>
      <c r="H410" s="258"/>
      <c r="I410" s="258"/>
      <c r="J410" s="258"/>
      <c r="K410" s="258"/>
      <c r="O410" s="56"/>
      <c r="Q410" t="str">
        <f>IFERROR(IF(VLOOKUP(Tb_Activiteiten[[#This Row],[Openstelling]],Tb_Openstelling[],2,0)=1,1,""),"")</f>
        <v/>
      </c>
      <c r="AK410" t="str">
        <f>IF(ISNUMBER(FIND("arbeid",Methode_Keuze)),"",IF(ISNUMBER(FIND("arbeid",Methode_Keuze)),"",IF(Tb_Activiteiten[[#This Row],[Loonkosten]]=1,Tb_Activiteiten[[#Headers],[Loonkosten]],"")))</f>
        <v/>
      </c>
      <c r="AL410" t="str">
        <f>IF(ISNUMBER(FIND("arbeid",Methode_Keuze)),"",IF(ISNUMBER(FIND("arbeid",Methode_Keuze)),"",IF(Tb_Activiteiten[[#This Row],[Eigen arbeid]]=1,Tb_Activiteiten[[#Headers],[Eigen arbeid]],"")))</f>
        <v/>
      </c>
      <c r="AM410" t="str">
        <f>IF(ISNUMBER(FIND("arbeid",Methode_Keuze)),"",IF(ISNUMBER(FIND("arbeid",Methode_Keuze)),"",IF(Tb_Activiteiten[[#This Row],[Projectmedewerker]]=1,Tb_Activiteiten[[#Headers],[Projectmedewerker]],"")))</f>
        <v/>
      </c>
      <c r="AN410" t="str">
        <f>IF(ISNUMBER(FIND("arbeid",Methode_Keuze)),"",IF(ISNUMBER(FIND("arbeid",Methode_Keuze)),"",IF(Tb_Activiteiten[[#This Row],[Landbouwer]]=1,Tb_Activiteiten[[#Headers],[Landbouwer]],"")))</f>
        <v/>
      </c>
      <c r="AO410" t="str">
        <f>IF(ISNUMBER(FIND("arbeid",Methode_Keuze)),"",IF(ISNUMBER(FIND("arbeid",Methode_Keuze)),"",IF(Tb_Activiteiten[[#This Row],[Adviseur]]=1,Tb_Activiteiten[[#Headers],[Adviseur]],"")))</f>
        <v/>
      </c>
      <c r="AP410" t="str">
        <f>IF(ISNUMBER(FIND("arbeid",Methode_Keuze)),"",IF(ISNUMBER(FIND("arbeid",Methode_Keuze)),"",IF(Tb_Activiteiten[[#This Row],[Projectleider/Expert]]=1,Tb_Activiteiten[[#Headers],[Projectleider/Expert]],"")))</f>
        <v/>
      </c>
      <c r="AQ410" t="str">
        <f>IF(ISNUMBER(FIND("arbeid",Methode_Keuze)),"",IF(ISNUMBER(FIND("arbeid",Methode_Keuze)),"",IF(Tb_Activiteiten[[#This Row],[Arbeidskosten]]=1,Tb_Activiteiten[[#Headers],[Arbeidskosten]],"")))</f>
        <v/>
      </c>
      <c r="AR410" t="str">
        <f>IF(ISNUMBER(FIND("arbeid",Methode_Keuze)),"",IF(ISNUMBER(FIND("arbeid",Methode_Keuze)),"",IF(Tb_Activiteiten[[#This Row],[Arbeidskosten op basis van IKS]]=1,Tb_Activiteiten[[#Headers],[Arbeidskosten op basis van IKS]],"")))</f>
        <v/>
      </c>
      <c r="AS410" t="str">
        <f>IF(ISNUMBER(FIND("overige",Methode_Keuze)),"",IF(Tb_Activiteiten[[#This Row],[Kosten derden exclusief btw]]=1,Tb_Activiteiten[[#Headers],[Kosten derden exclusief btw]],""))</f>
        <v/>
      </c>
      <c r="AT410" t="str">
        <f>IF(ISNUMBER(FIND("overige",Methode_Keuze)),"",IF(Tb_Activiteiten[[#This Row],[Niet verrekenbare btw]]=1,Tb_Activiteiten[[#Headers],[Niet verrekenbare btw]],""))</f>
        <v/>
      </c>
      <c r="AU410" t="str">
        <f>IF(ISNUMBER(FIND("overige",Methode_Keuze)),"",IF(Tb_Activiteiten[[#This Row],[Grondkosten]]=1,Tb_Activiteiten[[#Headers],[Grondkosten]],""))</f>
        <v/>
      </c>
      <c r="AV410" t="str">
        <f>IF(ISNUMBER(FIND("overige",Methode_Keuze)),"",IF(Tb_Activiteiten[[#This Row],[Bijdrage in natura (overige)]]=1,Tb_Activiteiten[[#Headers],[Bijdrage in natura (overige)]],""))</f>
        <v/>
      </c>
      <c r="AW410" t="str">
        <f>IF(ISNUMBER(FIND("overige",Methode_Keuze)),"",IF(Tb_Activiteiten[[#This Row],[Bijdrage in natura (vrijwilligers)]]=1,Tb_Activiteiten[[#Headers],[Bijdrage in natura (vrijwilligers)]],""))</f>
        <v/>
      </c>
      <c r="AX410" t="str">
        <f>IF(ISNUMBER(FIND("overige",Methode_Keuze)),"",IF(Tb_Activiteiten[[#This Row],[Afschrijvingskosten]]=1,Tb_Activiteiten[[#Headers],[Afschrijvingskosten]],""))</f>
        <v/>
      </c>
      <c r="AY410" t="str">
        <f>IF(ISNUMBER(FIND("overige",Methode_Keuze)),"",IF(Tb_Activiteiten[[#This Row],[Vergoeding]]=1,Tb_Activiteiten[[#Headers],[Vergoeding]],""))</f>
        <v/>
      </c>
      <c r="AZ410" t="str">
        <f>IF(ISNUMBER(FIND("arbeid",Methode_Keuze)),"",IF(Tb_Activiteiten[[#This Row],[Arbeidskosten - vast tarief (excl eigen arbeid)]]=1,Tb_Activiteiten[[#Headers],[Arbeidskosten - vast tarief (excl eigen arbeid)]],""))</f>
        <v/>
      </c>
      <c r="BA410" t="str">
        <f>IF(ISNUMBER(FIND("overige",Methode_Keuze)),"",IF(Tb_Activiteiten[[#This Row],[Overige kosten]]=1,Tb_Activiteiten[[#Headers],[Overige kosten]],""))</f>
        <v/>
      </c>
    </row>
    <row r="411" spans="1:53" x14ac:dyDescent="0.25">
      <c r="A411" s="213"/>
      <c r="F411" s="64"/>
      <c r="G411" s="64"/>
      <c r="H411" s="258"/>
      <c r="I411" s="258"/>
      <c r="J411" s="258"/>
      <c r="K411" s="258"/>
      <c r="O411" s="56"/>
      <c r="Q411" t="str">
        <f>IFERROR(IF(VLOOKUP(Tb_Activiteiten[[#This Row],[Openstelling]],Tb_Openstelling[],2,0)=1,1,""),"")</f>
        <v/>
      </c>
      <c r="AK411" t="str">
        <f>IF(ISNUMBER(FIND("arbeid",Methode_Keuze)),"",IF(ISNUMBER(FIND("arbeid",Methode_Keuze)),"",IF(Tb_Activiteiten[[#This Row],[Loonkosten]]=1,Tb_Activiteiten[[#Headers],[Loonkosten]],"")))</f>
        <v/>
      </c>
      <c r="AL411" t="str">
        <f>IF(ISNUMBER(FIND("arbeid",Methode_Keuze)),"",IF(ISNUMBER(FIND("arbeid",Methode_Keuze)),"",IF(Tb_Activiteiten[[#This Row],[Eigen arbeid]]=1,Tb_Activiteiten[[#Headers],[Eigen arbeid]],"")))</f>
        <v/>
      </c>
      <c r="AM411" t="str">
        <f>IF(ISNUMBER(FIND("arbeid",Methode_Keuze)),"",IF(ISNUMBER(FIND("arbeid",Methode_Keuze)),"",IF(Tb_Activiteiten[[#This Row],[Projectmedewerker]]=1,Tb_Activiteiten[[#Headers],[Projectmedewerker]],"")))</f>
        <v/>
      </c>
      <c r="AN411" t="str">
        <f>IF(ISNUMBER(FIND("arbeid",Methode_Keuze)),"",IF(ISNUMBER(FIND("arbeid",Methode_Keuze)),"",IF(Tb_Activiteiten[[#This Row],[Landbouwer]]=1,Tb_Activiteiten[[#Headers],[Landbouwer]],"")))</f>
        <v/>
      </c>
      <c r="AO411" t="str">
        <f>IF(ISNUMBER(FIND("arbeid",Methode_Keuze)),"",IF(ISNUMBER(FIND("arbeid",Methode_Keuze)),"",IF(Tb_Activiteiten[[#This Row],[Adviseur]]=1,Tb_Activiteiten[[#Headers],[Adviseur]],"")))</f>
        <v/>
      </c>
      <c r="AP411" t="str">
        <f>IF(ISNUMBER(FIND("arbeid",Methode_Keuze)),"",IF(ISNUMBER(FIND("arbeid",Methode_Keuze)),"",IF(Tb_Activiteiten[[#This Row],[Projectleider/Expert]]=1,Tb_Activiteiten[[#Headers],[Projectleider/Expert]],"")))</f>
        <v/>
      </c>
      <c r="AQ411" t="str">
        <f>IF(ISNUMBER(FIND("arbeid",Methode_Keuze)),"",IF(ISNUMBER(FIND("arbeid",Methode_Keuze)),"",IF(Tb_Activiteiten[[#This Row],[Arbeidskosten]]=1,Tb_Activiteiten[[#Headers],[Arbeidskosten]],"")))</f>
        <v/>
      </c>
      <c r="AR411" t="str">
        <f>IF(ISNUMBER(FIND("arbeid",Methode_Keuze)),"",IF(ISNUMBER(FIND("arbeid",Methode_Keuze)),"",IF(Tb_Activiteiten[[#This Row],[Arbeidskosten op basis van IKS]]=1,Tb_Activiteiten[[#Headers],[Arbeidskosten op basis van IKS]],"")))</f>
        <v/>
      </c>
      <c r="AS411" t="str">
        <f>IF(ISNUMBER(FIND("overige",Methode_Keuze)),"",IF(Tb_Activiteiten[[#This Row],[Kosten derden exclusief btw]]=1,Tb_Activiteiten[[#Headers],[Kosten derden exclusief btw]],""))</f>
        <v/>
      </c>
      <c r="AT411" t="str">
        <f>IF(ISNUMBER(FIND("overige",Methode_Keuze)),"",IF(Tb_Activiteiten[[#This Row],[Niet verrekenbare btw]]=1,Tb_Activiteiten[[#Headers],[Niet verrekenbare btw]],""))</f>
        <v/>
      </c>
      <c r="AU411" t="str">
        <f>IF(ISNUMBER(FIND("overige",Methode_Keuze)),"",IF(Tb_Activiteiten[[#This Row],[Grondkosten]]=1,Tb_Activiteiten[[#Headers],[Grondkosten]],""))</f>
        <v/>
      </c>
      <c r="AV411" t="str">
        <f>IF(ISNUMBER(FIND("overige",Methode_Keuze)),"",IF(Tb_Activiteiten[[#This Row],[Bijdrage in natura (overige)]]=1,Tb_Activiteiten[[#Headers],[Bijdrage in natura (overige)]],""))</f>
        <v/>
      </c>
      <c r="AW411" t="str">
        <f>IF(ISNUMBER(FIND("overige",Methode_Keuze)),"",IF(Tb_Activiteiten[[#This Row],[Bijdrage in natura (vrijwilligers)]]=1,Tb_Activiteiten[[#Headers],[Bijdrage in natura (vrijwilligers)]],""))</f>
        <v/>
      </c>
      <c r="AX411" t="str">
        <f>IF(ISNUMBER(FIND("overige",Methode_Keuze)),"",IF(Tb_Activiteiten[[#This Row],[Afschrijvingskosten]]=1,Tb_Activiteiten[[#Headers],[Afschrijvingskosten]],""))</f>
        <v/>
      </c>
      <c r="AY411" t="str">
        <f>IF(ISNUMBER(FIND("overige",Methode_Keuze)),"",IF(Tb_Activiteiten[[#This Row],[Vergoeding]]=1,Tb_Activiteiten[[#Headers],[Vergoeding]],""))</f>
        <v/>
      </c>
      <c r="AZ411" t="str">
        <f>IF(ISNUMBER(FIND("arbeid",Methode_Keuze)),"",IF(Tb_Activiteiten[[#This Row],[Arbeidskosten - vast tarief (excl eigen arbeid)]]=1,Tb_Activiteiten[[#Headers],[Arbeidskosten - vast tarief (excl eigen arbeid)]],""))</f>
        <v/>
      </c>
      <c r="BA411" t="str">
        <f>IF(ISNUMBER(FIND("overige",Methode_Keuze)),"",IF(Tb_Activiteiten[[#This Row],[Overige kosten]]=1,Tb_Activiteiten[[#Headers],[Overige kosten]],""))</f>
        <v/>
      </c>
    </row>
    <row r="412" spans="1:53" x14ac:dyDescent="0.25">
      <c r="A412" s="213"/>
      <c r="F412" s="64"/>
      <c r="G412" s="64"/>
      <c r="H412" s="258"/>
      <c r="I412" s="258"/>
      <c r="J412" s="258"/>
      <c r="K412" s="258"/>
      <c r="O412" s="56"/>
      <c r="Q412" t="str">
        <f>IFERROR(IF(VLOOKUP(Tb_Activiteiten[[#This Row],[Openstelling]],Tb_Openstelling[],2,0)=1,1,""),"")</f>
        <v/>
      </c>
      <c r="AK412" t="str">
        <f>IF(ISNUMBER(FIND("arbeid",Methode_Keuze)),"",IF(ISNUMBER(FIND("arbeid",Methode_Keuze)),"",IF(Tb_Activiteiten[[#This Row],[Loonkosten]]=1,Tb_Activiteiten[[#Headers],[Loonkosten]],"")))</f>
        <v/>
      </c>
      <c r="AL412" t="str">
        <f>IF(ISNUMBER(FIND("arbeid",Methode_Keuze)),"",IF(ISNUMBER(FIND("arbeid",Methode_Keuze)),"",IF(Tb_Activiteiten[[#This Row],[Eigen arbeid]]=1,Tb_Activiteiten[[#Headers],[Eigen arbeid]],"")))</f>
        <v/>
      </c>
      <c r="AM412" t="str">
        <f>IF(ISNUMBER(FIND("arbeid",Methode_Keuze)),"",IF(ISNUMBER(FIND("arbeid",Methode_Keuze)),"",IF(Tb_Activiteiten[[#This Row],[Projectmedewerker]]=1,Tb_Activiteiten[[#Headers],[Projectmedewerker]],"")))</f>
        <v/>
      </c>
      <c r="AN412" t="str">
        <f>IF(ISNUMBER(FIND("arbeid",Methode_Keuze)),"",IF(ISNUMBER(FIND("arbeid",Methode_Keuze)),"",IF(Tb_Activiteiten[[#This Row],[Landbouwer]]=1,Tb_Activiteiten[[#Headers],[Landbouwer]],"")))</f>
        <v/>
      </c>
      <c r="AO412" t="str">
        <f>IF(ISNUMBER(FIND("arbeid",Methode_Keuze)),"",IF(ISNUMBER(FIND("arbeid",Methode_Keuze)),"",IF(Tb_Activiteiten[[#This Row],[Adviseur]]=1,Tb_Activiteiten[[#Headers],[Adviseur]],"")))</f>
        <v/>
      </c>
      <c r="AP412" t="str">
        <f>IF(ISNUMBER(FIND("arbeid",Methode_Keuze)),"",IF(ISNUMBER(FIND("arbeid",Methode_Keuze)),"",IF(Tb_Activiteiten[[#This Row],[Projectleider/Expert]]=1,Tb_Activiteiten[[#Headers],[Projectleider/Expert]],"")))</f>
        <v/>
      </c>
      <c r="AQ412" t="str">
        <f>IF(ISNUMBER(FIND("arbeid",Methode_Keuze)),"",IF(ISNUMBER(FIND("arbeid",Methode_Keuze)),"",IF(Tb_Activiteiten[[#This Row],[Arbeidskosten]]=1,Tb_Activiteiten[[#Headers],[Arbeidskosten]],"")))</f>
        <v/>
      </c>
      <c r="AR412" t="str">
        <f>IF(ISNUMBER(FIND("arbeid",Methode_Keuze)),"",IF(ISNUMBER(FIND("arbeid",Methode_Keuze)),"",IF(Tb_Activiteiten[[#This Row],[Arbeidskosten op basis van IKS]]=1,Tb_Activiteiten[[#Headers],[Arbeidskosten op basis van IKS]],"")))</f>
        <v/>
      </c>
      <c r="AS412" t="str">
        <f>IF(ISNUMBER(FIND("overige",Methode_Keuze)),"",IF(Tb_Activiteiten[[#This Row],[Kosten derden exclusief btw]]=1,Tb_Activiteiten[[#Headers],[Kosten derden exclusief btw]],""))</f>
        <v/>
      </c>
      <c r="AT412" t="str">
        <f>IF(ISNUMBER(FIND("overige",Methode_Keuze)),"",IF(Tb_Activiteiten[[#This Row],[Niet verrekenbare btw]]=1,Tb_Activiteiten[[#Headers],[Niet verrekenbare btw]],""))</f>
        <v/>
      </c>
      <c r="AU412" t="str">
        <f>IF(ISNUMBER(FIND("overige",Methode_Keuze)),"",IF(Tb_Activiteiten[[#This Row],[Grondkosten]]=1,Tb_Activiteiten[[#Headers],[Grondkosten]],""))</f>
        <v/>
      </c>
      <c r="AV412" t="str">
        <f>IF(ISNUMBER(FIND("overige",Methode_Keuze)),"",IF(Tb_Activiteiten[[#This Row],[Bijdrage in natura (overige)]]=1,Tb_Activiteiten[[#Headers],[Bijdrage in natura (overige)]],""))</f>
        <v/>
      </c>
      <c r="AW412" t="str">
        <f>IF(ISNUMBER(FIND("overige",Methode_Keuze)),"",IF(Tb_Activiteiten[[#This Row],[Bijdrage in natura (vrijwilligers)]]=1,Tb_Activiteiten[[#Headers],[Bijdrage in natura (vrijwilligers)]],""))</f>
        <v/>
      </c>
      <c r="AX412" t="str">
        <f>IF(ISNUMBER(FIND("overige",Methode_Keuze)),"",IF(Tb_Activiteiten[[#This Row],[Afschrijvingskosten]]=1,Tb_Activiteiten[[#Headers],[Afschrijvingskosten]],""))</f>
        <v/>
      </c>
      <c r="AY412" t="str">
        <f>IF(ISNUMBER(FIND("overige",Methode_Keuze)),"",IF(Tb_Activiteiten[[#This Row],[Vergoeding]]=1,Tb_Activiteiten[[#Headers],[Vergoeding]],""))</f>
        <v/>
      </c>
      <c r="AZ412" t="str">
        <f>IF(ISNUMBER(FIND("arbeid",Methode_Keuze)),"",IF(Tb_Activiteiten[[#This Row],[Arbeidskosten - vast tarief (excl eigen arbeid)]]=1,Tb_Activiteiten[[#Headers],[Arbeidskosten - vast tarief (excl eigen arbeid)]],""))</f>
        <v/>
      </c>
      <c r="BA412" t="str">
        <f>IF(ISNUMBER(FIND("overige",Methode_Keuze)),"",IF(Tb_Activiteiten[[#This Row],[Overige kosten]]=1,Tb_Activiteiten[[#Headers],[Overige kosten]],""))</f>
        <v/>
      </c>
    </row>
    <row r="413" spans="1:53" x14ac:dyDescent="0.25">
      <c r="A413" s="213"/>
      <c r="F413" s="64"/>
      <c r="G413" s="64"/>
      <c r="H413" s="258"/>
      <c r="I413" s="258"/>
      <c r="J413" s="258"/>
      <c r="K413" s="258"/>
      <c r="O413" s="56"/>
      <c r="Q413" t="str">
        <f>IFERROR(IF(VLOOKUP(Tb_Activiteiten[[#This Row],[Openstelling]],Tb_Openstelling[],2,0)=1,1,""),"")</f>
        <v/>
      </c>
      <c r="AK413" t="str">
        <f>IF(ISNUMBER(FIND("arbeid",Methode_Keuze)),"",IF(ISNUMBER(FIND("arbeid",Methode_Keuze)),"",IF(Tb_Activiteiten[[#This Row],[Loonkosten]]=1,Tb_Activiteiten[[#Headers],[Loonkosten]],"")))</f>
        <v/>
      </c>
      <c r="AL413" t="str">
        <f>IF(ISNUMBER(FIND("arbeid",Methode_Keuze)),"",IF(ISNUMBER(FIND("arbeid",Methode_Keuze)),"",IF(Tb_Activiteiten[[#This Row],[Eigen arbeid]]=1,Tb_Activiteiten[[#Headers],[Eigen arbeid]],"")))</f>
        <v/>
      </c>
      <c r="AM413" t="str">
        <f>IF(ISNUMBER(FIND("arbeid",Methode_Keuze)),"",IF(ISNUMBER(FIND("arbeid",Methode_Keuze)),"",IF(Tb_Activiteiten[[#This Row],[Projectmedewerker]]=1,Tb_Activiteiten[[#Headers],[Projectmedewerker]],"")))</f>
        <v/>
      </c>
      <c r="AN413" t="str">
        <f>IF(ISNUMBER(FIND("arbeid",Methode_Keuze)),"",IF(ISNUMBER(FIND("arbeid",Methode_Keuze)),"",IF(Tb_Activiteiten[[#This Row],[Landbouwer]]=1,Tb_Activiteiten[[#Headers],[Landbouwer]],"")))</f>
        <v/>
      </c>
      <c r="AO413" t="str">
        <f>IF(ISNUMBER(FIND("arbeid",Methode_Keuze)),"",IF(ISNUMBER(FIND("arbeid",Methode_Keuze)),"",IF(Tb_Activiteiten[[#This Row],[Adviseur]]=1,Tb_Activiteiten[[#Headers],[Adviseur]],"")))</f>
        <v/>
      </c>
      <c r="AP413" t="str">
        <f>IF(ISNUMBER(FIND("arbeid",Methode_Keuze)),"",IF(ISNUMBER(FIND("arbeid",Methode_Keuze)),"",IF(Tb_Activiteiten[[#This Row],[Projectleider/Expert]]=1,Tb_Activiteiten[[#Headers],[Projectleider/Expert]],"")))</f>
        <v/>
      </c>
      <c r="AQ413" t="str">
        <f>IF(ISNUMBER(FIND("arbeid",Methode_Keuze)),"",IF(ISNUMBER(FIND("arbeid",Methode_Keuze)),"",IF(Tb_Activiteiten[[#This Row],[Arbeidskosten]]=1,Tb_Activiteiten[[#Headers],[Arbeidskosten]],"")))</f>
        <v/>
      </c>
      <c r="AR413" t="str">
        <f>IF(ISNUMBER(FIND("arbeid",Methode_Keuze)),"",IF(ISNUMBER(FIND("arbeid",Methode_Keuze)),"",IF(Tb_Activiteiten[[#This Row],[Arbeidskosten op basis van IKS]]=1,Tb_Activiteiten[[#Headers],[Arbeidskosten op basis van IKS]],"")))</f>
        <v/>
      </c>
      <c r="AS413" t="str">
        <f>IF(ISNUMBER(FIND("overige",Methode_Keuze)),"",IF(Tb_Activiteiten[[#This Row],[Kosten derden exclusief btw]]=1,Tb_Activiteiten[[#Headers],[Kosten derden exclusief btw]],""))</f>
        <v/>
      </c>
      <c r="AT413" t="str">
        <f>IF(ISNUMBER(FIND("overige",Methode_Keuze)),"",IF(Tb_Activiteiten[[#This Row],[Niet verrekenbare btw]]=1,Tb_Activiteiten[[#Headers],[Niet verrekenbare btw]],""))</f>
        <v/>
      </c>
      <c r="AU413" t="str">
        <f>IF(ISNUMBER(FIND("overige",Methode_Keuze)),"",IF(Tb_Activiteiten[[#This Row],[Grondkosten]]=1,Tb_Activiteiten[[#Headers],[Grondkosten]],""))</f>
        <v/>
      </c>
      <c r="AV413" t="str">
        <f>IF(ISNUMBER(FIND("overige",Methode_Keuze)),"",IF(Tb_Activiteiten[[#This Row],[Bijdrage in natura (overige)]]=1,Tb_Activiteiten[[#Headers],[Bijdrage in natura (overige)]],""))</f>
        <v/>
      </c>
      <c r="AW413" t="str">
        <f>IF(ISNUMBER(FIND("overige",Methode_Keuze)),"",IF(Tb_Activiteiten[[#This Row],[Bijdrage in natura (vrijwilligers)]]=1,Tb_Activiteiten[[#Headers],[Bijdrage in natura (vrijwilligers)]],""))</f>
        <v/>
      </c>
      <c r="AX413" t="str">
        <f>IF(ISNUMBER(FIND("overige",Methode_Keuze)),"",IF(Tb_Activiteiten[[#This Row],[Afschrijvingskosten]]=1,Tb_Activiteiten[[#Headers],[Afschrijvingskosten]],""))</f>
        <v/>
      </c>
      <c r="AY413" t="str">
        <f>IF(ISNUMBER(FIND("overige",Methode_Keuze)),"",IF(Tb_Activiteiten[[#This Row],[Vergoeding]]=1,Tb_Activiteiten[[#Headers],[Vergoeding]],""))</f>
        <v/>
      </c>
      <c r="AZ413" t="str">
        <f>IF(ISNUMBER(FIND("arbeid",Methode_Keuze)),"",IF(Tb_Activiteiten[[#This Row],[Arbeidskosten - vast tarief (excl eigen arbeid)]]=1,Tb_Activiteiten[[#Headers],[Arbeidskosten - vast tarief (excl eigen arbeid)]],""))</f>
        <v/>
      </c>
      <c r="BA413" t="str">
        <f>IF(ISNUMBER(FIND("overige",Methode_Keuze)),"",IF(Tb_Activiteiten[[#This Row],[Overige kosten]]=1,Tb_Activiteiten[[#Headers],[Overige kosten]],""))</f>
        <v/>
      </c>
    </row>
    <row r="414" spans="1:53" x14ac:dyDescent="0.25">
      <c r="A414" s="213"/>
      <c r="F414" s="64"/>
      <c r="G414" s="64"/>
      <c r="H414" s="258"/>
      <c r="I414" s="258"/>
      <c r="J414" s="258"/>
      <c r="K414" s="258"/>
      <c r="O414" s="56"/>
      <c r="Q414" t="str">
        <f>IFERROR(IF(VLOOKUP(Tb_Activiteiten[[#This Row],[Openstelling]],Tb_Openstelling[],2,0)=1,1,""),"")</f>
        <v/>
      </c>
      <c r="AK414" t="str">
        <f>IF(ISNUMBER(FIND("arbeid",Methode_Keuze)),"",IF(ISNUMBER(FIND("arbeid",Methode_Keuze)),"",IF(Tb_Activiteiten[[#This Row],[Loonkosten]]=1,Tb_Activiteiten[[#Headers],[Loonkosten]],"")))</f>
        <v/>
      </c>
      <c r="AL414" t="str">
        <f>IF(ISNUMBER(FIND("arbeid",Methode_Keuze)),"",IF(ISNUMBER(FIND("arbeid",Methode_Keuze)),"",IF(Tb_Activiteiten[[#This Row],[Eigen arbeid]]=1,Tb_Activiteiten[[#Headers],[Eigen arbeid]],"")))</f>
        <v/>
      </c>
      <c r="AM414" t="str">
        <f>IF(ISNUMBER(FIND("arbeid",Methode_Keuze)),"",IF(ISNUMBER(FIND("arbeid",Methode_Keuze)),"",IF(Tb_Activiteiten[[#This Row],[Projectmedewerker]]=1,Tb_Activiteiten[[#Headers],[Projectmedewerker]],"")))</f>
        <v/>
      </c>
      <c r="AN414" t="str">
        <f>IF(ISNUMBER(FIND("arbeid",Methode_Keuze)),"",IF(ISNUMBER(FIND("arbeid",Methode_Keuze)),"",IF(Tb_Activiteiten[[#This Row],[Landbouwer]]=1,Tb_Activiteiten[[#Headers],[Landbouwer]],"")))</f>
        <v/>
      </c>
      <c r="AO414" t="str">
        <f>IF(ISNUMBER(FIND("arbeid",Methode_Keuze)),"",IF(ISNUMBER(FIND("arbeid",Methode_Keuze)),"",IF(Tb_Activiteiten[[#This Row],[Adviseur]]=1,Tb_Activiteiten[[#Headers],[Adviseur]],"")))</f>
        <v/>
      </c>
      <c r="AP414" t="str">
        <f>IF(ISNUMBER(FIND("arbeid",Methode_Keuze)),"",IF(ISNUMBER(FIND("arbeid",Methode_Keuze)),"",IF(Tb_Activiteiten[[#This Row],[Projectleider/Expert]]=1,Tb_Activiteiten[[#Headers],[Projectleider/Expert]],"")))</f>
        <v/>
      </c>
      <c r="AQ414" t="str">
        <f>IF(ISNUMBER(FIND("arbeid",Methode_Keuze)),"",IF(ISNUMBER(FIND("arbeid",Methode_Keuze)),"",IF(Tb_Activiteiten[[#This Row],[Arbeidskosten]]=1,Tb_Activiteiten[[#Headers],[Arbeidskosten]],"")))</f>
        <v/>
      </c>
      <c r="AR414" t="str">
        <f>IF(ISNUMBER(FIND("arbeid",Methode_Keuze)),"",IF(ISNUMBER(FIND("arbeid",Methode_Keuze)),"",IF(Tb_Activiteiten[[#This Row],[Arbeidskosten op basis van IKS]]=1,Tb_Activiteiten[[#Headers],[Arbeidskosten op basis van IKS]],"")))</f>
        <v/>
      </c>
      <c r="AS414" t="str">
        <f>IF(ISNUMBER(FIND("overige",Methode_Keuze)),"",IF(Tb_Activiteiten[[#This Row],[Kosten derden exclusief btw]]=1,Tb_Activiteiten[[#Headers],[Kosten derden exclusief btw]],""))</f>
        <v/>
      </c>
      <c r="AT414" t="str">
        <f>IF(ISNUMBER(FIND("overige",Methode_Keuze)),"",IF(Tb_Activiteiten[[#This Row],[Niet verrekenbare btw]]=1,Tb_Activiteiten[[#Headers],[Niet verrekenbare btw]],""))</f>
        <v/>
      </c>
      <c r="AU414" t="str">
        <f>IF(ISNUMBER(FIND("overige",Methode_Keuze)),"",IF(Tb_Activiteiten[[#This Row],[Grondkosten]]=1,Tb_Activiteiten[[#Headers],[Grondkosten]],""))</f>
        <v/>
      </c>
      <c r="AV414" t="str">
        <f>IF(ISNUMBER(FIND("overige",Methode_Keuze)),"",IF(Tb_Activiteiten[[#This Row],[Bijdrage in natura (overige)]]=1,Tb_Activiteiten[[#Headers],[Bijdrage in natura (overige)]],""))</f>
        <v/>
      </c>
      <c r="AW414" t="str">
        <f>IF(ISNUMBER(FIND("overige",Methode_Keuze)),"",IF(Tb_Activiteiten[[#This Row],[Bijdrage in natura (vrijwilligers)]]=1,Tb_Activiteiten[[#Headers],[Bijdrage in natura (vrijwilligers)]],""))</f>
        <v/>
      </c>
      <c r="AX414" t="str">
        <f>IF(ISNUMBER(FIND("overige",Methode_Keuze)),"",IF(Tb_Activiteiten[[#This Row],[Afschrijvingskosten]]=1,Tb_Activiteiten[[#Headers],[Afschrijvingskosten]],""))</f>
        <v/>
      </c>
      <c r="AY414" t="str">
        <f>IF(ISNUMBER(FIND("overige",Methode_Keuze)),"",IF(Tb_Activiteiten[[#This Row],[Vergoeding]]=1,Tb_Activiteiten[[#Headers],[Vergoeding]],""))</f>
        <v/>
      </c>
      <c r="AZ414" t="str">
        <f>IF(ISNUMBER(FIND("arbeid",Methode_Keuze)),"",IF(Tb_Activiteiten[[#This Row],[Arbeidskosten - vast tarief (excl eigen arbeid)]]=1,Tb_Activiteiten[[#Headers],[Arbeidskosten - vast tarief (excl eigen arbeid)]],""))</f>
        <v/>
      </c>
      <c r="BA414" t="str">
        <f>IF(ISNUMBER(FIND("overige",Methode_Keuze)),"",IF(Tb_Activiteiten[[#This Row],[Overige kosten]]=1,Tb_Activiteiten[[#Headers],[Overige kosten]],""))</f>
        <v/>
      </c>
    </row>
    <row r="415" spans="1:53" x14ac:dyDescent="0.25">
      <c r="A415" s="213"/>
      <c r="F415" s="64"/>
      <c r="G415" s="64"/>
      <c r="H415" s="258"/>
      <c r="I415" s="258"/>
      <c r="J415" s="258"/>
      <c r="K415" s="258"/>
      <c r="O415" s="56"/>
      <c r="Q415" t="str">
        <f>IFERROR(IF(VLOOKUP(Tb_Activiteiten[[#This Row],[Openstelling]],Tb_Openstelling[],2,0)=1,1,""),"")</f>
        <v/>
      </c>
      <c r="AK415" t="str">
        <f>IF(ISNUMBER(FIND("arbeid",Methode_Keuze)),"",IF(ISNUMBER(FIND("arbeid",Methode_Keuze)),"",IF(Tb_Activiteiten[[#This Row],[Loonkosten]]=1,Tb_Activiteiten[[#Headers],[Loonkosten]],"")))</f>
        <v/>
      </c>
      <c r="AL415" t="str">
        <f>IF(ISNUMBER(FIND("arbeid",Methode_Keuze)),"",IF(ISNUMBER(FIND("arbeid",Methode_Keuze)),"",IF(Tb_Activiteiten[[#This Row],[Eigen arbeid]]=1,Tb_Activiteiten[[#Headers],[Eigen arbeid]],"")))</f>
        <v/>
      </c>
      <c r="AM415" t="str">
        <f>IF(ISNUMBER(FIND("arbeid",Methode_Keuze)),"",IF(ISNUMBER(FIND("arbeid",Methode_Keuze)),"",IF(Tb_Activiteiten[[#This Row],[Projectmedewerker]]=1,Tb_Activiteiten[[#Headers],[Projectmedewerker]],"")))</f>
        <v/>
      </c>
      <c r="AN415" t="str">
        <f>IF(ISNUMBER(FIND("arbeid",Methode_Keuze)),"",IF(ISNUMBER(FIND("arbeid",Methode_Keuze)),"",IF(Tb_Activiteiten[[#This Row],[Landbouwer]]=1,Tb_Activiteiten[[#Headers],[Landbouwer]],"")))</f>
        <v/>
      </c>
      <c r="AO415" t="str">
        <f>IF(ISNUMBER(FIND("arbeid",Methode_Keuze)),"",IF(ISNUMBER(FIND("arbeid",Methode_Keuze)),"",IF(Tb_Activiteiten[[#This Row],[Adviseur]]=1,Tb_Activiteiten[[#Headers],[Adviseur]],"")))</f>
        <v/>
      </c>
      <c r="AP415" t="str">
        <f>IF(ISNUMBER(FIND("arbeid",Methode_Keuze)),"",IF(ISNUMBER(FIND("arbeid",Methode_Keuze)),"",IF(Tb_Activiteiten[[#This Row],[Projectleider/Expert]]=1,Tb_Activiteiten[[#Headers],[Projectleider/Expert]],"")))</f>
        <v/>
      </c>
      <c r="AQ415" t="str">
        <f>IF(ISNUMBER(FIND("arbeid",Methode_Keuze)),"",IF(ISNUMBER(FIND("arbeid",Methode_Keuze)),"",IF(Tb_Activiteiten[[#This Row],[Arbeidskosten]]=1,Tb_Activiteiten[[#Headers],[Arbeidskosten]],"")))</f>
        <v/>
      </c>
      <c r="AR415" t="str">
        <f>IF(ISNUMBER(FIND("arbeid",Methode_Keuze)),"",IF(ISNUMBER(FIND("arbeid",Methode_Keuze)),"",IF(Tb_Activiteiten[[#This Row],[Arbeidskosten op basis van IKS]]=1,Tb_Activiteiten[[#Headers],[Arbeidskosten op basis van IKS]],"")))</f>
        <v/>
      </c>
      <c r="AS415" t="str">
        <f>IF(ISNUMBER(FIND("overige",Methode_Keuze)),"",IF(Tb_Activiteiten[[#This Row],[Kosten derden exclusief btw]]=1,Tb_Activiteiten[[#Headers],[Kosten derden exclusief btw]],""))</f>
        <v/>
      </c>
      <c r="AT415" t="str">
        <f>IF(ISNUMBER(FIND("overige",Methode_Keuze)),"",IF(Tb_Activiteiten[[#This Row],[Niet verrekenbare btw]]=1,Tb_Activiteiten[[#Headers],[Niet verrekenbare btw]],""))</f>
        <v/>
      </c>
      <c r="AU415" t="str">
        <f>IF(ISNUMBER(FIND("overige",Methode_Keuze)),"",IF(Tb_Activiteiten[[#This Row],[Grondkosten]]=1,Tb_Activiteiten[[#Headers],[Grondkosten]],""))</f>
        <v/>
      </c>
      <c r="AV415" t="str">
        <f>IF(ISNUMBER(FIND("overige",Methode_Keuze)),"",IF(Tb_Activiteiten[[#This Row],[Bijdrage in natura (overige)]]=1,Tb_Activiteiten[[#Headers],[Bijdrage in natura (overige)]],""))</f>
        <v/>
      </c>
      <c r="AW415" t="str">
        <f>IF(ISNUMBER(FIND("overige",Methode_Keuze)),"",IF(Tb_Activiteiten[[#This Row],[Bijdrage in natura (vrijwilligers)]]=1,Tb_Activiteiten[[#Headers],[Bijdrage in natura (vrijwilligers)]],""))</f>
        <v/>
      </c>
      <c r="AX415" t="str">
        <f>IF(ISNUMBER(FIND("overige",Methode_Keuze)),"",IF(Tb_Activiteiten[[#This Row],[Afschrijvingskosten]]=1,Tb_Activiteiten[[#Headers],[Afschrijvingskosten]],""))</f>
        <v/>
      </c>
      <c r="AY415" t="str">
        <f>IF(ISNUMBER(FIND("overige",Methode_Keuze)),"",IF(Tb_Activiteiten[[#This Row],[Vergoeding]]=1,Tb_Activiteiten[[#Headers],[Vergoeding]],""))</f>
        <v/>
      </c>
      <c r="AZ415" t="str">
        <f>IF(ISNUMBER(FIND("arbeid",Methode_Keuze)),"",IF(Tb_Activiteiten[[#This Row],[Arbeidskosten - vast tarief (excl eigen arbeid)]]=1,Tb_Activiteiten[[#Headers],[Arbeidskosten - vast tarief (excl eigen arbeid)]],""))</f>
        <v/>
      </c>
      <c r="BA415" t="str">
        <f>IF(ISNUMBER(FIND("overige",Methode_Keuze)),"",IF(Tb_Activiteiten[[#This Row],[Overige kosten]]=1,Tb_Activiteiten[[#Headers],[Overige kosten]],""))</f>
        <v/>
      </c>
    </row>
    <row r="416" spans="1:53" x14ac:dyDescent="0.25">
      <c r="A416" s="213"/>
      <c r="F416" s="64"/>
      <c r="G416" s="64"/>
      <c r="H416" s="258"/>
      <c r="I416" s="258"/>
      <c r="J416" s="258"/>
      <c r="K416" s="258"/>
      <c r="O416" s="56"/>
      <c r="Q416" t="str">
        <f>IFERROR(IF(VLOOKUP(Tb_Activiteiten[[#This Row],[Openstelling]],Tb_Openstelling[],2,0)=1,1,""),"")</f>
        <v/>
      </c>
      <c r="AK416" t="str">
        <f>IF(ISNUMBER(FIND("arbeid",Methode_Keuze)),"",IF(ISNUMBER(FIND("arbeid",Methode_Keuze)),"",IF(Tb_Activiteiten[[#This Row],[Loonkosten]]=1,Tb_Activiteiten[[#Headers],[Loonkosten]],"")))</f>
        <v/>
      </c>
      <c r="AL416" t="str">
        <f>IF(ISNUMBER(FIND("arbeid",Methode_Keuze)),"",IF(ISNUMBER(FIND("arbeid",Methode_Keuze)),"",IF(Tb_Activiteiten[[#This Row],[Eigen arbeid]]=1,Tb_Activiteiten[[#Headers],[Eigen arbeid]],"")))</f>
        <v/>
      </c>
      <c r="AM416" t="str">
        <f>IF(ISNUMBER(FIND("arbeid",Methode_Keuze)),"",IF(ISNUMBER(FIND("arbeid",Methode_Keuze)),"",IF(Tb_Activiteiten[[#This Row],[Projectmedewerker]]=1,Tb_Activiteiten[[#Headers],[Projectmedewerker]],"")))</f>
        <v/>
      </c>
      <c r="AN416" t="str">
        <f>IF(ISNUMBER(FIND("arbeid",Methode_Keuze)),"",IF(ISNUMBER(FIND("arbeid",Methode_Keuze)),"",IF(Tb_Activiteiten[[#This Row],[Landbouwer]]=1,Tb_Activiteiten[[#Headers],[Landbouwer]],"")))</f>
        <v/>
      </c>
      <c r="AO416" t="str">
        <f>IF(ISNUMBER(FIND("arbeid",Methode_Keuze)),"",IF(ISNUMBER(FIND("arbeid",Methode_Keuze)),"",IF(Tb_Activiteiten[[#This Row],[Adviseur]]=1,Tb_Activiteiten[[#Headers],[Adviseur]],"")))</f>
        <v/>
      </c>
      <c r="AP416" t="str">
        <f>IF(ISNUMBER(FIND("arbeid",Methode_Keuze)),"",IF(ISNUMBER(FIND("arbeid",Methode_Keuze)),"",IF(Tb_Activiteiten[[#This Row],[Projectleider/Expert]]=1,Tb_Activiteiten[[#Headers],[Projectleider/Expert]],"")))</f>
        <v/>
      </c>
      <c r="AQ416" t="str">
        <f>IF(ISNUMBER(FIND("arbeid",Methode_Keuze)),"",IF(ISNUMBER(FIND("arbeid",Methode_Keuze)),"",IF(Tb_Activiteiten[[#This Row],[Arbeidskosten]]=1,Tb_Activiteiten[[#Headers],[Arbeidskosten]],"")))</f>
        <v/>
      </c>
      <c r="AR416" t="str">
        <f>IF(ISNUMBER(FIND("arbeid",Methode_Keuze)),"",IF(ISNUMBER(FIND("arbeid",Methode_Keuze)),"",IF(Tb_Activiteiten[[#This Row],[Arbeidskosten op basis van IKS]]=1,Tb_Activiteiten[[#Headers],[Arbeidskosten op basis van IKS]],"")))</f>
        <v/>
      </c>
      <c r="AS416" t="str">
        <f>IF(ISNUMBER(FIND("overige",Methode_Keuze)),"",IF(Tb_Activiteiten[[#This Row],[Kosten derden exclusief btw]]=1,Tb_Activiteiten[[#Headers],[Kosten derden exclusief btw]],""))</f>
        <v/>
      </c>
      <c r="AT416" t="str">
        <f>IF(ISNUMBER(FIND("overige",Methode_Keuze)),"",IF(Tb_Activiteiten[[#This Row],[Niet verrekenbare btw]]=1,Tb_Activiteiten[[#Headers],[Niet verrekenbare btw]],""))</f>
        <v/>
      </c>
      <c r="AU416" t="str">
        <f>IF(ISNUMBER(FIND("overige",Methode_Keuze)),"",IF(Tb_Activiteiten[[#This Row],[Grondkosten]]=1,Tb_Activiteiten[[#Headers],[Grondkosten]],""))</f>
        <v/>
      </c>
      <c r="AV416" t="str">
        <f>IF(ISNUMBER(FIND("overige",Methode_Keuze)),"",IF(Tb_Activiteiten[[#This Row],[Bijdrage in natura (overige)]]=1,Tb_Activiteiten[[#Headers],[Bijdrage in natura (overige)]],""))</f>
        <v/>
      </c>
      <c r="AW416" t="str">
        <f>IF(ISNUMBER(FIND("overige",Methode_Keuze)),"",IF(Tb_Activiteiten[[#This Row],[Bijdrage in natura (vrijwilligers)]]=1,Tb_Activiteiten[[#Headers],[Bijdrage in natura (vrijwilligers)]],""))</f>
        <v/>
      </c>
      <c r="AX416" t="str">
        <f>IF(ISNUMBER(FIND("overige",Methode_Keuze)),"",IF(Tb_Activiteiten[[#This Row],[Afschrijvingskosten]]=1,Tb_Activiteiten[[#Headers],[Afschrijvingskosten]],""))</f>
        <v/>
      </c>
      <c r="AY416" t="str">
        <f>IF(ISNUMBER(FIND("overige",Methode_Keuze)),"",IF(Tb_Activiteiten[[#This Row],[Vergoeding]]=1,Tb_Activiteiten[[#Headers],[Vergoeding]],""))</f>
        <v/>
      </c>
      <c r="AZ416" t="str">
        <f>IF(ISNUMBER(FIND("arbeid",Methode_Keuze)),"",IF(Tb_Activiteiten[[#This Row],[Arbeidskosten - vast tarief (excl eigen arbeid)]]=1,Tb_Activiteiten[[#Headers],[Arbeidskosten - vast tarief (excl eigen arbeid)]],""))</f>
        <v/>
      </c>
      <c r="BA416" t="str">
        <f>IF(ISNUMBER(FIND("overige",Methode_Keuze)),"",IF(Tb_Activiteiten[[#This Row],[Overige kosten]]=1,Tb_Activiteiten[[#Headers],[Overige kosten]],""))</f>
        <v/>
      </c>
    </row>
    <row r="417" spans="1:53" x14ac:dyDescent="0.25">
      <c r="A417" s="213"/>
      <c r="F417" s="64"/>
      <c r="G417" s="64"/>
      <c r="H417" s="258"/>
      <c r="I417" s="258"/>
      <c r="J417" s="258"/>
      <c r="K417" s="258"/>
      <c r="O417" s="56"/>
      <c r="Q417" t="str">
        <f>IFERROR(IF(VLOOKUP(Tb_Activiteiten[[#This Row],[Openstelling]],Tb_Openstelling[],2,0)=1,1,""),"")</f>
        <v/>
      </c>
      <c r="AK417" t="str">
        <f>IF(ISNUMBER(FIND("arbeid",Methode_Keuze)),"",IF(ISNUMBER(FIND("arbeid",Methode_Keuze)),"",IF(Tb_Activiteiten[[#This Row],[Loonkosten]]=1,Tb_Activiteiten[[#Headers],[Loonkosten]],"")))</f>
        <v/>
      </c>
      <c r="AL417" t="str">
        <f>IF(ISNUMBER(FIND("arbeid",Methode_Keuze)),"",IF(ISNUMBER(FIND("arbeid",Methode_Keuze)),"",IF(Tb_Activiteiten[[#This Row],[Eigen arbeid]]=1,Tb_Activiteiten[[#Headers],[Eigen arbeid]],"")))</f>
        <v/>
      </c>
      <c r="AM417" t="str">
        <f>IF(ISNUMBER(FIND("arbeid",Methode_Keuze)),"",IF(ISNUMBER(FIND("arbeid",Methode_Keuze)),"",IF(Tb_Activiteiten[[#This Row],[Projectmedewerker]]=1,Tb_Activiteiten[[#Headers],[Projectmedewerker]],"")))</f>
        <v/>
      </c>
      <c r="AN417" t="str">
        <f>IF(ISNUMBER(FIND("arbeid",Methode_Keuze)),"",IF(ISNUMBER(FIND("arbeid",Methode_Keuze)),"",IF(Tb_Activiteiten[[#This Row],[Landbouwer]]=1,Tb_Activiteiten[[#Headers],[Landbouwer]],"")))</f>
        <v/>
      </c>
      <c r="AO417" t="str">
        <f>IF(ISNUMBER(FIND("arbeid",Methode_Keuze)),"",IF(ISNUMBER(FIND("arbeid",Methode_Keuze)),"",IF(Tb_Activiteiten[[#This Row],[Adviseur]]=1,Tb_Activiteiten[[#Headers],[Adviseur]],"")))</f>
        <v/>
      </c>
      <c r="AP417" t="str">
        <f>IF(ISNUMBER(FIND("arbeid",Methode_Keuze)),"",IF(ISNUMBER(FIND("arbeid",Methode_Keuze)),"",IF(Tb_Activiteiten[[#This Row],[Projectleider/Expert]]=1,Tb_Activiteiten[[#Headers],[Projectleider/Expert]],"")))</f>
        <v/>
      </c>
      <c r="AQ417" t="str">
        <f>IF(ISNUMBER(FIND("arbeid",Methode_Keuze)),"",IF(ISNUMBER(FIND("arbeid",Methode_Keuze)),"",IF(Tb_Activiteiten[[#This Row],[Arbeidskosten]]=1,Tb_Activiteiten[[#Headers],[Arbeidskosten]],"")))</f>
        <v/>
      </c>
      <c r="AR417" t="str">
        <f>IF(ISNUMBER(FIND("arbeid",Methode_Keuze)),"",IF(ISNUMBER(FIND("arbeid",Methode_Keuze)),"",IF(Tb_Activiteiten[[#This Row],[Arbeidskosten op basis van IKS]]=1,Tb_Activiteiten[[#Headers],[Arbeidskosten op basis van IKS]],"")))</f>
        <v/>
      </c>
      <c r="AS417" t="str">
        <f>IF(ISNUMBER(FIND("overige",Methode_Keuze)),"",IF(Tb_Activiteiten[[#This Row],[Kosten derden exclusief btw]]=1,Tb_Activiteiten[[#Headers],[Kosten derden exclusief btw]],""))</f>
        <v/>
      </c>
      <c r="AT417" t="str">
        <f>IF(ISNUMBER(FIND("overige",Methode_Keuze)),"",IF(Tb_Activiteiten[[#This Row],[Niet verrekenbare btw]]=1,Tb_Activiteiten[[#Headers],[Niet verrekenbare btw]],""))</f>
        <v/>
      </c>
      <c r="AU417" t="str">
        <f>IF(ISNUMBER(FIND("overige",Methode_Keuze)),"",IF(Tb_Activiteiten[[#This Row],[Grondkosten]]=1,Tb_Activiteiten[[#Headers],[Grondkosten]],""))</f>
        <v/>
      </c>
      <c r="AV417" t="str">
        <f>IF(ISNUMBER(FIND("overige",Methode_Keuze)),"",IF(Tb_Activiteiten[[#This Row],[Bijdrage in natura (overige)]]=1,Tb_Activiteiten[[#Headers],[Bijdrage in natura (overige)]],""))</f>
        <v/>
      </c>
      <c r="AW417" t="str">
        <f>IF(ISNUMBER(FIND("overige",Methode_Keuze)),"",IF(Tb_Activiteiten[[#This Row],[Bijdrage in natura (vrijwilligers)]]=1,Tb_Activiteiten[[#Headers],[Bijdrage in natura (vrijwilligers)]],""))</f>
        <v/>
      </c>
      <c r="AX417" t="str">
        <f>IF(ISNUMBER(FIND("overige",Methode_Keuze)),"",IF(Tb_Activiteiten[[#This Row],[Afschrijvingskosten]]=1,Tb_Activiteiten[[#Headers],[Afschrijvingskosten]],""))</f>
        <v/>
      </c>
      <c r="AY417" t="str">
        <f>IF(ISNUMBER(FIND("overige",Methode_Keuze)),"",IF(Tb_Activiteiten[[#This Row],[Vergoeding]]=1,Tb_Activiteiten[[#Headers],[Vergoeding]],""))</f>
        <v/>
      </c>
      <c r="AZ417" t="str">
        <f>IF(ISNUMBER(FIND("arbeid",Methode_Keuze)),"",IF(Tb_Activiteiten[[#This Row],[Arbeidskosten - vast tarief (excl eigen arbeid)]]=1,Tb_Activiteiten[[#Headers],[Arbeidskosten - vast tarief (excl eigen arbeid)]],""))</f>
        <v/>
      </c>
      <c r="BA417" t="str">
        <f>IF(ISNUMBER(FIND("overige",Methode_Keuze)),"",IF(Tb_Activiteiten[[#This Row],[Overige kosten]]=1,Tb_Activiteiten[[#Headers],[Overige kosten]],""))</f>
        <v/>
      </c>
    </row>
    <row r="418" spans="1:53" x14ac:dyDescent="0.25">
      <c r="A418" s="213"/>
      <c r="F418" s="64"/>
      <c r="G418" s="64"/>
      <c r="H418" s="258"/>
      <c r="I418" s="258"/>
      <c r="J418" s="258"/>
      <c r="K418" s="258"/>
      <c r="O418" s="56"/>
      <c r="Q418" t="str">
        <f>IFERROR(IF(VLOOKUP(Tb_Activiteiten[[#This Row],[Openstelling]],Tb_Openstelling[],2,0)=1,1,""),"")</f>
        <v/>
      </c>
      <c r="AK418" t="str">
        <f>IF(ISNUMBER(FIND("arbeid",Methode_Keuze)),"",IF(ISNUMBER(FIND("arbeid",Methode_Keuze)),"",IF(Tb_Activiteiten[[#This Row],[Loonkosten]]=1,Tb_Activiteiten[[#Headers],[Loonkosten]],"")))</f>
        <v/>
      </c>
      <c r="AL418" t="str">
        <f>IF(ISNUMBER(FIND("arbeid",Methode_Keuze)),"",IF(ISNUMBER(FIND("arbeid",Methode_Keuze)),"",IF(Tb_Activiteiten[[#This Row],[Eigen arbeid]]=1,Tb_Activiteiten[[#Headers],[Eigen arbeid]],"")))</f>
        <v/>
      </c>
      <c r="AM418" t="str">
        <f>IF(ISNUMBER(FIND("arbeid",Methode_Keuze)),"",IF(ISNUMBER(FIND("arbeid",Methode_Keuze)),"",IF(Tb_Activiteiten[[#This Row],[Projectmedewerker]]=1,Tb_Activiteiten[[#Headers],[Projectmedewerker]],"")))</f>
        <v/>
      </c>
      <c r="AN418" t="str">
        <f>IF(ISNUMBER(FIND("arbeid",Methode_Keuze)),"",IF(ISNUMBER(FIND("arbeid",Methode_Keuze)),"",IF(Tb_Activiteiten[[#This Row],[Landbouwer]]=1,Tb_Activiteiten[[#Headers],[Landbouwer]],"")))</f>
        <v/>
      </c>
      <c r="AO418" t="str">
        <f>IF(ISNUMBER(FIND("arbeid",Methode_Keuze)),"",IF(ISNUMBER(FIND("arbeid",Methode_Keuze)),"",IF(Tb_Activiteiten[[#This Row],[Adviseur]]=1,Tb_Activiteiten[[#Headers],[Adviseur]],"")))</f>
        <v/>
      </c>
      <c r="AP418" t="str">
        <f>IF(ISNUMBER(FIND("arbeid",Methode_Keuze)),"",IF(ISNUMBER(FIND("arbeid",Methode_Keuze)),"",IF(Tb_Activiteiten[[#This Row],[Projectleider/Expert]]=1,Tb_Activiteiten[[#Headers],[Projectleider/Expert]],"")))</f>
        <v/>
      </c>
      <c r="AQ418" t="str">
        <f>IF(ISNUMBER(FIND("arbeid",Methode_Keuze)),"",IF(ISNUMBER(FIND("arbeid",Methode_Keuze)),"",IF(Tb_Activiteiten[[#This Row],[Arbeidskosten]]=1,Tb_Activiteiten[[#Headers],[Arbeidskosten]],"")))</f>
        <v/>
      </c>
      <c r="AR418" t="str">
        <f>IF(ISNUMBER(FIND("arbeid",Methode_Keuze)),"",IF(ISNUMBER(FIND("arbeid",Methode_Keuze)),"",IF(Tb_Activiteiten[[#This Row],[Arbeidskosten op basis van IKS]]=1,Tb_Activiteiten[[#Headers],[Arbeidskosten op basis van IKS]],"")))</f>
        <v/>
      </c>
      <c r="AS418" t="str">
        <f>IF(ISNUMBER(FIND("overige",Methode_Keuze)),"",IF(Tb_Activiteiten[[#This Row],[Kosten derden exclusief btw]]=1,Tb_Activiteiten[[#Headers],[Kosten derden exclusief btw]],""))</f>
        <v/>
      </c>
      <c r="AT418" t="str">
        <f>IF(ISNUMBER(FIND("overige",Methode_Keuze)),"",IF(Tb_Activiteiten[[#This Row],[Niet verrekenbare btw]]=1,Tb_Activiteiten[[#Headers],[Niet verrekenbare btw]],""))</f>
        <v/>
      </c>
      <c r="AU418" t="str">
        <f>IF(ISNUMBER(FIND("overige",Methode_Keuze)),"",IF(Tb_Activiteiten[[#This Row],[Grondkosten]]=1,Tb_Activiteiten[[#Headers],[Grondkosten]],""))</f>
        <v/>
      </c>
      <c r="AV418" t="str">
        <f>IF(ISNUMBER(FIND("overige",Methode_Keuze)),"",IF(Tb_Activiteiten[[#This Row],[Bijdrage in natura (overige)]]=1,Tb_Activiteiten[[#Headers],[Bijdrage in natura (overige)]],""))</f>
        <v/>
      </c>
      <c r="AW418" t="str">
        <f>IF(ISNUMBER(FIND("overige",Methode_Keuze)),"",IF(Tb_Activiteiten[[#This Row],[Bijdrage in natura (vrijwilligers)]]=1,Tb_Activiteiten[[#Headers],[Bijdrage in natura (vrijwilligers)]],""))</f>
        <v/>
      </c>
      <c r="AX418" t="str">
        <f>IF(ISNUMBER(FIND("overige",Methode_Keuze)),"",IF(Tb_Activiteiten[[#This Row],[Afschrijvingskosten]]=1,Tb_Activiteiten[[#Headers],[Afschrijvingskosten]],""))</f>
        <v/>
      </c>
      <c r="AY418" t="str">
        <f>IF(ISNUMBER(FIND("overige",Methode_Keuze)),"",IF(Tb_Activiteiten[[#This Row],[Vergoeding]]=1,Tb_Activiteiten[[#Headers],[Vergoeding]],""))</f>
        <v/>
      </c>
      <c r="AZ418" t="str">
        <f>IF(ISNUMBER(FIND("arbeid",Methode_Keuze)),"",IF(Tb_Activiteiten[[#This Row],[Arbeidskosten - vast tarief (excl eigen arbeid)]]=1,Tb_Activiteiten[[#Headers],[Arbeidskosten - vast tarief (excl eigen arbeid)]],""))</f>
        <v/>
      </c>
      <c r="BA418" t="str">
        <f>IF(ISNUMBER(FIND("overige",Methode_Keuze)),"",IF(Tb_Activiteiten[[#This Row],[Overige kosten]]=1,Tb_Activiteiten[[#Headers],[Overige kosten]],""))</f>
        <v/>
      </c>
    </row>
    <row r="419" spans="1:53" x14ac:dyDescent="0.25">
      <c r="A419" s="213"/>
      <c r="F419" s="64"/>
      <c r="G419" s="64"/>
      <c r="H419" s="258"/>
      <c r="I419" s="258"/>
      <c r="J419" s="258"/>
      <c r="K419" s="258"/>
      <c r="O419" s="56"/>
      <c r="Q419" t="str">
        <f>IFERROR(IF(VLOOKUP(Tb_Activiteiten[[#This Row],[Openstelling]],Tb_Openstelling[],2,0)=1,1,""),"")</f>
        <v/>
      </c>
      <c r="AK419" t="str">
        <f>IF(ISNUMBER(FIND("arbeid",Methode_Keuze)),"",IF(ISNUMBER(FIND("arbeid",Methode_Keuze)),"",IF(Tb_Activiteiten[[#This Row],[Loonkosten]]=1,Tb_Activiteiten[[#Headers],[Loonkosten]],"")))</f>
        <v/>
      </c>
      <c r="AL419" t="str">
        <f>IF(ISNUMBER(FIND("arbeid",Methode_Keuze)),"",IF(ISNUMBER(FIND("arbeid",Methode_Keuze)),"",IF(Tb_Activiteiten[[#This Row],[Eigen arbeid]]=1,Tb_Activiteiten[[#Headers],[Eigen arbeid]],"")))</f>
        <v/>
      </c>
      <c r="AM419" t="str">
        <f>IF(ISNUMBER(FIND("arbeid",Methode_Keuze)),"",IF(ISNUMBER(FIND("arbeid",Methode_Keuze)),"",IF(Tb_Activiteiten[[#This Row],[Projectmedewerker]]=1,Tb_Activiteiten[[#Headers],[Projectmedewerker]],"")))</f>
        <v/>
      </c>
      <c r="AN419" t="str">
        <f>IF(ISNUMBER(FIND("arbeid",Methode_Keuze)),"",IF(ISNUMBER(FIND("arbeid",Methode_Keuze)),"",IF(Tb_Activiteiten[[#This Row],[Landbouwer]]=1,Tb_Activiteiten[[#Headers],[Landbouwer]],"")))</f>
        <v/>
      </c>
      <c r="AO419" t="str">
        <f>IF(ISNUMBER(FIND("arbeid",Methode_Keuze)),"",IF(ISNUMBER(FIND("arbeid",Methode_Keuze)),"",IF(Tb_Activiteiten[[#This Row],[Adviseur]]=1,Tb_Activiteiten[[#Headers],[Adviseur]],"")))</f>
        <v/>
      </c>
      <c r="AP419" t="str">
        <f>IF(ISNUMBER(FIND("arbeid",Methode_Keuze)),"",IF(ISNUMBER(FIND("arbeid",Methode_Keuze)),"",IF(Tb_Activiteiten[[#This Row],[Projectleider/Expert]]=1,Tb_Activiteiten[[#Headers],[Projectleider/Expert]],"")))</f>
        <v/>
      </c>
      <c r="AQ419" t="str">
        <f>IF(ISNUMBER(FIND("arbeid",Methode_Keuze)),"",IF(ISNUMBER(FIND("arbeid",Methode_Keuze)),"",IF(Tb_Activiteiten[[#This Row],[Arbeidskosten]]=1,Tb_Activiteiten[[#Headers],[Arbeidskosten]],"")))</f>
        <v/>
      </c>
      <c r="AR419" t="str">
        <f>IF(ISNUMBER(FIND("arbeid",Methode_Keuze)),"",IF(ISNUMBER(FIND("arbeid",Methode_Keuze)),"",IF(Tb_Activiteiten[[#This Row],[Arbeidskosten op basis van IKS]]=1,Tb_Activiteiten[[#Headers],[Arbeidskosten op basis van IKS]],"")))</f>
        <v/>
      </c>
      <c r="AS419" t="str">
        <f>IF(ISNUMBER(FIND("overige",Methode_Keuze)),"",IF(Tb_Activiteiten[[#This Row],[Kosten derden exclusief btw]]=1,Tb_Activiteiten[[#Headers],[Kosten derden exclusief btw]],""))</f>
        <v/>
      </c>
      <c r="AT419" t="str">
        <f>IF(ISNUMBER(FIND("overige",Methode_Keuze)),"",IF(Tb_Activiteiten[[#This Row],[Niet verrekenbare btw]]=1,Tb_Activiteiten[[#Headers],[Niet verrekenbare btw]],""))</f>
        <v/>
      </c>
      <c r="AU419" t="str">
        <f>IF(ISNUMBER(FIND("overige",Methode_Keuze)),"",IF(Tb_Activiteiten[[#This Row],[Grondkosten]]=1,Tb_Activiteiten[[#Headers],[Grondkosten]],""))</f>
        <v/>
      </c>
      <c r="AV419" t="str">
        <f>IF(ISNUMBER(FIND("overige",Methode_Keuze)),"",IF(Tb_Activiteiten[[#This Row],[Bijdrage in natura (overige)]]=1,Tb_Activiteiten[[#Headers],[Bijdrage in natura (overige)]],""))</f>
        <v/>
      </c>
      <c r="AW419" t="str">
        <f>IF(ISNUMBER(FIND("overige",Methode_Keuze)),"",IF(Tb_Activiteiten[[#This Row],[Bijdrage in natura (vrijwilligers)]]=1,Tb_Activiteiten[[#Headers],[Bijdrage in natura (vrijwilligers)]],""))</f>
        <v/>
      </c>
      <c r="AX419" t="str">
        <f>IF(ISNUMBER(FIND("overige",Methode_Keuze)),"",IF(Tb_Activiteiten[[#This Row],[Afschrijvingskosten]]=1,Tb_Activiteiten[[#Headers],[Afschrijvingskosten]],""))</f>
        <v/>
      </c>
      <c r="AY419" t="str">
        <f>IF(ISNUMBER(FIND("overige",Methode_Keuze)),"",IF(Tb_Activiteiten[[#This Row],[Vergoeding]]=1,Tb_Activiteiten[[#Headers],[Vergoeding]],""))</f>
        <v/>
      </c>
      <c r="AZ419" t="str">
        <f>IF(ISNUMBER(FIND("arbeid",Methode_Keuze)),"",IF(Tb_Activiteiten[[#This Row],[Arbeidskosten - vast tarief (excl eigen arbeid)]]=1,Tb_Activiteiten[[#Headers],[Arbeidskosten - vast tarief (excl eigen arbeid)]],""))</f>
        <v/>
      </c>
      <c r="BA419" t="str">
        <f>IF(ISNUMBER(FIND("overige",Methode_Keuze)),"",IF(Tb_Activiteiten[[#This Row],[Overige kosten]]=1,Tb_Activiteiten[[#Headers],[Overige kosten]],""))</f>
        <v/>
      </c>
    </row>
    <row r="420" spans="1:53" x14ac:dyDescent="0.25">
      <c r="A420" s="213"/>
      <c r="F420" s="64"/>
      <c r="G420" s="64"/>
      <c r="H420" s="258"/>
      <c r="I420" s="258"/>
      <c r="J420" s="258"/>
      <c r="K420" s="258"/>
      <c r="O420" s="56"/>
      <c r="Q420" t="str">
        <f>IFERROR(IF(VLOOKUP(Tb_Activiteiten[[#This Row],[Openstelling]],Tb_Openstelling[],2,0)=1,1,""),"")</f>
        <v/>
      </c>
      <c r="AK420" t="str">
        <f>IF(ISNUMBER(FIND("arbeid",Methode_Keuze)),"",IF(ISNUMBER(FIND("arbeid",Methode_Keuze)),"",IF(Tb_Activiteiten[[#This Row],[Loonkosten]]=1,Tb_Activiteiten[[#Headers],[Loonkosten]],"")))</f>
        <v/>
      </c>
      <c r="AL420" t="str">
        <f>IF(ISNUMBER(FIND("arbeid",Methode_Keuze)),"",IF(ISNUMBER(FIND("arbeid",Methode_Keuze)),"",IF(Tb_Activiteiten[[#This Row],[Eigen arbeid]]=1,Tb_Activiteiten[[#Headers],[Eigen arbeid]],"")))</f>
        <v/>
      </c>
      <c r="AM420" t="str">
        <f>IF(ISNUMBER(FIND("arbeid",Methode_Keuze)),"",IF(ISNUMBER(FIND("arbeid",Methode_Keuze)),"",IF(Tb_Activiteiten[[#This Row],[Projectmedewerker]]=1,Tb_Activiteiten[[#Headers],[Projectmedewerker]],"")))</f>
        <v/>
      </c>
      <c r="AN420" t="str">
        <f>IF(ISNUMBER(FIND("arbeid",Methode_Keuze)),"",IF(ISNUMBER(FIND("arbeid",Methode_Keuze)),"",IF(Tb_Activiteiten[[#This Row],[Landbouwer]]=1,Tb_Activiteiten[[#Headers],[Landbouwer]],"")))</f>
        <v/>
      </c>
      <c r="AO420" t="str">
        <f>IF(ISNUMBER(FIND("arbeid",Methode_Keuze)),"",IF(ISNUMBER(FIND("arbeid",Methode_Keuze)),"",IF(Tb_Activiteiten[[#This Row],[Adviseur]]=1,Tb_Activiteiten[[#Headers],[Adviseur]],"")))</f>
        <v/>
      </c>
      <c r="AP420" t="str">
        <f>IF(ISNUMBER(FIND("arbeid",Methode_Keuze)),"",IF(ISNUMBER(FIND("arbeid",Methode_Keuze)),"",IF(Tb_Activiteiten[[#This Row],[Projectleider/Expert]]=1,Tb_Activiteiten[[#Headers],[Projectleider/Expert]],"")))</f>
        <v/>
      </c>
      <c r="AQ420" t="str">
        <f>IF(ISNUMBER(FIND("arbeid",Methode_Keuze)),"",IF(ISNUMBER(FIND("arbeid",Methode_Keuze)),"",IF(Tb_Activiteiten[[#This Row],[Arbeidskosten]]=1,Tb_Activiteiten[[#Headers],[Arbeidskosten]],"")))</f>
        <v/>
      </c>
      <c r="AR420" t="str">
        <f>IF(ISNUMBER(FIND("arbeid",Methode_Keuze)),"",IF(ISNUMBER(FIND("arbeid",Methode_Keuze)),"",IF(Tb_Activiteiten[[#This Row],[Arbeidskosten op basis van IKS]]=1,Tb_Activiteiten[[#Headers],[Arbeidskosten op basis van IKS]],"")))</f>
        <v/>
      </c>
      <c r="AS420" t="str">
        <f>IF(ISNUMBER(FIND("overige",Methode_Keuze)),"",IF(Tb_Activiteiten[[#This Row],[Kosten derden exclusief btw]]=1,Tb_Activiteiten[[#Headers],[Kosten derden exclusief btw]],""))</f>
        <v/>
      </c>
      <c r="AT420" t="str">
        <f>IF(ISNUMBER(FIND("overige",Methode_Keuze)),"",IF(Tb_Activiteiten[[#This Row],[Niet verrekenbare btw]]=1,Tb_Activiteiten[[#Headers],[Niet verrekenbare btw]],""))</f>
        <v/>
      </c>
      <c r="AU420" t="str">
        <f>IF(ISNUMBER(FIND("overige",Methode_Keuze)),"",IF(Tb_Activiteiten[[#This Row],[Grondkosten]]=1,Tb_Activiteiten[[#Headers],[Grondkosten]],""))</f>
        <v/>
      </c>
      <c r="AV420" t="str">
        <f>IF(ISNUMBER(FIND("overige",Methode_Keuze)),"",IF(Tb_Activiteiten[[#This Row],[Bijdrage in natura (overige)]]=1,Tb_Activiteiten[[#Headers],[Bijdrage in natura (overige)]],""))</f>
        <v/>
      </c>
      <c r="AW420" t="str">
        <f>IF(ISNUMBER(FIND("overige",Methode_Keuze)),"",IF(Tb_Activiteiten[[#This Row],[Bijdrage in natura (vrijwilligers)]]=1,Tb_Activiteiten[[#Headers],[Bijdrage in natura (vrijwilligers)]],""))</f>
        <v/>
      </c>
      <c r="AX420" t="str">
        <f>IF(ISNUMBER(FIND("overige",Methode_Keuze)),"",IF(Tb_Activiteiten[[#This Row],[Afschrijvingskosten]]=1,Tb_Activiteiten[[#Headers],[Afschrijvingskosten]],""))</f>
        <v/>
      </c>
      <c r="AY420" t="str">
        <f>IF(ISNUMBER(FIND("overige",Methode_Keuze)),"",IF(Tb_Activiteiten[[#This Row],[Vergoeding]]=1,Tb_Activiteiten[[#Headers],[Vergoeding]],""))</f>
        <v/>
      </c>
      <c r="AZ420" t="str">
        <f>IF(ISNUMBER(FIND("arbeid",Methode_Keuze)),"",IF(Tb_Activiteiten[[#This Row],[Arbeidskosten - vast tarief (excl eigen arbeid)]]=1,Tb_Activiteiten[[#Headers],[Arbeidskosten - vast tarief (excl eigen arbeid)]],""))</f>
        <v/>
      </c>
      <c r="BA420" t="str">
        <f>IF(ISNUMBER(FIND("overige",Methode_Keuze)),"",IF(Tb_Activiteiten[[#This Row],[Overige kosten]]=1,Tb_Activiteiten[[#Headers],[Overige kosten]],""))</f>
        <v/>
      </c>
    </row>
    <row r="421" spans="1:53" x14ac:dyDescent="0.25">
      <c r="A421" s="213"/>
      <c r="F421" s="64"/>
      <c r="G421" s="64"/>
      <c r="H421" s="258"/>
      <c r="I421" s="258"/>
      <c r="J421" s="258"/>
      <c r="K421" s="258"/>
      <c r="O421" s="56"/>
      <c r="Q421" t="str">
        <f>IFERROR(IF(VLOOKUP(Tb_Activiteiten[[#This Row],[Openstelling]],Tb_Openstelling[],2,0)=1,1,""),"")</f>
        <v/>
      </c>
      <c r="AK421" t="str">
        <f>IF(ISNUMBER(FIND("arbeid",Methode_Keuze)),"",IF(ISNUMBER(FIND("arbeid",Methode_Keuze)),"",IF(Tb_Activiteiten[[#This Row],[Loonkosten]]=1,Tb_Activiteiten[[#Headers],[Loonkosten]],"")))</f>
        <v/>
      </c>
      <c r="AL421" t="str">
        <f>IF(ISNUMBER(FIND("arbeid",Methode_Keuze)),"",IF(ISNUMBER(FIND("arbeid",Methode_Keuze)),"",IF(Tb_Activiteiten[[#This Row],[Eigen arbeid]]=1,Tb_Activiteiten[[#Headers],[Eigen arbeid]],"")))</f>
        <v/>
      </c>
      <c r="AM421" t="str">
        <f>IF(ISNUMBER(FIND("arbeid",Methode_Keuze)),"",IF(ISNUMBER(FIND("arbeid",Methode_Keuze)),"",IF(Tb_Activiteiten[[#This Row],[Projectmedewerker]]=1,Tb_Activiteiten[[#Headers],[Projectmedewerker]],"")))</f>
        <v/>
      </c>
      <c r="AN421" t="str">
        <f>IF(ISNUMBER(FIND("arbeid",Methode_Keuze)),"",IF(ISNUMBER(FIND("arbeid",Methode_Keuze)),"",IF(Tb_Activiteiten[[#This Row],[Landbouwer]]=1,Tb_Activiteiten[[#Headers],[Landbouwer]],"")))</f>
        <v/>
      </c>
      <c r="AO421" t="str">
        <f>IF(ISNUMBER(FIND("arbeid",Methode_Keuze)),"",IF(ISNUMBER(FIND("arbeid",Methode_Keuze)),"",IF(Tb_Activiteiten[[#This Row],[Adviseur]]=1,Tb_Activiteiten[[#Headers],[Adviseur]],"")))</f>
        <v/>
      </c>
      <c r="AP421" t="str">
        <f>IF(ISNUMBER(FIND("arbeid",Methode_Keuze)),"",IF(ISNUMBER(FIND("arbeid",Methode_Keuze)),"",IF(Tb_Activiteiten[[#This Row],[Projectleider/Expert]]=1,Tb_Activiteiten[[#Headers],[Projectleider/Expert]],"")))</f>
        <v/>
      </c>
      <c r="AQ421" t="str">
        <f>IF(ISNUMBER(FIND("arbeid",Methode_Keuze)),"",IF(ISNUMBER(FIND("arbeid",Methode_Keuze)),"",IF(Tb_Activiteiten[[#This Row],[Arbeidskosten]]=1,Tb_Activiteiten[[#Headers],[Arbeidskosten]],"")))</f>
        <v/>
      </c>
      <c r="AR421" t="str">
        <f>IF(ISNUMBER(FIND("arbeid",Methode_Keuze)),"",IF(ISNUMBER(FIND("arbeid",Methode_Keuze)),"",IF(Tb_Activiteiten[[#This Row],[Arbeidskosten op basis van IKS]]=1,Tb_Activiteiten[[#Headers],[Arbeidskosten op basis van IKS]],"")))</f>
        <v/>
      </c>
      <c r="AS421" t="str">
        <f>IF(ISNUMBER(FIND("overige",Methode_Keuze)),"",IF(Tb_Activiteiten[[#This Row],[Kosten derden exclusief btw]]=1,Tb_Activiteiten[[#Headers],[Kosten derden exclusief btw]],""))</f>
        <v/>
      </c>
      <c r="AT421" t="str">
        <f>IF(ISNUMBER(FIND("overige",Methode_Keuze)),"",IF(Tb_Activiteiten[[#This Row],[Niet verrekenbare btw]]=1,Tb_Activiteiten[[#Headers],[Niet verrekenbare btw]],""))</f>
        <v/>
      </c>
      <c r="AU421" t="str">
        <f>IF(ISNUMBER(FIND("overige",Methode_Keuze)),"",IF(Tb_Activiteiten[[#This Row],[Grondkosten]]=1,Tb_Activiteiten[[#Headers],[Grondkosten]],""))</f>
        <v/>
      </c>
      <c r="AV421" t="str">
        <f>IF(ISNUMBER(FIND("overige",Methode_Keuze)),"",IF(Tb_Activiteiten[[#This Row],[Bijdrage in natura (overige)]]=1,Tb_Activiteiten[[#Headers],[Bijdrage in natura (overige)]],""))</f>
        <v/>
      </c>
      <c r="AW421" t="str">
        <f>IF(ISNUMBER(FIND("overige",Methode_Keuze)),"",IF(Tb_Activiteiten[[#This Row],[Bijdrage in natura (vrijwilligers)]]=1,Tb_Activiteiten[[#Headers],[Bijdrage in natura (vrijwilligers)]],""))</f>
        <v/>
      </c>
      <c r="AX421" t="str">
        <f>IF(ISNUMBER(FIND("overige",Methode_Keuze)),"",IF(Tb_Activiteiten[[#This Row],[Afschrijvingskosten]]=1,Tb_Activiteiten[[#Headers],[Afschrijvingskosten]],""))</f>
        <v/>
      </c>
      <c r="AY421" t="str">
        <f>IF(ISNUMBER(FIND("overige",Methode_Keuze)),"",IF(Tb_Activiteiten[[#This Row],[Vergoeding]]=1,Tb_Activiteiten[[#Headers],[Vergoeding]],""))</f>
        <v/>
      </c>
      <c r="AZ421" t="str">
        <f>IF(ISNUMBER(FIND("arbeid",Methode_Keuze)),"",IF(Tb_Activiteiten[[#This Row],[Arbeidskosten - vast tarief (excl eigen arbeid)]]=1,Tb_Activiteiten[[#Headers],[Arbeidskosten - vast tarief (excl eigen arbeid)]],""))</f>
        <v/>
      </c>
      <c r="BA421" t="str">
        <f>IF(ISNUMBER(FIND("overige",Methode_Keuze)),"",IF(Tb_Activiteiten[[#This Row],[Overige kosten]]=1,Tb_Activiteiten[[#Headers],[Overige kosten]],""))</f>
        <v/>
      </c>
    </row>
    <row r="422" spans="1:53" x14ac:dyDescent="0.25">
      <c r="A422" s="213"/>
      <c r="F422" s="64"/>
      <c r="G422" s="64"/>
      <c r="H422" s="258"/>
      <c r="I422" s="258"/>
      <c r="J422" s="258"/>
      <c r="K422" s="258"/>
      <c r="O422" s="56"/>
      <c r="Q422" t="str">
        <f>IFERROR(IF(VLOOKUP(Tb_Activiteiten[[#This Row],[Openstelling]],Tb_Openstelling[],2,0)=1,1,""),"")</f>
        <v/>
      </c>
      <c r="AK422" t="str">
        <f>IF(ISNUMBER(FIND("arbeid",Methode_Keuze)),"",IF(ISNUMBER(FIND("arbeid",Methode_Keuze)),"",IF(Tb_Activiteiten[[#This Row],[Loonkosten]]=1,Tb_Activiteiten[[#Headers],[Loonkosten]],"")))</f>
        <v/>
      </c>
      <c r="AL422" t="str">
        <f>IF(ISNUMBER(FIND("arbeid",Methode_Keuze)),"",IF(ISNUMBER(FIND("arbeid",Methode_Keuze)),"",IF(Tb_Activiteiten[[#This Row],[Eigen arbeid]]=1,Tb_Activiteiten[[#Headers],[Eigen arbeid]],"")))</f>
        <v/>
      </c>
      <c r="AM422" t="str">
        <f>IF(ISNUMBER(FIND("arbeid",Methode_Keuze)),"",IF(ISNUMBER(FIND("arbeid",Methode_Keuze)),"",IF(Tb_Activiteiten[[#This Row],[Projectmedewerker]]=1,Tb_Activiteiten[[#Headers],[Projectmedewerker]],"")))</f>
        <v/>
      </c>
      <c r="AN422" t="str">
        <f>IF(ISNUMBER(FIND("arbeid",Methode_Keuze)),"",IF(ISNUMBER(FIND("arbeid",Methode_Keuze)),"",IF(Tb_Activiteiten[[#This Row],[Landbouwer]]=1,Tb_Activiteiten[[#Headers],[Landbouwer]],"")))</f>
        <v/>
      </c>
      <c r="AO422" t="str">
        <f>IF(ISNUMBER(FIND("arbeid",Methode_Keuze)),"",IF(ISNUMBER(FIND("arbeid",Methode_Keuze)),"",IF(Tb_Activiteiten[[#This Row],[Adviseur]]=1,Tb_Activiteiten[[#Headers],[Adviseur]],"")))</f>
        <v/>
      </c>
      <c r="AP422" t="str">
        <f>IF(ISNUMBER(FIND("arbeid",Methode_Keuze)),"",IF(ISNUMBER(FIND("arbeid",Methode_Keuze)),"",IF(Tb_Activiteiten[[#This Row],[Projectleider/Expert]]=1,Tb_Activiteiten[[#Headers],[Projectleider/Expert]],"")))</f>
        <v/>
      </c>
      <c r="AQ422" t="str">
        <f>IF(ISNUMBER(FIND("arbeid",Methode_Keuze)),"",IF(ISNUMBER(FIND("arbeid",Methode_Keuze)),"",IF(Tb_Activiteiten[[#This Row],[Arbeidskosten]]=1,Tb_Activiteiten[[#Headers],[Arbeidskosten]],"")))</f>
        <v/>
      </c>
      <c r="AR422" t="str">
        <f>IF(ISNUMBER(FIND("arbeid",Methode_Keuze)),"",IF(ISNUMBER(FIND("arbeid",Methode_Keuze)),"",IF(Tb_Activiteiten[[#This Row],[Arbeidskosten op basis van IKS]]=1,Tb_Activiteiten[[#Headers],[Arbeidskosten op basis van IKS]],"")))</f>
        <v/>
      </c>
      <c r="AS422" t="str">
        <f>IF(ISNUMBER(FIND("overige",Methode_Keuze)),"",IF(Tb_Activiteiten[[#This Row],[Kosten derden exclusief btw]]=1,Tb_Activiteiten[[#Headers],[Kosten derden exclusief btw]],""))</f>
        <v/>
      </c>
      <c r="AT422" t="str">
        <f>IF(ISNUMBER(FIND("overige",Methode_Keuze)),"",IF(Tb_Activiteiten[[#This Row],[Niet verrekenbare btw]]=1,Tb_Activiteiten[[#Headers],[Niet verrekenbare btw]],""))</f>
        <v/>
      </c>
      <c r="AU422" t="str">
        <f>IF(ISNUMBER(FIND("overige",Methode_Keuze)),"",IF(Tb_Activiteiten[[#This Row],[Grondkosten]]=1,Tb_Activiteiten[[#Headers],[Grondkosten]],""))</f>
        <v/>
      </c>
      <c r="AV422" t="str">
        <f>IF(ISNUMBER(FIND("overige",Methode_Keuze)),"",IF(Tb_Activiteiten[[#This Row],[Bijdrage in natura (overige)]]=1,Tb_Activiteiten[[#Headers],[Bijdrage in natura (overige)]],""))</f>
        <v/>
      </c>
      <c r="AW422" t="str">
        <f>IF(ISNUMBER(FIND("overige",Methode_Keuze)),"",IF(Tb_Activiteiten[[#This Row],[Bijdrage in natura (vrijwilligers)]]=1,Tb_Activiteiten[[#Headers],[Bijdrage in natura (vrijwilligers)]],""))</f>
        <v/>
      </c>
      <c r="AX422" t="str">
        <f>IF(ISNUMBER(FIND("overige",Methode_Keuze)),"",IF(Tb_Activiteiten[[#This Row],[Afschrijvingskosten]]=1,Tb_Activiteiten[[#Headers],[Afschrijvingskosten]],""))</f>
        <v/>
      </c>
      <c r="AY422" t="str">
        <f>IF(ISNUMBER(FIND("overige",Methode_Keuze)),"",IF(Tb_Activiteiten[[#This Row],[Vergoeding]]=1,Tb_Activiteiten[[#Headers],[Vergoeding]],""))</f>
        <v/>
      </c>
      <c r="AZ422" t="str">
        <f>IF(ISNUMBER(FIND("arbeid",Methode_Keuze)),"",IF(Tb_Activiteiten[[#This Row],[Arbeidskosten - vast tarief (excl eigen arbeid)]]=1,Tb_Activiteiten[[#Headers],[Arbeidskosten - vast tarief (excl eigen arbeid)]],""))</f>
        <v/>
      </c>
      <c r="BA422" t="str">
        <f>IF(ISNUMBER(FIND("overige",Methode_Keuze)),"",IF(Tb_Activiteiten[[#This Row],[Overige kosten]]=1,Tb_Activiteiten[[#Headers],[Overige kosten]],""))</f>
        <v/>
      </c>
    </row>
    <row r="423" spans="1:53" x14ac:dyDescent="0.25">
      <c r="A423" s="213"/>
      <c r="F423" s="64"/>
      <c r="G423" s="64"/>
      <c r="H423" s="258"/>
      <c r="I423" s="258"/>
      <c r="J423" s="258"/>
      <c r="K423" s="258"/>
      <c r="O423" s="56"/>
      <c r="Q423" t="str">
        <f>IFERROR(IF(VLOOKUP(Tb_Activiteiten[[#This Row],[Openstelling]],Tb_Openstelling[],2,0)=1,1,""),"")</f>
        <v/>
      </c>
      <c r="AK423" t="str">
        <f>IF(ISNUMBER(FIND("arbeid",Methode_Keuze)),"",IF(ISNUMBER(FIND("arbeid",Methode_Keuze)),"",IF(Tb_Activiteiten[[#This Row],[Loonkosten]]=1,Tb_Activiteiten[[#Headers],[Loonkosten]],"")))</f>
        <v/>
      </c>
      <c r="AL423" t="str">
        <f>IF(ISNUMBER(FIND("arbeid",Methode_Keuze)),"",IF(ISNUMBER(FIND("arbeid",Methode_Keuze)),"",IF(Tb_Activiteiten[[#This Row],[Eigen arbeid]]=1,Tb_Activiteiten[[#Headers],[Eigen arbeid]],"")))</f>
        <v/>
      </c>
      <c r="AM423" t="str">
        <f>IF(ISNUMBER(FIND("arbeid",Methode_Keuze)),"",IF(ISNUMBER(FIND("arbeid",Methode_Keuze)),"",IF(Tb_Activiteiten[[#This Row],[Projectmedewerker]]=1,Tb_Activiteiten[[#Headers],[Projectmedewerker]],"")))</f>
        <v/>
      </c>
      <c r="AN423" t="str">
        <f>IF(ISNUMBER(FIND("arbeid",Methode_Keuze)),"",IF(ISNUMBER(FIND("arbeid",Methode_Keuze)),"",IF(Tb_Activiteiten[[#This Row],[Landbouwer]]=1,Tb_Activiteiten[[#Headers],[Landbouwer]],"")))</f>
        <v/>
      </c>
      <c r="AO423" t="str">
        <f>IF(ISNUMBER(FIND("arbeid",Methode_Keuze)),"",IF(ISNUMBER(FIND("arbeid",Methode_Keuze)),"",IF(Tb_Activiteiten[[#This Row],[Adviseur]]=1,Tb_Activiteiten[[#Headers],[Adviseur]],"")))</f>
        <v/>
      </c>
      <c r="AP423" t="str">
        <f>IF(ISNUMBER(FIND("arbeid",Methode_Keuze)),"",IF(ISNUMBER(FIND("arbeid",Methode_Keuze)),"",IF(Tb_Activiteiten[[#This Row],[Projectleider/Expert]]=1,Tb_Activiteiten[[#Headers],[Projectleider/Expert]],"")))</f>
        <v/>
      </c>
      <c r="AQ423" t="str">
        <f>IF(ISNUMBER(FIND("arbeid",Methode_Keuze)),"",IF(ISNUMBER(FIND("arbeid",Methode_Keuze)),"",IF(Tb_Activiteiten[[#This Row],[Arbeidskosten]]=1,Tb_Activiteiten[[#Headers],[Arbeidskosten]],"")))</f>
        <v/>
      </c>
      <c r="AR423" t="str">
        <f>IF(ISNUMBER(FIND("arbeid",Methode_Keuze)),"",IF(ISNUMBER(FIND("arbeid",Methode_Keuze)),"",IF(Tb_Activiteiten[[#This Row],[Arbeidskosten op basis van IKS]]=1,Tb_Activiteiten[[#Headers],[Arbeidskosten op basis van IKS]],"")))</f>
        <v/>
      </c>
      <c r="AS423" t="str">
        <f>IF(ISNUMBER(FIND("overige",Methode_Keuze)),"",IF(Tb_Activiteiten[[#This Row],[Kosten derden exclusief btw]]=1,Tb_Activiteiten[[#Headers],[Kosten derden exclusief btw]],""))</f>
        <v/>
      </c>
      <c r="AT423" t="str">
        <f>IF(ISNUMBER(FIND("overige",Methode_Keuze)),"",IF(Tb_Activiteiten[[#This Row],[Niet verrekenbare btw]]=1,Tb_Activiteiten[[#Headers],[Niet verrekenbare btw]],""))</f>
        <v/>
      </c>
      <c r="AU423" t="str">
        <f>IF(ISNUMBER(FIND("overige",Methode_Keuze)),"",IF(Tb_Activiteiten[[#This Row],[Grondkosten]]=1,Tb_Activiteiten[[#Headers],[Grondkosten]],""))</f>
        <v/>
      </c>
      <c r="AV423" t="str">
        <f>IF(ISNUMBER(FIND("overige",Methode_Keuze)),"",IF(Tb_Activiteiten[[#This Row],[Bijdrage in natura (overige)]]=1,Tb_Activiteiten[[#Headers],[Bijdrage in natura (overige)]],""))</f>
        <v/>
      </c>
      <c r="AW423" t="str">
        <f>IF(ISNUMBER(FIND("overige",Methode_Keuze)),"",IF(Tb_Activiteiten[[#This Row],[Bijdrage in natura (vrijwilligers)]]=1,Tb_Activiteiten[[#Headers],[Bijdrage in natura (vrijwilligers)]],""))</f>
        <v/>
      </c>
      <c r="AX423" t="str">
        <f>IF(ISNUMBER(FIND("overige",Methode_Keuze)),"",IF(Tb_Activiteiten[[#This Row],[Afschrijvingskosten]]=1,Tb_Activiteiten[[#Headers],[Afschrijvingskosten]],""))</f>
        <v/>
      </c>
      <c r="AY423" t="str">
        <f>IF(ISNUMBER(FIND("overige",Methode_Keuze)),"",IF(Tb_Activiteiten[[#This Row],[Vergoeding]]=1,Tb_Activiteiten[[#Headers],[Vergoeding]],""))</f>
        <v/>
      </c>
      <c r="AZ423" t="str">
        <f>IF(ISNUMBER(FIND("arbeid",Methode_Keuze)),"",IF(Tb_Activiteiten[[#This Row],[Arbeidskosten - vast tarief (excl eigen arbeid)]]=1,Tb_Activiteiten[[#Headers],[Arbeidskosten - vast tarief (excl eigen arbeid)]],""))</f>
        <v/>
      </c>
      <c r="BA423" t="str">
        <f>IF(ISNUMBER(FIND("overige",Methode_Keuze)),"",IF(Tb_Activiteiten[[#This Row],[Overige kosten]]=1,Tb_Activiteiten[[#Headers],[Overige kosten]],""))</f>
        <v/>
      </c>
    </row>
    <row r="424" spans="1:53" x14ac:dyDescent="0.25">
      <c r="A424" s="213"/>
      <c r="F424" s="64"/>
      <c r="G424" s="64"/>
      <c r="H424" s="258"/>
      <c r="I424" s="258"/>
      <c r="J424" s="258"/>
      <c r="K424" s="258"/>
      <c r="O424" s="56"/>
      <c r="Q424" t="str">
        <f>IFERROR(IF(VLOOKUP(Tb_Activiteiten[[#This Row],[Openstelling]],Tb_Openstelling[],2,0)=1,1,""),"")</f>
        <v/>
      </c>
      <c r="AK424" t="str">
        <f>IF(ISNUMBER(FIND("arbeid",Methode_Keuze)),"",IF(ISNUMBER(FIND("arbeid",Methode_Keuze)),"",IF(Tb_Activiteiten[[#This Row],[Loonkosten]]=1,Tb_Activiteiten[[#Headers],[Loonkosten]],"")))</f>
        <v/>
      </c>
      <c r="AL424" t="str">
        <f>IF(ISNUMBER(FIND("arbeid",Methode_Keuze)),"",IF(ISNUMBER(FIND("arbeid",Methode_Keuze)),"",IF(Tb_Activiteiten[[#This Row],[Eigen arbeid]]=1,Tb_Activiteiten[[#Headers],[Eigen arbeid]],"")))</f>
        <v/>
      </c>
      <c r="AM424" t="str">
        <f>IF(ISNUMBER(FIND("arbeid",Methode_Keuze)),"",IF(ISNUMBER(FIND("arbeid",Methode_Keuze)),"",IF(Tb_Activiteiten[[#This Row],[Projectmedewerker]]=1,Tb_Activiteiten[[#Headers],[Projectmedewerker]],"")))</f>
        <v/>
      </c>
      <c r="AN424" t="str">
        <f>IF(ISNUMBER(FIND("arbeid",Methode_Keuze)),"",IF(ISNUMBER(FIND("arbeid",Methode_Keuze)),"",IF(Tb_Activiteiten[[#This Row],[Landbouwer]]=1,Tb_Activiteiten[[#Headers],[Landbouwer]],"")))</f>
        <v/>
      </c>
      <c r="AO424" t="str">
        <f>IF(ISNUMBER(FIND("arbeid",Methode_Keuze)),"",IF(ISNUMBER(FIND("arbeid",Methode_Keuze)),"",IF(Tb_Activiteiten[[#This Row],[Adviseur]]=1,Tb_Activiteiten[[#Headers],[Adviseur]],"")))</f>
        <v/>
      </c>
      <c r="AP424" t="str">
        <f>IF(ISNUMBER(FIND("arbeid",Methode_Keuze)),"",IF(ISNUMBER(FIND("arbeid",Methode_Keuze)),"",IF(Tb_Activiteiten[[#This Row],[Projectleider/Expert]]=1,Tb_Activiteiten[[#Headers],[Projectleider/Expert]],"")))</f>
        <v/>
      </c>
      <c r="AQ424" t="str">
        <f>IF(ISNUMBER(FIND("arbeid",Methode_Keuze)),"",IF(ISNUMBER(FIND("arbeid",Methode_Keuze)),"",IF(Tb_Activiteiten[[#This Row],[Arbeidskosten]]=1,Tb_Activiteiten[[#Headers],[Arbeidskosten]],"")))</f>
        <v/>
      </c>
      <c r="AR424" t="str">
        <f>IF(ISNUMBER(FIND("arbeid",Methode_Keuze)),"",IF(ISNUMBER(FIND("arbeid",Methode_Keuze)),"",IF(Tb_Activiteiten[[#This Row],[Arbeidskosten op basis van IKS]]=1,Tb_Activiteiten[[#Headers],[Arbeidskosten op basis van IKS]],"")))</f>
        <v/>
      </c>
      <c r="AS424" t="str">
        <f>IF(ISNUMBER(FIND("overige",Methode_Keuze)),"",IF(Tb_Activiteiten[[#This Row],[Kosten derden exclusief btw]]=1,Tb_Activiteiten[[#Headers],[Kosten derden exclusief btw]],""))</f>
        <v/>
      </c>
      <c r="AT424" t="str">
        <f>IF(ISNUMBER(FIND("overige",Methode_Keuze)),"",IF(Tb_Activiteiten[[#This Row],[Niet verrekenbare btw]]=1,Tb_Activiteiten[[#Headers],[Niet verrekenbare btw]],""))</f>
        <v/>
      </c>
      <c r="AU424" t="str">
        <f>IF(ISNUMBER(FIND("overige",Methode_Keuze)),"",IF(Tb_Activiteiten[[#This Row],[Grondkosten]]=1,Tb_Activiteiten[[#Headers],[Grondkosten]],""))</f>
        <v/>
      </c>
      <c r="AV424" t="str">
        <f>IF(ISNUMBER(FIND("overige",Methode_Keuze)),"",IF(Tb_Activiteiten[[#This Row],[Bijdrage in natura (overige)]]=1,Tb_Activiteiten[[#Headers],[Bijdrage in natura (overige)]],""))</f>
        <v/>
      </c>
      <c r="AW424" t="str">
        <f>IF(ISNUMBER(FIND("overige",Methode_Keuze)),"",IF(Tb_Activiteiten[[#This Row],[Bijdrage in natura (vrijwilligers)]]=1,Tb_Activiteiten[[#Headers],[Bijdrage in natura (vrijwilligers)]],""))</f>
        <v/>
      </c>
      <c r="AX424" t="str">
        <f>IF(ISNUMBER(FIND("overige",Methode_Keuze)),"",IF(Tb_Activiteiten[[#This Row],[Afschrijvingskosten]]=1,Tb_Activiteiten[[#Headers],[Afschrijvingskosten]],""))</f>
        <v/>
      </c>
      <c r="AY424" t="str">
        <f>IF(ISNUMBER(FIND("overige",Methode_Keuze)),"",IF(Tb_Activiteiten[[#This Row],[Vergoeding]]=1,Tb_Activiteiten[[#Headers],[Vergoeding]],""))</f>
        <v/>
      </c>
      <c r="AZ424" t="str">
        <f>IF(ISNUMBER(FIND("arbeid",Methode_Keuze)),"",IF(Tb_Activiteiten[[#This Row],[Arbeidskosten - vast tarief (excl eigen arbeid)]]=1,Tb_Activiteiten[[#Headers],[Arbeidskosten - vast tarief (excl eigen arbeid)]],""))</f>
        <v/>
      </c>
      <c r="BA424" t="str">
        <f>IF(ISNUMBER(FIND("overige",Methode_Keuze)),"",IF(Tb_Activiteiten[[#This Row],[Overige kosten]]=1,Tb_Activiteiten[[#Headers],[Overige kosten]],""))</f>
        <v/>
      </c>
    </row>
    <row r="425" spans="1:53" x14ac:dyDescent="0.25">
      <c r="A425" s="213"/>
      <c r="F425" s="64"/>
      <c r="G425" s="64"/>
      <c r="H425" s="258"/>
      <c r="I425" s="258"/>
      <c r="J425" s="258"/>
      <c r="K425" s="258"/>
      <c r="O425" s="56"/>
      <c r="Q425" t="str">
        <f>IFERROR(IF(VLOOKUP(Tb_Activiteiten[[#This Row],[Openstelling]],Tb_Openstelling[],2,0)=1,1,""),"")</f>
        <v/>
      </c>
      <c r="AK425" t="str">
        <f>IF(ISNUMBER(FIND("arbeid",Methode_Keuze)),"",IF(ISNUMBER(FIND("arbeid",Methode_Keuze)),"",IF(Tb_Activiteiten[[#This Row],[Loonkosten]]=1,Tb_Activiteiten[[#Headers],[Loonkosten]],"")))</f>
        <v/>
      </c>
      <c r="AL425" t="str">
        <f>IF(ISNUMBER(FIND("arbeid",Methode_Keuze)),"",IF(ISNUMBER(FIND("arbeid",Methode_Keuze)),"",IF(Tb_Activiteiten[[#This Row],[Eigen arbeid]]=1,Tb_Activiteiten[[#Headers],[Eigen arbeid]],"")))</f>
        <v/>
      </c>
      <c r="AM425" t="str">
        <f>IF(ISNUMBER(FIND("arbeid",Methode_Keuze)),"",IF(ISNUMBER(FIND("arbeid",Methode_Keuze)),"",IF(Tb_Activiteiten[[#This Row],[Projectmedewerker]]=1,Tb_Activiteiten[[#Headers],[Projectmedewerker]],"")))</f>
        <v/>
      </c>
      <c r="AN425" t="str">
        <f>IF(ISNUMBER(FIND("arbeid",Methode_Keuze)),"",IF(ISNUMBER(FIND("arbeid",Methode_Keuze)),"",IF(Tb_Activiteiten[[#This Row],[Landbouwer]]=1,Tb_Activiteiten[[#Headers],[Landbouwer]],"")))</f>
        <v/>
      </c>
      <c r="AO425" t="str">
        <f>IF(ISNUMBER(FIND("arbeid",Methode_Keuze)),"",IF(ISNUMBER(FIND("arbeid",Methode_Keuze)),"",IF(Tb_Activiteiten[[#This Row],[Adviseur]]=1,Tb_Activiteiten[[#Headers],[Adviseur]],"")))</f>
        <v/>
      </c>
      <c r="AP425" t="str">
        <f>IF(ISNUMBER(FIND("arbeid",Methode_Keuze)),"",IF(ISNUMBER(FIND("arbeid",Methode_Keuze)),"",IF(Tb_Activiteiten[[#This Row],[Projectleider/Expert]]=1,Tb_Activiteiten[[#Headers],[Projectleider/Expert]],"")))</f>
        <v/>
      </c>
      <c r="AQ425" t="str">
        <f>IF(ISNUMBER(FIND("arbeid",Methode_Keuze)),"",IF(ISNUMBER(FIND("arbeid",Methode_Keuze)),"",IF(Tb_Activiteiten[[#This Row],[Arbeidskosten]]=1,Tb_Activiteiten[[#Headers],[Arbeidskosten]],"")))</f>
        <v/>
      </c>
      <c r="AR425" t="str">
        <f>IF(ISNUMBER(FIND("arbeid",Methode_Keuze)),"",IF(ISNUMBER(FIND("arbeid",Methode_Keuze)),"",IF(Tb_Activiteiten[[#This Row],[Arbeidskosten op basis van IKS]]=1,Tb_Activiteiten[[#Headers],[Arbeidskosten op basis van IKS]],"")))</f>
        <v/>
      </c>
      <c r="AS425" t="str">
        <f>IF(ISNUMBER(FIND("overige",Methode_Keuze)),"",IF(Tb_Activiteiten[[#This Row],[Kosten derden exclusief btw]]=1,Tb_Activiteiten[[#Headers],[Kosten derden exclusief btw]],""))</f>
        <v/>
      </c>
      <c r="AT425" t="str">
        <f>IF(ISNUMBER(FIND("overige",Methode_Keuze)),"",IF(Tb_Activiteiten[[#This Row],[Niet verrekenbare btw]]=1,Tb_Activiteiten[[#Headers],[Niet verrekenbare btw]],""))</f>
        <v/>
      </c>
      <c r="AU425" t="str">
        <f>IF(ISNUMBER(FIND("overige",Methode_Keuze)),"",IF(Tb_Activiteiten[[#This Row],[Grondkosten]]=1,Tb_Activiteiten[[#Headers],[Grondkosten]],""))</f>
        <v/>
      </c>
      <c r="AV425" t="str">
        <f>IF(ISNUMBER(FIND("overige",Methode_Keuze)),"",IF(Tb_Activiteiten[[#This Row],[Bijdrage in natura (overige)]]=1,Tb_Activiteiten[[#Headers],[Bijdrage in natura (overige)]],""))</f>
        <v/>
      </c>
      <c r="AW425" t="str">
        <f>IF(ISNUMBER(FIND("overige",Methode_Keuze)),"",IF(Tb_Activiteiten[[#This Row],[Bijdrage in natura (vrijwilligers)]]=1,Tb_Activiteiten[[#Headers],[Bijdrage in natura (vrijwilligers)]],""))</f>
        <v/>
      </c>
      <c r="AX425" t="str">
        <f>IF(ISNUMBER(FIND("overige",Methode_Keuze)),"",IF(Tb_Activiteiten[[#This Row],[Afschrijvingskosten]]=1,Tb_Activiteiten[[#Headers],[Afschrijvingskosten]],""))</f>
        <v/>
      </c>
      <c r="AY425" t="str">
        <f>IF(ISNUMBER(FIND("overige",Methode_Keuze)),"",IF(Tb_Activiteiten[[#This Row],[Vergoeding]]=1,Tb_Activiteiten[[#Headers],[Vergoeding]],""))</f>
        <v/>
      </c>
      <c r="AZ425" t="str">
        <f>IF(ISNUMBER(FIND("arbeid",Methode_Keuze)),"",IF(Tb_Activiteiten[[#This Row],[Arbeidskosten - vast tarief (excl eigen arbeid)]]=1,Tb_Activiteiten[[#Headers],[Arbeidskosten - vast tarief (excl eigen arbeid)]],""))</f>
        <v/>
      </c>
      <c r="BA425" t="str">
        <f>IF(ISNUMBER(FIND("overige",Methode_Keuze)),"",IF(Tb_Activiteiten[[#This Row],[Overige kosten]]=1,Tb_Activiteiten[[#Headers],[Overige kosten]],""))</f>
        <v/>
      </c>
    </row>
    <row r="426" spans="1:53" x14ac:dyDescent="0.25">
      <c r="A426" s="213"/>
      <c r="F426" s="64"/>
      <c r="G426" s="64"/>
      <c r="H426" s="258"/>
      <c r="I426" s="258"/>
      <c r="J426" s="258"/>
      <c r="K426" s="258"/>
      <c r="O426" s="56"/>
      <c r="Q426" t="str">
        <f>IFERROR(IF(VLOOKUP(Tb_Activiteiten[[#This Row],[Openstelling]],Tb_Openstelling[],2,0)=1,1,""),"")</f>
        <v/>
      </c>
      <c r="AK426" t="str">
        <f>IF(ISNUMBER(FIND("arbeid",Methode_Keuze)),"",IF(ISNUMBER(FIND("arbeid",Methode_Keuze)),"",IF(Tb_Activiteiten[[#This Row],[Loonkosten]]=1,Tb_Activiteiten[[#Headers],[Loonkosten]],"")))</f>
        <v/>
      </c>
      <c r="AL426" t="str">
        <f>IF(ISNUMBER(FIND("arbeid",Methode_Keuze)),"",IF(ISNUMBER(FIND("arbeid",Methode_Keuze)),"",IF(Tb_Activiteiten[[#This Row],[Eigen arbeid]]=1,Tb_Activiteiten[[#Headers],[Eigen arbeid]],"")))</f>
        <v/>
      </c>
      <c r="AM426" t="str">
        <f>IF(ISNUMBER(FIND("arbeid",Methode_Keuze)),"",IF(ISNUMBER(FIND("arbeid",Methode_Keuze)),"",IF(Tb_Activiteiten[[#This Row],[Projectmedewerker]]=1,Tb_Activiteiten[[#Headers],[Projectmedewerker]],"")))</f>
        <v/>
      </c>
      <c r="AN426" t="str">
        <f>IF(ISNUMBER(FIND("arbeid",Methode_Keuze)),"",IF(ISNUMBER(FIND("arbeid",Methode_Keuze)),"",IF(Tb_Activiteiten[[#This Row],[Landbouwer]]=1,Tb_Activiteiten[[#Headers],[Landbouwer]],"")))</f>
        <v/>
      </c>
      <c r="AO426" t="str">
        <f>IF(ISNUMBER(FIND("arbeid",Methode_Keuze)),"",IF(ISNUMBER(FIND("arbeid",Methode_Keuze)),"",IF(Tb_Activiteiten[[#This Row],[Adviseur]]=1,Tb_Activiteiten[[#Headers],[Adviseur]],"")))</f>
        <v/>
      </c>
      <c r="AP426" t="str">
        <f>IF(ISNUMBER(FIND("arbeid",Methode_Keuze)),"",IF(ISNUMBER(FIND("arbeid",Methode_Keuze)),"",IF(Tb_Activiteiten[[#This Row],[Projectleider/Expert]]=1,Tb_Activiteiten[[#Headers],[Projectleider/Expert]],"")))</f>
        <v/>
      </c>
      <c r="AQ426" t="str">
        <f>IF(ISNUMBER(FIND("arbeid",Methode_Keuze)),"",IF(ISNUMBER(FIND("arbeid",Methode_Keuze)),"",IF(Tb_Activiteiten[[#This Row],[Arbeidskosten]]=1,Tb_Activiteiten[[#Headers],[Arbeidskosten]],"")))</f>
        <v/>
      </c>
      <c r="AR426" t="str">
        <f>IF(ISNUMBER(FIND("arbeid",Methode_Keuze)),"",IF(ISNUMBER(FIND("arbeid",Methode_Keuze)),"",IF(Tb_Activiteiten[[#This Row],[Arbeidskosten op basis van IKS]]=1,Tb_Activiteiten[[#Headers],[Arbeidskosten op basis van IKS]],"")))</f>
        <v/>
      </c>
      <c r="AS426" t="str">
        <f>IF(ISNUMBER(FIND("overige",Methode_Keuze)),"",IF(Tb_Activiteiten[[#This Row],[Kosten derden exclusief btw]]=1,Tb_Activiteiten[[#Headers],[Kosten derden exclusief btw]],""))</f>
        <v/>
      </c>
      <c r="AT426" t="str">
        <f>IF(ISNUMBER(FIND("overige",Methode_Keuze)),"",IF(Tb_Activiteiten[[#This Row],[Niet verrekenbare btw]]=1,Tb_Activiteiten[[#Headers],[Niet verrekenbare btw]],""))</f>
        <v/>
      </c>
      <c r="AU426" t="str">
        <f>IF(ISNUMBER(FIND("overige",Methode_Keuze)),"",IF(Tb_Activiteiten[[#This Row],[Grondkosten]]=1,Tb_Activiteiten[[#Headers],[Grondkosten]],""))</f>
        <v/>
      </c>
      <c r="AV426" t="str">
        <f>IF(ISNUMBER(FIND("overige",Methode_Keuze)),"",IF(Tb_Activiteiten[[#This Row],[Bijdrage in natura (overige)]]=1,Tb_Activiteiten[[#Headers],[Bijdrage in natura (overige)]],""))</f>
        <v/>
      </c>
      <c r="AW426" t="str">
        <f>IF(ISNUMBER(FIND("overige",Methode_Keuze)),"",IF(Tb_Activiteiten[[#This Row],[Bijdrage in natura (vrijwilligers)]]=1,Tb_Activiteiten[[#Headers],[Bijdrage in natura (vrijwilligers)]],""))</f>
        <v/>
      </c>
      <c r="AX426" t="str">
        <f>IF(ISNUMBER(FIND("overige",Methode_Keuze)),"",IF(Tb_Activiteiten[[#This Row],[Afschrijvingskosten]]=1,Tb_Activiteiten[[#Headers],[Afschrijvingskosten]],""))</f>
        <v/>
      </c>
      <c r="AY426" t="str">
        <f>IF(ISNUMBER(FIND("overige",Methode_Keuze)),"",IF(Tb_Activiteiten[[#This Row],[Vergoeding]]=1,Tb_Activiteiten[[#Headers],[Vergoeding]],""))</f>
        <v/>
      </c>
      <c r="AZ426" t="str">
        <f>IF(ISNUMBER(FIND("arbeid",Methode_Keuze)),"",IF(Tb_Activiteiten[[#This Row],[Arbeidskosten - vast tarief (excl eigen arbeid)]]=1,Tb_Activiteiten[[#Headers],[Arbeidskosten - vast tarief (excl eigen arbeid)]],""))</f>
        <v/>
      </c>
      <c r="BA426" t="str">
        <f>IF(ISNUMBER(FIND("overige",Methode_Keuze)),"",IF(Tb_Activiteiten[[#This Row],[Overige kosten]]=1,Tb_Activiteiten[[#Headers],[Overige kosten]],""))</f>
        <v/>
      </c>
    </row>
    <row r="427" spans="1:53" x14ac:dyDescent="0.25">
      <c r="A427" s="213"/>
      <c r="F427" s="64"/>
      <c r="G427" s="64"/>
      <c r="H427" s="258"/>
      <c r="I427" s="258"/>
      <c r="J427" s="258"/>
      <c r="K427" s="258"/>
      <c r="O427" s="56"/>
      <c r="Q427" t="str">
        <f>IFERROR(IF(VLOOKUP(Tb_Activiteiten[[#This Row],[Openstelling]],Tb_Openstelling[],2,0)=1,1,""),"")</f>
        <v/>
      </c>
      <c r="AK427" t="str">
        <f>IF(ISNUMBER(FIND("arbeid",Methode_Keuze)),"",IF(ISNUMBER(FIND("arbeid",Methode_Keuze)),"",IF(Tb_Activiteiten[[#This Row],[Loonkosten]]=1,Tb_Activiteiten[[#Headers],[Loonkosten]],"")))</f>
        <v/>
      </c>
      <c r="AL427" t="str">
        <f>IF(ISNUMBER(FIND("arbeid",Methode_Keuze)),"",IF(ISNUMBER(FIND("arbeid",Methode_Keuze)),"",IF(Tb_Activiteiten[[#This Row],[Eigen arbeid]]=1,Tb_Activiteiten[[#Headers],[Eigen arbeid]],"")))</f>
        <v/>
      </c>
      <c r="AM427" t="str">
        <f>IF(ISNUMBER(FIND("arbeid",Methode_Keuze)),"",IF(ISNUMBER(FIND("arbeid",Methode_Keuze)),"",IF(Tb_Activiteiten[[#This Row],[Projectmedewerker]]=1,Tb_Activiteiten[[#Headers],[Projectmedewerker]],"")))</f>
        <v/>
      </c>
      <c r="AN427" t="str">
        <f>IF(ISNUMBER(FIND("arbeid",Methode_Keuze)),"",IF(ISNUMBER(FIND("arbeid",Methode_Keuze)),"",IF(Tb_Activiteiten[[#This Row],[Landbouwer]]=1,Tb_Activiteiten[[#Headers],[Landbouwer]],"")))</f>
        <v/>
      </c>
      <c r="AO427" t="str">
        <f>IF(ISNUMBER(FIND("arbeid",Methode_Keuze)),"",IF(ISNUMBER(FIND("arbeid",Methode_Keuze)),"",IF(Tb_Activiteiten[[#This Row],[Adviseur]]=1,Tb_Activiteiten[[#Headers],[Adviseur]],"")))</f>
        <v/>
      </c>
      <c r="AP427" t="str">
        <f>IF(ISNUMBER(FIND("arbeid",Methode_Keuze)),"",IF(ISNUMBER(FIND("arbeid",Methode_Keuze)),"",IF(Tb_Activiteiten[[#This Row],[Projectleider/Expert]]=1,Tb_Activiteiten[[#Headers],[Projectleider/Expert]],"")))</f>
        <v/>
      </c>
      <c r="AQ427" t="str">
        <f>IF(ISNUMBER(FIND("arbeid",Methode_Keuze)),"",IF(ISNUMBER(FIND("arbeid",Methode_Keuze)),"",IF(Tb_Activiteiten[[#This Row],[Arbeidskosten]]=1,Tb_Activiteiten[[#Headers],[Arbeidskosten]],"")))</f>
        <v/>
      </c>
      <c r="AR427" t="str">
        <f>IF(ISNUMBER(FIND("arbeid",Methode_Keuze)),"",IF(ISNUMBER(FIND("arbeid",Methode_Keuze)),"",IF(Tb_Activiteiten[[#This Row],[Arbeidskosten op basis van IKS]]=1,Tb_Activiteiten[[#Headers],[Arbeidskosten op basis van IKS]],"")))</f>
        <v/>
      </c>
      <c r="AS427" t="str">
        <f>IF(ISNUMBER(FIND("overige",Methode_Keuze)),"",IF(Tb_Activiteiten[[#This Row],[Kosten derden exclusief btw]]=1,Tb_Activiteiten[[#Headers],[Kosten derden exclusief btw]],""))</f>
        <v/>
      </c>
      <c r="AT427" t="str">
        <f>IF(ISNUMBER(FIND("overige",Methode_Keuze)),"",IF(Tb_Activiteiten[[#This Row],[Niet verrekenbare btw]]=1,Tb_Activiteiten[[#Headers],[Niet verrekenbare btw]],""))</f>
        <v/>
      </c>
      <c r="AU427" t="str">
        <f>IF(ISNUMBER(FIND("overige",Methode_Keuze)),"",IF(Tb_Activiteiten[[#This Row],[Grondkosten]]=1,Tb_Activiteiten[[#Headers],[Grondkosten]],""))</f>
        <v/>
      </c>
      <c r="AV427" t="str">
        <f>IF(ISNUMBER(FIND("overige",Methode_Keuze)),"",IF(Tb_Activiteiten[[#This Row],[Bijdrage in natura (overige)]]=1,Tb_Activiteiten[[#Headers],[Bijdrage in natura (overige)]],""))</f>
        <v/>
      </c>
      <c r="AW427" t="str">
        <f>IF(ISNUMBER(FIND("overige",Methode_Keuze)),"",IF(Tb_Activiteiten[[#This Row],[Bijdrage in natura (vrijwilligers)]]=1,Tb_Activiteiten[[#Headers],[Bijdrage in natura (vrijwilligers)]],""))</f>
        <v/>
      </c>
      <c r="AX427" t="str">
        <f>IF(ISNUMBER(FIND("overige",Methode_Keuze)),"",IF(Tb_Activiteiten[[#This Row],[Afschrijvingskosten]]=1,Tb_Activiteiten[[#Headers],[Afschrijvingskosten]],""))</f>
        <v/>
      </c>
      <c r="AY427" t="str">
        <f>IF(ISNUMBER(FIND("overige",Methode_Keuze)),"",IF(Tb_Activiteiten[[#This Row],[Vergoeding]]=1,Tb_Activiteiten[[#Headers],[Vergoeding]],""))</f>
        <v/>
      </c>
      <c r="AZ427" t="str">
        <f>IF(ISNUMBER(FIND("arbeid",Methode_Keuze)),"",IF(Tb_Activiteiten[[#This Row],[Arbeidskosten - vast tarief (excl eigen arbeid)]]=1,Tb_Activiteiten[[#Headers],[Arbeidskosten - vast tarief (excl eigen arbeid)]],""))</f>
        <v/>
      </c>
      <c r="BA427" t="str">
        <f>IF(ISNUMBER(FIND("overige",Methode_Keuze)),"",IF(Tb_Activiteiten[[#This Row],[Overige kosten]]=1,Tb_Activiteiten[[#Headers],[Overige kosten]],""))</f>
        <v/>
      </c>
    </row>
    <row r="428" spans="1:53" x14ac:dyDescent="0.25">
      <c r="A428" s="213"/>
      <c r="F428" s="64"/>
      <c r="G428" s="64"/>
      <c r="H428" s="258"/>
      <c r="I428" s="258"/>
      <c r="J428" s="258"/>
      <c r="K428" s="258"/>
      <c r="O428" s="56"/>
      <c r="Q428" t="str">
        <f>IFERROR(IF(VLOOKUP(Tb_Activiteiten[[#This Row],[Openstelling]],Tb_Openstelling[],2,0)=1,1,""),"")</f>
        <v/>
      </c>
      <c r="AK428" t="str">
        <f>IF(ISNUMBER(FIND("arbeid",Methode_Keuze)),"",IF(ISNUMBER(FIND("arbeid",Methode_Keuze)),"",IF(Tb_Activiteiten[[#This Row],[Loonkosten]]=1,Tb_Activiteiten[[#Headers],[Loonkosten]],"")))</f>
        <v/>
      </c>
      <c r="AL428" t="str">
        <f>IF(ISNUMBER(FIND("arbeid",Methode_Keuze)),"",IF(ISNUMBER(FIND("arbeid",Methode_Keuze)),"",IF(Tb_Activiteiten[[#This Row],[Eigen arbeid]]=1,Tb_Activiteiten[[#Headers],[Eigen arbeid]],"")))</f>
        <v/>
      </c>
      <c r="AM428" t="str">
        <f>IF(ISNUMBER(FIND("arbeid",Methode_Keuze)),"",IF(ISNUMBER(FIND("arbeid",Methode_Keuze)),"",IF(Tb_Activiteiten[[#This Row],[Projectmedewerker]]=1,Tb_Activiteiten[[#Headers],[Projectmedewerker]],"")))</f>
        <v/>
      </c>
      <c r="AN428" t="str">
        <f>IF(ISNUMBER(FIND("arbeid",Methode_Keuze)),"",IF(ISNUMBER(FIND("arbeid",Methode_Keuze)),"",IF(Tb_Activiteiten[[#This Row],[Landbouwer]]=1,Tb_Activiteiten[[#Headers],[Landbouwer]],"")))</f>
        <v/>
      </c>
      <c r="AO428" t="str">
        <f>IF(ISNUMBER(FIND("arbeid",Methode_Keuze)),"",IF(ISNUMBER(FIND("arbeid",Methode_Keuze)),"",IF(Tb_Activiteiten[[#This Row],[Adviseur]]=1,Tb_Activiteiten[[#Headers],[Adviseur]],"")))</f>
        <v/>
      </c>
      <c r="AP428" t="str">
        <f>IF(ISNUMBER(FIND("arbeid",Methode_Keuze)),"",IF(ISNUMBER(FIND("arbeid",Methode_Keuze)),"",IF(Tb_Activiteiten[[#This Row],[Projectleider/Expert]]=1,Tb_Activiteiten[[#Headers],[Projectleider/Expert]],"")))</f>
        <v/>
      </c>
      <c r="AQ428" t="str">
        <f>IF(ISNUMBER(FIND("arbeid",Methode_Keuze)),"",IF(ISNUMBER(FIND("arbeid",Methode_Keuze)),"",IF(Tb_Activiteiten[[#This Row],[Arbeidskosten]]=1,Tb_Activiteiten[[#Headers],[Arbeidskosten]],"")))</f>
        <v/>
      </c>
      <c r="AR428" t="str">
        <f>IF(ISNUMBER(FIND("arbeid",Methode_Keuze)),"",IF(ISNUMBER(FIND("arbeid",Methode_Keuze)),"",IF(Tb_Activiteiten[[#This Row],[Arbeidskosten op basis van IKS]]=1,Tb_Activiteiten[[#Headers],[Arbeidskosten op basis van IKS]],"")))</f>
        <v/>
      </c>
      <c r="AS428" t="str">
        <f>IF(ISNUMBER(FIND("overige",Methode_Keuze)),"",IF(Tb_Activiteiten[[#This Row],[Kosten derden exclusief btw]]=1,Tb_Activiteiten[[#Headers],[Kosten derden exclusief btw]],""))</f>
        <v/>
      </c>
      <c r="AT428" t="str">
        <f>IF(ISNUMBER(FIND("overige",Methode_Keuze)),"",IF(Tb_Activiteiten[[#This Row],[Niet verrekenbare btw]]=1,Tb_Activiteiten[[#Headers],[Niet verrekenbare btw]],""))</f>
        <v/>
      </c>
      <c r="AU428" t="str">
        <f>IF(ISNUMBER(FIND("overige",Methode_Keuze)),"",IF(Tb_Activiteiten[[#This Row],[Grondkosten]]=1,Tb_Activiteiten[[#Headers],[Grondkosten]],""))</f>
        <v/>
      </c>
      <c r="AV428" t="str">
        <f>IF(ISNUMBER(FIND("overige",Methode_Keuze)),"",IF(Tb_Activiteiten[[#This Row],[Bijdrage in natura (overige)]]=1,Tb_Activiteiten[[#Headers],[Bijdrage in natura (overige)]],""))</f>
        <v/>
      </c>
      <c r="AW428" t="str">
        <f>IF(ISNUMBER(FIND("overige",Methode_Keuze)),"",IF(Tb_Activiteiten[[#This Row],[Bijdrage in natura (vrijwilligers)]]=1,Tb_Activiteiten[[#Headers],[Bijdrage in natura (vrijwilligers)]],""))</f>
        <v/>
      </c>
      <c r="AX428" t="str">
        <f>IF(ISNUMBER(FIND("overige",Methode_Keuze)),"",IF(Tb_Activiteiten[[#This Row],[Afschrijvingskosten]]=1,Tb_Activiteiten[[#Headers],[Afschrijvingskosten]],""))</f>
        <v/>
      </c>
      <c r="AY428" t="str">
        <f>IF(ISNUMBER(FIND("overige",Methode_Keuze)),"",IF(Tb_Activiteiten[[#This Row],[Vergoeding]]=1,Tb_Activiteiten[[#Headers],[Vergoeding]],""))</f>
        <v/>
      </c>
      <c r="AZ428" t="str">
        <f>IF(ISNUMBER(FIND("arbeid",Methode_Keuze)),"",IF(Tb_Activiteiten[[#This Row],[Arbeidskosten - vast tarief (excl eigen arbeid)]]=1,Tb_Activiteiten[[#Headers],[Arbeidskosten - vast tarief (excl eigen arbeid)]],""))</f>
        <v/>
      </c>
      <c r="BA428" t="str">
        <f>IF(ISNUMBER(FIND("overige",Methode_Keuze)),"",IF(Tb_Activiteiten[[#This Row],[Overige kosten]]=1,Tb_Activiteiten[[#Headers],[Overige kosten]],""))</f>
        <v/>
      </c>
    </row>
    <row r="429" spans="1:53" x14ac:dyDescent="0.25">
      <c r="A429" s="213"/>
      <c r="F429" s="64"/>
      <c r="G429" s="64"/>
      <c r="H429" s="258"/>
      <c r="I429" s="258"/>
      <c r="J429" s="258"/>
      <c r="K429" s="258"/>
      <c r="O429" s="56"/>
      <c r="Q429" t="str">
        <f>IFERROR(IF(VLOOKUP(Tb_Activiteiten[[#This Row],[Openstelling]],Tb_Openstelling[],2,0)=1,1,""),"")</f>
        <v/>
      </c>
      <c r="AK429" t="str">
        <f>IF(ISNUMBER(FIND("arbeid",Methode_Keuze)),"",IF(ISNUMBER(FIND("arbeid",Methode_Keuze)),"",IF(Tb_Activiteiten[[#This Row],[Loonkosten]]=1,Tb_Activiteiten[[#Headers],[Loonkosten]],"")))</f>
        <v/>
      </c>
      <c r="AL429" t="str">
        <f>IF(ISNUMBER(FIND("arbeid",Methode_Keuze)),"",IF(ISNUMBER(FIND("arbeid",Methode_Keuze)),"",IF(Tb_Activiteiten[[#This Row],[Eigen arbeid]]=1,Tb_Activiteiten[[#Headers],[Eigen arbeid]],"")))</f>
        <v/>
      </c>
      <c r="AM429" t="str">
        <f>IF(ISNUMBER(FIND("arbeid",Methode_Keuze)),"",IF(ISNUMBER(FIND("arbeid",Methode_Keuze)),"",IF(Tb_Activiteiten[[#This Row],[Projectmedewerker]]=1,Tb_Activiteiten[[#Headers],[Projectmedewerker]],"")))</f>
        <v/>
      </c>
      <c r="AN429" t="str">
        <f>IF(ISNUMBER(FIND("arbeid",Methode_Keuze)),"",IF(ISNUMBER(FIND("arbeid",Methode_Keuze)),"",IF(Tb_Activiteiten[[#This Row],[Landbouwer]]=1,Tb_Activiteiten[[#Headers],[Landbouwer]],"")))</f>
        <v/>
      </c>
      <c r="AO429" t="str">
        <f>IF(ISNUMBER(FIND("arbeid",Methode_Keuze)),"",IF(ISNUMBER(FIND("arbeid",Methode_Keuze)),"",IF(Tb_Activiteiten[[#This Row],[Adviseur]]=1,Tb_Activiteiten[[#Headers],[Adviseur]],"")))</f>
        <v/>
      </c>
      <c r="AP429" t="str">
        <f>IF(ISNUMBER(FIND("arbeid",Methode_Keuze)),"",IF(ISNUMBER(FIND("arbeid",Methode_Keuze)),"",IF(Tb_Activiteiten[[#This Row],[Projectleider/Expert]]=1,Tb_Activiteiten[[#Headers],[Projectleider/Expert]],"")))</f>
        <v/>
      </c>
      <c r="AQ429" t="str">
        <f>IF(ISNUMBER(FIND("arbeid",Methode_Keuze)),"",IF(ISNUMBER(FIND("arbeid",Methode_Keuze)),"",IF(Tb_Activiteiten[[#This Row],[Arbeidskosten]]=1,Tb_Activiteiten[[#Headers],[Arbeidskosten]],"")))</f>
        <v/>
      </c>
      <c r="AR429" t="str">
        <f>IF(ISNUMBER(FIND("arbeid",Methode_Keuze)),"",IF(ISNUMBER(FIND("arbeid",Methode_Keuze)),"",IF(Tb_Activiteiten[[#This Row],[Arbeidskosten op basis van IKS]]=1,Tb_Activiteiten[[#Headers],[Arbeidskosten op basis van IKS]],"")))</f>
        <v/>
      </c>
      <c r="AS429" t="str">
        <f>IF(ISNUMBER(FIND("overige",Methode_Keuze)),"",IF(Tb_Activiteiten[[#This Row],[Kosten derden exclusief btw]]=1,Tb_Activiteiten[[#Headers],[Kosten derden exclusief btw]],""))</f>
        <v/>
      </c>
      <c r="AT429" t="str">
        <f>IF(ISNUMBER(FIND("overige",Methode_Keuze)),"",IF(Tb_Activiteiten[[#This Row],[Niet verrekenbare btw]]=1,Tb_Activiteiten[[#Headers],[Niet verrekenbare btw]],""))</f>
        <v/>
      </c>
      <c r="AU429" t="str">
        <f>IF(ISNUMBER(FIND("overige",Methode_Keuze)),"",IF(Tb_Activiteiten[[#This Row],[Grondkosten]]=1,Tb_Activiteiten[[#Headers],[Grondkosten]],""))</f>
        <v/>
      </c>
      <c r="AV429" t="str">
        <f>IF(ISNUMBER(FIND("overige",Methode_Keuze)),"",IF(Tb_Activiteiten[[#This Row],[Bijdrage in natura (overige)]]=1,Tb_Activiteiten[[#Headers],[Bijdrage in natura (overige)]],""))</f>
        <v/>
      </c>
      <c r="AW429" t="str">
        <f>IF(ISNUMBER(FIND("overige",Methode_Keuze)),"",IF(Tb_Activiteiten[[#This Row],[Bijdrage in natura (vrijwilligers)]]=1,Tb_Activiteiten[[#Headers],[Bijdrage in natura (vrijwilligers)]],""))</f>
        <v/>
      </c>
      <c r="AX429" t="str">
        <f>IF(ISNUMBER(FIND("overige",Methode_Keuze)),"",IF(Tb_Activiteiten[[#This Row],[Afschrijvingskosten]]=1,Tb_Activiteiten[[#Headers],[Afschrijvingskosten]],""))</f>
        <v/>
      </c>
      <c r="AY429" t="str">
        <f>IF(ISNUMBER(FIND("overige",Methode_Keuze)),"",IF(Tb_Activiteiten[[#This Row],[Vergoeding]]=1,Tb_Activiteiten[[#Headers],[Vergoeding]],""))</f>
        <v/>
      </c>
      <c r="AZ429" t="str">
        <f>IF(ISNUMBER(FIND("arbeid",Methode_Keuze)),"",IF(Tb_Activiteiten[[#This Row],[Arbeidskosten - vast tarief (excl eigen arbeid)]]=1,Tb_Activiteiten[[#Headers],[Arbeidskosten - vast tarief (excl eigen arbeid)]],""))</f>
        <v/>
      </c>
      <c r="BA429" t="str">
        <f>IF(ISNUMBER(FIND("overige",Methode_Keuze)),"",IF(Tb_Activiteiten[[#This Row],[Overige kosten]]=1,Tb_Activiteiten[[#Headers],[Overige kosten]],""))</f>
        <v/>
      </c>
    </row>
    <row r="430" spans="1:53" x14ac:dyDescent="0.25">
      <c r="A430" s="213"/>
      <c r="F430" s="64"/>
      <c r="G430" s="64"/>
      <c r="H430" s="258"/>
      <c r="I430" s="258"/>
      <c r="J430" s="258"/>
      <c r="K430" s="258"/>
      <c r="O430" s="56"/>
      <c r="Q430" t="str">
        <f>IFERROR(IF(VLOOKUP(Tb_Activiteiten[[#This Row],[Openstelling]],Tb_Openstelling[],2,0)=1,1,""),"")</f>
        <v/>
      </c>
      <c r="AK430" t="str">
        <f>IF(ISNUMBER(FIND("arbeid",Methode_Keuze)),"",IF(ISNUMBER(FIND("arbeid",Methode_Keuze)),"",IF(Tb_Activiteiten[[#This Row],[Loonkosten]]=1,Tb_Activiteiten[[#Headers],[Loonkosten]],"")))</f>
        <v/>
      </c>
      <c r="AL430" t="str">
        <f>IF(ISNUMBER(FIND("arbeid",Methode_Keuze)),"",IF(ISNUMBER(FIND("arbeid",Methode_Keuze)),"",IF(Tb_Activiteiten[[#This Row],[Eigen arbeid]]=1,Tb_Activiteiten[[#Headers],[Eigen arbeid]],"")))</f>
        <v/>
      </c>
      <c r="AM430" t="str">
        <f>IF(ISNUMBER(FIND("arbeid",Methode_Keuze)),"",IF(ISNUMBER(FIND("arbeid",Methode_Keuze)),"",IF(Tb_Activiteiten[[#This Row],[Projectmedewerker]]=1,Tb_Activiteiten[[#Headers],[Projectmedewerker]],"")))</f>
        <v/>
      </c>
      <c r="AN430" t="str">
        <f>IF(ISNUMBER(FIND("arbeid",Methode_Keuze)),"",IF(ISNUMBER(FIND("arbeid",Methode_Keuze)),"",IF(Tb_Activiteiten[[#This Row],[Landbouwer]]=1,Tb_Activiteiten[[#Headers],[Landbouwer]],"")))</f>
        <v/>
      </c>
      <c r="AO430" t="str">
        <f>IF(ISNUMBER(FIND("arbeid",Methode_Keuze)),"",IF(ISNUMBER(FIND("arbeid",Methode_Keuze)),"",IF(Tb_Activiteiten[[#This Row],[Adviseur]]=1,Tb_Activiteiten[[#Headers],[Adviseur]],"")))</f>
        <v/>
      </c>
      <c r="AP430" t="str">
        <f>IF(ISNUMBER(FIND("arbeid",Methode_Keuze)),"",IF(ISNUMBER(FIND("arbeid",Methode_Keuze)),"",IF(Tb_Activiteiten[[#This Row],[Projectleider/Expert]]=1,Tb_Activiteiten[[#Headers],[Projectleider/Expert]],"")))</f>
        <v/>
      </c>
      <c r="AQ430" t="str">
        <f>IF(ISNUMBER(FIND("arbeid",Methode_Keuze)),"",IF(ISNUMBER(FIND("arbeid",Methode_Keuze)),"",IF(Tb_Activiteiten[[#This Row],[Arbeidskosten]]=1,Tb_Activiteiten[[#Headers],[Arbeidskosten]],"")))</f>
        <v/>
      </c>
      <c r="AR430" t="str">
        <f>IF(ISNUMBER(FIND("arbeid",Methode_Keuze)),"",IF(ISNUMBER(FIND("arbeid",Methode_Keuze)),"",IF(Tb_Activiteiten[[#This Row],[Arbeidskosten op basis van IKS]]=1,Tb_Activiteiten[[#Headers],[Arbeidskosten op basis van IKS]],"")))</f>
        <v/>
      </c>
      <c r="AS430" t="str">
        <f>IF(ISNUMBER(FIND("overige",Methode_Keuze)),"",IF(Tb_Activiteiten[[#This Row],[Kosten derden exclusief btw]]=1,Tb_Activiteiten[[#Headers],[Kosten derden exclusief btw]],""))</f>
        <v/>
      </c>
      <c r="AT430" t="str">
        <f>IF(ISNUMBER(FIND("overige",Methode_Keuze)),"",IF(Tb_Activiteiten[[#This Row],[Niet verrekenbare btw]]=1,Tb_Activiteiten[[#Headers],[Niet verrekenbare btw]],""))</f>
        <v/>
      </c>
      <c r="AU430" t="str">
        <f>IF(ISNUMBER(FIND("overige",Methode_Keuze)),"",IF(Tb_Activiteiten[[#This Row],[Grondkosten]]=1,Tb_Activiteiten[[#Headers],[Grondkosten]],""))</f>
        <v/>
      </c>
      <c r="AV430" t="str">
        <f>IF(ISNUMBER(FIND("overige",Methode_Keuze)),"",IF(Tb_Activiteiten[[#This Row],[Bijdrage in natura (overige)]]=1,Tb_Activiteiten[[#Headers],[Bijdrage in natura (overige)]],""))</f>
        <v/>
      </c>
      <c r="AW430" t="str">
        <f>IF(ISNUMBER(FIND("overige",Methode_Keuze)),"",IF(Tb_Activiteiten[[#This Row],[Bijdrage in natura (vrijwilligers)]]=1,Tb_Activiteiten[[#Headers],[Bijdrage in natura (vrijwilligers)]],""))</f>
        <v/>
      </c>
      <c r="AX430" t="str">
        <f>IF(ISNUMBER(FIND("overige",Methode_Keuze)),"",IF(Tb_Activiteiten[[#This Row],[Afschrijvingskosten]]=1,Tb_Activiteiten[[#Headers],[Afschrijvingskosten]],""))</f>
        <v/>
      </c>
      <c r="AY430" t="str">
        <f>IF(ISNUMBER(FIND("overige",Methode_Keuze)),"",IF(Tb_Activiteiten[[#This Row],[Vergoeding]]=1,Tb_Activiteiten[[#Headers],[Vergoeding]],""))</f>
        <v/>
      </c>
      <c r="AZ430" t="str">
        <f>IF(ISNUMBER(FIND("arbeid",Methode_Keuze)),"",IF(Tb_Activiteiten[[#This Row],[Arbeidskosten - vast tarief (excl eigen arbeid)]]=1,Tb_Activiteiten[[#Headers],[Arbeidskosten - vast tarief (excl eigen arbeid)]],""))</f>
        <v/>
      </c>
      <c r="BA430" t="str">
        <f>IF(ISNUMBER(FIND("overige",Methode_Keuze)),"",IF(Tb_Activiteiten[[#This Row],[Overige kosten]]=1,Tb_Activiteiten[[#Headers],[Overige kosten]],""))</f>
        <v/>
      </c>
    </row>
    <row r="431" spans="1:53" x14ac:dyDescent="0.25">
      <c r="A431" s="213"/>
      <c r="F431" s="64"/>
      <c r="G431" s="64"/>
      <c r="H431" s="258"/>
      <c r="I431" s="258"/>
      <c r="J431" s="258"/>
      <c r="K431" s="258"/>
      <c r="O431" s="56"/>
      <c r="Q431" t="str">
        <f>IFERROR(IF(VLOOKUP(Tb_Activiteiten[[#This Row],[Openstelling]],Tb_Openstelling[],2,0)=1,1,""),"")</f>
        <v/>
      </c>
      <c r="AK431" t="str">
        <f>IF(ISNUMBER(FIND("arbeid",Methode_Keuze)),"",IF(ISNUMBER(FIND("arbeid",Methode_Keuze)),"",IF(Tb_Activiteiten[[#This Row],[Loonkosten]]=1,Tb_Activiteiten[[#Headers],[Loonkosten]],"")))</f>
        <v/>
      </c>
      <c r="AL431" t="str">
        <f>IF(ISNUMBER(FIND("arbeid",Methode_Keuze)),"",IF(ISNUMBER(FIND("arbeid",Methode_Keuze)),"",IF(Tb_Activiteiten[[#This Row],[Eigen arbeid]]=1,Tb_Activiteiten[[#Headers],[Eigen arbeid]],"")))</f>
        <v/>
      </c>
      <c r="AM431" t="str">
        <f>IF(ISNUMBER(FIND("arbeid",Methode_Keuze)),"",IF(ISNUMBER(FIND("arbeid",Methode_Keuze)),"",IF(Tb_Activiteiten[[#This Row],[Projectmedewerker]]=1,Tb_Activiteiten[[#Headers],[Projectmedewerker]],"")))</f>
        <v/>
      </c>
      <c r="AN431" t="str">
        <f>IF(ISNUMBER(FIND("arbeid",Methode_Keuze)),"",IF(ISNUMBER(FIND("arbeid",Methode_Keuze)),"",IF(Tb_Activiteiten[[#This Row],[Landbouwer]]=1,Tb_Activiteiten[[#Headers],[Landbouwer]],"")))</f>
        <v/>
      </c>
      <c r="AO431" t="str">
        <f>IF(ISNUMBER(FIND("arbeid",Methode_Keuze)),"",IF(ISNUMBER(FIND("arbeid",Methode_Keuze)),"",IF(Tb_Activiteiten[[#This Row],[Adviseur]]=1,Tb_Activiteiten[[#Headers],[Adviseur]],"")))</f>
        <v/>
      </c>
      <c r="AP431" t="str">
        <f>IF(ISNUMBER(FIND("arbeid",Methode_Keuze)),"",IF(ISNUMBER(FIND("arbeid",Methode_Keuze)),"",IF(Tb_Activiteiten[[#This Row],[Projectleider/Expert]]=1,Tb_Activiteiten[[#Headers],[Projectleider/Expert]],"")))</f>
        <v/>
      </c>
      <c r="AQ431" t="str">
        <f>IF(ISNUMBER(FIND("arbeid",Methode_Keuze)),"",IF(ISNUMBER(FIND("arbeid",Methode_Keuze)),"",IF(Tb_Activiteiten[[#This Row],[Arbeidskosten]]=1,Tb_Activiteiten[[#Headers],[Arbeidskosten]],"")))</f>
        <v/>
      </c>
      <c r="AR431" t="str">
        <f>IF(ISNUMBER(FIND("arbeid",Methode_Keuze)),"",IF(ISNUMBER(FIND("arbeid",Methode_Keuze)),"",IF(Tb_Activiteiten[[#This Row],[Arbeidskosten op basis van IKS]]=1,Tb_Activiteiten[[#Headers],[Arbeidskosten op basis van IKS]],"")))</f>
        <v/>
      </c>
      <c r="AS431" t="str">
        <f>IF(ISNUMBER(FIND("overige",Methode_Keuze)),"",IF(Tb_Activiteiten[[#This Row],[Kosten derden exclusief btw]]=1,Tb_Activiteiten[[#Headers],[Kosten derden exclusief btw]],""))</f>
        <v/>
      </c>
      <c r="AT431" t="str">
        <f>IF(ISNUMBER(FIND("overige",Methode_Keuze)),"",IF(Tb_Activiteiten[[#This Row],[Niet verrekenbare btw]]=1,Tb_Activiteiten[[#Headers],[Niet verrekenbare btw]],""))</f>
        <v/>
      </c>
      <c r="AU431" t="str">
        <f>IF(ISNUMBER(FIND("overige",Methode_Keuze)),"",IF(Tb_Activiteiten[[#This Row],[Grondkosten]]=1,Tb_Activiteiten[[#Headers],[Grondkosten]],""))</f>
        <v/>
      </c>
      <c r="AV431" t="str">
        <f>IF(ISNUMBER(FIND("overige",Methode_Keuze)),"",IF(Tb_Activiteiten[[#This Row],[Bijdrage in natura (overige)]]=1,Tb_Activiteiten[[#Headers],[Bijdrage in natura (overige)]],""))</f>
        <v/>
      </c>
      <c r="AW431" t="str">
        <f>IF(ISNUMBER(FIND("overige",Methode_Keuze)),"",IF(Tb_Activiteiten[[#This Row],[Bijdrage in natura (vrijwilligers)]]=1,Tb_Activiteiten[[#Headers],[Bijdrage in natura (vrijwilligers)]],""))</f>
        <v/>
      </c>
      <c r="AX431" t="str">
        <f>IF(ISNUMBER(FIND("overige",Methode_Keuze)),"",IF(Tb_Activiteiten[[#This Row],[Afschrijvingskosten]]=1,Tb_Activiteiten[[#Headers],[Afschrijvingskosten]],""))</f>
        <v/>
      </c>
      <c r="AY431" t="str">
        <f>IF(ISNUMBER(FIND("overige",Methode_Keuze)),"",IF(Tb_Activiteiten[[#This Row],[Vergoeding]]=1,Tb_Activiteiten[[#Headers],[Vergoeding]],""))</f>
        <v/>
      </c>
      <c r="AZ431" t="str">
        <f>IF(ISNUMBER(FIND("arbeid",Methode_Keuze)),"",IF(Tb_Activiteiten[[#This Row],[Arbeidskosten - vast tarief (excl eigen arbeid)]]=1,Tb_Activiteiten[[#Headers],[Arbeidskosten - vast tarief (excl eigen arbeid)]],""))</f>
        <v/>
      </c>
      <c r="BA431" t="str">
        <f>IF(ISNUMBER(FIND("overige",Methode_Keuze)),"",IF(Tb_Activiteiten[[#This Row],[Overige kosten]]=1,Tb_Activiteiten[[#Headers],[Overige kosten]],""))</f>
        <v/>
      </c>
    </row>
    <row r="432" spans="1:53" x14ac:dyDescent="0.25">
      <c r="A432" s="213"/>
      <c r="F432" s="64"/>
      <c r="G432" s="64"/>
      <c r="H432" s="258"/>
      <c r="I432" s="258"/>
      <c r="J432" s="258"/>
      <c r="K432" s="258"/>
      <c r="O432" s="56"/>
      <c r="Q432" t="str">
        <f>IFERROR(IF(VLOOKUP(Tb_Activiteiten[[#This Row],[Openstelling]],Tb_Openstelling[],2,0)=1,1,""),"")</f>
        <v/>
      </c>
      <c r="AK432" t="str">
        <f>IF(ISNUMBER(FIND("arbeid",Methode_Keuze)),"",IF(ISNUMBER(FIND("arbeid",Methode_Keuze)),"",IF(Tb_Activiteiten[[#This Row],[Loonkosten]]=1,Tb_Activiteiten[[#Headers],[Loonkosten]],"")))</f>
        <v/>
      </c>
      <c r="AL432" t="str">
        <f>IF(ISNUMBER(FIND("arbeid",Methode_Keuze)),"",IF(ISNUMBER(FIND("arbeid",Methode_Keuze)),"",IF(Tb_Activiteiten[[#This Row],[Eigen arbeid]]=1,Tb_Activiteiten[[#Headers],[Eigen arbeid]],"")))</f>
        <v/>
      </c>
      <c r="AM432" t="str">
        <f>IF(ISNUMBER(FIND("arbeid",Methode_Keuze)),"",IF(ISNUMBER(FIND("arbeid",Methode_Keuze)),"",IF(Tb_Activiteiten[[#This Row],[Projectmedewerker]]=1,Tb_Activiteiten[[#Headers],[Projectmedewerker]],"")))</f>
        <v/>
      </c>
      <c r="AN432" t="str">
        <f>IF(ISNUMBER(FIND("arbeid",Methode_Keuze)),"",IF(ISNUMBER(FIND("arbeid",Methode_Keuze)),"",IF(Tb_Activiteiten[[#This Row],[Landbouwer]]=1,Tb_Activiteiten[[#Headers],[Landbouwer]],"")))</f>
        <v/>
      </c>
      <c r="AO432" t="str">
        <f>IF(ISNUMBER(FIND("arbeid",Methode_Keuze)),"",IF(ISNUMBER(FIND("arbeid",Methode_Keuze)),"",IF(Tb_Activiteiten[[#This Row],[Adviseur]]=1,Tb_Activiteiten[[#Headers],[Adviseur]],"")))</f>
        <v/>
      </c>
      <c r="AP432" t="str">
        <f>IF(ISNUMBER(FIND("arbeid",Methode_Keuze)),"",IF(ISNUMBER(FIND("arbeid",Methode_Keuze)),"",IF(Tb_Activiteiten[[#This Row],[Projectleider/Expert]]=1,Tb_Activiteiten[[#Headers],[Projectleider/Expert]],"")))</f>
        <v/>
      </c>
      <c r="AQ432" t="str">
        <f>IF(ISNUMBER(FIND("arbeid",Methode_Keuze)),"",IF(ISNUMBER(FIND("arbeid",Methode_Keuze)),"",IF(Tb_Activiteiten[[#This Row],[Arbeidskosten]]=1,Tb_Activiteiten[[#Headers],[Arbeidskosten]],"")))</f>
        <v/>
      </c>
      <c r="AR432" t="str">
        <f>IF(ISNUMBER(FIND("arbeid",Methode_Keuze)),"",IF(ISNUMBER(FIND("arbeid",Methode_Keuze)),"",IF(Tb_Activiteiten[[#This Row],[Arbeidskosten op basis van IKS]]=1,Tb_Activiteiten[[#Headers],[Arbeidskosten op basis van IKS]],"")))</f>
        <v/>
      </c>
      <c r="AS432" t="str">
        <f>IF(ISNUMBER(FIND("overige",Methode_Keuze)),"",IF(Tb_Activiteiten[[#This Row],[Kosten derden exclusief btw]]=1,Tb_Activiteiten[[#Headers],[Kosten derden exclusief btw]],""))</f>
        <v/>
      </c>
      <c r="AT432" t="str">
        <f>IF(ISNUMBER(FIND("overige",Methode_Keuze)),"",IF(Tb_Activiteiten[[#This Row],[Niet verrekenbare btw]]=1,Tb_Activiteiten[[#Headers],[Niet verrekenbare btw]],""))</f>
        <v/>
      </c>
      <c r="AU432" t="str">
        <f>IF(ISNUMBER(FIND("overige",Methode_Keuze)),"",IF(Tb_Activiteiten[[#This Row],[Grondkosten]]=1,Tb_Activiteiten[[#Headers],[Grondkosten]],""))</f>
        <v/>
      </c>
      <c r="AV432" t="str">
        <f>IF(ISNUMBER(FIND("overige",Methode_Keuze)),"",IF(Tb_Activiteiten[[#This Row],[Bijdrage in natura (overige)]]=1,Tb_Activiteiten[[#Headers],[Bijdrage in natura (overige)]],""))</f>
        <v/>
      </c>
      <c r="AW432" t="str">
        <f>IF(ISNUMBER(FIND("overige",Methode_Keuze)),"",IF(Tb_Activiteiten[[#This Row],[Bijdrage in natura (vrijwilligers)]]=1,Tb_Activiteiten[[#Headers],[Bijdrage in natura (vrijwilligers)]],""))</f>
        <v/>
      </c>
      <c r="AX432" t="str">
        <f>IF(ISNUMBER(FIND("overige",Methode_Keuze)),"",IF(Tb_Activiteiten[[#This Row],[Afschrijvingskosten]]=1,Tb_Activiteiten[[#Headers],[Afschrijvingskosten]],""))</f>
        <v/>
      </c>
      <c r="AY432" t="str">
        <f>IF(ISNUMBER(FIND("overige",Methode_Keuze)),"",IF(Tb_Activiteiten[[#This Row],[Vergoeding]]=1,Tb_Activiteiten[[#Headers],[Vergoeding]],""))</f>
        <v/>
      </c>
      <c r="AZ432" t="str">
        <f>IF(ISNUMBER(FIND("arbeid",Methode_Keuze)),"",IF(Tb_Activiteiten[[#This Row],[Arbeidskosten - vast tarief (excl eigen arbeid)]]=1,Tb_Activiteiten[[#Headers],[Arbeidskosten - vast tarief (excl eigen arbeid)]],""))</f>
        <v/>
      </c>
      <c r="BA432" t="str">
        <f>IF(ISNUMBER(FIND("overige",Methode_Keuze)),"",IF(Tb_Activiteiten[[#This Row],[Overige kosten]]=1,Tb_Activiteiten[[#Headers],[Overige kosten]],""))</f>
        <v/>
      </c>
    </row>
    <row r="433" spans="1:53" x14ac:dyDescent="0.25">
      <c r="A433" s="213"/>
      <c r="F433" s="64"/>
      <c r="G433" s="64"/>
      <c r="H433" s="258"/>
      <c r="I433" s="258"/>
      <c r="J433" s="258"/>
      <c r="K433" s="258"/>
      <c r="O433" s="56"/>
      <c r="Q433" t="str">
        <f>IFERROR(IF(VLOOKUP(Tb_Activiteiten[[#This Row],[Openstelling]],Tb_Openstelling[],2,0)=1,1,""),"")</f>
        <v/>
      </c>
      <c r="AK433" t="str">
        <f>IF(ISNUMBER(FIND("arbeid",Methode_Keuze)),"",IF(ISNUMBER(FIND("arbeid",Methode_Keuze)),"",IF(Tb_Activiteiten[[#This Row],[Loonkosten]]=1,Tb_Activiteiten[[#Headers],[Loonkosten]],"")))</f>
        <v/>
      </c>
      <c r="AL433" t="str">
        <f>IF(ISNUMBER(FIND("arbeid",Methode_Keuze)),"",IF(ISNUMBER(FIND("arbeid",Methode_Keuze)),"",IF(Tb_Activiteiten[[#This Row],[Eigen arbeid]]=1,Tb_Activiteiten[[#Headers],[Eigen arbeid]],"")))</f>
        <v/>
      </c>
      <c r="AM433" t="str">
        <f>IF(ISNUMBER(FIND("arbeid",Methode_Keuze)),"",IF(ISNUMBER(FIND("arbeid",Methode_Keuze)),"",IF(Tb_Activiteiten[[#This Row],[Projectmedewerker]]=1,Tb_Activiteiten[[#Headers],[Projectmedewerker]],"")))</f>
        <v/>
      </c>
      <c r="AN433" t="str">
        <f>IF(ISNUMBER(FIND("arbeid",Methode_Keuze)),"",IF(ISNUMBER(FIND("arbeid",Methode_Keuze)),"",IF(Tb_Activiteiten[[#This Row],[Landbouwer]]=1,Tb_Activiteiten[[#Headers],[Landbouwer]],"")))</f>
        <v/>
      </c>
      <c r="AO433" t="str">
        <f>IF(ISNUMBER(FIND("arbeid",Methode_Keuze)),"",IF(ISNUMBER(FIND("arbeid",Methode_Keuze)),"",IF(Tb_Activiteiten[[#This Row],[Adviseur]]=1,Tb_Activiteiten[[#Headers],[Adviseur]],"")))</f>
        <v/>
      </c>
      <c r="AP433" t="str">
        <f>IF(ISNUMBER(FIND("arbeid",Methode_Keuze)),"",IF(ISNUMBER(FIND("arbeid",Methode_Keuze)),"",IF(Tb_Activiteiten[[#This Row],[Projectleider/Expert]]=1,Tb_Activiteiten[[#Headers],[Projectleider/Expert]],"")))</f>
        <v/>
      </c>
      <c r="AQ433" t="str">
        <f>IF(ISNUMBER(FIND("arbeid",Methode_Keuze)),"",IF(ISNUMBER(FIND("arbeid",Methode_Keuze)),"",IF(Tb_Activiteiten[[#This Row],[Arbeidskosten]]=1,Tb_Activiteiten[[#Headers],[Arbeidskosten]],"")))</f>
        <v/>
      </c>
      <c r="AR433" t="str">
        <f>IF(ISNUMBER(FIND("arbeid",Methode_Keuze)),"",IF(ISNUMBER(FIND("arbeid",Methode_Keuze)),"",IF(Tb_Activiteiten[[#This Row],[Arbeidskosten op basis van IKS]]=1,Tb_Activiteiten[[#Headers],[Arbeidskosten op basis van IKS]],"")))</f>
        <v/>
      </c>
      <c r="AS433" t="str">
        <f>IF(ISNUMBER(FIND("overige",Methode_Keuze)),"",IF(Tb_Activiteiten[[#This Row],[Kosten derden exclusief btw]]=1,Tb_Activiteiten[[#Headers],[Kosten derden exclusief btw]],""))</f>
        <v/>
      </c>
      <c r="AT433" t="str">
        <f>IF(ISNUMBER(FIND("overige",Methode_Keuze)),"",IF(Tb_Activiteiten[[#This Row],[Niet verrekenbare btw]]=1,Tb_Activiteiten[[#Headers],[Niet verrekenbare btw]],""))</f>
        <v/>
      </c>
      <c r="AU433" t="str">
        <f>IF(ISNUMBER(FIND("overige",Methode_Keuze)),"",IF(Tb_Activiteiten[[#This Row],[Grondkosten]]=1,Tb_Activiteiten[[#Headers],[Grondkosten]],""))</f>
        <v/>
      </c>
      <c r="AV433" t="str">
        <f>IF(ISNUMBER(FIND("overige",Methode_Keuze)),"",IF(Tb_Activiteiten[[#This Row],[Bijdrage in natura (overige)]]=1,Tb_Activiteiten[[#Headers],[Bijdrage in natura (overige)]],""))</f>
        <v/>
      </c>
      <c r="AW433" t="str">
        <f>IF(ISNUMBER(FIND("overige",Methode_Keuze)),"",IF(Tb_Activiteiten[[#This Row],[Bijdrage in natura (vrijwilligers)]]=1,Tb_Activiteiten[[#Headers],[Bijdrage in natura (vrijwilligers)]],""))</f>
        <v/>
      </c>
      <c r="AX433" t="str">
        <f>IF(ISNUMBER(FIND("overige",Methode_Keuze)),"",IF(Tb_Activiteiten[[#This Row],[Afschrijvingskosten]]=1,Tb_Activiteiten[[#Headers],[Afschrijvingskosten]],""))</f>
        <v/>
      </c>
      <c r="AY433" t="str">
        <f>IF(ISNUMBER(FIND("overige",Methode_Keuze)),"",IF(Tb_Activiteiten[[#This Row],[Vergoeding]]=1,Tb_Activiteiten[[#Headers],[Vergoeding]],""))</f>
        <v/>
      </c>
      <c r="AZ433" t="str">
        <f>IF(ISNUMBER(FIND("arbeid",Methode_Keuze)),"",IF(Tb_Activiteiten[[#This Row],[Arbeidskosten - vast tarief (excl eigen arbeid)]]=1,Tb_Activiteiten[[#Headers],[Arbeidskosten - vast tarief (excl eigen arbeid)]],""))</f>
        <v/>
      </c>
      <c r="BA433" t="str">
        <f>IF(ISNUMBER(FIND("overige",Methode_Keuze)),"",IF(Tb_Activiteiten[[#This Row],[Overige kosten]]=1,Tb_Activiteiten[[#Headers],[Overige kosten]],""))</f>
        <v/>
      </c>
    </row>
    <row r="434" spans="1:53" x14ac:dyDescent="0.25">
      <c r="A434" s="213"/>
      <c r="F434" s="64"/>
      <c r="G434" s="64"/>
      <c r="H434" s="258"/>
      <c r="I434" s="258"/>
      <c r="J434" s="258"/>
      <c r="K434" s="258"/>
      <c r="O434" s="56"/>
      <c r="Q434" t="str">
        <f>IFERROR(IF(VLOOKUP(Tb_Activiteiten[[#This Row],[Openstelling]],Tb_Openstelling[],2,0)=1,1,""),"")</f>
        <v/>
      </c>
      <c r="AK434" t="str">
        <f>IF(ISNUMBER(FIND("arbeid",Methode_Keuze)),"",IF(ISNUMBER(FIND("arbeid",Methode_Keuze)),"",IF(Tb_Activiteiten[[#This Row],[Loonkosten]]=1,Tb_Activiteiten[[#Headers],[Loonkosten]],"")))</f>
        <v/>
      </c>
      <c r="AL434" t="str">
        <f>IF(ISNUMBER(FIND("arbeid",Methode_Keuze)),"",IF(ISNUMBER(FIND("arbeid",Methode_Keuze)),"",IF(Tb_Activiteiten[[#This Row],[Eigen arbeid]]=1,Tb_Activiteiten[[#Headers],[Eigen arbeid]],"")))</f>
        <v/>
      </c>
      <c r="AM434" t="str">
        <f>IF(ISNUMBER(FIND("arbeid",Methode_Keuze)),"",IF(ISNUMBER(FIND("arbeid",Methode_Keuze)),"",IF(Tb_Activiteiten[[#This Row],[Projectmedewerker]]=1,Tb_Activiteiten[[#Headers],[Projectmedewerker]],"")))</f>
        <v/>
      </c>
      <c r="AN434" t="str">
        <f>IF(ISNUMBER(FIND("arbeid",Methode_Keuze)),"",IF(ISNUMBER(FIND("arbeid",Methode_Keuze)),"",IF(Tb_Activiteiten[[#This Row],[Landbouwer]]=1,Tb_Activiteiten[[#Headers],[Landbouwer]],"")))</f>
        <v/>
      </c>
      <c r="AO434" t="str">
        <f>IF(ISNUMBER(FIND("arbeid",Methode_Keuze)),"",IF(ISNUMBER(FIND("arbeid",Methode_Keuze)),"",IF(Tb_Activiteiten[[#This Row],[Adviseur]]=1,Tb_Activiteiten[[#Headers],[Adviseur]],"")))</f>
        <v/>
      </c>
      <c r="AP434" t="str">
        <f>IF(ISNUMBER(FIND("arbeid",Methode_Keuze)),"",IF(ISNUMBER(FIND("arbeid",Methode_Keuze)),"",IF(Tb_Activiteiten[[#This Row],[Projectleider/Expert]]=1,Tb_Activiteiten[[#Headers],[Projectleider/Expert]],"")))</f>
        <v/>
      </c>
      <c r="AQ434" t="str">
        <f>IF(ISNUMBER(FIND("arbeid",Methode_Keuze)),"",IF(ISNUMBER(FIND("arbeid",Methode_Keuze)),"",IF(Tb_Activiteiten[[#This Row],[Arbeidskosten]]=1,Tb_Activiteiten[[#Headers],[Arbeidskosten]],"")))</f>
        <v/>
      </c>
      <c r="AR434" t="str">
        <f>IF(ISNUMBER(FIND("arbeid",Methode_Keuze)),"",IF(ISNUMBER(FIND("arbeid",Methode_Keuze)),"",IF(Tb_Activiteiten[[#This Row],[Arbeidskosten op basis van IKS]]=1,Tb_Activiteiten[[#Headers],[Arbeidskosten op basis van IKS]],"")))</f>
        <v/>
      </c>
      <c r="AS434" t="str">
        <f>IF(ISNUMBER(FIND("overige",Methode_Keuze)),"",IF(Tb_Activiteiten[[#This Row],[Kosten derden exclusief btw]]=1,Tb_Activiteiten[[#Headers],[Kosten derden exclusief btw]],""))</f>
        <v/>
      </c>
      <c r="AT434" t="str">
        <f>IF(ISNUMBER(FIND("overige",Methode_Keuze)),"",IF(Tb_Activiteiten[[#This Row],[Niet verrekenbare btw]]=1,Tb_Activiteiten[[#Headers],[Niet verrekenbare btw]],""))</f>
        <v/>
      </c>
      <c r="AU434" t="str">
        <f>IF(ISNUMBER(FIND("overige",Methode_Keuze)),"",IF(Tb_Activiteiten[[#This Row],[Grondkosten]]=1,Tb_Activiteiten[[#Headers],[Grondkosten]],""))</f>
        <v/>
      </c>
      <c r="AV434" t="str">
        <f>IF(ISNUMBER(FIND("overige",Methode_Keuze)),"",IF(Tb_Activiteiten[[#This Row],[Bijdrage in natura (overige)]]=1,Tb_Activiteiten[[#Headers],[Bijdrage in natura (overige)]],""))</f>
        <v/>
      </c>
      <c r="AW434" t="str">
        <f>IF(ISNUMBER(FIND("overige",Methode_Keuze)),"",IF(Tb_Activiteiten[[#This Row],[Bijdrage in natura (vrijwilligers)]]=1,Tb_Activiteiten[[#Headers],[Bijdrage in natura (vrijwilligers)]],""))</f>
        <v/>
      </c>
      <c r="AX434" t="str">
        <f>IF(ISNUMBER(FIND("overige",Methode_Keuze)),"",IF(Tb_Activiteiten[[#This Row],[Afschrijvingskosten]]=1,Tb_Activiteiten[[#Headers],[Afschrijvingskosten]],""))</f>
        <v/>
      </c>
      <c r="AY434" t="str">
        <f>IF(ISNUMBER(FIND("overige",Methode_Keuze)),"",IF(Tb_Activiteiten[[#This Row],[Vergoeding]]=1,Tb_Activiteiten[[#Headers],[Vergoeding]],""))</f>
        <v/>
      </c>
      <c r="AZ434" t="str">
        <f>IF(ISNUMBER(FIND("arbeid",Methode_Keuze)),"",IF(Tb_Activiteiten[[#This Row],[Arbeidskosten - vast tarief (excl eigen arbeid)]]=1,Tb_Activiteiten[[#Headers],[Arbeidskosten - vast tarief (excl eigen arbeid)]],""))</f>
        <v/>
      </c>
      <c r="BA434" t="str">
        <f>IF(ISNUMBER(FIND("overige",Methode_Keuze)),"",IF(Tb_Activiteiten[[#This Row],[Overige kosten]]=1,Tb_Activiteiten[[#Headers],[Overige kosten]],""))</f>
        <v/>
      </c>
    </row>
    <row r="435" spans="1:53" x14ac:dyDescent="0.25">
      <c r="A435" s="213"/>
      <c r="F435" s="64"/>
      <c r="G435" s="64"/>
      <c r="H435" s="258"/>
      <c r="I435" s="258"/>
      <c r="J435" s="258"/>
      <c r="K435" s="258"/>
      <c r="O435" s="56"/>
      <c r="Q435" t="str">
        <f>IFERROR(IF(VLOOKUP(Tb_Activiteiten[[#This Row],[Openstelling]],Tb_Openstelling[],2,0)=1,1,""),"")</f>
        <v/>
      </c>
      <c r="AK435" t="str">
        <f>IF(ISNUMBER(FIND("arbeid",Methode_Keuze)),"",IF(ISNUMBER(FIND("arbeid",Methode_Keuze)),"",IF(Tb_Activiteiten[[#This Row],[Loonkosten]]=1,Tb_Activiteiten[[#Headers],[Loonkosten]],"")))</f>
        <v/>
      </c>
      <c r="AL435" t="str">
        <f>IF(ISNUMBER(FIND("arbeid",Methode_Keuze)),"",IF(ISNUMBER(FIND("arbeid",Methode_Keuze)),"",IF(Tb_Activiteiten[[#This Row],[Eigen arbeid]]=1,Tb_Activiteiten[[#Headers],[Eigen arbeid]],"")))</f>
        <v/>
      </c>
      <c r="AM435" t="str">
        <f>IF(ISNUMBER(FIND("arbeid",Methode_Keuze)),"",IF(ISNUMBER(FIND("arbeid",Methode_Keuze)),"",IF(Tb_Activiteiten[[#This Row],[Projectmedewerker]]=1,Tb_Activiteiten[[#Headers],[Projectmedewerker]],"")))</f>
        <v/>
      </c>
      <c r="AN435" t="str">
        <f>IF(ISNUMBER(FIND("arbeid",Methode_Keuze)),"",IF(ISNUMBER(FIND("arbeid",Methode_Keuze)),"",IF(Tb_Activiteiten[[#This Row],[Landbouwer]]=1,Tb_Activiteiten[[#Headers],[Landbouwer]],"")))</f>
        <v/>
      </c>
      <c r="AO435" t="str">
        <f>IF(ISNUMBER(FIND("arbeid",Methode_Keuze)),"",IF(ISNUMBER(FIND("arbeid",Methode_Keuze)),"",IF(Tb_Activiteiten[[#This Row],[Adviseur]]=1,Tb_Activiteiten[[#Headers],[Adviseur]],"")))</f>
        <v/>
      </c>
      <c r="AP435" t="str">
        <f>IF(ISNUMBER(FIND("arbeid",Methode_Keuze)),"",IF(ISNUMBER(FIND("arbeid",Methode_Keuze)),"",IF(Tb_Activiteiten[[#This Row],[Projectleider/Expert]]=1,Tb_Activiteiten[[#Headers],[Projectleider/Expert]],"")))</f>
        <v/>
      </c>
      <c r="AQ435" t="str">
        <f>IF(ISNUMBER(FIND("arbeid",Methode_Keuze)),"",IF(ISNUMBER(FIND("arbeid",Methode_Keuze)),"",IF(Tb_Activiteiten[[#This Row],[Arbeidskosten]]=1,Tb_Activiteiten[[#Headers],[Arbeidskosten]],"")))</f>
        <v/>
      </c>
      <c r="AR435" t="str">
        <f>IF(ISNUMBER(FIND("arbeid",Methode_Keuze)),"",IF(ISNUMBER(FIND("arbeid",Methode_Keuze)),"",IF(Tb_Activiteiten[[#This Row],[Arbeidskosten op basis van IKS]]=1,Tb_Activiteiten[[#Headers],[Arbeidskosten op basis van IKS]],"")))</f>
        <v/>
      </c>
      <c r="AS435" t="str">
        <f>IF(ISNUMBER(FIND("overige",Methode_Keuze)),"",IF(Tb_Activiteiten[[#This Row],[Kosten derden exclusief btw]]=1,Tb_Activiteiten[[#Headers],[Kosten derden exclusief btw]],""))</f>
        <v/>
      </c>
      <c r="AT435" t="str">
        <f>IF(ISNUMBER(FIND("overige",Methode_Keuze)),"",IF(Tb_Activiteiten[[#This Row],[Niet verrekenbare btw]]=1,Tb_Activiteiten[[#Headers],[Niet verrekenbare btw]],""))</f>
        <v/>
      </c>
      <c r="AU435" t="str">
        <f>IF(ISNUMBER(FIND("overige",Methode_Keuze)),"",IF(Tb_Activiteiten[[#This Row],[Grondkosten]]=1,Tb_Activiteiten[[#Headers],[Grondkosten]],""))</f>
        <v/>
      </c>
      <c r="AV435" t="str">
        <f>IF(ISNUMBER(FIND("overige",Methode_Keuze)),"",IF(Tb_Activiteiten[[#This Row],[Bijdrage in natura (overige)]]=1,Tb_Activiteiten[[#Headers],[Bijdrage in natura (overige)]],""))</f>
        <v/>
      </c>
      <c r="AW435" t="str">
        <f>IF(ISNUMBER(FIND("overige",Methode_Keuze)),"",IF(Tb_Activiteiten[[#This Row],[Bijdrage in natura (vrijwilligers)]]=1,Tb_Activiteiten[[#Headers],[Bijdrage in natura (vrijwilligers)]],""))</f>
        <v/>
      </c>
      <c r="AX435" t="str">
        <f>IF(ISNUMBER(FIND("overige",Methode_Keuze)),"",IF(Tb_Activiteiten[[#This Row],[Afschrijvingskosten]]=1,Tb_Activiteiten[[#Headers],[Afschrijvingskosten]],""))</f>
        <v/>
      </c>
      <c r="AY435" t="str">
        <f>IF(ISNUMBER(FIND("overige",Methode_Keuze)),"",IF(Tb_Activiteiten[[#This Row],[Vergoeding]]=1,Tb_Activiteiten[[#Headers],[Vergoeding]],""))</f>
        <v/>
      </c>
      <c r="AZ435" t="str">
        <f>IF(ISNUMBER(FIND("arbeid",Methode_Keuze)),"",IF(Tb_Activiteiten[[#This Row],[Arbeidskosten - vast tarief (excl eigen arbeid)]]=1,Tb_Activiteiten[[#Headers],[Arbeidskosten - vast tarief (excl eigen arbeid)]],""))</f>
        <v/>
      </c>
      <c r="BA435" t="str">
        <f>IF(ISNUMBER(FIND("overige",Methode_Keuze)),"",IF(Tb_Activiteiten[[#This Row],[Overige kosten]]=1,Tb_Activiteiten[[#Headers],[Overige kosten]],""))</f>
        <v/>
      </c>
    </row>
    <row r="436" spans="1:53" x14ac:dyDescent="0.25">
      <c r="A436" s="213"/>
      <c r="F436" s="64"/>
      <c r="G436" s="64"/>
      <c r="H436" s="258"/>
      <c r="I436" s="258"/>
      <c r="J436" s="258"/>
      <c r="K436" s="258"/>
      <c r="O436" s="56"/>
      <c r="Q436" t="str">
        <f>IFERROR(IF(VLOOKUP(Tb_Activiteiten[[#This Row],[Openstelling]],Tb_Openstelling[],2,0)=1,1,""),"")</f>
        <v/>
      </c>
      <c r="AK436" t="str">
        <f>IF(ISNUMBER(FIND("arbeid",Methode_Keuze)),"",IF(ISNUMBER(FIND("arbeid",Methode_Keuze)),"",IF(Tb_Activiteiten[[#This Row],[Loonkosten]]=1,Tb_Activiteiten[[#Headers],[Loonkosten]],"")))</f>
        <v/>
      </c>
      <c r="AL436" t="str">
        <f>IF(ISNUMBER(FIND("arbeid",Methode_Keuze)),"",IF(ISNUMBER(FIND("arbeid",Methode_Keuze)),"",IF(Tb_Activiteiten[[#This Row],[Eigen arbeid]]=1,Tb_Activiteiten[[#Headers],[Eigen arbeid]],"")))</f>
        <v/>
      </c>
      <c r="AM436" t="str">
        <f>IF(ISNUMBER(FIND("arbeid",Methode_Keuze)),"",IF(ISNUMBER(FIND("arbeid",Methode_Keuze)),"",IF(Tb_Activiteiten[[#This Row],[Projectmedewerker]]=1,Tb_Activiteiten[[#Headers],[Projectmedewerker]],"")))</f>
        <v/>
      </c>
      <c r="AN436" t="str">
        <f>IF(ISNUMBER(FIND("arbeid",Methode_Keuze)),"",IF(ISNUMBER(FIND("arbeid",Methode_Keuze)),"",IF(Tb_Activiteiten[[#This Row],[Landbouwer]]=1,Tb_Activiteiten[[#Headers],[Landbouwer]],"")))</f>
        <v/>
      </c>
      <c r="AO436" t="str">
        <f>IF(ISNUMBER(FIND("arbeid",Methode_Keuze)),"",IF(ISNUMBER(FIND("arbeid",Methode_Keuze)),"",IF(Tb_Activiteiten[[#This Row],[Adviseur]]=1,Tb_Activiteiten[[#Headers],[Adviseur]],"")))</f>
        <v/>
      </c>
      <c r="AP436" t="str">
        <f>IF(ISNUMBER(FIND("arbeid",Methode_Keuze)),"",IF(ISNUMBER(FIND("arbeid",Methode_Keuze)),"",IF(Tb_Activiteiten[[#This Row],[Projectleider/Expert]]=1,Tb_Activiteiten[[#Headers],[Projectleider/Expert]],"")))</f>
        <v/>
      </c>
      <c r="AQ436" t="str">
        <f>IF(ISNUMBER(FIND("arbeid",Methode_Keuze)),"",IF(ISNUMBER(FIND("arbeid",Methode_Keuze)),"",IF(Tb_Activiteiten[[#This Row],[Arbeidskosten]]=1,Tb_Activiteiten[[#Headers],[Arbeidskosten]],"")))</f>
        <v/>
      </c>
      <c r="AR436" t="str">
        <f>IF(ISNUMBER(FIND("arbeid",Methode_Keuze)),"",IF(ISNUMBER(FIND("arbeid",Methode_Keuze)),"",IF(Tb_Activiteiten[[#This Row],[Arbeidskosten op basis van IKS]]=1,Tb_Activiteiten[[#Headers],[Arbeidskosten op basis van IKS]],"")))</f>
        <v/>
      </c>
      <c r="AS436" t="str">
        <f>IF(ISNUMBER(FIND("overige",Methode_Keuze)),"",IF(Tb_Activiteiten[[#This Row],[Kosten derden exclusief btw]]=1,Tb_Activiteiten[[#Headers],[Kosten derden exclusief btw]],""))</f>
        <v/>
      </c>
      <c r="AT436" t="str">
        <f>IF(ISNUMBER(FIND("overige",Methode_Keuze)),"",IF(Tb_Activiteiten[[#This Row],[Niet verrekenbare btw]]=1,Tb_Activiteiten[[#Headers],[Niet verrekenbare btw]],""))</f>
        <v/>
      </c>
      <c r="AU436" t="str">
        <f>IF(ISNUMBER(FIND("overige",Methode_Keuze)),"",IF(Tb_Activiteiten[[#This Row],[Grondkosten]]=1,Tb_Activiteiten[[#Headers],[Grondkosten]],""))</f>
        <v/>
      </c>
      <c r="AV436" t="str">
        <f>IF(ISNUMBER(FIND("overige",Methode_Keuze)),"",IF(Tb_Activiteiten[[#This Row],[Bijdrage in natura (overige)]]=1,Tb_Activiteiten[[#Headers],[Bijdrage in natura (overige)]],""))</f>
        <v/>
      </c>
      <c r="AW436" t="str">
        <f>IF(ISNUMBER(FIND("overige",Methode_Keuze)),"",IF(Tb_Activiteiten[[#This Row],[Bijdrage in natura (vrijwilligers)]]=1,Tb_Activiteiten[[#Headers],[Bijdrage in natura (vrijwilligers)]],""))</f>
        <v/>
      </c>
      <c r="AX436" t="str">
        <f>IF(ISNUMBER(FIND("overige",Methode_Keuze)),"",IF(Tb_Activiteiten[[#This Row],[Afschrijvingskosten]]=1,Tb_Activiteiten[[#Headers],[Afschrijvingskosten]],""))</f>
        <v/>
      </c>
      <c r="AY436" t="str">
        <f>IF(ISNUMBER(FIND("overige",Methode_Keuze)),"",IF(Tb_Activiteiten[[#This Row],[Vergoeding]]=1,Tb_Activiteiten[[#Headers],[Vergoeding]],""))</f>
        <v/>
      </c>
      <c r="AZ436" t="str">
        <f>IF(ISNUMBER(FIND("arbeid",Methode_Keuze)),"",IF(Tb_Activiteiten[[#This Row],[Arbeidskosten - vast tarief (excl eigen arbeid)]]=1,Tb_Activiteiten[[#Headers],[Arbeidskosten - vast tarief (excl eigen arbeid)]],""))</f>
        <v/>
      </c>
      <c r="BA436" t="str">
        <f>IF(ISNUMBER(FIND("overige",Methode_Keuze)),"",IF(Tb_Activiteiten[[#This Row],[Overige kosten]]=1,Tb_Activiteiten[[#Headers],[Overige kosten]],""))</f>
        <v/>
      </c>
    </row>
    <row r="437" spans="1:53" x14ac:dyDescent="0.25">
      <c r="A437" s="213"/>
      <c r="F437" s="64"/>
      <c r="G437" s="64"/>
      <c r="H437" s="258"/>
      <c r="I437" s="258"/>
      <c r="J437" s="258"/>
      <c r="K437" s="258"/>
      <c r="O437" s="56"/>
      <c r="Q437" t="str">
        <f>IFERROR(IF(VLOOKUP(Tb_Activiteiten[[#This Row],[Openstelling]],Tb_Openstelling[],2,0)=1,1,""),"")</f>
        <v/>
      </c>
      <c r="AK437" t="str">
        <f>IF(ISNUMBER(FIND("arbeid",Methode_Keuze)),"",IF(ISNUMBER(FIND("arbeid",Methode_Keuze)),"",IF(Tb_Activiteiten[[#This Row],[Loonkosten]]=1,Tb_Activiteiten[[#Headers],[Loonkosten]],"")))</f>
        <v/>
      </c>
      <c r="AL437" t="str">
        <f>IF(ISNUMBER(FIND("arbeid",Methode_Keuze)),"",IF(ISNUMBER(FIND("arbeid",Methode_Keuze)),"",IF(Tb_Activiteiten[[#This Row],[Eigen arbeid]]=1,Tb_Activiteiten[[#Headers],[Eigen arbeid]],"")))</f>
        <v/>
      </c>
      <c r="AM437" t="str">
        <f>IF(ISNUMBER(FIND("arbeid",Methode_Keuze)),"",IF(ISNUMBER(FIND("arbeid",Methode_Keuze)),"",IF(Tb_Activiteiten[[#This Row],[Projectmedewerker]]=1,Tb_Activiteiten[[#Headers],[Projectmedewerker]],"")))</f>
        <v/>
      </c>
      <c r="AN437" t="str">
        <f>IF(ISNUMBER(FIND("arbeid",Methode_Keuze)),"",IF(ISNUMBER(FIND("arbeid",Methode_Keuze)),"",IF(Tb_Activiteiten[[#This Row],[Landbouwer]]=1,Tb_Activiteiten[[#Headers],[Landbouwer]],"")))</f>
        <v/>
      </c>
      <c r="AO437" t="str">
        <f>IF(ISNUMBER(FIND("arbeid",Methode_Keuze)),"",IF(ISNUMBER(FIND("arbeid",Methode_Keuze)),"",IF(Tb_Activiteiten[[#This Row],[Adviseur]]=1,Tb_Activiteiten[[#Headers],[Adviseur]],"")))</f>
        <v/>
      </c>
      <c r="AP437" t="str">
        <f>IF(ISNUMBER(FIND("arbeid",Methode_Keuze)),"",IF(ISNUMBER(FIND("arbeid",Methode_Keuze)),"",IF(Tb_Activiteiten[[#This Row],[Projectleider/Expert]]=1,Tb_Activiteiten[[#Headers],[Projectleider/Expert]],"")))</f>
        <v/>
      </c>
      <c r="AQ437" t="str">
        <f>IF(ISNUMBER(FIND("arbeid",Methode_Keuze)),"",IF(ISNUMBER(FIND("arbeid",Methode_Keuze)),"",IF(Tb_Activiteiten[[#This Row],[Arbeidskosten]]=1,Tb_Activiteiten[[#Headers],[Arbeidskosten]],"")))</f>
        <v/>
      </c>
      <c r="AR437" t="str">
        <f>IF(ISNUMBER(FIND("arbeid",Methode_Keuze)),"",IF(ISNUMBER(FIND("arbeid",Methode_Keuze)),"",IF(Tb_Activiteiten[[#This Row],[Arbeidskosten op basis van IKS]]=1,Tb_Activiteiten[[#Headers],[Arbeidskosten op basis van IKS]],"")))</f>
        <v/>
      </c>
      <c r="AS437" t="str">
        <f>IF(ISNUMBER(FIND("overige",Methode_Keuze)),"",IF(Tb_Activiteiten[[#This Row],[Kosten derden exclusief btw]]=1,Tb_Activiteiten[[#Headers],[Kosten derden exclusief btw]],""))</f>
        <v/>
      </c>
      <c r="AT437" t="str">
        <f>IF(ISNUMBER(FIND("overige",Methode_Keuze)),"",IF(Tb_Activiteiten[[#This Row],[Niet verrekenbare btw]]=1,Tb_Activiteiten[[#Headers],[Niet verrekenbare btw]],""))</f>
        <v/>
      </c>
      <c r="AU437" t="str">
        <f>IF(ISNUMBER(FIND("overige",Methode_Keuze)),"",IF(Tb_Activiteiten[[#This Row],[Grondkosten]]=1,Tb_Activiteiten[[#Headers],[Grondkosten]],""))</f>
        <v/>
      </c>
      <c r="AV437" t="str">
        <f>IF(ISNUMBER(FIND("overige",Methode_Keuze)),"",IF(Tb_Activiteiten[[#This Row],[Bijdrage in natura (overige)]]=1,Tb_Activiteiten[[#Headers],[Bijdrage in natura (overige)]],""))</f>
        <v/>
      </c>
      <c r="AW437" t="str">
        <f>IF(ISNUMBER(FIND("overige",Methode_Keuze)),"",IF(Tb_Activiteiten[[#This Row],[Bijdrage in natura (vrijwilligers)]]=1,Tb_Activiteiten[[#Headers],[Bijdrage in natura (vrijwilligers)]],""))</f>
        <v/>
      </c>
      <c r="AX437" t="str">
        <f>IF(ISNUMBER(FIND("overige",Methode_Keuze)),"",IF(Tb_Activiteiten[[#This Row],[Afschrijvingskosten]]=1,Tb_Activiteiten[[#Headers],[Afschrijvingskosten]],""))</f>
        <v/>
      </c>
      <c r="AY437" t="str">
        <f>IF(ISNUMBER(FIND("overige",Methode_Keuze)),"",IF(Tb_Activiteiten[[#This Row],[Vergoeding]]=1,Tb_Activiteiten[[#Headers],[Vergoeding]],""))</f>
        <v/>
      </c>
      <c r="AZ437" t="str">
        <f>IF(ISNUMBER(FIND("arbeid",Methode_Keuze)),"",IF(Tb_Activiteiten[[#This Row],[Arbeidskosten - vast tarief (excl eigen arbeid)]]=1,Tb_Activiteiten[[#Headers],[Arbeidskosten - vast tarief (excl eigen arbeid)]],""))</f>
        <v/>
      </c>
      <c r="BA437" t="str">
        <f>IF(ISNUMBER(FIND("overige",Methode_Keuze)),"",IF(Tb_Activiteiten[[#This Row],[Overige kosten]]=1,Tb_Activiteiten[[#Headers],[Overige kosten]],""))</f>
        <v/>
      </c>
    </row>
    <row r="438" spans="1:53" x14ac:dyDescent="0.25">
      <c r="A438" s="213"/>
      <c r="F438" s="64"/>
      <c r="G438" s="64"/>
      <c r="H438" s="258"/>
      <c r="I438" s="258"/>
      <c r="J438" s="258"/>
      <c r="K438" s="258"/>
      <c r="O438" s="56"/>
      <c r="Q438" t="str">
        <f>IFERROR(IF(VLOOKUP(Tb_Activiteiten[[#This Row],[Openstelling]],Tb_Openstelling[],2,0)=1,1,""),"")</f>
        <v/>
      </c>
      <c r="AK438" t="str">
        <f>IF(ISNUMBER(FIND("arbeid",Methode_Keuze)),"",IF(ISNUMBER(FIND("arbeid",Methode_Keuze)),"",IF(Tb_Activiteiten[[#This Row],[Loonkosten]]=1,Tb_Activiteiten[[#Headers],[Loonkosten]],"")))</f>
        <v/>
      </c>
      <c r="AL438" t="str">
        <f>IF(ISNUMBER(FIND("arbeid",Methode_Keuze)),"",IF(ISNUMBER(FIND("arbeid",Methode_Keuze)),"",IF(Tb_Activiteiten[[#This Row],[Eigen arbeid]]=1,Tb_Activiteiten[[#Headers],[Eigen arbeid]],"")))</f>
        <v/>
      </c>
      <c r="AM438" t="str">
        <f>IF(ISNUMBER(FIND("arbeid",Methode_Keuze)),"",IF(ISNUMBER(FIND("arbeid",Methode_Keuze)),"",IF(Tb_Activiteiten[[#This Row],[Projectmedewerker]]=1,Tb_Activiteiten[[#Headers],[Projectmedewerker]],"")))</f>
        <v/>
      </c>
      <c r="AN438" t="str">
        <f>IF(ISNUMBER(FIND("arbeid",Methode_Keuze)),"",IF(ISNUMBER(FIND("arbeid",Methode_Keuze)),"",IF(Tb_Activiteiten[[#This Row],[Landbouwer]]=1,Tb_Activiteiten[[#Headers],[Landbouwer]],"")))</f>
        <v/>
      </c>
      <c r="AO438" t="str">
        <f>IF(ISNUMBER(FIND("arbeid",Methode_Keuze)),"",IF(ISNUMBER(FIND("arbeid",Methode_Keuze)),"",IF(Tb_Activiteiten[[#This Row],[Adviseur]]=1,Tb_Activiteiten[[#Headers],[Adviseur]],"")))</f>
        <v/>
      </c>
      <c r="AP438" t="str">
        <f>IF(ISNUMBER(FIND("arbeid",Methode_Keuze)),"",IF(ISNUMBER(FIND("arbeid",Methode_Keuze)),"",IF(Tb_Activiteiten[[#This Row],[Projectleider/Expert]]=1,Tb_Activiteiten[[#Headers],[Projectleider/Expert]],"")))</f>
        <v/>
      </c>
      <c r="AQ438" t="str">
        <f>IF(ISNUMBER(FIND("arbeid",Methode_Keuze)),"",IF(ISNUMBER(FIND("arbeid",Methode_Keuze)),"",IF(Tb_Activiteiten[[#This Row],[Arbeidskosten]]=1,Tb_Activiteiten[[#Headers],[Arbeidskosten]],"")))</f>
        <v/>
      </c>
      <c r="AR438" t="str">
        <f>IF(ISNUMBER(FIND("arbeid",Methode_Keuze)),"",IF(ISNUMBER(FIND("arbeid",Methode_Keuze)),"",IF(Tb_Activiteiten[[#This Row],[Arbeidskosten op basis van IKS]]=1,Tb_Activiteiten[[#Headers],[Arbeidskosten op basis van IKS]],"")))</f>
        <v/>
      </c>
      <c r="AS438" t="str">
        <f>IF(ISNUMBER(FIND("overige",Methode_Keuze)),"",IF(Tb_Activiteiten[[#This Row],[Kosten derden exclusief btw]]=1,Tb_Activiteiten[[#Headers],[Kosten derden exclusief btw]],""))</f>
        <v/>
      </c>
      <c r="AT438" t="str">
        <f>IF(ISNUMBER(FIND("overige",Methode_Keuze)),"",IF(Tb_Activiteiten[[#This Row],[Niet verrekenbare btw]]=1,Tb_Activiteiten[[#Headers],[Niet verrekenbare btw]],""))</f>
        <v/>
      </c>
      <c r="AU438" t="str">
        <f>IF(ISNUMBER(FIND("overige",Methode_Keuze)),"",IF(Tb_Activiteiten[[#This Row],[Grondkosten]]=1,Tb_Activiteiten[[#Headers],[Grondkosten]],""))</f>
        <v/>
      </c>
      <c r="AV438" t="str">
        <f>IF(ISNUMBER(FIND("overige",Methode_Keuze)),"",IF(Tb_Activiteiten[[#This Row],[Bijdrage in natura (overige)]]=1,Tb_Activiteiten[[#Headers],[Bijdrage in natura (overige)]],""))</f>
        <v/>
      </c>
      <c r="AW438" t="str">
        <f>IF(ISNUMBER(FIND("overige",Methode_Keuze)),"",IF(Tb_Activiteiten[[#This Row],[Bijdrage in natura (vrijwilligers)]]=1,Tb_Activiteiten[[#Headers],[Bijdrage in natura (vrijwilligers)]],""))</f>
        <v/>
      </c>
      <c r="AX438" t="str">
        <f>IF(ISNUMBER(FIND("overige",Methode_Keuze)),"",IF(Tb_Activiteiten[[#This Row],[Afschrijvingskosten]]=1,Tb_Activiteiten[[#Headers],[Afschrijvingskosten]],""))</f>
        <v/>
      </c>
      <c r="AY438" t="str">
        <f>IF(ISNUMBER(FIND("overige",Methode_Keuze)),"",IF(Tb_Activiteiten[[#This Row],[Vergoeding]]=1,Tb_Activiteiten[[#Headers],[Vergoeding]],""))</f>
        <v/>
      </c>
      <c r="AZ438" t="str">
        <f>IF(ISNUMBER(FIND("arbeid",Methode_Keuze)),"",IF(Tb_Activiteiten[[#This Row],[Arbeidskosten - vast tarief (excl eigen arbeid)]]=1,Tb_Activiteiten[[#Headers],[Arbeidskosten - vast tarief (excl eigen arbeid)]],""))</f>
        <v/>
      </c>
      <c r="BA438" t="str">
        <f>IF(ISNUMBER(FIND("overige",Methode_Keuze)),"",IF(Tb_Activiteiten[[#This Row],[Overige kosten]]=1,Tb_Activiteiten[[#Headers],[Overige kosten]],""))</f>
        <v/>
      </c>
    </row>
    <row r="439" spans="1:53" x14ac:dyDescent="0.25">
      <c r="A439" s="213"/>
      <c r="F439" s="64"/>
      <c r="G439" s="64"/>
      <c r="H439" s="258"/>
      <c r="I439" s="258"/>
      <c r="J439" s="258"/>
      <c r="K439" s="258"/>
      <c r="O439" s="56"/>
      <c r="Q439" t="str">
        <f>IFERROR(IF(VLOOKUP(Tb_Activiteiten[[#This Row],[Openstelling]],Tb_Openstelling[],2,0)=1,1,""),"")</f>
        <v/>
      </c>
      <c r="AK439" t="str">
        <f>IF(ISNUMBER(FIND("arbeid",Methode_Keuze)),"",IF(ISNUMBER(FIND("arbeid",Methode_Keuze)),"",IF(Tb_Activiteiten[[#This Row],[Loonkosten]]=1,Tb_Activiteiten[[#Headers],[Loonkosten]],"")))</f>
        <v/>
      </c>
      <c r="AL439" t="str">
        <f>IF(ISNUMBER(FIND("arbeid",Methode_Keuze)),"",IF(ISNUMBER(FIND("arbeid",Methode_Keuze)),"",IF(Tb_Activiteiten[[#This Row],[Eigen arbeid]]=1,Tb_Activiteiten[[#Headers],[Eigen arbeid]],"")))</f>
        <v/>
      </c>
      <c r="AM439" t="str">
        <f>IF(ISNUMBER(FIND("arbeid",Methode_Keuze)),"",IF(ISNUMBER(FIND("arbeid",Methode_Keuze)),"",IF(Tb_Activiteiten[[#This Row],[Projectmedewerker]]=1,Tb_Activiteiten[[#Headers],[Projectmedewerker]],"")))</f>
        <v/>
      </c>
      <c r="AN439" t="str">
        <f>IF(ISNUMBER(FIND("arbeid",Methode_Keuze)),"",IF(ISNUMBER(FIND("arbeid",Methode_Keuze)),"",IF(Tb_Activiteiten[[#This Row],[Landbouwer]]=1,Tb_Activiteiten[[#Headers],[Landbouwer]],"")))</f>
        <v/>
      </c>
      <c r="AO439" t="str">
        <f>IF(ISNUMBER(FIND("arbeid",Methode_Keuze)),"",IF(ISNUMBER(FIND("arbeid",Methode_Keuze)),"",IF(Tb_Activiteiten[[#This Row],[Adviseur]]=1,Tb_Activiteiten[[#Headers],[Adviseur]],"")))</f>
        <v/>
      </c>
      <c r="AP439" t="str">
        <f>IF(ISNUMBER(FIND("arbeid",Methode_Keuze)),"",IF(ISNUMBER(FIND("arbeid",Methode_Keuze)),"",IF(Tb_Activiteiten[[#This Row],[Projectleider/Expert]]=1,Tb_Activiteiten[[#Headers],[Projectleider/Expert]],"")))</f>
        <v/>
      </c>
      <c r="AQ439" t="str">
        <f>IF(ISNUMBER(FIND("arbeid",Methode_Keuze)),"",IF(ISNUMBER(FIND("arbeid",Methode_Keuze)),"",IF(Tb_Activiteiten[[#This Row],[Arbeidskosten]]=1,Tb_Activiteiten[[#Headers],[Arbeidskosten]],"")))</f>
        <v/>
      </c>
      <c r="AR439" t="str">
        <f>IF(ISNUMBER(FIND("arbeid",Methode_Keuze)),"",IF(ISNUMBER(FIND("arbeid",Methode_Keuze)),"",IF(Tb_Activiteiten[[#This Row],[Arbeidskosten op basis van IKS]]=1,Tb_Activiteiten[[#Headers],[Arbeidskosten op basis van IKS]],"")))</f>
        <v/>
      </c>
      <c r="AS439" t="str">
        <f>IF(ISNUMBER(FIND("overige",Methode_Keuze)),"",IF(Tb_Activiteiten[[#This Row],[Kosten derden exclusief btw]]=1,Tb_Activiteiten[[#Headers],[Kosten derden exclusief btw]],""))</f>
        <v/>
      </c>
      <c r="AT439" t="str">
        <f>IF(ISNUMBER(FIND("overige",Methode_Keuze)),"",IF(Tb_Activiteiten[[#This Row],[Niet verrekenbare btw]]=1,Tb_Activiteiten[[#Headers],[Niet verrekenbare btw]],""))</f>
        <v/>
      </c>
      <c r="AU439" t="str">
        <f>IF(ISNUMBER(FIND("overige",Methode_Keuze)),"",IF(Tb_Activiteiten[[#This Row],[Grondkosten]]=1,Tb_Activiteiten[[#Headers],[Grondkosten]],""))</f>
        <v/>
      </c>
      <c r="AV439" t="str">
        <f>IF(ISNUMBER(FIND("overige",Methode_Keuze)),"",IF(Tb_Activiteiten[[#This Row],[Bijdrage in natura (overige)]]=1,Tb_Activiteiten[[#Headers],[Bijdrage in natura (overige)]],""))</f>
        <v/>
      </c>
      <c r="AW439" t="str">
        <f>IF(ISNUMBER(FIND("overige",Methode_Keuze)),"",IF(Tb_Activiteiten[[#This Row],[Bijdrage in natura (vrijwilligers)]]=1,Tb_Activiteiten[[#Headers],[Bijdrage in natura (vrijwilligers)]],""))</f>
        <v/>
      </c>
      <c r="AX439" t="str">
        <f>IF(ISNUMBER(FIND("overige",Methode_Keuze)),"",IF(Tb_Activiteiten[[#This Row],[Afschrijvingskosten]]=1,Tb_Activiteiten[[#Headers],[Afschrijvingskosten]],""))</f>
        <v/>
      </c>
      <c r="AY439" t="str">
        <f>IF(ISNUMBER(FIND("overige",Methode_Keuze)),"",IF(Tb_Activiteiten[[#This Row],[Vergoeding]]=1,Tb_Activiteiten[[#Headers],[Vergoeding]],""))</f>
        <v/>
      </c>
      <c r="AZ439" t="str">
        <f>IF(ISNUMBER(FIND("arbeid",Methode_Keuze)),"",IF(Tb_Activiteiten[[#This Row],[Arbeidskosten - vast tarief (excl eigen arbeid)]]=1,Tb_Activiteiten[[#Headers],[Arbeidskosten - vast tarief (excl eigen arbeid)]],""))</f>
        <v/>
      </c>
      <c r="BA439" t="str">
        <f>IF(ISNUMBER(FIND("overige",Methode_Keuze)),"",IF(Tb_Activiteiten[[#This Row],[Overige kosten]]=1,Tb_Activiteiten[[#Headers],[Overige kosten]],""))</f>
        <v/>
      </c>
    </row>
    <row r="440" spans="1:53" x14ac:dyDescent="0.25">
      <c r="A440" s="213"/>
      <c r="F440" s="64"/>
      <c r="G440" s="64"/>
      <c r="H440" s="258"/>
      <c r="I440" s="258"/>
      <c r="J440" s="258"/>
      <c r="K440" s="258"/>
      <c r="O440" s="56"/>
      <c r="Q440" t="str">
        <f>IFERROR(IF(VLOOKUP(Tb_Activiteiten[[#This Row],[Openstelling]],Tb_Openstelling[],2,0)=1,1,""),"")</f>
        <v/>
      </c>
      <c r="AK440" t="str">
        <f>IF(ISNUMBER(FIND("arbeid",Methode_Keuze)),"",IF(ISNUMBER(FIND("arbeid",Methode_Keuze)),"",IF(Tb_Activiteiten[[#This Row],[Loonkosten]]=1,Tb_Activiteiten[[#Headers],[Loonkosten]],"")))</f>
        <v/>
      </c>
      <c r="AL440" t="str">
        <f>IF(ISNUMBER(FIND("arbeid",Methode_Keuze)),"",IF(ISNUMBER(FIND("arbeid",Methode_Keuze)),"",IF(Tb_Activiteiten[[#This Row],[Eigen arbeid]]=1,Tb_Activiteiten[[#Headers],[Eigen arbeid]],"")))</f>
        <v/>
      </c>
      <c r="AM440" t="str">
        <f>IF(ISNUMBER(FIND("arbeid",Methode_Keuze)),"",IF(ISNUMBER(FIND("arbeid",Methode_Keuze)),"",IF(Tb_Activiteiten[[#This Row],[Projectmedewerker]]=1,Tb_Activiteiten[[#Headers],[Projectmedewerker]],"")))</f>
        <v/>
      </c>
      <c r="AN440" t="str">
        <f>IF(ISNUMBER(FIND("arbeid",Methode_Keuze)),"",IF(ISNUMBER(FIND("arbeid",Methode_Keuze)),"",IF(Tb_Activiteiten[[#This Row],[Landbouwer]]=1,Tb_Activiteiten[[#Headers],[Landbouwer]],"")))</f>
        <v/>
      </c>
      <c r="AO440" t="str">
        <f>IF(ISNUMBER(FIND("arbeid",Methode_Keuze)),"",IF(ISNUMBER(FIND("arbeid",Methode_Keuze)),"",IF(Tb_Activiteiten[[#This Row],[Adviseur]]=1,Tb_Activiteiten[[#Headers],[Adviseur]],"")))</f>
        <v/>
      </c>
      <c r="AP440" t="str">
        <f>IF(ISNUMBER(FIND("arbeid",Methode_Keuze)),"",IF(ISNUMBER(FIND("arbeid",Methode_Keuze)),"",IF(Tb_Activiteiten[[#This Row],[Projectleider/Expert]]=1,Tb_Activiteiten[[#Headers],[Projectleider/Expert]],"")))</f>
        <v/>
      </c>
      <c r="AQ440" t="str">
        <f>IF(ISNUMBER(FIND("arbeid",Methode_Keuze)),"",IF(ISNUMBER(FIND("arbeid",Methode_Keuze)),"",IF(Tb_Activiteiten[[#This Row],[Arbeidskosten]]=1,Tb_Activiteiten[[#Headers],[Arbeidskosten]],"")))</f>
        <v/>
      </c>
      <c r="AR440" t="str">
        <f>IF(ISNUMBER(FIND("arbeid",Methode_Keuze)),"",IF(ISNUMBER(FIND("arbeid",Methode_Keuze)),"",IF(Tb_Activiteiten[[#This Row],[Arbeidskosten op basis van IKS]]=1,Tb_Activiteiten[[#Headers],[Arbeidskosten op basis van IKS]],"")))</f>
        <v/>
      </c>
      <c r="AS440" t="str">
        <f>IF(ISNUMBER(FIND("overige",Methode_Keuze)),"",IF(Tb_Activiteiten[[#This Row],[Kosten derden exclusief btw]]=1,Tb_Activiteiten[[#Headers],[Kosten derden exclusief btw]],""))</f>
        <v/>
      </c>
      <c r="AT440" t="str">
        <f>IF(ISNUMBER(FIND("overige",Methode_Keuze)),"",IF(Tb_Activiteiten[[#This Row],[Niet verrekenbare btw]]=1,Tb_Activiteiten[[#Headers],[Niet verrekenbare btw]],""))</f>
        <v/>
      </c>
      <c r="AU440" t="str">
        <f>IF(ISNUMBER(FIND("overige",Methode_Keuze)),"",IF(Tb_Activiteiten[[#This Row],[Grondkosten]]=1,Tb_Activiteiten[[#Headers],[Grondkosten]],""))</f>
        <v/>
      </c>
      <c r="AV440" t="str">
        <f>IF(ISNUMBER(FIND("overige",Methode_Keuze)),"",IF(Tb_Activiteiten[[#This Row],[Bijdrage in natura (overige)]]=1,Tb_Activiteiten[[#Headers],[Bijdrage in natura (overige)]],""))</f>
        <v/>
      </c>
      <c r="AW440" t="str">
        <f>IF(ISNUMBER(FIND("overige",Methode_Keuze)),"",IF(Tb_Activiteiten[[#This Row],[Bijdrage in natura (vrijwilligers)]]=1,Tb_Activiteiten[[#Headers],[Bijdrage in natura (vrijwilligers)]],""))</f>
        <v/>
      </c>
      <c r="AX440" t="str">
        <f>IF(ISNUMBER(FIND("overige",Methode_Keuze)),"",IF(Tb_Activiteiten[[#This Row],[Afschrijvingskosten]]=1,Tb_Activiteiten[[#Headers],[Afschrijvingskosten]],""))</f>
        <v/>
      </c>
      <c r="AY440" t="str">
        <f>IF(ISNUMBER(FIND("overige",Methode_Keuze)),"",IF(Tb_Activiteiten[[#This Row],[Vergoeding]]=1,Tb_Activiteiten[[#Headers],[Vergoeding]],""))</f>
        <v/>
      </c>
      <c r="AZ440" t="str">
        <f>IF(ISNUMBER(FIND("arbeid",Methode_Keuze)),"",IF(Tb_Activiteiten[[#This Row],[Arbeidskosten - vast tarief (excl eigen arbeid)]]=1,Tb_Activiteiten[[#Headers],[Arbeidskosten - vast tarief (excl eigen arbeid)]],""))</f>
        <v/>
      </c>
      <c r="BA440" t="str">
        <f>IF(ISNUMBER(FIND("overige",Methode_Keuze)),"",IF(Tb_Activiteiten[[#This Row],[Overige kosten]]=1,Tb_Activiteiten[[#Headers],[Overige kosten]],""))</f>
        <v/>
      </c>
    </row>
    <row r="441" spans="1:53" x14ac:dyDescent="0.25">
      <c r="A441" s="213"/>
      <c r="F441" s="64"/>
      <c r="G441" s="64"/>
      <c r="H441" s="258"/>
      <c r="I441" s="258"/>
      <c r="J441" s="258"/>
      <c r="K441" s="258"/>
      <c r="O441" s="56"/>
      <c r="Q441" t="str">
        <f>IFERROR(IF(VLOOKUP(Tb_Activiteiten[[#This Row],[Openstelling]],Tb_Openstelling[],2,0)=1,1,""),"")</f>
        <v/>
      </c>
      <c r="AK441" t="str">
        <f>IF(ISNUMBER(FIND("arbeid",Methode_Keuze)),"",IF(ISNUMBER(FIND("arbeid",Methode_Keuze)),"",IF(Tb_Activiteiten[[#This Row],[Loonkosten]]=1,Tb_Activiteiten[[#Headers],[Loonkosten]],"")))</f>
        <v/>
      </c>
      <c r="AL441" t="str">
        <f>IF(ISNUMBER(FIND("arbeid",Methode_Keuze)),"",IF(ISNUMBER(FIND("arbeid",Methode_Keuze)),"",IF(Tb_Activiteiten[[#This Row],[Eigen arbeid]]=1,Tb_Activiteiten[[#Headers],[Eigen arbeid]],"")))</f>
        <v/>
      </c>
      <c r="AM441" t="str">
        <f>IF(ISNUMBER(FIND("arbeid",Methode_Keuze)),"",IF(ISNUMBER(FIND("arbeid",Methode_Keuze)),"",IF(Tb_Activiteiten[[#This Row],[Projectmedewerker]]=1,Tb_Activiteiten[[#Headers],[Projectmedewerker]],"")))</f>
        <v/>
      </c>
      <c r="AN441" t="str">
        <f>IF(ISNUMBER(FIND("arbeid",Methode_Keuze)),"",IF(ISNUMBER(FIND("arbeid",Methode_Keuze)),"",IF(Tb_Activiteiten[[#This Row],[Landbouwer]]=1,Tb_Activiteiten[[#Headers],[Landbouwer]],"")))</f>
        <v/>
      </c>
      <c r="AO441" t="str">
        <f>IF(ISNUMBER(FIND("arbeid",Methode_Keuze)),"",IF(ISNUMBER(FIND("arbeid",Methode_Keuze)),"",IF(Tb_Activiteiten[[#This Row],[Adviseur]]=1,Tb_Activiteiten[[#Headers],[Adviseur]],"")))</f>
        <v/>
      </c>
      <c r="AP441" t="str">
        <f>IF(ISNUMBER(FIND("arbeid",Methode_Keuze)),"",IF(ISNUMBER(FIND("arbeid",Methode_Keuze)),"",IF(Tb_Activiteiten[[#This Row],[Projectleider/Expert]]=1,Tb_Activiteiten[[#Headers],[Projectleider/Expert]],"")))</f>
        <v/>
      </c>
      <c r="AQ441" t="str">
        <f>IF(ISNUMBER(FIND("arbeid",Methode_Keuze)),"",IF(ISNUMBER(FIND("arbeid",Methode_Keuze)),"",IF(Tb_Activiteiten[[#This Row],[Arbeidskosten]]=1,Tb_Activiteiten[[#Headers],[Arbeidskosten]],"")))</f>
        <v/>
      </c>
      <c r="AR441" t="str">
        <f>IF(ISNUMBER(FIND("arbeid",Methode_Keuze)),"",IF(ISNUMBER(FIND("arbeid",Methode_Keuze)),"",IF(Tb_Activiteiten[[#This Row],[Arbeidskosten op basis van IKS]]=1,Tb_Activiteiten[[#Headers],[Arbeidskosten op basis van IKS]],"")))</f>
        <v/>
      </c>
      <c r="AS441" t="str">
        <f>IF(ISNUMBER(FIND("overige",Methode_Keuze)),"",IF(Tb_Activiteiten[[#This Row],[Kosten derden exclusief btw]]=1,Tb_Activiteiten[[#Headers],[Kosten derden exclusief btw]],""))</f>
        <v/>
      </c>
      <c r="AT441" t="str">
        <f>IF(ISNUMBER(FIND("overige",Methode_Keuze)),"",IF(Tb_Activiteiten[[#This Row],[Niet verrekenbare btw]]=1,Tb_Activiteiten[[#Headers],[Niet verrekenbare btw]],""))</f>
        <v/>
      </c>
      <c r="AU441" t="str">
        <f>IF(ISNUMBER(FIND("overige",Methode_Keuze)),"",IF(Tb_Activiteiten[[#This Row],[Grondkosten]]=1,Tb_Activiteiten[[#Headers],[Grondkosten]],""))</f>
        <v/>
      </c>
      <c r="AV441" t="str">
        <f>IF(ISNUMBER(FIND("overige",Methode_Keuze)),"",IF(Tb_Activiteiten[[#This Row],[Bijdrage in natura (overige)]]=1,Tb_Activiteiten[[#Headers],[Bijdrage in natura (overige)]],""))</f>
        <v/>
      </c>
      <c r="AW441" t="str">
        <f>IF(ISNUMBER(FIND("overige",Methode_Keuze)),"",IF(Tb_Activiteiten[[#This Row],[Bijdrage in natura (vrijwilligers)]]=1,Tb_Activiteiten[[#Headers],[Bijdrage in natura (vrijwilligers)]],""))</f>
        <v/>
      </c>
      <c r="AX441" t="str">
        <f>IF(ISNUMBER(FIND("overige",Methode_Keuze)),"",IF(Tb_Activiteiten[[#This Row],[Afschrijvingskosten]]=1,Tb_Activiteiten[[#Headers],[Afschrijvingskosten]],""))</f>
        <v/>
      </c>
      <c r="AY441" t="str">
        <f>IF(ISNUMBER(FIND("overige",Methode_Keuze)),"",IF(Tb_Activiteiten[[#This Row],[Vergoeding]]=1,Tb_Activiteiten[[#Headers],[Vergoeding]],""))</f>
        <v/>
      </c>
      <c r="AZ441" t="str">
        <f>IF(ISNUMBER(FIND("arbeid",Methode_Keuze)),"",IF(Tb_Activiteiten[[#This Row],[Arbeidskosten - vast tarief (excl eigen arbeid)]]=1,Tb_Activiteiten[[#Headers],[Arbeidskosten - vast tarief (excl eigen arbeid)]],""))</f>
        <v/>
      </c>
      <c r="BA441" t="str">
        <f>IF(ISNUMBER(FIND("overige",Methode_Keuze)),"",IF(Tb_Activiteiten[[#This Row],[Overige kosten]]=1,Tb_Activiteiten[[#Headers],[Overige kosten]],""))</f>
        <v/>
      </c>
    </row>
    <row r="442" spans="1:53" x14ac:dyDescent="0.25">
      <c r="A442" s="213"/>
      <c r="F442" s="64"/>
      <c r="G442" s="64"/>
      <c r="H442" s="258"/>
      <c r="I442" s="258"/>
      <c r="J442" s="258"/>
      <c r="K442" s="258"/>
      <c r="O442" s="56"/>
      <c r="Q442" t="str">
        <f>IFERROR(IF(VLOOKUP(Tb_Activiteiten[[#This Row],[Openstelling]],Tb_Openstelling[],2,0)=1,1,""),"")</f>
        <v/>
      </c>
      <c r="AK442" t="str">
        <f>IF(ISNUMBER(FIND("arbeid",Methode_Keuze)),"",IF(ISNUMBER(FIND("arbeid",Methode_Keuze)),"",IF(Tb_Activiteiten[[#This Row],[Loonkosten]]=1,Tb_Activiteiten[[#Headers],[Loonkosten]],"")))</f>
        <v/>
      </c>
      <c r="AL442" t="str">
        <f>IF(ISNUMBER(FIND("arbeid",Methode_Keuze)),"",IF(ISNUMBER(FIND("arbeid",Methode_Keuze)),"",IF(Tb_Activiteiten[[#This Row],[Eigen arbeid]]=1,Tb_Activiteiten[[#Headers],[Eigen arbeid]],"")))</f>
        <v/>
      </c>
      <c r="AM442" t="str">
        <f>IF(ISNUMBER(FIND("arbeid",Methode_Keuze)),"",IF(ISNUMBER(FIND("arbeid",Methode_Keuze)),"",IF(Tb_Activiteiten[[#This Row],[Projectmedewerker]]=1,Tb_Activiteiten[[#Headers],[Projectmedewerker]],"")))</f>
        <v/>
      </c>
      <c r="AN442" t="str">
        <f>IF(ISNUMBER(FIND("arbeid",Methode_Keuze)),"",IF(ISNUMBER(FIND("arbeid",Methode_Keuze)),"",IF(Tb_Activiteiten[[#This Row],[Landbouwer]]=1,Tb_Activiteiten[[#Headers],[Landbouwer]],"")))</f>
        <v/>
      </c>
      <c r="AO442" t="str">
        <f>IF(ISNUMBER(FIND("arbeid",Methode_Keuze)),"",IF(ISNUMBER(FIND("arbeid",Methode_Keuze)),"",IF(Tb_Activiteiten[[#This Row],[Adviseur]]=1,Tb_Activiteiten[[#Headers],[Adviseur]],"")))</f>
        <v/>
      </c>
      <c r="AP442" t="str">
        <f>IF(ISNUMBER(FIND("arbeid",Methode_Keuze)),"",IF(ISNUMBER(FIND("arbeid",Methode_Keuze)),"",IF(Tb_Activiteiten[[#This Row],[Projectleider/Expert]]=1,Tb_Activiteiten[[#Headers],[Projectleider/Expert]],"")))</f>
        <v/>
      </c>
      <c r="AQ442" t="str">
        <f>IF(ISNUMBER(FIND("arbeid",Methode_Keuze)),"",IF(ISNUMBER(FIND("arbeid",Methode_Keuze)),"",IF(Tb_Activiteiten[[#This Row],[Arbeidskosten]]=1,Tb_Activiteiten[[#Headers],[Arbeidskosten]],"")))</f>
        <v/>
      </c>
      <c r="AR442" t="str">
        <f>IF(ISNUMBER(FIND("arbeid",Methode_Keuze)),"",IF(ISNUMBER(FIND("arbeid",Methode_Keuze)),"",IF(Tb_Activiteiten[[#This Row],[Arbeidskosten op basis van IKS]]=1,Tb_Activiteiten[[#Headers],[Arbeidskosten op basis van IKS]],"")))</f>
        <v/>
      </c>
      <c r="AS442" t="str">
        <f>IF(ISNUMBER(FIND("overige",Methode_Keuze)),"",IF(Tb_Activiteiten[[#This Row],[Kosten derden exclusief btw]]=1,Tb_Activiteiten[[#Headers],[Kosten derden exclusief btw]],""))</f>
        <v/>
      </c>
      <c r="AT442" t="str">
        <f>IF(ISNUMBER(FIND("overige",Methode_Keuze)),"",IF(Tb_Activiteiten[[#This Row],[Niet verrekenbare btw]]=1,Tb_Activiteiten[[#Headers],[Niet verrekenbare btw]],""))</f>
        <v/>
      </c>
      <c r="AU442" t="str">
        <f>IF(ISNUMBER(FIND("overige",Methode_Keuze)),"",IF(Tb_Activiteiten[[#This Row],[Grondkosten]]=1,Tb_Activiteiten[[#Headers],[Grondkosten]],""))</f>
        <v/>
      </c>
      <c r="AV442" t="str">
        <f>IF(ISNUMBER(FIND("overige",Methode_Keuze)),"",IF(Tb_Activiteiten[[#This Row],[Bijdrage in natura (overige)]]=1,Tb_Activiteiten[[#Headers],[Bijdrage in natura (overige)]],""))</f>
        <v/>
      </c>
      <c r="AW442" t="str">
        <f>IF(ISNUMBER(FIND("overige",Methode_Keuze)),"",IF(Tb_Activiteiten[[#This Row],[Bijdrage in natura (vrijwilligers)]]=1,Tb_Activiteiten[[#Headers],[Bijdrage in natura (vrijwilligers)]],""))</f>
        <v/>
      </c>
      <c r="AX442" t="str">
        <f>IF(ISNUMBER(FIND("overige",Methode_Keuze)),"",IF(Tb_Activiteiten[[#This Row],[Afschrijvingskosten]]=1,Tb_Activiteiten[[#Headers],[Afschrijvingskosten]],""))</f>
        <v/>
      </c>
      <c r="AY442" t="str">
        <f>IF(ISNUMBER(FIND("overige",Methode_Keuze)),"",IF(Tb_Activiteiten[[#This Row],[Vergoeding]]=1,Tb_Activiteiten[[#Headers],[Vergoeding]],""))</f>
        <v/>
      </c>
      <c r="AZ442" t="str">
        <f>IF(ISNUMBER(FIND("arbeid",Methode_Keuze)),"",IF(Tb_Activiteiten[[#This Row],[Arbeidskosten - vast tarief (excl eigen arbeid)]]=1,Tb_Activiteiten[[#Headers],[Arbeidskosten - vast tarief (excl eigen arbeid)]],""))</f>
        <v/>
      </c>
      <c r="BA442" t="str">
        <f>IF(ISNUMBER(FIND("overige",Methode_Keuze)),"",IF(Tb_Activiteiten[[#This Row],[Overige kosten]]=1,Tb_Activiteiten[[#Headers],[Overige kosten]],""))</f>
        <v/>
      </c>
    </row>
    <row r="443" spans="1:53" x14ac:dyDescent="0.25">
      <c r="A443" s="213"/>
      <c r="F443" s="64"/>
      <c r="G443" s="64"/>
      <c r="H443" s="258"/>
      <c r="I443" s="258"/>
      <c r="J443" s="258"/>
      <c r="K443" s="258"/>
      <c r="O443" s="56"/>
      <c r="Q443" t="str">
        <f>IFERROR(IF(VLOOKUP(Tb_Activiteiten[[#This Row],[Openstelling]],Tb_Openstelling[],2,0)=1,1,""),"")</f>
        <v/>
      </c>
      <c r="AK443" t="str">
        <f>IF(ISNUMBER(FIND("arbeid",Methode_Keuze)),"",IF(ISNUMBER(FIND("arbeid",Methode_Keuze)),"",IF(Tb_Activiteiten[[#This Row],[Loonkosten]]=1,Tb_Activiteiten[[#Headers],[Loonkosten]],"")))</f>
        <v/>
      </c>
      <c r="AL443" t="str">
        <f>IF(ISNUMBER(FIND("arbeid",Methode_Keuze)),"",IF(ISNUMBER(FIND("arbeid",Methode_Keuze)),"",IF(Tb_Activiteiten[[#This Row],[Eigen arbeid]]=1,Tb_Activiteiten[[#Headers],[Eigen arbeid]],"")))</f>
        <v/>
      </c>
      <c r="AM443" t="str">
        <f>IF(ISNUMBER(FIND("arbeid",Methode_Keuze)),"",IF(ISNUMBER(FIND("arbeid",Methode_Keuze)),"",IF(Tb_Activiteiten[[#This Row],[Projectmedewerker]]=1,Tb_Activiteiten[[#Headers],[Projectmedewerker]],"")))</f>
        <v/>
      </c>
      <c r="AN443" t="str">
        <f>IF(ISNUMBER(FIND("arbeid",Methode_Keuze)),"",IF(ISNUMBER(FIND("arbeid",Methode_Keuze)),"",IF(Tb_Activiteiten[[#This Row],[Landbouwer]]=1,Tb_Activiteiten[[#Headers],[Landbouwer]],"")))</f>
        <v/>
      </c>
      <c r="AO443" t="str">
        <f>IF(ISNUMBER(FIND("arbeid",Methode_Keuze)),"",IF(ISNUMBER(FIND("arbeid",Methode_Keuze)),"",IF(Tb_Activiteiten[[#This Row],[Adviseur]]=1,Tb_Activiteiten[[#Headers],[Adviseur]],"")))</f>
        <v/>
      </c>
      <c r="AP443" t="str">
        <f>IF(ISNUMBER(FIND("arbeid",Methode_Keuze)),"",IF(ISNUMBER(FIND("arbeid",Methode_Keuze)),"",IF(Tb_Activiteiten[[#This Row],[Projectleider/Expert]]=1,Tb_Activiteiten[[#Headers],[Projectleider/Expert]],"")))</f>
        <v/>
      </c>
      <c r="AQ443" t="str">
        <f>IF(ISNUMBER(FIND("arbeid",Methode_Keuze)),"",IF(ISNUMBER(FIND("arbeid",Methode_Keuze)),"",IF(Tb_Activiteiten[[#This Row],[Arbeidskosten]]=1,Tb_Activiteiten[[#Headers],[Arbeidskosten]],"")))</f>
        <v/>
      </c>
      <c r="AR443" t="str">
        <f>IF(ISNUMBER(FIND("arbeid",Methode_Keuze)),"",IF(ISNUMBER(FIND("arbeid",Methode_Keuze)),"",IF(Tb_Activiteiten[[#This Row],[Arbeidskosten op basis van IKS]]=1,Tb_Activiteiten[[#Headers],[Arbeidskosten op basis van IKS]],"")))</f>
        <v/>
      </c>
      <c r="AS443" t="str">
        <f>IF(ISNUMBER(FIND("overige",Methode_Keuze)),"",IF(Tb_Activiteiten[[#This Row],[Kosten derden exclusief btw]]=1,Tb_Activiteiten[[#Headers],[Kosten derden exclusief btw]],""))</f>
        <v/>
      </c>
      <c r="AT443" t="str">
        <f>IF(ISNUMBER(FIND("overige",Methode_Keuze)),"",IF(Tb_Activiteiten[[#This Row],[Niet verrekenbare btw]]=1,Tb_Activiteiten[[#Headers],[Niet verrekenbare btw]],""))</f>
        <v/>
      </c>
      <c r="AU443" t="str">
        <f>IF(ISNUMBER(FIND("overige",Methode_Keuze)),"",IF(Tb_Activiteiten[[#This Row],[Grondkosten]]=1,Tb_Activiteiten[[#Headers],[Grondkosten]],""))</f>
        <v/>
      </c>
      <c r="AV443" t="str">
        <f>IF(ISNUMBER(FIND("overige",Methode_Keuze)),"",IF(Tb_Activiteiten[[#This Row],[Bijdrage in natura (overige)]]=1,Tb_Activiteiten[[#Headers],[Bijdrage in natura (overige)]],""))</f>
        <v/>
      </c>
      <c r="AW443" t="str">
        <f>IF(ISNUMBER(FIND("overige",Methode_Keuze)),"",IF(Tb_Activiteiten[[#This Row],[Bijdrage in natura (vrijwilligers)]]=1,Tb_Activiteiten[[#Headers],[Bijdrage in natura (vrijwilligers)]],""))</f>
        <v/>
      </c>
      <c r="AX443" t="str">
        <f>IF(ISNUMBER(FIND("overige",Methode_Keuze)),"",IF(Tb_Activiteiten[[#This Row],[Afschrijvingskosten]]=1,Tb_Activiteiten[[#Headers],[Afschrijvingskosten]],""))</f>
        <v/>
      </c>
      <c r="AY443" t="str">
        <f>IF(ISNUMBER(FIND("overige",Methode_Keuze)),"",IF(Tb_Activiteiten[[#This Row],[Vergoeding]]=1,Tb_Activiteiten[[#Headers],[Vergoeding]],""))</f>
        <v/>
      </c>
      <c r="AZ443" t="str">
        <f>IF(ISNUMBER(FIND("arbeid",Methode_Keuze)),"",IF(Tb_Activiteiten[[#This Row],[Arbeidskosten - vast tarief (excl eigen arbeid)]]=1,Tb_Activiteiten[[#Headers],[Arbeidskosten - vast tarief (excl eigen arbeid)]],""))</f>
        <v/>
      </c>
      <c r="BA443" t="str">
        <f>IF(ISNUMBER(FIND("overige",Methode_Keuze)),"",IF(Tb_Activiteiten[[#This Row],[Overige kosten]]=1,Tb_Activiteiten[[#Headers],[Overige kosten]],""))</f>
        <v/>
      </c>
    </row>
    <row r="444" spans="1:53" x14ac:dyDescent="0.25">
      <c r="A444" s="213"/>
      <c r="F444" s="64"/>
      <c r="G444" s="64"/>
      <c r="H444" s="258"/>
      <c r="I444" s="258"/>
      <c r="J444" s="258"/>
      <c r="K444" s="258"/>
      <c r="O444" s="56"/>
      <c r="Q444" t="str">
        <f>IFERROR(IF(VLOOKUP(Tb_Activiteiten[[#This Row],[Openstelling]],Tb_Openstelling[],2,0)=1,1,""),"")</f>
        <v/>
      </c>
      <c r="AK444" t="str">
        <f>IF(ISNUMBER(FIND("arbeid",Methode_Keuze)),"",IF(ISNUMBER(FIND("arbeid",Methode_Keuze)),"",IF(Tb_Activiteiten[[#This Row],[Loonkosten]]=1,Tb_Activiteiten[[#Headers],[Loonkosten]],"")))</f>
        <v/>
      </c>
      <c r="AL444" t="str">
        <f>IF(ISNUMBER(FIND("arbeid",Methode_Keuze)),"",IF(ISNUMBER(FIND("arbeid",Methode_Keuze)),"",IF(Tb_Activiteiten[[#This Row],[Eigen arbeid]]=1,Tb_Activiteiten[[#Headers],[Eigen arbeid]],"")))</f>
        <v/>
      </c>
      <c r="AM444" t="str">
        <f>IF(ISNUMBER(FIND("arbeid",Methode_Keuze)),"",IF(ISNUMBER(FIND("arbeid",Methode_Keuze)),"",IF(Tb_Activiteiten[[#This Row],[Projectmedewerker]]=1,Tb_Activiteiten[[#Headers],[Projectmedewerker]],"")))</f>
        <v/>
      </c>
      <c r="AN444" t="str">
        <f>IF(ISNUMBER(FIND("arbeid",Methode_Keuze)),"",IF(ISNUMBER(FIND("arbeid",Methode_Keuze)),"",IF(Tb_Activiteiten[[#This Row],[Landbouwer]]=1,Tb_Activiteiten[[#Headers],[Landbouwer]],"")))</f>
        <v/>
      </c>
      <c r="AO444" t="str">
        <f>IF(ISNUMBER(FIND("arbeid",Methode_Keuze)),"",IF(ISNUMBER(FIND("arbeid",Methode_Keuze)),"",IF(Tb_Activiteiten[[#This Row],[Adviseur]]=1,Tb_Activiteiten[[#Headers],[Adviseur]],"")))</f>
        <v/>
      </c>
      <c r="AP444" t="str">
        <f>IF(ISNUMBER(FIND("arbeid",Methode_Keuze)),"",IF(ISNUMBER(FIND("arbeid",Methode_Keuze)),"",IF(Tb_Activiteiten[[#This Row],[Projectleider/Expert]]=1,Tb_Activiteiten[[#Headers],[Projectleider/Expert]],"")))</f>
        <v/>
      </c>
      <c r="AQ444" t="str">
        <f>IF(ISNUMBER(FIND("arbeid",Methode_Keuze)),"",IF(ISNUMBER(FIND("arbeid",Methode_Keuze)),"",IF(Tb_Activiteiten[[#This Row],[Arbeidskosten]]=1,Tb_Activiteiten[[#Headers],[Arbeidskosten]],"")))</f>
        <v/>
      </c>
      <c r="AR444" t="str">
        <f>IF(ISNUMBER(FIND("arbeid",Methode_Keuze)),"",IF(ISNUMBER(FIND("arbeid",Methode_Keuze)),"",IF(Tb_Activiteiten[[#This Row],[Arbeidskosten op basis van IKS]]=1,Tb_Activiteiten[[#Headers],[Arbeidskosten op basis van IKS]],"")))</f>
        <v/>
      </c>
      <c r="AS444" t="str">
        <f>IF(ISNUMBER(FIND("overige",Methode_Keuze)),"",IF(Tb_Activiteiten[[#This Row],[Kosten derden exclusief btw]]=1,Tb_Activiteiten[[#Headers],[Kosten derden exclusief btw]],""))</f>
        <v/>
      </c>
      <c r="AT444" t="str">
        <f>IF(ISNUMBER(FIND("overige",Methode_Keuze)),"",IF(Tb_Activiteiten[[#This Row],[Niet verrekenbare btw]]=1,Tb_Activiteiten[[#Headers],[Niet verrekenbare btw]],""))</f>
        <v/>
      </c>
      <c r="AU444" t="str">
        <f>IF(ISNUMBER(FIND("overige",Methode_Keuze)),"",IF(Tb_Activiteiten[[#This Row],[Grondkosten]]=1,Tb_Activiteiten[[#Headers],[Grondkosten]],""))</f>
        <v/>
      </c>
      <c r="AV444" t="str">
        <f>IF(ISNUMBER(FIND("overige",Methode_Keuze)),"",IF(Tb_Activiteiten[[#This Row],[Bijdrage in natura (overige)]]=1,Tb_Activiteiten[[#Headers],[Bijdrage in natura (overige)]],""))</f>
        <v/>
      </c>
      <c r="AW444" t="str">
        <f>IF(ISNUMBER(FIND("overige",Methode_Keuze)),"",IF(Tb_Activiteiten[[#This Row],[Bijdrage in natura (vrijwilligers)]]=1,Tb_Activiteiten[[#Headers],[Bijdrage in natura (vrijwilligers)]],""))</f>
        <v/>
      </c>
      <c r="AX444" t="str">
        <f>IF(ISNUMBER(FIND("overige",Methode_Keuze)),"",IF(Tb_Activiteiten[[#This Row],[Afschrijvingskosten]]=1,Tb_Activiteiten[[#Headers],[Afschrijvingskosten]],""))</f>
        <v/>
      </c>
      <c r="AY444" t="str">
        <f>IF(ISNUMBER(FIND("overige",Methode_Keuze)),"",IF(Tb_Activiteiten[[#This Row],[Vergoeding]]=1,Tb_Activiteiten[[#Headers],[Vergoeding]],""))</f>
        <v/>
      </c>
      <c r="AZ444" t="str">
        <f>IF(ISNUMBER(FIND("arbeid",Methode_Keuze)),"",IF(Tb_Activiteiten[[#This Row],[Arbeidskosten - vast tarief (excl eigen arbeid)]]=1,Tb_Activiteiten[[#Headers],[Arbeidskosten - vast tarief (excl eigen arbeid)]],""))</f>
        <v/>
      </c>
      <c r="BA444" t="str">
        <f>IF(ISNUMBER(FIND("overige",Methode_Keuze)),"",IF(Tb_Activiteiten[[#This Row],[Overige kosten]]=1,Tb_Activiteiten[[#Headers],[Overige kosten]],""))</f>
        <v/>
      </c>
    </row>
    <row r="445" spans="1:53" x14ac:dyDescent="0.25">
      <c r="A445" s="213"/>
      <c r="F445" s="64"/>
      <c r="G445" s="64"/>
      <c r="H445" s="258"/>
      <c r="I445" s="258"/>
      <c r="J445" s="258"/>
      <c r="K445" s="258"/>
      <c r="O445" s="56"/>
      <c r="Q445" t="str">
        <f>IFERROR(IF(VLOOKUP(Tb_Activiteiten[[#This Row],[Openstelling]],Tb_Openstelling[],2,0)=1,1,""),"")</f>
        <v/>
      </c>
      <c r="AK445" t="str">
        <f>IF(ISNUMBER(FIND("arbeid",Methode_Keuze)),"",IF(ISNUMBER(FIND("arbeid",Methode_Keuze)),"",IF(Tb_Activiteiten[[#This Row],[Loonkosten]]=1,Tb_Activiteiten[[#Headers],[Loonkosten]],"")))</f>
        <v/>
      </c>
      <c r="AL445" t="str">
        <f>IF(ISNUMBER(FIND("arbeid",Methode_Keuze)),"",IF(ISNUMBER(FIND("arbeid",Methode_Keuze)),"",IF(Tb_Activiteiten[[#This Row],[Eigen arbeid]]=1,Tb_Activiteiten[[#Headers],[Eigen arbeid]],"")))</f>
        <v/>
      </c>
      <c r="AM445" t="str">
        <f>IF(ISNUMBER(FIND("arbeid",Methode_Keuze)),"",IF(ISNUMBER(FIND("arbeid",Methode_Keuze)),"",IF(Tb_Activiteiten[[#This Row],[Projectmedewerker]]=1,Tb_Activiteiten[[#Headers],[Projectmedewerker]],"")))</f>
        <v/>
      </c>
      <c r="AN445" t="str">
        <f>IF(ISNUMBER(FIND("arbeid",Methode_Keuze)),"",IF(ISNUMBER(FIND("arbeid",Methode_Keuze)),"",IF(Tb_Activiteiten[[#This Row],[Landbouwer]]=1,Tb_Activiteiten[[#Headers],[Landbouwer]],"")))</f>
        <v/>
      </c>
      <c r="AO445" t="str">
        <f>IF(ISNUMBER(FIND("arbeid",Methode_Keuze)),"",IF(ISNUMBER(FIND("arbeid",Methode_Keuze)),"",IF(Tb_Activiteiten[[#This Row],[Adviseur]]=1,Tb_Activiteiten[[#Headers],[Adviseur]],"")))</f>
        <v/>
      </c>
      <c r="AP445" t="str">
        <f>IF(ISNUMBER(FIND("arbeid",Methode_Keuze)),"",IF(ISNUMBER(FIND("arbeid",Methode_Keuze)),"",IF(Tb_Activiteiten[[#This Row],[Projectleider/Expert]]=1,Tb_Activiteiten[[#Headers],[Projectleider/Expert]],"")))</f>
        <v/>
      </c>
      <c r="AQ445" t="str">
        <f>IF(ISNUMBER(FIND("arbeid",Methode_Keuze)),"",IF(ISNUMBER(FIND("arbeid",Methode_Keuze)),"",IF(Tb_Activiteiten[[#This Row],[Arbeidskosten]]=1,Tb_Activiteiten[[#Headers],[Arbeidskosten]],"")))</f>
        <v/>
      </c>
      <c r="AR445" t="str">
        <f>IF(ISNUMBER(FIND("arbeid",Methode_Keuze)),"",IF(ISNUMBER(FIND("arbeid",Methode_Keuze)),"",IF(Tb_Activiteiten[[#This Row],[Arbeidskosten op basis van IKS]]=1,Tb_Activiteiten[[#Headers],[Arbeidskosten op basis van IKS]],"")))</f>
        <v/>
      </c>
      <c r="AS445" t="str">
        <f>IF(ISNUMBER(FIND("overige",Methode_Keuze)),"",IF(Tb_Activiteiten[[#This Row],[Kosten derden exclusief btw]]=1,Tb_Activiteiten[[#Headers],[Kosten derden exclusief btw]],""))</f>
        <v/>
      </c>
      <c r="AT445" t="str">
        <f>IF(ISNUMBER(FIND("overige",Methode_Keuze)),"",IF(Tb_Activiteiten[[#This Row],[Niet verrekenbare btw]]=1,Tb_Activiteiten[[#Headers],[Niet verrekenbare btw]],""))</f>
        <v/>
      </c>
      <c r="AU445" t="str">
        <f>IF(ISNUMBER(FIND("overige",Methode_Keuze)),"",IF(Tb_Activiteiten[[#This Row],[Grondkosten]]=1,Tb_Activiteiten[[#Headers],[Grondkosten]],""))</f>
        <v/>
      </c>
      <c r="AV445" t="str">
        <f>IF(ISNUMBER(FIND("overige",Methode_Keuze)),"",IF(Tb_Activiteiten[[#This Row],[Bijdrage in natura (overige)]]=1,Tb_Activiteiten[[#Headers],[Bijdrage in natura (overige)]],""))</f>
        <v/>
      </c>
      <c r="AW445" t="str">
        <f>IF(ISNUMBER(FIND("overige",Methode_Keuze)),"",IF(Tb_Activiteiten[[#This Row],[Bijdrage in natura (vrijwilligers)]]=1,Tb_Activiteiten[[#Headers],[Bijdrage in natura (vrijwilligers)]],""))</f>
        <v/>
      </c>
      <c r="AX445" t="str">
        <f>IF(ISNUMBER(FIND("overige",Methode_Keuze)),"",IF(Tb_Activiteiten[[#This Row],[Afschrijvingskosten]]=1,Tb_Activiteiten[[#Headers],[Afschrijvingskosten]],""))</f>
        <v/>
      </c>
      <c r="AY445" t="str">
        <f>IF(ISNUMBER(FIND("overige",Methode_Keuze)),"",IF(Tb_Activiteiten[[#This Row],[Vergoeding]]=1,Tb_Activiteiten[[#Headers],[Vergoeding]],""))</f>
        <v/>
      </c>
      <c r="AZ445" t="str">
        <f>IF(ISNUMBER(FIND("arbeid",Methode_Keuze)),"",IF(Tb_Activiteiten[[#This Row],[Arbeidskosten - vast tarief (excl eigen arbeid)]]=1,Tb_Activiteiten[[#Headers],[Arbeidskosten - vast tarief (excl eigen arbeid)]],""))</f>
        <v/>
      </c>
      <c r="BA445" t="str">
        <f>IF(ISNUMBER(FIND("overige",Methode_Keuze)),"",IF(Tb_Activiteiten[[#This Row],[Overige kosten]]=1,Tb_Activiteiten[[#Headers],[Overige kosten]],""))</f>
        <v/>
      </c>
    </row>
    <row r="446" spans="1:53" x14ac:dyDescent="0.25">
      <c r="A446" s="213"/>
      <c r="F446" s="64"/>
      <c r="G446" s="64"/>
      <c r="H446" s="258"/>
      <c r="I446" s="258"/>
      <c r="J446" s="258"/>
      <c r="K446" s="258"/>
      <c r="O446" s="56"/>
      <c r="Q446" t="str">
        <f>IFERROR(IF(VLOOKUP(Tb_Activiteiten[[#This Row],[Openstelling]],Tb_Openstelling[],2,0)=1,1,""),"")</f>
        <v/>
      </c>
      <c r="AK446" t="str">
        <f>IF(ISNUMBER(FIND("arbeid",Methode_Keuze)),"",IF(ISNUMBER(FIND("arbeid",Methode_Keuze)),"",IF(Tb_Activiteiten[[#This Row],[Loonkosten]]=1,Tb_Activiteiten[[#Headers],[Loonkosten]],"")))</f>
        <v/>
      </c>
      <c r="AL446" t="str">
        <f>IF(ISNUMBER(FIND("arbeid",Methode_Keuze)),"",IF(ISNUMBER(FIND("arbeid",Methode_Keuze)),"",IF(Tb_Activiteiten[[#This Row],[Eigen arbeid]]=1,Tb_Activiteiten[[#Headers],[Eigen arbeid]],"")))</f>
        <v/>
      </c>
      <c r="AM446" t="str">
        <f>IF(ISNUMBER(FIND("arbeid",Methode_Keuze)),"",IF(ISNUMBER(FIND("arbeid",Methode_Keuze)),"",IF(Tb_Activiteiten[[#This Row],[Projectmedewerker]]=1,Tb_Activiteiten[[#Headers],[Projectmedewerker]],"")))</f>
        <v/>
      </c>
      <c r="AN446" t="str">
        <f>IF(ISNUMBER(FIND("arbeid",Methode_Keuze)),"",IF(ISNUMBER(FIND("arbeid",Methode_Keuze)),"",IF(Tb_Activiteiten[[#This Row],[Landbouwer]]=1,Tb_Activiteiten[[#Headers],[Landbouwer]],"")))</f>
        <v/>
      </c>
      <c r="AO446" t="str">
        <f>IF(ISNUMBER(FIND("arbeid",Methode_Keuze)),"",IF(ISNUMBER(FIND("arbeid",Methode_Keuze)),"",IF(Tb_Activiteiten[[#This Row],[Adviseur]]=1,Tb_Activiteiten[[#Headers],[Adviseur]],"")))</f>
        <v/>
      </c>
      <c r="AP446" t="str">
        <f>IF(ISNUMBER(FIND("arbeid",Methode_Keuze)),"",IF(ISNUMBER(FIND("arbeid",Methode_Keuze)),"",IF(Tb_Activiteiten[[#This Row],[Projectleider/Expert]]=1,Tb_Activiteiten[[#Headers],[Projectleider/Expert]],"")))</f>
        <v/>
      </c>
      <c r="AQ446" t="str">
        <f>IF(ISNUMBER(FIND("arbeid",Methode_Keuze)),"",IF(ISNUMBER(FIND("arbeid",Methode_Keuze)),"",IF(Tb_Activiteiten[[#This Row],[Arbeidskosten]]=1,Tb_Activiteiten[[#Headers],[Arbeidskosten]],"")))</f>
        <v/>
      </c>
      <c r="AR446" t="str">
        <f>IF(ISNUMBER(FIND("arbeid",Methode_Keuze)),"",IF(ISNUMBER(FIND("arbeid",Methode_Keuze)),"",IF(Tb_Activiteiten[[#This Row],[Arbeidskosten op basis van IKS]]=1,Tb_Activiteiten[[#Headers],[Arbeidskosten op basis van IKS]],"")))</f>
        <v/>
      </c>
      <c r="AS446" t="str">
        <f>IF(ISNUMBER(FIND("overige",Methode_Keuze)),"",IF(Tb_Activiteiten[[#This Row],[Kosten derden exclusief btw]]=1,Tb_Activiteiten[[#Headers],[Kosten derden exclusief btw]],""))</f>
        <v/>
      </c>
      <c r="AT446" t="str">
        <f>IF(ISNUMBER(FIND("overige",Methode_Keuze)),"",IF(Tb_Activiteiten[[#This Row],[Niet verrekenbare btw]]=1,Tb_Activiteiten[[#Headers],[Niet verrekenbare btw]],""))</f>
        <v/>
      </c>
      <c r="AU446" t="str">
        <f>IF(ISNUMBER(FIND("overige",Methode_Keuze)),"",IF(Tb_Activiteiten[[#This Row],[Grondkosten]]=1,Tb_Activiteiten[[#Headers],[Grondkosten]],""))</f>
        <v/>
      </c>
      <c r="AV446" t="str">
        <f>IF(ISNUMBER(FIND("overige",Methode_Keuze)),"",IF(Tb_Activiteiten[[#This Row],[Bijdrage in natura (overige)]]=1,Tb_Activiteiten[[#Headers],[Bijdrage in natura (overige)]],""))</f>
        <v/>
      </c>
      <c r="AW446" t="str">
        <f>IF(ISNUMBER(FIND("overige",Methode_Keuze)),"",IF(Tb_Activiteiten[[#This Row],[Bijdrage in natura (vrijwilligers)]]=1,Tb_Activiteiten[[#Headers],[Bijdrage in natura (vrijwilligers)]],""))</f>
        <v/>
      </c>
      <c r="AX446" t="str">
        <f>IF(ISNUMBER(FIND("overige",Methode_Keuze)),"",IF(Tb_Activiteiten[[#This Row],[Afschrijvingskosten]]=1,Tb_Activiteiten[[#Headers],[Afschrijvingskosten]],""))</f>
        <v/>
      </c>
      <c r="AY446" t="str">
        <f>IF(ISNUMBER(FIND("overige",Methode_Keuze)),"",IF(Tb_Activiteiten[[#This Row],[Vergoeding]]=1,Tb_Activiteiten[[#Headers],[Vergoeding]],""))</f>
        <v/>
      </c>
      <c r="AZ446" t="str">
        <f>IF(ISNUMBER(FIND("arbeid",Methode_Keuze)),"",IF(Tb_Activiteiten[[#This Row],[Arbeidskosten - vast tarief (excl eigen arbeid)]]=1,Tb_Activiteiten[[#Headers],[Arbeidskosten - vast tarief (excl eigen arbeid)]],""))</f>
        <v/>
      </c>
      <c r="BA446" t="str">
        <f>IF(ISNUMBER(FIND("overige",Methode_Keuze)),"",IF(Tb_Activiteiten[[#This Row],[Overige kosten]]=1,Tb_Activiteiten[[#Headers],[Overige kosten]],""))</f>
        <v/>
      </c>
    </row>
    <row r="447" spans="1:53" x14ac:dyDescent="0.25">
      <c r="A447" s="213"/>
      <c r="F447" s="64"/>
      <c r="G447" s="64"/>
      <c r="H447" s="258"/>
      <c r="I447" s="258"/>
      <c r="J447" s="258"/>
      <c r="K447" s="258"/>
      <c r="O447" s="56"/>
      <c r="Q447" t="str">
        <f>IFERROR(IF(VLOOKUP(Tb_Activiteiten[[#This Row],[Openstelling]],Tb_Openstelling[],2,0)=1,1,""),"")</f>
        <v/>
      </c>
      <c r="AK447" t="str">
        <f>IF(ISNUMBER(FIND("arbeid",Methode_Keuze)),"",IF(ISNUMBER(FIND("arbeid",Methode_Keuze)),"",IF(Tb_Activiteiten[[#This Row],[Loonkosten]]=1,Tb_Activiteiten[[#Headers],[Loonkosten]],"")))</f>
        <v/>
      </c>
      <c r="AL447" t="str">
        <f>IF(ISNUMBER(FIND("arbeid",Methode_Keuze)),"",IF(ISNUMBER(FIND("arbeid",Methode_Keuze)),"",IF(Tb_Activiteiten[[#This Row],[Eigen arbeid]]=1,Tb_Activiteiten[[#Headers],[Eigen arbeid]],"")))</f>
        <v/>
      </c>
      <c r="AM447" t="str">
        <f>IF(ISNUMBER(FIND("arbeid",Methode_Keuze)),"",IF(ISNUMBER(FIND("arbeid",Methode_Keuze)),"",IF(Tb_Activiteiten[[#This Row],[Projectmedewerker]]=1,Tb_Activiteiten[[#Headers],[Projectmedewerker]],"")))</f>
        <v/>
      </c>
      <c r="AN447" t="str">
        <f>IF(ISNUMBER(FIND("arbeid",Methode_Keuze)),"",IF(ISNUMBER(FIND("arbeid",Methode_Keuze)),"",IF(Tb_Activiteiten[[#This Row],[Landbouwer]]=1,Tb_Activiteiten[[#Headers],[Landbouwer]],"")))</f>
        <v/>
      </c>
      <c r="AO447" t="str">
        <f>IF(ISNUMBER(FIND("arbeid",Methode_Keuze)),"",IF(ISNUMBER(FIND("arbeid",Methode_Keuze)),"",IF(Tb_Activiteiten[[#This Row],[Adviseur]]=1,Tb_Activiteiten[[#Headers],[Adviseur]],"")))</f>
        <v/>
      </c>
      <c r="AP447" t="str">
        <f>IF(ISNUMBER(FIND("arbeid",Methode_Keuze)),"",IF(ISNUMBER(FIND("arbeid",Methode_Keuze)),"",IF(Tb_Activiteiten[[#This Row],[Projectleider/Expert]]=1,Tb_Activiteiten[[#Headers],[Projectleider/Expert]],"")))</f>
        <v/>
      </c>
      <c r="AQ447" t="str">
        <f>IF(ISNUMBER(FIND("arbeid",Methode_Keuze)),"",IF(ISNUMBER(FIND("arbeid",Methode_Keuze)),"",IF(Tb_Activiteiten[[#This Row],[Arbeidskosten]]=1,Tb_Activiteiten[[#Headers],[Arbeidskosten]],"")))</f>
        <v/>
      </c>
      <c r="AR447" t="str">
        <f>IF(ISNUMBER(FIND("arbeid",Methode_Keuze)),"",IF(ISNUMBER(FIND("arbeid",Methode_Keuze)),"",IF(Tb_Activiteiten[[#This Row],[Arbeidskosten op basis van IKS]]=1,Tb_Activiteiten[[#Headers],[Arbeidskosten op basis van IKS]],"")))</f>
        <v/>
      </c>
      <c r="AS447" t="str">
        <f>IF(ISNUMBER(FIND("overige",Methode_Keuze)),"",IF(Tb_Activiteiten[[#This Row],[Kosten derden exclusief btw]]=1,Tb_Activiteiten[[#Headers],[Kosten derden exclusief btw]],""))</f>
        <v/>
      </c>
      <c r="AT447" t="str">
        <f>IF(ISNUMBER(FIND("overige",Methode_Keuze)),"",IF(Tb_Activiteiten[[#This Row],[Niet verrekenbare btw]]=1,Tb_Activiteiten[[#Headers],[Niet verrekenbare btw]],""))</f>
        <v/>
      </c>
      <c r="AU447" t="str">
        <f>IF(ISNUMBER(FIND("overige",Methode_Keuze)),"",IF(Tb_Activiteiten[[#This Row],[Grondkosten]]=1,Tb_Activiteiten[[#Headers],[Grondkosten]],""))</f>
        <v/>
      </c>
      <c r="AV447" t="str">
        <f>IF(ISNUMBER(FIND("overige",Methode_Keuze)),"",IF(Tb_Activiteiten[[#This Row],[Bijdrage in natura (overige)]]=1,Tb_Activiteiten[[#Headers],[Bijdrage in natura (overige)]],""))</f>
        <v/>
      </c>
      <c r="AW447" t="str">
        <f>IF(ISNUMBER(FIND("overige",Methode_Keuze)),"",IF(Tb_Activiteiten[[#This Row],[Bijdrage in natura (vrijwilligers)]]=1,Tb_Activiteiten[[#Headers],[Bijdrage in natura (vrijwilligers)]],""))</f>
        <v/>
      </c>
      <c r="AX447" t="str">
        <f>IF(ISNUMBER(FIND("overige",Methode_Keuze)),"",IF(Tb_Activiteiten[[#This Row],[Afschrijvingskosten]]=1,Tb_Activiteiten[[#Headers],[Afschrijvingskosten]],""))</f>
        <v/>
      </c>
      <c r="AY447" t="str">
        <f>IF(ISNUMBER(FIND("overige",Methode_Keuze)),"",IF(Tb_Activiteiten[[#This Row],[Vergoeding]]=1,Tb_Activiteiten[[#Headers],[Vergoeding]],""))</f>
        <v/>
      </c>
      <c r="AZ447" t="str">
        <f>IF(ISNUMBER(FIND("arbeid",Methode_Keuze)),"",IF(Tb_Activiteiten[[#This Row],[Arbeidskosten - vast tarief (excl eigen arbeid)]]=1,Tb_Activiteiten[[#Headers],[Arbeidskosten - vast tarief (excl eigen arbeid)]],""))</f>
        <v/>
      </c>
      <c r="BA447" t="str">
        <f>IF(ISNUMBER(FIND("overige",Methode_Keuze)),"",IF(Tb_Activiteiten[[#This Row],[Overige kosten]]=1,Tb_Activiteiten[[#Headers],[Overige kosten]],""))</f>
        <v/>
      </c>
    </row>
    <row r="448" spans="1:53" x14ac:dyDescent="0.25">
      <c r="A448" s="213"/>
      <c r="F448" s="64"/>
      <c r="G448" s="64"/>
      <c r="H448" s="258"/>
      <c r="I448" s="258"/>
      <c r="J448" s="258"/>
      <c r="K448" s="258"/>
      <c r="O448" s="56"/>
      <c r="Q448" t="str">
        <f>IFERROR(IF(VLOOKUP(Tb_Activiteiten[[#This Row],[Openstelling]],Tb_Openstelling[],2,0)=1,1,""),"")</f>
        <v/>
      </c>
      <c r="AK448" t="str">
        <f>IF(ISNUMBER(FIND("arbeid",Methode_Keuze)),"",IF(ISNUMBER(FIND("arbeid",Methode_Keuze)),"",IF(Tb_Activiteiten[[#This Row],[Loonkosten]]=1,Tb_Activiteiten[[#Headers],[Loonkosten]],"")))</f>
        <v/>
      </c>
      <c r="AL448" t="str">
        <f>IF(ISNUMBER(FIND("arbeid",Methode_Keuze)),"",IF(ISNUMBER(FIND("arbeid",Methode_Keuze)),"",IF(Tb_Activiteiten[[#This Row],[Eigen arbeid]]=1,Tb_Activiteiten[[#Headers],[Eigen arbeid]],"")))</f>
        <v/>
      </c>
      <c r="AM448" t="str">
        <f>IF(ISNUMBER(FIND("arbeid",Methode_Keuze)),"",IF(ISNUMBER(FIND("arbeid",Methode_Keuze)),"",IF(Tb_Activiteiten[[#This Row],[Projectmedewerker]]=1,Tb_Activiteiten[[#Headers],[Projectmedewerker]],"")))</f>
        <v/>
      </c>
      <c r="AN448" t="str">
        <f>IF(ISNUMBER(FIND("arbeid",Methode_Keuze)),"",IF(ISNUMBER(FIND("arbeid",Methode_Keuze)),"",IF(Tb_Activiteiten[[#This Row],[Landbouwer]]=1,Tb_Activiteiten[[#Headers],[Landbouwer]],"")))</f>
        <v/>
      </c>
      <c r="AO448" t="str">
        <f>IF(ISNUMBER(FIND("arbeid",Methode_Keuze)),"",IF(ISNUMBER(FIND("arbeid",Methode_Keuze)),"",IF(Tb_Activiteiten[[#This Row],[Adviseur]]=1,Tb_Activiteiten[[#Headers],[Adviseur]],"")))</f>
        <v/>
      </c>
      <c r="AP448" t="str">
        <f>IF(ISNUMBER(FIND("arbeid",Methode_Keuze)),"",IF(ISNUMBER(FIND("arbeid",Methode_Keuze)),"",IF(Tb_Activiteiten[[#This Row],[Projectleider/Expert]]=1,Tb_Activiteiten[[#Headers],[Projectleider/Expert]],"")))</f>
        <v/>
      </c>
      <c r="AQ448" t="str">
        <f>IF(ISNUMBER(FIND("arbeid",Methode_Keuze)),"",IF(ISNUMBER(FIND("arbeid",Methode_Keuze)),"",IF(Tb_Activiteiten[[#This Row],[Arbeidskosten]]=1,Tb_Activiteiten[[#Headers],[Arbeidskosten]],"")))</f>
        <v/>
      </c>
      <c r="AR448" t="str">
        <f>IF(ISNUMBER(FIND("arbeid",Methode_Keuze)),"",IF(ISNUMBER(FIND("arbeid",Methode_Keuze)),"",IF(Tb_Activiteiten[[#This Row],[Arbeidskosten op basis van IKS]]=1,Tb_Activiteiten[[#Headers],[Arbeidskosten op basis van IKS]],"")))</f>
        <v/>
      </c>
      <c r="AS448" t="str">
        <f>IF(ISNUMBER(FIND("overige",Methode_Keuze)),"",IF(Tb_Activiteiten[[#This Row],[Kosten derden exclusief btw]]=1,Tb_Activiteiten[[#Headers],[Kosten derden exclusief btw]],""))</f>
        <v/>
      </c>
      <c r="AT448" t="str">
        <f>IF(ISNUMBER(FIND("overige",Methode_Keuze)),"",IF(Tb_Activiteiten[[#This Row],[Niet verrekenbare btw]]=1,Tb_Activiteiten[[#Headers],[Niet verrekenbare btw]],""))</f>
        <v/>
      </c>
      <c r="AU448" t="str">
        <f>IF(ISNUMBER(FIND("overige",Methode_Keuze)),"",IF(Tb_Activiteiten[[#This Row],[Grondkosten]]=1,Tb_Activiteiten[[#Headers],[Grondkosten]],""))</f>
        <v/>
      </c>
      <c r="AV448" t="str">
        <f>IF(ISNUMBER(FIND("overige",Methode_Keuze)),"",IF(Tb_Activiteiten[[#This Row],[Bijdrage in natura (overige)]]=1,Tb_Activiteiten[[#Headers],[Bijdrage in natura (overige)]],""))</f>
        <v/>
      </c>
      <c r="AW448" t="str">
        <f>IF(ISNUMBER(FIND("overige",Methode_Keuze)),"",IF(Tb_Activiteiten[[#This Row],[Bijdrage in natura (vrijwilligers)]]=1,Tb_Activiteiten[[#Headers],[Bijdrage in natura (vrijwilligers)]],""))</f>
        <v/>
      </c>
      <c r="AX448" t="str">
        <f>IF(ISNUMBER(FIND("overige",Methode_Keuze)),"",IF(Tb_Activiteiten[[#This Row],[Afschrijvingskosten]]=1,Tb_Activiteiten[[#Headers],[Afschrijvingskosten]],""))</f>
        <v/>
      </c>
      <c r="AY448" t="str">
        <f>IF(ISNUMBER(FIND("overige",Methode_Keuze)),"",IF(Tb_Activiteiten[[#This Row],[Vergoeding]]=1,Tb_Activiteiten[[#Headers],[Vergoeding]],""))</f>
        <v/>
      </c>
      <c r="AZ448" t="str">
        <f>IF(ISNUMBER(FIND("arbeid",Methode_Keuze)),"",IF(Tb_Activiteiten[[#This Row],[Arbeidskosten - vast tarief (excl eigen arbeid)]]=1,Tb_Activiteiten[[#Headers],[Arbeidskosten - vast tarief (excl eigen arbeid)]],""))</f>
        <v/>
      </c>
      <c r="BA448" t="str">
        <f>IF(ISNUMBER(FIND("overige",Methode_Keuze)),"",IF(Tb_Activiteiten[[#This Row],[Overige kosten]]=1,Tb_Activiteiten[[#Headers],[Overige kosten]],""))</f>
        <v/>
      </c>
    </row>
    <row r="449" spans="1:53" x14ac:dyDescent="0.25">
      <c r="A449" s="213"/>
      <c r="F449" s="64"/>
      <c r="G449" s="64"/>
      <c r="H449" s="258"/>
      <c r="I449" s="258"/>
      <c r="J449" s="258"/>
      <c r="K449" s="258"/>
      <c r="O449" s="56"/>
      <c r="Q449" t="str">
        <f>IFERROR(IF(VLOOKUP(Tb_Activiteiten[[#This Row],[Openstelling]],Tb_Openstelling[],2,0)=1,1,""),"")</f>
        <v/>
      </c>
      <c r="AK449" t="str">
        <f>IF(ISNUMBER(FIND("arbeid",Methode_Keuze)),"",IF(ISNUMBER(FIND("arbeid",Methode_Keuze)),"",IF(Tb_Activiteiten[[#This Row],[Loonkosten]]=1,Tb_Activiteiten[[#Headers],[Loonkosten]],"")))</f>
        <v/>
      </c>
      <c r="AL449" t="str">
        <f>IF(ISNUMBER(FIND("arbeid",Methode_Keuze)),"",IF(ISNUMBER(FIND("arbeid",Methode_Keuze)),"",IF(Tb_Activiteiten[[#This Row],[Eigen arbeid]]=1,Tb_Activiteiten[[#Headers],[Eigen arbeid]],"")))</f>
        <v/>
      </c>
      <c r="AM449" t="str">
        <f>IF(ISNUMBER(FIND("arbeid",Methode_Keuze)),"",IF(ISNUMBER(FIND("arbeid",Methode_Keuze)),"",IF(Tb_Activiteiten[[#This Row],[Projectmedewerker]]=1,Tb_Activiteiten[[#Headers],[Projectmedewerker]],"")))</f>
        <v/>
      </c>
      <c r="AN449" t="str">
        <f>IF(ISNUMBER(FIND("arbeid",Methode_Keuze)),"",IF(ISNUMBER(FIND("arbeid",Methode_Keuze)),"",IF(Tb_Activiteiten[[#This Row],[Landbouwer]]=1,Tb_Activiteiten[[#Headers],[Landbouwer]],"")))</f>
        <v/>
      </c>
      <c r="AO449" t="str">
        <f>IF(ISNUMBER(FIND("arbeid",Methode_Keuze)),"",IF(ISNUMBER(FIND("arbeid",Methode_Keuze)),"",IF(Tb_Activiteiten[[#This Row],[Adviseur]]=1,Tb_Activiteiten[[#Headers],[Adviseur]],"")))</f>
        <v/>
      </c>
      <c r="AP449" t="str">
        <f>IF(ISNUMBER(FIND("arbeid",Methode_Keuze)),"",IF(ISNUMBER(FIND("arbeid",Methode_Keuze)),"",IF(Tb_Activiteiten[[#This Row],[Projectleider/Expert]]=1,Tb_Activiteiten[[#Headers],[Projectleider/Expert]],"")))</f>
        <v/>
      </c>
      <c r="AQ449" t="str">
        <f>IF(ISNUMBER(FIND("arbeid",Methode_Keuze)),"",IF(ISNUMBER(FIND("arbeid",Methode_Keuze)),"",IF(Tb_Activiteiten[[#This Row],[Arbeidskosten]]=1,Tb_Activiteiten[[#Headers],[Arbeidskosten]],"")))</f>
        <v/>
      </c>
      <c r="AR449" t="str">
        <f>IF(ISNUMBER(FIND("arbeid",Methode_Keuze)),"",IF(ISNUMBER(FIND("arbeid",Methode_Keuze)),"",IF(Tb_Activiteiten[[#This Row],[Arbeidskosten op basis van IKS]]=1,Tb_Activiteiten[[#Headers],[Arbeidskosten op basis van IKS]],"")))</f>
        <v/>
      </c>
      <c r="AS449" t="str">
        <f>IF(ISNUMBER(FIND("overige",Methode_Keuze)),"",IF(Tb_Activiteiten[[#This Row],[Kosten derden exclusief btw]]=1,Tb_Activiteiten[[#Headers],[Kosten derden exclusief btw]],""))</f>
        <v/>
      </c>
      <c r="AT449" t="str">
        <f>IF(ISNUMBER(FIND("overige",Methode_Keuze)),"",IF(Tb_Activiteiten[[#This Row],[Niet verrekenbare btw]]=1,Tb_Activiteiten[[#Headers],[Niet verrekenbare btw]],""))</f>
        <v/>
      </c>
      <c r="AU449" t="str">
        <f>IF(ISNUMBER(FIND("overige",Methode_Keuze)),"",IF(Tb_Activiteiten[[#This Row],[Grondkosten]]=1,Tb_Activiteiten[[#Headers],[Grondkosten]],""))</f>
        <v/>
      </c>
      <c r="AV449" t="str">
        <f>IF(ISNUMBER(FIND("overige",Methode_Keuze)),"",IF(Tb_Activiteiten[[#This Row],[Bijdrage in natura (overige)]]=1,Tb_Activiteiten[[#Headers],[Bijdrage in natura (overige)]],""))</f>
        <v/>
      </c>
      <c r="AW449" t="str">
        <f>IF(ISNUMBER(FIND("overige",Methode_Keuze)),"",IF(Tb_Activiteiten[[#This Row],[Bijdrage in natura (vrijwilligers)]]=1,Tb_Activiteiten[[#Headers],[Bijdrage in natura (vrijwilligers)]],""))</f>
        <v/>
      </c>
      <c r="AX449" t="str">
        <f>IF(ISNUMBER(FIND("overige",Methode_Keuze)),"",IF(Tb_Activiteiten[[#This Row],[Afschrijvingskosten]]=1,Tb_Activiteiten[[#Headers],[Afschrijvingskosten]],""))</f>
        <v/>
      </c>
      <c r="AY449" t="str">
        <f>IF(ISNUMBER(FIND("overige",Methode_Keuze)),"",IF(Tb_Activiteiten[[#This Row],[Vergoeding]]=1,Tb_Activiteiten[[#Headers],[Vergoeding]],""))</f>
        <v/>
      </c>
      <c r="AZ449" t="str">
        <f>IF(ISNUMBER(FIND("arbeid",Methode_Keuze)),"",IF(Tb_Activiteiten[[#This Row],[Arbeidskosten - vast tarief (excl eigen arbeid)]]=1,Tb_Activiteiten[[#Headers],[Arbeidskosten - vast tarief (excl eigen arbeid)]],""))</f>
        <v/>
      </c>
      <c r="BA449" t="str">
        <f>IF(ISNUMBER(FIND("overige",Methode_Keuze)),"",IF(Tb_Activiteiten[[#This Row],[Overige kosten]]=1,Tb_Activiteiten[[#Headers],[Overige kosten]],""))</f>
        <v/>
      </c>
    </row>
    <row r="450" spans="1:53" x14ac:dyDescent="0.25">
      <c r="A450" s="213"/>
      <c r="F450" s="64"/>
      <c r="G450" s="64"/>
      <c r="H450" s="258"/>
      <c r="I450" s="258"/>
      <c r="J450" s="258"/>
      <c r="K450" s="258"/>
      <c r="O450" s="56"/>
      <c r="Q450" t="str">
        <f>IFERROR(IF(VLOOKUP(Tb_Activiteiten[[#This Row],[Openstelling]],Tb_Openstelling[],2,0)=1,1,""),"")</f>
        <v/>
      </c>
      <c r="AK450" t="str">
        <f>IF(ISNUMBER(FIND("arbeid",Methode_Keuze)),"",IF(ISNUMBER(FIND("arbeid",Methode_Keuze)),"",IF(Tb_Activiteiten[[#This Row],[Loonkosten]]=1,Tb_Activiteiten[[#Headers],[Loonkosten]],"")))</f>
        <v/>
      </c>
      <c r="AL450" t="str">
        <f>IF(ISNUMBER(FIND("arbeid",Methode_Keuze)),"",IF(ISNUMBER(FIND("arbeid",Methode_Keuze)),"",IF(Tb_Activiteiten[[#This Row],[Eigen arbeid]]=1,Tb_Activiteiten[[#Headers],[Eigen arbeid]],"")))</f>
        <v/>
      </c>
      <c r="AM450" t="str">
        <f>IF(ISNUMBER(FIND("arbeid",Methode_Keuze)),"",IF(ISNUMBER(FIND("arbeid",Methode_Keuze)),"",IF(Tb_Activiteiten[[#This Row],[Projectmedewerker]]=1,Tb_Activiteiten[[#Headers],[Projectmedewerker]],"")))</f>
        <v/>
      </c>
      <c r="AN450" t="str">
        <f>IF(ISNUMBER(FIND("arbeid",Methode_Keuze)),"",IF(ISNUMBER(FIND("arbeid",Methode_Keuze)),"",IF(Tb_Activiteiten[[#This Row],[Landbouwer]]=1,Tb_Activiteiten[[#Headers],[Landbouwer]],"")))</f>
        <v/>
      </c>
      <c r="AO450" t="str">
        <f>IF(ISNUMBER(FIND("arbeid",Methode_Keuze)),"",IF(ISNUMBER(FIND("arbeid",Methode_Keuze)),"",IF(Tb_Activiteiten[[#This Row],[Adviseur]]=1,Tb_Activiteiten[[#Headers],[Adviseur]],"")))</f>
        <v/>
      </c>
      <c r="AP450" t="str">
        <f>IF(ISNUMBER(FIND("arbeid",Methode_Keuze)),"",IF(ISNUMBER(FIND("arbeid",Methode_Keuze)),"",IF(Tb_Activiteiten[[#This Row],[Projectleider/Expert]]=1,Tb_Activiteiten[[#Headers],[Projectleider/Expert]],"")))</f>
        <v/>
      </c>
      <c r="AQ450" t="str">
        <f>IF(ISNUMBER(FIND("arbeid",Methode_Keuze)),"",IF(ISNUMBER(FIND("arbeid",Methode_Keuze)),"",IF(Tb_Activiteiten[[#This Row],[Arbeidskosten]]=1,Tb_Activiteiten[[#Headers],[Arbeidskosten]],"")))</f>
        <v/>
      </c>
      <c r="AR450" t="str">
        <f>IF(ISNUMBER(FIND("arbeid",Methode_Keuze)),"",IF(ISNUMBER(FIND("arbeid",Methode_Keuze)),"",IF(Tb_Activiteiten[[#This Row],[Arbeidskosten op basis van IKS]]=1,Tb_Activiteiten[[#Headers],[Arbeidskosten op basis van IKS]],"")))</f>
        <v/>
      </c>
      <c r="AS450" t="str">
        <f>IF(ISNUMBER(FIND("overige",Methode_Keuze)),"",IF(Tb_Activiteiten[[#This Row],[Kosten derden exclusief btw]]=1,Tb_Activiteiten[[#Headers],[Kosten derden exclusief btw]],""))</f>
        <v/>
      </c>
      <c r="AT450" t="str">
        <f>IF(ISNUMBER(FIND("overige",Methode_Keuze)),"",IF(Tb_Activiteiten[[#This Row],[Niet verrekenbare btw]]=1,Tb_Activiteiten[[#Headers],[Niet verrekenbare btw]],""))</f>
        <v/>
      </c>
      <c r="AU450" t="str">
        <f>IF(ISNUMBER(FIND("overige",Methode_Keuze)),"",IF(Tb_Activiteiten[[#This Row],[Grondkosten]]=1,Tb_Activiteiten[[#Headers],[Grondkosten]],""))</f>
        <v/>
      </c>
      <c r="AV450" t="str">
        <f>IF(ISNUMBER(FIND("overige",Methode_Keuze)),"",IF(Tb_Activiteiten[[#This Row],[Bijdrage in natura (overige)]]=1,Tb_Activiteiten[[#Headers],[Bijdrage in natura (overige)]],""))</f>
        <v/>
      </c>
      <c r="AW450" t="str">
        <f>IF(ISNUMBER(FIND("overige",Methode_Keuze)),"",IF(Tb_Activiteiten[[#This Row],[Bijdrage in natura (vrijwilligers)]]=1,Tb_Activiteiten[[#Headers],[Bijdrage in natura (vrijwilligers)]],""))</f>
        <v/>
      </c>
      <c r="AX450" t="str">
        <f>IF(ISNUMBER(FIND("overige",Methode_Keuze)),"",IF(Tb_Activiteiten[[#This Row],[Afschrijvingskosten]]=1,Tb_Activiteiten[[#Headers],[Afschrijvingskosten]],""))</f>
        <v/>
      </c>
      <c r="AY450" t="str">
        <f>IF(ISNUMBER(FIND("overige",Methode_Keuze)),"",IF(Tb_Activiteiten[[#This Row],[Vergoeding]]=1,Tb_Activiteiten[[#Headers],[Vergoeding]],""))</f>
        <v/>
      </c>
      <c r="AZ450" t="str">
        <f>IF(ISNUMBER(FIND("arbeid",Methode_Keuze)),"",IF(Tb_Activiteiten[[#This Row],[Arbeidskosten - vast tarief (excl eigen arbeid)]]=1,Tb_Activiteiten[[#Headers],[Arbeidskosten - vast tarief (excl eigen arbeid)]],""))</f>
        <v/>
      </c>
      <c r="BA450" t="str">
        <f>IF(ISNUMBER(FIND("overige",Methode_Keuze)),"",IF(Tb_Activiteiten[[#This Row],[Overige kosten]]=1,Tb_Activiteiten[[#Headers],[Overige kosten]],""))</f>
        <v/>
      </c>
    </row>
    <row r="451" spans="1:53" x14ac:dyDescent="0.25">
      <c r="A451" s="213"/>
      <c r="F451" s="64"/>
      <c r="G451" s="64"/>
      <c r="H451" s="258"/>
      <c r="I451" s="258"/>
      <c r="J451" s="258"/>
      <c r="K451" s="258"/>
      <c r="O451" s="56"/>
      <c r="Q451" t="str">
        <f>IFERROR(IF(VLOOKUP(Tb_Activiteiten[[#This Row],[Openstelling]],Tb_Openstelling[],2,0)=1,1,""),"")</f>
        <v/>
      </c>
      <c r="AK451" t="str">
        <f>IF(ISNUMBER(FIND("arbeid",Methode_Keuze)),"",IF(ISNUMBER(FIND("arbeid",Methode_Keuze)),"",IF(Tb_Activiteiten[[#This Row],[Loonkosten]]=1,Tb_Activiteiten[[#Headers],[Loonkosten]],"")))</f>
        <v/>
      </c>
      <c r="AL451" t="str">
        <f>IF(ISNUMBER(FIND("arbeid",Methode_Keuze)),"",IF(ISNUMBER(FIND("arbeid",Methode_Keuze)),"",IF(Tb_Activiteiten[[#This Row],[Eigen arbeid]]=1,Tb_Activiteiten[[#Headers],[Eigen arbeid]],"")))</f>
        <v/>
      </c>
      <c r="AM451" t="str">
        <f>IF(ISNUMBER(FIND("arbeid",Methode_Keuze)),"",IF(ISNUMBER(FIND("arbeid",Methode_Keuze)),"",IF(Tb_Activiteiten[[#This Row],[Projectmedewerker]]=1,Tb_Activiteiten[[#Headers],[Projectmedewerker]],"")))</f>
        <v/>
      </c>
      <c r="AN451" t="str">
        <f>IF(ISNUMBER(FIND("arbeid",Methode_Keuze)),"",IF(ISNUMBER(FIND("arbeid",Methode_Keuze)),"",IF(Tb_Activiteiten[[#This Row],[Landbouwer]]=1,Tb_Activiteiten[[#Headers],[Landbouwer]],"")))</f>
        <v/>
      </c>
      <c r="AO451" t="str">
        <f>IF(ISNUMBER(FIND("arbeid",Methode_Keuze)),"",IF(ISNUMBER(FIND("arbeid",Methode_Keuze)),"",IF(Tb_Activiteiten[[#This Row],[Adviseur]]=1,Tb_Activiteiten[[#Headers],[Adviseur]],"")))</f>
        <v/>
      </c>
      <c r="AP451" t="str">
        <f>IF(ISNUMBER(FIND("arbeid",Methode_Keuze)),"",IF(ISNUMBER(FIND("arbeid",Methode_Keuze)),"",IF(Tb_Activiteiten[[#This Row],[Projectleider/Expert]]=1,Tb_Activiteiten[[#Headers],[Projectleider/Expert]],"")))</f>
        <v/>
      </c>
      <c r="AQ451" t="str">
        <f>IF(ISNUMBER(FIND("arbeid",Methode_Keuze)),"",IF(ISNUMBER(FIND("arbeid",Methode_Keuze)),"",IF(Tb_Activiteiten[[#This Row],[Arbeidskosten]]=1,Tb_Activiteiten[[#Headers],[Arbeidskosten]],"")))</f>
        <v/>
      </c>
      <c r="AR451" t="str">
        <f>IF(ISNUMBER(FIND("arbeid",Methode_Keuze)),"",IF(ISNUMBER(FIND("arbeid",Methode_Keuze)),"",IF(Tb_Activiteiten[[#This Row],[Arbeidskosten op basis van IKS]]=1,Tb_Activiteiten[[#Headers],[Arbeidskosten op basis van IKS]],"")))</f>
        <v/>
      </c>
      <c r="AS451" t="str">
        <f>IF(ISNUMBER(FIND("overige",Methode_Keuze)),"",IF(Tb_Activiteiten[[#This Row],[Kosten derden exclusief btw]]=1,Tb_Activiteiten[[#Headers],[Kosten derden exclusief btw]],""))</f>
        <v/>
      </c>
      <c r="AT451" t="str">
        <f>IF(ISNUMBER(FIND("overige",Methode_Keuze)),"",IF(Tb_Activiteiten[[#This Row],[Niet verrekenbare btw]]=1,Tb_Activiteiten[[#Headers],[Niet verrekenbare btw]],""))</f>
        <v/>
      </c>
      <c r="AU451" t="str">
        <f>IF(ISNUMBER(FIND("overige",Methode_Keuze)),"",IF(Tb_Activiteiten[[#This Row],[Grondkosten]]=1,Tb_Activiteiten[[#Headers],[Grondkosten]],""))</f>
        <v/>
      </c>
      <c r="AV451" t="str">
        <f>IF(ISNUMBER(FIND("overige",Methode_Keuze)),"",IF(Tb_Activiteiten[[#This Row],[Bijdrage in natura (overige)]]=1,Tb_Activiteiten[[#Headers],[Bijdrage in natura (overige)]],""))</f>
        <v/>
      </c>
      <c r="AW451" t="str">
        <f>IF(ISNUMBER(FIND("overige",Methode_Keuze)),"",IF(Tb_Activiteiten[[#This Row],[Bijdrage in natura (vrijwilligers)]]=1,Tb_Activiteiten[[#Headers],[Bijdrage in natura (vrijwilligers)]],""))</f>
        <v/>
      </c>
      <c r="AX451" t="str">
        <f>IF(ISNUMBER(FIND("overige",Methode_Keuze)),"",IF(Tb_Activiteiten[[#This Row],[Afschrijvingskosten]]=1,Tb_Activiteiten[[#Headers],[Afschrijvingskosten]],""))</f>
        <v/>
      </c>
      <c r="AY451" t="str">
        <f>IF(ISNUMBER(FIND("overige",Methode_Keuze)),"",IF(Tb_Activiteiten[[#This Row],[Vergoeding]]=1,Tb_Activiteiten[[#Headers],[Vergoeding]],""))</f>
        <v/>
      </c>
      <c r="AZ451" t="str">
        <f>IF(ISNUMBER(FIND("arbeid",Methode_Keuze)),"",IF(Tb_Activiteiten[[#This Row],[Arbeidskosten - vast tarief (excl eigen arbeid)]]=1,Tb_Activiteiten[[#Headers],[Arbeidskosten - vast tarief (excl eigen arbeid)]],""))</f>
        <v/>
      </c>
      <c r="BA451" t="str">
        <f>IF(ISNUMBER(FIND("overige",Methode_Keuze)),"",IF(Tb_Activiteiten[[#This Row],[Overige kosten]]=1,Tb_Activiteiten[[#Headers],[Overige kosten]],""))</f>
        <v/>
      </c>
    </row>
    <row r="452" spans="1:53" x14ac:dyDescent="0.25">
      <c r="A452" s="213"/>
      <c r="F452" s="64"/>
      <c r="G452" s="64"/>
      <c r="H452" s="258"/>
      <c r="I452" s="258"/>
      <c r="J452" s="258"/>
      <c r="K452" s="258"/>
      <c r="O452" s="56"/>
      <c r="Q452" t="str">
        <f>IFERROR(IF(VLOOKUP(Tb_Activiteiten[[#This Row],[Openstelling]],Tb_Openstelling[],2,0)=1,1,""),"")</f>
        <v/>
      </c>
      <c r="AK452" t="str">
        <f>IF(ISNUMBER(FIND("arbeid",Methode_Keuze)),"",IF(ISNUMBER(FIND("arbeid",Methode_Keuze)),"",IF(Tb_Activiteiten[[#This Row],[Loonkosten]]=1,Tb_Activiteiten[[#Headers],[Loonkosten]],"")))</f>
        <v/>
      </c>
      <c r="AL452" t="str">
        <f>IF(ISNUMBER(FIND("arbeid",Methode_Keuze)),"",IF(ISNUMBER(FIND("arbeid",Methode_Keuze)),"",IF(Tb_Activiteiten[[#This Row],[Eigen arbeid]]=1,Tb_Activiteiten[[#Headers],[Eigen arbeid]],"")))</f>
        <v/>
      </c>
      <c r="AM452" t="str">
        <f>IF(ISNUMBER(FIND("arbeid",Methode_Keuze)),"",IF(ISNUMBER(FIND("arbeid",Methode_Keuze)),"",IF(Tb_Activiteiten[[#This Row],[Projectmedewerker]]=1,Tb_Activiteiten[[#Headers],[Projectmedewerker]],"")))</f>
        <v/>
      </c>
      <c r="AN452" t="str">
        <f>IF(ISNUMBER(FIND("arbeid",Methode_Keuze)),"",IF(ISNUMBER(FIND("arbeid",Methode_Keuze)),"",IF(Tb_Activiteiten[[#This Row],[Landbouwer]]=1,Tb_Activiteiten[[#Headers],[Landbouwer]],"")))</f>
        <v/>
      </c>
      <c r="AO452" t="str">
        <f>IF(ISNUMBER(FIND("arbeid",Methode_Keuze)),"",IF(ISNUMBER(FIND("arbeid",Methode_Keuze)),"",IF(Tb_Activiteiten[[#This Row],[Adviseur]]=1,Tb_Activiteiten[[#Headers],[Adviseur]],"")))</f>
        <v/>
      </c>
      <c r="AP452" t="str">
        <f>IF(ISNUMBER(FIND("arbeid",Methode_Keuze)),"",IF(ISNUMBER(FIND("arbeid",Methode_Keuze)),"",IF(Tb_Activiteiten[[#This Row],[Projectleider/Expert]]=1,Tb_Activiteiten[[#Headers],[Projectleider/Expert]],"")))</f>
        <v/>
      </c>
      <c r="AQ452" t="str">
        <f>IF(ISNUMBER(FIND("arbeid",Methode_Keuze)),"",IF(ISNUMBER(FIND("arbeid",Methode_Keuze)),"",IF(Tb_Activiteiten[[#This Row],[Arbeidskosten]]=1,Tb_Activiteiten[[#Headers],[Arbeidskosten]],"")))</f>
        <v/>
      </c>
      <c r="AR452" t="str">
        <f>IF(ISNUMBER(FIND("arbeid",Methode_Keuze)),"",IF(ISNUMBER(FIND("arbeid",Methode_Keuze)),"",IF(Tb_Activiteiten[[#This Row],[Arbeidskosten op basis van IKS]]=1,Tb_Activiteiten[[#Headers],[Arbeidskosten op basis van IKS]],"")))</f>
        <v/>
      </c>
      <c r="AS452" t="str">
        <f>IF(ISNUMBER(FIND("overige",Methode_Keuze)),"",IF(Tb_Activiteiten[[#This Row],[Kosten derden exclusief btw]]=1,Tb_Activiteiten[[#Headers],[Kosten derden exclusief btw]],""))</f>
        <v/>
      </c>
      <c r="AT452" t="str">
        <f>IF(ISNUMBER(FIND("overige",Methode_Keuze)),"",IF(Tb_Activiteiten[[#This Row],[Niet verrekenbare btw]]=1,Tb_Activiteiten[[#Headers],[Niet verrekenbare btw]],""))</f>
        <v/>
      </c>
      <c r="AU452" t="str">
        <f>IF(ISNUMBER(FIND("overige",Methode_Keuze)),"",IF(Tb_Activiteiten[[#This Row],[Grondkosten]]=1,Tb_Activiteiten[[#Headers],[Grondkosten]],""))</f>
        <v/>
      </c>
      <c r="AV452" t="str">
        <f>IF(ISNUMBER(FIND("overige",Methode_Keuze)),"",IF(Tb_Activiteiten[[#This Row],[Bijdrage in natura (overige)]]=1,Tb_Activiteiten[[#Headers],[Bijdrage in natura (overige)]],""))</f>
        <v/>
      </c>
      <c r="AW452" t="str">
        <f>IF(ISNUMBER(FIND("overige",Methode_Keuze)),"",IF(Tb_Activiteiten[[#This Row],[Bijdrage in natura (vrijwilligers)]]=1,Tb_Activiteiten[[#Headers],[Bijdrage in natura (vrijwilligers)]],""))</f>
        <v/>
      </c>
      <c r="AX452" t="str">
        <f>IF(ISNUMBER(FIND("overige",Methode_Keuze)),"",IF(Tb_Activiteiten[[#This Row],[Afschrijvingskosten]]=1,Tb_Activiteiten[[#Headers],[Afschrijvingskosten]],""))</f>
        <v/>
      </c>
      <c r="AY452" t="str">
        <f>IF(ISNUMBER(FIND("overige",Methode_Keuze)),"",IF(Tb_Activiteiten[[#This Row],[Vergoeding]]=1,Tb_Activiteiten[[#Headers],[Vergoeding]],""))</f>
        <v/>
      </c>
      <c r="AZ452" t="str">
        <f>IF(ISNUMBER(FIND("arbeid",Methode_Keuze)),"",IF(Tb_Activiteiten[[#This Row],[Arbeidskosten - vast tarief (excl eigen arbeid)]]=1,Tb_Activiteiten[[#Headers],[Arbeidskosten - vast tarief (excl eigen arbeid)]],""))</f>
        <v/>
      </c>
      <c r="BA452" t="str">
        <f>IF(ISNUMBER(FIND("overige",Methode_Keuze)),"",IF(Tb_Activiteiten[[#This Row],[Overige kosten]]=1,Tb_Activiteiten[[#Headers],[Overige kosten]],""))</f>
        <v/>
      </c>
    </row>
    <row r="453" spans="1:53" x14ac:dyDescent="0.25">
      <c r="A453" s="213"/>
      <c r="F453" s="64"/>
      <c r="G453" s="64"/>
      <c r="H453" s="258"/>
      <c r="I453" s="258"/>
      <c r="J453" s="258"/>
      <c r="K453" s="258"/>
      <c r="O453" s="56"/>
      <c r="Q453" t="str">
        <f>IFERROR(IF(VLOOKUP(Tb_Activiteiten[[#This Row],[Openstelling]],Tb_Openstelling[],2,0)=1,1,""),"")</f>
        <v/>
      </c>
      <c r="AK453" t="str">
        <f>IF(ISNUMBER(FIND("arbeid",Methode_Keuze)),"",IF(ISNUMBER(FIND("arbeid",Methode_Keuze)),"",IF(Tb_Activiteiten[[#This Row],[Loonkosten]]=1,Tb_Activiteiten[[#Headers],[Loonkosten]],"")))</f>
        <v/>
      </c>
      <c r="AL453" t="str">
        <f>IF(ISNUMBER(FIND("arbeid",Methode_Keuze)),"",IF(ISNUMBER(FIND("arbeid",Methode_Keuze)),"",IF(Tb_Activiteiten[[#This Row],[Eigen arbeid]]=1,Tb_Activiteiten[[#Headers],[Eigen arbeid]],"")))</f>
        <v/>
      </c>
      <c r="AM453" t="str">
        <f>IF(ISNUMBER(FIND("arbeid",Methode_Keuze)),"",IF(ISNUMBER(FIND("arbeid",Methode_Keuze)),"",IF(Tb_Activiteiten[[#This Row],[Projectmedewerker]]=1,Tb_Activiteiten[[#Headers],[Projectmedewerker]],"")))</f>
        <v/>
      </c>
      <c r="AN453" t="str">
        <f>IF(ISNUMBER(FIND("arbeid",Methode_Keuze)),"",IF(ISNUMBER(FIND("arbeid",Methode_Keuze)),"",IF(Tb_Activiteiten[[#This Row],[Landbouwer]]=1,Tb_Activiteiten[[#Headers],[Landbouwer]],"")))</f>
        <v/>
      </c>
      <c r="AO453" t="str">
        <f>IF(ISNUMBER(FIND("arbeid",Methode_Keuze)),"",IF(ISNUMBER(FIND("arbeid",Methode_Keuze)),"",IF(Tb_Activiteiten[[#This Row],[Adviseur]]=1,Tb_Activiteiten[[#Headers],[Adviseur]],"")))</f>
        <v/>
      </c>
      <c r="AP453" t="str">
        <f>IF(ISNUMBER(FIND("arbeid",Methode_Keuze)),"",IF(ISNUMBER(FIND("arbeid",Methode_Keuze)),"",IF(Tb_Activiteiten[[#This Row],[Projectleider/Expert]]=1,Tb_Activiteiten[[#Headers],[Projectleider/Expert]],"")))</f>
        <v/>
      </c>
      <c r="AQ453" t="str">
        <f>IF(ISNUMBER(FIND("arbeid",Methode_Keuze)),"",IF(ISNUMBER(FIND("arbeid",Methode_Keuze)),"",IF(Tb_Activiteiten[[#This Row],[Arbeidskosten]]=1,Tb_Activiteiten[[#Headers],[Arbeidskosten]],"")))</f>
        <v/>
      </c>
      <c r="AR453" t="str">
        <f>IF(ISNUMBER(FIND("arbeid",Methode_Keuze)),"",IF(ISNUMBER(FIND("arbeid",Methode_Keuze)),"",IF(Tb_Activiteiten[[#This Row],[Arbeidskosten op basis van IKS]]=1,Tb_Activiteiten[[#Headers],[Arbeidskosten op basis van IKS]],"")))</f>
        <v/>
      </c>
      <c r="AS453" t="str">
        <f>IF(ISNUMBER(FIND("overige",Methode_Keuze)),"",IF(Tb_Activiteiten[[#This Row],[Kosten derden exclusief btw]]=1,Tb_Activiteiten[[#Headers],[Kosten derden exclusief btw]],""))</f>
        <v/>
      </c>
      <c r="AT453" t="str">
        <f>IF(ISNUMBER(FIND("overige",Methode_Keuze)),"",IF(Tb_Activiteiten[[#This Row],[Niet verrekenbare btw]]=1,Tb_Activiteiten[[#Headers],[Niet verrekenbare btw]],""))</f>
        <v/>
      </c>
      <c r="AU453" t="str">
        <f>IF(ISNUMBER(FIND("overige",Methode_Keuze)),"",IF(Tb_Activiteiten[[#This Row],[Grondkosten]]=1,Tb_Activiteiten[[#Headers],[Grondkosten]],""))</f>
        <v/>
      </c>
      <c r="AV453" t="str">
        <f>IF(ISNUMBER(FIND("overige",Methode_Keuze)),"",IF(Tb_Activiteiten[[#This Row],[Bijdrage in natura (overige)]]=1,Tb_Activiteiten[[#Headers],[Bijdrage in natura (overige)]],""))</f>
        <v/>
      </c>
      <c r="AW453" t="str">
        <f>IF(ISNUMBER(FIND("overige",Methode_Keuze)),"",IF(Tb_Activiteiten[[#This Row],[Bijdrage in natura (vrijwilligers)]]=1,Tb_Activiteiten[[#Headers],[Bijdrage in natura (vrijwilligers)]],""))</f>
        <v/>
      </c>
      <c r="AX453" t="str">
        <f>IF(ISNUMBER(FIND("overige",Methode_Keuze)),"",IF(Tb_Activiteiten[[#This Row],[Afschrijvingskosten]]=1,Tb_Activiteiten[[#Headers],[Afschrijvingskosten]],""))</f>
        <v/>
      </c>
      <c r="AY453" t="str">
        <f>IF(ISNUMBER(FIND("overige",Methode_Keuze)),"",IF(Tb_Activiteiten[[#This Row],[Vergoeding]]=1,Tb_Activiteiten[[#Headers],[Vergoeding]],""))</f>
        <v/>
      </c>
      <c r="AZ453" t="str">
        <f>IF(ISNUMBER(FIND("arbeid",Methode_Keuze)),"",IF(Tb_Activiteiten[[#This Row],[Arbeidskosten - vast tarief (excl eigen arbeid)]]=1,Tb_Activiteiten[[#Headers],[Arbeidskosten - vast tarief (excl eigen arbeid)]],""))</f>
        <v/>
      </c>
      <c r="BA453" t="str">
        <f>IF(ISNUMBER(FIND("overige",Methode_Keuze)),"",IF(Tb_Activiteiten[[#This Row],[Overige kosten]]=1,Tb_Activiteiten[[#Headers],[Overige kosten]],""))</f>
        <v/>
      </c>
    </row>
    <row r="454" spans="1:53" x14ac:dyDescent="0.25">
      <c r="A454" s="213"/>
      <c r="F454" s="64"/>
      <c r="G454" s="64"/>
      <c r="H454" s="258"/>
      <c r="I454" s="258"/>
      <c r="J454" s="258"/>
      <c r="K454" s="258"/>
      <c r="O454" s="56"/>
      <c r="Q454" t="str">
        <f>IFERROR(IF(VLOOKUP(Tb_Activiteiten[[#This Row],[Openstelling]],Tb_Openstelling[],2,0)=1,1,""),"")</f>
        <v/>
      </c>
      <c r="AK454" t="str">
        <f>IF(ISNUMBER(FIND("arbeid",Methode_Keuze)),"",IF(ISNUMBER(FIND("arbeid",Methode_Keuze)),"",IF(Tb_Activiteiten[[#This Row],[Loonkosten]]=1,Tb_Activiteiten[[#Headers],[Loonkosten]],"")))</f>
        <v/>
      </c>
      <c r="AL454" t="str">
        <f>IF(ISNUMBER(FIND("arbeid",Methode_Keuze)),"",IF(ISNUMBER(FIND("arbeid",Methode_Keuze)),"",IF(Tb_Activiteiten[[#This Row],[Eigen arbeid]]=1,Tb_Activiteiten[[#Headers],[Eigen arbeid]],"")))</f>
        <v/>
      </c>
      <c r="AM454" t="str">
        <f>IF(ISNUMBER(FIND("arbeid",Methode_Keuze)),"",IF(ISNUMBER(FIND("arbeid",Methode_Keuze)),"",IF(Tb_Activiteiten[[#This Row],[Projectmedewerker]]=1,Tb_Activiteiten[[#Headers],[Projectmedewerker]],"")))</f>
        <v/>
      </c>
      <c r="AN454" t="str">
        <f>IF(ISNUMBER(FIND("arbeid",Methode_Keuze)),"",IF(ISNUMBER(FIND("arbeid",Methode_Keuze)),"",IF(Tb_Activiteiten[[#This Row],[Landbouwer]]=1,Tb_Activiteiten[[#Headers],[Landbouwer]],"")))</f>
        <v/>
      </c>
      <c r="AO454" t="str">
        <f>IF(ISNUMBER(FIND("arbeid",Methode_Keuze)),"",IF(ISNUMBER(FIND("arbeid",Methode_Keuze)),"",IF(Tb_Activiteiten[[#This Row],[Adviseur]]=1,Tb_Activiteiten[[#Headers],[Adviseur]],"")))</f>
        <v/>
      </c>
      <c r="AP454" t="str">
        <f>IF(ISNUMBER(FIND("arbeid",Methode_Keuze)),"",IF(ISNUMBER(FIND("arbeid",Methode_Keuze)),"",IF(Tb_Activiteiten[[#This Row],[Projectleider/Expert]]=1,Tb_Activiteiten[[#Headers],[Projectleider/Expert]],"")))</f>
        <v/>
      </c>
      <c r="AQ454" t="str">
        <f>IF(ISNUMBER(FIND("arbeid",Methode_Keuze)),"",IF(ISNUMBER(FIND("arbeid",Methode_Keuze)),"",IF(Tb_Activiteiten[[#This Row],[Arbeidskosten]]=1,Tb_Activiteiten[[#Headers],[Arbeidskosten]],"")))</f>
        <v/>
      </c>
      <c r="AR454" t="str">
        <f>IF(ISNUMBER(FIND("arbeid",Methode_Keuze)),"",IF(ISNUMBER(FIND("arbeid",Methode_Keuze)),"",IF(Tb_Activiteiten[[#This Row],[Arbeidskosten op basis van IKS]]=1,Tb_Activiteiten[[#Headers],[Arbeidskosten op basis van IKS]],"")))</f>
        <v/>
      </c>
      <c r="AS454" t="str">
        <f>IF(ISNUMBER(FIND("overige",Methode_Keuze)),"",IF(Tb_Activiteiten[[#This Row],[Kosten derden exclusief btw]]=1,Tb_Activiteiten[[#Headers],[Kosten derden exclusief btw]],""))</f>
        <v/>
      </c>
      <c r="AT454" t="str">
        <f>IF(ISNUMBER(FIND("overige",Methode_Keuze)),"",IF(Tb_Activiteiten[[#This Row],[Niet verrekenbare btw]]=1,Tb_Activiteiten[[#Headers],[Niet verrekenbare btw]],""))</f>
        <v/>
      </c>
      <c r="AU454" t="str">
        <f>IF(ISNUMBER(FIND("overige",Methode_Keuze)),"",IF(Tb_Activiteiten[[#This Row],[Grondkosten]]=1,Tb_Activiteiten[[#Headers],[Grondkosten]],""))</f>
        <v/>
      </c>
      <c r="AV454" t="str">
        <f>IF(ISNUMBER(FIND("overige",Methode_Keuze)),"",IF(Tb_Activiteiten[[#This Row],[Bijdrage in natura (overige)]]=1,Tb_Activiteiten[[#Headers],[Bijdrage in natura (overige)]],""))</f>
        <v/>
      </c>
      <c r="AW454" t="str">
        <f>IF(ISNUMBER(FIND("overige",Methode_Keuze)),"",IF(Tb_Activiteiten[[#This Row],[Bijdrage in natura (vrijwilligers)]]=1,Tb_Activiteiten[[#Headers],[Bijdrage in natura (vrijwilligers)]],""))</f>
        <v/>
      </c>
      <c r="AX454" t="str">
        <f>IF(ISNUMBER(FIND("overige",Methode_Keuze)),"",IF(Tb_Activiteiten[[#This Row],[Afschrijvingskosten]]=1,Tb_Activiteiten[[#Headers],[Afschrijvingskosten]],""))</f>
        <v/>
      </c>
      <c r="AY454" t="str">
        <f>IF(ISNUMBER(FIND("overige",Methode_Keuze)),"",IF(Tb_Activiteiten[[#This Row],[Vergoeding]]=1,Tb_Activiteiten[[#Headers],[Vergoeding]],""))</f>
        <v/>
      </c>
      <c r="AZ454" t="str">
        <f>IF(ISNUMBER(FIND("arbeid",Methode_Keuze)),"",IF(Tb_Activiteiten[[#This Row],[Arbeidskosten - vast tarief (excl eigen arbeid)]]=1,Tb_Activiteiten[[#Headers],[Arbeidskosten - vast tarief (excl eigen arbeid)]],""))</f>
        <v/>
      </c>
      <c r="BA454" t="str">
        <f>IF(ISNUMBER(FIND("overige",Methode_Keuze)),"",IF(Tb_Activiteiten[[#This Row],[Overige kosten]]=1,Tb_Activiteiten[[#Headers],[Overige kosten]],""))</f>
        <v/>
      </c>
    </row>
    <row r="455" spans="1:53" x14ac:dyDescent="0.25">
      <c r="A455" s="213"/>
      <c r="F455" s="64"/>
      <c r="G455" s="64"/>
      <c r="H455" s="258"/>
      <c r="I455" s="258"/>
      <c r="J455" s="258"/>
      <c r="K455" s="258"/>
      <c r="O455" s="56"/>
      <c r="Q455" t="str">
        <f>IFERROR(IF(VLOOKUP(Tb_Activiteiten[[#This Row],[Openstelling]],Tb_Openstelling[],2,0)=1,1,""),"")</f>
        <v/>
      </c>
      <c r="AK455" t="str">
        <f>IF(ISNUMBER(FIND("arbeid",Methode_Keuze)),"",IF(ISNUMBER(FIND("arbeid",Methode_Keuze)),"",IF(Tb_Activiteiten[[#This Row],[Loonkosten]]=1,Tb_Activiteiten[[#Headers],[Loonkosten]],"")))</f>
        <v/>
      </c>
      <c r="AL455" t="str">
        <f>IF(ISNUMBER(FIND("arbeid",Methode_Keuze)),"",IF(ISNUMBER(FIND("arbeid",Methode_Keuze)),"",IF(Tb_Activiteiten[[#This Row],[Eigen arbeid]]=1,Tb_Activiteiten[[#Headers],[Eigen arbeid]],"")))</f>
        <v/>
      </c>
      <c r="AM455" t="str">
        <f>IF(ISNUMBER(FIND("arbeid",Methode_Keuze)),"",IF(ISNUMBER(FIND("arbeid",Methode_Keuze)),"",IF(Tb_Activiteiten[[#This Row],[Projectmedewerker]]=1,Tb_Activiteiten[[#Headers],[Projectmedewerker]],"")))</f>
        <v/>
      </c>
      <c r="AN455" t="str">
        <f>IF(ISNUMBER(FIND("arbeid",Methode_Keuze)),"",IF(ISNUMBER(FIND("arbeid",Methode_Keuze)),"",IF(Tb_Activiteiten[[#This Row],[Landbouwer]]=1,Tb_Activiteiten[[#Headers],[Landbouwer]],"")))</f>
        <v/>
      </c>
      <c r="AO455" t="str">
        <f>IF(ISNUMBER(FIND("arbeid",Methode_Keuze)),"",IF(ISNUMBER(FIND("arbeid",Methode_Keuze)),"",IF(Tb_Activiteiten[[#This Row],[Adviseur]]=1,Tb_Activiteiten[[#Headers],[Adviseur]],"")))</f>
        <v/>
      </c>
      <c r="AP455" t="str">
        <f>IF(ISNUMBER(FIND("arbeid",Methode_Keuze)),"",IF(ISNUMBER(FIND("arbeid",Methode_Keuze)),"",IF(Tb_Activiteiten[[#This Row],[Projectleider/Expert]]=1,Tb_Activiteiten[[#Headers],[Projectleider/Expert]],"")))</f>
        <v/>
      </c>
      <c r="AQ455" t="str">
        <f>IF(ISNUMBER(FIND("arbeid",Methode_Keuze)),"",IF(ISNUMBER(FIND("arbeid",Methode_Keuze)),"",IF(Tb_Activiteiten[[#This Row],[Arbeidskosten]]=1,Tb_Activiteiten[[#Headers],[Arbeidskosten]],"")))</f>
        <v/>
      </c>
      <c r="AR455" t="str">
        <f>IF(ISNUMBER(FIND("arbeid",Methode_Keuze)),"",IF(ISNUMBER(FIND("arbeid",Methode_Keuze)),"",IF(Tb_Activiteiten[[#This Row],[Arbeidskosten op basis van IKS]]=1,Tb_Activiteiten[[#Headers],[Arbeidskosten op basis van IKS]],"")))</f>
        <v/>
      </c>
      <c r="AS455" t="str">
        <f>IF(ISNUMBER(FIND("overige",Methode_Keuze)),"",IF(Tb_Activiteiten[[#This Row],[Kosten derden exclusief btw]]=1,Tb_Activiteiten[[#Headers],[Kosten derden exclusief btw]],""))</f>
        <v/>
      </c>
      <c r="AT455" t="str">
        <f>IF(ISNUMBER(FIND("overige",Methode_Keuze)),"",IF(Tb_Activiteiten[[#This Row],[Niet verrekenbare btw]]=1,Tb_Activiteiten[[#Headers],[Niet verrekenbare btw]],""))</f>
        <v/>
      </c>
      <c r="AU455" t="str">
        <f>IF(ISNUMBER(FIND("overige",Methode_Keuze)),"",IF(Tb_Activiteiten[[#This Row],[Grondkosten]]=1,Tb_Activiteiten[[#Headers],[Grondkosten]],""))</f>
        <v/>
      </c>
      <c r="AV455" t="str">
        <f>IF(ISNUMBER(FIND("overige",Methode_Keuze)),"",IF(Tb_Activiteiten[[#This Row],[Bijdrage in natura (overige)]]=1,Tb_Activiteiten[[#Headers],[Bijdrage in natura (overige)]],""))</f>
        <v/>
      </c>
      <c r="AW455" t="str">
        <f>IF(ISNUMBER(FIND("overige",Methode_Keuze)),"",IF(Tb_Activiteiten[[#This Row],[Bijdrage in natura (vrijwilligers)]]=1,Tb_Activiteiten[[#Headers],[Bijdrage in natura (vrijwilligers)]],""))</f>
        <v/>
      </c>
      <c r="AX455" t="str">
        <f>IF(ISNUMBER(FIND("overige",Methode_Keuze)),"",IF(Tb_Activiteiten[[#This Row],[Afschrijvingskosten]]=1,Tb_Activiteiten[[#Headers],[Afschrijvingskosten]],""))</f>
        <v/>
      </c>
      <c r="AY455" t="str">
        <f>IF(ISNUMBER(FIND("overige",Methode_Keuze)),"",IF(Tb_Activiteiten[[#This Row],[Vergoeding]]=1,Tb_Activiteiten[[#Headers],[Vergoeding]],""))</f>
        <v/>
      </c>
      <c r="AZ455" t="str">
        <f>IF(ISNUMBER(FIND("arbeid",Methode_Keuze)),"",IF(Tb_Activiteiten[[#This Row],[Arbeidskosten - vast tarief (excl eigen arbeid)]]=1,Tb_Activiteiten[[#Headers],[Arbeidskosten - vast tarief (excl eigen arbeid)]],""))</f>
        <v/>
      </c>
      <c r="BA455" t="str">
        <f>IF(ISNUMBER(FIND("overige",Methode_Keuze)),"",IF(Tb_Activiteiten[[#This Row],[Overige kosten]]=1,Tb_Activiteiten[[#Headers],[Overige kosten]],""))</f>
        <v/>
      </c>
    </row>
    <row r="456" spans="1:53" x14ac:dyDescent="0.25">
      <c r="A456" s="213"/>
      <c r="F456" s="64"/>
      <c r="G456" s="64"/>
      <c r="H456" s="258"/>
      <c r="I456" s="258"/>
      <c r="J456" s="258"/>
      <c r="K456" s="258"/>
      <c r="O456" s="56"/>
      <c r="Q456" t="str">
        <f>IFERROR(IF(VLOOKUP(Tb_Activiteiten[[#This Row],[Openstelling]],Tb_Openstelling[],2,0)=1,1,""),"")</f>
        <v/>
      </c>
      <c r="AK456" t="str">
        <f>IF(ISNUMBER(FIND("arbeid",Methode_Keuze)),"",IF(ISNUMBER(FIND("arbeid",Methode_Keuze)),"",IF(Tb_Activiteiten[[#This Row],[Loonkosten]]=1,Tb_Activiteiten[[#Headers],[Loonkosten]],"")))</f>
        <v/>
      </c>
      <c r="AL456" t="str">
        <f>IF(ISNUMBER(FIND("arbeid",Methode_Keuze)),"",IF(ISNUMBER(FIND("arbeid",Methode_Keuze)),"",IF(Tb_Activiteiten[[#This Row],[Eigen arbeid]]=1,Tb_Activiteiten[[#Headers],[Eigen arbeid]],"")))</f>
        <v/>
      </c>
      <c r="AM456" t="str">
        <f>IF(ISNUMBER(FIND("arbeid",Methode_Keuze)),"",IF(ISNUMBER(FIND("arbeid",Methode_Keuze)),"",IF(Tb_Activiteiten[[#This Row],[Projectmedewerker]]=1,Tb_Activiteiten[[#Headers],[Projectmedewerker]],"")))</f>
        <v/>
      </c>
      <c r="AN456" t="str">
        <f>IF(ISNUMBER(FIND("arbeid",Methode_Keuze)),"",IF(ISNUMBER(FIND("arbeid",Methode_Keuze)),"",IF(Tb_Activiteiten[[#This Row],[Landbouwer]]=1,Tb_Activiteiten[[#Headers],[Landbouwer]],"")))</f>
        <v/>
      </c>
      <c r="AO456" t="str">
        <f>IF(ISNUMBER(FIND("arbeid",Methode_Keuze)),"",IF(ISNUMBER(FIND("arbeid",Methode_Keuze)),"",IF(Tb_Activiteiten[[#This Row],[Adviseur]]=1,Tb_Activiteiten[[#Headers],[Adviseur]],"")))</f>
        <v/>
      </c>
      <c r="AP456" t="str">
        <f>IF(ISNUMBER(FIND("arbeid",Methode_Keuze)),"",IF(ISNUMBER(FIND("arbeid",Methode_Keuze)),"",IF(Tb_Activiteiten[[#This Row],[Projectleider/Expert]]=1,Tb_Activiteiten[[#Headers],[Projectleider/Expert]],"")))</f>
        <v/>
      </c>
      <c r="AQ456" t="str">
        <f>IF(ISNUMBER(FIND("arbeid",Methode_Keuze)),"",IF(ISNUMBER(FIND("arbeid",Methode_Keuze)),"",IF(Tb_Activiteiten[[#This Row],[Arbeidskosten]]=1,Tb_Activiteiten[[#Headers],[Arbeidskosten]],"")))</f>
        <v/>
      </c>
      <c r="AR456" t="str">
        <f>IF(ISNUMBER(FIND("arbeid",Methode_Keuze)),"",IF(ISNUMBER(FIND("arbeid",Methode_Keuze)),"",IF(Tb_Activiteiten[[#This Row],[Arbeidskosten op basis van IKS]]=1,Tb_Activiteiten[[#Headers],[Arbeidskosten op basis van IKS]],"")))</f>
        <v/>
      </c>
      <c r="AS456" t="str">
        <f>IF(ISNUMBER(FIND("overige",Methode_Keuze)),"",IF(Tb_Activiteiten[[#This Row],[Kosten derden exclusief btw]]=1,Tb_Activiteiten[[#Headers],[Kosten derden exclusief btw]],""))</f>
        <v/>
      </c>
      <c r="AT456" t="str">
        <f>IF(ISNUMBER(FIND("overige",Methode_Keuze)),"",IF(Tb_Activiteiten[[#This Row],[Niet verrekenbare btw]]=1,Tb_Activiteiten[[#Headers],[Niet verrekenbare btw]],""))</f>
        <v/>
      </c>
      <c r="AU456" t="str">
        <f>IF(ISNUMBER(FIND("overige",Methode_Keuze)),"",IF(Tb_Activiteiten[[#This Row],[Grondkosten]]=1,Tb_Activiteiten[[#Headers],[Grondkosten]],""))</f>
        <v/>
      </c>
      <c r="AV456" t="str">
        <f>IF(ISNUMBER(FIND("overige",Methode_Keuze)),"",IF(Tb_Activiteiten[[#This Row],[Bijdrage in natura (overige)]]=1,Tb_Activiteiten[[#Headers],[Bijdrage in natura (overige)]],""))</f>
        <v/>
      </c>
      <c r="AW456" t="str">
        <f>IF(ISNUMBER(FIND("overige",Methode_Keuze)),"",IF(Tb_Activiteiten[[#This Row],[Bijdrage in natura (vrijwilligers)]]=1,Tb_Activiteiten[[#Headers],[Bijdrage in natura (vrijwilligers)]],""))</f>
        <v/>
      </c>
      <c r="AX456" t="str">
        <f>IF(ISNUMBER(FIND("overige",Methode_Keuze)),"",IF(Tb_Activiteiten[[#This Row],[Afschrijvingskosten]]=1,Tb_Activiteiten[[#Headers],[Afschrijvingskosten]],""))</f>
        <v/>
      </c>
      <c r="AY456" t="str">
        <f>IF(ISNUMBER(FIND("overige",Methode_Keuze)),"",IF(Tb_Activiteiten[[#This Row],[Vergoeding]]=1,Tb_Activiteiten[[#Headers],[Vergoeding]],""))</f>
        <v/>
      </c>
      <c r="AZ456" t="str">
        <f>IF(ISNUMBER(FIND("arbeid",Methode_Keuze)),"",IF(Tb_Activiteiten[[#This Row],[Arbeidskosten - vast tarief (excl eigen arbeid)]]=1,Tb_Activiteiten[[#Headers],[Arbeidskosten - vast tarief (excl eigen arbeid)]],""))</f>
        <v/>
      </c>
      <c r="BA456" t="str">
        <f>IF(ISNUMBER(FIND("overige",Methode_Keuze)),"",IF(Tb_Activiteiten[[#This Row],[Overige kosten]]=1,Tb_Activiteiten[[#Headers],[Overige kosten]],""))</f>
        <v/>
      </c>
    </row>
    <row r="457" spans="1:53" x14ac:dyDescent="0.25">
      <c r="A457" s="213"/>
      <c r="F457" s="64"/>
      <c r="G457" s="64"/>
      <c r="H457" s="258"/>
      <c r="I457" s="258"/>
      <c r="J457" s="258"/>
      <c r="K457" s="258"/>
      <c r="O457" s="56"/>
      <c r="Q457" t="str">
        <f>IFERROR(IF(VLOOKUP(Tb_Activiteiten[[#This Row],[Openstelling]],Tb_Openstelling[],2,0)=1,1,""),"")</f>
        <v/>
      </c>
      <c r="AK457" t="str">
        <f>IF(ISNUMBER(FIND("arbeid",Methode_Keuze)),"",IF(ISNUMBER(FIND("arbeid",Methode_Keuze)),"",IF(Tb_Activiteiten[[#This Row],[Loonkosten]]=1,Tb_Activiteiten[[#Headers],[Loonkosten]],"")))</f>
        <v/>
      </c>
      <c r="AL457" t="str">
        <f>IF(ISNUMBER(FIND("arbeid",Methode_Keuze)),"",IF(ISNUMBER(FIND("arbeid",Methode_Keuze)),"",IF(Tb_Activiteiten[[#This Row],[Eigen arbeid]]=1,Tb_Activiteiten[[#Headers],[Eigen arbeid]],"")))</f>
        <v/>
      </c>
      <c r="AM457" t="str">
        <f>IF(ISNUMBER(FIND("arbeid",Methode_Keuze)),"",IF(ISNUMBER(FIND("arbeid",Methode_Keuze)),"",IF(Tb_Activiteiten[[#This Row],[Projectmedewerker]]=1,Tb_Activiteiten[[#Headers],[Projectmedewerker]],"")))</f>
        <v/>
      </c>
      <c r="AN457" t="str">
        <f>IF(ISNUMBER(FIND("arbeid",Methode_Keuze)),"",IF(ISNUMBER(FIND("arbeid",Methode_Keuze)),"",IF(Tb_Activiteiten[[#This Row],[Landbouwer]]=1,Tb_Activiteiten[[#Headers],[Landbouwer]],"")))</f>
        <v/>
      </c>
      <c r="AO457" t="str">
        <f>IF(ISNUMBER(FIND("arbeid",Methode_Keuze)),"",IF(ISNUMBER(FIND("arbeid",Methode_Keuze)),"",IF(Tb_Activiteiten[[#This Row],[Adviseur]]=1,Tb_Activiteiten[[#Headers],[Adviseur]],"")))</f>
        <v/>
      </c>
      <c r="AP457" t="str">
        <f>IF(ISNUMBER(FIND("arbeid",Methode_Keuze)),"",IF(ISNUMBER(FIND("arbeid",Methode_Keuze)),"",IF(Tb_Activiteiten[[#This Row],[Projectleider/Expert]]=1,Tb_Activiteiten[[#Headers],[Projectleider/Expert]],"")))</f>
        <v/>
      </c>
      <c r="AQ457" t="str">
        <f>IF(ISNUMBER(FIND("arbeid",Methode_Keuze)),"",IF(ISNUMBER(FIND("arbeid",Methode_Keuze)),"",IF(Tb_Activiteiten[[#This Row],[Arbeidskosten]]=1,Tb_Activiteiten[[#Headers],[Arbeidskosten]],"")))</f>
        <v/>
      </c>
      <c r="AR457" t="str">
        <f>IF(ISNUMBER(FIND("arbeid",Methode_Keuze)),"",IF(ISNUMBER(FIND("arbeid",Methode_Keuze)),"",IF(Tb_Activiteiten[[#This Row],[Arbeidskosten op basis van IKS]]=1,Tb_Activiteiten[[#Headers],[Arbeidskosten op basis van IKS]],"")))</f>
        <v/>
      </c>
      <c r="AS457" t="str">
        <f>IF(ISNUMBER(FIND("overige",Methode_Keuze)),"",IF(Tb_Activiteiten[[#This Row],[Kosten derden exclusief btw]]=1,Tb_Activiteiten[[#Headers],[Kosten derden exclusief btw]],""))</f>
        <v/>
      </c>
      <c r="AT457" t="str">
        <f>IF(ISNUMBER(FIND("overige",Methode_Keuze)),"",IF(Tb_Activiteiten[[#This Row],[Niet verrekenbare btw]]=1,Tb_Activiteiten[[#Headers],[Niet verrekenbare btw]],""))</f>
        <v/>
      </c>
      <c r="AU457" t="str">
        <f>IF(ISNUMBER(FIND("overige",Methode_Keuze)),"",IF(Tb_Activiteiten[[#This Row],[Grondkosten]]=1,Tb_Activiteiten[[#Headers],[Grondkosten]],""))</f>
        <v/>
      </c>
      <c r="AV457" t="str">
        <f>IF(ISNUMBER(FIND("overige",Methode_Keuze)),"",IF(Tb_Activiteiten[[#This Row],[Bijdrage in natura (overige)]]=1,Tb_Activiteiten[[#Headers],[Bijdrage in natura (overige)]],""))</f>
        <v/>
      </c>
      <c r="AW457" t="str">
        <f>IF(ISNUMBER(FIND("overige",Methode_Keuze)),"",IF(Tb_Activiteiten[[#This Row],[Bijdrage in natura (vrijwilligers)]]=1,Tb_Activiteiten[[#Headers],[Bijdrage in natura (vrijwilligers)]],""))</f>
        <v/>
      </c>
      <c r="AX457" t="str">
        <f>IF(ISNUMBER(FIND("overige",Methode_Keuze)),"",IF(Tb_Activiteiten[[#This Row],[Afschrijvingskosten]]=1,Tb_Activiteiten[[#Headers],[Afschrijvingskosten]],""))</f>
        <v/>
      </c>
      <c r="AY457" t="str">
        <f>IF(ISNUMBER(FIND("overige",Methode_Keuze)),"",IF(Tb_Activiteiten[[#This Row],[Vergoeding]]=1,Tb_Activiteiten[[#Headers],[Vergoeding]],""))</f>
        <v/>
      </c>
      <c r="AZ457" t="str">
        <f>IF(ISNUMBER(FIND("arbeid",Methode_Keuze)),"",IF(Tb_Activiteiten[[#This Row],[Arbeidskosten - vast tarief (excl eigen arbeid)]]=1,Tb_Activiteiten[[#Headers],[Arbeidskosten - vast tarief (excl eigen arbeid)]],""))</f>
        <v/>
      </c>
      <c r="BA457" t="str">
        <f>IF(ISNUMBER(FIND("overige",Methode_Keuze)),"",IF(Tb_Activiteiten[[#This Row],[Overige kosten]]=1,Tb_Activiteiten[[#Headers],[Overige kosten]],""))</f>
        <v/>
      </c>
    </row>
    <row r="458" spans="1:53" x14ac:dyDescent="0.25">
      <c r="A458" s="213"/>
      <c r="F458" s="64"/>
      <c r="G458" s="64"/>
      <c r="H458" s="258"/>
      <c r="I458" s="258"/>
      <c r="J458" s="258"/>
      <c r="K458" s="258"/>
      <c r="O458" s="56"/>
      <c r="Q458" t="str">
        <f>IFERROR(IF(VLOOKUP(Tb_Activiteiten[[#This Row],[Openstelling]],Tb_Openstelling[],2,0)=1,1,""),"")</f>
        <v/>
      </c>
      <c r="AK458" t="str">
        <f>IF(ISNUMBER(FIND("arbeid",Methode_Keuze)),"",IF(ISNUMBER(FIND("arbeid",Methode_Keuze)),"",IF(Tb_Activiteiten[[#This Row],[Loonkosten]]=1,Tb_Activiteiten[[#Headers],[Loonkosten]],"")))</f>
        <v/>
      </c>
      <c r="AL458" t="str">
        <f>IF(ISNUMBER(FIND("arbeid",Methode_Keuze)),"",IF(ISNUMBER(FIND("arbeid",Methode_Keuze)),"",IF(Tb_Activiteiten[[#This Row],[Eigen arbeid]]=1,Tb_Activiteiten[[#Headers],[Eigen arbeid]],"")))</f>
        <v/>
      </c>
      <c r="AM458" t="str">
        <f>IF(ISNUMBER(FIND("arbeid",Methode_Keuze)),"",IF(ISNUMBER(FIND("arbeid",Methode_Keuze)),"",IF(Tb_Activiteiten[[#This Row],[Projectmedewerker]]=1,Tb_Activiteiten[[#Headers],[Projectmedewerker]],"")))</f>
        <v/>
      </c>
      <c r="AN458" t="str">
        <f>IF(ISNUMBER(FIND("arbeid",Methode_Keuze)),"",IF(ISNUMBER(FIND("arbeid",Methode_Keuze)),"",IF(Tb_Activiteiten[[#This Row],[Landbouwer]]=1,Tb_Activiteiten[[#Headers],[Landbouwer]],"")))</f>
        <v/>
      </c>
      <c r="AO458" t="str">
        <f>IF(ISNUMBER(FIND("arbeid",Methode_Keuze)),"",IF(ISNUMBER(FIND("arbeid",Methode_Keuze)),"",IF(Tb_Activiteiten[[#This Row],[Adviseur]]=1,Tb_Activiteiten[[#Headers],[Adviseur]],"")))</f>
        <v/>
      </c>
      <c r="AP458" t="str">
        <f>IF(ISNUMBER(FIND("arbeid",Methode_Keuze)),"",IF(ISNUMBER(FIND("arbeid",Methode_Keuze)),"",IF(Tb_Activiteiten[[#This Row],[Projectleider/Expert]]=1,Tb_Activiteiten[[#Headers],[Projectleider/Expert]],"")))</f>
        <v/>
      </c>
      <c r="AQ458" t="str">
        <f>IF(ISNUMBER(FIND("arbeid",Methode_Keuze)),"",IF(ISNUMBER(FIND("arbeid",Methode_Keuze)),"",IF(Tb_Activiteiten[[#This Row],[Arbeidskosten]]=1,Tb_Activiteiten[[#Headers],[Arbeidskosten]],"")))</f>
        <v/>
      </c>
      <c r="AR458" t="str">
        <f>IF(ISNUMBER(FIND("arbeid",Methode_Keuze)),"",IF(ISNUMBER(FIND("arbeid",Methode_Keuze)),"",IF(Tb_Activiteiten[[#This Row],[Arbeidskosten op basis van IKS]]=1,Tb_Activiteiten[[#Headers],[Arbeidskosten op basis van IKS]],"")))</f>
        <v/>
      </c>
      <c r="AS458" t="str">
        <f>IF(ISNUMBER(FIND("overige",Methode_Keuze)),"",IF(Tb_Activiteiten[[#This Row],[Kosten derden exclusief btw]]=1,Tb_Activiteiten[[#Headers],[Kosten derden exclusief btw]],""))</f>
        <v/>
      </c>
      <c r="AT458" t="str">
        <f>IF(ISNUMBER(FIND("overige",Methode_Keuze)),"",IF(Tb_Activiteiten[[#This Row],[Niet verrekenbare btw]]=1,Tb_Activiteiten[[#Headers],[Niet verrekenbare btw]],""))</f>
        <v/>
      </c>
      <c r="AU458" t="str">
        <f>IF(ISNUMBER(FIND("overige",Methode_Keuze)),"",IF(Tb_Activiteiten[[#This Row],[Grondkosten]]=1,Tb_Activiteiten[[#Headers],[Grondkosten]],""))</f>
        <v/>
      </c>
      <c r="AV458" t="str">
        <f>IF(ISNUMBER(FIND("overige",Methode_Keuze)),"",IF(Tb_Activiteiten[[#This Row],[Bijdrage in natura (overige)]]=1,Tb_Activiteiten[[#Headers],[Bijdrage in natura (overige)]],""))</f>
        <v/>
      </c>
      <c r="AW458" t="str">
        <f>IF(ISNUMBER(FIND("overige",Methode_Keuze)),"",IF(Tb_Activiteiten[[#This Row],[Bijdrage in natura (vrijwilligers)]]=1,Tb_Activiteiten[[#Headers],[Bijdrage in natura (vrijwilligers)]],""))</f>
        <v/>
      </c>
      <c r="AX458" t="str">
        <f>IF(ISNUMBER(FIND("overige",Methode_Keuze)),"",IF(Tb_Activiteiten[[#This Row],[Afschrijvingskosten]]=1,Tb_Activiteiten[[#Headers],[Afschrijvingskosten]],""))</f>
        <v/>
      </c>
      <c r="AY458" t="str">
        <f>IF(ISNUMBER(FIND("overige",Methode_Keuze)),"",IF(Tb_Activiteiten[[#This Row],[Vergoeding]]=1,Tb_Activiteiten[[#Headers],[Vergoeding]],""))</f>
        <v/>
      </c>
      <c r="AZ458" t="str">
        <f>IF(ISNUMBER(FIND("arbeid",Methode_Keuze)),"",IF(Tb_Activiteiten[[#This Row],[Arbeidskosten - vast tarief (excl eigen arbeid)]]=1,Tb_Activiteiten[[#Headers],[Arbeidskosten - vast tarief (excl eigen arbeid)]],""))</f>
        <v/>
      </c>
      <c r="BA458" t="str">
        <f>IF(ISNUMBER(FIND("overige",Methode_Keuze)),"",IF(Tb_Activiteiten[[#This Row],[Overige kosten]]=1,Tb_Activiteiten[[#Headers],[Overige kosten]],""))</f>
        <v/>
      </c>
    </row>
    <row r="459" spans="1:53" x14ac:dyDescent="0.25">
      <c r="A459" s="213"/>
      <c r="F459" s="64"/>
      <c r="G459" s="64"/>
      <c r="H459" s="258"/>
      <c r="I459" s="258"/>
      <c r="J459" s="258"/>
      <c r="K459" s="258"/>
      <c r="O459" s="56"/>
      <c r="Q459" t="str">
        <f>IFERROR(IF(VLOOKUP(Tb_Activiteiten[[#This Row],[Openstelling]],Tb_Openstelling[],2,0)=1,1,""),"")</f>
        <v/>
      </c>
      <c r="AK459" t="str">
        <f>IF(ISNUMBER(FIND("arbeid",Methode_Keuze)),"",IF(ISNUMBER(FIND("arbeid",Methode_Keuze)),"",IF(Tb_Activiteiten[[#This Row],[Loonkosten]]=1,Tb_Activiteiten[[#Headers],[Loonkosten]],"")))</f>
        <v/>
      </c>
      <c r="AL459" t="str">
        <f>IF(ISNUMBER(FIND("arbeid",Methode_Keuze)),"",IF(ISNUMBER(FIND("arbeid",Methode_Keuze)),"",IF(Tb_Activiteiten[[#This Row],[Eigen arbeid]]=1,Tb_Activiteiten[[#Headers],[Eigen arbeid]],"")))</f>
        <v/>
      </c>
      <c r="AM459" t="str">
        <f>IF(ISNUMBER(FIND("arbeid",Methode_Keuze)),"",IF(ISNUMBER(FIND("arbeid",Methode_Keuze)),"",IF(Tb_Activiteiten[[#This Row],[Projectmedewerker]]=1,Tb_Activiteiten[[#Headers],[Projectmedewerker]],"")))</f>
        <v/>
      </c>
      <c r="AN459" t="str">
        <f>IF(ISNUMBER(FIND("arbeid",Methode_Keuze)),"",IF(ISNUMBER(FIND("arbeid",Methode_Keuze)),"",IF(Tb_Activiteiten[[#This Row],[Landbouwer]]=1,Tb_Activiteiten[[#Headers],[Landbouwer]],"")))</f>
        <v/>
      </c>
      <c r="AO459" t="str">
        <f>IF(ISNUMBER(FIND("arbeid",Methode_Keuze)),"",IF(ISNUMBER(FIND("arbeid",Methode_Keuze)),"",IF(Tb_Activiteiten[[#This Row],[Adviseur]]=1,Tb_Activiteiten[[#Headers],[Adviseur]],"")))</f>
        <v/>
      </c>
      <c r="AP459" t="str">
        <f>IF(ISNUMBER(FIND("arbeid",Methode_Keuze)),"",IF(ISNUMBER(FIND("arbeid",Methode_Keuze)),"",IF(Tb_Activiteiten[[#This Row],[Projectleider/Expert]]=1,Tb_Activiteiten[[#Headers],[Projectleider/Expert]],"")))</f>
        <v/>
      </c>
      <c r="AQ459" t="str">
        <f>IF(ISNUMBER(FIND("arbeid",Methode_Keuze)),"",IF(ISNUMBER(FIND("arbeid",Methode_Keuze)),"",IF(Tb_Activiteiten[[#This Row],[Arbeidskosten]]=1,Tb_Activiteiten[[#Headers],[Arbeidskosten]],"")))</f>
        <v/>
      </c>
      <c r="AR459" t="str">
        <f>IF(ISNUMBER(FIND("arbeid",Methode_Keuze)),"",IF(ISNUMBER(FIND("arbeid",Methode_Keuze)),"",IF(Tb_Activiteiten[[#This Row],[Arbeidskosten op basis van IKS]]=1,Tb_Activiteiten[[#Headers],[Arbeidskosten op basis van IKS]],"")))</f>
        <v/>
      </c>
      <c r="AS459" t="str">
        <f>IF(ISNUMBER(FIND("overige",Methode_Keuze)),"",IF(Tb_Activiteiten[[#This Row],[Kosten derden exclusief btw]]=1,Tb_Activiteiten[[#Headers],[Kosten derden exclusief btw]],""))</f>
        <v/>
      </c>
      <c r="AT459" t="str">
        <f>IF(ISNUMBER(FIND("overige",Methode_Keuze)),"",IF(Tb_Activiteiten[[#This Row],[Niet verrekenbare btw]]=1,Tb_Activiteiten[[#Headers],[Niet verrekenbare btw]],""))</f>
        <v/>
      </c>
      <c r="AU459" t="str">
        <f>IF(ISNUMBER(FIND("overige",Methode_Keuze)),"",IF(Tb_Activiteiten[[#This Row],[Grondkosten]]=1,Tb_Activiteiten[[#Headers],[Grondkosten]],""))</f>
        <v/>
      </c>
      <c r="AV459" t="str">
        <f>IF(ISNUMBER(FIND("overige",Methode_Keuze)),"",IF(Tb_Activiteiten[[#This Row],[Bijdrage in natura (overige)]]=1,Tb_Activiteiten[[#Headers],[Bijdrage in natura (overige)]],""))</f>
        <v/>
      </c>
      <c r="AW459" t="str">
        <f>IF(ISNUMBER(FIND("overige",Methode_Keuze)),"",IF(Tb_Activiteiten[[#This Row],[Bijdrage in natura (vrijwilligers)]]=1,Tb_Activiteiten[[#Headers],[Bijdrage in natura (vrijwilligers)]],""))</f>
        <v/>
      </c>
      <c r="AX459" t="str">
        <f>IF(ISNUMBER(FIND("overige",Methode_Keuze)),"",IF(Tb_Activiteiten[[#This Row],[Afschrijvingskosten]]=1,Tb_Activiteiten[[#Headers],[Afschrijvingskosten]],""))</f>
        <v/>
      </c>
      <c r="AY459" t="str">
        <f>IF(ISNUMBER(FIND("overige",Methode_Keuze)),"",IF(Tb_Activiteiten[[#This Row],[Vergoeding]]=1,Tb_Activiteiten[[#Headers],[Vergoeding]],""))</f>
        <v/>
      </c>
      <c r="AZ459" t="str">
        <f>IF(ISNUMBER(FIND("arbeid",Methode_Keuze)),"",IF(Tb_Activiteiten[[#This Row],[Arbeidskosten - vast tarief (excl eigen arbeid)]]=1,Tb_Activiteiten[[#Headers],[Arbeidskosten - vast tarief (excl eigen arbeid)]],""))</f>
        <v/>
      </c>
      <c r="BA459" t="str">
        <f>IF(ISNUMBER(FIND("overige",Methode_Keuze)),"",IF(Tb_Activiteiten[[#This Row],[Overige kosten]]=1,Tb_Activiteiten[[#Headers],[Overige kosten]],""))</f>
        <v/>
      </c>
    </row>
    <row r="460" spans="1:53" x14ac:dyDescent="0.25">
      <c r="A460" s="213"/>
      <c r="F460" s="64"/>
      <c r="G460" s="64"/>
      <c r="H460" s="258"/>
      <c r="I460" s="258"/>
      <c r="J460" s="258"/>
      <c r="K460" s="258"/>
      <c r="O460" s="56"/>
      <c r="Q460" t="str">
        <f>IFERROR(IF(VLOOKUP(Tb_Activiteiten[[#This Row],[Openstelling]],Tb_Openstelling[],2,0)=1,1,""),"")</f>
        <v/>
      </c>
      <c r="AK460" t="str">
        <f>IF(ISNUMBER(FIND("arbeid",Methode_Keuze)),"",IF(ISNUMBER(FIND("arbeid",Methode_Keuze)),"",IF(Tb_Activiteiten[[#This Row],[Loonkosten]]=1,Tb_Activiteiten[[#Headers],[Loonkosten]],"")))</f>
        <v/>
      </c>
      <c r="AL460" t="str">
        <f>IF(ISNUMBER(FIND("arbeid",Methode_Keuze)),"",IF(ISNUMBER(FIND("arbeid",Methode_Keuze)),"",IF(Tb_Activiteiten[[#This Row],[Eigen arbeid]]=1,Tb_Activiteiten[[#Headers],[Eigen arbeid]],"")))</f>
        <v/>
      </c>
      <c r="AM460" t="str">
        <f>IF(ISNUMBER(FIND("arbeid",Methode_Keuze)),"",IF(ISNUMBER(FIND("arbeid",Methode_Keuze)),"",IF(Tb_Activiteiten[[#This Row],[Projectmedewerker]]=1,Tb_Activiteiten[[#Headers],[Projectmedewerker]],"")))</f>
        <v/>
      </c>
      <c r="AN460" t="str">
        <f>IF(ISNUMBER(FIND("arbeid",Methode_Keuze)),"",IF(ISNUMBER(FIND("arbeid",Methode_Keuze)),"",IF(Tb_Activiteiten[[#This Row],[Landbouwer]]=1,Tb_Activiteiten[[#Headers],[Landbouwer]],"")))</f>
        <v/>
      </c>
      <c r="AO460" t="str">
        <f>IF(ISNUMBER(FIND("arbeid",Methode_Keuze)),"",IF(ISNUMBER(FIND("arbeid",Methode_Keuze)),"",IF(Tb_Activiteiten[[#This Row],[Adviseur]]=1,Tb_Activiteiten[[#Headers],[Adviseur]],"")))</f>
        <v/>
      </c>
      <c r="AP460" t="str">
        <f>IF(ISNUMBER(FIND("arbeid",Methode_Keuze)),"",IF(ISNUMBER(FIND("arbeid",Methode_Keuze)),"",IF(Tb_Activiteiten[[#This Row],[Projectleider/Expert]]=1,Tb_Activiteiten[[#Headers],[Projectleider/Expert]],"")))</f>
        <v/>
      </c>
      <c r="AQ460" t="str">
        <f>IF(ISNUMBER(FIND("arbeid",Methode_Keuze)),"",IF(ISNUMBER(FIND("arbeid",Methode_Keuze)),"",IF(Tb_Activiteiten[[#This Row],[Arbeidskosten]]=1,Tb_Activiteiten[[#Headers],[Arbeidskosten]],"")))</f>
        <v/>
      </c>
      <c r="AR460" t="str">
        <f>IF(ISNUMBER(FIND("arbeid",Methode_Keuze)),"",IF(ISNUMBER(FIND("arbeid",Methode_Keuze)),"",IF(Tb_Activiteiten[[#This Row],[Arbeidskosten op basis van IKS]]=1,Tb_Activiteiten[[#Headers],[Arbeidskosten op basis van IKS]],"")))</f>
        <v/>
      </c>
      <c r="AS460" t="str">
        <f>IF(ISNUMBER(FIND("overige",Methode_Keuze)),"",IF(Tb_Activiteiten[[#This Row],[Kosten derden exclusief btw]]=1,Tb_Activiteiten[[#Headers],[Kosten derden exclusief btw]],""))</f>
        <v/>
      </c>
      <c r="AT460" t="str">
        <f>IF(ISNUMBER(FIND("overige",Methode_Keuze)),"",IF(Tb_Activiteiten[[#This Row],[Niet verrekenbare btw]]=1,Tb_Activiteiten[[#Headers],[Niet verrekenbare btw]],""))</f>
        <v/>
      </c>
      <c r="AU460" t="str">
        <f>IF(ISNUMBER(FIND("overige",Methode_Keuze)),"",IF(Tb_Activiteiten[[#This Row],[Grondkosten]]=1,Tb_Activiteiten[[#Headers],[Grondkosten]],""))</f>
        <v/>
      </c>
      <c r="AV460" t="str">
        <f>IF(ISNUMBER(FIND("overige",Methode_Keuze)),"",IF(Tb_Activiteiten[[#This Row],[Bijdrage in natura (overige)]]=1,Tb_Activiteiten[[#Headers],[Bijdrage in natura (overige)]],""))</f>
        <v/>
      </c>
      <c r="AW460" t="str">
        <f>IF(ISNUMBER(FIND("overige",Methode_Keuze)),"",IF(Tb_Activiteiten[[#This Row],[Bijdrage in natura (vrijwilligers)]]=1,Tb_Activiteiten[[#Headers],[Bijdrage in natura (vrijwilligers)]],""))</f>
        <v/>
      </c>
      <c r="AX460" t="str">
        <f>IF(ISNUMBER(FIND("overige",Methode_Keuze)),"",IF(Tb_Activiteiten[[#This Row],[Afschrijvingskosten]]=1,Tb_Activiteiten[[#Headers],[Afschrijvingskosten]],""))</f>
        <v/>
      </c>
      <c r="AY460" t="str">
        <f>IF(ISNUMBER(FIND("overige",Methode_Keuze)),"",IF(Tb_Activiteiten[[#This Row],[Vergoeding]]=1,Tb_Activiteiten[[#Headers],[Vergoeding]],""))</f>
        <v/>
      </c>
      <c r="AZ460" t="str">
        <f>IF(ISNUMBER(FIND("arbeid",Methode_Keuze)),"",IF(Tb_Activiteiten[[#This Row],[Arbeidskosten - vast tarief (excl eigen arbeid)]]=1,Tb_Activiteiten[[#Headers],[Arbeidskosten - vast tarief (excl eigen arbeid)]],""))</f>
        <v/>
      </c>
      <c r="BA460" t="str">
        <f>IF(ISNUMBER(FIND("overige",Methode_Keuze)),"",IF(Tb_Activiteiten[[#This Row],[Overige kosten]]=1,Tb_Activiteiten[[#Headers],[Overige kosten]],""))</f>
        <v/>
      </c>
    </row>
    <row r="461" spans="1:53" x14ac:dyDescent="0.25">
      <c r="A461" s="213"/>
      <c r="F461" s="64"/>
      <c r="G461" s="64"/>
      <c r="H461" s="258"/>
      <c r="I461" s="258"/>
      <c r="J461" s="258"/>
      <c r="K461" s="258"/>
      <c r="O461" s="56"/>
      <c r="Q461" t="str">
        <f>IFERROR(IF(VLOOKUP(Tb_Activiteiten[[#This Row],[Openstelling]],Tb_Openstelling[],2,0)=1,1,""),"")</f>
        <v/>
      </c>
      <c r="AK461" t="str">
        <f>IF(ISNUMBER(FIND("arbeid",Methode_Keuze)),"",IF(ISNUMBER(FIND("arbeid",Methode_Keuze)),"",IF(Tb_Activiteiten[[#This Row],[Loonkosten]]=1,Tb_Activiteiten[[#Headers],[Loonkosten]],"")))</f>
        <v/>
      </c>
      <c r="AL461" t="str">
        <f>IF(ISNUMBER(FIND("arbeid",Methode_Keuze)),"",IF(ISNUMBER(FIND("arbeid",Methode_Keuze)),"",IF(Tb_Activiteiten[[#This Row],[Eigen arbeid]]=1,Tb_Activiteiten[[#Headers],[Eigen arbeid]],"")))</f>
        <v/>
      </c>
      <c r="AM461" t="str">
        <f>IF(ISNUMBER(FIND("arbeid",Methode_Keuze)),"",IF(ISNUMBER(FIND("arbeid",Methode_Keuze)),"",IF(Tb_Activiteiten[[#This Row],[Projectmedewerker]]=1,Tb_Activiteiten[[#Headers],[Projectmedewerker]],"")))</f>
        <v/>
      </c>
      <c r="AN461" t="str">
        <f>IF(ISNUMBER(FIND("arbeid",Methode_Keuze)),"",IF(ISNUMBER(FIND("arbeid",Methode_Keuze)),"",IF(Tb_Activiteiten[[#This Row],[Landbouwer]]=1,Tb_Activiteiten[[#Headers],[Landbouwer]],"")))</f>
        <v/>
      </c>
      <c r="AO461" t="str">
        <f>IF(ISNUMBER(FIND("arbeid",Methode_Keuze)),"",IF(ISNUMBER(FIND("arbeid",Methode_Keuze)),"",IF(Tb_Activiteiten[[#This Row],[Adviseur]]=1,Tb_Activiteiten[[#Headers],[Adviseur]],"")))</f>
        <v/>
      </c>
      <c r="AP461" t="str">
        <f>IF(ISNUMBER(FIND("arbeid",Methode_Keuze)),"",IF(ISNUMBER(FIND("arbeid",Methode_Keuze)),"",IF(Tb_Activiteiten[[#This Row],[Projectleider/Expert]]=1,Tb_Activiteiten[[#Headers],[Projectleider/Expert]],"")))</f>
        <v/>
      </c>
      <c r="AQ461" t="str">
        <f>IF(ISNUMBER(FIND("arbeid",Methode_Keuze)),"",IF(ISNUMBER(FIND("arbeid",Methode_Keuze)),"",IF(Tb_Activiteiten[[#This Row],[Arbeidskosten]]=1,Tb_Activiteiten[[#Headers],[Arbeidskosten]],"")))</f>
        <v/>
      </c>
      <c r="AR461" t="str">
        <f>IF(ISNUMBER(FIND("arbeid",Methode_Keuze)),"",IF(ISNUMBER(FIND("arbeid",Methode_Keuze)),"",IF(Tb_Activiteiten[[#This Row],[Arbeidskosten op basis van IKS]]=1,Tb_Activiteiten[[#Headers],[Arbeidskosten op basis van IKS]],"")))</f>
        <v/>
      </c>
      <c r="AS461" t="str">
        <f>IF(ISNUMBER(FIND("overige",Methode_Keuze)),"",IF(Tb_Activiteiten[[#This Row],[Kosten derden exclusief btw]]=1,Tb_Activiteiten[[#Headers],[Kosten derden exclusief btw]],""))</f>
        <v/>
      </c>
      <c r="AT461" t="str">
        <f>IF(ISNUMBER(FIND("overige",Methode_Keuze)),"",IF(Tb_Activiteiten[[#This Row],[Niet verrekenbare btw]]=1,Tb_Activiteiten[[#Headers],[Niet verrekenbare btw]],""))</f>
        <v/>
      </c>
      <c r="AU461" t="str">
        <f>IF(ISNUMBER(FIND("overige",Methode_Keuze)),"",IF(Tb_Activiteiten[[#This Row],[Grondkosten]]=1,Tb_Activiteiten[[#Headers],[Grondkosten]],""))</f>
        <v/>
      </c>
      <c r="AV461" t="str">
        <f>IF(ISNUMBER(FIND("overige",Methode_Keuze)),"",IF(Tb_Activiteiten[[#This Row],[Bijdrage in natura (overige)]]=1,Tb_Activiteiten[[#Headers],[Bijdrage in natura (overige)]],""))</f>
        <v/>
      </c>
      <c r="AW461" t="str">
        <f>IF(ISNUMBER(FIND("overige",Methode_Keuze)),"",IF(Tb_Activiteiten[[#This Row],[Bijdrage in natura (vrijwilligers)]]=1,Tb_Activiteiten[[#Headers],[Bijdrage in natura (vrijwilligers)]],""))</f>
        <v/>
      </c>
      <c r="AX461" t="str">
        <f>IF(ISNUMBER(FIND("overige",Methode_Keuze)),"",IF(Tb_Activiteiten[[#This Row],[Afschrijvingskosten]]=1,Tb_Activiteiten[[#Headers],[Afschrijvingskosten]],""))</f>
        <v/>
      </c>
      <c r="AY461" t="str">
        <f>IF(ISNUMBER(FIND("overige",Methode_Keuze)),"",IF(Tb_Activiteiten[[#This Row],[Vergoeding]]=1,Tb_Activiteiten[[#Headers],[Vergoeding]],""))</f>
        <v/>
      </c>
      <c r="AZ461" t="str">
        <f>IF(ISNUMBER(FIND("arbeid",Methode_Keuze)),"",IF(Tb_Activiteiten[[#This Row],[Arbeidskosten - vast tarief (excl eigen arbeid)]]=1,Tb_Activiteiten[[#Headers],[Arbeidskosten - vast tarief (excl eigen arbeid)]],""))</f>
        <v/>
      </c>
      <c r="BA461" t="str">
        <f>IF(ISNUMBER(FIND("overige",Methode_Keuze)),"",IF(Tb_Activiteiten[[#This Row],[Overige kosten]]=1,Tb_Activiteiten[[#Headers],[Overige kosten]],""))</f>
        <v/>
      </c>
    </row>
    <row r="462" spans="1:53" x14ac:dyDescent="0.25">
      <c r="A462" s="213"/>
      <c r="F462" s="64"/>
      <c r="G462" s="64"/>
      <c r="H462" s="258"/>
      <c r="I462" s="258"/>
      <c r="J462" s="258"/>
      <c r="K462" s="258"/>
      <c r="O462" s="56"/>
      <c r="Q462" t="str">
        <f>IFERROR(IF(VLOOKUP(Tb_Activiteiten[[#This Row],[Openstelling]],Tb_Openstelling[],2,0)=1,1,""),"")</f>
        <v/>
      </c>
      <c r="AK462" t="str">
        <f>IF(ISNUMBER(FIND("arbeid",Methode_Keuze)),"",IF(ISNUMBER(FIND("arbeid",Methode_Keuze)),"",IF(Tb_Activiteiten[[#This Row],[Loonkosten]]=1,Tb_Activiteiten[[#Headers],[Loonkosten]],"")))</f>
        <v/>
      </c>
      <c r="AL462" t="str">
        <f>IF(ISNUMBER(FIND("arbeid",Methode_Keuze)),"",IF(ISNUMBER(FIND("arbeid",Methode_Keuze)),"",IF(Tb_Activiteiten[[#This Row],[Eigen arbeid]]=1,Tb_Activiteiten[[#Headers],[Eigen arbeid]],"")))</f>
        <v/>
      </c>
      <c r="AM462" t="str">
        <f>IF(ISNUMBER(FIND("arbeid",Methode_Keuze)),"",IF(ISNUMBER(FIND("arbeid",Methode_Keuze)),"",IF(Tb_Activiteiten[[#This Row],[Projectmedewerker]]=1,Tb_Activiteiten[[#Headers],[Projectmedewerker]],"")))</f>
        <v/>
      </c>
      <c r="AN462" t="str">
        <f>IF(ISNUMBER(FIND("arbeid",Methode_Keuze)),"",IF(ISNUMBER(FIND("arbeid",Methode_Keuze)),"",IF(Tb_Activiteiten[[#This Row],[Landbouwer]]=1,Tb_Activiteiten[[#Headers],[Landbouwer]],"")))</f>
        <v/>
      </c>
      <c r="AO462" t="str">
        <f>IF(ISNUMBER(FIND("arbeid",Methode_Keuze)),"",IF(ISNUMBER(FIND("arbeid",Methode_Keuze)),"",IF(Tb_Activiteiten[[#This Row],[Adviseur]]=1,Tb_Activiteiten[[#Headers],[Adviseur]],"")))</f>
        <v/>
      </c>
      <c r="AP462" t="str">
        <f>IF(ISNUMBER(FIND("arbeid",Methode_Keuze)),"",IF(ISNUMBER(FIND("arbeid",Methode_Keuze)),"",IF(Tb_Activiteiten[[#This Row],[Projectleider/Expert]]=1,Tb_Activiteiten[[#Headers],[Projectleider/Expert]],"")))</f>
        <v/>
      </c>
      <c r="AQ462" t="str">
        <f>IF(ISNUMBER(FIND("arbeid",Methode_Keuze)),"",IF(ISNUMBER(FIND("arbeid",Methode_Keuze)),"",IF(Tb_Activiteiten[[#This Row],[Arbeidskosten]]=1,Tb_Activiteiten[[#Headers],[Arbeidskosten]],"")))</f>
        <v/>
      </c>
      <c r="AR462" t="str">
        <f>IF(ISNUMBER(FIND("arbeid",Methode_Keuze)),"",IF(ISNUMBER(FIND("arbeid",Methode_Keuze)),"",IF(Tb_Activiteiten[[#This Row],[Arbeidskosten op basis van IKS]]=1,Tb_Activiteiten[[#Headers],[Arbeidskosten op basis van IKS]],"")))</f>
        <v/>
      </c>
      <c r="AS462" t="str">
        <f>IF(ISNUMBER(FIND("overige",Methode_Keuze)),"",IF(Tb_Activiteiten[[#This Row],[Kosten derden exclusief btw]]=1,Tb_Activiteiten[[#Headers],[Kosten derden exclusief btw]],""))</f>
        <v/>
      </c>
      <c r="AT462" t="str">
        <f>IF(ISNUMBER(FIND("overige",Methode_Keuze)),"",IF(Tb_Activiteiten[[#This Row],[Niet verrekenbare btw]]=1,Tb_Activiteiten[[#Headers],[Niet verrekenbare btw]],""))</f>
        <v/>
      </c>
      <c r="AU462" t="str">
        <f>IF(ISNUMBER(FIND("overige",Methode_Keuze)),"",IF(Tb_Activiteiten[[#This Row],[Grondkosten]]=1,Tb_Activiteiten[[#Headers],[Grondkosten]],""))</f>
        <v/>
      </c>
      <c r="AV462" t="str">
        <f>IF(ISNUMBER(FIND("overige",Methode_Keuze)),"",IF(Tb_Activiteiten[[#This Row],[Bijdrage in natura (overige)]]=1,Tb_Activiteiten[[#Headers],[Bijdrage in natura (overige)]],""))</f>
        <v/>
      </c>
      <c r="AW462" t="str">
        <f>IF(ISNUMBER(FIND("overige",Methode_Keuze)),"",IF(Tb_Activiteiten[[#This Row],[Bijdrage in natura (vrijwilligers)]]=1,Tb_Activiteiten[[#Headers],[Bijdrage in natura (vrijwilligers)]],""))</f>
        <v/>
      </c>
      <c r="AX462" t="str">
        <f>IF(ISNUMBER(FIND("overige",Methode_Keuze)),"",IF(Tb_Activiteiten[[#This Row],[Afschrijvingskosten]]=1,Tb_Activiteiten[[#Headers],[Afschrijvingskosten]],""))</f>
        <v/>
      </c>
      <c r="AY462" t="str">
        <f>IF(ISNUMBER(FIND("overige",Methode_Keuze)),"",IF(Tb_Activiteiten[[#This Row],[Vergoeding]]=1,Tb_Activiteiten[[#Headers],[Vergoeding]],""))</f>
        <v/>
      </c>
      <c r="AZ462" t="str">
        <f>IF(ISNUMBER(FIND("arbeid",Methode_Keuze)),"",IF(Tb_Activiteiten[[#This Row],[Arbeidskosten - vast tarief (excl eigen arbeid)]]=1,Tb_Activiteiten[[#Headers],[Arbeidskosten - vast tarief (excl eigen arbeid)]],""))</f>
        <v/>
      </c>
      <c r="BA462" t="str">
        <f>IF(ISNUMBER(FIND("overige",Methode_Keuze)),"",IF(Tb_Activiteiten[[#This Row],[Overige kosten]]=1,Tb_Activiteiten[[#Headers],[Overige kosten]],""))</f>
        <v/>
      </c>
    </row>
    <row r="463" spans="1:53" x14ac:dyDescent="0.25">
      <c r="A463" s="213"/>
      <c r="F463" s="64"/>
      <c r="G463" s="64"/>
      <c r="H463" s="258"/>
      <c r="I463" s="258"/>
      <c r="J463" s="258"/>
      <c r="K463" s="258"/>
      <c r="O463" s="56"/>
      <c r="Q463" t="str">
        <f>IFERROR(IF(VLOOKUP(Tb_Activiteiten[[#This Row],[Openstelling]],Tb_Openstelling[],2,0)=1,1,""),"")</f>
        <v/>
      </c>
      <c r="AK463" t="str">
        <f>IF(ISNUMBER(FIND("arbeid",Methode_Keuze)),"",IF(ISNUMBER(FIND("arbeid",Methode_Keuze)),"",IF(Tb_Activiteiten[[#This Row],[Loonkosten]]=1,Tb_Activiteiten[[#Headers],[Loonkosten]],"")))</f>
        <v/>
      </c>
      <c r="AL463" t="str">
        <f>IF(ISNUMBER(FIND("arbeid",Methode_Keuze)),"",IF(ISNUMBER(FIND("arbeid",Methode_Keuze)),"",IF(Tb_Activiteiten[[#This Row],[Eigen arbeid]]=1,Tb_Activiteiten[[#Headers],[Eigen arbeid]],"")))</f>
        <v/>
      </c>
      <c r="AM463" t="str">
        <f>IF(ISNUMBER(FIND("arbeid",Methode_Keuze)),"",IF(ISNUMBER(FIND("arbeid",Methode_Keuze)),"",IF(Tb_Activiteiten[[#This Row],[Projectmedewerker]]=1,Tb_Activiteiten[[#Headers],[Projectmedewerker]],"")))</f>
        <v/>
      </c>
      <c r="AN463" t="str">
        <f>IF(ISNUMBER(FIND("arbeid",Methode_Keuze)),"",IF(ISNUMBER(FIND("arbeid",Methode_Keuze)),"",IF(Tb_Activiteiten[[#This Row],[Landbouwer]]=1,Tb_Activiteiten[[#Headers],[Landbouwer]],"")))</f>
        <v/>
      </c>
      <c r="AO463" t="str">
        <f>IF(ISNUMBER(FIND("arbeid",Methode_Keuze)),"",IF(ISNUMBER(FIND("arbeid",Methode_Keuze)),"",IF(Tb_Activiteiten[[#This Row],[Adviseur]]=1,Tb_Activiteiten[[#Headers],[Adviseur]],"")))</f>
        <v/>
      </c>
      <c r="AP463" t="str">
        <f>IF(ISNUMBER(FIND("arbeid",Methode_Keuze)),"",IF(ISNUMBER(FIND("arbeid",Methode_Keuze)),"",IF(Tb_Activiteiten[[#This Row],[Projectleider/Expert]]=1,Tb_Activiteiten[[#Headers],[Projectleider/Expert]],"")))</f>
        <v/>
      </c>
      <c r="AQ463" t="str">
        <f>IF(ISNUMBER(FIND("arbeid",Methode_Keuze)),"",IF(ISNUMBER(FIND("arbeid",Methode_Keuze)),"",IF(Tb_Activiteiten[[#This Row],[Arbeidskosten]]=1,Tb_Activiteiten[[#Headers],[Arbeidskosten]],"")))</f>
        <v/>
      </c>
      <c r="AR463" t="str">
        <f>IF(ISNUMBER(FIND("arbeid",Methode_Keuze)),"",IF(ISNUMBER(FIND("arbeid",Methode_Keuze)),"",IF(Tb_Activiteiten[[#This Row],[Arbeidskosten op basis van IKS]]=1,Tb_Activiteiten[[#Headers],[Arbeidskosten op basis van IKS]],"")))</f>
        <v/>
      </c>
      <c r="AS463" t="str">
        <f>IF(ISNUMBER(FIND("overige",Methode_Keuze)),"",IF(Tb_Activiteiten[[#This Row],[Kosten derden exclusief btw]]=1,Tb_Activiteiten[[#Headers],[Kosten derden exclusief btw]],""))</f>
        <v/>
      </c>
      <c r="AT463" t="str">
        <f>IF(ISNUMBER(FIND("overige",Methode_Keuze)),"",IF(Tb_Activiteiten[[#This Row],[Niet verrekenbare btw]]=1,Tb_Activiteiten[[#Headers],[Niet verrekenbare btw]],""))</f>
        <v/>
      </c>
      <c r="AU463" t="str">
        <f>IF(ISNUMBER(FIND("overige",Methode_Keuze)),"",IF(Tb_Activiteiten[[#This Row],[Grondkosten]]=1,Tb_Activiteiten[[#Headers],[Grondkosten]],""))</f>
        <v/>
      </c>
      <c r="AV463" t="str">
        <f>IF(ISNUMBER(FIND("overige",Methode_Keuze)),"",IF(Tb_Activiteiten[[#This Row],[Bijdrage in natura (overige)]]=1,Tb_Activiteiten[[#Headers],[Bijdrage in natura (overige)]],""))</f>
        <v/>
      </c>
      <c r="AW463" t="str">
        <f>IF(ISNUMBER(FIND("overige",Methode_Keuze)),"",IF(Tb_Activiteiten[[#This Row],[Bijdrage in natura (vrijwilligers)]]=1,Tb_Activiteiten[[#Headers],[Bijdrage in natura (vrijwilligers)]],""))</f>
        <v/>
      </c>
      <c r="AX463" t="str">
        <f>IF(ISNUMBER(FIND("overige",Methode_Keuze)),"",IF(Tb_Activiteiten[[#This Row],[Afschrijvingskosten]]=1,Tb_Activiteiten[[#Headers],[Afschrijvingskosten]],""))</f>
        <v/>
      </c>
      <c r="AY463" t="str">
        <f>IF(ISNUMBER(FIND("overige",Methode_Keuze)),"",IF(Tb_Activiteiten[[#This Row],[Vergoeding]]=1,Tb_Activiteiten[[#Headers],[Vergoeding]],""))</f>
        <v/>
      </c>
      <c r="AZ463" t="str">
        <f>IF(ISNUMBER(FIND("arbeid",Methode_Keuze)),"",IF(Tb_Activiteiten[[#This Row],[Arbeidskosten - vast tarief (excl eigen arbeid)]]=1,Tb_Activiteiten[[#Headers],[Arbeidskosten - vast tarief (excl eigen arbeid)]],""))</f>
        <v/>
      </c>
      <c r="BA463" t="str">
        <f>IF(ISNUMBER(FIND("overige",Methode_Keuze)),"",IF(Tb_Activiteiten[[#This Row],[Overige kosten]]=1,Tb_Activiteiten[[#Headers],[Overige kosten]],""))</f>
        <v/>
      </c>
    </row>
    <row r="464" spans="1:53" x14ac:dyDescent="0.25">
      <c r="A464" s="213"/>
      <c r="F464" s="64"/>
      <c r="G464" s="64"/>
      <c r="H464" s="258"/>
      <c r="I464" s="258"/>
      <c r="J464" s="258"/>
      <c r="K464" s="258"/>
      <c r="O464" s="56"/>
      <c r="Q464" t="str">
        <f>IFERROR(IF(VLOOKUP(Tb_Activiteiten[[#This Row],[Openstelling]],Tb_Openstelling[],2,0)=1,1,""),"")</f>
        <v/>
      </c>
      <c r="AK464" t="str">
        <f>IF(ISNUMBER(FIND("arbeid",Methode_Keuze)),"",IF(ISNUMBER(FIND("arbeid",Methode_Keuze)),"",IF(Tb_Activiteiten[[#This Row],[Loonkosten]]=1,Tb_Activiteiten[[#Headers],[Loonkosten]],"")))</f>
        <v/>
      </c>
      <c r="AL464" t="str">
        <f>IF(ISNUMBER(FIND("arbeid",Methode_Keuze)),"",IF(ISNUMBER(FIND("arbeid",Methode_Keuze)),"",IF(Tb_Activiteiten[[#This Row],[Eigen arbeid]]=1,Tb_Activiteiten[[#Headers],[Eigen arbeid]],"")))</f>
        <v/>
      </c>
      <c r="AM464" t="str">
        <f>IF(ISNUMBER(FIND("arbeid",Methode_Keuze)),"",IF(ISNUMBER(FIND("arbeid",Methode_Keuze)),"",IF(Tb_Activiteiten[[#This Row],[Projectmedewerker]]=1,Tb_Activiteiten[[#Headers],[Projectmedewerker]],"")))</f>
        <v/>
      </c>
      <c r="AN464" t="str">
        <f>IF(ISNUMBER(FIND("arbeid",Methode_Keuze)),"",IF(ISNUMBER(FIND("arbeid",Methode_Keuze)),"",IF(Tb_Activiteiten[[#This Row],[Landbouwer]]=1,Tb_Activiteiten[[#Headers],[Landbouwer]],"")))</f>
        <v/>
      </c>
      <c r="AO464" t="str">
        <f>IF(ISNUMBER(FIND("arbeid",Methode_Keuze)),"",IF(ISNUMBER(FIND("arbeid",Methode_Keuze)),"",IF(Tb_Activiteiten[[#This Row],[Adviseur]]=1,Tb_Activiteiten[[#Headers],[Adviseur]],"")))</f>
        <v/>
      </c>
      <c r="AP464" t="str">
        <f>IF(ISNUMBER(FIND("arbeid",Methode_Keuze)),"",IF(ISNUMBER(FIND("arbeid",Methode_Keuze)),"",IF(Tb_Activiteiten[[#This Row],[Projectleider/Expert]]=1,Tb_Activiteiten[[#Headers],[Projectleider/Expert]],"")))</f>
        <v/>
      </c>
      <c r="AQ464" t="str">
        <f>IF(ISNUMBER(FIND("arbeid",Methode_Keuze)),"",IF(ISNUMBER(FIND("arbeid",Methode_Keuze)),"",IF(Tb_Activiteiten[[#This Row],[Arbeidskosten]]=1,Tb_Activiteiten[[#Headers],[Arbeidskosten]],"")))</f>
        <v/>
      </c>
      <c r="AR464" t="str">
        <f>IF(ISNUMBER(FIND("arbeid",Methode_Keuze)),"",IF(ISNUMBER(FIND("arbeid",Methode_Keuze)),"",IF(Tb_Activiteiten[[#This Row],[Arbeidskosten op basis van IKS]]=1,Tb_Activiteiten[[#Headers],[Arbeidskosten op basis van IKS]],"")))</f>
        <v/>
      </c>
      <c r="AS464" t="str">
        <f>IF(ISNUMBER(FIND("overige",Methode_Keuze)),"",IF(Tb_Activiteiten[[#This Row],[Kosten derden exclusief btw]]=1,Tb_Activiteiten[[#Headers],[Kosten derden exclusief btw]],""))</f>
        <v/>
      </c>
      <c r="AT464" t="str">
        <f>IF(ISNUMBER(FIND("overige",Methode_Keuze)),"",IF(Tb_Activiteiten[[#This Row],[Niet verrekenbare btw]]=1,Tb_Activiteiten[[#Headers],[Niet verrekenbare btw]],""))</f>
        <v/>
      </c>
      <c r="AU464" t="str">
        <f>IF(ISNUMBER(FIND("overige",Methode_Keuze)),"",IF(Tb_Activiteiten[[#This Row],[Grondkosten]]=1,Tb_Activiteiten[[#Headers],[Grondkosten]],""))</f>
        <v/>
      </c>
      <c r="AV464" t="str">
        <f>IF(ISNUMBER(FIND("overige",Methode_Keuze)),"",IF(Tb_Activiteiten[[#This Row],[Bijdrage in natura (overige)]]=1,Tb_Activiteiten[[#Headers],[Bijdrage in natura (overige)]],""))</f>
        <v/>
      </c>
      <c r="AW464" t="str">
        <f>IF(ISNUMBER(FIND("overige",Methode_Keuze)),"",IF(Tb_Activiteiten[[#This Row],[Bijdrage in natura (vrijwilligers)]]=1,Tb_Activiteiten[[#Headers],[Bijdrage in natura (vrijwilligers)]],""))</f>
        <v/>
      </c>
      <c r="AX464" t="str">
        <f>IF(ISNUMBER(FIND("overige",Methode_Keuze)),"",IF(Tb_Activiteiten[[#This Row],[Afschrijvingskosten]]=1,Tb_Activiteiten[[#Headers],[Afschrijvingskosten]],""))</f>
        <v/>
      </c>
      <c r="AY464" t="str">
        <f>IF(ISNUMBER(FIND("overige",Methode_Keuze)),"",IF(Tb_Activiteiten[[#This Row],[Vergoeding]]=1,Tb_Activiteiten[[#Headers],[Vergoeding]],""))</f>
        <v/>
      </c>
      <c r="AZ464" t="str">
        <f>IF(ISNUMBER(FIND("arbeid",Methode_Keuze)),"",IF(Tb_Activiteiten[[#This Row],[Arbeidskosten - vast tarief (excl eigen arbeid)]]=1,Tb_Activiteiten[[#Headers],[Arbeidskosten - vast tarief (excl eigen arbeid)]],""))</f>
        <v/>
      </c>
      <c r="BA464" t="str">
        <f>IF(ISNUMBER(FIND("overige",Methode_Keuze)),"",IF(Tb_Activiteiten[[#This Row],[Overige kosten]]=1,Tb_Activiteiten[[#Headers],[Overige kosten]],""))</f>
        <v/>
      </c>
    </row>
    <row r="465" spans="1:53" x14ac:dyDescent="0.25">
      <c r="A465" s="213"/>
      <c r="F465" s="64"/>
      <c r="G465" s="64"/>
      <c r="H465" s="258"/>
      <c r="I465" s="258"/>
      <c r="J465" s="258"/>
      <c r="K465" s="258"/>
      <c r="O465" s="56"/>
      <c r="Q465" t="str">
        <f>IFERROR(IF(VLOOKUP(Tb_Activiteiten[[#This Row],[Openstelling]],Tb_Openstelling[],2,0)=1,1,""),"")</f>
        <v/>
      </c>
      <c r="AK465" t="str">
        <f>IF(ISNUMBER(FIND("arbeid",Methode_Keuze)),"",IF(ISNUMBER(FIND("arbeid",Methode_Keuze)),"",IF(Tb_Activiteiten[[#This Row],[Loonkosten]]=1,Tb_Activiteiten[[#Headers],[Loonkosten]],"")))</f>
        <v/>
      </c>
      <c r="AL465" t="str">
        <f>IF(ISNUMBER(FIND("arbeid",Methode_Keuze)),"",IF(ISNUMBER(FIND("arbeid",Methode_Keuze)),"",IF(Tb_Activiteiten[[#This Row],[Eigen arbeid]]=1,Tb_Activiteiten[[#Headers],[Eigen arbeid]],"")))</f>
        <v/>
      </c>
      <c r="AM465" t="str">
        <f>IF(ISNUMBER(FIND("arbeid",Methode_Keuze)),"",IF(ISNUMBER(FIND("arbeid",Methode_Keuze)),"",IF(Tb_Activiteiten[[#This Row],[Projectmedewerker]]=1,Tb_Activiteiten[[#Headers],[Projectmedewerker]],"")))</f>
        <v/>
      </c>
      <c r="AN465" t="str">
        <f>IF(ISNUMBER(FIND("arbeid",Methode_Keuze)),"",IF(ISNUMBER(FIND("arbeid",Methode_Keuze)),"",IF(Tb_Activiteiten[[#This Row],[Landbouwer]]=1,Tb_Activiteiten[[#Headers],[Landbouwer]],"")))</f>
        <v/>
      </c>
      <c r="AO465" t="str">
        <f>IF(ISNUMBER(FIND("arbeid",Methode_Keuze)),"",IF(ISNUMBER(FIND("arbeid",Methode_Keuze)),"",IF(Tb_Activiteiten[[#This Row],[Adviseur]]=1,Tb_Activiteiten[[#Headers],[Adviseur]],"")))</f>
        <v/>
      </c>
      <c r="AP465" t="str">
        <f>IF(ISNUMBER(FIND("arbeid",Methode_Keuze)),"",IF(ISNUMBER(FIND("arbeid",Methode_Keuze)),"",IF(Tb_Activiteiten[[#This Row],[Projectleider/Expert]]=1,Tb_Activiteiten[[#Headers],[Projectleider/Expert]],"")))</f>
        <v/>
      </c>
      <c r="AQ465" t="str">
        <f>IF(ISNUMBER(FIND("arbeid",Methode_Keuze)),"",IF(ISNUMBER(FIND("arbeid",Methode_Keuze)),"",IF(Tb_Activiteiten[[#This Row],[Arbeidskosten]]=1,Tb_Activiteiten[[#Headers],[Arbeidskosten]],"")))</f>
        <v/>
      </c>
      <c r="AR465" t="str">
        <f>IF(ISNUMBER(FIND("arbeid",Methode_Keuze)),"",IF(ISNUMBER(FIND("arbeid",Methode_Keuze)),"",IF(Tb_Activiteiten[[#This Row],[Arbeidskosten op basis van IKS]]=1,Tb_Activiteiten[[#Headers],[Arbeidskosten op basis van IKS]],"")))</f>
        <v/>
      </c>
      <c r="AS465" t="str">
        <f>IF(ISNUMBER(FIND("overige",Methode_Keuze)),"",IF(Tb_Activiteiten[[#This Row],[Kosten derden exclusief btw]]=1,Tb_Activiteiten[[#Headers],[Kosten derden exclusief btw]],""))</f>
        <v/>
      </c>
      <c r="AT465" t="str">
        <f>IF(ISNUMBER(FIND("overige",Methode_Keuze)),"",IF(Tb_Activiteiten[[#This Row],[Niet verrekenbare btw]]=1,Tb_Activiteiten[[#Headers],[Niet verrekenbare btw]],""))</f>
        <v/>
      </c>
      <c r="AU465" t="str">
        <f>IF(ISNUMBER(FIND("overige",Methode_Keuze)),"",IF(Tb_Activiteiten[[#This Row],[Grondkosten]]=1,Tb_Activiteiten[[#Headers],[Grondkosten]],""))</f>
        <v/>
      </c>
      <c r="AV465" t="str">
        <f>IF(ISNUMBER(FIND("overige",Methode_Keuze)),"",IF(Tb_Activiteiten[[#This Row],[Bijdrage in natura (overige)]]=1,Tb_Activiteiten[[#Headers],[Bijdrage in natura (overige)]],""))</f>
        <v/>
      </c>
      <c r="AW465" t="str">
        <f>IF(ISNUMBER(FIND("overige",Methode_Keuze)),"",IF(Tb_Activiteiten[[#This Row],[Bijdrage in natura (vrijwilligers)]]=1,Tb_Activiteiten[[#Headers],[Bijdrage in natura (vrijwilligers)]],""))</f>
        <v/>
      </c>
      <c r="AX465" t="str">
        <f>IF(ISNUMBER(FIND("overige",Methode_Keuze)),"",IF(Tb_Activiteiten[[#This Row],[Afschrijvingskosten]]=1,Tb_Activiteiten[[#Headers],[Afschrijvingskosten]],""))</f>
        <v/>
      </c>
      <c r="AY465" t="str">
        <f>IF(ISNUMBER(FIND("overige",Methode_Keuze)),"",IF(Tb_Activiteiten[[#This Row],[Vergoeding]]=1,Tb_Activiteiten[[#Headers],[Vergoeding]],""))</f>
        <v/>
      </c>
      <c r="AZ465" t="str">
        <f>IF(ISNUMBER(FIND("arbeid",Methode_Keuze)),"",IF(Tb_Activiteiten[[#This Row],[Arbeidskosten - vast tarief (excl eigen arbeid)]]=1,Tb_Activiteiten[[#Headers],[Arbeidskosten - vast tarief (excl eigen arbeid)]],""))</f>
        <v/>
      </c>
      <c r="BA465" t="str">
        <f>IF(ISNUMBER(FIND("overige",Methode_Keuze)),"",IF(Tb_Activiteiten[[#This Row],[Overige kosten]]=1,Tb_Activiteiten[[#Headers],[Overige kosten]],""))</f>
        <v/>
      </c>
    </row>
    <row r="466" spans="1:53" x14ac:dyDescent="0.25">
      <c r="A466" s="213"/>
      <c r="F466" s="64"/>
      <c r="G466" s="64"/>
      <c r="H466" s="258"/>
      <c r="I466" s="258"/>
      <c r="J466" s="258"/>
      <c r="K466" s="258"/>
      <c r="O466" s="56"/>
      <c r="Q466" t="str">
        <f>IFERROR(IF(VLOOKUP(Tb_Activiteiten[[#This Row],[Openstelling]],Tb_Openstelling[],2,0)=1,1,""),"")</f>
        <v/>
      </c>
      <c r="AK466" t="str">
        <f>IF(ISNUMBER(FIND("arbeid",Methode_Keuze)),"",IF(ISNUMBER(FIND("arbeid",Methode_Keuze)),"",IF(Tb_Activiteiten[[#This Row],[Loonkosten]]=1,Tb_Activiteiten[[#Headers],[Loonkosten]],"")))</f>
        <v/>
      </c>
      <c r="AL466" t="str">
        <f>IF(ISNUMBER(FIND("arbeid",Methode_Keuze)),"",IF(ISNUMBER(FIND("arbeid",Methode_Keuze)),"",IF(Tb_Activiteiten[[#This Row],[Eigen arbeid]]=1,Tb_Activiteiten[[#Headers],[Eigen arbeid]],"")))</f>
        <v/>
      </c>
      <c r="AM466" t="str">
        <f>IF(ISNUMBER(FIND("arbeid",Methode_Keuze)),"",IF(ISNUMBER(FIND("arbeid",Methode_Keuze)),"",IF(Tb_Activiteiten[[#This Row],[Projectmedewerker]]=1,Tb_Activiteiten[[#Headers],[Projectmedewerker]],"")))</f>
        <v/>
      </c>
      <c r="AN466" t="str">
        <f>IF(ISNUMBER(FIND("arbeid",Methode_Keuze)),"",IF(ISNUMBER(FIND("arbeid",Methode_Keuze)),"",IF(Tb_Activiteiten[[#This Row],[Landbouwer]]=1,Tb_Activiteiten[[#Headers],[Landbouwer]],"")))</f>
        <v/>
      </c>
      <c r="AO466" t="str">
        <f>IF(ISNUMBER(FIND("arbeid",Methode_Keuze)),"",IF(ISNUMBER(FIND("arbeid",Methode_Keuze)),"",IF(Tb_Activiteiten[[#This Row],[Adviseur]]=1,Tb_Activiteiten[[#Headers],[Adviseur]],"")))</f>
        <v/>
      </c>
      <c r="AP466" t="str">
        <f>IF(ISNUMBER(FIND("arbeid",Methode_Keuze)),"",IF(ISNUMBER(FIND("arbeid",Methode_Keuze)),"",IF(Tb_Activiteiten[[#This Row],[Projectleider/Expert]]=1,Tb_Activiteiten[[#Headers],[Projectleider/Expert]],"")))</f>
        <v/>
      </c>
      <c r="AQ466" t="str">
        <f>IF(ISNUMBER(FIND("arbeid",Methode_Keuze)),"",IF(ISNUMBER(FIND("arbeid",Methode_Keuze)),"",IF(Tb_Activiteiten[[#This Row],[Arbeidskosten]]=1,Tb_Activiteiten[[#Headers],[Arbeidskosten]],"")))</f>
        <v/>
      </c>
      <c r="AR466" t="str">
        <f>IF(ISNUMBER(FIND("arbeid",Methode_Keuze)),"",IF(ISNUMBER(FIND("arbeid",Methode_Keuze)),"",IF(Tb_Activiteiten[[#This Row],[Arbeidskosten op basis van IKS]]=1,Tb_Activiteiten[[#Headers],[Arbeidskosten op basis van IKS]],"")))</f>
        <v/>
      </c>
      <c r="AS466" t="str">
        <f>IF(ISNUMBER(FIND("overige",Methode_Keuze)),"",IF(Tb_Activiteiten[[#This Row],[Kosten derden exclusief btw]]=1,Tb_Activiteiten[[#Headers],[Kosten derden exclusief btw]],""))</f>
        <v/>
      </c>
      <c r="AT466" t="str">
        <f>IF(ISNUMBER(FIND("overige",Methode_Keuze)),"",IF(Tb_Activiteiten[[#This Row],[Niet verrekenbare btw]]=1,Tb_Activiteiten[[#Headers],[Niet verrekenbare btw]],""))</f>
        <v/>
      </c>
      <c r="AU466" t="str">
        <f>IF(ISNUMBER(FIND("overige",Methode_Keuze)),"",IF(Tb_Activiteiten[[#This Row],[Grondkosten]]=1,Tb_Activiteiten[[#Headers],[Grondkosten]],""))</f>
        <v/>
      </c>
      <c r="AV466" t="str">
        <f>IF(ISNUMBER(FIND("overige",Methode_Keuze)),"",IF(Tb_Activiteiten[[#This Row],[Bijdrage in natura (overige)]]=1,Tb_Activiteiten[[#Headers],[Bijdrage in natura (overige)]],""))</f>
        <v/>
      </c>
      <c r="AW466" t="str">
        <f>IF(ISNUMBER(FIND("overige",Methode_Keuze)),"",IF(Tb_Activiteiten[[#This Row],[Bijdrage in natura (vrijwilligers)]]=1,Tb_Activiteiten[[#Headers],[Bijdrage in natura (vrijwilligers)]],""))</f>
        <v/>
      </c>
      <c r="AX466" t="str">
        <f>IF(ISNUMBER(FIND("overige",Methode_Keuze)),"",IF(Tb_Activiteiten[[#This Row],[Afschrijvingskosten]]=1,Tb_Activiteiten[[#Headers],[Afschrijvingskosten]],""))</f>
        <v/>
      </c>
      <c r="AY466" t="str">
        <f>IF(ISNUMBER(FIND("overige",Methode_Keuze)),"",IF(Tb_Activiteiten[[#This Row],[Vergoeding]]=1,Tb_Activiteiten[[#Headers],[Vergoeding]],""))</f>
        <v/>
      </c>
      <c r="AZ466" t="str">
        <f>IF(ISNUMBER(FIND("arbeid",Methode_Keuze)),"",IF(Tb_Activiteiten[[#This Row],[Arbeidskosten - vast tarief (excl eigen arbeid)]]=1,Tb_Activiteiten[[#Headers],[Arbeidskosten - vast tarief (excl eigen arbeid)]],""))</f>
        <v/>
      </c>
      <c r="BA466" t="str">
        <f>IF(ISNUMBER(FIND("overige",Methode_Keuze)),"",IF(Tb_Activiteiten[[#This Row],[Overige kosten]]=1,Tb_Activiteiten[[#Headers],[Overige kosten]],""))</f>
        <v/>
      </c>
    </row>
    <row r="467" spans="1:53" x14ac:dyDescent="0.25">
      <c r="A467" s="213"/>
      <c r="F467" s="64"/>
      <c r="G467" s="64"/>
      <c r="H467" s="258"/>
      <c r="I467" s="258"/>
      <c r="J467" s="258"/>
      <c r="K467" s="258"/>
      <c r="O467" s="56"/>
      <c r="Q467" t="str">
        <f>IFERROR(IF(VLOOKUP(Tb_Activiteiten[[#This Row],[Openstelling]],Tb_Openstelling[],2,0)=1,1,""),"")</f>
        <v/>
      </c>
      <c r="AK467" t="str">
        <f>IF(ISNUMBER(FIND("arbeid",Methode_Keuze)),"",IF(ISNUMBER(FIND("arbeid",Methode_Keuze)),"",IF(Tb_Activiteiten[[#This Row],[Loonkosten]]=1,Tb_Activiteiten[[#Headers],[Loonkosten]],"")))</f>
        <v/>
      </c>
      <c r="AL467" t="str">
        <f>IF(ISNUMBER(FIND("arbeid",Methode_Keuze)),"",IF(ISNUMBER(FIND("arbeid",Methode_Keuze)),"",IF(Tb_Activiteiten[[#This Row],[Eigen arbeid]]=1,Tb_Activiteiten[[#Headers],[Eigen arbeid]],"")))</f>
        <v/>
      </c>
      <c r="AM467" t="str">
        <f>IF(ISNUMBER(FIND("arbeid",Methode_Keuze)),"",IF(ISNUMBER(FIND("arbeid",Methode_Keuze)),"",IF(Tb_Activiteiten[[#This Row],[Projectmedewerker]]=1,Tb_Activiteiten[[#Headers],[Projectmedewerker]],"")))</f>
        <v/>
      </c>
      <c r="AN467" t="str">
        <f>IF(ISNUMBER(FIND("arbeid",Methode_Keuze)),"",IF(ISNUMBER(FIND("arbeid",Methode_Keuze)),"",IF(Tb_Activiteiten[[#This Row],[Landbouwer]]=1,Tb_Activiteiten[[#Headers],[Landbouwer]],"")))</f>
        <v/>
      </c>
      <c r="AO467" t="str">
        <f>IF(ISNUMBER(FIND("arbeid",Methode_Keuze)),"",IF(ISNUMBER(FIND("arbeid",Methode_Keuze)),"",IF(Tb_Activiteiten[[#This Row],[Adviseur]]=1,Tb_Activiteiten[[#Headers],[Adviseur]],"")))</f>
        <v/>
      </c>
      <c r="AP467" t="str">
        <f>IF(ISNUMBER(FIND("arbeid",Methode_Keuze)),"",IF(ISNUMBER(FIND("arbeid",Methode_Keuze)),"",IF(Tb_Activiteiten[[#This Row],[Projectleider/Expert]]=1,Tb_Activiteiten[[#Headers],[Projectleider/Expert]],"")))</f>
        <v/>
      </c>
      <c r="AQ467" t="str">
        <f>IF(ISNUMBER(FIND("arbeid",Methode_Keuze)),"",IF(ISNUMBER(FIND("arbeid",Methode_Keuze)),"",IF(Tb_Activiteiten[[#This Row],[Arbeidskosten]]=1,Tb_Activiteiten[[#Headers],[Arbeidskosten]],"")))</f>
        <v/>
      </c>
      <c r="AR467" t="str">
        <f>IF(ISNUMBER(FIND("arbeid",Methode_Keuze)),"",IF(ISNUMBER(FIND("arbeid",Methode_Keuze)),"",IF(Tb_Activiteiten[[#This Row],[Arbeidskosten op basis van IKS]]=1,Tb_Activiteiten[[#Headers],[Arbeidskosten op basis van IKS]],"")))</f>
        <v/>
      </c>
      <c r="AS467" t="str">
        <f>IF(ISNUMBER(FIND("overige",Methode_Keuze)),"",IF(Tb_Activiteiten[[#This Row],[Kosten derden exclusief btw]]=1,Tb_Activiteiten[[#Headers],[Kosten derden exclusief btw]],""))</f>
        <v/>
      </c>
      <c r="AT467" t="str">
        <f>IF(ISNUMBER(FIND("overige",Methode_Keuze)),"",IF(Tb_Activiteiten[[#This Row],[Niet verrekenbare btw]]=1,Tb_Activiteiten[[#Headers],[Niet verrekenbare btw]],""))</f>
        <v/>
      </c>
      <c r="AU467" t="str">
        <f>IF(ISNUMBER(FIND("overige",Methode_Keuze)),"",IF(Tb_Activiteiten[[#This Row],[Grondkosten]]=1,Tb_Activiteiten[[#Headers],[Grondkosten]],""))</f>
        <v/>
      </c>
      <c r="AV467" t="str">
        <f>IF(ISNUMBER(FIND("overige",Methode_Keuze)),"",IF(Tb_Activiteiten[[#This Row],[Bijdrage in natura (overige)]]=1,Tb_Activiteiten[[#Headers],[Bijdrage in natura (overige)]],""))</f>
        <v/>
      </c>
      <c r="AW467" t="str">
        <f>IF(ISNUMBER(FIND("overige",Methode_Keuze)),"",IF(Tb_Activiteiten[[#This Row],[Bijdrage in natura (vrijwilligers)]]=1,Tb_Activiteiten[[#Headers],[Bijdrage in natura (vrijwilligers)]],""))</f>
        <v/>
      </c>
      <c r="AX467" t="str">
        <f>IF(ISNUMBER(FIND("overige",Methode_Keuze)),"",IF(Tb_Activiteiten[[#This Row],[Afschrijvingskosten]]=1,Tb_Activiteiten[[#Headers],[Afschrijvingskosten]],""))</f>
        <v/>
      </c>
      <c r="AY467" t="str">
        <f>IF(ISNUMBER(FIND("overige",Methode_Keuze)),"",IF(Tb_Activiteiten[[#This Row],[Vergoeding]]=1,Tb_Activiteiten[[#Headers],[Vergoeding]],""))</f>
        <v/>
      </c>
      <c r="AZ467" t="str">
        <f>IF(ISNUMBER(FIND("arbeid",Methode_Keuze)),"",IF(Tb_Activiteiten[[#This Row],[Arbeidskosten - vast tarief (excl eigen arbeid)]]=1,Tb_Activiteiten[[#Headers],[Arbeidskosten - vast tarief (excl eigen arbeid)]],""))</f>
        <v/>
      </c>
      <c r="BA467" t="str">
        <f>IF(ISNUMBER(FIND("overige",Methode_Keuze)),"",IF(Tb_Activiteiten[[#This Row],[Overige kosten]]=1,Tb_Activiteiten[[#Headers],[Overige kosten]],""))</f>
        <v/>
      </c>
    </row>
    <row r="468" spans="1:53" x14ac:dyDescent="0.25">
      <c r="A468" s="213"/>
      <c r="F468" s="64"/>
      <c r="G468" s="64"/>
      <c r="H468" s="258"/>
      <c r="I468" s="258"/>
      <c r="J468" s="258"/>
      <c r="K468" s="258"/>
      <c r="O468" s="56"/>
      <c r="Q468" t="str">
        <f>IFERROR(IF(VLOOKUP(Tb_Activiteiten[[#This Row],[Openstelling]],Tb_Openstelling[],2,0)=1,1,""),"")</f>
        <v/>
      </c>
      <c r="AK468" t="str">
        <f>IF(ISNUMBER(FIND("arbeid",Methode_Keuze)),"",IF(ISNUMBER(FIND("arbeid",Methode_Keuze)),"",IF(Tb_Activiteiten[[#This Row],[Loonkosten]]=1,Tb_Activiteiten[[#Headers],[Loonkosten]],"")))</f>
        <v/>
      </c>
      <c r="AL468" t="str">
        <f>IF(ISNUMBER(FIND("arbeid",Methode_Keuze)),"",IF(ISNUMBER(FIND("arbeid",Methode_Keuze)),"",IF(Tb_Activiteiten[[#This Row],[Eigen arbeid]]=1,Tb_Activiteiten[[#Headers],[Eigen arbeid]],"")))</f>
        <v/>
      </c>
      <c r="AM468" t="str">
        <f>IF(ISNUMBER(FIND("arbeid",Methode_Keuze)),"",IF(ISNUMBER(FIND("arbeid",Methode_Keuze)),"",IF(Tb_Activiteiten[[#This Row],[Projectmedewerker]]=1,Tb_Activiteiten[[#Headers],[Projectmedewerker]],"")))</f>
        <v/>
      </c>
      <c r="AN468" t="str">
        <f>IF(ISNUMBER(FIND("arbeid",Methode_Keuze)),"",IF(ISNUMBER(FIND("arbeid",Methode_Keuze)),"",IF(Tb_Activiteiten[[#This Row],[Landbouwer]]=1,Tb_Activiteiten[[#Headers],[Landbouwer]],"")))</f>
        <v/>
      </c>
      <c r="AO468" t="str">
        <f>IF(ISNUMBER(FIND("arbeid",Methode_Keuze)),"",IF(ISNUMBER(FIND("arbeid",Methode_Keuze)),"",IF(Tb_Activiteiten[[#This Row],[Adviseur]]=1,Tb_Activiteiten[[#Headers],[Adviseur]],"")))</f>
        <v/>
      </c>
      <c r="AP468" t="str">
        <f>IF(ISNUMBER(FIND("arbeid",Methode_Keuze)),"",IF(ISNUMBER(FIND("arbeid",Methode_Keuze)),"",IF(Tb_Activiteiten[[#This Row],[Projectleider/Expert]]=1,Tb_Activiteiten[[#Headers],[Projectleider/Expert]],"")))</f>
        <v/>
      </c>
      <c r="AQ468" t="str">
        <f>IF(ISNUMBER(FIND("arbeid",Methode_Keuze)),"",IF(ISNUMBER(FIND("arbeid",Methode_Keuze)),"",IF(Tb_Activiteiten[[#This Row],[Arbeidskosten]]=1,Tb_Activiteiten[[#Headers],[Arbeidskosten]],"")))</f>
        <v/>
      </c>
      <c r="AR468" t="str">
        <f>IF(ISNUMBER(FIND("arbeid",Methode_Keuze)),"",IF(ISNUMBER(FIND("arbeid",Methode_Keuze)),"",IF(Tb_Activiteiten[[#This Row],[Arbeidskosten op basis van IKS]]=1,Tb_Activiteiten[[#Headers],[Arbeidskosten op basis van IKS]],"")))</f>
        <v/>
      </c>
      <c r="AS468" t="str">
        <f>IF(ISNUMBER(FIND("overige",Methode_Keuze)),"",IF(Tb_Activiteiten[[#This Row],[Kosten derden exclusief btw]]=1,Tb_Activiteiten[[#Headers],[Kosten derden exclusief btw]],""))</f>
        <v/>
      </c>
      <c r="AT468" t="str">
        <f>IF(ISNUMBER(FIND("overige",Methode_Keuze)),"",IF(Tb_Activiteiten[[#This Row],[Niet verrekenbare btw]]=1,Tb_Activiteiten[[#Headers],[Niet verrekenbare btw]],""))</f>
        <v/>
      </c>
      <c r="AU468" t="str">
        <f>IF(ISNUMBER(FIND("overige",Methode_Keuze)),"",IF(Tb_Activiteiten[[#This Row],[Grondkosten]]=1,Tb_Activiteiten[[#Headers],[Grondkosten]],""))</f>
        <v/>
      </c>
      <c r="AV468" t="str">
        <f>IF(ISNUMBER(FIND("overige",Methode_Keuze)),"",IF(Tb_Activiteiten[[#This Row],[Bijdrage in natura (overige)]]=1,Tb_Activiteiten[[#Headers],[Bijdrage in natura (overige)]],""))</f>
        <v/>
      </c>
      <c r="AW468" t="str">
        <f>IF(ISNUMBER(FIND("overige",Methode_Keuze)),"",IF(Tb_Activiteiten[[#This Row],[Bijdrage in natura (vrijwilligers)]]=1,Tb_Activiteiten[[#Headers],[Bijdrage in natura (vrijwilligers)]],""))</f>
        <v/>
      </c>
      <c r="AX468" t="str">
        <f>IF(ISNUMBER(FIND("overige",Methode_Keuze)),"",IF(Tb_Activiteiten[[#This Row],[Afschrijvingskosten]]=1,Tb_Activiteiten[[#Headers],[Afschrijvingskosten]],""))</f>
        <v/>
      </c>
      <c r="AY468" t="str">
        <f>IF(ISNUMBER(FIND("overige",Methode_Keuze)),"",IF(Tb_Activiteiten[[#This Row],[Vergoeding]]=1,Tb_Activiteiten[[#Headers],[Vergoeding]],""))</f>
        <v/>
      </c>
      <c r="AZ468" t="str">
        <f>IF(ISNUMBER(FIND("arbeid",Methode_Keuze)),"",IF(Tb_Activiteiten[[#This Row],[Arbeidskosten - vast tarief (excl eigen arbeid)]]=1,Tb_Activiteiten[[#Headers],[Arbeidskosten - vast tarief (excl eigen arbeid)]],""))</f>
        <v/>
      </c>
      <c r="BA468" t="str">
        <f>IF(ISNUMBER(FIND("overige",Methode_Keuze)),"",IF(Tb_Activiteiten[[#This Row],[Overige kosten]]=1,Tb_Activiteiten[[#Headers],[Overige kosten]],""))</f>
        <v/>
      </c>
    </row>
    <row r="469" spans="1:53" x14ac:dyDescent="0.25">
      <c r="A469" s="213"/>
      <c r="F469" s="64"/>
      <c r="G469" s="64"/>
      <c r="H469" s="258"/>
      <c r="I469" s="258"/>
      <c r="J469" s="258"/>
      <c r="K469" s="258"/>
      <c r="O469" s="56"/>
      <c r="Q469" t="str">
        <f>IFERROR(IF(VLOOKUP(Tb_Activiteiten[[#This Row],[Openstelling]],Tb_Openstelling[],2,0)=1,1,""),"")</f>
        <v/>
      </c>
      <c r="AK469" t="str">
        <f>IF(ISNUMBER(FIND("arbeid",Methode_Keuze)),"",IF(ISNUMBER(FIND("arbeid",Methode_Keuze)),"",IF(Tb_Activiteiten[[#This Row],[Loonkosten]]=1,Tb_Activiteiten[[#Headers],[Loonkosten]],"")))</f>
        <v/>
      </c>
      <c r="AL469" t="str">
        <f>IF(ISNUMBER(FIND("arbeid",Methode_Keuze)),"",IF(ISNUMBER(FIND("arbeid",Methode_Keuze)),"",IF(Tb_Activiteiten[[#This Row],[Eigen arbeid]]=1,Tb_Activiteiten[[#Headers],[Eigen arbeid]],"")))</f>
        <v/>
      </c>
      <c r="AM469" t="str">
        <f>IF(ISNUMBER(FIND("arbeid",Methode_Keuze)),"",IF(ISNUMBER(FIND("arbeid",Methode_Keuze)),"",IF(Tb_Activiteiten[[#This Row],[Projectmedewerker]]=1,Tb_Activiteiten[[#Headers],[Projectmedewerker]],"")))</f>
        <v/>
      </c>
      <c r="AN469" t="str">
        <f>IF(ISNUMBER(FIND("arbeid",Methode_Keuze)),"",IF(ISNUMBER(FIND("arbeid",Methode_Keuze)),"",IF(Tb_Activiteiten[[#This Row],[Landbouwer]]=1,Tb_Activiteiten[[#Headers],[Landbouwer]],"")))</f>
        <v/>
      </c>
      <c r="AO469" t="str">
        <f>IF(ISNUMBER(FIND("arbeid",Methode_Keuze)),"",IF(ISNUMBER(FIND("arbeid",Methode_Keuze)),"",IF(Tb_Activiteiten[[#This Row],[Adviseur]]=1,Tb_Activiteiten[[#Headers],[Adviseur]],"")))</f>
        <v/>
      </c>
      <c r="AP469" t="str">
        <f>IF(ISNUMBER(FIND("arbeid",Methode_Keuze)),"",IF(ISNUMBER(FIND("arbeid",Methode_Keuze)),"",IF(Tb_Activiteiten[[#This Row],[Projectleider/Expert]]=1,Tb_Activiteiten[[#Headers],[Projectleider/Expert]],"")))</f>
        <v/>
      </c>
      <c r="AQ469" t="str">
        <f>IF(ISNUMBER(FIND("arbeid",Methode_Keuze)),"",IF(ISNUMBER(FIND("arbeid",Methode_Keuze)),"",IF(Tb_Activiteiten[[#This Row],[Arbeidskosten]]=1,Tb_Activiteiten[[#Headers],[Arbeidskosten]],"")))</f>
        <v/>
      </c>
      <c r="AR469" t="str">
        <f>IF(ISNUMBER(FIND("arbeid",Methode_Keuze)),"",IF(ISNUMBER(FIND("arbeid",Methode_Keuze)),"",IF(Tb_Activiteiten[[#This Row],[Arbeidskosten op basis van IKS]]=1,Tb_Activiteiten[[#Headers],[Arbeidskosten op basis van IKS]],"")))</f>
        <v/>
      </c>
      <c r="AS469" t="str">
        <f>IF(ISNUMBER(FIND("overige",Methode_Keuze)),"",IF(Tb_Activiteiten[[#This Row],[Kosten derden exclusief btw]]=1,Tb_Activiteiten[[#Headers],[Kosten derden exclusief btw]],""))</f>
        <v/>
      </c>
      <c r="AT469" t="str">
        <f>IF(ISNUMBER(FIND("overige",Methode_Keuze)),"",IF(Tb_Activiteiten[[#This Row],[Niet verrekenbare btw]]=1,Tb_Activiteiten[[#Headers],[Niet verrekenbare btw]],""))</f>
        <v/>
      </c>
      <c r="AU469" t="str">
        <f>IF(ISNUMBER(FIND("overige",Methode_Keuze)),"",IF(Tb_Activiteiten[[#This Row],[Grondkosten]]=1,Tb_Activiteiten[[#Headers],[Grondkosten]],""))</f>
        <v/>
      </c>
      <c r="AV469" t="str">
        <f>IF(ISNUMBER(FIND("overige",Methode_Keuze)),"",IF(Tb_Activiteiten[[#This Row],[Bijdrage in natura (overige)]]=1,Tb_Activiteiten[[#Headers],[Bijdrage in natura (overige)]],""))</f>
        <v/>
      </c>
      <c r="AW469" t="str">
        <f>IF(ISNUMBER(FIND("overige",Methode_Keuze)),"",IF(Tb_Activiteiten[[#This Row],[Bijdrage in natura (vrijwilligers)]]=1,Tb_Activiteiten[[#Headers],[Bijdrage in natura (vrijwilligers)]],""))</f>
        <v/>
      </c>
      <c r="AX469" t="str">
        <f>IF(ISNUMBER(FIND("overige",Methode_Keuze)),"",IF(Tb_Activiteiten[[#This Row],[Afschrijvingskosten]]=1,Tb_Activiteiten[[#Headers],[Afschrijvingskosten]],""))</f>
        <v/>
      </c>
      <c r="AY469" t="str">
        <f>IF(ISNUMBER(FIND("overige",Methode_Keuze)),"",IF(Tb_Activiteiten[[#This Row],[Vergoeding]]=1,Tb_Activiteiten[[#Headers],[Vergoeding]],""))</f>
        <v/>
      </c>
      <c r="AZ469" t="str">
        <f>IF(ISNUMBER(FIND("arbeid",Methode_Keuze)),"",IF(Tb_Activiteiten[[#This Row],[Arbeidskosten - vast tarief (excl eigen arbeid)]]=1,Tb_Activiteiten[[#Headers],[Arbeidskosten - vast tarief (excl eigen arbeid)]],""))</f>
        <v/>
      </c>
      <c r="BA469" t="str">
        <f>IF(ISNUMBER(FIND("overige",Methode_Keuze)),"",IF(Tb_Activiteiten[[#This Row],[Overige kosten]]=1,Tb_Activiteiten[[#Headers],[Overige kosten]],""))</f>
        <v/>
      </c>
    </row>
    <row r="470" spans="1:53" x14ac:dyDescent="0.25">
      <c r="A470" s="213"/>
      <c r="F470" s="64"/>
      <c r="G470" s="64"/>
      <c r="H470" s="258"/>
      <c r="I470" s="258"/>
      <c r="J470" s="258"/>
      <c r="K470" s="258"/>
      <c r="O470" s="56"/>
      <c r="Q470" t="str">
        <f>IFERROR(IF(VLOOKUP(Tb_Activiteiten[[#This Row],[Openstelling]],Tb_Openstelling[],2,0)=1,1,""),"")</f>
        <v/>
      </c>
      <c r="AK470" t="str">
        <f>IF(ISNUMBER(FIND("arbeid",Methode_Keuze)),"",IF(ISNUMBER(FIND("arbeid",Methode_Keuze)),"",IF(Tb_Activiteiten[[#This Row],[Loonkosten]]=1,Tb_Activiteiten[[#Headers],[Loonkosten]],"")))</f>
        <v/>
      </c>
      <c r="AL470" t="str">
        <f>IF(ISNUMBER(FIND("arbeid",Methode_Keuze)),"",IF(ISNUMBER(FIND("arbeid",Methode_Keuze)),"",IF(Tb_Activiteiten[[#This Row],[Eigen arbeid]]=1,Tb_Activiteiten[[#Headers],[Eigen arbeid]],"")))</f>
        <v/>
      </c>
      <c r="AM470" t="str">
        <f>IF(ISNUMBER(FIND("arbeid",Methode_Keuze)),"",IF(ISNUMBER(FIND("arbeid",Methode_Keuze)),"",IF(Tb_Activiteiten[[#This Row],[Projectmedewerker]]=1,Tb_Activiteiten[[#Headers],[Projectmedewerker]],"")))</f>
        <v/>
      </c>
      <c r="AN470" t="str">
        <f>IF(ISNUMBER(FIND("arbeid",Methode_Keuze)),"",IF(ISNUMBER(FIND("arbeid",Methode_Keuze)),"",IF(Tb_Activiteiten[[#This Row],[Landbouwer]]=1,Tb_Activiteiten[[#Headers],[Landbouwer]],"")))</f>
        <v/>
      </c>
      <c r="AO470" t="str">
        <f>IF(ISNUMBER(FIND("arbeid",Methode_Keuze)),"",IF(ISNUMBER(FIND("arbeid",Methode_Keuze)),"",IF(Tb_Activiteiten[[#This Row],[Adviseur]]=1,Tb_Activiteiten[[#Headers],[Adviseur]],"")))</f>
        <v/>
      </c>
      <c r="AP470" t="str">
        <f>IF(ISNUMBER(FIND("arbeid",Methode_Keuze)),"",IF(ISNUMBER(FIND("arbeid",Methode_Keuze)),"",IF(Tb_Activiteiten[[#This Row],[Projectleider/Expert]]=1,Tb_Activiteiten[[#Headers],[Projectleider/Expert]],"")))</f>
        <v/>
      </c>
      <c r="AQ470" t="str">
        <f>IF(ISNUMBER(FIND("arbeid",Methode_Keuze)),"",IF(ISNUMBER(FIND("arbeid",Methode_Keuze)),"",IF(Tb_Activiteiten[[#This Row],[Arbeidskosten]]=1,Tb_Activiteiten[[#Headers],[Arbeidskosten]],"")))</f>
        <v/>
      </c>
      <c r="AR470" t="str">
        <f>IF(ISNUMBER(FIND("arbeid",Methode_Keuze)),"",IF(ISNUMBER(FIND("arbeid",Methode_Keuze)),"",IF(Tb_Activiteiten[[#This Row],[Arbeidskosten op basis van IKS]]=1,Tb_Activiteiten[[#Headers],[Arbeidskosten op basis van IKS]],"")))</f>
        <v/>
      </c>
      <c r="AS470" t="str">
        <f>IF(ISNUMBER(FIND("overige",Methode_Keuze)),"",IF(Tb_Activiteiten[[#This Row],[Kosten derden exclusief btw]]=1,Tb_Activiteiten[[#Headers],[Kosten derden exclusief btw]],""))</f>
        <v/>
      </c>
      <c r="AT470" t="str">
        <f>IF(ISNUMBER(FIND("overige",Methode_Keuze)),"",IF(Tb_Activiteiten[[#This Row],[Niet verrekenbare btw]]=1,Tb_Activiteiten[[#Headers],[Niet verrekenbare btw]],""))</f>
        <v/>
      </c>
      <c r="AU470" t="str">
        <f>IF(ISNUMBER(FIND("overige",Methode_Keuze)),"",IF(Tb_Activiteiten[[#This Row],[Grondkosten]]=1,Tb_Activiteiten[[#Headers],[Grondkosten]],""))</f>
        <v/>
      </c>
      <c r="AV470" t="str">
        <f>IF(ISNUMBER(FIND("overige",Methode_Keuze)),"",IF(Tb_Activiteiten[[#This Row],[Bijdrage in natura (overige)]]=1,Tb_Activiteiten[[#Headers],[Bijdrage in natura (overige)]],""))</f>
        <v/>
      </c>
      <c r="AW470" t="str">
        <f>IF(ISNUMBER(FIND("overige",Methode_Keuze)),"",IF(Tb_Activiteiten[[#This Row],[Bijdrage in natura (vrijwilligers)]]=1,Tb_Activiteiten[[#Headers],[Bijdrage in natura (vrijwilligers)]],""))</f>
        <v/>
      </c>
      <c r="AX470" t="str">
        <f>IF(ISNUMBER(FIND("overige",Methode_Keuze)),"",IF(Tb_Activiteiten[[#This Row],[Afschrijvingskosten]]=1,Tb_Activiteiten[[#Headers],[Afschrijvingskosten]],""))</f>
        <v/>
      </c>
      <c r="AY470" t="str">
        <f>IF(ISNUMBER(FIND("overige",Methode_Keuze)),"",IF(Tb_Activiteiten[[#This Row],[Vergoeding]]=1,Tb_Activiteiten[[#Headers],[Vergoeding]],""))</f>
        <v/>
      </c>
      <c r="AZ470" t="str">
        <f>IF(ISNUMBER(FIND("arbeid",Methode_Keuze)),"",IF(Tb_Activiteiten[[#This Row],[Arbeidskosten - vast tarief (excl eigen arbeid)]]=1,Tb_Activiteiten[[#Headers],[Arbeidskosten - vast tarief (excl eigen arbeid)]],""))</f>
        <v/>
      </c>
      <c r="BA470" t="str">
        <f>IF(ISNUMBER(FIND("overige",Methode_Keuze)),"",IF(Tb_Activiteiten[[#This Row],[Overige kosten]]=1,Tb_Activiteiten[[#Headers],[Overige kosten]],""))</f>
        <v/>
      </c>
    </row>
    <row r="471" spans="1:53" x14ac:dyDescent="0.25">
      <c r="A471" s="213"/>
      <c r="F471" s="64"/>
      <c r="G471" s="64"/>
      <c r="H471" s="258"/>
      <c r="I471" s="258"/>
      <c r="J471" s="258"/>
      <c r="K471" s="258"/>
      <c r="O471" s="56"/>
      <c r="Q471" t="str">
        <f>IFERROR(IF(VLOOKUP(Tb_Activiteiten[[#This Row],[Openstelling]],Tb_Openstelling[],2,0)=1,1,""),"")</f>
        <v/>
      </c>
      <c r="AK471" t="str">
        <f>IF(ISNUMBER(FIND("arbeid",Methode_Keuze)),"",IF(ISNUMBER(FIND("arbeid",Methode_Keuze)),"",IF(Tb_Activiteiten[[#This Row],[Loonkosten]]=1,Tb_Activiteiten[[#Headers],[Loonkosten]],"")))</f>
        <v/>
      </c>
      <c r="AL471" t="str">
        <f>IF(ISNUMBER(FIND("arbeid",Methode_Keuze)),"",IF(ISNUMBER(FIND("arbeid",Methode_Keuze)),"",IF(Tb_Activiteiten[[#This Row],[Eigen arbeid]]=1,Tb_Activiteiten[[#Headers],[Eigen arbeid]],"")))</f>
        <v/>
      </c>
      <c r="AM471" t="str">
        <f>IF(ISNUMBER(FIND("arbeid",Methode_Keuze)),"",IF(ISNUMBER(FIND("arbeid",Methode_Keuze)),"",IF(Tb_Activiteiten[[#This Row],[Projectmedewerker]]=1,Tb_Activiteiten[[#Headers],[Projectmedewerker]],"")))</f>
        <v/>
      </c>
      <c r="AN471" t="str">
        <f>IF(ISNUMBER(FIND("arbeid",Methode_Keuze)),"",IF(ISNUMBER(FIND("arbeid",Methode_Keuze)),"",IF(Tb_Activiteiten[[#This Row],[Landbouwer]]=1,Tb_Activiteiten[[#Headers],[Landbouwer]],"")))</f>
        <v/>
      </c>
      <c r="AO471" t="str">
        <f>IF(ISNUMBER(FIND("arbeid",Methode_Keuze)),"",IF(ISNUMBER(FIND("arbeid",Methode_Keuze)),"",IF(Tb_Activiteiten[[#This Row],[Adviseur]]=1,Tb_Activiteiten[[#Headers],[Adviseur]],"")))</f>
        <v/>
      </c>
      <c r="AP471" t="str">
        <f>IF(ISNUMBER(FIND("arbeid",Methode_Keuze)),"",IF(ISNUMBER(FIND("arbeid",Methode_Keuze)),"",IF(Tb_Activiteiten[[#This Row],[Projectleider/Expert]]=1,Tb_Activiteiten[[#Headers],[Projectleider/Expert]],"")))</f>
        <v/>
      </c>
      <c r="AQ471" t="str">
        <f>IF(ISNUMBER(FIND("arbeid",Methode_Keuze)),"",IF(ISNUMBER(FIND("arbeid",Methode_Keuze)),"",IF(Tb_Activiteiten[[#This Row],[Arbeidskosten]]=1,Tb_Activiteiten[[#Headers],[Arbeidskosten]],"")))</f>
        <v/>
      </c>
      <c r="AR471" t="str">
        <f>IF(ISNUMBER(FIND("arbeid",Methode_Keuze)),"",IF(ISNUMBER(FIND("arbeid",Methode_Keuze)),"",IF(Tb_Activiteiten[[#This Row],[Arbeidskosten op basis van IKS]]=1,Tb_Activiteiten[[#Headers],[Arbeidskosten op basis van IKS]],"")))</f>
        <v/>
      </c>
      <c r="AS471" t="str">
        <f>IF(ISNUMBER(FIND("overige",Methode_Keuze)),"",IF(Tb_Activiteiten[[#This Row],[Kosten derden exclusief btw]]=1,Tb_Activiteiten[[#Headers],[Kosten derden exclusief btw]],""))</f>
        <v/>
      </c>
      <c r="AT471" t="str">
        <f>IF(ISNUMBER(FIND("overige",Methode_Keuze)),"",IF(Tb_Activiteiten[[#This Row],[Niet verrekenbare btw]]=1,Tb_Activiteiten[[#Headers],[Niet verrekenbare btw]],""))</f>
        <v/>
      </c>
      <c r="AU471" t="str">
        <f>IF(ISNUMBER(FIND("overige",Methode_Keuze)),"",IF(Tb_Activiteiten[[#This Row],[Grondkosten]]=1,Tb_Activiteiten[[#Headers],[Grondkosten]],""))</f>
        <v/>
      </c>
      <c r="AV471" t="str">
        <f>IF(ISNUMBER(FIND("overige",Methode_Keuze)),"",IF(Tb_Activiteiten[[#This Row],[Bijdrage in natura (overige)]]=1,Tb_Activiteiten[[#Headers],[Bijdrage in natura (overige)]],""))</f>
        <v/>
      </c>
      <c r="AW471" t="str">
        <f>IF(ISNUMBER(FIND("overige",Methode_Keuze)),"",IF(Tb_Activiteiten[[#This Row],[Bijdrage in natura (vrijwilligers)]]=1,Tb_Activiteiten[[#Headers],[Bijdrage in natura (vrijwilligers)]],""))</f>
        <v/>
      </c>
      <c r="AX471" t="str">
        <f>IF(ISNUMBER(FIND("overige",Methode_Keuze)),"",IF(Tb_Activiteiten[[#This Row],[Afschrijvingskosten]]=1,Tb_Activiteiten[[#Headers],[Afschrijvingskosten]],""))</f>
        <v/>
      </c>
      <c r="AY471" t="str">
        <f>IF(ISNUMBER(FIND("overige",Methode_Keuze)),"",IF(Tb_Activiteiten[[#This Row],[Vergoeding]]=1,Tb_Activiteiten[[#Headers],[Vergoeding]],""))</f>
        <v/>
      </c>
      <c r="AZ471" t="str">
        <f>IF(ISNUMBER(FIND("arbeid",Methode_Keuze)),"",IF(Tb_Activiteiten[[#This Row],[Arbeidskosten - vast tarief (excl eigen arbeid)]]=1,Tb_Activiteiten[[#Headers],[Arbeidskosten - vast tarief (excl eigen arbeid)]],""))</f>
        <v/>
      </c>
      <c r="BA471" t="str">
        <f>IF(ISNUMBER(FIND("overige",Methode_Keuze)),"",IF(Tb_Activiteiten[[#This Row],[Overige kosten]]=1,Tb_Activiteiten[[#Headers],[Overige kosten]],""))</f>
        <v/>
      </c>
    </row>
    <row r="472" spans="1:53" x14ac:dyDescent="0.25">
      <c r="A472" s="213"/>
      <c r="F472" s="64"/>
      <c r="G472" s="64"/>
      <c r="H472" s="258"/>
      <c r="I472" s="258"/>
      <c r="J472" s="258"/>
      <c r="K472" s="258"/>
      <c r="O472" s="56"/>
      <c r="Q472" t="str">
        <f>IFERROR(IF(VLOOKUP(Tb_Activiteiten[[#This Row],[Openstelling]],Tb_Openstelling[],2,0)=1,1,""),"")</f>
        <v/>
      </c>
      <c r="AK472" t="str">
        <f>IF(ISNUMBER(FIND("arbeid",Methode_Keuze)),"",IF(ISNUMBER(FIND("arbeid",Methode_Keuze)),"",IF(Tb_Activiteiten[[#This Row],[Loonkosten]]=1,Tb_Activiteiten[[#Headers],[Loonkosten]],"")))</f>
        <v/>
      </c>
      <c r="AL472" t="str">
        <f>IF(ISNUMBER(FIND("arbeid",Methode_Keuze)),"",IF(ISNUMBER(FIND("arbeid",Methode_Keuze)),"",IF(Tb_Activiteiten[[#This Row],[Eigen arbeid]]=1,Tb_Activiteiten[[#Headers],[Eigen arbeid]],"")))</f>
        <v/>
      </c>
      <c r="AM472" t="str">
        <f>IF(ISNUMBER(FIND("arbeid",Methode_Keuze)),"",IF(ISNUMBER(FIND("arbeid",Methode_Keuze)),"",IF(Tb_Activiteiten[[#This Row],[Projectmedewerker]]=1,Tb_Activiteiten[[#Headers],[Projectmedewerker]],"")))</f>
        <v/>
      </c>
      <c r="AN472" t="str">
        <f>IF(ISNUMBER(FIND("arbeid",Methode_Keuze)),"",IF(ISNUMBER(FIND("arbeid",Methode_Keuze)),"",IF(Tb_Activiteiten[[#This Row],[Landbouwer]]=1,Tb_Activiteiten[[#Headers],[Landbouwer]],"")))</f>
        <v/>
      </c>
      <c r="AO472" t="str">
        <f>IF(ISNUMBER(FIND("arbeid",Methode_Keuze)),"",IF(ISNUMBER(FIND("arbeid",Methode_Keuze)),"",IF(Tb_Activiteiten[[#This Row],[Adviseur]]=1,Tb_Activiteiten[[#Headers],[Adviseur]],"")))</f>
        <v/>
      </c>
      <c r="AP472" t="str">
        <f>IF(ISNUMBER(FIND("arbeid",Methode_Keuze)),"",IF(ISNUMBER(FIND("arbeid",Methode_Keuze)),"",IF(Tb_Activiteiten[[#This Row],[Projectleider/Expert]]=1,Tb_Activiteiten[[#Headers],[Projectleider/Expert]],"")))</f>
        <v/>
      </c>
      <c r="AQ472" t="str">
        <f>IF(ISNUMBER(FIND("arbeid",Methode_Keuze)),"",IF(ISNUMBER(FIND("arbeid",Methode_Keuze)),"",IF(Tb_Activiteiten[[#This Row],[Arbeidskosten]]=1,Tb_Activiteiten[[#Headers],[Arbeidskosten]],"")))</f>
        <v/>
      </c>
      <c r="AR472" t="str">
        <f>IF(ISNUMBER(FIND("arbeid",Methode_Keuze)),"",IF(ISNUMBER(FIND("arbeid",Methode_Keuze)),"",IF(Tb_Activiteiten[[#This Row],[Arbeidskosten op basis van IKS]]=1,Tb_Activiteiten[[#Headers],[Arbeidskosten op basis van IKS]],"")))</f>
        <v/>
      </c>
      <c r="AS472" t="str">
        <f>IF(ISNUMBER(FIND("overige",Methode_Keuze)),"",IF(Tb_Activiteiten[[#This Row],[Kosten derden exclusief btw]]=1,Tb_Activiteiten[[#Headers],[Kosten derden exclusief btw]],""))</f>
        <v/>
      </c>
      <c r="AT472" t="str">
        <f>IF(ISNUMBER(FIND("overige",Methode_Keuze)),"",IF(Tb_Activiteiten[[#This Row],[Niet verrekenbare btw]]=1,Tb_Activiteiten[[#Headers],[Niet verrekenbare btw]],""))</f>
        <v/>
      </c>
      <c r="AU472" t="str">
        <f>IF(ISNUMBER(FIND("overige",Methode_Keuze)),"",IF(Tb_Activiteiten[[#This Row],[Grondkosten]]=1,Tb_Activiteiten[[#Headers],[Grondkosten]],""))</f>
        <v/>
      </c>
      <c r="AV472" t="str">
        <f>IF(ISNUMBER(FIND("overige",Methode_Keuze)),"",IF(Tb_Activiteiten[[#This Row],[Bijdrage in natura (overige)]]=1,Tb_Activiteiten[[#Headers],[Bijdrage in natura (overige)]],""))</f>
        <v/>
      </c>
      <c r="AW472" t="str">
        <f>IF(ISNUMBER(FIND("overige",Methode_Keuze)),"",IF(Tb_Activiteiten[[#This Row],[Bijdrage in natura (vrijwilligers)]]=1,Tb_Activiteiten[[#Headers],[Bijdrage in natura (vrijwilligers)]],""))</f>
        <v/>
      </c>
      <c r="AX472" t="str">
        <f>IF(ISNUMBER(FIND("overige",Methode_Keuze)),"",IF(Tb_Activiteiten[[#This Row],[Afschrijvingskosten]]=1,Tb_Activiteiten[[#Headers],[Afschrijvingskosten]],""))</f>
        <v/>
      </c>
      <c r="AY472" t="str">
        <f>IF(ISNUMBER(FIND("overige",Methode_Keuze)),"",IF(Tb_Activiteiten[[#This Row],[Vergoeding]]=1,Tb_Activiteiten[[#Headers],[Vergoeding]],""))</f>
        <v/>
      </c>
      <c r="AZ472" t="str">
        <f>IF(ISNUMBER(FIND("arbeid",Methode_Keuze)),"",IF(Tb_Activiteiten[[#This Row],[Arbeidskosten - vast tarief (excl eigen arbeid)]]=1,Tb_Activiteiten[[#Headers],[Arbeidskosten - vast tarief (excl eigen arbeid)]],""))</f>
        <v/>
      </c>
      <c r="BA472" t="str">
        <f>IF(ISNUMBER(FIND("overige",Methode_Keuze)),"",IF(Tb_Activiteiten[[#This Row],[Overige kosten]]=1,Tb_Activiteiten[[#Headers],[Overige kosten]],""))</f>
        <v/>
      </c>
    </row>
    <row r="473" spans="1:53" x14ac:dyDescent="0.25">
      <c r="A473" s="213"/>
      <c r="F473" s="64"/>
      <c r="G473" s="64"/>
      <c r="H473" s="258"/>
      <c r="I473" s="258"/>
      <c r="J473" s="258"/>
      <c r="K473" s="258"/>
      <c r="O473" s="56"/>
      <c r="Q473" t="str">
        <f>IFERROR(IF(VLOOKUP(Tb_Activiteiten[[#This Row],[Openstelling]],Tb_Openstelling[],2,0)=1,1,""),"")</f>
        <v/>
      </c>
      <c r="AK473" t="str">
        <f>IF(ISNUMBER(FIND("arbeid",Methode_Keuze)),"",IF(ISNUMBER(FIND("arbeid",Methode_Keuze)),"",IF(Tb_Activiteiten[[#This Row],[Loonkosten]]=1,Tb_Activiteiten[[#Headers],[Loonkosten]],"")))</f>
        <v/>
      </c>
      <c r="AL473" t="str">
        <f>IF(ISNUMBER(FIND("arbeid",Methode_Keuze)),"",IF(ISNUMBER(FIND("arbeid",Methode_Keuze)),"",IF(Tb_Activiteiten[[#This Row],[Eigen arbeid]]=1,Tb_Activiteiten[[#Headers],[Eigen arbeid]],"")))</f>
        <v/>
      </c>
      <c r="AM473" t="str">
        <f>IF(ISNUMBER(FIND("arbeid",Methode_Keuze)),"",IF(ISNUMBER(FIND("arbeid",Methode_Keuze)),"",IF(Tb_Activiteiten[[#This Row],[Projectmedewerker]]=1,Tb_Activiteiten[[#Headers],[Projectmedewerker]],"")))</f>
        <v/>
      </c>
      <c r="AN473" t="str">
        <f>IF(ISNUMBER(FIND("arbeid",Methode_Keuze)),"",IF(ISNUMBER(FIND("arbeid",Methode_Keuze)),"",IF(Tb_Activiteiten[[#This Row],[Landbouwer]]=1,Tb_Activiteiten[[#Headers],[Landbouwer]],"")))</f>
        <v/>
      </c>
      <c r="AO473" t="str">
        <f>IF(ISNUMBER(FIND("arbeid",Methode_Keuze)),"",IF(ISNUMBER(FIND("arbeid",Methode_Keuze)),"",IF(Tb_Activiteiten[[#This Row],[Adviseur]]=1,Tb_Activiteiten[[#Headers],[Adviseur]],"")))</f>
        <v/>
      </c>
      <c r="AP473" t="str">
        <f>IF(ISNUMBER(FIND("arbeid",Methode_Keuze)),"",IF(ISNUMBER(FIND("arbeid",Methode_Keuze)),"",IF(Tb_Activiteiten[[#This Row],[Projectleider/Expert]]=1,Tb_Activiteiten[[#Headers],[Projectleider/Expert]],"")))</f>
        <v/>
      </c>
      <c r="AQ473" t="str">
        <f>IF(ISNUMBER(FIND("arbeid",Methode_Keuze)),"",IF(ISNUMBER(FIND("arbeid",Methode_Keuze)),"",IF(Tb_Activiteiten[[#This Row],[Arbeidskosten]]=1,Tb_Activiteiten[[#Headers],[Arbeidskosten]],"")))</f>
        <v/>
      </c>
      <c r="AR473" t="str">
        <f>IF(ISNUMBER(FIND("arbeid",Methode_Keuze)),"",IF(ISNUMBER(FIND("arbeid",Methode_Keuze)),"",IF(Tb_Activiteiten[[#This Row],[Arbeidskosten op basis van IKS]]=1,Tb_Activiteiten[[#Headers],[Arbeidskosten op basis van IKS]],"")))</f>
        <v/>
      </c>
      <c r="AS473" t="str">
        <f>IF(ISNUMBER(FIND("overige",Methode_Keuze)),"",IF(Tb_Activiteiten[[#This Row],[Kosten derden exclusief btw]]=1,Tb_Activiteiten[[#Headers],[Kosten derden exclusief btw]],""))</f>
        <v/>
      </c>
      <c r="AT473" t="str">
        <f>IF(ISNUMBER(FIND("overige",Methode_Keuze)),"",IF(Tb_Activiteiten[[#This Row],[Niet verrekenbare btw]]=1,Tb_Activiteiten[[#Headers],[Niet verrekenbare btw]],""))</f>
        <v/>
      </c>
      <c r="AU473" t="str">
        <f>IF(ISNUMBER(FIND("overige",Methode_Keuze)),"",IF(Tb_Activiteiten[[#This Row],[Grondkosten]]=1,Tb_Activiteiten[[#Headers],[Grondkosten]],""))</f>
        <v/>
      </c>
      <c r="AV473" t="str">
        <f>IF(ISNUMBER(FIND("overige",Methode_Keuze)),"",IF(Tb_Activiteiten[[#This Row],[Bijdrage in natura (overige)]]=1,Tb_Activiteiten[[#Headers],[Bijdrage in natura (overige)]],""))</f>
        <v/>
      </c>
      <c r="AW473" t="str">
        <f>IF(ISNUMBER(FIND("overige",Methode_Keuze)),"",IF(Tb_Activiteiten[[#This Row],[Bijdrage in natura (vrijwilligers)]]=1,Tb_Activiteiten[[#Headers],[Bijdrage in natura (vrijwilligers)]],""))</f>
        <v/>
      </c>
      <c r="AX473" t="str">
        <f>IF(ISNUMBER(FIND("overige",Methode_Keuze)),"",IF(Tb_Activiteiten[[#This Row],[Afschrijvingskosten]]=1,Tb_Activiteiten[[#Headers],[Afschrijvingskosten]],""))</f>
        <v/>
      </c>
      <c r="AY473" t="str">
        <f>IF(ISNUMBER(FIND("overige",Methode_Keuze)),"",IF(Tb_Activiteiten[[#This Row],[Vergoeding]]=1,Tb_Activiteiten[[#Headers],[Vergoeding]],""))</f>
        <v/>
      </c>
      <c r="AZ473" t="str">
        <f>IF(ISNUMBER(FIND("arbeid",Methode_Keuze)),"",IF(Tb_Activiteiten[[#This Row],[Arbeidskosten - vast tarief (excl eigen arbeid)]]=1,Tb_Activiteiten[[#Headers],[Arbeidskosten - vast tarief (excl eigen arbeid)]],""))</f>
        <v/>
      </c>
      <c r="BA473" t="str">
        <f>IF(ISNUMBER(FIND("overige",Methode_Keuze)),"",IF(Tb_Activiteiten[[#This Row],[Overige kosten]]=1,Tb_Activiteiten[[#Headers],[Overige kosten]],""))</f>
        <v/>
      </c>
    </row>
    <row r="474" spans="1:53" x14ac:dyDescent="0.25">
      <c r="A474" s="213"/>
      <c r="F474" s="64"/>
      <c r="G474" s="64"/>
      <c r="H474" s="258"/>
      <c r="I474" s="258"/>
      <c r="J474" s="258"/>
      <c r="K474" s="258"/>
      <c r="O474" s="56"/>
      <c r="Q474" t="str">
        <f>IFERROR(IF(VLOOKUP(Tb_Activiteiten[[#This Row],[Openstelling]],Tb_Openstelling[],2,0)=1,1,""),"")</f>
        <v/>
      </c>
      <c r="AK474" t="str">
        <f>IF(ISNUMBER(FIND("arbeid",Methode_Keuze)),"",IF(ISNUMBER(FIND("arbeid",Methode_Keuze)),"",IF(Tb_Activiteiten[[#This Row],[Loonkosten]]=1,Tb_Activiteiten[[#Headers],[Loonkosten]],"")))</f>
        <v/>
      </c>
      <c r="AL474" t="str">
        <f>IF(ISNUMBER(FIND("arbeid",Methode_Keuze)),"",IF(ISNUMBER(FIND("arbeid",Methode_Keuze)),"",IF(Tb_Activiteiten[[#This Row],[Eigen arbeid]]=1,Tb_Activiteiten[[#Headers],[Eigen arbeid]],"")))</f>
        <v/>
      </c>
      <c r="AM474" t="str">
        <f>IF(ISNUMBER(FIND("arbeid",Methode_Keuze)),"",IF(ISNUMBER(FIND("arbeid",Methode_Keuze)),"",IF(Tb_Activiteiten[[#This Row],[Projectmedewerker]]=1,Tb_Activiteiten[[#Headers],[Projectmedewerker]],"")))</f>
        <v/>
      </c>
      <c r="AN474" t="str">
        <f>IF(ISNUMBER(FIND("arbeid",Methode_Keuze)),"",IF(ISNUMBER(FIND("arbeid",Methode_Keuze)),"",IF(Tb_Activiteiten[[#This Row],[Landbouwer]]=1,Tb_Activiteiten[[#Headers],[Landbouwer]],"")))</f>
        <v/>
      </c>
      <c r="AO474" t="str">
        <f>IF(ISNUMBER(FIND("arbeid",Methode_Keuze)),"",IF(ISNUMBER(FIND("arbeid",Methode_Keuze)),"",IF(Tb_Activiteiten[[#This Row],[Adviseur]]=1,Tb_Activiteiten[[#Headers],[Adviseur]],"")))</f>
        <v/>
      </c>
      <c r="AP474" t="str">
        <f>IF(ISNUMBER(FIND("arbeid",Methode_Keuze)),"",IF(ISNUMBER(FIND("arbeid",Methode_Keuze)),"",IF(Tb_Activiteiten[[#This Row],[Projectleider/Expert]]=1,Tb_Activiteiten[[#Headers],[Projectleider/Expert]],"")))</f>
        <v/>
      </c>
      <c r="AQ474" t="str">
        <f>IF(ISNUMBER(FIND("arbeid",Methode_Keuze)),"",IF(ISNUMBER(FIND("arbeid",Methode_Keuze)),"",IF(Tb_Activiteiten[[#This Row],[Arbeidskosten]]=1,Tb_Activiteiten[[#Headers],[Arbeidskosten]],"")))</f>
        <v/>
      </c>
      <c r="AR474" t="str">
        <f>IF(ISNUMBER(FIND("arbeid",Methode_Keuze)),"",IF(ISNUMBER(FIND("arbeid",Methode_Keuze)),"",IF(Tb_Activiteiten[[#This Row],[Arbeidskosten op basis van IKS]]=1,Tb_Activiteiten[[#Headers],[Arbeidskosten op basis van IKS]],"")))</f>
        <v/>
      </c>
      <c r="AS474" t="str">
        <f>IF(ISNUMBER(FIND("overige",Methode_Keuze)),"",IF(Tb_Activiteiten[[#This Row],[Kosten derden exclusief btw]]=1,Tb_Activiteiten[[#Headers],[Kosten derden exclusief btw]],""))</f>
        <v/>
      </c>
      <c r="AT474" t="str">
        <f>IF(ISNUMBER(FIND("overige",Methode_Keuze)),"",IF(Tb_Activiteiten[[#This Row],[Niet verrekenbare btw]]=1,Tb_Activiteiten[[#Headers],[Niet verrekenbare btw]],""))</f>
        <v/>
      </c>
      <c r="AU474" t="str">
        <f>IF(ISNUMBER(FIND("overige",Methode_Keuze)),"",IF(Tb_Activiteiten[[#This Row],[Grondkosten]]=1,Tb_Activiteiten[[#Headers],[Grondkosten]],""))</f>
        <v/>
      </c>
      <c r="AV474" t="str">
        <f>IF(ISNUMBER(FIND("overige",Methode_Keuze)),"",IF(Tb_Activiteiten[[#This Row],[Bijdrage in natura (overige)]]=1,Tb_Activiteiten[[#Headers],[Bijdrage in natura (overige)]],""))</f>
        <v/>
      </c>
      <c r="AW474" t="str">
        <f>IF(ISNUMBER(FIND("overige",Methode_Keuze)),"",IF(Tb_Activiteiten[[#This Row],[Bijdrage in natura (vrijwilligers)]]=1,Tb_Activiteiten[[#Headers],[Bijdrage in natura (vrijwilligers)]],""))</f>
        <v/>
      </c>
      <c r="AX474" t="str">
        <f>IF(ISNUMBER(FIND("overige",Methode_Keuze)),"",IF(Tb_Activiteiten[[#This Row],[Afschrijvingskosten]]=1,Tb_Activiteiten[[#Headers],[Afschrijvingskosten]],""))</f>
        <v/>
      </c>
      <c r="AY474" t="str">
        <f>IF(ISNUMBER(FIND("overige",Methode_Keuze)),"",IF(Tb_Activiteiten[[#This Row],[Vergoeding]]=1,Tb_Activiteiten[[#Headers],[Vergoeding]],""))</f>
        <v/>
      </c>
      <c r="AZ474" t="str">
        <f>IF(ISNUMBER(FIND("arbeid",Methode_Keuze)),"",IF(Tb_Activiteiten[[#This Row],[Arbeidskosten - vast tarief (excl eigen arbeid)]]=1,Tb_Activiteiten[[#Headers],[Arbeidskosten - vast tarief (excl eigen arbeid)]],""))</f>
        <v/>
      </c>
      <c r="BA474" t="str">
        <f>IF(ISNUMBER(FIND("overige",Methode_Keuze)),"",IF(Tb_Activiteiten[[#This Row],[Overige kosten]]=1,Tb_Activiteiten[[#Headers],[Overige kosten]],""))</f>
        <v/>
      </c>
    </row>
    <row r="475" spans="1:53" x14ac:dyDescent="0.25">
      <c r="A475" s="213"/>
      <c r="F475" s="64"/>
      <c r="G475" s="64"/>
      <c r="H475" s="258"/>
      <c r="I475" s="258"/>
      <c r="J475" s="258"/>
      <c r="K475" s="258"/>
      <c r="O475" s="56"/>
      <c r="Q475" t="str">
        <f>IFERROR(IF(VLOOKUP(Tb_Activiteiten[[#This Row],[Openstelling]],Tb_Openstelling[],2,0)=1,1,""),"")</f>
        <v/>
      </c>
      <c r="AK475" t="str">
        <f>IF(ISNUMBER(FIND("arbeid",Methode_Keuze)),"",IF(ISNUMBER(FIND("arbeid",Methode_Keuze)),"",IF(Tb_Activiteiten[[#This Row],[Loonkosten]]=1,Tb_Activiteiten[[#Headers],[Loonkosten]],"")))</f>
        <v/>
      </c>
      <c r="AL475" t="str">
        <f>IF(ISNUMBER(FIND("arbeid",Methode_Keuze)),"",IF(ISNUMBER(FIND("arbeid",Methode_Keuze)),"",IF(Tb_Activiteiten[[#This Row],[Eigen arbeid]]=1,Tb_Activiteiten[[#Headers],[Eigen arbeid]],"")))</f>
        <v/>
      </c>
      <c r="AM475" t="str">
        <f>IF(ISNUMBER(FIND("arbeid",Methode_Keuze)),"",IF(ISNUMBER(FIND("arbeid",Methode_Keuze)),"",IF(Tb_Activiteiten[[#This Row],[Projectmedewerker]]=1,Tb_Activiteiten[[#Headers],[Projectmedewerker]],"")))</f>
        <v/>
      </c>
      <c r="AN475" t="str">
        <f>IF(ISNUMBER(FIND("arbeid",Methode_Keuze)),"",IF(ISNUMBER(FIND("arbeid",Methode_Keuze)),"",IF(Tb_Activiteiten[[#This Row],[Landbouwer]]=1,Tb_Activiteiten[[#Headers],[Landbouwer]],"")))</f>
        <v/>
      </c>
      <c r="AO475" t="str">
        <f>IF(ISNUMBER(FIND("arbeid",Methode_Keuze)),"",IF(ISNUMBER(FIND("arbeid",Methode_Keuze)),"",IF(Tb_Activiteiten[[#This Row],[Adviseur]]=1,Tb_Activiteiten[[#Headers],[Adviseur]],"")))</f>
        <v/>
      </c>
      <c r="AP475" t="str">
        <f>IF(ISNUMBER(FIND("arbeid",Methode_Keuze)),"",IF(ISNUMBER(FIND("arbeid",Methode_Keuze)),"",IF(Tb_Activiteiten[[#This Row],[Projectleider/Expert]]=1,Tb_Activiteiten[[#Headers],[Projectleider/Expert]],"")))</f>
        <v/>
      </c>
      <c r="AQ475" t="str">
        <f>IF(ISNUMBER(FIND("arbeid",Methode_Keuze)),"",IF(ISNUMBER(FIND("arbeid",Methode_Keuze)),"",IF(Tb_Activiteiten[[#This Row],[Arbeidskosten]]=1,Tb_Activiteiten[[#Headers],[Arbeidskosten]],"")))</f>
        <v/>
      </c>
      <c r="AR475" t="str">
        <f>IF(ISNUMBER(FIND("arbeid",Methode_Keuze)),"",IF(ISNUMBER(FIND("arbeid",Methode_Keuze)),"",IF(Tb_Activiteiten[[#This Row],[Arbeidskosten op basis van IKS]]=1,Tb_Activiteiten[[#Headers],[Arbeidskosten op basis van IKS]],"")))</f>
        <v/>
      </c>
      <c r="AS475" t="str">
        <f>IF(ISNUMBER(FIND("overige",Methode_Keuze)),"",IF(Tb_Activiteiten[[#This Row],[Kosten derden exclusief btw]]=1,Tb_Activiteiten[[#Headers],[Kosten derden exclusief btw]],""))</f>
        <v/>
      </c>
      <c r="AT475" t="str">
        <f>IF(ISNUMBER(FIND("overige",Methode_Keuze)),"",IF(Tb_Activiteiten[[#This Row],[Niet verrekenbare btw]]=1,Tb_Activiteiten[[#Headers],[Niet verrekenbare btw]],""))</f>
        <v/>
      </c>
      <c r="AU475" t="str">
        <f>IF(ISNUMBER(FIND("overige",Methode_Keuze)),"",IF(Tb_Activiteiten[[#This Row],[Grondkosten]]=1,Tb_Activiteiten[[#Headers],[Grondkosten]],""))</f>
        <v/>
      </c>
      <c r="AV475" t="str">
        <f>IF(ISNUMBER(FIND("overige",Methode_Keuze)),"",IF(Tb_Activiteiten[[#This Row],[Bijdrage in natura (overige)]]=1,Tb_Activiteiten[[#Headers],[Bijdrage in natura (overige)]],""))</f>
        <v/>
      </c>
      <c r="AW475" t="str">
        <f>IF(ISNUMBER(FIND("overige",Methode_Keuze)),"",IF(Tb_Activiteiten[[#This Row],[Bijdrage in natura (vrijwilligers)]]=1,Tb_Activiteiten[[#Headers],[Bijdrage in natura (vrijwilligers)]],""))</f>
        <v/>
      </c>
      <c r="AX475" t="str">
        <f>IF(ISNUMBER(FIND("overige",Methode_Keuze)),"",IF(Tb_Activiteiten[[#This Row],[Afschrijvingskosten]]=1,Tb_Activiteiten[[#Headers],[Afschrijvingskosten]],""))</f>
        <v/>
      </c>
      <c r="AY475" t="str">
        <f>IF(ISNUMBER(FIND("overige",Methode_Keuze)),"",IF(Tb_Activiteiten[[#This Row],[Vergoeding]]=1,Tb_Activiteiten[[#Headers],[Vergoeding]],""))</f>
        <v/>
      </c>
      <c r="AZ475" t="str">
        <f>IF(ISNUMBER(FIND("arbeid",Methode_Keuze)),"",IF(Tb_Activiteiten[[#This Row],[Arbeidskosten - vast tarief (excl eigen arbeid)]]=1,Tb_Activiteiten[[#Headers],[Arbeidskosten - vast tarief (excl eigen arbeid)]],""))</f>
        <v/>
      </c>
      <c r="BA475" t="str">
        <f>IF(ISNUMBER(FIND("overige",Methode_Keuze)),"",IF(Tb_Activiteiten[[#This Row],[Overige kosten]]=1,Tb_Activiteiten[[#Headers],[Overige kosten]],""))</f>
        <v/>
      </c>
    </row>
    <row r="476" spans="1:53" x14ac:dyDescent="0.25">
      <c r="A476" s="213"/>
      <c r="F476" s="64"/>
      <c r="G476" s="64"/>
      <c r="H476" s="258"/>
      <c r="I476" s="258"/>
      <c r="J476" s="258"/>
      <c r="K476" s="258"/>
      <c r="O476" s="56"/>
      <c r="Q476" t="str">
        <f>IFERROR(IF(VLOOKUP(Tb_Activiteiten[[#This Row],[Openstelling]],Tb_Openstelling[],2,0)=1,1,""),"")</f>
        <v/>
      </c>
      <c r="AK476" t="str">
        <f>IF(ISNUMBER(FIND("arbeid",Methode_Keuze)),"",IF(ISNUMBER(FIND("arbeid",Methode_Keuze)),"",IF(Tb_Activiteiten[[#This Row],[Loonkosten]]=1,Tb_Activiteiten[[#Headers],[Loonkosten]],"")))</f>
        <v/>
      </c>
      <c r="AL476" t="str">
        <f>IF(ISNUMBER(FIND("arbeid",Methode_Keuze)),"",IF(ISNUMBER(FIND("arbeid",Methode_Keuze)),"",IF(Tb_Activiteiten[[#This Row],[Eigen arbeid]]=1,Tb_Activiteiten[[#Headers],[Eigen arbeid]],"")))</f>
        <v/>
      </c>
      <c r="AM476" t="str">
        <f>IF(ISNUMBER(FIND("arbeid",Methode_Keuze)),"",IF(ISNUMBER(FIND("arbeid",Methode_Keuze)),"",IF(Tb_Activiteiten[[#This Row],[Projectmedewerker]]=1,Tb_Activiteiten[[#Headers],[Projectmedewerker]],"")))</f>
        <v/>
      </c>
      <c r="AN476" t="str">
        <f>IF(ISNUMBER(FIND("arbeid",Methode_Keuze)),"",IF(ISNUMBER(FIND("arbeid",Methode_Keuze)),"",IF(Tb_Activiteiten[[#This Row],[Landbouwer]]=1,Tb_Activiteiten[[#Headers],[Landbouwer]],"")))</f>
        <v/>
      </c>
      <c r="AO476" t="str">
        <f>IF(ISNUMBER(FIND("arbeid",Methode_Keuze)),"",IF(ISNUMBER(FIND("arbeid",Methode_Keuze)),"",IF(Tb_Activiteiten[[#This Row],[Adviseur]]=1,Tb_Activiteiten[[#Headers],[Adviseur]],"")))</f>
        <v/>
      </c>
      <c r="AP476" t="str">
        <f>IF(ISNUMBER(FIND("arbeid",Methode_Keuze)),"",IF(ISNUMBER(FIND("arbeid",Methode_Keuze)),"",IF(Tb_Activiteiten[[#This Row],[Projectleider/Expert]]=1,Tb_Activiteiten[[#Headers],[Projectleider/Expert]],"")))</f>
        <v/>
      </c>
      <c r="AQ476" t="str">
        <f>IF(ISNUMBER(FIND("arbeid",Methode_Keuze)),"",IF(ISNUMBER(FIND("arbeid",Methode_Keuze)),"",IF(Tb_Activiteiten[[#This Row],[Arbeidskosten]]=1,Tb_Activiteiten[[#Headers],[Arbeidskosten]],"")))</f>
        <v/>
      </c>
      <c r="AR476" t="str">
        <f>IF(ISNUMBER(FIND("arbeid",Methode_Keuze)),"",IF(ISNUMBER(FIND("arbeid",Methode_Keuze)),"",IF(Tb_Activiteiten[[#This Row],[Arbeidskosten op basis van IKS]]=1,Tb_Activiteiten[[#Headers],[Arbeidskosten op basis van IKS]],"")))</f>
        <v/>
      </c>
      <c r="AS476" t="str">
        <f>IF(ISNUMBER(FIND("overige",Methode_Keuze)),"",IF(Tb_Activiteiten[[#This Row],[Kosten derden exclusief btw]]=1,Tb_Activiteiten[[#Headers],[Kosten derden exclusief btw]],""))</f>
        <v/>
      </c>
      <c r="AT476" t="str">
        <f>IF(ISNUMBER(FIND("overige",Methode_Keuze)),"",IF(Tb_Activiteiten[[#This Row],[Niet verrekenbare btw]]=1,Tb_Activiteiten[[#Headers],[Niet verrekenbare btw]],""))</f>
        <v/>
      </c>
      <c r="AU476" t="str">
        <f>IF(ISNUMBER(FIND("overige",Methode_Keuze)),"",IF(Tb_Activiteiten[[#This Row],[Grondkosten]]=1,Tb_Activiteiten[[#Headers],[Grondkosten]],""))</f>
        <v/>
      </c>
      <c r="AV476" t="str">
        <f>IF(ISNUMBER(FIND("overige",Methode_Keuze)),"",IF(Tb_Activiteiten[[#This Row],[Bijdrage in natura (overige)]]=1,Tb_Activiteiten[[#Headers],[Bijdrage in natura (overige)]],""))</f>
        <v/>
      </c>
      <c r="AW476" t="str">
        <f>IF(ISNUMBER(FIND("overige",Methode_Keuze)),"",IF(Tb_Activiteiten[[#This Row],[Bijdrage in natura (vrijwilligers)]]=1,Tb_Activiteiten[[#Headers],[Bijdrage in natura (vrijwilligers)]],""))</f>
        <v/>
      </c>
      <c r="AX476" t="str">
        <f>IF(ISNUMBER(FIND("overige",Methode_Keuze)),"",IF(Tb_Activiteiten[[#This Row],[Afschrijvingskosten]]=1,Tb_Activiteiten[[#Headers],[Afschrijvingskosten]],""))</f>
        <v/>
      </c>
      <c r="AY476" t="str">
        <f>IF(ISNUMBER(FIND("overige",Methode_Keuze)),"",IF(Tb_Activiteiten[[#This Row],[Vergoeding]]=1,Tb_Activiteiten[[#Headers],[Vergoeding]],""))</f>
        <v/>
      </c>
      <c r="AZ476" t="str">
        <f>IF(ISNUMBER(FIND("arbeid",Methode_Keuze)),"",IF(Tb_Activiteiten[[#This Row],[Arbeidskosten - vast tarief (excl eigen arbeid)]]=1,Tb_Activiteiten[[#Headers],[Arbeidskosten - vast tarief (excl eigen arbeid)]],""))</f>
        <v/>
      </c>
      <c r="BA476" t="str">
        <f>IF(ISNUMBER(FIND("overige",Methode_Keuze)),"",IF(Tb_Activiteiten[[#This Row],[Overige kosten]]=1,Tb_Activiteiten[[#Headers],[Overige kosten]],""))</f>
        <v/>
      </c>
    </row>
    <row r="477" spans="1:53" x14ac:dyDescent="0.25">
      <c r="A477" s="213"/>
      <c r="F477" s="64"/>
      <c r="G477" s="64"/>
      <c r="H477" s="258"/>
      <c r="I477" s="258"/>
      <c r="J477" s="258"/>
      <c r="K477" s="258"/>
      <c r="O477" s="56"/>
      <c r="Q477" t="str">
        <f>IFERROR(IF(VLOOKUP(Tb_Activiteiten[[#This Row],[Openstelling]],Tb_Openstelling[],2,0)=1,1,""),"")</f>
        <v/>
      </c>
      <c r="AK477" t="str">
        <f>IF(ISNUMBER(FIND("arbeid",Methode_Keuze)),"",IF(ISNUMBER(FIND("arbeid",Methode_Keuze)),"",IF(Tb_Activiteiten[[#This Row],[Loonkosten]]=1,Tb_Activiteiten[[#Headers],[Loonkosten]],"")))</f>
        <v/>
      </c>
      <c r="AL477" t="str">
        <f>IF(ISNUMBER(FIND("arbeid",Methode_Keuze)),"",IF(ISNUMBER(FIND("arbeid",Methode_Keuze)),"",IF(Tb_Activiteiten[[#This Row],[Eigen arbeid]]=1,Tb_Activiteiten[[#Headers],[Eigen arbeid]],"")))</f>
        <v/>
      </c>
      <c r="AM477" t="str">
        <f>IF(ISNUMBER(FIND("arbeid",Methode_Keuze)),"",IF(ISNUMBER(FIND("arbeid",Methode_Keuze)),"",IF(Tb_Activiteiten[[#This Row],[Projectmedewerker]]=1,Tb_Activiteiten[[#Headers],[Projectmedewerker]],"")))</f>
        <v/>
      </c>
      <c r="AN477" t="str">
        <f>IF(ISNUMBER(FIND("arbeid",Methode_Keuze)),"",IF(ISNUMBER(FIND("arbeid",Methode_Keuze)),"",IF(Tb_Activiteiten[[#This Row],[Landbouwer]]=1,Tb_Activiteiten[[#Headers],[Landbouwer]],"")))</f>
        <v/>
      </c>
      <c r="AO477" t="str">
        <f>IF(ISNUMBER(FIND("arbeid",Methode_Keuze)),"",IF(ISNUMBER(FIND("arbeid",Methode_Keuze)),"",IF(Tb_Activiteiten[[#This Row],[Adviseur]]=1,Tb_Activiteiten[[#Headers],[Adviseur]],"")))</f>
        <v/>
      </c>
      <c r="AP477" t="str">
        <f>IF(ISNUMBER(FIND("arbeid",Methode_Keuze)),"",IF(ISNUMBER(FIND("arbeid",Methode_Keuze)),"",IF(Tb_Activiteiten[[#This Row],[Projectleider/Expert]]=1,Tb_Activiteiten[[#Headers],[Projectleider/Expert]],"")))</f>
        <v/>
      </c>
      <c r="AQ477" t="str">
        <f>IF(ISNUMBER(FIND("arbeid",Methode_Keuze)),"",IF(ISNUMBER(FIND("arbeid",Methode_Keuze)),"",IF(Tb_Activiteiten[[#This Row],[Arbeidskosten]]=1,Tb_Activiteiten[[#Headers],[Arbeidskosten]],"")))</f>
        <v/>
      </c>
      <c r="AR477" t="str">
        <f>IF(ISNUMBER(FIND("arbeid",Methode_Keuze)),"",IF(ISNUMBER(FIND("arbeid",Methode_Keuze)),"",IF(Tb_Activiteiten[[#This Row],[Arbeidskosten op basis van IKS]]=1,Tb_Activiteiten[[#Headers],[Arbeidskosten op basis van IKS]],"")))</f>
        <v/>
      </c>
      <c r="AS477" t="str">
        <f>IF(ISNUMBER(FIND("overige",Methode_Keuze)),"",IF(Tb_Activiteiten[[#This Row],[Kosten derden exclusief btw]]=1,Tb_Activiteiten[[#Headers],[Kosten derden exclusief btw]],""))</f>
        <v/>
      </c>
      <c r="AT477" t="str">
        <f>IF(ISNUMBER(FIND("overige",Methode_Keuze)),"",IF(Tb_Activiteiten[[#This Row],[Niet verrekenbare btw]]=1,Tb_Activiteiten[[#Headers],[Niet verrekenbare btw]],""))</f>
        <v/>
      </c>
      <c r="AU477" t="str">
        <f>IF(ISNUMBER(FIND("overige",Methode_Keuze)),"",IF(Tb_Activiteiten[[#This Row],[Grondkosten]]=1,Tb_Activiteiten[[#Headers],[Grondkosten]],""))</f>
        <v/>
      </c>
      <c r="AV477" t="str">
        <f>IF(ISNUMBER(FIND("overige",Methode_Keuze)),"",IF(Tb_Activiteiten[[#This Row],[Bijdrage in natura (overige)]]=1,Tb_Activiteiten[[#Headers],[Bijdrage in natura (overige)]],""))</f>
        <v/>
      </c>
      <c r="AW477" t="str">
        <f>IF(ISNUMBER(FIND("overige",Methode_Keuze)),"",IF(Tb_Activiteiten[[#This Row],[Bijdrage in natura (vrijwilligers)]]=1,Tb_Activiteiten[[#Headers],[Bijdrage in natura (vrijwilligers)]],""))</f>
        <v/>
      </c>
      <c r="AX477" t="str">
        <f>IF(ISNUMBER(FIND("overige",Methode_Keuze)),"",IF(Tb_Activiteiten[[#This Row],[Afschrijvingskosten]]=1,Tb_Activiteiten[[#Headers],[Afschrijvingskosten]],""))</f>
        <v/>
      </c>
      <c r="AY477" t="str">
        <f>IF(ISNUMBER(FIND("overige",Methode_Keuze)),"",IF(Tb_Activiteiten[[#This Row],[Vergoeding]]=1,Tb_Activiteiten[[#Headers],[Vergoeding]],""))</f>
        <v/>
      </c>
      <c r="AZ477" t="str">
        <f>IF(ISNUMBER(FIND("arbeid",Methode_Keuze)),"",IF(Tb_Activiteiten[[#This Row],[Arbeidskosten - vast tarief (excl eigen arbeid)]]=1,Tb_Activiteiten[[#Headers],[Arbeidskosten - vast tarief (excl eigen arbeid)]],""))</f>
        <v/>
      </c>
      <c r="BA477" t="str">
        <f>IF(ISNUMBER(FIND("overige",Methode_Keuze)),"",IF(Tb_Activiteiten[[#This Row],[Overige kosten]]=1,Tb_Activiteiten[[#Headers],[Overige kosten]],""))</f>
        <v/>
      </c>
    </row>
    <row r="478" spans="1:53" x14ac:dyDescent="0.25">
      <c r="A478" s="213"/>
      <c r="F478" s="64"/>
      <c r="G478" s="64"/>
      <c r="H478" s="258"/>
      <c r="I478" s="258"/>
      <c r="J478" s="258"/>
      <c r="K478" s="258"/>
      <c r="O478" s="56"/>
      <c r="Q478" t="str">
        <f>IFERROR(IF(VLOOKUP(Tb_Activiteiten[[#This Row],[Openstelling]],Tb_Openstelling[],2,0)=1,1,""),"")</f>
        <v/>
      </c>
      <c r="AK478" t="str">
        <f>IF(ISNUMBER(FIND("arbeid",Methode_Keuze)),"",IF(ISNUMBER(FIND("arbeid",Methode_Keuze)),"",IF(Tb_Activiteiten[[#This Row],[Loonkosten]]=1,Tb_Activiteiten[[#Headers],[Loonkosten]],"")))</f>
        <v/>
      </c>
      <c r="AL478" t="str">
        <f>IF(ISNUMBER(FIND("arbeid",Methode_Keuze)),"",IF(ISNUMBER(FIND("arbeid",Methode_Keuze)),"",IF(Tb_Activiteiten[[#This Row],[Eigen arbeid]]=1,Tb_Activiteiten[[#Headers],[Eigen arbeid]],"")))</f>
        <v/>
      </c>
      <c r="AM478" t="str">
        <f>IF(ISNUMBER(FIND("arbeid",Methode_Keuze)),"",IF(ISNUMBER(FIND("arbeid",Methode_Keuze)),"",IF(Tb_Activiteiten[[#This Row],[Projectmedewerker]]=1,Tb_Activiteiten[[#Headers],[Projectmedewerker]],"")))</f>
        <v/>
      </c>
      <c r="AN478" t="str">
        <f>IF(ISNUMBER(FIND("arbeid",Methode_Keuze)),"",IF(ISNUMBER(FIND("arbeid",Methode_Keuze)),"",IF(Tb_Activiteiten[[#This Row],[Landbouwer]]=1,Tb_Activiteiten[[#Headers],[Landbouwer]],"")))</f>
        <v/>
      </c>
      <c r="AO478" t="str">
        <f>IF(ISNUMBER(FIND("arbeid",Methode_Keuze)),"",IF(ISNUMBER(FIND("arbeid",Methode_Keuze)),"",IF(Tb_Activiteiten[[#This Row],[Adviseur]]=1,Tb_Activiteiten[[#Headers],[Adviseur]],"")))</f>
        <v/>
      </c>
      <c r="AP478" t="str">
        <f>IF(ISNUMBER(FIND("arbeid",Methode_Keuze)),"",IF(ISNUMBER(FIND("arbeid",Methode_Keuze)),"",IF(Tb_Activiteiten[[#This Row],[Projectleider/Expert]]=1,Tb_Activiteiten[[#Headers],[Projectleider/Expert]],"")))</f>
        <v/>
      </c>
      <c r="AQ478" t="str">
        <f>IF(ISNUMBER(FIND("arbeid",Methode_Keuze)),"",IF(ISNUMBER(FIND("arbeid",Methode_Keuze)),"",IF(Tb_Activiteiten[[#This Row],[Arbeidskosten]]=1,Tb_Activiteiten[[#Headers],[Arbeidskosten]],"")))</f>
        <v/>
      </c>
      <c r="AR478" t="str">
        <f>IF(ISNUMBER(FIND("arbeid",Methode_Keuze)),"",IF(ISNUMBER(FIND("arbeid",Methode_Keuze)),"",IF(Tb_Activiteiten[[#This Row],[Arbeidskosten op basis van IKS]]=1,Tb_Activiteiten[[#Headers],[Arbeidskosten op basis van IKS]],"")))</f>
        <v/>
      </c>
      <c r="AS478" t="str">
        <f>IF(ISNUMBER(FIND("overige",Methode_Keuze)),"",IF(Tb_Activiteiten[[#This Row],[Kosten derden exclusief btw]]=1,Tb_Activiteiten[[#Headers],[Kosten derden exclusief btw]],""))</f>
        <v/>
      </c>
      <c r="AT478" t="str">
        <f>IF(ISNUMBER(FIND("overige",Methode_Keuze)),"",IF(Tb_Activiteiten[[#This Row],[Niet verrekenbare btw]]=1,Tb_Activiteiten[[#Headers],[Niet verrekenbare btw]],""))</f>
        <v/>
      </c>
      <c r="AU478" t="str">
        <f>IF(ISNUMBER(FIND("overige",Methode_Keuze)),"",IF(Tb_Activiteiten[[#This Row],[Grondkosten]]=1,Tb_Activiteiten[[#Headers],[Grondkosten]],""))</f>
        <v/>
      </c>
      <c r="AV478" t="str">
        <f>IF(ISNUMBER(FIND("overige",Methode_Keuze)),"",IF(Tb_Activiteiten[[#This Row],[Bijdrage in natura (overige)]]=1,Tb_Activiteiten[[#Headers],[Bijdrage in natura (overige)]],""))</f>
        <v/>
      </c>
      <c r="AW478" t="str">
        <f>IF(ISNUMBER(FIND("overige",Methode_Keuze)),"",IF(Tb_Activiteiten[[#This Row],[Bijdrage in natura (vrijwilligers)]]=1,Tb_Activiteiten[[#Headers],[Bijdrage in natura (vrijwilligers)]],""))</f>
        <v/>
      </c>
      <c r="AX478" t="str">
        <f>IF(ISNUMBER(FIND("overige",Methode_Keuze)),"",IF(Tb_Activiteiten[[#This Row],[Afschrijvingskosten]]=1,Tb_Activiteiten[[#Headers],[Afschrijvingskosten]],""))</f>
        <v/>
      </c>
      <c r="AY478" t="str">
        <f>IF(ISNUMBER(FIND("overige",Methode_Keuze)),"",IF(Tb_Activiteiten[[#This Row],[Vergoeding]]=1,Tb_Activiteiten[[#Headers],[Vergoeding]],""))</f>
        <v/>
      </c>
      <c r="AZ478" t="str">
        <f>IF(ISNUMBER(FIND("arbeid",Methode_Keuze)),"",IF(Tb_Activiteiten[[#This Row],[Arbeidskosten - vast tarief (excl eigen arbeid)]]=1,Tb_Activiteiten[[#Headers],[Arbeidskosten - vast tarief (excl eigen arbeid)]],""))</f>
        <v/>
      </c>
      <c r="BA478" t="str">
        <f>IF(ISNUMBER(FIND("overige",Methode_Keuze)),"",IF(Tb_Activiteiten[[#This Row],[Overige kosten]]=1,Tb_Activiteiten[[#Headers],[Overige kosten]],""))</f>
        <v/>
      </c>
    </row>
    <row r="479" spans="1:53" x14ac:dyDescent="0.25">
      <c r="A479" s="213"/>
      <c r="F479" s="64"/>
      <c r="G479" s="64"/>
      <c r="H479" s="258"/>
      <c r="I479" s="258"/>
      <c r="J479" s="258"/>
      <c r="K479" s="258"/>
      <c r="O479" s="56"/>
      <c r="Q479" t="str">
        <f>IFERROR(IF(VLOOKUP(Tb_Activiteiten[[#This Row],[Openstelling]],Tb_Openstelling[],2,0)=1,1,""),"")</f>
        <v/>
      </c>
      <c r="AK479" t="str">
        <f>IF(ISNUMBER(FIND("arbeid",Methode_Keuze)),"",IF(ISNUMBER(FIND("arbeid",Methode_Keuze)),"",IF(Tb_Activiteiten[[#This Row],[Loonkosten]]=1,Tb_Activiteiten[[#Headers],[Loonkosten]],"")))</f>
        <v/>
      </c>
      <c r="AL479" t="str">
        <f>IF(ISNUMBER(FIND("arbeid",Methode_Keuze)),"",IF(ISNUMBER(FIND("arbeid",Methode_Keuze)),"",IF(Tb_Activiteiten[[#This Row],[Eigen arbeid]]=1,Tb_Activiteiten[[#Headers],[Eigen arbeid]],"")))</f>
        <v/>
      </c>
      <c r="AM479" t="str">
        <f>IF(ISNUMBER(FIND("arbeid",Methode_Keuze)),"",IF(ISNUMBER(FIND("arbeid",Methode_Keuze)),"",IF(Tb_Activiteiten[[#This Row],[Projectmedewerker]]=1,Tb_Activiteiten[[#Headers],[Projectmedewerker]],"")))</f>
        <v/>
      </c>
      <c r="AN479" t="str">
        <f>IF(ISNUMBER(FIND("arbeid",Methode_Keuze)),"",IF(ISNUMBER(FIND("arbeid",Methode_Keuze)),"",IF(Tb_Activiteiten[[#This Row],[Landbouwer]]=1,Tb_Activiteiten[[#Headers],[Landbouwer]],"")))</f>
        <v/>
      </c>
      <c r="AO479" t="str">
        <f>IF(ISNUMBER(FIND("arbeid",Methode_Keuze)),"",IF(ISNUMBER(FIND("arbeid",Methode_Keuze)),"",IF(Tb_Activiteiten[[#This Row],[Adviseur]]=1,Tb_Activiteiten[[#Headers],[Adviseur]],"")))</f>
        <v/>
      </c>
      <c r="AP479" t="str">
        <f>IF(ISNUMBER(FIND("arbeid",Methode_Keuze)),"",IF(ISNUMBER(FIND("arbeid",Methode_Keuze)),"",IF(Tb_Activiteiten[[#This Row],[Projectleider/Expert]]=1,Tb_Activiteiten[[#Headers],[Projectleider/Expert]],"")))</f>
        <v/>
      </c>
      <c r="AQ479" t="str">
        <f>IF(ISNUMBER(FIND("arbeid",Methode_Keuze)),"",IF(ISNUMBER(FIND("arbeid",Methode_Keuze)),"",IF(Tb_Activiteiten[[#This Row],[Arbeidskosten]]=1,Tb_Activiteiten[[#Headers],[Arbeidskosten]],"")))</f>
        <v/>
      </c>
      <c r="AR479" t="str">
        <f>IF(ISNUMBER(FIND("arbeid",Methode_Keuze)),"",IF(ISNUMBER(FIND("arbeid",Methode_Keuze)),"",IF(Tb_Activiteiten[[#This Row],[Arbeidskosten op basis van IKS]]=1,Tb_Activiteiten[[#Headers],[Arbeidskosten op basis van IKS]],"")))</f>
        <v/>
      </c>
      <c r="AS479" t="str">
        <f>IF(ISNUMBER(FIND("overige",Methode_Keuze)),"",IF(Tb_Activiteiten[[#This Row],[Kosten derden exclusief btw]]=1,Tb_Activiteiten[[#Headers],[Kosten derden exclusief btw]],""))</f>
        <v/>
      </c>
      <c r="AT479" t="str">
        <f>IF(ISNUMBER(FIND("overige",Methode_Keuze)),"",IF(Tb_Activiteiten[[#This Row],[Niet verrekenbare btw]]=1,Tb_Activiteiten[[#Headers],[Niet verrekenbare btw]],""))</f>
        <v/>
      </c>
      <c r="AU479" t="str">
        <f>IF(ISNUMBER(FIND("overige",Methode_Keuze)),"",IF(Tb_Activiteiten[[#This Row],[Grondkosten]]=1,Tb_Activiteiten[[#Headers],[Grondkosten]],""))</f>
        <v/>
      </c>
      <c r="AV479" t="str">
        <f>IF(ISNUMBER(FIND("overige",Methode_Keuze)),"",IF(Tb_Activiteiten[[#This Row],[Bijdrage in natura (overige)]]=1,Tb_Activiteiten[[#Headers],[Bijdrage in natura (overige)]],""))</f>
        <v/>
      </c>
      <c r="AW479" t="str">
        <f>IF(ISNUMBER(FIND("overige",Methode_Keuze)),"",IF(Tb_Activiteiten[[#This Row],[Bijdrage in natura (vrijwilligers)]]=1,Tb_Activiteiten[[#Headers],[Bijdrage in natura (vrijwilligers)]],""))</f>
        <v/>
      </c>
      <c r="AX479" t="str">
        <f>IF(ISNUMBER(FIND("overige",Methode_Keuze)),"",IF(Tb_Activiteiten[[#This Row],[Afschrijvingskosten]]=1,Tb_Activiteiten[[#Headers],[Afschrijvingskosten]],""))</f>
        <v/>
      </c>
      <c r="AY479" t="str">
        <f>IF(ISNUMBER(FIND("overige",Methode_Keuze)),"",IF(Tb_Activiteiten[[#This Row],[Vergoeding]]=1,Tb_Activiteiten[[#Headers],[Vergoeding]],""))</f>
        <v/>
      </c>
      <c r="AZ479" t="str">
        <f>IF(ISNUMBER(FIND("arbeid",Methode_Keuze)),"",IF(Tb_Activiteiten[[#This Row],[Arbeidskosten - vast tarief (excl eigen arbeid)]]=1,Tb_Activiteiten[[#Headers],[Arbeidskosten - vast tarief (excl eigen arbeid)]],""))</f>
        <v/>
      </c>
      <c r="BA479" t="str">
        <f>IF(ISNUMBER(FIND("overige",Methode_Keuze)),"",IF(Tb_Activiteiten[[#This Row],[Overige kosten]]=1,Tb_Activiteiten[[#Headers],[Overige kosten]],""))</f>
        <v/>
      </c>
    </row>
    <row r="480" spans="1:53" x14ac:dyDescent="0.25">
      <c r="A480" s="213"/>
      <c r="F480" s="64"/>
      <c r="G480" s="64"/>
      <c r="H480" s="258"/>
      <c r="I480" s="258"/>
      <c r="J480" s="258"/>
      <c r="K480" s="258"/>
      <c r="O480" s="56"/>
      <c r="Q480" t="str">
        <f>IFERROR(IF(VLOOKUP(Tb_Activiteiten[[#This Row],[Openstelling]],Tb_Openstelling[],2,0)=1,1,""),"")</f>
        <v/>
      </c>
      <c r="AK480" t="str">
        <f>IF(ISNUMBER(FIND("arbeid",Methode_Keuze)),"",IF(ISNUMBER(FIND("arbeid",Methode_Keuze)),"",IF(Tb_Activiteiten[[#This Row],[Loonkosten]]=1,Tb_Activiteiten[[#Headers],[Loonkosten]],"")))</f>
        <v/>
      </c>
      <c r="AL480" t="str">
        <f>IF(ISNUMBER(FIND("arbeid",Methode_Keuze)),"",IF(ISNUMBER(FIND("arbeid",Methode_Keuze)),"",IF(Tb_Activiteiten[[#This Row],[Eigen arbeid]]=1,Tb_Activiteiten[[#Headers],[Eigen arbeid]],"")))</f>
        <v/>
      </c>
      <c r="AM480" t="str">
        <f>IF(ISNUMBER(FIND("arbeid",Methode_Keuze)),"",IF(ISNUMBER(FIND("arbeid",Methode_Keuze)),"",IF(Tb_Activiteiten[[#This Row],[Projectmedewerker]]=1,Tb_Activiteiten[[#Headers],[Projectmedewerker]],"")))</f>
        <v/>
      </c>
      <c r="AN480" t="str">
        <f>IF(ISNUMBER(FIND("arbeid",Methode_Keuze)),"",IF(ISNUMBER(FIND("arbeid",Methode_Keuze)),"",IF(Tb_Activiteiten[[#This Row],[Landbouwer]]=1,Tb_Activiteiten[[#Headers],[Landbouwer]],"")))</f>
        <v/>
      </c>
      <c r="AO480" t="str">
        <f>IF(ISNUMBER(FIND("arbeid",Methode_Keuze)),"",IF(ISNUMBER(FIND("arbeid",Methode_Keuze)),"",IF(Tb_Activiteiten[[#This Row],[Adviseur]]=1,Tb_Activiteiten[[#Headers],[Adviseur]],"")))</f>
        <v/>
      </c>
      <c r="AP480" t="str">
        <f>IF(ISNUMBER(FIND("arbeid",Methode_Keuze)),"",IF(ISNUMBER(FIND("arbeid",Methode_Keuze)),"",IF(Tb_Activiteiten[[#This Row],[Projectleider/Expert]]=1,Tb_Activiteiten[[#Headers],[Projectleider/Expert]],"")))</f>
        <v/>
      </c>
      <c r="AQ480" t="str">
        <f>IF(ISNUMBER(FIND("arbeid",Methode_Keuze)),"",IF(ISNUMBER(FIND("arbeid",Methode_Keuze)),"",IF(Tb_Activiteiten[[#This Row],[Arbeidskosten]]=1,Tb_Activiteiten[[#Headers],[Arbeidskosten]],"")))</f>
        <v/>
      </c>
      <c r="AR480" t="str">
        <f>IF(ISNUMBER(FIND("arbeid",Methode_Keuze)),"",IF(ISNUMBER(FIND("arbeid",Methode_Keuze)),"",IF(Tb_Activiteiten[[#This Row],[Arbeidskosten op basis van IKS]]=1,Tb_Activiteiten[[#Headers],[Arbeidskosten op basis van IKS]],"")))</f>
        <v/>
      </c>
      <c r="AS480" t="str">
        <f>IF(ISNUMBER(FIND("overige",Methode_Keuze)),"",IF(Tb_Activiteiten[[#This Row],[Kosten derden exclusief btw]]=1,Tb_Activiteiten[[#Headers],[Kosten derden exclusief btw]],""))</f>
        <v/>
      </c>
      <c r="AT480" t="str">
        <f>IF(ISNUMBER(FIND("overige",Methode_Keuze)),"",IF(Tb_Activiteiten[[#This Row],[Niet verrekenbare btw]]=1,Tb_Activiteiten[[#Headers],[Niet verrekenbare btw]],""))</f>
        <v/>
      </c>
      <c r="AU480" t="str">
        <f>IF(ISNUMBER(FIND("overige",Methode_Keuze)),"",IF(Tb_Activiteiten[[#This Row],[Grondkosten]]=1,Tb_Activiteiten[[#Headers],[Grondkosten]],""))</f>
        <v/>
      </c>
      <c r="AV480" t="str">
        <f>IF(ISNUMBER(FIND("overige",Methode_Keuze)),"",IF(Tb_Activiteiten[[#This Row],[Bijdrage in natura (overige)]]=1,Tb_Activiteiten[[#Headers],[Bijdrage in natura (overige)]],""))</f>
        <v/>
      </c>
      <c r="AW480" t="str">
        <f>IF(ISNUMBER(FIND("overige",Methode_Keuze)),"",IF(Tb_Activiteiten[[#This Row],[Bijdrage in natura (vrijwilligers)]]=1,Tb_Activiteiten[[#Headers],[Bijdrage in natura (vrijwilligers)]],""))</f>
        <v/>
      </c>
      <c r="AX480" t="str">
        <f>IF(ISNUMBER(FIND("overige",Methode_Keuze)),"",IF(Tb_Activiteiten[[#This Row],[Afschrijvingskosten]]=1,Tb_Activiteiten[[#Headers],[Afschrijvingskosten]],""))</f>
        <v/>
      </c>
      <c r="AY480" t="str">
        <f>IF(ISNUMBER(FIND("overige",Methode_Keuze)),"",IF(Tb_Activiteiten[[#This Row],[Vergoeding]]=1,Tb_Activiteiten[[#Headers],[Vergoeding]],""))</f>
        <v/>
      </c>
      <c r="AZ480" t="str">
        <f>IF(ISNUMBER(FIND("arbeid",Methode_Keuze)),"",IF(Tb_Activiteiten[[#This Row],[Arbeidskosten - vast tarief (excl eigen arbeid)]]=1,Tb_Activiteiten[[#Headers],[Arbeidskosten - vast tarief (excl eigen arbeid)]],""))</f>
        <v/>
      </c>
      <c r="BA480" t="str">
        <f>IF(ISNUMBER(FIND("overige",Methode_Keuze)),"",IF(Tb_Activiteiten[[#This Row],[Overige kosten]]=1,Tb_Activiteiten[[#Headers],[Overige kosten]],""))</f>
        <v/>
      </c>
    </row>
    <row r="481" spans="1:53" x14ac:dyDescent="0.25">
      <c r="A481" s="213"/>
      <c r="F481" s="64"/>
      <c r="G481" s="64"/>
      <c r="H481" s="258"/>
      <c r="I481" s="258"/>
      <c r="J481" s="258"/>
      <c r="K481" s="258"/>
      <c r="O481" s="56"/>
      <c r="Q481" t="str">
        <f>IFERROR(IF(VLOOKUP(Tb_Activiteiten[[#This Row],[Openstelling]],Tb_Openstelling[],2,0)=1,1,""),"")</f>
        <v/>
      </c>
      <c r="AK481" t="str">
        <f>IF(ISNUMBER(FIND("arbeid",Methode_Keuze)),"",IF(ISNUMBER(FIND("arbeid",Methode_Keuze)),"",IF(Tb_Activiteiten[[#This Row],[Loonkosten]]=1,Tb_Activiteiten[[#Headers],[Loonkosten]],"")))</f>
        <v/>
      </c>
      <c r="AL481" t="str">
        <f>IF(ISNUMBER(FIND("arbeid",Methode_Keuze)),"",IF(ISNUMBER(FIND("arbeid",Methode_Keuze)),"",IF(Tb_Activiteiten[[#This Row],[Eigen arbeid]]=1,Tb_Activiteiten[[#Headers],[Eigen arbeid]],"")))</f>
        <v/>
      </c>
      <c r="AM481" t="str">
        <f>IF(ISNUMBER(FIND("arbeid",Methode_Keuze)),"",IF(ISNUMBER(FIND("arbeid",Methode_Keuze)),"",IF(Tb_Activiteiten[[#This Row],[Projectmedewerker]]=1,Tb_Activiteiten[[#Headers],[Projectmedewerker]],"")))</f>
        <v/>
      </c>
      <c r="AN481" t="str">
        <f>IF(ISNUMBER(FIND("arbeid",Methode_Keuze)),"",IF(ISNUMBER(FIND("arbeid",Methode_Keuze)),"",IF(Tb_Activiteiten[[#This Row],[Landbouwer]]=1,Tb_Activiteiten[[#Headers],[Landbouwer]],"")))</f>
        <v/>
      </c>
      <c r="AO481" t="str">
        <f>IF(ISNUMBER(FIND("arbeid",Methode_Keuze)),"",IF(ISNUMBER(FIND("arbeid",Methode_Keuze)),"",IF(Tb_Activiteiten[[#This Row],[Adviseur]]=1,Tb_Activiteiten[[#Headers],[Adviseur]],"")))</f>
        <v/>
      </c>
      <c r="AP481" t="str">
        <f>IF(ISNUMBER(FIND("arbeid",Methode_Keuze)),"",IF(ISNUMBER(FIND("arbeid",Methode_Keuze)),"",IF(Tb_Activiteiten[[#This Row],[Projectleider/Expert]]=1,Tb_Activiteiten[[#Headers],[Projectleider/Expert]],"")))</f>
        <v/>
      </c>
      <c r="AQ481" t="str">
        <f>IF(ISNUMBER(FIND("arbeid",Methode_Keuze)),"",IF(ISNUMBER(FIND("arbeid",Methode_Keuze)),"",IF(Tb_Activiteiten[[#This Row],[Arbeidskosten]]=1,Tb_Activiteiten[[#Headers],[Arbeidskosten]],"")))</f>
        <v/>
      </c>
      <c r="AR481" t="str">
        <f>IF(ISNUMBER(FIND("arbeid",Methode_Keuze)),"",IF(ISNUMBER(FIND("arbeid",Methode_Keuze)),"",IF(Tb_Activiteiten[[#This Row],[Arbeidskosten op basis van IKS]]=1,Tb_Activiteiten[[#Headers],[Arbeidskosten op basis van IKS]],"")))</f>
        <v/>
      </c>
      <c r="AS481" t="str">
        <f>IF(ISNUMBER(FIND("overige",Methode_Keuze)),"",IF(Tb_Activiteiten[[#This Row],[Kosten derden exclusief btw]]=1,Tb_Activiteiten[[#Headers],[Kosten derden exclusief btw]],""))</f>
        <v/>
      </c>
      <c r="AT481" t="str">
        <f>IF(ISNUMBER(FIND("overige",Methode_Keuze)),"",IF(Tb_Activiteiten[[#This Row],[Niet verrekenbare btw]]=1,Tb_Activiteiten[[#Headers],[Niet verrekenbare btw]],""))</f>
        <v/>
      </c>
      <c r="AU481" t="str">
        <f>IF(ISNUMBER(FIND("overige",Methode_Keuze)),"",IF(Tb_Activiteiten[[#This Row],[Grondkosten]]=1,Tb_Activiteiten[[#Headers],[Grondkosten]],""))</f>
        <v/>
      </c>
      <c r="AV481" t="str">
        <f>IF(ISNUMBER(FIND("overige",Methode_Keuze)),"",IF(Tb_Activiteiten[[#This Row],[Bijdrage in natura (overige)]]=1,Tb_Activiteiten[[#Headers],[Bijdrage in natura (overige)]],""))</f>
        <v/>
      </c>
      <c r="AW481" t="str">
        <f>IF(ISNUMBER(FIND("overige",Methode_Keuze)),"",IF(Tb_Activiteiten[[#This Row],[Bijdrage in natura (vrijwilligers)]]=1,Tb_Activiteiten[[#Headers],[Bijdrage in natura (vrijwilligers)]],""))</f>
        <v/>
      </c>
      <c r="AX481" t="str">
        <f>IF(ISNUMBER(FIND("overige",Methode_Keuze)),"",IF(Tb_Activiteiten[[#This Row],[Afschrijvingskosten]]=1,Tb_Activiteiten[[#Headers],[Afschrijvingskosten]],""))</f>
        <v/>
      </c>
      <c r="AY481" t="str">
        <f>IF(ISNUMBER(FIND("overige",Methode_Keuze)),"",IF(Tb_Activiteiten[[#This Row],[Vergoeding]]=1,Tb_Activiteiten[[#Headers],[Vergoeding]],""))</f>
        <v/>
      </c>
      <c r="AZ481" t="str">
        <f>IF(ISNUMBER(FIND("arbeid",Methode_Keuze)),"",IF(Tb_Activiteiten[[#This Row],[Arbeidskosten - vast tarief (excl eigen arbeid)]]=1,Tb_Activiteiten[[#Headers],[Arbeidskosten - vast tarief (excl eigen arbeid)]],""))</f>
        <v/>
      </c>
      <c r="BA481" t="str">
        <f>IF(ISNUMBER(FIND("overige",Methode_Keuze)),"",IF(Tb_Activiteiten[[#This Row],[Overige kosten]]=1,Tb_Activiteiten[[#Headers],[Overige kosten]],""))</f>
        <v/>
      </c>
    </row>
    <row r="482" spans="1:53" x14ac:dyDescent="0.25">
      <c r="A482" s="213"/>
      <c r="F482" s="64"/>
      <c r="G482" s="64"/>
      <c r="H482" s="258"/>
      <c r="I482" s="258"/>
      <c r="J482" s="258"/>
      <c r="K482" s="258"/>
      <c r="O482" s="56"/>
      <c r="Q482" t="str">
        <f>IFERROR(IF(VLOOKUP(Tb_Activiteiten[[#This Row],[Openstelling]],Tb_Openstelling[],2,0)=1,1,""),"")</f>
        <v/>
      </c>
      <c r="AK482" t="str">
        <f>IF(ISNUMBER(FIND("arbeid",Methode_Keuze)),"",IF(ISNUMBER(FIND("arbeid",Methode_Keuze)),"",IF(Tb_Activiteiten[[#This Row],[Loonkosten]]=1,Tb_Activiteiten[[#Headers],[Loonkosten]],"")))</f>
        <v/>
      </c>
      <c r="AL482" t="str">
        <f>IF(ISNUMBER(FIND("arbeid",Methode_Keuze)),"",IF(ISNUMBER(FIND("arbeid",Methode_Keuze)),"",IF(Tb_Activiteiten[[#This Row],[Eigen arbeid]]=1,Tb_Activiteiten[[#Headers],[Eigen arbeid]],"")))</f>
        <v/>
      </c>
      <c r="AM482" t="str">
        <f>IF(ISNUMBER(FIND("arbeid",Methode_Keuze)),"",IF(ISNUMBER(FIND("arbeid",Methode_Keuze)),"",IF(Tb_Activiteiten[[#This Row],[Projectmedewerker]]=1,Tb_Activiteiten[[#Headers],[Projectmedewerker]],"")))</f>
        <v/>
      </c>
      <c r="AN482" t="str">
        <f>IF(ISNUMBER(FIND("arbeid",Methode_Keuze)),"",IF(ISNUMBER(FIND("arbeid",Methode_Keuze)),"",IF(Tb_Activiteiten[[#This Row],[Landbouwer]]=1,Tb_Activiteiten[[#Headers],[Landbouwer]],"")))</f>
        <v/>
      </c>
      <c r="AO482" t="str">
        <f>IF(ISNUMBER(FIND("arbeid",Methode_Keuze)),"",IF(ISNUMBER(FIND("arbeid",Methode_Keuze)),"",IF(Tb_Activiteiten[[#This Row],[Adviseur]]=1,Tb_Activiteiten[[#Headers],[Adviseur]],"")))</f>
        <v/>
      </c>
      <c r="AP482" t="str">
        <f>IF(ISNUMBER(FIND("arbeid",Methode_Keuze)),"",IF(ISNUMBER(FIND("arbeid",Methode_Keuze)),"",IF(Tb_Activiteiten[[#This Row],[Projectleider/Expert]]=1,Tb_Activiteiten[[#Headers],[Projectleider/Expert]],"")))</f>
        <v/>
      </c>
      <c r="AQ482" t="str">
        <f>IF(ISNUMBER(FIND("arbeid",Methode_Keuze)),"",IF(ISNUMBER(FIND("arbeid",Methode_Keuze)),"",IF(Tb_Activiteiten[[#This Row],[Arbeidskosten]]=1,Tb_Activiteiten[[#Headers],[Arbeidskosten]],"")))</f>
        <v/>
      </c>
      <c r="AR482" t="str">
        <f>IF(ISNUMBER(FIND("arbeid",Methode_Keuze)),"",IF(ISNUMBER(FIND("arbeid",Methode_Keuze)),"",IF(Tb_Activiteiten[[#This Row],[Arbeidskosten op basis van IKS]]=1,Tb_Activiteiten[[#Headers],[Arbeidskosten op basis van IKS]],"")))</f>
        <v/>
      </c>
      <c r="AS482" t="str">
        <f>IF(ISNUMBER(FIND("overige",Methode_Keuze)),"",IF(Tb_Activiteiten[[#This Row],[Kosten derden exclusief btw]]=1,Tb_Activiteiten[[#Headers],[Kosten derden exclusief btw]],""))</f>
        <v/>
      </c>
      <c r="AT482" t="str">
        <f>IF(ISNUMBER(FIND("overige",Methode_Keuze)),"",IF(Tb_Activiteiten[[#This Row],[Niet verrekenbare btw]]=1,Tb_Activiteiten[[#Headers],[Niet verrekenbare btw]],""))</f>
        <v/>
      </c>
      <c r="AU482" t="str">
        <f>IF(ISNUMBER(FIND("overige",Methode_Keuze)),"",IF(Tb_Activiteiten[[#This Row],[Grondkosten]]=1,Tb_Activiteiten[[#Headers],[Grondkosten]],""))</f>
        <v/>
      </c>
      <c r="AV482" t="str">
        <f>IF(ISNUMBER(FIND("overige",Methode_Keuze)),"",IF(Tb_Activiteiten[[#This Row],[Bijdrage in natura (overige)]]=1,Tb_Activiteiten[[#Headers],[Bijdrage in natura (overige)]],""))</f>
        <v/>
      </c>
      <c r="AW482" t="str">
        <f>IF(ISNUMBER(FIND("overige",Methode_Keuze)),"",IF(Tb_Activiteiten[[#This Row],[Bijdrage in natura (vrijwilligers)]]=1,Tb_Activiteiten[[#Headers],[Bijdrage in natura (vrijwilligers)]],""))</f>
        <v/>
      </c>
      <c r="AX482" t="str">
        <f>IF(ISNUMBER(FIND("overige",Methode_Keuze)),"",IF(Tb_Activiteiten[[#This Row],[Afschrijvingskosten]]=1,Tb_Activiteiten[[#Headers],[Afschrijvingskosten]],""))</f>
        <v/>
      </c>
      <c r="AY482" t="str">
        <f>IF(ISNUMBER(FIND("overige",Methode_Keuze)),"",IF(Tb_Activiteiten[[#This Row],[Vergoeding]]=1,Tb_Activiteiten[[#Headers],[Vergoeding]],""))</f>
        <v/>
      </c>
      <c r="AZ482" t="str">
        <f>IF(ISNUMBER(FIND("arbeid",Methode_Keuze)),"",IF(Tb_Activiteiten[[#This Row],[Arbeidskosten - vast tarief (excl eigen arbeid)]]=1,Tb_Activiteiten[[#Headers],[Arbeidskosten - vast tarief (excl eigen arbeid)]],""))</f>
        <v/>
      </c>
      <c r="BA482" t="str">
        <f>IF(ISNUMBER(FIND("overige",Methode_Keuze)),"",IF(Tb_Activiteiten[[#This Row],[Overige kosten]]=1,Tb_Activiteiten[[#Headers],[Overige kosten]],""))</f>
        <v/>
      </c>
    </row>
    <row r="483" spans="1:53" x14ac:dyDescent="0.25">
      <c r="A483" s="213"/>
      <c r="F483" s="64"/>
      <c r="G483" s="64"/>
      <c r="H483" s="258"/>
      <c r="I483" s="258"/>
      <c r="J483" s="258"/>
      <c r="K483" s="258"/>
      <c r="O483" s="56"/>
      <c r="Q483" t="str">
        <f>IFERROR(IF(VLOOKUP(Tb_Activiteiten[[#This Row],[Openstelling]],Tb_Openstelling[],2,0)=1,1,""),"")</f>
        <v/>
      </c>
      <c r="AK483" t="str">
        <f>IF(ISNUMBER(FIND("arbeid",Methode_Keuze)),"",IF(ISNUMBER(FIND("arbeid",Methode_Keuze)),"",IF(Tb_Activiteiten[[#This Row],[Loonkosten]]=1,Tb_Activiteiten[[#Headers],[Loonkosten]],"")))</f>
        <v/>
      </c>
      <c r="AL483" t="str">
        <f>IF(ISNUMBER(FIND("arbeid",Methode_Keuze)),"",IF(ISNUMBER(FIND("arbeid",Methode_Keuze)),"",IF(Tb_Activiteiten[[#This Row],[Eigen arbeid]]=1,Tb_Activiteiten[[#Headers],[Eigen arbeid]],"")))</f>
        <v/>
      </c>
      <c r="AM483" t="str">
        <f>IF(ISNUMBER(FIND("arbeid",Methode_Keuze)),"",IF(ISNUMBER(FIND("arbeid",Methode_Keuze)),"",IF(Tb_Activiteiten[[#This Row],[Projectmedewerker]]=1,Tb_Activiteiten[[#Headers],[Projectmedewerker]],"")))</f>
        <v/>
      </c>
      <c r="AN483" t="str">
        <f>IF(ISNUMBER(FIND("arbeid",Methode_Keuze)),"",IF(ISNUMBER(FIND("arbeid",Methode_Keuze)),"",IF(Tb_Activiteiten[[#This Row],[Landbouwer]]=1,Tb_Activiteiten[[#Headers],[Landbouwer]],"")))</f>
        <v/>
      </c>
      <c r="AO483" t="str">
        <f>IF(ISNUMBER(FIND("arbeid",Methode_Keuze)),"",IF(ISNUMBER(FIND("arbeid",Methode_Keuze)),"",IF(Tb_Activiteiten[[#This Row],[Adviseur]]=1,Tb_Activiteiten[[#Headers],[Adviseur]],"")))</f>
        <v/>
      </c>
      <c r="AP483" t="str">
        <f>IF(ISNUMBER(FIND("arbeid",Methode_Keuze)),"",IF(ISNUMBER(FIND("arbeid",Methode_Keuze)),"",IF(Tb_Activiteiten[[#This Row],[Projectleider/Expert]]=1,Tb_Activiteiten[[#Headers],[Projectleider/Expert]],"")))</f>
        <v/>
      </c>
      <c r="AQ483" t="str">
        <f>IF(ISNUMBER(FIND("arbeid",Methode_Keuze)),"",IF(ISNUMBER(FIND("arbeid",Methode_Keuze)),"",IF(Tb_Activiteiten[[#This Row],[Arbeidskosten]]=1,Tb_Activiteiten[[#Headers],[Arbeidskosten]],"")))</f>
        <v/>
      </c>
      <c r="AR483" t="str">
        <f>IF(ISNUMBER(FIND("arbeid",Methode_Keuze)),"",IF(ISNUMBER(FIND("arbeid",Methode_Keuze)),"",IF(Tb_Activiteiten[[#This Row],[Arbeidskosten op basis van IKS]]=1,Tb_Activiteiten[[#Headers],[Arbeidskosten op basis van IKS]],"")))</f>
        <v/>
      </c>
      <c r="AS483" t="str">
        <f>IF(ISNUMBER(FIND("overige",Methode_Keuze)),"",IF(Tb_Activiteiten[[#This Row],[Kosten derden exclusief btw]]=1,Tb_Activiteiten[[#Headers],[Kosten derden exclusief btw]],""))</f>
        <v/>
      </c>
      <c r="AT483" t="str">
        <f>IF(ISNUMBER(FIND("overige",Methode_Keuze)),"",IF(Tb_Activiteiten[[#This Row],[Niet verrekenbare btw]]=1,Tb_Activiteiten[[#Headers],[Niet verrekenbare btw]],""))</f>
        <v/>
      </c>
      <c r="AU483" t="str">
        <f>IF(ISNUMBER(FIND("overige",Methode_Keuze)),"",IF(Tb_Activiteiten[[#This Row],[Grondkosten]]=1,Tb_Activiteiten[[#Headers],[Grondkosten]],""))</f>
        <v/>
      </c>
      <c r="AV483" t="str">
        <f>IF(ISNUMBER(FIND("overige",Methode_Keuze)),"",IF(Tb_Activiteiten[[#This Row],[Bijdrage in natura (overige)]]=1,Tb_Activiteiten[[#Headers],[Bijdrage in natura (overige)]],""))</f>
        <v/>
      </c>
      <c r="AW483" t="str">
        <f>IF(ISNUMBER(FIND("overige",Methode_Keuze)),"",IF(Tb_Activiteiten[[#This Row],[Bijdrage in natura (vrijwilligers)]]=1,Tb_Activiteiten[[#Headers],[Bijdrage in natura (vrijwilligers)]],""))</f>
        <v/>
      </c>
      <c r="AX483" t="str">
        <f>IF(ISNUMBER(FIND("overige",Methode_Keuze)),"",IF(Tb_Activiteiten[[#This Row],[Afschrijvingskosten]]=1,Tb_Activiteiten[[#Headers],[Afschrijvingskosten]],""))</f>
        <v/>
      </c>
      <c r="AY483" t="str">
        <f>IF(ISNUMBER(FIND("overige",Methode_Keuze)),"",IF(Tb_Activiteiten[[#This Row],[Vergoeding]]=1,Tb_Activiteiten[[#Headers],[Vergoeding]],""))</f>
        <v/>
      </c>
      <c r="AZ483" t="str">
        <f>IF(ISNUMBER(FIND("arbeid",Methode_Keuze)),"",IF(Tb_Activiteiten[[#This Row],[Arbeidskosten - vast tarief (excl eigen arbeid)]]=1,Tb_Activiteiten[[#Headers],[Arbeidskosten - vast tarief (excl eigen arbeid)]],""))</f>
        <v/>
      </c>
      <c r="BA483" t="str">
        <f>IF(ISNUMBER(FIND("overige",Methode_Keuze)),"",IF(Tb_Activiteiten[[#This Row],[Overige kosten]]=1,Tb_Activiteiten[[#Headers],[Overige kosten]],""))</f>
        <v/>
      </c>
    </row>
    <row r="484" spans="1:53" x14ac:dyDescent="0.25">
      <c r="A484" s="213"/>
      <c r="F484" s="64"/>
      <c r="G484" s="64"/>
      <c r="H484" s="258"/>
      <c r="I484" s="258"/>
      <c r="J484" s="258"/>
      <c r="K484" s="258"/>
      <c r="O484" s="56"/>
      <c r="Q484" t="str">
        <f>IFERROR(IF(VLOOKUP(Tb_Activiteiten[[#This Row],[Openstelling]],Tb_Openstelling[],2,0)=1,1,""),"")</f>
        <v/>
      </c>
      <c r="AK484" t="str">
        <f>IF(ISNUMBER(FIND("arbeid",Methode_Keuze)),"",IF(ISNUMBER(FIND("arbeid",Methode_Keuze)),"",IF(Tb_Activiteiten[[#This Row],[Loonkosten]]=1,Tb_Activiteiten[[#Headers],[Loonkosten]],"")))</f>
        <v/>
      </c>
      <c r="AL484" t="str">
        <f>IF(ISNUMBER(FIND("arbeid",Methode_Keuze)),"",IF(ISNUMBER(FIND("arbeid",Methode_Keuze)),"",IF(Tb_Activiteiten[[#This Row],[Eigen arbeid]]=1,Tb_Activiteiten[[#Headers],[Eigen arbeid]],"")))</f>
        <v/>
      </c>
      <c r="AM484" t="str">
        <f>IF(ISNUMBER(FIND("arbeid",Methode_Keuze)),"",IF(ISNUMBER(FIND("arbeid",Methode_Keuze)),"",IF(Tb_Activiteiten[[#This Row],[Projectmedewerker]]=1,Tb_Activiteiten[[#Headers],[Projectmedewerker]],"")))</f>
        <v/>
      </c>
      <c r="AN484" t="str">
        <f>IF(ISNUMBER(FIND("arbeid",Methode_Keuze)),"",IF(ISNUMBER(FIND("arbeid",Methode_Keuze)),"",IF(Tb_Activiteiten[[#This Row],[Landbouwer]]=1,Tb_Activiteiten[[#Headers],[Landbouwer]],"")))</f>
        <v/>
      </c>
      <c r="AO484" t="str">
        <f>IF(ISNUMBER(FIND("arbeid",Methode_Keuze)),"",IF(ISNUMBER(FIND("arbeid",Methode_Keuze)),"",IF(Tb_Activiteiten[[#This Row],[Adviseur]]=1,Tb_Activiteiten[[#Headers],[Adviseur]],"")))</f>
        <v/>
      </c>
      <c r="AP484" t="str">
        <f>IF(ISNUMBER(FIND("arbeid",Methode_Keuze)),"",IF(ISNUMBER(FIND("arbeid",Methode_Keuze)),"",IF(Tb_Activiteiten[[#This Row],[Projectleider/Expert]]=1,Tb_Activiteiten[[#Headers],[Projectleider/Expert]],"")))</f>
        <v/>
      </c>
      <c r="AQ484" t="str">
        <f>IF(ISNUMBER(FIND("arbeid",Methode_Keuze)),"",IF(ISNUMBER(FIND("arbeid",Methode_Keuze)),"",IF(Tb_Activiteiten[[#This Row],[Arbeidskosten]]=1,Tb_Activiteiten[[#Headers],[Arbeidskosten]],"")))</f>
        <v/>
      </c>
      <c r="AR484" t="str">
        <f>IF(ISNUMBER(FIND("arbeid",Methode_Keuze)),"",IF(ISNUMBER(FIND("arbeid",Methode_Keuze)),"",IF(Tb_Activiteiten[[#This Row],[Arbeidskosten op basis van IKS]]=1,Tb_Activiteiten[[#Headers],[Arbeidskosten op basis van IKS]],"")))</f>
        <v/>
      </c>
      <c r="AS484" t="str">
        <f>IF(ISNUMBER(FIND("overige",Methode_Keuze)),"",IF(Tb_Activiteiten[[#This Row],[Kosten derden exclusief btw]]=1,Tb_Activiteiten[[#Headers],[Kosten derden exclusief btw]],""))</f>
        <v/>
      </c>
      <c r="AT484" t="str">
        <f>IF(ISNUMBER(FIND("overige",Methode_Keuze)),"",IF(Tb_Activiteiten[[#This Row],[Niet verrekenbare btw]]=1,Tb_Activiteiten[[#Headers],[Niet verrekenbare btw]],""))</f>
        <v/>
      </c>
      <c r="AU484" t="str">
        <f>IF(ISNUMBER(FIND("overige",Methode_Keuze)),"",IF(Tb_Activiteiten[[#This Row],[Grondkosten]]=1,Tb_Activiteiten[[#Headers],[Grondkosten]],""))</f>
        <v/>
      </c>
      <c r="AV484" t="str">
        <f>IF(ISNUMBER(FIND("overige",Methode_Keuze)),"",IF(Tb_Activiteiten[[#This Row],[Bijdrage in natura (overige)]]=1,Tb_Activiteiten[[#Headers],[Bijdrage in natura (overige)]],""))</f>
        <v/>
      </c>
      <c r="AW484" t="str">
        <f>IF(ISNUMBER(FIND("overige",Methode_Keuze)),"",IF(Tb_Activiteiten[[#This Row],[Bijdrage in natura (vrijwilligers)]]=1,Tb_Activiteiten[[#Headers],[Bijdrage in natura (vrijwilligers)]],""))</f>
        <v/>
      </c>
      <c r="AX484" t="str">
        <f>IF(ISNUMBER(FIND("overige",Methode_Keuze)),"",IF(Tb_Activiteiten[[#This Row],[Afschrijvingskosten]]=1,Tb_Activiteiten[[#Headers],[Afschrijvingskosten]],""))</f>
        <v/>
      </c>
      <c r="AY484" t="str">
        <f>IF(ISNUMBER(FIND("overige",Methode_Keuze)),"",IF(Tb_Activiteiten[[#This Row],[Vergoeding]]=1,Tb_Activiteiten[[#Headers],[Vergoeding]],""))</f>
        <v/>
      </c>
      <c r="AZ484" t="str">
        <f>IF(ISNUMBER(FIND("arbeid",Methode_Keuze)),"",IF(Tb_Activiteiten[[#This Row],[Arbeidskosten - vast tarief (excl eigen arbeid)]]=1,Tb_Activiteiten[[#Headers],[Arbeidskosten - vast tarief (excl eigen arbeid)]],""))</f>
        <v/>
      </c>
      <c r="BA484" t="str">
        <f>IF(ISNUMBER(FIND("overige",Methode_Keuze)),"",IF(Tb_Activiteiten[[#This Row],[Overige kosten]]=1,Tb_Activiteiten[[#Headers],[Overige kosten]],""))</f>
        <v/>
      </c>
    </row>
    <row r="485" spans="1:53" x14ac:dyDescent="0.25">
      <c r="A485" s="213"/>
      <c r="F485" s="64"/>
      <c r="G485" s="64"/>
      <c r="H485" s="258"/>
      <c r="I485" s="258"/>
      <c r="J485" s="258"/>
      <c r="K485" s="258"/>
      <c r="O485" s="56"/>
      <c r="Q485" t="str">
        <f>IFERROR(IF(VLOOKUP(Tb_Activiteiten[[#This Row],[Openstelling]],Tb_Openstelling[],2,0)=1,1,""),"")</f>
        <v/>
      </c>
      <c r="AK485" t="str">
        <f>IF(ISNUMBER(FIND("arbeid",Methode_Keuze)),"",IF(ISNUMBER(FIND("arbeid",Methode_Keuze)),"",IF(Tb_Activiteiten[[#This Row],[Loonkosten]]=1,Tb_Activiteiten[[#Headers],[Loonkosten]],"")))</f>
        <v/>
      </c>
      <c r="AL485" t="str">
        <f>IF(ISNUMBER(FIND("arbeid",Methode_Keuze)),"",IF(ISNUMBER(FIND("arbeid",Methode_Keuze)),"",IF(Tb_Activiteiten[[#This Row],[Eigen arbeid]]=1,Tb_Activiteiten[[#Headers],[Eigen arbeid]],"")))</f>
        <v/>
      </c>
      <c r="AM485" t="str">
        <f>IF(ISNUMBER(FIND("arbeid",Methode_Keuze)),"",IF(ISNUMBER(FIND("arbeid",Methode_Keuze)),"",IF(Tb_Activiteiten[[#This Row],[Projectmedewerker]]=1,Tb_Activiteiten[[#Headers],[Projectmedewerker]],"")))</f>
        <v/>
      </c>
      <c r="AN485" t="str">
        <f>IF(ISNUMBER(FIND("arbeid",Methode_Keuze)),"",IF(ISNUMBER(FIND("arbeid",Methode_Keuze)),"",IF(Tb_Activiteiten[[#This Row],[Landbouwer]]=1,Tb_Activiteiten[[#Headers],[Landbouwer]],"")))</f>
        <v/>
      </c>
      <c r="AO485" t="str">
        <f>IF(ISNUMBER(FIND("arbeid",Methode_Keuze)),"",IF(ISNUMBER(FIND("arbeid",Methode_Keuze)),"",IF(Tb_Activiteiten[[#This Row],[Adviseur]]=1,Tb_Activiteiten[[#Headers],[Adviseur]],"")))</f>
        <v/>
      </c>
      <c r="AP485" t="str">
        <f>IF(ISNUMBER(FIND("arbeid",Methode_Keuze)),"",IF(ISNUMBER(FIND("arbeid",Methode_Keuze)),"",IF(Tb_Activiteiten[[#This Row],[Projectleider/Expert]]=1,Tb_Activiteiten[[#Headers],[Projectleider/Expert]],"")))</f>
        <v/>
      </c>
      <c r="AQ485" t="str">
        <f>IF(ISNUMBER(FIND("arbeid",Methode_Keuze)),"",IF(ISNUMBER(FIND("arbeid",Methode_Keuze)),"",IF(Tb_Activiteiten[[#This Row],[Arbeidskosten]]=1,Tb_Activiteiten[[#Headers],[Arbeidskosten]],"")))</f>
        <v/>
      </c>
      <c r="AR485" t="str">
        <f>IF(ISNUMBER(FIND("arbeid",Methode_Keuze)),"",IF(ISNUMBER(FIND("arbeid",Methode_Keuze)),"",IF(Tb_Activiteiten[[#This Row],[Arbeidskosten op basis van IKS]]=1,Tb_Activiteiten[[#Headers],[Arbeidskosten op basis van IKS]],"")))</f>
        <v/>
      </c>
      <c r="AS485" t="str">
        <f>IF(ISNUMBER(FIND("overige",Methode_Keuze)),"",IF(Tb_Activiteiten[[#This Row],[Kosten derden exclusief btw]]=1,Tb_Activiteiten[[#Headers],[Kosten derden exclusief btw]],""))</f>
        <v/>
      </c>
      <c r="AT485" t="str">
        <f>IF(ISNUMBER(FIND("overige",Methode_Keuze)),"",IF(Tb_Activiteiten[[#This Row],[Niet verrekenbare btw]]=1,Tb_Activiteiten[[#Headers],[Niet verrekenbare btw]],""))</f>
        <v/>
      </c>
      <c r="AU485" t="str">
        <f>IF(ISNUMBER(FIND("overige",Methode_Keuze)),"",IF(Tb_Activiteiten[[#This Row],[Grondkosten]]=1,Tb_Activiteiten[[#Headers],[Grondkosten]],""))</f>
        <v/>
      </c>
      <c r="AV485" t="str">
        <f>IF(ISNUMBER(FIND("overige",Methode_Keuze)),"",IF(Tb_Activiteiten[[#This Row],[Bijdrage in natura (overige)]]=1,Tb_Activiteiten[[#Headers],[Bijdrage in natura (overige)]],""))</f>
        <v/>
      </c>
      <c r="AW485" t="str">
        <f>IF(ISNUMBER(FIND("overige",Methode_Keuze)),"",IF(Tb_Activiteiten[[#This Row],[Bijdrage in natura (vrijwilligers)]]=1,Tb_Activiteiten[[#Headers],[Bijdrage in natura (vrijwilligers)]],""))</f>
        <v/>
      </c>
      <c r="AX485" t="str">
        <f>IF(ISNUMBER(FIND("overige",Methode_Keuze)),"",IF(Tb_Activiteiten[[#This Row],[Afschrijvingskosten]]=1,Tb_Activiteiten[[#Headers],[Afschrijvingskosten]],""))</f>
        <v/>
      </c>
      <c r="AY485" t="str">
        <f>IF(ISNUMBER(FIND("overige",Methode_Keuze)),"",IF(Tb_Activiteiten[[#This Row],[Vergoeding]]=1,Tb_Activiteiten[[#Headers],[Vergoeding]],""))</f>
        <v/>
      </c>
      <c r="AZ485" t="str">
        <f>IF(ISNUMBER(FIND("arbeid",Methode_Keuze)),"",IF(Tb_Activiteiten[[#This Row],[Arbeidskosten - vast tarief (excl eigen arbeid)]]=1,Tb_Activiteiten[[#Headers],[Arbeidskosten - vast tarief (excl eigen arbeid)]],""))</f>
        <v/>
      </c>
      <c r="BA485" t="str">
        <f>IF(ISNUMBER(FIND("overige",Methode_Keuze)),"",IF(Tb_Activiteiten[[#This Row],[Overige kosten]]=1,Tb_Activiteiten[[#Headers],[Overige kosten]],""))</f>
        <v/>
      </c>
    </row>
    <row r="486" spans="1:53" x14ac:dyDescent="0.25">
      <c r="A486" s="213"/>
      <c r="F486" s="64"/>
      <c r="G486" s="64"/>
      <c r="H486" s="258"/>
      <c r="I486" s="258"/>
      <c r="J486" s="258"/>
      <c r="K486" s="258"/>
      <c r="O486" s="56"/>
      <c r="Q486" t="str">
        <f>IFERROR(IF(VLOOKUP(Tb_Activiteiten[[#This Row],[Openstelling]],Tb_Openstelling[],2,0)=1,1,""),"")</f>
        <v/>
      </c>
      <c r="AK486" t="str">
        <f>IF(ISNUMBER(FIND("arbeid",Methode_Keuze)),"",IF(ISNUMBER(FIND("arbeid",Methode_Keuze)),"",IF(Tb_Activiteiten[[#This Row],[Loonkosten]]=1,Tb_Activiteiten[[#Headers],[Loonkosten]],"")))</f>
        <v/>
      </c>
      <c r="AL486" t="str">
        <f>IF(ISNUMBER(FIND("arbeid",Methode_Keuze)),"",IF(ISNUMBER(FIND("arbeid",Methode_Keuze)),"",IF(Tb_Activiteiten[[#This Row],[Eigen arbeid]]=1,Tb_Activiteiten[[#Headers],[Eigen arbeid]],"")))</f>
        <v/>
      </c>
      <c r="AM486" t="str">
        <f>IF(ISNUMBER(FIND("arbeid",Methode_Keuze)),"",IF(ISNUMBER(FIND("arbeid",Methode_Keuze)),"",IF(Tb_Activiteiten[[#This Row],[Projectmedewerker]]=1,Tb_Activiteiten[[#Headers],[Projectmedewerker]],"")))</f>
        <v/>
      </c>
      <c r="AN486" t="str">
        <f>IF(ISNUMBER(FIND("arbeid",Methode_Keuze)),"",IF(ISNUMBER(FIND("arbeid",Methode_Keuze)),"",IF(Tb_Activiteiten[[#This Row],[Landbouwer]]=1,Tb_Activiteiten[[#Headers],[Landbouwer]],"")))</f>
        <v/>
      </c>
      <c r="AO486" t="str">
        <f>IF(ISNUMBER(FIND("arbeid",Methode_Keuze)),"",IF(ISNUMBER(FIND("arbeid",Methode_Keuze)),"",IF(Tb_Activiteiten[[#This Row],[Adviseur]]=1,Tb_Activiteiten[[#Headers],[Adviseur]],"")))</f>
        <v/>
      </c>
      <c r="AP486" t="str">
        <f>IF(ISNUMBER(FIND("arbeid",Methode_Keuze)),"",IF(ISNUMBER(FIND("arbeid",Methode_Keuze)),"",IF(Tb_Activiteiten[[#This Row],[Projectleider/Expert]]=1,Tb_Activiteiten[[#Headers],[Projectleider/Expert]],"")))</f>
        <v/>
      </c>
      <c r="AQ486" t="str">
        <f>IF(ISNUMBER(FIND("arbeid",Methode_Keuze)),"",IF(ISNUMBER(FIND("arbeid",Methode_Keuze)),"",IF(Tb_Activiteiten[[#This Row],[Arbeidskosten]]=1,Tb_Activiteiten[[#Headers],[Arbeidskosten]],"")))</f>
        <v/>
      </c>
      <c r="AR486" t="str">
        <f>IF(ISNUMBER(FIND("arbeid",Methode_Keuze)),"",IF(ISNUMBER(FIND("arbeid",Methode_Keuze)),"",IF(Tb_Activiteiten[[#This Row],[Arbeidskosten op basis van IKS]]=1,Tb_Activiteiten[[#Headers],[Arbeidskosten op basis van IKS]],"")))</f>
        <v/>
      </c>
      <c r="AS486" t="str">
        <f>IF(ISNUMBER(FIND("overige",Methode_Keuze)),"",IF(Tb_Activiteiten[[#This Row],[Kosten derden exclusief btw]]=1,Tb_Activiteiten[[#Headers],[Kosten derden exclusief btw]],""))</f>
        <v/>
      </c>
      <c r="AT486" t="str">
        <f>IF(ISNUMBER(FIND("overige",Methode_Keuze)),"",IF(Tb_Activiteiten[[#This Row],[Niet verrekenbare btw]]=1,Tb_Activiteiten[[#Headers],[Niet verrekenbare btw]],""))</f>
        <v/>
      </c>
      <c r="AU486" t="str">
        <f>IF(ISNUMBER(FIND("overige",Methode_Keuze)),"",IF(Tb_Activiteiten[[#This Row],[Grondkosten]]=1,Tb_Activiteiten[[#Headers],[Grondkosten]],""))</f>
        <v/>
      </c>
      <c r="AV486" t="str">
        <f>IF(ISNUMBER(FIND("overige",Methode_Keuze)),"",IF(Tb_Activiteiten[[#This Row],[Bijdrage in natura (overige)]]=1,Tb_Activiteiten[[#Headers],[Bijdrage in natura (overige)]],""))</f>
        <v/>
      </c>
      <c r="AW486" t="str">
        <f>IF(ISNUMBER(FIND("overige",Methode_Keuze)),"",IF(Tb_Activiteiten[[#This Row],[Bijdrage in natura (vrijwilligers)]]=1,Tb_Activiteiten[[#Headers],[Bijdrage in natura (vrijwilligers)]],""))</f>
        <v/>
      </c>
      <c r="AX486" t="str">
        <f>IF(ISNUMBER(FIND("overige",Methode_Keuze)),"",IF(Tb_Activiteiten[[#This Row],[Afschrijvingskosten]]=1,Tb_Activiteiten[[#Headers],[Afschrijvingskosten]],""))</f>
        <v/>
      </c>
      <c r="AY486" t="str">
        <f>IF(ISNUMBER(FIND("overige",Methode_Keuze)),"",IF(Tb_Activiteiten[[#This Row],[Vergoeding]]=1,Tb_Activiteiten[[#Headers],[Vergoeding]],""))</f>
        <v/>
      </c>
      <c r="AZ486" t="str">
        <f>IF(ISNUMBER(FIND("arbeid",Methode_Keuze)),"",IF(Tb_Activiteiten[[#This Row],[Arbeidskosten - vast tarief (excl eigen arbeid)]]=1,Tb_Activiteiten[[#Headers],[Arbeidskosten - vast tarief (excl eigen arbeid)]],""))</f>
        <v/>
      </c>
      <c r="BA486" t="str">
        <f>IF(ISNUMBER(FIND("overige",Methode_Keuze)),"",IF(Tb_Activiteiten[[#This Row],[Overige kosten]]=1,Tb_Activiteiten[[#Headers],[Overige kosten]],""))</f>
        <v/>
      </c>
    </row>
    <row r="487" spans="1:53" x14ac:dyDescent="0.25">
      <c r="A487" s="213"/>
      <c r="F487" s="64"/>
      <c r="G487" s="64"/>
      <c r="H487" s="258"/>
      <c r="I487" s="258"/>
      <c r="J487" s="258"/>
      <c r="K487" s="258"/>
      <c r="O487" s="56"/>
      <c r="Q487" t="str">
        <f>IFERROR(IF(VLOOKUP(Tb_Activiteiten[[#This Row],[Openstelling]],Tb_Openstelling[],2,0)=1,1,""),"")</f>
        <v/>
      </c>
      <c r="AK487" t="str">
        <f>IF(ISNUMBER(FIND("arbeid",Methode_Keuze)),"",IF(ISNUMBER(FIND("arbeid",Methode_Keuze)),"",IF(Tb_Activiteiten[[#This Row],[Loonkosten]]=1,Tb_Activiteiten[[#Headers],[Loonkosten]],"")))</f>
        <v/>
      </c>
      <c r="AL487" t="str">
        <f>IF(ISNUMBER(FIND("arbeid",Methode_Keuze)),"",IF(ISNUMBER(FIND("arbeid",Methode_Keuze)),"",IF(Tb_Activiteiten[[#This Row],[Eigen arbeid]]=1,Tb_Activiteiten[[#Headers],[Eigen arbeid]],"")))</f>
        <v/>
      </c>
      <c r="AM487" t="str">
        <f>IF(ISNUMBER(FIND("arbeid",Methode_Keuze)),"",IF(ISNUMBER(FIND("arbeid",Methode_Keuze)),"",IF(Tb_Activiteiten[[#This Row],[Projectmedewerker]]=1,Tb_Activiteiten[[#Headers],[Projectmedewerker]],"")))</f>
        <v/>
      </c>
      <c r="AN487" t="str">
        <f>IF(ISNUMBER(FIND("arbeid",Methode_Keuze)),"",IF(ISNUMBER(FIND("arbeid",Methode_Keuze)),"",IF(Tb_Activiteiten[[#This Row],[Landbouwer]]=1,Tb_Activiteiten[[#Headers],[Landbouwer]],"")))</f>
        <v/>
      </c>
      <c r="AO487" t="str">
        <f>IF(ISNUMBER(FIND("arbeid",Methode_Keuze)),"",IF(ISNUMBER(FIND("arbeid",Methode_Keuze)),"",IF(Tb_Activiteiten[[#This Row],[Adviseur]]=1,Tb_Activiteiten[[#Headers],[Adviseur]],"")))</f>
        <v/>
      </c>
      <c r="AP487" t="str">
        <f>IF(ISNUMBER(FIND("arbeid",Methode_Keuze)),"",IF(ISNUMBER(FIND("arbeid",Methode_Keuze)),"",IF(Tb_Activiteiten[[#This Row],[Projectleider/Expert]]=1,Tb_Activiteiten[[#Headers],[Projectleider/Expert]],"")))</f>
        <v/>
      </c>
      <c r="AQ487" t="str">
        <f>IF(ISNUMBER(FIND("arbeid",Methode_Keuze)),"",IF(ISNUMBER(FIND("arbeid",Methode_Keuze)),"",IF(Tb_Activiteiten[[#This Row],[Arbeidskosten]]=1,Tb_Activiteiten[[#Headers],[Arbeidskosten]],"")))</f>
        <v/>
      </c>
      <c r="AR487" t="str">
        <f>IF(ISNUMBER(FIND("arbeid",Methode_Keuze)),"",IF(ISNUMBER(FIND("arbeid",Methode_Keuze)),"",IF(Tb_Activiteiten[[#This Row],[Arbeidskosten op basis van IKS]]=1,Tb_Activiteiten[[#Headers],[Arbeidskosten op basis van IKS]],"")))</f>
        <v/>
      </c>
      <c r="AS487" t="str">
        <f>IF(ISNUMBER(FIND("overige",Methode_Keuze)),"",IF(Tb_Activiteiten[[#This Row],[Kosten derden exclusief btw]]=1,Tb_Activiteiten[[#Headers],[Kosten derden exclusief btw]],""))</f>
        <v/>
      </c>
      <c r="AT487" t="str">
        <f>IF(ISNUMBER(FIND("overige",Methode_Keuze)),"",IF(Tb_Activiteiten[[#This Row],[Niet verrekenbare btw]]=1,Tb_Activiteiten[[#Headers],[Niet verrekenbare btw]],""))</f>
        <v/>
      </c>
      <c r="AU487" t="str">
        <f>IF(ISNUMBER(FIND("overige",Methode_Keuze)),"",IF(Tb_Activiteiten[[#This Row],[Grondkosten]]=1,Tb_Activiteiten[[#Headers],[Grondkosten]],""))</f>
        <v/>
      </c>
      <c r="AV487" t="str">
        <f>IF(ISNUMBER(FIND("overige",Methode_Keuze)),"",IF(Tb_Activiteiten[[#This Row],[Bijdrage in natura (overige)]]=1,Tb_Activiteiten[[#Headers],[Bijdrage in natura (overige)]],""))</f>
        <v/>
      </c>
      <c r="AW487" t="str">
        <f>IF(ISNUMBER(FIND("overige",Methode_Keuze)),"",IF(Tb_Activiteiten[[#This Row],[Bijdrage in natura (vrijwilligers)]]=1,Tb_Activiteiten[[#Headers],[Bijdrage in natura (vrijwilligers)]],""))</f>
        <v/>
      </c>
      <c r="AX487" t="str">
        <f>IF(ISNUMBER(FIND("overige",Methode_Keuze)),"",IF(Tb_Activiteiten[[#This Row],[Afschrijvingskosten]]=1,Tb_Activiteiten[[#Headers],[Afschrijvingskosten]],""))</f>
        <v/>
      </c>
      <c r="AY487" t="str">
        <f>IF(ISNUMBER(FIND("overige",Methode_Keuze)),"",IF(Tb_Activiteiten[[#This Row],[Vergoeding]]=1,Tb_Activiteiten[[#Headers],[Vergoeding]],""))</f>
        <v/>
      </c>
      <c r="AZ487" t="str">
        <f>IF(ISNUMBER(FIND("arbeid",Methode_Keuze)),"",IF(Tb_Activiteiten[[#This Row],[Arbeidskosten - vast tarief (excl eigen arbeid)]]=1,Tb_Activiteiten[[#Headers],[Arbeidskosten - vast tarief (excl eigen arbeid)]],""))</f>
        <v/>
      </c>
      <c r="BA487" t="str">
        <f>IF(ISNUMBER(FIND("overige",Methode_Keuze)),"",IF(Tb_Activiteiten[[#This Row],[Overige kosten]]=1,Tb_Activiteiten[[#Headers],[Overige kosten]],""))</f>
        <v/>
      </c>
    </row>
    <row r="488" spans="1:53" x14ac:dyDescent="0.25">
      <c r="A488" s="213"/>
      <c r="F488" s="64"/>
      <c r="G488" s="64"/>
      <c r="H488" s="258"/>
      <c r="I488" s="258"/>
      <c r="J488" s="258"/>
      <c r="K488" s="258"/>
      <c r="O488" s="56"/>
      <c r="Q488" t="str">
        <f>IFERROR(IF(VLOOKUP(Tb_Activiteiten[[#This Row],[Openstelling]],Tb_Openstelling[],2,0)=1,1,""),"")</f>
        <v/>
      </c>
      <c r="AK488" t="str">
        <f>IF(ISNUMBER(FIND("arbeid",Methode_Keuze)),"",IF(ISNUMBER(FIND("arbeid",Methode_Keuze)),"",IF(Tb_Activiteiten[[#This Row],[Loonkosten]]=1,Tb_Activiteiten[[#Headers],[Loonkosten]],"")))</f>
        <v/>
      </c>
      <c r="AL488" t="str">
        <f>IF(ISNUMBER(FIND("arbeid",Methode_Keuze)),"",IF(ISNUMBER(FIND("arbeid",Methode_Keuze)),"",IF(Tb_Activiteiten[[#This Row],[Eigen arbeid]]=1,Tb_Activiteiten[[#Headers],[Eigen arbeid]],"")))</f>
        <v/>
      </c>
      <c r="AM488" t="str">
        <f>IF(ISNUMBER(FIND("arbeid",Methode_Keuze)),"",IF(ISNUMBER(FIND("arbeid",Methode_Keuze)),"",IF(Tb_Activiteiten[[#This Row],[Projectmedewerker]]=1,Tb_Activiteiten[[#Headers],[Projectmedewerker]],"")))</f>
        <v/>
      </c>
      <c r="AN488" t="str">
        <f>IF(ISNUMBER(FIND("arbeid",Methode_Keuze)),"",IF(ISNUMBER(FIND("arbeid",Methode_Keuze)),"",IF(Tb_Activiteiten[[#This Row],[Landbouwer]]=1,Tb_Activiteiten[[#Headers],[Landbouwer]],"")))</f>
        <v/>
      </c>
      <c r="AO488" t="str">
        <f>IF(ISNUMBER(FIND("arbeid",Methode_Keuze)),"",IF(ISNUMBER(FIND("arbeid",Methode_Keuze)),"",IF(Tb_Activiteiten[[#This Row],[Adviseur]]=1,Tb_Activiteiten[[#Headers],[Adviseur]],"")))</f>
        <v/>
      </c>
      <c r="AP488" t="str">
        <f>IF(ISNUMBER(FIND("arbeid",Methode_Keuze)),"",IF(ISNUMBER(FIND("arbeid",Methode_Keuze)),"",IF(Tb_Activiteiten[[#This Row],[Projectleider/Expert]]=1,Tb_Activiteiten[[#Headers],[Projectleider/Expert]],"")))</f>
        <v/>
      </c>
      <c r="AQ488" t="str">
        <f>IF(ISNUMBER(FIND("arbeid",Methode_Keuze)),"",IF(ISNUMBER(FIND("arbeid",Methode_Keuze)),"",IF(Tb_Activiteiten[[#This Row],[Arbeidskosten]]=1,Tb_Activiteiten[[#Headers],[Arbeidskosten]],"")))</f>
        <v/>
      </c>
      <c r="AR488" t="str">
        <f>IF(ISNUMBER(FIND("arbeid",Methode_Keuze)),"",IF(ISNUMBER(FIND("arbeid",Methode_Keuze)),"",IF(Tb_Activiteiten[[#This Row],[Arbeidskosten op basis van IKS]]=1,Tb_Activiteiten[[#Headers],[Arbeidskosten op basis van IKS]],"")))</f>
        <v/>
      </c>
      <c r="AS488" t="str">
        <f>IF(ISNUMBER(FIND("overige",Methode_Keuze)),"",IF(Tb_Activiteiten[[#This Row],[Kosten derden exclusief btw]]=1,Tb_Activiteiten[[#Headers],[Kosten derden exclusief btw]],""))</f>
        <v/>
      </c>
      <c r="AT488" t="str">
        <f>IF(ISNUMBER(FIND("overige",Methode_Keuze)),"",IF(Tb_Activiteiten[[#This Row],[Niet verrekenbare btw]]=1,Tb_Activiteiten[[#Headers],[Niet verrekenbare btw]],""))</f>
        <v/>
      </c>
      <c r="AU488" t="str">
        <f>IF(ISNUMBER(FIND("overige",Methode_Keuze)),"",IF(Tb_Activiteiten[[#This Row],[Grondkosten]]=1,Tb_Activiteiten[[#Headers],[Grondkosten]],""))</f>
        <v/>
      </c>
      <c r="AV488" t="str">
        <f>IF(ISNUMBER(FIND("overige",Methode_Keuze)),"",IF(Tb_Activiteiten[[#This Row],[Bijdrage in natura (overige)]]=1,Tb_Activiteiten[[#Headers],[Bijdrage in natura (overige)]],""))</f>
        <v/>
      </c>
      <c r="AW488" t="str">
        <f>IF(ISNUMBER(FIND("overige",Methode_Keuze)),"",IF(Tb_Activiteiten[[#This Row],[Bijdrage in natura (vrijwilligers)]]=1,Tb_Activiteiten[[#Headers],[Bijdrage in natura (vrijwilligers)]],""))</f>
        <v/>
      </c>
      <c r="AX488" t="str">
        <f>IF(ISNUMBER(FIND("overige",Methode_Keuze)),"",IF(Tb_Activiteiten[[#This Row],[Afschrijvingskosten]]=1,Tb_Activiteiten[[#Headers],[Afschrijvingskosten]],""))</f>
        <v/>
      </c>
      <c r="AY488" t="str">
        <f>IF(ISNUMBER(FIND("overige",Methode_Keuze)),"",IF(Tb_Activiteiten[[#This Row],[Vergoeding]]=1,Tb_Activiteiten[[#Headers],[Vergoeding]],""))</f>
        <v/>
      </c>
      <c r="AZ488" t="str">
        <f>IF(ISNUMBER(FIND("arbeid",Methode_Keuze)),"",IF(Tb_Activiteiten[[#This Row],[Arbeidskosten - vast tarief (excl eigen arbeid)]]=1,Tb_Activiteiten[[#Headers],[Arbeidskosten - vast tarief (excl eigen arbeid)]],""))</f>
        <v/>
      </c>
      <c r="BA488" t="str">
        <f>IF(ISNUMBER(FIND("overige",Methode_Keuze)),"",IF(Tb_Activiteiten[[#This Row],[Overige kosten]]=1,Tb_Activiteiten[[#Headers],[Overige kosten]],""))</f>
        <v/>
      </c>
    </row>
    <row r="489" spans="1:53" x14ac:dyDescent="0.25">
      <c r="A489" s="213"/>
      <c r="F489" s="64"/>
      <c r="G489" s="64"/>
      <c r="H489" s="258"/>
      <c r="I489" s="258"/>
      <c r="J489" s="258"/>
      <c r="K489" s="258"/>
      <c r="O489" s="56"/>
      <c r="Q489" t="str">
        <f>IFERROR(IF(VLOOKUP(Tb_Activiteiten[[#This Row],[Openstelling]],Tb_Openstelling[],2,0)=1,1,""),"")</f>
        <v/>
      </c>
      <c r="AK489" t="str">
        <f>IF(ISNUMBER(FIND("arbeid",Methode_Keuze)),"",IF(ISNUMBER(FIND("arbeid",Methode_Keuze)),"",IF(Tb_Activiteiten[[#This Row],[Loonkosten]]=1,Tb_Activiteiten[[#Headers],[Loonkosten]],"")))</f>
        <v/>
      </c>
      <c r="AL489" t="str">
        <f>IF(ISNUMBER(FIND("arbeid",Methode_Keuze)),"",IF(ISNUMBER(FIND("arbeid",Methode_Keuze)),"",IF(Tb_Activiteiten[[#This Row],[Eigen arbeid]]=1,Tb_Activiteiten[[#Headers],[Eigen arbeid]],"")))</f>
        <v/>
      </c>
      <c r="AM489" t="str">
        <f>IF(ISNUMBER(FIND("arbeid",Methode_Keuze)),"",IF(ISNUMBER(FIND("arbeid",Methode_Keuze)),"",IF(Tb_Activiteiten[[#This Row],[Projectmedewerker]]=1,Tb_Activiteiten[[#Headers],[Projectmedewerker]],"")))</f>
        <v/>
      </c>
      <c r="AN489" t="str">
        <f>IF(ISNUMBER(FIND("arbeid",Methode_Keuze)),"",IF(ISNUMBER(FIND("arbeid",Methode_Keuze)),"",IF(Tb_Activiteiten[[#This Row],[Landbouwer]]=1,Tb_Activiteiten[[#Headers],[Landbouwer]],"")))</f>
        <v/>
      </c>
      <c r="AO489" t="str">
        <f>IF(ISNUMBER(FIND("arbeid",Methode_Keuze)),"",IF(ISNUMBER(FIND("arbeid",Methode_Keuze)),"",IF(Tb_Activiteiten[[#This Row],[Adviseur]]=1,Tb_Activiteiten[[#Headers],[Adviseur]],"")))</f>
        <v/>
      </c>
      <c r="AP489" t="str">
        <f>IF(ISNUMBER(FIND("arbeid",Methode_Keuze)),"",IF(ISNUMBER(FIND("arbeid",Methode_Keuze)),"",IF(Tb_Activiteiten[[#This Row],[Projectleider/Expert]]=1,Tb_Activiteiten[[#Headers],[Projectleider/Expert]],"")))</f>
        <v/>
      </c>
      <c r="AQ489" t="str">
        <f>IF(ISNUMBER(FIND("arbeid",Methode_Keuze)),"",IF(ISNUMBER(FIND("arbeid",Methode_Keuze)),"",IF(Tb_Activiteiten[[#This Row],[Arbeidskosten]]=1,Tb_Activiteiten[[#Headers],[Arbeidskosten]],"")))</f>
        <v/>
      </c>
      <c r="AR489" t="str">
        <f>IF(ISNUMBER(FIND("arbeid",Methode_Keuze)),"",IF(ISNUMBER(FIND("arbeid",Methode_Keuze)),"",IF(Tb_Activiteiten[[#This Row],[Arbeidskosten op basis van IKS]]=1,Tb_Activiteiten[[#Headers],[Arbeidskosten op basis van IKS]],"")))</f>
        <v/>
      </c>
      <c r="AS489" t="str">
        <f>IF(ISNUMBER(FIND("overige",Methode_Keuze)),"",IF(Tb_Activiteiten[[#This Row],[Kosten derden exclusief btw]]=1,Tb_Activiteiten[[#Headers],[Kosten derden exclusief btw]],""))</f>
        <v/>
      </c>
      <c r="AT489" t="str">
        <f>IF(ISNUMBER(FIND("overige",Methode_Keuze)),"",IF(Tb_Activiteiten[[#This Row],[Niet verrekenbare btw]]=1,Tb_Activiteiten[[#Headers],[Niet verrekenbare btw]],""))</f>
        <v/>
      </c>
      <c r="AU489" t="str">
        <f>IF(ISNUMBER(FIND("overige",Methode_Keuze)),"",IF(Tb_Activiteiten[[#This Row],[Grondkosten]]=1,Tb_Activiteiten[[#Headers],[Grondkosten]],""))</f>
        <v/>
      </c>
      <c r="AV489" t="str">
        <f>IF(ISNUMBER(FIND("overige",Methode_Keuze)),"",IF(Tb_Activiteiten[[#This Row],[Bijdrage in natura (overige)]]=1,Tb_Activiteiten[[#Headers],[Bijdrage in natura (overige)]],""))</f>
        <v/>
      </c>
      <c r="AW489" t="str">
        <f>IF(ISNUMBER(FIND("overige",Methode_Keuze)),"",IF(Tb_Activiteiten[[#This Row],[Bijdrage in natura (vrijwilligers)]]=1,Tb_Activiteiten[[#Headers],[Bijdrage in natura (vrijwilligers)]],""))</f>
        <v/>
      </c>
      <c r="AX489" t="str">
        <f>IF(ISNUMBER(FIND("overige",Methode_Keuze)),"",IF(Tb_Activiteiten[[#This Row],[Afschrijvingskosten]]=1,Tb_Activiteiten[[#Headers],[Afschrijvingskosten]],""))</f>
        <v/>
      </c>
      <c r="AY489" t="str">
        <f>IF(ISNUMBER(FIND("overige",Methode_Keuze)),"",IF(Tb_Activiteiten[[#This Row],[Vergoeding]]=1,Tb_Activiteiten[[#Headers],[Vergoeding]],""))</f>
        <v/>
      </c>
      <c r="AZ489" t="str">
        <f>IF(ISNUMBER(FIND("arbeid",Methode_Keuze)),"",IF(Tb_Activiteiten[[#This Row],[Arbeidskosten - vast tarief (excl eigen arbeid)]]=1,Tb_Activiteiten[[#Headers],[Arbeidskosten - vast tarief (excl eigen arbeid)]],""))</f>
        <v/>
      </c>
      <c r="BA489" t="str">
        <f>IF(ISNUMBER(FIND("overige",Methode_Keuze)),"",IF(Tb_Activiteiten[[#This Row],[Overige kosten]]=1,Tb_Activiteiten[[#Headers],[Overige kosten]],""))</f>
        <v/>
      </c>
    </row>
    <row r="490" spans="1:53" x14ac:dyDescent="0.25">
      <c r="A490" s="213"/>
      <c r="F490" s="64"/>
      <c r="G490" s="64"/>
      <c r="H490" s="258"/>
      <c r="I490" s="258"/>
      <c r="J490" s="258"/>
      <c r="K490" s="258"/>
      <c r="O490" s="56"/>
      <c r="Q490" t="str">
        <f>IFERROR(IF(VLOOKUP(Tb_Activiteiten[[#This Row],[Openstelling]],Tb_Openstelling[],2,0)=1,1,""),"")</f>
        <v/>
      </c>
      <c r="AK490" t="str">
        <f>IF(ISNUMBER(FIND("arbeid",Methode_Keuze)),"",IF(ISNUMBER(FIND("arbeid",Methode_Keuze)),"",IF(Tb_Activiteiten[[#This Row],[Loonkosten]]=1,Tb_Activiteiten[[#Headers],[Loonkosten]],"")))</f>
        <v/>
      </c>
      <c r="AL490" t="str">
        <f>IF(ISNUMBER(FIND("arbeid",Methode_Keuze)),"",IF(ISNUMBER(FIND("arbeid",Methode_Keuze)),"",IF(Tb_Activiteiten[[#This Row],[Eigen arbeid]]=1,Tb_Activiteiten[[#Headers],[Eigen arbeid]],"")))</f>
        <v/>
      </c>
      <c r="AM490" t="str">
        <f>IF(ISNUMBER(FIND("arbeid",Methode_Keuze)),"",IF(ISNUMBER(FIND("arbeid",Methode_Keuze)),"",IF(Tb_Activiteiten[[#This Row],[Projectmedewerker]]=1,Tb_Activiteiten[[#Headers],[Projectmedewerker]],"")))</f>
        <v/>
      </c>
      <c r="AN490" t="str">
        <f>IF(ISNUMBER(FIND("arbeid",Methode_Keuze)),"",IF(ISNUMBER(FIND("arbeid",Methode_Keuze)),"",IF(Tb_Activiteiten[[#This Row],[Landbouwer]]=1,Tb_Activiteiten[[#Headers],[Landbouwer]],"")))</f>
        <v/>
      </c>
      <c r="AO490" t="str">
        <f>IF(ISNUMBER(FIND("arbeid",Methode_Keuze)),"",IF(ISNUMBER(FIND("arbeid",Methode_Keuze)),"",IF(Tb_Activiteiten[[#This Row],[Adviseur]]=1,Tb_Activiteiten[[#Headers],[Adviseur]],"")))</f>
        <v/>
      </c>
      <c r="AP490" t="str">
        <f>IF(ISNUMBER(FIND("arbeid",Methode_Keuze)),"",IF(ISNUMBER(FIND("arbeid",Methode_Keuze)),"",IF(Tb_Activiteiten[[#This Row],[Projectleider/Expert]]=1,Tb_Activiteiten[[#Headers],[Projectleider/Expert]],"")))</f>
        <v/>
      </c>
      <c r="AQ490" t="str">
        <f>IF(ISNUMBER(FIND("arbeid",Methode_Keuze)),"",IF(ISNUMBER(FIND("arbeid",Methode_Keuze)),"",IF(Tb_Activiteiten[[#This Row],[Arbeidskosten]]=1,Tb_Activiteiten[[#Headers],[Arbeidskosten]],"")))</f>
        <v/>
      </c>
      <c r="AR490" t="str">
        <f>IF(ISNUMBER(FIND("arbeid",Methode_Keuze)),"",IF(ISNUMBER(FIND("arbeid",Methode_Keuze)),"",IF(Tb_Activiteiten[[#This Row],[Arbeidskosten op basis van IKS]]=1,Tb_Activiteiten[[#Headers],[Arbeidskosten op basis van IKS]],"")))</f>
        <v/>
      </c>
      <c r="AS490" t="str">
        <f>IF(ISNUMBER(FIND("overige",Methode_Keuze)),"",IF(Tb_Activiteiten[[#This Row],[Kosten derden exclusief btw]]=1,Tb_Activiteiten[[#Headers],[Kosten derden exclusief btw]],""))</f>
        <v/>
      </c>
      <c r="AT490" t="str">
        <f>IF(ISNUMBER(FIND("overige",Methode_Keuze)),"",IF(Tb_Activiteiten[[#This Row],[Niet verrekenbare btw]]=1,Tb_Activiteiten[[#Headers],[Niet verrekenbare btw]],""))</f>
        <v/>
      </c>
      <c r="AU490" t="str">
        <f>IF(ISNUMBER(FIND("overige",Methode_Keuze)),"",IF(Tb_Activiteiten[[#This Row],[Grondkosten]]=1,Tb_Activiteiten[[#Headers],[Grondkosten]],""))</f>
        <v/>
      </c>
      <c r="AV490" t="str">
        <f>IF(ISNUMBER(FIND("overige",Methode_Keuze)),"",IF(Tb_Activiteiten[[#This Row],[Bijdrage in natura (overige)]]=1,Tb_Activiteiten[[#Headers],[Bijdrage in natura (overige)]],""))</f>
        <v/>
      </c>
      <c r="AW490" t="str">
        <f>IF(ISNUMBER(FIND("overige",Methode_Keuze)),"",IF(Tb_Activiteiten[[#This Row],[Bijdrage in natura (vrijwilligers)]]=1,Tb_Activiteiten[[#Headers],[Bijdrage in natura (vrijwilligers)]],""))</f>
        <v/>
      </c>
      <c r="AX490" t="str">
        <f>IF(ISNUMBER(FIND("overige",Methode_Keuze)),"",IF(Tb_Activiteiten[[#This Row],[Afschrijvingskosten]]=1,Tb_Activiteiten[[#Headers],[Afschrijvingskosten]],""))</f>
        <v/>
      </c>
      <c r="AY490" t="str">
        <f>IF(ISNUMBER(FIND("overige",Methode_Keuze)),"",IF(Tb_Activiteiten[[#This Row],[Vergoeding]]=1,Tb_Activiteiten[[#Headers],[Vergoeding]],""))</f>
        <v/>
      </c>
      <c r="AZ490" t="str">
        <f>IF(ISNUMBER(FIND("arbeid",Methode_Keuze)),"",IF(Tb_Activiteiten[[#This Row],[Arbeidskosten - vast tarief (excl eigen arbeid)]]=1,Tb_Activiteiten[[#Headers],[Arbeidskosten - vast tarief (excl eigen arbeid)]],""))</f>
        <v/>
      </c>
      <c r="BA490" t="str">
        <f>IF(ISNUMBER(FIND("overige",Methode_Keuze)),"",IF(Tb_Activiteiten[[#This Row],[Overige kosten]]=1,Tb_Activiteiten[[#Headers],[Overige kosten]],""))</f>
        <v/>
      </c>
    </row>
    <row r="491" spans="1:53" x14ac:dyDescent="0.25">
      <c r="A491" s="213"/>
      <c r="F491" s="64"/>
      <c r="G491" s="64"/>
      <c r="H491" s="258"/>
      <c r="I491" s="258"/>
      <c r="J491" s="258"/>
      <c r="K491" s="258"/>
      <c r="O491" s="56"/>
      <c r="Q491" t="str">
        <f>IFERROR(IF(VLOOKUP(Tb_Activiteiten[[#This Row],[Openstelling]],Tb_Openstelling[],2,0)=1,1,""),"")</f>
        <v/>
      </c>
      <c r="AK491" t="str">
        <f>IF(ISNUMBER(FIND("arbeid",Methode_Keuze)),"",IF(ISNUMBER(FIND("arbeid",Methode_Keuze)),"",IF(Tb_Activiteiten[[#This Row],[Loonkosten]]=1,Tb_Activiteiten[[#Headers],[Loonkosten]],"")))</f>
        <v/>
      </c>
      <c r="AL491" t="str">
        <f>IF(ISNUMBER(FIND("arbeid",Methode_Keuze)),"",IF(ISNUMBER(FIND("arbeid",Methode_Keuze)),"",IF(Tb_Activiteiten[[#This Row],[Eigen arbeid]]=1,Tb_Activiteiten[[#Headers],[Eigen arbeid]],"")))</f>
        <v/>
      </c>
      <c r="AM491" t="str">
        <f>IF(ISNUMBER(FIND("arbeid",Methode_Keuze)),"",IF(ISNUMBER(FIND("arbeid",Methode_Keuze)),"",IF(Tb_Activiteiten[[#This Row],[Projectmedewerker]]=1,Tb_Activiteiten[[#Headers],[Projectmedewerker]],"")))</f>
        <v/>
      </c>
      <c r="AN491" t="str">
        <f>IF(ISNUMBER(FIND("arbeid",Methode_Keuze)),"",IF(ISNUMBER(FIND("arbeid",Methode_Keuze)),"",IF(Tb_Activiteiten[[#This Row],[Landbouwer]]=1,Tb_Activiteiten[[#Headers],[Landbouwer]],"")))</f>
        <v/>
      </c>
      <c r="AO491" t="str">
        <f>IF(ISNUMBER(FIND("arbeid",Methode_Keuze)),"",IF(ISNUMBER(FIND("arbeid",Methode_Keuze)),"",IF(Tb_Activiteiten[[#This Row],[Adviseur]]=1,Tb_Activiteiten[[#Headers],[Adviseur]],"")))</f>
        <v/>
      </c>
      <c r="AP491" t="str">
        <f>IF(ISNUMBER(FIND("arbeid",Methode_Keuze)),"",IF(ISNUMBER(FIND("arbeid",Methode_Keuze)),"",IF(Tb_Activiteiten[[#This Row],[Projectleider/Expert]]=1,Tb_Activiteiten[[#Headers],[Projectleider/Expert]],"")))</f>
        <v/>
      </c>
      <c r="AQ491" t="str">
        <f>IF(ISNUMBER(FIND("arbeid",Methode_Keuze)),"",IF(ISNUMBER(FIND("arbeid",Methode_Keuze)),"",IF(Tb_Activiteiten[[#This Row],[Arbeidskosten]]=1,Tb_Activiteiten[[#Headers],[Arbeidskosten]],"")))</f>
        <v/>
      </c>
      <c r="AR491" t="str">
        <f>IF(ISNUMBER(FIND("arbeid",Methode_Keuze)),"",IF(ISNUMBER(FIND("arbeid",Methode_Keuze)),"",IF(Tb_Activiteiten[[#This Row],[Arbeidskosten op basis van IKS]]=1,Tb_Activiteiten[[#Headers],[Arbeidskosten op basis van IKS]],"")))</f>
        <v/>
      </c>
      <c r="AS491" t="str">
        <f>IF(ISNUMBER(FIND("overige",Methode_Keuze)),"",IF(Tb_Activiteiten[[#This Row],[Kosten derden exclusief btw]]=1,Tb_Activiteiten[[#Headers],[Kosten derden exclusief btw]],""))</f>
        <v/>
      </c>
      <c r="AT491" t="str">
        <f>IF(ISNUMBER(FIND("overige",Methode_Keuze)),"",IF(Tb_Activiteiten[[#This Row],[Niet verrekenbare btw]]=1,Tb_Activiteiten[[#Headers],[Niet verrekenbare btw]],""))</f>
        <v/>
      </c>
      <c r="AU491" t="str">
        <f>IF(ISNUMBER(FIND("overige",Methode_Keuze)),"",IF(Tb_Activiteiten[[#This Row],[Grondkosten]]=1,Tb_Activiteiten[[#Headers],[Grondkosten]],""))</f>
        <v/>
      </c>
      <c r="AV491" t="str">
        <f>IF(ISNUMBER(FIND("overige",Methode_Keuze)),"",IF(Tb_Activiteiten[[#This Row],[Bijdrage in natura (overige)]]=1,Tb_Activiteiten[[#Headers],[Bijdrage in natura (overige)]],""))</f>
        <v/>
      </c>
      <c r="AW491" t="str">
        <f>IF(ISNUMBER(FIND("overige",Methode_Keuze)),"",IF(Tb_Activiteiten[[#This Row],[Bijdrage in natura (vrijwilligers)]]=1,Tb_Activiteiten[[#Headers],[Bijdrage in natura (vrijwilligers)]],""))</f>
        <v/>
      </c>
      <c r="AX491" t="str">
        <f>IF(ISNUMBER(FIND("overige",Methode_Keuze)),"",IF(Tb_Activiteiten[[#This Row],[Afschrijvingskosten]]=1,Tb_Activiteiten[[#Headers],[Afschrijvingskosten]],""))</f>
        <v/>
      </c>
      <c r="AY491" t="str">
        <f>IF(ISNUMBER(FIND("overige",Methode_Keuze)),"",IF(Tb_Activiteiten[[#This Row],[Vergoeding]]=1,Tb_Activiteiten[[#Headers],[Vergoeding]],""))</f>
        <v/>
      </c>
      <c r="AZ491" t="str">
        <f>IF(ISNUMBER(FIND("arbeid",Methode_Keuze)),"",IF(Tb_Activiteiten[[#This Row],[Arbeidskosten - vast tarief (excl eigen arbeid)]]=1,Tb_Activiteiten[[#Headers],[Arbeidskosten - vast tarief (excl eigen arbeid)]],""))</f>
        <v/>
      </c>
      <c r="BA491" t="str">
        <f>IF(ISNUMBER(FIND("overige",Methode_Keuze)),"",IF(Tb_Activiteiten[[#This Row],[Overige kosten]]=1,Tb_Activiteiten[[#Headers],[Overige kosten]],""))</f>
        <v/>
      </c>
    </row>
    <row r="492" spans="1:53" x14ac:dyDescent="0.25">
      <c r="A492" s="213"/>
      <c r="F492" s="64"/>
      <c r="G492" s="64"/>
      <c r="H492" s="258"/>
      <c r="I492" s="258"/>
      <c r="J492" s="258"/>
      <c r="K492" s="258"/>
      <c r="O492" s="56"/>
      <c r="Q492" t="str">
        <f>IFERROR(IF(VLOOKUP(Tb_Activiteiten[[#This Row],[Openstelling]],Tb_Openstelling[],2,0)=1,1,""),"")</f>
        <v/>
      </c>
      <c r="AK492" t="str">
        <f>IF(ISNUMBER(FIND("arbeid",Methode_Keuze)),"",IF(ISNUMBER(FIND("arbeid",Methode_Keuze)),"",IF(Tb_Activiteiten[[#This Row],[Loonkosten]]=1,Tb_Activiteiten[[#Headers],[Loonkosten]],"")))</f>
        <v/>
      </c>
      <c r="AL492" t="str">
        <f>IF(ISNUMBER(FIND("arbeid",Methode_Keuze)),"",IF(ISNUMBER(FIND("arbeid",Methode_Keuze)),"",IF(Tb_Activiteiten[[#This Row],[Eigen arbeid]]=1,Tb_Activiteiten[[#Headers],[Eigen arbeid]],"")))</f>
        <v/>
      </c>
      <c r="AM492" t="str">
        <f>IF(ISNUMBER(FIND("arbeid",Methode_Keuze)),"",IF(ISNUMBER(FIND("arbeid",Methode_Keuze)),"",IF(Tb_Activiteiten[[#This Row],[Projectmedewerker]]=1,Tb_Activiteiten[[#Headers],[Projectmedewerker]],"")))</f>
        <v/>
      </c>
      <c r="AN492" t="str">
        <f>IF(ISNUMBER(FIND("arbeid",Methode_Keuze)),"",IF(ISNUMBER(FIND("arbeid",Methode_Keuze)),"",IF(Tb_Activiteiten[[#This Row],[Landbouwer]]=1,Tb_Activiteiten[[#Headers],[Landbouwer]],"")))</f>
        <v/>
      </c>
      <c r="AO492" t="str">
        <f>IF(ISNUMBER(FIND("arbeid",Methode_Keuze)),"",IF(ISNUMBER(FIND("arbeid",Methode_Keuze)),"",IF(Tb_Activiteiten[[#This Row],[Adviseur]]=1,Tb_Activiteiten[[#Headers],[Adviseur]],"")))</f>
        <v/>
      </c>
      <c r="AP492" t="str">
        <f>IF(ISNUMBER(FIND("arbeid",Methode_Keuze)),"",IF(ISNUMBER(FIND("arbeid",Methode_Keuze)),"",IF(Tb_Activiteiten[[#This Row],[Projectleider/Expert]]=1,Tb_Activiteiten[[#Headers],[Projectleider/Expert]],"")))</f>
        <v/>
      </c>
      <c r="AQ492" t="str">
        <f>IF(ISNUMBER(FIND("arbeid",Methode_Keuze)),"",IF(ISNUMBER(FIND("arbeid",Methode_Keuze)),"",IF(Tb_Activiteiten[[#This Row],[Arbeidskosten]]=1,Tb_Activiteiten[[#Headers],[Arbeidskosten]],"")))</f>
        <v/>
      </c>
      <c r="AR492" t="str">
        <f>IF(ISNUMBER(FIND("arbeid",Methode_Keuze)),"",IF(ISNUMBER(FIND("arbeid",Methode_Keuze)),"",IF(Tb_Activiteiten[[#This Row],[Arbeidskosten op basis van IKS]]=1,Tb_Activiteiten[[#Headers],[Arbeidskosten op basis van IKS]],"")))</f>
        <v/>
      </c>
      <c r="AS492" t="str">
        <f>IF(ISNUMBER(FIND("overige",Methode_Keuze)),"",IF(Tb_Activiteiten[[#This Row],[Kosten derden exclusief btw]]=1,Tb_Activiteiten[[#Headers],[Kosten derden exclusief btw]],""))</f>
        <v/>
      </c>
      <c r="AT492" t="str">
        <f>IF(ISNUMBER(FIND("overige",Methode_Keuze)),"",IF(Tb_Activiteiten[[#This Row],[Niet verrekenbare btw]]=1,Tb_Activiteiten[[#Headers],[Niet verrekenbare btw]],""))</f>
        <v/>
      </c>
      <c r="AU492" t="str">
        <f>IF(ISNUMBER(FIND("overige",Methode_Keuze)),"",IF(Tb_Activiteiten[[#This Row],[Grondkosten]]=1,Tb_Activiteiten[[#Headers],[Grondkosten]],""))</f>
        <v/>
      </c>
      <c r="AV492" t="str">
        <f>IF(ISNUMBER(FIND("overige",Methode_Keuze)),"",IF(Tb_Activiteiten[[#This Row],[Bijdrage in natura (overige)]]=1,Tb_Activiteiten[[#Headers],[Bijdrage in natura (overige)]],""))</f>
        <v/>
      </c>
      <c r="AW492" t="str">
        <f>IF(ISNUMBER(FIND("overige",Methode_Keuze)),"",IF(Tb_Activiteiten[[#This Row],[Bijdrage in natura (vrijwilligers)]]=1,Tb_Activiteiten[[#Headers],[Bijdrage in natura (vrijwilligers)]],""))</f>
        <v/>
      </c>
      <c r="AX492" t="str">
        <f>IF(ISNUMBER(FIND("overige",Methode_Keuze)),"",IF(Tb_Activiteiten[[#This Row],[Afschrijvingskosten]]=1,Tb_Activiteiten[[#Headers],[Afschrijvingskosten]],""))</f>
        <v/>
      </c>
      <c r="AY492" t="str">
        <f>IF(ISNUMBER(FIND("overige",Methode_Keuze)),"",IF(Tb_Activiteiten[[#This Row],[Vergoeding]]=1,Tb_Activiteiten[[#Headers],[Vergoeding]],""))</f>
        <v/>
      </c>
      <c r="AZ492" t="str">
        <f>IF(ISNUMBER(FIND("arbeid",Methode_Keuze)),"",IF(Tb_Activiteiten[[#This Row],[Arbeidskosten - vast tarief (excl eigen arbeid)]]=1,Tb_Activiteiten[[#Headers],[Arbeidskosten - vast tarief (excl eigen arbeid)]],""))</f>
        <v/>
      </c>
      <c r="BA492" t="str">
        <f>IF(ISNUMBER(FIND("overige",Methode_Keuze)),"",IF(Tb_Activiteiten[[#This Row],[Overige kosten]]=1,Tb_Activiteiten[[#Headers],[Overige kosten]],""))</f>
        <v/>
      </c>
    </row>
    <row r="493" spans="1:53" x14ac:dyDescent="0.25">
      <c r="A493" s="213"/>
      <c r="F493" s="64"/>
      <c r="G493" s="64"/>
      <c r="H493" s="258"/>
      <c r="I493" s="258"/>
      <c r="J493" s="258"/>
      <c r="K493" s="258"/>
      <c r="O493" s="56"/>
      <c r="Q493" t="str">
        <f>IFERROR(IF(VLOOKUP(Tb_Activiteiten[[#This Row],[Openstelling]],Tb_Openstelling[],2,0)=1,1,""),"")</f>
        <v/>
      </c>
      <c r="AK493" t="str">
        <f>IF(ISNUMBER(FIND("arbeid",Methode_Keuze)),"",IF(ISNUMBER(FIND("arbeid",Methode_Keuze)),"",IF(Tb_Activiteiten[[#This Row],[Loonkosten]]=1,Tb_Activiteiten[[#Headers],[Loonkosten]],"")))</f>
        <v/>
      </c>
      <c r="AL493" t="str">
        <f>IF(ISNUMBER(FIND("arbeid",Methode_Keuze)),"",IF(ISNUMBER(FIND("arbeid",Methode_Keuze)),"",IF(Tb_Activiteiten[[#This Row],[Eigen arbeid]]=1,Tb_Activiteiten[[#Headers],[Eigen arbeid]],"")))</f>
        <v/>
      </c>
      <c r="AM493" t="str">
        <f>IF(ISNUMBER(FIND("arbeid",Methode_Keuze)),"",IF(ISNUMBER(FIND("arbeid",Methode_Keuze)),"",IF(Tb_Activiteiten[[#This Row],[Projectmedewerker]]=1,Tb_Activiteiten[[#Headers],[Projectmedewerker]],"")))</f>
        <v/>
      </c>
      <c r="AN493" t="str">
        <f>IF(ISNUMBER(FIND("arbeid",Methode_Keuze)),"",IF(ISNUMBER(FIND("arbeid",Methode_Keuze)),"",IF(Tb_Activiteiten[[#This Row],[Landbouwer]]=1,Tb_Activiteiten[[#Headers],[Landbouwer]],"")))</f>
        <v/>
      </c>
      <c r="AO493" t="str">
        <f>IF(ISNUMBER(FIND("arbeid",Methode_Keuze)),"",IF(ISNUMBER(FIND("arbeid",Methode_Keuze)),"",IF(Tb_Activiteiten[[#This Row],[Adviseur]]=1,Tb_Activiteiten[[#Headers],[Adviseur]],"")))</f>
        <v/>
      </c>
      <c r="AP493" t="str">
        <f>IF(ISNUMBER(FIND("arbeid",Methode_Keuze)),"",IF(ISNUMBER(FIND("arbeid",Methode_Keuze)),"",IF(Tb_Activiteiten[[#This Row],[Projectleider/Expert]]=1,Tb_Activiteiten[[#Headers],[Projectleider/Expert]],"")))</f>
        <v/>
      </c>
      <c r="AQ493" t="str">
        <f>IF(ISNUMBER(FIND("arbeid",Methode_Keuze)),"",IF(ISNUMBER(FIND("arbeid",Methode_Keuze)),"",IF(Tb_Activiteiten[[#This Row],[Arbeidskosten]]=1,Tb_Activiteiten[[#Headers],[Arbeidskosten]],"")))</f>
        <v/>
      </c>
      <c r="AR493" t="str">
        <f>IF(ISNUMBER(FIND("arbeid",Methode_Keuze)),"",IF(ISNUMBER(FIND("arbeid",Methode_Keuze)),"",IF(Tb_Activiteiten[[#This Row],[Arbeidskosten op basis van IKS]]=1,Tb_Activiteiten[[#Headers],[Arbeidskosten op basis van IKS]],"")))</f>
        <v/>
      </c>
      <c r="AS493" t="str">
        <f>IF(ISNUMBER(FIND("overige",Methode_Keuze)),"",IF(Tb_Activiteiten[[#This Row],[Kosten derden exclusief btw]]=1,Tb_Activiteiten[[#Headers],[Kosten derden exclusief btw]],""))</f>
        <v/>
      </c>
      <c r="AT493" t="str">
        <f>IF(ISNUMBER(FIND("overige",Methode_Keuze)),"",IF(Tb_Activiteiten[[#This Row],[Niet verrekenbare btw]]=1,Tb_Activiteiten[[#Headers],[Niet verrekenbare btw]],""))</f>
        <v/>
      </c>
      <c r="AU493" t="str">
        <f>IF(ISNUMBER(FIND("overige",Methode_Keuze)),"",IF(Tb_Activiteiten[[#This Row],[Grondkosten]]=1,Tb_Activiteiten[[#Headers],[Grondkosten]],""))</f>
        <v/>
      </c>
      <c r="AV493" t="str">
        <f>IF(ISNUMBER(FIND("overige",Methode_Keuze)),"",IF(Tb_Activiteiten[[#This Row],[Bijdrage in natura (overige)]]=1,Tb_Activiteiten[[#Headers],[Bijdrage in natura (overige)]],""))</f>
        <v/>
      </c>
      <c r="AW493" t="str">
        <f>IF(ISNUMBER(FIND("overige",Methode_Keuze)),"",IF(Tb_Activiteiten[[#This Row],[Bijdrage in natura (vrijwilligers)]]=1,Tb_Activiteiten[[#Headers],[Bijdrage in natura (vrijwilligers)]],""))</f>
        <v/>
      </c>
      <c r="AX493" t="str">
        <f>IF(ISNUMBER(FIND("overige",Methode_Keuze)),"",IF(Tb_Activiteiten[[#This Row],[Afschrijvingskosten]]=1,Tb_Activiteiten[[#Headers],[Afschrijvingskosten]],""))</f>
        <v/>
      </c>
      <c r="AY493" t="str">
        <f>IF(ISNUMBER(FIND("overige",Methode_Keuze)),"",IF(Tb_Activiteiten[[#This Row],[Vergoeding]]=1,Tb_Activiteiten[[#Headers],[Vergoeding]],""))</f>
        <v/>
      </c>
      <c r="AZ493" t="str">
        <f>IF(ISNUMBER(FIND("arbeid",Methode_Keuze)),"",IF(Tb_Activiteiten[[#This Row],[Arbeidskosten - vast tarief (excl eigen arbeid)]]=1,Tb_Activiteiten[[#Headers],[Arbeidskosten - vast tarief (excl eigen arbeid)]],""))</f>
        <v/>
      </c>
      <c r="BA493" t="str">
        <f>IF(ISNUMBER(FIND("overige",Methode_Keuze)),"",IF(Tb_Activiteiten[[#This Row],[Overige kosten]]=1,Tb_Activiteiten[[#Headers],[Overige kosten]],""))</f>
        <v/>
      </c>
    </row>
    <row r="494" spans="1:53" x14ac:dyDescent="0.25">
      <c r="A494" s="213"/>
      <c r="F494" s="64"/>
      <c r="G494" s="64"/>
      <c r="H494" s="258"/>
      <c r="I494" s="258"/>
      <c r="J494" s="258"/>
      <c r="K494" s="258"/>
      <c r="O494" s="56"/>
      <c r="Q494" t="str">
        <f>IFERROR(IF(VLOOKUP(Tb_Activiteiten[[#This Row],[Openstelling]],Tb_Openstelling[],2,0)=1,1,""),"")</f>
        <v/>
      </c>
      <c r="AK494" t="str">
        <f>IF(ISNUMBER(FIND("arbeid",Methode_Keuze)),"",IF(ISNUMBER(FIND("arbeid",Methode_Keuze)),"",IF(Tb_Activiteiten[[#This Row],[Loonkosten]]=1,Tb_Activiteiten[[#Headers],[Loonkosten]],"")))</f>
        <v/>
      </c>
      <c r="AL494" t="str">
        <f>IF(ISNUMBER(FIND("arbeid",Methode_Keuze)),"",IF(ISNUMBER(FIND("arbeid",Methode_Keuze)),"",IF(Tb_Activiteiten[[#This Row],[Eigen arbeid]]=1,Tb_Activiteiten[[#Headers],[Eigen arbeid]],"")))</f>
        <v/>
      </c>
      <c r="AM494" t="str">
        <f>IF(ISNUMBER(FIND("arbeid",Methode_Keuze)),"",IF(ISNUMBER(FIND("arbeid",Methode_Keuze)),"",IF(Tb_Activiteiten[[#This Row],[Projectmedewerker]]=1,Tb_Activiteiten[[#Headers],[Projectmedewerker]],"")))</f>
        <v/>
      </c>
      <c r="AN494" t="str">
        <f>IF(ISNUMBER(FIND("arbeid",Methode_Keuze)),"",IF(ISNUMBER(FIND("arbeid",Methode_Keuze)),"",IF(Tb_Activiteiten[[#This Row],[Landbouwer]]=1,Tb_Activiteiten[[#Headers],[Landbouwer]],"")))</f>
        <v/>
      </c>
      <c r="AO494" t="str">
        <f>IF(ISNUMBER(FIND("arbeid",Methode_Keuze)),"",IF(ISNUMBER(FIND("arbeid",Methode_Keuze)),"",IF(Tb_Activiteiten[[#This Row],[Adviseur]]=1,Tb_Activiteiten[[#Headers],[Adviseur]],"")))</f>
        <v/>
      </c>
      <c r="AP494" t="str">
        <f>IF(ISNUMBER(FIND("arbeid",Methode_Keuze)),"",IF(ISNUMBER(FIND("arbeid",Methode_Keuze)),"",IF(Tb_Activiteiten[[#This Row],[Projectleider/Expert]]=1,Tb_Activiteiten[[#Headers],[Projectleider/Expert]],"")))</f>
        <v/>
      </c>
      <c r="AQ494" t="str">
        <f>IF(ISNUMBER(FIND("arbeid",Methode_Keuze)),"",IF(ISNUMBER(FIND("arbeid",Methode_Keuze)),"",IF(Tb_Activiteiten[[#This Row],[Arbeidskosten]]=1,Tb_Activiteiten[[#Headers],[Arbeidskosten]],"")))</f>
        <v/>
      </c>
      <c r="AR494" t="str">
        <f>IF(ISNUMBER(FIND("arbeid",Methode_Keuze)),"",IF(ISNUMBER(FIND("arbeid",Methode_Keuze)),"",IF(Tb_Activiteiten[[#This Row],[Arbeidskosten op basis van IKS]]=1,Tb_Activiteiten[[#Headers],[Arbeidskosten op basis van IKS]],"")))</f>
        <v/>
      </c>
      <c r="AS494" t="str">
        <f>IF(ISNUMBER(FIND("overige",Methode_Keuze)),"",IF(Tb_Activiteiten[[#This Row],[Kosten derden exclusief btw]]=1,Tb_Activiteiten[[#Headers],[Kosten derden exclusief btw]],""))</f>
        <v/>
      </c>
      <c r="AT494" t="str">
        <f>IF(ISNUMBER(FIND("overige",Methode_Keuze)),"",IF(Tb_Activiteiten[[#This Row],[Niet verrekenbare btw]]=1,Tb_Activiteiten[[#Headers],[Niet verrekenbare btw]],""))</f>
        <v/>
      </c>
      <c r="AU494" t="str">
        <f>IF(ISNUMBER(FIND("overige",Methode_Keuze)),"",IF(Tb_Activiteiten[[#This Row],[Grondkosten]]=1,Tb_Activiteiten[[#Headers],[Grondkosten]],""))</f>
        <v/>
      </c>
      <c r="AV494" t="str">
        <f>IF(ISNUMBER(FIND("overige",Methode_Keuze)),"",IF(Tb_Activiteiten[[#This Row],[Bijdrage in natura (overige)]]=1,Tb_Activiteiten[[#Headers],[Bijdrage in natura (overige)]],""))</f>
        <v/>
      </c>
      <c r="AW494" t="str">
        <f>IF(ISNUMBER(FIND("overige",Methode_Keuze)),"",IF(Tb_Activiteiten[[#This Row],[Bijdrage in natura (vrijwilligers)]]=1,Tb_Activiteiten[[#Headers],[Bijdrage in natura (vrijwilligers)]],""))</f>
        <v/>
      </c>
      <c r="AX494" t="str">
        <f>IF(ISNUMBER(FIND("overige",Methode_Keuze)),"",IF(Tb_Activiteiten[[#This Row],[Afschrijvingskosten]]=1,Tb_Activiteiten[[#Headers],[Afschrijvingskosten]],""))</f>
        <v/>
      </c>
      <c r="AY494" t="str">
        <f>IF(ISNUMBER(FIND("overige",Methode_Keuze)),"",IF(Tb_Activiteiten[[#This Row],[Vergoeding]]=1,Tb_Activiteiten[[#Headers],[Vergoeding]],""))</f>
        <v/>
      </c>
      <c r="AZ494" t="str">
        <f>IF(ISNUMBER(FIND("arbeid",Methode_Keuze)),"",IF(Tb_Activiteiten[[#This Row],[Arbeidskosten - vast tarief (excl eigen arbeid)]]=1,Tb_Activiteiten[[#Headers],[Arbeidskosten - vast tarief (excl eigen arbeid)]],""))</f>
        <v/>
      </c>
      <c r="BA494" t="str">
        <f>IF(ISNUMBER(FIND("overige",Methode_Keuze)),"",IF(Tb_Activiteiten[[#This Row],[Overige kosten]]=1,Tb_Activiteiten[[#Headers],[Overige kosten]],""))</f>
        <v/>
      </c>
    </row>
    <row r="495" spans="1:53" x14ac:dyDescent="0.25">
      <c r="A495" s="213"/>
      <c r="F495" s="64"/>
      <c r="G495" s="64"/>
      <c r="H495" s="258"/>
      <c r="I495" s="258"/>
      <c r="J495" s="258"/>
      <c r="K495" s="258"/>
      <c r="O495" s="56"/>
      <c r="Q495" t="str">
        <f>IFERROR(IF(VLOOKUP(Tb_Activiteiten[[#This Row],[Openstelling]],Tb_Openstelling[],2,0)=1,1,""),"")</f>
        <v/>
      </c>
      <c r="AK495" t="str">
        <f>IF(ISNUMBER(FIND("arbeid",Methode_Keuze)),"",IF(ISNUMBER(FIND("arbeid",Methode_Keuze)),"",IF(Tb_Activiteiten[[#This Row],[Loonkosten]]=1,Tb_Activiteiten[[#Headers],[Loonkosten]],"")))</f>
        <v/>
      </c>
      <c r="AL495" t="str">
        <f>IF(ISNUMBER(FIND("arbeid",Methode_Keuze)),"",IF(ISNUMBER(FIND("arbeid",Methode_Keuze)),"",IF(Tb_Activiteiten[[#This Row],[Eigen arbeid]]=1,Tb_Activiteiten[[#Headers],[Eigen arbeid]],"")))</f>
        <v/>
      </c>
      <c r="AM495" t="str">
        <f>IF(ISNUMBER(FIND("arbeid",Methode_Keuze)),"",IF(ISNUMBER(FIND("arbeid",Methode_Keuze)),"",IF(Tb_Activiteiten[[#This Row],[Projectmedewerker]]=1,Tb_Activiteiten[[#Headers],[Projectmedewerker]],"")))</f>
        <v/>
      </c>
      <c r="AN495" t="str">
        <f>IF(ISNUMBER(FIND("arbeid",Methode_Keuze)),"",IF(ISNUMBER(FIND("arbeid",Methode_Keuze)),"",IF(Tb_Activiteiten[[#This Row],[Landbouwer]]=1,Tb_Activiteiten[[#Headers],[Landbouwer]],"")))</f>
        <v/>
      </c>
      <c r="AO495" t="str">
        <f>IF(ISNUMBER(FIND("arbeid",Methode_Keuze)),"",IF(ISNUMBER(FIND("arbeid",Methode_Keuze)),"",IF(Tb_Activiteiten[[#This Row],[Adviseur]]=1,Tb_Activiteiten[[#Headers],[Adviseur]],"")))</f>
        <v/>
      </c>
      <c r="AP495" t="str">
        <f>IF(ISNUMBER(FIND("arbeid",Methode_Keuze)),"",IF(ISNUMBER(FIND("arbeid",Methode_Keuze)),"",IF(Tb_Activiteiten[[#This Row],[Projectleider/Expert]]=1,Tb_Activiteiten[[#Headers],[Projectleider/Expert]],"")))</f>
        <v/>
      </c>
      <c r="AQ495" t="str">
        <f>IF(ISNUMBER(FIND("arbeid",Methode_Keuze)),"",IF(ISNUMBER(FIND("arbeid",Methode_Keuze)),"",IF(Tb_Activiteiten[[#This Row],[Arbeidskosten]]=1,Tb_Activiteiten[[#Headers],[Arbeidskosten]],"")))</f>
        <v/>
      </c>
      <c r="AR495" t="str">
        <f>IF(ISNUMBER(FIND("arbeid",Methode_Keuze)),"",IF(ISNUMBER(FIND("arbeid",Methode_Keuze)),"",IF(Tb_Activiteiten[[#This Row],[Arbeidskosten op basis van IKS]]=1,Tb_Activiteiten[[#Headers],[Arbeidskosten op basis van IKS]],"")))</f>
        <v/>
      </c>
      <c r="AS495" t="str">
        <f>IF(ISNUMBER(FIND("overige",Methode_Keuze)),"",IF(Tb_Activiteiten[[#This Row],[Kosten derden exclusief btw]]=1,Tb_Activiteiten[[#Headers],[Kosten derden exclusief btw]],""))</f>
        <v/>
      </c>
      <c r="AT495" t="str">
        <f>IF(ISNUMBER(FIND("overige",Methode_Keuze)),"",IF(Tb_Activiteiten[[#This Row],[Niet verrekenbare btw]]=1,Tb_Activiteiten[[#Headers],[Niet verrekenbare btw]],""))</f>
        <v/>
      </c>
      <c r="AU495" t="str">
        <f>IF(ISNUMBER(FIND("overige",Methode_Keuze)),"",IF(Tb_Activiteiten[[#This Row],[Grondkosten]]=1,Tb_Activiteiten[[#Headers],[Grondkosten]],""))</f>
        <v/>
      </c>
      <c r="AV495" t="str">
        <f>IF(ISNUMBER(FIND("overige",Methode_Keuze)),"",IF(Tb_Activiteiten[[#This Row],[Bijdrage in natura (overige)]]=1,Tb_Activiteiten[[#Headers],[Bijdrage in natura (overige)]],""))</f>
        <v/>
      </c>
      <c r="AW495" t="str">
        <f>IF(ISNUMBER(FIND("overige",Methode_Keuze)),"",IF(Tb_Activiteiten[[#This Row],[Bijdrage in natura (vrijwilligers)]]=1,Tb_Activiteiten[[#Headers],[Bijdrage in natura (vrijwilligers)]],""))</f>
        <v/>
      </c>
      <c r="AX495" t="str">
        <f>IF(ISNUMBER(FIND("overige",Methode_Keuze)),"",IF(Tb_Activiteiten[[#This Row],[Afschrijvingskosten]]=1,Tb_Activiteiten[[#Headers],[Afschrijvingskosten]],""))</f>
        <v/>
      </c>
      <c r="AY495" t="str">
        <f>IF(ISNUMBER(FIND("overige",Methode_Keuze)),"",IF(Tb_Activiteiten[[#This Row],[Vergoeding]]=1,Tb_Activiteiten[[#Headers],[Vergoeding]],""))</f>
        <v/>
      </c>
      <c r="AZ495" t="str">
        <f>IF(ISNUMBER(FIND("arbeid",Methode_Keuze)),"",IF(Tb_Activiteiten[[#This Row],[Arbeidskosten - vast tarief (excl eigen arbeid)]]=1,Tb_Activiteiten[[#Headers],[Arbeidskosten - vast tarief (excl eigen arbeid)]],""))</f>
        <v/>
      </c>
      <c r="BA495" t="str">
        <f>IF(ISNUMBER(FIND("overige",Methode_Keuze)),"",IF(Tb_Activiteiten[[#This Row],[Overige kosten]]=1,Tb_Activiteiten[[#Headers],[Overige kosten]],""))</f>
        <v/>
      </c>
    </row>
    <row r="496" spans="1:53" x14ac:dyDescent="0.25">
      <c r="A496" s="213"/>
      <c r="F496" s="64"/>
      <c r="G496" s="64"/>
      <c r="H496" s="258"/>
      <c r="I496" s="258"/>
      <c r="J496" s="258"/>
      <c r="K496" s="258"/>
      <c r="O496" s="56"/>
      <c r="Q496" t="str">
        <f>IFERROR(IF(VLOOKUP(Tb_Activiteiten[[#This Row],[Openstelling]],Tb_Openstelling[],2,0)=1,1,""),"")</f>
        <v/>
      </c>
      <c r="AK496" t="str">
        <f>IF(ISNUMBER(FIND("arbeid",Methode_Keuze)),"",IF(ISNUMBER(FIND("arbeid",Methode_Keuze)),"",IF(Tb_Activiteiten[[#This Row],[Loonkosten]]=1,Tb_Activiteiten[[#Headers],[Loonkosten]],"")))</f>
        <v/>
      </c>
      <c r="AL496" t="str">
        <f>IF(ISNUMBER(FIND("arbeid",Methode_Keuze)),"",IF(ISNUMBER(FIND("arbeid",Methode_Keuze)),"",IF(Tb_Activiteiten[[#This Row],[Eigen arbeid]]=1,Tb_Activiteiten[[#Headers],[Eigen arbeid]],"")))</f>
        <v/>
      </c>
      <c r="AM496" t="str">
        <f>IF(ISNUMBER(FIND("arbeid",Methode_Keuze)),"",IF(ISNUMBER(FIND("arbeid",Methode_Keuze)),"",IF(Tb_Activiteiten[[#This Row],[Projectmedewerker]]=1,Tb_Activiteiten[[#Headers],[Projectmedewerker]],"")))</f>
        <v/>
      </c>
      <c r="AN496" t="str">
        <f>IF(ISNUMBER(FIND("arbeid",Methode_Keuze)),"",IF(ISNUMBER(FIND("arbeid",Methode_Keuze)),"",IF(Tb_Activiteiten[[#This Row],[Landbouwer]]=1,Tb_Activiteiten[[#Headers],[Landbouwer]],"")))</f>
        <v/>
      </c>
      <c r="AO496" t="str">
        <f>IF(ISNUMBER(FIND("arbeid",Methode_Keuze)),"",IF(ISNUMBER(FIND("arbeid",Methode_Keuze)),"",IF(Tb_Activiteiten[[#This Row],[Adviseur]]=1,Tb_Activiteiten[[#Headers],[Adviseur]],"")))</f>
        <v/>
      </c>
      <c r="AP496" t="str">
        <f>IF(ISNUMBER(FIND("arbeid",Methode_Keuze)),"",IF(ISNUMBER(FIND("arbeid",Methode_Keuze)),"",IF(Tb_Activiteiten[[#This Row],[Projectleider/Expert]]=1,Tb_Activiteiten[[#Headers],[Projectleider/Expert]],"")))</f>
        <v/>
      </c>
      <c r="AQ496" t="str">
        <f>IF(ISNUMBER(FIND("arbeid",Methode_Keuze)),"",IF(ISNUMBER(FIND("arbeid",Methode_Keuze)),"",IF(Tb_Activiteiten[[#This Row],[Arbeidskosten]]=1,Tb_Activiteiten[[#Headers],[Arbeidskosten]],"")))</f>
        <v/>
      </c>
      <c r="AR496" t="str">
        <f>IF(ISNUMBER(FIND("arbeid",Methode_Keuze)),"",IF(ISNUMBER(FIND("arbeid",Methode_Keuze)),"",IF(Tb_Activiteiten[[#This Row],[Arbeidskosten op basis van IKS]]=1,Tb_Activiteiten[[#Headers],[Arbeidskosten op basis van IKS]],"")))</f>
        <v/>
      </c>
      <c r="AS496" t="str">
        <f>IF(ISNUMBER(FIND("overige",Methode_Keuze)),"",IF(Tb_Activiteiten[[#This Row],[Kosten derden exclusief btw]]=1,Tb_Activiteiten[[#Headers],[Kosten derden exclusief btw]],""))</f>
        <v/>
      </c>
      <c r="AT496" t="str">
        <f>IF(ISNUMBER(FIND("overige",Methode_Keuze)),"",IF(Tb_Activiteiten[[#This Row],[Niet verrekenbare btw]]=1,Tb_Activiteiten[[#Headers],[Niet verrekenbare btw]],""))</f>
        <v/>
      </c>
      <c r="AU496" t="str">
        <f>IF(ISNUMBER(FIND("overige",Methode_Keuze)),"",IF(Tb_Activiteiten[[#This Row],[Grondkosten]]=1,Tb_Activiteiten[[#Headers],[Grondkosten]],""))</f>
        <v/>
      </c>
      <c r="AV496" t="str">
        <f>IF(ISNUMBER(FIND("overige",Methode_Keuze)),"",IF(Tb_Activiteiten[[#This Row],[Bijdrage in natura (overige)]]=1,Tb_Activiteiten[[#Headers],[Bijdrage in natura (overige)]],""))</f>
        <v/>
      </c>
      <c r="AW496" t="str">
        <f>IF(ISNUMBER(FIND("overige",Methode_Keuze)),"",IF(Tb_Activiteiten[[#This Row],[Bijdrage in natura (vrijwilligers)]]=1,Tb_Activiteiten[[#Headers],[Bijdrage in natura (vrijwilligers)]],""))</f>
        <v/>
      </c>
      <c r="AX496" t="str">
        <f>IF(ISNUMBER(FIND("overige",Methode_Keuze)),"",IF(Tb_Activiteiten[[#This Row],[Afschrijvingskosten]]=1,Tb_Activiteiten[[#Headers],[Afschrijvingskosten]],""))</f>
        <v/>
      </c>
      <c r="AY496" t="str">
        <f>IF(ISNUMBER(FIND("overige",Methode_Keuze)),"",IF(Tb_Activiteiten[[#This Row],[Vergoeding]]=1,Tb_Activiteiten[[#Headers],[Vergoeding]],""))</f>
        <v/>
      </c>
      <c r="AZ496" t="str">
        <f>IF(ISNUMBER(FIND("arbeid",Methode_Keuze)),"",IF(Tb_Activiteiten[[#This Row],[Arbeidskosten - vast tarief (excl eigen arbeid)]]=1,Tb_Activiteiten[[#Headers],[Arbeidskosten - vast tarief (excl eigen arbeid)]],""))</f>
        <v/>
      </c>
      <c r="BA496" t="str">
        <f>IF(ISNUMBER(FIND("overige",Methode_Keuze)),"",IF(Tb_Activiteiten[[#This Row],[Overige kosten]]=1,Tb_Activiteiten[[#Headers],[Overige kosten]],""))</f>
        <v/>
      </c>
    </row>
    <row r="497" spans="1:53" x14ac:dyDescent="0.25">
      <c r="A497" s="213"/>
      <c r="F497" s="64"/>
      <c r="G497" s="64"/>
      <c r="H497" s="258"/>
      <c r="I497" s="258"/>
      <c r="J497" s="258"/>
      <c r="K497" s="258"/>
      <c r="O497" s="56"/>
      <c r="Q497" t="str">
        <f>IFERROR(IF(VLOOKUP(Tb_Activiteiten[[#This Row],[Openstelling]],Tb_Openstelling[],2,0)=1,1,""),"")</f>
        <v/>
      </c>
      <c r="AK497" t="str">
        <f>IF(ISNUMBER(FIND("arbeid",Methode_Keuze)),"",IF(ISNUMBER(FIND("arbeid",Methode_Keuze)),"",IF(Tb_Activiteiten[[#This Row],[Loonkosten]]=1,Tb_Activiteiten[[#Headers],[Loonkosten]],"")))</f>
        <v/>
      </c>
      <c r="AL497" t="str">
        <f>IF(ISNUMBER(FIND("arbeid",Methode_Keuze)),"",IF(ISNUMBER(FIND("arbeid",Methode_Keuze)),"",IF(Tb_Activiteiten[[#This Row],[Eigen arbeid]]=1,Tb_Activiteiten[[#Headers],[Eigen arbeid]],"")))</f>
        <v/>
      </c>
      <c r="AM497" t="str">
        <f>IF(ISNUMBER(FIND("arbeid",Methode_Keuze)),"",IF(ISNUMBER(FIND("arbeid",Methode_Keuze)),"",IF(Tb_Activiteiten[[#This Row],[Projectmedewerker]]=1,Tb_Activiteiten[[#Headers],[Projectmedewerker]],"")))</f>
        <v/>
      </c>
      <c r="AN497" t="str">
        <f>IF(ISNUMBER(FIND("arbeid",Methode_Keuze)),"",IF(ISNUMBER(FIND("arbeid",Methode_Keuze)),"",IF(Tb_Activiteiten[[#This Row],[Landbouwer]]=1,Tb_Activiteiten[[#Headers],[Landbouwer]],"")))</f>
        <v/>
      </c>
      <c r="AO497" t="str">
        <f>IF(ISNUMBER(FIND("arbeid",Methode_Keuze)),"",IF(ISNUMBER(FIND("arbeid",Methode_Keuze)),"",IF(Tb_Activiteiten[[#This Row],[Adviseur]]=1,Tb_Activiteiten[[#Headers],[Adviseur]],"")))</f>
        <v/>
      </c>
      <c r="AP497" t="str">
        <f>IF(ISNUMBER(FIND("arbeid",Methode_Keuze)),"",IF(ISNUMBER(FIND("arbeid",Methode_Keuze)),"",IF(Tb_Activiteiten[[#This Row],[Projectleider/Expert]]=1,Tb_Activiteiten[[#Headers],[Projectleider/Expert]],"")))</f>
        <v/>
      </c>
      <c r="AQ497" t="str">
        <f>IF(ISNUMBER(FIND("arbeid",Methode_Keuze)),"",IF(ISNUMBER(FIND("arbeid",Methode_Keuze)),"",IF(Tb_Activiteiten[[#This Row],[Arbeidskosten]]=1,Tb_Activiteiten[[#Headers],[Arbeidskosten]],"")))</f>
        <v/>
      </c>
      <c r="AR497" t="str">
        <f>IF(ISNUMBER(FIND("arbeid",Methode_Keuze)),"",IF(ISNUMBER(FIND("arbeid",Methode_Keuze)),"",IF(Tb_Activiteiten[[#This Row],[Arbeidskosten op basis van IKS]]=1,Tb_Activiteiten[[#Headers],[Arbeidskosten op basis van IKS]],"")))</f>
        <v/>
      </c>
      <c r="AS497" t="str">
        <f>IF(ISNUMBER(FIND("overige",Methode_Keuze)),"",IF(Tb_Activiteiten[[#This Row],[Kosten derden exclusief btw]]=1,Tb_Activiteiten[[#Headers],[Kosten derden exclusief btw]],""))</f>
        <v/>
      </c>
      <c r="AT497" t="str">
        <f>IF(ISNUMBER(FIND("overige",Methode_Keuze)),"",IF(Tb_Activiteiten[[#This Row],[Niet verrekenbare btw]]=1,Tb_Activiteiten[[#Headers],[Niet verrekenbare btw]],""))</f>
        <v/>
      </c>
      <c r="AU497" t="str">
        <f>IF(ISNUMBER(FIND("overige",Methode_Keuze)),"",IF(Tb_Activiteiten[[#This Row],[Grondkosten]]=1,Tb_Activiteiten[[#Headers],[Grondkosten]],""))</f>
        <v/>
      </c>
      <c r="AV497" t="str">
        <f>IF(ISNUMBER(FIND("overige",Methode_Keuze)),"",IF(Tb_Activiteiten[[#This Row],[Bijdrage in natura (overige)]]=1,Tb_Activiteiten[[#Headers],[Bijdrage in natura (overige)]],""))</f>
        <v/>
      </c>
      <c r="AW497" t="str">
        <f>IF(ISNUMBER(FIND("overige",Methode_Keuze)),"",IF(Tb_Activiteiten[[#This Row],[Bijdrage in natura (vrijwilligers)]]=1,Tb_Activiteiten[[#Headers],[Bijdrage in natura (vrijwilligers)]],""))</f>
        <v/>
      </c>
      <c r="AX497" t="str">
        <f>IF(ISNUMBER(FIND("overige",Methode_Keuze)),"",IF(Tb_Activiteiten[[#This Row],[Afschrijvingskosten]]=1,Tb_Activiteiten[[#Headers],[Afschrijvingskosten]],""))</f>
        <v/>
      </c>
      <c r="AY497" t="str">
        <f>IF(ISNUMBER(FIND("overige",Methode_Keuze)),"",IF(Tb_Activiteiten[[#This Row],[Vergoeding]]=1,Tb_Activiteiten[[#Headers],[Vergoeding]],""))</f>
        <v/>
      </c>
      <c r="AZ497" t="str">
        <f>IF(ISNUMBER(FIND("arbeid",Methode_Keuze)),"",IF(Tb_Activiteiten[[#This Row],[Arbeidskosten - vast tarief (excl eigen arbeid)]]=1,Tb_Activiteiten[[#Headers],[Arbeidskosten - vast tarief (excl eigen arbeid)]],""))</f>
        <v/>
      </c>
      <c r="BA497" t="str">
        <f>IF(ISNUMBER(FIND("overige",Methode_Keuze)),"",IF(Tb_Activiteiten[[#This Row],[Overige kosten]]=1,Tb_Activiteiten[[#Headers],[Overige kosten]],""))</f>
        <v/>
      </c>
    </row>
    <row r="498" spans="1:53" x14ac:dyDescent="0.25">
      <c r="A498" s="213"/>
      <c r="F498" s="64"/>
      <c r="G498" s="64"/>
      <c r="H498" s="258"/>
      <c r="I498" s="258"/>
      <c r="J498" s="258"/>
      <c r="K498" s="258"/>
      <c r="O498" s="56"/>
      <c r="Q498" t="str">
        <f>IFERROR(IF(VLOOKUP(Tb_Activiteiten[[#This Row],[Openstelling]],Tb_Openstelling[],2,0)=1,1,""),"")</f>
        <v/>
      </c>
      <c r="AK498" t="str">
        <f>IF(ISNUMBER(FIND("arbeid",Methode_Keuze)),"",IF(ISNUMBER(FIND("arbeid",Methode_Keuze)),"",IF(Tb_Activiteiten[[#This Row],[Loonkosten]]=1,Tb_Activiteiten[[#Headers],[Loonkosten]],"")))</f>
        <v/>
      </c>
      <c r="AL498" t="str">
        <f>IF(ISNUMBER(FIND("arbeid",Methode_Keuze)),"",IF(ISNUMBER(FIND("arbeid",Methode_Keuze)),"",IF(Tb_Activiteiten[[#This Row],[Eigen arbeid]]=1,Tb_Activiteiten[[#Headers],[Eigen arbeid]],"")))</f>
        <v/>
      </c>
      <c r="AM498" t="str">
        <f>IF(ISNUMBER(FIND("arbeid",Methode_Keuze)),"",IF(ISNUMBER(FIND("arbeid",Methode_Keuze)),"",IF(Tb_Activiteiten[[#This Row],[Projectmedewerker]]=1,Tb_Activiteiten[[#Headers],[Projectmedewerker]],"")))</f>
        <v/>
      </c>
      <c r="AN498" t="str">
        <f>IF(ISNUMBER(FIND("arbeid",Methode_Keuze)),"",IF(ISNUMBER(FIND("arbeid",Methode_Keuze)),"",IF(Tb_Activiteiten[[#This Row],[Landbouwer]]=1,Tb_Activiteiten[[#Headers],[Landbouwer]],"")))</f>
        <v/>
      </c>
      <c r="AO498" t="str">
        <f>IF(ISNUMBER(FIND("arbeid",Methode_Keuze)),"",IF(ISNUMBER(FIND("arbeid",Methode_Keuze)),"",IF(Tb_Activiteiten[[#This Row],[Adviseur]]=1,Tb_Activiteiten[[#Headers],[Adviseur]],"")))</f>
        <v/>
      </c>
      <c r="AP498" t="str">
        <f>IF(ISNUMBER(FIND("arbeid",Methode_Keuze)),"",IF(ISNUMBER(FIND("arbeid",Methode_Keuze)),"",IF(Tb_Activiteiten[[#This Row],[Projectleider/Expert]]=1,Tb_Activiteiten[[#Headers],[Projectleider/Expert]],"")))</f>
        <v/>
      </c>
      <c r="AQ498" t="str">
        <f>IF(ISNUMBER(FIND("arbeid",Methode_Keuze)),"",IF(ISNUMBER(FIND("arbeid",Methode_Keuze)),"",IF(Tb_Activiteiten[[#This Row],[Arbeidskosten]]=1,Tb_Activiteiten[[#Headers],[Arbeidskosten]],"")))</f>
        <v/>
      </c>
      <c r="AR498" t="str">
        <f>IF(ISNUMBER(FIND("arbeid",Methode_Keuze)),"",IF(ISNUMBER(FIND("arbeid",Methode_Keuze)),"",IF(Tb_Activiteiten[[#This Row],[Arbeidskosten op basis van IKS]]=1,Tb_Activiteiten[[#Headers],[Arbeidskosten op basis van IKS]],"")))</f>
        <v/>
      </c>
      <c r="AS498" t="str">
        <f>IF(ISNUMBER(FIND("overige",Methode_Keuze)),"",IF(Tb_Activiteiten[[#This Row],[Kosten derden exclusief btw]]=1,Tb_Activiteiten[[#Headers],[Kosten derden exclusief btw]],""))</f>
        <v/>
      </c>
      <c r="AT498" t="str">
        <f>IF(ISNUMBER(FIND("overige",Methode_Keuze)),"",IF(Tb_Activiteiten[[#This Row],[Niet verrekenbare btw]]=1,Tb_Activiteiten[[#Headers],[Niet verrekenbare btw]],""))</f>
        <v/>
      </c>
      <c r="AU498" t="str">
        <f>IF(ISNUMBER(FIND("overige",Methode_Keuze)),"",IF(Tb_Activiteiten[[#This Row],[Grondkosten]]=1,Tb_Activiteiten[[#Headers],[Grondkosten]],""))</f>
        <v/>
      </c>
      <c r="AV498" t="str">
        <f>IF(ISNUMBER(FIND("overige",Methode_Keuze)),"",IF(Tb_Activiteiten[[#This Row],[Bijdrage in natura (overige)]]=1,Tb_Activiteiten[[#Headers],[Bijdrage in natura (overige)]],""))</f>
        <v/>
      </c>
      <c r="AW498" t="str">
        <f>IF(ISNUMBER(FIND("overige",Methode_Keuze)),"",IF(Tb_Activiteiten[[#This Row],[Bijdrage in natura (vrijwilligers)]]=1,Tb_Activiteiten[[#Headers],[Bijdrage in natura (vrijwilligers)]],""))</f>
        <v/>
      </c>
      <c r="AX498" t="str">
        <f>IF(ISNUMBER(FIND("overige",Methode_Keuze)),"",IF(Tb_Activiteiten[[#This Row],[Afschrijvingskosten]]=1,Tb_Activiteiten[[#Headers],[Afschrijvingskosten]],""))</f>
        <v/>
      </c>
      <c r="AY498" t="str">
        <f>IF(ISNUMBER(FIND("overige",Methode_Keuze)),"",IF(Tb_Activiteiten[[#This Row],[Vergoeding]]=1,Tb_Activiteiten[[#Headers],[Vergoeding]],""))</f>
        <v/>
      </c>
      <c r="AZ498" t="str">
        <f>IF(ISNUMBER(FIND("arbeid",Methode_Keuze)),"",IF(Tb_Activiteiten[[#This Row],[Arbeidskosten - vast tarief (excl eigen arbeid)]]=1,Tb_Activiteiten[[#Headers],[Arbeidskosten - vast tarief (excl eigen arbeid)]],""))</f>
        <v/>
      </c>
      <c r="BA498" t="str">
        <f>IF(ISNUMBER(FIND("overige",Methode_Keuze)),"",IF(Tb_Activiteiten[[#This Row],[Overige kosten]]=1,Tb_Activiteiten[[#Headers],[Overige kosten]],""))</f>
        <v/>
      </c>
    </row>
    <row r="499" spans="1:53" x14ac:dyDescent="0.25">
      <c r="A499" s="213"/>
      <c r="F499" s="64"/>
      <c r="G499" s="64"/>
      <c r="H499" s="258"/>
      <c r="I499" s="258"/>
      <c r="J499" s="258"/>
      <c r="K499" s="258"/>
      <c r="O499" s="56"/>
      <c r="Q499" t="str">
        <f>IFERROR(IF(VLOOKUP(Tb_Activiteiten[[#This Row],[Openstelling]],Tb_Openstelling[],2,0)=1,1,""),"")</f>
        <v/>
      </c>
      <c r="AK499" t="str">
        <f>IF(ISNUMBER(FIND("arbeid",Methode_Keuze)),"",IF(ISNUMBER(FIND("arbeid",Methode_Keuze)),"",IF(Tb_Activiteiten[[#This Row],[Loonkosten]]=1,Tb_Activiteiten[[#Headers],[Loonkosten]],"")))</f>
        <v/>
      </c>
      <c r="AL499" t="str">
        <f>IF(ISNUMBER(FIND("arbeid",Methode_Keuze)),"",IF(ISNUMBER(FIND("arbeid",Methode_Keuze)),"",IF(Tb_Activiteiten[[#This Row],[Eigen arbeid]]=1,Tb_Activiteiten[[#Headers],[Eigen arbeid]],"")))</f>
        <v/>
      </c>
      <c r="AM499" t="str">
        <f>IF(ISNUMBER(FIND("arbeid",Methode_Keuze)),"",IF(ISNUMBER(FIND("arbeid",Methode_Keuze)),"",IF(Tb_Activiteiten[[#This Row],[Projectmedewerker]]=1,Tb_Activiteiten[[#Headers],[Projectmedewerker]],"")))</f>
        <v/>
      </c>
      <c r="AN499" t="str">
        <f>IF(ISNUMBER(FIND("arbeid",Methode_Keuze)),"",IF(ISNUMBER(FIND("arbeid",Methode_Keuze)),"",IF(Tb_Activiteiten[[#This Row],[Landbouwer]]=1,Tb_Activiteiten[[#Headers],[Landbouwer]],"")))</f>
        <v/>
      </c>
      <c r="AO499" t="str">
        <f>IF(ISNUMBER(FIND("arbeid",Methode_Keuze)),"",IF(ISNUMBER(FIND("arbeid",Methode_Keuze)),"",IF(Tb_Activiteiten[[#This Row],[Adviseur]]=1,Tb_Activiteiten[[#Headers],[Adviseur]],"")))</f>
        <v/>
      </c>
      <c r="AP499" t="str">
        <f>IF(ISNUMBER(FIND("arbeid",Methode_Keuze)),"",IF(ISNUMBER(FIND("arbeid",Methode_Keuze)),"",IF(Tb_Activiteiten[[#This Row],[Projectleider/Expert]]=1,Tb_Activiteiten[[#Headers],[Projectleider/Expert]],"")))</f>
        <v/>
      </c>
      <c r="AQ499" t="str">
        <f>IF(ISNUMBER(FIND("arbeid",Methode_Keuze)),"",IF(ISNUMBER(FIND("arbeid",Methode_Keuze)),"",IF(Tb_Activiteiten[[#This Row],[Arbeidskosten]]=1,Tb_Activiteiten[[#Headers],[Arbeidskosten]],"")))</f>
        <v/>
      </c>
      <c r="AR499" t="str">
        <f>IF(ISNUMBER(FIND("arbeid",Methode_Keuze)),"",IF(ISNUMBER(FIND("arbeid",Methode_Keuze)),"",IF(Tb_Activiteiten[[#This Row],[Arbeidskosten op basis van IKS]]=1,Tb_Activiteiten[[#Headers],[Arbeidskosten op basis van IKS]],"")))</f>
        <v/>
      </c>
      <c r="AS499" t="str">
        <f>IF(ISNUMBER(FIND("overige",Methode_Keuze)),"",IF(Tb_Activiteiten[[#This Row],[Kosten derden exclusief btw]]=1,Tb_Activiteiten[[#Headers],[Kosten derden exclusief btw]],""))</f>
        <v/>
      </c>
      <c r="AT499" t="str">
        <f>IF(ISNUMBER(FIND("overige",Methode_Keuze)),"",IF(Tb_Activiteiten[[#This Row],[Niet verrekenbare btw]]=1,Tb_Activiteiten[[#Headers],[Niet verrekenbare btw]],""))</f>
        <v/>
      </c>
      <c r="AU499" t="str">
        <f>IF(ISNUMBER(FIND("overige",Methode_Keuze)),"",IF(Tb_Activiteiten[[#This Row],[Grondkosten]]=1,Tb_Activiteiten[[#Headers],[Grondkosten]],""))</f>
        <v/>
      </c>
      <c r="AV499" t="str">
        <f>IF(ISNUMBER(FIND("overige",Methode_Keuze)),"",IF(Tb_Activiteiten[[#This Row],[Bijdrage in natura (overige)]]=1,Tb_Activiteiten[[#Headers],[Bijdrage in natura (overige)]],""))</f>
        <v/>
      </c>
      <c r="AW499" t="str">
        <f>IF(ISNUMBER(FIND("overige",Methode_Keuze)),"",IF(Tb_Activiteiten[[#This Row],[Bijdrage in natura (vrijwilligers)]]=1,Tb_Activiteiten[[#Headers],[Bijdrage in natura (vrijwilligers)]],""))</f>
        <v/>
      </c>
      <c r="AX499" t="str">
        <f>IF(ISNUMBER(FIND("overige",Methode_Keuze)),"",IF(Tb_Activiteiten[[#This Row],[Afschrijvingskosten]]=1,Tb_Activiteiten[[#Headers],[Afschrijvingskosten]],""))</f>
        <v/>
      </c>
      <c r="AY499" t="str">
        <f>IF(ISNUMBER(FIND("overige",Methode_Keuze)),"",IF(Tb_Activiteiten[[#This Row],[Vergoeding]]=1,Tb_Activiteiten[[#Headers],[Vergoeding]],""))</f>
        <v/>
      </c>
      <c r="AZ499" t="str">
        <f>IF(ISNUMBER(FIND("arbeid",Methode_Keuze)),"",IF(Tb_Activiteiten[[#This Row],[Arbeidskosten - vast tarief (excl eigen arbeid)]]=1,Tb_Activiteiten[[#Headers],[Arbeidskosten - vast tarief (excl eigen arbeid)]],""))</f>
        <v/>
      </c>
      <c r="BA499" t="str">
        <f>IF(ISNUMBER(FIND("overige",Methode_Keuze)),"",IF(Tb_Activiteiten[[#This Row],[Overige kosten]]=1,Tb_Activiteiten[[#Headers],[Overige kosten]],""))</f>
        <v/>
      </c>
    </row>
    <row r="500" spans="1:53" x14ac:dyDescent="0.25">
      <c r="A500" s="213"/>
      <c r="F500" s="64"/>
      <c r="G500" s="64"/>
      <c r="H500" s="258"/>
      <c r="I500" s="258"/>
      <c r="J500" s="258"/>
      <c r="K500" s="258"/>
      <c r="O500" s="56"/>
      <c r="Q500" t="str">
        <f>IFERROR(IF(VLOOKUP(Tb_Activiteiten[[#This Row],[Openstelling]],Tb_Openstelling[],2,0)=1,1,""),"")</f>
        <v/>
      </c>
      <c r="AK500" t="str">
        <f>IF(ISNUMBER(FIND("arbeid",Methode_Keuze)),"",IF(ISNUMBER(FIND("arbeid",Methode_Keuze)),"",IF(Tb_Activiteiten[[#This Row],[Loonkosten]]=1,Tb_Activiteiten[[#Headers],[Loonkosten]],"")))</f>
        <v/>
      </c>
      <c r="AL500" t="str">
        <f>IF(ISNUMBER(FIND("arbeid",Methode_Keuze)),"",IF(ISNUMBER(FIND("arbeid",Methode_Keuze)),"",IF(Tb_Activiteiten[[#This Row],[Eigen arbeid]]=1,Tb_Activiteiten[[#Headers],[Eigen arbeid]],"")))</f>
        <v/>
      </c>
      <c r="AM500" t="str">
        <f>IF(ISNUMBER(FIND("arbeid",Methode_Keuze)),"",IF(ISNUMBER(FIND("arbeid",Methode_Keuze)),"",IF(Tb_Activiteiten[[#This Row],[Projectmedewerker]]=1,Tb_Activiteiten[[#Headers],[Projectmedewerker]],"")))</f>
        <v/>
      </c>
      <c r="AN500" t="str">
        <f>IF(ISNUMBER(FIND("arbeid",Methode_Keuze)),"",IF(ISNUMBER(FIND("arbeid",Methode_Keuze)),"",IF(Tb_Activiteiten[[#This Row],[Landbouwer]]=1,Tb_Activiteiten[[#Headers],[Landbouwer]],"")))</f>
        <v/>
      </c>
      <c r="AO500" t="str">
        <f>IF(ISNUMBER(FIND("arbeid",Methode_Keuze)),"",IF(ISNUMBER(FIND("arbeid",Methode_Keuze)),"",IF(Tb_Activiteiten[[#This Row],[Adviseur]]=1,Tb_Activiteiten[[#Headers],[Adviseur]],"")))</f>
        <v/>
      </c>
      <c r="AP500" t="str">
        <f>IF(ISNUMBER(FIND("arbeid",Methode_Keuze)),"",IF(ISNUMBER(FIND("arbeid",Methode_Keuze)),"",IF(Tb_Activiteiten[[#This Row],[Projectleider/Expert]]=1,Tb_Activiteiten[[#Headers],[Projectleider/Expert]],"")))</f>
        <v/>
      </c>
      <c r="AQ500" t="str">
        <f>IF(ISNUMBER(FIND("arbeid",Methode_Keuze)),"",IF(ISNUMBER(FIND("arbeid",Methode_Keuze)),"",IF(Tb_Activiteiten[[#This Row],[Arbeidskosten]]=1,Tb_Activiteiten[[#Headers],[Arbeidskosten]],"")))</f>
        <v/>
      </c>
      <c r="AR500" t="str">
        <f>IF(ISNUMBER(FIND("arbeid",Methode_Keuze)),"",IF(ISNUMBER(FIND("arbeid",Methode_Keuze)),"",IF(Tb_Activiteiten[[#This Row],[Arbeidskosten op basis van IKS]]=1,Tb_Activiteiten[[#Headers],[Arbeidskosten op basis van IKS]],"")))</f>
        <v/>
      </c>
      <c r="AS500" t="str">
        <f>IF(ISNUMBER(FIND("overige",Methode_Keuze)),"",IF(Tb_Activiteiten[[#This Row],[Kosten derden exclusief btw]]=1,Tb_Activiteiten[[#Headers],[Kosten derden exclusief btw]],""))</f>
        <v/>
      </c>
      <c r="AT500" t="str">
        <f>IF(ISNUMBER(FIND("overige",Methode_Keuze)),"",IF(Tb_Activiteiten[[#This Row],[Niet verrekenbare btw]]=1,Tb_Activiteiten[[#Headers],[Niet verrekenbare btw]],""))</f>
        <v/>
      </c>
      <c r="AU500" t="str">
        <f>IF(ISNUMBER(FIND("overige",Methode_Keuze)),"",IF(Tb_Activiteiten[[#This Row],[Grondkosten]]=1,Tb_Activiteiten[[#Headers],[Grondkosten]],""))</f>
        <v/>
      </c>
      <c r="AV500" t="str">
        <f>IF(ISNUMBER(FIND("overige",Methode_Keuze)),"",IF(Tb_Activiteiten[[#This Row],[Bijdrage in natura (overige)]]=1,Tb_Activiteiten[[#Headers],[Bijdrage in natura (overige)]],""))</f>
        <v/>
      </c>
      <c r="AW500" t="str">
        <f>IF(ISNUMBER(FIND("overige",Methode_Keuze)),"",IF(Tb_Activiteiten[[#This Row],[Bijdrage in natura (vrijwilligers)]]=1,Tb_Activiteiten[[#Headers],[Bijdrage in natura (vrijwilligers)]],""))</f>
        <v/>
      </c>
      <c r="AX500" t="str">
        <f>IF(ISNUMBER(FIND("overige",Methode_Keuze)),"",IF(Tb_Activiteiten[[#This Row],[Afschrijvingskosten]]=1,Tb_Activiteiten[[#Headers],[Afschrijvingskosten]],""))</f>
        <v/>
      </c>
      <c r="AY500" t="str">
        <f>IF(ISNUMBER(FIND("overige",Methode_Keuze)),"",IF(Tb_Activiteiten[[#This Row],[Vergoeding]]=1,Tb_Activiteiten[[#Headers],[Vergoeding]],""))</f>
        <v/>
      </c>
      <c r="AZ500" t="str">
        <f>IF(ISNUMBER(FIND("arbeid",Methode_Keuze)),"",IF(Tb_Activiteiten[[#This Row],[Arbeidskosten - vast tarief (excl eigen arbeid)]]=1,Tb_Activiteiten[[#Headers],[Arbeidskosten - vast tarief (excl eigen arbeid)]],""))</f>
        <v/>
      </c>
      <c r="BA500" t="str">
        <f>IF(ISNUMBER(FIND("overige",Methode_Keuze)),"",IF(Tb_Activiteiten[[#This Row],[Overige kosten]]=1,Tb_Activiteiten[[#Headers],[Overige kosten]],""))</f>
        <v/>
      </c>
    </row>
    <row r="501" spans="1:53" x14ac:dyDescent="0.25">
      <c r="A501" s="213"/>
      <c r="F501" s="64"/>
      <c r="G501" s="64"/>
      <c r="H501" s="258"/>
      <c r="I501" s="258"/>
      <c r="J501" s="258"/>
      <c r="K501" s="258"/>
      <c r="O501" s="56"/>
      <c r="Q501" t="str">
        <f>IFERROR(IF(VLOOKUP(Tb_Activiteiten[[#This Row],[Openstelling]],Tb_Openstelling[],2,0)=1,1,""),"")</f>
        <v/>
      </c>
      <c r="AK501" t="str">
        <f>IF(ISNUMBER(FIND("arbeid",Methode_Keuze)),"",IF(ISNUMBER(FIND("arbeid",Methode_Keuze)),"",IF(Tb_Activiteiten[[#This Row],[Loonkosten]]=1,Tb_Activiteiten[[#Headers],[Loonkosten]],"")))</f>
        <v/>
      </c>
      <c r="AL501" t="str">
        <f>IF(ISNUMBER(FIND("arbeid",Methode_Keuze)),"",IF(ISNUMBER(FIND("arbeid",Methode_Keuze)),"",IF(Tb_Activiteiten[[#This Row],[Eigen arbeid]]=1,Tb_Activiteiten[[#Headers],[Eigen arbeid]],"")))</f>
        <v/>
      </c>
      <c r="AM501" t="str">
        <f>IF(ISNUMBER(FIND("arbeid",Methode_Keuze)),"",IF(ISNUMBER(FIND("arbeid",Methode_Keuze)),"",IF(Tb_Activiteiten[[#This Row],[Projectmedewerker]]=1,Tb_Activiteiten[[#Headers],[Projectmedewerker]],"")))</f>
        <v/>
      </c>
      <c r="AN501" t="str">
        <f>IF(ISNUMBER(FIND("arbeid",Methode_Keuze)),"",IF(ISNUMBER(FIND("arbeid",Methode_Keuze)),"",IF(Tb_Activiteiten[[#This Row],[Landbouwer]]=1,Tb_Activiteiten[[#Headers],[Landbouwer]],"")))</f>
        <v/>
      </c>
      <c r="AO501" t="str">
        <f>IF(ISNUMBER(FIND("arbeid",Methode_Keuze)),"",IF(ISNUMBER(FIND("arbeid",Methode_Keuze)),"",IF(Tb_Activiteiten[[#This Row],[Adviseur]]=1,Tb_Activiteiten[[#Headers],[Adviseur]],"")))</f>
        <v/>
      </c>
      <c r="AP501" t="str">
        <f>IF(ISNUMBER(FIND("arbeid",Methode_Keuze)),"",IF(ISNUMBER(FIND("arbeid",Methode_Keuze)),"",IF(Tb_Activiteiten[[#This Row],[Projectleider/Expert]]=1,Tb_Activiteiten[[#Headers],[Projectleider/Expert]],"")))</f>
        <v/>
      </c>
      <c r="AQ501" t="str">
        <f>IF(ISNUMBER(FIND("arbeid",Methode_Keuze)),"",IF(ISNUMBER(FIND("arbeid",Methode_Keuze)),"",IF(Tb_Activiteiten[[#This Row],[Arbeidskosten]]=1,Tb_Activiteiten[[#Headers],[Arbeidskosten]],"")))</f>
        <v/>
      </c>
      <c r="AR501" t="str">
        <f>IF(ISNUMBER(FIND("arbeid",Methode_Keuze)),"",IF(ISNUMBER(FIND("arbeid",Methode_Keuze)),"",IF(Tb_Activiteiten[[#This Row],[Arbeidskosten op basis van IKS]]=1,Tb_Activiteiten[[#Headers],[Arbeidskosten op basis van IKS]],"")))</f>
        <v/>
      </c>
      <c r="AS501" t="str">
        <f>IF(ISNUMBER(FIND("overige",Methode_Keuze)),"",IF(Tb_Activiteiten[[#This Row],[Kosten derden exclusief btw]]=1,Tb_Activiteiten[[#Headers],[Kosten derden exclusief btw]],""))</f>
        <v/>
      </c>
      <c r="AT501" t="str">
        <f>IF(ISNUMBER(FIND("overige",Methode_Keuze)),"",IF(Tb_Activiteiten[[#This Row],[Niet verrekenbare btw]]=1,Tb_Activiteiten[[#Headers],[Niet verrekenbare btw]],""))</f>
        <v/>
      </c>
      <c r="AU501" t="str">
        <f>IF(ISNUMBER(FIND("overige",Methode_Keuze)),"",IF(Tb_Activiteiten[[#This Row],[Grondkosten]]=1,Tb_Activiteiten[[#Headers],[Grondkosten]],""))</f>
        <v/>
      </c>
      <c r="AV501" t="str">
        <f>IF(ISNUMBER(FIND("overige",Methode_Keuze)),"",IF(Tb_Activiteiten[[#This Row],[Bijdrage in natura (overige)]]=1,Tb_Activiteiten[[#Headers],[Bijdrage in natura (overige)]],""))</f>
        <v/>
      </c>
      <c r="AW501" t="str">
        <f>IF(ISNUMBER(FIND("overige",Methode_Keuze)),"",IF(Tb_Activiteiten[[#This Row],[Bijdrage in natura (vrijwilligers)]]=1,Tb_Activiteiten[[#Headers],[Bijdrage in natura (vrijwilligers)]],""))</f>
        <v/>
      </c>
      <c r="AX501" t="str">
        <f>IF(ISNUMBER(FIND("overige",Methode_Keuze)),"",IF(Tb_Activiteiten[[#This Row],[Afschrijvingskosten]]=1,Tb_Activiteiten[[#Headers],[Afschrijvingskosten]],""))</f>
        <v/>
      </c>
      <c r="AY501" t="str">
        <f>IF(ISNUMBER(FIND("overige",Methode_Keuze)),"",IF(Tb_Activiteiten[[#This Row],[Vergoeding]]=1,Tb_Activiteiten[[#Headers],[Vergoeding]],""))</f>
        <v/>
      </c>
      <c r="AZ501" t="str">
        <f>IF(ISNUMBER(FIND("arbeid",Methode_Keuze)),"",IF(Tb_Activiteiten[[#This Row],[Arbeidskosten - vast tarief (excl eigen arbeid)]]=1,Tb_Activiteiten[[#Headers],[Arbeidskosten - vast tarief (excl eigen arbeid)]],""))</f>
        <v/>
      </c>
      <c r="BA501" t="str">
        <f>IF(ISNUMBER(FIND("overige",Methode_Keuze)),"",IF(Tb_Activiteiten[[#This Row],[Overige kosten]]=1,Tb_Activiteiten[[#Headers],[Overige kosten]],""))</f>
        <v/>
      </c>
    </row>
    <row r="502" spans="1:53" x14ac:dyDescent="0.25">
      <c r="A502" s="213"/>
      <c r="F502" s="64"/>
      <c r="G502" s="64"/>
      <c r="H502" s="258"/>
      <c r="I502" s="258"/>
      <c r="J502" s="258"/>
      <c r="K502" s="258"/>
      <c r="O502" s="56"/>
      <c r="Q502" t="str">
        <f>IFERROR(IF(VLOOKUP(Tb_Activiteiten[[#This Row],[Openstelling]],Tb_Openstelling[],2,0)=1,1,""),"")</f>
        <v/>
      </c>
      <c r="AK502" t="str">
        <f>IF(ISNUMBER(FIND("arbeid",Methode_Keuze)),"",IF(ISNUMBER(FIND("arbeid",Methode_Keuze)),"",IF(Tb_Activiteiten[[#This Row],[Loonkosten]]=1,Tb_Activiteiten[[#Headers],[Loonkosten]],"")))</f>
        <v/>
      </c>
      <c r="AL502" t="str">
        <f>IF(ISNUMBER(FIND("arbeid",Methode_Keuze)),"",IF(ISNUMBER(FIND("arbeid",Methode_Keuze)),"",IF(Tb_Activiteiten[[#This Row],[Eigen arbeid]]=1,Tb_Activiteiten[[#Headers],[Eigen arbeid]],"")))</f>
        <v/>
      </c>
      <c r="AM502" t="str">
        <f>IF(ISNUMBER(FIND("arbeid",Methode_Keuze)),"",IF(ISNUMBER(FIND("arbeid",Methode_Keuze)),"",IF(Tb_Activiteiten[[#This Row],[Projectmedewerker]]=1,Tb_Activiteiten[[#Headers],[Projectmedewerker]],"")))</f>
        <v/>
      </c>
      <c r="AN502" t="str">
        <f>IF(ISNUMBER(FIND("arbeid",Methode_Keuze)),"",IF(ISNUMBER(FIND("arbeid",Methode_Keuze)),"",IF(Tb_Activiteiten[[#This Row],[Landbouwer]]=1,Tb_Activiteiten[[#Headers],[Landbouwer]],"")))</f>
        <v/>
      </c>
      <c r="AO502" t="str">
        <f>IF(ISNUMBER(FIND("arbeid",Methode_Keuze)),"",IF(ISNUMBER(FIND("arbeid",Methode_Keuze)),"",IF(Tb_Activiteiten[[#This Row],[Adviseur]]=1,Tb_Activiteiten[[#Headers],[Adviseur]],"")))</f>
        <v/>
      </c>
      <c r="AP502" t="str">
        <f>IF(ISNUMBER(FIND("arbeid",Methode_Keuze)),"",IF(ISNUMBER(FIND("arbeid",Methode_Keuze)),"",IF(Tb_Activiteiten[[#This Row],[Projectleider/Expert]]=1,Tb_Activiteiten[[#Headers],[Projectleider/Expert]],"")))</f>
        <v/>
      </c>
      <c r="AQ502" t="str">
        <f>IF(ISNUMBER(FIND("arbeid",Methode_Keuze)),"",IF(ISNUMBER(FIND("arbeid",Methode_Keuze)),"",IF(Tb_Activiteiten[[#This Row],[Arbeidskosten]]=1,Tb_Activiteiten[[#Headers],[Arbeidskosten]],"")))</f>
        <v/>
      </c>
      <c r="AR502" t="str">
        <f>IF(ISNUMBER(FIND("arbeid",Methode_Keuze)),"",IF(ISNUMBER(FIND("arbeid",Methode_Keuze)),"",IF(Tb_Activiteiten[[#This Row],[Arbeidskosten op basis van IKS]]=1,Tb_Activiteiten[[#Headers],[Arbeidskosten op basis van IKS]],"")))</f>
        <v/>
      </c>
      <c r="AS502" t="str">
        <f>IF(ISNUMBER(FIND("overige",Methode_Keuze)),"",IF(Tb_Activiteiten[[#This Row],[Kosten derden exclusief btw]]=1,Tb_Activiteiten[[#Headers],[Kosten derden exclusief btw]],""))</f>
        <v/>
      </c>
      <c r="AT502" t="str">
        <f>IF(ISNUMBER(FIND("overige",Methode_Keuze)),"",IF(Tb_Activiteiten[[#This Row],[Niet verrekenbare btw]]=1,Tb_Activiteiten[[#Headers],[Niet verrekenbare btw]],""))</f>
        <v/>
      </c>
      <c r="AU502" t="str">
        <f>IF(ISNUMBER(FIND("overige",Methode_Keuze)),"",IF(Tb_Activiteiten[[#This Row],[Grondkosten]]=1,Tb_Activiteiten[[#Headers],[Grondkosten]],""))</f>
        <v/>
      </c>
      <c r="AV502" t="str">
        <f>IF(ISNUMBER(FIND("overige",Methode_Keuze)),"",IF(Tb_Activiteiten[[#This Row],[Bijdrage in natura (overige)]]=1,Tb_Activiteiten[[#Headers],[Bijdrage in natura (overige)]],""))</f>
        <v/>
      </c>
      <c r="AW502" t="str">
        <f>IF(ISNUMBER(FIND("overige",Methode_Keuze)),"",IF(Tb_Activiteiten[[#This Row],[Bijdrage in natura (vrijwilligers)]]=1,Tb_Activiteiten[[#Headers],[Bijdrage in natura (vrijwilligers)]],""))</f>
        <v/>
      </c>
      <c r="AX502" t="str">
        <f>IF(ISNUMBER(FIND("overige",Methode_Keuze)),"",IF(Tb_Activiteiten[[#This Row],[Afschrijvingskosten]]=1,Tb_Activiteiten[[#Headers],[Afschrijvingskosten]],""))</f>
        <v/>
      </c>
      <c r="AY502" t="str">
        <f>IF(ISNUMBER(FIND("overige",Methode_Keuze)),"",IF(Tb_Activiteiten[[#This Row],[Vergoeding]]=1,Tb_Activiteiten[[#Headers],[Vergoeding]],""))</f>
        <v/>
      </c>
      <c r="AZ502" t="str">
        <f>IF(ISNUMBER(FIND("arbeid",Methode_Keuze)),"",IF(Tb_Activiteiten[[#This Row],[Arbeidskosten - vast tarief (excl eigen arbeid)]]=1,Tb_Activiteiten[[#Headers],[Arbeidskosten - vast tarief (excl eigen arbeid)]],""))</f>
        <v/>
      </c>
      <c r="BA502" t="str">
        <f>IF(ISNUMBER(FIND("overige",Methode_Keuze)),"",IF(Tb_Activiteiten[[#This Row],[Overige kosten]]=1,Tb_Activiteiten[[#Headers],[Overige kosten]],""))</f>
        <v/>
      </c>
    </row>
    <row r="503" spans="1:53" x14ac:dyDescent="0.25">
      <c r="A503" s="213"/>
      <c r="F503" s="64"/>
      <c r="G503" s="64"/>
      <c r="H503" s="258"/>
      <c r="I503" s="258"/>
      <c r="J503" s="258"/>
      <c r="K503" s="258"/>
      <c r="O503" s="56"/>
      <c r="Q503" t="str">
        <f>IFERROR(IF(VLOOKUP(Tb_Activiteiten[[#This Row],[Openstelling]],Tb_Openstelling[],2,0)=1,1,""),"")</f>
        <v/>
      </c>
      <c r="AK503" t="str">
        <f>IF(ISNUMBER(FIND("arbeid",Methode_Keuze)),"",IF(ISNUMBER(FIND("arbeid",Methode_Keuze)),"",IF(Tb_Activiteiten[[#This Row],[Loonkosten]]=1,Tb_Activiteiten[[#Headers],[Loonkosten]],"")))</f>
        <v/>
      </c>
      <c r="AL503" t="str">
        <f>IF(ISNUMBER(FIND("arbeid",Methode_Keuze)),"",IF(ISNUMBER(FIND("arbeid",Methode_Keuze)),"",IF(Tb_Activiteiten[[#This Row],[Eigen arbeid]]=1,Tb_Activiteiten[[#Headers],[Eigen arbeid]],"")))</f>
        <v/>
      </c>
      <c r="AM503" t="str">
        <f>IF(ISNUMBER(FIND("arbeid",Methode_Keuze)),"",IF(ISNUMBER(FIND("arbeid",Methode_Keuze)),"",IF(Tb_Activiteiten[[#This Row],[Projectmedewerker]]=1,Tb_Activiteiten[[#Headers],[Projectmedewerker]],"")))</f>
        <v/>
      </c>
      <c r="AN503" t="str">
        <f>IF(ISNUMBER(FIND("arbeid",Methode_Keuze)),"",IF(ISNUMBER(FIND("arbeid",Methode_Keuze)),"",IF(Tb_Activiteiten[[#This Row],[Landbouwer]]=1,Tb_Activiteiten[[#Headers],[Landbouwer]],"")))</f>
        <v/>
      </c>
      <c r="AO503" t="str">
        <f>IF(ISNUMBER(FIND("arbeid",Methode_Keuze)),"",IF(ISNUMBER(FIND("arbeid",Methode_Keuze)),"",IF(Tb_Activiteiten[[#This Row],[Adviseur]]=1,Tb_Activiteiten[[#Headers],[Adviseur]],"")))</f>
        <v/>
      </c>
      <c r="AP503" t="str">
        <f>IF(ISNUMBER(FIND("arbeid",Methode_Keuze)),"",IF(ISNUMBER(FIND("arbeid",Methode_Keuze)),"",IF(Tb_Activiteiten[[#This Row],[Projectleider/Expert]]=1,Tb_Activiteiten[[#Headers],[Projectleider/Expert]],"")))</f>
        <v/>
      </c>
      <c r="AQ503" t="str">
        <f>IF(ISNUMBER(FIND("arbeid",Methode_Keuze)),"",IF(ISNUMBER(FIND("arbeid",Methode_Keuze)),"",IF(Tb_Activiteiten[[#This Row],[Arbeidskosten]]=1,Tb_Activiteiten[[#Headers],[Arbeidskosten]],"")))</f>
        <v/>
      </c>
      <c r="AR503" t="str">
        <f>IF(ISNUMBER(FIND("arbeid",Methode_Keuze)),"",IF(ISNUMBER(FIND("arbeid",Methode_Keuze)),"",IF(Tb_Activiteiten[[#This Row],[Arbeidskosten op basis van IKS]]=1,Tb_Activiteiten[[#Headers],[Arbeidskosten op basis van IKS]],"")))</f>
        <v/>
      </c>
      <c r="AS503" t="str">
        <f>IF(ISNUMBER(FIND("overige",Methode_Keuze)),"",IF(Tb_Activiteiten[[#This Row],[Kosten derden exclusief btw]]=1,Tb_Activiteiten[[#Headers],[Kosten derden exclusief btw]],""))</f>
        <v/>
      </c>
      <c r="AT503" t="str">
        <f>IF(ISNUMBER(FIND("overige",Methode_Keuze)),"",IF(Tb_Activiteiten[[#This Row],[Niet verrekenbare btw]]=1,Tb_Activiteiten[[#Headers],[Niet verrekenbare btw]],""))</f>
        <v/>
      </c>
      <c r="AU503" t="str">
        <f>IF(ISNUMBER(FIND("overige",Methode_Keuze)),"",IF(Tb_Activiteiten[[#This Row],[Grondkosten]]=1,Tb_Activiteiten[[#Headers],[Grondkosten]],""))</f>
        <v/>
      </c>
      <c r="AV503" t="str">
        <f>IF(ISNUMBER(FIND("overige",Methode_Keuze)),"",IF(Tb_Activiteiten[[#This Row],[Bijdrage in natura (overige)]]=1,Tb_Activiteiten[[#Headers],[Bijdrage in natura (overige)]],""))</f>
        <v/>
      </c>
      <c r="AW503" t="str">
        <f>IF(ISNUMBER(FIND("overige",Methode_Keuze)),"",IF(Tb_Activiteiten[[#This Row],[Bijdrage in natura (vrijwilligers)]]=1,Tb_Activiteiten[[#Headers],[Bijdrage in natura (vrijwilligers)]],""))</f>
        <v/>
      </c>
      <c r="AX503" t="str">
        <f>IF(ISNUMBER(FIND("overige",Methode_Keuze)),"",IF(Tb_Activiteiten[[#This Row],[Afschrijvingskosten]]=1,Tb_Activiteiten[[#Headers],[Afschrijvingskosten]],""))</f>
        <v/>
      </c>
      <c r="AY503" t="str">
        <f>IF(ISNUMBER(FIND("overige",Methode_Keuze)),"",IF(Tb_Activiteiten[[#This Row],[Vergoeding]]=1,Tb_Activiteiten[[#Headers],[Vergoeding]],""))</f>
        <v/>
      </c>
      <c r="AZ503" t="str">
        <f>IF(ISNUMBER(FIND("arbeid",Methode_Keuze)),"",IF(Tb_Activiteiten[[#This Row],[Arbeidskosten - vast tarief (excl eigen arbeid)]]=1,Tb_Activiteiten[[#Headers],[Arbeidskosten - vast tarief (excl eigen arbeid)]],""))</f>
        <v/>
      </c>
      <c r="BA503" t="str">
        <f>IF(ISNUMBER(FIND("overige",Methode_Keuze)),"",IF(Tb_Activiteiten[[#This Row],[Overige kosten]]=1,Tb_Activiteiten[[#Headers],[Overige kosten]],""))</f>
        <v/>
      </c>
    </row>
    <row r="504" spans="1:53" x14ac:dyDescent="0.25">
      <c r="A504" s="213"/>
      <c r="F504" s="64"/>
      <c r="G504" s="64"/>
      <c r="H504" s="258"/>
      <c r="I504" s="258"/>
      <c r="J504" s="258"/>
      <c r="K504" s="258"/>
      <c r="O504" s="56"/>
      <c r="Q504" t="str">
        <f>IFERROR(IF(VLOOKUP(Tb_Activiteiten[[#This Row],[Openstelling]],Tb_Openstelling[],2,0)=1,1,""),"")</f>
        <v/>
      </c>
      <c r="AK504" t="str">
        <f>IF(ISNUMBER(FIND("arbeid",Methode_Keuze)),"",IF(ISNUMBER(FIND("arbeid",Methode_Keuze)),"",IF(Tb_Activiteiten[[#This Row],[Loonkosten]]=1,Tb_Activiteiten[[#Headers],[Loonkosten]],"")))</f>
        <v/>
      </c>
      <c r="AL504" t="str">
        <f>IF(ISNUMBER(FIND("arbeid",Methode_Keuze)),"",IF(ISNUMBER(FIND("arbeid",Methode_Keuze)),"",IF(Tb_Activiteiten[[#This Row],[Eigen arbeid]]=1,Tb_Activiteiten[[#Headers],[Eigen arbeid]],"")))</f>
        <v/>
      </c>
      <c r="AM504" t="str">
        <f>IF(ISNUMBER(FIND("arbeid",Methode_Keuze)),"",IF(ISNUMBER(FIND("arbeid",Methode_Keuze)),"",IF(Tb_Activiteiten[[#This Row],[Projectmedewerker]]=1,Tb_Activiteiten[[#Headers],[Projectmedewerker]],"")))</f>
        <v/>
      </c>
      <c r="AN504" t="str">
        <f>IF(ISNUMBER(FIND("arbeid",Methode_Keuze)),"",IF(ISNUMBER(FIND("arbeid",Methode_Keuze)),"",IF(Tb_Activiteiten[[#This Row],[Landbouwer]]=1,Tb_Activiteiten[[#Headers],[Landbouwer]],"")))</f>
        <v/>
      </c>
      <c r="AO504" t="str">
        <f>IF(ISNUMBER(FIND("arbeid",Methode_Keuze)),"",IF(ISNUMBER(FIND("arbeid",Methode_Keuze)),"",IF(Tb_Activiteiten[[#This Row],[Adviseur]]=1,Tb_Activiteiten[[#Headers],[Adviseur]],"")))</f>
        <v/>
      </c>
      <c r="AP504" t="str">
        <f>IF(ISNUMBER(FIND("arbeid",Methode_Keuze)),"",IF(ISNUMBER(FIND("arbeid",Methode_Keuze)),"",IF(Tb_Activiteiten[[#This Row],[Projectleider/Expert]]=1,Tb_Activiteiten[[#Headers],[Projectleider/Expert]],"")))</f>
        <v/>
      </c>
      <c r="AQ504" t="str">
        <f>IF(ISNUMBER(FIND("arbeid",Methode_Keuze)),"",IF(ISNUMBER(FIND("arbeid",Methode_Keuze)),"",IF(Tb_Activiteiten[[#This Row],[Arbeidskosten]]=1,Tb_Activiteiten[[#Headers],[Arbeidskosten]],"")))</f>
        <v/>
      </c>
      <c r="AR504" t="str">
        <f>IF(ISNUMBER(FIND("arbeid",Methode_Keuze)),"",IF(ISNUMBER(FIND("arbeid",Methode_Keuze)),"",IF(Tb_Activiteiten[[#This Row],[Arbeidskosten op basis van IKS]]=1,Tb_Activiteiten[[#Headers],[Arbeidskosten op basis van IKS]],"")))</f>
        <v/>
      </c>
      <c r="AS504" t="str">
        <f>IF(ISNUMBER(FIND("overige",Methode_Keuze)),"",IF(Tb_Activiteiten[[#This Row],[Kosten derden exclusief btw]]=1,Tb_Activiteiten[[#Headers],[Kosten derden exclusief btw]],""))</f>
        <v/>
      </c>
      <c r="AT504" t="str">
        <f>IF(ISNUMBER(FIND("overige",Methode_Keuze)),"",IF(Tb_Activiteiten[[#This Row],[Niet verrekenbare btw]]=1,Tb_Activiteiten[[#Headers],[Niet verrekenbare btw]],""))</f>
        <v/>
      </c>
      <c r="AU504" t="str">
        <f>IF(ISNUMBER(FIND("overige",Methode_Keuze)),"",IF(Tb_Activiteiten[[#This Row],[Grondkosten]]=1,Tb_Activiteiten[[#Headers],[Grondkosten]],""))</f>
        <v/>
      </c>
      <c r="AV504" t="str">
        <f>IF(ISNUMBER(FIND("overige",Methode_Keuze)),"",IF(Tb_Activiteiten[[#This Row],[Bijdrage in natura (overige)]]=1,Tb_Activiteiten[[#Headers],[Bijdrage in natura (overige)]],""))</f>
        <v/>
      </c>
      <c r="AW504" t="str">
        <f>IF(ISNUMBER(FIND("overige",Methode_Keuze)),"",IF(Tb_Activiteiten[[#This Row],[Bijdrage in natura (vrijwilligers)]]=1,Tb_Activiteiten[[#Headers],[Bijdrage in natura (vrijwilligers)]],""))</f>
        <v/>
      </c>
      <c r="AX504" t="str">
        <f>IF(ISNUMBER(FIND("overige",Methode_Keuze)),"",IF(Tb_Activiteiten[[#This Row],[Afschrijvingskosten]]=1,Tb_Activiteiten[[#Headers],[Afschrijvingskosten]],""))</f>
        <v/>
      </c>
      <c r="AY504" t="str">
        <f>IF(ISNUMBER(FIND("overige",Methode_Keuze)),"",IF(Tb_Activiteiten[[#This Row],[Vergoeding]]=1,Tb_Activiteiten[[#Headers],[Vergoeding]],""))</f>
        <v/>
      </c>
      <c r="AZ504" t="str">
        <f>IF(ISNUMBER(FIND("arbeid",Methode_Keuze)),"",IF(Tb_Activiteiten[[#This Row],[Arbeidskosten - vast tarief (excl eigen arbeid)]]=1,Tb_Activiteiten[[#Headers],[Arbeidskosten - vast tarief (excl eigen arbeid)]],""))</f>
        <v/>
      </c>
      <c r="BA504" t="str">
        <f>IF(ISNUMBER(FIND("overige",Methode_Keuze)),"",IF(Tb_Activiteiten[[#This Row],[Overige kosten]]=1,Tb_Activiteiten[[#Headers],[Overige kosten]],""))</f>
        <v/>
      </c>
    </row>
    <row r="505" spans="1:53" x14ac:dyDescent="0.25">
      <c r="A505" s="213"/>
      <c r="F505" s="64"/>
      <c r="G505" s="64"/>
      <c r="H505" s="258"/>
      <c r="I505" s="258"/>
      <c r="J505" s="258"/>
      <c r="K505" s="258"/>
      <c r="O505" s="56"/>
      <c r="Q505" t="str">
        <f>IFERROR(IF(VLOOKUP(Tb_Activiteiten[[#This Row],[Openstelling]],Tb_Openstelling[],2,0)=1,1,""),"")</f>
        <v/>
      </c>
      <c r="AK505" t="str">
        <f>IF(ISNUMBER(FIND("arbeid",Methode_Keuze)),"",IF(ISNUMBER(FIND("arbeid",Methode_Keuze)),"",IF(Tb_Activiteiten[[#This Row],[Loonkosten]]=1,Tb_Activiteiten[[#Headers],[Loonkosten]],"")))</f>
        <v/>
      </c>
      <c r="AL505" t="str">
        <f>IF(ISNUMBER(FIND("arbeid",Methode_Keuze)),"",IF(ISNUMBER(FIND("arbeid",Methode_Keuze)),"",IF(Tb_Activiteiten[[#This Row],[Eigen arbeid]]=1,Tb_Activiteiten[[#Headers],[Eigen arbeid]],"")))</f>
        <v/>
      </c>
      <c r="AM505" t="str">
        <f>IF(ISNUMBER(FIND("arbeid",Methode_Keuze)),"",IF(ISNUMBER(FIND("arbeid",Methode_Keuze)),"",IF(Tb_Activiteiten[[#This Row],[Projectmedewerker]]=1,Tb_Activiteiten[[#Headers],[Projectmedewerker]],"")))</f>
        <v/>
      </c>
      <c r="AN505" t="str">
        <f>IF(ISNUMBER(FIND("arbeid",Methode_Keuze)),"",IF(ISNUMBER(FIND("arbeid",Methode_Keuze)),"",IF(Tb_Activiteiten[[#This Row],[Landbouwer]]=1,Tb_Activiteiten[[#Headers],[Landbouwer]],"")))</f>
        <v/>
      </c>
      <c r="AO505" t="str">
        <f>IF(ISNUMBER(FIND("arbeid",Methode_Keuze)),"",IF(ISNUMBER(FIND("arbeid",Methode_Keuze)),"",IF(Tb_Activiteiten[[#This Row],[Adviseur]]=1,Tb_Activiteiten[[#Headers],[Adviseur]],"")))</f>
        <v/>
      </c>
      <c r="AP505" t="str">
        <f>IF(ISNUMBER(FIND("arbeid",Methode_Keuze)),"",IF(ISNUMBER(FIND("arbeid",Methode_Keuze)),"",IF(Tb_Activiteiten[[#This Row],[Projectleider/Expert]]=1,Tb_Activiteiten[[#Headers],[Projectleider/Expert]],"")))</f>
        <v/>
      </c>
      <c r="AQ505" t="str">
        <f>IF(ISNUMBER(FIND("arbeid",Methode_Keuze)),"",IF(ISNUMBER(FIND("arbeid",Methode_Keuze)),"",IF(Tb_Activiteiten[[#This Row],[Arbeidskosten]]=1,Tb_Activiteiten[[#Headers],[Arbeidskosten]],"")))</f>
        <v/>
      </c>
      <c r="AR505" t="str">
        <f>IF(ISNUMBER(FIND("arbeid",Methode_Keuze)),"",IF(ISNUMBER(FIND("arbeid",Methode_Keuze)),"",IF(Tb_Activiteiten[[#This Row],[Arbeidskosten op basis van IKS]]=1,Tb_Activiteiten[[#Headers],[Arbeidskosten op basis van IKS]],"")))</f>
        <v/>
      </c>
      <c r="AS505" t="str">
        <f>IF(ISNUMBER(FIND("overige",Methode_Keuze)),"",IF(Tb_Activiteiten[[#This Row],[Kosten derden exclusief btw]]=1,Tb_Activiteiten[[#Headers],[Kosten derden exclusief btw]],""))</f>
        <v/>
      </c>
      <c r="AT505" t="str">
        <f>IF(ISNUMBER(FIND("overige",Methode_Keuze)),"",IF(Tb_Activiteiten[[#This Row],[Niet verrekenbare btw]]=1,Tb_Activiteiten[[#Headers],[Niet verrekenbare btw]],""))</f>
        <v/>
      </c>
      <c r="AU505" t="str">
        <f>IF(ISNUMBER(FIND("overige",Methode_Keuze)),"",IF(Tb_Activiteiten[[#This Row],[Grondkosten]]=1,Tb_Activiteiten[[#Headers],[Grondkosten]],""))</f>
        <v/>
      </c>
      <c r="AV505" t="str">
        <f>IF(ISNUMBER(FIND("overige",Methode_Keuze)),"",IF(Tb_Activiteiten[[#This Row],[Bijdrage in natura (overige)]]=1,Tb_Activiteiten[[#Headers],[Bijdrage in natura (overige)]],""))</f>
        <v/>
      </c>
      <c r="AW505" t="str">
        <f>IF(ISNUMBER(FIND("overige",Methode_Keuze)),"",IF(Tb_Activiteiten[[#This Row],[Bijdrage in natura (vrijwilligers)]]=1,Tb_Activiteiten[[#Headers],[Bijdrage in natura (vrijwilligers)]],""))</f>
        <v/>
      </c>
      <c r="AX505" t="str">
        <f>IF(ISNUMBER(FIND("overige",Methode_Keuze)),"",IF(Tb_Activiteiten[[#This Row],[Afschrijvingskosten]]=1,Tb_Activiteiten[[#Headers],[Afschrijvingskosten]],""))</f>
        <v/>
      </c>
      <c r="AY505" t="str">
        <f>IF(ISNUMBER(FIND("overige",Methode_Keuze)),"",IF(Tb_Activiteiten[[#This Row],[Vergoeding]]=1,Tb_Activiteiten[[#Headers],[Vergoeding]],""))</f>
        <v/>
      </c>
      <c r="AZ505" t="str">
        <f>IF(ISNUMBER(FIND("arbeid",Methode_Keuze)),"",IF(Tb_Activiteiten[[#This Row],[Arbeidskosten - vast tarief (excl eigen arbeid)]]=1,Tb_Activiteiten[[#Headers],[Arbeidskosten - vast tarief (excl eigen arbeid)]],""))</f>
        <v/>
      </c>
      <c r="BA505" t="str">
        <f>IF(ISNUMBER(FIND("overige",Methode_Keuze)),"",IF(Tb_Activiteiten[[#This Row],[Overige kosten]]=1,Tb_Activiteiten[[#Headers],[Overige kosten]],""))</f>
        <v/>
      </c>
    </row>
    <row r="506" spans="1:53" x14ac:dyDescent="0.25">
      <c r="A506" s="213"/>
      <c r="F506" s="64"/>
      <c r="G506" s="64"/>
      <c r="H506" s="258"/>
      <c r="I506" s="258"/>
      <c r="J506" s="258"/>
      <c r="K506" s="258"/>
      <c r="O506" s="56"/>
      <c r="Q506" t="str">
        <f>IFERROR(IF(VLOOKUP(Tb_Activiteiten[[#This Row],[Openstelling]],Tb_Openstelling[],2,0)=1,1,""),"")</f>
        <v/>
      </c>
      <c r="AK506" t="str">
        <f>IF(ISNUMBER(FIND("arbeid",Methode_Keuze)),"",IF(ISNUMBER(FIND("arbeid",Methode_Keuze)),"",IF(Tb_Activiteiten[[#This Row],[Loonkosten]]=1,Tb_Activiteiten[[#Headers],[Loonkosten]],"")))</f>
        <v/>
      </c>
      <c r="AL506" t="str">
        <f>IF(ISNUMBER(FIND("arbeid",Methode_Keuze)),"",IF(ISNUMBER(FIND("arbeid",Methode_Keuze)),"",IF(Tb_Activiteiten[[#This Row],[Eigen arbeid]]=1,Tb_Activiteiten[[#Headers],[Eigen arbeid]],"")))</f>
        <v/>
      </c>
      <c r="AM506" t="str">
        <f>IF(ISNUMBER(FIND("arbeid",Methode_Keuze)),"",IF(ISNUMBER(FIND("arbeid",Methode_Keuze)),"",IF(Tb_Activiteiten[[#This Row],[Projectmedewerker]]=1,Tb_Activiteiten[[#Headers],[Projectmedewerker]],"")))</f>
        <v/>
      </c>
      <c r="AN506" t="str">
        <f>IF(ISNUMBER(FIND("arbeid",Methode_Keuze)),"",IF(ISNUMBER(FIND("arbeid",Methode_Keuze)),"",IF(Tb_Activiteiten[[#This Row],[Landbouwer]]=1,Tb_Activiteiten[[#Headers],[Landbouwer]],"")))</f>
        <v/>
      </c>
      <c r="AO506" t="str">
        <f>IF(ISNUMBER(FIND("arbeid",Methode_Keuze)),"",IF(ISNUMBER(FIND("arbeid",Methode_Keuze)),"",IF(Tb_Activiteiten[[#This Row],[Adviseur]]=1,Tb_Activiteiten[[#Headers],[Adviseur]],"")))</f>
        <v/>
      </c>
      <c r="AP506" t="str">
        <f>IF(ISNUMBER(FIND("arbeid",Methode_Keuze)),"",IF(ISNUMBER(FIND("arbeid",Methode_Keuze)),"",IF(Tb_Activiteiten[[#This Row],[Projectleider/Expert]]=1,Tb_Activiteiten[[#Headers],[Projectleider/Expert]],"")))</f>
        <v/>
      </c>
      <c r="AQ506" t="str">
        <f>IF(ISNUMBER(FIND("arbeid",Methode_Keuze)),"",IF(ISNUMBER(FIND("arbeid",Methode_Keuze)),"",IF(Tb_Activiteiten[[#This Row],[Arbeidskosten]]=1,Tb_Activiteiten[[#Headers],[Arbeidskosten]],"")))</f>
        <v/>
      </c>
      <c r="AR506" t="str">
        <f>IF(ISNUMBER(FIND("arbeid",Methode_Keuze)),"",IF(ISNUMBER(FIND("arbeid",Methode_Keuze)),"",IF(Tb_Activiteiten[[#This Row],[Arbeidskosten op basis van IKS]]=1,Tb_Activiteiten[[#Headers],[Arbeidskosten op basis van IKS]],"")))</f>
        <v/>
      </c>
      <c r="AS506" t="str">
        <f>IF(ISNUMBER(FIND("overige",Methode_Keuze)),"",IF(Tb_Activiteiten[[#This Row],[Kosten derden exclusief btw]]=1,Tb_Activiteiten[[#Headers],[Kosten derden exclusief btw]],""))</f>
        <v/>
      </c>
      <c r="AT506" t="str">
        <f>IF(ISNUMBER(FIND("overige",Methode_Keuze)),"",IF(Tb_Activiteiten[[#This Row],[Niet verrekenbare btw]]=1,Tb_Activiteiten[[#Headers],[Niet verrekenbare btw]],""))</f>
        <v/>
      </c>
      <c r="AU506" t="str">
        <f>IF(ISNUMBER(FIND("overige",Methode_Keuze)),"",IF(Tb_Activiteiten[[#This Row],[Grondkosten]]=1,Tb_Activiteiten[[#Headers],[Grondkosten]],""))</f>
        <v/>
      </c>
      <c r="AV506" t="str">
        <f>IF(ISNUMBER(FIND("overige",Methode_Keuze)),"",IF(Tb_Activiteiten[[#This Row],[Bijdrage in natura (overige)]]=1,Tb_Activiteiten[[#Headers],[Bijdrage in natura (overige)]],""))</f>
        <v/>
      </c>
      <c r="AW506" t="str">
        <f>IF(ISNUMBER(FIND("overige",Methode_Keuze)),"",IF(Tb_Activiteiten[[#This Row],[Bijdrage in natura (vrijwilligers)]]=1,Tb_Activiteiten[[#Headers],[Bijdrage in natura (vrijwilligers)]],""))</f>
        <v/>
      </c>
      <c r="AX506" t="str">
        <f>IF(ISNUMBER(FIND("overige",Methode_Keuze)),"",IF(Tb_Activiteiten[[#This Row],[Afschrijvingskosten]]=1,Tb_Activiteiten[[#Headers],[Afschrijvingskosten]],""))</f>
        <v/>
      </c>
      <c r="AY506" t="str">
        <f>IF(ISNUMBER(FIND("overige",Methode_Keuze)),"",IF(Tb_Activiteiten[[#This Row],[Vergoeding]]=1,Tb_Activiteiten[[#Headers],[Vergoeding]],""))</f>
        <v/>
      </c>
      <c r="AZ506" t="str">
        <f>IF(ISNUMBER(FIND("arbeid",Methode_Keuze)),"",IF(Tb_Activiteiten[[#This Row],[Arbeidskosten - vast tarief (excl eigen arbeid)]]=1,Tb_Activiteiten[[#Headers],[Arbeidskosten - vast tarief (excl eigen arbeid)]],""))</f>
        <v/>
      </c>
      <c r="BA506" t="str">
        <f>IF(ISNUMBER(FIND("overige",Methode_Keuze)),"",IF(Tb_Activiteiten[[#This Row],[Overige kosten]]=1,Tb_Activiteiten[[#Headers],[Overige kosten]],""))</f>
        <v/>
      </c>
    </row>
    <row r="507" spans="1:53" x14ac:dyDescent="0.25">
      <c r="A507" s="213"/>
      <c r="F507" s="64"/>
      <c r="G507" s="64"/>
      <c r="H507" s="258"/>
      <c r="I507" s="258"/>
      <c r="J507" s="258"/>
      <c r="K507" s="258"/>
      <c r="O507" s="56"/>
      <c r="Q507" t="str">
        <f>IFERROR(IF(VLOOKUP(Tb_Activiteiten[[#This Row],[Openstelling]],Tb_Openstelling[],2,0)=1,1,""),"")</f>
        <v/>
      </c>
      <c r="AK507" t="str">
        <f>IF(ISNUMBER(FIND("arbeid",Methode_Keuze)),"",IF(ISNUMBER(FIND("arbeid",Methode_Keuze)),"",IF(Tb_Activiteiten[[#This Row],[Loonkosten]]=1,Tb_Activiteiten[[#Headers],[Loonkosten]],"")))</f>
        <v/>
      </c>
      <c r="AL507" t="str">
        <f>IF(ISNUMBER(FIND("arbeid",Methode_Keuze)),"",IF(ISNUMBER(FIND("arbeid",Methode_Keuze)),"",IF(Tb_Activiteiten[[#This Row],[Eigen arbeid]]=1,Tb_Activiteiten[[#Headers],[Eigen arbeid]],"")))</f>
        <v/>
      </c>
      <c r="AM507" t="str">
        <f>IF(ISNUMBER(FIND("arbeid",Methode_Keuze)),"",IF(ISNUMBER(FIND("arbeid",Methode_Keuze)),"",IF(Tb_Activiteiten[[#This Row],[Projectmedewerker]]=1,Tb_Activiteiten[[#Headers],[Projectmedewerker]],"")))</f>
        <v/>
      </c>
      <c r="AN507" t="str">
        <f>IF(ISNUMBER(FIND("arbeid",Methode_Keuze)),"",IF(ISNUMBER(FIND("arbeid",Methode_Keuze)),"",IF(Tb_Activiteiten[[#This Row],[Landbouwer]]=1,Tb_Activiteiten[[#Headers],[Landbouwer]],"")))</f>
        <v/>
      </c>
      <c r="AO507" t="str">
        <f>IF(ISNUMBER(FIND("arbeid",Methode_Keuze)),"",IF(ISNUMBER(FIND("arbeid",Methode_Keuze)),"",IF(Tb_Activiteiten[[#This Row],[Adviseur]]=1,Tb_Activiteiten[[#Headers],[Adviseur]],"")))</f>
        <v/>
      </c>
      <c r="AP507" t="str">
        <f>IF(ISNUMBER(FIND("arbeid",Methode_Keuze)),"",IF(ISNUMBER(FIND("arbeid",Methode_Keuze)),"",IF(Tb_Activiteiten[[#This Row],[Projectleider/Expert]]=1,Tb_Activiteiten[[#Headers],[Projectleider/Expert]],"")))</f>
        <v/>
      </c>
      <c r="AQ507" t="str">
        <f>IF(ISNUMBER(FIND("arbeid",Methode_Keuze)),"",IF(ISNUMBER(FIND("arbeid",Methode_Keuze)),"",IF(Tb_Activiteiten[[#This Row],[Arbeidskosten]]=1,Tb_Activiteiten[[#Headers],[Arbeidskosten]],"")))</f>
        <v/>
      </c>
      <c r="AR507" t="str">
        <f>IF(ISNUMBER(FIND("arbeid",Methode_Keuze)),"",IF(ISNUMBER(FIND("arbeid",Methode_Keuze)),"",IF(Tb_Activiteiten[[#This Row],[Arbeidskosten op basis van IKS]]=1,Tb_Activiteiten[[#Headers],[Arbeidskosten op basis van IKS]],"")))</f>
        <v/>
      </c>
      <c r="AS507" t="str">
        <f>IF(ISNUMBER(FIND("overige",Methode_Keuze)),"",IF(Tb_Activiteiten[[#This Row],[Kosten derden exclusief btw]]=1,Tb_Activiteiten[[#Headers],[Kosten derden exclusief btw]],""))</f>
        <v/>
      </c>
      <c r="AT507" t="str">
        <f>IF(ISNUMBER(FIND("overige",Methode_Keuze)),"",IF(Tb_Activiteiten[[#This Row],[Niet verrekenbare btw]]=1,Tb_Activiteiten[[#Headers],[Niet verrekenbare btw]],""))</f>
        <v/>
      </c>
      <c r="AU507" t="str">
        <f>IF(ISNUMBER(FIND("overige",Methode_Keuze)),"",IF(Tb_Activiteiten[[#This Row],[Grondkosten]]=1,Tb_Activiteiten[[#Headers],[Grondkosten]],""))</f>
        <v/>
      </c>
      <c r="AV507" t="str">
        <f>IF(ISNUMBER(FIND("overige",Methode_Keuze)),"",IF(Tb_Activiteiten[[#This Row],[Bijdrage in natura (overige)]]=1,Tb_Activiteiten[[#Headers],[Bijdrage in natura (overige)]],""))</f>
        <v/>
      </c>
      <c r="AW507" t="str">
        <f>IF(ISNUMBER(FIND("overige",Methode_Keuze)),"",IF(Tb_Activiteiten[[#This Row],[Bijdrage in natura (vrijwilligers)]]=1,Tb_Activiteiten[[#Headers],[Bijdrage in natura (vrijwilligers)]],""))</f>
        <v/>
      </c>
      <c r="AX507" t="str">
        <f>IF(ISNUMBER(FIND("overige",Methode_Keuze)),"",IF(Tb_Activiteiten[[#This Row],[Afschrijvingskosten]]=1,Tb_Activiteiten[[#Headers],[Afschrijvingskosten]],""))</f>
        <v/>
      </c>
      <c r="AY507" t="str">
        <f>IF(ISNUMBER(FIND("overige",Methode_Keuze)),"",IF(Tb_Activiteiten[[#This Row],[Vergoeding]]=1,Tb_Activiteiten[[#Headers],[Vergoeding]],""))</f>
        <v/>
      </c>
      <c r="AZ507" t="str">
        <f>IF(ISNUMBER(FIND("arbeid",Methode_Keuze)),"",IF(Tb_Activiteiten[[#This Row],[Arbeidskosten - vast tarief (excl eigen arbeid)]]=1,Tb_Activiteiten[[#Headers],[Arbeidskosten - vast tarief (excl eigen arbeid)]],""))</f>
        <v/>
      </c>
      <c r="BA507" t="str">
        <f>IF(ISNUMBER(FIND("overige",Methode_Keuze)),"",IF(Tb_Activiteiten[[#This Row],[Overige kosten]]=1,Tb_Activiteiten[[#Headers],[Overige kosten]],""))</f>
        <v/>
      </c>
    </row>
    <row r="508" spans="1:53" x14ac:dyDescent="0.25">
      <c r="A508" s="213"/>
      <c r="F508" s="64"/>
      <c r="G508" s="64"/>
      <c r="H508" s="258"/>
      <c r="I508" s="258"/>
      <c r="J508" s="258"/>
      <c r="K508" s="258"/>
      <c r="O508" s="56"/>
      <c r="Q508" t="str">
        <f>IFERROR(IF(VLOOKUP(Tb_Activiteiten[[#This Row],[Openstelling]],Tb_Openstelling[],2,0)=1,1,""),"")</f>
        <v/>
      </c>
      <c r="AK508" t="str">
        <f>IF(ISNUMBER(FIND("arbeid",Methode_Keuze)),"",IF(ISNUMBER(FIND("arbeid",Methode_Keuze)),"",IF(Tb_Activiteiten[[#This Row],[Loonkosten]]=1,Tb_Activiteiten[[#Headers],[Loonkosten]],"")))</f>
        <v/>
      </c>
      <c r="AL508" t="str">
        <f>IF(ISNUMBER(FIND("arbeid",Methode_Keuze)),"",IF(ISNUMBER(FIND("arbeid",Methode_Keuze)),"",IF(Tb_Activiteiten[[#This Row],[Eigen arbeid]]=1,Tb_Activiteiten[[#Headers],[Eigen arbeid]],"")))</f>
        <v/>
      </c>
      <c r="AM508" t="str">
        <f>IF(ISNUMBER(FIND("arbeid",Methode_Keuze)),"",IF(ISNUMBER(FIND("arbeid",Methode_Keuze)),"",IF(Tb_Activiteiten[[#This Row],[Projectmedewerker]]=1,Tb_Activiteiten[[#Headers],[Projectmedewerker]],"")))</f>
        <v/>
      </c>
      <c r="AN508" t="str">
        <f>IF(ISNUMBER(FIND("arbeid",Methode_Keuze)),"",IF(ISNUMBER(FIND("arbeid",Methode_Keuze)),"",IF(Tb_Activiteiten[[#This Row],[Landbouwer]]=1,Tb_Activiteiten[[#Headers],[Landbouwer]],"")))</f>
        <v/>
      </c>
      <c r="AO508" t="str">
        <f>IF(ISNUMBER(FIND("arbeid",Methode_Keuze)),"",IF(ISNUMBER(FIND("arbeid",Methode_Keuze)),"",IF(Tb_Activiteiten[[#This Row],[Adviseur]]=1,Tb_Activiteiten[[#Headers],[Adviseur]],"")))</f>
        <v/>
      </c>
      <c r="AP508" t="str">
        <f>IF(ISNUMBER(FIND("arbeid",Methode_Keuze)),"",IF(ISNUMBER(FIND("arbeid",Methode_Keuze)),"",IF(Tb_Activiteiten[[#This Row],[Projectleider/Expert]]=1,Tb_Activiteiten[[#Headers],[Projectleider/Expert]],"")))</f>
        <v/>
      </c>
      <c r="AQ508" t="str">
        <f>IF(ISNUMBER(FIND("arbeid",Methode_Keuze)),"",IF(ISNUMBER(FIND("arbeid",Methode_Keuze)),"",IF(Tb_Activiteiten[[#This Row],[Arbeidskosten]]=1,Tb_Activiteiten[[#Headers],[Arbeidskosten]],"")))</f>
        <v/>
      </c>
      <c r="AR508" t="str">
        <f>IF(ISNUMBER(FIND("arbeid",Methode_Keuze)),"",IF(ISNUMBER(FIND("arbeid",Methode_Keuze)),"",IF(Tb_Activiteiten[[#This Row],[Arbeidskosten op basis van IKS]]=1,Tb_Activiteiten[[#Headers],[Arbeidskosten op basis van IKS]],"")))</f>
        <v/>
      </c>
      <c r="AS508" t="str">
        <f>IF(ISNUMBER(FIND("overige",Methode_Keuze)),"",IF(Tb_Activiteiten[[#This Row],[Kosten derden exclusief btw]]=1,Tb_Activiteiten[[#Headers],[Kosten derden exclusief btw]],""))</f>
        <v/>
      </c>
      <c r="AT508" t="str">
        <f>IF(ISNUMBER(FIND("overige",Methode_Keuze)),"",IF(Tb_Activiteiten[[#This Row],[Niet verrekenbare btw]]=1,Tb_Activiteiten[[#Headers],[Niet verrekenbare btw]],""))</f>
        <v/>
      </c>
      <c r="AU508" t="str">
        <f>IF(ISNUMBER(FIND("overige",Methode_Keuze)),"",IF(Tb_Activiteiten[[#This Row],[Grondkosten]]=1,Tb_Activiteiten[[#Headers],[Grondkosten]],""))</f>
        <v/>
      </c>
      <c r="AV508" t="str">
        <f>IF(ISNUMBER(FIND("overige",Methode_Keuze)),"",IF(Tb_Activiteiten[[#This Row],[Bijdrage in natura (overige)]]=1,Tb_Activiteiten[[#Headers],[Bijdrage in natura (overige)]],""))</f>
        <v/>
      </c>
      <c r="AW508" t="str">
        <f>IF(ISNUMBER(FIND("overige",Methode_Keuze)),"",IF(Tb_Activiteiten[[#This Row],[Bijdrage in natura (vrijwilligers)]]=1,Tb_Activiteiten[[#Headers],[Bijdrage in natura (vrijwilligers)]],""))</f>
        <v/>
      </c>
      <c r="AX508" t="str">
        <f>IF(ISNUMBER(FIND("overige",Methode_Keuze)),"",IF(Tb_Activiteiten[[#This Row],[Afschrijvingskosten]]=1,Tb_Activiteiten[[#Headers],[Afschrijvingskosten]],""))</f>
        <v/>
      </c>
      <c r="AY508" t="str">
        <f>IF(ISNUMBER(FIND("overige",Methode_Keuze)),"",IF(Tb_Activiteiten[[#This Row],[Vergoeding]]=1,Tb_Activiteiten[[#Headers],[Vergoeding]],""))</f>
        <v/>
      </c>
      <c r="AZ508" t="str">
        <f>IF(ISNUMBER(FIND("arbeid",Methode_Keuze)),"",IF(Tb_Activiteiten[[#This Row],[Arbeidskosten - vast tarief (excl eigen arbeid)]]=1,Tb_Activiteiten[[#Headers],[Arbeidskosten - vast tarief (excl eigen arbeid)]],""))</f>
        <v/>
      </c>
      <c r="BA508" t="str">
        <f>IF(ISNUMBER(FIND("overige",Methode_Keuze)),"",IF(Tb_Activiteiten[[#This Row],[Overige kosten]]=1,Tb_Activiteiten[[#Headers],[Overige kosten]],""))</f>
        <v/>
      </c>
    </row>
    <row r="509" spans="1:53" x14ac:dyDescent="0.25">
      <c r="A509" s="213"/>
      <c r="F509" s="64"/>
      <c r="G509" s="64"/>
      <c r="H509" s="258"/>
      <c r="I509" s="258"/>
      <c r="J509" s="258"/>
      <c r="K509" s="258"/>
      <c r="O509" s="56"/>
      <c r="Q509" t="str">
        <f>IFERROR(IF(VLOOKUP(Tb_Activiteiten[[#This Row],[Openstelling]],Tb_Openstelling[],2,0)=1,1,""),"")</f>
        <v/>
      </c>
      <c r="AK509" t="str">
        <f>IF(ISNUMBER(FIND("arbeid",Methode_Keuze)),"",IF(ISNUMBER(FIND("arbeid",Methode_Keuze)),"",IF(Tb_Activiteiten[[#This Row],[Loonkosten]]=1,Tb_Activiteiten[[#Headers],[Loonkosten]],"")))</f>
        <v/>
      </c>
      <c r="AL509" t="str">
        <f>IF(ISNUMBER(FIND("arbeid",Methode_Keuze)),"",IF(ISNUMBER(FIND("arbeid",Methode_Keuze)),"",IF(Tb_Activiteiten[[#This Row],[Eigen arbeid]]=1,Tb_Activiteiten[[#Headers],[Eigen arbeid]],"")))</f>
        <v/>
      </c>
      <c r="AM509" t="str">
        <f>IF(ISNUMBER(FIND("arbeid",Methode_Keuze)),"",IF(ISNUMBER(FIND("arbeid",Methode_Keuze)),"",IF(Tb_Activiteiten[[#This Row],[Projectmedewerker]]=1,Tb_Activiteiten[[#Headers],[Projectmedewerker]],"")))</f>
        <v/>
      </c>
      <c r="AN509" t="str">
        <f>IF(ISNUMBER(FIND("arbeid",Methode_Keuze)),"",IF(ISNUMBER(FIND("arbeid",Methode_Keuze)),"",IF(Tb_Activiteiten[[#This Row],[Landbouwer]]=1,Tb_Activiteiten[[#Headers],[Landbouwer]],"")))</f>
        <v/>
      </c>
      <c r="AO509" t="str">
        <f>IF(ISNUMBER(FIND("arbeid",Methode_Keuze)),"",IF(ISNUMBER(FIND("arbeid",Methode_Keuze)),"",IF(Tb_Activiteiten[[#This Row],[Adviseur]]=1,Tb_Activiteiten[[#Headers],[Adviseur]],"")))</f>
        <v/>
      </c>
      <c r="AP509" t="str">
        <f>IF(ISNUMBER(FIND("arbeid",Methode_Keuze)),"",IF(ISNUMBER(FIND("arbeid",Methode_Keuze)),"",IF(Tb_Activiteiten[[#This Row],[Projectleider/Expert]]=1,Tb_Activiteiten[[#Headers],[Projectleider/Expert]],"")))</f>
        <v/>
      </c>
      <c r="AQ509" t="str">
        <f>IF(ISNUMBER(FIND("arbeid",Methode_Keuze)),"",IF(ISNUMBER(FIND("arbeid",Methode_Keuze)),"",IF(Tb_Activiteiten[[#This Row],[Arbeidskosten]]=1,Tb_Activiteiten[[#Headers],[Arbeidskosten]],"")))</f>
        <v/>
      </c>
      <c r="AR509" t="str">
        <f>IF(ISNUMBER(FIND("arbeid",Methode_Keuze)),"",IF(ISNUMBER(FIND("arbeid",Methode_Keuze)),"",IF(Tb_Activiteiten[[#This Row],[Arbeidskosten op basis van IKS]]=1,Tb_Activiteiten[[#Headers],[Arbeidskosten op basis van IKS]],"")))</f>
        <v/>
      </c>
      <c r="AS509" t="str">
        <f>IF(ISNUMBER(FIND("overige",Methode_Keuze)),"",IF(Tb_Activiteiten[[#This Row],[Kosten derden exclusief btw]]=1,Tb_Activiteiten[[#Headers],[Kosten derden exclusief btw]],""))</f>
        <v/>
      </c>
      <c r="AT509" t="str">
        <f>IF(ISNUMBER(FIND("overige",Methode_Keuze)),"",IF(Tb_Activiteiten[[#This Row],[Niet verrekenbare btw]]=1,Tb_Activiteiten[[#Headers],[Niet verrekenbare btw]],""))</f>
        <v/>
      </c>
      <c r="AU509" t="str">
        <f>IF(ISNUMBER(FIND("overige",Methode_Keuze)),"",IF(Tb_Activiteiten[[#This Row],[Grondkosten]]=1,Tb_Activiteiten[[#Headers],[Grondkosten]],""))</f>
        <v/>
      </c>
      <c r="AV509" t="str">
        <f>IF(ISNUMBER(FIND("overige",Methode_Keuze)),"",IF(Tb_Activiteiten[[#This Row],[Bijdrage in natura (overige)]]=1,Tb_Activiteiten[[#Headers],[Bijdrage in natura (overige)]],""))</f>
        <v/>
      </c>
      <c r="AW509" t="str">
        <f>IF(ISNUMBER(FIND("overige",Methode_Keuze)),"",IF(Tb_Activiteiten[[#This Row],[Bijdrage in natura (vrijwilligers)]]=1,Tb_Activiteiten[[#Headers],[Bijdrage in natura (vrijwilligers)]],""))</f>
        <v/>
      </c>
      <c r="AX509" t="str">
        <f>IF(ISNUMBER(FIND("overige",Methode_Keuze)),"",IF(Tb_Activiteiten[[#This Row],[Afschrijvingskosten]]=1,Tb_Activiteiten[[#Headers],[Afschrijvingskosten]],""))</f>
        <v/>
      </c>
      <c r="AY509" t="str">
        <f>IF(ISNUMBER(FIND("overige",Methode_Keuze)),"",IF(Tb_Activiteiten[[#This Row],[Vergoeding]]=1,Tb_Activiteiten[[#Headers],[Vergoeding]],""))</f>
        <v/>
      </c>
      <c r="AZ509" t="str">
        <f>IF(ISNUMBER(FIND("arbeid",Methode_Keuze)),"",IF(Tb_Activiteiten[[#This Row],[Arbeidskosten - vast tarief (excl eigen arbeid)]]=1,Tb_Activiteiten[[#Headers],[Arbeidskosten - vast tarief (excl eigen arbeid)]],""))</f>
        <v/>
      </c>
      <c r="BA509" t="str">
        <f>IF(ISNUMBER(FIND("overige",Methode_Keuze)),"",IF(Tb_Activiteiten[[#This Row],[Overige kosten]]=1,Tb_Activiteiten[[#Headers],[Overige kosten]],""))</f>
        <v/>
      </c>
    </row>
    <row r="510" spans="1:53" x14ac:dyDescent="0.25">
      <c r="A510" s="213"/>
      <c r="F510" s="64"/>
      <c r="G510" s="64"/>
      <c r="H510" s="258"/>
      <c r="I510" s="258"/>
      <c r="J510" s="258"/>
      <c r="K510" s="258"/>
      <c r="O510" s="56"/>
      <c r="Q510" t="str">
        <f>IFERROR(IF(VLOOKUP(Tb_Activiteiten[[#This Row],[Openstelling]],Tb_Openstelling[],2,0)=1,1,""),"")</f>
        <v/>
      </c>
      <c r="AK510" t="str">
        <f>IF(ISNUMBER(FIND("arbeid",Methode_Keuze)),"",IF(ISNUMBER(FIND("arbeid",Methode_Keuze)),"",IF(Tb_Activiteiten[[#This Row],[Loonkosten]]=1,Tb_Activiteiten[[#Headers],[Loonkosten]],"")))</f>
        <v/>
      </c>
      <c r="AL510" t="str">
        <f>IF(ISNUMBER(FIND("arbeid",Methode_Keuze)),"",IF(ISNUMBER(FIND("arbeid",Methode_Keuze)),"",IF(Tb_Activiteiten[[#This Row],[Eigen arbeid]]=1,Tb_Activiteiten[[#Headers],[Eigen arbeid]],"")))</f>
        <v/>
      </c>
      <c r="AM510" t="str">
        <f>IF(ISNUMBER(FIND("arbeid",Methode_Keuze)),"",IF(ISNUMBER(FIND("arbeid",Methode_Keuze)),"",IF(Tb_Activiteiten[[#This Row],[Projectmedewerker]]=1,Tb_Activiteiten[[#Headers],[Projectmedewerker]],"")))</f>
        <v/>
      </c>
      <c r="AN510" t="str">
        <f>IF(ISNUMBER(FIND("arbeid",Methode_Keuze)),"",IF(ISNUMBER(FIND("arbeid",Methode_Keuze)),"",IF(Tb_Activiteiten[[#This Row],[Landbouwer]]=1,Tb_Activiteiten[[#Headers],[Landbouwer]],"")))</f>
        <v/>
      </c>
      <c r="AO510" t="str">
        <f>IF(ISNUMBER(FIND("arbeid",Methode_Keuze)),"",IF(ISNUMBER(FIND("arbeid",Methode_Keuze)),"",IF(Tb_Activiteiten[[#This Row],[Adviseur]]=1,Tb_Activiteiten[[#Headers],[Adviseur]],"")))</f>
        <v/>
      </c>
      <c r="AP510" t="str">
        <f>IF(ISNUMBER(FIND("arbeid",Methode_Keuze)),"",IF(ISNUMBER(FIND("arbeid",Methode_Keuze)),"",IF(Tb_Activiteiten[[#This Row],[Projectleider/Expert]]=1,Tb_Activiteiten[[#Headers],[Projectleider/Expert]],"")))</f>
        <v/>
      </c>
      <c r="AQ510" t="str">
        <f>IF(ISNUMBER(FIND("arbeid",Methode_Keuze)),"",IF(ISNUMBER(FIND("arbeid",Methode_Keuze)),"",IF(Tb_Activiteiten[[#This Row],[Arbeidskosten]]=1,Tb_Activiteiten[[#Headers],[Arbeidskosten]],"")))</f>
        <v/>
      </c>
      <c r="AR510" t="str">
        <f>IF(ISNUMBER(FIND("arbeid",Methode_Keuze)),"",IF(ISNUMBER(FIND("arbeid",Methode_Keuze)),"",IF(Tb_Activiteiten[[#This Row],[Arbeidskosten op basis van IKS]]=1,Tb_Activiteiten[[#Headers],[Arbeidskosten op basis van IKS]],"")))</f>
        <v/>
      </c>
      <c r="AS510" t="str">
        <f>IF(ISNUMBER(FIND("overige",Methode_Keuze)),"",IF(Tb_Activiteiten[[#This Row],[Kosten derden exclusief btw]]=1,Tb_Activiteiten[[#Headers],[Kosten derden exclusief btw]],""))</f>
        <v/>
      </c>
      <c r="AT510" t="str">
        <f>IF(ISNUMBER(FIND("overige",Methode_Keuze)),"",IF(Tb_Activiteiten[[#This Row],[Niet verrekenbare btw]]=1,Tb_Activiteiten[[#Headers],[Niet verrekenbare btw]],""))</f>
        <v/>
      </c>
      <c r="AU510" t="str">
        <f>IF(ISNUMBER(FIND("overige",Methode_Keuze)),"",IF(Tb_Activiteiten[[#This Row],[Grondkosten]]=1,Tb_Activiteiten[[#Headers],[Grondkosten]],""))</f>
        <v/>
      </c>
      <c r="AV510" t="str">
        <f>IF(ISNUMBER(FIND("overige",Methode_Keuze)),"",IF(Tb_Activiteiten[[#This Row],[Bijdrage in natura (overige)]]=1,Tb_Activiteiten[[#Headers],[Bijdrage in natura (overige)]],""))</f>
        <v/>
      </c>
      <c r="AW510" t="str">
        <f>IF(ISNUMBER(FIND("overige",Methode_Keuze)),"",IF(Tb_Activiteiten[[#This Row],[Bijdrage in natura (vrijwilligers)]]=1,Tb_Activiteiten[[#Headers],[Bijdrage in natura (vrijwilligers)]],""))</f>
        <v/>
      </c>
      <c r="AX510" t="str">
        <f>IF(ISNUMBER(FIND("overige",Methode_Keuze)),"",IF(Tb_Activiteiten[[#This Row],[Afschrijvingskosten]]=1,Tb_Activiteiten[[#Headers],[Afschrijvingskosten]],""))</f>
        <v/>
      </c>
      <c r="AY510" t="str">
        <f>IF(ISNUMBER(FIND("overige",Methode_Keuze)),"",IF(Tb_Activiteiten[[#This Row],[Vergoeding]]=1,Tb_Activiteiten[[#Headers],[Vergoeding]],""))</f>
        <v/>
      </c>
      <c r="AZ510" t="str">
        <f>IF(ISNUMBER(FIND("arbeid",Methode_Keuze)),"",IF(Tb_Activiteiten[[#This Row],[Arbeidskosten - vast tarief (excl eigen arbeid)]]=1,Tb_Activiteiten[[#Headers],[Arbeidskosten - vast tarief (excl eigen arbeid)]],""))</f>
        <v/>
      </c>
      <c r="BA510" t="str">
        <f>IF(ISNUMBER(FIND("overige",Methode_Keuze)),"",IF(Tb_Activiteiten[[#This Row],[Overige kosten]]=1,Tb_Activiteiten[[#Headers],[Overige kosten]],""))</f>
        <v/>
      </c>
    </row>
    <row r="511" spans="1:53" x14ac:dyDescent="0.25">
      <c r="A511" s="213"/>
      <c r="F511" s="64"/>
      <c r="G511" s="64"/>
      <c r="H511" s="258"/>
      <c r="I511" s="258"/>
      <c r="J511" s="258"/>
      <c r="K511" s="258"/>
      <c r="O511" s="56"/>
      <c r="Q511" t="str">
        <f>IFERROR(IF(VLOOKUP(Tb_Activiteiten[[#This Row],[Openstelling]],Tb_Openstelling[],2,0)=1,1,""),"")</f>
        <v/>
      </c>
      <c r="AK511" t="str">
        <f>IF(ISNUMBER(FIND("arbeid",Methode_Keuze)),"",IF(ISNUMBER(FIND("arbeid",Methode_Keuze)),"",IF(Tb_Activiteiten[[#This Row],[Loonkosten]]=1,Tb_Activiteiten[[#Headers],[Loonkosten]],"")))</f>
        <v/>
      </c>
      <c r="AL511" t="str">
        <f>IF(ISNUMBER(FIND("arbeid",Methode_Keuze)),"",IF(ISNUMBER(FIND("arbeid",Methode_Keuze)),"",IF(Tb_Activiteiten[[#This Row],[Eigen arbeid]]=1,Tb_Activiteiten[[#Headers],[Eigen arbeid]],"")))</f>
        <v/>
      </c>
      <c r="AM511" t="str">
        <f>IF(ISNUMBER(FIND("arbeid",Methode_Keuze)),"",IF(ISNUMBER(FIND("arbeid",Methode_Keuze)),"",IF(Tb_Activiteiten[[#This Row],[Projectmedewerker]]=1,Tb_Activiteiten[[#Headers],[Projectmedewerker]],"")))</f>
        <v/>
      </c>
      <c r="AN511" t="str">
        <f>IF(ISNUMBER(FIND("arbeid",Methode_Keuze)),"",IF(ISNUMBER(FIND("arbeid",Methode_Keuze)),"",IF(Tb_Activiteiten[[#This Row],[Landbouwer]]=1,Tb_Activiteiten[[#Headers],[Landbouwer]],"")))</f>
        <v/>
      </c>
      <c r="AO511" t="str">
        <f>IF(ISNUMBER(FIND("arbeid",Methode_Keuze)),"",IF(ISNUMBER(FIND("arbeid",Methode_Keuze)),"",IF(Tb_Activiteiten[[#This Row],[Adviseur]]=1,Tb_Activiteiten[[#Headers],[Adviseur]],"")))</f>
        <v/>
      </c>
      <c r="AP511" t="str">
        <f>IF(ISNUMBER(FIND("arbeid",Methode_Keuze)),"",IF(ISNUMBER(FIND("arbeid",Methode_Keuze)),"",IF(Tb_Activiteiten[[#This Row],[Projectleider/Expert]]=1,Tb_Activiteiten[[#Headers],[Projectleider/Expert]],"")))</f>
        <v/>
      </c>
      <c r="AQ511" t="str">
        <f>IF(ISNUMBER(FIND("arbeid",Methode_Keuze)),"",IF(ISNUMBER(FIND("arbeid",Methode_Keuze)),"",IF(Tb_Activiteiten[[#This Row],[Arbeidskosten]]=1,Tb_Activiteiten[[#Headers],[Arbeidskosten]],"")))</f>
        <v/>
      </c>
      <c r="AR511" t="str">
        <f>IF(ISNUMBER(FIND("arbeid",Methode_Keuze)),"",IF(ISNUMBER(FIND("arbeid",Methode_Keuze)),"",IF(Tb_Activiteiten[[#This Row],[Arbeidskosten op basis van IKS]]=1,Tb_Activiteiten[[#Headers],[Arbeidskosten op basis van IKS]],"")))</f>
        <v/>
      </c>
      <c r="AS511" t="str">
        <f>IF(ISNUMBER(FIND("overige",Methode_Keuze)),"",IF(Tb_Activiteiten[[#This Row],[Kosten derden exclusief btw]]=1,Tb_Activiteiten[[#Headers],[Kosten derden exclusief btw]],""))</f>
        <v/>
      </c>
      <c r="AT511" t="str">
        <f>IF(ISNUMBER(FIND("overige",Methode_Keuze)),"",IF(Tb_Activiteiten[[#This Row],[Niet verrekenbare btw]]=1,Tb_Activiteiten[[#Headers],[Niet verrekenbare btw]],""))</f>
        <v/>
      </c>
      <c r="AU511" t="str">
        <f>IF(ISNUMBER(FIND("overige",Methode_Keuze)),"",IF(Tb_Activiteiten[[#This Row],[Grondkosten]]=1,Tb_Activiteiten[[#Headers],[Grondkosten]],""))</f>
        <v/>
      </c>
      <c r="AV511" t="str">
        <f>IF(ISNUMBER(FIND("overige",Methode_Keuze)),"",IF(Tb_Activiteiten[[#This Row],[Bijdrage in natura (overige)]]=1,Tb_Activiteiten[[#Headers],[Bijdrage in natura (overige)]],""))</f>
        <v/>
      </c>
      <c r="AW511" t="str">
        <f>IF(ISNUMBER(FIND("overige",Methode_Keuze)),"",IF(Tb_Activiteiten[[#This Row],[Bijdrage in natura (vrijwilligers)]]=1,Tb_Activiteiten[[#Headers],[Bijdrage in natura (vrijwilligers)]],""))</f>
        <v/>
      </c>
      <c r="AX511" t="str">
        <f>IF(ISNUMBER(FIND("overige",Methode_Keuze)),"",IF(Tb_Activiteiten[[#This Row],[Afschrijvingskosten]]=1,Tb_Activiteiten[[#Headers],[Afschrijvingskosten]],""))</f>
        <v/>
      </c>
      <c r="AY511" t="str">
        <f>IF(ISNUMBER(FIND("overige",Methode_Keuze)),"",IF(Tb_Activiteiten[[#This Row],[Vergoeding]]=1,Tb_Activiteiten[[#Headers],[Vergoeding]],""))</f>
        <v/>
      </c>
      <c r="AZ511" t="str">
        <f>IF(ISNUMBER(FIND("arbeid",Methode_Keuze)),"",IF(Tb_Activiteiten[[#This Row],[Arbeidskosten - vast tarief (excl eigen arbeid)]]=1,Tb_Activiteiten[[#Headers],[Arbeidskosten - vast tarief (excl eigen arbeid)]],""))</f>
        <v/>
      </c>
      <c r="BA511" t="str">
        <f>IF(ISNUMBER(FIND("overige",Methode_Keuze)),"",IF(Tb_Activiteiten[[#This Row],[Overige kosten]]=1,Tb_Activiteiten[[#Headers],[Overige kosten]],""))</f>
        <v/>
      </c>
    </row>
    <row r="512" spans="1:53" x14ac:dyDescent="0.25">
      <c r="A512" s="213"/>
      <c r="F512" s="64"/>
      <c r="G512" s="64"/>
      <c r="H512" s="258"/>
      <c r="I512" s="258"/>
      <c r="J512" s="258"/>
      <c r="K512" s="258"/>
      <c r="O512" s="56"/>
      <c r="Q512" t="str">
        <f>IFERROR(IF(VLOOKUP(Tb_Activiteiten[[#This Row],[Openstelling]],Tb_Openstelling[],2,0)=1,1,""),"")</f>
        <v/>
      </c>
      <c r="AK512" t="str">
        <f>IF(ISNUMBER(FIND("arbeid",Methode_Keuze)),"",IF(ISNUMBER(FIND("arbeid",Methode_Keuze)),"",IF(Tb_Activiteiten[[#This Row],[Loonkosten]]=1,Tb_Activiteiten[[#Headers],[Loonkosten]],"")))</f>
        <v/>
      </c>
      <c r="AL512" t="str">
        <f>IF(ISNUMBER(FIND("arbeid",Methode_Keuze)),"",IF(ISNUMBER(FIND("arbeid",Methode_Keuze)),"",IF(Tb_Activiteiten[[#This Row],[Eigen arbeid]]=1,Tb_Activiteiten[[#Headers],[Eigen arbeid]],"")))</f>
        <v/>
      </c>
      <c r="AM512" t="str">
        <f>IF(ISNUMBER(FIND("arbeid",Methode_Keuze)),"",IF(ISNUMBER(FIND("arbeid",Methode_Keuze)),"",IF(Tb_Activiteiten[[#This Row],[Projectmedewerker]]=1,Tb_Activiteiten[[#Headers],[Projectmedewerker]],"")))</f>
        <v/>
      </c>
      <c r="AN512" t="str">
        <f>IF(ISNUMBER(FIND("arbeid",Methode_Keuze)),"",IF(ISNUMBER(FIND("arbeid",Methode_Keuze)),"",IF(Tb_Activiteiten[[#This Row],[Landbouwer]]=1,Tb_Activiteiten[[#Headers],[Landbouwer]],"")))</f>
        <v/>
      </c>
      <c r="AO512" t="str">
        <f>IF(ISNUMBER(FIND("arbeid",Methode_Keuze)),"",IF(ISNUMBER(FIND("arbeid",Methode_Keuze)),"",IF(Tb_Activiteiten[[#This Row],[Adviseur]]=1,Tb_Activiteiten[[#Headers],[Adviseur]],"")))</f>
        <v/>
      </c>
      <c r="AP512" t="str">
        <f>IF(ISNUMBER(FIND("arbeid",Methode_Keuze)),"",IF(ISNUMBER(FIND("arbeid",Methode_Keuze)),"",IF(Tb_Activiteiten[[#This Row],[Projectleider/Expert]]=1,Tb_Activiteiten[[#Headers],[Projectleider/Expert]],"")))</f>
        <v/>
      </c>
      <c r="AQ512" t="str">
        <f>IF(ISNUMBER(FIND("arbeid",Methode_Keuze)),"",IF(ISNUMBER(FIND("arbeid",Methode_Keuze)),"",IF(Tb_Activiteiten[[#This Row],[Arbeidskosten]]=1,Tb_Activiteiten[[#Headers],[Arbeidskosten]],"")))</f>
        <v/>
      </c>
      <c r="AR512" t="str">
        <f>IF(ISNUMBER(FIND("arbeid",Methode_Keuze)),"",IF(ISNUMBER(FIND("arbeid",Methode_Keuze)),"",IF(Tb_Activiteiten[[#This Row],[Arbeidskosten op basis van IKS]]=1,Tb_Activiteiten[[#Headers],[Arbeidskosten op basis van IKS]],"")))</f>
        <v/>
      </c>
      <c r="AS512" t="str">
        <f>IF(ISNUMBER(FIND("overige",Methode_Keuze)),"",IF(Tb_Activiteiten[[#This Row],[Kosten derden exclusief btw]]=1,Tb_Activiteiten[[#Headers],[Kosten derden exclusief btw]],""))</f>
        <v/>
      </c>
      <c r="AT512" t="str">
        <f>IF(ISNUMBER(FIND("overige",Methode_Keuze)),"",IF(Tb_Activiteiten[[#This Row],[Niet verrekenbare btw]]=1,Tb_Activiteiten[[#Headers],[Niet verrekenbare btw]],""))</f>
        <v/>
      </c>
      <c r="AU512" t="str">
        <f>IF(ISNUMBER(FIND("overige",Methode_Keuze)),"",IF(Tb_Activiteiten[[#This Row],[Grondkosten]]=1,Tb_Activiteiten[[#Headers],[Grondkosten]],""))</f>
        <v/>
      </c>
      <c r="AV512" t="str">
        <f>IF(ISNUMBER(FIND("overige",Methode_Keuze)),"",IF(Tb_Activiteiten[[#This Row],[Bijdrage in natura (overige)]]=1,Tb_Activiteiten[[#Headers],[Bijdrage in natura (overige)]],""))</f>
        <v/>
      </c>
      <c r="AW512" t="str">
        <f>IF(ISNUMBER(FIND("overige",Methode_Keuze)),"",IF(Tb_Activiteiten[[#This Row],[Bijdrage in natura (vrijwilligers)]]=1,Tb_Activiteiten[[#Headers],[Bijdrage in natura (vrijwilligers)]],""))</f>
        <v/>
      </c>
      <c r="AX512" t="str">
        <f>IF(ISNUMBER(FIND("overige",Methode_Keuze)),"",IF(Tb_Activiteiten[[#This Row],[Afschrijvingskosten]]=1,Tb_Activiteiten[[#Headers],[Afschrijvingskosten]],""))</f>
        <v/>
      </c>
      <c r="AY512" t="str">
        <f>IF(ISNUMBER(FIND("overige",Methode_Keuze)),"",IF(Tb_Activiteiten[[#This Row],[Vergoeding]]=1,Tb_Activiteiten[[#Headers],[Vergoeding]],""))</f>
        <v/>
      </c>
      <c r="AZ512" t="str">
        <f>IF(ISNUMBER(FIND("arbeid",Methode_Keuze)),"",IF(Tb_Activiteiten[[#This Row],[Arbeidskosten - vast tarief (excl eigen arbeid)]]=1,Tb_Activiteiten[[#Headers],[Arbeidskosten - vast tarief (excl eigen arbeid)]],""))</f>
        <v/>
      </c>
      <c r="BA512" t="str">
        <f>IF(ISNUMBER(FIND("overige",Methode_Keuze)),"",IF(Tb_Activiteiten[[#This Row],[Overige kosten]]=1,Tb_Activiteiten[[#Headers],[Overige kosten]],""))</f>
        <v/>
      </c>
    </row>
    <row r="513" spans="1:53" x14ac:dyDescent="0.25">
      <c r="A513" s="213"/>
      <c r="F513" s="64"/>
      <c r="G513" s="64"/>
      <c r="H513" s="258"/>
      <c r="I513" s="258"/>
      <c r="J513" s="258"/>
      <c r="K513" s="258"/>
      <c r="O513" s="56"/>
      <c r="Q513" t="str">
        <f>IFERROR(IF(VLOOKUP(Tb_Activiteiten[[#This Row],[Openstelling]],Tb_Openstelling[],2,0)=1,1,""),"")</f>
        <v/>
      </c>
      <c r="AK513" t="str">
        <f>IF(ISNUMBER(FIND("arbeid",Methode_Keuze)),"",IF(ISNUMBER(FIND("arbeid",Methode_Keuze)),"",IF(Tb_Activiteiten[[#This Row],[Loonkosten]]=1,Tb_Activiteiten[[#Headers],[Loonkosten]],"")))</f>
        <v/>
      </c>
      <c r="AL513" t="str">
        <f>IF(ISNUMBER(FIND("arbeid",Methode_Keuze)),"",IF(ISNUMBER(FIND("arbeid",Methode_Keuze)),"",IF(Tb_Activiteiten[[#This Row],[Eigen arbeid]]=1,Tb_Activiteiten[[#Headers],[Eigen arbeid]],"")))</f>
        <v/>
      </c>
      <c r="AM513" t="str">
        <f>IF(ISNUMBER(FIND("arbeid",Methode_Keuze)),"",IF(ISNUMBER(FIND("arbeid",Methode_Keuze)),"",IF(Tb_Activiteiten[[#This Row],[Projectmedewerker]]=1,Tb_Activiteiten[[#Headers],[Projectmedewerker]],"")))</f>
        <v/>
      </c>
      <c r="AN513" t="str">
        <f>IF(ISNUMBER(FIND("arbeid",Methode_Keuze)),"",IF(ISNUMBER(FIND("arbeid",Methode_Keuze)),"",IF(Tb_Activiteiten[[#This Row],[Landbouwer]]=1,Tb_Activiteiten[[#Headers],[Landbouwer]],"")))</f>
        <v/>
      </c>
      <c r="AO513" t="str">
        <f>IF(ISNUMBER(FIND("arbeid",Methode_Keuze)),"",IF(ISNUMBER(FIND("arbeid",Methode_Keuze)),"",IF(Tb_Activiteiten[[#This Row],[Adviseur]]=1,Tb_Activiteiten[[#Headers],[Adviseur]],"")))</f>
        <v/>
      </c>
      <c r="AP513" t="str">
        <f>IF(ISNUMBER(FIND("arbeid",Methode_Keuze)),"",IF(ISNUMBER(FIND("arbeid",Methode_Keuze)),"",IF(Tb_Activiteiten[[#This Row],[Projectleider/Expert]]=1,Tb_Activiteiten[[#Headers],[Projectleider/Expert]],"")))</f>
        <v/>
      </c>
      <c r="AQ513" t="str">
        <f>IF(ISNUMBER(FIND("arbeid",Methode_Keuze)),"",IF(ISNUMBER(FIND("arbeid",Methode_Keuze)),"",IF(Tb_Activiteiten[[#This Row],[Arbeidskosten]]=1,Tb_Activiteiten[[#Headers],[Arbeidskosten]],"")))</f>
        <v/>
      </c>
      <c r="AR513" t="str">
        <f>IF(ISNUMBER(FIND("arbeid",Methode_Keuze)),"",IF(ISNUMBER(FIND("arbeid",Methode_Keuze)),"",IF(Tb_Activiteiten[[#This Row],[Arbeidskosten op basis van IKS]]=1,Tb_Activiteiten[[#Headers],[Arbeidskosten op basis van IKS]],"")))</f>
        <v/>
      </c>
      <c r="AS513" t="str">
        <f>IF(ISNUMBER(FIND("overige",Methode_Keuze)),"",IF(Tb_Activiteiten[[#This Row],[Kosten derden exclusief btw]]=1,Tb_Activiteiten[[#Headers],[Kosten derden exclusief btw]],""))</f>
        <v/>
      </c>
      <c r="AT513" t="str">
        <f>IF(ISNUMBER(FIND("overige",Methode_Keuze)),"",IF(Tb_Activiteiten[[#This Row],[Niet verrekenbare btw]]=1,Tb_Activiteiten[[#Headers],[Niet verrekenbare btw]],""))</f>
        <v/>
      </c>
      <c r="AU513" t="str">
        <f>IF(ISNUMBER(FIND("overige",Methode_Keuze)),"",IF(Tb_Activiteiten[[#This Row],[Grondkosten]]=1,Tb_Activiteiten[[#Headers],[Grondkosten]],""))</f>
        <v/>
      </c>
      <c r="AV513" t="str">
        <f>IF(ISNUMBER(FIND("overige",Methode_Keuze)),"",IF(Tb_Activiteiten[[#This Row],[Bijdrage in natura (overige)]]=1,Tb_Activiteiten[[#Headers],[Bijdrage in natura (overige)]],""))</f>
        <v/>
      </c>
      <c r="AW513" t="str">
        <f>IF(ISNUMBER(FIND("overige",Methode_Keuze)),"",IF(Tb_Activiteiten[[#This Row],[Bijdrage in natura (vrijwilligers)]]=1,Tb_Activiteiten[[#Headers],[Bijdrage in natura (vrijwilligers)]],""))</f>
        <v/>
      </c>
      <c r="AX513" t="str">
        <f>IF(ISNUMBER(FIND("overige",Methode_Keuze)),"",IF(Tb_Activiteiten[[#This Row],[Afschrijvingskosten]]=1,Tb_Activiteiten[[#Headers],[Afschrijvingskosten]],""))</f>
        <v/>
      </c>
      <c r="AY513" t="str">
        <f>IF(ISNUMBER(FIND("overige",Methode_Keuze)),"",IF(Tb_Activiteiten[[#This Row],[Vergoeding]]=1,Tb_Activiteiten[[#Headers],[Vergoeding]],""))</f>
        <v/>
      </c>
      <c r="AZ513" t="str">
        <f>IF(ISNUMBER(FIND("arbeid",Methode_Keuze)),"",IF(Tb_Activiteiten[[#This Row],[Arbeidskosten - vast tarief (excl eigen arbeid)]]=1,Tb_Activiteiten[[#Headers],[Arbeidskosten - vast tarief (excl eigen arbeid)]],""))</f>
        <v/>
      </c>
      <c r="BA513" t="str">
        <f>IF(ISNUMBER(FIND("overige",Methode_Keuze)),"",IF(Tb_Activiteiten[[#This Row],[Overige kosten]]=1,Tb_Activiteiten[[#Headers],[Overige kosten]],""))</f>
        <v/>
      </c>
    </row>
    <row r="514" spans="1:53" x14ac:dyDescent="0.25">
      <c r="A514" s="213"/>
      <c r="F514" s="64"/>
      <c r="G514" s="64"/>
      <c r="H514" s="258"/>
      <c r="I514" s="258"/>
      <c r="J514" s="258"/>
      <c r="K514" s="258"/>
      <c r="O514" s="56"/>
      <c r="Q514" t="str">
        <f>IFERROR(IF(VLOOKUP(Tb_Activiteiten[[#This Row],[Openstelling]],Tb_Openstelling[],2,0)=1,1,""),"")</f>
        <v/>
      </c>
      <c r="AK514" t="str">
        <f>IF(ISNUMBER(FIND("arbeid",Methode_Keuze)),"",IF(ISNUMBER(FIND("arbeid",Methode_Keuze)),"",IF(Tb_Activiteiten[[#This Row],[Loonkosten]]=1,Tb_Activiteiten[[#Headers],[Loonkosten]],"")))</f>
        <v/>
      </c>
      <c r="AL514" t="str">
        <f>IF(ISNUMBER(FIND("arbeid",Methode_Keuze)),"",IF(ISNUMBER(FIND("arbeid",Methode_Keuze)),"",IF(Tb_Activiteiten[[#This Row],[Eigen arbeid]]=1,Tb_Activiteiten[[#Headers],[Eigen arbeid]],"")))</f>
        <v/>
      </c>
      <c r="AM514" t="str">
        <f>IF(ISNUMBER(FIND("arbeid",Methode_Keuze)),"",IF(ISNUMBER(FIND("arbeid",Methode_Keuze)),"",IF(Tb_Activiteiten[[#This Row],[Projectmedewerker]]=1,Tb_Activiteiten[[#Headers],[Projectmedewerker]],"")))</f>
        <v/>
      </c>
      <c r="AN514" t="str">
        <f>IF(ISNUMBER(FIND("arbeid",Methode_Keuze)),"",IF(ISNUMBER(FIND("arbeid",Methode_Keuze)),"",IF(Tb_Activiteiten[[#This Row],[Landbouwer]]=1,Tb_Activiteiten[[#Headers],[Landbouwer]],"")))</f>
        <v/>
      </c>
      <c r="AO514" t="str">
        <f>IF(ISNUMBER(FIND("arbeid",Methode_Keuze)),"",IF(ISNUMBER(FIND("arbeid",Methode_Keuze)),"",IF(Tb_Activiteiten[[#This Row],[Adviseur]]=1,Tb_Activiteiten[[#Headers],[Adviseur]],"")))</f>
        <v/>
      </c>
      <c r="AP514" t="str">
        <f>IF(ISNUMBER(FIND("arbeid",Methode_Keuze)),"",IF(ISNUMBER(FIND("arbeid",Methode_Keuze)),"",IF(Tb_Activiteiten[[#This Row],[Projectleider/Expert]]=1,Tb_Activiteiten[[#Headers],[Projectleider/Expert]],"")))</f>
        <v/>
      </c>
      <c r="AQ514" t="str">
        <f>IF(ISNUMBER(FIND("arbeid",Methode_Keuze)),"",IF(ISNUMBER(FIND("arbeid",Methode_Keuze)),"",IF(Tb_Activiteiten[[#This Row],[Arbeidskosten]]=1,Tb_Activiteiten[[#Headers],[Arbeidskosten]],"")))</f>
        <v/>
      </c>
      <c r="AR514" t="str">
        <f>IF(ISNUMBER(FIND("arbeid",Methode_Keuze)),"",IF(ISNUMBER(FIND("arbeid",Methode_Keuze)),"",IF(Tb_Activiteiten[[#This Row],[Arbeidskosten op basis van IKS]]=1,Tb_Activiteiten[[#Headers],[Arbeidskosten op basis van IKS]],"")))</f>
        <v/>
      </c>
      <c r="AS514" t="str">
        <f>IF(ISNUMBER(FIND("overige",Methode_Keuze)),"",IF(Tb_Activiteiten[[#This Row],[Kosten derden exclusief btw]]=1,Tb_Activiteiten[[#Headers],[Kosten derden exclusief btw]],""))</f>
        <v/>
      </c>
      <c r="AT514" t="str">
        <f>IF(ISNUMBER(FIND("overige",Methode_Keuze)),"",IF(Tb_Activiteiten[[#This Row],[Niet verrekenbare btw]]=1,Tb_Activiteiten[[#Headers],[Niet verrekenbare btw]],""))</f>
        <v/>
      </c>
      <c r="AU514" t="str">
        <f>IF(ISNUMBER(FIND("overige",Methode_Keuze)),"",IF(Tb_Activiteiten[[#This Row],[Grondkosten]]=1,Tb_Activiteiten[[#Headers],[Grondkosten]],""))</f>
        <v/>
      </c>
      <c r="AV514" t="str">
        <f>IF(ISNUMBER(FIND("overige",Methode_Keuze)),"",IF(Tb_Activiteiten[[#This Row],[Bijdrage in natura (overige)]]=1,Tb_Activiteiten[[#Headers],[Bijdrage in natura (overige)]],""))</f>
        <v/>
      </c>
      <c r="AW514" t="str">
        <f>IF(ISNUMBER(FIND("overige",Methode_Keuze)),"",IF(Tb_Activiteiten[[#This Row],[Bijdrage in natura (vrijwilligers)]]=1,Tb_Activiteiten[[#Headers],[Bijdrage in natura (vrijwilligers)]],""))</f>
        <v/>
      </c>
      <c r="AX514" t="str">
        <f>IF(ISNUMBER(FIND("overige",Methode_Keuze)),"",IF(Tb_Activiteiten[[#This Row],[Afschrijvingskosten]]=1,Tb_Activiteiten[[#Headers],[Afschrijvingskosten]],""))</f>
        <v/>
      </c>
      <c r="AY514" t="str">
        <f>IF(ISNUMBER(FIND("overige",Methode_Keuze)),"",IF(Tb_Activiteiten[[#This Row],[Vergoeding]]=1,Tb_Activiteiten[[#Headers],[Vergoeding]],""))</f>
        <v/>
      </c>
      <c r="AZ514" t="str">
        <f>IF(ISNUMBER(FIND("arbeid",Methode_Keuze)),"",IF(Tb_Activiteiten[[#This Row],[Arbeidskosten - vast tarief (excl eigen arbeid)]]=1,Tb_Activiteiten[[#Headers],[Arbeidskosten - vast tarief (excl eigen arbeid)]],""))</f>
        <v/>
      </c>
      <c r="BA514" t="str">
        <f>IF(ISNUMBER(FIND("overige",Methode_Keuze)),"",IF(Tb_Activiteiten[[#This Row],[Overige kosten]]=1,Tb_Activiteiten[[#Headers],[Overige kosten]],""))</f>
        <v/>
      </c>
    </row>
    <row r="515" spans="1:53" x14ac:dyDescent="0.25">
      <c r="A515" s="213"/>
      <c r="F515" s="64"/>
      <c r="G515" s="64"/>
      <c r="H515" s="258"/>
      <c r="I515" s="258"/>
      <c r="J515" s="258"/>
      <c r="K515" s="258"/>
      <c r="O515" s="56"/>
      <c r="Q515" t="str">
        <f>IFERROR(IF(VLOOKUP(Tb_Activiteiten[[#This Row],[Openstelling]],Tb_Openstelling[],2,0)=1,1,""),"")</f>
        <v/>
      </c>
      <c r="AK515" t="str">
        <f>IF(ISNUMBER(FIND("arbeid",Methode_Keuze)),"",IF(ISNUMBER(FIND("arbeid",Methode_Keuze)),"",IF(Tb_Activiteiten[[#This Row],[Loonkosten]]=1,Tb_Activiteiten[[#Headers],[Loonkosten]],"")))</f>
        <v/>
      </c>
      <c r="AL515" t="str">
        <f>IF(ISNUMBER(FIND("arbeid",Methode_Keuze)),"",IF(ISNUMBER(FIND("arbeid",Methode_Keuze)),"",IF(Tb_Activiteiten[[#This Row],[Eigen arbeid]]=1,Tb_Activiteiten[[#Headers],[Eigen arbeid]],"")))</f>
        <v/>
      </c>
      <c r="AM515" t="str">
        <f>IF(ISNUMBER(FIND("arbeid",Methode_Keuze)),"",IF(ISNUMBER(FIND("arbeid",Methode_Keuze)),"",IF(Tb_Activiteiten[[#This Row],[Projectmedewerker]]=1,Tb_Activiteiten[[#Headers],[Projectmedewerker]],"")))</f>
        <v/>
      </c>
      <c r="AN515" t="str">
        <f>IF(ISNUMBER(FIND("arbeid",Methode_Keuze)),"",IF(ISNUMBER(FIND("arbeid",Methode_Keuze)),"",IF(Tb_Activiteiten[[#This Row],[Landbouwer]]=1,Tb_Activiteiten[[#Headers],[Landbouwer]],"")))</f>
        <v/>
      </c>
      <c r="AO515" t="str">
        <f>IF(ISNUMBER(FIND("arbeid",Methode_Keuze)),"",IF(ISNUMBER(FIND("arbeid",Methode_Keuze)),"",IF(Tb_Activiteiten[[#This Row],[Adviseur]]=1,Tb_Activiteiten[[#Headers],[Adviseur]],"")))</f>
        <v/>
      </c>
      <c r="AP515" t="str">
        <f>IF(ISNUMBER(FIND("arbeid",Methode_Keuze)),"",IF(ISNUMBER(FIND("arbeid",Methode_Keuze)),"",IF(Tb_Activiteiten[[#This Row],[Projectleider/Expert]]=1,Tb_Activiteiten[[#Headers],[Projectleider/Expert]],"")))</f>
        <v/>
      </c>
      <c r="AQ515" t="str">
        <f>IF(ISNUMBER(FIND("arbeid",Methode_Keuze)),"",IF(ISNUMBER(FIND("arbeid",Methode_Keuze)),"",IF(Tb_Activiteiten[[#This Row],[Arbeidskosten]]=1,Tb_Activiteiten[[#Headers],[Arbeidskosten]],"")))</f>
        <v/>
      </c>
      <c r="AR515" t="str">
        <f>IF(ISNUMBER(FIND("arbeid",Methode_Keuze)),"",IF(ISNUMBER(FIND("arbeid",Methode_Keuze)),"",IF(Tb_Activiteiten[[#This Row],[Arbeidskosten op basis van IKS]]=1,Tb_Activiteiten[[#Headers],[Arbeidskosten op basis van IKS]],"")))</f>
        <v/>
      </c>
      <c r="AS515" t="str">
        <f>IF(ISNUMBER(FIND("overige",Methode_Keuze)),"",IF(Tb_Activiteiten[[#This Row],[Kosten derden exclusief btw]]=1,Tb_Activiteiten[[#Headers],[Kosten derden exclusief btw]],""))</f>
        <v/>
      </c>
      <c r="AT515" t="str">
        <f>IF(ISNUMBER(FIND("overige",Methode_Keuze)),"",IF(Tb_Activiteiten[[#This Row],[Niet verrekenbare btw]]=1,Tb_Activiteiten[[#Headers],[Niet verrekenbare btw]],""))</f>
        <v/>
      </c>
      <c r="AU515" t="str">
        <f>IF(ISNUMBER(FIND("overige",Methode_Keuze)),"",IF(Tb_Activiteiten[[#This Row],[Grondkosten]]=1,Tb_Activiteiten[[#Headers],[Grondkosten]],""))</f>
        <v/>
      </c>
      <c r="AV515" t="str">
        <f>IF(ISNUMBER(FIND("overige",Methode_Keuze)),"",IF(Tb_Activiteiten[[#This Row],[Bijdrage in natura (overige)]]=1,Tb_Activiteiten[[#Headers],[Bijdrage in natura (overige)]],""))</f>
        <v/>
      </c>
      <c r="AW515" t="str">
        <f>IF(ISNUMBER(FIND("overige",Methode_Keuze)),"",IF(Tb_Activiteiten[[#This Row],[Bijdrage in natura (vrijwilligers)]]=1,Tb_Activiteiten[[#Headers],[Bijdrage in natura (vrijwilligers)]],""))</f>
        <v/>
      </c>
      <c r="AX515" t="str">
        <f>IF(ISNUMBER(FIND("overige",Methode_Keuze)),"",IF(Tb_Activiteiten[[#This Row],[Afschrijvingskosten]]=1,Tb_Activiteiten[[#Headers],[Afschrijvingskosten]],""))</f>
        <v/>
      </c>
      <c r="AY515" t="str">
        <f>IF(ISNUMBER(FIND("overige",Methode_Keuze)),"",IF(Tb_Activiteiten[[#This Row],[Vergoeding]]=1,Tb_Activiteiten[[#Headers],[Vergoeding]],""))</f>
        <v/>
      </c>
      <c r="AZ515" t="str">
        <f>IF(ISNUMBER(FIND("arbeid",Methode_Keuze)),"",IF(Tb_Activiteiten[[#This Row],[Arbeidskosten - vast tarief (excl eigen arbeid)]]=1,Tb_Activiteiten[[#Headers],[Arbeidskosten - vast tarief (excl eigen arbeid)]],""))</f>
        <v/>
      </c>
      <c r="BA515" t="str">
        <f>IF(ISNUMBER(FIND("overige",Methode_Keuze)),"",IF(Tb_Activiteiten[[#This Row],[Overige kosten]]=1,Tb_Activiteiten[[#Headers],[Overige kosten]],""))</f>
        <v/>
      </c>
    </row>
    <row r="516" spans="1:53" x14ac:dyDescent="0.25">
      <c r="A516" s="213"/>
      <c r="F516" s="64"/>
      <c r="G516" s="64"/>
      <c r="H516" s="258"/>
      <c r="I516" s="258"/>
      <c r="J516" s="258"/>
      <c r="K516" s="258"/>
      <c r="O516" s="56"/>
      <c r="Q516" t="str">
        <f>IFERROR(IF(VLOOKUP(Tb_Activiteiten[[#This Row],[Openstelling]],Tb_Openstelling[],2,0)=1,1,""),"")</f>
        <v/>
      </c>
      <c r="AK516" t="str">
        <f>IF(ISNUMBER(FIND("arbeid",Methode_Keuze)),"",IF(ISNUMBER(FIND("arbeid",Methode_Keuze)),"",IF(Tb_Activiteiten[[#This Row],[Loonkosten]]=1,Tb_Activiteiten[[#Headers],[Loonkosten]],"")))</f>
        <v/>
      </c>
      <c r="AL516" t="str">
        <f>IF(ISNUMBER(FIND("arbeid",Methode_Keuze)),"",IF(ISNUMBER(FIND("arbeid",Methode_Keuze)),"",IF(Tb_Activiteiten[[#This Row],[Eigen arbeid]]=1,Tb_Activiteiten[[#Headers],[Eigen arbeid]],"")))</f>
        <v/>
      </c>
      <c r="AM516" t="str">
        <f>IF(ISNUMBER(FIND("arbeid",Methode_Keuze)),"",IF(ISNUMBER(FIND("arbeid",Methode_Keuze)),"",IF(Tb_Activiteiten[[#This Row],[Projectmedewerker]]=1,Tb_Activiteiten[[#Headers],[Projectmedewerker]],"")))</f>
        <v/>
      </c>
      <c r="AN516" t="str">
        <f>IF(ISNUMBER(FIND("arbeid",Methode_Keuze)),"",IF(ISNUMBER(FIND("arbeid",Methode_Keuze)),"",IF(Tb_Activiteiten[[#This Row],[Landbouwer]]=1,Tb_Activiteiten[[#Headers],[Landbouwer]],"")))</f>
        <v/>
      </c>
      <c r="AO516" t="str">
        <f>IF(ISNUMBER(FIND("arbeid",Methode_Keuze)),"",IF(ISNUMBER(FIND("arbeid",Methode_Keuze)),"",IF(Tb_Activiteiten[[#This Row],[Adviseur]]=1,Tb_Activiteiten[[#Headers],[Adviseur]],"")))</f>
        <v/>
      </c>
      <c r="AP516" t="str">
        <f>IF(ISNUMBER(FIND("arbeid",Methode_Keuze)),"",IF(ISNUMBER(FIND("arbeid",Methode_Keuze)),"",IF(Tb_Activiteiten[[#This Row],[Projectleider/Expert]]=1,Tb_Activiteiten[[#Headers],[Projectleider/Expert]],"")))</f>
        <v/>
      </c>
      <c r="AQ516" t="str">
        <f>IF(ISNUMBER(FIND("arbeid",Methode_Keuze)),"",IF(ISNUMBER(FIND("arbeid",Methode_Keuze)),"",IF(Tb_Activiteiten[[#This Row],[Arbeidskosten]]=1,Tb_Activiteiten[[#Headers],[Arbeidskosten]],"")))</f>
        <v/>
      </c>
      <c r="AR516" t="str">
        <f>IF(ISNUMBER(FIND("arbeid",Methode_Keuze)),"",IF(ISNUMBER(FIND("arbeid",Methode_Keuze)),"",IF(Tb_Activiteiten[[#This Row],[Arbeidskosten op basis van IKS]]=1,Tb_Activiteiten[[#Headers],[Arbeidskosten op basis van IKS]],"")))</f>
        <v/>
      </c>
      <c r="AS516" t="str">
        <f>IF(ISNUMBER(FIND("overige",Methode_Keuze)),"",IF(Tb_Activiteiten[[#This Row],[Kosten derden exclusief btw]]=1,Tb_Activiteiten[[#Headers],[Kosten derden exclusief btw]],""))</f>
        <v/>
      </c>
      <c r="AT516" t="str">
        <f>IF(ISNUMBER(FIND("overige",Methode_Keuze)),"",IF(Tb_Activiteiten[[#This Row],[Niet verrekenbare btw]]=1,Tb_Activiteiten[[#Headers],[Niet verrekenbare btw]],""))</f>
        <v/>
      </c>
      <c r="AU516" t="str">
        <f>IF(ISNUMBER(FIND("overige",Methode_Keuze)),"",IF(Tb_Activiteiten[[#This Row],[Grondkosten]]=1,Tb_Activiteiten[[#Headers],[Grondkosten]],""))</f>
        <v/>
      </c>
      <c r="AV516" t="str">
        <f>IF(ISNUMBER(FIND("overige",Methode_Keuze)),"",IF(Tb_Activiteiten[[#This Row],[Bijdrage in natura (overige)]]=1,Tb_Activiteiten[[#Headers],[Bijdrage in natura (overige)]],""))</f>
        <v/>
      </c>
      <c r="AW516" t="str">
        <f>IF(ISNUMBER(FIND("overige",Methode_Keuze)),"",IF(Tb_Activiteiten[[#This Row],[Bijdrage in natura (vrijwilligers)]]=1,Tb_Activiteiten[[#Headers],[Bijdrage in natura (vrijwilligers)]],""))</f>
        <v/>
      </c>
      <c r="AX516" t="str">
        <f>IF(ISNUMBER(FIND("overige",Methode_Keuze)),"",IF(Tb_Activiteiten[[#This Row],[Afschrijvingskosten]]=1,Tb_Activiteiten[[#Headers],[Afschrijvingskosten]],""))</f>
        <v/>
      </c>
      <c r="AY516" t="str">
        <f>IF(ISNUMBER(FIND("overige",Methode_Keuze)),"",IF(Tb_Activiteiten[[#This Row],[Vergoeding]]=1,Tb_Activiteiten[[#Headers],[Vergoeding]],""))</f>
        <v/>
      </c>
      <c r="AZ516" t="str">
        <f>IF(ISNUMBER(FIND("arbeid",Methode_Keuze)),"",IF(Tb_Activiteiten[[#This Row],[Arbeidskosten - vast tarief (excl eigen arbeid)]]=1,Tb_Activiteiten[[#Headers],[Arbeidskosten - vast tarief (excl eigen arbeid)]],""))</f>
        <v/>
      </c>
      <c r="BA516" t="str">
        <f>IF(ISNUMBER(FIND("overige",Methode_Keuze)),"",IF(Tb_Activiteiten[[#This Row],[Overige kosten]]=1,Tb_Activiteiten[[#Headers],[Overige kosten]],""))</f>
        <v/>
      </c>
    </row>
    <row r="517" spans="1:53" x14ac:dyDescent="0.25">
      <c r="A517" s="213"/>
      <c r="F517" s="64"/>
      <c r="G517" s="64"/>
      <c r="H517" s="258"/>
      <c r="I517" s="258"/>
      <c r="J517" s="258"/>
      <c r="K517" s="258"/>
      <c r="O517" s="56"/>
      <c r="Q517" t="str">
        <f>IFERROR(IF(VLOOKUP(Tb_Activiteiten[[#This Row],[Openstelling]],Tb_Openstelling[],2,0)=1,1,""),"")</f>
        <v/>
      </c>
      <c r="AK517" t="str">
        <f>IF(ISNUMBER(FIND("arbeid",Methode_Keuze)),"",IF(ISNUMBER(FIND("arbeid",Methode_Keuze)),"",IF(Tb_Activiteiten[[#This Row],[Loonkosten]]=1,Tb_Activiteiten[[#Headers],[Loonkosten]],"")))</f>
        <v/>
      </c>
      <c r="AL517" t="str">
        <f>IF(ISNUMBER(FIND("arbeid",Methode_Keuze)),"",IF(ISNUMBER(FIND("arbeid",Methode_Keuze)),"",IF(Tb_Activiteiten[[#This Row],[Eigen arbeid]]=1,Tb_Activiteiten[[#Headers],[Eigen arbeid]],"")))</f>
        <v/>
      </c>
      <c r="AM517" t="str">
        <f>IF(ISNUMBER(FIND("arbeid",Methode_Keuze)),"",IF(ISNUMBER(FIND("arbeid",Methode_Keuze)),"",IF(Tb_Activiteiten[[#This Row],[Projectmedewerker]]=1,Tb_Activiteiten[[#Headers],[Projectmedewerker]],"")))</f>
        <v/>
      </c>
      <c r="AN517" t="str">
        <f>IF(ISNUMBER(FIND("arbeid",Methode_Keuze)),"",IF(ISNUMBER(FIND("arbeid",Methode_Keuze)),"",IF(Tb_Activiteiten[[#This Row],[Landbouwer]]=1,Tb_Activiteiten[[#Headers],[Landbouwer]],"")))</f>
        <v/>
      </c>
      <c r="AO517" t="str">
        <f>IF(ISNUMBER(FIND("arbeid",Methode_Keuze)),"",IF(ISNUMBER(FIND("arbeid",Methode_Keuze)),"",IF(Tb_Activiteiten[[#This Row],[Adviseur]]=1,Tb_Activiteiten[[#Headers],[Adviseur]],"")))</f>
        <v/>
      </c>
      <c r="AP517" t="str">
        <f>IF(ISNUMBER(FIND("arbeid",Methode_Keuze)),"",IF(ISNUMBER(FIND("arbeid",Methode_Keuze)),"",IF(Tb_Activiteiten[[#This Row],[Projectleider/Expert]]=1,Tb_Activiteiten[[#Headers],[Projectleider/Expert]],"")))</f>
        <v/>
      </c>
      <c r="AQ517" t="str">
        <f>IF(ISNUMBER(FIND("arbeid",Methode_Keuze)),"",IF(ISNUMBER(FIND("arbeid",Methode_Keuze)),"",IF(Tb_Activiteiten[[#This Row],[Arbeidskosten]]=1,Tb_Activiteiten[[#Headers],[Arbeidskosten]],"")))</f>
        <v/>
      </c>
      <c r="AR517" t="str">
        <f>IF(ISNUMBER(FIND("arbeid",Methode_Keuze)),"",IF(ISNUMBER(FIND("arbeid",Methode_Keuze)),"",IF(Tb_Activiteiten[[#This Row],[Arbeidskosten op basis van IKS]]=1,Tb_Activiteiten[[#Headers],[Arbeidskosten op basis van IKS]],"")))</f>
        <v/>
      </c>
      <c r="AS517" t="str">
        <f>IF(ISNUMBER(FIND("overige",Methode_Keuze)),"",IF(Tb_Activiteiten[[#This Row],[Kosten derden exclusief btw]]=1,Tb_Activiteiten[[#Headers],[Kosten derden exclusief btw]],""))</f>
        <v/>
      </c>
      <c r="AT517" t="str">
        <f>IF(ISNUMBER(FIND("overige",Methode_Keuze)),"",IF(Tb_Activiteiten[[#This Row],[Niet verrekenbare btw]]=1,Tb_Activiteiten[[#Headers],[Niet verrekenbare btw]],""))</f>
        <v/>
      </c>
      <c r="AU517" t="str">
        <f>IF(ISNUMBER(FIND("overige",Methode_Keuze)),"",IF(Tb_Activiteiten[[#This Row],[Grondkosten]]=1,Tb_Activiteiten[[#Headers],[Grondkosten]],""))</f>
        <v/>
      </c>
      <c r="AV517" t="str">
        <f>IF(ISNUMBER(FIND("overige",Methode_Keuze)),"",IF(Tb_Activiteiten[[#This Row],[Bijdrage in natura (overige)]]=1,Tb_Activiteiten[[#Headers],[Bijdrage in natura (overige)]],""))</f>
        <v/>
      </c>
      <c r="AW517" t="str">
        <f>IF(ISNUMBER(FIND("overige",Methode_Keuze)),"",IF(Tb_Activiteiten[[#This Row],[Bijdrage in natura (vrijwilligers)]]=1,Tb_Activiteiten[[#Headers],[Bijdrage in natura (vrijwilligers)]],""))</f>
        <v/>
      </c>
      <c r="AX517" t="str">
        <f>IF(ISNUMBER(FIND("overige",Methode_Keuze)),"",IF(Tb_Activiteiten[[#This Row],[Afschrijvingskosten]]=1,Tb_Activiteiten[[#Headers],[Afschrijvingskosten]],""))</f>
        <v/>
      </c>
      <c r="AY517" t="str">
        <f>IF(ISNUMBER(FIND("overige",Methode_Keuze)),"",IF(Tb_Activiteiten[[#This Row],[Vergoeding]]=1,Tb_Activiteiten[[#Headers],[Vergoeding]],""))</f>
        <v/>
      </c>
      <c r="AZ517" t="str">
        <f>IF(ISNUMBER(FIND("arbeid",Methode_Keuze)),"",IF(Tb_Activiteiten[[#This Row],[Arbeidskosten - vast tarief (excl eigen arbeid)]]=1,Tb_Activiteiten[[#Headers],[Arbeidskosten - vast tarief (excl eigen arbeid)]],""))</f>
        <v/>
      </c>
      <c r="BA517" t="str">
        <f>IF(ISNUMBER(FIND("overige",Methode_Keuze)),"",IF(Tb_Activiteiten[[#This Row],[Overige kosten]]=1,Tb_Activiteiten[[#Headers],[Overige kosten]],""))</f>
        <v/>
      </c>
    </row>
    <row r="518" spans="1:53" x14ac:dyDescent="0.25">
      <c r="A518" s="213"/>
      <c r="F518" s="64"/>
      <c r="G518" s="64"/>
      <c r="H518" s="258"/>
      <c r="I518" s="258"/>
      <c r="J518" s="258"/>
      <c r="K518" s="258"/>
      <c r="O518" s="56"/>
      <c r="Q518" t="str">
        <f>IFERROR(IF(VLOOKUP(Tb_Activiteiten[[#This Row],[Openstelling]],Tb_Openstelling[],2,0)=1,1,""),"")</f>
        <v/>
      </c>
      <c r="AK518" t="str">
        <f>IF(ISNUMBER(FIND("arbeid",Methode_Keuze)),"",IF(ISNUMBER(FIND("arbeid",Methode_Keuze)),"",IF(Tb_Activiteiten[[#This Row],[Loonkosten]]=1,Tb_Activiteiten[[#Headers],[Loonkosten]],"")))</f>
        <v/>
      </c>
      <c r="AL518" t="str">
        <f>IF(ISNUMBER(FIND("arbeid",Methode_Keuze)),"",IF(ISNUMBER(FIND("arbeid",Methode_Keuze)),"",IF(Tb_Activiteiten[[#This Row],[Eigen arbeid]]=1,Tb_Activiteiten[[#Headers],[Eigen arbeid]],"")))</f>
        <v/>
      </c>
      <c r="AM518" t="str">
        <f>IF(ISNUMBER(FIND("arbeid",Methode_Keuze)),"",IF(ISNUMBER(FIND("arbeid",Methode_Keuze)),"",IF(Tb_Activiteiten[[#This Row],[Projectmedewerker]]=1,Tb_Activiteiten[[#Headers],[Projectmedewerker]],"")))</f>
        <v/>
      </c>
      <c r="AN518" t="str">
        <f>IF(ISNUMBER(FIND("arbeid",Methode_Keuze)),"",IF(ISNUMBER(FIND("arbeid",Methode_Keuze)),"",IF(Tb_Activiteiten[[#This Row],[Landbouwer]]=1,Tb_Activiteiten[[#Headers],[Landbouwer]],"")))</f>
        <v/>
      </c>
      <c r="AO518" t="str">
        <f>IF(ISNUMBER(FIND("arbeid",Methode_Keuze)),"",IF(ISNUMBER(FIND("arbeid",Methode_Keuze)),"",IF(Tb_Activiteiten[[#This Row],[Adviseur]]=1,Tb_Activiteiten[[#Headers],[Adviseur]],"")))</f>
        <v/>
      </c>
      <c r="AP518" t="str">
        <f>IF(ISNUMBER(FIND("arbeid",Methode_Keuze)),"",IF(ISNUMBER(FIND("arbeid",Methode_Keuze)),"",IF(Tb_Activiteiten[[#This Row],[Projectleider/Expert]]=1,Tb_Activiteiten[[#Headers],[Projectleider/Expert]],"")))</f>
        <v/>
      </c>
      <c r="AQ518" t="str">
        <f>IF(ISNUMBER(FIND("arbeid",Methode_Keuze)),"",IF(ISNUMBER(FIND("arbeid",Methode_Keuze)),"",IF(Tb_Activiteiten[[#This Row],[Arbeidskosten]]=1,Tb_Activiteiten[[#Headers],[Arbeidskosten]],"")))</f>
        <v/>
      </c>
      <c r="AR518" t="str">
        <f>IF(ISNUMBER(FIND("arbeid",Methode_Keuze)),"",IF(ISNUMBER(FIND("arbeid",Methode_Keuze)),"",IF(Tb_Activiteiten[[#This Row],[Arbeidskosten op basis van IKS]]=1,Tb_Activiteiten[[#Headers],[Arbeidskosten op basis van IKS]],"")))</f>
        <v/>
      </c>
      <c r="AS518" t="str">
        <f>IF(ISNUMBER(FIND("overige",Methode_Keuze)),"",IF(Tb_Activiteiten[[#This Row],[Kosten derden exclusief btw]]=1,Tb_Activiteiten[[#Headers],[Kosten derden exclusief btw]],""))</f>
        <v/>
      </c>
      <c r="AT518" t="str">
        <f>IF(ISNUMBER(FIND("overige",Methode_Keuze)),"",IF(Tb_Activiteiten[[#This Row],[Niet verrekenbare btw]]=1,Tb_Activiteiten[[#Headers],[Niet verrekenbare btw]],""))</f>
        <v/>
      </c>
      <c r="AU518" t="str">
        <f>IF(ISNUMBER(FIND("overige",Methode_Keuze)),"",IF(Tb_Activiteiten[[#This Row],[Grondkosten]]=1,Tb_Activiteiten[[#Headers],[Grondkosten]],""))</f>
        <v/>
      </c>
      <c r="AV518" t="str">
        <f>IF(ISNUMBER(FIND("overige",Methode_Keuze)),"",IF(Tb_Activiteiten[[#This Row],[Bijdrage in natura (overige)]]=1,Tb_Activiteiten[[#Headers],[Bijdrage in natura (overige)]],""))</f>
        <v/>
      </c>
      <c r="AW518" t="str">
        <f>IF(ISNUMBER(FIND("overige",Methode_Keuze)),"",IF(Tb_Activiteiten[[#This Row],[Bijdrage in natura (vrijwilligers)]]=1,Tb_Activiteiten[[#Headers],[Bijdrage in natura (vrijwilligers)]],""))</f>
        <v/>
      </c>
      <c r="AX518" t="str">
        <f>IF(ISNUMBER(FIND("overige",Methode_Keuze)),"",IF(Tb_Activiteiten[[#This Row],[Afschrijvingskosten]]=1,Tb_Activiteiten[[#Headers],[Afschrijvingskosten]],""))</f>
        <v/>
      </c>
      <c r="AY518" t="str">
        <f>IF(ISNUMBER(FIND("overige",Methode_Keuze)),"",IF(Tb_Activiteiten[[#This Row],[Vergoeding]]=1,Tb_Activiteiten[[#Headers],[Vergoeding]],""))</f>
        <v/>
      </c>
      <c r="AZ518" t="str">
        <f>IF(ISNUMBER(FIND("arbeid",Methode_Keuze)),"",IF(Tb_Activiteiten[[#This Row],[Arbeidskosten - vast tarief (excl eigen arbeid)]]=1,Tb_Activiteiten[[#Headers],[Arbeidskosten - vast tarief (excl eigen arbeid)]],""))</f>
        <v/>
      </c>
      <c r="BA518" t="str">
        <f>IF(ISNUMBER(FIND("overige",Methode_Keuze)),"",IF(Tb_Activiteiten[[#This Row],[Overige kosten]]=1,Tb_Activiteiten[[#Headers],[Overige kosten]],""))</f>
        <v/>
      </c>
    </row>
    <row r="519" spans="1:53" x14ac:dyDescent="0.25">
      <c r="A519" s="213"/>
      <c r="F519" s="64"/>
      <c r="G519" s="64"/>
      <c r="H519" s="258"/>
      <c r="I519" s="258"/>
      <c r="J519" s="258"/>
      <c r="K519" s="258"/>
      <c r="O519" s="56"/>
      <c r="Q519" t="str">
        <f>IFERROR(IF(VLOOKUP(Tb_Activiteiten[[#This Row],[Openstelling]],Tb_Openstelling[],2,0)=1,1,""),"")</f>
        <v/>
      </c>
      <c r="AK519" t="str">
        <f>IF(ISNUMBER(FIND("arbeid",Methode_Keuze)),"",IF(ISNUMBER(FIND("arbeid",Methode_Keuze)),"",IF(Tb_Activiteiten[[#This Row],[Loonkosten]]=1,Tb_Activiteiten[[#Headers],[Loonkosten]],"")))</f>
        <v/>
      </c>
      <c r="AL519" t="str">
        <f>IF(ISNUMBER(FIND("arbeid",Methode_Keuze)),"",IF(ISNUMBER(FIND("arbeid",Methode_Keuze)),"",IF(Tb_Activiteiten[[#This Row],[Eigen arbeid]]=1,Tb_Activiteiten[[#Headers],[Eigen arbeid]],"")))</f>
        <v/>
      </c>
      <c r="AM519" t="str">
        <f>IF(ISNUMBER(FIND("arbeid",Methode_Keuze)),"",IF(ISNUMBER(FIND("arbeid",Methode_Keuze)),"",IF(Tb_Activiteiten[[#This Row],[Projectmedewerker]]=1,Tb_Activiteiten[[#Headers],[Projectmedewerker]],"")))</f>
        <v/>
      </c>
      <c r="AN519" t="str">
        <f>IF(ISNUMBER(FIND("arbeid",Methode_Keuze)),"",IF(ISNUMBER(FIND("arbeid",Methode_Keuze)),"",IF(Tb_Activiteiten[[#This Row],[Landbouwer]]=1,Tb_Activiteiten[[#Headers],[Landbouwer]],"")))</f>
        <v/>
      </c>
      <c r="AO519" t="str">
        <f>IF(ISNUMBER(FIND("arbeid",Methode_Keuze)),"",IF(ISNUMBER(FIND("arbeid",Methode_Keuze)),"",IF(Tb_Activiteiten[[#This Row],[Adviseur]]=1,Tb_Activiteiten[[#Headers],[Adviseur]],"")))</f>
        <v/>
      </c>
      <c r="AP519" t="str">
        <f>IF(ISNUMBER(FIND("arbeid",Methode_Keuze)),"",IF(ISNUMBER(FIND("arbeid",Methode_Keuze)),"",IF(Tb_Activiteiten[[#This Row],[Projectleider/Expert]]=1,Tb_Activiteiten[[#Headers],[Projectleider/Expert]],"")))</f>
        <v/>
      </c>
      <c r="AQ519" t="str">
        <f>IF(ISNUMBER(FIND("arbeid",Methode_Keuze)),"",IF(ISNUMBER(FIND("arbeid",Methode_Keuze)),"",IF(Tb_Activiteiten[[#This Row],[Arbeidskosten]]=1,Tb_Activiteiten[[#Headers],[Arbeidskosten]],"")))</f>
        <v/>
      </c>
      <c r="AR519" t="str">
        <f>IF(ISNUMBER(FIND("arbeid",Methode_Keuze)),"",IF(ISNUMBER(FIND("arbeid",Methode_Keuze)),"",IF(Tb_Activiteiten[[#This Row],[Arbeidskosten op basis van IKS]]=1,Tb_Activiteiten[[#Headers],[Arbeidskosten op basis van IKS]],"")))</f>
        <v/>
      </c>
      <c r="AS519" t="str">
        <f>IF(ISNUMBER(FIND("overige",Methode_Keuze)),"",IF(Tb_Activiteiten[[#This Row],[Kosten derden exclusief btw]]=1,Tb_Activiteiten[[#Headers],[Kosten derden exclusief btw]],""))</f>
        <v/>
      </c>
      <c r="AT519" t="str">
        <f>IF(ISNUMBER(FIND("overige",Methode_Keuze)),"",IF(Tb_Activiteiten[[#This Row],[Niet verrekenbare btw]]=1,Tb_Activiteiten[[#Headers],[Niet verrekenbare btw]],""))</f>
        <v/>
      </c>
      <c r="AU519" t="str">
        <f>IF(ISNUMBER(FIND("overige",Methode_Keuze)),"",IF(Tb_Activiteiten[[#This Row],[Grondkosten]]=1,Tb_Activiteiten[[#Headers],[Grondkosten]],""))</f>
        <v/>
      </c>
      <c r="AV519" t="str">
        <f>IF(ISNUMBER(FIND("overige",Methode_Keuze)),"",IF(Tb_Activiteiten[[#This Row],[Bijdrage in natura (overige)]]=1,Tb_Activiteiten[[#Headers],[Bijdrage in natura (overige)]],""))</f>
        <v/>
      </c>
      <c r="AW519" t="str">
        <f>IF(ISNUMBER(FIND("overige",Methode_Keuze)),"",IF(Tb_Activiteiten[[#This Row],[Bijdrage in natura (vrijwilligers)]]=1,Tb_Activiteiten[[#Headers],[Bijdrage in natura (vrijwilligers)]],""))</f>
        <v/>
      </c>
      <c r="AX519" t="str">
        <f>IF(ISNUMBER(FIND("overige",Methode_Keuze)),"",IF(Tb_Activiteiten[[#This Row],[Afschrijvingskosten]]=1,Tb_Activiteiten[[#Headers],[Afschrijvingskosten]],""))</f>
        <v/>
      </c>
      <c r="AY519" t="str">
        <f>IF(ISNUMBER(FIND("overige",Methode_Keuze)),"",IF(Tb_Activiteiten[[#This Row],[Vergoeding]]=1,Tb_Activiteiten[[#Headers],[Vergoeding]],""))</f>
        <v/>
      </c>
      <c r="AZ519" t="str">
        <f>IF(ISNUMBER(FIND("arbeid",Methode_Keuze)),"",IF(Tb_Activiteiten[[#This Row],[Arbeidskosten - vast tarief (excl eigen arbeid)]]=1,Tb_Activiteiten[[#Headers],[Arbeidskosten - vast tarief (excl eigen arbeid)]],""))</f>
        <v/>
      </c>
      <c r="BA519" t="str">
        <f>IF(ISNUMBER(FIND("overige",Methode_Keuze)),"",IF(Tb_Activiteiten[[#This Row],[Overige kosten]]=1,Tb_Activiteiten[[#Headers],[Overige kosten]],""))</f>
        <v/>
      </c>
    </row>
    <row r="520" spans="1:53" x14ac:dyDescent="0.25">
      <c r="A520" s="213"/>
      <c r="F520" s="64"/>
      <c r="G520" s="64"/>
      <c r="H520" s="258"/>
      <c r="I520" s="258"/>
      <c r="J520" s="258"/>
      <c r="K520" s="258"/>
      <c r="O520" s="56"/>
      <c r="Q520" t="str">
        <f>IFERROR(IF(VLOOKUP(Tb_Activiteiten[[#This Row],[Openstelling]],Tb_Openstelling[],2,0)=1,1,""),"")</f>
        <v/>
      </c>
      <c r="AK520" t="str">
        <f>IF(ISNUMBER(FIND("arbeid",Methode_Keuze)),"",IF(ISNUMBER(FIND("arbeid",Methode_Keuze)),"",IF(Tb_Activiteiten[[#This Row],[Loonkosten]]=1,Tb_Activiteiten[[#Headers],[Loonkosten]],"")))</f>
        <v/>
      </c>
      <c r="AL520" t="str">
        <f>IF(ISNUMBER(FIND("arbeid",Methode_Keuze)),"",IF(ISNUMBER(FIND("arbeid",Methode_Keuze)),"",IF(Tb_Activiteiten[[#This Row],[Eigen arbeid]]=1,Tb_Activiteiten[[#Headers],[Eigen arbeid]],"")))</f>
        <v/>
      </c>
      <c r="AM520" t="str">
        <f>IF(ISNUMBER(FIND("arbeid",Methode_Keuze)),"",IF(ISNUMBER(FIND("arbeid",Methode_Keuze)),"",IF(Tb_Activiteiten[[#This Row],[Projectmedewerker]]=1,Tb_Activiteiten[[#Headers],[Projectmedewerker]],"")))</f>
        <v/>
      </c>
      <c r="AN520" t="str">
        <f>IF(ISNUMBER(FIND("arbeid",Methode_Keuze)),"",IF(ISNUMBER(FIND("arbeid",Methode_Keuze)),"",IF(Tb_Activiteiten[[#This Row],[Landbouwer]]=1,Tb_Activiteiten[[#Headers],[Landbouwer]],"")))</f>
        <v/>
      </c>
      <c r="AO520" t="str">
        <f>IF(ISNUMBER(FIND("arbeid",Methode_Keuze)),"",IF(ISNUMBER(FIND("arbeid",Methode_Keuze)),"",IF(Tb_Activiteiten[[#This Row],[Adviseur]]=1,Tb_Activiteiten[[#Headers],[Adviseur]],"")))</f>
        <v/>
      </c>
      <c r="AP520" t="str">
        <f>IF(ISNUMBER(FIND("arbeid",Methode_Keuze)),"",IF(ISNUMBER(FIND("arbeid",Methode_Keuze)),"",IF(Tb_Activiteiten[[#This Row],[Projectleider/Expert]]=1,Tb_Activiteiten[[#Headers],[Projectleider/Expert]],"")))</f>
        <v/>
      </c>
      <c r="AQ520" t="str">
        <f>IF(ISNUMBER(FIND("arbeid",Methode_Keuze)),"",IF(ISNUMBER(FIND("arbeid",Methode_Keuze)),"",IF(Tb_Activiteiten[[#This Row],[Arbeidskosten]]=1,Tb_Activiteiten[[#Headers],[Arbeidskosten]],"")))</f>
        <v/>
      </c>
      <c r="AR520" t="str">
        <f>IF(ISNUMBER(FIND("arbeid",Methode_Keuze)),"",IF(ISNUMBER(FIND("arbeid",Methode_Keuze)),"",IF(Tb_Activiteiten[[#This Row],[Arbeidskosten op basis van IKS]]=1,Tb_Activiteiten[[#Headers],[Arbeidskosten op basis van IKS]],"")))</f>
        <v/>
      </c>
      <c r="AS520" t="str">
        <f>IF(ISNUMBER(FIND("overige",Methode_Keuze)),"",IF(Tb_Activiteiten[[#This Row],[Kosten derden exclusief btw]]=1,Tb_Activiteiten[[#Headers],[Kosten derden exclusief btw]],""))</f>
        <v/>
      </c>
      <c r="AT520" t="str">
        <f>IF(ISNUMBER(FIND("overige",Methode_Keuze)),"",IF(Tb_Activiteiten[[#This Row],[Niet verrekenbare btw]]=1,Tb_Activiteiten[[#Headers],[Niet verrekenbare btw]],""))</f>
        <v/>
      </c>
      <c r="AU520" t="str">
        <f>IF(ISNUMBER(FIND("overige",Methode_Keuze)),"",IF(Tb_Activiteiten[[#This Row],[Grondkosten]]=1,Tb_Activiteiten[[#Headers],[Grondkosten]],""))</f>
        <v/>
      </c>
      <c r="AV520" t="str">
        <f>IF(ISNUMBER(FIND("overige",Methode_Keuze)),"",IF(Tb_Activiteiten[[#This Row],[Bijdrage in natura (overige)]]=1,Tb_Activiteiten[[#Headers],[Bijdrage in natura (overige)]],""))</f>
        <v/>
      </c>
      <c r="AW520" t="str">
        <f>IF(ISNUMBER(FIND("overige",Methode_Keuze)),"",IF(Tb_Activiteiten[[#This Row],[Bijdrage in natura (vrijwilligers)]]=1,Tb_Activiteiten[[#Headers],[Bijdrage in natura (vrijwilligers)]],""))</f>
        <v/>
      </c>
      <c r="AX520" t="str">
        <f>IF(ISNUMBER(FIND("overige",Methode_Keuze)),"",IF(Tb_Activiteiten[[#This Row],[Afschrijvingskosten]]=1,Tb_Activiteiten[[#Headers],[Afschrijvingskosten]],""))</f>
        <v/>
      </c>
      <c r="AY520" t="str">
        <f>IF(ISNUMBER(FIND("overige",Methode_Keuze)),"",IF(Tb_Activiteiten[[#This Row],[Vergoeding]]=1,Tb_Activiteiten[[#Headers],[Vergoeding]],""))</f>
        <v/>
      </c>
      <c r="AZ520" t="str">
        <f>IF(ISNUMBER(FIND("arbeid",Methode_Keuze)),"",IF(Tb_Activiteiten[[#This Row],[Arbeidskosten - vast tarief (excl eigen arbeid)]]=1,Tb_Activiteiten[[#Headers],[Arbeidskosten - vast tarief (excl eigen arbeid)]],""))</f>
        <v/>
      </c>
      <c r="BA520" t="str">
        <f>IF(ISNUMBER(FIND("overige",Methode_Keuze)),"",IF(Tb_Activiteiten[[#This Row],[Overige kosten]]=1,Tb_Activiteiten[[#Headers],[Overige kosten]],""))</f>
        <v/>
      </c>
    </row>
    <row r="521" spans="1:53" x14ac:dyDescent="0.25">
      <c r="A521" s="213"/>
      <c r="F521" s="64"/>
      <c r="G521" s="64"/>
      <c r="H521" s="258"/>
      <c r="I521" s="258"/>
      <c r="J521" s="258"/>
      <c r="K521" s="258"/>
      <c r="O521" s="56"/>
      <c r="Q521" t="str">
        <f>IFERROR(IF(VLOOKUP(Tb_Activiteiten[[#This Row],[Openstelling]],Tb_Openstelling[],2,0)=1,1,""),"")</f>
        <v/>
      </c>
      <c r="AK521" t="str">
        <f>IF(ISNUMBER(FIND("arbeid",Methode_Keuze)),"",IF(ISNUMBER(FIND("arbeid",Methode_Keuze)),"",IF(Tb_Activiteiten[[#This Row],[Loonkosten]]=1,Tb_Activiteiten[[#Headers],[Loonkosten]],"")))</f>
        <v/>
      </c>
      <c r="AL521" t="str">
        <f>IF(ISNUMBER(FIND("arbeid",Methode_Keuze)),"",IF(ISNUMBER(FIND("arbeid",Methode_Keuze)),"",IF(Tb_Activiteiten[[#This Row],[Eigen arbeid]]=1,Tb_Activiteiten[[#Headers],[Eigen arbeid]],"")))</f>
        <v/>
      </c>
      <c r="AM521" t="str">
        <f>IF(ISNUMBER(FIND("arbeid",Methode_Keuze)),"",IF(ISNUMBER(FIND("arbeid",Methode_Keuze)),"",IF(Tb_Activiteiten[[#This Row],[Projectmedewerker]]=1,Tb_Activiteiten[[#Headers],[Projectmedewerker]],"")))</f>
        <v/>
      </c>
      <c r="AN521" t="str">
        <f>IF(ISNUMBER(FIND("arbeid",Methode_Keuze)),"",IF(ISNUMBER(FIND("arbeid",Methode_Keuze)),"",IF(Tb_Activiteiten[[#This Row],[Landbouwer]]=1,Tb_Activiteiten[[#Headers],[Landbouwer]],"")))</f>
        <v/>
      </c>
      <c r="AO521" t="str">
        <f>IF(ISNUMBER(FIND("arbeid",Methode_Keuze)),"",IF(ISNUMBER(FIND("arbeid",Methode_Keuze)),"",IF(Tb_Activiteiten[[#This Row],[Adviseur]]=1,Tb_Activiteiten[[#Headers],[Adviseur]],"")))</f>
        <v/>
      </c>
      <c r="AP521" t="str">
        <f>IF(ISNUMBER(FIND("arbeid",Methode_Keuze)),"",IF(ISNUMBER(FIND("arbeid",Methode_Keuze)),"",IF(Tb_Activiteiten[[#This Row],[Projectleider/Expert]]=1,Tb_Activiteiten[[#Headers],[Projectleider/Expert]],"")))</f>
        <v/>
      </c>
      <c r="AQ521" t="str">
        <f>IF(ISNUMBER(FIND("arbeid",Methode_Keuze)),"",IF(ISNUMBER(FIND("arbeid",Methode_Keuze)),"",IF(Tb_Activiteiten[[#This Row],[Arbeidskosten]]=1,Tb_Activiteiten[[#Headers],[Arbeidskosten]],"")))</f>
        <v/>
      </c>
      <c r="AR521" t="str">
        <f>IF(ISNUMBER(FIND("arbeid",Methode_Keuze)),"",IF(ISNUMBER(FIND("arbeid",Methode_Keuze)),"",IF(Tb_Activiteiten[[#This Row],[Arbeidskosten op basis van IKS]]=1,Tb_Activiteiten[[#Headers],[Arbeidskosten op basis van IKS]],"")))</f>
        <v/>
      </c>
      <c r="AS521" t="str">
        <f>IF(ISNUMBER(FIND("overige",Methode_Keuze)),"",IF(Tb_Activiteiten[[#This Row],[Kosten derden exclusief btw]]=1,Tb_Activiteiten[[#Headers],[Kosten derden exclusief btw]],""))</f>
        <v/>
      </c>
      <c r="AT521" t="str">
        <f>IF(ISNUMBER(FIND("overige",Methode_Keuze)),"",IF(Tb_Activiteiten[[#This Row],[Niet verrekenbare btw]]=1,Tb_Activiteiten[[#Headers],[Niet verrekenbare btw]],""))</f>
        <v/>
      </c>
      <c r="AU521" t="str">
        <f>IF(ISNUMBER(FIND("overige",Methode_Keuze)),"",IF(Tb_Activiteiten[[#This Row],[Grondkosten]]=1,Tb_Activiteiten[[#Headers],[Grondkosten]],""))</f>
        <v/>
      </c>
      <c r="AV521" t="str">
        <f>IF(ISNUMBER(FIND("overige",Methode_Keuze)),"",IF(Tb_Activiteiten[[#This Row],[Bijdrage in natura (overige)]]=1,Tb_Activiteiten[[#Headers],[Bijdrage in natura (overige)]],""))</f>
        <v/>
      </c>
      <c r="AW521" t="str">
        <f>IF(ISNUMBER(FIND("overige",Methode_Keuze)),"",IF(Tb_Activiteiten[[#This Row],[Bijdrage in natura (vrijwilligers)]]=1,Tb_Activiteiten[[#Headers],[Bijdrage in natura (vrijwilligers)]],""))</f>
        <v/>
      </c>
      <c r="AX521" t="str">
        <f>IF(ISNUMBER(FIND("overige",Methode_Keuze)),"",IF(Tb_Activiteiten[[#This Row],[Afschrijvingskosten]]=1,Tb_Activiteiten[[#Headers],[Afschrijvingskosten]],""))</f>
        <v/>
      </c>
      <c r="AY521" t="str">
        <f>IF(ISNUMBER(FIND("overige",Methode_Keuze)),"",IF(Tb_Activiteiten[[#This Row],[Vergoeding]]=1,Tb_Activiteiten[[#Headers],[Vergoeding]],""))</f>
        <v/>
      </c>
      <c r="AZ521" t="str">
        <f>IF(ISNUMBER(FIND("arbeid",Methode_Keuze)),"",IF(Tb_Activiteiten[[#This Row],[Arbeidskosten - vast tarief (excl eigen arbeid)]]=1,Tb_Activiteiten[[#Headers],[Arbeidskosten - vast tarief (excl eigen arbeid)]],""))</f>
        <v/>
      </c>
      <c r="BA521" t="str">
        <f>IF(ISNUMBER(FIND("overige",Methode_Keuze)),"",IF(Tb_Activiteiten[[#This Row],[Overige kosten]]=1,Tb_Activiteiten[[#Headers],[Overige kosten]],""))</f>
        <v/>
      </c>
    </row>
    <row r="522" spans="1:53" x14ac:dyDescent="0.25">
      <c r="A522" s="213"/>
      <c r="F522" s="64"/>
      <c r="G522" s="64"/>
      <c r="H522" s="258"/>
      <c r="I522" s="258"/>
      <c r="J522" s="258"/>
      <c r="K522" s="258"/>
      <c r="O522" s="56"/>
      <c r="Q522" t="str">
        <f>IFERROR(IF(VLOOKUP(Tb_Activiteiten[[#This Row],[Openstelling]],Tb_Openstelling[],2,0)=1,1,""),"")</f>
        <v/>
      </c>
      <c r="AK522" t="str">
        <f>IF(ISNUMBER(FIND("arbeid",Methode_Keuze)),"",IF(ISNUMBER(FIND("arbeid",Methode_Keuze)),"",IF(Tb_Activiteiten[[#This Row],[Loonkosten]]=1,Tb_Activiteiten[[#Headers],[Loonkosten]],"")))</f>
        <v/>
      </c>
      <c r="AL522" t="str">
        <f>IF(ISNUMBER(FIND("arbeid",Methode_Keuze)),"",IF(ISNUMBER(FIND("arbeid",Methode_Keuze)),"",IF(Tb_Activiteiten[[#This Row],[Eigen arbeid]]=1,Tb_Activiteiten[[#Headers],[Eigen arbeid]],"")))</f>
        <v/>
      </c>
      <c r="AM522" t="str">
        <f>IF(ISNUMBER(FIND("arbeid",Methode_Keuze)),"",IF(ISNUMBER(FIND("arbeid",Methode_Keuze)),"",IF(Tb_Activiteiten[[#This Row],[Projectmedewerker]]=1,Tb_Activiteiten[[#Headers],[Projectmedewerker]],"")))</f>
        <v/>
      </c>
      <c r="AN522" t="str">
        <f>IF(ISNUMBER(FIND("arbeid",Methode_Keuze)),"",IF(ISNUMBER(FIND("arbeid",Methode_Keuze)),"",IF(Tb_Activiteiten[[#This Row],[Landbouwer]]=1,Tb_Activiteiten[[#Headers],[Landbouwer]],"")))</f>
        <v/>
      </c>
      <c r="AO522" t="str">
        <f>IF(ISNUMBER(FIND("arbeid",Methode_Keuze)),"",IF(ISNUMBER(FIND("arbeid",Methode_Keuze)),"",IF(Tb_Activiteiten[[#This Row],[Adviseur]]=1,Tb_Activiteiten[[#Headers],[Adviseur]],"")))</f>
        <v/>
      </c>
      <c r="AP522" t="str">
        <f>IF(ISNUMBER(FIND("arbeid",Methode_Keuze)),"",IF(ISNUMBER(FIND("arbeid",Methode_Keuze)),"",IF(Tb_Activiteiten[[#This Row],[Projectleider/Expert]]=1,Tb_Activiteiten[[#Headers],[Projectleider/Expert]],"")))</f>
        <v/>
      </c>
      <c r="AQ522" t="str">
        <f>IF(ISNUMBER(FIND("arbeid",Methode_Keuze)),"",IF(ISNUMBER(FIND("arbeid",Methode_Keuze)),"",IF(Tb_Activiteiten[[#This Row],[Arbeidskosten]]=1,Tb_Activiteiten[[#Headers],[Arbeidskosten]],"")))</f>
        <v/>
      </c>
      <c r="AR522" t="str">
        <f>IF(ISNUMBER(FIND("arbeid",Methode_Keuze)),"",IF(ISNUMBER(FIND("arbeid",Methode_Keuze)),"",IF(Tb_Activiteiten[[#This Row],[Arbeidskosten op basis van IKS]]=1,Tb_Activiteiten[[#Headers],[Arbeidskosten op basis van IKS]],"")))</f>
        <v/>
      </c>
      <c r="AS522" t="str">
        <f>IF(ISNUMBER(FIND("overige",Methode_Keuze)),"",IF(Tb_Activiteiten[[#This Row],[Kosten derden exclusief btw]]=1,Tb_Activiteiten[[#Headers],[Kosten derden exclusief btw]],""))</f>
        <v/>
      </c>
      <c r="AT522" t="str">
        <f>IF(ISNUMBER(FIND("overige",Methode_Keuze)),"",IF(Tb_Activiteiten[[#This Row],[Niet verrekenbare btw]]=1,Tb_Activiteiten[[#Headers],[Niet verrekenbare btw]],""))</f>
        <v/>
      </c>
      <c r="AU522" t="str">
        <f>IF(ISNUMBER(FIND("overige",Methode_Keuze)),"",IF(Tb_Activiteiten[[#This Row],[Grondkosten]]=1,Tb_Activiteiten[[#Headers],[Grondkosten]],""))</f>
        <v/>
      </c>
      <c r="AV522" t="str">
        <f>IF(ISNUMBER(FIND("overige",Methode_Keuze)),"",IF(Tb_Activiteiten[[#This Row],[Bijdrage in natura (overige)]]=1,Tb_Activiteiten[[#Headers],[Bijdrage in natura (overige)]],""))</f>
        <v/>
      </c>
      <c r="AW522" t="str">
        <f>IF(ISNUMBER(FIND("overige",Methode_Keuze)),"",IF(Tb_Activiteiten[[#This Row],[Bijdrage in natura (vrijwilligers)]]=1,Tb_Activiteiten[[#Headers],[Bijdrage in natura (vrijwilligers)]],""))</f>
        <v/>
      </c>
      <c r="AX522" t="str">
        <f>IF(ISNUMBER(FIND("overige",Methode_Keuze)),"",IF(Tb_Activiteiten[[#This Row],[Afschrijvingskosten]]=1,Tb_Activiteiten[[#Headers],[Afschrijvingskosten]],""))</f>
        <v/>
      </c>
      <c r="AY522" t="str">
        <f>IF(ISNUMBER(FIND("overige",Methode_Keuze)),"",IF(Tb_Activiteiten[[#This Row],[Vergoeding]]=1,Tb_Activiteiten[[#Headers],[Vergoeding]],""))</f>
        <v/>
      </c>
      <c r="AZ522" t="str">
        <f>IF(ISNUMBER(FIND("arbeid",Methode_Keuze)),"",IF(Tb_Activiteiten[[#This Row],[Arbeidskosten - vast tarief (excl eigen arbeid)]]=1,Tb_Activiteiten[[#Headers],[Arbeidskosten - vast tarief (excl eigen arbeid)]],""))</f>
        <v/>
      </c>
      <c r="BA522" t="str">
        <f>IF(ISNUMBER(FIND("overige",Methode_Keuze)),"",IF(Tb_Activiteiten[[#This Row],[Overige kosten]]=1,Tb_Activiteiten[[#Headers],[Overige kosten]],""))</f>
        <v/>
      </c>
    </row>
    <row r="523" spans="1:53" x14ac:dyDescent="0.25">
      <c r="A523" s="213"/>
      <c r="F523" s="64"/>
      <c r="G523" s="64"/>
      <c r="H523" s="258"/>
      <c r="I523" s="258"/>
      <c r="J523" s="258"/>
      <c r="K523" s="258"/>
      <c r="O523" s="56"/>
      <c r="Q523" t="str">
        <f>IFERROR(IF(VLOOKUP(Tb_Activiteiten[[#This Row],[Openstelling]],Tb_Openstelling[],2,0)=1,1,""),"")</f>
        <v/>
      </c>
      <c r="AK523" t="str">
        <f>IF(ISNUMBER(FIND("arbeid",Methode_Keuze)),"",IF(ISNUMBER(FIND("arbeid",Methode_Keuze)),"",IF(Tb_Activiteiten[[#This Row],[Loonkosten]]=1,Tb_Activiteiten[[#Headers],[Loonkosten]],"")))</f>
        <v/>
      </c>
      <c r="AL523" t="str">
        <f>IF(ISNUMBER(FIND("arbeid",Methode_Keuze)),"",IF(ISNUMBER(FIND("arbeid",Methode_Keuze)),"",IF(Tb_Activiteiten[[#This Row],[Eigen arbeid]]=1,Tb_Activiteiten[[#Headers],[Eigen arbeid]],"")))</f>
        <v/>
      </c>
      <c r="AM523" t="str">
        <f>IF(ISNUMBER(FIND("arbeid",Methode_Keuze)),"",IF(ISNUMBER(FIND("arbeid",Methode_Keuze)),"",IF(Tb_Activiteiten[[#This Row],[Projectmedewerker]]=1,Tb_Activiteiten[[#Headers],[Projectmedewerker]],"")))</f>
        <v/>
      </c>
      <c r="AN523" t="str">
        <f>IF(ISNUMBER(FIND("arbeid",Methode_Keuze)),"",IF(ISNUMBER(FIND("arbeid",Methode_Keuze)),"",IF(Tb_Activiteiten[[#This Row],[Landbouwer]]=1,Tb_Activiteiten[[#Headers],[Landbouwer]],"")))</f>
        <v/>
      </c>
      <c r="AO523" t="str">
        <f>IF(ISNUMBER(FIND("arbeid",Methode_Keuze)),"",IF(ISNUMBER(FIND("arbeid",Methode_Keuze)),"",IF(Tb_Activiteiten[[#This Row],[Adviseur]]=1,Tb_Activiteiten[[#Headers],[Adviseur]],"")))</f>
        <v/>
      </c>
      <c r="AP523" t="str">
        <f>IF(ISNUMBER(FIND("arbeid",Methode_Keuze)),"",IF(ISNUMBER(FIND("arbeid",Methode_Keuze)),"",IF(Tb_Activiteiten[[#This Row],[Projectleider/Expert]]=1,Tb_Activiteiten[[#Headers],[Projectleider/Expert]],"")))</f>
        <v/>
      </c>
      <c r="AQ523" t="str">
        <f>IF(ISNUMBER(FIND("arbeid",Methode_Keuze)),"",IF(ISNUMBER(FIND("arbeid",Methode_Keuze)),"",IF(Tb_Activiteiten[[#This Row],[Arbeidskosten]]=1,Tb_Activiteiten[[#Headers],[Arbeidskosten]],"")))</f>
        <v/>
      </c>
      <c r="AR523" t="str">
        <f>IF(ISNUMBER(FIND("arbeid",Methode_Keuze)),"",IF(ISNUMBER(FIND("arbeid",Methode_Keuze)),"",IF(Tb_Activiteiten[[#This Row],[Arbeidskosten op basis van IKS]]=1,Tb_Activiteiten[[#Headers],[Arbeidskosten op basis van IKS]],"")))</f>
        <v/>
      </c>
      <c r="AS523" t="str">
        <f>IF(ISNUMBER(FIND("overige",Methode_Keuze)),"",IF(Tb_Activiteiten[[#This Row],[Kosten derden exclusief btw]]=1,Tb_Activiteiten[[#Headers],[Kosten derden exclusief btw]],""))</f>
        <v/>
      </c>
      <c r="AT523" t="str">
        <f>IF(ISNUMBER(FIND("overige",Methode_Keuze)),"",IF(Tb_Activiteiten[[#This Row],[Niet verrekenbare btw]]=1,Tb_Activiteiten[[#Headers],[Niet verrekenbare btw]],""))</f>
        <v/>
      </c>
      <c r="AU523" t="str">
        <f>IF(ISNUMBER(FIND("overige",Methode_Keuze)),"",IF(Tb_Activiteiten[[#This Row],[Grondkosten]]=1,Tb_Activiteiten[[#Headers],[Grondkosten]],""))</f>
        <v/>
      </c>
      <c r="AV523" t="str">
        <f>IF(ISNUMBER(FIND("overige",Methode_Keuze)),"",IF(Tb_Activiteiten[[#This Row],[Bijdrage in natura (overige)]]=1,Tb_Activiteiten[[#Headers],[Bijdrage in natura (overige)]],""))</f>
        <v/>
      </c>
      <c r="AW523" t="str">
        <f>IF(ISNUMBER(FIND("overige",Methode_Keuze)),"",IF(Tb_Activiteiten[[#This Row],[Bijdrage in natura (vrijwilligers)]]=1,Tb_Activiteiten[[#Headers],[Bijdrage in natura (vrijwilligers)]],""))</f>
        <v/>
      </c>
      <c r="AX523" t="str">
        <f>IF(ISNUMBER(FIND("overige",Methode_Keuze)),"",IF(Tb_Activiteiten[[#This Row],[Afschrijvingskosten]]=1,Tb_Activiteiten[[#Headers],[Afschrijvingskosten]],""))</f>
        <v/>
      </c>
      <c r="AY523" t="str">
        <f>IF(ISNUMBER(FIND("overige",Methode_Keuze)),"",IF(Tb_Activiteiten[[#This Row],[Vergoeding]]=1,Tb_Activiteiten[[#Headers],[Vergoeding]],""))</f>
        <v/>
      </c>
      <c r="AZ523" t="str">
        <f>IF(ISNUMBER(FIND("arbeid",Methode_Keuze)),"",IF(Tb_Activiteiten[[#This Row],[Arbeidskosten - vast tarief (excl eigen arbeid)]]=1,Tb_Activiteiten[[#Headers],[Arbeidskosten - vast tarief (excl eigen arbeid)]],""))</f>
        <v/>
      </c>
      <c r="BA523" t="str">
        <f>IF(ISNUMBER(FIND("overige",Methode_Keuze)),"",IF(Tb_Activiteiten[[#This Row],[Overige kosten]]=1,Tb_Activiteiten[[#Headers],[Overige kosten]],""))</f>
        <v/>
      </c>
    </row>
    <row r="524" spans="1:53" x14ac:dyDescent="0.25">
      <c r="A524" s="213"/>
      <c r="F524" s="64"/>
      <c r="G524" s="64"/>
      <c r="H524" s="258"/>
      <c r="I524" s="258"/>
      <c r="J524" s="258"/>
      <c r="K524" s="258"/>
      <c r="O524" s="56"/>
      <c r="Q524" t="str">
        <f>IFERROR(IF(VLOOKUP(Tb_Activiteiten[[#This Row],[Openstelling]],Tb_Openstelling[],2,0)=1,1,""),"")</f>
        <v/>
      </c>
      <c r="AK524" t="str">
        <f>IF(ISNUMBER(FIND("arbeid",Methode_Keuze)),"",IF(ISNUMBER(FIND("arbeid",Methode_Keuze)),"",IF(Tb_Activiteiten[[#This Row],[Loonkosten]]=1,Tb_Activiteiten[[#Headers],[Loonkosten]],"")))</f>
        <v/>
      </c>
      <c r="AL524" t="str">
        <f>IF(ISNUMBER(FIND("arbeid",Methode_Keuze)),"",IF(ISNUMBER(FIND("arbeid",Methode_Keuze)),"",IF(Tb_Activiteiten[[#This Row],[Eigen arbeid]]=1,Tb_Activiteiten[[#Headers],[Eigen arbeid]],"")))</f>
        <v/>
      </c>
      <c r="AM524" t="str">
        <f>IF(ISNUMBER(FIND("arbeid",Methode_Keuze)),"",IF(ISNUMBER(FIND("arbeid",Methode_Keuze)),"",IF(Tb_Activiteiten[[#This Row],[Projectmedewerker]]=1,Tb_Activiteiten[[#Headers],[Projectmedewerker]],"")))</f>
        <v/>
      </c>
      <c r="AN524" t="str">
        <f>IF(ISNUMBER(FIND("arbeid",Methode_Keuze)),"",IF(ISNUMBER(FIND("arbeid",Methode_Keuze)),"",IF(Tb_Activiteiten[[#This Row],[Landbouwer]]=1,Tb_Activiteiten[[#Headers],[Landbouwer]],"")))</f>
        <v/>
      </c>
      <c r="AO524" t="str">
        <f>IF(ISNUMBER(FIND("arbeid",Methode_Keuze)),"",IF(ISNUMBER(FIND("arbeid",Methode_Keuze)),"",IF(Tb_Activiteiten[[#This Row],[Adviseur]]=1,Tb_Activiteiten[[#Headers],[Adviseur]],"")))</f>
        <v/>
      </c>
      <c r="AP524" t="str">
        <f>IF(ISNUMBER(FIND("arbeid",Methode_Keuze)),"",IF(ISNUMBER(FIND("arbeid",Methode_Keuze)),"",IF(Tb_Activiteiten[[#This Row],[Projectleider/Expert]]=1,Tb_Activiteiten[[#Headers],[Projectleider/Expert]],"")))</f>
        <v/>
      </c>
      <c r="AQ524" t="str">
        <f>IF(ISNUMBER(FIND("arbeid",Methode_Keuze)),"",IF(ISNUMBER(FIND("arbeid",Methode_Keuze)),"",IF(Tb_Activiteiten[[#This Row],[Arbeidskosten]]=1,Tb_Activiteiten[[#Headers],[Arbeidskosten]],"")))</f>
        <v/>
      </c>
      <c r="AR524" t="str">
        <f>IF(ISNUMBER(FIND("arbeid",Methode_Keuze)),"",IF(ISNUMBER(FIND("arbeid",Methode_Keuze)),"",IF(Tb_Activiteiten[[#This Row],[Arbeidskosten op basis van IKS]]=1,Tb_Activiteiten[[#Headers],[Arbeidskosten op basis van IKS]],"")))</f>
        <v/>
      </c>
      <c r="AS524" t="str">
        <f>IF(ISNUMBER(FIND("overige",Methode_Keuze)),"",IF(Tb_Activiteiten[[#This Row],[Kosten derden exclusief btw]]=1,Tb_Activiteiten[[#Headers],[Kosten derden exclusief btw]],""))</f>
        <v/>
      </c>
      <c r="AT524" t="str">
        <f>IF(ISNUMBER(FIND("overige",Methode_Keuze)),"",IF(Tb_Activiteiten[[#This Row],[Niet verrekenbare btw]]=1,Tb_Activiteiten[[#Headers],[Niet verrekenbare btw]],""))</f>
        <v/>
      </c>
      <c r="AU524" t="str">
        <f>IF(ISNUMBER(FIND("overige",Methode_Keuze)),"",IF(Tb_Activiteiten[[#This Row],[Grondkosten]]=1,Tb_Activiteiten[[#Headers],[Grondkosten]],""))</f>
        <v/>
      </c>
      <c r="AV524" t="str">
        <f>IF(ISNUMBER(FIND("overige",Methode_Keuze)),"",IF(Tb_Activiteiten[[#This Row],[Bijdrage in natura (overige)]]=1,Tb_Activiteiten[[#Headers],[Bijdrage in natura (overige)]],""))</f>
        <v/>
      </c>
      <c r="AW524" t="str">
        <f>IF(ISNUMBER(FIND("overige",Methode_Keuze)),"",IF(Tb_Activiteiten[[#This Row],[Bijdrage in natura (vrijwilligers)]]=1,Tb_Activiteiten[[#Headers],[Bijdrage in natura (vrijwilligers)]],""))</f>
        <v/>
      </c>
      <c r="AX524" t="str">
        <f>IF(ISNUMBER(FIND("overige",Methode_Keuze)),"",IF(Tb_Activiteiten[[#This Row],[Afschrijvingskosten]]=1,Tb_Activiteiten[[#Headers],[Afschrijvingskosten]],""))</f>
        <v/>
      </c>
      <c r="AY524" t="str">
        <f>IF(ISNUMBER(FIND("overige",Methode_Keuze)),"",IF(Tb_Activiteiten[[#This Row],[Vergoeding]]=1,Tb_Activiteiten[[#Headers],[Vergoeding]],""))</f>
        <v/>
      </c>
      <c r="AZ524" t="str">
        <f>IF(ISNUMBER(FIND("arbeid",Methode_Keuze)),"",IF(Tb_Activiteiten[[#This Row],[Arbeidskosten - vast tarief (excl eigen arbeid)]]=1,Tb_Activiteiten[[#Headers],[Arbeidskosten - vast tarief (excl eigen arbeid)]],""))</f>
        <v/>
      </c>
      <c r="BA524" t="str">
        <f>IF(ISNUMBER(FIND("overige",Methode_Keuze)),"",IF(Tb_Activiteiten[[#This Row],[Overige kosten]]=1,Tb_Activiteiten[[#Headers],[Overige kosten]],""))</f>
        <v/>
      </c>
    </row>
    <row r="525" spans="1:53" x14ac:dyDescent="0.25">
      <c r="A525" s="213"/>
      <c r="F525" s="64"/>
      <c r="G525" s="64"/>
      <c r="H525" s="258"/>
      <c r="I525" s="258"/>
      <c r="J525" s="258"/>
      <c r="K525" s="258"/>
      <c r="O525" s="56"/>
      <c r="Q525" t="str">
        <f>IFERROR(IF(VLOOKUP(Tb_Activiteiten[[#This Row],[Openstelling]],Tb_Openstelling[],2,0)=1,1,""),"")</f>
        <v/>
      </c>
      <c r="AK525" t="str">
        <f>IF(ISNUMBER(FIND("arbeid",Methode_Keuze)),"",IF(ISNUMBER(FIND("arbeid",Methode_Keuze)),"",IF(Tb_Activiteiten[[#This Row],[Loonkosten]]=1,Tb_Activiteiten[[#Headers],[Loonkosten]],"")))</f>
        <v/>
      </c>
      <c r="AL525" t="str">
        <f>IF(ISNUMBER(FIND("arbeid",Methode_Keuze)),"",IF(ISNUMBER(FIND("arbeid",Methode_Keuze)),"",IF(Tb_Activiteiten[[#This Row],[Eigen arbeid]]=1,Tb_Activiteiten[[#Headers],[Eigen arbeid]],"")))</f>
        <v/>
      </c>
      <c r="AM525" t="str">
        <f>IF(ISNUMBER(FIND("arbeid",Methode_Keuze)),"",IF(ISNUMBER(FIND("arbeid",Methode_Keuze)),"",IF(Tb_Activiteiten[[#This Row],[Projectmedewerker]]=1,Tb_Activiteiten[[#Headers],[Projectmedewerker]],"")))</f>
        <v/>
      </c>
      <c r="AN525" t="str">
        <f>IF(ISNUMBER(FIND("arbeid",Methode_Keuze)),"",IF(ISNUMBER(FIND("arbeid",Methode_Keuze)),"",IF(Tb_Activiteiten[[#This Row],[Landbouwer]]=1,Tb_Activiteiten[[#Headers],[Landbouwer]],"")))</f>
        <v/>
      </c>
      <c r="AO525" t="str">
        <f>IF(ISNUMBER(FIND("arbeid",Methode_Keuze)),"",IF(ISNUMBER(FIND("arbeid",Methode_Keuze)),"",IF(Tb_Activiteiten[[#This Row],[Adviseur]]=1,Tb_Activiteiten[[#Headers],[Adviseur]],"")))</f>
        <v/>
      </c>
      <c r="AP525" t="str">
        <f>IF(ISNUMBER(FIND("arbeid",Methode_Keuze)),"",IF(ISNUMBER(FIND("arbeid",Methode_Keuze)),"",IF(Tb_Activiteiten[[#This Row],[Projectleider/Expert]]=1,Tb_Activiteiten[[#Headers],[Projectleider/Expert]],"")))</f>
        <v/>
      </c>
      <c r="AQ525" t="str">
        <f>IF(ISNUMBER(FIND("arbeid",Methode_Keuze)),"",IF(ISNUMBER(FIND("arbeid",Methode_Keuze)),"",IF(Tb_Activiteiten[[#This Row],[Arbeidskosten]]=1,Tb_Activiteiten[[#Headers],[Arbeidskosten]],"")))</f>
        <v/>
      </c>
      <c r="AR525" t="str">
        <f>IF(ISNUMBER(FIND("arbeid",Methode_Keuze)),"",IF(ISNUMBER(FIND("arbeid",Methode_Keuze)),"",IF(Tb_Activiteiten[[#This Row],[Arbeidskosten op basis van IKS]]=1,Tb_Activiteiten[[#Headers],[Arbeidskosten op basis van IKS]],"")))</f>
        <v/>
      </c>
      <c r="AS525" t="str">
        <f>IF(ISNUMBER(FIND("overige",Methode_Keuze)),"",IF(Tb_Activiteiten[[#This Row],[Kosten derden exclusief btw]]=1,Tb_Activiteiten[[#Headers],[Kosten derden exclusief btw]],""))</f>
        <v/>
      </c>
      <c r="AT525" t="str">
        <f>IF(ISNUMBER(FIND("overige",Methode_Keuze)),"",IF(Tb_Activiteiten[[#This Row],[Niet verrekenbare btw]]=1,Tb_Activiteiten[[#Headers],[Niet verrekenbare btw]],""))</f>
        <v/>
      </c>
      <c r="AU525" t="str">
        <f>IF(ISNUMBER(FIND("overige",Methode_Keuze)),"",IF(Tb_Activiteiten[[#This Row],[Grondkosten]]=1,Tb_Activiteiten[[#Headers],[Grondkosten]],""))</f>
        <v/>
      </c>
      <c r="AV525" t="str">
        <f>IF(ISNUMBER(FIND("overige",Methode_Keuze)),"",IF(Tb_Activiteiten[[#This Row],[Bijdrage in natura (overige)]]=1,Tb_Activiteiten[[#Headers],[Bijdrage in natura (overige)]],""))</f>
        <v/>
      </c>
      <c r="AW525" t="str">
        <f>IF(ISNUMBER(FIND("overige",Methode_Keuze)),"",IF(Tb_Activiteiten[[#This Row],[Bijdrage in natura (vrijwilligers)]]=1,Tb_Activiteiten[[#Headers],[Bijdrage in natura (vrijwilligers)]],""))</f>
        <v/>
      </c>
      <c r="AX525" t="str">
        <f>IF(ISNUMBER(FIND("overige",Methode_Keuze)),"",IF(Tb_Activiteiten[[#This Row],[Afschrijvingskosten]]=1,Tb_Activiteiten[[#Headers],[Afschrijvingskosten]],""))</f>
        <v/>
      </c>
      <c r="AY525" t="str">
        <f>IF(ISNUMBER(FIND("overige",Methode_Keuze)),"",IF(Tb_Activiteiten[[#This Row],[Vergoeding]]=1,Tb_Activiteiten[[#Headers],[Vergoeding]],""))</f>
        <v/>
      </c>
      <c r="AZ525" t="str">
        <f>IF(ISNUMBER(FIND("arbeid",Methode_Keuze)),"",IF(Tb_Activiteiten[[#This Row],[Arbeidskosten - vast tarief (excl eigen arbeid)]]=1,Tb_Activiteiten[[#Headers],[Arbeidskosten - vast tarief (excl eigen arbeid)]],""))</f>
        <v/>
      </c>
      <c r="BA525" t="str">
        <f>IF(ISNUMBER(FIND("overige",Methode_Keuze)),"",IF(Tb_Activiteiten[[#This Row],[Overige kosten]]=1,Tb_Activiteiten[[#Headers],[Overige kosten]],""))</f>
        <v/>
      </c>
    </row>
    <row r="526" spans="1:53" x14ac:dyDescent="0.25">
      <c r="A526" s="213"/>
      <c r="F526" s="64"/>
      <c r="G526" s="64"/>
      <c r="H526" s="258"/>
      <c r="I526" s="258"/>
      <c r="J526" s="258"/>
      <c r="K526" s="258"/>
      <c r="O526" s="56"/>
      <c r="Q526" t="str">
        <f>IFERROR(IF(VLOOKUP(Tb_Activiteiten[[#This Row],[Openstelling]],Tb_Openstelling[],2,0)=1,1,""),"")</f>
        <v/>
      </c>
      <c r="AK526" t="str">
        <f>IF(ISNUMBER(FIND("arbeid",Methode_Keuze)),"",IF(ISNUMBER(FIND("arbeid",Methode_Keuze)),"",IF(Tb_Activiteiten[[#This Row],[Loonkosten]]=1,Tb_Activiteiten[[#Headers],[Loonkosten]],"")))</f>
        <v/>
      </c>
      <c r="AL526" t="str">
        <f>IF(ISNUMBER(FIND("arbeid",Methode_Keuze)),"",IF(ISNUMBER(FIND("arbeid",Methode_Keuze)),"",IF(Tb_Activiteiten[[#This Row],[Eigen arbeid]]=1,Tb_Activiteiten[[#Headers],[Eigen arbeid]],"")))</f>
        <v/>
      </c>
      <c r="AM526" t="str">
        <f>IF(ISNUMBER(FIND("arbeid",Methode_Keuze)),"",IF(ISNUMBER(FIND("arbeid",Methode_Keuze)),"",IF(Tb_Activiteiten[[#This Row],[Projectmedewerker]]=1,Tb_Activiteiten[[#Headers],[Projectmedewerker]],"")))</f>
        <v/>
      </c>
      <c r="AN526" t="str">
        <f>IF(ISNUMBER(FIND("arbeid",Methode_Keuze)),"",IF(ISNUMBER(FIND("arbeid",Methode_Keuze)),"",IF(Tb_Activiteiten[[#This Row],[Landbouwer]]=1,Tb_Activiteiten[[#Headers],[Landbouwer]],"")))</f>
        <v/>
      </c>
      <c r="AO526" t="str">
        <f>IF(ISNUMBER(FIND("arbeid",Methode_Keuze)),"",IF(ISNUMBER(FIND("arbeid",Methode_Keuze)),"",IF(Tb_Activiteiten[[#This Row],[Adviseur]]=1,Tb_Activiteiten[[#Headers],[Adviseur]],"")))</f>
        <v/>
      </c>
      <c r="AP526" t="str">
        <f>IF(ISNUMBER(FIND("arbeid",Methode_Keuze)),"",IF(ISNUMBER(FIND("arbeid",Methode_Keuze)),"",IF(Tb_Activiteiten[[#This Row],[Projectleider/Expert]]=1,Tb_Activiteiten[[#Headers],[Projectleider/Expert]],"")))</f>
        <v/>
      </c>
      <c r="AQ526" t="str">
        <f>IF(ISNUMBER(FIND("arbeid",Methode_Keuze)),"",IF(ISNUMBER(FIND("arbeid",Methode_Keuze)),"",IF(Tb_Activiteiten[[#This Row],[Arbeidskosten]]=1,Tb_Activiteiten[[#Headers],[Arbeidskosten]],"")))</f>
        <v/>
      </c>
      <c r="AR526" t="str">
        <f>IF(ISNUMBER(FIND("arbeid",Methode_Keuze)),"",IF(ISNUMBER(FIND("arbeid",Methode_Keuze)),"",IF(Tb_Activiteiten[[#This Row],[Arbeidskosten op basis van IKS]]=1,Tb_Activiteiten[[#Headers],[Arbeidskosten op basis van IKS]],"")))</f>
        <v/>
      </c>
      <c r="AS526" t="str">
        <f>IF(ISNUMBER(FIND("overige",Methode_Keuze)),"",IF(Tb_Activiteiten[[#This Row],[Kosten derden exclusief btw]]=1,Tb_Activiteiten[[#Headers],[Kosten derden exclusief btw]],""))</f>
        <v/>
      </c>
      <c r="AT526" t="str">
        <f>IF(ISNUMBER(FIND("overige",Methode_Keuze)),"",IF(Tb_Activiteiten[[#This Row],[Niet verrekenbare btw]]=1,Tb_Activiteiten[[#Headers],[Niet verrekenbare btw]],""))</f>
        <v/>
      </c>
      <c r="AU526" t="str">
        <f>IF(ISNUMBER(FIND("overige",Methode_Keuze)),"",IF(Tb_Activiteiten[[#This Row],[Grondkosten]]=1,Tb_Activiteiten[[#Headers],[Grondkosten]],""))</f>
        <v/>
      </c>
      <c r="AV526" t="str">
        <f>IF(ISNUMBER(FIND("overige",Methode_Keuze)),"",IF(Tb_Activiteiten[[#This Row],[Bijdrage in natura (overige)]]=1,Tb_Activiteiten[[#Headers],[Bijdrage in natura (overige)]],""))</f>
        <v/>
      </c>
      <c r="AW526" t="str">
        <f>IF(ISNUMBER(FIND("overige",Methode_Keuze)),"",IF(Tb_Activiteiten[[#This Row],[Bijdrage in natura (vrijwilligers)]]=1,Tb_Activiteiten[[#Headers],[Bijdrage in natura (vrijwilligers)]],""))</f>
        <v/>
      </c>
      <c r="AX526" t="str">
        <f>IF(ISNUMBER(FIND("overige",Methode_Keuze)),"",IF(Tb_Activiteiten[[#This Row],[Afschrijvingskosten]]=1,Tb_Activiteiten[[#Headers],[Afschrijvingskosten]],""))</f>
        <v/>
      </c>
      <c r="AY526" t="str">
        <f>IF(ISNUMBER(FIND("overige",Methode_Keuze)),"",IF(Tb_Activiteiten[[#This Row],[Vergoeding]]=1,Tb_Activiteiten[[#Headers],[Vergoeding]],""))</f>
        <v/>
      </c>
      <c r="AZ526" t="str">
        <f>IF(ISNUMBER(FIND("arbeid",Methode_Keuze)),"",IF(Tb_Activiteiten[[#This Row],[Arbeidskosten - vast tarief (excl eigen arbeid)]]=1,Tb_Activiteiten[[#Headers],[Arbeidskosten - vast tarief (excl eigen arbeid)]],""))</f>
        <v/>
      </c>
      <c r="BA526" t="str">
        <f>IF(ISNUMBER(FIND("overige",Methode_Keuze)),"",IF(Tb_Activiteiten[[#This Row],[Overige kosten]]=1,Tb_Activiteiten[[#Headers],[Overige kosten]],""))</f>
        <v/>
      </c>
    </row>
    <row r="527" spans="1:53" x14ac:dyDescent="0.25">
      <c r="A527" s="213"/>
      <c r="F527" s="64"/>
      <c r="G527" s="64"/>
      <c r="H527" s="258"/>
      <c r="I527" s="258"/>
      <c r="J527" s="258"/>
      <c r="K527" s="258"/>
      <c r="O527" s="56"/>
      <c r="Q527" t="str">
        <f>IFERROR(IF(VLOOKUP(Tb_Activiteiten[[#This Row],[Openstelling]],Tb_Openstelling[],2,0)=1,1,""),"")</f>
        <v/>
      </c>
      <c r="AK527" t="str">
        <f>IF(ISNUMBER(FIND("arbeid",Methode_Keuze)),"",IF(ISNUMBER(FIND("arbeid",Methode_Keuze)),"",IF(Tb_Activiteiten[[#This Row],[Loonkosten]]=1,Tb_Activiteiten[[#Headers],[Loonkosten]],"")))</f>
        <v/>
      </c>
      <c r="AL527" t="str">
        <f>IF(ISNUMBER(FIND("arbeid",Methode_Keuze)),"",IF(ISNUMBER(FIND("arbeid",Methode_Keuze)),"",IF(Tb_Activiteiten[[#This Row],[Eigen arbeid]]=1,Tb_Activiteiten[[#Headers],[Eigen arbeid]],"")))</f>
        <v/>
      </c>
      <c r="AM527" t="str">
        <f>IF(ISNUMBER(FIND("arbeid",Methode_Keuze)),"",IF(ISNUMBER(FIND("arbeid",Methode_Keuze)),"",IF(Tb_Activiteiten[[#This Row],[Projectmedewerker]]=1,Tb_Activiteiten[[#Headers],[Projectmedewerker]],"")))</f>
        <v/>
      </c>
      <c r="AN527" t="str">
        <f>IF(ISNUMBER(FIND("arbeid",Methode_Keuze)),"",IF(ISNUMBER(FIND("arbeid",Methode_Keuze)),"",IF(Tb_Activiteiten[[#This Row],[Landbouwer]]=1,Tb_Activiteiten[[#Headers],[Landbouwer]],"")))</f>
        <v/>
      </c>
      <c r="AO527" t="str">
        <f>IF(ISNUMBER(FIND("arbeid",Methode_Keuze)),"",IF(ISNUMBER(FIND("arbeid",Methode_Keuze)),"",IF(Tb_Activiteiten[[#This Row],[Adviseur]]=1,Tb_Activiteiten[[#Headers],[Adviseur]],"")))</f>
        <v/>
      </c>
      <c r="AP527" t="str">
        <f>IF(ISNUMBER(FIND("arbeid",Methode_Keuze)),"",IF(ISNUMBER(FIND("arbeid",Methode_Keuze)),"",IF(Tb_Activiteiten[[#This Row],[Projectleider/Expert]]=1,Tb_Activiteiten[[#Headers],[Projectleider/Expert]],"")))</f>
        <v/>
      </c>
      <c r="AQ527" t="str">
        <f>IF(ISNUMBER(FIND("arbeid",Methode_Keuze)),"",IF(ISNUMBER(FIND("arbeid",Methode_Keuze)),"",IF(Tb_Activiteiten[[#This Row],[Arbeidskosten]]=1,Tb_Activiteiten[[#Headers],[Arbeidskosten]],"")))</f>
        <v/>
      </c>
      <c r="AR527" t="str">
        <f>IF(ISNUMBER(FIND("arbeid",Methode_Keuze)),"",IF(ISNUMBER(FIND("arbeid",Methode_Keuze)),"",IF(Tb_Activiteiten[[#This Row],[Arbeidskosten op basis van IKS]]=1,Tb_Activiteiten[[#Headers],[Arbeidskosten op basis van IKS]],"")))</f>
        <v/>
      </c>
      <c r="AS527" t="str">
        <f>IF(ISNUMBER(FIND("overige",Methode_Keuze)),"",IF(Tb_Activiteiten[[#This Row],[Kosten derden exclusief btw]]=1,Tb_Activiteiten[[#Headers],[Kosten derden exclusief btw]],""))</f>
        <v/>
      </c>
      <c r="AT527" t="str">
        <f>IF(ISNUMBER(FIND("overige",Methode_Keuze)),"",IF(Tb_Activiteiten[[#This Row],[Niet verrekenbare btw]]=1,Tb_Activiteiten[[#Headers],[Niet verrekenbare btw]],""))</f>
        <v/>
      </c>
      <c r="AU527" t="str">
        <f>IF(ISNUMBER(FIND("overige",Methode_Keuze)),"",IF(Tb_Activiteiten[[#This Row],[Grondkosten]]=1,Tb_Activiteiten[[#Headers],[Grondkosten]],""))</f>
        <v/>
      </c>
      <c r="AV527" t="str">
        <f>IF(ISNUMBER(FIND("overige",Methode_Keuze)),"",IF(Tb_Activiteiten[[#This Row],[Bijdrage in natura (overige)]]=1,Tb_Activiteiten[[#Headers],[Bijdrage in natura (overige)]],""))</f>
        <v/>
      </c>
      <c r="AW527" t="str">
        <f>IF(ISNUMBER(FIND("overige",Methode_Keuze)),"",IF(Tb_Activiteiten[[#This Row],[Bijdrage in natura (vrijwilligers)]]=1,Tb_Activiteiten[[#Headers],[Bijdrage in natura (vrijwilligers)]],""))</f>
        <v/>
      </c>
      <c r="AX527" t="str">
        <f>IF(ISNUMBER(FIND("overige",Methode_Keuze)),"",IF(Tb_Activiteiten[[#This Row],[Afschrijvingskosten]]=1,Tb_Activiteiten[[#Headers],[Afschrijvingskosten]],""))</f>
        <v/>
      </c>
      <c r="AY527" t="str">
        <f>IF(ISNUMBER(FIND("overige",Methode_Keuze)),"",IF(Tb_Activiteiten[[#This Row],[Vergoeding]]=1,Tb_Activiteiten[[#Headers],[Vergoeding]],""))</f>
        <v/>
      </c>
      <c r="AZ527" t="str">
        <f>IF(ISNUMBER(FIND("arbeid",Methode_Keuze)),"",IF(Tb_Activiteiten[[#This Row],[Arbeidskosten - vast tarief (excl eigen arbeid)]]=1,Tb_Activiteiten[[#Headers],[Arbeidskosten - vast tarief (excl eigen arbeid)]],""))</f>
        <v/>
      </c>
      <c r="BA527" t="str">
        <f>IF(ISNUMBER(FIND("overige",Methode_Keuze)),"",IF(Tb_Activiteiten[[#This Row],[Overige kosten]]=1,Tb_Activiteiten[[#Headers],[Overige kosten]],""))</f>
        <v/>
      </c>
    </row>
    <row r="528" spans="1:53" x14ac:dyDescent="0.25">
      <c r="A528" s="213"/>
      <c r="F528" s="64"/>
      <c r="G528" s="64"/>
      <c r="H528" s="258"/>
      <c r="I528" s="258"/>
      <c r="J528" s="258"/>
      <c r="K528" s="258"/>
      <c r="O528" s="56"/>
      <c r="Q528" t="str">
        <f>IFERROR(IF(VLOOKUP(Tb_Activiteiten[[#This Row],[Openstelling]],Tb_Openstelling[],2,0)=1,1,""),"")</f>
        <v/>
      </c>
      <c r="AK528" t="str">
        <f>IF(ISNUMBER(FIND("arbeid",Methode_Keuze)),"",IF(ISNUMBER(FIND("arbeid",Methode_Keuze)),"",IF(Tb_Activiteiten[[#This Row],[Loonkosten]]=1,Tb_Activiteiten[[#Headers],[Loonkosten]],"")))</f>
        <v/>
      </c>
      <c r="AL528" t="str">
        <f>IF(ISNUMBER(FIND("arbeid",Methode_Keuze)),"",IF(ISNUMBER(FIND("arbeid",Methode_Keuze)),"",IF(Tb_Activiteiten[[#This Row],[Eigen arbeid]]=1,Tb_Activiteiten[[#Headers],[Eigen arbeid]],"")))</f>
        <v/>
      </c>
      <c r="AM528" t="str">
        <f>IF(ISNUMBER(FIND("arbeid",Methode_Keuze)),"",IF(ISNUMBER(FIND("arbeid",Methode_Keuze)),"",IF(Tb_Activiteiten[[#This Row],[Projectmedewerker]]=1,Tb_Activiteiten[[#Headers],[Projectmedewerker]],"")))</f>
        <v/>
      </c>
      <c r="AN528" t="str">
        <f>IF(ISNUMBER(FIND("arbeid",Methode_Keuze)),"",IF(ISNUMBER(FIND("arbeid",Methode_Keuze)),"",IF(Tb_Activiteiten[[#This Row],[Landbouwer]]=1,Tb_Activiteiten[[#Headers],[Landbouwer]],"")))</f>
        <v/>
      </c>
      <c r="AO528" t="str">
        <f>IF(ISNUMBER(FIND("arbeid",Methode_Keuze)),"",IF(ISNUMBER(FIND("arbeid",Methode_Keuze)),"",IF(Tb_Activiteiten[[#This Row],[Adviseur]]=1,Tb_Activiteiten[[#Headers],[Adviseur]],"")))</f>
        <v/>
      </c>
      <c r="AP528" t="str">
        <f>IF(ISNUMBER(FIND("arbeid",Methode_Keuze)),"",IF(ISNUMBER(FIND("arbeid",Methode_Keuze)),"",IF(Tb_Activiteiten[[#This Row],[Projectleider/Expert]]=1,Tb_Activiteiten[[#Headers],[Projectleider/Expert]],"")))</f>
        <v/>
      </c>
      <c r="AQ528" t="str">
        <f>IF(ISNUMBER(FIND("arbeid",Methode_Keuze)),"",IF(ISNUMBER(FIND("arbeid",Methode_Keuze)),"",IF(Tb_Activiteiten[[#This Row],[Arbeidskosten]]=1,Tb_Activiteiten[[#Headers],[Arbeidskosten]],"")))</f>
        <v/>
      </c>
      <c r="AR528" t="str">
        <f>IF(ISNUMBER(FIND("arbeid",Methode_Keuze)),"",IF(ISNUMBER(FIND("arbeid",Methode_Keuze)),"",IF(Tb_Activiteiten[[#This Row],[Arbeidskosten op basis van IKS]]=1,Tb_Activiteiten[[#Headers],[Arbeidskosten op basis van IKS]],"")))</f>
        <v/>
      </c>
      <c r="AS528" t="str">
        <f>IF(ISNUMBER(FIND("overige",Methode_Keuze)),"",IF(Tb_Activiteiten[[#This Row],[Kosten derden exclusief btw]]=1,Tb_Activiteiten[[#Headers],[Kosten derden exclusief btw]],""))</f>
        <v/>
      </c>
      <c r="AT528" t="str">
        <f>IF(ISNUMBER(FIND("overige",Methode_Keuze)),"",IF(Tb_Activiteiten[[#This Row],[Niet verrekenbare btw]]=1,Tb_Activiteiten[[#Headers],[Niet verrekenbare btw]],""))</f>
        <v/>
      </c>
      <c r="AU528" t="str">
        <f>IF(ISNUMBER(FIND("overige",Methode_Keuze)),"",IF(Tb_Activiteiten[[#This Row],[Grondkosten]]=1,Tb_Activiteiten[[#Headers],[Grondkosten]],""))</f>
        <v/>
      </c>
      <c r="AV528" t="str">
        <f>IF(ISNUMBER(FIND("overige",Methode_Keuze)),"",IF(Tb_Activiteiten[[#This Row],[Bijdrage in natura (overige)]]=1,Tb_Activiteiten[[#Headers],[Bijdrage in natura (overige)]],""))</f>
        <v/>
      </c>
      <c r="AW528" t="str">
        <f>IF(ISNUMBER(FIND("overige",Methode_Keuze)),"",IF(Tb_Activiteiten[[#This Row],[Bijdrage in natura (vrijwilligers)]]=1,Tb_Activiteiten[[#Headers],[Bijdrage in natura (vrijwilligers)]],""))</f>
        <v/>
      </c>
      <c r="AX528" t="str">
        <f>IF(ISNUMBER(FIND("overige",Methode_Keuze)),"",IF(Tb_Activiteiten[[#This Row],[Afschrijvingskosten]]=1,Tb_Activiteiten[[#Headers],[Afschrijvingskosten]],""))</f>
        <v/>
      </c>
      <c r="AY528" t="str">
        <f>IF(ISNUMBER(FIND("overige",Methode_Keuze)),"",IF(Tb_Activiteiten[[#This Row],[Vergoeding]]=1,Tb_Activiteiten[[#Headers],[Vergoeding]],""))</f>
        <v/>
      </c>
      <c r="AZ528" t="str">
        <f>IF(ISNUMBER(FIND("arbeid",Methode_Keuze)),"",IF(Tb_Activiteiten[[#This Row],[Arbeidskosten - vast tarief (excl eigen arbeid)]]=1,Tb_Activiteiten[[#Headers],[Arbeidskosten - vast tarief (excl eigen arbeid)]],""))</f>
        <v/>
      </c>
      <c r="BA528" t="str">
        <f>IF(ISNUMBER(FIND("overige",Methode_Keuze)),"",IF(Tb_Activiteiten[[#This Row],[Overige kosten]]=1,Tb_Activiteiten[[#Headers],[Overige kosten]],""))</f>
        <v/>
      </c>
    </row>
    <row r="529" spans="1:53" x14ac:dyDescent="0.25">
      <c r="A529" s="213"/>
      <c r="F529" s="64"/>
      <c r="G529" s="64"/>
      <c r="H529" s="258"/>
      <c r="I529" s="258"/>
      <c r="J529" s="258"/>
      <c r="K529" s="258"/>
      <c r="O529" s="56"/>
      <c r="Q529" t="str">
        <f>IFERROR(IF(VLOOKUP(Tb_Activiteiten[[#This Row],[Openstelling]],Tb_Openstelling[],2,0)=1,1,""),"")</f>
        <v/>
      </c>
      <c r="AK529" t="str">
        <f>IF(ISNUMBER(FIND("arbeid",Methode_Keuze)),"",IF(ISNUMBER(FIND("arbeid",Methode_Keuze)),"",IF(Tb_Activiteiten[[#This Row],[Loonkosten]]=1,Tb_Activiteiten[[#Headers],[Loonkosten]],"")))</f>
        <v/>
      </c>
      <c r="AL529" t="str">
        <f>IF(ISNUMBER(FIND("arbeid",Methode_Keuze)),"",IF(ISNUMBER(FIND("arbeid",Methode_Keuze)),"",IF(Tb_Activiteiten[[#This Row],[Eigen arbeid]]=1,Tb_Activiteiten[[#Headers],[Eigen arbeid]],"")))</f>
        <v/>
      </c>
      <c r="AM529" t="str">
        <f>IF(ISNUMBER(FIND("arbeid",Methode_Keuze)),"",IF(ISNUMBER(FIND("arbeid",Methode_Keuze)),"",IF(Tb_Activiteiten[[#This Row],[Projectmedewerker]]=1,Tb_Activiteiten[[#Headers],[Projectmedewerker]],"")))</f>
        <v/>
      </c>
      <c r="AN529" t="str">
        <f>IF(ISNUMBER(FIND("arbeid",Methode_Keuze)),"",IF(ISNUMBER(FIND("arbeid",Methode_Keuze)),"",IF(Tb_Activiteiten[[#This Row],[Landbouwer]]=1,Tb_Activiteiten[[#Headers],[Landbouwer]],"")))</f>
        <v/>
      </c>
      <c r="AO529" t="str">
        <f>IF(ISNUMBER(FIND("arbeid",Methode_Keuze)),"",IF(ISNUMBER(FIND("arbeid",Methode_Keuze)),"",IF(Tb_Activiteiten[[#This Row],[Adviseur]]=1,Tb_Activiteiten[[#Headers],[Adviseur]],"")))</f>
        <v/>
      </c>
      <c r="AP529" t="str">
        <f>IF(ISNUMBER(FIND("arbeid",Methode_Keuze)),"",IF(ISNUMBER(FIND("arbeid",Methode_Keuze)),"",IF(Tb_Activiteiten[[#This Row],[Projectleider/Expert]]=1,Tb_Activiteiten[[#Headers],[Projectleider/Expert]],"")))</f>
        <v/>
      </c>
      <c r="AQ529" t="str">
        <f>IF(ISNUMBER(FIND("arbeid",Methode_Keuze)),"",IF(ISNUMBER(FIND("arbeid",Methode_Keuze)),"",IF(Tb_Activiteiten[[#This Row],[Arbeidskosten]]=1,Tb_Activiteiten[[#Headers],[Arbeidskosten]],"")))</f>
        <v/>
      </c>
      <c r="AR529" t="str">
        <f>IF(ISNUMBER(FIND("arbeid",Methode_Keuze)),"",IF(ISNUMBER(FIND("arbeid",Methode_Keuze)),"",IF(Tb_Activiteiten[[#This Row],[Arbeidskosten op basis van IKS]]=1,Tb_Activiteiten[[#Headers],[Arbeidskosten op basis van IKS]],"")))</f>
        <v/>
      </c>
      <c r="AS529" t="str">
        <f>IF(ISNUMBER(FIND("overige",Methode_Keuze)),"",IF(Tb_Activiteiten[[#This Row],[Kosten derden exclusief btw]]=1,Tb_Activiteiten[[#Headers],[Kosten derden exclusief btw]],""))</f>
        <v/>
      </c>
      <c r="AT529" t="str">
        <f>IF(ISNUMBER(FIND("overige",Methode_Keuze)),"",IF(Tb_Activiteiten[[#This Row],[Niet verrekenbare btw]]=1,Tb_Activiteiten[[#Headers],[Niet verrekenbare btw]],""))</f>
        <v/>
      </c>
      <c r="AU529" t="str">
        <f>IF(ISNUMBER(FIND("overige",Methode_Keuze)),"",IF(Tb_Activiteiten[[#This Row],[Grondkosten]]=1,Tb_Activiteiten[[#Headers],[Grondkosten]],""))</f>
        <v/>
      </c>
      <c r="AV529" t="str">
        <f>IF(ISNUMBER(FIND("overige",Methode_Keuze)),"",IF(Tb_Activiteiten[[#This Row],[Bijdrage in natura (overige)]]=1,Tb_Activiteiten[[#Headers],[Bijdrage in natura (overige)]],""))</f>
        <v/>
      </c>
      <c r="AW529" t="str">
        <f>IF(ISNUMBER(FIND("overige",Methode_Keuze)),"",IF(Tb_Activiteiten[[#This Row],[Bijdrage in natura (vrijwilligers)]]=1,Tb_Activiteiten[[#Headers],[Bijdrage in natura (vrijwilligers)]],""))</f>
        <v/>
      </c>
      <c r="AX529" t="str">
        <f>IF(ISNUMBER(FIND("overige",Methode_Keuze)),"",IF(Tb_Activiteiten[[#This Row],[Afschrijvingskosten]]=1,Tb_Activiteiten[[#Headers],[Afschrijvingskosten]],""))</f>
        <v/>
      </c>
      <c r="AY529" t="str">
        <f>IF(ISNUMBER(FIND("overige",Methode_Keuze)),"",IF(Tb_Activiteiten[[#This Row],[Vergoeding]]=1,Tb_Activiteiten[[#Headers],[Vergoeding]],""))</f>
        <v/>
      </c>
      <c r="AZ529" t="str">
        <f>IF(ISNUMBER(FIND("arbeid",Methode_Keuze)),"",IF(Tb_Activiteiten[[#This Row],[Arbeidskosten - vast tarief (excl eigen arbeid)]]=1,Tb_Activiteiten[[#Headers],[Arbeidskosten - vast tarief (excl eigen arbeid)]],""))</f>
        <v/>
      </c>
      <c r="BA529" t="str">
        <f>IF(ISNUMBER(FIND("overige",Methode_Keuze)),"",IF(Tb_Activiteiten[[#This Row],[Overige kosten]]=1,Tb_Activiteiten[[#Headers],[Overige kosten]],""))</f>
        <v/>
      </c>
    </row>
    <row r="530" spans="1:53" x14ac:dyDescent="0.25">
      <c r="A530" s="213"/>
      <c r="F530" s="64"/>
      <c r="G530" s="64"/>
      <c r="H530" s="258"/>
      <c r="I530" s="258"/>
      <c r="J530" s="258"/>
      <c r="K530" s="258"/>
      <c r="O530" s="56"/>
      <c r="Q530" t="str">
        <f>IFERROR(IF(VLOOKUP(Tb_Activiteiten[[#This Row],[Openstelling]],Tb_Openstelling[],2,0)=1,1,""),"")</f>
        <v/>
      </c>
      <c r="AK530" t="str">
        <f>IF(ISNUMBER(FIND("arbeid",Methode_Keuze)),"",IF(ISNUMBER(FIND("arbeid",Methode_Keuze)),"",IF(Tb_Activiteiten[[#This Row],[Loonkosten]]=1,Tb_Activiteiten[[#Headers],[Loonkosten]],"")))</f>
        <v/>
      </c>
      <c r="AL530" t="str">
        <f>IF(ISNUMBER(FIND("arbeid",Methode_Keuze)),"",IF(ISNUMBER(FIND("arbeid",Methode_Keuze)),"",IF(Tb_Activiteiten[[#This Row],[Eigen arbeid]]=1,Tb_Activiteiten[[#Headers],[Eigen arbeid]],"")))</f>
        <v/>
      </c>
      <c r="AM530" t="str">
        <f>IF(ISNUMBER(FIND("arbeid",Methode_Keuze)),"",IF(ISNUMBER(FIND("arbeid",Methode_Keuze)),"",IF(Tb_Activiteiten[[#This Row],[Projectmedewerker]]=1,Tb_Activiteiten[[#Headers],[Projectmedewerker]],"")))</f>
        <v/>
      </c>
      <c r="AN530" t="str">
        <f>IF(ISNUMBER(FIND("arbeid",Methode_Keuze)),"",IF(ISNUMBER(FIND("arbeid",Methode_Keuze)),"",IF(Tb_Activiteiten[[#This Row],[Landbouwer]]=1,Tb_Activiteiten[[#Headers],[Landbouwer]],"")))</f>
        <v/>
      </c>
      <c r="AO530" t="str">
        <f>IF(ISNUMBER(FIND("arbeid",Methode_Keuze)),"",IF(ISNUMBER(FIND("arbeid",Methode_Keuze)),"",IF(Tb_Activiteiten[[#This Row],[Adviseur]]=1,Tb_Activiteiten[[#Headers],[Adviseur]],"")))</f>
        <v/>
      </c>
      <c r="AP530" t="str">
        <f>IF(ISNUMBER(FIND("arbeid",Methode_Keuze)),"",IF(ISNUMBER(FIND("arbeid",Methode_Keuze)),"",IF(Tb_Activiteiten[[#This Row],[Projectleider/Expert]]=1,Tb_Activiteiten[[#Headers],[Projectleider/Expert]],"")))</f>
        <v/>
      </c>
      <c r="AQ530" t="str">
        <f>IF(ISNUMBER(FIND("arbeid",Methode_Keuze)),"",IF(ISNUMBER(FIND("arbeid",Methode_Keuze)),"",IF(Tb_Activiteiten[[#This Row],[Arbeidskosten]]=1,Tb_Activiteiten[[#Headers],[Arbeidskosten]],"")))</f>
        <v/>
      </c>
      <c r="AR530" t="str">
        <f>IF(ISNUMBER(FIND("arbeid",Methode_Keuze)),"",IF(ISNUMBER(FIND("arbeid",Methode_Keuze)),"",IF(Tb_Activiteiten[[#This Row],[Arbeidskosten op basis van IKS]]=1,Tb_Activiteiten[[#Headers],[Arbeidskosten op basis van IKS]],"")))</f>
        <v/>
      </c>
      <c r="AS530" t="str">
        <f>IF(ISNUMBER(FIND("overige",Methode_Keuze)),"",IF(Tb_Activiteiten[[#This Row],[Kosten derden exclusief btw]]=1,Tb_Activiteiten[[#Headers],[Kosten derden exclusief btw]],""))</f>
        <v/>
      </c>
      <c r="AT530" t="str">
        <f>IF(ISNUMBER(FIND("overige",Methode_Keuze)),"",IF(Tb_Activiteiten[[#This Row],[Niet verrekenbare btw]]=1,Tb_Activiteiten[[#Headers],[Niet verrekenbare btw]],""))</f>
        <v/>
      </c>
      <c r="AU530" t="str">
        <f>IF(ISNUMBER(FIND("overige",Methode_Keuze)),"",IF(Tb_Activiteiten[[#This Row],[Grondkosten]]=1,Tb_Activiteiten[[#Headers],[Grondkosten]],""))</f>
        <v/>
      </c>
      <c r="AV530" t="str">
        <f>IF(ISNUMBER(FIND("overige",Methode_Keuze)),"",IF(Tb_Activiteiten[[#This Row],[Bijdrage in natura (overige)]]=1,Tb_Activiteiten[[#Headers],[Bijdrage in natura (overige)]],""))</f>
        <v/>
      </c>
      <c r="AW530" t="str">
        <f>IF(ISNUMBER(FIND("overige",Methode_Keuze)),"",IF(Tb_Activiteiten[[#This Row],[Bijdrage in natura (vrijwilligers)]]=1,Tb_Activiteiten[[#Headers],[Bijdrage in natura (vrijwilligers)]],""))</f>
        <v/>
      </c>
      <c r="AX530" t="str">
        <f>IF(ISNUMBER(FIND("overige",Methode_Keuze)),"",IF(Tb_Activiteiten[[#This Row],[Afschrijvingskosten]]=1,Tb_Activiteiten[[#Headers],[Afschrijvingskosten]],""))</f>
        <v/>
      </c>
      <c r="AY530" t="str">
        <f>IF(ISNUMBER(FIND("overige",Methode_Keuze)),"",IF(Tb_Activiteiten[[#This Row],[Vergoeding]]=1,Tb_Activiteiten[[#Headers],[Vergoeding]],""))</f>
        <v/>
      </c>
      <c r="AZ530" t="str">
        <f>IF(ISNUMBER(FIND("arbeid",Methode_Keuze)),"",IF(Tb_Activiteiten[[#This Row],[Arbeidskosten - vast tarief (excl eigen arbeid)]]=1,Tb_Activiteiten[[#Headers],[Arbeidskosten - vast tarief (excl eigen arbeid)]],""))</f>
        <v/>
      </c>
      <c r="BA530" t="str">
        <f>IF(ISNUMBER(FIND("overige",Methode_Keuze)),"",IF(Tb_Activiteiten[[#This Row],[Overige kosten]]=1,Tb_Activiteiten[[#Headers],[Overige kosten]],""))</f>
        <v/>
      </c>
    </row>
    <row r="531" spans="1:53" x14ac:dyDescent="0.25">
      <c r="A531" s="213"/>
      <c r="F531" s="64"/>
      <c r="G531" s="64"/>
      <c r="H531" s="258"/>
      <c r="I531" s="258"/>
      <c r="J531" s="258"/>
      <c r="K531" s="258"/>
      <c r="O531" s="56"/>
      <c r="Q531" t="str">
        <f>IFERROR(IF(VLOOKUP(Tb_Activiteiten[[#This Row],[Openstelling]],Tb_Openstelling[],2,0)=1,1,""),"")</f>
        <v/>
      </c>
      <c r="AK531" t="str">
        <f>IF(ISNUMBER(FIND("arbeid",Methode_Keuze)),"",IF(ISNUMBER(FIND("arbeid",Methode_Keuze)),"",IF(Tb_Activiteiten[[#This Row],[Loonkosten]]=1,Tb_Activiteiten[[#Headers],[Loonkosten]],"")))</f>
        <v/>
      </c>
      <c r="AL531" t="str">
        <f>IF(ISNUMBER(FIND("arbeid",Methode_Keuze)),"",IF(ISNUMBER(FIND("arbeid",Methode_Keuze)),"",IF(Tb_Activiteiten[[#This Row],[Eigen arbeid]]=1,Tb_Activiteiten[[#Headers],[Eigen arbeid]],"")))</f>
        <v/>
      </c>
      <c r="AM531" t="str">
        <f>IF(ISNUMBER(FIND("arbeid",Methode_Keuze)),"",IF(ISNUMBER(FIND("arbeid",Methode_Keuze)),"",IF(Tb_Activiteiten[[#This Row],[Projectmedewerker]]=1,Tb_Activiteiten[[#Headers],[Projectmedewerker]],"")))</f>
        <v/>
      </c>
      <c r="AN531" t="str">
        <f>IF(ISNUMBER(FIND("arbeid",Methode_Keuze)),"",IF(ISNUMBER(FIND("arbeid",Methode_Keuze)),"",IF(Tb_Activiteiten[[#This Row],[Landbouwer]]=1,Tb_Activiteiten[[#Headers],[Landbouwer]],"")))</f>
        <v/>
      </c>
      <c r="AO531" t="str">
        <f>IF(ISNUMBER(FIND("arbeid",Methode_Keuze)),"",IF(ISNUMBER(FIND("arbeid",Methode_Keuze)),"",IF(Tb_Activiteiten[[#This Row],[Adviseur]]=1,Tb_Activiteiten[[#Headers],[Adviseur]],"")))</f>
        <v/>
      </c>
      <c r="AP531" t="str">
        <f>IF(ISNUMBER(FIND("arbeid",Methode_Keuze)),"",IF(ISNUMBER(FIND("arbeid",Methode_Keuze)),"",IF(Tb_Activiteiten[[#This Row],[Projectleider/Expert]]=1,Tb_Activiteiten[[#Headers],[Projectleider/Expert]],"")))</f>
        <v/>
      </c>
      <c r="AQ531" t="str">
        <f>IF(ISNUMBER(FIND("arbeid",Methode_Keuze)),"",IF(ISNUMBER(FIND("arbeid",Methode_Keuze)),"",IF(Tb_Activiteiten[[#This Row],[Arbeidskosten]]=1,Tb_Activiteiten[[#Headers],[Arbeidskosten]],"")))</f>
        <v/>
      </c>
      <c r="AR531" t="str">
        <f>IF(ISNUMBER(FIND("arbeid",Methode_Keuze)),"",IF(ISNUMBER(FIND("arbeid",Methode_Keuze)),"",IF(Tb_Activiteiten[[#This Row],[Arbeidskosten op basis van IKS]]=1,Tb_Activiteiten[[#Headers],[Arbeidskosten op basis van IKS]],"")))</f>
        <v/>
      </c>
      <c r="AS531" t="str">
        <f>IF(ISNUMBER(FIND("overige",Methode_Keuze)),"",IF(Tb_Activiteiten[[#This Row],[Kosten derden exclusief btw]]=1,Tb_Activiteiten[[#Headers],[Kosten derden exclusief btw]],""))</f>
        <v/>
      </c>
      <c r="AT531" t="str">
        <f>IF(ISNUMBER(FIND("overige",Methode_Keuze)),"",IF(Tb_Activiteiten[[#This Row],[Niet verrekenbare btw]]=1,Tb_Activiteiten[[#Headers],[Niet verrekenbare btw]],""))</f>
        <v/>
      </c>
      <c r="AU531" t="str">
        <f>IF(ISNUMBER(FIND("overige",Methode_Keuze)),"",IF(Tb_Activiteiten[[#This Row],[Grondkosten]]=1,Tb_Activiteiten[[#Headers],[Grondkosten]],""))</f>
        <v/>
      </c>
      <c r="AV531" t="str">
        <f>IF(ISNUMBER(FIND("overige",Methode_Keuze)),"",IF(Tb_Activiteiten[[#This Row],[Bijdrage in natura (overige)]]=1,Tb_Activiteiten[[#Headers],[Bijdrage in natura (overige)]],""))</f>
        <v/>
      </c>
      <c r="AW531" t="str">
        <f>IF(ISNUMBER(FIND("overige",Methode_Keuze)),"",IF(Tb_Activiteiten[[#This Row],[Bijdrage in natura (vrijwilligers)]]=1,Tb_Activiteiten[[#Headers],[Bijdrage in natura (vrijwilligers)]],""))</f>
        <v/>
      </c>
      <c r="AX531" t="str">
        <f>IF(ISNUMBER(FIND("overige",Methode_Keuze)),"",IF(Tb_Activiteiten[[#This Row],[Afschrijvingskosten]]=1,Tb_Activiteiten[[#Headers],[Afschrijvingskosten]],""))</f>
        <v/>
      </c>
      <c r="AY531" t="str">
        <f>IF(ISNUMBER(FIND("overige",Methode_Keuze)),"",IF(Tb_Activiteiten[[#This Row],[Vergoeding]]=1,Tb_Activiteiten[[#Headers],[Vergoeding]],""))</f>
        <v/>
      </c>
      <c r="AZ531" t="str">
        <f>IF(ISNUMBER(FIND("arbeid",Methode_Keuze)),"",IF(Tb_Activiteiten[[#This Row],[Arbeidskosten - vast tarief (excl eigen arbeid)]]=1,Tb_Activiteiten[[#Headers],[Arbeidskosten - vast tarief (excl eigen arbeid)]],""))</f>
        <v/>
      </c>
      <c r="BA531" t="str">
        <f>IF(ISNUMBER(FIND("overige",Methode_Keuze)),"",IF(Tb_Activiteiten[[#This Row],[Overige kosten]]=1,Tb_Activiteiten[[#Headers],[Overige kosten]],""))</f>
        <v/>
      </c>
    </row>
    <row r="532" spans="1:53" x14ac:dyDescent="0.25">
      <c r="A532" s="213"/>
      <c r="F532" s="64"/>
      <c r="G532" s="64"/>
      <c r="H532" s="258"/>
      <c r="I532" s="258"/>
      <c r="J532" s="258"/>
      <c r="K532" s="258"/>
      <c r="O532" s="56"/>
      <c r="Q532" t="str">
        <f>IFERROR(IF(VLOOKUP(Tb_Activiteiten[[#This Row],[Openstelling]],Tb_Openstelling[],2,0)=1,1,""),"")</f>
        <v/>
      </c>
      <c r="AK532" t="str">
        <f>IF(ISNUMBER(FIND("arbeid",Methode_Keuze)),"",IF(ISNUMBER(FIND("arbeid",Methode_Keuze)),"",IF(Tb_Activiteiten[[#This Row],[Loonkosten]]=1,Tb_Activiteiten[[#Headers],[Loonkosten]],"")))</f>
        <v/>
      </c>
      <c r="AL532" t="str">
        <f>IF(ISNUMBER(FIND("arbeid",Methode_Keuze)),"",IF(ISNUMBER(FIND("arbeid",Methode_Keuze)),"",IF(Tb_Activiteiten[[#This Row],[Eigen arbeid]]=1,Tb_Activiteiten[[#Headers],[Eigen arbeid]],"")))</f>
        <v/>
      </c>
      <c r="AM532" t="str">
        <f>IF(ISNUMBER(FIND("arbeid",Methode_Keuze)),"",IF(ISNUMBER(FIND("arbeid",Methode_Keuze)),"",IF(Tb_Activiteiten[[#This Row],[Projectmedewerker]]=1,Tb_Activiteiten[[#Headers],[Projectmedewerker]],"")))</f>
        <v/>
      </c>
      <c r="AN532" t="str">
        <f>IF(ISNUMBER(FIND("arbeid",Methode_Keuze)),"",IF(ISNUMBER(FIND("arbeid",Methode_Keuze)),"",IF(Tb_Activiteiten[[#This Row],[Landbouwer]]=1,Tb_Activiteiten[[#Headers],[Landbouwer]],"")))</f>
        <v/>
      </c>
      <c r="AO532" t="str">
        <f>IF(ISNUMBER(FIND("arbeid",Methode_Keuze)),"",IF(ISNUMBER(FIND("arbeid",Methode_Keuze)),"",IF(Tb_Activiteiten[[#This Row],[Adviseur]]=1,Tb_Activiteiten[[#Headers],[Adviseur]],"")))</f>
        <v/>
      </c>
      <c r="AP532" t="str">
        <f>IF(ISNUMBER(FIND("arbeid",Methode_Keuze)),"",IF(ISNUMBER(FIND("arbeid",Methode_Keuze)),"",IF(Tb_Activiteiten[[#This Row],[Projectleider/Expert]]=1,Tb_Activiteiten[[#Headers],[Projectleider/Expert]],"")))</f>
        <v/>
      </c>
      <c r="AQ532" t="str">
        <f>IF(ISNUMBER(FIND("arbeid",Methode_Keuze)),"",IF(ISNUMBER(FIND("arbeid",Methode_Keuze)),"",IF(Tb_Activiteiten[[#This Row],[Arbeidskosten]]=1,Tb_Activiteiten[[#Headers],[Arbeidskosten]],"")))</f>
        <v/>
      </c>
      <c r="AR532" t="str">
        <f>IF(ISNUMBER(FIND("arbeid",Methode_Keuze)),"",IF(ISNUMBER(FIND("arbeid",Methode_Keuze)),"",IF(Tb_Activiteiten[[#This Row],[Arbeidskosten op basis van IKS]]=1,Tb_Activiteiten[[#Headers],[Arbeidskosten op basis van IKS]],"")))</f>
        <v/>
      </c>
      <c r="AS532" t="str">
        <f>IF(ISNUMBER(FIND("overige",Methode_Keuze)),"",IF(Tb_Activiteiten[[#This Row],[Kosten derden exclusief btw]]=1,Tb_Activiteiten[[#Headers],[Kosten derden exclusief btw]],""))</f>
        <v/>
      </c>
      <c r="AT532" t="str">
        <f>IF(ISNUMBER(FIND("overige",Methode_Keuze)),"",IF(Tb_Activiteiten[[#This Row],[Niet verrekenbare btw]]=1,Tb_Activiteiten[[#Headers],[Niet verrekenbare btw]],""))</f>
        <v/>
      </c>
      <c r="AU532" t="str">
        <f>IF(ISNUMBER(FIND("overige",Methode_Keuze)),"",IF(Tb_Activiteiten[[#This Row],[Grondkosten]]=1,Tb_Activiteiten[[#Headers],[Grondkosten]],""))</f>
        <v/>
      </c>
      <c r="AV532" t="str">
        <f>IF(ISNUMBER(FIND("overige",Methode_Keuze)),"",IF(Tb_Activiteiten[[#This Row],[Bijdrage in natura (overige)]]=1,Tb_Activiteiten[[#Headers],[Bijdrage in natura (overige)]],""))</f>
        <v/>
      </c>
      <c r="AW532" t="str">
        <f>IF(ISNUMBER(FIND("overige",Methode_Keuze)),"",IF(Tb_Activiteiten[[#This Row],[Bijdrage in natura (vrijwilligers)]]=1,Tb_Activiteiten[[#Headers],[Bijdrage in natura (vrijwilligers)]],""))</f>
        <v/>
      </c>
      <c r="AX532" t="str">
        <f>IF(ISNUMBER(FIND("overige",Methode_Keuze)),"",IF(Tb_Activiteiten[[#This Row],[Afschrijvingskosten]]=1,Tb_Activiteiten[[#Headers],[Afschrijvingskosten]],""))</f>
        <v/>
      </c>
      <c r="AY532" t="str">
        <f>IF(ISNUMBER(FIND("overige",Methode_Keuze)),"",IF(Tb_Activiteiten[[#This Row],[Vergoeding]]=1,Tb_Activiteiten[[#Headers],[Vergoeding]],""))</f>
        <v/>
      </c>
      <c r="AZ532" t="str">
        <f>IF(ISNUMBER(FIND("arbeid",Methode_Keuze)),"",IF(Tb_Activiteiten[[#This Row],[Arbeidskosten - vast tarief (excl eigen arbeid)]]=1,Tb_Activiteiten[[#Headers],[Arbeidskosten - vast tarief (excl eigen arbeid)]],""))</f>
        <v/>
      </c>
      <c r="BA532" t="str">
        <f>IF(ISNUMBER(FIND("overige",Methode_Keuze)),"",IF(Tb_Activiteiten[[#This Row],[Overige kosten]]=1,Tb_Activiteiten[[#Headers],[Overige kosten]],""))</f>
        <v/>
      </c>
    </row>
    <row r="533" spans="1:53" x14ac:dyDescent="0.25">
      <c r="A533" s="213"/>
      <c r="F533" s="64"/>
      <c r="G533" s="64"/>
      <c r="H533" s="258"/>
      <c r="I533" s="258"/>
      <c r="J533" s="258"/>
      <c r="K533" s="258"/>
      <c r="O533" s="56"/>
      <c r="Q533" t="str">
        <f>IFERROR(IF(VLOOKUP(Tb_Activiteiten[[#This Row],[Openstelling]],Tb_Openstelling[],2,0)=1,1,""),"")</f>
        <v/>
      </c>
      <c r="AK533" t="str">
        <f>IF(ISNUMBER(FIND("arbeid",Methode_Keuze)),"",IF(ISNUMBER(FIND("arbeid",Methode_Keuze)),"",IF(Tb_Activiteiten[[#This Row],[Loonkosten]]=1,Tb_Activiteiten[[#Headers],[Loonkosten]],"")))</f>
        <v/>
      </c>
      <c r="AL533" t="str">
        <f>IF(ISNUMBER(FIND("arbeid",Methode_Keuze)),"",IF(ISNUMBER(FIND("arbeid",Methode_Keuze)),"",IF(Tb_Activiteiten[[#This Row],[Eigen arbeid]]=1,Tb_Activiteiten[[#Headers],[Eigen arbeid]],"")))</f>
        <v/>
      </c>
      <c r="AM533" t="str">
        <f>IF(ISNUMBER(FIND("arbeid",Methode_Keuze)),"",IF(ISNUMBER(FIND("arbeid",Methode_Keuze)),"",IF(Tb_Activiteiten[[#This Row],[Projectmedewerker]]=1,Tb_Activiteiten[[#Headers],[Projectmedewerker]],"")))</f>
        <v/>
      </c>
      <c r="AN533" t="str">
        <f>IF(ISNUMBER(FIND("arbeid",Methode_Keuze)),"",IF(ISNUMBER(FIND("arbeid",Methode_Keuze)),"",IF(Tb_Activiteiten[[#This Row],[Landbouwer]]=1,Tb_Activiteiten[[#Headers],[Landbouwer]],"")))</f>
        <v/>
      </c>
      <c r="AO533" t="str">
        <f>IF(ISNUMBER(FIND("arbeid",Methode_Keuze)),"",IF(ISNUMBER(FIND("arbeid",Methode_Keuze)),"",IF(Tb_Activiteiten[[#This Row],[Adviseur]]=1,Tb_Activiteiten[[#Headers],[Adviseur]],"")))</f>
        <v/>
      </c>
      <c r="AP533" t="str">
        <f>IF(ISNUMBER(FIND("arbeid",Methode_Keuze)),"",IF(ISNUMBER(FIND("arbeid",Methode_Keuze)),"",IF(Tb_Activiteiten[[#This Row],[Projectleider/Expert]]=1,Tb_Activiteiten[[#Headers],[Projectleider/Expert]],"")))</f>
        <v/>
      </c>
      <c r="AQ533" t="str">
        <f>IF(ISNUMBER(FIND("arbeid",Methode_Keuze)),"",IF(ISNUMBER(FIND("arbeid",Methode_Keuze)),"",IF(Tb_Activiteiten[[#This Row],[Arbeidskosten]]=1,Tb_Activiteiten[[#Headers],[Arbeidskosten]],"")))</f>
        <v/>
      </c>
      <c r="AR533" t="str">
        <f>IF(ISNUMBER(FIND("arbeid",Methode_Keuze)),"",IF(ISNUMBER(FIND("arbeid",Methode_Keuze)),"",IF(Tb_Activiteiten[[#This Row],[Arbeidskosten op basis van IKS]]=1,Tb_Activiteiten[[#Headers],[Arbeidskosten op basis van IKS]],"")))</f>
        <v/>
      </c>
      <c r="AS533" t="str">
        <f>IF(ISNUMBER(FIND("overige",Methode_Keuze)),"",IF(Tb_Activiteiten[[#This Row],[Kosten derden exclusief btw]]=1,Tb_Activiteiten[[#Headers],[Kosten derden exclusief btw]],""))</f>
        <v/>
      </c>
      <c r="AT533" t="str">
        <f>IF(ISNUMBER(FIND("overige",Methode_Keuze)),"",IF(Tb_Activiteiten[[#This Row],[Niet verrekenbare btw]]=1,Tb_Activiteiten[[#Headers],[Niet verrekenbare btw]],""))</f>
        <v/>
      </c>
      <c r="AU533" t="str">
        <f>IF(ISNUMBER(FIND("overige",Methode_Keuze)),"",IF(Tb_Activiteiten[[#This Row],[Grondkosten]]=1,Tb_Activiteiten[[#Headers],[Grondkosten]],""))</f>
        <v/>
      </c>
      <c r="AV533" t="str">
        <f>IF(ISNUMBER(FIND("overige",Methode_Keuze)),"",IF(Tb_Activiteiten[[#This Row],[Bijdrage in natura (overige)]]=1,Tb_Activiteiten[[#Headers],[Bijdrage in natura (overige)]],""))</f>
        <v/>
      </c>
      <c r="AW533" t="str">
        <f>IF(ISNUMBER(FIND("overige",Methode_Keuze)),"",IF(Tb_Activiteiten[[#This Row],[Bijdrage in natura (vrijwilligers)]]=1,Tb_Activiteiten[[#Headers],[Bijdrage in natura (vrijwilligers)]],""))</f>
        <v/>
      </c>
      <c r="AX533" t="str">
        <f>IF(ISNUMBER(FIND("overige",Methode_Keuze)),"",IF(Tb_Activiteiten[[#This Row],[Afschrijvingskosten]]=1,Tb_Activiteiten[[#Headers],[Afschrijvingskosten]],""))</f>
        <v/>
      </c>
      <c r="AY533" t="str">
        <f>IF(ISNUMBER(FIND("overige",Methode_Keuze)),"",IF(Tb_Activiteiten[[#This Row],[Vergoeding]]=1,Tb_Activiteiten[[#Headers],[Vergoeding]],""))</f>
        <v/>
      </c>
      <c r="AZ533" t="str">
        <f>IF(ISNUMBER(FIND("arbeid",Methode_Keuze)),"",IF(Tb_Activiteiten[[#This Row],[Arbeidskosten - vast tarief (excl eigen arbeid)]]=1,Tb_Activiteiten[[#Headers],[Arbeidskosten - vast tarief (excl eigen arbeid)]],""))</f>
        <v/>
      </c>
      <c r="BA533" t="str">
        <f>IF(ISNUMBER(FIND("overige",Methode_Keuze)),"",IF(Tb_Activiteiten[[#This Row],[Overige kosten]]=1,Tb_Activiteiten[[#Headers],[Overige kosten]],""))</f>
        <v/>
      </c>
    </row>
    <row r="534" spans="1:53" x14ac:dyDescent="0.25">
      <c r="A534" s="213"/>
      <c r="F534" s="64"/>
      <c r="G534" s="64"/>
      <c r="H534" s="258"/>
      <c r="I534" s="258"/>
      <c r="J534" s="258"/>
      <c r="K534" s="258"/>
      <c r="O534" s="56"/>
      <c r="Q534" t="str">
        <f>IFERROR(IF(VLOOKUP(Tb_Activiteiten[[#This Row],[Openstelling]],Tb_Openstelling[],2,0)=1,1,""),"")</f>
        <v/>
      </c>
      <c r="AK534" t="str">
        <f>IF(ISNUMBER(FIND("arbeid",Methode_Keuze)),"",IF(ISNUMBER(FIND("arbeid",Methode_Keuze)),"",IF(Tb_Activiteiten[[#This Row],[Loonkosten]]=1,Tb_Activiteiten[[#Headers],[Loonkosten]],"")))</f>
        <v/>
      </c>
      <c r="AL534" t="str">
        <f>IF(ISNUMBER(FIND("arbeid",Methode_Keuze)),"",IF(ISNUMBER(FIND("arbeid",Methode_Keuze)),"",IF(Tb_Activiteiten[[#This Row],[Eigen arbeid]]=1,Tb_Activiteiten[[#Headers],[Eigen arbeid]],"")))</f>
        <v/>
      </c>
      <c r="AM534" t="str">
        <f>IF(ISNUMBER(FIND("arbeid",Methode_Keuze)),"",IF(ISNUMBER(FIND("arbeid",Methode_Keuze)),"",IF(Tb_Activiteiten[[#This Row],[Projectmedewerker]]=1,Tb_Activiteiten[[#Headers],[Projectmedewerker]],"")))</f>
        <v/>
      </c>
      <c r="AN534" t="str">
        <f>IF(ISNUMBER(FIND("arbeid",Methode_Keuze)),"",IF(ISNUMBER(FIND("arbeid",Methode_Keuze)),"",IF(Tb_Activiteiten[[#This Row],[Landbouwer]]=1,Tb_Activiteiten[[#Headers],[Landbouwer]],"")))</f>
        <v/>
      </c>
      <c r="AO534" t="str">
        <f>IF(ISNUMBER(FIND("arbeid",Methode_Keuze)),"",IF(ISNUMBER(FIND("arbeid",Methode_Keuze)),"",IF(Tb_Activiteiten[[#This Row],[Adviseur]]=1,Tb_Activiteiten[[#Headers],[Adviseur]],"")))</f>
        <v/>
      </c>
      <c r="AP534" t="str">
        <f>IF(ISNUMBER(FIND("arbeid",Methode_Keuze)),"",IF(ISNUMBER(FIND("arbeid",Methode_Keuze)),"",IF(Tb_Activiteiten[[#This Row],[Projectleider/Expert]]=1,Tb_Activiteiten[[#Headers],[Projectleider/Expert]],"")))</f>
        <v/>
      </c>
      <c r="AQ534" t="str">
        <f>IF(ISNUMBER(FIND("arbeid",Methode_Keuze)),"",IF(ISNUMBER(FIND("arbeid",Methode_Keuze)),"",IF(Tb_Activiteiten[[#This Row],[Arbeidskosten]]=1,Tb_Activiteiten[[#Headers],[Arbeidskosten]],"")))</f>
        <v/>
      </c>
      <c r="AR534" t="str">
        <f>IF(ISNUMBER(FIND("arbeid",Methode_Keuze)),"",IF(ISNUMBER(FIND("arbeid",Methode_Keuze)),"",IF(Tb_Activiteiten[[#This Row],[Arbeidskosten op basis van IKS]]=1,Tb_Activiteiten[[#Headers],[Arbeidskosten op basis van IKS]],"")))</f>
        <v/>
      </c>
      <c r="AS534" t="str">
        <f>IF(ISNUMBER(FIND("overige",Methode_Keuze)),"",IF(Tb_Activiteiten[[#This Row],[Kosten derden exclusief btw]]=1,Tb_Activiteiten[[#Headers],[Kosten derden exclusief btw]],""))</f>
        <v/>
      </c>
      <c r="AT534" t="str">
        <f>IF(ISNUMBER(FIND("overige",Methode_Keuze)),"",IF(Tb_Activiteiten[[#This Row],[Niet verrekenbare btw]]=1,Tb_Activiteiten[[#Headers],[Niet verrekenbare btw]],""))</f>
        <v/>
      </c>
      <c r="AU534" t="str">
        <f>IF(ISNUMBER(FIND("overige",Methode_Keuze)),"",IF(Tb_Activiteiten[[#This Row],[Grondkosten]]=1,Tb_Activiteiten[[#Headers],[Grondkosten]],""))</f>
        <v/>
      </c>
      <c r="AV534" t="str">
        <f>IF(ISNUMBER(FIND("overige",Methode_Keuze)),"",IF(Tb_Activiteiten[[#This Row],[Bijdrage in natura (overige)]]=1,Tb_Activiteiten[[#Headers],[Bijdrage in natura (overige)]],""))</f>
        <v/>
      </c>
      <c r="AW534" t="str">
        <f>IF(ISNUMBER(FIND("overige",Methode_Keuze)),"",IF(Tb_Activiteiten[[#This Row],[Bijdrage in natura (vrijwilligers)]]=1,Tb_Activiteiten[[#Headers],[Bijdrage in natura (vrijwilligers)]],""))</f>
        <v/>
      </c>
      <c r="AX534" t="str">
        <f>IF(ISNUMBER(FIND("overige",Methode_Keuze)),"",IF(Tb_Activiteiten[[#This Row],[Afschrijvingskosten]]=1,Tb_Activiteiten[[#Headers],[Afschrijvingskosten]],""))</f>
        <v/>
      </c>
      <c r="AY534" t="str">
        <f>IF(ISNUMBER(FIND("overige",Methode_Keuze)),"",IF(Tb_Activiteiten[[#This Row],[Vergoeding]]=1,Tb_Activiteiten[[#Headers],[Vergoeding]],""))</f>
        <v/>
      </c>
      <c r="AZ534" t="str">
        <f>IF(ISNUMBER(FIND("arbeid",Methode_Keuze)),"",IF(Tb_Activiteiten[[#This Row],[Arbeidskosten - vast tarief (excl eigen arbeid)]]=1,Tb_Activiteiten[[#Headers],[Arbeidskosten - vast tarief (excl eigen arbeid)]],""))</f>
        <v/>
      </c>
      <c r="BA534" t="str">
        <f>IF(ISNUMBER(FIND("overige",Methode_Keuze)),"",IF(Tb_Activiteiten[[#This Row],[Overige kosten]]=1,Tb_Activiteiten[[#Headers],[Overige kosten]],""))</f>
        <v/>
      </c>
    </row>
    <row r="535" spans="1:53" x14ac:dyDescent="0.25">
      <c r="A535" s="213"/>
      <c r="F535" s="64"/>
      <c r="G535" s="64"/>
      <c r="H535" s="258"/>
      <c r="I535" s="258"/>
      <c r="J535" s="258"/>
      <c r="K535" s="258"/>
      <c r="O535" s="56"/>
      <c r="Q535" t="str">
        <f>IFERROR(IF(VLOOKUP(Tb_Activiteiten[[#This Row],[Openstelling]],Tb_Openstelling[],2,0)=1,1,""),"")</f>
        <v/>
      </c>
      <c r="AK535" t="str">
        <f>IF(ISNUMBER(FIND("arbeid",Methode_Keuze)),"",IF(ISNUMBER(FIND("arbeid",Methode_Keuze)),"",IF(Tb_Activiteiten[[#This Row],[Loonkosten]]=1,Tb_Activiteiten[[#Headers],[Loonkosten]],"")))</f>
        <v/>
      </c>
      <c r="AL535" t="str">
        <f>IF(ISNUMBER(FIND("arbeid",Methode_Keuze)),"",IF(ISNUMBER(FIND("arbeid",Methode_Keuze)),"",IF(Tb_Activiteiten[[#This Row],[Eigen arbeid]]=1,Tb_Activiteiten[[#Headers],[Eigen arbeid]],"")))</f>
        <v/>
      </c>
      <c r="AM535" t="str">
        <f>IF(ISNUMBER(FIND("arbeid",Methode_Keuze)),"",IF(ISNUMBER(FIND("arbeid",Methode_Keuze)),"",IF(Tb_Activiteiten[[#This Row],[Projectmedewerker]]=1,Tb_Activiteiten[[#Headers],[Projectmedewerker]],"")))</f>
        <v/>
      </c>
      <c r="AN535" t="str">
        <f>IF(ISNUMBER(FIND("arbeid",Methode_Keuze)),"",IF(ISNUMBER(FIND("arbeid",Methode_Keuze)),"",IF(Tb_Activiteiten[[#This Row],[Landbouwer]]=1,Tb_Activiteiten[[#Headers],[Landbouwer]],"")))</f>
        <v/>
      </c>
      <c r="AO535" t="str">
        <f>IF(ISNUMBER(FIND("arbeid",Methode_Keuze)),"",IF(ISNUMBER(FIND("arbeid",Methode_Keuze)),"",IF(Tb_Activiteiten[[#This Row],[Adviseur]]=1,Tb_Activiteiten[[#Headers],[Adviseur]],"")))</f>
        <v/>
      </c>
      <c r="AP535" t="str">
        <f>IF(ISNUMBER(FIND("arbeid",Methode_Keuze)),"",IF(ISNUMBER(FIND("arbeid",Methode_Keuze)),"",IF(Tb_Activiteiten[[#This Row],[Projectleider/Expert]]=1,Tb_Activiteiten[[#Headers],[Projectleider/Expert]],"")))</f>
        <v/>
      </c>
      <c r="AQ535" t="str">
        <f>IF(ISNUMBER(FIND("arbeid",Methode_Keuze)),"",IF(ISNUMBER(FIND("arbeid",Methode_Keuze)),"",IF(Tb_Activiteiten[[#This Row],[Arbeidskosten]]=1,Tb_Activiteiten[[#Headers],[Arbeidskosten]],"")))</f>
        <v/>
      </c>
      <c r="AR535" t="str">
        <f>IF(ISNUMBER(FIND("arbeid",Methode_Keuze)),"",IF(ISNUMBER(FIND("arbeid",Methode_Keuze)),"",IF(Tb_Activiteiten[[#This Row],[Arbeidskosten op basis van IKS]]=1,Tb_Activiteiten[[#Headers],[Arbeidskosten op basis van IKS]],"")))</f>
        <v/>
      </c>
      <c r="AS535" t="str">
        <f>IF(ISNUMBER(FIND("overige",Methode_Keuze)),"",IF(Tb_Activiteiten[[#This Row],[Kosten derden exclusief btw]]=1,Tb_Activiteiten[[#Headers],[Kosten derden exclusief btw]],""))</f>
        <v/>
      </c>
      <c r="AT535" t="str">
        <f>IF(ISNUMBER(FIND("overige",Methode_Keuze)),"",IF(Tb_Activiteiten[[#This Row],[Niet verrekenbare btw]]=1,Tb_Activiteiten[[#Headers],[Niet verrekenbare btw]],""))</f>
        <v/>
      </c>
      <c r="AU535" t="str">
        <f>IF(ISNUMBER(FIND("overige",Methode_Keuze)),"",IF(Tb_Activiteiten[[#This Row],[Grondkosten]]=1,Tb_Activiteiten[[#Headers],[Grondkosten]],""))</f>
        <v/>
      </c>
      <c r="AV535" t="str">
        <f>IF(ISNUMBER(FIND("overige",Methode_Keuze)),"",IF(Tb_Activiteiten[[#This Row],[Bijdrage in natura (overige)]]=1,Tb_Activiteiten[[#Headers],[Bijdrage in natura (overige)]],""))</f>
        <v/>
      </c>
      <c r="AW535" t="str">
        <f>IF(ISNUMBER(FIND("overige",Methode_Keuze)),"",IF(Tb_Activiteiten[[#This Row],[Bijdrage in natura (vrijwilligers)]]=1,Tb_Activiteiten[[#Headers],[Bijdrage in natura (vrijwilligers)]],""))</f>
        <v/>
      </c>
      <c r="AX535" t="str">
        <f>IF(ISNUMBER(FIND("overige",Methode_Keuze)),"",IF(Tb_Activiteiten[[#This Row],[Afschrijvingskosten]]=1,Tb_Activiteiten[[#Headers],[Afschrijvingskosten]],""))</f>
        <v/>
      </c>
      <c r="AY535" t="str">
        <f>IF(ISNUMBER(FIND("overige",Methode_Keuze)),"",IF(Tb_Activiteiten[[#This Row],[Vergoeding]]=1,Tb_Activiteiten[[#Headers],[Vergoeding]],""))</f>
        <v/>
      </c>
      <c r="AZ535" t="str">
        <f>IF(ISNUMBER(FIND("arbeid",Methode_Keuze)),"",IF(Tb_Activiteiten[[#This Row],[Arbeidskosten - vast tarief (excl eigen arbeid)]]=1,Tb_Activiteiten[[#Headers],[Arbeidskosten - vast tarief (excl eigen arbeid)]],""))</f>
        <v/>
      </c>
      <c r="BA535" t="str">
        <f>IF(ISNUMBER(FIND("overige",Methode_Keuze)),"",IF(Tb_Activiteiten[[#This Row],[Overige kosten]]=1,Tb_Activiteiten[[#Headers],[Overige kosten]],""))</f>
        <v/>
      </c>
    </row>
    <row r="536" spans="1:53" x14ac:dyDescent="0.25">
      <c r="A536" s="213"/>
      <c r="F536" s="64"/>
      <c r="G536" s="64"/>
      <c r="H536" s="258"/>
      <c r="I536" s="258"/>
      <c r="J536" s="258"/>
      <c r="K536" s="258"/>
      <c r="O536" s="56"/>
      <c r="Q536" t="str">
        <f>IFERROR(IF(VLOOKUP(Tb_Activiteiten[[#This Row],[Openstelling]],Tb_Openstelling[],2,0)=1,1,""),"")</f>
        <v/>
      </c>
      <c r="AK536" t="str">
        <f>IF(ISNUMBER(FIND("arbeid",Methode_Keuze)),"",IF(ISNUMBER(FIND("arbeid",Methode_Keuze)),"",IF(Tb_Activiteiten[[#This Row],[Loonkosten]]=1,Tb_Activiteiten[[#Headers],[Loonkosten]],"")))</f>
        <v/>
      </c>
      <c r="AL536" t="str">
        <f>IF(ISNUMBER(FIND("arbeid",Methode_Keuze)),"",IF(ISNUMBER(FIND("arbeid",Methode_Keuze)),"",IF(Tb_Activiteiten[[#This Row],[Eigen arbeid]]=1,Tb_Activiteiten[[#Headers],[Eigen arbeid]],"")))</f>
        <v/>
      </c>
      <c r="AM536" t="str">
        <f>IF(ISNUMBER(FIND("arbeid",Methode_Keuze)),"",IF(ISNUMBER(FIND("arbeid",Methode_Keuze)),"",IF(Tb_Activiteiten[[#This Row],[Projectmedewerker]]=1,Tb_Activiteiten[[#Headers],[Projectmedewerker]],"")))</f>
        <v/>
      </c>
      <c r="AN536" t="str">
        <f>IF(ISNUMBER(FIND("arbeid",Methode_Keuze)),"",IF(ISNUMBER(FIND("arbeid",Methode_Keuze)),"",IF(Tb_Activiteiten[[#This Row],[Landbouwer]]=1,Tb_Activiteiten[[#Headers],[Landbouwer]],"")))</f>
        <v/>
      </c>
      <c r="AO536" t="str">
        <f>IF(ISNUMBER(FIND("arbeid",Methode_Keuze)),"",IF(ISNUMBER(FIND("arbeid",Methode_Keuze)),"",IF(Tb_Activiteiten[[#This Row],[Adviseur]]=1,Tb_Activiteiten[[#Headers],[Adviseur]],"")))</f>
        <v/>
      </c>
      <c r="AP536" t="str">
        <f>IF(ISNUMBER(FIND("arbeid",Methode_Keuze)),"",IF(ISNUMBER(FIND("arbeid",Methode_Keuze)),"",IF(Tb_Activiteiten[[#This Row],[Projectleider/Expert]]=1,Tb_Activiteiten[[#Headers],[Projectleider/Expert]],"")))</f>
        <v/>
      </c>
      <c r="AQ536" t="str">
        <f>IF(ISNUMBER(FIND("arbeid",Methode_Keuze)),"",IF(ISNUMBER(FIND("arbeid",Methode_Keuze)),"",IF(Tb_Activiteiten[[#This Row],[Arbeidskosten]]=1,Tb_Activiteiten[[#Headers],[Arbeidskosten]],"")))</f>
        <v/>
      </c>
      <c r="AR536" t="str">
        <f>IF(ISNUMBER(FIND("arbeid",Methode_Keuze)),"",IF(ISNUMBER(FIND("arbeid",Methode_Keuze)),"",IF(Tb_Activiteiten[[#This Row],[Arbeidskosten op basis van IKS]]=1,Tb_Activiteiten[[#Headers],[Arbeidskosten op basis van IKS]],"")))</f>
        <v/>
      </c>
      <c r="AS536" t="str">
        <f>IF(ISNUMBER(FIND("overige",Methode_Keuze)),"",IF(Tb_Activiteiten[[#This Row],[Kosten derden exclusief btw]]=1,Tb_Activiteiten[[#Headers],[Kosten derden exclusief btw]],""))</f>
        <v/>
      </c>
      <c r="AT536" t="str">
        <f>IF(ISNUMBER(FIND("overige",Methode_Keuze)),"",IF(Tb_Activiteiten[[#This Row],[Niet verrekenbare btw]]=1,Tb_Activiteiten[[#Headers],[Niet verrekenbare btw]],""))</f>
        <v/>
      </c>
      <c r="AU536" t="str">
        <f>IF(ISNUMBER(FIND("overige",Methode_Keuze)),"",IF(Tb_Activiteiten[[#This Row],[Grondkosten]]=1,Tb_Activiteiten[[#Headers],[Grondkosten]],""))</f>
        <v/>
      </c>
      <c r="AV536" t="str">
        <f>IF(ISNUMBER(FIND("overige",Methode_Keuze)),"",IF(Tb_Activiteiten[[#This Row],[Bijdrage in natura (overige)]]=1,Tb_Activiteiten[[#Headers],[Bijdrage in natura (overige)]],""))</f>
        <v/>
      </c>
      <c r="AW536" t="str">
        <f>IF(ISNUMBER(FIND("overige",Methode_Keuze)),"",IF(Tb_Activiteiten[[#This Row],[Bijdrage in natura (vrijwilligers)]]=1,Tb_Activiteiten[[#Headers],[Bijdrage in natura (vrijwilligers)]],""))</f>
        <v/>
      </c>
      <c r="AX536" t="str">
        <f>IF(ISNUMBER(FIND("overige",Methode_Keuze)),"",IF(Tb_Activiteiten[[#This Row],[Afschrijvingskosten]]=1,Tb_Activiteiten[[#Headers],[Afschrijvingskosten]],""))</f>
        <v/>
      </c>
      <c r="AY536" t="str">
        <f>IF(ISNUMBER(FIND("overige",Methode_Keuze)),"",IF(Tb_Activiteiten[[#This Row],[Vergoeding]]=1,Tb_Activiteiten[[#Headers],[Vergoeding]],""))</f>
        <v/>
      </c>
      <c r="AZ536" t="str">
        <f>IF(ISNUMBER(FIND("arbeid",Methode_Keuze)),"",IF(Tb_Activiteiten[[#This Row],[Arbeidskosten - vast tarief (excl eigen arbeid)]]=1,Tb_Activiteiten[[#Headers],[Arbeidskosten - vast tarief (excl eigen arbeid)]],""))</f>
        <v/>
      </c>
      <c r="BA536" t="str">
        <f>IF(ISNUMBER(FIND("overige",Methode_Keuze)),"",IF(Tb_Activiteiten[[#This Row],[Overige kosten]]=1,Tb_Activiteiten[[#Headers],[Overige kosten]],""))</f>
        <v/>
      </c>
    </row>
    <row r="537" spans="1:53" x14ac:dyDescent="0.25">
      <c r="A537" s="213"/>
      <c r="F537" s="64"/>
      <c r="G537" s="64"/>
      <c r="H537" s="258"/>
      <c r="I537" s="258"/>
      <c r="J537" s="258"/>
      <c r="K537" s="258"/>
      <c r="O537" s="56"/>
      <c r="Q537" t="str">
        <f>IFERROR(IF(VLOOKUP(Tb_Activiteiten[[#This Row],[Openstelling]],Tb_Openstelling[],2,0)=1,1,""),"")</f>
        <v/>
      </c>
      <c r="AK537" t="str">
        <f>IF(ISNUMBER(FIND("arbeid",Methode_Keuze)),"",IF(ISNUMBER(FIND("arbeid",Methode_Keuze)),"",IF(Tb_Activiteiten[[#This Row],[Loonkosten]]=1,Tb_Activiteiten[[#Headers],[Loonkosten]],"")))</f>
        <v/>
      </c>
      <c r="AL537" t="str">
        <f>IF(ISNUMBER(FIND("arbeid",Methode_Keuze)),"",IF(ISNUMBER(FIND("arbeid",Methode_Keuze)),"",IF(Tb_Activiteiten[[#This Row],[Eigen arbeid]]=1,Tb_Activiteiten[[#Headers],[Eigen arbeid]],"")))</f>
        <v/>
      </c>
      <c r="AM537" t="str">
        <f>IF(ISNUMBER(FIND("arbeid",Methode_Keuze)),"",IF(ISNUMBER(FIND("arbeid",Methode_Keuze)),"",IF(Tb_Activiteiten[[#This Row],[Projectmedewerker]]=1,Tb_Activiteiten[[#Headers],[Projectmedewerker]],"")))</f>
        <v/>
      </c>
      <c r="AN537" t="str">
        <f>IF(ISNUMBER(FIND("arbeid",Methode_Keuze)),"",IF(ISNUMBER(FIND("arbeid",Methode_Keuze)),"",IF(Tb_Activiteiten[[#This Row],[Landbouwer]]=1,Tb_Activiteiten[[#Headers],[Landbouwer]],"")))</f>
        <v/>
      </c>
      <c r="AO537" t="str">
        <f>IF(ISNUMBER(FIND("arbeid",Methode_Keuze)),"",IF(ISNUMBER(FIND("arbeid",Methode_Keuze)),"",IF(Tb_Activiteiten[[#This Row],[Adviseur]]=1,Tb_Activiteiten[[#Headers],[Adviseur]],"")))</f>
        <v/>
      </c>
      <c r="AP537" t="str">
        <f>IF(ISNUMBER(FIND("arbeid",Methode_Keuze)),"",IF(ISNUMBER(FIND("arbeid",Methode_Keuze)),"",IF(Tb_Activiteiten[[#This Row],[Projectleider/Expert]]=1,Tb_Activiteiten[[#Headers],[Projectleider/Expert]],"")))</f>
        <v/>
      </c>
      <c r="AQ537" t="str">
        <f>IF(ISNUMBER(FIND("arbeid",Methode_Keuze)),"",IF(ISNUMBER(FIND("arbeid",Methode_Keuze)),"",IF(Tb_Activiteiten[[#This Row],[Arbeidskosten]]=1,Tb_Activiteiten[[#Headers],[Arbeidskosten]],"")))</f>
        <v/>
      </c>
      <c r="AR537" t="str">
        <f>IF(ISNUMBER(FIND("arbeid",Methode_Keuze)),"",IF(ISNUMBER(FIND("arbeid",Methode_Keuze)),"",IF(Tb_Activiteiten[[#This Row],[Arbeidskosten op basis van IKS]]=1,Tb_Activiteiten[[#Headers],[Arbeidskosten op basis van IKS]],"")))</f>
        <v/>
      </c>
      <c r="AS537" t="str">
        <f>IF(ISNUMBER(FIND("overige",Methode_Keuze)),"",IF(Tb_Activiteiten[[#This Row],[Kosten derden exclusief btw]]=1,Tb_Activiteiten[[#Headers],[Kosten derden exclusief btw]],""))</f>
        <v/>
      </c>
      <c r="AT537" t="str">
        <f>IF(ISNUMBER(FIND("overige",Methode_Keuze)),"",IF(Tb_Activiteiten[[#This Row],[Niet verrekenbare btw]]=1,Tb_Activiteiten[[#Headers],[Niet verrekenbare btw]],""))</f>
        <v/>
      </c>
      <c r="AU537" t="str">
        <f>IF(ISNUMBER(FIND("overige",Methode_Keuze)),"",IF(Tb_Activiteiten[[#This Row],[Grondkosten]]=1,Tb_Activiteiten[[#Headers],[Grondkosten]],""))</f>
        <v/>
      </c>
      <c r="AV537" t="str">
        <f>IF(ISNUMBER(FIND("overige",Methode_Keuze)),"",IF(Tb_Activiteiten[[#This Row],[Bijdrage in natura (overige)]]=1,Tb_Activiteiten[[#Headers],[Bijdrage in natura (overige)]],""))</f>
        <v/>
      </c>
      <c r="AW537" t="str">
        <f>IF(ISNUMBER(FIND("overige",Methode_Keuze)),"",IF(Tb_Activiteiten[[#This Row],[Bijdrage in natura (vrijwilligers)]]=1,Tb_Activiteiten[[#Headers],[Bijdrage in natura (vrijwilligers)]],""))</f>
        <v/>
      </c>
      <c r="AX537" t="str">
        <f>IF(ISNUMBER(FIND("overige",Methode_Keuze)),"",IF(Tb_Activiteiten[[#This Row],[Afschrijvingskosten]]=1,Tb_Activiteiten[[#Headers],[Afschrijvingskosten]],""))</f>
        <v/>
      </c>
      <c r="AY537" t="str">
        <f>IF(ISNUMBER(FIND("overige",Methode_Keuze)),"",IF(Tb_Activiteiten[[#This Row],[Vergoeding]]=1,Tb_Activiteiten[[#Headers],[Vergoeding]],""))</f>
        <v/>
      </c>
      <c r="AZ537" t="str">
        <f>IF(ISNUMBER(FIND("arbeid",Methode_Keuze)),"",IF(Tb_Activiteiten[[#This Row],[Arbeidskosten - vast tarief (excl eigen arbeid)]]=1,Tb_Activiteiten[[#Headers],[Arbeidskosten - vast tarief (excl eigen arbeid)]],""))</f>
        <v/>
      </c>
      <c r="BA537" t="str">
        <f>IF(ISNUMBER(FIND("overige",Methode_Keuze)),"",IF(Tb_Activiteiten[[#This Row],[Overige kosten]]=1,Tb_Activiteiten[[#Headers],[Overige kosten]],""))</f>
        <v/>
      </c>
    </row>
    <row r="538" spans="1:53" x14ac:dyDescent="0.25">
      <c r="A538" s="213"/>
      <c r="F538" s="64"/>
      <c r="G538" s="64"/>
      <c r="H538" s="258"/>
      <c r="I538" s="258"/>
      <c r="J538" s="258"/>
      <c r="K538" s="258"/>
      <c r="O538" s="56"/>
      <c r="Q538" t="str">
        <f>IFERROR(IF(VLOOKUP(Tb_Activiteiten[[#This Row],[Openstelling]],Tb_Openstelling[],2,0)=1,1,""),"")</f>
        <v/>
      </c>
      <c r="AK538" t="str">
        <f>IF(ISNUMBER(FIND("arbeid",Methode_Keuze)),"",IF(ISNUMBER(FIND("arbeid",Methode_Keuze)),"",IF(Tb_Activiteiten[[#This Row],[Loonkosten]]=1,Tb_Activiteiten[[#Headers],[Loonkosten]],"")))</f>
        <v/>
      </c>
      <c r="AL538" t="str">
        <f>IF(ISNUMBER(FIND("arbeid",Methode_Keuze)),"",IF(ISNUMBER(FIND("arbeid",Methode_Keuze)),"",IF(Tb_Activiteiten[[#This Row],[Eigen arbeid]]=1,Tb_Activiteiten[[#Headers],[Eigen arbeid]],"")))</f>
        <v/>
      </c>
      <c r="AM538" t="str">
        <f>IF(ISNUMBER(FIND("arbeid",Methode_Keuze)),"",IF(ISNUMBER(FIND("arbeid",Methode_Keuze)),"",IF(Tb_Activiteiten[[#This Row],[Projectmedewerker]]=1,Tb_Activiteiten[[#Headers],[Projectmedewerker]],"")))</f>
        <v/>
      </c>
      <c r="AN538" t="str">
        <f>IF(ISNUMBER(FIND("arbeid",Methode_Keuze)),"",IF(ISNUMBER(FIND("arbeid",Methode_Keuze)),"",IF(Tb_Activiteiten[[#This Row],[Landbouwer]]=1,Tb_Activiteiten[[#Headers],[Landbouwer]],"")))</f>
        <v/>
      </c>
      <c r="AO538" t="str">
        <f>IF(ISNUMBER(FIND("arbeid",Methode_Keuze)),"",IF(ISNUMBER(FIND("arbeid",Methode_Keuze)),"",IF(Tb_Activiteiten[[#This Row],[Adviseur]]=1,Tb_Activiteiten[[#Headers],[Adviseur]],"")))</f>
        <v/>
      </c>
      <c r="AP538" t="str">
        <f>IF(ISNUMBER(FIND("arbeid",Methode_Keuze)),"",IF(ISNUMBER(FIND("arbeid",Methode_Keuze)),"",IF(Tb_Activiteiten[[#This Row],[Projectleider/Expert]]=1,Tb_Activiteiten[[#Headers],[Projectleider/Expert]],"")))</f>
        <v/>
      </c>
      <c r="AQ538" t="str">
        <f>IF(ISNUMBER(FIND("arbeid",Methode_Keuze)),"",IF(ISNUMBER(FIND("arbeid",Methode_Keuze)),"",IF(Tb_Activiteiten[[#This Row],[Arbeidskosten]]=1,Tb_Activiteiten[[#Headers],[Arbeidskosten]],"")))</f>
        <v/>
      </c>
      <c r="AR538" t="str">
        <f>IF(ISNUMBER(FIND("arbeid",Methode_Keuze)),"",IF(ISNUMBER(FIND("arbeid",Methode_Keuze)),"",IF(Tb_Activiteiten[[#This Row],[Arbeidskosten op basis van IKS]]=1,Tb_Activiteiten[[#Headers],[Arbeidskosten op basis van IKS]],"")))</f>
        <v/>
      </c>
      <c r="AS538" t="str">
        <f>IF(ISNUMBER(FIND("overige",Methode_Keuze)),"",IF(Tb_Activiteiten[[#This Row],[Kosten derden exclusief btw]]=1,Tb_Activiteiten[[#Headers],[Kosten derden exclusief btw]],""))</f>
        <v/>
      </c>
      <c r="AT538" t="str">
        <f>IF(ISNUMBER(FIND("overige",Methode_Keuze)),"",IF(Tb_Activiteiten[[#This Row],[Niet verrekenbare btw]]=1,Tb_Activiteiten[[#Headers],[Niet verrekenbare btw]],""))</f>
        <v/>
      </c>
      <c r="AU538" t="str">
        <f>IF(ISNUMBER(FIND("overige",Methode_Keuze)),"",IF(Tb_Activiteiten[[#This Row],[Grondkosten]]=1,Tb_Activiteiten[[#Headers],[Grondkosten]],""))</f>
        <v/>
      </c>
      <c r="AV538" t="str">
        <f>IF(ISNUMBER(FIND("overige",Methode_Keuze)),"",IF(Tb_Activiteiten[[#This Row],[Bijdrage in natura (overige)]]=1,Tb_Activiteiten[[#Headers],[Bijdrage in natura (overige)]],""))</f>
        <v/>
      </c>
      <c r="AW538" t="str">
        <f>IF(ISNUMBER(FIND("overige",Methode_Keuze)),"",IF(Tb_Activiteiten[[#This Row],[Bijdrage in natura (vrijwilligers)]]=1,Tb_Activiteiten[[#Headers],[Bijdrage in natura (vrijwilligers)]],""))</f>
        <v/>
      </c>
      <c r="AX538" t="str">
        <f>IF(ISNUMBER(FIND("overige",Methode_Keuze)),"",IF(Tb_Activiteiten[[#This Row],[Afschrijvingskosten]]=1,Tb_Activiteiten[[#Headers],[Afschrijvingskosten]],""))</f>
        <v/>
      </c>
      <c r="AY538" t="str">
        <f>IF(ISNUMBER(FIND("overige",Methode_Keuze)),"",IF(Tb_Activiteiten[[#This Row],[Vergoeding]]=1,Tb_Activiteiten[[#Headers],[Vergoeding]],""))</f>
        <v/>
      </c>
      <c r="AZ538" t="str">
        <f>IF(ISNUMBER(FIND("arbeid",Methode_Keuze)),"",IF(Tb_Activiteiten[[#This Row],[Arbeidskosten - vast tarief (excl eigen arbeid)]]=1,Tb_Activiteiten[[#Headers],[Arbeidskosten - vast tarief (excl eigen arbeid)]],""))</f>
        <v/>
      </c>
      <c r="BA538" t="str">
        <f>IF(ISNUMBER(FIND("overige",Methode_Keuze)),"",IF(Tb_Activiteiten[[#This Row],[Overige kosten]]=1,Tb_Activiteiten[[#Headers],[Overige kosten]],""))</f>
        <v/>
      </c>
    </row>
    <row r="539" spans="1:53" x14ac:dyDescent="0.25">
      <c r="A539" s="213"/>
      <c r="F539" s="64"/>
      <c r="G539" s="64"/>
      <c r="H539" s="258"/>
      <c r="I539" s="258"/>
      <c r="J539" s="258"/>
      <c r="K539" s="258"/>
      <c r="O539" s="56"/>
      <c r="Q539" t="str">
        <f>IFERROR(IF(VLOOKUP(Tb_Activiteiten[[#This Row],[Openstelling]],Tb_Openstelling[],2,0)=1,1,""),"")</f>
        <v/>
      </c>
      <c r="AK539" t="str">
        <f>IF(ISNUMBER(FIND("arbeid",Methode_Keuze)),"",IF(ISNUMBER(FIND("arbeid",Methode_Keuze)),"",IF(Tb_Activiteiten[[#This Row],[Loonkosten]]=1,Tb_Activiteiten[[#Headers],[Loonkosten]],"")))</f>
        <v/>
      </c>
      <c r="AL539" t="str">
        <f>IF(ISNUMBER(FIND("arbeid",Methode_Keuze)),"",IF(ISNUMBER(FIND("arbeid",Methode_Keuze)),"",IF(Tb_Activiteiten[[#This Row],[Eigen arbeid]]=1,Tb_Activiteiten[[#Headers],[Eigen arbeid]],"")))</f>
        <v/>
      </c>
      <c r="AM539" t="str">
        <f>IF(ISNUMBER(FIND("arbeid",Methode_Keuze)),"",IF(ISNUMBER(FIND("arbeid",Methode_Keuze)),"",IF(Tb_Activiteiten[[#This Row],[Projectmedewerker]]=1,Tb_Activiteiten[[#Headers],[Projectmedewerker]],"")))</f>
        <v/>
      </c>
      <c r="AN539" t="str">
        <f>IF(ISNUMBER(FIND("arbeid",Methode_Keuze)),"",IF(ISNUMBER(FIND("arbeid",Methode_Keuze)),"",IF(Tb_Activiteiten[[#This Row],[Landbouwer]]=1,Tb_Activiteiten[[#Headers],[Landbouwer]],"")))</f>
        <v/>
      </c>
      <c r="AO539" t="str">
        <f>IF(ISNUMBER(FIND("arbeid",Methode_Keuze)),"",IF(ISNUMBER(FIND("arbeid",Methode_Keuze)),"",IF(Tb_Activiteiten[[#This Row],[Adviseur]]=1,Tb_Activiteiten[[#Headers],[Adviseur]],"")))</f>
        <v/>
      </c>
      <c r="AP539" t="str">
        <f>IF(ISNUMBER(FIND("arbeid",Methode_Keuze)),"",IF(ISNUMBER(FIND("arbeid",Methode_Keuze)),"",IF(Tb_Activiteiten[[#This Row],[Projectleider/Expert]]=1,Tb_Activiteiten[[#Headers],[Projectleider/Expert]],"")))</f>
        <v/>
      </c>
      <c r="AQ539" t="str">
        <f>IF(ISNUMBER(FIND("arbeid",Methode_Keuze)),"",IF(ISNUMBER(FIND("arbeid",Methode_Keuze)),"",IF(Tb_Activiteiten[[#This Row],[Arbeidskosten]]=1,Tb_Activiteiten[[#Headers],[Arbeidskosten]],"")))</f>
        <v/>
      </c>
      <c r="AR539" t="str">
        <f>IF(ISNUMBER(FIND("arbeid",Methode_Keuze)),"",IF(ISNUMBER(FIND("arbeid",Methode_Keuze)),"",IF(Tb_Activiteiten[[#This Row],[Arbeidskosten op basis van IKS]]=1,Tb_Activiteiten[[#Headers],[Arbeidskosten op basis van IKS]],"")))</f>
        <v/>
      </c>
      <c r="AS539" t="str">
        <f>IF(ISNUMBER(FIND("overige",Methode_Keuze)),"",IF(Tb_Activiteiten[[#This Row],[Kosten derden exclusief btw]]=1,Tb_Activiteiten[[#Headers],[Kosten derden exclusief btw]],""))</f>
        <v/>
      </c>
      <c r="AT539" t="str">
        <f>IF(ISNUMBER(FIND("overige",Methode_Keuze)),"",IF(Tb_Activiteiten[[#This Row],[Niet verrekenbare btw]]=1,Tb_Activiteiten[[#Headers],[Niet verrekenbare btw]],""))</f>
        <v/>
      </c>
      <c r="AU539" t="str">
        <f>IF(ISNUMBER(FIND("overige",Methode_Keuze)),"",IF(Tb_Activiteiten[[#This Row],[Grondkosten]]=1,Tb_Activiteiten[[#Headers],[Grondkosten]],""))</f>
        <v/>
      </c>
      <c r="AV539" t="str">
        <f>IF(ISNUMBER(FIND("overige",Methode_Keuze)),"",IF(Tb_Activiteiten[[#This Row],[Bijdrage in natura (overige)]]=1,Tb_Activiteiten[[#Headers],[Bijdrage in natura (overige)]],""))</f>
        <v/>
      </c>
      <c r="AW539" t="str">
        <f>IF(ISNUMBER(FIND("overige",Methode_Keuze)),"",IF(Tb_Activiteiten[[#This Row],[Bijdrage in natura (vrijwilligers)]]=1,Tb_Activiteiten[[#Headers],[Bijdrage in natura (vrijwilligers)]],""))</f>
        <v/>
      </c>
      <c r="AX539" t="str">
        <f>IF(ISNUMBER(FIND("overige",Methode_Keuze)),"",IF(Tb_Activiteiten[[#This Row],[Afschrijvingskosten]]=1,Tb_Activiteiten[[#Headers],[Afschrijvingskosten]],""))</f>
        <v/>
      </c>
      <c r="AY539" t="str">
        <f>IF(ISNUMBER(FIND("overige",Methode_Keuze)),"",IF(Tb_Activiteiten[[#This Row],[Vergoeding]]=1,Tb_Activiteiten[[#Headers],[Vergoeding]],""))</f>
        <v/>
      </c>
      <c r="AZ539" t="str">
        <f>IF(ISNUMBER(FIND("arbeid",Methode_Keuze)),"",IF(Tb_Activiteiten[[#This Row],[Arbeidskosten - vast tarief (excl eigen arbeid)]]=1,Tb_Activiteiten[[#Headers],[Arbeidskosten - vast tarief (excl eigen arbeid)]],""))</f>
        <v/>
      </c>
      <c r="BA539" t="str">
        <f>IF(ISNUMBER(FIND("overige",Methode_Keuze)),"",IF(Tb_Activiteiten[[#This Row],[Overige kosten]]=1,Tb_Activiteiten[[#Headers],[Overige kosten]],""))</f>
        <v/>
      </c>
    </row>
    <row r="540" spans="1:53" x14ac:dyDescent="0.25">
      <c r="A540" s="213"/>
      <c r="F540" s="64"/>
      <c r="G540" s="64"/>
      <c r="H540" s="258"/>
      <c r="I540" s="258"/>
      <c r="J540" s="258"/>
      <c r="K540" s="258"/>
      <c r="O540" s="56"/>
      <c r="Q540" t="str">
        <f>IFERROR(IF(VLOOKUP(Tb_Activiteiten[[#This Row],[Openstelling]],Tb_Openstelling[],2,0)=1,1,""),"")</f>
        <v/>
      </c>
      <c r="AK540" t="str">
        <f>IF(ISNUMBER(FIND("arbeid",Methode_Keuze)),"",IF(ISNUMBER(FIND("arbeid",Methode_Keuze)),"",IF(Tb_Activiteiten[[#This Row],[Loonkosten]]=1,Tb_Activiteiten[[#Headers],[Loonkosten]],"")))</f>
        <v/>
      </c>
      <c r="AL540" t="str">
        <f>IF(ISNUMBER(FIND("arbeid",Methode_Keuze)),"",IF(ISNUMBER(FIND("arbeid",Methode_Keuze)),"",IF(Tb_Activiteiten[[#This Row],[Eigen arbeid]]=1,Tb_Activiteiten[[#Headers],[Eigen arbeid]],"")))</f>
        <v/>
      </c>
      <c r="AM540" t="str">
        <f>IF(ISNUMBER(FIND("arbeid",Methode_Keuze)),"",IF(ISNUMBER(FIND("arbeid",Methode_Keuze)),"",IF(Tb_Activiteiten[[#This Row],[Projectmedewerker]]=1,Tb_Activiteiten[[#Headers],[Projectmedewerker]],"")))</f>
        <v/>
      </c>
      <c r="AN540" t="str">
        <f>IF(ISNUMBER(FIND("arbeid",Methode_Keuze)),"",IF(ISNUMBER(FIND("arbeid",Methode_Keuze)),"",IF(Tb_Activiteiten[[#This Row],[Landbouwer]]=1,Tb_Activiteiten[[#Headers],[Landbouwer]],"")))</f>
        <v/>
      </c>
      <c r="AO540" t="str">
        <f>IF(ISNUMBER(FIND("arbeid",Methode_Keuze)),"",IF(ISNUMBER(FIND("arbeid",Methode_Keuze)),"",IF(Tb_Activiteiten[[#This Row],[Adviseur]]=1,Tb_Activiteiten[[#Headers],[Adviseur]],"")))</f>
        <v/>
      </c>
      <c r="AP540" t="str">
        <f>IF(ISNUMBER(FIND("arbeid",Methode_Keuze)),"",IF(ISNUMBER(FIND("arbeid",Methode_Keuze)),"",IF(Tb_Activiteiten[[#This Row],[Projectleider/Expert]]=1,Tb_Activiteiten[[#Headers],[Projectleider/Expert]],"")))</f>
        <v/>
      </c>
      <c r="AQ540" t="str">
        <f>IF(ISNUMBER(FIND("arbeid",Methode_Keuze)),"",IF(ISNUMBER(FIND("arbeid",Methode_Keuze)),"",IF(Tb_Activiteiten[[#This Row],[Arbeidskosten]]=1,Tb_Activiteiten[[#Headers],[Arbeidskosten]],"")))</f>
        <v/>
      </c>
      <c r="AR540" t="str">
        <f>IF(ISNUMBER(FIND("arbeid",Methode_Keuze)),"",IF(ISNUMBER(FIND("arbeid",Methode_Keuze)),"",IF(Tb_Activiteiten[[#This Row],[Arbeidskosten op basis van IKS]]=1,Tb_Activiteiten[[#Headers],[Arbeidskosten op basis van IKS]],"")))</f>
        <v/>
      </c>
      <c r="AS540" t="str">
        <f>IF(ISNUMBER(FIND("overige",Methode_Keuze)),"",IF(Tb_Activiteiten[[#This Row],[Kosten derden exclusief btw]]=1,Tb_Activiteiten[[#Headers],[Kosten derden exclusief btw]],""))</f>
        <v/>
      </c>
      <c r="AT540" t="str">
        <f>IF(ISNUMBER(FIND("overige",Methode_Keuze)),"",IF(Tb_Activiteiten[[#This Row],[Niet verrekenbare btw]]=1,Tb_Activiteiten[[#Headers],[Niet verrekenbare btw]],""))</f>
        <v/>
      </c>
      <c r="AU540" t="str">
        <f>IF(ISNUMBER(FIND("overige",Methode_Keuze)),"",IF(Tb_Activiteiten[[#This Row],[Grondkosten]]=1,Tb_Activiteiten[[#Headers],[Grondkosten]],""))</f>
        <v/>
      </c>
      <c r="AV540" t="str">
        <f>IF(ISNUMBER(FIND("overige",Methode_Keuze)),"",IF(Tb_Activiteiten[[#This Row],[Bijdrage in natura (overige)]]=1,Tb_Activiteiten[[#Headers],[Bijdrage in natura (overige)]],""))</f>
        <v/>
      </c>
      <c r="AW540" t="str">
        <f>IF(ISNUMBER(FIND("overige",Methode_Keuze)),"",IF(Tb_Activiteiten[[#This Row],[Bijdrage in natura (vrijwilligers)]]=1,Tb_Activiteiten[[#Headers],[Bijdrage in natura (vrijwilligers)]],""))</f>
        <v/>
      </c>
      <c r="AX540" t="str">
        <f>IF(ISNUMBER(FIND("overige",Methode_Keuze)),"",IF(Tb_Activiteiten[[#This Row],[Afschrijvingskosten]]=1,Tb_Activiteiten[[#Headers],[Afschrijvingskosten]],""))</f>
        <v/>
      </c>
      <c r="AY540" t="str">
        <f>IF(ISNUMBER(FIND("overige",Methode_Keuze)),"",IF(Tb_Activiteiten[[#This Row],[Vergoeding]]=1,Tb_Activiteiten[[#Headers],[Vergoeding]],""))</f>
        <v/>
      </c>
      <c r="AZ540" t="str">
        <f>IF(ISNUMBER(FIND("arbeid",Methode_Keuze)),"",IF(Tb_Activiteiten[[#This Row],[Arbeidskosten - vast tarief (excl eigen arbeid)]]=1,Tb_Activiteiten[[#Headers],[Arbeidskosten - vast tarief (excl eigen arbeid)]],""))</f>
        <v/>
      </c>
      <c r="BA540" t="str">
        <f>IF(ISNUMBER(FIND("overige",Methode_Keuze)),"",IF(Tb_Activiteiten[[#This Row],[Overige kosten]]=1,Tb_Activiteiten[[#Headers],[Overige kosten]],""))</f>
        <v/>
      </c>
    </row>
    <row r="541" spans="1:53" x14ac:dyDescent="0.25">
      <c r="A541" s="213"/>
      <c r="F541" s="64"/>
      <c r="G541" s="64"/>
      <c r="H541" s="258"/>
      <c r="I541" s="258"/>
      <c r="J541" s="258"/>
      <c r="K541" s="258"/>
      <c r="O541" s="56"/>
      <c r="Q541" t="str">
        <f>IFERROR(IF(VLOOKUP(Tb_Activiteiten[[#This Row],[Openstelling]],Tb_Openstelling[],2,0)=1,1,""),"")</f>
        <v/>
      </c>
      <c r="AK541" t="str">
        <f>IF(ISNUMBER(FIND("arbeid",Methode_Keuze)),"",IF(ISNUMBER(FIND("arbeid",Methode_Keuze)),"",IF(Tb_Activiteiten[[#This Row],[Loonkosten]]=1,Tb_Activiteiten[[#Headers],[Loonkosten]],"")))</f>
        <v/>
      </c>
      <c r="AL541" t="str">
        <f>IF(ISNUMBER(FIND("arbeid",Methode_Keuze)),"",IF(ISNUMBER(FIND("arbeid",Methode_Keuze)),"",IF(Tb_Activiteiten[[#This Row],[Eigen arbeid]]=1,Tb_Activiteiten[[#Headers],[Eigen arbeid]],"")))</f>
        <v/>
      </c>
      <c r="AM541" t="str">
        <f>IF(ISNUMBER(FIND("arbeid",Methode_Keuze)),"",IF(ISNUMBER(FIND("arbeid",Methode_Keuze)),"",IF(Tb_Activiteiten[[#This Row],[Projectmedewerker]]=1,Tb_Activiteiten[[#Headers],[Projectmedewerker]],"")))</f>
        <v/>
      </c>
      <c r="AN541" t="str">
        <f>IF(ISNUMBER(FIND("arbeid",Methode_Keuze)),"",IF(ISNUMBER(FIND("arbeid",Methode_Keuze)),"",IF(Tb_Activiteiten[[#This Row],[Landbouwer]]=1,Tb_Activiteiten[[#Headers],[Landbouwer]],"")))</f>
        <v/>
      </c>
      <c r="AO541" t="str">
        <f>IF(ISNUMBER(FIND("arbeid",Methode_Keuze)),"",IF(ISNUMBER(FIND("arbeid",Methode_Keuze)),"",IF(Tb_Activiteiten[[#This Row],[Adviseur]]=1,Tb_Activiteiten[[#Headers],[Adviseur]],"")))</f>
        <v/>
      </c>
      <c r="AP541" t="str">
        <f>IF(ISNUMBER(FIND("arbeid",Methode_Keuze)),"",IF(ISNUMBER(FIND("arbeid",Methode_Keuze)),"",IF(Tb_Activiteiten[[#This Row],[Projectleider/Expert]]=1,Tb_Activiteiten[[#Headers],[Projectleider/Expert]],"")))</f>
        <v/>
      </c>
      <c r="AQ541" t="str">
        <f>IF(ISNUMBER(FIND("arbeid",Methode_Keuze)),"",IF(ISNUMBER(FIND("arbeid",Methode_Keuze)),"",IF(Tb_Activiteiten[[#This Row],[Arbeidskosten]]=1,Tb_Activiteiten[[#Headers],[Arbeidskosten]],"")))</f>
        <v/>
      </c>
      <c r="AR541" t="str">
        <f>IF(ISNUMBER(FIND("arbeid",Methode_Keuze)),"",IF(ISNUMBER(FIND("arbeid",Methode_Keuze)),"",IF(Tb_Activiteiten[[#This Row],[Arbeidskosten op basis van IKS]]=1,Tb_Activiteiten[[#Headers],[Arbeidskosten op basis van IKS]],"")))</f>
        <v/>
      </c>
      <c r="AS541" t="str">
        <f>IF(ISNUMBER(FIND("overige",Methode_Keuze)),"",IF(Tb_Activiteiten[[#This Row],[Kosten derden exclusief btw]]=1,Tb_Activiteiten[[#Headers],[Kosten derden exclusief btw]],""))</f>
        <v/>
      </c>
      <c r="AT541" t="str">
        <f>IF(ISNUMBER(FIND("overige",Methode_Keuze)),"",IF(Tb_Activiteiten[[#This Row],[Niet verrekenbare btw]]=1,Tb_Activiteiten[[#Headers],[Niet verrekenbare btw]],""))</f>
        <v/>
      </c>
      <c r="AU541" t="str">
        <f>IF(ISNUMBER(FIND("overige",Methode_Keuze)),"",IF(Tb_Activiteiten[[#This Row],[Grondkosten]]=1,Tb_Activiteiten[[#Headers],[Grondkosten]],""))</f>
        <v/>
      </c>
      <c r="AV541" t="str">
        <f>IF(ISNUMBER(FIND("overige",Methode_Keuze)),"",IF(Tb_Activiteiten[[#This Row],[Bijdrage in natura (overige)]]=1,Tb_Activiteiten[[#Headers],[Bijdrage in natura (overige)]],""))</f>
        <v/>
      </c>
      <c r="AW541" t="str">
        <f>IF(ISNUMBER(FIND("overige",Methode_Keuze)),"",IF(Tb_Activiteiten[[#This Row],[Bijdrage in natura (vrijwilligers)]]=1,Tb_Activiteiten[[#Headers],[Bijdrage in natura (vrijwilligers)]],""))</f>
        <v/>
      </c>
      <c r="AX541" t="str">
        <f>IF(ISNUMBER(FIND("overige",Methode_Keuze)),"",IF(Tb_Activiteiten[[#This Row],[Afschrijvingskosten]]=1,Tb_Activiteiten[[#Headers],[Afschrijvingskosten]],""))</f>
        <v/>
      </c>
      <c r="AY541" t="str">
        <f>IF(ISNUMBER(FIND("overige",Methode_Keuze)),"",IF(Tb_Activiteiten[[#This Row],[Vergoeding]]=1,Tb_Activiteiten[[#Headers],[Vergoeding]],""))</f>
        <v/>
      </c>
      <c r="AZ541" t="str">
        <f>IF(ISNUMBER(FIND("arbeid",Methode_Keuze)),"",IF(Tb_Activiteiten[[#This Row],[Arbeidskosten - vast tarief (excl eigen arbeid)]]=1,Tb_Activiteiten[[#Headers],[Arbeidskosten - vast tarief (excl eigen arbeid)]],""))</f>
        <v/>
      </c>
      <c r="BA541" t="str">
        <f>IF(ISNUMBER(FIND("overige",Methode_Keuze)),"",IF(Tb_Activiteiten[[#This Row],[Overige kosten]]=1,Tb_Activiteiten[[#Headers],[Overige kosten]],""))</f>
        <v/>
      </c>
    </row>
    <row r="542" spans="1:53" x14ac:dyDescent="0.25">
      <c r="A542" s="213"/>
      <c r="F542" s="64"/>
      <c r="G542" s="64"/>
      <c r="H542" s="258"/>
      <c r="I542" s="258"/>
      <c r="J542" s="258"/>
      <c r="K542" s="258"/>
      <c r="O542" s="56"/>
      <c r="Q542" t="str">
        <f>IFERROR(IF(VLOOKUP(Tb_Activiteiten[[#This Row],[Openstelling]],Tb_Openstelling[],2,0)=1,1,""),"")</f>
        <v/>
      </c>
      <c r="AK542" t="str">
        <f>IF(ISNUMBER(FIND("arbeid",Methode_Keuze)),"",IF(ISNUMBER(FIND("arbeid",Methode_Keuze)),"",IF(Tb_Activiteiten[[#This Row],[Loonkosten]]=1,Tb_Activiteiten[[#Headers],[Loonkosten]],"")))</f>
        <v/>
      </c>
      <c r="AL542" t="str">
        <f>IF(ISNUMBER(FIND("arbeid",Methode_Keuze)),"",IF(ISNUMBER(FIND("arbeid",Methode_Keuze)),"",IF(Tb_Activiteiten[[#This Row],[Eigen arbeid]]=1,Tb_Activiteiten[[#Headers],[Eigen arbeid]],"")))</f>
        <v/>
      </c>
      <c r="AM542" t="str">
        <f>IF(ISNUMBER(FIND("arbeid",Methode_Keuze)),"",IF(ISNUMBER(FIND("arbeid",Methode_Keuze)),"",IF(Tb_Activiteiten[[#This Row],[Projectmedewerker]]=1,Tb_Activiteiten[[#Headers],[Projectmedewerker]],"")))</f>
        <v/>
      </c>
      <c r="AN542" t="str">
        <f>IF(ISNUMBER(FIND("arbeid",Methode_Keuze)),"",IF(ISNUMBER(FIND("arbeid",Methode_Keuze)),"",IF(Tb_Activiteiten[[#This Row],[Landbouwer]]=1,Tb_Activiteiten[[#Headers],[Landbouwer]],"")))</f>
        <v/>
      </c>
      <c r="AO542" t="str">
        <f>IF(ISNUMBER(FIND("arbeid",Methode_Keuze)),"",IF(ISNUMBER(FIND("arbeid",Methode_Keuze)),"",IF(Tb_Activiteiten[[#This Row],[Adviseur]]=1,Tb_Activiteiten[[#Headers],[Adviseur]],"")))</f>
        <v/>
      </c>
      <c r="AP542" t="str">
        <f>IF(ISNUMBER(FIND("arbeid",Methode_Keuze)),"",IF(ISNUMBER(FIND("arbeid",Methode_Keuze)),"",IF(Tb_Activiteiten[[#This Row],[Projectleider/Expert]]=1,Tb_Activiteiten[[#Headers],[Projectleider/Expert]],"")))</f>
        <v/>
      </c>
      <c r="AQ542" t="str">
        <f>IF(ISNUMBER(FIND("arbeid",Methode_Keuze)),"",IF(ISNUMBER(FIND("arbeid",Methode_Keuze)),"",IF(Tb_Activiteiten[[#This Row],[Arbeidskosten]]=1,Tb_Activiteiten[[#Headers],[Arbeidskosten]],"")))</f>
        <v/>
      </c>
      <c r="AR542" t="str">
        <f>IF(ISNUMBER(FIND("arbeid",Methode_Keuze)),"",IF(ISNUMBER(FIND("arbeid",Methode_Keuze)),"",IF(Tb_Activiteiten[[#This Row],[Arbeidskosten op basis van IKS]]=1,Tb_Activiteiten[[#Headers],[Arbeidskosten op basis van IKS]],"")))</f>
        <v/>
      </c>
      <c r="AS542" t="str">
        <f>IF(ISNUMBER(FIND("overige",Methode_Keuze)),"",IF(Tb_Activiteiten[[#This Row],[Kosten derden exclusief btw]]=1,Tb_Activiteiten[[#Headers],[Kosten derden exclusief btw]],""))</f>
        <v/>
      </c>
      <c r="AT542" t="str">
        <f>IF(ISNUMBER(FIND("overige",Methode_Keuze)),"",IF(Tb_Activiteiten[[#This Row],[Niet verrekenbare btw]]=1,Tb_Activiteiten[[#Headers],[Niet verrekenbare btw]],""))</f>
        <v/>
      </c>
      <c r="AU542" t="str">
        <f>IF(ISNUMBER(FIND("overige",Methode_Keuze)),"",IF(Tb_Activiteiten[[#This Row],[Grondkosten]]=1,Tb_Activiteiten[[#Headers],[Grondkosten]],""))</f>
        <v/>
      </c>
      <c r="AV542" t="str">
        <f>IF(ISNUMBER(FIND("overige",Methode_Keuze)),"",IF(Tb_Activiteiten[[#This Row],[Bijdrage in natura (overige)]]=1,Tb_Activiteiten[[#Headers],[Bijdrage in natura (overige)]],""))</f>
        <v/>
      </c>
      <c r="AW542" t="str">
        <f>IF(ISNUMBER(FIND("overige",Methode_Keuze)),"",IF(Tb_Activiteiten[[#This Row],[Bijdrage in natura (vrijwilligers)]]=1,Tb_Activiteiten[[#Headers],[Bijdrage in natura (vrijwilligers)]],""))</f>
        <v/>
      </c>
      <c r="AX542" t="str">
        <f>IF(ISNUMBER(FIND("overige",Methode_Keuze)),"",IF(Tb_Activiteiten[[#This Row],[Afschrijvingskosten]]=1,Tb_Activiteiten[[#Headers],[Afschrijvingskosten]],""))</f>
        <v/>
      </c>
      <c r="AY542" t="str">
        <f>IF(ISNUMBER(FIND("overige",Methode_Keuze)),"",IF(Tb_Activiteiten[[#This Row],[Vergoeding]]=1,Tb_Activiteiten[[#Headers],[Vergoeding]],""))</f>
        <v/>
      </c>
      <c r="AZ542" t="str">
        <f>IF(ISNUMBER(FIND("arbeid",Methode_Keuze)),"",IF(Tb_Activiteiten[[#This Row],[Arbeidskosten - vast tarief (excl eigen arbeid)]]=1,Tb_Activiteiten[[#Headers],[Arbeidskosten - vast tarief (excl eigen arbeid)]],""))</f>
        <v/>
      </c>
      <c r="BA542" t="str">
        <f>IF(ISNUMBER(FIND("overige",Methode_Keuze)),"",IF(Tb_Activiteiten[[#This Row],[Overige kosten]]=1,Tb_Activiteiten[[#Headers],[Overige kosten]],""))</f>
        <v/>
      </c>
    </row>
    <row r="543" spans="1:53" x14ac:dyDescent="0.25">
      <c r="A543" s="213"/>
      <c r="F543" s="64"/>
      <c r="G543" s="64"/>
      <c r="H543" s="258"/>
      <c r="I543" s="258"/>
      <c r="J543" s="258"/>
      <c r="K543" s="258"/>
      <c r="O543" s="56"/>
      <c r="Q543" t="str">
        <f>IFERROR(IF(VLOOKUP(Tb_Activiteiten[[#This Row],[Openstelling]],Tb_Openstelling[],2,0)=1,1,""),"")</f>
        <v/>
      </c>
      <c r="AK543" t="str">
        <f>IF(ISNUMBER(FIND("arbeid",Methode_Keuze)),"",IF(ISNUMBER(FIND("arbeid",Methode_Keuze)),"",IF(Tb_Activiteiten[[#This Row],[Loonkosten]]=1,Tb_Activiteiten[[#Headers],[Loonkosten]],"")))</f>
        <v/>
      </c>
      <c r="AL543" t="str">
        <f>IF(ISNUMBER(FIND("arbeid",Methode_Keuze)),"",IF(ISNUMBER(FIND("arbeid",Methode_Keuze)),"",IF(Tb_Activiteiten[[#This Row],[Eigen arbeid]]=1,Tb_Activiteiten[[#Headers],[Eigen arbeid]],"")))</f>
        <v/>
      </c>
      <c r="AM543" t="str">
        <f>IF(ISNUMBER(FIND("arbeid",Methode_Keuze)),"",IF(ISNUMBER(FIND("arbeid",Methode_Keuze)),"",IF(Tb_Activiteiten[[#This Row],[Projectmedewerker]]=1,Tb_Activiteiten[[#Headers],[Projectmedewerker]],"")))</f>
        <v/>
      </c>
      <c r="AN543" t="str">
        <f>IF(ISNUMBER(FIND("arbeid",Methode_Keuze)),"",IF(ISNUMBER(FIND("arbeid",Methode_Keuze)),"",IF(Tb_Activiteiten[[#This Row],[Landbouwer]]=1,Tb_Activiteiten[[#Headers],[Landbouwer]],"")))</f>
        <v/>
      </c>
      <c r="AO543" t="str">
        <f>IF(ISNUMBER(FIND("arbeid",Methode_Keuze)),"",IF(ISNUMBER(FIND("arbeid",Methode_Keuze)),"",IF(Tb_Activiteiten[[#This Row],[Adviseur]]=1,Tb_Activiteiten[[#Headers],[Adviseur]],"")))</f>
        <v/>
      </c>
      <c r="AP543" t="str">
        <f>IF(ISNUMBER(FIND("arbeid",Methode_Keuze)),"",IF(ISNUMBER(FIND("arbeid",Methode_Keuze)),"",IF(Tb_Activiteiten[[#This Row],[Projectleider/Expert]]=1,Tb_Activiteiten[[#Headers],[Projectleider/Expert]],"")))</f>
        <v/>
      </c>
      <c r="AQ543" t="str">
        <f>IF(ISNUMBER(FIND("arbeid",Methode_Keuze)),"",IF(ISNUMBER(FIND("arbeid",Methode_Keuze)),"",IF(Tb_Activiteiten[[#This Row],[Arbeidskosten]]=1,Tb_Activiteiten[[#Headers],[Arbeidskosten]],"")))</f>
        <v/>
      </c>
      <c r="AR543" t="str">
        <f>IF(ISNUMBER(FIND("arbeid",Methode_Keuze)),"",IF(ISNUMBER(FIND("arbeid",Methode_Keuze)),"",IF(Tb_Activiteiten[[#This Row],[Arbeidskosten op basis van IKS]]=1,Tb_Activiteiten[[#Headers],[Arbeidskosten op basis van IKS]],"")))</f>
        <v/>
      </c>
      <c r="AS543" t="str">
        <f>IF(ISNUMBER(FIND("overige",Methode_Keuze)),"",IF(Tb_Activiteiten[[#This Row],[Kosten derden exclusief btw]]=1,Tb_Activiteiten[[#Headers],[Kosten derden exclusief btw]],""))</f>
        <v/>
      </c>
      <c r="AT543" t="str">
        <f>IF(ISNUMBER(FIND("overige",Methode_Keuze)),"",IF(Tb_Activiteiten[[#This Row],[Niet verrekenbare btw]]=1,Tb_Activiteiten[[#Headers],[Niet verrekenbare btw]],""))</f>
        <v/>
      </c>
      <c r="AU543" t="str">
        <f>IF(ISNUMBER(FIND("overige",Methode_Keuze)),"",IF(Tb_Activiteiten[[#This Row],[Grondkosten]]=1,Tb_Activiteiten[[#Headers],[Grondkosten]],""))</f>
        <v/>
      </c>
      <c r="AV543" t="str">
        <f>IF(ISNUMBER(FIND("overige",Methode_Keuze)),"",IF(Tb_Activiteiten[[#This Row],[Bijdrage in natura (overige)]]=1,Tb_Activiteiten[[#Headers],[Bijdrage in natura (overige)]],""))</f>
        <v/>
      </c>
      <c r="AW543" t="str">
        <f>IF(ISNUMBER(FIND("overige",Methode_Keuze)),"",IF(Tb_Activiteiten[[#This Row],[Bijdrage in natura (vrijwilligers)]]=1,Tb_Activiteiten[[#Headers],[Bijdrage in natura (vrijwilligers)]],""))</f>
        <v/>
      </c>
      <c r="AX543" t="str">
        <f>IF(ISNUMBER(FIND("overige",Methode_Keuze)),"",IF(Tb_Activiteiten[[#This Row],[Afschrijvingskosten]]=1,Tb_Activiteiten[[#Headers],[Afschrijvingskosten]],""))</f>
        <v/>
      </c>
      <c r="AY543" t="str">
        <f>IF(ISNUMBER(FIND("overige",Methode_Keuze)),"",IF(Tb_Activiteiten[[#This Row],[Vergoeding]]=1,Tb_Activiteiten[[#Headers],[Vergoeding]],""))</f>
        <v/>
      </c>
      <c r="AZ543" t="str">
        <f>IF(ISNUMBER(FIND("arbeid",Methode_Keuze)),"",IF(Tb_Activiteiten[[#This Row],[Arbeidskosten - vast tarief (excl eigen arbeid)]]=1,Tb_Activiteiten[[#Headers],[Arbeidskosten - vast tarief (excl eigen arbeid)]],""))</f>
        <v/>
      </c>
      <c r="BA543" t="str">
        <f>IF(ISNUMBER(FIND("overige",Methode_Keuze)),"",IF(Tb_Activiteiten[[#This Row],[Overige kosten]]=1,Tb_Activiteiten[[#Headers],[Overige kosten]],""))</f>
        <v/>
      </c>
    </row>
    <row r="544" spans="1:53" x14ac:dyDescent="0.25">
      <c r="A544" s="213"/>
      <c r="F544" s="64"/>
      <c r="G544" s="64"/>
      <c r="H544" s="258"/>
      <c r="I544" s="258"/>
      <c r="J544" s="258"/>
      <c r="K544" s="258"/>
      <c r="O544" s="56"/>
      <c r="Q544" t="str">
        <f>IFERROR(IF(VLOOKUP(Tb_Activiteiten[[#This Row],[Openstelling]],Tb_Openstelling[],2,0)=1,1,""),"")</f>
        <v/>
      </c>
      <c r="AK544" t="str">
        <f>IF(ISNUMBER(FIND("arbeid",Methode_Keuze)),"",IF(ISNUMBER(FIND("arbeid",Methode_Keuze)),"",IF(Tb_Activiteiten[[#This Row],[Loonkosten]]=1,Tb_Activiteiten[[#Headers],[Loonkosten]],"")))</f>
        <v/>
      </c>
      <c r="AL544" t="str">
        <f>IF(ISNUMBER(FIND("arbeid",Methode_Keuze)),"",IF(ISNUMBER(FIND("arbeid",Methode_Keuze)),"",IF(Tb_Activiteiten[[#This Row],[Eigen arbeid]]=1,Tb_Activiteiten[[#Headers],[Eigen arbeid]],"")))</f>
        <v/>
      </c>
      <c r="AM544" t="str">
        <f>IF(ISNUMBER(FIND("arbeid",Methode_Keuze)),"",IF(ISNUMBER(FIND("arbeid",Methode_Keuze)),"",IF(Tb_Activiteiten[[#This Row],[Projectmedewerker]]=1,Tb_Activiteiten[[#Headers],[Projectmedewerker]],"")))</f>
        <v/>
      </c>
      <c r="AN544" t="str">
        <f>IF(ISNUMBER(FIND("arbeid",Methode_Keuze)),"",IF(ISNUMBER(FIND("arbeid",Methode_Keuze)),"",IF(Tb_Activiteiten[[#This Row],[Landbouwer]]=1,Tb_Activiteiten[[#Headers],[Landbouwer]],"")))</f>
        <v/>
      </c>
      <c r="AO544" t="str">
        <f>IF(ISNUMBER(FIND("arbeid",Methode_Keuze)),"",IF(ISNUMBER(FIND("arbeid",Methode_Keuze)),"",IF(Tb_Activiteiten[[#This Row],[Adviseur]]=1,Tb_Activiteiten[[#Headers],[Adviseur]],"")))</f>
        <v/>
      </c>
      <c r="AP544" t="str">
        <f>IF(ISNUMBER(FIND("arbeid",Methode_Keuze)),"",IF(ISNUMBER(FIND("arbeid",Methode_Keuze)),"",IF(Tb_Activiteiten[[#This Row],[Projectleider/Expert]]=1,Tb_Activiteiten[[#Headers],[Projectleider/Expert]],"")))</f>
        <v/>
      </c>
      <c r="AQ544" t="str">
        <f>IF(ISNUMBER(FIND("arbeid",Methode_Keuze)),"",IF(ISNUMBER(FIND("arbeid",Methode_Keuze)),"",IF(Tb_Activiteiten[[#This Row],[Arbeidskosten]]=1,Tb_Activiteiten[[#Headers],[Arbeidskosten]],"")))</f>
        <v/>
      </c>
      <c r="AR544" t="str">
        <f>IF(ISNUMBER(FIND("arbeid",Methode_Keuze)),"",IF(ISNUMBER(FIND("arbeid",Methode_Keuze)),"",IF(Tb_Activiteiten[[#This Row],[Arbeidskosten op basis van IKS]]=1,Tb_Activiteiten[[#Headers],[Arbeidskosten op basis van IKS]],"")))</f>
        <v/>
      </c>
      <c r="AS544" t="str">
        <f>IF(ISNUMBER(FIND("overige",Methode_Keuze)),"",IF(Tb_Activiteiten[[#This Row],[Kosten derden exclusief btw]]=1,Tb_Activiteiten[[#Headers],[Kosten derden exclusief btw]],""))</f>
        <v/>
      </c>
      <c r="AT544" t="str">
        <f>IF(ISNUMBER(FIND("overige",Methode_Keuze)),"",IF(Tb_Activiteiten[[#This Row],[Niet verrekenbare btw]]=1,Tb_Activiteiten[[#Headers],[Niet verrekenbare btw]],""))</f>
        <v/>
      </c>
      <c r="AU544" t="str">
        <f>IF(ISNUMBER(FIND("overige",Methode_Keuze)),"",IF(Tb_Activiteiten[[#This Row],[Grondkosten]]=1,Tb_Activiteiten[[#Headers],[Grondkosten]],""))</f>
        <v/>
      </c>
      <c r="AV544" t="str">
        <f>IF(ISNUMBER(FIND("overige",Methode_Keuze)),"",IF(Tb_Activiteiten[[#This Row],[Bijdrage in natura (overige)]]=1,Tb_Activiteiten[[#Headers],[Bijdrage in natura (overige)]],""))</f>
        <v/>
      </c>
      <c r="AW544" t="str">
        <f>IF(ISNUMBER(FIND("overige",Methode_Keuze)),"",IF(Tb_Activiteiten[[#This Row],[Bijdrage in natura (vrijwilligers)]]=1,Tb_Activiteiten[[#Headers],[Bijdrage in natura (vrijwilligers)]],""))</f>
        <v/>
      </c>
      <c r="AX544" t="str">
        <f>IF(ISNUMBER(FIND("overige",Methode_Keuze)),"",IF(Tb_Activiteiten[[#This Row],[Afschrijvingskosten]]=1,Tb_Activiteiten[[#Headers],[Afschrijvingskosten]],""))</f>
        <v/>
      </c>
      <c r="AY544" t="str">
        <f>IF(ISNUMBER(FIND("overige",Methode_Keuze)),"",IF(Tb_Activiteiten[[#This Row],[Vergoeding]]=1,Tb_Activiteiten[[#Headers],[Vergoeding]],""))</f>
        <v/>
      </c>
      <c r="AZ544" t="str">
        <f>IF(ISNUMBER(FIND("arbeid",Methode_Keuze)),"",IF(Tb_Activiteiten[[#This Row],[Arbeidskosten - vast tarief (excl eigen arbeid)]]=1,Tb_Activiteiten[[#Headers],[Arbeidskosten - vast tarief (excl eigen arbeid)]],""))</f>
        <v/>
      </c>
      <c r="BA544" t="str">
        <f>IF(ISNUMBER(FIND("overige",Methode_Keuze)),"",IF(Tb_Activiteiten[[#This Row],[Overige kosten]]=1,Tb_Activiteiten[[#Headers],[Overige kosten]],""))</f>
        <v/>
      </c>
    </row>
    <row r="545" spans="1:53" x14ac:dyDescent="0.25">
      <c r="A545" s="213"/>
      <c r="F545" s="64"/>
      <c r="G545" s="64"/>
      <c r="H545" s="258"/>
      <c r="I545" s="258"/>
      <c r="J545" s="258"/>
      <c r="K545" s="258"/>
      <c r="O545" s="56"/>
      <c r="Q545" t="str">
        <f>IFERROR(IF(VLOOKUP(Tb_Activiteiten[[#This Row],[Openstelling]],Tb_Openstelling[],2,0)=1,1,""),"")</f>
        <v/>
      </c>
      <c r="AK545" t="str">
        <f>IF(ISNUMBER(FIND("arbeid",Methode_Keuze)),"",IF(ISNUMBER(FIND("arbeid",Methode_Keuze)),"",IF(Tb_Activiteiten[[#This Row],[Loonkosten]]=1,Tb_Activiteiten[[#Headers],[Loonkosten]],"")))</f>
        <v/>
      </c>
      <c r="AL545" t="str">
        <f>IF(ISNUMBER(FIND("arbeid",Methode_Keuze)),"",IF(ISNUMBER(FIND("arbeid",Methode_Keuze)),"",IF(Tb_Activiteiten[[#This Row],[Eigen arbeid]]=1,Tb_Activiteiten[[#Headers],[Eigen arbeid]],"")))</f>
        <v/>
      </c>
      <c r="AM545" t="str">
        <f>IF(ISNUMBER(FIND("arbeid",Methode_Keuze)),"",IF(ISNUMBER(FIND("arbeid",Methode_Keuze)),"",IF(Tb_Activiteiten[[#This Row],[Projectmedewerker]]=1,Tb_Activiteiten[[#Headers],[Projectmedewerker]],"")))</f>
        <v/>
      </c>
      <c r="AN545" t="str">
        <f>IF(ISNUMBER(FIND("arbeid",Methode_Keuze)),"",IF(ISNUMBER(FIND("arbeid",Methode_Keuze)),"",IF(Tb_Activiteiten[[#This Row],[Landbouwer]]=1,Tb_Activiteiten[[#Headers],[Landbouwer]],"")))</f>
        <v/>
      </c>
      <c r="AO545" t="str">
        <f>IF(ISNUMBER(FIND("arbeid",Methode_Keuze)),"",IF(ISNUMBER(FIND("arbeid",Methode_Keuze)),"",IF(Tb_Activiteiten[[#This Row],[Adviseur]]=1,Tb_Activiteiten[[#Headers],[Adviseur]],"")))</f>
        <v/>
      </c>
      <c r="AP545" t="str">
        <f>IF(ISNUMBER(FIND("arbeid",Methode_Keuze)),"",IF(ISNUMBER(FIND("arbeid",Methode_Keuze)),"",IF(Tb_Activiteiten[[#This Row],[Projectleider/Expert]]=1,Tb_Activiteiten[[#Headers],[Projectleider/Expert]],"")))</f>
        <v/>
      </c>
      <c r="AQ545" t="str">
        <f>IF(ISNUMBER(FIND("arbeid",Methode_Keuze)),"",IF(ISNUMBER(FIND("arbeid",Methode_Keuze)),"",IF(Tb_Activiteiten[[#This Row],[Arbeidskosten]]=1,Tb_Activiteiten[[#Headers],[Arbeidskosten]],"")))</f>
        <v/>
      </c>
      <c r="AR545" t="str">
        <f>IF(ISNUMBER(FIND("arbeid",Methode_Keuze)),"",IF(ISNUMBER(FIND("arbeid",Methode_Keuze)),"",IF(Tb_Activiteiten[[#This Row],[Arbeidskosten op basis van IKS]]=1,Tb_Activiteiten[[#Headers],[Arbeidskosten op basis van IKS]],"")))</f>
        <v/>
      </c>
      <c r="AS545" t="str">
        <f>IF(ISNUMBER(FIND("overige",Methode_Keuze)),"",IF(Tb_Activiteiten[[#This Row],[Kosten derden exclusief btw]]=1,Tb_Activiteiten[[#Headers],[Kosten derden exclusief btw]],""))</f>
        <v/>
      </c>
      <c r="AT545" t="str">
        <f>IF(ISNUMBER(FIND("overige",Methode_Keuze)),"",IF(Tb_Activiteiten[[#This Row],[Niet verrekenbare btw]]=1,Tb_Activiteiten[[#Headers],[Niet verrekenbare btw]],""))</f>
        <v/>
      </c>
      <c r="AU545" t="str">
        <f>IF(ISNUMBER(FIND("overige",Methode_Keuze)),"",IF(Tb_Activiteiten[[#This Row],[Grondkosten]]=1,Tb_Activiteiten[[#Headers],[Grondkosten]],""))</f>
        <v/>
      </c>
      <c r="AV545" t="str">
        <f>IF(ISNUMBER(FIND("overige",Methode_Keuze)),"",IF(Tb_Activiteiten[[#This Row],[Bijdrage in natura (overige)]]=1,Tb_Activiteiten[[#Headers],[Bijdrage in natura (overige)]],""))</f>
        <v/>
      </c>
      <c r="AW545" t="str">
        <f>IF(ISNUMBER(FIND("overige",Methode_Keuze)),"",IF(Tb_Activiteiten[[#This Row],[Bijdrage in natura (vrijwilligers)]]=1,Tb_Activiteiten[[#Headers],[Bijdrage in natura (vrijwilligers)]],""))</f>
        <v/>
      </c>
      <c r="AX545" t="str">
        <f>IF(ISNUMBER(FIND("overige",Methode_Keuze)),"",IF(Tb_Activiteiten[[#This Row],[Afschrijvingskosten]]=1,Tb_Activiteiten[[#Headers],[Afschrijvingskosten]],""))</f>
        <v/>
      </c>
      <c r="AY545" t="str">
        <f>IF(ISNUMBER(FIND("overige",Methode_Keuze)),"",IF(Tb_Activiteiten[[#This Row],[Vergoeding]]=1,Tb_Activiteiten[[#Headers],[Vergoeding]],""))</f>
        <v/>
      </c>
      <c r="AZ545" t="str">
        <f>IF(ISNUMBER(FIND("arbeid",Methode_Keuze)),"",IF(Tb_Activiteiten[[#This Row],[Arbeidskosten - vast tarief (excl eigen arbeid)]]=1,Tb_Activiteiten[[#Headers],[Arbeidskosten - vast tarief (excl eigen arbeid)]],""))</f>
        <v/>
      </c>
      <c r="BA545" t="str">
        <f>IF(ISNUMBER(FIND("overige",Methode_Keuze)),"",IF(Tb_Activiteiten[[#This Row],[Overige kosten]]=1,Tb_Activiteiten[[#Headers],[Overige kosten]],""))</f>
        <v/>
      </c>
    </row>
    <row r="546" spans="1:53" x14ac:dyDescent="0.25">
      <c r="A546" s="213"/>
      <c r="F546" s="64"/>
      <c r="G546" s="64"/>
      <c r="H546" s="258"/>
      <c r="I546" s="258"/>
      <c r="J546" s="258"/>
      <c r="K546" s="258"/>
      <c r="O546" s="56"/>
      <c r="Q546" t="str">
        <f>IFERROR(IF(VLOOKUP(Tb_Activiteiten[[#This Row],[Openstelling]],Tb_Openstelling[],2,0)=1,1,""),"")</f>
        <v/>
      </c>
      <c r="AK546" t="str">
        <f>IF(ISNUMBER(FIND("arbeid",Methode_Keuze)),"",IF(ISNUMBER(FIND("arbeid",Methode_Keuze)),"",IF(Tb_Activiteiten[[#This Row],[Loonkosten]]=1,Tb_Activiteiten[[#Headers],[Loonkosten]],"")))</f>
        <v/>
      </c>
      <c r="AL546" t="str">
        <f>IF(ISNUMBER(FIND("arbeid",Methode_Keuze)),"",IF(ISNUMBER(FIND("arbeid",Methode_Keuze)),"",IF(Tb_Activiteiten[[#This Row],[Eigen arbeid]]=1,Tb_Activiteiten[[#Headers],[Eigen arbeid]],"")))</f>
        <v/>
      </c>
      <c r="AM546" t="str">
        <f>IF(ISNUMBER(FIND("arbeid",Methode_Keuze)),"",IF(ISNUMBER(FIND("arbeid",Methode_Keuze)),"",IF(Tb_Activiteiten[[#This Row],[Projectmedewerker]]=1,Tb_Activiteiten[[#Headers],[Projectmedewerker]],"")))</f>
        <v/>
      </c>
      <c r="AN546" t="str">
        <f>IF(ISNUMBER(FIND("arbeid",Methode_Keuze)),"",IF(ISNUMBER(FIND("arbeid",Methode_Keuze)),"",IF(Tb_Activiteiten[[#This Row],[Landbouwer]]=1,Tb_Activiteiten[[#Headers],[Landbouwer]],"")))</f>
        <v/>
      </c>
      <c r="AO546" t="str">
        <f>IF(ISNUMBER(FIND("arbeid",Methode_Keuze)),"",IF(ISNUMBER(FIND("arbeid",Methode_Keuze)),"",IF(Tb_Activiteiten[[#This Row],[Adviseur]]=1,Tb_Activiteiten[[#Headers],[Adviseur]],"")))</f>
        <v/>
      </c>
      <c r="AP546" t="str">
        <f>IF(ISNUMBER(FIND("arbeid",Methode_Keuze)),"",IF(ISNUMBER(FIND("arbeid",Methode_Keuze)),"",IF(Tb_Activiteiten[[#This Row],[Projectleider/Expert]]=1,Tb_Activiteiten[[#Headers],[Projectleider/Expert]],"")))</f>
        <v/>
      </c>
      <c r="AQ546" t="str">
        <f>IF(ISNUMBER(FIND("arbeid",Methode_Keuze)),"",IF(ISNUMBER(FIND("arbeid",Methode_Keuze)),"",IF(Tb_Activiteiten[[#This Row],[Arbeidskosten]]=1,Tb_Activiteiten[[#Headers],[Arbeidskosten]],"")))</f>
        <v/>
      </c>
      <c r="AR546" t="str">
        <f>IF(ISNUMBER(FIND("arbeid",Methode_Keuze)),"",IF(ISNUMBER(FIND("arbeid",Methode_Keuze)),"",IF(Tb_Activiteiten[[#This Row],[Arbeidskosten op basis van IKS]]=1,Tb_Activiteiten[[#Headers],[Arbeidskosten op basis van IKS]],"")))</f>
        <v/>
      </c>
      <c r="AS546" t="str">
        <f>IF(ISNUMBER(FIND("overige",Methode_Keuze)),"",IF(Tb_Activiteiten[[#This Row],[Kosten derden exclusief btw]]=1,Tb_Activiteiten[[#Headers],[Kosten derden exclusief btw]],""))</f>
        <v/>
      </c>
      <c r="AT546" t="str">
        <f>IF(ISNUMBER(FIND("overige",Methode_Keuze)),"",IF(Tb_Activiteiten[[#This Row],[Niet verrekenbare btw]]=1,Tb_Activiteiten[[#Headers],[Niet verrekenbare btw]],""))</f>
        <v/>
      </c>
      <c r="AU546" t="str">
        <f>IF(ISNUMBER(FIND("overige",Methode_Keuze)),"",IF(Tb_Activiteiten[[#This Row],[Grondkosten]]=1,Tb_Activiteiten[[#Headers],[Grondkosten]],""))</f>
        <v/>
      </c>
      <c r="AV546" t="str">
        <f>IF(ISNUMBER(FIND("overige",Methode_Keuze)),"",IF(Tb_Activiteiten[[#This Row],[Bijdrage in natura (overige)]]=1,Tb_Activiteiten[[#Headers],[Bijdrage in natura (overige)]],""))</f>
        <v/>
      </c>
      <c r="AW546" t="str">
        <f>IF(ISNUMBER(FIND("overige",Methode_Keuze)),"",IF(Tb_Activiteiten[[#This Row],[Bijdrage in natura (vrijwilligers)]]=1,Tb_Activiteiten[[#Headers],[Bijdrage in natura (vrijwilligers)]],""))</f>
        <v/>
      </c>
      <c r="AX546" t="str">
        <f>IF(ISNUMBER(FIND("overige",Methode_Keuze)),"",IF(Tb_Activiteiten[[#This Row],[Afschrijvingskosten]]=1,Tb_Activiteiten[[#Headers],[Afschrijvingskosten]],""))</f>
        <v/>
      </c>
      <c r="AY546" t="str">
        <f>IF(ISNUMBER(FIND("overige",Methode_Keuze)),"",IF(Tb_Activiteiten[[#This Row],[Vergoeding]]=1,Tb_Activiteiten[[#Headers],[Vergoeding]],""))</f>
        <v/>
      </c>
      <c r="AZ546" t="str">
        <f>IF(ISNUMBER(FIND("arbeid",Methode_Keuze)),"",IF(Tb_Activiteiten[[#This Row],[Arbeidskosten - vast tarief (excl eigen arbeid)]]=1,Tb_Activiteiten[[#Headers],[Arbeidskosten - vast tarief (excl eigen arbeid)]],""))</f>
        <v/>
      </c>
      <c r="BA546" t="str">
        <f>IF(ISNUMBER(FIND("overige",Methode_Keuze)),"",IF(Tb_Activiteiten[[#This Row],[Overige kosten]]=1,Tb_Activiteiten[[#Headers],[Overige kosten]],""))</f>
        <v/>
      </c>
    </row>
    <row r="547" spans="1:53" x14ac:dyDescent="0.25">
      <c r="A547" s="213"/>
      <c r="F547" s="64"/>
      <c r="G547" s="64"/>
      <c r="H547" s="258"/>
      <c r="I547" s="258"/>
      <c r="J547" s="258"/>
      <c r="K547" s="258"/>
      <c r="O547" s="56"/>
      <c r="Q547" t="str">
        <f>IFERROR(IF(VLOOKUP(Tb_Activiteiten[[#This Row],[Openstelling]],Tb_Openstelling[],2,0)=1,1,""),"")</f>
        <v/>
      </c>
      <c r="AK547" t="str">
        <f>IF(ISNUMBER(FIND("arbeid",Methode_Keuze)),"",IF(ISNUMBER(FIND("arbeid",Methode_Keuze)),"",IF(Tb_Activiteiten[[#This Row],[Loonkosten]]=1,Tb_Activiteiten[[#Headers],[Loonkosten]],"")))</f>
        <v/>
      </c>
      <c r="AL547" t="str">
        <f>IF(ISNUMBER(FIND("arbeid",Methode_Keuze)),"",IF(ISNUMBER(FIND("arbeid",Methode_Keuze)),"",IF(Tb_Activiteiten[[#This Row],[Eigen arbeid]]=1,Tb_Activiteiten[[#Headers],[Eigen arbeid]],"")))</f>
        <v/>
      </c>
      <c r="AM547" t="str">
        <f>IF(ISNUMBER(FIND("arbeid",Methode_Keuze)),"",IF(ISNUMBER(FIND("arbeid",Methode_Keuze)),"",IF(Tb_Activiteiten[[#This Row],[Projectmedewerker]]=1,Tb_Activiteiten[[#Headers],[Projectmedewerker]],"")))</f>
        <v/>
      </c>
      <c r="AN547" t="str">
        <f>IF(ISNUMBER(FIND("arbeid",Methode_Keuze)),"",IF(ISNUMBER(FIND("arbeid",Methode_Keuze)),"",IF(Tb_Activiteiten[[#This Row],[Landbouwer]]=1,Tb_Activiteiten[[#Headers],[Landbouwer]],"")))</f>
        <v/>
      </c>
      <c r="AO547" t="str">
        <f>IF(ISNUMBER(FIND("arbeid",Methode_Keuze)),"",IF(ISNUMBER(FIND("arbeid",Methode_Keuze)),"",IF(Tb_Activiteiten[[#This Row],[Adviseur]]=1,Tb_Activiteiten[[#Headers],[Adviseur]],"")))</f>
        <v/>
      </c>
      <c r="AP547" t="str">
        <f>IF(ISNUMBER(FIND("arbeid",Methode_Keuze)),"",IF(ISNUMBER(FIND("arbeid",Methode_Keuze)),"",IF(Tb_Activiteiten[[#This Row],[Projectleider/Expert]]=1,Tb_Activiteiten[[#Headers],[Projectleider/Expert]],"")))</f>
        <v/>
      </c>
      <c r="AQ547" t="str">
        <f>IF(ISNUMBER(FIND("arbeid",Methode_Keuze)),"",IF(ISNUMBER(FIND("arbeid",Methode_Keuze)),"",IF(Tb_Activiteiten[[#This Row],[Arbeidskosten]]=1,Tb_Activiteiten[[#Headers],[Arbeidskosten]],"")))</f>
        <v/>
      </c>
      <c r="AR547" t="str">
        <f>IF(ISNUMBER(FIND("arbeid",Methode_Keuze)),"",IF(ISNUMBER(FIND("arbeid",Methode_Keuze)),"",IF(Tb_Activiteiten[[#This Row],[Arbeidskosten op basis van IKS]]=1,Tb_Activiteiten[[#Headers],[Arbeidskosten op basis van IKS]],"")))</f>
        <v/>
      </c>
      <c r="AS547" t="str">
        <f>IF(ISNUMBER(FIND("overige",Methode_Keuze)),"",IF(Tb_Activiteiten[[#This Row],[Kosten derden exclusief btw]]=1,Tb_Activiteiten[[#Headers],[Kosten derden exclusief btw]],""))</f>
        <v/>
      </c>
      <c r="AT547" t="str">
        <f>IF(ISNUMBER(FIND("overige",Methode_Keuze)),"",IF(Tb_Activiteiten[[#This Row],[Niet verrekenbare btw]]=1,Tb_Activiteiten[[#Headers],[Niet verrekenbare btw]],""))</f>
        <v/>
      </c>
      <c r="AU547" t="str">
        <f>IF(ISNUMBER(FIND("overige",Methode_Keuze)),"",IF(Tb_Activiteiten[[#This Row],[Grondkosten]]=1,Tb_Activiteiten[[#Headers],[Grondkosten]],""))</f>
        <v/>
      </c>
      <c r="AV547" t="str">
        <f>IF(ISNUMBER(FIND("overige",Methode_Keuze)),"",IF(Tb_Activiteiten[[#This Row],[Bijdrage in natura (overige)]]=1,Tb_Activiteiten[[#Headers],[Bijdrage in natura (overige)]],""))</f>
        <v/>
      </c>
      <c r="AW547" t="str">
        <f>IF(ISNUMBER(FIND("overige",Methode_Keuze)),"",IF(Tb_Activiteiten[[#This Row],[Bijdrage in natura (vrijwilligers)]]=1,Tb_Activiteiten[[#Headers],[Bijdrage in natura (vrijwilligers)]],""))</f>
        <v/>
      </c>
      <c r="AX547" t="str">
        <f>IF(ISNUMBER(FIND("overige",Methode_Keuze)),"",IF(Tb_Activiteiten[[#This Row],[Afschrijvingskosten]]=1,Tb_Activiteiten[[#Headers],[Afschrijvingskosten]],""))</f>
        <v/>
      </c>
      <c r="AY547" t="str">
        <f>IF(ISNUMBER(FIND("overige",Methode_Keuze)),"",IF(Tb_Activiteiten[[#This Row],[Vergoeding]]=1,Tb_Activiteiten[[#Headers],[Vergoeding]],""))</f>
        <v/>
      </c>
      <c r="AZ547" t="str">
        <f>IF(ISNUMBER(FIND("arbeid",Methode_Keuze)),"",IF(Tb_Activiteiten[[#This Row],[Arbeidskosten - vast tarief (excl eigen arbeid)]]=1,Tb_Activiteiten[[#Headers],[Arbeidskosten - vast tarief (excl eigen arbeid)]],""))</f>
        <v/>
      </c>
      <c r="BA547" t="str">
        <f>IF(ISNUMBER(FIND("overige",Methode_Keuze)),"",IF(Tb_Activiteiten[[#This Row],[Overige kosten]]=1,Tb_Activiteiten[[#Headers],[Overige kosten]],""))</f>
        <v/>
      </c>
    </row>
    <row r="548" spans="1:53" x14ac:dyDescent="0.25">
      <c r="A548" s="213"/>
      <c r="F548" s="64"/>
      <c r="G548" s="64"/>
      <c r="H548" s="258"/>
      <c r="I548" s="258"/>
      <c r="J548" s="258"/>
      <c r="K548" s="258"/>
      <c r="O548" s="56"/>
      <c r="Q548" t="str">
        <f>IFERROR(IF(VLOOKUP(Tb_Activiteiten[[#This Row],[Openstelling]],Tb_Openstelling[],2,0)=1,1,""),"")</f>
        <v/>
      </c>
      <c r="AK548" t="str">
        <f>IF(ISNUMBER(FIND("arbeid",Methode_Keuze)),"",IF(ISNUMBER(FIND("arbeid",Methode_Keuze)),"",IF(Tb_Activiteiten[[#This Row],[Loonkosten]]=1,Tb_Activiteiten[[#Headers],[Loonkosten]],"")))</f>
        <v/>
      </c>
      <c r="AL548" t="str">
        <f>IF(ISNUMBER(FIND("arbeid",Methode_Keuze)),"",IF(ISNUMBER(FIND("arbeid",Methode_Keuze)),"",IF(Tb_Activiteiten[[#This Row],[Eigen arbeid]]=1,Tb_Activiteiten[[#Headers],[Eigen arbeid]],"")))</f>
        <v/>
      </c>
      <c r="AM548" t="str">
        <f>IF(ISNUMBER(FIND("arbeid",Methode_Keuze)),"",IF(ISNUMBER(FIND("arbeid",Methode_Keuze)),"",IF(Tb_Activiteiten[[#This Row],[Projectmedewerker]]=1,Tb_Activiteiten[[#Headers],[Projectmedewerker]],"")))</f>
        <v/>
      </c>
      <c r="AN548" t="str">
        <f>IF(ISNUMBER(FIND("arbeid",Methode_Keuze)),"",IF(ISNUMBER(FIND("arbeid",Methode_Keuze)),"",IF(Tb_Activiteiten[[#This Row],[Landbouwer]]=1,Tb_Activiteiten[[#Headers],[Landbouwer]],"")))</f>
        <v/>
      </c>
      <c r="AO548" t="str">
        <f>IF(ISNUMBER(FIND("arbeid",Methode_Keuze)),"",IF(ISNUMBER(FIND("arbeid",Methode_Keuze)),"",IF(Tb_Activiteiten[[#This Row],[Adviseur]]=1,Tb_Activiteiten[[#Headers],[Adviseur]],"")))</f>
        <v/>
      </c>
      <c r="AP548" t="str">
        <f>IF(ISNUMBER(FIND("arbeid",Methode_Keuze)),"",IF(ISNUMBER(FIND("arbeid",Methode_Keuze)),"",IF(Tb_Activiteiten[[#This Row],[Projectleider/Expert]]=1,Tb_Activiteiten[[#Headers],[Projectleider/Expert]],"")))</f>
        <v/>
      </c>
      <c r="AQ548" t="str">
        <f>IF(ISNUMBER(FIND("arbeid",Methode_Keuze)),"",IF(ISNUMBER(FIND("arbeid",Methode_Keuze)),"",IF(Tb_Activiteiten[[#This Row],[Arbeidskosten]]=1,Tb_Activiteiten[[#Headers],[Arbeidskosten]],"")))</f>
        <v/>
      </c>
      <c r="AR548" t="str">
        <f>IF(ISNUMBER(FIND("arbeid",Methode_Keuze)),"",IF(ISNUMBER(FIND("arbeid",Methode_Keuze)),"",IF(Tb_Activiteiten[[#This Row],[Arbeidskosten op basis van IKS]]=1,Tb_Activiteiten[[#Headers],[Arbeidskosten op basis van IKS]],"")))</f>
        <v/>
      </c>
      <c r="AS548" t="str">
        <f>IF(ISNUMBER(FIND("overige",Methode_Keuze)),"",IF(Tb_Activiteiten[[#This Row],[Kosten derden exclusief btw]]=1,Tb_Activiteiten[[#Headers],[Kosten derden exclusief btw]],""))</f>
        <v/>
      </c>
      <c r="AT548" t="str">
        <f>IF(ISNUMBER(FIND("overige",Methode_Keuze)),"",IF(Tb_Activiteiten[[#This Row],[Niet verrekenbare btw]]=1,Tb_Activiteiten[[#Headers],[Niet verrekenbare btw]],""))</f>
        <v/>
      </c>
      <c r="AU548" t="str">
        <f>IF(ISNUMBER(FIND("overige",Methode_Keuze)),"",IF(Tb_Activiteiten[[#This Row],[Grondkosten]]=1,Tb_Activiteiten[[#Headers],[Grondkosten]],""))</f>
        <v/>
      </c>
      <c r="AV548" t="str">
        <f>IF(ISNUMBER(FIND("overige",Methode_Keuze)),"",IF(Tb_Activiteiten[[#This Row],[Bijdrage in natura (overige)]]=1,Tb_Activiteiten[[#Headers],[Bijdrage in natura (overige)]],""))</f>
        <v/>
      </c>
      <c r="AW548" t="str">
        <f>IF(ISNUMBER(FIND("overige",Methode_Keuze)),"",IF(Tb_Activiteiten[[#This Row],[Bijdrage in natura (vrijwilligers)]]=1,Tb_Activiteiten[[#Headers],[Bijdrage in natura (vrijwilligers)]],""))</f>
        <v/>
      </c>
      <c r="AX548" t="str">
        <f>IF(ISNUMBER(FIND("overige",Methode_Keuze)),"",IF(Tb_Activiteiten[[#This Row],[Afschrijvingskosten]]=1,Tb_Activiteiten[[#Headers],[Afschrijvingskosten]],""))</f>
        <v/>
      </c>
      <c r="AY548" t="str">
        <f>IF(ISNUMBER(FIND("overige",Methode_Keuze)),"",IF(Tb_Activiteiten[[#This Row],[Vergoeding]]=1,Tb_Activiteiten[[#Headers],[Vergoeding]],""))</f>
        <v/>
      </c>
      <c r="AZ548" t="str">
        <f>IF(ISNUMBER(FIND("arbeid",Methode_Keuze)),"",IF(Tb_Activiteiten[[#This Row],[Arbeidskosten - vast tarief (excl eigen arbeid)]]=1,Tb_Activiteiten[[#Headers],[Arbeidskosten - vast tarief (excl eigen arbeid)]],""))</f>
        <v/>
      </c>
      <c r="BA548" t="str">
        <f>IF(ISNUMBER(FIND("overige",Methode_Keuze)),"",IF(Tb_Activiteiten[[#This Row],[Overige kosten]]=1,Tb_Activiteiten[[#Headers],[Overige kosten]],""))</f>
        <v/>
      </c>
    </row>
    <row r="549" spans="1:53" x14ac:dyDescent="0.25">
      <c r="A549" s="213"/>
      <c r="F549" s="64"/>
      <c r="G549" s="64"/>
      <c r="H549" s="258"/>
      <c r="I549" s="258"/>
      <c r="J549" s="258"/>
      <c r="K549" s="258"/>
      <c r="O549" s="56"/>
      <c r="Q549" t="str">
        <f>IFERROR(IF(VLOOKUP(Tb_Activiteiten[[#This Row],[Openstelling]],Tb_Openstelling[],2,0)=1,1,""),"")</f>
        <v/>
      </c>
      <c r="AK549" t="str">
        <f>IF(ISNUMBER(FIND("arbeid",Methode_Keuze)),"",IF(ISNUMBER(FIND("arbeid",Methode_Keuze)),"",IF(Tb_Activiteiten[[#This Row],[Loonkosten]]=1,Tb_Activiteiten[[#Headers],[Loonkosten]],"")))</f>
        <v/>
      </c>
      <c r="AL549" t="str">
        <f>IF(ISNUMBER(FIND("arbeid",Methode_Keuze)),"",IF(ISNUMBER(FIND("arbeid",Methode_Keuze)),"",IF(Tb_Activiteiten[[#This Row],[Eigen arbeid]]=1,Tb_Activiteiten[[#Headers],[Eigen arbeid]],"")))</f>
        <v/>
      </c>
      <c r="AM549" t="str">
        <f>IF(ISNUMBER(FIND("arbeid",Methode_Keuze)),"",IF(ISNUMBER(FIND("arbeid",Methode_Keuze)),"",IF(Tb_Activiteiten[[#This Row],[Projectmedewerker]]=1,Tb_Activiteiten[[#Headers],[Projectmedewerker]],"")))</f>
        <v/>
      </c>
      <c r="AN549" t="str">
        <f>IF(ISNUMBER(FIND("arbeid",Methode_Keuze)),"",IF(ISNUMBER(FIND("arbeid",Methode_Keuze)),"",IF(Tb_Activiteiten[[#This Row],[Landbouwer]]=1,Tb_Activiteiten[[#Headers],[Landbouwer]],"")))</f>
        <v/>
      </c>
      <c r="AO549" t="str">
        <f>IF(ISNUMBER(FIND("arbeid",Methode_Keuze)),"",IF(ISNUMBER(FIND("arbeid",Methode_Keuze)),"",IF(Tb_Activiteiten[[#This Row],[Adviseur]]=1,Tb_Activiteiten[[#Headers],[Adviseur]],"")))</f>
        <v/>
      </c>
      <c r="AP549" t="str">
        <f>IF(ISNUMBER(FIND("arbeid",Methode_Keuze)),"",IF(ISNUMBER(FIND("arbeid",Methode_Keuze)),"",IF(Tb_Activiteiten[[#This Row],[Projectleider/Expert]]=1,Tb_Activiteiten[[#Headers],[Projectleider/Expert]],"")))</f>
        <v/>
      </c>
      <c r="AQ549" t="str">
        <f>IF(ISNUMBER(FIND("arbeid",Methode_Keuze)),"",IF(ISNUMBER(FIND("arbeid",Methode_Keuze)),"",IF(Tb_Activiteiten[[#This Row],[Arbeidskosten]]=1,Tb_Activiteiten[[#Headers],[Arbeidskosten]],"")))</f>
        <v/>
      </c>
      <c r="AR549" t="str">
        <f>IF(ISNUMBER(FIND("arbeid",Methode_Keuze)),"",IF(ISNUMBER(FIND("arbeid",Methode_Keuze)),"",IF(Tb_Activiteiten[[#This Row],[Arbeidskosten op basis van IKS]]=1,Tb_Activiteiten[[#Headers],[Arbeidskosten op basis van IKS]],"")))</f>
        <v/>
      </c>
      <c r="AS549" t="str">
        <f>IF(ISNUMBER(FIND("overige",Methode_Keuze)),"",IF(Tb_Activiteiten[[#This Row],[Kosten derden exclusief btw]]=1,Tb_Activiteiten[[#Headers],[Kosten derden exclusief btw]],""))</f>
        <v/>
      </c>
      <c r="AT549" t="str">
        <f>IF(ISNUMBER(FIND("overige",Methode_Keuze)),"",IF(Tb_Activiteiten[[#This Row],[Niet verrekenbare btw]]=1,Tb_Activiteiten[[#Headers],[Niet verrekenbare btw]],""))</f>
        <v/>
      </c>
      <c r="AU549" t="str">
        <f>IF(ISNUMBER(FIND("overige",Methode_Keuze)),"",IF(Tb_Activiteiten[[#This Row],[Grondkosten]]=1,Tb_Activiteiten[[#Headers],[Grondkosten]],""))</f>
        <v/>
      </c>
      <c r="AV549" t="str">
        <f>IF(ISNUMBER(FIND("overige",Methode_Keuze)),"",IF(Tb_Activiteiten[[#This Row],[Bijdrage in natura (overige)]]=1,Tb_Activiteiten[[#Headers],[Bijdrage in natura (overige)]],""))</f>
        <v/>
      </c>
      <c r="AW549" t="str">
        <f>IF(ISNUMBER(FIND("overige",Methode_Keuze)),"",IF(Tb_Activiteiten[[#This Row],[Bijdrage in natura (vrijwilligers)]]=1,Tb_Activiteiten[[#Headers],[Bijdrage in natura (vrijwilligers)]],""))</f>
        <v/>
      </c>
      <c r="AX549" t="str">
        <f>IF(ISNUMBER(FIND("overige",Methode_Keuze)),"",IF(Tb_Activiteiten[[#This Row],[Afschrijvingskosten]]=1,Tb_Activiteiten[[#Headers],[Afschrijvingskosten]],""))</f>
        <v/>
      </c>
      <c r="AY549" t="str">
        <f>IF(ISNUMBER(FIND("overige",Methode_Keuze)),"",IF(Tb_Activiteiten[[#This Row],[Vergoeding]]=1,Tb_Activiteiten[[#Headers],[Vergoeding]],""))</f>
        <v/>
      </c>
      <c r="AZ549" t="str">
        <f>IF(ISNUMBER(FIND("arbeid",Methode_Keuze)),"",IF(Tb_Activiteiten[[#This Row],[Arbeidskosten - vast tarief (excl eigen arbeid)]]=1,Tb_Activiteiten[[#Headers],[Arbeidskosten - vast tarief (excl eigen arbeid)]],""))</f>
        <v/>
      </c>
      <c r="BA549" t="str">
        <f>IF(ISNUMBER(FIND("overige",Methode_Keuze)),"",IF(Tb_Activiteiten[[#This Row],[Overige kosten]]=1,Tb_Activiteiten[[#Headers],[Overige kosten]],""))</f>
        <v/>
      </c>
    </row>
    <row r="550" spans="1:53" x14ac:dyDescent="0.25">
      <c r="A550" s="213"/>
      <c r="F550" s="64"/>
      <c r="G550" s="64"/>
      <c r="H550" s="258"/>
      <c r="I550" s="258"/>
      <c r="J550" s="258"/>
      <c r="K550" s="258"/>
      <c r="O550" s="56"/>
      <c r="Q550" t="str">
        <f>IFERROR(IF(VLOOKUP(Tb_Activiteiten[[#This Row],[Openstelling]],Tb_Openstelling[],2,0)=1,1,""),"")</f>
        <v/>
      </c>
      <c r="AK550" t="str">
        <f>IF(ISNUMBER(FIND("arbeid",Methode_Keuze)),"",IF(ISNUMBER(FIND("arbeid",Methode_Keuze)),"",IF(Tb_Activiteiten[[#This Row],[Loonkosten]]=1,Tb_Activiteiten[[#Headers],[Loonkosten]],"")))</f>
        <v/>
      </c>
      <c r="AL550" t="str">
        <f>IF(ISNUMBER(FIND("arbeid",Methode_Keuze)),"",IF(ISNUMBER(FIND("arbeid",Methode_Keuze)),"",IF(Tb_Activiteiten[[#This Row],[Eigen arbeid]]=1,Tb_Activiteiten[[#Headers],[Eigen arbeid]],"")))</f>
        <v/>
      </c>
      <c r="AM550" t="str">
        <f>IF(ISNUMBER(FIND("arbeid",Methode_Keuze)),"",IF(ISNUMBER(FIND("arbeid",Methode_Keuze)),"",IF(Tb_Activiteiten[[#This Row],[Projectmedewerker]]=1,Tb_Activiteiten[[#Headers],[Projectmedewerker]],"")))</f>
        <v/>
      </c>
      <c r="AN550" t="str">
        <f>IF(ISNUMBER(FIND("arbeid",Methode_Keuze)),"",IF(ISNUMBER(FIND("arbeid",Methode_Keuze)),"",IF(Tb_Activiteiten[[#This Row],[Landbouwer]]=1,Tb_Activiteiten[[#Headers],[Landbouwer]],"")))</f>
        <v/>
      </c>
      <c r="AO550" t="str">
        <f>IF(ISNUMBER(FIND("arbeid",Methode_Keuze)),"",IF(ISNUMBER(FIND("arbeid",Methode_Keuze)),"",IF(Tb_Activiteiten[[#This Row],[Adviseur]]=1,Tb_Activiteiten[[#Headers],[Adviseur]],"")))</f>
        <v/>
      </c>
      <c r="AP550" t="str">
        <f>IF(ISNUMBER(FIND("arbeid",Methode_Keuze)),"",IF(ISNUMBER(FIND("arbeid",Methode_Keuze)),"",IF(Tb_Activiteiten[[#This Row],[Projectleider/Expert]]=1,Tb_Activiteiten[[#Headers],[Projectleider/Expert]],"")))</f>
        <v/>
      </c>
      <c r="AQ550" t="str">
        <f>IF(ISNUMBER(FIND("arbeid",Methode_Keuze)),"",IF(ISNUMBER(FIND("arbeid",Methode_Keuze)),"",IF(Tb_Activiteiten[[#This Row],[Arbeidskosten]]=1,Tb_Activiteiten[[#Headers],[Arbeidskosten]],"")))</f>
        <v/>
      </c>
      <c r="AR550" t="str">
        <f>IF(ISNUMBER(FIND("arbeid",Methode_Keuze)),"",IF(ISNUMBER(FIND("arbeid",Methode_Keuze)),"",IF(Tb_Activiteiten[[#This Row],[Arbeidskosten op basis van IKS]]=1,Tb_Activiteiten[[#Headers],[Arbeidskosten op basis van IKS]],"")))</f>
        <v/>
      </c>
      <c r="AS550" t="str">
        <f>IF(ISNUMBER(FIND("overige",Methode_Keuze)),"",IF(Tb_Activiteiten[[#This Row],[Kosten derden exclusief btw]]=1,Tb_Activiteiten[[#Headers],[Kosten derden exclusief btw]],""))</f>
        <v/>
      </c>
      <c r="AT550" t="str">
        <f>IF(ISNUMBER(FIND("overige",Methode_Keuze)),"",IF(Tb_Activiteiten[[#This Row],[Niet verrekenbare btw]]=1,Tb_Activiteiten[[#Headers],[Niet verrekenbare btw]],""))</f>
        <v/>
      </c>
      <c r="AU550" t="str">
        <f>IF(ISNUMBER(FIND("overige",Methode_Keuze)),"",IF(Tb_Activiteiten[[#This Row],[Grondkosten]]=1,Tb_Activiteiten[[#Headers],[Grondkosten]],""))</f>
        <v/>
      </c>
      <c r="AV550" t="str">
        <f>IF(ISNUMBER(FIND("overige",Methode_Keuze)),"",IF(Tb_Activiteiten[[#This Row],[Bijdrage in natura (overige)]]=1,Tb_Activiteiten[[#Headers],[Bijdrage in natura (overige)]],""))</f>
        <v/>
      </c>
      <c r="AW550" t="str">
        <f>IF(ISNUMBER(FIND("overige",Methode_Keuze)),"",IF(Tb_Activiteiten[[#This Row],[Bijdrage in natura (vrijwilligers)]]=1,Tb_Activiteiten[[#Headers],[Bijdrage in natura (vrijwilligers)]],""))</f>
        <v/>
      </c>
      <c r="AX550" t="str">
        <f>IF(ISNUMBER(FIND("overige",Methode_Keuze)),"",IF(Tb_Activiteiten[[#This Row],[Afschrijvingskosten]]=1,Tb_Activiteiten[[#Headers],[Afschrijvingskosten]],""))</f>
        <v/>
      </c>
      <c r="AY550" t="str">
        <f>IF(ISNUMBER(FIND("overige",Methode_Keuze)),"",IF(Tb_Activiteiten[[#This Row],[Vergoeding]]=1,Tb_Activiteiten[[#Headers],[Vergoeding]],""))</f>
        <v/>
      </c>
      <c r="AZ550" t="str">
        <f>IF(ISNUMBER(FIND("arbeid",Methode_Keuze)),"",IF(Tb_Activiteiten[[#This Row],[Arbeidskosten - vast tarief (excl eigen arbeid)]]=1,Tb_Activiteiten[[#Headers],[Arbeidskosten - vast tarief (excl eigen arbeid)]],""))</f>
        <v/>
      </c>
      <c r="BA550" t="str">
        <f>IF(ISNUMBER(FIND("overige",Methode_Keuze)),"",IF(Tb_Activiteiten[[#This Row],[Overige kosten]]=1,Tb_Activiteiten[[#Headers],[Overige kosten]],""))</f>
        <v/>
      </c>
    </row>
    <row r="551" spans="1:53" x14ac:dyDescent="0.25">
      <c r="A551" s="213"/>
      <c r="F551" s="64"/>
      <c r="G551" s="64"/>
      <c r="H551" s="258"/>
      <c r="I551" s="258"/>
      <c r="J551" s="258"/>
      <c r="K551" s="258"/>
      <c r="O551" s="56"/>
      <c r="Q551" t="str">
        <f>IFERROR(IF(VLOOKUP(Tb_Activiteiten[[#This Row],[Openstelling]],Tb_Openstelling[],2,0)=1,1,""),"")</f>
        <v/>
      </c>
      <c r="AK551" t="str">
        <f>IF(ISNUMBER(FIND("arbeid",Methode_Keuze)),"",IF(ISNUMBER(FIND("arbeid",Methode_Keuze)),"",IF(Tb_Activiteiten[[#This Row],[Loonkosten]]=1,Tb_Activiteiten[[#Headers],[Loonkosten]],"")))</f>
        <v/>
      </c>
      <c r="AL551" t="str">
        <f>IF(ISNUMBER(FIND("arbeid",Methode_Keuze)),"",IF(ISNUMBER(FIND("arbeid",Methode_Keuze)),"",IF(Tb_Activiteiten[[#This Row],[Eigen arbeid]]=1,Tb_Activiteiten[[#Headers],[Eigen arbeid]],"")))</f>
        <v/>
      </c>
      <c r="AM551" t="str">
        <f>IF(ISNUMBER(FIND("arbeid",Methode_Keuze)),"",IF(ISNUMBER(FIND("arbeid",Methode_Keuze)),"",IF(Tb_Activiteiten[[#This Row],[Projectmedewerker]]=1,Tb_Activiteiten[[#Headers],[Projectmedewerker]],"")))</f>
        <v/>
      </c>
      <c r="AN551" t="str">
        <f>IF(ISNUMBER(FIND("arbeid",Methode_Keuze)),"",IF(ISNUMBER(FIND("arbeid",Methode_Keuze)),"",IF(Tb_Activiteiten[[#This Row],[Landbouwer]]=1,Tb_Activiteiten[[#Headers],[Landbouwer]],"")))</f>
        <v/>
      </c>
      <c r="AO551" t="str">
        <f>IF(ISNUMBER(FIND("arbeid",Methode_Keuze)),"",IF(ISNUMBER(FIND("arbeid",Methode_Keuze)),"",IF(Tb_Activiteiten[[#This Row],[Adviseur]]=1,Tb_Activiteiten[[#Headers],[Adviseur]],"")))</f>
        <v/>
      </c>
      <c r="AP551" t="str">
        <f>IF(ISNUMBER(FIND("arbeid",Methode_Keuze)),"",IF(ISNUMBER(FIND("arbeid",Methode_Keuze)),"",IF(Tb_Activiteiten[[#This Row],[Projectleider/Expert]]=1,Tb_Activiteiten[[#Headers],[Projectleider/Expert]],"")))</f>
        <v/>
      </c>
      <c r="AQ551" t="str">
        <f>IF(ISNUMBER(FIND("arbeid",Methode_Keuze)),"",IF(ISNUMBER(FIND("arbeid",Methode_Keuze)),"",IF(Tb_Activiteiten[[#This Row],[Arbeidskosten]]=1,Tb_Activiteiten[[#Headers],[Arbeidskosten]],"")))</f>
        <v/>
      </c>
      <c r="AR551" t="str">
        <f>IF(ISNUMBER(FIND("arbeid",Methode_Keuze)),"",IF(ISNUMBER(FIND("arbeid",Methode_Keuze)),"",IF(Tb_Activiteiten[[#This Row],[Arbeidskosten op basis van IKS]]=1,Tb_Activiteiten[[#Headers],[Arbeidskosten op basis van IKS]],"")))</f>
        <v/>
      </c>
      <c r="AS551" t="str">
        <f>IF(ISNUMBER(FIND("overige",Methode_Keuze)),"",IF(Tb_Activiteiten[[#This Row],[Kosten derden exclusief btw]]=1,Tb_Activiteiten[[#Headers],[Kosten derden exclusief btw]],""))</f>
        <v/>
      </c>
      <c r="AT551" t="str">
        <f>IF(ISNUMBER(FIND("overige",Methode_Keuze)),"",IF(Tb_Activiteiten[[#This Row],[Niet verrekenbare btw]]=1,Tb_Activiteiten[[#Headers],[Niet verrekenbare btw]],""))</f>
        <v/>
      </c>
      <c r="AU551" t="str">
        <f>IF(ISNUMBER(FIND("overige",Methode_Keuze)),"",IF(Tb_Activiteiten[[#This Row],[Grondkosten]]=1,Tb_Activiteiten[[#Headers],[Grondkosten]],""))</f>
        <v/>
      </c>
      <c r="AV551" t="str">
        <f>IF(ISNUMBER(FIND("overige",Methode_Keuze)),"",IF(Tb_Activiteiten[[#This Row],[Bijdrage in natura (overige)]]=1,Tb_Activiteiten[[#Headers],[Bijdrage in natura (overige)]],""))</f>
        <v/>
      </c>
      <c r="AW551" t="str">
        <f>IF(ISNUMBER(FIND("overige",Methode_Keuze)),"",IF(Tb_Activiteiten[[#This Row],[Bijdrage in natura (vrijwilligers)]]=1,Tb_Activiteiten[[#Headers],[Bijdrage in natura (vrijwilligers)]],""))</f>
        <v/>
      </c>
      <c r="AX551" t="str">
        <f>IF(ISNUMBER(FIND("overige",Methode_Keuze)),"",IF(Tb_Activiteiten[[#This Row],[Afschrijvingskosten]]=1,Tb_Activiteiten[[#Headers],[Afschrijvingskosten]],""))</f>
        <v/>
      </c>
      <c r="AY551" t="str">
        <f>IF(ISNUMBER(FIND("overige",Methode_Keuze)),"",IF(Tb_Activiteiten[[#This Row],[Vergoeding]]=1,Tb_Activiteiten[[#Headers],[Vergoeding]],""))</f>
        <v/>
      </c>
      <c r="AZ551" t="str">
        <f>IF(ISNUMBER(FIND("arbeid",Methode_Keuze)),"",IF(Tb_Activiteiten[[#This Row],[Arbeidskosten - vast tarief (excl eigen arbeid)]]=1,Tb_Activiteiten[[#Headers],[Arbeidskosten - vast tarief (excl eigen arbeid)]],""))</f>
        <v/>
      </c>
      <c r="BA551" t="str">
        <f>IF(ISNUMBER(FIND("overige",Methode_Keuze)),"",IF(Tb_Activiteiten[[#This Row],[Overige kosten]]=1,Tb_Activiteiten[[#Headers],[Overige kosten]],""))</f>
        <v/>
      </c>
    </row>
    <row r="552" spans="1:53" x14ac:dyDescent="0.25">
      <c r="A552" s="213"/>
      <c r="F552" s="64"/>
      <c r="G552" s="64"/>
      <c r="H552" s="258"/>
      <c r="I552" s="258"/>
      <c r="J552" s="258"/>
      <c r="K552" s="258"/>
      <c r="O552" s="56"/>
      <c r="Q552" t="str">
        <f>IFERROR(IF(VLOOKUP(Tb_Activiteiten[[#This Row],[Openstelling]],Tb_Openstelling[],2,0)=1,1,""),"")</f>
        <v/>
      </c>
      <c r="AK552" t="str">
        <f>IF(ISNUMBER(FIND("arbeid",Methode_Keuze)),"",IF(ISNUMBER(FIND("arbeid",Methode_Keuze)),"",IF(Tb_Activiteiten[[#This Row],[Loonkosten]]=1,Tb_Activiteiten[[#Headers],[Loonkosten]],"")))</f>
        <v/>
      </c>
      <c r="AL552" t="str">
        <f>IF(ISNUMBER(FIND("arbeid",Methode_Keuze)),"",IF(ISNUMBER(FIND("arbeid",Methode_Keuze)),"",IF(Tb_Activiteiten[[#This Row],[Eigen arbeid]]=1,Tb_Activiteiten[[#Headers],[Eigen arbeid]],"")))</f>
        <v/>
      </c>
      <c r="AM552" t="str">
        <f>IF(ISNUMBER(FIND("arbeid",Methode_Keuze)),"",IF(ISNUMBER(FIND("arbeid",Methode_Keuze)),"",IF(Tb_Activiteiten[[#This Row],[Projectmedewerker]]=1,Tb_Activiteiten[[#Headers],[Projectmedewerker]],"")))</f>
        <v/>
      </c>
      <c r="AN552" t="str">
        <f>IF(ISNUMBER(FIND("arbeid",Methode_Keuze)),"",IF(ISNUMBER(FIND("arbeid",Methode_Keuze)),"",IF(Tb_Activiteiten[[#This Row],[Landbouwer]]=1,Tb_Activiteiten[[#Headers],[Landbouwer]],"")))</f>
        <v/>
      </c>
      <c r="AO552" t="str">
        <f>IF(ISNUMBER(FIND("arbeid",Methode_Keuze)),"",IF(ISNUMBER(FIND("arbeid",Methode_Keuze)),"",IF(Tb_Activiteiten[[#This Row],[Adviseur]]=1,Tb_Activiteiten[[#Headers],[Adviseur]],"")))</f>
        <v/>
      </c>
      <c r="AP552" t="str">
        <f>IF(ISNUMBER(FIND("arbeid",Methode_Keuze)),"",IF(ISNUMBER(FIND("arbeid",Methode_Keuze)),"",IF(Tb_Activiteiten[[#This Row],[Projectleider/Expert]]=1,Tb_Activiteiten[[#Headers],[Projectleider/Expert]],"")))</f>
        <v/>
      </c>
      <c r="AQ552" t="str">
        <f>IF(ISNUMBER(FIND("arbeid",Methode_Keuze)),"",IF(ISNUMBER(FIND("arbeid",Methode_Keuze)),"",IF(Tb_Activiteiten[[#This Row],[Arbeidskosten]]=1,Tb_Activiteiten[[#Headers],[Arbeidskosten]],"")))</f>
        <v/>
      </c>
      <c r="AR552" t="str">
        <f>IF(ISNUMBER(FIND("arbeid",Methode_Keuze)),"",IF(ISNUMBER(FIND("arbeid",Methode_Keuze)),"",IF(Tb_Activiteiten[[#This Row],[Arbeidskosten op basis van IKS]]=1,Tb_Activiteiten[[#Headers],[Arbeidskosten op basis van IKS]],"")))</f>
        <v/>
      </c>
      <c r="AS552" t="str">
        <f>IF(ISNUMBER(FIND("overige",Methode_Keuze)),"",IF(Tb_Activiteiten[[#This Row],[Kosten derden exclusief btw]]=1,Tb_Activiteiten[[#Headers],[Kosten derden exclusief btw]],""))</f>
        <v/>
      </c>
      <c r="AT552" t="str">
        <f>IF(ISNUMBER(FIND("overige",Methode_Keuze)),"",IF(Tb_Activiteiten[[#This Row],[Niet verrekenbare btw]]=1,Tb_Activiteiten[[#Headers],[Niet verrekenbare btw]],""))</f>
        <v/>
      </c>
      <c r="AU552" t="str">
        <f>IF(ISNUMBER(FIND("overige",Methode_Keuze)),"",IF(Tb_Activiteiten[[#This Row],[Grondkosten]]=1,Tb_Activiteiten[[#Headers],[Grondkosten]],""))</f>
        <v/>
      </c>
      <c r="AV552" t="str">
        <f>IF(ISNUMBER(FIND("overige",Methode_Keuze)),"",IF(Tb_Activiteiten[[#This Row],[Bijdrage in natura (overige)]]=1,Tb_Activiteiten[[#Headers],[Bijdrage in natura (overige)]],""))</f>
        <v/>
      </c>
      <c r="AW552" t="str">
        <f>IF(ISNUMBER(FIND("overige",Methode_Keuze)),"",IF(Tb_Activiteiten[[#This Row],[Bijdrage in natura (vrijwilligers)]]=1,Tb_Activiteiten[[#Headers],[Bijdrage in natura (vrijwilligers)]],""))</f>
        <v/>
      </c>
      <c r="AX552" t="str">
        <f>IF(ISNUMBER(FIND("overige",Methode_Keuze)),"",IF(Tb_Activiteiten[[#This Row],[Afschrijvingskosten]]=1,Tb_Activiteiten[[#Headers],[Afschrijvingskosten]],""))</f>
        <v/>
      </c>
      <c r="AY552" t="str">
        <f>IF(ISNUMBER(FIND("overige",Methode_Keuze)),"",IF(Tb_Activiteiten[[#This Row],[Vergoeding]]=1,Tb_Activiteiten[[#Headers],[Vergoeding]],""))</f>
        <v/>
      </c>
      <c r="AZ552" t="str">
        <f>IF(ISNUMBER(FIND("arbeid",Methode_Keuze)),"",IF(Tb_Activiteiten[[#This Row],[Arbeidskosten - vast tarief (excl eigen arbeid)]]=1,Tb_Activiteiten[[#Headers],[Arbeidskosten - vast tarief (excl eigen arbeid)]],""))</f>
        <v/>
      </c>
      <c r="BA552" t="str">
        <f>IF(ISNUMBER(FIND("overige",Methode_Keuze)),"",IF(Tb_Activiteiten[[#This Row],[Overige kosten]]=1,Tb_Activiteiten[[#Headers],[Overige kosten]],""))</f>
        <v/>
      </c>
    </row>
    <row r="553" spans="1:53" x14ac:dyDescent="0.25">
      <c r="A553" s="213"/>
      <c r="F553" s="64"/>
      <c r="G553" s="64"/>
      <c r="H553" s="258"/>
      <c r="I553" s="258"/>
      <c r="J553" s="258"/>
      <c r="K553" s="258"/>
      <c r="O553" s="56"/>
      <c r="Q553" t="str">
        <f>IFERROR(IF(VLOOKUP(Tb_Activiteiten[[#This Row],[Openstelling]],Tb_Openstelling[],2,0)=1,1,""),"")</f>
        <v/>
      </c>
      <c r="AK553" t="str">
        <f>IF(ISNUMBER(FIND("arbeid",Methode_Keuze)),"",IF(ISNUMBER(FIND("arbeid",Methode_Keuze)),"",IF(Tb_Activiteiten[[#This Row],[Loonkosten]]=1,Tb_Activiteiten[[#Headers],[Loonkosten]],"")))</f>
        <v/>
      </c>
      <c r="AL553" t="str">
        <f>IF(ISNUMBER(FIND("arbeid",Methode_Keuze)),"",IF(ISNUMBER(FIND("arbeid",Methode_Keuze)),"",IF(Tb_Activiteiten[[#This Row],[Eigen arbeid]]=1,Tb_Activiteiten[[#Headers],[Eigen arbeid]],"")))</f>
        <v/>
      </c>
      <c r="AM553" t="str">
        <f>IF(ISNUMBER(FIND("arbeid",Methode_Keuze)),"",IF(ISNUMBER(FIND("arbeid",Methode_Keuze)),"",IF(Tb_Activiteiten[[#This Row],[Projectmedewerker]]=1,Tb_Activiteiten[[#Headers],[Projectmedewerker]],"")))</f>
        <v/>
      </c>
      <c r="AN553" t="str">
        <f>IF(ISNUMBER(FIND("arbeid",Methode_Keuze)),"",IF(ISNUMBER(FIND("arbeid",Methode_Keuze)),"",IF(Tb_Activiteiten[[#This Row],[Landbouwer]]=1,Tb_Activiteiten[[#Headers],[Landbouwer]],"")))</f>
        <v/>
      </c>
      <c r="AO553" t="str">
        <f>IF(ISNUMBER(FIND("arbeid",Methode_Keuze)),"",IF(ISNUMBER(FIND("arbeid",Methode_Keuze)),"",IF(Tb_Activiteiten[[#This Row],[Adviseur]]=1,Tb_Activiteiten[[#Headers],[Adviseur]],"")))</f>
        <v/>
      </c>
      <c r="AP553" t="str">
        <f>IF(ISNUMBER(FIND("arbeid",Methode_Keuze)),"",IF(ISNUMBER(FIND("arbeid",Methode_Keuze)),"",IF(Tb_Activiteiten[[#This Row],[Projectleider/Expert]]=1,Tb_Activiteiten[[#Headers],[Projectleider/Expert]],"")))</f>
        <v/>
      </c>
      <c r="AQ553" t="str">
        <f>IF(ISNUMBER(FIND("arbeid",Methode_Keuze)),"",IF(ISNUMBER(FIND("arbeid",Methode_Keuze)),"",IF(Tb_Activiteiten[[#This Row],[Arbeidskosten]]=1,Tb_Activiteiten[[#Headers],[Arbeidskosten]],"")))</f>
        <v/>
      </c>
      <c r="AR553" t="str">
        <f>IF(ISNUMBER(FIND("arbeid",Methode_Keuze)),"",IF(ISNUMBER(FIND("arbeid",Methode_Keuze)),"",IF(Tb_Activiteiten[[#This Row],[Arbeidskosten op basis van IKS]]=1,Tb_Activiteiten[[#Headers],[Arbeidskosten op basis van IKS]],"")))</f>
        <v/>
      </c>
      <c r="AS553" t="str">
        <f>IF(ISNUMBER(FIND("overige",Methode_Keuze)),"",IF(Tb_Activiteiten[[#This Row],[Kosten derden exclusief btw]]=1,Tb_Activiteiten[[#Headers],[Kosten derden exclusief btw]],""))</f>
        <v/>
      </c>
      <c r="AT553" t="str">
        <f>IF(ISNUMBER(FIND("overige",Methode_Keuze)),"",IF(Tb_Activiteiten[[#This Row],[Niet verrekenbare btw]]=1,Tb_Activiteiten[[#Headers],[Niet verrekenbare btw]],""))</f>
        <v/>
      </c>
      <c r="AU553" t="str">
        <f>IF(ISNUMBER(FIND("overige",Methode_Keuze)),"",IF(Tb_Activiteiten[[#This Row],[Grondkosten]]=1,Tb_Activiteiten[[#Headers],[Grondkosten]],""))</f>
        <v/>
      </c>
      <c r="AV553" t="str">
        <f>IF(ISNUMBER(FIND("overige",Methode_Keuze)),"",IF(Tb_Activiteiten[[#This Row],[Bijdrage in natura (overige)]]=1,Tb_Activiteiten[[#Headers],[Bijdrage in natura (overige)]],""))</f>
        <v/>
      </c>
      <c r="AW553" t="str">
        <f>IF(ISNUMBER(FIND("overige",Methode_Keuze)),"",IF(Tb_Activiteiten[[#This Row],[Bijdrage in natura (vrijwilligers)]]=1,Tb_Activiteiten[[#Headers],[Bijdrage in natura (vrijwilligers)]],""))</f>
        <v/>
      </c>
      <c r="AX553" t="str">
        <f>IF(ISNUMBER(FIND("overige",Methode_Keuze)),"",IF(Tb_Activiteiten[[#This Row],[Afschrijvingskosten]]=1,Tb_Activiteiten[[#Headers],[Afschrijvingskosten]],""))</f>
        <v/>
      </c>
      <c r="AY553" t="str">
        <f>IF(ISNUMBER(FIND("overige",Methode_Keuze)),"",IF(Tb_Activiteiten[[#This Row],[Vergoeding]]=1,Tb_Activiteiten[[#Headers],[Vergoeding]],""))</f>
        <v/>
      </c>
      <c r="AZ553" t="str">
        <f>IF(ISNUMBER(FIND("arbeid",Methode_Keuze)),"",IF(Tb_Activiteiten[[#This Row],[Arbeidskosten - vast tarief (excl eigen arbeid)]]=1,Tb_Activiteiten[[#Headers],[Arbeidskosten - vast tarief (excl eigen arbeid)]],""))</f>
        <v/>
      </c>
      <c r="BA553" t="str">
        <f>IF(ISNUMBER(FIND("overige",Methode_Keuze)),"",IF(Tb_Activiteiten[[#This Row],[Overige kosten]]=1,Tb_Activiteiten[[#Headers],[Overige kosten]],""))</f>
        <v/>
      </c>
    </row>
    <row r="554" spans="1:53" x14ac:dyDescent="0.25">
      <c r="A554" s="213"/>
      <c r="F554" s="64"/>
      <c r="G554" s="64"/>
      <c r="H554" s="258"/>
      <c r="I554" s="258"/>
      <c r="J554" s="258"/>
      <c r="K554" s="258"/>
      <c r="O554" s="56"/>
      <c r="Q554" t="str">
        <f>IFERROR(IF(VLOOKUP(Tb_Activiteiten[[#This Row],[Openstelling]],Tb_Openstelling[],2,0)=1,1,""),"")</f>
        <v/>
      </c>
      <c r="AK554" t="str">
        <f>IF(ISNUMBER(FIND("arbeid",Methode_Keuze)),"",IF(ISNUMBER(FIND("arbeid",Methode_Keuze)),"",IF(Tb_Activiteiten[[#This Row],[Loonkosten]]=1,Tb_Activiteiten[[#Headers],[Loonkosten]],"")))</f>
        <v/>
      </c>
      <c r="AL554" t="str">
        <f>IF(ISNUMBER(FIND("arbeid",Methode_Keuze)),"",IF(ISNUMBER(FIND("arbeid",Methode_Keuze)),"",IF(Tb_Activiteiten[[#This Row],[Eigen arbeid]]=1,Tb_Activiteiten[[#Headers],[Eigen arbeid]],"")))</f>
        <v/>
      </c>
      <c r="AM554" t="str">
        <f>IF(ISNUMBER(FIND("arbeid",Methode_Keuze)),"",IF(ISNUMBER(FIND("arbeid",Methode_Keuze)),"",IF(Tb_Activiteiten[[#This Row],[Projectmedewerker]]=1,Tb_Activiteiten[[#Headers],[Projectmedewerker]],"")))</f>
        <v/>
      </c>
      <c r="AN554" t="str">
        <f>IF(ISNUMBER(FIND("arbeid",Methode_Keuze)),"",IF(ISNUMBER(FIND("arbeid",Methode_Keuze)),"",IF(Tb_Activiteiten[[#This Row],[Landbouwer]]=1,Tb_Activiteiten[[#Headers],[Landbouwer]],"")))</f>
        <v/>
      </c>
      <c r="AO554" t="str">
        <f>IF(ISNUMBER(FIND("arbeid",Methode_Keuze)),"",IF(ISNUMBER(FIND("arbeid",Methode_Keuze)),"",IF(Tb_Activiteiten[[#This Row],[Adviseur]]=1,Tb_Activiteiten[[#Headers],[Adviseur]],"")))</f>
        <v/>
      </c>
      <c r="AP554" t="str">
        <f>IF(ISNUMBER(FIND("arbeid",Methode_Keuze)),"",IF(ISNUMBER(FIND("arbeid",Methode_Keuze)),"",IF(Tb_Activiteiten[[#This Row],[Projectleider/Expert]]=1,Tb_Activiteiten[[#Headers],[Projectleider/Expert]],"")))</f>
        <v/>
      </c>
      <c r="AQ554" t="str">
        <f>IF(ISNUMBER(FIND("arbeid",Methode_Keuze)),"",IF(ISNUMBER(FIND("arbeid",Methode_Keuze)),"",IF(Tb_Activiteiten[[#This Row],[Arbeidskosten]]=1,Tb_Activiteiten[[#Headers],[Arbeidskosten]],"")))</f>
        <v/>
      </c>
      <c r="AR554" t="str">
        <f>IF(ISNUMBER(FIND("arbeid",Methode_Keuze)),"",IF(ISNUMBER(FIND("arbeid",Methode_Keuze)),"",IF(Tb_Activiteiten[[#This Row],[Arbeidskosten op basis van IKS]]=1,Tb_Activiteiten[[#Headers],[Arbeidskosten op basis van IKS]],"")))</f>
        <v/>
      </c>
      <c r="AS554" t="str">
        <f>IF(ISNUMBER(FIND("overige",Methode_Keuze)),"",IF(Tb_Activiteiten[[#This Row],[Kosten derden exclusief btw]]=1,Tb_Activiteiten[[#Headers],[Kosten derden exclusief btw]],""))</f>
        <v/>
      </c>
      <c r="AT554" t="str">
        <f>IF(ISNUMBER(FIND("overige",Methode_Keuze)),"",IF(Tb_Activiteiten[[#This Row],[Niet verrekenbare btw]]=1,Tb_Activiteiten[[#Headers],[Niet verrekenbare btw]],""))</f>
        <v/>
      </c>
      <c r="AU554" t="str">
        <f>IF(ISNUMBER(FIND("overige",Methode_Keuze)),"",IF(Tb_Activiteiten[[#This Row],[Grondkosten]]=1,Tb_Activiteiten[[#Headers],[Grondkosten]],""))</f>
        <v/>
      </c>
      <c r="AV554" t="str">
        <f>IF(ISNUMBER(FIND("overige",Methode_Keuze)),"",IF(Tb_Activiteiten[[#This Row],[Bijdrage in natura (overige)]]=1,Tb_Activiteiten[[#Headers],[Bijdrage in natura (overige)]],""))</f>
        <v/>
      </c>
      <c r="AW554" t="str">
        <f>IF(ISNUMBER(FIND("overige",Methode_Keuze)),"",IF(Tb_Activiteiten[[#This Row],[Bijdrage in natura (vrijwilligers)]]=1,Tb_Activiteiten[[#Headers],[Bijdrage in natura (vrijwilligers)]],""))</f>
        <v/>
      </c>
      <c r="AX554" t="str">
        <f>IF(ISNUMBER(FIND("overige",Methode_Keuze)),"",IF(Tb_Activiteiten[[#This Row],[Afschrijvingskosten]]=1,Tb_Activiteiten[[#Headers],[Afschrijvingskosten]],""))</f>
        <v/>
      </c>
      <c r="AY554" t="str">
        <f>IF(ISNUMBER(FIND("overige",Methode_Keuze)),"",IF(Tb_Activiteiten[[#This Row],[Vergoeding]]=1,Tb_Activiteiten[[#Headers],[Vergoeding]],""))</f>
        <v/>
      </c>
      <c r="AZ554" t="str">
        <f>IF(ISNUMBER(FIND("arbeid",Methode_Keuze)),"",IF(Tb_Activiteiten[[#This Row],[Arbeidskosten - vast tarief (excl eigen arbeid)]]=1,Tb_Activiteiten[[#Headers],[Arbeidskosten - vast tarief (excl eigen arbeid)]],""))</f>
        <v/>
      </c>
      <c r="BA554" t="str">
        <f>IF(ISNUMBER(FIND("overige",Methode_Keuze)),"",IF(Tb_Activiteiten[[#This Row],[Overige kosten]]=1,Tb_Activiteiten[[#Headers],[Overige kosten]],""))</f>
        <v/>
      </c>
    </row>
    <row r="555" spans="1:53" x14ac:dyDescent="0.25">
      <c r="A555" s="213"/>
      <c r="F555" s="64"/>
      <c r="G555" s="64"/>
      <c r="H555" s="258"/>
      <c r="I555" s="258"/>
      <c r="J555" s="258"/>
      <c r="K555" s="258"/>
      <c r="O555" s="56"/>
      <c r="Q555" t="str">
        <f>IFERROR(IF(VLOOKUP(Tb_Activiteiten[[#This Row],[Openstelling]],Tb_Openstelling[],2,0)=1,1,""),"")</f>
        <v/>
      </c>
      <c r="AK555" t="str">
        <f>IF(ISNUMBER(FIND("arbeid",Methode_Keuze)),"",IF(ISNUMBER(FIND("arbeid",Methode_Keuze)),"",IF(Tb_Activiteiten[[#This Row],[Loonkosten]]=1,Tb_Activiteiten[[#Headers],[Loonkosten]],"")))</f>
        <v/>
      </c>
      <c r="AL555" t="str">
        <f>IF(ISNUMBER(FIND("arbeid",Methode_Keuze)),"",IF(ISNUMBER(FIND("arbeid",Methode_Keuze)),"",IF(Tb_Activiteiten[[#This Row],[Eigen arbeid]]=1,Tb_Activiteiten[[#Headers],[Eigen arbeid]],"")))</f>
        <v/>
      </c>
      <c r="AM555" t="str">
        <f>IF(ISNUMBER(FIND("arbeid",Methode_Keuze)),"",IF(ISNUMBER(FIND("arbeid",Methode_Keuze)),"",IF(Tb_Activiteiten[[#This Row],[Projectmedewerker]]=1,Tb_Activiteiten[[#Headers],[Projectmedewerker]],"")))</f>
        <v/>
      </c>
      <c r="AN555" t="str">
        <f>IF(ISNUMBER(FIND("arbeid",Methode_Keuze)),"",IF(ISNUMBER(FIND("arbeid",Methode_Keuze)),"",IF(Tb_Activiteiten[[#This Row],[Landbouwer]]=1,Tb_Activiteiten[[#Headers],[Landbouwer]],"")))</f>
        <v/>
      </c>
      <c r="AO555" t="str">
        <f>IF(ISNUMBER(FIND("arbeid",Methode_Keuze)),"",IF(ISNUMBER(FIND("arbeid",Methode_Keuze)),"",IF(Tb_Activiteiten[[#This Row],[Adviseur]]=1,Tb_Activiteiten[[#Headers],[Adviseur]],"")))</f>
        <v/>
      </c>
      <c r="AP555" t="str">
        <f>IF(ISNUMBER(FIND("arbeid",Methode_Keuze)),"",IF(ISNUMBER(FIND("arbeid",Methode_Keuze)),"",IF(Tb_Activiteiten[[#This Row],[Projectleider/Expert]]=1,Tb_Activiteiten[[#Headers],[Projectleider/Expert]],"")))</f>
        <v/>
      </c>
      <c r="AQ555" t="str">
        <f>IF(ISNUMBER(FIND("arbeid",Methode_Keuze)),"",IF(ISNUMBER(FIND("arbeid",Methode_Keuze)),"",IF(Tb_Activiteiten[[#This Row],[Arbeidskosten]]=1,Tb_Activiteiten[[#Headers],[Arbeidskosten]],"")))</f>
        <v/>
      </c>
      <c r="AR555" t="str">
        <f>IF(ISNUMBER(FIND("arbeid",Methode_Keuze)),"",IF(ISNUMBER(FIND("arbeid",Methode_Keuze)),"",IF(Tb_Activiteiten[[#This Row],[Arbeidskosten op basis van IKS]]=1,Tb_Activiteiten[[#Headers],[Arbeidskosten op basis van IKS]],"")))</f>
        <v/>
      </c>
      <c r="AS555" t="str">
        <f>IF(ISNUMBER(FIND("overige",Methode_Keuze)),"",IF(Tb_Activiteiten[[#This Row],[Kosten derden exclusief btw]]=1,Tb_Activiteiten[[#Headers],[Kosten derden exclusief btw]],""))</f>
        <v/>
      </c>
      <c r="AT555" t="str">
        <f>IF(ISNUMBER(FIND("overige",Methode_Keuze)),"",IF(Tb_Activiteiten[[#This Row],[Niet verrekenbare btw]]=1,Tb_Activiteiten[[#Headers],[Niet verrekenbare btw]],""))</f>
        <v/>
      </c>
      <c r="AU555" t="str">
        <f>IF(ISNUMBER(FIND("overige",Methode_Keuze)),"",IF(Tb_Activiteiten[[#This Row],[Grondkosten]]=1,Tb_Activiteiten[[#Headers],[Grondkosten]],""))</f>
        <v/>
      </c>
      <c r="AV555" t="str">
        <f>IF(ISNUMBER(FIND("overige",Methode_Keuze)),"",IF(Tb_Activiteiten[[#This Row],[Bijdrage in natura (overige)]]=1,Tb_Activiteiten[[#Headers],[Bijdrage in natura (overige)]],""))</f>
        <v/>
      </c>
      <c r="AW555" t="str">
        <f>IF(ISNUMBER(FIND("overige",Methode_Keuze)),"",IF(Tb_Activiteiten[[#This Row],[Bijdrage in natura (vrijwilligers)]]=1,Tb_Activiteiten[[#Headers],[Bijdrage in natura (vrijwilligers)]],""))</f>
        <v/>
      </c>
      <c r="AX555" t="str">
        <f>IF(ISNUMBER(FIND("overige",Methode_Keuze)),"",IF(Tb_Activiteiten[[#This Row],[Afschrijvingskosten]]=1,Tb_Activiteiten[[#Headers],[Afschrijvingskosten]],""))</f>
        <v/>
      </c>
      <c r="AY555" t="str">
        <f>IF(ISNUMBER(FIND("overige",Methode_Keuze)),"",IF(Tb_Activiteiten[[#This Row],[Vergoeding]]=1,Tb_Activiteiten[[#Headers],[Vergoeding]],""))</f>
        <v/>
      </c>
      <c r="AZ555" t="str">
        <f>IF(ISNUMBER(FIND("arbeid",Methode_Keuze)),"",IF(Tb_Activiteiten[[#This Row],[Arbeidskosten - vast tarief (excl eigen arbeid)]]=1,Tb_Activiteiten[[#Headers],[Arbeidskosten - vast tarief (excl eigen arbeid)]],""))</f>
        <v/>
      </c>
      <c r="BA555" t="str">
        <f>IF(ISNUMBER(FIND("overige",Methode_Keuze)),"",IF(Tb_Activiteiten[[#This Row],[Overige kosten]]=1,Tb_Activiteiten[[#Headers],[Overige kosten]],""))</f>
        <v/>
      </c>
    </row>
    <row r="556" spans="1:53" x14ac:dyDescent="0.25">
      <c r="A556" s="213"/>
      <c r="F556" s="64"/>
      <c r="G556" s="64"/>
      <c r="H556" s="258"/>
      <c r="I556" s="258"/>
      <c r="J556" s="258"/>
      <c r="K556" s="258"/>
      <c r="O556" s="56"/>
      <c r="Q556" t="str">
        <f>IFERROR(IF(VLOOKUP(Tb_Activiteiten[[#This Row],[Openstelling]],Tb_Openstelling[],2,0)=1,1,""),"")</f>
        <v/>
      </c>
      <c r="AK556" t="str">
        <f>IF(ISNUMBER(FIND("arbeid",Methode_Keuze)),"",IF(ISNUMBER(FIND("arbeid",Methode_Keuze)),"",IF(Tb_Activiteiten[[#This Row],[Loonkosten]]=1,Tb_Activiteiten[[#Headers],[Loonkosten]],"")))</f>
        <v/>
      </c>
      <c r="AL556" t="str">
        <f>IF(ISNUMBER(FIND("arbeid",Methode_Keuze)),"",IF(ISNUMBER(FIND("arbeid",Methode_Keuze)),"",IF(Tb_Activiteiten[[#This Row],[Eigen arbeid]]=1,Tb_Activiteiten[[#Headers],[Eigen arbeid]],"")))</f>
        <v/>
      </c>
      <c r="AM556" t="str">
        <f>IF(ISNUMBER(FIND("arbeid",Methode_Keuze)),"",IF(ISNUMBER(FIND("arbeid",Methode_Keuze)),"",IF(Tb_Activiteiten[[#This Row],[Projectmedewerker]]=1,Tb_Activiteiten[[#Headers],[Projectmedewerker]],"")))</f>
        <v/>
      </c>
      <c r="AN556" t="str">
        <f>IF(ISNUMBER(FIND("arbeid",Methode_Keuze)),"",IF(ISNUMBER(FIND("arbeid",Methode_Keuze)),"",IF(Tb_Activiteiten[[#This Row],[Landbouwer]]=1,Tb_Activiteiten[[#Headers],[Landbouwer]],"")))</f>
        <v/>
      </c>
      <c r="AO556" t="str">
        <f>IF(ISNUMBER(FIND("arbeid",Methode_Keuze)),"",IF(ISNUMBER(FIND("arbeid",Methode_Keuze)),"",IF(Tb_Activiteiten[[#This Row],[Adviseur]]=1,Tb_Activiteiten[[#Headers],[Adviseur]],"")))</f>
        <v/>
      </c>
      <c r="AP556" t="str">
        <f>IF(ISNUMBER(FIND("arbeid",Methode_Keuze)),"",IF(ISNUMBER(FIND("arbeid",Methode_Keuze)),"",IF(Tb_Activiteiten[[#This Row],[Projectleider/Expert]]=1,Tb_Activiteiten[[#Headers],[Projectleider/Expert]],"")))</f>
        <v/>
      </c>
      <c r="AQ556" t="str">
        <f>IF(ISNUMBER(FIND("arbeid",Methode_Keuze)),"",IF(ISNUMBER(FIND("arbeid",Methode_Keuze)),"",IF(Tb_Activiteiten[[#This Row],[Arbeidskosten]]=1,Tb_Activiteiten[[#Headers],[Arbeidskosten]],"")))</f>
        <v/>
      </c>
      <c r="AR556" t="str">
        <f>IF(ISNUMBER(FIND("arbeid",Methode_Keuze)),"",IF(ISNUMBER(FIND("arbeid",Methode_Keuze)),"",IF(Tb_Activiteiten[[#This Row],[Arbeidskosten op basis van IKS]]=1,Tb_Activiteiten[[#Headers],[Arbeidskosten op basis van IKS]],"")))</f>
        <v/>
      </c>
      <c r="AS556" t="str">
        <f>IF(ISNUMBER(FIND("overige",Methode_Keuze)),"",IF(Tb_Activiteiten[[#This Row],[Kosten derden exclusief btw]]=1,Tb_Activiteiten[[#Headers],[Kosten derden exclusief btw]],""))</f>
        <v/>
      </c>
      <c r="AT556" t="str">
        <f>IF(ISNUMBER(FIND("overige",Methode_Keuze)),"",IF(Tb_Activiteiten[[#This Row],[Niet verrekenbare btw]]=1,Tb_Activiteiten[[#Headers],[Niet verrekenbare btw]],""))</f>
        <v/>
      </c>
      <c r="AU556" t="str">
        <f>IF(ISNUMBER(FIND("overige",Methode_Keuze)),"",IF(Tb_Activiteiten[[#This Row],[Grondkosten]]=1,Tb_Activiteiten[[#Headers],[Grondkosten]],""))</f>
        <v/>
      </c>
      <c r="AV556" t="str">
        <f>IF(ISNUMBER(FIND("overige",Methode_Keuze)),"",IF(Tb_Activiteiten[[#This Row],[Bijdrage in natura (overige)]]=1,Tb_Activiteiten[[#Headers],[Bijdrage in natura (overige)]],""))</f>
        <v/>
      </c>
      <c r="AW556" t="str">
        <f>IF(ISNUMBER(FIND("overige",Methode_Keuze)),"",IF(Tb_Activiteiten[[#This Row],[Bijdrage in natura (vrijwilligers)]]=1,Tb_Activiteiten[[#Headers],[Bijdrage in natura (vrijwilligers)]],""))</f>
        <v/>
      </c>
      <c r="AX556" t="str">
        <f>IF(ISNUMBER(FIND("overige",Methode_Keuze)),"",IF(Tb_Activiteiten[[#This Row],[Afschrijvingskosten]]=1,Tb_Activiteiten[[#Headers],[Afschrijvingskosten]],""))</f>
        <v/>
      </c>
      <c r="AY556" t="str">
        <f>IF(ISNUMBER(FIND("overige",Methode_Keuze)),"",IF(Tb_Activiteiten[[#This Row],[Vergoeding]]=1,Tb_Activiteiten[[#Headers],[Vergoeding]],""))</f>
        <v/>
      </c>
      <c r="AZ556" t="str">
        <f>IF(ISNUMBER(FIND("arbeid",Methode_Keuze)),"",IF(Tb_Activiteiten[[#This Row],[Arbeidskosten - vast tarief (excl eigen arbeid)]]=1,Tb_Activiteiten[[#Headers],[Arbeidskosten - vast tarief (excl eigen arbeid)]],""))</f>
        <v/>
      </c>
      <c r="BA556" t="str">
        <f>IF(ISNUMBER(FIND("overige",Methode_Keuze)),"",IF(Tb_Activiteiten[[#This Row],[Overige kosten]]=1,Tb_Activiteiten[[#Headers],[Overige kosten]],""))</f>
        <v/>
      </c>
    </row>
    <row r="557" spans="1:53" x14ac:dyDescent="0.25">
      <c r="A557" s="213"/>
      <c r="F557" s="64"/>
      <c r="G557" s="64"/>
      <c r="H557" s="258"/>
      <c r="I557" s="258"/>
      <c r="J557" s="258"/>
      <c r="K557" s="258"/>
      <c r="O557" s="56"/>
      <c r="Q557" t="str">
        <f>IFERROR(IF(VLOOKUP(Tb_Activiteiten[[#This Row],[Openstelling]],Tb_Openstelling[],2,0)=1,1,""),"")</f>
        <v/>
      </c>
      <c r="AK557" t="str">
        <f>IF(ISNUMBER(FIND("arbeid",Methode_Keuze)),"",IF(ISNUMBER(FIND("arbeid",Methode_Keuze)),"",IF(Tb_Activiteiten[[#This Row],[Loonkosten]]=1,Tb_Activiteiten[[#Headers],[Loonkosten]],"")))</f>
        <v/>
      </c>
      <c r="AL557" t="str">
        <f>IF(ISNUMBER(FIND("arbeid",Methode_Keuze)),"",IF(ISNUMBER(FIND("arbeid",Methode_Keuze)),"",IF(Tb_Activiteiten[[#This Row],[Eigen arbeid]]=1,Tb_Activiteiten[[#Headers],[Eigen arbeid]],"")))</f>
        <v/>
      </c>
      <c r="AM557" t="str">
        <f>IF(ISNUMBER(FIND("arbeid",Methode_Keuze)),"",IF(ISNUMBER(FIND("arbeid",Methode_Keuze)),"",IF(Tb_Activiteiten[[#This Row],[Projectmedewerker]]=1,Tb_Activiteiten[[#Headers],[Projectmedewerker]],"")))</f>
        <v/>
      </c>
      <c r="AN557" t="str">
        <f>IF(ISNUMBER(FIND("arbeid",Methode_Keuze)),"",IF(ISNUMBER(FIND("arbeid",Methode_Keuze)),"",IF(Tb_Activiteiten[[#This Row],[Landbouwer]]=1,Tb_Activiteiten[[#Headers],[Landbouwer]],"")))</f>
        <v/>
      </c>
      <c r="AO557" t="str">
        <f>IF(ISNUMBER(FIND("arbeid",Methode_Keuze)),"",IF(ISNUMBER(FIND("arbeid",Methode_Keuze)),"",IF(Tb_Activiteiten[[#This Row],[Adviseur]]=1,Tb_Activiteiten[[#Headers],[Adviseur]],"")))</f>
        <v/>
      </c>
      <c r="AP557" t="str">
        <f>IF(ISNUMBER(FIND("arbeid",Methode_Keuze)),"",IF(ISNUMBER(FIND("arbeid",Methode_Keuze)),"",IF(Tb_Activiteiten[[#This Row],[Projectleider/Expert]]=1,Tb_Activiteiten[[#Headers],[Projectleider/Expert]],"")))</f>
        <v/>
      </c>
      <c r="AQ557" t="str">
        <f>IF(ISNUMBER(FIND("arbeid",Methode_Keuze)),"",IF(ISNUMBER(FIND("arbeid",Methode_Keuze)),"",IF(Tb_Activiteiten[[#This Row],[Arbeidskosten]]=1,Tb_Activiteiten[[#Headers],[Arbeidskosten]],"")))</f>
        <v/>
      </c>
      <c r="AR557" t="str">
        <f>IF(ISNUMBER(FIND("arbeid",Methode_Keuze)),"",IF(ISNUMBER(FIND("arbeid",Methode_Keuze)),"",IF(Tb_Activiteiten[[#This Row],[Arbeidskosten op basis van IKS]]=1,Tb_Activiteiten[[#Headers],[Arbeidskosten op basis van IKS]],"")))</f>
        <v/>
      </c>
      <c r="AS557" t="str">
        <f>IF(ISNUMBER(FIND("overige",Methode_Keuze)),"",IF(Tb_Activiteiten[[#This Row],[Kosten derden exclusief btw]]=1,Tb_Activiteiten[[#Headers],[Kosten derden exclusief btw]],""))</f>
        <v/>
      </c>
      <c r="AT557" t="str">
        <f>IF(ISNUMBER(FIND("overige",Methode_Keuze)),"",IF(Tb_Activiteiten[[#This Row],[Niet verrekenbare btw]]=1,Tb_Activiteiten[[#Headers],[Niet verrekenbare btw]],""))</f>
        <v/>
      </c>
      <c r="AU557" t="str">
        <f>IF(ISNUMBER(FIND("overige",Methode_Keuze)),"",IF(Tb_Activiteiten[[#This Row],[Grondkosten]]=1,Tb_Activiteiten[[#Headers],[Grondkosten]],""))</f>
        <v/>
      </c>
      <c r="AV557" t="str">
        <f>IF(ISNUMBER(FIND("overige",Methode_Keuze)),"",IF(Tb_Activiteiten[[#This Row],[Bijdrage in natura (overige)]]=1,Tb_Activiteiten[[#Headers],[Bijdrage in natura (overige)]],""))</f>
        <v/>
      </c>
      <c r="AW557" t="str">
        <f>IF(ISNUMBER(FIND("overige",Methode_Keuze)),"",IF(Tb_Activiteiten[[#This Row],[Bijdrage in natura (vrijwilligers)]]=1,Tb_Activiteiten[[#Headers],[Bijdrage in natura (vrijwilligers)]],""))</f>
        <v/>
      </c>
      <c r="AX557" t="str">
        <f>IF(ISNUMBER(FIND("overige",Methode_Keuze)),"",IF(Tb_Activiteiten[[#This Row],[Afschrijvingskosten]]=1,Tb_Activiteiten[[#Headers],[Afschrijvingskosten]],""))</f>
        <v/>
      </c>
      <c r="AY557" t="str">
        <f>IF(ISNUMBER(FIND("overige",Methode_Keuze)),"",IF(Tb_Activiteiten[[#This Row],[Vergoeding]]=1,Tb_Activiteiten[[#Headers],[Vergoeding]],""))</f>
        <v/>
      </c>
      <c r="AZ557" t="str">
        <f>IF(ISNUMBER(FIND("arbeid",Methode_Keuze)),"",IF(Tb_Activiteiten[[#This Row],[Arbeidskosten - vast tarief (excl eigen arbeid)]]=1,Tb_Activiteiten[[#Headers],[Arbeidskosten - vast tarief (excl eigen arbeid)]],""))</f>
        <v/>
      </c>
      <c r="BA557" t="str">
        <f>IF(ISNUMBER(FIND("overige",Methode_Keuze)),"",IF(Tb_Activiteiten[[#This Row],[Overige kosten]]=1,Tb_Activiteiten[[#Headers],[Overige kosten]],""))</f>
        <v/>
      </c>
    </row>
    <row r="558" spans="1:53" x14ac:dyDescent="0.25">
      <c r="A558" s="213"/>
      <c r="F558" s="64"/>
      <c r="G558" s="64"/>
      <c r="H558" s="258"/>
      <c r="I558" s="258"/>
      <c r="J558" s="258"/>
      <c r="K558" s="258"/>
      <c r="O558" s="56"/>
      <c r="Q558" t="str">
        <f>IFERROR(IF(VLOOKUP(Tb_Activiteiten[[#This Row],[Openstelling]],Tb_Openstelling[],2,0)=1,1,""),"")</f>
        <v/>
      </c>
      <c r="AK558" t="str">
        <f>IF(ISNUMBER(FIND("arbeid",Methode_Keuze)),"",IF(ISNUMBER(FIND("arbeid",Methode_Keuze)),"",IF(Tb_Activiteiten[[#This Row],[Loonkosten]]=1,Tb_Activiteiten[[#Headers],[Loonkosten]],"")))</f>
        <v/>
      </c>
      <c r="AL558" t="str">
        <f>IF(ISNUMBER(FIND("arbeid",Methode_Keuze)),"",IF(ISNUMBER(FIND("arbeid",Methode_Keuze)),"",IF(Tb_Activiteiten[[#This Row],[Eigen arbeid]]=1,Tb_Activiteiten[[#Headers],[Eigen arbeid]],"")))</f>
        <v/>
      </c>
      <c r="AM558" t="str">
        <f>IF(ISNUMBER(FIND("arbeid",Methode_Keuze)),"",IF(ISNUMBER(FIND("arbeid",Methode_Keuze)),"",IF(Tb_Activiteiten[[#This Row],[Projectmedewerker]]=1,Tb_Activiteiten[[#Headers],[Projectmedewerker]],"")))</f>
        <v/>
      </c>
      <c r="AN558" t="str">
        <f>IF(ISNUMBER(FIND("arbeid",Methode_Keuze)),"",IF(ISNUMBER(FIND("arbeid",Methode_Keuze)),"",IF(Tb_Activiteiten[[#This Row],[Landbouwer]]=1,Tb_Activiteiten[[#Headers],[Landbouwer]],"")))</f>
        <v/>
      </c>
      <c r="AO558" t="str">
        <f>IF(ISNUMBER(FIND("arbeid",Methode_Keuze)),"",IF(ISNUMBER(FIND("arbeid",Methode_Keuze)),"",IF(Tb_Activiteiten[[#This Row],[Adviseur]]=1,Tb_Activiteiten[[#Headers],[Adviseur]],"")))</f>
        <v/>
      </c>
      <c r="AP558" t="str">
        <f>IF(ISNUMBER(FIND("arbeid",Methode_Keuze)),"",IF(ISNUMBER(FIND("arbeid",Methode_Keuze)),"",IF(Tb_Activiteiten[[#This Row],[Projectleider/Expert]]=1,Tb_Activiteiten[[#Headers],[Projectleider/Expert]],"")))</f>
        <v/>
      </c>
      <c r="AQ558" t="str">
        <f>IF(ISNUMBER(FIND("arbeid",Methode_Keuze)),"",IF(ISNUMBER(FIND("arbeid",Methode_Keuze)),"",IF(Tb_Activiteiten[[#This Row],[Arbeidskosten]]=1,Tb_Activiteiten[[#Headers],[Arbeidskosten]],"")))</f>
        <v/>
      </c>
      <c r="AR558" t="str">
        <f>IF(ISNUMBER(FIND("arbeid",Methode_Keuze)),"",IF(ISNUMBER(FIND("arbeid",Methode_Keuze)),"",IF(Tb_Activiteiten[[#This Row],[Arbeidskosten op basis van IKS]]=1,Tb_Activiteiten[[#Headers],[Arbeidskosten op basis van IKS]],"")))</f>
        <v/>
      </c>
      <c r="AS558" t="str">
        <f>IF(ISNUMBER(FIND("overige",Methode_Keuze)),"",IF(Tb_Activiteiten[[#This Row],[Kosten derden exclusief btw]]=1,Tb_Activiteiten[[#Headers],[Kosten derden exclusief btw]],""))</f>
        <v/>
      </c>
      <c r="AT558" t="str">
        <f>IF(ISNUMBER(FIND("overige",Methode_Keuze)),"",IF(Tb_Activiteiten[[#This Row],[Niet verrekenbare btw]]=1,Tb_Activiteiten[[#Headers],[Niet verrekenbare btw]],""))</f>
        <v/>
      </c>
      <c r="AU558" t="str">
        <f>IF(ISNUMBER(FIND("overige",Methode_Keuze)),"",IF(Tb_Activiteiten[[#This Row],[Grondkosten]]=1,Tb_Activiteiten[[#Headers],[Grondkosten]],""))</f>
        <v/>
      </c>
      <c r="AV558" t="str">
        <f>IF(ISNUMBER(FIND("overige",Methode_Keuze)),"",IF(Tb_Activiteiten[[#This Row],[Bijdrage in natura (overige)]]=1,Tb_Activiteiten[[#Headers],[Bijdrage in natura (overige)]],""))</f>
        <v/>
      </c>
      <c r="AW558" t="str">
        <f>IF(ISNUMBER(FIND("overige",Methode_Keuze)),"",IF(Tb_Activiteiten[[#This Row],[Bijdrage in natura (vrijwilligers)]]=1,Tb_Activiteiten[[#Headers],[Bijdrage in natura (vrijwilligers)]],""))</f>
        <v/>
      </c>
      <c r="AX558" t="str">
        <f>IF(ISNUMBER(FIND("overige",Methode_Keuze)),"",IF(Tb_Activiteiten[[#This Row],[Afschrijvingskosten]]=1,Tb_Activiteiten[[#Headers],[Afschrijvingskosten]],""))</f>
        <v/>
      </c>
      <c r="AY558" t="str">
        <f>IF(ISNUMBER(FIND("overige",Methode_Keuze)),"",IF(Tb_Activiteiten[[#This Row],[Vergoeding]]=1,Tb_Activiteiten[[#Headers],[Vergoeding]],""))</f>
        <v/>
      </c>
      <c r="AZ558" t="str">
        <f>IF(ISNUMBER(FIND("arbeid",Methode_Keuze)),"",IF(Tb_Activiteiten[[#This Row],[Arbeidskosten - vast tarief (excl eigen arbeid)]]=1,Tb_Activiteiten[[#Headers],[Arbeidskosten - vast tarief (excl eigen arbeid)]],""))</f>
        <v/>
      </c>
      <c r="BA558" t="str">
        <f>IF(ISNUMBER(FIND("overige",Methode_Keuze)),"",IF(Tb_Activiteiten[[#This Row],[Overige kosten]]=1,Tb_Activiteiten[[#Headers],[Overige kosten]],""))</f>
        <v/>
      </c>
    </row>
    <row r="559" spans="1:53" x14ac:dyDescent="0.25">
      <c r="A559" s="213"/>
      <c r="F559" s="64"/>
      <c r="G559" s="64"/>
      <c r="H559" s="258"/>
      <c r="I559" s="258"/>
      <c r="J559" s="258"/>
      <c r="K559" s="258"/>
      <c r="O559" s="56"/>
      <c r="Q559" t="str">
        <f>IFERROR(IF(VLOOKUP(Tb_Activiteiten[[#This Row],[Openstelling]],Tb_Openstelling[],2,0)=1,1,""),"")</f>
        <v/>
      </c>
      <c r="AK559" t="str">
        <f>IF(ISNUMBER(FIND("arbeid",Methode_Keuze)),"",IF(ISNUMBER(FIND("arbeid",Methode_Keuze)),"",IF(Tb_Activiteiten[[#This Row],[Loonkosten]]=1,Tb_Activiteiten[[#Headers],[Loonkosten]],"")))</f>
        <v/>
      </c>
      <c r="AL559" t="str">
        <f>IF(ISNUMBER(FIND("arbeid",Methode_Keuze)),"",IF(ISNUMBER(FIND("arbeid",Methode_Keuze)),"",IF(Tb_Activiteiten[[#This Row],[Eigen arbeid]]=1,Tb_Activiteiten[[#Headers],[Eigen arbeid]],"")))</f>
        <v/>
      </c>
      <c r="AM559" t="str">
        <f>IF(ISNUMBER(FIND("arbeid",Methode_Keuze)),"",IF(ISNUMBER(FIND("arbeid",Methode_Keuze)),"",IF(Tb_Activiteiten[[#This Row],[Projectmedewerker]]=1,Tb_Activiteiten[[#Headers],[Projectmedewerker]],"")))</f>
        <v/>
      </c>
      <c r="AN559" t="str">
        <f>IF(ISNUMBER(FIND("arbeid",Methode_Keuze)),"",IF(ISNUMBER(FIND("arbeid",Methode_Keuze)),"",IF(Tb_Activiteiten[[#This Row],[Landbouwer]]=1,Tb_Activiteiten[[#Headers],[Landbouwer]],"")))</f>
        <v/>
      </c>
      <c r="AO559" t="str">
        <f>IF(ISNUMBER(FIND("arbeid",Methode_Keuze)),"",IF(ISNUMBER(FIND("arbeid",Methode_Keuze)),"",IF(Tb_Activiteiten[[#This Row],[Adviseur]]=1,Tb_Activiteiten[[#Headers],[Adviseur]],"")))</f>
        <v/>
      </c>
      <c r="AP559" t="str">
        <f>IF(ISNUMBER(FIND("arbeid",Methode_Keuze)),"",IF(ISNUMBER(FIND("arbeid",Methode_Keuze)),"",IF(Tb_Activiteiten[[#This Row],[Projectleider/Expert]]=1,Tb_Activiteiten[[#Headers],[Projectleider/Expert]],"")))</f>
        <v/>
      </c>
      <c r="AQ559" t="str">
        <f>IF(ISNUMBER(FIND("arbeid",Methode_Keuze)),"",IF(ISNUMBER(FIND("arbeid",Methode_Keuze)),"",IF(Tb_Activiteiten[[#This Row],[Arbeidskosten]]=1,Tb_Activiteiten[[#Headers],[Arbeidskosten]],"")))</f>
        <v/>
      </c>
      <c r="AR559" t="str">
        <f>IF(ISNUMBER(FIND("arbeid",Methode_Keuze)),"",IF(ISNUMBER(FIND("arbeid",Methode_Keuze)),"",IF(Tb_Activiteiten[[#This Row],[Arbeidskosten op basis van IKS]]=1,Tb_Activiteiten[[#Headers],[Arbeidskosten op basis van IKS]],"")))</f>
        <v/>
      </c>
      <c r="AS559" t="str">
        <f>IF(ISNUMBER(FIND("overige",Methode_Keuze)),"",IF(Tb_Activiteiten[[#This Row],[Kosten derden exclusief btw]]=1,Tb_Activiteiten[[#Headers],[Kosten derden exclusief btw]],""))</f>
        <v/>
      </c>
      <c r="AT559" t="str">
        <f>IF(ISNUMBER(FIND("overige",Methode_Keuze)),"",IF(Tb_Activiteiten[[#This Row],[Niet verrekenbare btw]]=1,Tb_Activiteiten[[#Headers],[Niet verrekenbare btw]],""))</f>
        <v/>
      </c>
      <c r="AU559" t="str">
        <f>IF(ISNUMBER(FIND("overige",Methode_Keuze)),"",IF(Tb_Activiteiten[[#This Row],[Grondkosten]]=1,Tb_Activiteiten[[#Headers],[Grondkosten]],""))</f>
        <v/>
      </c>
      <c r="AV559" t="str">
        <f>IF(ISNUMBER(FIND("overige",Methode_Keuze)),"",IF(Tb_Activiteiten[[#This Row],[Bijdrage in natura (overige)]]=1,Tb_Activiteiten[[#Headers],[Bijdrage in natura (overige)]],""))</f>
        <v/>
      </c>
      <c r="AW559" t="str">
        <f>IF(ISNUMBER(FIND("overige",Methode_Keuze)),"",IF(Tb_Activiteiten[[#This Row],[Bijdrage in natura (vrijwilligers)]]=1,Tb_Activiteiten[[#Headers],[Bijdrage in natura (vrijwilligers)]],""))</f>
        <v/>
      </c>
      <c r="AX559" t="str">
        <f>IF(ISNUMBER(FIND("overige",Methode_Keuze)),"",IF(Tb_Activiteiten[[#This Row],[Afschrijvingskosten]]=1,Tb_Activiteiten[[#Headers],[Afschrijvingskosten]],""))</f>
        <v/>
      </c>
      <c r="AY559" t="str">
        <f>IF(ISNUMBER(FIND("overige",Methode_Keuze)),"",IF(Tb_Activiteiten[[#This Row],[Vergoeding]]=1,Tb_Activiteiten[[#Headers],[Vergoeding]],""))</f>
        <v/>
      </c>
      <c r="AZ559" t="str">
        <f>IF(ISNUMBER(FIND("arbeid",Methode_Keuze)),"",IF(Tb_Activiteiten[[#This Row],[Arbeidskosten - vast tarief (excl eigen arbeid)]]=1,Tb_Activiteiten[[#Headers],[Arbeidskosten - vast tarief (excl eigen arbeid)]],""))</f>
        <v/>
      </c>
      <c r="BA559" t="str">
        <f>IF(ISNUMBER(FIND("overige",Methode_Keuze)),"",IF(Tb_Activiteiten[[#This Row],[Overige kosten]]=1,Tb_Activiteiten[[#Headers],[Overige kosten]],""))</f>
        <v/>
      </c>
    </row>
    <row r="560" spans="1:53" x14ac:dyDescent="0.25">
      <c r="A560" s="213"/>
      <c r="F560" s="64"/>
      <c r="G560" s="64"/>
      <c r="H560" s="258"/>
      <c r="I560" s="258"/>
      <c r="J560" s="258"/>
      <c r="K560" s="258"/>
      <c r="O560" s="56"/>
      <c r="Q560" t="str">
        <f>IFERROR(IF(VLOOKUP(Tb_Activiteiten[[#This Row],[Openstelling]],Tb_Openstelling[],2,0)=1,1,""),"")</f>
        <v/>
      </c>
      <c r="AK560" t="str">
        <f>IF(ISNUMBER(FIND("arbeid",Methode_Keuze)),"",IF(ISNUMBER(FIND("arbeid",Methode_Keuze)),"",IF(Tb_Activiteiten[[#This Row],[Loonkosten]]=1,Tb_Activiteiten[[#Headers],[Loonkosten]],"")))</f>
        <v/>
      </c>
      <c r="AL560" t="str">
        <f>IF(ISNUMBER(FIND("arbeid",Methode_Keuze)),"",IF(ISNUMBER(FIND("arbeid",Methode_Keuze)),"",IF(Tb_Activiteiten[[#This Row],[Eigen arbeid]]=1,Tb_Activiteiten[[#Headers],[Eigen arbeid]],"")))</f>
        <v/>
      </c>
      <c r="AM560" t="str">
        <f>IF(ISNUMBER(FIND("arbeid",Methode_Keuze)),"",IF(ISNUMBER(FIND("arbeid",Methode_Keuze)),"",IF(Tb_Activiteiten[[#This Row],[Projectmedewerker]]=1,Tb_Activiteiten[[#Headers],[Projectmedewerker]],"")))</f>
        <v/>
      </c>
      <c r="AN560" t="str">
        <f>IF(ISNUMBER(FIND("arbeid",Methode_Keuze)),"",IF(ISNUMBER(FIND("arbeid",Methode_Keuze)),"",IF(Tb_Activiteiten[[#This Row],[Landbouwer]]=1,Tb_Activiteiten[[#Headers],[Landbouwer]],"")))</f>
        <v/>
      </c>
      <c r="AO560" t="str">
        <f>IF(ISNUMBER(FIND("arbeid",Methode_Keuze)),"",IF(ISNUMBER(FIND("arbeid",Methode_Keuze)),"",IF(Tb_Activiteiten[[#This Row],[Adviseur]]=1,Tb_Activiteiten[[#Headers],[Adviseur]],"")))</f>
        <v/>
      </c>
      <c r="AP560" t="str">
        <f>IF(ISNUMBER(FIND("arbeid",Methode_Keuze)),"",IF(ISNUMBER(FIND("arbeid",Methode_Keuze)),"",IF(Tb_Activiteiten[[#This Row],[Projectleider/Expert]]=1,Tb_Activiteiten[[#Headers],[Projectleider/Expert]],"")))</f>
        <v/>
      </c>
      <c r="AQ560" t="str">
        <f>IF(ISNUMBER(FIND("arbeid",Methode_Keuze)),"",IF(ISNUMBER(FIND("arbeid",Methode_Keuze)),"",IF(Tb_Activiteiten[[#This Row],[Arbeidskosten]]=1,Tb_Activiteiten[[#Headers],[Arbeidskosten]],"")))</f>
        <v/>
      </c>
      <c r="AR560" t="str">
        <f>IF(ISNUMBER(FIND("arbeid",Methode_Keuze)),"",IF(ISNUMBER(FIND("arbeid",Methode_Keuze)),"",IF(Tb_Activiteiten[[#This Row],[Arbeidskosten op basis van IKS]]=1,Tb_Activiteiten[[#Headers],[Arbeidskosten op basis van IKS]],"")))</f>
        <v/>
      </c>
      <c r="AS560" t="str">
        <f>IF(ISNUMBER(FIND("overige",Methode_Keuze)),"",IF(Tb_Activiteiten[[#This Row],[Kosten derden exclusief btw]]=1,Tb_Activiteiten[[#Headers],[Kosten derden exclusief btw]],""))</f>
        <v/>
      </c>
      <c r="AT560" t="str">
        <f>IF(ISNUMBER(FIND("overige",Methode_Keuze)),"",IF(Tb_Activiteiten[[#This Row],[Niet verrekenbare btw]]=1,Tb_Activiteiten[[#Headers],[Niet verrekenbare btw]],""))</f>
        <v/>
      </c>
      <c r="AU560" t="str">
        <f>IF(ISNUMBER(FIND("overige",Methode_Keuze)),"",IF(Tb_Activiteiten[[#This Row],[Grondkosten]]=1,Tb_Activiteiten[[#Headers],[Grondkosten]],""))</f>
        <v/>
      </c>
      <c r="AV560" t="str">
        <f>IF(ISNUMBER(FIND("overige",Methode_Keuze)),"",IF(Tb_Activiteiten[[#This Row],[Bijdrage in natura (overige)]]=1,Tb_Activiteiten[[#Headers],[Bijdrage in natura (overige)]],""))</f>
        <v/>
      </c>
      <c r="AW560" t="str">
        <f>IF(ISNUMBER(FIND("overige",Methode_Keuze)),"",IF(Tb_Activiteiten[[#This Row],[Bijdrage in natura (vrijwilligers)]]=1,Tb_Activiteiten[[#Headers],[Bijdrage in natura (vrijwilligers)]],""))</f>
        <v/>
      </c>
      <c r="AX560" t="str">
        <f>IF(ISNUMBER(FIND("overige",Methode_Keuze)),"",IF(Tb_Activiteiten[[#This Row],[Afschrijvingskosten]]=1,Tb_Activiteiten[[#Headers],[Afschrijvingskosten]],""))</f>
        <v/>
      </c>
      <c r="AY560" t="str">
        <f>IF(ISNUMBER(FIND("overige",Methode_Keuze)),"",IF(Tb_Activiteiten[[#This Row],[Vergoeding]]=1,Tb_Activiteiten[[#Headers],[Vergoeding]],""))</f>
        <v/>
      </c>
      <c r="AZ560" t="str">
        <f>IF(ISNUMBER(FIND("arbeid",Methode_Keuze)),"",IF(Tb_Activiteiten[[#This Row],[Arbeidskosten - vast tarief (excl eigen arbeid)]]=1,Tb_Activiteiten[[#Headers],[Arbeidskosten - vast tarief (excl eigen arbeid)]],""))</f>
        <v/>
      </c>
      <c r="BA560" t="str">
        <f>IF(ISNUMBER(FIND("overige",Methode_Keuze)),"",IF(Tb_Activiteiten[[#This Row],[Overige kosten]]=1,Tb_Activiteiten[[#Headers],[Overige kosten]],""))</f>
        <v/>
      </c>
    </row>
    <row r="561" spans="1:53" x14ac:dyDescent="0.25">
      <c r="A561" s="213"/>
      <c r="F561" s="64"/>
      <c r="G561" s="64"/>
      <c r="H561" s="258"/>
      <c r="I561" s="258"/>
      <c r="J561" s="258"/>
      <c r="K561" s="258"/>
      <c r="O561" s="56"/>
      <c r="Q561" t="str">
        <f>IFERROR(IF(VLOOKUP(Tb_Activiteiten[[#This Row],[Openstelling]],Tb_Openstelling[],2,0)=1,1,""),"")</f>
        <v/>
      </c>
      <c r="AK561" t="str">
        <f>IF(ISNUMBER(FIND("arbeid",Methode_Keuze)),"",IF(ISNUMBER(FIND("arbeid",Methode_Keuze)),"",IF(Tb_Activiteiten[[#This Row],[Loonkosten]]=1,Tb_Activiteiten[[#Headers],[Loonkosten]],"")))</f>
        <v/>
      </c>
      <c r="AL561" t="str">
        <f>IF(ISNUMBER(FIND("arbeid",Methode_Keuze)),"",IF(ISNUMBER(FIND("arbeid",Methode_Keuze)),"",IF(Tb_Activiteiten[[#This Row],[Eigen arbeid]]=1,Tb_Activiteiten[[#Headers],[Eigen arbeid]],"")))</f>
        <v/>
      </c>
      <c r="AM561" t="str">
        <f>IF(ISNUMBER(FIND("arbeid",Methode_Keuze)),"",IF(ISNUMBER(FIND("arbeid",Methode_Keuze)),"",IF(Tb_Activiteiten[[#This Row],[Projectmedewerker]]=1,Tb_Activiteiten[[#Headers],[Projectmedewerker]],"")))</f>
        <v/>
      </c>
      <c r="AN561" t="str">
        <f>IF(ISNUMBER(FIND("arbeid",Methode_Keuze)),"",IF(ISNUMBER(FIND("arbeid",Methode_Keuze)),"",IF(Tb_Activiteiten[[#This Row],[Landbouwer]]=1,Tb_Activiteiten[[#Headers],[Landbouwer]],"")))</f>
        <v/>
      </c>
      <c r="AO561" t="str">
        <f>IF(ISNUMBER(FIND("arbeid",Methode_Keuze)),"",IF(ISNUMBER(FIND("arbeid",Methode_Keuze)),"",IF(Tb_Activiteiten[[#This Row],[Adviseur]]=1,Tb_Activiteiten[[#Headers],[Adviseur]],"")))</f>
        <v/>
      </c>
      <c r="AP561" t="str">
        <f>IF(ISNUMBER(FIND("arbeid",Methode_Keuze)),"",IF(ISNUMBER(FIND("arbeid",Methode_Keuze)),"",IF(Tb_Activiteiten[[#This Row],[Projectleider/Expert]]=1,Tb_Activiteiten[[#Headers],[Projectleider/Expert]],"")))</f>
        <v/>
      </c>
      <c r="AQ561" t="str">
        <f>IF(ISNUMBER(FIND("arbeid",Methode_Keuze)),"",IF(ISNUMBER(FIND("arbeid",Methode_Keuze)),"",IF(Tb_Activiteiten[[#This Row],[Arbeidskosten]]=1,Tb_Activiteiten[[#Headers],[Arbeidskosten]],"")))</f>
        <v/>
      </c>
      <c r="AR561" t="str">
        <f>IF(ISNUMBER(FIND("arbeid",Methode_Keuze)),"",IF(ISNUMBER(FIND("arbeid",Methode_Keuze)),"",IF(Tb_Activiteiten[[#This Row],[Arbeidskosten op basis van IKS]]=1,Tb_Activiteiten[[#Headers],[Arbeidskosten op basis van IKS]],"")))</f>
        <v/>
      </c>
      <c r="AS561" t="str">
        <f>IF(ISNUMBER(FIND("overige",Methode_Keuze)),"",IF(Tb_Activiteiten[[#This Row],[Kosten derden exclusief btw]]=1,Tb_Activiteiten[[#Headers],[Kosten derden exclusief btw]],""))</f>
        <v/>
      </c>
      <c r="AT561" t="str">
        <f>IF(ISNUMBER(FIND("overige",Methode_Keuze)),"",IF(Tb_Activiteiten[[#This Row],[Niet verrekenbare btw]]=1,Tb_Activiteiten[[#Headers],[Niet verrekenbare btw]],""))</f>
        <v/>
      </c>
      <c r="AU561" t="str">
        <f>IF(ISNUMBER(FIND("overige",Methode_Keuze)),"",IF(Tb_Activiteiten[[#This Row],[Grondkosten]]=1,Tb_Activiteiten[[#Headers],[Grondkosten]],""))</f>
        <v/>
      </c>
      <c r="AV561" t="str">
        <f>IF(ISNUMBER(FIND("overige",Methode_Keuze)),"",IF(Tb_Activiteiten[[#This Row],[Bijdrage in natura (overige)]]=1,Tb_Activiteiten[[#Headers],[Bijdrage in natura (overige)]],""))</f>
        <v/>
      </c>
      <c r="AW561" t="str">
        <f>IF(ISNUMBER(FIND("overige",Methode_Keuze)),"",IF(Tb_Activiteiten[[#This Row],[Bijdrage in natura (vrijwilligers)]]=1,Tb_Activiteiten[[#Headers],[Bijdrage in natura (vrijwilligers)]],""))</f>
        <v/>
      </c>
      <c r="AX561" t="str">
        <f>IF(ISNUMBER(FIND("overige",Methode_Keuze)),"",IF(Tb_Activiteiten[[#This Row],[Afschrijvingskosten]]=1,Tb_Activiteiten[[#Headers],[Afschrijvingskosten]],""))</f>
        <v/>
      </c>
      <c r="AY561" t="str">
        <f>IF(ISNUMBER(FIND("overige",Methode_Keuze)),"",IF(Tb_Activiteiten[[#This Row],[Vergoeding]]=1,Tb_Activiteiten[[#Headers],[Vergoeding]],""))</f>
        <v/>
      </c>
      <c r="AZ561" t="str">
        <f>IF(ISNUMBER(FIND("arbeid",Methode_Keuze)),"",IF(Tb_Activiteiten[[#This Row],[Arbeidskosten - vast tarief (excl eigen arbeid)]]=1,Tb_Activiteiten[[#Headers],[Arbeidskosten - vast tarief (excl eigen arbeid)]],""))</f>
        <v/>
      </c>
      <c r="BA561" t="str">
        <f>IF(ISNUMBER(FIND("overige",Methode_Keuze)),"",IF(Tb_Activiteiten[[#This Row],[Overige kosten]]=1,Tb_Activiteiten[[#Headers],[Overige kosten]],""))</f>
        <v/>
      </c>
    </row>
    <row r="562" spans="1:53" x14ac:dyDescent="0.25">
      <c r="A562" s="213"/>
      <c r="F562" s="64"/>
      <c r="G562" s="64"/>
      <c r="H562" s="258"/>
      <c r="I562" s="258"/>
      <c r="J562" s="258"/>
      <c r="K562" s="258"/>
      <c r="O562" s="56"/>
      <c r="Q562" t="str">
        <f>IFERROR(IF(VLOOKUP(Tb_Activiteiten[[#This Row],[Openstelling]],Tb_Openstelling[],2,0)=1,1,""),"")</f>
        <v/>
      </c>
      <c r="AK562" t="str">
        <f>IF(ISNUMBER(FIND("arbeid",Methode_Keuze)),"",IF(ISNUMBER(FIND("arbeid",Methode_Keuze)),"",IF(Tb_Activiteiten[[#This Row],[Loonkosten]]=1,Tb_Activiteiten[[#Headers],[Loonkosten]],"")))</f>
        <v/>
      </c>
      <c r="AL562" t="str">
        <f>IF(ISNUMBER(FIND("arbeid",Methode_Keuze)),"",IF(ISNUMBER(FIND("arbeid",Methode_Keuze)),"",IF(Tb_Activiteiten[[#This Row],[Eigen arbeid]]=1,Tb_Activiteiten[[#Headers],[Eigen arbeid]],"")))</f>
        <v/>
      </c>
      <c r="AM562" t="str">
        <f>IF(ISNUMBER(FIND("arbeid",Methode_Keuze)),"",IF(ISNUMBER(FIND("arbeid",Methode_Keuze)),"",IF(Tb_Activiteiten[[#This Row],[Projectmedewerker]]=1,Tb_Activiteiten[[#Headers],[Projectmedewerker]],"")))</f>
        <v/>
      </c>
      <c r="AN562" t="str">
        <f>IF(ISNUMBER(FIND("arbeid",Methode_Keuze)),"",IF(ISNUMBER(FIND("arbeid",Methode_Keuze)),"",IF(Tb_Activiteiten[[#This Row],[Landbouwer]]=1,Tb_Activiteiten[[#Headers],[Landbouwer]],"")))</f>
        <v/>
      </c>
      <c r="AO562" t="str">
        <f>IF(ISNUMBER(FIND("arbeid",Methode_Keuze)),"",IF(ISNUMBER(FIND("arbeid",Methode_Keuze)),"",IF(Tb_Activiteiten[[#This Row],[Adviseur]]=1,Tb_Activiteiten[[#Headers],[Adviseur]],"")))</f>
        <v/>
      </c>
      <c r="AP562" t="str">
        <f>IF(ISNUMBER(FIND("arbeid",Methode_Keuze)),"",IF(ISNUMBER(FIND("arbeid",Methode_Keuze)),"",IF(Tb_Activiteiten[[#This Row],[Projectleider/Expert]]=1,Tb_Activiteiten[[#Headers],[Projectleider/Expert]],"")))</f>
        <v/>
      </c>
      <c r="AQ562" t="str">
        <f>IF(ISNUMBER(FIND("arbeid",Methode_Keuze)),"",IF(ISNUMBER(FIND("arbeid",Methode_Keuze)),"",IF(Tb_Activiteiten[[#This Row],[Arbeidskosten]]=1,Tb_Activiteiten[[#Headers],[Arbeidskosten]],"")))</f>
        <v/>
      </c>
      <c r="AR562" t="str">
        <f>IF(ISNUMBER(FIND("arbeid",Methode_Keuze)),"",IF(ISNUMBER(FIND("arbeid",Methode_Keuze)),"",IF(Tb_Activiteiten[[#This Row],[Arbeidskosten op basis van IKS]]=1,Tb_Activiteiten[[#Headers],[Arbeidskosten op basis van IKS]],"")))</f>
        <v/>
      </c>
      <c r="AS562" t="str">
        <f>IF(ISNUMBER(FIND("overige",Methode_Keuze)),"",IF(Tb_Activiteiten[[#This Row],[Kosten derden exclusief btw]]=1,Tb_Activiteiten[[#Headers],[Kosten derden exclusief btw]],""))</f>
        <v/>
      </c>
      <c r="AT562" t="str">
        <f>IF(ISNUMBER(FIND("overige",Methode_Keuze)),"",IF(Tb_Activiteiten[[#This Row],[Niet verrekenbare btw]]=1,Tb_Activiteiten[[#Headers],[Niet verrekenbare btw]],""))</f>
        <v/>
      </c>
      <c r="AU562" t="str">
        <f>IF(ISNUMBER(FIND("overige",Methode_Keuze)),"",IF(Tb_Activiteiten[[#This Row],[Grondkosten]]=1,Tb_Activiteiten[[#Headers],[Grondkosten]],""))</f>
        <v/>
      </c>
      <c r="AV562" t="str">
        <f>IF(ISNUMBER(FIND("overige",Methode_Keuze)),"",IF(Tb_Activiteiten[[#This Row],[Bijdrage in natura (overige)]]=1,Tb_Activiteiten[[#Headers],[Bijdrage in natura (overige)]],""))</f>
        <v/>
      </c>
      <c r="AW562" t="str">
        <f>IF(ISNUMBER(FIND("overige",Methode_Keuze)),"",IF(Tb_Activiteiten[[#This Row],[Bijdrage in natura (vrijwilligers)]]=1,Tb_Activiteiten[[#Headers],[Bijdrage in natura (vrijwilligers)]],""))</f>
        <v/>
      </c>
      <c r="AX562" t="str">
        <f>IF(ISNUMBER(FIND("overige",Methode_Keuze)),"",IF(Tb_Activiteiten[[#This Row],[Afschrijvingskosten]]=1,Tb_Activiteiten[[#Headers],[Afschrijvingskosten]],""))</f>
        <v/>
      </c>
      <c r="AY562" t="str">
        <f>IF(ISNUMBER(FIND("overige",Methode_Keuze)),"",IF(Tb_Activiteiten[[#This Row],[Vergoeding]]=1,Tb_Activiteiten[[#Headers],[Vergoeding]],""))</f>
        <v/>
      </c>
      <c r="AZ562" t="str">
        <f>IF(ISNUMBER(FIND("arbeid",Methode_Keuze)),"",IF(Tb_Activiteiten[[#This Row],[Arbeidskosten - vast tarief (excl eigen arbeid)]]=1,Tb_Activiteiten[[#Headers],[Arbeidskosten - vast tarief (excl eigen arbeid)]],""))</f>
        <v/>
      </c>
      <c r="BA562" t="str">
        <f>IF(ISNUMBER(FIND("overige",Methode_Keuze)),"",IF(Tb_Activiteiten[[#This Row],[Overige kosten]]=1,Tb_Activiteiten[[#Headers],[Overige kosten]],""))</f>
        <v/>
      </c>
    </row>
    <row r="563" spans="1:53" x14ac:dyDescent="0.25">
      <c r="A563" s="213"/>
      <c r="F563" s="64"/>
      <c r="G563" s="64"/>
      <c r="H563" s="258"/>
      <c r="I563" s="258"/>
      <c r="J563" s="258"/>
      <c r="K563" s="258"/>
      <c r="O563" s="56"/>
      <c r="Q563" t="str">
        <f>IFERROR(IF(VLOOKUP(Tb_Activiteiten[[#This Row],[Openstelling]],Tb_Openstelling[],2,0)=1,1,""),"")</f>
        <v/>
      </c>
      <c r="AK563" t="str">
        <f>IF(ISNUMBER(FIND("arbeid",Methode_Keuze)),"",IF(ISNUMBER(FIND("arbeid",Methode_Keuze)),"",IF(Tb_Activiteiten[[#This Row],[Loonkosten]]=1,Tb_Activiteiten[[#Headers],[Loonkosten]],"")))</f>
        <v/>
      </c>
      <c r="AL563" t="str">
        <f>IF(ISNUMBER(FIND("arbeid",Methode_Keuze)),"",IF(ISNUMBER(FIND("arbeid",Methode_Keuze)),"",IF(Tb_Activiteiten[[#This Row],[Eigen arbeid]]=1,Tb_Activiteiten[[#Headers],[Eigen arbeid]],"")))</f>
        <v/>
      </c>
      <c r="AM563" t="str">
        <f>IF(ISNUMBER(FIND("arbeid",Methode_Keuze)),"",IF(ISNUMBER(FIND("arbeid",Methode_Keuze)),"",IF(Tb_Activiteiten[[#This Row],[Projectmedewerker]]=1,Tb_Activiteiten[[#Headers],[Projectmedewerker]],"")))</f>
        <v/>
      </c>
      <c r="AN563" t="str">
        <f>IF(ISNUMBER(FIND("arbeid",Methode_Keuze)),"",IF(ISNUMBER(FIND("arbeid",Methode_Keuze)),"",IF(Tb_Activiteiten[[#This Row],[Landbouwer]]=1,Tb_Activiteiten[[#Headers],[Landbouwer]],"")))</f>
        <v/>
      </c>
      <c r="AO563" t="str">
        <f>IF(ISNUMBER(FIND("arbeid",Methode_Keuze)),"",IF(ISNUMBER(FIND("arbeid",Methode_Keuze)),"",IF(Tb_Activiteiten[[#This Row],[Adviseur]]=1,Tb_Activiteiten[[#Headers],[Adviseur]],"")))</f>
        <v/>
      </c>
      <c r="AP563" t="str">
        <f>IF(ISNUMBER(FIND("arbeid",Methode_Keuze)),"",IF(ISNUMBER(FIND("arbeid",Methode_Keuze)),"",IF(Tb_Activiteiten[[#This Row],[Projectleider/Expert]]=1,Tb_Activiteiten[[#Headers],[Projectleider/Expert]],"")))</f>
        <v/>
      </c>
      <c r="AQ563" t="str">
        <f>IF(ISNUMBER(FIND("arbeid",Methode_Keuze)),"",IF(ISNUMBER(FIND("arbeid",Methode_Keuze)),"",IF(Tb_Activiteiten[[#This Row],[Arbeidskosten]]=1,Tb_Activiteiten[[#Headers],[Arbeidskosten]],"")))</f>
        <v/>
      </c>
      <c r="AR563" t="str">
        <f>IF(ISNUMBER(FIND("arbeid",Methode_Keuze)),"",IF(ISNUMBER(FIND("arbeid",Methode_Keuze)),"",IF(Tb_Activiteiten[[#This Row],[Arbeidskosten op basis van IKS]]=1,Tb_Activiteiten[[#Headers],[Arbeidskosten op basis van IKS]],"")))</f>
        <v/>
      </c>
      <c r="AS563" t="str">
        <f>IF(ISNUMBER(FIND("overige",Methode_Keuze)),"",IF(Tb_Activiteiten[[#This Row],[Kosten derden exclusief btw]]=1,Tb_Activiteiten[[#Headers],[Kosten derden exclusief btw]],""))</f>
        <v/>
      </c>
      <c r="AT563" t="str">
        <f>IF(ISNUMBER(FIND("overige",Methode_Keuze)),"",IF(Tb_Activiteiten[[#This Row],[Niet verrekenbare btw]]=1,Tb_Activiteiten[[#Headers],[Niet verrekenbare btw]],""))</f>
        <v/>
      </c>
      <c r="AU563" t="str">
        <f>IF(ISNUMBER(FIND("overige",Methode_Keuze)),"",IF(Tb_Activiteiten[[#This Row],[Grondkosten]]=1,Tb_Activiteiten[[#Headers],[Grondkosten]],""))</f>
        <v/>
      </c>
      <c r="AV563" t="str">
        <f>IF(ISNUMBER(FIND("overige",Methode_Keuze)),"",IF(Tb_Activiteiten[[#This Row],[Bijdrage in natura (overige)]]=1,Tb_Activiteiten[[#Headers],[Bijdrage in natura (overige)]],""))</f>
        <v/>
      </c>
      <c r="AW563" t="str">
        <f>IF(ISNUMBER(FIND("overige",Methode_Keuze)),"",IF(Tb_Activiteiten[[#This Row],[Bijdrage in natura (vrijwilligers)]]=1,Tb_Activiteiten[[#Headers],[Bijdrage in natura (vrijwilligers)]],""))</f>
        <v/>
      </c>
      <c r="AX563" t="str">
        <f>IF(ISNUMBER(FIND("overige",Methode_Keuze)),"",IF(Tb_Activiteiten[[#This Row],[Afschrijvingskosten]]=1,Tb_Activiteiten[[#Headers],[Afschrijvingskosten]],""))</f>
        <v/>
      </c>
      <c r="AY563" t="str">
        <f>IF(ISNUMBER(FIND("overige",Methode_Keuze)),"",IF(Tb_Activiteiten[[#This Row],[Vergoeding]]=1,Tb_Activiteiten[[#Headers],[Vergoeding]],""))</f>
        <v/>
      </c>
      <c r="AZ563" t="str">
        <f>IF(ISNUMBER(FIND("arbeid",Methode_Keuze)),"",IF(Tb_Activiteiten[[#This Row],[Arbeidskosten - vast tarief (excl eigen arbeid)]]=1,Tb_Activiteiten[[#Headers],[Arbeidskosten - vast tarief (excl eigen arbeid)]],""))</f>
        <v/>
      </c>
      <c r="BA563" t="str">
        <f>IF(ISNUMBER(FIND("overige",Methode_Keuze)),"",IF(Tb_Activiteiten[[#This Row],[Overige kosten]]=1,Tb_Activiteiten[[#Headers],[Overige kosten]],""))</f>
        <v/>
      </c>
    </row>
    <row r="564" spans="1:53" x14ac:dyDescent="0.25">
      <c r="A564" s="213"/>
      <c r="F564" s="64"/>
      <c r="G564" s="64"/>
      <c r="H564" s="258"/>
      <c r="I564" s="258"/>
      <c r="J564" s="258"/>
      <c r="K564" s="258"/>
      <c r="O564" s="56"/>
      <c r="Q564" t="str">
        <f>IFERROR(IF(VLOOKUP(Tb_Activiteiten[[#This Row],[Openstelling]],Tb_Openstelling[],2,0)=1,1,""),"")</f>
        <v/>
      </c>
      <c r="AK564" t="str">
        <f>IF(ISNUMBER(FIND("arbeid",Methode_Keuze)),"",IF(ISNUMBER(FIND("arbeid",Methode_Keuze)),"",IF(Tb_Activiteiten[[#This Row],[Loonkosten]]=1,Tb_Activiteiten[[#Headers],[Loonkosten]],"")))</f>
        <v/>
      </c>
      <c r="AL564" t="str">
        <f>IF(ISNUMBER(FIND("arbeid",Methode_Keuze)),"",IF(ISNUMBER(FIND("arbeid",Methode_Keuze)),"",IF(Tb_Activiteiten[[#This Row],[Eigen arbeid]]=1,Tb_Activiteiten[[#Headers],[Eigen arbeid]],"")))</f>
        <v/>
      </c>
      <c r="AM564" t="str">
        <f>IF(ISNUMBER(FIND("arbeid",Methode_Keuze)),"",IF(ISNUMBER(FIND("arbeid",Methode_Keuze)),"",IF(Tb_Activiteiten[[#This Row],[Projectmedewerker]]=1,Tb_Activiteiten[[#Headers],[Projectmedewerker]],"")))</f>
        <v/>
      </c>
      <c r="AN564" t="str">
        <f>IF(ISNUMBER(FIND("arbeid",Methode_Keuze)),"",IF(ISNUMBER(FIND("arbeid",Methode_Keuze)),"",IF(Tb_Activiteiten[[#This Row],[Landbouwer]]=1,Tb_Activiteiten[[#Headers],[Landbouwer]],"")))</f>
        <v/>
      </c>
      <c r="AO564" t="str">
        <f>IF(ISNUMBER(FIND("arbeid",Methode_Keuze)),"",IF(ISNUMBER(FIND("arbeid",Methode_Keuze)),"",IF(Tb_Activiteiten[[#This Row],[Adviseur]]=1,Tb_Activiteiten[[#Headers],[Adviseur]],"")))</f>
        <v/>
      </c>
      <c r="AP564" t="str">
        <f>IF(ISNUMBER(FIND("arbeid",Methode_Keuze)),"",IF(ISNUMBER(FIND("arbeid",Methode_Keuze)),"",IF(Tb_Activiteiten[[#This Row],[Projectleider/Expert]]=1,Tb_Activiteiten[[#Headers],[Projectleider/Expert]],"")))</f>
        <v/>
      </c>
      <c r="AQ564" t="str">
        <f>IF(ISNUMBER(FIND("arbeid",Methode_Keuze)),"",IF(ISNUMBER(FIND("arbeid",Methode_Keuze)),"",IF(Tb_Activiteiten[[#This Row],[Arbeidskosten]]=1,Tb_Activiteiten[[#Headers],[Arbeidskosten]],"")))</f>
        <v/>
      </c>
      <c r="AR564" t="str">
        <f>IF(ISNUMBER(FIND("arbeid",Methode_Keuze)),"",IF(ISNUMBER(FIND("arbeid",Methode_Keuze)),"",IF(Tb_Activiteiten[[#This Row],[Arbeidskosten op basis van IKS]]=1,Tb_Activiteiten[[#Headers],[Arbeidskosten op basis van IKS]],"")))</f>
        <v/>
      </c>
      <c r="AS564" t="str">
        <f>IF(ISNUMBER(FIND("overige",Methode_Keuze)),"",IF(Tb_Activiteiten[[#This Row],[Kosten derden exclusief btw]]=1,Tb_Activiteiten[[#Headers],[Kosten derden exclusief btw]],""))</f>
        <v/>
      </c>
      <c r="AT564" t="str">
        <f>IF(ISNUMBER(FIND("overige",Methode_Keuze)),"",IF(Tb_Activiteiten[[#This Row],[Niet verrekenbare btw]]=1,Tb_Activiteiten[[#Headers],[Niet verrekenbare btw]],""))</f>
        <v/>
      </c>
      <c r="AU564" t="str">
        <f>IF(ISNUMBER(FIND("overige",Methode_Keuze)),"",IF(Tb_Activiteiten[[#This Row],[Grondkosten]]=1,Tb_Activiteiten[[#Headers],[Grondkosten]],""))</f>
        <v/>
      </c>
      <c r="AV564" t="str">
        <f>IF(ISNUMBER(FIND("overige",Methode_Keuze)),"",IF(Tb_Activiteiten[[#This Row],[Bijdrage in natura (overige)]]=1,Tb_Activiteiten[[#Headers],[Bijdrage in natura (overige)]],""))</f>
        <v/>
      </c>
      <c r="AW564" t="str">
        <f>IF(ISNUMBER(FIND("overige",Methode_Keuze)),"",IF(Tb_Activiteiten[[#This Row],[Bijdrage in natura (vrijwilligers)]]=1,Tb_Activiteiten[[#Headers],[Bijdrage in natura (vrijwilligers)]],""))</f>
        <v/>
      </c>
      <c r="AX564" t="str">
        <f>IF(ISNUMBER(FIND("overige",Methode_Keuze)),"",IF(Tb_Activiteiten[[#This Row],[Afschrijvingskosten]]=1,Tb_Activiteiten[[#Headers],[Afschrijvingskosten]],""))</f>
        <v/>
      </c>
      <c r="AY564" t="str">
        <f>IF(ISNUMBER(FIND("overige",Methode_Keuze)),"",IF(Tb_Activiteiten[[#This Row],[Vergoeding]]=1,Tb_Activiteiten[[#Headers],[Vergoeding]],""))</f>
        <v/>
      </c>
      <c r="AZ564" t="str">
        <f>IF(ISNUMBER(FIND("arbeid",Methode_Keuze)),"",IF(Tb_Activiteiten[[#This Row],[Arbeidskosten - vast tarief (excl eigen arbeid)]]=1,Tb_Activiteiten[[#Headers],[Arbeidskosten - vast tarief (excl eigen arbeid)]],""))</f>
        <v/>
      </c>
      <c r="BA564" t="str">
        <f>IF(ISNUMBER(FIND("overige",Methode_Keuze)),"",IF(Tb_Activiteiten[[#This Row],[Overige kosten]]=1,Tb_Activiteiten[[#Headers],[Overige kosten]],""))</f>
        <v/>
      </c>
    </row>
    <row r="565" spans="1:53" x14ac:dyDescent="0.25">
      <c r="A565" s="213"/>
      <c r="F565" s="64"/>
      <c r="G565" s="64"/>
      <c r="H565" s="258"/>
      <c r="I565" s="258"/>
      <c r="J565" s="258"/>
      <c r="K565" s="258"/>
      <c r="O565" s="56"/>
      <c r="Q565" t="str">
        <f>IFERROR(IF(VLOOKUP(Tb_Activiteiten[[#This Row],[Openstelling]],Tb_Openstelling[],2,0)=1,1,""),"")</f>
        <v/>
      </c>
      <c r="AK565" t="str">
        <f>IF(ISNUMBER(FIND("arbeid",Methode_Keuze)),"",IF(ISNUMBER(FIND("arbeid",Methode_Keuze)),"",IF(Tb_Activiteiten[[#This Row],[Loonkosten]]=1,Tb_Activiteiten[[#Headers],[Loonkosten]],"")))</f>
        <v/>
      </c>
      <c r="AL565" t="str">
        <f>IF(ISNUMBER(FIND("arbeid",Methode_Keuze)),"",IF(ISNUMBER(FIND("arbeid",Methode_Keuze)),"",IF(Tb_Activiteiten[[#This Row],[Eigen arbeid]]=1,Tb_Activiteiten[[#Headers],[Eigen arbeid]],"")))</f>
        <v/>
      </c>
      <c r="AM565" t="str">
        <f>IF(ISNUMBER(FIND("arbeid",Methode_Keuze)),"",IF(ISNUMBER(FIND("arbeid",Methode_Keuze)),"",IF(Tb_Activiteiten[[#This Row],[Projectmedewerker]]=1,Tb_Activiteiten[[#Headers],[Projectmedewerker]],"")))</f>
        <v/>
      </c>
      <c r="AN565" t="str">
        <f>IF(ISNUMBER(FIND("arbeid",Methode_Keuze)),"",IF(ISNUMBER(FIND("arbeid",Methode_Keuze)),"",IF(Tb_Activiteiten[[#This Row],[Landbouwer]]=1,Tb_Activiteiten[[#Headers],[Landbouwer]],"")))</f>
        <v/>
      </c>
      <c r="AO565" t="str">
        <f>IF(ISNUMBER(FIND("arbeid",Methode_Keuze)),"",IF(ISNUMBER(FIND("arbeid",Methode_Keuze)),"",IF(Tb_Activiteiten[[#This Row],[Adviseur]]=1,Tb_Activiteiten[[#Headers],[Adviseur]],"")))</f>
        <v/>
      </c>
      <c r="AP565" t="str">
        <f>IF(ISNUMBER(FIND("arbeid",Methode_Keuze)),"",IF(ISNUMBER(FIND("arbeid",Methode_Keuze)),"",IF(Tb_Activiteiten[[#This Row],[Projectleider/Expert]]=1,Tb_Activiteiten[[#Headers],[Projectleider/Expert]],"")))</f>
        <v/>
      </c>
      <c r="AQ565" t="str">
        <f>IF(ISNUMBER(FIND("arbeid",Methode_Keuze)),"",IF(ISNUMBER(FIND("arbeid",Methode_Keuze)),"",IF(Tb_Activiteiten[[#This Row],[Arbeidskosten]]=1,Tb_Activiteiten[[#Headers],[Arbeidskosten]],"")))</f>
        <v/>
      </c>
      <c r="AR565" t="str">
        <f>IF(ISNUMBER(FIND("arbeid",Methode_Keuze)),"",IF(ISNUMBER(FIND("arbeid",Methode_Keuze)),"",IF(Tb_Activiteiten[[#This Row],[Arbeidskosten op basis van IKS]]=1,Tb_Activiteiten[[#Headers],[Arbeidskosten op basis van IKS]],"")))</f>
        <v/>
      </c>
      <c r="AS565" t="str">
        <f>IF(ISNUMBER(FIND("overige",Methode_Keuze)),"",IF(Tb_Activiteiten[[#This Row],[Kosten derden exclusief btw]]=1,Tb_Activiteiten[[#Headers],[Kosten derden exclusief btw]],""))</f>
        <v/>
      </c>
      <c r="AT565" t="str">
        <f>IF(ISNUMBER(FIND("overige",Methode_Keuze)),"",IF(Tb_Activiteiten[[#This Row],[Niet verrekenbare btw]]=1,Tb_Activiteiten[[#Headers],[Niet verrekenbare btw]],""))</f>
        <v/>
      </c>
      <c r="AU565" t="str">
        <f>IF(ISNUMBER(FIND("overige",Methode_Keuze)),"",IF(Tb_Activiteiten[[#This Row],[Grondkosten]]=1,Tb_Activiteiten[[#Headers],[Grondkosten]],""))</f>
        <v/>
      </c>
      <c r="AV565" t="str">
        <f>IF(ISNUMBER(FIND("overige",Methode_Keuze)),"",IF(Tb_Activiteiten[[#This Row],[Bijdrage in natura (overige)]]=1,Tb_Activiteiten[[#Headers],[Bijdrage in natura (overige)]],""))</f>
        <v/>
      </c>
      <c r="AW565" t="str">
        <f>IF(ISNUMBER(FIND("overige",Methode_Keuze)),"",IF(Tb_Activiteiten[[#This Row],[Bijdrage in natura (vrijwilligers)]]=1,Tb_Activiteiten[[#Headers],[Bijdrage in natura (vrijwilligers)]],""))</f>
        <v/>
      </c>
      <c r="AX565" t="str">
        <f>IF(ISNUMBER(FIND("overige",Methode_Keuze)),"",IF(Tb_Activiteiten[[#This Row],[Afschrijvingskosten]]=1,Tb_Activiteiten[[#Headers],[Afschrijvingskosten]],""))</f>
        <v/>
      </c>
      <c r="AY565" t="str">
        <f>IF(ISNUMBER(FIND("overige",Methode_Keuze)),"",IF(Tb_Activiteiten[[#This Row],[Vergoeding]]=1,Tb_Activiteiten[[#Headers],[Vergoeding]],""))</f>
        <v/>
      </c>
      <c r="AZ565" t="str">
        <f>IF(ISNUMBER(FIND("arbeid",Methode_Keuze)),"",IF(Tb_Activiteiten[[#This Row],[Arbeidskosten - vast tarief (excl eigen arbeid)]]=1,Tb_Activiteiten[[#Headers],[Arbeidskosten - vast tarief (excl eigen arbeid)]],""))</f>
        <v/>
      </c>
      <c r="BA565" t="str">
        <f>IF(ISNUMBER(FIND("overige",Methode_Keuze)),"",IF(Tb_Activiteiten[[#This Row],[Overige kosten]]=1,Tb_Activiteiten[[#Headers],[Overige kosten]],""))</f>
        <v/>
      </c>
    </row>
    <row r="566" spans="1:53" x14ac:dyDescent="0.25">
      <c r="A566" s="213"/>
      <c r="F566" s="64"/>
      <c r="G566" s="64"/>
      <c r="H566" s="258"/>
      <c r="I566" s="258"/>
      <c r="J566" s="258"/>
      <c r="K566" s="258"/>
      <c r="O566" s="56"/>
      <c r="Q566" t="str">
        <f>IFERROR(IF(VLOOKUP(Tb_Activiteiten[[#This Row],[Openstelling]],Tb_Openstelling[],2,0)=1,1,""),"")</f>
        <v/>
      </c>
      <c r="AK566" t="str">
        <f>IF(ISNUMBER(FIND("arbeid",Methode_Keuze)),"",IF(ISNUMBER(FIND("arbeid",Methode_Keuze)),"",IF(Tb_Activiteiten[[#This Row],[Loonkosten]]=1,Tb_Activiteiten[[#Headers],[Loonkosten]],"")))</f>
        <v/>
      </c>
      <c r="AL566" t="str">
        <f>IF(ISNUMBER(FIND("arbeid",Methode_Keuze)),"",IF(ISNUMBER(FIND("arbeid",Methode_Keuze)),"",IF(Tb_Activiteiten[[#This Row],[Eigen arbeid]]=1,Tb_Activiteiten[[#Headers],[Eigen arbeid]],"")))</f>
        <v/>
      </c>
      <c r="AM566" t="str">
        <f>IF(ISNUMBER(FIND("arbeid",Methode_Keuze)),"",IF(ISNUMBER(FIND("arbeid",Methode_Keuze)),"",IF(Tb_Activiteiten[[#This Row],[Projectmedewerker]]=1,Tb_Activiteiten[[#Headers],[Projectmedewerker]],"")))</f>
        <v/>
      </c>
      <c r="AN566" t="str">
        <f>IF(ISNUMBER(FIND("arbeid",Methode_Keuze)),"",IF(ISNUMBER(FIND("arbeid",Methode_Keuze)),"",IF(Tb_Activiteiten[[#This Row],[Landbouwer]]=1,Tb_Activiteiten[[#Headers],[Landbouwer]],"")))</f>
        <v/>
      </c>
      <c r="AO566" t="str">
        <f>IF(ISNUMBER(FIND("arbeid",Methode_Keuze)),"",IF(ISNUMBER(FIND("arbeid",Methode_Keuze)),"",IF(Tb_Activiteiten[[#This Row],[Adviseur]]=1,Tb_Activiteiten[[#Headers],[Adviseur]],"")))</f>
        <v/>
      </c>
      <c r="AP566" t="str">
        <f>IF(ISNUMBER(FIND("arbeid",Methode_Keuze)),"",IF(ISNUMBER(FIND("arbeid",Methode_Keuze)),"",IF(Tb_Activiteiten[[#This Row],[Projectleider/Expert]]=1,Tb_Activiteiten[[#Headers],[Projectleider/Expert]],"")))</f>
        <v/>
      </c>
      <c r="AQ566" t="str">
        <f>IF(ISNUMBER(FIND("arbeid",Methode_Keuze)),"",IF(ISNUMBER(FIND("arbeid",Methode_Keuze)),"",IF(Tb_Activiteiten[[#This Row],[Arbeidskosten]]=1,Tb_Activiteiten[[#Headers],[Arbeidskosten]],"")))</f>
        <v/>
      </c>
      <c r="AR566" t="str">
        <f>IF(ISNUMBER(FIND("arbeid",Methode_Keuze)),"",IF(ISNUMBER(FIND("arbeid",Methode_Keuze)),"",IF(Tb_Activiteiten[[#This Row],[Arbeidskosten op basis van IKS]]=1,Tb_Activiteiten[[#Headers],[Arbeidskosten op basis van IKS]],"")))</f>
        <v/>
      </c>
      <c r="AS566" t="str">
        <f>IF(ISNUMBER(FIND("overige",Methode_Keuze)),"",IF(Tb_Activiteiten[[#This Row],[Kosten derden exclusief btw]]=1,Tb_Activiteiten[[#Headers],[Kosten derden exclusief btw]],""))</f>
        <v/>
      </c>
      <c r="AT566" t="str">
        <f>IF(ISNUMBER(FIND("overige",Methode_Keuze)),"",IF(Tb_Activiteiten[[#This Row],[Niet verrekenbare btw]]=1,Tb_Activiteiten[[#Headers],[Niet verrekenbare btw]],""))</f>
        <v/>
      </c>
      <c r="AU566" t="str">
        <f>IF(ISNUMBER(FIND("overige",Methode_Keuze)),"",IF(Tb_Activiteiten[[#This Row],[Grondkosten]]=1,Tb_Activiteiten[[#Headers],[Grondkosten]],""))</f>
        <v/>
      </c>
      <c r="AV566" t="str">
        <f>IF(ISNUMBER(FIND("overige",Methode_Keuze)),"",IF(Tb_Activiteiten[[#This Row],[Bijdrage in natura (overige)]]=1,Tb_Activiteiten[[#Headers],[Bijdrage in natura (overige)]],""))</f>
        <v/>
      </c>
      <c r="AW566" t="str">
        <f>IF(ISNUMBER(FIND("overige",Methode_Keuze)),"",IF(Tb_Activiteiten[[#This Row],[Bijdrage in natura (vrijwilligers)]]=1,Tb_Activiteiten[[#Headers],[Bijdrage in natura (vrijwilligers)]],""))</f>
        <v/>
      </c>
      <c r="AX566" t="str">
        <f>IF(ISNUMBER(FIND("overige",Methode_Keuze)),"",IF(Tb_Activiteiten[[#This Row],[Afschrijvingskosten]]=1,Tb_Activiteiten[[#Headers],[Afschrijvingskosten]],""))</f>
        <v/>
      </c>
      <c r="AY566" t="str">
        <f>IF(ISNUMBER(FIND("overige",Methode_Keuze)),"",IF(Tb_Activiteiten[[#This Row],[Vergoeding]]=1,Tb_Activiteiten[[#Headers],[Vergoeding]],""))</f>
        <v/>
      </c>
      <c r="AZ566" t="str">
        <f>IF(ISNUMBER(FIND("arbeid",Methode_Keuze)),"",IF(Tb_Activiteiten[[#This Row],[Arbeidskosten - vast tarief (excl eigen arbeid)]]=1,Tb_Activiteiten[[#Headers],[Arbeidskosten - vast tarief (excl eigen arbeid)]],""))</f>
        <v/>
      </c>
      <c r="BA566" t="str">
        <f>IF(ISNUMBER(FIND("overige",Methode_Keuze)),"",IF(Tb_Activiteiten[[#This Row],[Overige kosten]]=1,Tb_Activiteiten[[#Headers],[Overige kosten]],""))</f>
        <v/>
      </c>
    </row>
    <row r="567" spans="1:53" x14ac:dyDescent="0.25">
      <c r="A567" s="213"/>
      <c r="F567" s="64"/>
      <c r="G567" s="64"/>
      <c r="H567" s="258"/>
      <c r="I567" s="258"/>
      <c r="J567" s="258"/>
      <c r="K567" s="258"/>
      <c r="O567" s="56"/>
      <c r="Q567" t="str">
        <f>IFERROR(IF(VLOOKUP(Tb_Activiteiten[[#This Row],[Openstelling]],Tb_Openstelling[],2,0)=1,1,""),"")</f>
        <v/>
      </c>
      <c r="AK567" t="str">
        <f>IF(ISNUMBER(FIND("arbeid",Methode_Keuze)),"",IF(ISNUMBER(FIND("arbeid",Methode_Keuze)),"",IF(Tb_Activiteiten[[#This Row],[Loonkosten]]=1,Tb_Activiteiten[[#Headers],[Loonkosten]],"")))</f>
        <v/>
      </c>
      <c r="AL567" t="str">
        <f>IF(ISNUMBER(FIND("arbeid",Methode_Keuze)),"",IF(ISNUMBER(FIND("arbeid",Methode_Keuze)),"",IF(Tb_Activiteiten[[#This Row],[Eigen arbeid]]=1,Tb_Activiteiten[[#Headers],[Eigen arbeid]],"")))</f>
        <v/>
      </c>
      <c r="AM567" t="str">
        <f>IF(ISNUMBER(FIND("arbeid",Methode_Keuze)),"",IF(ISNUMBER(FIND("arbeid",Methode_Keuze)),"",IF(Tb_Activiteiten[[#This Row],[Projectmedewerker]]=1,Tb_Activiteiten[[#Headers],[Projectmedewerker]],"")))</f>
        <v/>
      </c>
      <c r="AN567" t="str">
        <f>IF(ISNUMBER(FIND("arbeid",Methode_Keuze)),"",IF(ISNUMBER(FIND("arbeid",Methode_Keuze)),"",IF(Tb_Activiteiten[[#This Row],[Landbouwer]]=1,Tb_Activiteiten[[#Headers],[Landbouwer]],"")))</f>
        <v/>
      </c>
      <c r="AO567" t="str">
        <f>IF(ISNUMBER(FIND("arbeid",Methode_Keuze)),"",IF(ISNUMBER(FIND("arbeid",Methode_Keuze)),"",IF(Tb_Activiteiten[[#This Row],[Adviseur]]=1,Tb_Activiteiten[[#Headers],[Adviseur]],"")))</f>
        <v/>
      </c>
      <c r="AP567" t="str">
        <f>IF(ISNUMBER(FIND("arbeid",Methode_Keuze)),"",IF(ISNUMBER(FIND("arbeid",Methode_Keuze)),"",IF(Tb_Activiteiten[[#This Row],[Projectleider/Expert]]=1,Tb_Activiteiten[[#Headers],[Projectleider/Expert]],"")))</f>
        <v/>
      </c>
      <c r="AQ567" t="str">
        <f>IF(ISNUMBER(FIND("arbeid",Methode_Keuze)),"",IF(ISNUMBER(FIND("arbeid",Methode_Keuze)),"",IF(Tb_Activiteiten[[#This Row],[Arbeidskosten]]=1,Tb_Activiteiten[[#Headers],[Arbeidskosten]],"")))</f>
        <v/>
      </c>
      <c r="AR567" t="str">
        <f>IF(ISNUMBER(FIND("arbeid",Methode_Keuze)),"",IF(ISNUMBER(FIND("arbeid",Methode_Keuze)),"",IF(Tb_Activiteiten[[#This Row],[Arbeidskosten op basis van IKS]]=1,Tb_Activiteiten[[#Headers],[Arbeidskosten op basis van IKS]],"")))</f>
        <v/>
      </c>
      <c r="AS567" t="str">
        <f>IF(ISNUMBER(FIND("overige",Methode_Keuze)),"",IF(Tb_Activiteiten[[#This Row],[Kosten derden exclusief btw]]=1,Tb_Activiteiten[[#Headers],[Kosten derden exclusief btw]],""))</f>
        <v/>
      </c>
      <c r="AT567" t="str">
        <f>IF(ISNUMBER(FIND("overige",Methode_Keuze)),"",IF(Tb_Activiteiten[[#This Row],[Niet verrekenbare btw]]=1,Tb_Activiteiten[[#Headers],[Niet verrekenbare btw]],""))</f>
        <v/>
      </c>
      <c r="AU567" t="str">
        <f>IF(ISNUMBER(FIND("overige",Methode_Keuze)),"",IF(Tb_Activiteiten[[#This Row],[Grondkosten]]=1,Tb_Activiteiten[[#Headers],[Grondkosten]],""))</f>
        <v/>
      </c>
      <c r="AV567" t="str">
        <f>IF(ISNUMBER(FIND("overige",Methode_Keuze)),"",IF(Tb_Activiteiten[[#This Row],[Bijdrage in natura (overige)]]=1,Tb_Activiteiten[[#Headers],[Bijdrage in natura (overige)]],""))</f>
        <v/>
      </c>
      <c r="AW567" t="str">
        <f>IF(ISNUMBER(FIND("overige",Methode_Keuze)),"",IF(Tb_Activiteiten[[#This Row],[Bijdrage in natura (vrijwilligers)]]=1,Tb_Activiteiten[[#Headers],[Bijdrage in natura (vrijwilligers)]],""))</f>
        <v/>
      </c>
      <c r="AX567" t="str">
        <f>IF(ISNUMBER(FIND("overige",Methode_Keuze)),"",IF(Tb_Activiteiten[[#This Row],[Afschrijvingskosten]]=1,Tb_Activiteiten[[#Headers],[Afschrijvingskosten]],""))</f>
        <v/>
      </c>
      <c r="AY567" t="str">
        <f>IF(ISNUMBER(FIND("overige",Methode_Keuze)),"",IF(Tb_Activiteiten[[#This Row],[Vergoeding]]=1,Tb_Activiteiten[[#Headers],[Vergoeding]],""))</f>
        <v/>
      </c>
      <c r="AZ567" t="str">
        <f>IF(ISNUMBER(FIND("arbeid",Methode_Keuze)),"",IF(Tb_Activiteiten[[#This Row],[Arbeidskosten - vast tarief (excl eigen arbeid)]]=1,Tb_Activiteiten[[#Headers],[Arbeidskosten - vast tarief (excl eigen arbeid)]],""))</f>
        <v/>
      </c>
      <c r="BA567" t="str">
        <f>IF(ISNUMBER(FIND("overige",Methode_Keuze)),"",IF(Tb_Activiteiten[[#This Row],[Overige kosten]]=1,Tb_Activiteiten[[#Headers],[Overige kosten]],""))</f>
        <v/>
      </c>
    </row>
    <row r="568" spans="1:53" x14ac:dyDescent="0.25">
      <c r="A568" s="213"/>
      <c r="F568" s="64"/>
      <c r="G568" s="64"/>
      <c r="H568" s="258"/>
      <c r="I568" s="258"/>
      <c r="J568" s="258"/>
      <c r="K568" s="258"/>
      <c r="O568" s="56"/>
      <c r="Q568" t="str">
        <f>IFERROR(IF(VLOOKUP(Tb_Activiteiten[[#This Row],[Openstelling]],Tb_Openstelling[],2,0)=1,1,""),"")</f>
        <v/>
      </c>
      <c r="AK568" t="str">
        <f>IF(ISNUMBER(FIND("arbeid",Methode_Keuze)),"",IF(ISNUMBER(FIND("arbeid",Methode_Keuze)),"",IF(Tb_Activiteiten[[#This Row],[Loonkosten]]=1,Tb_Activiteiten[[#Headers],[Loonkosten]],"")))</f>
        <v/>
      </c>
      <c r="AL568" t="str">
        <f>IF(ISNUMBER(FIND("arbeid",Methode_Keuze)),"",IF(ISNUMBER(FIND("arbeid",Methode_Keuze)),"",IF(Tb_Activiteiten[[#This Row],[Eigen arbeid]]=1,Tb_Activiteiten[[#Headers],[Eigen arbeid]],"")))</f>
        <v/>
      </c>
      <c r="AM568" t="str">
        <f>IF(ISNUMBER(FIND("arbeid",Methode_Keuze)),"",IF(ISNUMBER(FIND("arbeid",Methode_Keuze)),"",IF(Tb_Activiteiten[[#This Row],[Projectmedewerker]]=1,Tb_Activiteiten[[#Headers],[Projectmedewerker]],"")))</f>
        <v/>
      </c>
      <c r="AN568" t="str">
        <f>IF(ISNUMBER(FIND("arbeid",Methode_Keuze)),"",IF(ISNUMBER(FIND("arbeid",Methode_Keuze)),"",IF(Tb_Activiteiten[[#This Row],[Landbouwer]]=1,Tb_Activiteiten[[#Headers],[Landbouwer]],"")))</f>
        <v/>
      </c>
      <c r="AO568" t="str">
        <f>IF(ISNUMBER(FIND("arbeid",Methode_Keuze)),"",IF(ISNUMBER(FIND("arbeid",Methode_Keuze)),"",IF(Tb_Activiteiten[[#This Row],[Adviseur]]=1,Tb_Activiteiten[[#Headers],[Adviseur]],"")))</f>
        <v/>
      </c>
      <c r="AP568" t="str">
        <f>IF(ISNUMBER(FIND("arbeid",Methode_Keuze)),"",IF(ISNUMBER(FIND("arbeid",Methode_Keuze)),"",IF(Tb_Activiteiten[[#This Row],[Projectleider/Expert]]=1,Tb_Activiteiten[[#Headers],[Projectleider/Expert]],"")))</f>
        <v/>
      </c>
      <c r="AQ568" t="str">
        <f>IF(ISNUMBER(FIND("arbeid",Methode_Keuze)),"",IF(ISNUMBER(FIND("arbeid",Methode_Keuze)),"",IF(Tb_Activiteiten[[#This Row],[Arbeidskosten]]=1,Tb_Activiteiten[[#Headers],[Arbeidskosten]],"")))</f>
        <v/>
      </c>
      <c r="AR568" t="str">
        <f>IF(ISNUMBER(FIND("arbeid",Methode_Keuze)),"",IF(ISNUMBER(FIND("arbeid",Methode_Keuze)),"",IF(Tb_Activiteiten[[#This Row],[Arbeidskosten op basis van IKS]]=1,Tb_Activiteiten[[#Headers],[Arbeidskosten op basis van IKS]],"")))</f>
        <v/>
      </c>
      <c r="AS568" t="str">
        <f>IF(ISNUMBER(FIND("overige",Methode_Keuze)),"",IF(Tb_Activiteiten[[#This Row],[Kosten derden exclusief btw]]=1,Tb_Activiteiten[[#Headers],[Kosten derden exclusief btw]],""))</f>
        <v/>
      </c>
      <c r="AT568" t="str">
        <f>IF(ISNUMBER(FIND("overige",Methode_Keuze)),"",IF(Tb_Activiteiten[[#This Row],[Niet verrekenbare btw]]=1,Tb_Activiteiten[[#Headers],[Niet verrekenbare btw]],""))</f>
        <v/>
      </c>
      <c r="AU568" t="str">
        <f>IF(ISNUMBER(FIND("overige",Methode_Keuze)),"",IF(Tb_Activiteiten[[#This Row],[Grondkosten]]=1,Tb_Activiteiten[[#Headers],[Grondkosten]],""))</f>
        <v/>
      </c>
      <c r="AV568" t="str">
        <f>IF(ISNUMBER(FIND("overige",Methode_Keuze)),"",IF(Tb_Activiteiten[[#This Row],[Bijdrage in natura (overige)]]=1,Tb_Activiteiten[[#Headers],[Bijdrage in natura (overige)]],""))</f>
        <v/>
      </c>
      <c r="AW568" t="str">
        <f>IF(ISNUMBER(FIND("overige",Methode_Keuze)),"",IF(Tb_Activiteiten[[#This Row],[Bijdrage in natura (vrijwilligers)]]=1,Tb_Activiteiten[[#Headers],[Bijdrage in natura (vrijwilligers)]],""))</f>
        <v/>
      </c>
      <c r="AX568" t="str">
        <f>IF(ISNUMBER(FIND("overige",Methode_Keuze)),"",IF(Tb_Activiteiten[[#This Row],[Afschrijvingskosten]]=1,Tb_Activiteiten[[#Headers],[Afschrijvingskosten]],""))</f>
        <v/>
      </c>
      <c r="AY568" t="str">
        <f>IF(ISNUMBER(FIND("overige",Methode_Keuze)),"",IF(Tb_Activiteiten[[#This Row],[Vergoeding]]=1,Tb_Activiteiten[[#Headers],[Vergoeding]],""))</f>
        <v/>
      </c>
      <c r="AZ568" t="str">
        <f>IF(ISNUMBER(FIND("arbeid",Methode_Keuze)),"",IF(Tb_Activiteiten[[#This Row],[Arbeidskosten - vast tarief (excl eigen arbeid)]]=1,Tb_Activiteiten[[#Headers],[Arbeidskosten - vast tarief (excl eigen arbeid)]],""))</f>
        <v/>
      </c>
      <c r="BA568" t="str">
        <f>IF(ISNUMBER(FIND("overige",Methode_Keuze)),"",IF(Tb_Activiteiten[[#This Row],[Overige kosten]]=1,Tb_Activiteiten[[#Headers],[Overige kosten]],""))</f>
        <v/>
      </c>
    </row>
    <row r="569" spans="1:53" x14ac:dyDescent="0.25">
      <c r="A569" s="213"/>
      <c r="F569" s="64"/>
      <c r="G569" s="64"/>
      <c r="H569" s="258"/>
      <c r="I569" s="258"/>
      <c r="J569" s="258"/>
      <c r="K569" s="258"/>
      <c r="O569" s="56"/>
      <c r="Q569" t="str">
        <f>IFERROR(IF(VLOOKUP(Tb_Activiteiten[[#This Row],[Openstelling]],Tb_Openstelling[],2,0)=1,1,""),"")</f>
        <v/>
      </c>
      <c r="AK569" t="str">
        <f>IF(ISNUMBER(FIND("arbeid",Methode_Keuze)),"",IF(ISNUMBER(FIND("arbeid",Methode_Keuze)),"",IF(Tb_Activiteiten[[#This Row],[Loonkosten]]=1,Tb_Activiteiten[[#Headers],[Loonkosten]],"")))</f>
        <v/>
      </c>
      <c r="AL569" t="str">
        <f>IF(ISNUMBER(FIND("arbeid",Methode_Keuze)),"",IF(ISNUMBER(FIND("arbeid",Methode_Keuze)),"",IF(Tb_Activiteiten[[#This Row],[Eigen arbeid]]=1,Tb_Activiteiten[[#Headers],[Eigen arbeid]],"")))</f>
        <v/>
      </c>
      <c r="AM569" t="str">
        <f>IF(ISNUMBER(FIND("arbeid",Methode_Keuze)),"",IF(ISNUMBER(FIND("arbeid",Methode_Keuze)),"",IF(Tb_Activiteiten[[#This Row],[Projectmedewerker]]=1,Tb_Activiteiten[[#Headers],[Projectmedewerker]],"")))</f>
        <v/>
      </c>
      <c r="AN569" t="str">
        <f>IF(ISNUMBER(FIND("arbeid",Methode_Keuze)),"",IF(ISNUMBER(FIND("arbeid",Methode_Keuze)),"",IF(Tb_Activiteiten[[#This Row],[Landbouwer]]=1,Tb_Activiteiten[[#Headers],[Landbouwer]],"")))</f>
        <v/>
      </c>
      <c r="AO569" t="str">
        <f>IF(ISNUMBER(FIND("arbeid",Methode_Keuze)),"",IF(ISNUMBER(FIND("arbeid",Methode_Keuze)),"",IF(Tb_Activiteiten[[#This Row],[Adviseur]]=1,Tb_Activiteiten[[#Headers],[Adviseur]],"")))</f>
        <v/>
      </c>
      <c r="AP569" t="str">
        <f>IF(ISNUMBER(FIND("arbeid",Methode_Keuze)),"",IF(ISNUMBER(FIND("arbeid",Methode_Keuze)),"",IF(Tb_Activiteiten[[#This Row],[Projectleider/Expert]]=1,Tb_Activiteiten[[#Headers],[Projectleider/Expert]],"")))</f>
        <v/>
      </c>
      <c r="AQ569" t="str">
        <f>IF(ISNUMBER(FIND("arbeid",Methode_Keuze)),"",IF(ISNUMBER(FIND("arbeid",Methode_Keuze)),"",IF(Tb_Activiteiten[[#This Row],[Arbeidskosten]]=1,Tb_Activiteiten[[#Headers],[Arbeidskosten]],"")))</f>
        <v/>
      </c>
      <c r="AR569" t="str">
        <f>IF(ISNUMBER(FIND("arbeid",Methode_Keuze)),"",IF(ISNUMBER(FIND("arbeid",Methode_Keuze)),"",IF(Tb_Activiteiten[[#This Row],[Arbeidskosten op basis van IKS]]=1,Tb_Activiteiten[[#Headers],[Arbeidskosten op basis van IKS]],"")))</f>
        <v/>
      </c>
      <c r="AS569" t="str">
        <f>IF(ISNUMBER(FIND("overige",Methode_Keuze)),"",IF(Tb_Activiteiten[[#This Row],[Kosten derden exclusief btw]]=1,Tb_Activiteiten[[#Headers],[Kosten derden exclusief btw]],""))</f>
        <v/>
      </c>
      <c r="AT569" t="str">
        <f>IF(ISNUMBER(FIND("overige",Methode_Keuze)),"",IF(Tb_Activiteiten[[#This Row],[Niet verrekenbare btw]]=1,Tb_Activiteiten[[#Headers],[Niet verrekenbare btw]],""))</f>
        <v/>
      </c>
      <c r="AU569" t="str">
        <f>IF(ISNUMBER(FIND("overige",Methode_Keuze)),"",IF(Tb_Activiteiten[[#This Row],[Grondkosten]]=1,Tb_Activiteiten[[#Headers],[Grondkosten]],""))</f>
        <v/>
      </c>
      <c r="AV569" t="str">
        <f>IF(ISNUMBER(FIND("overige",Methode_Keuze)),"",IF(Tb_Activiteiten[[#This Row],[Bijdrage in natura (overige)]]=1,Tb_Activiteiten[[#Headers],[Bijdrage in natura (overige)]],""))</f>
        <v/>
      </c>
      <c r="AW569" t="str">
        <f>IF(ISNUMBER(FIND("overige",Methode_Keuze)),"",IF(Tb_Activiteiten[[#This Row],[Bijdrage in natura (vrijwilligers)]]=1,Tb_Activiteiten[[#Headers],[Bijdrage in natura (vrijwilligers)]],""))</f>
        <v/>
      </c>
      <c r="AX569" t="str">
        <f>IF(ISNUMBER(FIND("overige",Methode_Keuze)),"",IF(Tb_Activiteiten[[#This Row],[Afschrijvingskosten]]=1,Tb_Activiteiten[[#Headers],[Afschrijvingskosten]],""))</f>
        <v/>
      </c>
      <c r="AY569" t="str">
        <f>IF(ISNUMBER(FIND("overige",Methode_Keuze)),"",IF(Tb_Activiteiten[[#This Row],[Vergoeding]]=1,Tb_Activiteiten[[#Headers],[Vergoeding]],""))</f>
        <v/>
      </c>
      <c r="AZ569" t="str">
        <f>IF(ISNUMBER(FIND("arbeid",Methode_Keuze)),"",IF(Tb_Activiteiten[[#This Row],[Arbeidskosten - vast tarief (excl eigen arbeid)]]=1,Tb_Activiteiten[[#Headers],[Arbeidskosten - vast tarief (excl eigen arbeid)]],""))</f>
        <v/>
      </c>
      <c r="BA569" t="str">
        <f>IF(ISNUMBER(FIND("overige",Methode_Keuze)),"",IF(Tb_Activiteiten[[#This Row],[Overige kosten]]=1,Tb_Activiteiten[[#Headers],[Overige kosten]],""))</f>
        <v/>
      </c>
    </row>
    <row r="570" spans="1:53" x14ac:dyDescent="0.25">
      <c r="A570" s="213"/>
      <c r="F570" s="64"/>
      <c r="G570" s="64"/>
      <c r="H570" s="258"/>
      <c r="I570" s="258"/>
      <c r="J570" s="258"/>
      <c r="K570" s="258"/>
      <c r="O570" s="56"/>
      <c r="Q570" t="str">
        <f>IFERROR(IF(VLOOKUP(Tb_Activiteiten[[#This Row],[Openstelling]],Tb_Openstelling[],2,0)=1,1,""),"")</f>
        <v/>
      </c>
      <c r="AK570" t="str">
        <f>IF(ISNUMBER(FIND("arbeid",Methode_Keuze)),"",IF(ISNUMBER(FIND("arbeid",Methode_Keuze)),"",IF(Tb_Activiteiten[[#This Row],[Loonkosten]]=1,Tb_Activiteiten[[#Headers],[Loonkosten]],"")))</f>
        <v/>
      </c>
      <c r="AL570" t="str">
        <f>IF(ISNUMBER(FIND("arbeid",Methode_Keuze)),"",IF(ISNUMBER(FIND("arbeid",Methode_Keuze)),"",IF(Tb_Activiteiten[[#This Row],[Eigen arbeid]]=1,Tb_Activiteiten[[#Headers],[Eigen arbeid]],"")))</f>
        <v/>
      </c>
      <c r="AM570" t="str">
        <f>IF(ISNUMBER(FIND("arbeid",Methode_Keuze)),"",IF(ISNUMBER(FIND("arbeid",Methode_Keuze)),"",IF(Tb_Activiteiten[[#This Row],[Projectmedewerker]]=1,Tb_Activiteiten[[#Headers],[Projectmedewerker]],"")))</f>
        <v/>
      </c>
      <c r="AN570" t="str">
        <f>IF(ISNUMBER(FIND("arbeid",Methode_Keuze)),"",IF(ISNUMBER(FIND("arbeid",Methode_Keuze)),"",IF(Tb_Activiteiten[[#This Row],[Landbouwer]]=1,Tb_Activiteiten[[#Headers],[Landbouwer]],"")))</f>
        <v/>
      </c>
      <c r="AO570" t="str">
        <f>IF(ISNUMBER(FIND("arbeid",Methode_Keuze)),"",IF(ISNUMBER(FIND("arbeid",Methode_Keuze)),"",IF(Tb_Activiteiten[[#This Row],[Adviseur]]=1,Tb_Activiteiten[[#Headers],[Adviseur]],"")))</f>
        <v/>
      </c>
      <c r="AP570" t="str">
        <f>IF(ISNUMBER(FIND("arbeid",Methode_Keuze)),"",IF(ISNUMBER(FIND("arbeid",Methode_Keuze)),"",IF(Tb_Activiteiten[[#This Row],[Projectleider/Expert]]=1,Tb_Activiteiten[[#Headers],[Projectleider/Expert]],"")))</f>
        <v/>
      </c>
      <c r="AQ570" t="str">
        <f>IF(ISNUMBER(FIND("arbeid",Methode_Keuze)),"",IF(ISNUMBER(FIND("arbeid",Methode_Keuze)),"",IF(Tb_Activiteiten[[#This Row],[Arbeidskosten]]=1,Tb_Activiteiten[[#Headers],[Arbeidskosten]],"")))</f>
        <v/>
      </c>
      <c r="AR570" t="str">
        <f>IF(ISNUMBER(FIND("arbeid",Methode_Keuze)),"",IF(ISNUMBER(FIND("arbeid",Methode_Keuze)),"",IF(Tb_Activiteiten[[#This Row],[Arbeidskosten op basis van IKS]]=1,Tb_Activiteiten[[#Headers],[Arbeidskosten op basis van IKS]],"")))</f>
        <v/>
      </c>
      <c r="AS570" t="str">
        <f>IF(ISNUMBER(FIND("overige",Methode_Keuze)),"",IF(Tb_Activiteiten[[#This Row],[Kosten derden exclusief btw]]=1,Tb_Activiteiten[[#Headers],[Kosten derden exclusief btw]],""))</f>
        <v/>
      </c>
      <c r="AT570" t="str">
        <f>IF(ISNUMBER(FIND("overige",Methode_Keuze)),"",IF(Tb_Activiteiten[[#This Row],[Niet verrekenbare btw]]=1,Tb_Activiteiten[[#Headers],[Niet verrekenbare btw]],""))</f>
        <v/>
      </c>
      <c r="AU570" t="str">
        <f>IF(ISNUMBER(FIND("overige",Methode_Keuze)),"",IF(Tb_Activiteiten[[#This Row],[Grondkosten]]=1,Tb_Activiteiten[[#Headers],[Grondkosten]],""))</f>
        <v/>
      </c>
      <c r="AV570" t="str">
        <f>IF(ISNUMBER(FIND("overige",Methode_Keuze)),"",IF(Tb_Activiteiten[[#This Row],[Bijdrage in natura (overige)]]=1,Tb_Activiteiten[[#Headers],[Bijdrage in natura (overige)]],""))</f>
        <v/>
      </c>
      <c r="AW570" t="str">
        <f>IF(ISNUMBER(FIND("overige",Methode_Keuze)),"",IF(Tb_Activiteiten[[#This Row],[Bijdrage in natura (vrijwilligers)]]=1,Tb_Activiteiten[[#Headers],[Bijdrage in natura (vrijwilligers)]],""))</f>
        <v/>
      </c>
      <c r="AX570" t="str">
        <f>IF(ISNUMBER(FIND("overige",Methode_Keuze)),"",IF(Tb_Activiteiten[[#This Row],[Afschrijvingskosten]]=1,Tb_Activiteiten[[#Headers],[Afschrijvingskosten]],""))</f>
        <v/>
      </c>
      <c r="AY570" t="str">
        <f>IF(ISNUMBER(FIND("overige",Methode_Keuze)),"",IF(Tb_Activiteiten[[#This Row],[Vergoeding]]=1,Tb_Activiteiten[[#Headers],[Vergoeding]],""))</f>
        <v/>
      </c>
      <c r="AZ570" t="str">
        <f>IF(ISNUMBER(FIND("arbeid",Methode_Keuze)),"",IF(Tb_Activiteiten[[#This Row],[Arbeidskosten - vast tarief (excl eigen arbeid)]]=1,Tb_Activiteiten[[#Headers],[Arbeidskosten - vast tarief (excl eigen arbeid)]],""))</f>
        <v/>
      </c>
      <c r="BA570" t="str">
        <f>IF(ISNUMBER(FIND("overige",Methode_Keuze)),"",IF(Tb_Activiteiten[[#This Row],[Overige kosten]]=1,Tb_Activiteiten[[#Headers],[Overige kosten]],""))</f>
        <v/>
      </c>
    </row>
    <row r="571" spans="1:53" x14ac:dyDescent="0.25">
      <c r="A571" s="213"/>
      <c r="F571" s="64"/>
      <c r="G571" s="64"/>
      <c r="H571" s="258"/>
      <c r="I571" s="258"/>
      <c r="J571" s="258"/>
      <c r="K571" s="258"/>
      <c r="O571" s="56"/>
      <c r="Q571" t="str">
        <f>IFERROR(IF(VLOOKUP(Tb_Activiteiten[[#This Row],[Openstelling]],Tb_Openstelling[],2,0)=1,1,""),"")</f>
        <v/>
      </c>
      <c r="AK571" t="str">
        <f>IF(ISNUMBER(FIND("arbeid",Methode_Keuze)),"",IF(ISNUMBER(FIND("arbeid",Methode_Keuze)),"",IF(Tb_Activiteiten[[#This Row],[Loonkosten]]=1,Tb_Activiteiten[[#Headers],[Loonkosten]],"")))</f>
        <v/>
      </c>
      <c r="AL571" t="str">
        <f>IF(ISNUMBER(FIND("arbeid",Methode_Keuze)),"",IF(ISNUMBER(FIND("arbeid",Methode_Keuze)),"",IF(Tb_Activiteiten[[#This Row],[Eigen arbeid]]=1,Tb_Activiteiten[[#Headers],[Eigen arbeid]],"")))</f>
        <v/>
      </c>
      <c r="AM571" t="str">
        <f>IF(ISNUMBER(FIND("arbeid",Methode_Keuze)),"",IF(ISNUMBER(FIND("arbeid",Methode_Keuze)),"",IF(Tb_Activiteiten[[#This Row],[Projectmedewerker]]=1,Tb_Activiteiten[[#Headers],[Projectmedewerker]],"")))</f>
        <v/>
      </c>
      <c r="AN571" t="str">
        <f>IF(ISNUMBER(FIND("arbeid",Methode_Keuze)),"",IF(ISNUMBER(FIND("arbeid",Methode_Keuze)),"",IF(Tb_Activiteiten[[#This Row],[Landbouwer]]=1,Tb_Activiteiten[[#Headers],[Landbouwer]],"")))</f>
        <v/>
      </c>
      <c r="AO571" t="str">
        <f>IF(ISNUMBER(FIND("arbeid",Methode_Keuze)),"",IF(ISNUMBER(FIND("arbeid",Methode_Keuze)),"",IF(Tb_Activiteiten[[#This Row],[Adviseur]]=1,Tb_Activiteiten[[#Headers],[Adviseur]],"")))</f>
        <v/>
      </c>
      <c r="AP571" t="str">
        <f>IF(ISNUMBER(FIND("arbeid",Methode_Keuze)),"",IF(ISNUMBER(FIND("arbeid",Methode_Keuze)),"",IF(Tb_Activiteiten[[#This Row],[Projectleider/Expert]]=1,Tb_Activiteiten[[#Headers],[Projectleider/Expert]],"")))</f>
        <v/>
      </c>
      <c r="AQ571" t="str">
        <f>IF(ISNUMBER(FIND("arbeid",Methode_Keuze)),"",IF(ISNUMBER(FIND("arbeid",Methode_Keuze)),"",IF(Tb_Activiteiten[[#This Row],[Arbeidskosten]]=1,Tb_Activiteiten[[#Headers],[Arbeidskosten]],"")))</f>
        <v/>
      </c>
      <c r="AR571" t="str">
        <f>IF(ISNUMBER(FIND("arbeid",Methode_Keuze)),"",IF(ISNUMBER(FIND("arbeid",Methode_Keuze)),"",IF(Tb_Activiteiten[[#This Row],[Arbeidskosten op basis van IKS]]=1,Tb_Activiteiten[[#Headers],[Arbeidskosten op basis van IKS]],"")))</f>
        <v/>
      </c>
      <c r="AS571" t="str">
        <f>IF(ISNUMBER(FIND("overige",Methode_Keuze)),"",IF(Tb_Activiteiten[[#This Row],[Kosten derden exclusief btw]]=1,Tb_Activiteiten[[#Headers],[Kosten derden exclusief btw]],""))</f>
        <v/>
      </c>
      <c r="AT571" t="str">
        <f>IF(ISNUMBER(FIND("overige",Methode_Keuze)),"",IF(Tb_Activiteiten[[#This Row],[Niet verrekenbare btw]]=1,Tb_Activiteiten[[#Headers],[Niet verrekenbare btw]],""))</f>
        <v/>
      </c>
      <c r="AU571" t="str">
        <f>IF(ISNUMBER(FIND("overige",Methode_Keuze)),"",IF(Tb_Activiteiten[[#This Row],[Grondkosten]]=1,Tb_Activiteiten[[#Headers],[Grondkosten]],""))</f>
        <v/>
      </c>
      <c r="AV571" t="str">
        <f>IF(ISNUMBER(FIND("overige",Methode_Keuze)),"",IF(Tb_Activiteiten[[#This Row],[Bijdrage in natura (overige)]]=1,Tb_Activiteiten[[#Headers],[Bijdrage in natura (overige)]],""))</f>
        <v/>
      </c>
      <c r="AW571" t="str">
        <f>IF(ISNUMBER(FIND("overige",Methode_Keuze)),"",IF(Tb_Activiteiten[[#This Row],[Bijdrage in natura (vrijwilligers)]]=1,Tb_Activiteiten[[#Headers],[Bijdrage in natura (vrijwilligers)]],""))</f>
        <v/>
      </c>
      <c r="AX571" t="str">
        <f>IF(ISNUMBER(FIND("overige",Methode_Keuze)),"",IF(Tb_Activiteiten[[#This Row],[Afschrijvingskosten]]=1,Tb_Activiteiten[[#Headers],[Afschrijvingskosten]],""))</f>
        <v/>
      </c>
      <c r="AY571" t="str">
        <f>IF(ISNUMBER(FIND("overige",Methode_Keuze)),"",IF(Tb_Activiteiten[[#This Row],[Vergoeding]]=1,Tb_Activiteiten[[#Headers],[Vergoeding]],""))</f>
        <v/>
      </c>
      <c r="AZ571" t="str">
        <f>IF(ISNUMBER(FIND("arbeid",Methode_Keuze)),"",IF(Tb_Activiteiten[[#This Row],[Arbeidskosten - vast tarief (excl eigen arbeid)]]=1,Tb_Activiteiten[[#Headers],[Arbeidskosten - vast tarief (excl eigen arbeid)]],""))</f>
        <v/>
      </c>
      <c r="BA571" t="str">
        <f>IF(ISNUMBER(FIND("overige",Methode_Keuze)),"",IF(Tb_Activiteiten[[#This Row],[Overige kosten]]=1,Tb_Activiteiten[[#Headers],[Overige kosten]],""))</f>
        <v/>
      </c>
    </row>
    <row r="572" spans="1:53" x14ac:dyDescent="0.25">
      <c r="A572" s="213"/>
      <c r="F572" s="64"/>
      <c r="G572" s="64"/>
      <c r="H572" s="258"/>
      <c r="I572" s="258"/>
      <c r="J572" s="258"/>
      <c r="K572" s="258"/>
      <c r="O572" s="56"/>
      <c r="Q572" t="str">
        <f>IFERROR(IF(VLOOKUP(Tb_Activiteiten[[#This Row],[Openstelling]],Tb_Openstelling[],2,0)=1,1,""),"")</f>
        <v/>
      </c>
      <c r="AK572" t="str">
        <f>IF(ISNUMBER(FIND("arbeid",Methode_Keuze)),"",IF(ISNUMBER(FIND("arbeid",Methode_Keuze)),"",IF(Tb_Activiteiten[[#This Row],[Loonkosten]]=1,Tb_Activiteiten[[#Headers],[Loonkosten]],"")))</f>
        <v/>
      </c>
      <c r="AL572" t="str">
        <f>IF(ISNUMBER(FIND("arbeid",Methode_Keuze)),"",IF(ISNUMBER(FIND("arbeid",Methode_Keuze)),"",IF(Tb_Activiteiten[[#This Row],[Eigen arbeid]]=1,Tb_Activiteiten[[#Headers],[Eigen arbeid]],"")))</f>
        <v/>
      </c>
      <c r="AM572" t="str">
        <f>IF(ISNUMBER(FIND("arbeid",Methode_Keuze)),"",IF(ISNUMBER(FIND("arbeid",Methode_Keuze)),"",IF(Tb_Activiteiten[[#This Row],[Projectmedewerker]]=1,Tb_Activiteiten[[#Headers],[Projectmedewerker]],"")))</f>
        <v/>
      </c>
      <c r="AN572" t="str">
        <f>IF(ISNUMBER(FIND("arbeid",Methode_Keuze)),"",IF(ISNUMBER(FIND("arbeid",Methode_Keuze)),"",IF(Tb_Activiteiten[[#This Row],[Landbouwer]]=1,Tb_Activiteiten[[#Headers],[Landbouwer]],"")))</f>
        <v/>
      </c>
      <c r="AO572" t="str">
        <f>IF(ISNUMBER(FIND("arbeid",Methode_Keuze)),"",IF(ISNUMBER(FIND("arbeid",Methode_Keuze)),"",IF(Tb_Activiteiten[[#This Row],[Adviseur]]=1,Tb_Activiteiten[[#Headers],[Adviseur]],"")))</f>
        <v/>
      </c>
      <c r="AP572" t="str">
        <f>IF(ISNUMBER(FIND("arbeid",Methode_Keuze)),"",IF(ISNUMBER(FIND("arbeid",Methode_Keuze)),"",IF(Tb_Activiteiten[[#This Row],[Projectleider/Expert]]=1,Tb_Activiteiten[[#Headers],[Projectleider/Expert]],"")))</f>
        <v/>
      </c>
      <c r="AQ572" t="str">
        <f>IF(ISNUMBER(FIND("arbeid",Methode_Keuze)),"",IF(ISNUMBER(FIND("arbeid",Methode_Keuze)),"",IF(Tb_Activiteiten[[#This Row],[Arbeidskosten]]=1,Tb_Activiteiten[[#Headers],[Arbeidskosten]],"")))</f>
        <v/>
      </c>
      <c r="AR572" t="str">
        <f>IF(ISNUMBER(FIND("arbeid",Methode_Keuze)),"",IF(ISNUMBER(FIND("arbeid",Methode_Keuze)),"",IF(Tb_Activiteiten[[#This Row],[Arbeidskosten op basis van IKS]]=1,Tb_Activiteiten[[#Headers],[Arbeidskosten op basis van IKS]],"")))</f>
        <v/>
      </c>
      <c r="AS572" t="str">
        <f>IF(ISNUMBER(FIND("overige",Methode_Keuze)),"",IF(Tb_Activiteiten[[#This Row],[Kosten derden exclusief btw]]=1,Tb_Activiteiten[[#Headers],[Kosten derden exclusief btw]],""))</f>
        <v/>
      </c>
      <c r="AT572" t="str">
        <f>IF(ISNUMBER(FIND("overige",Methode_Keuze)),"",IF(Tb_Activiteiten[[#This Row],[Niet verrekenbare btw]]=1,Tb_Activiteiten[[#Headers],[Niet verrekenbare btw]],""))</f>
        <v/>
      </c>
      <c r="AU572" t="str">
        <f>IF(ISNUMBER(FIND("overige",Methode_Keuze)),"",IF(Tb_Activiteiten[[#This Row],[Grondkosten]]=1,Tb_Activiteiten[[#Headers],[Grondkosten]],""))</f>
        <v/>
      </c>
      <c r="AV572" t="str">
        <f>IF(ISNUMBER(FIND("overige",Methode_Keuze)),"",IF(Tb_Activiteiten[[#This Row],[Bijdrage in natura (overige)]]=1,Tb_Activiteiten[[#Headers],[Bijdrage in natura (overige)]],""))</f>
        <v/>
      </c>
      <c r="AW572" t="str">
        <f>IF(ISNUMBER(FIND("overige",Methode_Keuze)),"",IF(Tb_Activiteiten[[#This Row],[Bijdrage in natura (vrijwilligers)]]=1,Tb_Activiteiten[[#Headers],[Bijdrage in natura (vrijwilligers)]],""))</f>
        <v/>
      </c>
      <c r="AX572" t="str">
        <f>IF(ISNUMBER(FIND("overige",Methode_Keuze)),"",IF(Tb_Activiteiten[[#This Row],[Afschrijvingskosten]]=1,Tb_Activiteiten[[#Headers],[Afschrijvingskosten]],""))</f>
        <v/>
      </c>
      <c r="AY572" t="str">
        <f>IF(ISNUMBER(FIND("overige",Methode_Keuze)),"",IF(Tb_Activiteiten[[#This Row],[Vergoeding]]=1,Tb_Activiteiten[[#Headers],[Vergoeding]],""))</f>
        <v/>
      </c>
      <c r="AZ572" t="str">
        <f>IF(ISNUMBER(FIND("arbeid",Methode_Keuze)),"",IF(Tb_Activiteiten[[#This Row],[Arbeidskosten - vast tarief (excl eigen arbeid)]]=1,Tb_Activiteiten[[#Headers],[Arbeidskosten - vast tarief (excl eigen arbeid)]],""))</f>
        <v/>
      </c>
      <c r="BA572" t="str">
        <f>IF(ISNUMBER(FIND("overige",Methode_Keuze)),"",IF(Tb_Activiteiten[[#This Row],[Overige kosten]]=1,Tb_Activiteiten[[#Headers],[Overige kosten]],""))</f>
        <v/>
      </c>
    </row>
    <row r="573" spans="1:53" x14ac:dyDescent="0.25">
      <c r="A573" s="213"/>
      <c r="F573" s="64"/>
      <c r="G573" s="64"/>
      <c r="H573" s="258"/>
      <c r="I573" s="258"/>
      <c r="J573" s="258"/>
      <c r="K573" s="258"/>
      <c r="O573" s="56"/>
      <c r="Q573" t="str">
        <f>IFERROR(IF(VLOOKUP(Tb_Activiteiten[[#This Row],[Openstelling]],Tb_Openstelling[],2,0)=1,1,""),"")</f>
        <v/>
      </c>
      <c r="AK573" t="str">
        <f>IF(ISNUMBER(FIND("arbeid",Methode_Keuze)),"",IF(ISNUMBER(FIND("arbeid",Methode_Keuze)),"",IF(Tb_Activiteiten[[#This Row],[Loonkosten]]=1,Tb_Activiteiten[[#Headers],[Loonkosten]],"")))</f>
        <v/>
      </c>
      <c r="AL573" t="str">
        <f>IF(ISNUMBER(FIND("arbeid",Methode_Keuze)),"",IF(ISNUMBER(FIND("arbeid",Methode_Keuze)),"",IF(Tb_Activiteiten[[#This Row],[Eigen arbeid]]=1,Tb_Activiteiten[[#Headers],[Eigen arbeid]],"")))</f>
        <v/>
      </c>
      <c r="AM573" t="str">
        <f>IF(ISNUMBER(FIND("arbeid",Methode_Keuze)),"",IF(ISNUMBER(FIND("arbeid",Methode_Keuze)),"",IF(Tb_Activiteiten[[#This Row],[Projectmedewerker]]=1,Tb_Activiteiten[[#Headers],[Projectmedewerker]],"")))</f>
        <v/>
      </c>
      <c r="AN573" t="str">
        <f>IF(ISNUMBER(FIND("arbeid",Methode_Keuze)),"",IF(ISNUMBER(FIND("arbeid",Methode_Keuze)),"",IF(Tb_Activiteiten[[#This Row],[Landbouwer]]=1,Tb_Activiteiten[[#Headers],[Landbouwer]],"")))</f>
        <v/>
      </c>
      <c r="AO573" t="str">
        <f>IF(ISNUMBER(FIND("arbeid",Methode_Keuze)),"",IF(ISNUMBER(FIND("arbeid",Methode_Keuze)),"",IF(Tb_Activiteiten[[#This Row],[Adviseur]]=1,Tb_Activiteiten[[#Headers],[Adviseur]],"")))</f>
        <v/>
      </c>
      <c r="AP573" t="str">
        <f>IF(ISNUMBER(FIND("arbeid",Methode_Keuze)),"",IF(ISNUMBER(FIND("arbeid",Methode_Keuze)),"",IF(Tb_Activiteiten[[#This Row],[Projectleider/Expert]]=1,Tb_Activiteiten[[#Headers],[Projectleider/Expert]],"")))</f>
        <v/>
      </c>
      <c r="AQ573" t="str">
        <f>IF(ISNUMBER(FIND("arbeid",Methode_Keuze)),"",IF(ISNUMBER(FIND("arbeid",Methode_Keuze)),"",IF(Tb_Activiteiten[[#This Row],[Arbeidskosten]]=1,Tb_Activiteiten[[#Headers],[Arbeidskosten]],"")))</f>
        <v/>
      </c>
      <c r="AR573" t="str">
        <f>IF(ISNUMBER(FIND("arbeid",Methode_Keuze)),"",IF(ISNUMBER(FIND("arbeid",Methode_Keuze)),"",IF(Tb_Activiteiten[[#This Row],[Arbeidskosten op basis van IKS]]=1,Tb_Activiteiten[[#Headers],[Arbeidskosten op basis van IKS]],"")))</f>
        <v/>
      </c>
      <c r="AS573" t="str">
        <f>IF(ISNUMBER(FIND("overige",Methode_Keuze)),"",IF(Tb_Activiteiten[[#This Row],[Kosten derden exclusief btw]]=1,Tb_Activiteiten[[#Headers],[Kosten derden exclusief btw]],""))</f>
        <v/>
      </c>
      <c r="AT573" t="str">
        <f>IF(ISNUMBER(FIND("overige",Methode_Keuze)),"",IF(Tb_Activiteiten[[#This Row],[Niet verrekenbare btw]]=1,Tb_Activiteiten[[#Headers],[Niet verrekenbare btw]],""))</f>
        <v/>
      </c>
      <c r="AU573" t="str">
        <f>IF(ISNUMBER(FIND("overige",Methode_Keuze)),"",IF(Tb_Activiteiten[[#This Row],[Grondkosten]]=1,Tb_Activiteiten[[#Headers],[Grondkosten]],""))</f>
        <v/>
      </c>
      <c r="AV573" t="str">
        <f>IF(ISNUMBER(FIND("overige",Methode_Keuze)),"",IF(Tb_Activiteiten[[#This Row],[Bijdrage in natura (overige)]]=1,Tb_Activiteiten[[#Headers],[Bijdrage in natura (overige)]],""))</f>
        <v/>
      </c>
      <c r="AW573" t="str">
        <f>IF(ISNUMBER(FIND("overige",Methode_Keuze)),"",IF(Tb_Activiteiten[[#This Row],[Bijdrage in natura (vrijwilligers)]]=1,Tb_Activiteiten[[#Headers],[Bijdrage in natura (vrijwilligers)]],""))</f>
        <v/>
      </c>
      <c r="AX573" t="str">
        <f>IF(ISNUMBER(FIND("overige",Methode_Keuze)),"",IF(Tb_Activiteiten[[#This Row],[Afschrijvingskosten]]=1,Tb_Activiteiten[[#Headers],[Afschrijvingskosten]],""))</f>
        <v/>
      </c>
      <c r="AY573" t="str">
        <f>IF(ISNUMBER(FIND("overige",Methode_Keuze)),"",IF(Tb_Activiteiten[[#This Row],[Vergoeding]]=1,Tb_Activiteiten[[#Headers],[Vergoeding]],""))</f>
        <v/>
      </c>
      <c r="AZ573" t="str">
        <f>IF(ISNUMBER(FIND("arbeid",Methode_Keuze)),"",IF(Tb_Activiteiten[[#This Row],[Arbeidskosten - vast tarief (excl eigen arbeid)]]=1,Tb_Activiteiten[[#Headers],[Arbeidskosten - vast tarief (excl eigen arbeid)]],""))</f>
        <v/>
      </c>
      <c r="BA573" t="str">
        <f>IF(ISNUMBER(FIND("overige",Methode_Keuze)),"",IF(Tb_Activiteiten[[#This Row],[Overige kosten]]=1,Tb_Activiteiten[[#Headers],[Overige kosten]],""))</f>
        <v/>
      </c>
    </row>
    <row r="574" spans="1:53" x14ac:dyDescent="0.25">
      <c r="A574" s="213"/>
      <c r="F574" s="64"/>
      <c r="G574" s="64"/>
      <c r="H574" s="258"/>
      <c r="I574" s="258"/>
      <c r="J574" s="258"/>
      <c r="K574" s="258"/>
      <c r="O574" s="56"/>
      <c r="Q574" t="str">
        <f>IFERROR(IF(VLOOKUP(Tb_Activiteiten[[#This Row],[Openstelling]],Tb_Openstelling[],2,0)=1,1,""),"")</f>
        <v/>
      </c>
      <c r="AK574" t="str">
        <f>IF(ISNUMBER(FIND("arbeid",Methode_Keuze)),"",IF(ISNUMBER(FIND("arbeid",Methode_Keuze)),"",IF(Tb_Activiteiten[[#This Row],[Loonkosten]]=1,Tb_Activiteiten[[#Headers],[Loonkosten]],"")))</f>
        <v/>
      </c>
      <c r="AL574" t="str">
        <f>IF(ISNUMBER(FIND("arbeid",Methode_Keuze)),"",IF(ISNUMBER(FIND("arbeid",Methode_Keuze)),"",IF(Tb_Activiteiten[[#This Row],[Eigen arbeid]]=1,Tb_Activiteiten[[#Headers],[Eigen arbeid]],"")))</f>
        <v/>
      </c>
      <c r="AM574" t="str">
        <f>IF(ISNUMBER(FIND("arbeid",Methode_Keuze)),"",IF(ISNUMBER(FIND("arbeid",Methode_Keuze)),"",IF(Tb_Activiteiten[[#This Row],[Projectmedewerker]]=1,Tb_Activiteiten[[#Headers],[Projectmedewerker]],"")))</f>
        <v/>
      </c>
      <c r="AN574" t="str">
        <f>IF(ISNUMBER(FIND("arbeid",Methode_Keuze)),"",IF(ISNUMBER(FIND("arbeid",Methode_Keuze)),"",IF(Tb_Activiteiten[[#This Row],[Landbouwer]]=1,Tb_Activiteiten[[#Headers],[Landbouwer]],"")))</f>
        <v/>
      </c>
      <c r="AO574" t="str">
        <f>IF(ISNUMBER(FIND("arbeid",Methode_Keuze)),"",IF(ISNUMBER(FIND("arbeid",Methode_Keuze)),"",IF(Tb_Activiteiten[[#This Row],[Adviseur]]=1,Tb_Activiteiten[[#Headers],[Adviseur]],"")))</f>
        <v/>
      </c>
      <c r="AP574" t="str">
        <f>IF(ISNUMBER(FIND("arbeid",Methode_Keuze)),"",IF(ISNUMBER(FIND("arbeid",Methode_Keuze)),"",IF(Tb_Activiteiten[[#This Row],[Projectleider/Expert]]=1,Tb_Activiteiten[[#Headers],[Projectleider/Expert]],"")))</f>
        <v/>
      </c>
      <c r="AQ574" t="str">
        <f>IF(ISNUMBER(FIND("arbeid",Methode_Keuze)),"",IF(ISNUMBER(FIND("arbeid",Methode_Keuze)),"",IF(Tb_Activiteiten[[#This Row],[Arbeidskosten]]=1,Tb_Activiteiten[[#Headers],[Arbeidskosten]],"")))</f>
        <v/>
      </c>
      <c r="AR574" t="str">
        <f>IF(ISNUMBER(FIND("arbeid",Methode_Keuze)),"",IF(ISNUMBER(FIND("arbeid",Methode_Keuze)),"",IF(Tb_Activiteiten[[#This Row],[Arbeidskosten op basis van IKS]]=1,Tb_Activiteiten[[#Headers],[Arbeidskosten op basis van IKS]],"")))</f>
        <v/>
      </c>
      <c r="AS574" t="str">
        <f>IF(ISNUMBER(FIND("overige",Methode_Keuze)),"",IF(Tb_Activiteiten[[#This Row],[Kosten derden exclusief btw]]=1,Tb_Activiteiten[[#Headers],[Kosten derden exclusief btw]],""))</f>
        <v/>
      </c>
      <c r="AT574" t="str">
        <f>IF(ISNUMBER(FIND("overige",Methode_Keuze)),"",IF(Tb_Activiteiten[[#This Row],[Niet verrekenbare btw]]=1,Tb_Activiteiten[[#Headers],[Niet verrekenbare btw]],""))</f>
        <v/>
      </c>
      <c r="AU574" t="str">
        <f>IF(ISNUMBER(FIND("overige",Methode_Keuze)),"",IF(Tb_Activiteiten[[#This Row],[Grondkosten]]=1,Tb_Activiteiten[[#Headers],[Grondkosten]],""))</f>
        <v/>
      </c>
      <c r="AV574" t="str">
        <f>IF(ISNUMBER(FIND("overige",Methode_Keuze)),"",IF(Tb_Activiteiten[[#This Row],[Bijdrage in natura (overige)]]=1,Tb_Activiteiten[[#Headers],[Bijdrage in natura (overige)]],""))</f>
        <v/>
      </c>
      <c r="AW574" t="str">
        <f>IF(ISNUMBER(FIND("overige",Methode_Keuze)),"",IF(Tb_Activiteiten[[#This Row],[Bijdrage in natura (vrijwilligers)]]=1,Tb_Activiteiten[[#Headers],[Bijdrage in natura (vrijwilligers)]],""))</f>
        <v/>
      </c>
      <c r="AX574" t="str">
        <f>IF(ISNUMBER(FIND("overige",Methode_Keuze)),"",IF(Tb_Activiteiten[[#This Row],[Afschrijvingskosten]]=1,Tb_Activiteiten[[#Headers],[Afschrijvingskosten]],""))</f>
        <v/>
      </c>
      <c r="AY574" t="str">
        <f>IF(ISNUMBER(FIND("overige",Methode_Keuze)),"",IF(Tb_Activiteiten[[#This Row],[Vergoeding]]=1,Tb_Activiteiten[[#Headers],[Vergoeding]],""))</f>
        <v/>
      </c>
      <c r="AZ574" t="str">
        <f>IF(ISNUMBER(FIND("arbeid",Methode_Keuze)),"",IF(Tb_Activiteiten[[#This Row],[Arbeidskosten - vast tarief (excl eigen arbeid)]]=1,Tb_Activiteiten[[#Headers],[Arbeidskosten - vast tarief (excl eigen arbeid)]],""))</f>
        <v/>
      </c>
      <c r="BA574" t="str">
        <f>IF(ISNUMBER(FIND("overige",Methode_Keuze)),"",IF(Tb_Activiteiten[[#This Row],[Overige kosten]]=1,Tb_Activiteiten[[#Headers],[Overige kosten]],""))</f>
        <v/>
      </c>
    </row>
    <row r="575" spans="1:53" x14ac:dyDescent="0.25">
      <c r="A575" s="213"/>
      <c r="F575" s="64"/>
      <c r="G575" s="64"/>
      <c r="H575" s="258"/>
      <c r="I575" s="258"/>
      <c r="J575" s="258"/>
      <c r="K575" s="258"/>
      <c r="O575" s="56"/>
      <c r="Q575" t="str">
        <f>IFERROR(IF(VLOOKUP(Tb_Activiteiten[[#This Row],[Openstelling]],Tb_Openstelling[],2,0)=1,1,""),"")</f>
        <v/>
      </c>
      <c r="AK575" t="str">
        <f>IF(ISNUMBER(FIND("arbeid",Methode_Keuze)),"",IF(ISNUMBER(FIND("arbeid",Methode_Keuze)),"",IF(Tb_Activiteiten[[#This Row],[Loonkosten]]=1,Tb_Activiteiten[[#Headers],[Loonkosten]],"")))</f>
        <v/>
      </c>
      <c r="AL575" t="str">
        <f>IF(ISNUMBER(FIND("arbeid",Methode_Keuze)),"",IF(ISNUMBER(FIND("arbeid",Methode_Keuze)),"",IF(Tb_Activiteiten[[#This Row],[Eigen arbeid]]=1,Tb_Activiteiten[[#Headers],[Eigen arbeid]],"")))</f>
        <v/>
      </c>
      <c r="AM575" t="str">
        <f>IF(ISNUMBER(FIND("arbeid",Methode_Keuze)),"",IF(ISNUMBER(FIND("arbeid",Methode_Keuze)),"",IF(Tb_Activiteiten[[#This Row],[Projectmedewerker]]=1,Tb_Activiteiten[[#Headers],[Projectmedewerker]],"")))</f>
        <v/>
      </c>
      <c r="AN575" t="str">
        <f>IF(ISNUMBER(FIND("arbeid",Methode_Keuze)),"",IF(ISNUMBER(FIND("arbeid",Methode_Keuze)),"",IF(Tb_Activiteiten[[#This Row],[Landbouwer]]=1,Tb_Activiteiten[[#Headers],[Landbouwer]],"")))</f>
        <v/>
      </c>
      <c r="AO575" t="str">
        <f>IF(ISNUMBER(FIND("arbeid",Methode_Keuze)),"",IF(ISNUMBER(FIND("arbeid",Methode_Keuze)),"",IF(Tb_Activiteiten[[#This Row],[Adviseur]]=1,Tb_Activiteiten[[#Headers],[Adviseur]],"")))</f>
        <v/>
      </c>
      <c r="AP575" t="str">
        <f>IF(ISNUMBER(FIND("arbeid",Methode_Keuze)),"",IF(ISNUMBER(FIND("arbeid",Methode_Keuze)),"",IF(Tb_Activiteiten[[#This Row],[Projectleider/Expert]]=1,Tb_Activiteiten[[#Headers],[Projectleider/Expert]],"")))</f>
        <v/>
      </c>
      <c r="AQ575" t="str">
        <f>IF(ISNUMBER(FIND("arbeid",Methode_Keuze)),"",IF(ISNUMBER(FIND("arbeid",Methode_Keuze)),"",IF(Tb_Activiteiten[[#This Row],[Arbeidskosten]]=1,Tb_Activiteiten[[#Headers],[Arbeidskosten]],"")))</f>
        <v/>
      </c>
      <c r="AR575" t="str">
        <f>IF(ISNUMBER(FIND("arbeid",Methode_Keuze)),"",IF(ISNUMBER(FIND("arbeid",Methode_Keuze)),"",IF(Tb_Activiteiten[[#This Row],[Arbeidskosten op basis van IKS]]=1,Tb_Activiteiten[[#Headers],[Arbeidskosten op basis van IKS]],"")))</f>
        <v/>
      </c>
      <c r="AS575" t="str">
        <f>IF(ISNUMBER(FIND("overige",Methode_Keuze)),"",IF(Tb_Activiteiten[[#This Row],[Kosten derden exclusief btw]]=1,Tb_Activiteiten[[#Headers],[Kosten derden exclusief btw]],""))</f>
        <v/>
      </c>
      <c r="AT575" t="str">
        <f>IF(ISNUMBER(FIND("overige",Methode_Keuze)),"",IF(Tb_Activiteiten[[#This Row],[Niet verrekenbare btw]]=1,Tb_Activiteiten[[#Headers],[Niet verrekenbare btw]],""))</f>
        <v/>
      </c>
      <c r="AU575" t="str">
        <f>IF(ISNUMBER(FIND("overige",Methode_Keuze)),"",IF(Tb_Activiteiten[[#This Row],[Grondkosten]]=1,Tb_Activiteiten[[#Headers],[Grondkosten]],""))</f>
        <v/>
      </c>
      <c r="AV575" t="str">
        <f>IF(ISNUMBER(FIND("overige",Methode_Keuze)),"",IF(Tb_Activiteiten[[#This Row],[Bijdrage in natura (overige)]]=1,Tb_Activiteiten[[#Headers],[Bijdrage in natura (overige)]],""))</f>
        <v/>
      </c>
      <c r="AW575" t="str">
        <f>IF(ISNUMBER(FIND("overige",Methode_Keuze)),"",IF(Tb_Activiteiten[[#This Row],[Bijdrage in natura (vrijwilligers)]]=1,Tb_Activiteiten[[#Headers],[Bijdrage in natura (vrijwilligers)]],""))</f>
        <v/>
      </c>
      <c r="AX575" t="str">
        <f>IF(ISNUMBER(FIND("overige",Methode_Keuze)),"",IF(Tb_Activiteiten[[#This Row],[Afschrijvingskosten]]=1,Tb_Activiteiten[[#Headers],[Afschrijvingskosten]],""))</f>
        <v/>
      </c>
      <c r="AY575" t="str">
        <f>IF(ISNUMBER(FIND("overige",Methode_Keuze)),"",IF(Tb_Activiteiten[[#This Row],[Vergoeding]]=1,Tb_Activiteiten[[#Headers],[Vergoeding]],""))</f>
        <v/>
      </c>
      <c r="AZ575" t="str">
        <f>IF(ISNUMBER(FIND("arbeid",Methode_Keuze)),"",IF(Tb_Activiteiten[[#This Row],[Arbeidskosten - vast tarief (excl eigen arbeid)]]=1,Tb_Activiteiten[[#Headers],[Arbeidskosten - vast tarief (excl eigen arbeid)]],""))</f>
        <v/>
      </c>
      <c r="BA575" t="str">
        <f>IF(ISNUMBER(FIND("overige",Methode_Keuze)),"",IF(Tb_Activiteiten[[#This Row],[Overige kosten]]=1,Tb_Activiteiten[[#Headers],[Overige kosten]],""))</f>
        <v/>
      </c>
    </row>
    <row r="576" spans="1:53" x14ac:dyDescent="0.25">
      <c r="A576" s="213"/>
      <c r="F576" s="64"/>
      <c r="G576" s="64"/>
      <c r="H576" s="258"/>
      <c r="I576" s="258"/>
      <c r="J576" s="258"/>
      <c r="K576" s="258"/>
      <c r="O576" s="56"/>
      <c r="Q576" t="str">
        <f>IFERROR(IF(VLOOKUP(Tb_Activiteiten[[#This Row],[Openstelling]],Tb_Openstelling[],2,0)=1,1,""),"")</f>
        <v/>
      </c>
      <c r="AK576" t="str">
        <f>IF(ISNUMBER(FIND("arbeid",Methode_Keuze)),"",IF(ISNUMBER(FIND("arbeid",Methode_Keuze)),"",IF(Tb_Activiteiten[[#This Row],[Loonkosten]]=1,Tb_Activiteiten[[#Headers],[Loonkosten]],"")))</f>
        <v/>
      </c>
      <c r="AL576" t="str">
        <f>IF(ISNUMBER(FIND("arbeid",Methode_Keuze)),"",IF(ISNUMBER(FIND("arbeid",Methode_Keuze)),"",IF(Tb_Activiteiten[[#This Row],[Eigen arbeid]]=1,Tb_Activiteiten[[#Headers],[Eigen arbeid]],"")))</f>
        <v/>
      </c>
      <c r="AM576" t="str">
        <f>IF(ISNUMBER(FIND("arbeid",Methode_Keuze)),"",IF(ISNUMBER(FIND("arbeid",Methode_Keuze)),"",IF(Tb_Activiteiten[[#This Row],[Projectmedewerker]]=1,Tb_Activiteiten[[#Headers],[Projectmedewerker]],"")))</f>
        <v/>
      </c>
      <c r="AN576" t="str">
        <f>IF(ISNUMBER(FIND("arbeid",Methode_Keuze)),"",IF(ISNUMBER(FIND("arbeid",Methode_Keuze)),"",IF(Tb_Activiteiten[[#This Row],[Landbouwer]]=1,Tb_Activiteiten[[#Headers],[Landbouwer]],"")))</f>
        <v/>
      </c>
      <c r="AO576" t="str">
        <f>IF(ISNUMBER(FIND("arbeid",Methode_Keuze)),"",IF(ISNUMBER(FIND("arbeid",Methode_Keuze)),"",IF(Tb_Activiteiten[[#This Row],[Adviseur]]=1,Tb_Activiteiten[[#Headers],[Adviseur]],"")))</f>
        <v/>
      </c>
      <c r="AP576" t="str">
        <f>IF(ISNUMBER(FIND("arbeid",Methode_Keuze)),"",IF(ISNUMBER(FIND("arbeid",Methode_Keuze)),"",IF(Tb_Activiteiten[[#This Row],[Projectleider/Expert]]=1,Tb_Activiteiten[[#Headers],[Projectleider/Expert]],"")))</f>
        <v/>
      </c>
      <c r="AQ576" t="str">
        <f>IF(ISNUMBER(FIND("arbeid",Methode_Keuze)),"",IF(ISNUMBER(FIND("arbeid",Methode_Keuze)),"",IF(Tb_Activiteiten[[#This Row],[Arbeidskosten]]=1,Tb_Activiteiten[[#Headers],[Arbeidskosten]],"")))</f>
        <v/>
      </c>
      <c r="AR576" t="str">
        <f>IF(ISNUMBER(FIND("arbeid",Methode_Keuze)),"",IF(ISNUMBER(FIND("arbeid",Methode_Keuze)),"",IF(Tb_Activiteiten[[#This Row],[Arbeidskosten op basis van IKS]]=1,Tb_Activiteiten[[#Headers],[Arbeidskosten op basis van IKS]],"")))</f>
        <v/>
      </c>
      <c r="AS576" t="str">
        <f>IF(ISNUMBER(FIND("overige",Methode_Keuze)),"",IF(Tb_Activiteiten[[#This Row],[Kosten derden exclusief btw]]=1,Tb_Activiteiten[[#Headers],[Kosten derden exclusief btw]],""))</f>
        <v/>
      </c>
      <c r="AT576" t="str">
        <f>IF(ISNUMBER(FIND("overige",Methode_Keuze)),"",IF(Tb_Activiteiten[[#This Row],[Niet verrekenbare btw]]=1,Tb_Activiteiten[[#Headers],[Niet verrekenbare btw]],""))</f>
        <v/>
      </c>
      <c r="AU576" t="str">
        <f>IF(ISNUMBER(FIND("overige",Methode_Keuze)),"",IF(Tb_Activiteiten[[#This Row],[Grondkosten]]=1,Tb_Activiteiten[[#Headers],[Grondkosten]],""))</f>
        <v/>
      </c>
      <c r="AV576" t="str">
        <f>IF(ISNUMBER(FIND("overige",Methode_Keuze)),"",IF(Tb_Activiteiten[[#This Row],[Bijdrage in natura (overige)]]=1,Tb_Activiteiten[[#Headers],[Bijdrage in natura (overige)]],""))</f>
        <v/>
      </c>
      <c r="AW576" t="str">
        <f>IF(ISNUMBER(FIND("overige",Methode_Keuze)),"",IF(Tb_Activiteiten[[#This Row],[Bijdrage in natura (vrijwilligers)]]=1,Tb_Activiteiten[[#Headers],[Bijdrage in natura (vrijwilligers)]],""))</f>
        <v/>
      </c>
      <c r="AX576" t="str">
        <f>IF(ISNUMBER(FIND("overige",Methode_Keuze)),"",IF(Tb_Activiteiten[[#This Row],[Afschrijvingskosten]]=1,Tb_Activiteiten[[#Headers],[Afschrijvingskosten]],""))</f>
        <v/>
      </c>
      <c r="AY576" t="str">
        <f>IF(ISNUMBER(FIND("overige",Methode_Keuze)),"",IF(Tb_Activiteiten[[#This Row],[Vergoeding]]=1,Tb_Activiteiten[[#Headers],[Vergoeding]],""))</f>
        <v/>
      </c>
      <c r="AZ576" t="str">
        <f>IF(ISNUMBER(FIND("arbeid",Methode_Keuze)),"",IF(Tb_Activiteiten[[#This Row],[Arbeidskosten - vast tarief (excl eigen arbeid)]]=1,Tb_Activiteiten[[#Headers],[Arbeidskosten - vast tarief (excl eigen arbeid)]],""))</f>
        <v/>
      </c>
      <c r="BA576" t="str">
        <f>IF(ISNUMBER(FIND("overige",Methode_Keuze)),"",IF(Tb_Activiteiten[[#This Row],[Overige kosten]]=1,Tb_Activiteiten[[#Headers],[Overige kosten]],""))</f>
        <v/>
      </c>
    </row>
    <row r="577" spans="1:53" x14ac:dyDescent="0.25">
      <c r="A577" s="213"/>
      <c r="F577" s="64"/>
      <c r="G577" s="64"/>
      <c r="H577" s="258"/>
      <c r="I577" s="258"/>
      <c r="J577" s="258"/>
      <c r="K577" s="258"/>
      <c r="O577" s="56"/>
      <c r="Q577" t="str">
        <f>IFERROR(IF(VLOOKUP(Tb_Activiteiten[[#This Row],[Openstelling]],Tb_Openstelling[],2,0)=1,1,""),"")</f>
        <v/>
      </c>
      <c r="AK577" t="str">
        <f>IF(ISNUMBER(FIND("arbeid",Methode_Keuze)),"",IF(ISNUMBER(FIND("arbeid",Methode_Keuze)),"",IF(Tb_Activiteiten[[#This Row],[Loonkosten]]=1,Tb_Activiteiten[[#Headers],[Loonkosten]],"")))</f>
        <v/>
      </c>
      <c r="AL577" t="str">
        <f>IF(ISNUMBER(FIND("arbeid",Methode_Keuze)),"",IF(ISNUMBER(FIND("arbeid",Methode_Keuze)),"",IF(Tb_Activiteiten[[#This Row],[Eigen arbeid]]=1,Tb_Activiteiten[[#Headers],[Eigen arbeid]],"")))</f>
        <v/>
      </c>
      <c r="AM577" t="str">
        <f>IF(ISNUMBER(FIND("arbeid",Methode_Keuze)),"",IF(ISNUMBER(FIND("arbeid",Methode_Keuze)),"",IF(Tb_Activiteiten[[#This Row],[Projectmedewerker]]=1,Tb_Activiteiten[[#Headers],[Projectmedewerker]],"")))</f>
        <v/>
      </c>
      <c r="AN577" t="str">
        <f>IF(ISNUMBER(FIND("arbeid",Methode_Keuze)),"",IF(ISNUMBER(FIND("arbeid",Methode_Keuze)),"",IF(Tb_Activiteiten[[#This Row],[Landbouwer]]=1,Tb_Activiteiten[[#Headers],[Landbouwer]],"")))</f>
        <v/>
      </c>
      <c r="AO577" t="str">
        <f>IF(ISNUMBER(FIND("arbeid",Methode_Keuze)),"",IF(ISNUMBER(FIND("arbeid",Methode_Keuze)),"",IF(Tb_Activiteiten[[#This Row],[Adviseur]]=1,Tb_Activiteiten[[#Headers],[Adviseur]],"")))</f>
        <v/>
      </c>
      <c r="AP577" t="str">
        <f>IF(ISNUMBER(FIND("arbeid",Methode_Keuze)),"",IF(ISNUMBER(FIND("arbeid",Methode_Keuze)),"",IF(Tb_Activiteiten[[#This Row],[Projectleider/Expert]]=1,Tb_Activiteiten[[#Headers],[Projectleider/Expert]],"")))</f>
        <v/>
      </c>
      <c r="AQ577" t="str">
        <f>IF(ISNUMBER(FIND("arbeid",Methode_Keuze)),"",IF(ISNUMBER(FIND("arbeid",Methode_Keuze)),"",IF(Tb_Activiteiten[[#This Row],[Arbeidskosten]]=1,Tb_Activiteiten[[#Headers],[Arbeidskosten]],"")))</f>
        <v/>
      </c>
      <c r="AR577" t="str">
        <f>IF(ISNUMBER(FIND("arbeid",Methode_Keuze)),"",IF(ISNUMBER(FIND("arbeid",Methode_Keuze)),"",IF(Tb_Activiteiten[[#This Row],[Arbeidskosten op basis van IKS]]=1,Tb_Activiteiten[[#Headers],[Arbeidskosten op basis van IKS]],"")))</f>
        <v/>
      </c>
      <c r="AS577" t="str">
        <f>IF(ISNUMBER(FIND("overige",Methode_Keuze)),"",IF(Tb_Activiteiten[[#This Row],[Kosten derden exclusief btw]]=1,Tb_Activiteiten[[#Headers],[Kosten derden exclusief btw]],""))</f>
        <v/>
      </c>
      <c r="AT577" t="str">
        <f>IF(ISNUMBER(FIND("overige",Methode_Keuze)),"",IF(Tb_Activiteiten[[#This Row],[Niet verrekenbare btw]]=1,Tb_Activiteiten[[#Headers],[Niet verrekenbare btw]],""))</f>
        <v/>
      </c>
      <c r="AU577" t="str">
        <f>IF(ISNUMBER(FIND("overige",Methode_Keuze)),"",IF(Tb_Activiteiten[[#This Row],[Grondkosten]]=1,Tb_Activiteiten[[#Headers],[Grondkosten]],""))</f>
        <v/>
      </c>
      <c r="AV577" t="str">
        <f>IF(ISNUMBER(FIND("overige",Methode_Keuze)),"",IF(Tb_Activiteiten[[#This Row],[Bijdrage in natura (overige)]]=1,Tb_Activiteiten[[#Headers],[Bijdrage in natura (overige)]],""))</f>
        <v/>
      </c>
      <c r="AW577" t="str">
        <f>IF(ISNUMBER(FIND("overige",Methode_Keuze)),"",IF(Tb_Activiteiten[[#This Row],[Bijdrage in natura (vrijwilligers)]]=1,Tb_Activiteiten[[#Headers],[Bijdrage in natura (vrijwilligers)]],""))</f>
        <v/>
      </c>
      <c r="AX577" t="str">
        <f>IF(ISNUMBER(FIND("overige",Methode_Keuze)),"",IF(Tb_Activiteiten[[#This Row],[Afschrijvingskosten]]=1,Tb_Activiteiten[[#Headers],[Afschrijvingskosten]],""))</f>
        <v/>
      </c>
      <c r="AY577" t="str">
        <f>IF(ISNUMBER(FIND("overige",Methode_Keuze)),"",IF(Tb_Activiteiten[[#This Row],[Vergoeding]]=1,Tb_Activiteiten[[#Headers],[Vergoeding]],""))</f>
        <v/>
      </c>
      <c r="AZ577" t="str">
        <f>IF(ISNUMBER(FIND("arbeid",Methode_Keuze)),"",IF(Tb_Activiteiten[[#This Row],[Arbeidskosten - vast tarief (excl eigen arbeid)]]=1,Tb_Activiteiten[[#Headers],[Arbeidskosten - vast tarief (excl eigen arbeid)]],""))</f>
        <v/>
      </c>
      <c r="BA577" t="str">
        <f>IF(ISNUMBER(FIND("overige",Methode_Keuze)),"",IF(Tb_Activiteiten[[#This Row],[Overige kosten]]=1,Tb_Activiteiten[[#Headers],[Overige kosten]],""))</f>
        <v/>
      </c>
    </row>
    <row r="578" spans="1:53" x14ac:dyDescent="0.25">
      <c r="A578" s="213"/>
      <c r="F578" s="64"/>
      <c r="G578" s="64"/>
      <c r="H578" s="258"/>
      <c r="I578" s="258"/>
      <c r="J578" s="258"/>
      <c r="K578" s="258"/>
      <c r="O578" s="56"/>
      <c r="Q578" t="str">
        <f>IFERROR(IF(VLOOKUP(Tb_Activiteiten[[#This Row],[Openstelling]],Tb_Openstelling[],2,0)=1,1,""),"")</f>
        <v/>
      </c>
      <c r="AK578" t="str">
        <f>IF(ISNUMBER(FIND("arbeid",Methode_Keuze)),"",IF(ISNUMBER(FIND("arbeid",Methode_Keuze)),"",IF(Tb_Activiteiten[[#This Row],[Loonkosten]]=1,Tb_Activiteiten[[#Headers],[Loonkosten]],"")))</f>
        <v/>
      </c>
      <c r="AL578" t="str">
        <f>IF(ISNUMBER(FIND("arbeid",Methode_Keuze)),"",IF(ISNUMBER(FIND("arbeid",Methode_Keuze)),"",IF(Tb_Activiteiten[[#This Row],[Eigen arbeid]]=1,Tb_Activiteiten[[#Headers],[Eigen arbeid]],"")))</f>
        <v/>
      </c>
      <c r="AM578" t="str">
        <f>IF(ISNUMBER(FIND("arbeid",Methode_Keuze)),"",IF(ISNUMBER(FIND("arbeid",Methode_Keuze)),"",IF(Tb_Activiteiten[[#This Row],[Projectmedewerker]]=1,Tb_Activiteiten[[#Headers],[Projectmedewerker]],"")))</f>
        <v/>
      </c>
      <c r="AN578" t="str">
        <f>IF(ISNUMBER(FIND("arbeid",Methode_Keuze)),"",IF(ISNUMBER(FIND("arbeid",Methode_Keuze)),"",IF(Tb_Activiteiten[[#This Row],[Landbouwer]]=1,Tb_Activiteiten[[#Headers],[Landbouwer]],"")))</f>
        <v/>
      </c>
      <c r="AO578" t="str">
        <f>IF(ISNUMBER(FIND("arbeid",Methode_Keuze)),"",IF(ISNUMBER(FIND("arbeid",Methode_Keuze)),"",IF(Tb_Activiteiten[[#This Row],[Adviseur]]=1,Tb_Activiteiten[[#Headers],[Adviseur]],"")))</f>
        <v/>
      </c>
      <c r="AP578" t="str">
        <f>IF(ISNUMBER(FIND("arbeid",Methode_Keuze)),"",IF(ISNUMBER(FIND("arbeid",Methode_Keuze)),"",IF(Tb_Activiteiten[[#This Row],[Projectleider/Expert]]=1,Tb_Activiteiten[[#Headers],[Projectleider/Expert]],"")))</f>
        <v/>
      </c>
      <c r="AQ578" t="str">
        <f>IF(ISNUMBER(FIND("arbeid",Methode_Keuze)),"",IF(ISNUMBER(FIND("arbeid",Methode_Keuze)),"",IF(Tb_Activiteiten[[#This Row],[Arbeidskosten]]=1,Tb_Activiteiten[[#Headers],[Arbeidskosten]],"")))</f>
        <v/>
      </c>
      <c r="AR578" t="str">
        <f>IF(ISNUMBER(FIND("arbeid",Methode_Keuze)),"",IF(ISNUMBER(FIND("arbeid",Methode_Keuze)),"",IF(Tb_Activiteiten[[#This Row],[Arbeidskosten op basis van IKS]]=1,Tb_Activiteiten[[#Headers],[Arbeidskosten op basis van IKS]],"")))</f>
        <v/>
      </c>
      <c r="AS578" t="str">
        <f>IF(ISNUMBER(FIND("overige",Methode_Keuze)),"",IF(Tb_Activiteiten[[#This Row],[Kosten derden exclusief btw]]=1,Tb_Activiteiten[[#Headers],[Kosten derden exclusief btw]],""))</f>
        <v/>
      </c>
      <c r="AT578" t="str">
        <f>IF(ISNUMBER(FIND("overige",Methode_Keuze)),"",IF(Tb_Activiteiten[[#This Row],[Niet verrekenbare btw]]=1,Tb_Activiteiten[[#Headers],[Niet verrekenbare btw]],""))</f>
        <v/>
      </c>
      <c r="AU578" t="str">
        <f>IF(ISNUMBER(FIND("overige",Methode_Keuze)),"",IF(Tb_Activiteiten[[#This Row],[Grondkosten]]=1,Tb_Activiteiten[[#Headers],[Grondkosten]],""))</f>
        <v/>
      </c>
      <c r="AV578" t="str">
        <f>IF(ISNUMBER(FIND("overige",Methode_Keuze)),"",IF(Tb_Activiteiten[[#This Row],[Bijdrage in natura (overige)]]=1,Tb_Activiteiten[[#Headers],[Bijdrage in natura (overige)]],""))</f>
        <v/>
      </c>
      <c r="AW578" t="str">
        <f>IF(ISNUMBER(FIND("overige",Methode_Keuze)),"",IF(Tb_Activiteiten[[#This Row],[Bijdrage in natura (vrijwilligers)]]=1,Tb_Activiteiten[[#Headers],[Bijdrage in natura (vrijwilligers)]],""))</f>
        <v/>
      </c>
      <c r="AX578" t="str">
        <f>IF(ISNUMBER(FIND("overige",Methode_Keuze)),"",IF(Tb_Activiteiten[[#This Row],[Afschrijvingskosten]]=1,Tb_Activiteiten[[#Headers],[Afschrijvingskosten]],""))</f>
        <v/>
      </c>
      <c r="AY578" t="str">
        <f>IF(ISNUMBER(FIND("overige",Methode_Keuze)),"",IF(Tb_Activiteiten[[#This Row],[Vergoeding]]=1,Tb_Activiteiten[[#Headers],[Vergoeding]],""))</f>
        <v/>
      </c>
      <c r="AZ578" t="str">
        <f>IF(ISNUMBER(FIND("arbeid",Methode_Keuze)),"",IF(Tb_Activiteiten[[#This Row],[Arbeidskosten - vast tarief (excl eigen arbeid)]]=1,Tb_Activiteiten[[#Headers],[Arbeidskosten - vast tarief (excl eigen arbeid)]],""))</f>
        <v/>
      </c>
      <c r="BA578" t="str">
        <f>IF(ISNUMBER(FIND("overige",Methode_Keuze)),"",IF(Tb_Activiteiten[[#This Row],[Overige kosten]]=1,Tb_Activiteiten[[#Headers],[Overige kosten]],""))</f>
        <v/>
      </c>
    </row>
    <row r="579" spans="1:53" x14ac:dyDescent="0.25">
      <c r="A579" s="213"/>
      <c r="F579" s="64"/>
      <c r="G579" s="64"/>
      <c r="H579" s="258"/>
      <c r="I579" s="258"/>
      <c r="J579" s="258"/>
      <c r="K579" s="258"/>
      <c r="O579" s="56"/>
      <c r="Q579" t="str">
        <f>IFERROR(IF(VLOOKUP(Tb_Activiteiten[[#This Row],[Openstelling]],Tb_Openstelling[],2,0)=1,1,""),"")</f>
        <v/>
      </c>
      <c r="AK579" t="str">
        <f>IF(ISNUMBER(FIND("arbeid",Methode_Keuze)),"",IF(ISNUMBER(FIND("arbeid",Methode_Keuze)),"",IF(Tb_Activiteiten[[#This Row],[Loonkosten]]=1,Tb_Activiteiten[[#Headers],[Loonkosten]],"")))</f>
        <v/>
      </c>
      <c r="AL579" t="str">
        <f>IF(ISNUMBER(FIND("arbeid",Methode_Keuze)),"",IF(ISNUMBER(FIND("arbeid",Methode_Keuze)),"",IF(Tb_Activiteiten[[#This Row],[Eigen arbeid]]=1,Tb_Activiteiten[[#Headers],[Eigen arbeid]],"")))</f>
        <v/>
      </c>
      <c r="AM579" t="str">
        <f>IF(ISNUMBER(FIND("arbeid",Methode_Keuze)),"",IF(ISNUMBER(FIND("arbeid",Methode_Keuze)),"",IF(Tb_Activiteiten[[#This Row],[Projectmedewerker]]=1,Tb_Activiteiten[[#Headers],[Projectmedewerker]],"")))</f>
        <v/>
      </c>
      <c r="AN579" t="str">
        <f>IF(ISNUMBER(FIND("arbeid",Methode_Keuze)),"",IF(ISNUMBER(FIND("arbeid",Methode_Keuze)),"",IF(Tb_Activiteiten[[#This Row],[Landbouwer]]=1,Tb_Activiteiten[[#Headers],[Landbouwer]],"")))</f>
        <v/>
      </c>
      <c r="AO579" t="str">
        <f>IF(ISNUMBER(FIND("arbeid",Methode_Keuze)),"",IF(ISNUMBER(FIND("arbeid",Methode_Keuze)),"",IF(Tb_Activiteiten[[#This Row],[Adviseur]]=1,Tb_Activiteiten[[#Headers],[Adviseur]],"")))</f>
        <v/>
      </c>
      <c r="AP579" t="str">
        <f>IF(ISNUMBER(FIND("arbeid",Methode_Keuze)),"",IF(ISNUMBER(FIND("arbeid",Methode_Keuze)),"",IF(Tb_Activiteiten[[#This Row],[Projectleider/Expert]]=1,Tb_Activiteiten[[#Headers],[Projectleider/Expert]],"")))</f>
        <v/>
      </c>
      <c r="AQ579" t="str">
        <f>IF(ISNUMBER(FIND("arbeid",Methode_Keuze)),"",IF(ISNUMBER(FIND("arbeid",Methode_Keuze)),"",IF(Tb_Activiteiten[[#This Row],[Arbeidskosten]]=1,Tb_Activiteiten[[#Headers],[Arbeidskosten]],"")))</f>
        <v/>
      </c>
      <c r="AR579" t="str">
        <f>IF(ISNUMBER(FIND("arbeid",Methode_Keuze)),"",IF(ISNUMBER(FIND("arbeid",Methode_Keuze)),"",IF(Tb_Activiteiten[[#This Row],[Arbeidskosten op basis van IKS]]=1,Tb_Activiteiten[[#Headers],[Arbeidskosten op basis van IKS]],"")))</f>
        <v/>
      </c>
      <c r="AS579" t="str">
        <f>IF(ISNUMBER(FIND("overige",Methode_Keuze)),"",IF(Tb_Activiteiten[[#This Row],[Kosten derden exclusief btw]]=1,Tb_Activiteiten[[#Headers],[Kosten derden exclusief btw]],""))</f>
        <v/>
      </c>
      <c r="AT579" t="str">
        <f>IF(ISNUMBER(FIND("overige",Methode_Keuze)),"",IF(Tb_Activiteiten[[#This Row],[Niet verrekenbare btw]]=1,Tb_Activiteiten[[#Headers],[Niet verrekenbare btw]],""))</f>
        <v/>
      </c>
      <c r="AU579" t="str">
        <f>IF(ISNUMBER(FIND("overige",Methode_Keuze)),"",IF(Tb_Activiteiten[[#This Row],[Grondkosten]]=1,Tb_Activiteiten[[#Headers],[Grondkosten]],""))</f>
        <v/>
      </c>
      <c r="AV579" t="str">
        <f>IF(ISNUMBER(FIND("overige",Methode_Keuze)),"",IF(Tb_Activiteiten[[#This Row],[Bijdrage in natura (overige)]]=1,Tb_Activiteiten[[#Headers],[Bijdrage in natura (overige)]],""))</f>
        <v/>
      </c>
      <c r="AW579" t="str">
        <f>IF(ISNUMBER(FIND("overige",Methode_Keuze)),"",IF(Tb_Activiteiten[[#This Row],[Bijdrage in natura (vrijwilligers)]]=1,Tb_Activiteiten[[#Headers],[Bijdrage in natura (vrijwilligers)]],""))</f>
        <v/>
      </c>
      <c r="AX579" t="str">
        <f>IF(ISNUMBER(FIND("overige",Methode_Keuze)),"",IF(Tb_Activiteiten[[#This Row],[Afschrijvingskosten]]=1,Tb_Activiteiten[[#Headers],[Afschrijvingskosten]],""))</f>
        <v/>
      </c>
      <c r="AY579" t="str">
        <f>IF(ISNUMBER(FIND("overige",Methode_Keuze)),"",IF(Tb_Activiteiten[[#This Row],[Vergoeding]]=1,Tb_Activiteiten[[#Headers],[Vergoeding]],""))</f>
        <v/>
      </c>
      <c r="AZ579" t="str">
        <f>IF(ISNUMBER(FIND("arbeid",Methode_Keuze)),"",IF(Tb_Activiteiten[[#This Row],[Arbeidskosten - vast tarief (excl eigen arbeid)]]=1,Tb_Activiteiten[[#Headers],[Arbeidskosten - vast tarief (excl eigen arbeid)]],""))</f>
        <v/>
      </c>
      <c r="BA579" t="str">
        <f>IF(ISNUMBER(FIND("overige",Methode_Keuze)),"",IF(Tb_Activiteiten[[#This Row],[Overige kosten]]=1,Tb_Activiteiten[[#Headers],[Overige kosten]],""))</f>
        <v/>
      </c>
    </row>
    <row r="580" spans="1:53" x14ac:dyDescent="0.25">
      <c r="A580" s="213"/>
      <c r="F580" s="64"/>
      <c r="G580" s="64"/>
      <c r="H580" s="258"/>
      <c r="I580" s="258"/>
      <c r="J580" s="258"/>
      <c r="K580" s="258"/>
      <c r="O580" s="56"/>
      <c r="Q580" t="str">
        <f>IFERROR(IF(VLOOKUP(Tb_Activiteiten[[#This Row],[Openstelling]],Tb_Openstelling[],2,0)=1,1,""),"")</f>
        <v/>
      </c>
      <c r="AK580" t="str">
        <f>IF(ISNUMBER(FIND("arbeid",Methode_Keuze)),"",IF(ISNUMBER(FIND("arbeid",Methode_Keuze)),"",IF(Tb_Activiteiten[[#This Row],[Loonkosten]]=1,Tb_Activiteiten[[#Headers],[Loonkosten]],"")))</f>
        <v/>
      </c>
      <c r="AL580" t="str">
        <f>IF(ISNUMBER(FIND("arbeid",Methode_Keuze)),"",IF(ISNUMBER(FIND("arbeid",Methode_Keuze)),"",IF(Tb_Activiteiten[[#This Row],[Eigen arbeid]]=1,Tb_Activiteiten[[#Headers],[Eigen arbeid]],"")))</f>
        <v/>
      </c>
      <c r="AM580" t="str">
        <f>IF(ISNUMBER(FIND("arbeid",Methode_Keuze)),"",IF(ISNUMBER(FIND("arbeid",Methode_Keuze)),"",IF(Tb_Activiteiten[[#This Row],[Projectmedewerker]]=1,Tb_Activiteiten[[#Headers],[Projectmedewerker]],"")))</f>
        <v/>
      </c>
      <c r="AN580" t="str">
        <f>IF(ISNUMBER(FIND("arbeid",Methode_Keuze)),"",IF(ISNUMBER(FIND("arbeid",Methode_Keuze)),"",IF(Tb_Activiteiten[[#This Row],[Landbouwer]]=1,Tb_Activiteiten[[#Headers],[Landbouwer]],"")))</f>
        <v/>
      </c>
      <c r="AO580" t="str">
        <f>IF(ISNUMBER(FIND("arbeid",Methode_Keuze)),"",IF(ISNUMBER(FIND("arbeid",Methode_Keuze)),"",IF(Tb_Activiteiten[[#This Row],[Adviseur]]=1,Tb_Activiteiten[[#Headers],[Adviseur]],"")))</f>
        <v/>
      </c>
      <c r="AP580" t="str">
        <f>IF(ISNUMBER(FIND("arbeid",Methode_Keuze)),"",IF(ISNUMBER(FIND("arbeid",Methode_Keuze)),"",IF(Tb_Activiteiten[[#This Row],[Projectleider/Expert]]=1,Tb_Activiteiten[[#Headers],[Projectleider/Expert]],"")))</f>
        <v/>
      </c>
      <c r="AQ580" t="str">
        <f>IF(ISNUMBER(FIND("arbeid",Methode_Keuze)),"",IF(ISNUMBER(FIND("arbeid",Methode_Keuze)),"",IF(Tb_Activiteiten[[#This Row],[Arbeidskosten]]=1,Tb_Activiteiten[[#Headers],[Arbeidskosten]],"")))</f>
        <v/>
      </c>
      <c r="AR580" t="str">
        <f>IF(ISNUMBER(FIND("arbeid",Methode_Keuze)),"",IF(ISNUMBER(FIND("arbeid",Methode_Keuze)),"",IF(Tb_Activiteiten[[#This Row],[Arbeidskosten op basis van IKS]]=1,Tb_Activiteiten[[#Headers],[Arbeidskosten op basis van IKS]],"")))</f>
        <v/>
      </c>
      <c r="AS580" t="str">
        <f>IF(ISNUMBER(FIND("overige",Methode_Keuze)),"",IF(Tb_Activiteiten[[#This Row],[Kosten derden exclusief btw]]=1,Tb_Activiteiten[[#Headers],[Kosten derden exclusief btw]],""))</f>
        <v/>
      </c>
      <c r="AT580" t="str">
        <f>IF(ISNUMBER(FIND("overige",Methode_Keuze)),"",IF(Tb_Activiteiten[[#This Row],[Niet verrekenbare btw]]=1,Tb_Activiteiten[[#Headers],[Niet verrekenbare btw]],""))</f>
        <v/>
      </c>
      <c r="AU580" t="str">
        <f>IF(ISNUMBER(FIND("overige",Methode_Keuze)),"",IF(Tb_Activiteiten[[#This Row],[Grondkosten]]=1,Tb_Activiteiten[[#Headers],[Grondkosten]],""))</f>
        <v/>
      </c>
      <c r="AV580" t="str">
        <f>IF(ISNUMBER(FIND("overige",Methode_Keuze)),"",IF(Tb_Activiteiten[[#This Row],[Bijdrage in natura (overige)]]=1,Tb_Activiteiten[[#Headers],[Bijdrage in natura (overige)]],""))</f>
        <v/>
      </c>
      <c r="AW580" t="str">
        <f>IF(ISNUMBER(FIND("overige",Methode_Keuze)),"",IF(Tb_Activiteiten[[#This Row],[Bijdrage in natura (vrijwilligers)]]=1,Tb_Activiteiten[[#Headers],[Bijdrage in natura (vrijwilligers)]],""))</f>
        <v/>
      </c>
      <c r="AX580" t="str">
        <f>IF(ISNUMBER(FIND("overige",Methode_Keuze)),"",IF(Tb_Activiteiten[[#This Row],[Afschrijvingskosten]]=1,Tb_Activiteiten[[#Headers],[Afschrijvingskosten]],""))</f>
        <v/>
      </c>
      <c r="AY580" t="str">
        <f>IF(ISNUMBER(FIND("overige",Methode_Keuze)),"",IF(Tb_Activiteiten[[#This Row],[Vergoeding]]=1,Tb_Activiteiten[[#Headers],[Vergoeding]],""))</f>
        <v/>
      </c>
      <c r="AZ580" t="str">
        <f>IF(ISNUMBER(FIND("arbeid",Methode_Keuze)),"",IF(Tb_Activiteiten[[#This Row],[Arbeidskosten - vast tarief (excl eigen arbeid)]]=1,Tb_Activiteiten[[#Headers],[Arbeidskosten - vast tarief (excl eigen arbeid)]],""))</f>
        <v/>
      </c>
      <c r="BA580" t="str">
        <f>IF(ISNUMBER(FIND("overige",Methode_Keuze)),"",IF(Tb_Activiteiten[[#This Row],[Overige kosten]]=1,Tb_Activiteiten[[#Headers],[Overige kosten]],""))</f>
        <v/>
      </c>
    </row>
    <row r="581" spans="1:53" x14ac:dyDescent="0.25">
      <c r="A581" s="213"/>
      <c r="F581" s="64"/>
      <c r="G581" s="64"/>
      <c r="H581" s="258"/>
      <c r="I581" s="258"/>
      <c r="J581" s="258"/>
      <c r="K581" s="258"/>
      <c r="O581" s="56"/>
      <c r="Q581" t="str">
        <f>IFERROR(IF(VLOOKUP(Tb_Activiteiten[[#This Row],[Openstelling]],Tb_Openstelling[],2,0)=1,1,""),"")</f>
        <v/>
      </c>
      <c r="AK581" t="str">
        <f>IF(ISNUMBER(FIND("arbeid",Methode_Keuze)),"",IF(ISNUMBER(FIND("arbeid",Methode_Keuze)),"",IF(Tb_Activiteiten[[#This Row],[Loonkosten]]=1,Tb_Activiteiten[[#Headers],[Loonkosten]],"")))</f>
        <v/>
      </c>
      <c r="AL581" t="str">
        <f>IF(ISNUMBER(FIND("arbeid",Methode_Keuze)),"",IF(ISNUMBER(FIND("arbeid",Methode_Keuze)),"",IF(Tb_Activiteiten[[#This Row],[Eigen arbeid]]=1,Tb_Activiteiten[[#Headers],[Eigen arbeid]],"")))</f>
        <v/>
      </c>
      <c r="AM581" t="str">
        <f>IF(ISNUMBER(FIND("arbeid",Methode_Keuze)),"",IF(ISNUMBER(FIND("arbeid",Methode_Keuze)),"",IF(Tb_Activiteiten[[#This Row],[Projectmedewerker]]=1,Tb_Activiteiten[[#Headers],[Projectmedewerker]],"")))</f>
        <v/>
      </c>
      <c r="AN581" t="str">
        <f>IF(ISNUMBER(FIND("arbeid",Methode_Keuze)),"",IF(ISNUMBER(FIND("arbeid",Methode_Keuze)),"",IF(Tb_Activiteiten[[#This Row],[Landbouwer]]=1,Tb_Activiteiten[[#Headers],[Landbouwer]],"")))</f>
        <v/>
      </c>
      <c r="AO581" t="str">
        <f>IF(ISNUMBER(FIND("arbeid",Methode_Keuze)),"",IF(ISNUMBER(FIND("arbeid",Methode_Keuze)),"",IF(Tb_Activiteiten[[#This Row],[Adviseur]]=1,Tb_Activiteiten[[#Headers],[Adviseur]],"")))</f>
        <v/>
      </c>
      <c r="AP581" t="str">
        <f>IF(ISNUMBER(FIND("arbeid",Methode_Keuze)),"",IF(ISNUMBER(FIND("arbeid",Methode_Keuze)),"",IF(Tb_Activiteiten[[#This Row],[Projectleider/Expert]]=1,Tb_Activiteiten[[#Headers],[Projectleider/Expert]],"")))</f>
        <v/>
      </c>
      <c r="AQ581" t="str">
        <f>IF(ISNUMBER(FIND("arbeid",Methode_Keuze)),"",IF(ISNUMBER(FIND("arbeid",Methode_Keuze)),"",IF(Tb_Activiteiten[[#This Row],[Arbeidskosten]]=1,Tb_Activiteiten[[#Headers],[Arbeidskosten]],"")))</f>
        <v/>
      </c>
      <c r="AR581" t="str">
        <f>IF(ISNUMBER(FIND("arbeid",Methode_Keuze)),"",IF(ISNUMBER(FIND("arbeid",Methode_Keuze)),"",IF(Tb_Activiteiten[[#This Row],[Arbeidskosten op basis van IKS]]=1,Tb_Activiteiten[[#Headers],[Arbeidskosten op basis van IKS]],"")))</f>
        <v/>
      </c>
      <c r="AS581" t="str">
        <f>IF(ISNUMBER(FIND("overige",Methode_Keuze)),"",IF(Tb_Activiteiten[[#This Row],[Kosten derden exclusief btw]]=1,Tb_Activiteiten[[#Headers],[Kosten derden exclusief btw]],""))</f>
        <v/>
      </c>
      <c r="AT581" t="str">
        <f>IF(ISNUMBER(FIND("overige",Methode_Keuze)),"",IF(Tb_Activiteiten[[#This Row],[Niet verrekenbare btw]]=1,Tb_Activiteiten[[#Headers],[Niet verrekenbare btw]],""))</f>
        <v/>
      </c>
      <c r="AU581" t="str">
        <f>IF(ISNUMBER(FIND("overige",Methode_Keuze)),"",IF(Tb_Activiteiten[[#This Row],[Grondkosten]]=1,Tb_Activiteiten[[#Headers],[Grondkosten]],""))</f>
        <v/>
      </c>
      <c r="AV581" t="str">
        <f>IF(ISNUMBER(FIND("overige",Methode_Keuze)),"",IF(Tb_Activiteiten[[#This Row],[Bijdrage in natura (overige)]]=1,Tb_Activiteiten[[#Headers],[Bijdrage in natura (overige)]],""))</f>
        <v/>
      </c>
      <c r="AW581" t="str">
        <f>IF(ISNUMBER(FIND("overige",Methode_Keuze)),"",IF(Tb_Activiteiten[[#This Row],[Bijdrage in natura (vrijwilligers)]]=1,Tb_Activiteiten[[#Headers],[Bijdrage in natura (vrijwilligers)]],""))</f>
        <v/>
      </c>
      <c r="AX581" t="str">
        <f>IF(ISNUMBER(FIND("overige",Methode_Keuze)),"",IF(Tb_Activiteiten[[#This Row],[Afschrijvingskosten]]=1,Tb_Activiteiten[[#Headers],[Afschrijvingskosten]],""))</f>
        <v/>
      </c>
      <c r="AY581" t="str">
        <f>IF(ISNUMBER(FIND("overige",Methode_Keuze)),"",IF(Tb_Activiteiten[[#This Row],[Vergoeding]]=1,Tb_Activiteiten[[#Headers],[Vergoeding]],""))</f>
        <v/>
      </c>
      <c r="AZ581" t="str">
        <f>IF(ISNUMBER(FIND("arbeid",Methode_Keuze)),"",IF(Tb_Activiteiten[[#This Row],[Arbeidskosten - vast tarief (excl eigen arbeid)]]=1,Tb_Activiteiten[[#Headers],[Arbeidskosten - vast tarief (excl eigen arbeid)]],""))</f>
        <v/>
      </c>
      <c r="BA581" t="str">
        <f>IF(ISNUMBER(FIND("overige",Methode_Keuze)),"",IF(Tb_Activiteiten[[#This Row],[Overige kosten]]=1,Tb_Activiteiten[[#Headers],[Overige kosten]],""))</f>
        <v/>
      </c>
    </row>
    <row r="582" spans="1:53" x14ac:dyDescent="0.25">
      <c r="A582" s="213"/>
      <c r="F582" s="64"/>
      <c r="G582" s="64"/>
      <c r="H582" s="258"/>
      <c r="I582" s="258"/>
      <c r="J582" s="258"/>
      <c r="K582" s="258"/>
      <c r="O582" s="56"/>
      <c r="Q582" t="str">
        <f>IFERROR(IF(VLOOKUP(Tb_Activiteiten[[#This Row],[Openstelling]],Tb_Openstelling[],2,0)=1,1,""),"")</f>
        <v/>
      </c>
      <c r="AK582" t="str">
        <f>IF(ISNUMBER(FIND("arbeid",Methode_Keuze)),"",IF(ISNUMBER(FIND("arbeid",Methode_Keuze)),"",IF(Tb_Activiteiten[[#This Row],[Loonkosten]]=1,Tb_Activiteiten[[#Headers],[Loonkosten]],"")))</f>
        <v/>
      </c>
      <c r="AL582" t="str">
        <f>IF(ISNUMBER(FIND("arbeid",Methode_Keuze)),"",IF(ISNUMBER(FIND("arbeid",Methode_Keuze)),"",IF(Tb_Activiteiten[[#This Row],[Eigen arbeid]]=1,Tb_Activiteiten[[#Headers],[Eigen arbeid]],"")))</f>
        <v/>
      </c>
      <c r="AM582" t="str">
        <f>IF(ISNUMBER(FIND("arbeid",Methode_Keuze)),"",IF(ISNUMBER(FIND("arbeid",Methode_Keuze)),"",IF(Tb_Activiteiten[[#This Row],[Projectmedewerker]]=1,Tb_Activiteiten[[#Headers],[Projectmedewerker]],"")))</f>
        <v/>
      </c>
      <c r="AN582" t="str">
        <f>IF(ISNUMBER(FIND("arbeid",Methode_Keuze)),"",IF(ISNUMBER(FIND("arbeid",Methode_Keuze)),"",IF(Tb_Activiteiten[[#This Row],[Landbouwer]]=1,Tb_Activiteiten[[#Headers],[Landbouwer]],"")))</f>
        <v/>
      </c>
      <c r="AO582" t="str">
        <f>IF(ISNUMBER(FIND("arbeid",Methode_Keuze)),"",IF(ISNUMBER(FIND("arbeid",Methode_Keuze)),"",IF(Tb_Activiteiten[[#This Row],[Adviseur]]=1,Tb_Activiteiten[[#Headers],[Adviseur]],"")))</f>
        <v/>
      </c>
      <c r="AP582" t="str">
        <f>IF(ISNUMBER(FIND("arbeid",Methode_Keuze)),"",IF(ISNUMBER(FIND("arbeid",Methode_Keuze)),"",IF(Tb_Activiteiten[[#This Row],[Projectleider/Expert]]=1,Tb_Activiteiten[[#Headers],[Projectleider/Expert]],"")))</f>
        <v/>
      </c>
      <c r="AQ582" t="str">
        <f>IF(ISNUMBER(FIND("arbeid",Methode_Keuze)),"",IF(ISNUMBER(FIND("arbeid",Methode_Keuze)),"",IF(Tb_Activiteiten[[#This Row],[Arbeidskosten]]=1,Tb_Activiteiten[[#Headers],[Arbeidskosten]],"")))</f>
        <v/>
      </c>
      <c r="AR582" t="str">
        <f>IF(ISNUMBER(FIND("arbeid",Methode_Keuze)),"",IF(ISNUMBER(FIND("arbeid",Methode_Keuze)),"",IF(Tb_Activiteiten[[#This Row],[Arbeidskosten op basis van IKS]]=1,Tb_Activiteiten[[#Headers],[Arbeidskosten op basis van IKS]],"")))</f>
        <v/>
      </c>
      <c r="AS582" t="str">
        <f>IF(ISNUMBER(FIND("overige",Methode_Keuze)),"",IF(Tb_Activiteiten[[#This Row],[Kosten derden exclusief btw]]=1,Tb_Activiteiten[[#Headers],[Kosten derden exclusief btw]],""))</f>
        <v/>
      </c>
      <c r="AT582" t="str">
        <f>IF(ISNUMBER(FIND("overige",Methode_Keuze)),"",IF(Tb_Activiteiten[[#This Row],[Niet verrekenbare btw]]=1,Tb_Activiteiten[[#Headers],[Niet verrekenbare btw]],""))</f>
        <v/>
      </c>
      <c r="AU582" t="str">
        <f>IF(ISNUMBER(FIND("overige",Methode_Keuze)),"",IF(Tb_Activiteiten[[#This Row],[Grondkosten]]=1,Tb_Activiteiten[[#Headers],[Grondkosten]],""))</f>
        <v/>
      </c>
      <c r="AV582" t="str">
        <f>IF(ISNUMBER(FIND("overige",Methode_Keuze)),"",IF(Tb_Activiteiten[[#This Row],[Bijdrage in natura (overige)]]=1,Tb_Activiteiten[[#Headers],[Bijdrage in natura (overige)]],""))</f>
        <v/>
      </c>
      <c r="AW582" t="str">
        <f>IF(ISNUMBER(FIND("overige",Methode_Keuze)),"",IF(Tb_Activiteiten[[#This Row],[Bijdrage in natura (vrijwilligers)]]=1,Tb_Activiteiten[[#Headers],[Bijdrage in natura (vrijwilligers)]],""))</f>
        <v/>
      </c>
      <c r="AX582" t="str">
        <f>IF(ISNUMBER(FIND("overige",Methode_Keuze)),"",IF(Tb_Activiteiten[[#This Row],[Afschrijvingskosten]]=1,Tb_Activiteiten[[#Headers],[Afschrijvingskosten]],""))</f>
        <v/>
      </c>
      <c r="AY582" t="str">
        <f>IF(ISNUMBER(FIND("overige",Methode_Keuze)),"",IF(Tb_Activiteiten[[#This Row],[Vergoeding]]=1,Tb_Activiteiten[[#Headers],[Vergoeding]],""))</f>
        <v/>
      </c>
      <c r="AZ582" t="str">
        <f>IF(ISNUMBER(FIND("arbeid",Methode_Keuze)),"",IF(Tb_Activiteiten[[#This Row],[Arbeidskosten - vast tarief (excl eigen arbeid)]]=1,Tb_Activiteiten[[#Headers],[Arbeidskosten - vast tarief (excl eigen arbeid)]],""))</f>
        <v/>
      </c>
      <c r="BA582" t="str">
        <f>IF(ISNUMBER(FIND("overige",Methode_Keuze)),"",IF(Tb_Activiteiten[[#This Row],[Overige kosten]]=1,Tb_Activiteiten[[#Headers],[Overige kosten]],""))</f>
        <v/>
      </c>
    </row>
    <row r="583" spans="1:53" x14ac:dyDescent="0.25">
      <c r="A583" s="213"/>
      <c r="F583" s="64"/>
      <c r="G583" s="64"/>
      <c r="H583" s="258"/>
      <c r="I583" s="258"/>
      <c r="J583" s="258"/>
      <c r="K583" s="258"/>
      <c r="O583" s="56"/>
      <c r="Q583" t="str">
        <f>IFERROR(IF(VLOOKUP(Tb_Activiteiten[[#This Row],[Openstelling]],Tb_Openstelling[],2,0)=1,1,""),"")</f>
        <v/>
      </c>
      <c r="AK583" t="str">
        <f>IF(ISNUMBER(FIND("arbeid",Methode_Keuze)),"",IF(ISNUMBER(FIND("arbeid",Methode_Keuze)),"",IF(Tb_Activiteiten[[#This Row],[Loonkosten]]=1,Tb_Activiteiten[[#Headers],[Loonkosten]],"")))</f>
        <v/>
      </c>
      <c r="AL583" t="str">
        <f>IF(ISNUMBER(FIND("arbeid",Methode_Keuze)),"",IF(ISNUMBER(FIND("arbeid",Methode_Keuze)),"",IF(Tb_Activiteiten[[#This Row],[Eigen arbeid]]=1,Tb_Activiteiten[[#Headers],[Eigen arbeid]],"")))</f>
        <v/>
      </c>
      <c r="AM583" t="str">
        <f>IF(ISNUMBER(FIND("arbeid",Methode_Keuze)),"",IF(ISNUMBER(FIND("arbeid",Methode_Keuze)),"",IF(Tb_Activiteiten[[#This Row],[Projectmedewerker]]=1,Tb_Activiteiten[[#Headers],[Projectmedewerker]],"")))</f>
        <v/>
      </c>
      <c r="AN583" t="str">
        <f>IF(ISNUMBER(FIND("arbeid",Methode_Keuze)),"",IF(ISNUMBER(FIND("arbeid",Methode_Keuze)),"",IF(Tb_Activiteiten[[#This Row],[Landbouwer]]=1,Tb_Activiteiten[[#Headers],[Landbouwer]],"")))</f>
        <v/>
      </c>
      <c r="AO583" t="str">
        <f>IF(ISNUMBER(FIND("arbeid",Methode_Keuze)),"",IF(ISNUMBER(FIND("arbeid",Methode_Keuze)),"",IF(Tb_Activiteiten[[#This Row],[Adviseur]]=1,Tb_Activiteiten[[#Headers],[Adviseur]],"")))</f>
        <v/>
      </c>
      <c r="AP583" t="str">
        <f>IF(ISNUMBER(FIND("arbeid",Methode_Keuze)),"",IF(ISNUMBER(FIND("arbeid",Methode_Keuze)),"",IF(Tb_Activiteiten[[#This Row],[Projectleider/Expert]]=1,Tb_Activiteiten[[#Headers],[Projectleider/Expert]],"")))</f>
        <v/>
      </c>
      <c r="AQ583" t="str">
        <f>IF(ISNUMBER(FIND("arbeid",Methode_Keuze)),"",IF(ISNUMBER(FIND("arbeid",Methode_Keuze)),"",IF(Tb_Activiteiten[[#This Row],[Arbeidskosten]]=1,Tb_Activiteiten[[#Headers],[Arbeidskosten]],"")))</f>
        <v/>
      </c>
      <c r="AR583" t="str">
        <f>IF(ISNUMBER(FIND("arbeid",Methode_Keuze)),"",IF(ISNUMBER(FIND("arbeid",Methode_Keuze)),"",IF(Tb_Activiteiten[[#This Row],[Arbeidskosten op basis van IKS]]=1,Tb_Activiteiten[[#Headers],[Arbeidskosten op basis van IKS]],"")))</f>
        <v/>
      </c>
      <c r="AS583" t="str">
        <f>IF(ISNUMBER(FIND("overige",Methode_Keuze)),"",IF(Tb_Activiteiten[[#This Row],[Kosten derden exclusief btw]]=1,Tb_Activiteiten[[#Headers],[Kosten derden exclusief btw]],""))</f>
        <v/>
      </c>
      <c r="AT583" t="str">
        <f>IF(ISNUMBER(FIND("overige",Methode_Keuze)),"",IF(Tb_Activiteiten[[#This Row],[Niet verrekenbare btw]]=1,Tb_Activiteiten[[#Headers],[Niet verrekenbare btw]],""))</f>
        <v/>
      </c>
      <c r="AU583" t="str">
        <f>IF(ISNUMBER(FIND("overige",Methode_Keuze)),"",IF(Tb_Activiteiten[[#This Row],[Grondkosten]]=1,Tb_Activiteiten[[#Headers],[Grondkosten]],""))</f>
        <v/>
      </c>
      <c r="AV583" t="str">
        <f>IF(ISNUMBER(FIND("overige",Methode_Keuze)),"",IF(Tb_Activiteiten[[#This Row],[Bijdrage in natura (overige)]]=1,Tb_Activiteiten[[#Headers],[Bijdrage in natura (overige)]],""))</f>
        <v/>
      </c>
      <c r="AW583" t="str">
        <f>IF(ISNUMBER(FIND("overige",Methode_Keuze)),"",IF(Tb_Activiteiten[[#This Row],[Bijdrage in natura (vrijwilligers)]]=1,Tb_Activiteiten[[#Headers],[Bijdrage in natura (vrijwilligers)]],""))</f>
        <v/>
      </c>
      <c r="AX583" t="str">
        <f>IF(ISNUMBER(FIND("overige",Methode_Keuze)),"",IF(Tb_Activiteiten[[#This Row],[Afschrijvingskosten]]=1,Tb_Activiteiten[[#Headers],[Afschrijvingskosten]],""))</f>
        <v/>
      </c>
      <c r="AY583" t="str">
        <f>IF(ISNUMBER(FIND("overige",Methode_Keuze)),"",IF(Tb_Activiteiten[[#This Row],[Vergoeding]]=1,Tb_Activiteiten[[#Headers],[Vergoeding]],""))</f>
        <v/>
      </c>
      <c r="AZ583" t="str">
        <f>IF(ISNUMBER(FIND("arbeid",Methode_Keuze)),"",IF(Tb_Activiteiten[[#This Row],[Arbeidskosten - vast tarief (excl eigen arbeid)]]=1,Tb_Activiteiten[[#Headers],[Arbeidskosten - vast tarief (excl eigen arbeid)]],""))</f>
        <v/>
      </c>
      <c r="BA583" t="str">
        <f>IF(ISNUMBER(FIND("overige",Methode_Keuze)),"",IF(Tb_Activiteiten[[#This Row],[Overige kosten]]=1,Tb_Activiteiten[[#Headers],[Overige kosten]],""))</f>
        <v/>
      </c>
    </row>
    <row r="584" spans="1:53" x14ac:dyDescent="0.25">
      <c r="A584" s="213"/>
      <c r="F584" s="64"/>
      <c r="G584" s="64"/>
      <c r="H584" s="258"/>
      <c r="I584" s="258"/>
      <c r="J584" s="258"/>
      <c r="K584" s="258"/>
      <c r="O584" s="56"/>
      <c r="Q584" t="str">
        <f>IFERROR(IF(VLOOKUP(Tb_Activiteiten[[#This Row],[Openstelling]],Tb_Openstelling[],2,0)=1,1,""),"")</f>
        <v/>
      </c>
      <c r="AK584" t="str">
        <f>IF(ISNUMBER(FIND("arbeid",Methode_Keuze)),"",IF(ISNUMBER(FIND("arbeid",Methode_Keuze)),"",IF(Tb_Activiteiten[[#This Row],[Loonkosten]]=1,Tb_Activiteiten[[#Headers],[Loonkosten]],"")))</f>
        <v/>
      </c>
      <c r="AL584" t="str">
        <f>IF(ISNUMBER(FIND("arbeid",Methode_Keuze)),"",IF(ISNUMBER(FIND("arbeid",Methode_Keuze)),"",IF(Tb_Activiteiten[[#This Row],[Eigen arbeid]]=1,Tb_Activiteiten[[#Headers],[Eigen arbeid]],"")))</f>
        <v/>
      </c>
      <c r="AM584" t="str">
        <f>IF(ISNUMBER(FIND("arbeid",Methode_Keuze)),"",IF(ISNUMBER(FIND("arbeid",Methode_Keuze)),"",IF(Tb_Activiteiten[[#This Row],[Projectmedewerker]]=1,Tb_Activiteiten[[#Headers],[Projectmedewerker]],"")))</f>
        <v/>
      </c>
      <c r="AN584" t="str">
        <f>IF(ISNUMBER(FIND("arbeid",Methode_Keuze)),"",IF(ISNUMBER(FIND("arbeid",Methode_Keuze)),"",IF(Tb_Activiteiten[[#This Row],[Landbouwer]]=1,Tb_Activiteiten[[#Headers],[Landbouwer]],"")))</f>
        <v/>
      </c>
      <c r="AO584" t="str">
        <f>IF(ISNUMBER(FIND("arbeid",Methode_Keuze)),"",IF(ISNUMBER(FIND("arbeid",Methode_Keuze)),"",IF(Tb_Activiteiten[[#This Row],[Adviseur]]=1,Tb_Activiteiten[[#Headers],[Adviseur]],"")))</f>
        <v/>
      </c>
      <c r="AP584" t="str">
        <f>IF(ISNUMBER(FIND("arbeid",Methode_Keuze)),"",IF(ISNUMBER(FIND("arbeid",Methode_Keuze)),"",IF(Tb_Activiteiten[[#This Row],[Projectleider/Expert]]=1,Tb_Activiteiten[[#Headers],[Projectleider/Expert]],"")))</f>
        <v/>
      </c>
      <c r="AQ584" t="str">
        <f>IF(ISNUMBER(FIND("arbeid",Methode_Keuze)),"",IF(ISNUMBER(FIND("arbeid",Methode_Keuze)),"",IF(Tb_Activiteiten[[#This Row],[Arbeidskosten]]=1,Tb_Activiteiten[[#Headers],[Arbeidskosten]],"")))</f>
        <v/>
      </c>
      <c r="AR584" t="str">
        <f>IF(ISNUMBER(FIND("arbeid",Methode_Keuze)),"",IF(ISNUMBER(FIND("arbeid",Methode_Keuze)),"",IF(Tb_Activiteiten[[#This Row],[Arbeidskosten op basis van IKS]]=1,Tb_Activiteiten[[#Headers],[Arbeidskosten op basis van IKS]],"")))</f>
        <v/>
      </c>
      <c r="AS584" t="str">
        <f>IF(ISNUMBER(FIND("overige",Methode_Keuze)),"",IF(Tb_Activiteiten[[#This Row],[Kosten derden exclusief btw]]=1,Tb_Activiteiten[[#Headers],[Kosten derden exclusief btw]],""))</f>
        <v/>
      </c>
      <c r="AT584" t="str">
        <f>IF(ISNUMBER(FIND("overige",Methode_Keuze)),"",IF(Tb_Activiteiten[[#This Row],[Niet verrekenbare btw]]=1,Tb_Activiteiten[[#Headers],[Niet verrekenbare btw]],""))</f>
        <v/>
      </c>
      <c r="AU584" t="str">
        <f>IF(ISNUMBER(FIND("overige",Methode_Keuze)),"",IF(Tb_Activiteiten[[#This Row],[Grondkosten]]=1,Tb_Activiteiten[[#Headers],[Grondkosten]],""))</f>
        <v/>
      </c>
      <c r="AV584" t="str">
        <f>IF(ISNUMBER(FIND("overige",Methode_Keuze)),"",IF(Tb_Activiteiten[[#This Row],[Bijdrage in natura (overige)]]=1,Tb_Activiteiten[[#Headers],[Bijdrage in natura (overige)]],""))</f>
        <v/>
      </c>
      <c r="AW584" t="str">
        <f>IF(ISNUMBER(FIND("overige",Methode_Keuze)),"",IF(Tb_Activiteiten[[#This Row],[Bijdrage in natura (vrijwilligers)]]=1,Tb_Activiteiten[[#Headers],[Bijdrage in natura (vrijwilligers)]],""))</f>
        <v/>
      </c>
      <c r="AX584" t="str">
        <f>IF(ISNUMBER(FIND("overige",Methode_Keuze)),"",IF(Tb_Activiteiten[[#This Row],[Afschrijvingskosten]]=1,Tb_Activiteiten[[#Headers],[Afschrijvingskosten]],""))</f>
        <v/>
      </c>
      <c r="AY584" t="str">
        <f>IF(ISNUMBER(FIND("overige",Methode_Keuze)),"",IF(Tb_Activiteiten[[#This Row],[Vergoeding]]=1,Tb_Activiteiten[[#Headers],[Vergoeding]],""))</f>
        <v/>
      </c>
      <c r="AZ584" t="str">
        <f>IF(ISNUMBER(FIND("arbeid",Methode_Keuze)),"",IF(Tb_Activiteiten[[#This Row],[Arbeidskosten - vast tarief (excl eigen arbeid)]]=1,Tb_Activiteiten[[#Headers],[Arbeidskosten - vast tarief (excl eigen arbeid)]],""))</f>
        <v/>
      </c>
      <c r="BA584" t="str">
        <f>IF(ISNUMBER(FIND("overige",Methode_Keuze)),"",IF(Tb_Activiteiten[[#This Row],[Overige kosten]]=1,Tb_Activiteiten[[#Headers],[Overige kosten]],""))</f>
        <v/>
      </c>
    </row>
    <row r="585" spans="1:53" x14ac:dyDescent="0.25">
      <c r="A585" s="213"/>
      <c r="F585" s="64"/>
      <c r="G585" s="64"/>
      <c r="H585" s="258"/>
      <c r="I585" s="258"/>
      <c r="J585" s="258"/>
      <c r="K585" s="258"/>
      <c r="O585" s="56"/>
      <c r="Q585" t="str">
        <f>IFERROR(IF(VLOOKUP(Tb_Activiteiten[[#This Row],[Openstelling]],Tb_Openstelling[],2,0)=1,1,""),"")</f>
        <v/>
      </c>
      <c r="AK585" t="str">
        <f>IF(ISNUMBER(FIND("arbeid",Methode_Keuze)),"",IF(ISNUMBER(FIND("arbeid",Methode_Keuze)),"",IF(Tb_Activiteiten[[#This Row],[Loonkosten]]=1,Tb_Activiteiten[[#Headers],[Loonkosten]],"")))</f>
        <v/>
      </c>
      <c r="AL585" t="str">
        <f>IF(ISNUMBER(FIND("arbeid",Methode_Keuze)),"",IF(ISNUMBER(FIND("arbeid",Methode_Keuze)),"",IF(Tb_Activiteiten[[#This Row],[Eigen arbeid]]=1,Tb_Activiteiten[[#Headers],[Eigen arbeid]],"")))</f>
        <v/>
      </c>
      <c r="AM585" t="str">
        <f>IF(ISNUMBER(FIND("arbeid",Methode_Keuze)),"",IF(ISNUMBER(FIND("arbeid",Methode_Keuze)),"",IF(Tb_Activiteiten[[#This Row],[Projectmedewerker]]=1,Tb_Activiteiten[[#Headers],[Projectmedewerker]],"")))</f>
        <v/>
      </c>
      <c r="AN585" t="str">
        <f>IF(ISNUMBER(FIND("arbeid",Methode_Keuze)),"",IF(ISNUMBER(FIND("arbeid",Methode_Keuze)),"",IF(Tb_Activiteiten[[#This Row],[Landbouwer]]=1,Tb_Activiteiten[[#Headers],[Landbouwer]],"")))</f>
        <v/>
      </c>
      <c r="AO585" t="str">
        <f>IF(ISNUMBER(FIND("arbeid",Methode_Keuze)),"",IF(ISNUMBER(FIND("arbeid",Methode_Keuze)),"",IF(Tb_Activiteiten[[#This Row],[Adviseur]]=1,Tb_Activiteiten[[#Headers],[Adviseur]],"")))</f>
        <v/>
      </c>
      <c r="AP585" t="str">
        <f>IF(ISNUMBER(FIND("arbeid",Methode_Keuze)),"",IF(ISNUMBER(FIND("arbeid",Methode_Keuze)),"",IF(Tb_Activiteiten[[#This Row],[Projectleider/Expert]]=1,Tb_Activiteiten[[#Headers],[Projectleider/Expert]],"")))</f>
        <v/>
      </c>
      <c r="AQ585" t="str">
        <f>IF(ISNUMBER(FIND("arbeid",Methode_Keuze)),"",IF(ISNUMBER(FIND("arbeid",Methode_Keuze)),"",IF(Tb_Activiteiten[[#This Row],[Arbeidskosten]]=1,Tb_Activiteiten[[#Headers],[Arbeidskosten]],"")))</f>
        <v/>
      </c>
      <c r="AR585" t="str">
        <f>IF(ISNUMBER(FIND("arbeid",Methode_Keuze)),"",IF(ISNUMBER(FIND("arbeid",Methode_Keuze)),"",IF(Tb_Activiteiten[[#This Row],[Arbeidskosten op basis van IKS]]=1,Tb_Activiteiten[[#Headers],[Arbeidskosten op basis van IKS]],"")))</f>
        <v/>
      </c>
      <c r="AS585" t="str">
        <f>IF(ISNUMBER(FIND("overige",Methode_Keuze)),"",IF(Tb_Activiteiten[[#This Row],[Kosten derden exclusief btw]]=1,Tb_Activiteiten[[#Headers],[Kosten derden exclusief btw]],""))</f>
        <v/>
      </c>
      <c r="AT585" t="str">
        <f>IF(ISNUMBER(FIND("overige",Methode_Keuze)),"",IF(Tb_Activiteiten[[#This Row],[Niet verrekenbare btw]]=1,Tb_Activiteiten[[#Headers],[Niet verrekenbare btw]],""))</f>
        <v/>
      </c>
      <c r="AU585" t="str">
        <f>IF(ISNUMBER(FIND("overige",Methode_Keuze)),"",IF(Tb_Activiteiten[[#This Row],[Grondkosten]]=1,Tb_Activiteiten[[#Headers],[Grondkosten]],""))</f>
        <v/>
      </c>
      <c r="AV585" t="str">
        <f>IF(ISNUMBER(FIND("overige",Methode_Keuze)),"",IF(Tb_Activiteiten[[#This Row],[Bijdrage in natura (overige)]]=1,Tb_Activiteiten[[#Headers],[Bijdrage in natura (overige)]],""))</f>
        <v/>
      </c>
      <c r="AW585" t="str">
        <f>IF(ISNUMBER(FIND("overige",Methode_Keuze)),"",IF(Tb_Activiteiten[[#This Row],[Bijdrage in natura (vrijwilligers)]]=1,Tb_Activiteiten[[#Headers],[Bijdrage in natura (vrijwilligers)]],""))</f>
        <v/>
      </c>
      <c r="AX585" t="str">
        <f>IF(ISNUMBER(FIND("overige",Methode_Keuze)),"",IF(Tb_Activiteiten[[#This Row],[Afschrijvingskosten]]=1,Tb_Activiteiten[[#Headers],[Afschrijvingskosten]],""))</f>
        <v/>
      </c>
      <c r="AY585" t="str">
        <f>IF(ISNUMBER(FIND("overige",Methode_Keuze)),"",IF(Tb_Activiteiten[[#This Row],[Vergoeding]]=1,Tb_Activiteiten[[#Headers],[Vergoeding]],""))</f>
        <v/>
      </c>
      <c r="AZ585" t="str">
        <f>IF(ISNUMBER(FIND("arbeid",Methode_Keuze)),"",IF(Tb_Activiteiten[[#This Row],[Arbeidskosten - vast tarief (excl eigen arbeid)]]=1,Tb_Activiteiten[[#Headers],[Arbeidskosten - vast tarief (excl eigen arbeid)]],""))</f>
        <v/>
      </c>
      <c r="BA585" t="str">
        <f>IF(ISNUMBER(FIND("overige",Methode_Keuze)),"",IF(Tb_Activiteiten[[#This Row],[Overige kosten]]=1,Tb_Activiteiten[[#Headers],[Overige kosten]],""))</f>
        <v/>
      </c>
    </row>
    <row r="586" spans="1:53" x14ac:dyDescent="0.25">
      <c r="A586" s="213"/>
      <c r="F586" s="64"/>
      <c r="G586" s="64"/>
      <c r="H586" s="258"/>
      <c r="I586" s="258"/>
      <c r="J586" s="258"/>
      <c r="K586" s="258"/>
      <c r="O586" s="56"/>
      <c r="Q586" t="str">
        <f>IFERROR(IF(VLOOKUP(Tb_Activiteiten[[#This Row],[Openstelling]],Tb_Openstelling[],2,0)=1,1,""),"")</f>
        <v/>
      </c>
      <c r="AK586" t="str">
        <f>IF(ISNUMBER(FIND("arbeid",Methode_Keuze)),"",IF(ISNUMBER(FIND("arbeid",Methode_Keuze)),"",IF(Tb_Activiteiten[[#This Row],[Loonkosten]]=1,Tb_Activiteiten[[#Headers],[Loonkosten]],"")))</f>
        <v/>
      </c>
      <c r="AL586" t="str">
        <f>IF(ISNUMBER(FIND("arbeid",Methode_Keuze)),"",IF(ISNUMBER(FIND("arbeid",Methode_Keuze)),"",IF(Tb_Activiteiten[[#This Row],[Eigen arbeid]]=1,Tb_Activiteiten[[#Headers],[Eigen arbeid]],"")))</f>
        <v/>
      </c>
      <c r="AM586" t="str">
        <f>IF(ISNUMBER(FIND("arbeid",Methode_Keuze)),"",IF(ISNUMBER(FIND("arbeid",Methode_Keuze)),"",IF(Tb_Activiteiten[[#This Row],[Projectmedewerker]]=1,Tb_Activiteiten[[#Headers],[Projectmedewerker]],"")))</f>
        <v/>
      </c>
      <c r="AN586" t="str">
        <f>IF(ISNUMBER(FIND("arbeid",Methode_Keuze)),"",IF(ISNUMBER(FIND("arbeid",Methode_Keuze)),"",IF(Tb_Activiteiten[[#This Row],[Landbouwer]]=1,Tb_Activiteiten[[#Headers],[Landbouwer]],"")))</f>
        <v/>
      </c>
      <c r="AO586" t="str">
        <f>IF(ISNUMBER(FIND("arbeid",Methode_Keuze)),"",IF(ISNUMBER(FIND("arbeid",Methode_Keuze)),"",IF(Tb_Activiteiten[[#This Row],[Adviseur]]=1,Tb_Activiteiten[[#Headers],[Adviseur]],"")))</f>
        <v/>
      </c>
      <c r="AP586" t="str">
        <f>IF(ISNUMBER(FIND("arbeid",Methode_Keuze)),"",IF(ISNUMBER(FIND("arbeid",Methode_Keuze)),"",IF(Tb_Activiteiten[[#This Row],[Projectleider/Expert]]=1,Tb_Activiteiten[[#Headers],[Projectleider/Expert]],"")))</f>
        <v/>
      </c>
      <c r="AQ586" t="str">
        <f>IF(ISNUMBER(FIND("arbeid",Methode_Keuze)),"",IF(ISNUMBER(FIND("arbeid",Methode_Keuze)),"",IF(Tb_Activiteiten[[#This Row],[Arbeidskosten]]=1,Tb_Activiteiten[[#Headers],[Arbeidskosten]],"")))</f>
        <v/>
      </c>
      <c r="AR586" t="str">
        <f>IF(ISNUMBER(FIND("arbeid",Methode_Keuze)),"",IF(ISNUMBER(FIND("arbeid",Methode_Keuze)),"",IF(Tb_Activiteiten[[#This Row],[Arbeidskosten op basis van IKS]]=1,Tb_Activiteiten[[#Headers],[Arbeidskosten op basis van IKS]],"")))</f>
        <v/>
      </c>
      <c r="AS586" t="str">
        <f>IF(ISNUMBER(FIND("overige",Methode_Keuze)),"",IF(Tb_Activiteiten[[#This Row],[Kosten derden exclusief btw]]=1,Tb_Activiteiten[[#Headers],[Kosten derden exclusief btw]],""))</f>
        <v/>
      </c>
      <c r="AT586" t="str">
        <f>IF(ISNUMBER(FIND("overige",Methode_Keuze)),"",IF(Tb_Activiteiten[[#This Row],[Niet verrekenbare btw]]=1,Tb_Activiteiten[[#Headers],[Niet verrekenbare btw]],""))</f>
        <v/>
      </c>
      <c r="AU586" t="str">
        <f>IF(ISNUMBER(FIND("overige",Methode_Keuze)),"",IF(Tb_Activiteiten[[#This Row],[Grondkosten]]=1,Tb_Activiteiten[[#Headers],[Grondkosten]],""))</f>
        <v/>
      </c>
      <c r="AV586" t="str">
        <f>IF(ISNUMBER(FIND("overige",Methode_Keuze)),"",IF(Tb_Activiteiten[[#This Row],[Bijdrage in natura (overige)]]=1,Tb_Activiteiten[[#Headers],[Bijdrage in natura (overige)]],""))</f>
        <v/>
      </c>
      <c r="AW586" t="str">
        <f>IF(ISNUMBER(FIND("overige",Methode_Keuze)),"",IF(Tb_Activiteiten[[#This Row],[Bijdrage in natura (vrijwilligers)]]=1,Tb_Activiteiten[[#Headers],[Bijdrage in natura (vrijwilligers)]],""))</f>
        <v/>
      </c>
      <c r="AX586" t="str">
        <f>IF(ISNUMBER(FIND("overige",Methode_Keuze)),"",IF(Tb_Activiteiten[[#This Row],[Afschrijvingskosten]]=1,Tb_Activiteiten[[#Headers],[Afschrijvingskosten]],""))</f>
        <v/>
      </c>
      <c r="AY586" t="str">
        <f>IF(ISNUMBER(FIND("overige",Methode_Keuze)),"",IF(Tb_Activiteiten[[#This Row],[Vergoeding]]=1,Tb_Activiteiten[[#Headers],[Vergoeding]],""))</f>
        <v/>
      </c>
      <c r="AZ586" t="str">
        <f>IF(ISNUMBER(FIND("arbeid",Methode_Keuze)),"",IF(Tb_Activiteiten[[#This Row],[Arbeidskosten - vast tarief (excl eigen arbeid)]]=1,Tb_Activiteiten[[#Headers],[Arbeidskosten - vast tarief (excl eigen arbeid)]],""))</f>
        <v/>
      </c>
      <c r="BA586" t="str">
        <f>IF(ISNUMBER(FIND("overige",Methode_Keuze)),"",IF(Tb_Activiteiten[[#This Row],[Overige kosten]]=1,Tb_Activiteiten[[#Headers],[Overige kosten]],""))</f>
        <v/>
      </c>
    </row>
    <row r="587" spans="1:53" x14ac:dyDescent="0.25">
      <c r="A587" s="213"/>
      <c r="F587" s="64"/>
      <c r="G587" s="64"/>
      <c r="H587" s="258"/>
      <c r="I587" s="258"/>
      <c r="J587" s="258"/>
      <c r="K587" s="258"/>
      <c r="O587" s="56"/>
      <c r="Q587" t="str">
        <f>IFERROR(IF(VLOOKUP(Tb_Activiteiten[[#This Row],[Openstelling]],Tb_Openstelling[],2,0)=1,1,""),"")</f>
        <v/>
      </c>
      <c r="AK587" t="str">
        <f>IF(ISNUMBER(FIND("arbeid",Methode_Keuze)),"",IF(ISNUMBER(FIND("arbeid",Methode_Keuze)),"",IF(Tb_Activiteiten[[#This Row],[Loonkosten]]=1,Tb_Activiteiten[[#Headers],[Loonkosten]],"")))</f>
        <v/>
      </c>
      <c r="AL587" t="str">
        <f>IF(ISNUMBER(FIND("arbeid",Methode_Keuze)),"",IF(ISNUMBER(FIND("arbeid",Methode_Keuze)),"",IF(Tb_Activiteiten[[#This Row],[Eigen arbeid]]=1,Tb_Activiteiten[[#Headers],[Eigen arbeid]],"")))</f>
        <v/>
      </c>
      <c r="AM587" t="str">
        <f>IF(ISNUMBER(FIND("arbeid",Methode_Keuze)),"",IF(ISNUMBER(FIND("arbeid",Methode_Keuze)),"",IF(Tb_Activiteiten[[#This Row],[Projectmedewerker]]=1,Tb_Activiteiten[[#Headers],[Projectmedewerker]],"")))</f>
        <v/>
      </c>
      <c r="AN587" t="str">
        <f>IF(ISNUMBER(FIND("arbeid",Methode_Keuze)),"",IF(ISNUMBER(FIND("arbeid",Methode_Keuze)),"",IF(Tb_Activiteiten[[#This Row],[Landbouwer]]=1,Tb_Activiteiten[[#Headers],[Landbouwer]],"")))</f>
        <v/>
      </c>
      <c r="AO587" t="str">
        <f>IF(ISNUMBER(FIND("arbeid",Methode_Keuze)),"",IF(ISNUMBER(FIND("arbeid",Methode_Keuze)),"",IF(Tb_Activiteiten[[#This Row],[Adviseur]]=1,Tb_Activiteiten[[#Headers],[Adviseur]],"")))</f>
        <v/>
      </c>
      <c r="AP587" t="str">
        <f>IF(ISNUMBER(FIND("arbeid",Methode_Keuze)),"",IF(ISNUMBER(FIND("arbeid",Methode_Keuze)),"",IF(Tb_Activiteiten[[#This Row],[Projectleider/Expert]]=1,Tb_Activiteiten[[#Headers],[Projectleider/Expert]],"")))</f>
        <v/>
      </c>
      <c r="AQ587" t="str">
        <f>IF(ISNUMBER(FIND("arbeid",Methode_Keuze)),"",IF(ISNUMBER(FIND("arbeid",Methode_Keuze)),"",IF(Tb_Activiteiten[[#This Row],[Arbeidskosten]]=1,Tb_Activiteiten[[#Headers],[Arbeidskosten]],"")))</f>
        <v/>
      </c>
      <c r="AR587" t="str">
        <f>IF(ISNUMBER(FIND("arbeid",Methode_Keuze)),"",IF(ISNUMBER(FIND("arbeid",Methode_Keuze)),"",IF(Tb_Activiteiten[[#This Row],[Arbeidskosten op basis van IKS]]=1,Tb_Activiteiten[[#Headers],[Arbeidskosten op basis van IKS]],"")))</f>
        <v/>
      </c>
      <c r="AS587" t="str">
        <f>IF(ISNUMBER(FIND("overige",Methode_Keuze)),"",IF(Tb_Activiteiten[[#This Row],[Kosten derden exclusief btw]]=1,Tb_Activiteiten[[#Headers],[Kosten derden exclusief btw]],""))</f>
        <v/>
      </c>
      <c r="AT587" t="str">
        <f>IF(ISNUMBER(FIND("overige",Methode_Keuze)),"",IF(Tb_Activiteiten[[#This Row],[Niet verrekenbare btw]]=1,Tb_Activiteiten[[#Headers],[Niet verrekenbare btw]],""))</f>
        <v/>
      </c>
      <c r="AU587" t="str">
        <f>IF(ISNUMBER(FIND("overige",Methode_Keuze)),"",IF(Tb_Activiteiten[[#This Row],[Grondkosten]]=1,Tb_Activiteiten[[#Headers],[Grondkosten]],""))</f>
        <v/>
      </c>
      <c r="AV587" t="str">
        <f>IF(ISNUMBER(FIND("overige",Methode_Keuze)),"",IF(Tb_Activiteiten[[#This Row],[Bijdrage in natura (overige)]]=1,Tb_Activiteiten[[#Headers],[Bijdrage in natura (overige)]],""))</f>
        <v/>
      </c>
      <c r="AW587" t="str">
        <f>IF(ISNUMBER(FIND("overige",Methode_Keuze)),"",IF(Tb_Activiteiten[[#This Row],[Bijdrage in natura (vrijwilligers)]]=1,Tb_Activiteiten[[#Headers],[Bijdrage in natura (vrijwilligers)]],""))</f>
        <v/>
      </c>
      <c r="AX587" t="str">
        <f>IF(ISNUMBER(FIND("overige",Methode_Keuze)),"",IF(Tb_Activiteiten[[#This Row],[Afschrijvingskosten]]=1,Tb_Activiteiten[[#Headers],[Afschrijvingskosten]],""))</f>
        <v/>
      </c>
      <c r="AY587" t="str">
        <f>IF(ISNUMBER(FIND("overige",Methode_Keuze)),"",IF(Tb_Activiteiten[[#This Row],[Vergoeding]]=1,Tb_Activiteiten[[#Headers],[Vergoeding]],""))</f>
        <v/>
      </c>
      <c r="AZ587" t="str">
        <f>IF(ISNUMBER(FIND("arbeid",Methode_Keuze)),"",IF(Tb_Activiteiten[[#This Row],[Arbeidskosten - vast tarief (excl eigen arbeid)]]=1,Tb_Activiteiten[[#Headers],[Arbeidskosten - vast tarief (excl eigen arbeid)]],""))</f>
        <v/>
      </c>
      <c r="BA587" t="str">
        <f>IF(ISNUMBER(FIND("overige",Methode_Keuze)),"",IF(Tb_Activiteiten[[#This Row],[Overige kosten]]=1,Tb_Activiteiten[[#Headers],[Overige kosten]],""))</f>
        <v/>
      </c>
    </row>
    <row r="588" spans="1:53" x14ac:dyDescent="0.25">
      <c r="A588" s="213"/>
      <c r="F588" s="64"/>
      <c r="G588" s="64"/>
      <c r="H588" s="258"/>
      <c r="I588" s="258"/>
      <c r="J588" s="258"/>
      <c r="K588" s="258"/>
      <c r="O588" s="56"/>
      <c r="Q588" t="str">
        <f>IFERROR(IF(VLOOKUP(Tb_Activiteiten[[#This Row],[Openstelling]],Tb_Openstelling[],2,0)=1,1,""),"")</f>
        <v/>
      </c>
      <c r="AK588" t="str">
        <f>IF(ISNUMBER(FIND("arbeid",Methode_Keuze)),"",IF(ISNUMBER(FIND("arbeid",Methode_Keuze)),"",IF(Tb_Activiteiten[[#This Row],[Loonkosten]]=1,Tb_Activiteiten[[#Headers],[Loonkosten]],"")))</f>
        <v/>
      </c>
      <c r="AL588" t="str">
        <f>IF(ISNUMBER(FIND("arbeid",Methode_Keuze)),"",IF(ISNUMBER(FIND("arbeid",Methode_Keuze)),"",IF(Tb_Activiteiten[[#This Row],[Eigen arbeid]]=1,Tb_Activiteiten[[#Headers],[Eigen arbeid]],"")))</f>
        <v/>
      </c>
      <c r="AM588" t="str">
        <f>IF(ISNUMBER(FIND("arbeid",Methode_Keuze)),"",IF(ISNUMBER(FIND("arbeid",Methode_Keuze)),"",IF(Tb_Activiteiten[[#This Row],[Projectmedewerker]]=1,Tb_Activiteiten[[#Headers],[Projectmedewerker]],"")))</f>
        <v/>
      </c>
      <c r="AN588" t="str">
        <f>IF(ISNUMBER(FIND("arbeid",Methode_Keuze)),"",IF(ISNUMBER(FIND("arbeid",Methode_Keuze)),"",IF(Tb_Activiteiten[[#This Row],[Landbouwer]]=1,Tb_Activiteiten[[#Headers],[Landbouwer]],"")))</f>
        <v/>
      </c>
      <c r="AO588" t="str">
        <f>IF(ISNUMBER(FIND("arbeid",Methode_Keuze)),"",IF(ISNUMBER(FIND("arbeid",Methode_Keuze)),"",IF(Tb_Activiteiten[[#This Row],[Adviseur]]=1,Tb_Activiteiten[[#Headers],[Adviseur]],"")))</f>
        <v/>
      </c>
      <c r="AP588" t="str">
        <f>IF(ISNUMBER(FIND("arbeid",Methode_Keuze)),"",IF(ISNUMBER(FIND("arbeid",Methode_Keuze)),"",IF(Tb_Activiteiten[[#This Row],[Projectleider/Expert]]=1,Tb_Activiteiten[[#Headers],[Projectleider/Expert]],"")))</f>
        <v/>
      </c>
      <c r="AQ588" t="str">
        <f>IF(ISNUMBER(FIND("arbeid",Methode_Keuze)),"",IF(ISNUMBER(FIND("arbeid",Methode_Keuze)),"",IF(Tb_Activiteiten[[#This Row],[Arbeidskosten]]=1,Tb_Activiteiten[[#Headers],[Arbeidskosten]],"")))</f>
        <v/>
      </c>
      <c r="AR588" t="str">
        <f>IF(ISNUMBER(FIND("arbeid",Methode_Keuze)),"",IF(ISNUMBER(FIND("arbeid",Methode_Keuze)),"",IF(Tb_Activiteiten[[#This Row],[Arbeidskosten op basis van IKS]]=1,Tb_Activiteiten[[#Headers],[Arbeidskosten op basis van IKS]],"")))</f>
        <v/>
      </c>
      <c r="AS588" t="str">
        <f>IF(ISNUMBER(FIND("overige",Methode_Keuze)),"",IF(Tb_Activiteiten[[#This Row],[Kosten derden exclusief btw]]=1,Tb_Activiteiten[[#Headers],[Kosten derden exclusief btw]],""))</f>
        <v/>
      </c>
      <c r="AT588" t="str">
        <f>IF(ISNUMBER(FIND("overige",Methode_Keuze)),"",IF(Tb_Activiteiten[[#This Row],[Niet verrekenbare btw]]=1,Tb_Activiteiten[[#Headers],[Niet verrekenbare btw]],""))</f>
        <v/>
      </c>
      <c r="AU588" t="str">
        <f>IF(ISNUMBER(FIND("overige",Methode_Keuze)),"",IF(Tb_Activiteiten[[#This Row],[Grondkosten]]=1,Tb_Activiteiten[[#Headers],[Grondkosten]],""))</f>
        <v/>
      </c>
      <c r="AV588" t="str">
        <f>IF(ISNUMBER(FIND("overige",Methode_Keuze)),"",IF(Tb_Activiteiten[[#This Row],[Bijdrage in natura (overige)]]=1,Tb_Activiteiten[[#Headers],[Bijdrage in natura (overige)]],""))</f>
        <v/>
      </c>
      <c r="AW588" t="str">
        <f>IF(ISNUMBER(FIND("overige",Methode_Keuze)),"",IF(Tb_Activiteiten[[#This Row],[Bijdrage in natura (vrijwilligers)]]=1,Tb_Activiteiten[[#Headers],[Bijdrage in natura (vrijwilligers)]],""))</f>
        <v/>
      </c>
      <c r="AX588" t="str">
        <f>IF(ISNUMBER(FIND("overige",Methode_Keuze)),"",IF(Tb_Activiteiten[[#This Row],[Afschrijvingskosten]]=1,Tb_Activiteiten[[#Headers],[Afschrijvingskosten]],""))</f>
        <v/>
      </c>
      <c r="AY588" t="str">
        <f>IF(ISNUMBER(FIND("overige",Methode_Keuze)),"",IF(Tb_Activiteiten[[#This Row],[Vergoeding]]=1,Tb_Activiteiten[[#Headers],[Vergoeding]],""))</f>
        <v/>
      </c>
      <c r="AZ588" t="str">
        <f>IF(ISNUMBER(FIND("arbeid",Methode_Keuze)),"",IF(Tb_Activiteiten[[#This Row],[Arbeidskosten - vast tarief (excl eigen arbeid)]]=1,Tb_Activiteiten[[#Headers],[Arbeidskosten - vast tarief (excl eigen arbeid)]],""))</f>
        <v/>
      </c>
      <c r="BA588" t="str">
        <f>IF(ISNUMBER(FIND("overige",Methode_Keuze)),"",IF(Tb_Activiteiten[[#This Row],[Overige kosten]]=1,Tb_Activiteiten[[#Headers],[Overige kosten]],""))</f>
        <v/>
      </c>
    </row>
    <row r="589" spans="1:53" x14ac:dyDescent="0.25">
      <c r="A589" s="213"/>
      <c r="F589" s="64"/>
      <c r="G589" s="64"/>
      <c r="H589" s="258"/>
      <c r="I589" s="258"/>
      <c r="J589" s="258"/>
      <c r="K589" s="258"/>
      <c r="O589" s="56"/>
      <c r="Q589" t="str">
        <f>IFERROR(IF(VLOOKUP(Tb_Activiteiten[[#This Row],[Openstelling]],Tb_Openstelling[],2,0)=1,1,""),"")</f>
        <v/>
      </c>
      <c r="AK589" t="str">
        <f>IF(ISNUMBER(FIND("arbeid",Methode_Keuze)),"",IF(ISNUMBER(FIND("arbeid",Methode_Keuze)),"",IF(Tb_Activiteiten[[#This Row],[Loonkosten]]=1,Tb_Activiteiten[[#Headers],[Loonkosten]],"")))</f>
        <v/>
      </c>
      <c r="AL589" t="str">
        <f>IF(ISNUMBER(FIND("arbeid",Methode_Keuze)),"",IF(ISNUMBER(FIND("arbeid",Methode_Keuze)),"",IF(Tb_Activiteiten[[#This Row],[Eigen arbeid]]=1,Tb_Activiteiten[[#Headers],[Eigen arbeid]],"")))</f>
        <v/>
      </c>
      <c r="AM589" t="str">
        <f>IF(ISNUMBER(FIND("arbeid",Methode_Keuze)),"",IF(ISNUMBER(FIND("arbeid",Methode_Keuze)),"",IF(Tb_Activiteiten[[#This Row],[Projectmedewerker]]=1,Tb_Activiteiten[[#Headers],[Projectmedewerker]],"")))</f>
        <v/>
      </c>
      <c r="AN589" t="str">
        <f>IF(ISNUMBER(FIND("arbeid",Methode_Keuze)),"",IF(ISNUMBER(FIND("arbeid",Methode_Keuze)),"",IF(Tb_Activiteiten[[#This Row],[Landbouwer]]=1,Tb_Activiteiten[[#Headers],[Landbouwer]],"")))</f>
        <v/>
      </c>
      <c r="AO589" t="str">
        <f>IF(ISNUMBER(FIND("arbeid",Methode_Keuze)),"",IF(ISNUMBER(FIND("arbeid",Methode_Keuze)),"",IF(Tb_Activiteiten[[#This Row],[Adviseur]]=1,Tb_Activiteiten[[#Headers],[Adviseur]],"")))</f>
        <v/>
      </c>
      <c r="AP589" t="str">
        <f>IF(ISNUMBER(FIND("arbeid",Methode_Keuze)),"",IF(ISNUMBER(FIND("arbeid",Methode_Keuze)),"",IF(Tb_Activiteiten[[#This Row],[Projectleider/Expert]]=1,Tb_Activiteiten[[#Headers],[Projectleider/Expert]],"")))</f>
        <v/>
      </c>
      <c r="AQ589" t="str">
        <f>IF(ISNUMBER(FIND("arbeid",Methode_Keuze)),"",IF(ISNUMBER(FIND("arbeid",Methode_Keuze)),"",IF(Tb_Activiteiten[[#This Row],[Arbeidskosten]]=1,Tb_Activiteiten[[#Headers],[Arbeidskosten]],"")))</f>
        <v/>
      </c>
      <c r="AR589" t="str">
        <f>IF(ISNUMBER(FIND("arbeid",Methode_Keuze)),"",IF(ISNUMBER(FIND("arbeid",Methode_Keuze)),"",IF(Tb_Activiteiten[[#This Row],[Arbeidskosten op basis van IKS]]=1,Tb_Activiteiten[[#Headers],[Arbeidskosten op basis van IKS]],"")))</f>
        <v/>
      </c>
      <c r="AS589" t="str">
        <f>IF(ISNUMBER(FIND("overige",Methode_Keuze)),"",IF(Tb_Activiteiten[[#This Row],[Kosten derden exclusief btw]]=1,Tb_Activiteiten[[#Headers],[Kosten derden exclusief btw]],""))</f>
        <v/>
      </c>
      <c r="AT589" t="str">
        <f>IF(ISNUMBER(FIND("overige",Methode_Keuze)),"",IF(Tb_Activiteiten[[#This Row],[Niet verrekenbare btw]]=1,Tb_Activiteiten[[#Headers],[Niet verrekenbare btw]],""))</f>
        <v/>
      </c>
      <c r="AU589" t="str">
        <f>IF(ISNUMBER(FIND("overige",Methode_Keuze)),"",IF(Tb_Activiteiten[[#This Row],[Grondkosten]]=1,Tb_Activiteiten[[#Headers],[Grondkosten]],""))</f>
        <v/>
      </c>
      <c r="AV589" t="str">
        <f>IF(ISNUMBER(FIND("overige",Methode_Keuze)),"",IF(Tb_Activiteiten[[#This Row],[Bijdrage in natura (overige)]]=1,Tb_Activiteiten[[#Headers],[Bijdrage in natura (overige)]],""))</f>
        <v/>
      </c>
      <c r="AW589" t="str">
        <f>IF(ISNUMBER(FIND("overige",Methode_Keuze)),"",IF(Tb_Activiteiten[[#This Row],[Bijdrage in natura (vrijwilligers)]]=1,Tb_Activiteiten[[#Headers],[Bijdrage in natura (vrijwilligers)]],""))</f>
        <v/>
      </c>
      <c r="AX589" t="str">
        <f>IF(ISNUMBER(FIND("overige",Methode_Keuze)),"",IF(Tb_Activiteiten[[#This Row],[Afschrijvingskosten]]=1,Tb_Activiteiten[[#Headers],[Afschrijvingskosten]],""))</f>
        <v/>
      </c>
      <c r="AY589" t="str">
        <f>IF(ISNUMBER(FIND("overige",Methode_Keuze)),"",IF(Tb_Activiteiten[[#This Row],[Vergoeding]]=1,Tb_Activiteiten[[#Headers],[Vergoeding]],""))</f>
        <v/>
      </c>
      <c r="AZ589" t="str">
        <f>IF(ISNUMBER(FIND("arbeid",Methode_Keuze)),"",IF(Tb_Activiteiten[[#This Row],[Arbeidskosten - vast tarief (excl eigen arbeid)]]=1,Tb_Activiteiten[[#Headers],[Arbeidskosten - vast tarief (excl eigen arbeid)]],""))</f>
        <v/>
      </c>
      <c r="BA589" t="str">
        <f>IF(ISNUMBER(FIND("overige",Methode_Keuze)),"",IF(Tb_Activiteiten[[#This Row],[Overige kosten]]=1,Tb_Activiteiten[[#Headers],[Overige kosten]],""))</f>
        <v/>
      </c>
    </row>
    <row r="590" spans="1:53" x14ac:dyDescent="0.25">
      <c r="A590" s="213"/>
      <c r="F590" s="64"/>
      <c r="G590" s="64"/>
      <c r="H590" s="258"/>
      <c r="I590" s="258"/>
      <c r="J590" s="258"/>
      <c r="K590" s="258"/>
      <c r="O590" s="56"/>
      <c r="Q590" t="str">
        <f>IFERROR(IF(VLOOKUP(Tb_Activiteiten[[#This Row],[Openstelling]],Tb_Openstelling[],2,0)=1,1,""),"")</f>
        <v/>
      </c>
      <c r="AK590" t="str">
        <f>IF(ISNUMBER(FIND("arbeid",Methode_Keuze)),"",IF(ISNUMBER(FIND("arbeid",Methode_Keuze)),"",IF(Tb_Activiteiten[[#This Row],[Loonkosten]]=1,Tb_Activiteiten[[#Headers],[Loonkosten]],"")))</f>
        <v/>
      </c>
      <c r="AL590" t="str">
        <f>IF(ISNUMBER(FIND("arbeid",Methode_Keuze)),"",IF(ISNUMBER(FIND("arbeid",Methode_Keuze)),"",IF(Tb_Activiteiten[[#This Row],[Eigen arbeid]]=1,Tb_Activiteiten[[#Headers],[Eigen arbeid]],"")))</f>
        <v/>
      </c>
      <c r="AM590" t="str">
        <f>IF(ISNUMBER(FIND("arbeid",Methode_Keuze)),"",IF(ISNUMBER(FIND("arbeid",Methode_Keuze)),"",IF(Tb_Activiteiten[[#This Row],[Projectmedewerker]]=1,Tb_Activiteiten[[#Headers],[Projectmedewerker]],"")))</f>
        <v/>
      </c>
      <c r="AN590" t="str">
        <f>IF(ISNUMBER(FIND("arbeid",Methode_Keuze)),"",IF(ISNUMBER(FIND("arbeid",Methode_Keuze)),"",IF(Tb_Activiteiten[[#This Row],[Landbouwer]]=1,Tb_Activiteiten[[#Headers],[Landbouwer]],"")))</f>
        <v/>
      </c>
      <c r="AO590" t="str">
        <f>IF(ISNUMBER(FIND("arbeid",Methode_Keuze)),"",IF(ISNUMBER(FIND("arbeid",Methode_Keuze)),"",IF(Tb_Activiteiten[[#This Row],[Adviseur]]=1,Tb_Activiteiten[[#Headers],[Adviseur]],"")))</f>
        <v/>
      </c>
      <c r="AP590" t="str">
        <f>IF(ISNUMBER(FIND("arbeid",Methode_Keuze)),"",IF(ISNUMBER(FIND("arbeid",Methode_Keuze)),"",IF(Tb_Activiteiten[[#This Row],[Projectleider/Expert]]=1,Tb_Activiteiten[[#Headers],[Projectleider/Expert]],"")))</f>
        <v/>
      </c>
      <c r="AQ590" t="str">
        <f>IF(ISNUMBER(FIND("arbeid",Methode_Keuze)),"",IF(ISNUMBER(FIND("arbeid",Methode_Keuze)),"",IF(Tb_Activiteiten[[#This Row],[Arbeidskosten]]=1,Tb_Activiteiten[[#Headers],[Arbeidskosten]],"")))</f>
        <v/>
      </c>
      <c r="AR590" t="str">
        <f>IF(ISNUMBER(FIND("arbeid",Methode_Keuze)),"",IF(ISNUMBER(FIND("arbeid",Methode_Keuze)),"",IF(Tb_Activiteiten[[#This Row],[Arbeidskosten op basis van IKS]]=1,Tb_Activiteiten[[#Headers],[Arbeidskosten op basis van IKS]],"")))</f>
        <v/>
      </c>
      <c r="AS590" t="str">
        <f>IF(ISNUMBER(FIND("overige",Methode_Keuze)),"",IF(Tb_Activiteiten[[#This Row],[Kosten derden exclusief btw]]=1,Tb_Activiteiten[[#Headers],[Kosten derden exclusief btw]],""))</f>
        <v/>
      </c>
      <c r="AT590" t="str">
        <f>IF(ISNUMBER(FIND("overige",Methode_Keuze)),"",IF(Tb_Activiteiten[[#This Row],[Niet verrekenbare btw]]=1,Tb_Activiteiten[[#Headers],[Niet verrekenbare btw]],""))</f>
        <v/>
      </c>
      <c r="AU590" t="str">
        <f>IF(ISNUMBER(FIND("overige",Methode_Keuze)),"",IF(Tb_Activiteiten[[#This Row],[Grondkosten]]=1,Tb_Activiteiten[[#Headers],[Grondkosten]],""))</f>
        <v/>
      </c>
      <c r="AV590" t="str">
        <f>IF(ISNUMBER(FIND("overige",Methode_Keuze)),"",IF(Tb_Activiteiten[[#This Row],[Bijdrage in natura (overige)]]=1,Tb_Activiteiten[[#Headers],[Bijdrage in natura (overige)]],""))</f>
        <v/>
      </c>
      <c r="AW590" t="str">
        <f>IF(ISNUMBER(FIND("overige",Methode_Keuze)),"",IF(Tb_Activiteiten[[#This Row],[Bijdrage in natura (vrijwilligers)]]=1,Tb_Activiteiten[[#Headers],[Bijdrage in natura (vrijwilligers)]],""))</f>
        <v/>
      </c>
      <c r="AX590" t="str">
        <f>IF(ISNUMBER(FIND("overige",Methode_Keuze)),"",IF(Tb_Activiteiten[[#This Row],[Afschrijvingskosten]]=1,Tb_Activiteiten[[#Headers],[Afschrijvingskosten]],""))</f>
        <v/>
      </c>
      <c r="AY590" t="str">
        <f>IF(ISNUMBER(FIND("overige",Methode_Keuze)),"",IF(Tb_Activiteiten[[#This Row],[Vergoeding]]=1,Tb_Activiteiten[[#Headers],[Vergoeding]],""))</f>
        <v/>
      </c>
      <c r="AZ590" t="str">
        <f>IF(ISNUMBER(FIND("arbeid",Methode_Keuze)),"",IF(Tb_Activiteiten[[#This Row],[Arbeidskosten - vast tarief (excl eigen arbeid)]]=1,Tb_Activiteiten[[#Headers],[Arbeidskosten - vast tarief (excl eigen arbeid)]],""))</f>
        <v/>
      </c>
      <c r="BA590" t="str">
        <f>IF(ISNUMBER(FIND("overige",Methode_Keuze)),"",IF(Tb_Activiteiten[[#This Row],[Overige kosten]]=1,Tb_Activiteiten[[#Headers],[Overige kosten]],""))</f>
        <v/>
      </c>
    </row>
    <row r="591" spans="1:53" x14ac:dyDescent="0.25">
      <c r="A591" s="213"/>
      <c r="F591" s="64"/>
      <c r="G591" s="64"/>
      <c r="H591" s="258"/>
      <c r="I591" s="258"/>
      <c r="J591" s="258"/>
      <c r="K591" s="258"/>
      <c r="O591" s="56"/>
      <c r="Q591" t="str">
        <f>IFERROR(IF(VLOOKUP(Tb_Activiteiten[[#This Row],[Openstelling]],Tb_Openstelling[],2,0)=1,1,""),"")</f>
        <v/>
      </c>
      <c r="AK591" t="str">
        <f>IF(ISNUMBER(FIND("arbeid",Methode_Keuze)),"",IF(ISNUMBER(FIND("arbeid",Methode_Keuze)),"",IF(Tb_Activiteiten[[#This Row],[Loonkosten]]=1,Tb_Activiteiten[[#Headers],[Loonkosten]],"")))</f>
        <v/>
      </c>
      <c r="AL591" t="str">
        <f>IF(ISNUMBER(FIND("arbeid",Methode_Keuze)),"",IF(ISNUMBER(FIND("arbeid",Methode_Keuze)),"",IF(Tb_Activiteiten[[#This Row],[Eigen arbeid]]=1,Tb_Activiteiten[[#Headers],[Eigen arbeid]],"")))</f>
        <v/>
      </c>
      <c r="AM591" t="str">
        <f>IF(ISNUMBER(FIND("arbeid",Methode_Keuze)),"",IF(ISNUMBER(FIND("arbeid",Methode_Keuze)),"",IF(Tb_Activiteiten[[#This Row],[Projectmedewerker]]=1,Tb_Activiteiten[[#Headers],[Projectmedewerker]],"")))</f>
        <v/>
      </c>
      <c r="AN591" t="str">
        <f>IF(ISNUMBER(FIND("arbeid",Methode_Keuze)),"",IF(ISNUMBER(FIND("arbeid",Methode_Keuze)),"",IF(Tb_Activiteiten[[#This Row],[Landbouwer]]=1,Tb_Activiteiten[[#Headers],[Landbouwer]],"")))</f>
        <v/>
      </c>
      <c r="AO591" t="str">
        <f>IF(ISNUMBER(FIND("arbeid",Methode_Keuze)),"",IF(ISNUMBER(FIND("arbeid",Methode_Keuze)),"",IF(Tb_Activiteiten[[#This Row],[Adviseur]]=1,Tb_Activiteiten[[#Headers],[Adviseur]],"")))</f>
        <v/>
      </c>
      <c r="AP591" t="str">
        <f>IF(ISNUMBER(FIND("arbeid",Methode_Keuze)),"",IF(ISNUMBER(FIND("arbeid",Methode_Keuze)),"",IF(Tb_Activiteiten[[#This Row],[Projectleider/Expert]]=1,Tb_Activiteiten[[#Headers],[Projectleider/Expert]],"")))</f>
        <v/>
      </c>
      <c r="AQ591" t="str">
        <f>IF(ISNUMBER(FIND("arbeid",Methode_Keuze)),"",IF(ISNUMBER(FIND("arbeid",Methode_Keuze)),"",IF(Tb_Activiteiten[[#This Row],[Arbeidskosten]]=1,Tb_Activiteiten[[#Headers],[Arbeidskosten]],"")))</f>
        <v/>
      </c>
      <c r="AR591" t="str">
        <f>IF(ISNUMBER(FIND("arbeid",Methode_Keuze)),"",IF(ISNUMBER(FIND("arbeid",Methode_Keuze)),"",IF(Tb_Activiteiten[[#This Row],[Arbeidskosten op basis van IKS]]=1,Tb_Activiteiten[[#Headers],[Arbeidskosten op basis van IKS]],"")))</f>
        <v/>
      </c>
      <c r="AS591" t="str">
        <f>IF(ISNUMBER(FIND("overige",Methode_Keuze)),"",IF(Tb_Activiteiten[[#This Row],[Kosten derden exclusief btw]]=1,Tb_Activiteiten[[#Headers],[Kosten derden exclusief btw]],""))</f>
        <v/>
      </c>
      <c r="AT591" t="str">
        <f>IF(ISNUMBER(FIND("overige",Methode_Keuze)),"",IF(Tb_Activiteiten[[#This Row],[Niet verrekenbare btw]]=1,Tb_Activiteiten[[#Headers],[Niet verrekenbare btw]],""))</f>
        <v/>
      </c>
      <c r="AU591" t="str">
        <f>IF(ISNUMBER(FIND("overige",Methode_Keuze)),"",IF(Tb_Activiteiten[[#This Row],[Grondkosten]]=1,Tb_Activiteiten[[#Headers],[Grondkosten]],""))</f>
        <v/>
      </c>
      <c r="AV591" t="str">
        <f>IF(ISNUMBER(FIND("overige",Methode_Keuze)),"",IF(Tb_Activiteiten[[#This Row],[Bijdrage in natura (overige)]]=1,Tb_Activiteiten[[#Headers],[Bijdrage in natura (overige)]],""))</f>
        <v/>
      </c>
      <c r="AW591" t="str">
        <f>IF(ISNUMBER(FIND("overige",Methode_Keuze)),"",IF(Tb_Activiteiten[[#This Row],[Bijdrage in natura (vrijwilligers)]]=1,Tb_Activiteiten[[#Headers],[Bijdrage in natura (vrijwilligers)]],""))</f>
        <v/>
      </c>
      <c r="AX591" t="str">
        <f>IF(ISNUMBER(FIND("overige",Methode_Keuze)),"",IF(Tb_Activiteiten[[#This Row],[Afschrijvingskosten]]=1,Tb_Activiteiten[[#Headers],[Afschrijvingskosten]],""))</f>
        <v/>
      </c>
      <c r="AY591" t="str">
        <f>IF(ISNUMBER(FIND("overige",Methode_Keuze)),"",IF(Tb_Activiteiten[[#This Row],[Vergoeding]]=1,Tb_Activiteiten[[#Headers],[Vergoeding]],""))</f>
        <v/>
      </c>
      <c r="AZ591" t="str">
        <f>IF(ISNUMBER(FIND("arbeid",Methode_Keuze)),"",IF(Tb_Activiteiten[[#This Row],[Arbeidskosten - vast tarief (excl eigen arbeid)]]=1,Tb_Activiteiten[[#Headers],[Arbeidskosten - vast tarief (excl eigen arbeid)]],""))</f>
        <v/>
      </c>
      <c r="BA591" t="str">
        <f>IF(ISNUMBER(FIND("overige",Methode_Keuze)),"",IF(Tb_Activiteiten[[#This Row],[Overige kosten]]=1,Tb_Activiteiten[[#Headers],[Overige kosten]],""))</f>
        <v/>
      </c>
    </row>
    <row r="592" spans="1:53" x14ac:dyDescent="0.25">
      <c r="A592" s="213"/>
      <c r="F592" s="64"/>
      <c r="G592" s="64"/>
      <c r="H592" s="258"/>
      <c r="I592" s="258"/>
      <c r="J592" s="258"/>
      <c r="K592" s="258"/>
      <c r="O592" s="56"/>
      <c r="Q592" t="str">
        <f>IFERROR(IF(VLOOKUP(Tb_Activiteiten[[#This Row],[Openstelling]],Tb_Openstelling[],2,0)=1,1,""),"")</f>
        <v/>
      </c>
      <c r="AK592" t="str">
        <f>IF(ISNUMBER(FIND("arbeid",Methode_Keuze)),"",IF(ISNUMBER(FIND("arbeid",Methode_Keuze)),"",IF(Tb_Activiteiten[[#This Row],[Loonkosten]]=1,Tb_Activiteiten[[#Headers],[Loonkosten]],"")))</f>
        <v/>
      </c>
      <c r="AL592" t="str">
        <f>IF(ISNUMBER(FIND("arbeid",Methode_Keuze)),"",IF(ISNUMBER(FIND("arbeid",Methode_Keuze)),"",IF(Tb_Activiteiten[[#This Row],[Eigen arbeid]]=1,Tb_Activiteiten[[#Headers],[Eigen arbeid]],"")))</f>
        <v/>
      </c>
      <c r="AM592" t="str">
        <f>IF(ISNUMBER(FIND("arbeid",Methode_Keuze)),"",IF(ISNUMBER(FIND("arbeid",Methode_Keuze)),"",IF(Tb_Activiteiten[[#This Row],[Projectmedewerker]]=1,Tb_Activiteiten[[#Headers],[Projectmedewerker]],"")))</f>
        <v/>
      </c>
      <c r="AN592" t="str">
        <f>IF(ISNUMBER(FIND("arbeid",Methode_Keuze)),"",IF(ISNUMBER(FIND("arbeid",Methode_Keuze)),"",IF(Tb_Activiteiten[[#This Row],[Landbouwer]]=1,Tb_Activiteiten[[#Headers],[Landbouwer]],"")))</f>
        <v/>
      </c>
      <c r="AO592" t="str">
        <f>IF(ISNUMBER(FIND("arbeid",Methode_Keuze)),"",IF(ISNUMBER(FIND("arbeid",Methode_Keuze)),"",IF(Tb_Activiteiten[[#This Row],[Adviseur]]=1,Tb_Activiteiten[[#Headers],[Adviseur]],"")))</f>
        <v/>
      </c>
      <c r="AP592" t="str">
        <f>IF(ISNUMBER(FIND("arbeid",Methode_Keuze)),"",IF(ISNUMBER(FIND("arbeid",Methode_Keuze)),"",IF(Tb_Activiteiten[[#This Row],[Projectleider/Expert]]=1,Tb_Activiteiten[[#Headers],[Projectleider/Expert]],"")))</f>
        <v/>
      </c>
      <c r="AQ592" t="str">
        <f>IF(ISNUMBER(FIND("arbeid",Methode_Keuze)),"",IF(ISNUMBER(FIND("arbeid",Methode_Keuze)),"",IF(Tb_Activiteiten[[#This Row],[Arbeidskosten]]=1,Tb_Activiteiten[[#Headers],[Arbeidskosten]],"")))</f>
        <v/>
      </c>
      <c r="AR592" t="str">
        <f>IF(ISNUMBER(FIND("arbeid",Methode_Keuze)),"",IF(ISNUMBER(FIND("arbeid",Methode_Keuze)),"",IF(Tb_Activiteiten[[#This Row],[Arbeidskosten op basis van IKS]]=1,Tb_Activiteiten[[#Headers],[Arbeidskosten op basis van IKS]],"")))</f>
        <v/>
      </c>
      <c r="AS592" t="str">
        <f>IF(ISNUMBER(FIND("overige",Methode_Keuze)),"",IF(Tb_Activiteiten[[#This Row],[Kosten derden exclusief btw]]=1,Tb_Activiteiten[[#Headers],[Kosten derden exclusief btw]],""))</f>
        <v/>
      </c>
      <c r="AT592" t="str">
        <f>IF(ISNUMBER(FIND("overige",Methode_Keuze)),"",IF(Tb_Activiteiten[[#This Row],[Niet verrekenbare btw]]=1,Tb_Activiteiten[[#Headers],[Niet verrekenbare btw]],""))</f>
        <v/>
      </c>
      <c r="AU592" t="str">
        <f>IF(ISNUMBER(FIND("overige",Methode_Keuze)),"",IF(Tb_Activiteiten[[#This Row],[Grondkosten]]=1,Tb_Activiteiten[[#Headers],[Grondkosten]],""))</f>
        <v/>
      </c>
      <c r="AV592" t="str">
        <f>IF(ISNUMBER(FIND("overige",Methode_Keuze)),"",IF(Tb_Activiteiten[[#This Row],[Bijdrage in natura (overige)]]=1,Tb_Activiteiten[[#Headers],[Bijdrage in natura (overige)]],""))</f>
        <v/>
      </c>
      <c r="AW592" t="str">
        <f>IF(ISNUMBER(FIND("overige",Methode_Keuze)),"",IF(Tb_Activiteiten[[#This Row],[Bijdrage in natura (vrijwilligers)]]=1,Tb_Activiteiten[[#Headers],[Bijdrage in natura (vrijwilligers)]],""))</f>
        <v/>
      </c>
      <c r="AX592" t="str">
        <f>IF(ISNUMBER(FIND("overige",Methode_Keuze)),"",IF(Tb_Activiteiten[[#This Row],[Afschrijvingskosten]]=1,Tb_Activiteiten[[#Headers],[Afschrijvingskosten]],""))</f>
        <v/>
      </c>
      <c r="AY592" t="str">
        <f>IF(ISNUMBER(FIND("overige",Methode_Keuze)),"",IF(Tb_Activiteiten[[#This Row],[Vergoeding]]=1,Tb_Activiteiten[[#Headers],[Vergoeding]],""))</f>
        <v/>
      </c>
      <c r="AZ592" t="str">
        <f>IF(ISNUMBER(FIND("arbeid",Methode_Keuze)),"",IF(Tb_Activiteiten[[#This Row],[Arbeidskosten - vast tarief (excl eigen arbeid)]]=1,Tb_Activiteiten[[#Headers],[Arbeidskosten - vast tarief (excl eigen arbeid)]],""))</f>
        <v/>
      </c>
      <c r="BA592" t="str">
        <f>IF(ISNUMBER(FIND("overige",Methode_Keuze)),"",IF(Tb_Activiteiten[[#This Row],[Overige kosten]]=1,Tb_Activiteiten[[#Headers],[Overige kosten]],""))</f>
        <v/>
      </c>
    </row>
    <row r="593" spans="1:53" x14ac:dyDescent="0.25">
      <c r="A593" s="213"/>
      <c r="F593" s="64"/>
      <c r="G593" s="64"/>
      <c r="H593" s="258"/>
      <c r="I593" s="258"/>
      <c r="J593" s="258"/>
      <c r="K593" s="258"/>
      <c r="O593" s="56"/>
      <c r="Q593" t="str">
        <f>IFERROR(IF(VLOOKUP(Tb_Activiteiten[[#This Row],[Openstelling]],Tb_Openstelling[],2,0)=1,1,""),"")</f>
        <v/>
      </c>
      <c r="AK593" t="str">
        <f>IF(ISNUMBER(FIND("arbeid",Methode_Keuze)),"",IF(ISNUMBER(FIND("arbeid",Methode_Keuze)),"",IF(Tb_Activiteiten[[#This Row],[Loonkosten]]=1,Tb_Activiteiten[[#Headers],[Loonkosten]],"")))</f>
        <v/>
      </c>
      <c r="AL593" t="str">
        <f>IF(ISNUMBER(FIND("arbeid",Methode_Keuze)),"",IF(ISNUMBER(FIND("arbeid",Methode_Keuze)),"",IF(Tb_Activiteiten[[#This Row],[Eigen arbeid]]=1,Tb_Activiteiten[[#Headers],[Eigen arbeid]],"")))</f>
        <v/>
      </c>
      <c r="AM593" t="str">
        <f>IF(ISNUMBER(FIND("arbeid",Methode_Keuze)),"",IF(ISNUMBER(FIND("arbeid",Methode_Keuze)),"",IF(Tb_Activiteiten[[#This Row],[Projectmedewerker]]=1,Tb_Activiteiten[[#Headers],[Projectmedewerker]],"")))</f>
        <v/>
      </c>
      <c r="AN593" t="str">
        <f>IF(ISNUMBER(FIND("arbeid",Methode_Keuze)),"",IF(ISNUMBER(FIND("arbeid",Methode_Keuze)),"",IF(Tb_Activiteiten[[#This Row],[Landbouwer]]=1,Tb_Activiteiten[[#Headers],[Landbouwer]],"")))</f>
        <v/>
      </c>
      <c r="AO593" t="str">
        <f>IF(ISNUMBER(FIND("arbeid",Methode_Keuze)),"",IF(ISNUMBER(FIND("arbeid",Methode_Keuze)),"",IF(Tb_Activiteiten[[#This Row],[Adviseur]]=1,Tb_Activiteiten[[#Headers],[Adviseur]],"")))</f>
        <v/>
      </c>
      <c r="AP593" t="str">
        <f>IF(ISNUMBER(FIND("arbeid",Methode_Keuze)),"",IF(ISNUMBER(FIND("arbeid",Methode_Keuze)),"",IF(Tb_Activiteiten[[#This Row],[Projectleider/Expert]]=1,Tb_Activiteiten[[#Headers],[Projectleider/Expert]],"")))</f>
        <v/>
      </c>
      <c r="AQ593" t="str">
        <f>IF(ISNUMBER(FIND("arbeid",Methode_Keuze)),"",IF(ISNUMBER(FIND("arbeid",Methode_Keuze)),"",IF(Tb_Activiteiten[[#This Row],[Arbeidskosten]]=1,Tb_Activiteiten[[#Headers],[Arbeidskosten]],"")))</f>
        <v/>
      </c>
      <c r="AR593" t="str">
        <f>IF(ISNUMBER(FIND("arbeid",Methode_Keuze)),"",IF(ISNUMBER(FIND("arbeid",Methode_Keuze)),"",IF(Tb_Activiteiten[[#This Row],[Arbeidskosten op basis van IKS]]=1,Tb_Activiteiten[[#Headers],[Arbeidskosten op basis van IKS]],"")))</f>
        <v/>
      </c>
      <c r="AS593" t="str">
        <f>IF(ISNUMBER(FIND("overige",Methode_Keuze)),"",IF(Tb_Activiteiten[[#This Row],[Kosten derden exclusief btw]]=1,Tb_Activiteiten[[#Headers],[Kosten derden exclusief btw]],""))</f>
        <v/>
      </c>
      <c r="AT593" t="str">
        <f>IF(ISNUMBER(FIND("overige",Methode_Keuze)),"",IF(Tb_Activiteiten[[#This Row],[Niet verrekenbare btw]]=1,Tb_Activiteiten[[#Headers],[Niet verrekenbare btw]],""))</f>
        <v/>
      </c>
      <c r="AU593" t="str">
        <f>IF(ISNUMBER(FIND("overige",Methode_Keuze)),"",IF(Tb_Activiteiten[[#This Row],[Grondkosten]]=1,Tb_Activiteiten[[#Headers],[Grondkosten]],""))</f>
        <v/>
      </c>
      <c r="AV593" t="str">
        <f>IF(ISNUMBER(FIND("overige",Methode_Keuze)),"",IF(Tb_Activiteiten[[#This Row],[Bijdrage in natura (overige)]]=1,Tb_Activiteiten[[#Headers],[Bijdrage in natura (overige)]],""))</f>
        <v/>
      </c>
      <c r="AW593" t="str">
        <f>IF(ISNUMBER(FIND("overige",Methode_Keuze)),"",IF(Tb_Activiteiten[[#This Row],[Bijdrage in natura (vrijwilligers)]]=1,Tb_Activiteiten[[#Headers],[Bijdrage in natura (vrijwilligers)]],""))</f>
        <v/>
      </c>
      <c r="AX593" t="str">
        <f>IF(ISNUMBER(FIND("overige",Methode_Keuze)),"",IF(Tb_Activiteiten[[#This Row],[Afschrijvingskosten]]=1,Tb_Activiteiten[[#Headers],[Afschrijvingskosten]],""))</f>
        <v/>
      </c>
      <c r="AY593" t="str">
        <f>IF(ISNUMBER(FIND("overige",Methode_Keuze)),"",IF(Tb_Activiteiten[[#This Row],[Vergoeding]]=1,Tb_Activiteiten[[#Headers],[Vergoeding]],""))</f>
        <v/>
      </c>
      <c r="AZ593" t="str">
        <f>IF(ISNUMBER(FIND("arbeid",Methode_Keuze)),"",IF(Tb_Activiteiten[[#This Row],[Arbeidskosten - vast tarief (excl eigen arbeid)]]=1,Tb_Activiteiten[[#Headers],[Arbeidskosten - vast tarief (excl eigen arbeid)]],""))</f>
        <v/>
      </c>
      <c r="BA593" t="str">
        <f>IF(ISNUMBER(FIND("overige",Methode_Keuze)),"",IF(Tb_Activiteiten[[#This Row],[Overige kosten]]=1,Tb_Activiteiten[[#Headers],[Overige kosten]],""))</f>
        <v/>
      </c>
    </row>
    <row r="594" spans="1:53" x14ac:dyDescent="0.25">
      <c r="A594" s="213"/>
      <c r="F594" s="64"/>
      <c r="G594" s="64"/>
      <c r="H594" s="258"/>
      <c r="I594" s="258"/>
      <c r="J594" s="258"/>
      <c r="K594" s="258"/>
      <c r="O594" s="56"/>
      <c r="Q594" t="str">
        <f>IFERROR(IF(VLOOKUP(Tb_Activiteiten[[#This Row],[Openstelling]],Tb_Openstelling[],2,0)=1,1,""),"")</f>
        <v/>
      </c>
      <c r="AK594" t="str">
        <f>IF(ISNUMBER(FIND("arbeid",Methode_Keuze)),"",IF(ISNUMBER(FIND("arbeid",Methode_Keuze)),"",IF(Tb_Activiteiten[[#This Row],[Loonkosten]]=1,Tb_Activiteiten[[#Headers],[Loonkosten]],"")))</f>
        <v/>
      </c>
      <c r="AL594" t="str">
        <f>IF(ISNUMBER(FIND("arbeid",Methode_Keuze)),"",IF(ISNUMBER(FIND("arbeid",Methode_Keuze)),"",IF(Tb_Activiteiten[[#This Row],[Eigen arbeid]]=1,Tb_Activiteiten[[#Headers],[Eigen arbeid]],"")))</f>
        <v/>
      </c>
      <c r="AM594" t="str">
        <f>IF(ISNUMBER(FIND("arbeid",Methode_Keuze)),"",IF(ISNUMBER(FIND("arbeid",Methode_Keuze)),"",IF(Tb_Activiteiten[[#This Row],[Projectmedewerker]]=1,Tb_Activiteiten[[#Headers],[Projectmedewerker]],"")))</f>
        <v/>
      </c>
      <c r="AN594" t="str">
        <f>IF(ISNUMBER(FIND("arbeid",Methode_Keuze)),"",IF(ISNUMBER(FIND("arbeid",Methode_Keuze)),"",IF(Tb_Activiteiten[[#This Row],[Landbouwer]]=1,Tb_Activiteiten[[#Headers],[Landbouwer]],"")))</f>
        <v/>
      </c>
      <c r="AO594" t="str">
        <f>IF(ISNUMBER(FIND("arbeid",Methode_Keuze)),"",IF(ISNUMBER(FIND("arbeid",Methode_Keuze)),"",IF(Tb_Activiteiten[[#This Row],[Adviseur]]=1,Tb_Activiteiten[[#Headers],[Adviseur]],"")))</f>
        <v/>
      </c>
      <c r="AP594" t="str">
        <f>IF(ISNUMBER(FIND("arbeid",Methode_Keuze)),"",IF(ISNUMBER(FIND("arbeid",Methode_Keuze)),"",IF(Tb_Activiteiten[[#This Row],[Projectleider/Expert]]=1,Tb_Activiteiten[[#Headers],[Projectleider/Expert]],"")))</f>
        <v/>
      </c>
      <c r="AQ594" t="str">
        <f>IF(ISNUMBER(FIND("arbeid",Methode_Keuze)),"",IF(ISNUMBER(FIND("arbeid",Methode_Keuze)),"",IF(Tb_Activiteiten[[#This Row],[Arbeidskosten]]=1,Tb_Activiteiten[[#Headers],[Arbeidskosten]],"")))</f>
        <v/>
      </c>
      <c r="AR594" t="str">
        <f>IF(ISNUMBER(FIND("arbeid",Methode_Keuze)),"",IF(ISNUMBER(FIND("arbeid",Methode_Keuze)),"",IF(Tb_Activiteiten[[#This Row],[Arbeidskosten op basis van IKS]]=1,Tb_Activiteiten[[#Headers],[Arbeidskosten op basis van IKS]],"")))</f>
        <v/>
      </c>
      <c r="AS594" t="str">
        <f>IF(ISNUMBER(FIND("overige",Methode_Keuze)),"",IF(Tb_Activiteiten[[#This Row],[Kosten derden exclusief btw]]=1,Tb_Activiteiten[[#Headers],[Kosten derden exclusief btw]],""))</f>
        <v/>
      </c>
      <c r="AT594" t="str">
        <f>IF(ISNUMBER(FIND("overige",Methode_Keuze)),"",IF(Tb_Activiteiten[[#This Row],[Niet verrekenbare btw]]=1,Tb_Activiteiten[[#Headers],[Niet verrekenbare btw]],""))</f>
        <v/>
      </c>
      <c r="AU594" t="str">
        <f>IF(ISNUMBER(FIND("overige",Methode_Keuze)),"",IF(Tb_Activiteiten[[#This Row],[Grondkosten]]=1,Tb_Activiteiten[[#Headers],[Grondkosten]],""))</f>
        <v/>
      </c>
      <c r="AV594" t="str">
        <f>IF(ISNUMBER(FIND("overige",Methode_Keuze)),"",IF(Tb_Activiteiten[[#This Row],[Bijdrage in natura (overige)]]=1,Tb_Activiteiten[[#Headers],[Bijdrage in natura (overige)]],""))</f>
        <v/>
      </c>
      <c r="AW594" t="str">
        <f>IF(ISNUMBER(FIND("overige",Methode_Keuze)),"",IF(Tb_Activiteiten[[#This Row],[Bijdrage in natura (vrijwilligers)]]=1,Tb_Activiteiten[[#Headers],[Bijdrage in natura (vrijwilligers)]],""))</f>
        <v/>
      </c>
      <c r="AX594" t="str">
        <f>IF(ISNUMBER(FIND("overige",Methode_Keuze)),"",IF(Tb_Activiteiten[[#This Row],[Afschrijvingskosten]]=1,Tb_Activiteiten[[#Headers],[Afschrijvingskosten]],""))</f>
        <v/>
      </c>
      <c r="AY594" t="str">
        <f>IF(ISNUMBER(FIND("overige",Methode_Keuze)),"",IF(Tb_Activiteiten[[#This Row],[Vergoeding]]=1,Tb_Activiteiten[[#Headers],[Vergoeding]],""))</f>
        <v/>
      </c>
      <c r="AZ594" t="str">
        <f>IF(ISNUMBER(FIND("arbeid",Methode_Keuze)),"",IF(Tb_Activiteiten[[#This Row],[Arbeidskosten - vast tarief (excl eigen arbeid)]]=1,Tb_Activiteiten[[#Headers],[Arbeidskosten - vast tarief (excl eigen arbeid)]],""))</f>
        <v/>
      </c>
      <c r="BA594" t="str">
        <f>IF(ISNUMBER(FIND("overige",Methode_Keuze)),"",IF(Tb_Activiteiten[[#This Row],[Overige kosten]]=1,Tb_Activiteiten[[#Headers],[Overige kosten]],""))</f>
        <v/>
      </c>
    </row>
    <row r="595" spans="1:53" x14ac:dyDescent="0.25">
      <c r="A595" s="213"/>
      <c r="F595" s="64"/>
      <c r="G595" s="64"/>
      <c r="H595" s="258"/>
      <c r="I595" s="258"/>
      <c r="J595" s="258"/>
      <c r="K595" s="258"/>
      <c r="O595" s="56"/>
      <c r="Q595" t="str">
        <f>IFERROR(IF(VLOOKUP(Tb_Activiteiten[[#This Row],[Openstelling]],Tb_Openstelling[],2,0)=1,1,""),"")</f>
        <v/>
      </c>
      <c r="AK595" t="str">
        <f>IF(ISNUMBER(FIND("arbeid",Methode_Keuze)),"",IF(ISNUMBER(FIND("arbeid",Methode_Keuze)),"",IF(Tb_Activiteiten[[#This Row],[Loonkosten]]=1,Tb_Activiteiten[[#Headers],[Loonkosten]],"")))</f>
        <v/>
      </c>
      <c r="AL595" t="str">
        <f>IF(ISNUMBER(FIND("arbeid",Methode_Keuze)),"",IF(ISNUMBER(FIND("arbeid",Methode_Keuze)),"",IF(Tb_Activiteiten[[#This Row],[Eigen arbeid]]=1,Tb_Activiteiten[[#Headers],[Eigen arbeid]],"")))</f>
        <v/>
      </c>
      <c r="AM595" t="str">
        <f>IF(ISNUMBER(FIND("arbeid",Methode_Keuze)),"",IF(ISNUMBER(FIND("arbeid",Methode_Keuze)),"",IF(Tb_Activiteiten[[#This Row],[Projectmedewerker]]=1,Tb_Activiteiten[[#Headers],[Projectmedewerker]],"")))</f>
        <v/>
      </c>
      <c r="AN595" t="str">
        <f>IF(ISNUMBER(FIND("arbeid",Methode_Keuze)),"",IF(ISNUMBER(FIND("arbeid",Methode_Keuze)),"",IF(Tb_Activiteiten[[#This Row],[Landbouwer]]=1,Tb_Activiteiten[[#Headers],[Landbouwer]],"")))</f>
        <v/>
      </c>
      <c r="AO595" t="str">
        <f>IF(ISNUMBER(FIND("arbeid",Methode_Keuze)),"",IF(ISNUMBER(FIND("arbeid",Methode_Keuze)),"",IF(Tb_Activiteiten[[#This Row],[Adviseur]]=1,Tb_Activiteiten[[#Headers],[Adviseur]],"")))</f>
        <v/>
      </c>
      <c r="AP595" t="str">
        <f>IF(ISNUMBER(FIND("arbeid",Methode_Keuze)),"",IF(ISNUMBER(FIND("arbeid",Methode_Keuze)),"",IF(Tb_Activiteiten[[#This Row],[Projectleider/Expert]]=1,Tb_Activiteiten[[#Headers],[Projectleider/Expert]],"")))</f>
        <v/>
      </c>
      <c r="AQ595" t="str">
        <f>IF(ISNUMBER(FIND("arbeid",Methode_Keuze)),"",IF(ISNUMBER(FIND("arbeid",Methode_Keuze)),"",IF(Tb_Activiteiten[[#This Row],[Arbeidskosten]]=1,Tb_Activiteiten[[#Headers],[Arbeidskosten]],"")))</f>
        <v/>
      </c>
      <c r="AR595" t="str">
        <f>IF(ISNUMBER(FIND("arbeid",Methode_Keuze)),"",IF(ISNUMBER(FIND("arbeid",Methode_Keuze)),"",IF(Tb_Activiteiten[[#This Row],[Arbeidskosten op basis van IKS]]=1,Tb_Activiteiten[[#Headers],[Arbeidskosten op basis van IKS]],"")))</f>
        <v/>
      </c>
      <c r="AS595" t="str">
        <f>IF(ISNUMBER(FIND("overige",Methode_Keuze)),"",IF(Tb_Activiteiten[[#This Row],[Kosten derden exclusief btw]]=1,Tb_Activiteiten[[#Headers],[Kosten derden exclusief btw]],""))</f>
        <v/>
      </c>
      <c r="AT595" t="str">
        <f>IF(ISNUMBER(FIND("overige",Methode_Keuze)),"",IF(Tb_Activiteiten[[#This Row],[Niet verrekenbare btw]]=1,Tb_Activiteiten[[#Headers],[Niet verrekenbare btw]],""))</f>
        <v/>
      </c>
      <c r="AU595" t="str">
        <f>IF(ISNUMBER(FIND("overige",Methode_Keuze)),"",IF(Tb_Activiteiten[[#This Row],[Grondkosten]]=1,Tb_Activiteiten[[#Headers],[Grondkosten]],""))</f>
        <v/>
      </c>
      <c r="AV595" t="str">
        <f>IF(ISNUMBER(FIND("overige",Methode_Keuze)),"",IF(Tb_Activiteiten[[#This Row],[Bijdrage in natura (overige)]]=1,Tb_Activiteiten[[#Headers],[Bijdrage in natura (overige)]],""))</f>
        <v/>
      </c>
      <c r="AW595" t="str">
        <f>IF(ISNUMBER(FIND("overige",Methode_Keuze)),"",IF(Tb_Activiteiten[[#This Row],[Bijdrage in natura (vrijwilligers)]]=1,Tb_Activiteiten[[#Headers],[Bijdrage in natura (vrijwilligers)]],""))</f>
        <v/>
      </c>
      <c r="AX595" t="str">
        <f>IF(ISNUMBER(FIND("overige",Methode_Keuze)),"",IF(Tb_Activiteiten[[#This Row],[Afschrijvingskosten]]=1,Tb_Activiteiten[[#Headers],[Afschrijvingskosten]],""))</f>
        <v/>
      </c>
      <c r="AY595" t="str">
        <f>IF(ISNUMBER(FIND("overige",Methode_Keuze)),"",IF(Tb_Activiteiten[[#This Row],[Vergoeding]]=1,Tb_Activiteiten[[#Headers],[Vergoeding]],""))</f>
        <v/>
      </c>
      <c r="AZ595" t="str">
        <f>IF(ISNUMBER(FIND("arbeid",Methode_Keuze)),"",IF(Tb_Activiteiten[[#This Row],[Arbeidskosten - vast tarief (excl eigen arbeid)]]=1,Tb_Activiteiten[[#Headers],[Arbeidskosten - vast tarief (excl eigen arbeid)]],""))</f>
        <v/>
      </c>
      <c r="BA595" t="str">
        <f>IF(ISNUMBER(FIND("overige",Methode_Keuze)),"",IF(Tb_Activiteiten[[#This Row],[Overige kosten]]=1,Tb_Activiteiten[[#Headers],[Overige kosten]],""))</f>
        <v/>
      </c>
    </row>
    <row r="596" spans="1:53" x14ac:dyDescent="0.25">
      <c r="A596" s="213"/>
      <c r="F596" s="64"/>
      <c r="G596" s="64"/>
      <c r="H596" s="258"/>
      <c r="I596" s="258"/>
      <c r="J596" s="258"/>
      <c r="K596" s="258"/>
      <c r="O596" s="56"/>
      <c r="Q596" t="str">
        <f>IFERROR(IF(VLOOKUP(Tb_Activiteiten[[#This Row],[Openstelling]],Tb_Openstelling[],2,0)=1,1,""),"")</f>
        <v/>
      </c>
      <c r="AK596" t="str">
        <f>IF(ISNUMBER(FIND("arbeid",Methode_Keuze)),"",IF(ISNUMBER(FIND("arbeid",Methode_Keuze)),"",IF(Tb_Activiteiten[[#This Row],[Loonkosten]]=1,Tb_Activiteiten[[#Headers],[Loonkosten]],"")))</f>
        <v/>
      </c>
      <c r="AL596" t="str">
        <f>IF(ISNUMBER(FIND("arbeid",Methode_Keuze)),"",IF(ISNUMBER(FIND("arbeid",Methode_Keuze)),"",IF(Tb_Activiteiten[[#This Row],[Eigen arbeid]]=1,Tb_Activiteiten[[#Headers],[Eigen arbeid]],"")))</f>
        <v/>
      </c>
      <c r="AM596" t="str">
        <f>IF(ISNUMBER(FIND("arbeid",Methode_Keuze)),"",IF(ISNUMBER(FIND("arbeid",Methode_Keuze)),"",IF(Tb_Activiteiten[[#This Row],[Projectmedewerker]]=1,Tb_Activiteiten[[#Headers],[Projectmedewerker]],"")))</f>
        <v/>
      </c>
      <c r="AN596" t="str">
        <f>IF(ISNUMBER(FIND("arbeid",Methode_Keuze)),"",IF(ISNUMBER(FIND("arbeid",Methode_Keuze)),"",IF(Tb_Activiteiten[[#This Row],[Landbouwer]]=1,Tb_Activiteiten[[#Headers],[Landbouwer]],"")))</f>
        <v/>
      </c>
      <c r="AO596" t="str">
        <f>IF(ISNUMBER(FIND("arbeid",Methode_Keuze)),"",IF(ISNUMBER(FIND("arbeid",Methode_Keuze)),"",IF(Tb_Activiteiten[[#This Row],[Adviseur]]=1,Tb_Activiteiten[[#Headers],[Adviseur]],"")))</f>
        <v/>
      </c>
      <c r="AP596" t="str">
        <f>IF(ISNUMBER(FIND("arbeid",Methode_Keuze)),"",IF(ISNUMBER(FIND("arbeid",Methode_Keuze)),"",IF(Tb_Activiteiten[[#This Row],[Projectleider/Expert]]=1,Tb_Activiteiten[[#Headers],[Projectleider/Expert]],"")))</f>
        <v/>
      </c>
      <c r="AQ596" t="str">
        <f>IF(ISNUMBER(FIND("arbeid",Methode_Keuze)),"",IF(ISNUMBER(FIND("arbeid",Methode_Keuze)),"",IF(Tb_Activiteiten[[#This Row],[Arbeidskosten]]=1,Tb_Activiteiten[[#Headers],[Arbeidskosten]],"")))</f>
        <v/>
      </c>
      <c r="AR596" t="str">
        <f>IF(ISNUMBER(FIND("arbeid",Methode_Keuze)),"",IF(ISNUMBER(FIND("arbeid",Methode_Keuze)),"",IF(Tb_Activiteiten[[#This Row],[Arbeidskosten op basis van IKS]]=1,Tb_Activiteiten[[#Headers],[Arbeidskosten op basis van IKS]],"")))</f>
        <v/>
      </c>
      <c r="AS596" t="str">
        <f>IF(ISNUMBER(FIND("overige",Methode_Keuze)),"",IF(Tb_Activiteiten[[#This Row],[Kosten derden exclusief btw]]=1,Tb_Activiteiten[[#Headers],[Kosten derden exclusief btw]],""))</f>
        <v/>
      </c>
      <c r="AT596" t="str">
        <f>IF(ISNUMBER(FIND("overige",Methode_Keuze)),"",IF(Tb_Activiteiten[[#This Row],[Niet verrekenbare btw]]=1,Tb_Activiteiten[[#Headers],[Niet verrekenbare btw]],""))</f>
        <v/>
      </c>
      <c r="AU596" t="str">
        <f>IF(ISNUMBER(FIND("overige",Methode_Keuze)),"",IF(Tb_Activiteiten[[#This Row],[Grondkosten]]=1,Tb_Activiteiten[[#Headers],[Grondkosten]],""))</f>
        <v/>
      </c>
      <c r="AV596" t="str">
        <f>IF(ISNUMBER(FIND("overige",Methode_Keuze)),"",IF(Tb_Activiteiten[[#This Row],[Bijdrage in natura (overige)]]=1,Tb_Activiteiten[[#Headers],[Bijdrage in natura (overige)]],""))</f>
        <v/>
      </c>
      <c r="AW596" t="str">
        <f>IF(ISNUMBER(FIND("overige",Methode_Keuze)),"",IF(Tb_Activiteiten[[#This Row],[Bijdrage in natura (vrijwilligers)]]=1,Tb_Activiteiten[[#Headers],[Bijdrage in natura (vrijwilligers)]],""))</f>
        <v/>
      </c>
      <c r="AX596" t="str">
        <f>IF(ISNUMBER(FIND("overige",Methode_Keuze)),"",IF(Tb_Activiteiten[[#This Row],[Afschrijvingskosten]]=1,Tb_Activiteiten[[#Headers],[Afschrijvingskosten]],""))</f>
        <v/>
      </c>
      <c r="AY596" t="str">
        <f>IF(ISNUMBER(FIND("overige",Methode_Keuze)),"",IF(Tb_Activiteiten[[#This Row],[Vergoeding]]=1,Tb_Activiteiten[[#Headers],[Vergoeding]],""))</f>
        <v/>
      </c>
      <c r="AZ596" t="str">
        <f>IF(ISNUMBER(FIND("arbeid",Methode_Keuze)),"",IF(Tb_Activiteiten[[#This Row],[Arbeidskosten - vast tarief (excl eigen arbeid)]]=1,Tb_Activiteiten[[#Headers],[Arbeidskosten - vast tarief (excl eigen arbeid)]],""))</f>
        <v/>
      </c>
      <c r="BA596" t="str">
        <f>IF(ISNUMBER(FIND("overige",Methode_Keuze)),"",IF(Tb_Activiteiten[[#This Row],[Overige kosten]]=1,Tb_Activiteiten[[#Headers],[Overige kosten]],""))</f>
        <v/>
      </c>
    </row>
    <row r="597" spans="1:53" x14ac:dyDescent="0.25">
      <c r="A597" s="213"/>
      <c r="F597" s="64"/>
      <c r="G597" s="64"/>
      <c r="H597" s="258"/>
      <c r="I597" s="258"/>
      <c r="J597" s="258"/>
      <c r="K597" s="258"/>
      <c r="O597" s="56"/>
      <c r="Q597" t="str">
        <f>IFERROR(IF(VLOOKUP(Tb_Activiteiten[[#This Row],[Openstelling]],Tb_Openstelling[],2,0)=1,1,""),"")</f>
        <v/>
      </c>
      <c r="AK597" t="str">
        <f>IF(ISNUMBER(FIND("arbeid",Methode_Keuze)),"",IF(ISNUMBER(FIND("arbeid",Methode_Keuze)),"",IF(Tb_Activiteiten[[#This Row],[Loonkosten]]=1,Tb_Activiteiten[[#Headers],[Loonkosten]],"")))</f>
        <v/>
      </c>
      <c r="AL597" t="str">
        <f>IF(ISNUMBER(FIND("arbeid",Methode_Keuze)),"",IF(ISNUMBER(FIND("arbeid",Methode_Keuze)),"",IF(Tb_Activiteiten[[#This Row],[Eigen arbeid]]=1,Tb_Activiteiten[[#Headers],[Eigen arbeid]],"")))</f>
        <v/>
      </c>
      <c r="AM597" t="str">
        <f>IF(ISNUMBER(FIND("arbeid",Methode_Keuze)),"",IF(ISNUMBER(FIND("arbeid",Methode_Keuze)),"",IF(Tb_Activiteiten[[#This Row],[Projectmedewerker]]=1,Tb_Activiteiten[[#Headers],[Projectmedewerker]],"")))</f>
        <v/>
      </c>
      <c r="AN597" t="str">
        <f>IF(ISNUMBER(FIND("arbeid",Methode_Keuze)),"",IF(ISNUMBER(FIND("arbeid",Methode_Keuze)),"",IF(Tb_Activiteiten[[#This Row],[Landbouwer]]=1,Tb_Activiteiten[[#Headers],[Landbouwer]],"")))</f>
        <v/>
      </c>
      <c r="AO597" t="str">
        <f>IF(ISNUMBER(FIND("arbeid",Methode_Keuze)),"",IF(ISNUMBER(FIND("arbeid",Methode_Keuze)),"",IF(Tb_Activiteiten[[#This Row],[Adviseur]]=1,Tb_Activiteiten[[#Headers],[Adviseur]],"")))</f>
        <v/>
      </c>
      <c r="AP597" t="str">
        <f>IF(ISNUMBER(FIND("arbeid",Methode_Keuze)),"",IF(ISNUMBER(FIND("arbeid",Methode_Keuze)),"",IF(Tb_Activiteiten[[#This Row],[Projectleider/Expert]]=1,Tb_Activiteiten[[#Headers],[Projectleider/Expert]],"")))</f>
        <v/>
      </c>
      <c r="AQ597" t="str">
        <f>IF(ISNUMBER(FIND("arbeid",Methode_Keuze)),"",IF(ISNUMBER(FIND("arbeid",Methode_Keuze)),"",IF(Tb_Activiteiten[[#This Row],[Arbeidskosten]]=1,Tb_Activiteiten[[#Headers],[Arbeidskosten]],"")))</f>
        <v/>
      </c>
      <c r="AR597" t="str">
        <f>IF(ISNUMBER(FIND("arbeid",Methode_Keuze)),"",IF(ISNUMBER(FIND("arbeid",Methode_Keuze)),"",IF(Tb_Activiteiten[[#This Row],[Arbeidskosten op basis van IKS]]=1,Tb_Activiteiten[[#Headers],[Arbeidskosten op basis van IKS]],"")))</f>
        <v/>
      </c>
      <c r="AS597" t="str">
        <f>IF(ISNUMBER(FIND("overige",Methode_Keuze)),"",IF(Tb_Activiteiten[[#This Row],[Kosten derden exclusief btw]]=1,Tb_Activiteiten[[#Headers],[Kosten derden exclusief btw]],""))</f>
        <v/>
      </c>
      <c r="AT597" t="str">
        <f>IF(ISNUMBER(FIND("overige",Methode_Keuze)),"",IF(Tb_Activiteiten[[#This Row],[Niet verrekenbare btw]]=1,Tb_Activiteiten[[#Headers],[Niet verrekenbare btw]],""))</f>
        <v/>
      </c>
      <c r="AU597" t="str">
        <f>IF(ISNUMBER(FIND("overige",Methode_Keuze)),"",IF(Tb_Activiteiten[[#This Row],[Grondkosten]]=1,Tb_Activiteiten[[#Headers],[Grondkosten]],""))</f>
        <v/>
      </c>
      <c r="AV597" t="str">
        <f>IF(ISNUMBER(FIND("overige",Methode_Keuze)),"",IF(Tb_Activiteiten[[#This Row],[Bijdrage in natura (overige)]]=1,Tb_Activiteiten[[#Headers],[Bijdrage in natura (overige)]],""))</f>
        <v/>
      </c>
      <c r="AW597" t="str">
        <f>IF(ISNUMBER(FIND("overige",Methode_Keuze)),"",IF(Tb_Activiteiten[[#This Row],[Bijdrage in natura (vrijwilligers)]]=1,Tb_Activiteiten[[#Headers],[Bijdrage in natura (vrijwilligers)]],""))</f>
        <v/>
      </c>
      <c r="AX597" t="str">
        <f>IF(ISNUMBER(FIND("overige",Methode_Keuze)),"",IF(Tb_Activiteiten[[#This Row],[Afschrijvingskosten]]=1,Tb_Activiteiten[[#Headers],[Afschrijvingskosten]],""))</f>
        <v/>
      </c>
      <c r="AY597" t="str">
        <f>IF(ISNUMBER(FIND("overige",Methode_Keuze)),"",IF(Tb_Activiteiten[[#This Row],[Vergoeding]]=1,Tb_Activiteiten[[#Headers],[Vergoeding]],""))</f>
        <v/>
      </c>
      <c r="AZ597" t="str">
        <f>IF(ISNUMBER(FIND("arbeid",Methode_Keuze)),"",IF(Tb_Activiteiten[[#This Row],[Arbeidskosten - vast tarief (excl eigen arbeid)]]=1,Tb_Activiteiten[[#Headers],[Arbeidskosten - vast tarief (excl eigen arbeid)]],""))</f>
        <v/>
      </c>
      <c r="BA597" t="str">
        <f>IF(ISNUMBER(FIND("overige",Methode_Keuze)),"",IF(Tb_Activiteiten[[#This Row],[Overige kosten]]=1,Tb_Activiteiten[[#Headers],[Overige kosten]],""))</f>
        <v/>
      </c>
    </row>
    <row r="598" spans="1:53" x14ac:dyDescent="0.25">
      <c r="A598" s="213"/>
      <c r="F598" s="64"/>
      <c r="G598" s="64"/>
      <c r="H598" s="258"/>
      <c r="I598" s="258"/>
      <c r="J598" s="258"/>
      <c r="K598" s="258"/>
      <c r="O598" s="56"/>
      <c r="Q598" t="str">
        <f>IFERROR(IF(VLOOKUP(Tb_Activiteiten[[#This Row],[Openstelling]],Tb_Openstelling[],2,0)=1,1,""),"")</f>
        <v/>
      </c>
      <c r="AK598" t="str">
        <f>IF(ISNUMBER(FIND("arbeid",Methode_Keuze)),"",IF(ISNUMBER(FIND("arbeid",Methode_Keuze)),"",IF(Tb_Activiteiten[[#This Row],[Loonkosten]]=1,Tb_Activiteiten[[#Headers],[Loonkosten]],"")))</f>
        <v/>
      </c>
      <c r="AL598" t="str">
        <f>IF(ISNUMBER(FIND("arbeid",Methode_Keuze)),"",IF(ISNUMBER(FIND("arbeid",Methode_Keuze)),"",IF(Tb_Activiteiten[[#This Row],[Eigen arbeid]]=1,Tb_Activiteiten[[#Headers],[Eigen arbeid]],"")))</f>
        <v/>
      </c>
      <c r="AM598" t="str">
        <f>IF(ISNUMBER(FIND("arbeid",Methode_Keuze)),"",IF(ISNUMBER(FIND("arbeid",Methode_Keuze)),"",IF(Tb_Activiteiten[[#This Row],[Projectmedewerker]]=1,Tb_Activiteiten[[#Headers],[Projectmedewerker]],"")))</f>
        <v/>
      </c>
      <c r="AN598" t="str">
        <f>IF(ISNUMBER(FIND("arbeid",Methode_Keuze)),"",IF(ISNUMBER(FIND("arbeid",Methode_Keuze)),"",IF(Tb_Activiteiten[[#This Row],[Landbouwer]]=1,Tb_Activiteiten[[#Headers],[Landbouwer]],"")))</f>
        <v/>
      </c>
      <c r="AO598" t="str">
        <f>IF(ISNUMBER(FIND("arbeid",Methode_Keuze)),"",IF(ISNUMBER(FIND("arbeid",Methode_Keuze)),"",IF(Tb_Activiteiten[[#This Row],[Adviseur]]=1,Tb_Activiteiten[[#Headers],[Adviseur]],"")))</f>
        <v/>
      </c>
      <c r="AP598" t="str">
        <f>IF(ISNUMBER(FIND("arbeid",Methode_Keuze)),"",IF(ISNUMBER(FIND("arbeid",Methode_Keuze)),"",IF(Tb_Activiteiten[[#This Row],[Projectleider/Expert]]=1,Tb_Activiteiten[[#Headers],[Projectleider/Expert]],"")))</f>
        <v/>
      </c>
      <c r="AQ598" t="str">
        <f>IF(ISNUMBER(FIND("arbeid",Methode_Keuze)),"",IF(ISNUMBER(FIND("arbeid",Methode_Keuze)),"",IF(Tb_Activiteiten[[#This Row],[Arbeidskosten]]=1,Tb_Activiteiten[[#Headers],[Arbeidskosten]],"")))</f>
        <v/>
      </c>
      <c r="AR598" t="str">
        <f>IF(ISNUMBER(FIND("arbeid",Methode_Keuze)),"",IF(ISNUMBER(FIND("arbeid",Methode_Keuze)),"",IF(Tb_Activiteiten[[#This Row],[Arbeidskosten op basis van IKS]]=1,Tb_Activiteiten[[#Headers],[Arbeidskosten op basis van IKS]],"")))</f>
        <v/>
      </c>
      <c r="AS598" t="str">
        <f>IF(ISNUMBER(FIND("overige",Methode_Keuze)),"",IF(Tb_Activiteiten[[#This Row],[Kosten derden exclusief btw]]=1,Tb_Activiteiten[[#Headers],[Kosten derden exclusief btw]],""))</f>
        <v/>
      </c>
      <c r="AT598" t="str">
        <f>IF(ISNUMBER(FIND("overige",Methode_Keuze)),"",IF(Tb_Activiteiten[[#This Row],[Niet verrekenbare btw]]=1,Tb_Activiteiten[[#Headers],[Niet verrekenbare btw]],""))</f>
        <v/>
      </c>
      <c r="AU598" t="str">
        <f>IF(ISNUMBER(FIND("overige",Methode_Keuze)),"",IF(Tb_Activiteiten[[#This Row],[Grondkosten]]=1,Tb_Activiteiten[[#Headers],[Grondkosten]],""))</f>
        <v/>
      </c>
      <c r="AV598" t="str">
        <f>IF(ISNUMBER(FIND("overige",Methode_Keuze)),"",IF(Tb_Activiteiten[[#This Row],[Bijdrage in natura (overige)]]=1,Tb_Activiteiten[[#Headers],[Bijdrage in natura (overige)]],""))</f>
        <v/>
      </c>
      <c r="AW598" t="str">
        <f>IF(ISNUMBER(FIND("overige",Methode_Keuze)),"",IF(Tb_Activiteiten[[#This Row],[Bijdrage in natura (vrijwilligers)]]=1,Tb_Activiteiten[[#Headers],[Bijdrage in natura (vrijwilligers)]],""))</f>
        <v/>
      </c>
      <c r="AX598" t="str">
        <f>IF(ISNUMBER(FIND("overige",Methode_Keuze)),"",IF(Tb_Activiteiten[[#This Row],[Afschrijvingskosten]]=1,Tb_Activiteiten[[#Headers],[Afschrijvingskosten]],""))</f>
        <v/>
      </c>
      <c r="AY598" t="str">
        <f>IF(ISNUMBER(FIND("overige",Methode_Keuze)),"",IF(Tb_Activiteiten[[#This Row],[Vergoeding]]=1,Tb_Activiteiten[[#Headers],[Vergoeding]],""))</f>
        <v/>
      </c>
      <c r="AZ598" t="str">
        <f>IF(ISNUMBER(FIND("arbeid",Methode_Keuze)),"",IF(Tb_Activiteiten[[#This Row],[Arbeidskosten - vast tarief (excl eigen arbeid)]]=1,Tb_Activiteiten[[#Headers],[Arbeidskosten - vast tarief (excl eigen arbeid)]],""))</f>
        <v/>
      </c>
      <c r="BA598" t="str">
        <f>IF(ISNUMBER(FIND("overige",Methode_Keuze)),"",IF(Tb_Activiteiten[[#This Row],[Overige kosten]]=1,Tb_Activiteiten[[#Headers],[Overige kosten]],""))</f>
        <v/>
      </c>
    </row>
    <row r="599" spans="1:53" x14ac:dyDescent="0.25">
      <c r="A599" s="213"/>
      <c r="F599" s="64"/>
      <c r="G599" s="64"/>
      <c r="H599" s="258"/>
      <c r="I599" s="258"/>
      <c r="J599" s="258"/>
      <c r="K599" s="258"/>
      <c r="O599" s="56"/>
      <c r="Q599" t="str">
        <f>IFERROR(IF(VLOOKUP(Tb_Activiteiten[[#This Row],[Openstelling]],Tb_Openstelling[],2,0)=1,1,""),"")</f>
        <v/>
      </c>
      <c r="AK599" t="str">
        <f>IF(ISNUMBER(FIND("arbeid",Methode_Keuze)),"",IF(ISNUMBER(FIND("arbeid",Methode_Keuze)),"",IF(Tb_Activiteiten[[#This Row],[Loonkosten]]=1,Tb_Activiteiten[[#Headers],[Loonkosten]],"")))</f>
        <v/>
      </c>
      <c r="AL599" t="str">
        <f>IF(ISNUMBER(FIND("arbeid",Methode_Keuze)),"",IF(ISNUMBER(FIND("arbeid",Methode_Keuze)),"",IF(Tb_Activiteiten[[#This Row],[Eigen arbeid]]=1,Tb_Activiteiten[[#Headers],[Eigen arbeid]],"")))</f>
        <v/>
      </c>
      <c r="AM599" t="str">
        <f>IF(ISNUMBER(FIND("arbeid",Methode_Keuze)),"",IF(ISNUMBER(FIND("arbeid",Methode_Keuze)),"",IF(Tb_Activiteiten[[#This Row],[Projectmedewerker]]=1,Tb_Activiteiten[[#Headers],[Projectmedewerker]],"")))</f>
        <v/>
      </c>
      <c r="AN599" t="str">
        <f>IF(ISNUMBER(FIND("arbeid",Methode_Keuze)),"",IF(ISNUMBER(FIND("arbeid",Methode_Keuze)),"",IF(Tb_Activiteiten[[#This Row],[Landbouwer]]=1,Tb_Activiteiten[[#Headers],[Landbouwer]],"")))</f>
        <v/>
      </c>
      <c r="AO599" t="str">
        <f>IF(ISNUMBER(FIND("arbeid",Methode_Keuze)),"",IF(ISNUMBER(FIND("arbeid",Methode_Keuze)),"",IF(Tb_Activiteiten[[#This Row],[Adviseur]]=1,Tb_Activiteiten[[#Headers],[Adviseur]],"")))</f>
        <v/>
      </c>
      <c r="AP599" t="str">
        <f>IF(ISNUMBER(FIND("arbeid",Methode_Keuze)),"",IF(ISNUMBER(FIND("arbeid",Methode_Keuze)),"",IF(Tb_Activiteiten[[#This Row],[Projectleider/Expert]]=1,Tb_Activiteiten[[#Headers],[Projectleider/Expert]],"")))</f>
        <v/>
      </c>
      <c r="AQ599" t="str">
        <f>IF(ISNUMBER(FIND("arbeid",Methode_Keuze)),"",IF(ISNUMBER(FIND("arbeid",Methode_Keuze)),"",IF(Tb_Activiteiten[[#This Row],[Arbeidskosten]]=1,Tb_Activiteiten[[#Headers],[Arbeidskosten]],"")))</f>
        <v/>
      </c>
      <c r="AR599" t="str">
        <f>IF(ISNUMBER(FIND("arbeid",Methode_Keuze)),"",IF(ISNUMBER(FIND("arbeid",Methode_Keuze)),"",IF(Tb_Activiteiten[[#This Row],[Arbeidskosten op basis van IKS]]=1,Tb_Activiteiten[[#Headers],[Arbeidskosten op basis van IKS]],"")))</f>
        <v/>
      </c>
      <c r="AS599" t="str">
        <f>IF(ISNUMBER(FIND("overige",Methode_Keuze)),"",IF(Tb_Activiteiten[[#This Row],[Kosten derden exclusief btw]]=1,Tb_Activiteiten[[#Headers],[Kosten derden exclusief btw]],""))</f>
        <v/>
      </c>
      <c r="AT599" t="str">
        <f>IF(ISNUMBER(FIND("overige",Methode_Keuze)),"",IF(Tb_Activiteiten[[#This Row],[Niet verrekenbare btw]]=1,Tb_Activiteiten[[#Headers],[Niet verrekenbare btw]],""))</f>
        <v/>
      </c>
      <c r="AU599" t="str">
        <f>IF(ISNUMBER(FIND("overige",Methode_Keuze)),"",IF(Tb_Activiteiten[[#This Row],[Grondkosten]]=1,Tb_Activiteiten[[#Headers],[Grondkosten]],""))</f>
        <v/>
      </c>
      <c r="AV599" t="str">
        <f>IF(ISNUMBER(FIND("overige",Methode_Keuze)),"",IF(Tb_Activiteiten[[#This Row],[Bijdrage in natura (overige)]]=1,Tb_Activiteiten[[#Headers],[Bijdrage in natura (overige)]],""))</f>
        <v/>
      </c>
      <c r="AW599" t="str">
        <f>IF(ISNUMBER(FIND("overige",Methode_Keuze)),"",IF(Tb_Activiteiten[[#This Row],[Bijdrage in natura (vrijwilligers)]]=1,Tb_Activiteiten[[#Headers],[Bijdrage in natura (vrijwilligers)]],""))</f>
        <v/>
      </c>
      <c r="AX599" t="str">
        <f>IF(ISNUMBER(FIND("overige",Methode_Keuze)),"",IF(Tb_Activiteiten[[#This Row],[Afschrijvingskosten]]=1,Tb_Activiteiten[[#Headers],[Afschrijvingskosten]],""))</f>
        <v/>
      </c>
      <c r="AY599" t="str">
        <f>IF(ISNUMBER(FIND("overige",Methode_Keuze)),"",IF(Tb_Activiteiten[[#This Row],[Vergoeding]]=1,Tb_Activiteiten[[#Headers],[Vergoeding]],""))</f>
        <v/>
      </c>
      <c r="AZ599" t="str">
        <f>IF(ISNUMBER(FIND("arbeid",Methode_Keuze)),"",IF(Tb_Activiteiten[[#This Row],[Arbeidskosten - vast tarief (excl eigen arbeid)]]=1,Tb_Activiteiten[[#Headers],[Arbeidskosten - vast tarief (excl eigen arbeid)]],""))</f>
        <v/>
      </c>
      <c r="BA599" t="str">
        <f>IF(ISNUMBER(FIND("overige",Methode_Keuze)),"",IF(Tb_Activiteiten[[#This Row],[Overige kosten]]=1,Tb_Activiteiten[[#Headers],[Overige kosten]],""))</f>
        <v/>
      </c>
    </row>
    <row r="600" spans="1:53" x14ac:dyDescent="0.25">
      <c r="A600" s="213"/>
      <c r="F600" s="64"/>
      <c r="G600" s="64"/>
      <c r="H600" s="258"/>
      <c r="I600" s="258"/>
      <c r="J600" s="258"/>
      <c r="K600" s="258"/>
      <c r="O600" s="56"/>
      <c r="Q600" t="str">
        <f>IFERROR(IF(VLOOKUP(Tb_Activiteiten[[#This Row],[Openstelling]],Tb_Openstelling[],2,0)=1,1,""),"")</f>
        <v/>
      </c>
      <c r="AK600" t="str">
        <f>IF(ISNUMBER(FIND("arbeid",Methode_Keuze)),"",IF(ISNUMBER(FIND("arbeid",Methode_Keuze)),"",IF(Tb_Activiteiten[[#This Row],[Loonkosten]]=1,Tb_Activiteiten[[#Headers],[Loonkosten]],"")))</f>
        <v/>
      </c>
      <c r="AL600" t="str">
        <f>IF(ISNUMBER(FIND("arbeid",Methode_Keuze)),"",IF(ISNUMBER(FIND("arbeid",Methode_Keuze)),"",IF(Tb_Activiteiten[[#This Row],[Eigen arbeid]]=1,Tb_Activiteiten[[#Headers],[Eigen arbeid]],"")))</f>
        <v/>
      </c>
      <c r="AM600" t="str">
        <f>IF(ISNUMBER(FIND("arbeid",Methode_Keuze)),"",IF(ISNUMBER(FIND("arbeid",Methode_Keuze)),"",IF(Tb_Activiteiten[[#This Row],[Projectmedewerker]]=1,Tb_Activiteiten[[#Headers],[Projectmedewerker]],"")))</f>
        <v/>
      </c>
      <c r="AN600" t="str">
        <f>IF(ISNUMBER(FIND("arbeid",Methode_Keuze)),"",IF(ISNUMBER(FIND("arbeid",Methode_Keuze)),"",IF(Tb_Activiteiten[[#This Row],[Landbouwer]]=1,Tb_Activiteiten[[#Headers],[Landbouwer]],"")))</f>
        <v/>
      </c>
      <c r="AO600" t="str">
        <f>IF(ISNUMBER(FIND("arbeid",Methode_Keuze)),"",IF(ISNUMBER(FIND("arbeid",Methode_Keuze)),"",IF(Tb_Activiteiten[[#This Row],[Adviseur]]=1,Tb_Activiteiten[[#Headers],[Adviseur]],"")))</f>
        <v/>
      </c>
      <c r="AP600" t="str">
        <f>IF(ISNUMBER(FIND("arbeid",Methode_Keuze)),"",IF(ISNUMBER(FIND("arbeid",Methode_Keuze)),"",IF(Tb_Activiteiten[[#This Row],[Projectleider/Expert]]=1,Tb_Activiteiten[[#Headers],[Projectleider/Expert]],"")))</f>
        <v/>
      </c>
      <c r="AQ600" t="str">
        <f>IF(ISNUMBER(FIND("arbeid",Methode_Keuze)),"",IF(ISNUMBER(FIND("arbeid",Methode_Keuze)),"",IF(Tb_Activiteiten[[#This Row],[Arbeidskosten]]=1,Tb_Activiteiten[[#Headers],[Arbeidskosten]],"")))</f>
        <v/>
      </c>
      <c r="AR600" t="str">
        <f>IF(ISNUMBER(FIND("arbeid",Methode_Keuze)),"",IF(ISNUMBER(FIND("arbeid",Methode_Keuze)),"",IF(Tb_Activiteiten[[#This Row],[Arbeidskosten op basis van IKS]]=1,Tb_Activiteiten[[#Headers],[Arbeidskosten op basis van IKS]],"")))</f>
        <v/>
      </c>
      <c r="AS600" t="str">
        <f>IF(ISNUMBER(FIND("overige",Methode_Keuze)),"",IF(Tb_Activiteiten[[#This Row],[Kosten derden exclusief btw]]=1,Tb_Activiteiten[[#Headers],[Kosten derden exclusief btw]],""))</f>
        <v/>
      </c>
      <c r="AT600" t="str">
        <f>IF(ISNUMBER(FIND("overige",Methode_Keuze)),"",IF(Tb_Activiteiten[[#This Row],[Niet verrekenbare btw]]=1,Tb_Activiteiten[[#Headers],[Niet verrekenbare btw]],""))</f>
        <v/>
      </c>
      <c r="AU600" t="str">
        <f>IF(ISNUMBER(FIND("overige",Methode_Keuze)),"",IF(Tb_Activiteiten[[#This Row],[Grondkosten]]=1,Tb_Activiteiten[[#Headers],[Grondkosten]],""))</f>
        <v/>
      </c>
      <c r="AV600" t="str">
        <f>IF(ISNUMBER(FIND("overige",Methode_Keuze)),"",IF(Tb_Activiteiten[[#This Row],[Bijdrage in natura (overige)]]=1,Tb_Activiteiten[[#Headers],[Bijdrage in natura (overige)]],""))</f>
        <v/>
      </c>
      <c r="AW600" t="str">
        <f>IF(ISNUMBER(FIND("overige",Methode_Keuze)),"",IF(Tb_Activiteiten[[#This Row],[Bijdrage in natura (vrijwilligers)]]=1,Tb_Activiteiten[[#Headers],[Bijdrage in natura (vrijwilligers)]],""))</f>
        <v/>
      </c>
      <c r="AX600" t="str">
        <f>IF(ISNUMBER(FIND("overige",Methode_Keuze)),"",IF(Tb_Activiteiten[[#This Row],[Afschrijvingskosten]]=1,Tb_Activiteiten[[#Headers],[Afschrijvingskosten]],""))</f>
        <v/>
      </c>
      <c r="AY600" t="str">
        <f>IF(ISNUMBER(FIND("overige",Methode_Keuze)),"",IF(Tb_Activiteiten[[#This Row],[Vergoeding]]=1,Tb_Activiteiten[[#Headers],[Vergoeding]],""))</f>
        <v/>
      </c>
      <c r="AZ600" t="str">
        <f>IF(ISNUMBER(FIND("arbeid",Methode_Keuze)),"",IF(Tb_Activiteiten[[#This Row],[Arbeidskosten - vast tarief (excl eigen arbeid)]]=1,Tb_Activiteiten[[#Headers],[Arbeidskosten - vast tarief (excl eigen arbeid)]],""))</f>
        <v/>
      </c>
      <c r="BA600" t="str">
        <f>IF(ISNUMBER(FIND("overige",Methode_Keuze)),"",IF(Tb_Activiteiten[[#This Row],[Overige kosten]]=1,Tb_Activiteiten[[#Headers],[Overige kosten]],""))</f>
        <v/>
      </c>
    </row>
    <row r="601" spans="1:53" x14ac:dyDescent="0.25">
      <c r="A601" s="213"/>
      <c r="F601" s="64"/>
      <c r="G601" s="64"/>
      <c r="H601" s="258"/>
      <c r="I601" s="258"/>
      <c r="J601" s="258"/>
      <c r="K601" s="258"/>
      <c r="O601" s="56"/>
      <c r="Q601" t="str">
        <f>IFERROR(IF(VLOOKUP(Tb_Activiteiten[[#This Row],[Openstelling]],Tb_Openstelling[],2,0)=1,1,""),"")</f>
        <v/>
      </c>
      <c r="AK601" t="str">
        <f>IF(ISNUMBER(FIND("arbeid",Methode_Keuze)),"",IF(ISNUMBER(FIND("arbeid",Methode_Keuze)),"",IF(Tb_Activiteiten[[#This Row],[Loonkosten]]=1,Tb_Activiteiten[[#Headers],[Loonkosten]],"")))</f>
        <v/>
      </c>
      <c r="AL601" t="str">
        <f>IF(ISNUMBER(FIND("arbeid",Methode_Keuze)),"",IF(ISNUMBER(FIND("arbeid",Methode_Keuze)),"",IF(Tb_Activiteiten[[#This Row],[Eigen arbeid]]=1,Tb_Activiteiten[[#Headers],[Eigen arbeid]],"")))</f>
        <v/>
      </c>
      <c r="AM601" t="str">
        <f>IF(ISNUMBER(FIND("arbeid",Methode_Keuze)),"",IF(ISNUMBER(FIND("arbeid",Methode_Keuze)),"",IF(Tb_Activiteiten[[#This Row],[Projectmedewerker]]=1,Tb_Activiteiten[[#Headers],[Projectmedewerker]],"")))</f>
        <v/>
      </c>
      <c r="AN601" t="str">
        <f>IF(ISNUMBER(FIND("arbeid",Methode_Keuze)),"",IF(ISNUMBER(FIND("arbeid",Methode_Keuze)),"",IF(Tb_Activiteiten[[#This Row],[Landbouwer]]=1,Tb_Activiteiten[[#Headers],[Landbouwer]],"")))</f>
        <v/>
      </c>
      <c r="AO601" t="str">
        <f>IF(ISNUMBER(FIND("arbeid",Methode_Keuze)),"",IF(ISNUMBER(FIND("arbeid",Methode_Keuze)),"",IF(Tb_Activiteiten[[#This Row],[Adviseur]]=1,Tb_Activiteiten[[#Headers],[Adviseur]],"")))</f>
        <v/>
      </c>
      <c r="AP601" t="str">
        <f>IF(ISNUMBER(FIND("arbeid",Methode_Keuze)),"",IF(ISNUMBER(FIND("arbeid",Methode_Keuze)),"",IF(Tb_Activiteiten[[#This Row],[Projectleider/Expert]]=1,Tb_Activiteiten[[#Headers],[Projectleider/Expert]],"")))</f>
        <v/>
      </c>
      <c r="AQ601" t="str">
        <f>IF(ISNUMBER(FIND("arbeid",Methode_Keuze)),"",IF(ISNUMBER(FIND("arbeid",Methode_Keuze)),"",IF(Tb_Activiteiten[[#This Row],[Arbeidskosten]]=1,Tb_Activiteiten[[#Headers],[Arbeidskosten]],"")))</f>
        <v/>
      </c>
      <c r="AR601" t="str">
        <f>IF(ISNUMBER(FIND("arbeid",Methode_Keuze)),"",IF(ISNUMBER(FIND("arbeid",Methode_Keuze)),"",IF(Tb_Activiteiten[[#This Row],[Arbeidskosten op basis van IKS]]=1,Tb_Activiteiten[[#Headers],[Arbeidskosten op basis van IKS]],"")))</f>
        <v/>
      </c>
      <c r="AS601" t="str">
        <f>IF(ISNUMBER(FIND("overige",Methode_Keuze)),"",IF(Tb_Activiteiten[[#This Row],[Kosten derden exclusief btw]]=1,Tb_Activiteiten[[#Headers],[Kosten derden exclusief btw]],""))</f>
        <v/>
      </c>
      <c r="AT601" t="str">
        <f>IF(ISNUMBER(FIND("overige",Methode_Keuze)),"",IF(Tb_Activiteiten[[#This Row],[Niet verrekenbare btw]]=1,Tb_Activiteiten[[#Headers],[Niet verrekenbare btw]],""))</f>
        <v/>
      </c>
      <c r="AU601" t="str">
        <f>IF(ISNUMBER(FIND("overige",Methode_Keuze)),"",IF(Tb_Activiteiten[[#This Row],[Grondkosten]]=1,Tb_Activiteiten[[#Headers],[Grondkosten]],""))</f>
        <v/>
      </c>
      <c r="AV601" t="str">
        <f>IF(ISNUMBER(FIND("overige",Methode_Keuze)),"",IF(Tb_Activiteiten[[#This Row],[Bijdrage in natura (overige)]]=1,Tb_Activiteiten[[#Headers],[Bijdrage in natura (overige)]],""))</f>
        <v/>
      </c>
      <c r="AW601" t="str">
        <f>IF(ISNUMBER(FIND("overige",Methode_Keuze)),"",IF(Tb_Activiteiten[[#This Row],[Bijdrage in natura (vrijwilligers)]]=1,Tb_Activiteiten[[#Headers],[Bijdrage in natura (vrijwilligers)]],""))</f>
        <v/>
      </c>
      <c r="AX601" t="str">
        <f>IF(ISNUMBER(FIND("overige",Methode_Keuze)),"",IF(Tb_Activiteiten[[#This Row],[Afschrijvingskosten]]=1,Tb_Activiteiten[[#Headers],[Afschrijvingskosten]],""))</f>
        <v/>
      </c>
      <c r="AY601" t="str">
        <f>IF(ISNUMBER(FIND("overige",Methode_Keuze)),"",IF(Tb_Activiteiten[[#This Row],[Vergoeding]]=1,Tb_Activiteiten[[#Headers],[Vergoeding]],""))</f>
        <v/>
      </c>
      <c r="AZ601" t="str">
        <f>IF(ISNUMBER(FIND("arbeid",Methode_Keuze)),"",IF(Tb_Activiteiten[[#This Row],[Arbeidskosten - vast tarief (excl eigen arbeid)]]=1,Tb_Activiteiten[[#Headers],[Arbeidskosten - vast tarief (excl eigen arbeid)]],""))</f>
        <v/>
      </c>
      <c r="BA601" t="str">
        <f>IF(ISNUMBER(FIND("overige",Methode_Keuze)),"",IF(Tb_Activiteiten[[#This Row],[Overige kosten]]=1,Tb_Activiteiten[[#Headers],[Overige kosten]],""))</f>
        <v/>
      </c>
    </row>
    <row r="602" spans="1:53" x14ac:dyDescent="0.25">
      <c r="A602" s="213"/>
      <c r="F602" s="64"/>
      <c r="G602" s="64"/>
      <c r="H602" s="258"/>
      <c r="I602" s="258"/>
      <c r="J602" s="258"/>
      <c r="K602" s="258"/>
      <c r="O602" s="56"/>
      <c r="Q602" t="str">
        <f>IFERROR(IF(VLOOKUP(Tb_Activiteiten[[#This Row],[Openstelling]],Tb_Openstelling[],2,0)=1,1,""),"")</f>
        <v/>
      </c>
      <c r="AK602" t="str">
        <f>IF(ISNUMBER(FIND("arbeid",Methode_Keuze)),"",IF(ISNUMBER(FIND("arbeid",Methode_Keuze)),"",IF(Tb_Activiteiten[[#This Row],[Loonkosten]]=1,Tb_Activiteiten[[#Headers],[Loonkosten]],"")))</f>
        <v/>
      </c>
      <c r="AL602" t="str">
        <f>IF(ISNUMBER(FIND("arbeid",Methode_Keuze)),"",IF(ISNUMBER(FIND("arbeid",Methode_Keuze)),"",IF(Tb_Activiteiten[[#This Row],[Eigen arbeid]]=1,Tb_Activiteiten[[#Headers],[Eigen arbeid]],"")))</f>
        <v/>
      </c>
      <c r="AM602" t="str">
        <f>IF(ISNUMBER(FIND("arbeid",Methode_Keuze)),"",IF(ISNUMBER(FIND("arbeid",Methode_Keuze)),"",IF(Tb_Activiteiten[[#This Row],[Projectmedewerker]]=1,Tb_Activiteiten[[#Headers],[Projectmedewerker]],"")))</f>
        <v/>
      </c>
      <c r="AN602" t="str">
        <f>IF(ISNUMBER(FIND("arbeid",Methode_Keuze)),"",IF(ISNUMBER(FIND("arbeid",Methode_Keuze)),"",IF(Tb_Activiteiten[[#This Row],[Landbouwer]]=1,Tb_Activiteiten[[#Headers],[Landbouwer]],"")))</f>
        <v/>
      </c>
      <c r="AO602" t="str">
        <f>IF(ISNUMBER(FIND("arbeid",Methode_Keuze)),"",IF(ISNUMBER(FIND("arbeid",Methode_Keuze)),"",IF(Tb_Activiteiten[[#This Row],[Adviseur]]=1,Tb_Activiteiten[[#Headers],[Adviseur]],"")))</f>
        <v/>
      </c>
      <c r="AP602" t="str">
        <f>IF(ISNUMBER(FIND("arbeid",Methode_Keuze)),"",IF(ISNUMBER(FIND("arbeid",Methode_Keuze)),"",IF(Tb_Activiteiten[[#This Row],[Projectleider/Expert]]=1,Tb_Activiteiten[[#Headers],[Projectleider/Expert]],"")))</f>
        <v/>
      </c>
      <c r="AQ602" t="str">
        <f>IF(ISNUMBER(FIND("arbeid",Methode_Keuze)),"",IF(ISNUMBER(FIND("arbeid",Methode_Keuze)),"",IF(Tb_Activiteiten[[#This Row],[Arbeidskosten]]=1,Tb_Activiteiten[[#Headers],[Arbeidskosten]],"")))</f>
        <v/>
      </c>
      <c r="AR602" t="str">
        <f>IF(ISNUMBER(FIND("arbeid",Methode_Keuze)),"",IF(ISNUMBER(FIND("arbeid",Methode_Keuze)),"",IF(Tb_Activiteiten[[#This Row],[Arbeidskosten op basis van IKS]]=1,Tb_Activiteiten[[#Headers],[Arbeidskosten op basis van IKS]],"")))</f>
        <v/>
      </c>
      <c r="AS602" t="str">
        <f>IF(ISNUMBER(FIND("overige",Methode_Keuze)),"",IF(Tb_Activiteiten[[#This Row],[Kosten derden exclusief btw]]=1,Tb_Activiteiten[[#Headers],[Kosten derden exclusief btw]],""))</f>
        <v/>
      </c>
      <c r="AT602" t="str">
        <f>IF(ISNUMBER(FIND("overige",Methode_Keuze)),"",IF(Tb_Activiteiten[[#This Row],[Niet verrekenbare btw]]=1,Tb_Activiteiten[[#Headers],[Niet verrekenbare btw]],""))</f>
        <v/>
      </c>
      <c r="AU602" t="str">
        <f>IF(ISNUMBER(FIND("overige",Methode_Keuze)),"",IF(Tb_Activiteiten[[#This Row],[Grondkosten]]=1,Tb_Activiteiten[[#Headers],[Grondkosten]],""))</f>
        <v/>
      </c>
      <c r="AV602" t="str">
        <f>IF(ISNUMBER(FIND("overige",Methode_Keuze)),"",IF(Tb_Activiteiten[[#This Row],[Bijdrage in natura (overige)]]=1,Tb_Activiteiten[[#Headers],[Bijdrage in natura (overige)]],""))</f>
        <v/>
      </c>
      <c r="AW602" t="str">
        <f>IF(ISNUMBER(FIND("overige",Methode_Keuze)),"",IF(Tb_Activiteiten[[#This Row],[Bijdrage in natura (vrijwilligers)]]=1,Tb_Activiteiten[[#Headers],[Bijdrage in natura (vrijwilligers)]],""))</f>
        <v/>
      </c>
      <c r="AX602" t="str">
        <f>IF(ISNUMBER(FIND("overige",Methode_Keuze)),"",IF(Tb_Activiteiten[[#This Row],[Afschrijvingskosten]]=1,Tb_Activiteiten[[#Headers],[Afschrijvingskosten]],""))</f>
        <v/>
      </c>
      <c r="AY602" t="str">
        <f>IF(ISNUMBER(FIND("overige",Methode_Keuze)),"",IF(Tb_Activiteiten[[#This Row],[Vergoeding]]=1,Tb_Activiteiten[[#Headers],[Vergoeding]],""))</f>
        <v/>
      </c>
      <c r="AZ602" t="str">
        <f>IF(ISNUMBER(FIND("arbeid",Methode_Keuze)),"",IF(Tb_Activiteiten[[#This Row],[Arbeidskosten - vast tarief (excl eigen arbeid)]]=1,Tb_Activiteiten[[#Headers],[Arbeidskosten - vast tarief (excl eigen arbeid)]],""))</f>
        <v/>
      </c>
      <c r="BA602" t="str">
        <f>IF(ISNUMBER(FIND("overige",Methode_Keuze)),"",IF(Tb_Activiteiten[[#This Row],[Overige kosten]]=1,Tb_Activiteiten[[#Headers],[Overige kosten]],""))</f>
        <v/>
      </c>
    </row>
    <row r="603" spans="1:53" x14ac:dyDescent="0.25">
      <c r="A603" s="213"/>
      <c r="F603" s="64"/>
      <c r="G603" s="64"/>
      <c r="H603" s="258"/>
      <c r="I603" s="258"/>
      <c r="J603" s="258"/>
      <c r="K603" s="258"/>
      <c r="O603" s="56"/>
      <c r="Q603" t="str">
        <f>IFERROR(IF(VLOOKUP(Tb_Activiteiten[[#This Row],[Openstelling]],Tb_Openstelling[],2,0)=1,1,""),"")</f>
        <v/>
      </c>
      <c r="AK603" t="str">
        <f>IF(ISNUMBER(FIND("arbeid",Methode_Keuze)),"",IF(ISNUMBER(FIND("arbeid",Methode_Keuze)),"",IF(Tb_Activiteiten[[#This Row],[Loonkosten]]=1,Tb_Activiteiten[[#Headers],[Loonkosten]],"")))</f>
        <v/>
      </c>
      <c r="AL603" t="str">
        <f>IF(ISNUMBER(FIND("arbeid",Methode_Keuze)),"",IF(ISNUMBER(FIND("arbeid",Methode_Keuze)),"",IF(Tb_Activiteiten[[#This Row],[Eigen arbeid]]=1,Tb_Activiteiten[[#Headers],[Eigen arbeid]],"")))</f>
        <v/>
      </c>
      <c r="AM603" t="str">
        <f>IF(ISNUMBER(FIND("arbeid",Methode_Keuze)),"",IF(ISNUMBER(FIND("arbeid",Methode_Keuze)),"",IF(Tb_Activiteiten[[#This Row],[Projectmedewerker]]=1,Tb_Activiteiten[[#Headers],[Projectmedewerker]],"")))</f>
        <v/>
      </c>
      <c r="AN603" t="str">
        <f>IF(ISNUMBER(FIND("arbeid",Methode_Keuze)),"",IF(ISNUMBER(FIND("arbeid",Methode_Keuze)),"",IF(Tb_Activiteiten[[#This Row],[Landbouwer]]=1,Tb_Activiteiten[[#Headers],[Landbouwer]],"")))</f>
        <v/>
      </c>
      <c r="AO603" t="str">
        <f>IF(ISNUMBER(FIND("arbeid",Methode_Keuze)),"",IF(ISNUMBER(FIND("arbeid",Methode_Keuze)),"",IF(Tb_Activiteiten[[#This Row],[Adviseur]]=1,Tb_Activiteiten[[#Headers],[Adviseur]],"")))</f>
        <v/>
      </c>
      <c r="AP603" t="str">
        <f>IF(ISNUMBER(FIND("arbeid",Methode_Keuze)),"",IF(ISNUMBER(FIND("arbeid",Methode_Keuze)),"",IF(Tb_Activiteiten[[#This Row],[Projectleider/Expert]]=1,Tb_Activiteiten[[#Headers],[Projectleider/Expert]],"")))</f>
        <v/>
      </c>
      <c r="AQ603" t="str">
        <f>IF(ISNUMBER(FIND("arbeid",Methode_Keuze)),"",IF(ISNUMBER(FIND("arbeid",Methode_Keuze)),"",IF(Tb_Activiteiten[[#This Row],[Arbeidskosten]]=1,Tb_Activiteiten[[#Headers],[Arbeidskosten]],"")))</f>
        <v/>
      </c>
      <c r="AR603" t="str">
        <f>IF(ISNUMBER(FIND("arbeid",Methode_Keuze)),"",IF(ISNUMBER(FIND("arbeid",Methode_Keuze)),"",IF(Tb_Activiteiten[[#This Row],[Arbeidskosten op basis van IKS]]=1,Tb_Activiteiten[[#Headers],[Arbeidskosten op basis van IKS]],"")))</f>
        <v/>
      </c>
      <c r="AS603" t="str">
        <f>IF(ISNUMBER(FIND("overige",Methode_Keuze)),"",IF(Tb_Activiteiten[[#This Row],[Kosten derden exclusief btw]]=1,Tb_Activiteiten[[#Headers],[Kosten derden exclusief btw]],""))</f>
        <v/>
      </c>
      <c r="AT603" t="str">
        <f>IF(ISNUMBER(FIND("overige",Methode_Keuze)),"",IF(Tb_Activiteiten[[#This Row],[Niet verrekenbare btw]]=1,Tb_Activiteiten[[#Headers],[Niet verrekenbare btw]],""))</f>
        <v/>
      </c>
      <c r="AU603" t="str">
        <f>IF(ISNUMBER(FIND("overige",Methode_Keuze)),"",IF(Tb_Activiteiten[[#This Row],[Grondkosten]]=1,Tb_Activiteiten[[#Headers],[Grondkosten]],""))</f>
        <v/>
      </c>
      <c r="AV603" t="str">
        <f>IF(ISNUMBER(FIND("overige",Methode_Keuze)),"",IF(Tb_Activiteiten[[#This Row],[Bijdrage in natura (overige)]]=1,Tb_Activiteiten[[#Headers],[Bijdrage in natura (overige)]],""))</f>
        <v/>
      </c>
      <c r="AW603" t="str">
        <f>IF(ISNUMBER(FIND("overige",Methode_Keuze)),"",IF(Tb_Activiteiten[[#This Row],[Bijdrage in natura (vrijwilligers)]]=1,Tb_Activiteiten[[#Headers],[Bijdrage in natura (vrijwilligers)]],""))</f>
        <v/>
      </c>
      <c r="AX603" t="str">
        <f>IF(ISNUMBER(FIND("overige",Methode_Keuze)),"",IF(Tb_Activiteiten[[#This Row],[Afschrijvingskosten]]=1,Tb_Activiteiten[[#Headers],[Afschrijvingskosten]],""))</f>
        <v/>
      </c>
      <c r="AY603" t="str">
        <f>IF(ISNUMBER(FIND("overige",Methode_Keuze)),"",IF(Tb_Activiteiten[[#This Row],[Vergoeding]]=1,Tb_Activiteiten[[#Headers],[Vergoeding]],""))</f>
        <v/>
      </c>
      <c r="AZ603" t="str">
        <f>IF(ISNUMBER(FIND("arbeid",Methode_Keuze)),"",IF(Tb_Activiteiten[[#This Row],[Arbeidskosten - vast tarief (excl eigen arbeid)]]=1,Tb_Activiteiten[[#Headers],[Arbeidskosten - vast tarief (excl eigen arbeid)]],""))</f>
        <v/>
      </c>
      <c r="BA603" t="str">
        <f>IF(ISNUMBER(FIND("overige",Methode_Keuze)),"",IF(Tb_Activiteiten[[#This Row],[Overige kosten]]=1,Tb_Activiteiten[[#Headers],[Overige kosten]],""))</f>
        <v/>
      </c>
    </row>
    <row r="604" spans="1:53" x14ac:dyDescent="0.25">
      <c r="A604" s="213"/>
      <c r="F604" s="64"/>
      <c r="G604" s="64"/>
      <c r="H604" s="258"/>
      <c r="I604" s="258"/>
      <c r="J604" s="258"/>
      <c r="K604" s="258"/>
      <c r="O604" s="56"/>
      <c r="Q604" t="str">
        <f>IFERROR(IF(VLOOKUP(Tb_Activiteiten[[#This Row],[Openstelling]],Tb_Openstelling[],2,0)=1,1,""),"")</f>
        <v/>
      </c>
      <c r="AK604" t="str">
        <f>IF(ISNUMBER(FIND("arbeid",Methode_Keuze)),"",IF(ISNUMBER(FIND("arbeid",Methode_Keuze)),"",IF(Tb_Activiteiten[[#This Row],[Loonkosten]]=1,Tb_Activiteiten[[#Headers],[Loonkosten]],"")))</f>
        <v/>
      </c>
      <c r="AL604" t="str">
        <f>IF(ISNUMBER(FIND("arbeid",Methode_Keuze)),"",IF(ISNUMBER(FIND("arbeid",Methode_Keuze)),"",IF(Tb_Activiteiten[[#This Row],[Eigen arbeid]]=1,Tb_Activiteiten[[#Headers],[Eigen arbeid]],"")))</f>
        <v/>
      </c>
      <c r="AM604" t="str">
        <f>IF(ISNUMBER(FIND("arbeid",Methode_Keuze)),"",IF(ISNUMBER(FIND("arbeid",Methode_Keuze)),"",IF(Tb_Activiteiten[[#This Row],[Projectmedewerker]]=1,Tb_Activiteiten[[#Headers],[Projectmedewerker]],"")))</f>
        <v/>
      </c>
      <c r="AN604" t="str">
        <f>IF(ISNUMBER(FIND("arbeid",Methode_Keuze)),"",IF(ISNUMBER(FIND("arbeid",Methode_Keuze)),"",IF(Tb_Activiteiten[[#This Row],[Landbouwer]]=1,Tb_Activiteiten[[#Headers],[Landbouwer]],"")))</f>
        <v/>
      </c>
      <c r="AO604" t="str">
        <f>IF(ISNUMBER(FIND("arbeid",Methode_Keuze)),"",IF(ISNUMBER(FIND("arbeid",Methode_Keuze)),"",IF(Tb_Activiteiten[[#This Row],[Adviseur]]=1,Tb_Activiteiten[[#Headers],[Adviseur]],"")))</f>
        <v/>
      </c>
      <c r="AP604" t="str">
        <f>IF(ISNUMBER(FIND("arbeid",Methode_Keuze)),"",IF(ISNUMBER(FIND("arbeid",Methode_Keuze)),"",IF(Tb_Activiteiten[[#This Row],[Projectleider/Expert]]=1,Tb_Activiteiten[[#Headers],[Projectleider/Expert]],"")))</f>
        <v/>
      </c>
      <c r="AQ604" t="str">
        <f>IF(ISNUMBER(FIND("arbeid",Methode_Keuze)),"",IF(ISNUMBER(FIND("arbeid",Methode_Keuze)),"",IF(Tb_Activiteiten[[#This Row],[Arbeidskosten]]=1,Tb_Activiteiten[[#Headers],[Arbeidskosten]],"")))</f>
        <v/>
      </c>
      <c r="AR604" t="str">
        <f>IF(ISNUMBER(FIND("arbeid",Methode_Keuze)),"",IF(ISNUMBER(FIND("arbeid",Methode_Keuze)),"",IF(Tb_Activiteiten[[#This Row],[Arbeidskosten op basis van IKS]]=1,Tb_Activiteiten[[#Headers],[Arbeidskosten op basis van IKS]],"")))</f>
        <v/>
      </c>
      <c r="AS604" t="str">
        <f>IF(ISNUMBER(FIND("overige",Methode_Keuze)),"",IF(Tb_Activiteiten[[#This Row],[Kosten derden exclusief btw]]=1,Tb_Activiteiten[[#Headers],[Kosten derden exclusief btw]],""))</f>
        <v/>
      </c>
      <c r="AT604" t="str">
        <f>IF(ISNUMBER(FIND("overige",Methode_Keuze)),"",IF(Tb_Activiteiten[[#This Row],[Niet verrekenbare btw]]=1,Tb_Activiteiten[[#Headers],[Niet verrekenbare btw]],""))</f>
        <v/>
      </c>
      <c r="AU604" t="str">
        <f>IF(ISNUMBER(FIND("overige",Methode_Keuze)),"",IF(Tb_Activiteiten[[#This Row],[Grondkosten]]=1,Tb_Activiteiten[[#Headers],[Grondkosten]],""))</f>
        <v/>
      </c>
      <c r="AV604" t="str">
        <f>IF(ISNUMBER(FIND("overige",Methode_Keuze)),"",IF(Tb_Activiteiten[[#This Row],[Bijdrage in natura (overige)]]=1,Tb_Activiteiten[[#Headers],[Bijdrage in natura (overige)]],""))</f>
        <v/>
      </c>
      <c r="AW604" t="str">
        <f>IF(ISNUMBER(FIND("overige",Methode_Keuze)),"",IF(Tb_Activiteiten[[#This Row],[Bijdrage in natura (vrijwilligers)]]=1,Tb_Activiteiten[[#Headers],[Bijdrage in natura (vrijwilligers)]],""))</f>
        <v/>
      </c>
      <c r="AX604" t="str">
        <f>IF(ISNUMBER(FIND("overige",Methode_Keuze)),"",IF(Tb_Activiteiten[[#This Row],[Afschrijvingskosten]]=1,Tb_Activiteiten[[#Headers],[Afschrijvingskosten]],""))</f>
        <v/>
      </c>
      <c r="AY604" t="str">
        <f>IF(ISNUMBER(FIND("overige",Methode_Keuze)),"",IF(Tb_Activiteiten[[#This Row],[Vergoeding]]=1,Tb_Activiteiten[[#Headers],[Vergoeding]],""))</f>
        <v/>
      </c>
      <c r="AZ604" t="str">
        <f>IF(ISNUMBER(FIND("arbeid",Methode_Keuze)),"",IF(Tb_Activiteiten[[#This Row],[Arbeidskosten - vast tarief (excl eigen arbeid)]]=1,Tb_Activiteiten[[#Headers],[Arbeidskosten - vast tarief (excl eigen arbeid)]],""))</f>
        <v/>
      </c>
      <c r="BA604" t="str">
        <f>IF(ISNUMBER(FIND("overige",Methode_Keuze)),"",IF(Tb_Activiteiten[[#This Row],[Overige kosten]]=1,Tb_Activiteiten[[#Headers],[Overige kosten]],""))</f>
        <v/>
      </c>
    </row>
    <row r="605" spans="1:53" x14ac:dyDescent="0.25">
      <c r="A605" s="213"/>
      <c r="F605" s="64"/>
      <c r="G605" s="64"/>
      <c r="H605" s="258"/>
      <c r="I605" s="258"/>
      <c r="J605" s="258"/>
      <c r="K605" s="258"/>
      <c r="O605" s="56"/>
      <c r="Q605" t="str">
        <f>IFERROR(IF(VLOOKUP(Tb_Activiteiten[[#This Row],[Openstelling]],Tb_Openstelling[],2,0)=1,1,""),"")</f>
        <v/>
      </c>
      <c r="AK605" t="str">
        <f>IF(ISNUMBER(FIND("arbeid",Methode_Keuze)),"",IF(ISNUMBER(FIND("arbeid",Methode_Keuze)),"",IF(Tb_Activiteiten[[#This Row],[Loonkosten]]=1,Tb_Activiteiten[[#Headers],[Loonkosten]],"")))</f>
        <v/>
      </c>
      <c r="AL605" t="str">
        <f>IF(ISNUMBER(FIND("arbeid",Methode_Keuze)),"",IF(ISNUMBER(FIND("arbeid",Methode_Keuze)),"",IF(Tb_Activiteiten[[#This Row],[Eigen arbeid]]=1,Tb_Activiteiten[[#Headers],[Eigen arbeid]],"")))</f>
        <v/>
      </c>
      <c r="AM605" t="str">
        <f>IF(ISNUMBER(FIND("arbeid",Methode_Keuze)),"",IF(ISNUMBER(FIND("arbeid",Methode_Keuze)),"",IF(Tb_Activiteiten[[#This Row],[Projectmedewerker]]=1,Tb_Activiteiten[[#Headers],[Projectmedewerker]],"")))</f>
        <v/>
      </c>
      <c r="AN605" t="str">
        <f>IF(ISNUMBER(FIND("arbeid",Methode_Keuze)),"",IF(ISNUMBER(FIND("arbeid",Methode_Keuze)),"",IF(Tb_Activiteiten[[#This Row],[Landbouwer]]=1,Tb_Activiteiten[[#Headers],[Landbouwer]],"")))</f>
        <v/>
      </c>
      <c r="AO605" t="str">
        <f>IF(ISNUMBER(FIND("arbeid",Methode_Keuze)),"",IF(ISNUMBER(FIND("arbeid",Methode_Keuze)),"",IF(Tb_Activiteiten[[#This Row],[Adviseur]]=1,Tb_Activiteiten[[#Headers],[Adviseur]],"")))</f>
        <v/>
      </c>
      <c r="AP605" t="str">
        <f>IF(ISNUMBER(FIND("arbeid",Methode_Keuze)),"",IF(ISNUMBER(FIND("arbeid",Methode_Keuze)),"",IF(Tb_Activiteiten[[#This Row],[Projectleider/Expert]]=1,Tb_Activiteiten[[#Headers],[Projectleider/Expert]],"")))</f>
        <v/>
      </c>
      <c r="AQ605" t="str">
        <f>IF(ISNUMBER(FIND("arbeid",Methode_Keuze)),"",IF(ISNUMBER(FIND("arbeid",Methode_Keuze)),"",IF(Tb_Activiteiten[[#This Row],[Arbeidskosten]]=1,Tb_Activiteiten[[#Headers],[Arbeidskosten]],"")))</f>
        <v/>
      </c>
      <c r="AR605" t="str">
        <f>IF(ISNUMBER(FIND("arbeid",Methode_Keuze)),"",IF(ISNUMBER(FIND("arbeid",Methode_Keuze)),"",IF(Tb_Activiteiten[[#This Row],[Arbeidskosten op basis van IKS]]=1,Tb_Activiteiten[[#Headers],[Arbeidskosten op basis van IKS]],"")))</f>
        <v/>
      </c>
      <c r="AS605" t="str">
        <f>IF(ISNUMBER(FIND("overige",Methode_Keuze)),"",IF(Tb_Activiteiten[[#This Row],[Kosten derden exclusief btw]]=1,Tb_Activiteiten[[#Headers],[Kosten derden exclusief btw]],""))</f>
        <v/>
      </c>
      <c r="AT605" t="str">
        <f>IF(ISNUMBER(FIND("overige",Methode_Keuze)),"",IF(Tb_Activiteiten[[#This Row],[Niet verrekenbare btw]]=1,Tb_Activiteiten[[#Headers],[Niet verrekenbare btw]],""))</f>
        <v/>
      </c>
      <c r="AU605" t="str">
        <f>IF(ISNUMBER(FIND("overige",Methode_Keuze)),"",IF(Tb_Activiteiten[[#This Row],[Grondkosten]]=1,Tb_Activiteiten[[#Headers],[Grondkosten]],""))</f>
        <v/>
      </c>
      <c r="AV605" t="str">
        <f>IF(ISNUMBER(FIND("overige",Methode_Keuze)),"",IF(Tb_Activiteiten[[#This Row],[Bijdrage in natura (overige)]]=1,Tb_Activiteiten[[#Headers],[Bijdrage in natura (overige)]],""))</f>
        <v/>
      </c>
      <c r="AW605" t="str">
        <f>IF(ISNUMBER(FIND("overige",Methode_Keuze)),"",IF(Tb_Activiteiten[[#This Row],[Bijdrage in natura (vrijwilligers)]]=1,Tb_Activiteiten[[#Headers],[Bijdrage in natura (vrijwilligers)]],""))</f>
        <v/>
      </c>
      <c r="AX605" t="str">
        <f>IF(ISNUMBER(FIND("overige",Methode_Keuze)),"",IF(Tb_Activiteiten[[#This Row],[Afschrijvingskosten]]=1,Tb_Activiteiten[[#Headers],[Afschrijvingskosten]],""))</f>
        <v/>
      </c>
      <c r="AY605" t="str">
        <f>IF(ISNUMBER(FIND("overige",Methode_Keuze)),"",IF(Tb_Activiteiten[[#This Row],[Vergoeding]]=1,Tb_Activiteiten[[#Headers],[Vergoeding]],""))</f>
        <v/>
      </c>
      <c r="AZ605" t="str">
        <f>IF(ISNUMBER(FIND("arbeid",Methode_Keuze)),"",IF(Tb_Activiteiten[[#This Row],[Arbeidskosten - vast tarief (excl eigen arbeid)]]=1,Tb_Activiteiten[[#Headers],[Arbeidskosten - vast tarief (excl eigen arbeid)]],""))</f>
        <v/>
      </c>
      <c r="BA605" t="str">
        <f>IF(ISNUMBER(FIND("overige",Methode_Keuze)),"",IF(Tb_Activiteiten[[#This Row],[Overige kosten]]=1,Tb_Activiteiten[[#Headers],[Overige kosten]],""))</f>
        <v/>
      </c>
    </row>
    <row r="606" spans="1:53" x14ac:dyDescent="0.25">
      <c r="A606" s="213"/>
      <c r="F606" s="64"/>
      <c r="G606" s="64"/>
      <c r="H606" s="258"/>
      <c r="I606" s="258"/>
      <c r="J606" s="258"/>
      <c r="K606" s="258"/>
      <c r="O606" s="56"/>
      <c r="Q606" t="str">
        <f>IFERROR(IF(VLOOKUP(Tb_Activiteiten[[#This Row],[Openstelling]],Tb_Openstelling[],2,0)=1,1,""),"")</f>
        <v/>
      </c>
      <c r="AK606" t="str">
        <f>IF(ISNUMBER(FIND("arbeid",Methode_Keuze)),"",IF(ISNUMBER(FIND("arbeid",Methode_Keuze)),"",IF(Tb_Activiteiten[[#This Row],[Loonkosten]]=1,Tb_Activiteiten[[#Headers],[Loonkosten]],"")))</f>
        <v/>
      </c>
      <c r="AL606" t="str">
        <f>IF(ISNUMBER(FIND("arbeid",Methode_Keuze)),"",IF(ISNUMBER(FIND("arbeid",Methode_Keuze)),"",IF(Tb_Activiteiten[[#This Row],[Eigen arbeid]]=1,Tb_Activiteiten[[#Headers],[Eigen arbeid]],"")))</f>
        <v/>
      </c>
      <c r="AM606" t="str">
        <f>IF(ISNUMBER(FIND("arbeid",Methode_Keuze)),"",IF(ISNUMBER(FIND("arbeid",Methode_Keuze)),"",IF(Tb_Activiteiten[[#This Row],[Projectmedewerker]]=1,Tb_Activiteiten[[#Headers],[Projectmedewerker]],"")))</f>
        <v/>
      </c>
      <c r="AN606" t="str">
        <f>IF(ISNUMBER(FIND("arbeid",Methode_Keuze)),"",IF(ISNUMBER(FIND("arbeid",Methode_Keuze)),"",IF(Tb_Activiteiten[[#This Row],[Landbouwer]]=1,Tb_Activiteiten[[#Headers],[Landbouwer]],"")))</f>
        <v/>
      </c>
      <c r="AO606" t="str">
        <f>IF(ISNUMBER(FIND("arbeid",Methode_Keuze)),"",IF(ISNUMBER(FIND("arbeid",Methode_Keuze)),"",IF(Tb_Activiteiten[[#This Row],[Adviseur]]=1,Tb_Activiteiten[[#Headers],[Adviseur]],"")))</f>
        <v/>
      </c>
      <c r="AP606" t="str">
        <f>IF(ISNUMBER(FIND("arbeid",Methode_Keuze)),"",IF(ISNUMBER(FIND("arbeid",Methode_Keuze)),"",IF(Tb_Activiteiten[[#This Row],[Projectleider/Expert]]=1,Tb_Activiteiten[[#Headers],[Projectleider/Expert]],"")))</f>
        <v/>
      </c>
      <c r="AQ606" t="str">
        <f>IF(ISNUMBER(FIND("arbeid",Methode_Keuze)),"",IF(ISNUMBER(FIND("arbeid",Methode_Keuze)),"",IF(Tb_Activiteiten[[#This Row],[Arbeidskosten]]=1,Tb_Activiteiten[[#Headers],[Arbeidskosten]],"")))</f>
        <v/>
      </c>
      <c r="AR606" t="str">
        <f>IF(ISNUMBER(FIND("arbeid",Methode_Keuze)),"",IF(ISNUMBER(FIND("arbeid",Methode_Keuze)),"",IF(Tb_Activiteiten[[#This Row],[Arbeidskosten op basis van IKS]]=1,Tb_Activiteiten[[#Headers],[Arbeidskosten op basis van IKS]],"")))</f>
        <v/>
      </c>
      <c r="AS606" t="str">
        <f>IF(ISNUMBER(FIND("overige",Methode_Keuze)),"",IF(Tb_Activiteiten[[#This Row],[Kosten derden exclusief btw]]=1,Tb_Activiteiten[[#Headers],[Kosten derden exclusief btw]],""))</f>
        <v/>
      </c>
      <c r="AT606" t="str">
        <f>IF(ISNUMBER(FIND("overige",Methode_Keuze)),"",IF(Tb_Activiteiten[[#This Row],[Niet verrekenbare btw]]=1,Tb_Activiteiten[[#Headers],[Niet verrekenbare btw]],""))</f>
        <v/>
      </c>
      <c r="AU606" t="str">
        <f>IF(ISNUMBER(FIND("overige",Methode_Keuze)),"",IF(Tb_Activiteiten[[#This Row],[Grondkosten]]=1,Tb_Activiteiten[[#Headers],[Grondkosten]],""))</f>
        <v/>
      </c>
      <c r="AV606" t="str">
        <f>IF(ISNUMBER(FIND("overige",Methode_Keuze)),"",IF(Tb_Activiteiten[[#This Row],[Bijdrage in natura (overige)]]=1,Tb_Activiteiten[[#Headers],[Bijdrage in natura (overige)]],""))</f>
        <v/>
      </c>
      <c r="AW606" t="str">
        <f>IF(ISNUMBER(FIND("overige",Methode_Keuze)),"",IF(Tb_Activiteiten[[#This Row],[Bijdrage in natura (vrijwilligers)]]=1,Tb_Activiteiten[[#Headers],[Bijdrage in natura (vrijwilligers)]],""))</f>
        <v/>
      </c>
      <c r="AX606" t="str">
        <f>IF(ISNUMBER(FIND("overige",Methode_Keuze)),"",IF(Tb_Activiteiten[[#This Row],[Afschrijvingskosten]]=1,Tb_Activiteiten[[#Headers],[Afschrijvingskosten]],""))</f>
        <v/>
      </c>
      <c r="AY606" t="str">
        <f>IF(ISNUMBER(FIND("overige",Methode_Keuze)),"",IF(Tb_Activiteiten[[#This Row],[Vergoeding]]=1,Tb_Activiteiten[[#Headers],[Vergoeding]],""))</f>
        <v/>
      </c>
      <c r="AZ606" t="str">
        <f>IF(ISNUMBER(FIND("arbeid",Methode_Keuze)),"",IF(Tb_Activiteiten[[#This Row],[Arbeidskosten - vast tarief (excl eigen arbeid)]]=1,Tb_Activiteiten[[#Headers],[Arbeidskosten - vast tarief (excl eigen arbeid)]],""))</f>
        <v/>
      </c>
      <c r="BA606" t="str">
        <f>IF(ISNUMBER(FIND("overige",Methode_Keuze)),"",IF(Tb_Activiteiten[[#This Row],[Overige kosten]]=1,Tb_Activiteiten[[#Headers],[Overige kosten]],""))</f>
        <v/>
      </c>
    </row>
    <row r="607" spans="1:53" x14ac:dyDescent="0.25">
      <c r="A607" s="213"/>
      <c r="F607" s="64"/>
      <c r="G607" s="64"/>
      <c r="H607" s="258"/>
      <c r="I607" s="258"/>
      <c r="J607" s="258"/>
      <c r="K607" s="258"/>
      <c r="O607" s="56"/>
      <c r="Q607" t="str">
        <f>IFERROR(IF(VLOOKUP(Tb_Activiteiten[[#This Row],[Openstelling]],Tb_Openstelling[],2,0)=1,1,""),"")</f>
        <v/>
      </c>
      <c r="AK607" t="str">
        <f>IF(ISNUMBER(FIND("arbeid",Methode_Keuze)),"",IF(ISNUMBER(FIND("arbeid",Methode_Keuze)),"",IF(Tb_Activiteiten[[#This Row],[Loonkosten]]=1,Tb_Activiteiten[[#Headers],[Loonkosten]],"")))</f>
        <v/>
      </c>
      <c r="AL607" t="str">
        <f>IF(ISNUMBER(FIND("arbeid",Methode_Keuze)),"",IF(ISNUMBER(FIND("arbeid",Methode_Keuze)),"",IF(Tb_Activiteiten[[#This Row],[Eigen arbeid]]=1,Tb_Activiteiten[[#Headers],[Eigen arbeid]],"")))</f>
        <v/>
      </c>
      <c r="AM607" t="str">
        <f>IF(ISNUMBER(FIND("arbeid",Methode_Keuze)),"",IF(ISNUMBER(FIND("arbeid",Methode_Keuze)),"",IF(Tb_Activiteiten[[#This Row],[Projectmedewerker]]=1,Tb_Activiteiten[[#Headers],[Projectmedewerker]],"")))</f>
        <v/>
      </c>
      <c r="AN607" t="str">
        <f>IF(ISNUMBER(FIND("arbeid",Methode_Keuze)),"",IF(ISNUMBER(FIND("arbeid",Methode_Keuze)),"",IF(Tb_Activiteiten[[#This Row],[Landbouwer]]=1,Tb_Activiteiten[[#Headers],[Landbouwer]],"")))</f>
        <v/>
      </c>
      <c r="AO607" t="str">
        <f>IF(ISNUMBER(FIND("arbeid",Methode_Keuze)),"",IF(ISNUMBER(FIND("arbeid",Methode_Keuze)),"",IF(Tb_Activiteiten[[#This Row],[Adviseur]]=1,Tb_Activiteiten[[#Headers],[Adviseur]],"")))</f>
        <v/>
      </c>
      <c r="AP607" t="str">
        <f>IF(ISNUMBER(FIND("arbeid",Methode_Keuze)),"",IF(ISNUMBER(FIND("arbeid",Methode_Keuze)),"",IF(Tb_Activiteiten[[#This Row],[Projectleider/Expert]]=1,Tb_Activiteiten[[#Headers],[Projectleider/Expert]],"")))</f>
        <v/>
      </c>
      <c r="AQ607" t="str">
        <f>IF(ISNUMBER(FIND("arbeid",Methode_Keuze)),"",IF(ISNUMBER(FIND("arbeid",Methode_Keuze)),"",IF(Tb_Activiteiten[[#This Row],[Arbeidskosten]]=1,Tb_Activiteiten[[#Headers],[Arbeidskosten]],"")))</f>
        <v/>
      </c>
      <c r="AR607" t="str">
        <f>IF(ISNUMBER(FIND("arbeid",Methode_Keuze)),"",IF(ISNUMBER(FIND("arbeid",Methode_Keuze)),"",IF(Tb_Activiteiten[[#This Row],[Arbeidskosten op basis van IKS]]=1,Tb_Activiteiten[[#Headers],[Arbeidskosten op basis van IKS]],"")))</f>
        <v/>
      </c>
      <c r="AS607" t="str">
        <f>IF(ISNUMBER(FIND("overige",Methode_Keuze)),"",IF(Tb_Activiteiten[[#This Row],[Kosten derden exclusief btw]]=1,Tb_Activiteiten[[#Headers],[Kosten derden exclusief btw]],""))</f>
        <v/>
      </c>
      <c r="AT607" t="str">
        <f>IF(ISNUMBER(FIND("overige",Methode_Keuze)),"",IF(Tb_Activiteiten[[#This Row],[Niet verrekenbare btw]]=1,Tb_Activiteiten[[#Headers],[Niet verrekenbare btw]],""))</f>
        <v/>
      </c>
      <c r="AU607" t="str">
        <f>IF(ISNUMBER(FIND("overige",Methode_Keuze)),"",IF(Tb_Activiteiten[[#This Row],[Grondkosten]]=1,Tb_Activiteiten[[#Headers],[Grondkosten]],""))</f>
        <v/>
      </c>
      <c r="AV607" t="str">
        <f>IF(ISNUMBER(FIND("overige",Methode_Keuze)),"",IF(Tb_Activiteiten[[#This Row],[Bijdrage in natura (overige)]]=1,Tb_Activiteiten[[#Headers],[Bijdrage in natura (overige)]],""))</f>
        <v/>
      </c>
      <c r="AW607" t="str">
        <f>IF(ISNUMBER(FIND("overige",Methode_Keuze)),"",IF(Tb_Activiteiten[[#This Row],[Bijdrage in natura (vrijwilligers)]]=1,Tb_Activiteiten[[#Headers],[Bijdrage in natura (vrijwilligers)]],""))</f>
        <v/>
      </c>
      <c r="AX607" t="str">
        <f>IF(ISNUMBER(FIND("overige",Methode_Keuze)),"",IF(Tb_Activiteiten[[#This Row],[Afschrijvingskosten]]=1,Tb_Activiteiten[[#Headers],[Afschrijvingskosten]],""))</f>
        <v/>
      </c>
      <c r="AY607" t="str">
        <f>IF(ISNUMBER(FIND("overige",Methode_Keuze)),"",IF(Tb_Activiteiten[[#This Row],[Vergoeding]]=1,Tb_Activiteiten[[#Headers],[Vergoeding]],""))</f>
        <v/>
      </c>
      <c r="AZ607" t="str">
        <f>IF(ISNUMBER(FIND("arbeid",Methode_Keuze)),"",IF(Tb_Activiteiten[[#This Row],[Arbeidskosten - vast tarief (excl eigen arbeid)]]=1,Tb_Activiteiten[[#Headers],[Arbeidskosten - vast tarief (excl eigen arbeid)]],""))</f>
        <v/>
      </c>
      <c r="BA607" t="str">
        <f>IF(ISNUMBER(FIND("overige",Methode_Keuze)),"",IF(Tb_Activiteiten[[#This Row],[Overige kosten]]=1,Tb_Activiteiten[[#Headers],[Overige kosten]],""))</f>
        <v/>
      </c>
    </row>
    <row r="608" spans="1:53" x14ac:dyDescent="0.25">
      <c r="A608" s="213"/>
      <c r="F608" s="64"/>
      <c r="G608" s="64"/>
      <c r="H608" s="258"/>
      <c r="I608" s="258"/>
      <c r="J608" s="258"/>
      <c r="K608" s="258"/>
      <c r="O608" s="56"/>
      <c r="Q608" t="str">
        <f>IFERROR(IF(VLOOKUP(Tb_Activiteiten[[#This Row],[Openstelling]],Tb_Openstelling[],2,0)=1,1,""),"")</f>
        <v/>
      </c>
      <c r="AK608" t="str">
        <f>IF(ISNUMBER(FIND("arbeid",Methode_Keuze)),"",IF(ISNUMBER(FIND("arbeid",Methode_Keuze)),"",IF(Tb_Activiteiten[[#This Row],[Loonkosten]]=1,Tb_Activiteiten[[#Headers],[Loonkosten]],"")))</f>
        <v/>
      </c>
      <c r="AL608" t="str">
        <f>IF(ISNUMBER(FIND("arbeid",Methode_Keuze)),"",IF(ISNUMBER(FIND("arbeid",Methode_Keuze)),"",IF(Tb_Activiteiten[[#This Row],[Eigen arbeid]]=1,Tb_Activiteiten[[#Headers],[Eigen arbeid]],"")))</f>
        <v/>
      </c>
      <c r="AM608" t="str">
        <f>IF(ISNUMBER(FIND("arbeid",Methode_Keuze)),"",IF(ISNUMBER(FIND("arbeid",Methode_Keuze)),"",IF(Tb_Activiteiten[[#This Row],[Projectmedewerker]]=1,Tb_Activiteiten[[#Headers],[Projectmedewerker]],"")))</f>
        <v/>
      </c>
      <c r="AN608" t="str">
        <f>IF(ISNUMBER(FIND("arbeid",Methode_Keuze)),"",IF(ISNUMBER(FIND("arbeid",Methode_Keuze)),"",IF(Tb_Activiteiten[[#This Row],[Landbouwer]]=1,Tb_Activiteiten[[#Headers],[Landbouwer]],"")))</f>
        <v/>
      </c>
      <c r="AO608" t="str">
        <f>IF(ISNUMBER(FIND("arbeid",Methode_Keuze)),"",IF(ISNUMBER(FIND("arbeid",Methode_Keuze)),"",IF(Tb_Activiteiten[[#This Row],[Adviseur]]=1,Tb_Activiteiten[[#Headers],[Adviseur]],"")))</f>
        <v/>
      </c>
      <c r="AP608" t="str">
        <f>IF(ISNUMBER(FIND("arbeid",Methode_Keuze)),"",IF(ISNUMBER(FIND("arbeid",Methode_Keuze)),"",IF(Tb_Activiteiten[[#This Row],[Projectleider/Expert]]=1,Tb_Activiteiten[[#Headers],[Projectleider/Expert]],"")))</f>
        <v/>
      </c>
      <c r="AQ608" t="str">
        <f>IF(ISNUMBER(FIND("arbeid",Methode_Keuze)),"",IF(ISNUMBER(FIND("arbeid",Methode_Keuze)),"",IF(Tb_Activiteiten[[#This Row],[Arbeidskosten]]=1,Tb_Activiteiten[[#Headers],[Arbeidskosten]],"")))</f>
        <v/>
      </c>
      <c r="AR608" t="str">
        <f>IF(ISNUMBER(FIND("arbeid",Methode_Keuze)),"",IF(ISNUMBER(FIND("arbeid",Methode_Keuze)),"",IF(Tb_Activiteiten[[#This Row],[Arbeidskosten op basis van IKS]]=1,Tb_Activiteiten[[#Headers],[Arbeidskosten op basis van IKS]],"")))</f>
        <v/>
      </c>
      <c r="AS608" t="str">
        <f>IF(ISNUMBER(FIND("overige",Methode_Keuze)),"",IF(Tb_Activiteiten[[#This Row],[Kosten derden exclusief btw]]=1,Tb_Activiteiten[[#Headers],[Kosten derden exclusief btw]],""))</f>
        <v/>
      </c>
      <c r="AT608" t="str">
        <f>IF(ISNUMBER(FIND("overige",Methode_Keuze)),"",IF(Tb_Activiteiten[[#This Row],[Niet verrekenbare btw]]=1,Tb_Activiteiten[[#Headers],[Niet verrekenbare btw]],""))</f>
        <v/>
      </c>
      <c r="AU608" t="str">
        <f>IF(ISNUMBER(FIND("overige",Methode_Keuze)),"",IF(Tb_Activiteiten[[#This Row],[Grondkosten]]=1,Tb_Activiteiten[[#Headers],[Grondkosten]],""))</f>
        <v/>
      </c>
      <c r="AV608" t="str">
        <f>IF(ISNUMBER(FIND("overige",Methode_Keuze)),"",IF(Tb_Activiteiten[[#This Row],[Bijdrage in natura (overige)]]=1,Tb_Activiteiten[[#Headers],[Bijdrage in natura (overige)]],""))</f>
        <v/>
      </c>
      <c r="AW608" t="str">
        <f>IF(ISNUMBER(FIND("overige",Methode_Keuze)),"",IF(Tb_Activiteiten[[#This Row],[Bijdrage in natura (vrijwilligers)]]=1,Tb_Activiteiten[[#Headers],[Bijdrage in natura (vrijwilligers)]],""))</f>
        <v/>
      </c>
      <c r="AX608" t="str">
        <f>IF(ISNUMBER(FIND("overige",Methode_Keuze)),"",IF(Tb_Activiteiten[[#This Row],[Afschrijvingskosten]]=1,Tb_Activiteiten[[#Headers],[Afschrijvingskosten]],""))</f>
        <v/>
      </c>
      <c r="AY608" t="str">
        <f>IF(ISNUMBER(FIND("overige",Methode_Keuze)),"",IF(Tb_Activiteiten[[#This Row],[Vergoeding]]=1,Tb_Activiteiten[[#Headers],[Vergoeding]],""))</f>
        <v/>
      </c>
      <c r="AZ608" t="str">
        <f>IF(ISNUMBER(FIND("arbeid",Methode_Keuze)),"",IF(Tb_Activiteiten[[#This Row],[Arbeidskosten - vast tarief (excl eigen arbeid)]]=1,Tb_Activiteiten[[#Headers],[Arbeidskosten - vast tarief (excl eigen arbeid)]],""))</f>
        <v/>
      </c>
      <c r="BA608" t="str">
        <f>IF(ISNUMBER(FIND("overige",Methode_Keuze)),"",IF(Tb_Activiteiten[[#This Row],[Overige kosten]]=1,Tb_Activiteiten[[#Headers],[Overige kosten]],""))</f>
        <v/>
      </c>
    </row>
    <row r="609" spans="1:53" x14ac:dyDescent="0.25">
      <c r="A609" s="213"/>
      <c r="F609" s="64"/>
      <c r="G609" s="64"/>
      <c r="H609" s="258"/>
      <c r="I609" s="258"/>
      <c r="J609" s="258"/>
      <c r="K609" s="258"/>
      <c r="O609" s="56"/>
      <c r="Q609" t="str">
        <f>IFERROR(IF(VLOOKUP(Tb_Activiteiten[[#This Row],[Openstelling]],Tb_Openstelling[],2,0)=1,1,""),"")</f>
        <v/>
      </c>
      <c r="AK609" t="str">
        <f>IF(ISNUMBER(FIND("arbeid",Methode_Keuze)),"",IF(ISNUMBER(FIND("arbeid",Methode_Keuze)),"",IF(Tb_Activiteiten[[#This Row],[Loonkosten]]=1,Tb_Activiteiten[[#Headers],[Loonkosten]],"")))</f>
        <v/>
      </c>
      <c r="AL609" t="str">
        <f>IF(ISNUMBER(FIND("arbeid",Methode_Keuze)),"",IF(ISNUMBER(FIND("arbeid",Methode_Keuze)),"",IF(Tb_Activiteiten[[#This Row],[Eigen arbeid]]=1,Tb_Activiteiten[[#Headers],[Eigen arbeid]],"")))</f>
        <v/>
      </c>
      <c r="AM609" t="str">
        <f>IF(ISNUMBER(FIND("arbeid",Methode_Keuze)),"",IF(ISNUMBER(FIND("arbeid",Methode_Keuze)),"",IF(Tb_Activiteiten[[#This Row],[Projectmedewerker]]=1,Tb_Activiteiten[[#Headers],[Projectmedewerker]],"")))</f>
        <v/>
      </c>
      <c r="AN609" t="str">
        <f>IF(ISNUMBER(FIND("arbeid",Methode_Keuze)),"",IF(ISNUMBER(FIND("arbeid",Methode_Keuze)),"",IF(Tb_Activiteiten[[#This Row],[Landbouwer]]=1,Tb_Activiteiten[[#Headers],[Landbouwer]],"")))</f>
        <v/>
      </c>
      <c r="AO609" t="str">
        <f>IF(ISNUMBER(FIND("arbeid",Methode_Keuze)),"",IF(ISNUMBER(FIND("arbeid",Methode_Keuze)),"",IF(Tb_Activiteiten[[#This Row],[Adviseur]]=1,Tb_Activiteiten[[#Headers],[Adviseur]],"")))</f>
        <v/>
      </c>
      <c r="AP609" t="str">
        <f>IF(ISNUMBER(FIND("arbeid",Methode_Keuze)),"",IF(ISNUMBER(FIND("arbeid",Methode_Keuze)),"",IF(Tb_Activiteiten[[#This Row],[Projectleider/Expert]]=1,Tb_Activiteiten[[#Headers],[Projectleider/Expert]],"")))</f>
        <v/>
      </c>
      <c r="AQ609" t="str">
        <f>IF(ISNUMBER(FIND("arbeid",Methode_Keuze)),"",IF(ISNUMBER(FIND("arbeid",Methode_Keuze)),"",IF(Tb_Activiteiten[[#This Row],[Arbeidskosten]]=1,Tb_Activiteiten[[#Headers],[Arbeidskosten]],"")))</f>
        <v/>
      </c>
      <c r="AR609" t="str">
        <f>IF(ISNUMBER(FIND("arbeid",Methode_Keuze)),"",IF(ISNUMBER(FIND("arbeid",Methode_Keuze)),"",IF(Tb_Activiteiten[[#This Row],[Arbeidskosten op basis van IKS]]=1,Tb_Activiteiten[[#Headers],[Arbeidskosten op basis van IKS]],"")))</f>
        <v/>
      </c>
      <c r="AS609" t="str">
        <f>IF(ISNUMBER(FIND("overige",Methode_Keuze)),"",IF(Tb_Activiteiten[[#This Row],[Kosten derden exclusief btw]]=1,Tb_Activiteiten[[#Headers],[Kosten derden exclusief btw]],""))</f>
        <v/>
      </c>
      <c r="AT609" t="str">
        <f>IF(ISNUMBER(FIND("overige",Methode_Keuze)),"",IF(Tb_Activiteiten[[#This Row],[Niet verrekenbare btw]]=1,Tb_Activiteiten[[#Headers],[Niet verrekenbare btw]],""))</f>
        <v/>
      </c>
      <c r="AU609" t="str">
        <f>IF(ISNUMBER(FIND("overige",Methode_Keuze)),"",IF(Tb_Activiteiten[[#This Row],[Grondkosten]]=1,Tb_Activiteiten[[#Headers],[Grondkosten]],""))</f>
        <v/>
      </c>
      <c r="AV609" t="str">
        <f>IF(ISNUMBER(FIND("overige",Methode_Keuze)),"",IF(Tb_Activiteiten[[#This Row],[Bijdrage in natura (overige)]]=1,Tb_Activiteiten[[#Headers],[Bijdrage in natura (overige)]],""))</f>
        <v/>
      </c>
      <c r="AW609" t="str">
        <f>IF(ISNUMBER(FIND("overige",Methode_Keuze)),"",IF(Tb_Activiteiten[[#This Row],[Bijdrage in natura (vrijwilligers)]]=1,Tb_Activiteiten[[#Headers],[Bijdrage in natura (vrijwilligers)]],""))</f>
        <v/>
      </c>
      <c r="AX609" t="str">
        <f>IF(ISNUMBER(FIND("overige",Methode_Keuze)),"",IF(Tb_Activiteiten[[#This Row],[Afschrijvingskosten]]=1,Tb_Activiteiten[[#Headers],[Afschrijvingskosten]],""))</f>
        <v/>
      </c>
      <c r="AY609" t="str">
        <f>IF(ISNUMBER(FIND("overige",Methode_Keuze)),"",IF(Tb_Activiteiten[[#This Row],[Vergoeding]]=1,Tb_Activiteiten[[#Headers],[Vergoeding]],""))</f>
        <v/>
      </c>
      <c r="AZ609" t="str">
        <f>IF(ISNUMBER(FIND("arbeid",Methode_Keuze)),"",IF(Tb_Activiteiten[[#This Row],[Arbeidskosten - vast tarief (excl eigen arbeid)]]=1,Tb_Activiteiten[[#Headers],[Arbeidskosten - vast tarief (excl eigen arbeid)]],""))</f>
        <v/>
      </c>
      <c r="BA609" t="str">
        <f>IF(ISNUMBER(FIND("overige",Methode_Keuze)),"",IF(Tb_Activiteiten[[#This Row],[Overige kosten]]=1,Tb_Activiteiten[[#Headers],[Overige kosten]],""))</f>
        <v/>
      </c>
    </row>
    <row r="610" spans="1:53" x14ac:dyDescent="0.25">
      <c r="A610" s="213"/>
      <c r="F610" s="64"/>
      <c r="G610" s="64"/>
      <c r="H610" s="258"/>
      <c r="I610" s="258"/>
      <c r="J610" s="258"/>
      <c r="K610" s="258"/>
      <c r="O610" s="56"/>
      <c r="Q610" t="str">
        <f>IFERROR(IF(VLOOKUP(Tb_Activiteiten[[#This Row],[Openstelling]],Tb_Openstelling[],2,0)=1,1,""),"")</f>
        <v/>
      </c>
      <c r="AK610" t="str">
        <f>IF(ISNUMBER(FIND("arbeid",Methode_Keuze)),"",IF(ISNUMBER(FIND("arbeid",Methode_Keuze)),"",IF(Tb_Activiteiten[[#This Row],[Loonkosten]]=1,Tb_Activiteiten[[#Headers],[Loonkosten]],"")))</f>
        <v/>
      </c>
      <c r="AL610" t="str">
        <f>IF(ISNUMBER(FIND("arbeid",Methode_Keuze)),"",IF(ISNUMBER(FIND("arbeid",Methode_Keuze)),"",IF(Tb_Activiteiten[[#This Row],[Eigen arbeid]]=1,Tb_Activiteiten[[#Headers],[Eigen arbeid]],"")))</f>
        <v/>
      </c>
      <c r="AM610" t="str">
        <f>IF(ISNUMBER(FIND("arbeid",Methode_Keuze)),"",IF(ISNUMBER(FIND("arbeid",Methode_Keuze)),"",IF(Tb_Activiteiten[[#This Row],[Projectmedewerker]]=1,Tb_Activiteiten[[#Headers],[Projectmedewerker]],"")))</f>
        <v/>
      </c>
      <c r="AN610" t="str">
        <f>IF(ISNUMBER(FIND("arbeid",Methode_Keuze)),"",IF(ISNUMBER(FIND("arbeid",Methode_Keuze)),"",IF(Tb_Activiteiten[[#This Row],[Landbouwer]]=1,Tb_Activiteiten[[#Headers],[Landbouwer]],"")))</f>
        <v/>
      </c>
      <c r="AO610" t="str">
        <f>IF(ISNUMBER(FIND("arbeid",Methode_Keuze)),"",IF(ISNUMBER(FIND("arbeid",Methode_Keuze)),"",IF(Tb_Activiteiten[[#This Row],[Adviseur]]=1,Tb_Activiteiten[[#Headers],[Adviseur]],"")))</f>
        <v/>
      </c>
      <c r="AP610" t="str">
        <f>IF(ISNUMBER(FIND("arbeid",Methode_Keuze)),"",IF(ISNUMBER(FIND("arbeid",Methode_Keuze)),"",IF(Tb_Activiteiten[[#This Row],[Projectleider/Expert]]=1,Tb_Activiteiten[[#Headers],[Projectleider/Expert]],"")))</f>
        <v/>
      </c>
      <c r="AQ610" t="str">
        <f>IF(ISNUMBER(FIND("arbeid",Methode_Keuze)),"",IF(ISNUMBER(FIND("arbeid",Methode_Keuze)),"",IF(Tb_Activiteiten[[#This Row],[Arbeidskosten]]=1,Tb_Activiteiten[[#Headers],[Arbeidskosten]],"")))</f>
        <v/>
      </c>
      <c r="AR610" t="str">
        <f>IF(ISNUMBER(FIND("arbeid",Methode_Keuze)),"",IF(ISNUMBER(FIND("arbeid",Methode_Keuze)),"",IF(Tb_Activiteiten[[#This Row],[Arbeidskosten op basis van IKS]]=1,Tb_Activiteiten[[#Headers],[Arbeidskosten op basis van IKS]],"")))</f>
        <v/>
      </c>
      <c r="AS610" t="str">
        <f>IF(ISNUMBER(FIND("overige",Methode_Keuze)),"",IF(Tb_Activiteiten[[#This Row],[Kosten derden exclusief btw]]=1,Tb_Activiteiten[[#Headers],[Kosten derden exclusief btw]],""))</f>
        <v/>
      </c>
      <c r="AT610" t="str">
        <f>IF(ISNUMBER(FIND("overige",Methode_Keuze)),"",IF(Tb_Activiteiten[[#This Row],[Niet verrekenbare btw]]=1,Tb_Activiteiten[[#Headers],[Niet verrekenbare btw]],""))</f>
        <v/>
      </c>
      <c r="AU610" t="str">
        <f>IF(ISNUMBER(FIND("overige",Methode_Keuze)),"",IF(Tb_Activiteiten[[#This Row],[Grondkosten]]=1,Tb_Activiteiten[[#Headers],[Grondkosten]],""))</f>
        <v/>
      </c>
      <c r="AV610" t="str">
        <f>IF(ISNUMBER(FIND("overige",Methode_Keuze)),"",IF(Tb_Activiteiten[[#This Row],[Bijdrage in natura (overige)]]=1,Tb_Activiteiten[[#Headers],[Bijdrage in natura (overige)]],""))</f>
        <v/>
      </c>
      <c r="AW610" t="str">
        <f>IF(ISNUMBER(FIND("overige",Methode_Keuze)),"",IF(Tb_Activiteiten[[#This Row],[Bijdrage in natura (vrijwilligers)]]=1,Tb_Activiteiten[[#Headers],[Bijdrage in natura (vrijwilligers)]],""))</f>
        <v/>
      </c>
      <c r="AX610" t="str">
        <f>IF(ISNUMBER(FIND("overige",Methode_Keuze)),"",IF(Tb_Activiteiten[[#This Row],[Afschrijvingskosten]]=1,Tb_Activiteiten[[#Headers],[Afschrijvingskosten]],""))</f>
        <v/>
      </c>
      <c r="AY610" t="str">
        <f>IF(ISNUMBER(FIND("overige",Methode_Keuze)),"",IF(Tb_Activiteiten[[#This Row],[Vergoeding]]=1,Tb_Activiteiten[[#Headers],[Vergoeding]],""))</f>
        <v/>
      </c>
      <c r="AZ610" t="str">
        <f>IF(ISNUMBER(FIND("arbeid",Methode_Keuze)),"",IF(Tb_Activiteiten[[#This Row],[Arbeidskosten - vast tarief (excl eigen arbeid)]]=1,Tb_Activiteiten[[#Headers],[Arbeidskosten - vast tarief (excl eigen arbeid)]],""))</f>
        <v/>
      </c>
      <c r="BA610" t="str">
        <f>IF(ISNUMBER(FIND("overige",Methode_Keuze)),"",IF(Tb_Activiteiten[[#This Row],[Overige kosten]]=1,Tb_Activiteiten[[#Headers],[Overige kosten]],""))</f>
        <v/>
      </c>
    </row>
    <row r="611" spans="1:53" x14ac:dyDescent="0.25">
      <c r="A611" s="213"/>
      <c r="F611" s="64"/>
      <c r="G611" s="64"/>
      <c r="H611" s="258"/>
      <c r="I611" s="258"/>
      <c r="J611" s="258"/>
      <c r="K611" s="258"/>
      <c r="O611" s="56"/>
      <c r="Q611" t="str">
        <f>IFERROR(IF(VLOOKUP(Tb_Activiteiten[[#This Row],[Openstelling]],Tb_Openstelling[],2,0)=1,1,""),"")</f>
        <v/>
      </c>
      <c r="AK611" t="str">
        <f>IF(ISNUMBER(FIND("arbeid",Methode_Keuze)),"",IF(ISNUMBER(FIND("arbeid",Methode_Keuze)),"",IF(Tb_Activiteiten[[#This Row],[Loonkosten]]=1,Tb_Activiteiten[[#Headers],[Loonkosten]],"")))</f>
        <v/>
      </c>
      <c r="AL611" t="str">
        <f>IF(ISNUMBER(FIND("arbeid",Methode_Keuze)),"",IF(ISNUMBER(FIND("arbeid",Methode_Keuze)),"",IF(Tb_Activiteiten[[#This Row],[Eigen arbeid]]=1,Tb_Activiteiten[[#Headers],[Eigen arbeid]],"")))</f>
        <v/>
      </c>
      <c r="AM611" t="str">
        <f>IF(ISNUMBER(FIND("arbeid",Methode_Keuze)),"",IF(ISNUMBER(FIND("arbeid",Methode_Keuze)),"",IF(Tb_Activiteiten[[#This Row],[Projectmedewerker]]=1,Tb_Activiteiten[[#Headers],[Projectmedewerker]],"")))</f>
        <v/>
      </c>
      <c r="AN611" t="str">
        <f>IF(ISNUMBER(FIND("arbeid",Methode_Keuze)),"",IF(ISNUMBER(FIND("arbeid",Methode_Keuze)),"",IF(Tb_Activiteiten[[#This Row],[Landbouwer]]=1,Tb_Activiteiten[[#Headers],[Landbouwer]],"")))</f>
        <v/>
      </c>
      <c r="AO611" t="str">
        <f>IF(ISNUMBER(FIND("arbeid",Methode_Keuze)),"",IF(ISNUMBER(FIND("arbeid",Methode_Keuze)),"",IF(Tb_Activiteiten[[#This Row],[Adviseur]]=1,Tb_Activiteiten[[#Headers],[Adviseur]],"")))</f>
        <v/>
      </c>
      <c r="AP611" t="str">
        <f>IF(ISNUMBER(FIND("arbeid",Methode_Keuze)),"",IF(ISNUMBER(FIND("arbeid",Methode_Keuze)),"",IF(Tb_Activiteiten[[#This Row],[Projectleider/Expert]]=1,Tb_Activiteiten[[#Headers],[Projectleider/Expert]],"")))</f>
        <v/>
      </c>
      <c r="AQ611" t="str">
        <f>IF(ISNUMBER(FIND("arbeid",Methode_Keuze)),"",IF(ISNUMBER(FIND("arbeid",Methode_Keuze)),"",IF(Tb_Activiteiten[[#This Row],[Arbeidskosten]]=1,Tb_Activiteiten[[#Headers],[Arbeidskosten]],"")))</f>
        <v/>
      </c>
      <c r="AR611" t="str">
        <f>IF(ISNUMBER(FIND("arbeid",Methode_Keuze)),"",IF(ISNUMBER(FIND("arbeid",Methode_Keuze)),"",IF(Tb_Activiteiten[[#This Row],[Arbeidskosten op basis van IKS]]=1,Tb_Activiteiten[[#Headers],[Arbeidskosten op basis van IKS]],"")))</f>
        <v/>
      </c>
      <c r="AS611" t="str">
        <f>IF(ISNUMBER(FIND("overige",Methode_Keuze)),"",IF(Tb_Activiteiten[[#This Row],[Kosten derden exclusief btw]]=1,Tb_Activiteiten[[#Headers],[Kosten derden exclusief btw]],""))</f>
        <v/>
      </c>
      <c r="AT611" t="str">
        <f>IF(ISNUMBER(FIND("overige",Methode_Keuze)),"",IF(Tb_Activiteiten[[#This Row],[Niet verrekenbare btw]]=1,Tb_Activiteiten[[#Headers],[Niet verrekenbare btw]],""))</f>
        <v/>
      </c>
      <c r="AU611" t="str">
        <f>IF(ISNUMBER(FIND("overige",Methode_Keuze)),"",IF(Tb_Activiteiten[[#This Row],[Grondkosten]]=1,Tb_Activiteiten[[#Headers],[Grondkosten]],""))</f>
        <v/>
      </c>
      <c r="AV611" t="str">
        <f>IF(ISNUMBER(FIND("overige",Methode_Keuze)),"",IF(Tb_Activiteiten[[#This Row],[Bijdrage in natura (overige)]]=1,Tb_Activiteiten[[#Headers],[Bijdrage in natura (overige)]],""))</f>
        <v/>
      </c>
      <c r="AW611" t="str">
        <f>IF(ISNUMBER(FIND("overige",Methode_Keuze)),"",IF(Tb_Activiteiten[[#This Row],[Bijdrage in natura (vrijwilligers)]]=1,Tb_Activiteiten[[#Headers],[Bijdrage in natura (vrijwilligers)]],""))</f>
        <v/>
      </c>
      <c r="AX611" t="str">
        <f>IF(ISNUMBER(FIND("overige",Methode_Keuze)),"",IF(Tb_Activiteiten[[#This Row],[Afschrijvingskosten]]=1,Tb_Activiteiten[[#Headers],[Afschrijvingskosten]],""))</f>
        <v/>
      </c>
      <c r="AY611" t="str">
        <f>IF(ISNUMBER(FIND("overige",Methode_Keuze)),"",IF(Tb_Activiteiten[[#This Row],[Vergoeding]]=1,Tb_Activiteiten[[#Headers],[Vergoeding]],""))</f>
        <v/>
      </c>
      <c r="AZ611" t="str">
        <f>IF(ISNUMBER(FIND("arbeid",Methode_Keuze)),"",IF(Tb_Activiteiten[[#This Row],[Arbeidskosten - vast tarief (excl eigen arbeid)]]=1,Tb_Activiteiten[[#Headers],[Arbeidskosten - vast tarief (excl eigen arbeid)]],""))</f>
        <v/>
      </c>
      <c r="BA611" t="str">
        <f>IF(ISNUMBER(FIND("overige",Methode_Keuze)),"",IF(Tb_Activiteiten[[#This Row],[Overige kosten]]=1,Tb_Activiteiten[[#Headers],[Overige kosten]],""))</f>
        <v/>
      </c>
    </row>
    <row r="612" spans="1:53" x14ac:dyDescent="0.25">
      <c r="A612" s="213"/>
      <c r="F612" s="64"/>
      <c r="G612" s="64"/>
      <c r="H612" s="258"/>
      <c r="I612" s="258"/>
      <c r="J612" s="258"/>
      <c r="K612" s="258"/>
      <c r="O612" s="56"/>
      <c r="Q612" t="str">
        <f>IFERROR(IF(VLOOKUP(Tb_Activiteiten[[#This Row],[Openstelling]],Tb_Openstelling[],2,0)=1,1,""),"")</f>
        <v/>
      </c>
      <c r="AK612" t="str">
        <f>IF(ISNUMBER(FIND("arbeid",Methode_Keuze)),"",IF(ISNUMBER(FIND("arbeid",Methode_Keuze)),"",IF(Tb_Activiteiten[[#This Row],[Loonkosten]]=1,Tb_Activiteiten[[#Headers],[Loonkosten]],"")))</f>
        <v/>
      </c>
      <c r="AL612" t="str">
        <f>IF(ISNUMBER(FIND("arbeid",Methode_Keuze)),"",IF(ISNUMBER(FIND("arbeid",Methode_Keuze)),"",IF(Tb_Activiteiten[[#This Row],[Eigen arbeid]]=1,Tb_Activiteiten[[#Headers],[Eigen arbeid]],"")))</f>
        <v/>
      </c>
      <c r="AM612" t="str">
        <f>IF(ISNUMBER(FIND("arbeid",Methode_Keuze)),"",IF(ISNUMBER(FIND("arbeid",Methode_Keuze)),"",IF(Tb_Activiteiten[[#This Row],[Projectmedewerker]]=1,Tb_Activiteiten[[#Headers],[Projectmedewerker]],"")))</f>
        <v/>
      </c>
      <c r="AN612" t="str">
        <f>IF(ISNUMBER(FIND("arbeid",Methode_Keuze)),"",IF(ISNUMBER(FIND("arbeid",Methode_Keuze)),"",IF(Tb_Activiteiten[[#This Row],[Landbouwer]]=1,Tb_Activiteiten[[#Headers],[Landbouwer]],"")))</f>
        <v/>
      </c>
      <c r="AO612" t="str">
        <f>IF(ISNUMBER(FIND("arbeid",Methode_Keuze)),"",IF(ISNUMBER(FIND("arbeid",Methode_Keuze)),"",IF(Tb_Activiteiten[[#This Row],[Adviseur]]=1,Tb_Activiteiten[[#Headers],[Adviseur]],"")))</f>
        <v/>
      </c>
      <c r="AP612" t="str">
        <f>IF(ISNUMBER(FIND("arbeid",Methode_Keuze)),"",IF(ISNUMBER(FIND("arbeid",Methode_Keuze)),"",IF(Tb_Activiteiten[[#This Row],[Projectleider/Expert]]=1,Tb_Activiteiten[[#Headers],[Projectleider/Expert]],"")))</f>
        <v/>
      </c>
      <c r="AQ612" t="str">
        <f>IF(ISNUMBER(FIND("arbeid",Methode_Keuze)),"",IF(ISNUMBER(FIND("arbeid",Methode_Keuze)),"",IF(Tb_Activiteiten[[#This Row],[Arbeidskosten]]=1,Tb_Activiteiten[[#Headers],[Arbeidskosten]],"")))</f>
        <v/>
      </c>
      <c r="AR612" t="str">
        <f>IF(ISNUMBER(FIND("arbeid",Methode_Keuze)),"",IF(ISNUMBER(FIND("arbeid",Methode_Keuze)),"",IF(Tb_Activiteiten[[#This Row],[Arbeidskosten op basis van IKS]]=1,Tb_Activiteiten[[#Headers],[Arbeidskosten op basis van IKS]],"")))</f>
        <v/>
      </c>
      <c r="AS612" t="str">
        <f>IF(ISNUMBER(FIND("overige",Methode_Keuze)),"",IF(Tb_Activiteiten[[#This Row],[Kosten derden exclusief btw]]=1,Tb_Activiteiten[[#Headers],[Kosten derden exclusief btw]],""))</f>
        <v/>
      </c>
      <c r="AT612" t="str">
        <f>IF(ISNUMBER(FIND("overige",Methode_Keuze)),"",IF(Tb_Activiteiten[[#This Row],[Niet verrekenbare btw]]=1,Tb_Activiteiten[[#Headers],[Niet verrekenbare btw]],""))</f>
        <v/>
      </c>
      <c r="AU612" t="str">
        <f>IF(ISNUMBER(FIND("overige",Methode_Keuze)),"",IF(Tb_Activiteiten[[#This Row],[Grondkosten]]=1,Tb_Activiteiten[[#Headers],[Grondkosten]],""))</f>
        <v/>
      </c>
      <c r="AV612" t="str">
        <f>IF(ISNUMBER(FIND("overige",Methode_Keuze)),"",IF(Tb_Activiteiten[[#This Row],[Bijdrage in natura (overige)]]=1,Tb_Activiteiten[[#Headers],[Bijdrage in natura (overige)]],""))</f>
        <v/>
      </c>
      <c r="AW612" t="str">
        <f>IF(ISNUMBER(FIND("overige",Methode_Keuze)),"",IF(Tb_Activiteiten[[#This Row],[Bijdrage in natura (vrijwilligers)]]=1,Tb_Activiteiten[[#Headers],[Bijdrage in natura (vrijwilligers)]],""))</f>
        <v/>
      </c>
      <c r="AX612" t="str">
        <f>IF(ISNUMBER(FIND("overige",Methode_Keuze)),"",IF(Tb_Activiteiten[[#This Row],[Afschrijvingskosten]]=1,Tb_Activiteiten[[#Headers],[Afschrijvingskosten]],""))</f>
        <v/>
      </c>
      <c r="AY612" t="str">
        <f>IF(ISNUMBER(FIND("overige",Methode_Keuze)),"",IF(Tb_Activiteiten[[#This Row],[Vergoeding]]=1,Tb_Activiteiten[[#Headers],[Vergoeding]],""))</f>
        <v/>
      </c>
      <c r="AZ612" t="str">
        <f>IF(ISNUMBER(FIND("arbeid",Methode_Keuze)),"",IF(Tb_Activiteiten[[#This Row],[Arbeidskosten - vast tarief (excl eigen arbeid)]]=1,Tb_Activiteiten[[#Headers],[Arbeidskosten - vast tarief (excl eigen arbeid)]],""))</f>
        <v/>
      </c>
      <c r="BA612" t="str">
        <f>IF(ISNUMBER(FIND("overige",Methode_Keuze)),"",IF(Tb_Activiteiten[[#This Row],[Overige kosten]]=1,Tb_Activiteiten[[#Headers],[Overige kosten]],""))</f>
        <v/>
      </c>
    </row>
    <row r="613" spans="1:53" x14ac:dyDescent="0.25">
      <c r="A613" s="213"/>
      <c r="F613" s="64"/>
      <c r="G613" s="64"/>
      <c r="H613" s="258"/>
      <c r="I613" s="258"/>
      <c r="J613" s="258"/>
      <c r="K613" s="258"/>
      <c r="O613" s="56"/>
      <c r="Q613" t="str">
        <f>IFERROR(IF(VLOOKUP(Tb_Activiteiten[[#This Row],[Openstelling]],Tb_Openstelling[],2,0)=1,1,""),"")</f>
        <v/>
      </c>
      <c r="AK613" t="str">
        <f>IF(ISNUMBER(FIND("arbeid",Methode_Keuze)),"",IF(ISNUMBER(FIND("arbeid",Methode_Keuze)),"",IF(Tb_Activiteiten[[#This Row],[Loonkosten]]=1,Tb_Activiteiten[[#Headers],[Loonkosten]],"")))</f>
        <v/>
      </c>
      <c r="AL613" t="str">
        <f>IF(ISNUMBER(FIND("arbeid",Methode_Keuze)),"",IF(ISNUMBER(FIND("arbeid",Methode_Keuze)),"",IF(Tb_Activiteiten[[#This Row],[Eigen arbeid]]=1,Tb_Activiteiten[[#Headers],[Eigen arbeid]],"")))</f>
        <v/>
      </c>
      <c r="AM613" t="str">
        <f>IF(ISNUMBER(FIND("arbeid",Methode_Keuze)),"",IF(ISNUMBER(FIND("arbeid",Methode_Keuze)),"",IF(Tb_Activiteiten[[#This Row],[Projectmedewerker]]=1,Tb_Activiteiten[[#Headers],[Projectmedewerker]],"")))</f>
        <v/>
      </c>
      <c r="AN613" t="str">
        <f>IF(ISNUMBER(FIND("arbeid",Methode_Keuze)),"",IF(ISNUMBER(FIND("arbeid",Methode_Keuze)),"",IF(Tb_Activiteiten[[#This Row],[Landbouwer]]=1,Tb_Activiteiten[[#Headers],[Landbouwer]],"")))</f>
        <v/>
      </c>
      <c r="AO613" t="str">
        <f>IF(ISNUMBER(FIND("arbeid",Methode_Keuze)),"",IF(ISNUMBER(FIND("arbeid",Methode_Keuze)),"",IF(Tb_Activiteiten[[#This Row],[Adviseur]]=1,Tb_Activiteiten[[#Headers],[Adviseur]],"")))</f>
        <v/>
      </c>
      <c r="AP613" t="str">
        <f>IF(ISNUMBER(FIND("arbeid",Methode_Keuze)),"",IF(ISNUMBER(FIND("arbeid",Methode_Keuze)),"",IF(Tb_Activiteiten[[#This Row],[Projectleider/Expert]]=1,Tb_Activiteiten[[#Headers],[Projectleider/Expert]],"")))</f>
        <v/>
      </c>
      <c r="AQ613" t="str">
        <f>IF(ISNUMBER(FIND("arbeid",Methode_Keuze)),"",IF(ISNUMBER(FIND("arbeid",Methode_Keuze)),"",IF(Tb_Activiteiten[[#This Row],[Arbeidskosten]]=1,Tb_Activiteiten[[#Headers],[Arbeidskosten]],"")))</f>
        <v/>
      </c>
      <c r="AR613" t="str">
        <f>IF(ISNUMBER(FIND("arbeid",Methode_Keuze)),"",IF(ISNUMBER(FIND("arbeid",Methode_Keuze)),"",IF(Tb_Activiteiten[[#This Row],[Arbeidskosten op basis van IKS]]=1,Tb_Activiteiten[[#Headers],[Arbeidskosten op basis van IKS]],"")))</f>
        <v/>
      </c>
      <c r="AS613" t="str">
        <f>IF(ISNUMBER(FIND("overige",Methode_Keuze)),"",IF(Tb_Activiteiten[[#This Row],[Kosten derden exclusief btw]]=1,Tb_Activiteiten[[#Headers],[Kosten derden exclusief btw]],""))</f>
        <v/>
      </c>
      <c r="AT613" t="str">
        <f>IF(ISNUMBER(FIND("overige",Methode_Keuze)),"",IF(Tb_Activiteiten[[#This Row],[Niet verrekenbare btw]]=1,Tb_Activiteiten[[#Headers],[Niet verrekenbare btw]],""))</f>
        <v/>
      </c>
      <c r="AU613" t="str">
        <f>IF(ISNUMBER(FIND("overige",Methode_Keuze)),"",IF(Tb_Activiteiten[[#This Row],[Grondkosten]]=1,Tb_Activiteiten[[#Headers],[Grondkosten]],""))</f>
        <v/>
      </c>
      <c r="AV613" t="str">
        <f>IF(ISNUMBER(FIND("overige",Methode_Keuze)),"",IF(Tb_Activiteiten[[#This Row],[Bijdrage in natura (overige)]]=1,Tb_Activiteiten[[#Headers],[Bijdrage in natura (overige)]],""))</f>
        <v/>
      </c>
      <c r="AW613" t="str">
        <f>IF(ISNUMBER(FIND("overige",Methode_Keuze)),"",IF(Tb_Activiteiten[[#This Row],[Bijdrage in natura (vrijwilligers)]]=1,Tb_Activiteiten[[#Headers],[Bijdrage in natura (vrijwilligers)]],""))</f>
        <v/>
      </c>
      <c r="AX613" t="str">
        <f>IF(ISNUMBER(FIND("overige",Methode_Keuze)),"",IF(Tb_Activiteiten[[#This Row],[Afschrijvingskosten]]=1,Tb_Activiteiten[[#Headers],[Afschrijvingskosten]],""))</f>
        <v/>
      </c>
      <c r="AY613" t="str">
        <f>IF(ISNUMBER(FIND("overige",Methode_Keuze)),"",IF(Tb_Activiteiten[[#This Row],[Vergoeding]]=1,Tb_Activiteiten[[#Headers],[Vergoeding]],""))</f>
        <v/>
      </c>
      <c r="AZ613" t="str">
        <f>IF(ISNUMBER(FIND("arbeid",Methode_Keuze)),"",IF(Tb_Activiteiten[[#This Row],[Arbeidskosten - vast tarief (excl eigen arbeid)]]=1,Tb_Activiteiten[[#Headers],[Arbeidskosten - vast tarief (excl eigen arbeid)]],""))</f>
        <v/>
      </c>
      <c r="BA613" t="str">
        <f>IF(ISNUMBER(FIND("overige",Methode_Keuze)),"",IF(Tb_Activiteiten[[#This Row],[Overige kosten]]=1,Tb_Activiteiten[[#Headers],[Overige kosten]],""))</f>
        <v/>
      </c>
    </row>
    <row r="614" spans="1:53" x14ac:dyDescent="0.25">
      <c r="A614" s="213"/>
      <c r="F614" s="64"/>
      <c r="G614" s="64"/>
      <c r="H614" s="258"/>
      <c r="I614" s="258"/>
      <c r="J614" s="258"/>
      <c r="K614" s="258"/>
      <c r="O614" s="56"/>
      <c r="Q614" t="str">
        <f>IFERROR(IF(VLOOKUP(Tb_Activiteiten[[#This Row],[Openstelling]],Tb_Openstelling[],2,0)=1,1,""),"")</f>
        <v/>
      </c>
      <c r="AK614" t="str">
        <f>IF(ISNUMBER(FIND("arbeid",Methode_Keuze)),"",IF(ISNUMBER(FIND("arbeid",Methode_Keuze)),"",IF(Tb_Activiteiten[[#This Row],[Loonkosten]]=1,Tb_Activiteiten[[#Headers],[Loonkosten]],"")))</f>
        <v/>
      </c>
      <c r="AL614" t="str">
        <f>IF(ISNUMBER(FIND("arbeid",Methode_Keuze)),"",IF(ISNUMBER(FIND("arbeid",Methode_Keuze)),"",IF(Tb_Activiteiten[[#This Row],[Eigen arbeid]]=1,Tb_Activiteiten[[#Headers],[Eigen arbeid]],"")))</f>
        <v/>
      </c>
      <c r="AM614" t="str">
        <f>IF(ISNUMBER(FIND("arbeid",Methode_Keuze)),"",IF(ISNUMBER(FIND("arbeid",Methode_Keuze)),"",IF(Tb_Activiteiten[[#This Row],[Projectmedewerker]]=1,Tb_Activiteiten[[#Headers],[Projectmedewerker]],"")))</f>
        <v/>
      </c>
      <c r="AN614" t="str">
        <f>IF(ISNUMBER(FIND("arbeid",Methode_Keuze)),"",IF(ISNUMBER(FIND("arbeid",Methode_Keuze)),"",IF(Tb_Activiteiten[[#This Row],[Landbouwer]]=1,Tb_Activiteiten[[#Headers],[Landbouwer]],"")))</f>
        <v/>
      </c>
      <c r="AO614" t="str">
        <f>IF(ISNUMBER(FIND("arbeid",Methode_Keuze)),"",IF(ISNUMBER(FIND("arbeid",Methode_Keuze)),"",IF(Tb_Activiteiten[[#This Row],[Adviseur]]=1,Tb_Activiteiten[[#Headers],[Adviseur]],"")))</f>
        <v/>
      </c>
      <c r="AP614" t="str">
        <f>IF(ISNUMBER(FIND("arbeid",Methode_Keuze)),"",IF(ISNUMBER(FIND("arbeid",Methode_Keuze)),"",IF(Tb_Activiteiten[[#This Row],[Projectleider/Expert]]=1,Tb_Activiteiten[[#Headers],[Projectleider/Expert]],"")))</f>
        <v/>
      </c>
      <c r="AQ614" t="str">
        <f>IF(ISNUMBER(FIND("arbeid",Methode_Keuze)),"",IF(ISNUMBER(FIND("arbeid",Methode_Keuze)),"",IF(Tb_Activiteiten[[#This Row],[Arbeidskosten]]=1,Tb_Activiteiten[[#Headers],[Arbeidskosten]],"")))</f>
        <v/>
      </c>
      <c r="AR614" t="str">
        <f>IF(ISNUMBER(FIND("arbeid",Methode_Keuze)),"",IF(ISNUMBER(FIND("arbeid",Methode_Keuze)),"",IF(Tb_Activiteiten[[#This Row],[Arbeidskosten op basis van IKS]]=1,Tb_Activiteiten[[#Headers],[Arbeidskosten op basis van IKS]],"")))</f>
        <v/>
      </c>
      <c r="AS614" t="str">
        <f>IF(ISNUMBER(FIND("overige",Methode_Keuze)),"",IF(Tb_Activiteiten[[#This Row],[Kosten derden exclusief btw]]=1,Tb_Activiteiten[[#Headers],[Kosten derden exclusief btw]],""))</f>
        <v/>
      </c>
      <c r="AT614" t="str">
        <f>IF(ISNUMBER(FIND("overige",Methode_Keuze)),"",IF(Tb_Activiteiten[[#This Row],[Niet verrekenbare btw]]=1,Tb_Activiteiten[[#Headers],[Niet verrekenbare btw]],""))</f>
        <v/>
      </c>
      <c r="AU614" t="str">
        <f>IF(ISNUMBER(FIND("overige",Methode_Keuze)),"",IF(Tb_Activiteiten[[#This Row],[Grondkosten]]=1,Tb_Activiteiten[[#Headers],[Grondkosten]],""))</f>
        <v/>
      </c>
      <c r="AV614" t="str">
        <f>IF(ISNUMBER(FIND("overige",Methode_Keuze)),"",IF(Tb_Activiteiten[[#This Row],[Bijdrage in natura (overige)]]=1,Tb_Activiteiten[[#Headers],[Bijdrage in natura (overige)]],""))</f>
        <v/>
      </c>
      <c r="AW614" t="str">
        <f>IF(ISNUMBER(FIND("overige",Methode_Keuze)),"",IF(Tb_Activiteiten[[#This Row],[Bijdrage in natura (vrijwilligers)]]=1,Tb_Activiteiten[[#Headers],[Bijdrage in natura (vrijwilligers)]],""))</f>
        <v/>
      </c>
      <c r="AX614" t="str">
        <f>IF(ISNUMBER(FIND("overige",Methode_Keuze)),"",IF(Tb_Activiteiten[[#This Row],[Afschrijvingskosten]]=1,Tb_Activiteiten[[#Headers],[Afschrijvingskosten]],""))</f>
        <v/>
      </c>
      <c r="AY614" t="str">
        <f>IF(ISNUMBER(FIND("overige",Methode_Keuze)),"",IF(Tb_Activiteiten[[#This Row],[Vergoeding]]=1,Tb_Activiteiten[[#Headers],[Vergoeding]],""))</f>
        <v/>
      </c>
      <c r="AZ614" t="str">
        <f>IF(ISNUMBER(FIND("arbeid",Methode_Keuze)),"",IF(Tb_Activiteiten[[#This Row],[Arbeidskosten - vast tarief (excl eigen arbeid)]]=1,Tb_Activiteiten[[#Headers],[Arbeidskosten - vast tarief (excl eigen arbeid)]],""))</f>
        <v/>
      </c>
      <c r="BA614" t="str">
        <f>IF(ISNUMBER(FIND("overige",Methode_Keuze)),"",IF(Tb_Activiteiten[[#This Row],[Overige kosten]]=1,Tb_Activiteiten[[#Headers],[Overige kosten]],""))</f>
        <v/>
      </c>
    </row>
    <row r="615" spans="1:53" x14ac:dyDescent="0.25">
      <c r="A615" s="213"/>
      <c r="F615" s="64"/>
      <c r="G615" s="64"/>
      <c r="H615" s="258"/>
      <c r="I615" s="258"/>
      <c r="J615" s="258"/>
      <c r="K615" s="258"/>
      <c r="O615" s="56"/>
      <c r="Q615" t="str">
        <f>IFERROR(IF(VLOOKUP(Tb_Activiteiten[[#This Row],[Openstelling]],Tb_Openstelling[],2,0)=1,1,""),"")</f>
        <v/>
      </c>
      <c r="AK615" t="str">
        <f>IF(ISNUMBER(FIND("arbeid",Methode_Keuze)),"",IF(ISNUMBER(FIND("arbeid",Methode_Keuze)),"",IF(Tb_Activiteiten[[#This Row],[Loonkosten]]=1,Tb_Activiteiten[[#Headers],[Loonkosten]],"")))</f>
        <v/>
      </c>
      <c r="AL615" t="str">
        <f>IF(ISNUMBER(FIND("arbeid",Methode_Keuze)),"",IF(ISNUMBER(FIND("arbeid",Methode_Keuze)),"",IF(Tb_Activiteiten[[#This Row],[Eigen arbeid]]=1,Tb_Activiteiten[[#Headers],[Eigen arbeid]],"")))</f>
        <v/>
      </c>
      <c r="AM615" t="str">
        <f>IF(ISNUMBER(FIND("arbeid",Methode_Keuze)),"",IF(ISNUMBER(FIND("arbeid",Methode_Keuze)),"",IF(Tb_Activiteiten[[#This Row],[Projectmedewerker]]=1,Tb_Activiteiten[[#Headers],[Projectmedewerker]],"")))</f>
        <v/>
      </c>
      <c r="AN615" t="str">
        <f>IF(ISNUMBER(FIND("arbeid",Methode_Keuze)),"",IF(ISNUMBER(FIND("arbeid",Methode_Keuze)),"",IF(Tb_Activiteiten[[#This Row],[Landbouwer]]=1,Tb_Activiteiten[[#Headers],[Landbouwer]],"")))</f>
        <v/>
      </c>
      <c r="AO615" t="str">
        <f>IF(ISNUMBER(FIND("arbeid",Methode_Keuze)),"",IF(ISNUMBER(FIND("arbeid",Methode_Keuze)),"",IF(Tb_Activiteiten[[#This Row],[Adviseur]]=1,Tb_Activiteiten[[#Headers],[Adviseur]],"")))</f>
        <v/>
      </c>
      <c r="AP615" t="str">
        <f>IF(ISNUMBER(FIND("arbeid",Methode_Keuze)),"",IF(ISNUMBER(FIND("arbeid",Methode_Keuze)),"",IF(Tb_Activiteiten[[#This Row],[Projectleider/Expert]]=1,Tb_Activiteiten[[#Headers],[Projectleider/Expert]],"")))</f>
        <v/>
      </c>
      <c r="AQ615" t="str">
        <f>IF(ISNUMBER(FIND("arbeid",Methode_Keuze)),"",IF(ISNUMBER(FIND("arbeid",Methode_Keuze)),"",IF(Tb_Activiteiten[[#This Row],[Arbeidskosten]]=1,Tb_Activiteiten[[#Headers],[Arbeidskosten]],"")))</f>
        <v/>
      </c>
      <c r="AR615" t="str">
        <f>IF(ISNUMBER(FIND("arbeid",Methode_Keuze)),"",IF(ISNUMBER(FIND("arbeid",Methode_Keuze)),"",IF(Tb_Activiteiten[[#This Row],[Arbeidskosten op basis van IKS]]=1,Tb_Activiteiten[[#Headers],[Arbeidskosten op basis van IKS]],"")))</f>
        <v/>
      </c>
      <c r="AS615" t="str">
        <f>IF(ISNUMBER(FIND("overige",Methode_Keuze)),"",IF(Tb_Activiteiten[[#This Row],[Kosten derden exclusief btw]]=1,Tb_Activiteiten[[#Headers],[Kosten derden exclusief btw]],""))</f>
        <v/>
      </c>
      <c r="AT615" t="str">
        <f>IF(ISNUMBER(FIND("overige",Methode_Keuze)),"",IF(Tb_Activiteiten[[#This Row],[Niet verrekenbare btw]]=1,Tb_Activiteiten[[#Headers],[Niet verrekenbare btw]],""))</f>
        <v/>
      </c>
      <c r="AU615" t="str">
        <f>IF(ISNUMBER(FIND("overige",Methode_Keuze)),"",IF(Tb_Activiteiten[[#This Row],[Grondkosten]]=1,Tb_Activiteiten[[#Headers],[Grondkosten]],""))</f>
        <v/>
      </c>
      <c r="AV615" t="str">
        <f>IF(ISNUMBER(FIND("overige",Methode_Keuze)),"",IF(Tb_Activiteiten[[#This Row],[Bijdrage in natura (overige)]]=1,Tb_Activiteiten[[#Headers],[Bijdrage in natura (overige)]],""))</f>
        <v/>
      </c>
      <c r="AW615" t="str">
        <f>IF(ISNUMBER(FIND("overige",Methode_Keuze)),"",IF(Tb_Activiteiten[[#This Row],[Bijdrage in natura (vrijwilligers)]]=1,Tb_Activiteiten[[#Headers],[Bijdrage in natura (vrijwilligers)]],""))</f>
        <v/>
      </c>
      <c r="AX615" t="str">
        <f>IF(ISNUMBER(FIND("overige",Methode_Keuze)),"",IF(Tb_Activiteiten[[#This Row],[Afschrijvingskosten]]=1,Tb_Activiteiten[[#Headers],[Afschrijvingskosten]],""))</f>
        <v/>
      </c>
      <c r="AY615" t="str">
        <f>IF(ISNUMBER(FIND("overige",Methode_Keuze)),"",IF(Tb_Activiteiten[[#This Row],[Vergoeding]]=1,Tb_Activiteiten[[#Headers],[Vergoeding]],""))</f>
        <v/>
      </c>
      <c r="AZ615" t="str">
        <f>IF(ISNUMBER(FIND("arbeid",Methode_Keuze)),"",IF(Tb_Activiteiten[[#This Row],[Arbeidskosten - vast tarief (excl eigen arbeid)]]=1,Tb_Activiteiten[[#Headers],[Arbeidskosten - vast tarief (excl eigen arbeid)]],""))</f>
        <v/>
      </c>
      <c r="BA615" t="str">
        <f>IF(ISNUMBER(FIND("overige",Methode_Keuze)),"",IF(Tb_Activiteiten[[#This Row],[Overige kosten]]=1,Tb_Activiteiten[[#Headers],[Overige kosten]],""))</f>
        <v/>
      </c>
    </row>
    <row r="616" spans="1:53" x14ac:dyDescent="0.25">
      <c r="A616" s="213"/>
      <c r="F616" s="64"/>
      <c r="G616" s="64"/>
      <c r="H616" s="258"/>
      <c r="I616" s="258"/>
      <c r="J616" s="258"/>
      <c r="K616" s="258"/>
      <c r="O616" s="56"/>
      <c r="Q616" t="str">
        <f>IFERROR(IF(VLOOKUP(Tb_Activiteiten[[#This Row],[Openstelling]],Tb_Openstelling[],2,0)=1,1,""),"")</f>
        <v/>
      </c>
      <c r="AK616" t="str">
        <f>IF(ISNUMBER(FIND("arbeid",Methode_Keuze)),"",IF(ISNUMBER(FIND("arbeid",Methode_Keuze)),"",IF(Tb_Activiteiten[[#This Row],[Loonkosten]]=1,Tb_Activiteiten[[#Headers],[Loonkosten]],"")))</f>
        <v/>
      </c>
      <c r="AL616" t="str">
        <f>IF(ISNUMBER(FIND("arbeid",Methode_Keuze)),"",IF(ISNUMBER(FIND("arbeid",Methode_Keuze)),"",IF(Tb_Activiteiten[[#This Row],[Eigen arbeid]]=1,Tb_Activiteiten[[#Headers],[Eigen arbeid]],"")))</f>
        <v/>
      </c>
      <c r="AM616" t="str">
        <f>IF(ISNUMBER(FIND("arbeid",Methode_Keuze)),"",IF(ISNUMBER(FIND("arbeid",Methode_Keuze)),"",IF(Tb_Activiteiten[[#This Row],[Projectmedewerker]]=1,Tb_Activiteiten[[#Headers],[Projectmedewerker]],"")))</f>
        <v/>
      </c>
      <c r="AN616" t="str">
        <f>IF(ISNUMBER(FIND("arbeid",Methode_Keuze)),"",IF(ISNUMBER(FIND("arbeid",Methode_Keuze)),"",IF(Tb_Activiteiten[[#This Row],[Landbouwer]]=1,Tb_Activiteiten[[#Headers],[Landbouwer]],"")))</f>
        <v/>
      </c>
      <c r="AO616" t="str">
        <f>IF(ISNUMBER(FIND("arbeid",Methode_Keuze)),"",IF(ISNUMBER(FIND("arbeid",Methode_Keuze)),"",IF(Tb_Activiteiten[[#This Row],[Adviseur]]=1,Tb_Activiteiten[[#Headers],[Adviseur]],"")))</f>
        <v/>
      </c>
      <c r="AP616" t="str">
        <f>IF(ISNUMBER(FIND("arbeid",Methode_Keuze)),"",IF(ISNUMBER(FIND("arbeid",Methode_Keuze)),"",IF(Tb_Activiteiten[[#This Row],[Projectleider/Expert]]=1,Tb_Activiteiten[[#Headers],[Projectleider/Expert]],"")))</f>
        <v/>
      </c>
      <c r="AQ616" t="str">
        <f>IF(ISNUMBER(FIND("arbeid",Methode_Keuze)),"",IF(ISNUMBER(FIND("arbeid",Methode_Keuze)),"",IF(Tb_Activiteiten[[#This Row],[Arbeidskosten]]=1,Tb_Activiteiten[[#Headers],[Arbeidskosten]],"")))</f>
        <v/>
      </c>
      <c r="AR616" t="str">
        <f>IF(ISNUMBER(FIND("arbeid",Methode_Keuze)),"",IF(ISNUMBER(FIND("arbeid",Methode_Keuze)),"",IF(Tb_Activiteiten[[#This Row],[Arbeidskosten op basis van IKS]]=1,Tb_Activiteiten[[#Headers],[Arbeidskosten op basis van IKS]],"")))</f>
        <v/>
      </c>
      <c r="AS616" t="str">
        <f>IF(ISNUMBER(FIND("overige",Methode_Keuze)),"",IF(Tb_Activiteiten[[#This Row],[Kosten derden exclusief btw]]=1,Tb_Activiteiten[[#Headers],[Kosten derden exclusief btw]],""))</f>
        <v/>
      </c>
      <c r="AT616" t="str">
        <f>IF(ISNUMBER(FIND("overige",Methode_Keuze)),"",IF(Tb_Activiteiten[[#This Row],[Niet verrekenbare btw]]=1,Tb_Activiteiten[[#Headers],[Niet verrekenbare btw]],""))</f>
        <v/>
      </c>
      <c r="AU616" t="str">
        <f>IF(ISNUMBER(FIND("overige",Methode_Keuze)),"",IF(Tb_Activiteiten[[#This Row],[Grondkosten]]=1,Tb_Activiteiten[[#Headers],[Grondkosten]],""))</f>
        <v/>
      </c>
      <c r="AV616" t="str">
        <f>IF(ISNUMBER(FIND("overige",Methode_Keuze)),"",IF(Tb_Activiteiten[[#This Row],[Bijdrage in natura (overige)]]=1,Tb_Activiteiten[[#Headers],[Bijdrage in natura (overige)]],""))</f>
        <v/>
      </c>
      <c r="AW616" t="str">
        <f>IF(ISNUMBER(FIND("overige",Methode_Keuze)),"",IF(Tb_Activiteiten[[#This Row],[Bijdrage in natura (vrijwilligers)]]=1,Tb_Activiteiten[[#Headers],[Bijdrage in natura (vrijwilligers)]],""))</f>
        <v/>
      </c>
      <c r="AX616" t="str">
        <f>IF(ISNUMBER(FIND("overige",Methode_Keuze)),"",IF(Tb_Activiteiten[[#This Row],[Afschrijvingskosten]]=1,Tb_Activiteiten[[#Headers],[Afschrijvingskosten]],""))</f>
        <v/>
      </c>
      <c r="AY616" t="str">
        <f>IF(ISNUMBER(FIND("overige",Methode_Keuze)),"",IF(Tb_Activiteiten[[#This Row],[Vergoeding]]=1,Tb_Activiteiten[[#Headers],[Vergoeding]],""))</f>
        <v/>
      </c>
      <c r="AZ616" t="str">
        <f>IF(ISNUMBER(FIND("arbeid",Methode_Keuze)),"",IF(Tb_Activiteiten[[#This Row],[Arbeidskosten - vast tarief (excl eigen arbeid)]]=1,Tb_Activiteiten[[#Headers],[Arbeidskosten - vast tarief (excl eigen arbeid)]],""))</f>
        <v/>
      </c>
      <c r="BA616" t="str">
        <f>IF(ISNUMBER(FIND("overige",Methode_Keuze)),"",IF(Tb_Activiteiten[[#This Row],[Overige kosten]]=1,Tb_Activiteiten[[#Headers],[Overige kosten]],""))</f>
        <v/>
      </c>
    </row>
    <row r="617" spans="1:53" x14ac:dyDescent="0.25">
      <c r="A617" s="213"/>
      <c r="F617" s="64"/>
      <c r="G617" s="64"/>
      <c r="H617" s="258"/>
      <c r="I617" s="258"/>
      <c r="J617" s="258"/>
      <c r="K617" s="258"/>
      <c r="O617" s="56"/>
      <c r="Q617" t="str">
        <f>IFERROR(IF(VLOOKUP(Tb_Activiteiten[[#This Row],[Openstelling]],Tb_Openstelling[],2,0)=1,1,""),"")</f>
        <v/>
      </c>
      <c r="AK617" t="str">
        <f>IF(ISNUMBER(FIND("arbeid",Methode_Keuze)),"",IF(ISNUMBER(FIND("arbeid",Methode_Keuze)),"",IF(Tb_Activiteiten[[#This Row],[Loonkosten]]=1,Tb_Activiteiten[[#Headers],[Loonkosten]],"")))</f>
        <v/>
      </c>
      <c r="AL617" t="str">
        <f>IF(ISNUMBER(FIND("arbeid",Methode_Keuze)),"",IF(ISNUMBER(FIND("arbeid",Methode_Keuze)),"",IF(Tb_Activiteiten[[#This Row],[Eigen arbeid]]=1,Tb_Activiteiten[[#Headers],[Eigen arbeid]],"")))</f>
        <v/>
      </c>
      <c r="AM617" t="str">
        <f>IF(ISNUMBER(FIND("arbeid",Methode_Keuze)),"",IF(ISNUMBER(FIND("arbeid",Methode_Keuze)),"",IF(Tb_Activiteiten[[#This Row],[Projectmedewerker]]=1,Tb_Activiteiten[[#Headers],[Projectmedewerker]],"")))</f>
        <v/>
      </c>
      <c r="AN617" t="str">
        <f>IF(ISNUMBER(FIND("arbeid",Methode_Keuze)),"",IF(ISNUMBER(FIND("arbeid",Methode_Keuze)),"",IF(Tb_Activiteiten[[#This Row],[Landbouwer]]=1,Tb_Activiteiten[[#Headers],[Landbouwer]],"")))</f>
        <v/>
      </c>
      <c r="AO617" t="str">
        <f>IF(ISNUMBER(FIND("arbeid",Methode_Keuze)),"",IF(ISNUMBER(FIND("arbeid",Methode_Keuze)),"",IF(Tb_Activiteiten[[#This Row],[Adviseur]]=1,Tb_Activiteiten[[#Headers],[Adviseur]],"")))</f>
        <v/>
      </c>
      <c r="AP617" t="str">
        <f>IF(ISNUMBER(FIND("arbeid",Methode_Keuze)),"",IF(ISNUMBER(FIND("arbeid",Methode_Keuze)),"",IF(Tb_Activiteiten[[#This Row],[Projectleider/Expert]]=1,Tb_Activiteiten[[#Headers],[Projectleider/Expert]],"")))</f>
        <v/>
      </c>
      <c r="AQ617" t="str">
        <f>IF(ISNUMBER(FIND("arbeid",Methode_Keuze)),"",IF(ISNUMBER(FIND("arbeid",Methode_Keuze)),"",IF(Tb_Activiteiten[[#This Row],[Arbeidskosten]]=1,Tb_Activiteiten[[#Headers],[Arbeidskosten]],"")))</f>
        <v/>
      </c>
      <c r="AR617" t="str">
        <f>IF(ISNUMBER(FIND("arbeid",Methode_Keuze)),"",IF(ISNUMBER(FIND("arbeid",Methode_Keuze)),"",IF(Tb_Activiteiten[[#This Row],[Arbeidskosten op basis van IKS]]=1,Tb_Activiteiten[[#Headers],[Arbeidskosten op basis van IKS]],"")))</f>
        <v/>
      </c>
      <c r="AS617" t="str">
        <f>IF(ISNUMBER(FIND("overige",Methode_Keuze)),"",IF(Tb_Activiteiten[[#This Row],[Kosten derden exclusief btw]]=1,Tb_Activiteiten[[#Headers],[Kosten derden exclusief btw]],""))</f>
        <v/>
      </c>
      <c r="AT617" t="str">
        <f>IF(ISNUMBER(FIND("overige",Methode_Keuze)),"",IF(Tb_Activiteiten[[#This Row],[Niet verrekenbare btw]]=1,Tb_Activiteiten[[#Headers],[Niet verrekenbare btw]],""))</f>
        <v/>
      </c>
      <c r="AU617" t="str">
        <f>IF(ISNUMBER(FIND("overige",Methode_Keuze)),"",IF(Tb_Activiteiten[[#This Row],[Grondkosten]]=1,Tb_Activiteiten[[#Headers],[Grondkosten]],""))</f>
        <v/>
      </c>
      <c r="AV617" t="str">
        <f>IF(ISNUMBER(FIND("overige",Methode_Keuze)),"",IF(Tb_Activiteiten[[#This Row],[Bijdrage in natura (overige)]]=1,Tb_Activiteiten[[#Headers],[Bijdrage in natura (overige)]],""))</f>
        <v/>
      </c>
      <c r="AW617" t="str">
        <f>IF(ISNUMBER(FIND("overige",Methode_Keuze)),"",IF(Tb_Activiteiten[[#This Row],[Bijdrage in natura (vrijwilligers)]]=1,Tb_Activiteiten[[#Headers],[Bijdrage in natura (vrijwilligers)]],""))</f>
        <v/>
      </c>
      <c r="AX617" t="str">
        <f>IF(ISNUMBER(FIND("overige",Methode_Keuze)),"",IF(Tb_Activiteiten[[#This Row],[Afschrijvingskosten]]=1,Tb_Activiteiten[[#Headers],[Afschrijvingskosten]],""))</f>
        <v/>
      </c>
      <c r="AY617" t="str">
        <f>IF(ISNUMBER(FIND("overige",Methode_Keuze)),"",IF(Tb_Activiteiten[[#This Row],[Vergoeding]]=1,Tb_Activiteiten[[#Headers],[Vergoeding]],""))</f>
        <v/>
      </c>
      <c r="AZ617" t="str">
        <f>IF(ISNUMBER(FIND("arbeid",Methode_Keuze)),"",IF(Tb_Activiteiten[[#This Row],[Arbeidskosten - vast tarief (excl eigen arbeid)]]=1,Tb_Activiteiten[[#Headers],[Arbeidskosten - vast tarief (excl eigen arbeid)]],""))</f>
        <v/>
      </c>
      <c r="BA617" t="str">
        <f>IF(ISNUMBER(FIND("overige",Methode_Keuze)),"",IF(Tb_Activiteiten[[#This Row],[Overige kosten]]=1,Tb_Activiteiten[[#Headers],[Overige kosten]],""))</f>
        <v/>
      </c>
    </row>
    <row r="618" spans="1:53" x14ac:dyDescent="0.25">
      <c r="A618" s="213"/>
      <c r="F618" s="64"/>
      <c r="G618" s="64"/>
      <c r="H618" s="258"/>
      <c r="I618" s="258"/>
      <c r="J618" s="258"/>
      <c r="K618" s="258"/>
      <c r="O618" s="56"/>
      <c r="Q618" t="str">
        <f>IFERROR(IF(VLOOKUP(Tb_Activiteiten[[#This Row],[Openstelling]],Tb_Openstelling[],2,0)=1,1,""),"")</f>
        <v/>
      </c>
      <c r="AK618" t="str">
        <f>IF(ISNUMBER(FIND("arbeid",Methode_Keuze)),"",IF(ISNUMBER(FIND("arbeid",Methode_Keuze)),"",IF(Tb_Activiteiten[[#This Row],[Loonkosten]]=1,Tb_Activiteiten[[#Headers],[Loonkosten]],"")))</f>
        <v/>
      </c>
      <c r="AL618" t="str">
        <f>IF(ISNUMBER(FIND("arbeid",Methode_Keuze)),"",IF(ISNUMBER(FIND("arbeid",Methode_Keuze)),"",IF(Tb_Activiteiten[[#This Row],[Eigen arbeid]]=1,Tb_Activiteiten[[#Headers],[Eigen arbeid]],"")))</f>
        <v/>
      </c>
      <c r="AM618" t="str">
        <f>IF(ISNUMBER(FIND("arbeid",Methode_Keuze)),"",IF(ISNUMBER(FIND("arbeid",Methode_Keuze)),"",IF(Tb_Activiteiten[[#This Row],[Projectmedewerker]]=1,Tb_Activiteiten[[#Headers],[Projectmedewerker]],"")))</f>
        <v/>
      </c>
      <c r="AN618" t="str">
        <f>IF(ISNUMBER(FIND("arbeid",Methode_Keuze)),"",IF(ISNUMBER(FIND("arbeid",Methode_Keuze)),"",IF(Tb_Activiteiten[[#This Row],[Landbouwer]]=1,Tb_Activiteiten[[#Headers],[Landbouwer]],"")))</f>
        <v/>
      </c>
      <c r="AO618" t="str">
        <f>IF(ISNUMBER(FIND("arbeid",Methode_Keuze)),"",IF(ISNUMBER(FIND("arbeid",Methode_Keuze)),"",IF(Tb_Activiteiten[[#This Row],[Adviseur]]=1,Tb_Activiteiten[[#Headers],[Adviseur]],"")))</f>
        <v/>
      </c>
      <c r="AP618" t="str">
        <f>IF(ISNUMBER(FIND("arbeid",Methode_Keuze)),"",IF(ISNUMBER(FIND("arbeid",Methode_Keuze)),"",IF(Tb_Activiteiten[[#This Row],[Projectleider/Expert]]=1,Tb_Activiteiten[[#Headers],[Projectleider/Expert]],"")))</f>
        <v/>
      </c>
      <c r="AQ618" t="str">
        <f>IF(ISNUMBER(FIND("arbeid",Methode_Keuze)),"",IF(ISNUMBER(FIND("arbeid",Methode_Keuze)),"",IF(Tb_Activiteiten[[#This Row],[Arbeidskosten]]=1,Tb_Activiteiten[[#Headers],[Arbeidskosten]],"")))</f>
        <v/>
      </c>
      <c r="AR618" t="str">
        <f>IF(ISNUMBER(FIND("arbeid",Methode_Keuze)),"",IF(ISNUMBER(FIND("arbeid",Methode_Keuze)),"",IF(Tb_Activiteiten[[#This Row],[Arbeidskosten op basis van IKS]]=1,Tb_Activiteiten[[#Headers],[Arbeidskosten op basis van IKS]],"")))</f>
        <v/>
      </c>
      <c r="AS618" t="str">
        <f>IF(ISNUMBER(FIND("overige",Methode_Keuze)),"",IF(Tb_Activiteiten[[#This Row],[Kosten derden exclusief btw]]=1,Tb_Activiteiten[[#Headers],[Kosten derden exclusief btw]],""))</f>
        <v/>
      </c>
      <c r="AT618" t="str">
        <f>IF(ISNUMBER(FIND("overige",Methode_Keuze)),"",IF(Tb_Activiteiten[[#This Row],[Niet verrekenbare btw]]=1,Tb_Activiteiten[[#Headers],[Niet verrekenbare btw]],""))</f>
        <v/>
      </c>
      <c r="AU618" t="str">
        <f>IF(ISNUMBER(FIND("overige",Methode_Keuze)),"",IF(Tb_Activiteiten[[#This Row],[Grondkosten]]=1,Tb_Activiteiten[[#Headers],[Grondkosten]],""))</f>
        <v/>
      </c>
      <c r="AV618" t="str">
        <f>IF(ISNUMBER(FIND("overige",Methode_Keuze)),"",IF(Tb_Activiteiten[[#This Row],[Bijdrage in natura (overige)]]=1,Tb_Activiteiten[[#Headers],[Bijdrage in natura (overige)]],""))</f>
        <v/>
      </c>
      <c r="AW618" t="str">
        <f>IF(ISNUMBER(FIND("overige",Methode_Keuze)),"",IF(Tb_Activiteiten[[#This Row],[Bijdrage in natura (vrijwilligers)]]=1,Tb_Activiteiten[[#Headers],[Bijdrage in natura (vrijwilligers)]],""))</f>
        <v/>
      </c>
      <c r="AX618" t="str">
        <f>IF(ISNUMBER(FIND("overige",Methode_Keuze)),"",IF(Tb_Activiteiten[[#This Row],[Afschrijvingskosten]]=1,Tb_Activiteiten[[#Headers],[Afschrijvingskosten]],""))</f>
        <v/>
      </c>
      <c r="AY618" t="str">
        <f>IF(ISNUMBER(FIND("overige",Methode_Keuze)),"",IF(Tb_Activiteiten[[#This Row],[Vergoeding]]=1,Tb_Activiteiten[[#Headers],[Vergoeding]],""))</f>
        <v/>
      </c>
      <c r="AZ618" t="str">
        <f>IF(ISNUMBER(FIND("arbeid",Methode_Keuze)),"",IF(Tb_Activiteiten[[#This Row],[Arbeidskosten - vast tarief (excl eigen arbeid)]]=1,Tb_Activiteiten[[#Headers],[Arbeidskosten - vast tarief (excl eigen arbeid)]],""))</f>
        <v/>
      </c>
      <c r="BA618" t="str">
        <f>IF(ISNUMBER(FIND("overige",Methode_Keuze)),"",IF(Tb_Activiteiten[[#This Row],[Overige kosten]]=1,Tb_Activiteiten[[#Headers],[Overige kosten]],""))</f>
        <v/>
      </c>
    </row>
    <row r="619" spans="1:53" x14ac:dyDescent="0.25">
      <c r="A619" s="213"/>
      <c r="F619" s="64"/>
      <c r="G619" s="64"/>
      <c r="H619" s="258"/>
      <c r="I619" s="258"/>
      <c r="J619" s="258"/>
      <c r="K619" s="258"/>
      <c r="O619" s="56"/>
      <c r="Q619" t="str">
        <f>IFERROR(IF(VLOOKUP(Tb_Activiteiten[[#This Row],[Openstelling]],Tb_Openstelling[],2,0)=1,1,""),"")</f>
        <v/>
      </c>
      <c r="AK619" t="str">
        <f>IF(ISNUMBER(FIND("arbeid",Methode_Keuze)),"",IF(ISNUMBER(FIND("arbeid",Methode_Keuze)),"",IF(Tb_Activiteiten[[#This Row],[Loonkosten]]=1,Tb_Activiteiten[[#Headers],[Loonkosten]],"")))</f>
        <v/>
      </c>
      <c r="AL619" t="str">
        <f>IF(ISNUMBER(FIND("arbeid",Methode_Keuze)),"",IF(ISNUMBER(FIND("arbeid",Methode_Keuze)),"",IF(Tb_Activiteiten[[#This Row],[Eigen arbeid]]=1,Tb_Activiteiten[[#Headers],[Eigen arbeid]],"")))</f>
        <v/>
      </c>
      <c r="AM619" t="str">
        <f>IF(ISNUMBER(FIND("arbeid",Methode_Keuze)),"",IF(ISNUMBER(FIND("arbeid",Methode_Keuze)),"",IF(Tb_Activiteiten[[#This Row],[Projectmedewerker]]=1,Tb_Activiteiten[[#Headers],[Projectmedewerker]],"")))</f>
        <v/>
      </c>
      <c r="AN619" t="str">
        <f>IF(ISNUMBER(FIND("arbeid",Methode_Keuze)),"",IF(ISNUMBER(FIND("arbeid",Methode_Keuze)),"",IF(Tb_Activiteiten[[#This Row],[Landbouwer]]=1,Tb_Activiteiten[[#Headers],[Landbouwer]],"")))</f>
        <v/>
      </c>
      <c r="AO619" t="str">
        <f>IF(ISNUMBER(FIND("arbeid",Methode_Keuze)),"",IF(ISNUMBER(FIND("arbeid",Methode_Keuze)),"",IF(Tb_Activiteiten[[#This Row],[Adviseur]]=1,Tb_Activiteiten[[#Headers],[Adviseur]],"")))</f>
        <v/>
      </c>
      <c r="AP619" t="str">
        <f>IF(ISNUMBER(FIND("arbeid",Methode_Keuze)),"",IF(ISNUMBER(FIND("arbeid",Methode_Keuze)),"",IF(Tb_Activiteiten[[#This Row],[Projectleider/Expert]]=1,Tb_Activiteiten[[#Headers],[Projectleider/Expert]],"")))</f>
        <v/>
      </c>
      <c r="AQ619" t="str">
        <f>IF(ISNUMBER(FIND("arbeid",Methode_Keuze)),"",IF(ISNUMBER(FIND("arbeid",Methode_Keuze)),"",IF(Tb_Activiteiten[[#This Row],[Arbeidskosten]]=1,Tb_Activiteiten[[#Headers],[Arbeidskosten]],"")))</f>
        <v/>
      </c>
      <c r="AR619" t="str">
        <f>IF(ISNUMBER(FIND("arbeid",Methode_Keuze)),"",IF(ISNUMBER(FIND("arbeid",Methode_Keuze)),"",IF(Tb_Activiteiten[[#This Row],[Arbeidskosten op basis van IKS]]=1,Tb_Activiteiten[[#Headers],[Arbeidskosten op basis van IKS]],"")))</f>
        <v/>
      </c>
      <c r="AS619" t="str">
        <f>IF(ISNUMBER(FIND("overige",Methode_Keuze)),"",IF(Tb_Activiteiten[[#This Row],[Kosten derden exclusief btw]]=1,Tb_Activiteiten[[#Headers],[Kosten derden exclusief btw]],""))</f>
        <v/>
      </c>
      <c r="AT619" t="str">
        <f>IF(ISNUMBER(FIND("overige",Methode_Keuze)),"",IF(Tb_Activiteiten[[#This Row],[Niet verrekenbare btw]]=1,Tb_Activiteiten[[#Headers],[Niet verrekenbare btw]],""))</f>
        <v/>
      </c>
      <c r="AU619" t="str">
        <f>IF(ISNUMBER(FIND("overige",Methode_Keuze)),"",IF(Tb_Activiteiten[[#This Row],[Grondkosten]]=1,Tb_Activiteiten[[#Headers],[Grondkosten]],""))</f>
        <v/>
      </c>
      <c r="AV619" t="str">
        <f>IF(ISNUMBER(FIND("overige",Methode_Keuze)),"",IF(Tb_Activiteiten[[#This Row],[Bijdrage in natura (overige)]]=1,Tb_Activiteiten[[#Headers],[Bijdrage in natura (overige)]],""))</f>
        <v/>
      </c>
      <c r="AW619" t="str">
        <f>IF(ISNUMBER(FIND("overige",Methode_Keuze)),"",IF(Tb_Activiteiten[[#This Row],[Bijdrage in natura (vrijwilligers)]]=1,Tb_Activiteiten[[#Headers],[Bijdrage in natura (vrijwilligers)]],""))</f>
        <v/>
      </c>
      <c r="AX619" t="str">
        <f>IF(ISNUMBER(FIND("overige",Methode_Keuze)),"",IF(Tb_Activiteiten[[#This Row],[Afschrijvingskosten]]=1,Tb_Activiteiten[[#Headers],[Afschrijvingskosten]],""))</f>
        <v/>
      </c>
      <c r="AY619" t="str">
        <f>IF(ISNUMBER(FIND("overige",Methode_Keuze)),"",IF(Tb_Activiteiten[[#This Row],[Vergoeding]]=1,Tb_Activiteiten[[#Headers],[Vergoeding]],""))</f>
        <v/>
      </c>
      <c r="AZ619" t="str">
        <f>IF(ISNUMBER(FIND("arbeid",Methode_Keuze)),"",IF(Tb_Activiteiten[[#This Row],[Arbeidskosten - vast tarief (excl eigen arbeid)]]=1,Tb_Activiteiten[[#Headers],[Arbeidskosten - vast tarief (excl eigen arbeid)]],""))</f>
        <v/>
      </c>
      <c r="BA619" t="str">
        <f>IF(ISNUMBER(FIND("overige",Methode_Keuze)),"",IF(Tb_Activiteiten[[#This Row],[Overige kosten]]=1,Tb_Activiteiten[[#Headers],[Overige kosten]],""))</f>
        <v/>
      </c>
    </row>
    <row r="620" spans="1:53" x14ac:dyDescent="0.25">
      <c r="A620" s="213"/>
      <c r="F620" s="64"/>
      <c r="G620" s="64"/>
      <c r="H620" s="258"/>
      <c r="I620" s="258"/>
      <c r="J620" s="258"/>
      <c r="K620" s="258"/>
      <c r="O620" s="56"/>
      <c r="Q620" t="str">
        <f>IFERROR(IF(VLOOKUP(Tb_Activiteiten[[#This Row],[Openstelling]],Tb_Openstelling[],2,0)=1,1,""),"")</f>
        <v/>
      </c>
      <c r="AK620" t="str">
        <f>IF(ISNUMBER(FIND("arbeid",Methode_Keuze)),"",IF(ISNUMBER(FIND("arbeid",Methode_Keuze)),"",IF(Tb_Activiteiten[[#This Row],[Loonkosten]]=1,Tb_Activiteiten[[#Headers],[Loonkosten]],"")))</f>
        <v/>
      </c>
      <c r="AL620" t="str">
        <f>IF(ISNUMBER(FIND("arbeid",Methode_Keuze)),"",IF(ISNUMBER(FIND("arbeid",Methode_Keuze)),"",IF(Tb_Activiteiten[[#This Row],[Eigen arbeid]]=1,Tb_Activiteiten[[#Headers],[Eigen arbeid]],"")))</f>
        <v/>
      </c>
      <c r="AM620" t="str">
        <f>IF(ISNUMBER(FIND("arbeid",Methode_Keuze)),"",IF(ISNUMBER(FIND("arbeid",Methode_Keuze)),"",IF(Tb_Activiteiten[[#This Row],[Projectmedewerker]]=1,Tb_Activiteiten[[#Headers],[Projectmedewerker]],"")))</f>
        <v/>
      </c>
      <c r="AN620" t="str">
        <f>IF(ISNUMBER(FIND("arbeid",Methode_Keuze)),"",IF(ISNUMBER(FIND("arbeid",Methode_Keuze)),"",IF(Tb_Activiteiten[[#This Row],[Landbouwer]]=1,Tb_Activiteiten[[#Headers],[Landbouwer]],"")))</f>
        <v/>
      </c>
      <c r="AO620" t="str">
        <f>IF(ISNUMBER(FIND("arbeid",Methode_Keuze)),"",IF(ISNUMBER(FIND("arbeid",Methode_Keuze)),"",IF(Tb_Activiteiten[[#This Row],[Adviseur]]=1,Tb_Activiteiten[[#Headers],[Adviseur]],"")))</f>
        <v/>
      </c>
      <c r="AP620" t="str">
        <f>IF(ISNUMBER(FIND("arbeid",Methode_Keuze)),"",IF(ISNUMBER(FIND("arbeid",Methode_Keuze)),"",IF(Tb_Activiteiten[[#This Row],[Projectleider/Expert]]=1,Tb_Activiteiten[[#Headers],[Projectleider/Expert]],"")))</f>
        <v/>
      </c>
      <c r="AQ620" t="str">
        <f>IF(ISNUMBER(FIND("arbeid",Methode_Keuze)),"",IF(ISNUMBER(FIND("arbeid",Methode_Keuze)),"",IF(Tb_Activiteiten[[#This Row],[Arbeidskosten]]=1,Tb_Activiteiten[[#Headers],[Arbeidskosten]],"")))</f>
        <v/>
      </c>
      <c r="AR620" t="str">
        <f>IF(ISNUMBER(FIND("arbeid",Methode_Keuze)),"",IF(ISNUMBER(FIND("arbeid",Methode_Keuze)),"",IF(Tb_Activiteiten[[#This Row],[Arbeidskosten op basis van IKS]]=1,Tb_Activiteiten[[#Headers],[Arbeidskosten op basis van IKS]],"")))</f>
        <v/>
      </c>
      <c r="AS620" t="str">
        <f>IF(ISNUMBER(FIND("overige",Methode_Keuze)),"",IF(Tb_Activiteiten[[#This Row],[Kosten derden exclusief btw]]=1,Tb_Activiteiten[[#Headers],[Kosten derden exclusief btw]],""))</f>
        <v/>
      </c>
      <c r="AT620" t="str">
        <f>IF(ISNUMBER(FIND("overige",Methode_Keuze)),"",IF(Tb_Activiteiten[[#This Row],[Niet verrekenbare btw]]=1,Tb_Activiteiten[[#Headers],[Niet verrekenbare btw]],""))</f>
        <v/>
      </c>
      <c r="AU620" t="str">
        <f>IF(ISNUMBER(FIND("overige",Methode_Keuze)),"",IF(Tb_Activiteiten[[#This Row],[Grondkosten]]=1,Tb_Activiteiten[[#Headers],[Grondkosten]],""))</f>
        <v/>
      </c>
      <c r="AV620" t="str">
        <f>IF(ISNUMBER(FIND("overige",Methode_Keuze)),"",IF(Tb_Activiteiten[[#This Row],[Bijdrage in natura (overige)]]=1,Tb_Activiteiten[[#Headers],[Bijdrage in natura (overige)]],""))</f>
        <v/>
      </c>
      <c r="AW620" t="str">
        <f>IF(ISNUMBER(FIND("overige",Methode_Keuze)),"",IF(Tb_Activiteiten[[#This Row],[Bijdrage in natura (vrijwilligers)]]=1,Tb_Activiteiten[[#Headers],[Bijdrage in natura (vrijwilligers)]],""))</f>
        <v/>
      </c>
      <c r="AX620" t="str">
        <f>IF(ISNUMBER(FIND("overige",Methode_Keuze)),"",IF(Tb_Activiteiten[[#This Row],[Afschrijvingskosten]]=1,Tb_Activiteiten[[#Headers],[Afschrijvingskosten]],""))</f>
        <v/>
      </c>
      <c r="AY620" t="str">
        <f>IF(ISNUMBER(FIND("overige",Methode_Keuze)),"",IF(Tb_Activiteiten[[#This Row],[Vergoeding]]=1,Tb_Activiteiten[[#Headers],[Vergoeding]],""))</f>
        <v/>
      </c>
      <c r="AZ620" t="str">
        <f>IF(ISNUMBER(FIND("arbeid",Methode_Keuze)),"",IF(Tb_Activiteiten[[#This Row],[Arbeidskosten - vast tarief (excl eigen arbeid)]]=1,Tb_Activiteiten[[#Headers],[Arbeidskosten - vast tarief (excl eigen arbeid)]],""))</f>
        <v/>
      </c>
      <c r="BA620" t="str">
        <f>IF(ISNUMBER(FIND("overige",Methode_Keuze)),"",IF(Tb_Activiteiten[[#This Row],[Overige kosten]]=1,Tb_Activiteiten[[#Headers],[Overige kosten]],""))</f>
        <v/>
      </c>
    </row>
    <row r="621" spans="1:53" x14ac:dyDescent="0.25">
      <c r="A621" s="213"/>
      <c r="F621" s="64"/>
      <c r="G621" s="64"/>
      <c r="H621" s="258"/>
      <c r="I621" s="258"/>
      <c r="J621" s="258"/>
      <c r="K621" s="258"/>
      <c r="O621" s="56"/>
      <c r="Q621" t="str">
        <f>IFERROR(IF(VLOOKUP(Tb_Activiteiten[[#This Row],[Openstelling]],Tb_Openstelling[],2,0)=1,1,""),"")</f>
        <v/>
      </c>
      <c r="AK621" t="str">
        <f>IF(ISNUMBER(FIND("arbeid",Methode_Keuze)),"",IF(ISNUMBER(FIND("arbeid",Methode_Keuze)),"",IF(Tb_Activiteiten[[#This Row],[Loonkosten]]=1,Tb_Activiteiten[[#Headers],[Loonkosten]],"")))</f>
        <v/>
      </c>
      <c r="AL621" t="str">
        <f>IF(ISNUMBER(FIND("arbeid",Methode_Keuze)),"",IF(ISNUMBER(FIND("arbeid",Methode_Keuze)),"",IF(Tb_Activiteiten[[#This Row],[Eigen arbeid]]=1,Tb_Activiteiten[[#Headers],[Eigen arbeid]],"")))</f>
        <v/>
      </c>
      <c r="AM621" t="str">
        <f>IF(ISNUMBER(FIND("arbeid",Methode_Keuze)),"",IF(ISNUMBER(FIND("arbeid",Methode_Keuze)),"",IF(Tb_Activiteiten[[#This Row],[Projectmedewerker]]=1,Tb_Activiteiten[[#Headers],[Projectmedewerker]],"")))</f>
        <v/>
      </c>
      <c r="AN621" t="str">
        <f>IF(ISNUMBER(FIND("arbeid",Methode_Keuze)),"",IF(ISNUMBER(FIND("arbeid",Methode_Keuze)),"",IF(Tb_Activiteiten[[#This Row],[Landbouwer]]=1,Tb_Activiteiten[[#Headers],[Landbouwer]],"")))</f>
        <v/>
      </c>
      <c r="AO621" t="str">
        <f>IF(ISNUMBER(FIND("arbeid",Methode_Keuze)),"",IF(ISNUMBER(FIND("arbeid",Methode_Keuze)),"",IF(Tb_Activiteiten[[#This Row],[Adviseur]]=1,Tb_Activiteiten[[#Headers],[Adviseur]],"")))</f>
        <v/>
      </c>
      <c r="AP621" t="str">
        <f>IF(ISNUMBER(FIND("arbeid",Methode_Keuze)),"",IF(ISNUMBER(FIND("arbeid",Methode_Keuze)),"",IF(Tb_Activiteiten[[#This Row],[Projectleider/Expert]]=1,Tb_Activiteiten[[#Headers],[Projectleider/Expert]],"")))</f>
        <v/>
      </c>
      <c r="AQ621" t="str">
        <f>IF(ISNUMBER(FIND("arbeid",Methode_Keuze)),"",IF(ISNUMBER(FIND("arbeid",Methode_Keuze)),"",IF(Tb_Activiteiten[[#This Row],[Arbeidskosten]]=1,Tb_Activiteiten[[#Headers],[Arbeidskosten]],"")))</f>
        <v/>
      </c>
      <c r="AR621" t="str">
        <f>IF(ISNUMBER(FIND("arbeid",Methode_Keuze)),"",IF(ISNUMBER(FIND("arbeid",Methode_Keuze)),"",IF(Tb_Activiteiten[[#This Row],[Arbeidskosten op basis van IKS]]=1,Tb_Activiteiten[[#Headers],[Arbeidskosten op basis van IKS]],"")))</f>
        <v/>
      </c>
      <c r="AS621" t="str">
        <f>IF(ISNUMBER(FIND("overige",Methode_Keuze)),"",IF(Tb_Activiteiten[[#This Row],[Kosten derden exclusief btw]]=1,Tb_Activiteiten[[#Headers],[Kosten derden exclusief btw]],""))</f>
        <v/>
      </c>
      <c r="AT621" t="str">
        <f>IF(ISNUMBER(FIND("overige",Methode_Keuze)),"",IF(Tb_Activiteiten[[#This Row],[Niet verrekenbare btw]]=1,Tb_Activiteiten[[#Headers],[Niet verrekenbare btw]],""))</f>
        <v/>
      </c>
      <c r="AU621" t="str">
        <f>IF(ISNUMBER(FIND("overige",Methode_Keuze)),"",IF(Tb_Activiteiten[[#This Row],[Grondkosten]]=1,Tb_Activiteiten[[#Headers],[Grondkosten]],""))</f>
        <v/>
      </c>
      <c r="AV621" t="str">
        <f>IF(ISNUMBER(FIND("overige",Methode_Keuze)),"",IF(Tb_Activiteiten[[#This Row],[Bijdrage in natura (overige)]]=1,Tb_Activiteiten[[#Headers],[Bijdrage in natura (overige)]],""))</f>
        <v/>
      </c>
      <c r="AW621" t="str">
        <f>IF(ISNUMBER(FIND("overige",Methode_Keuze)),"",IF(Tb_Activiteiten[[#This Row],[Bijdrage in natura (vrijwilligers)]]=1,Tb_Activiteiten[[#Headers],[Bijdrage in natura (vrijwilligers)]],""))</f>
        <v/>
      </c>
      <c r="AX621" t="str">
        <f>IF(ISNUMBER(FIND("overige",Methode_Keuze)),"",IF(Tb_Activiteiten[[#This Row],[Afschrijvingskosten]]=1,Tb_Activiteiten[[#Headers],[Afschrijvingskosten]],""))</f>
        <v/>
      </c>
      <c r="AY621" t="str">
        <f>IF(ISNUMBER(FIND("overige",Methode_Keuze)),"",IF(Tb_Activiteiten[[#This Row],[Vergoeding]]=1,Tb_Activiteiten[[#Headers],[Vergoeding]],""))</f>
        <v/>
      </c>
      <c r="AZ621" t="str">
        <f>IF(ISNUMBER(FIND("arbeid",Methode_Keuze)),"",IF(Tb_Activiteiten[[#This Row],[Arbeidskosten - vast tarief (excl eigen arbeid)]]=1,Tb_Activiteiten[[#Headers],[Arbeidskosten - vast tarief (excl eigen arbeid)]],""))</f>
        <v/>
      </c>
      <c r="BA621" t="str">
        <f>IF(ISNUMBER(FIND("overige",Methode_Keuze)),"",IF(Tb_Activiteiten[[#This Row],[Overige kosten]]=1,Tb_Activiteiten[[#Headers],[Overige kosten]],""))</f>
        <v/>
      </c>
    </row>
    <row r="622" spans="1:53" x14ac:dyDescent="0.25">
      <c r="A622" s="213"/>
      <c r="F622" s="64"/>
      <c r="G622" s="64"/>
      <c r="H622" s="258"/>
      <c r="I622" s="258"/>
      <c r="J622" s="258"/>
      <c r="K622" s="258"/>
      <c r="O622" s="56"/>
      <c r="Q622" t="str">
        <f>IFERROR(IF(VLOOKUP(Tb_Activiteiten[[#This Row],[Openstelling]],Tb_Openstelling[],2,0)=1,1,""),"")</f>
        <v/>
      </c>
      <c r="AK622" t="str">
        <f>IF(ISNUMBER(FIND("arbeid",Methode_Keuze)),"",IF(ISNUMBER(FIND("arbeid",Methode_Keuze)),"",IF(Tb_Activiteiten[[#This Row],[Loonkosten]]=1,Tb_Activiteiten[[#Headers],[Loonkosten]],"")))</f>
        <v/>
      </c>
      <c r="AL622" t="str">
        <f>IF(ISNUMBER(FIND("arbeid",Methode_Keuze)),"",IF(ISNUMBER(FIND("arbeid",Methode_Keuze)),"",IF(Tb_Activiteiten[[#This Row],[Eigen arbeid]]=1,Tb_Activiteiten[[#Headers],[Eigen arbeid]],"")))</f>
        <v/>
      </c>
      <c r="AM622" t="str">
        <f>IF(ISNUMBER(FIND("arbeid",Methode_Keuze)),"",IF(ISNUMBER(FIND("arbeid",Methode_Keuze)),"",IF(Tb_Activiteiten[[#This Row],[Projectmedewerker]]=1,Tb_Activiteiten[[#Headers],[Projectmedewerker]],"")))</f>
        <v/>
      </c>
      <c r="AN622" t="str">
        <f>IF(ISNUMBER(FIND("arbeid",Methode_Keuze)),"",IF(ISNUMBER(FIND("arbeid",Methode_Keuze)),"",IF(Tb_Activiteiten[[#This Row],[Landbouwer]]=1,Tb_Activiteiten[[#Headers],[Landbouwer]],"")))</f>
        <v/>
      </c>
      <c r="AO622" t="str">
        <f>IF(ISNUMBER(FIND("arbeid",Methode_Keuze)),"",IF(ISNUMBER(FIND("arbeid",Methode_Keuze)),"",IF(Tb_Activiteiten[[#This Row],[Adviseur]]=1,Tb_Activiteiten[[#Headers],[Adviseur]],"")))</f>
        <v/>
      </c>
      <c r="AP622" t="str">
        <f>IF(ISNUMBER(FIND("arbeid",Methode_Keuze)),"",IF(ISNUMBER(FIND("arbeid",Methode_Keuze)),"",IF(Tb_Activiteiten[[#This Row],[Projectleider/Expert]]=1,Tb_Activiteiten[[#Headers],[Projectleider/Expert]],"")))</f>
        <v/>
      </c>
      <c r="AQ622" t="str">
        <f>IF(ISNUMBER(FIND("arbeid",Methode_Keuze)),"",IF(ISNUMBER(FIND("arbeid",Methode_Keuze)),"",IF(Tb_Activiteiten[[#This Row],[Arbeidskosten]]=1,Tb_Activiteiten[[#Headers],[Arbeidskosten]],"")))</f>
        <v/>
      </c>
      <c r="AR622" t="str">
        <f>IF(ISNUMBER(FIND("arbeid",Methode_Keuze)),"",IF(ISNUMBER(FIND("arbeid",Methode_Keuze)),"",IF(Tb_Activiteiten[[#This Row],[Arbeidskosten op basis van IKS]]=1,Tb_Activiteiten[[#Headers],[Arbeidskosten op basis van IKS]],"")))</f>
        <v/>
      </c>
      <c r="AS622" t="str">
        <f>IF(ISNUMBER(FIND("overige",Methode_Keuze)),"",IF(Tb_Activiteiten[[#This Row],[Kosten derden exclusief btw]]=1,Tb_Activiteiten[[#Headers],[Kosten derden exclusief btw]],""))</f>
        <v/>
      </c>
      <c r="AT622" t="str">
        <f>IF(ISNUMBER(FIND("overige",Methode_Keuze)),"",IF(Tb_Activiteiten[[#This Row],[Niet verrekenbare btw]]=1,Tb_Activiteiten[[#Headers],[Niet verrekenbare btw]],""))</f>
        <v/>
      </c>
      <c r="AU622" t="str">
        <f>IF(ISNUMBER(FIND("overige",Methode_Keuze)),"",IF(Tb_Activiteiten[[#This Row],[Grondkosten]]=1,Tb_Activiteiten[[#Headers],[Grondkosten]],""))</f>
        <v/>
      </c>
      <c r="AV622" t="str">
        <f>IF(ISNUMBER(FIND("overige",Methode_Keuze)),"",IF(Tb_Activiteiten[[#This Row],[Bijdrage in natura (overige)]]=1,Tb_Activiteiten[[#Headers],[Bijdrage in natura (overige)]],""))</f>
        <v/>
      </c>
      <c r="AW622" t="str">
        <f>IF(ISNUMBER(FIND("overige",Methode_Keuze)),"",IF(Tb_Activiteiten[[#This Row],[Bijdrage in natura (vrijwilligers)]]=1,Tb_Activiteiten[[#Headers],[Bijdrage in natura (vrijwilligers)]],""))</f>
        <v/>
      </c>
      <c r="AX622" t="str">
        <f>IF(ISNUMBER(FIND("overige",Methode_Keuze)),"",IF(Tb_Activiteiten[[#This Row],[Afschrijvingskosten]]=1,Tb_Activiteiten[[#Headers],[Afschrijvingskosten]],""))</f>
        <v/>
      </c>
      <c r="AY622" t="str">
        <f>IF(ISNUMBER(FIND("overige",Methode_Keuze)),"",IF(Tb_Activiteiten[[#This Row],[Vergoeding]]=1,Tb_Activiteiten[[#Headers],[Vergoeding]],""))</f>
        <v/>
      </c>
      <c r="AZ622" t="str">
        <f>IF(ISNUMBER(FIND("arbeid",Methode_Keuze)),"",IF(Tb_Activiteiten[[#This Row],[Arbeidskosten - vast tarief (excl eigen arbeid)]]=1,Tb_Activiteiten[[#Headers],[Arbeidskosten - vast tarief (excl eigen arbeid)]],""))</f>
        <v/>
      </c>
      <c r="BA622" t="str">
        <f>IF(ISNUMBER(FIND("overige",Methode_Keuze)),"",IF(Tb_Activiteiten[[#This Row],[Overige kosten]]=1,Tb_Activiteiten[[#Headers],[Overige kosten]],""))</f>
        <v/>
      </c>
    </row>
    <row r="623" spans="1:53" x14ac:dyDescent="0.25">
      <c r="A623" s="213"/>
      <c r="F623" s="64"/>
      <c r="G623" s="64"/>
      <c r="H623" s="258"/>
      <c r="I623" s="258"/>
      <c r="J623" s="258"/>
      <c r="K623" s="258"/>
      <c r="O623" s="56"/>
      <c r="Q623" t="str">
        <f>IFERROR(IF(VLOOKUP(Tb_Activiteiten[[#This Row],[Openstelling]],Tb_Openstelling[],2,0)=1,1,""),"")</f>
        <v/>
      </c>
      <c r="AK623" t="str">
        <f>IF(ISNUMBER(FIND("arbeid",Methode_Keuze)),"",IF(ISNUMBER(FIND("arbeid",Methode_Keuze)),"",IF(Tb_Activiteiten[[#This Row],[Loonkosten]]=1,Tb_Activiteiten[[#Headers],[Loonkosten]],"")))</f>
        <v/>
      </c>
      <c r="AL623" t="str">
        <f>IF(ISNUMBER(FIND("arbeid",Methode_Keuze)),"",IF(ISNUMBER(FIND("arbeid",Methode_Keuze)),"",IF(Tb_Activiteiten[[#This Row],[Eigen arbeid]]=1,Tb_Activiteiten[[#Headers],[Eigen arbeid]],"")))</f>
        <v/>
      </c>
      <c r="AM623" t="str">
        <f>IF(ISNUMBER(FIND("arbeid",Methode_Keuze)),"",IF(ISNUMBER(FIND("arbeid",Methode_Keuze)),"",IF(Tb_Activiteiten[[#This Row],[Projectmedewerker]]=1,Tb_Activiteiten[[#Headers],[Projectmedewerker]],"")))</f>
        <v/>
      </c>
      <c r="AN623" t="str">
        <f>IF(ISNUMBER(FIND("arbeid",Methode_Keuze)),"",IF(ISNUMBER(FIND("arbeid",Methode_Keuze)),"",IF(Tb_Activiteiten[[#This Row],[Landbouwer]]=1,Tb_Activiteiten[[#Headers],[Landbouwer]],"")))</f>
        <v/>
      </c>
      <c r="AO623" t="str">
        <f>IF(ISNUMBER(FIND("arbeid",Methode_Keuze)),"",IF(ISNUMBER(FIND("arbeid",Methode_Keuze)),"",IF(Tb_Activiteiten[[#This Row],[Adviseur]]=1,Tb_Activiteiten[[#Headers],[Adviseur]],"")))</f>
        <v/>
      </c>
      <c r="AP623" t="str">
        <f>IF(ISNUMBER(FIND("arbeid",Methode_Keuze)),"",IF(ISNUMBER(FIND("arbeid",Methode_Keuze)),"",IF(Tb_Activiteiten[[#This Row],[Projectleider/Expert]]=1,Tb_Activiteiten[[#Headers],[Projectleider/Expert]],"")))</f>
        <v/>
      </c>
      <c r="AQ623" t="str">
        <f>IF(ISNUMBER(FIND("arbeid",Methode_Keuze)),"",IF(ISNUMBER(FIND("arbeid",Methode_Keuze)),"",IF(Tb_Activiteiten[[#This Row],[Arbeidskosten]]=1,Tb_Activiteiten[[#Headers],[Arbeidskosten]],"")))</f>
        <v/>
      </c>
      <c r="AR623" t="str">
        <f>IF(ISNUMBER(FIND("arbeid",Methode_Keuze)),"",IF(ISNUMBER(FIND("arbeid",Methode_Keuze)),"",IF(Tb_Activiteiten[[#This Row],[Arbeidskosten op basis van IKS]]=1,Tb_Activiteiten[[#Headers],[Arbeidskosten op basis van IKS]],"")))</f>
        <v/>
      </c>
      <c r="AS623" t="str">
        <f>IF(ISNUMBER(FIND("overige",Methode_Keuze)),"",IF(Tb_Activiteiten[[#This Row],[Kosten derden exclusief btw]]=1,Tb_Activiteiten[[#Headers],[Kosten derden exclusief btw]],""))</f>
        <v/>
      </c>
      <c r="AT623" t="str">
        <f>IF(ISNUMBER(FIND("overige",Methode_Keuze)),"",IF(Tb_Activiteiten[[#This Row],[Niet verrekenbare btw]]=1,Tb_Activiteiten[[#Headers],[Niet verrekenbare btw]],""))</f>
        <v/>
      </c>
      <c r="AU623" t="str">
        <f>IF(ISNUMBER(FIND("overige",Methode_Keuze)),"",IF(Tb_Activiteiten[[#This Row],[Grondkosten]]=1,Tb_Activiteiten[[#Headers],[Grondkosten]],""))</f>
        <v/>
      </c>
      <c r="AV623" t="str">
        <f>IF(ISNUMBER(FIND("overige",Methode_Keuze)),"",IF(Tb_Activiteiten[[#This Row],[Bijdrage in natura (overige)]]=1,Tb_Activiteiten[[#Headers],[Bijdrage in natura (overige)]],""))</f>
        <v/>
      </c>
      <c r="AW623" t="str">
        <f>IF(ISNUMBER(FIND("overige",Methode_Keuze)),"",IF(Tb_Activiteiten[[#This Row],[Bijdrage in natura (vrijwilligers)]]=1,Tb_Activiteiten[[#Headers],[Bijdrage in natura (vrijwilligers)]],""))</f>
        <v/>
      </c>
      <c r="AX623" t="str">
        <f>IF(ISNUMBER(FIND("overige",Methode_Keuze)),"",IF(Tb_Activiteiten[[#This Row],[Afschrijvingskosten]]=1,Tb_Activiteiten[[#Headers],[Afschrijvingskosten]],""))</f>
        <v/>
      </c>
      <c r="AY623" t="str">
        <f>IF(ISNUMBER(FIND("overige",Methode_Keuze)),"",IF(Tb_Activiteiten[[#This Row],[Vergoeding]]=1,Tb_Activiteiten[[#Headers],[Vergoeding]],""))</f>
        <v/>
      </c>
      <c r="AZ623" t="str">
        <f>IF(ISNUMBER(FIND("arbeid",Methode_Keuze)),"",IF(Tb_Activiteiten[[#This Row],[Arbeidskosten - vast tarief (excl eigen arbeid)]]=1,Tb_Activiteiten[[#Headers],[Arbeidskosten - vast tarief (excl eigen arbeid)]],""))</f>
        <v/>
      </c>
      <c r="BA623" t="str">
        <f>IF(ISNUMBER(FIND("overige",Methode_Keuze)),"",IF(Tb_Activiteiten[[#This Row],[Overige kosten]]=1,Tb_Activiteiten[[#Headers],[Overige kosten]],""))</f>
        <v/>
      </c>
    </row>
    <row r="624" spans="1:53" x14ac:dyDescent="0.25">
      <c r="A624" s="213"/>
      <c r="F624" s="64"/>
      <c r="G624" s="64"/>
      <c r="H624" s="258"/>
      <c r="I624" s="258"/>
      <c r="J624" s="258"/>
      <c r="K624" s="258"/>
      <c r="O624" s="56"/>
      <c r="Q624" t="str">
        <f>IFERROR(IF(VLOOKUP(Tb_Activiteiten[[#This Row],[Openstelling]],Tb_Openstelling[],2,0)=1,1,""),"")</f>
        <v/>
      </c>
      <c r="AK624" t="str">
        <f>IF(ISNUMBER(FIND("arbeid",Methode_Keuze)),"",IF(ISNUMBER(FIND("arbeid",Methode_Keuze)),"",IF(Tb_Activiteiten[[#This Row],[Loonkosten]]=1,Tb_Activiteiten[[#Headers],[Loonkosten]],"")))</f>
        <v/>
      </c>
      <c r="AL624" t="str">
        <f>IF(ISNUMBER(FIND("arbeid",Methode_Keuze)),"",IF(ISNUMBER(FIND("arbeid",Methode_Keuze)),"",IF(Tb_Activiteiten[[#This Row],[Eigen arbeid]]=1,Tb_Activiteiten[[#Headers],[Eigen arbeid]],"")))</f>
        <v/>
      </c>
      <c r="AM624" t="str">
        <f>IF(ISNUMBER(FIND("arbeid",Methode_Keuze)),"",IF(ISNUMBER(FIND("arbeid",Methode_Keuze)),"",IF(Tb_Activiteiten[[#This Row],[Projectmedewerker]]=1,Tb_Activiteiten[[#Headers],[Projectmedewerker]],"")))</f>
        <v/>
      </c>
      <c r="AN624" t="str">
        <f>IF(ISNUMBER(FIND("arbeid",Methode_Keuze)),"",IF(ISNUMBER(FIND("arbeid",Methode_Keuze)),"",IF(Tb_Activiteiten[[#This Row],[Landbouwer]]=1,Tb_Activiteiten[[#Headers],[Landbouwer]],"")))</f>
        <v/>
      </c>
      <c r="AO624" t="str">
        <f>IF(ISNUMBER(FIND("arbeid",Methode_Keuze)),"",IF(ISNUMBER(FIND("arbeid",Methode_Keuze)),"",IF(Tb_Activiteiten[[#This Row],[Adviseur]]=1,Tb_Activiteiten[[#Headers],[Adviseur]],"")))</f>
        <v/>
      </c>
      <c r="AP624" t="str">
        <f>IF(ISNUMBER(FIND("arbeid",Methode_Keuze)),"",IF(ISNUMBER(FIND("arbeid",Methode_Keuze)),"",IF(Tb_Activiteiten[[#This Row],[Projectleider/Expert]]=1,Tb_Activiteiten[[#Headers],[Projectleider/Expert]],"")))</f>
        <v/>
      </c>
      <c r="AQ624" t="str">
        <f>IF(ISNUMBER(FIND("arbeid",Methode_Keuze)),"",IF(ISNUMBER(FIND("arbeid",Methode_Keuze)),"",IF(Tb_Activiteiten[[#This Row],[Arbeidskosten]]=1,Tb_Activiteiten[[#Headers],[Arbeidskosten]],"")))</f>
        <v/>
      </c>
      <c r="AR624" t="str">
        <f>IF(ISNUMBER(FIND("arbeid",Methode_Keuze)),"",IF(ISNUMBER(FIND("arbeid",Methode_Keuze)),"",IF(Tb_Activiteiten[[#This Row],[Arbeidskosten op basis van IKS]]=1,Tb_Activiteiten[[#Headers],[Arbeidskosten op basis van IKS]],"")))</f>
        <v/>
      </c>
      <c r="AS624" t="str">
        <f>IF(ISNUMBER(FIND("overige",Methode_Keuze)),"",IF(Tb_Activiteiten[[#This Row],[Kosten derden exclusief btw]]=1,Tb_Activiteiten[[#Headers],[Kosten derden exclusief btw]],""))</f>
        <v/>
      </c>
      <c r="AT624" t="str">
        <f>IF(ISNUMBER(FIND("overige",Methode_Keuze)),"",IF(Tb_Activiteiten[[#This Row],[Niet verrekenbare btw]]=1,Tb_Activiteiten[[#Headers],[Niet verrekenbare btw]],""))</f>
        <v/>
      </c>
      <c r="AU624" t="str">
        <f>IF(ISNUMBER(FIND("overige",Methode_Keuze)),"",IF(Tb_Activiteiten[[#This Row],[Grondkosten]]=1,Tb_Activiteiten[[#Headers],[Grondkosten]],""))</f>
        <v/>
      </c>
      <c r="AV624" t="str">
        <f>IF(ISNUMBER(FIND("overige",Methode_Keuze)),"",IF(Tb_Activiteiten[[#This Row],[Bijdrage in natura (overige)]]=1,Tb_Activiteiten[[#Headers],[Bijdrage in natura (overige)]],""))</f>
        <v/>
      </c>
      <c r="AW624" t="str">
        <f>IF(ISNUMBER(FIND("overige",Methode_Keuze)),"",IF(Tb_Activiteiten[[#This Row],[Bijdrage in natura (vrijwilligers)]]=1,Tb_Activiteiten[[#Headers],[Bijdrage in natura (vrijwilligers)]],""))</f>
        <v/>
      </c>
      <c r="AX624" t="str">
        <f>IF(ISNUMBER(FIND("overige",Methode_Keuze)),"",IF(Tb_Activiteiten[[#This Row],[Afschrijvingskosten]]=1,Tb_Activiteiten[[#Headers],[Afschrijvingskosten]],""))</f>
        <v/>
      </c>
      <c r="AY624" t="str">
        <f>IF(ISNUMBER(FIND("overige",Methode_Keuze)),"",IF(Tb_Activiteiten[[#This Row],[Vergoeding]]=1,Tb_Activiteiten[[#Headers],[Vergoeding]],""))</f>
        <v/>
      </c>
      <c r="AZ624" t="str">
        <f>IF(ISNUMBER(FIND("arbeid",Methode_Keuze)),"",IF(Tb_Activiteiten[[#This Row],[Arbeidskosten - vast tarief (excl eigen arbeid)]]=1,Tb_Activiteiten[[#Headers],[Arbeidskosten - vast tarief (excl eigen arbeid)]],""))</f>
        <v/>
      </c>
      <c r="BA624" t="str">
        <f>IF(ISNUMBER(FIND("overige",Methode_Keuze)),"",IF(Tb_Activiteiten[[#This Row],[Overige kosten]]=1,Tb_Activiteiten[[#Headers],[Overige kosten]],""))</f>
        <v/>
      </c>
    </row>
    <row r="625" spans="1:53" x14ac:dyDescent="0.25">
      <c r="A625" s="213"/>
      <c r="F625" s="64"/>
      <c r="G625" s="64"/>
      <c r="H625" s="258"/>
      <c r="I625" s="258"/>
      <c r="J625" s="258"/>
      <c r="K625" s="258"/>
      <c r="O625" s="56"/>
      <c r="Q625" t="str">
        <f>IFERROR(IF(VLOOKUP(Tb_Activiteiten[[#This Row],[Openstelling]],Tb_Openstelling[],2,0)=1,1,""),"")</f>
        <v/>
      </c>
      <c r="AK625" t="str">
        <f>IF(ISNUMBER(FIND("arbeid",Methode_Keuze)),"",IF(ISNUMBER(FIND("arbeid",Methode_Keuze)),"",IF(Tb_Activiteiten[[#This Row],[Loonkosten]]=1,Tb_Activiteiten[[#Headers],[Loonkosten]],"")))</f>
        <v/>
      </c>
      <c r="AL625" t="str">
        <f>IF(ISNUMBER(FIND("arbeid",Methode_Keuze)),"",IF(ISNUMBER(FIND("arbeid",Methode_Keuze)),"",IF(Tb_Activiteiten[[#This Row],[Eigen arbeid]]=1,Tb_Activiteiten[[#Headers],[Eigen arbeid]],"")))</f>
        <v/>
      </c>
      <c r="AM625" t="str">
        <f>IF(ISNUMBER(FIND("arbeid",Methode_Keuze)),"",IF(ISNUMBER(FIND("arbeid",Methode_Keuze)),"",IF(Tb_Activiteiten[[#This Row],[Projectmedewerker]]=1,Tb_Activiteiten[[#Headers],[Projectmedewerker]],"")))</f>
        <v/>
      </c>
      <c r="AN625" t="str">
        <f>IF(ISNUMBER(FIND("arbeid",Methode_Keuze)),"",IF(ISNUMBER(FIND("arbeid",Methode_Keuze)),"",IF(Tb_Activiteiten[[#This Row],[Landbouwer]]=1,Tb_Activiteiten[[#Headers],[Landbouwer]],"")))</f>
        <v/>
      </c>
      <c r="AO625" t="str">
        <f>IF(ISNUMBER(FIND("arbeid",Methode_Keuze)),"",IF(ISNUMBER(FIND("arbeid",Methode_Keuze)),"",IF(Tb_Activiteiten[[#This Row],[Adviseur]]=1,Tb_Activiteiten[[#Headers],[Adviseur]],"")))</f>
        <v/>
      </c>
      <c r="AP625" t="str">
        <f>IF(ISNUMBER(FIND("arbeid",Methode_Keuze)),"",IF(ISNUMBER(FIND("arbeid",Methode_Keuze)),"",IF(Tb_Activiteiten[[#This Row],[Projectleider/Expert]]=1,Tb_Activiteiten[[#Headers],[Projectleider/Expert]],"")))</f>
        <v/>
      </c>
      <c r="AQ625" t="str">
        <f>IF(ISNUMBER(FIND("arbeid",Methode_Keuze)),"",IF(ISNUMBER(FIND("arbeid",Methode_Keuze)),"",IF(Tb_Activiteiten[[#This Row],[Arbeidskosten]]=1,Tb_Activiteiten[[#Headers],[Arbeidskosten]],"")))</f>
        <v/>
      </c>
      <c r="AR625" t="str">
        <f>IF(ISNUMBER(FIND("arbeid",Methode_Keuze)),"",IF(ISNUMBER(FIND("arbeid",Methode_Keuze)),"",IF(Tb_Activiteiten[[#This Row],[Arbeidskosten op basis van IKS]]=1,Tb_Activiteiten[[#Headers],[Arbeidskosten op basis van IKS]],"")))</f>
        <v/>
      </c>
      <c r="AS625" t="str">
        <f>IF(ISNUMBER(FIND("overige",Methode_Keuze)),"",IF(Tb_Activiteiten[[#This Row],[Kosten derden exclusief btw]]=1,Tb_Activiteiten[[#Headers],[Kosten derden exclusief btw]],""))</f>
        <v/>
      </c>
      <c r="AT625" t="str">
        <f>IF(ISNUMBER(FIND("overige",Methode_Keuze)),"",IF(Tb_Activiteiten[[#This Row],[Niet verrekenbare btw]]=1,Tb_Activiteiten[[#Headers],[Niet verrekenbare btw]],""))</f>
        <v/>
      </c>
      <c r="AU625" t="str">
        <f>IF(ISNUMBER(FIND("overige",Methode_Keuze)),"",IF(Tb_Activiteiten[[#This Row],[Grondkosten]]=1,Tb_Activiteiten[[#Headers],[Grondkosten]],""))</f>
        <v/>
      </c>
      <c r="AV625" t="str">
        <f>IF(ISNUMBER(FIND("overige",Methode_Keuze)),"",IF(Tb_Activiteiten[[#This Row],[Bijdrage in natura (overige)]]=1,Tb_Activiteiten[[#Headers],[Bijdrage in natura (overige)]],""))</f>
        <v/>
      </c>
      <c r="AW625" t="str">
        <f>IF(ISNUMBER(FIND("overige",Methode_Keuze)),"",IF(Tb_Activiteiten[[#This Row],[Bijdrage in natura (vrijwilligers)]]=1,Tb_Activiteiten[[#Headers],[Bijdrage in natura (vrijwilligers)]],""))</f>
        <v/>
      </c>
      <c r="AX625" t="str">
        <f>IF(ISNUMBER(FIND("overige",Methode_Keuze)),"",IF(Tb_Activiteiten[[#This Row],[Afschrijvingskosten]]=1,Tb_Activiteiten[[#Headers],[Afschrijvingskosten]],""))</f>
        <v/>
      </c>
      <c r="AY625" t="str">
        <f>IF(ISNUMBER(FIND("overige",Methode_Keuze)),"",IF(Tb_Activiteiten[[#This Row],[Vergoeding]]=1,Tb_Activiteiten[[#Headers],[Vergoeding]],""))</f>
        <v/>
      </c>
      <c r="AZ625" t="str">
        <f>IF(ISNUMBER(FIND("arbeid",Methode_Keuze)),"",IF(Tb_Activiteiten[[#This Row],[Arbeidskosten - vast tarief (excl eigen arbeid)]]=1,Tb_Activiteiten[[#Headers],[Arbeidskosten - vast tarief (excl eigen arbeid)]],""))</f>
        <v/>
      </c>
      <c r="BA625" t="str">
        <f>IF(ISNUMBER(FIND("overige",Methode_Keuze)),"",IF(Tb_Activiteiten[[#This Row],[Overige kosten]]=1,Tb_Activiteiten[[#Headers],[Overige kosten]],""))</f>
        <v/>
      </c>
    </row>
    <row r="626" spans="1:53" x14ac:dyDescent="0.25">
      <c r="A626" s="213"/>
      <c r="F626" s="64"/>
      <c r="G626" s="64"/>
      <c r="H626" s="258"/>
      <c r="I626" s="258"/>
      <c r="J626" s="258"/>
      <c r="K626" s="258"/>
      <c r="O626" s="56"/>
      <c r="Q626" t="str">
        <f>IFERROR(IF(VLOOKUP(Tb_Activiteiten[[#This Row],[Openstelling]],Tb_Openstelling[],2,0)=1,1,""),"")</f>
        <v/>
      </c>
      <c r="AK626" t="str">
        <f>IF(ISNUMBER(FIND("arbeid",Methode_Keuze)),"",IF(ISNUMBER(FIND("arbeid",Methode_Keuze)),"",IF(Tb_Activiteiten[[#This Row],[Loonkosten]]=1,Tb_Activiteiten[[#Headers],[Loonkosten]],"")))</f>
        <v/>
      </c>
      <c r="AL626" t="str">
        <f>IF(ISNUMBER(FIND("arbeid",Methode_Keuze)),"",IF(ISNUMBER(FIND("arbeid",Methode_Keuze)),"",IF(Tb_Activiteiten[[#This Row],[Eigen arbeid]]=1,Tb_Activiteiten[[#Headers],[Eigen arbeid]],"")))</f>
        <v/>
      </c>
      <c r="AM626" t="str">
        <f>IF(ISNUMBER(FIND("arbeid",Methode_Keuze)),"",IF(ISNUMBER(FIND("arbeid",Methode_Keuze)),"",IF(Tb_Activiteiten[[#This Row],[Projectmedewerker]]=1,Tb_Activiteiten[[#Headers],[Projectmedewerker]],"")))</f>
        <v/>
      </c>
      <c r="AN626" t="str">
        <f>IF(ISNUMBER(FIND("arbeid",Methode_Keuze)),"",IF(ISNUMBER(FIND("arbeid",Methode_Keuze)),"",IF(Tb_Activiteiten[[#This Row],[Landbouwer]]=1,Tb_Activiteiten[[#Headers],[Landbouwer]],"")))</f>
        <v/>
      </c>
      <c r="AO626" t="str">
        <f>IF(ISNUMBER(FIND("arbeid",Methode_Keuze)),"",IF(ISNUMBER(FIND("arbeid",Methode_Keuze)),"",IF(Tb_Activiteiten[[#This Row],[Adviseur]]=1,Tb_Activiteiten[[#Headers],[Adviseur]],"")))</f>
        <v/>
      </c>
      <c r="AP626" t="str">
        <f>IF(ISNUMBER(FIND("arbeid",Methode_Keuze)),"",IF(ISNUMBER(FIND("arbeid",Methode_Keuze)),"",IF(Tb_Activiteiten[[#This Row],[Projectleider/Expert]]=1,Tb_Activiteiten[[#Headers],[Projectleider/Expert]],"")))</f>
        <v/>
      </c>
      <c r="AQ626" t="str">
        <f>IF(ISNUMBER(FIND("arbeid",Methode_Keuze)),"",IF(ISNUMBER(FIND("arbeid",Methode_Keuze)),"",IF(Tb_Activiteiten[[#This Row],[Arbeidskosten]]=1,Tb_Activiteiten[[#Headers],[Arbeidskosten]],"")))</f>
        <v/>
      </c>
      <c r="AR626" t="str">
        <f>IF(ISNUMBER(FIND("arbeid",Methode_Keuze)),"",IF(ISNUMBER(FIND("arbeid",Methode_Keuze)),"",IF(Tb_Activiteiten[[#This Row],[Arbeidskosten op basis van IKS]]=1,Tb_Activiteiten[[#Headers],[Arbeidskosten op basis van IKS]],"")))</f>
        <v/>
      </c>
      <c r="AS626" t="str">
        <f>IF(ISNUMBER(FIND("overige",Methode_Keuze)),"",IF(Tb_Activiteiten[[#This Row],[Kosten derden exclusief btw]]=1,Tb_Activiteiten[[#Headers],[Kosten derden exclusief btw]],""))</f>
        <v/>
      </c>
      <c r="AT626" t="str">
        <f>IF(ISNUMBER(FIND("overige",Methode_Keuze)),"",IF(Tb_Activiteiten[[#This Row],[Niet verrekenbare btw]]=1,Tb_Activiteiten[[#Headers],[Niet verrekenbare btw]],""))</f>
        <v/>
      </c>
      <c r="AU626" t="str">
        <f>IF(ISNUMBER(FIND("overige",Methode_Keuze)),"",IF(Tb_Activiteiten[[#This Row],[Grondkosten]]=1,Tb_Activiteiten[[#Headers],[Grondkosten]],""))</f>
        <v/>
      </c>
      <c r="AV626" t="str">
        <f>IF(ISNUMBER(FIND("overige",Methode_Keuze)),"",IF(Tb_Activiteiten[[#This Row],[Bijdrage in natura (overige)]]=1,Tb_Activiteiten[[#Headers],[Bijdrage in natura (overige)]],""))</f>
        <v/>
      </c>
      <c r="AW626" t="str">
        <f>IF(ISNUMBER(FIND("overige",Methode_Keuze)),"",IF(Tb_Activiteiten[[#This Row],[Bijdrage in natura (vrijwilligers)]]=1,Tb_Activiteiten[[#Headers],[Bijdrage in natura (vrijwilligers)]],""))</f>
        <v/>
      </c>
      <c r="AX626" t="str">
        <f>IF(ISNUMBER(FIND("overige",Methode_Keuze)),"",IF(Tb_Activiteiten[[#This Row],[Afschrijvingskosten]]=1,Tb_Activiteiten[[#Headers],[Afschrijvingskosten]],""))</f>
        <v/>
      </c>
      <c r="AY626" t="str">
        <f>IF(ISNUMBER(FIND("overige",Methode_Keuze)),"",IF(Tb_Activiteiten[[#This Row],[Vergoeding]]=1,Tb_Activiteiten[[#Headers],[Vergoeding]],""))</f>
        <v/>
      </c>
      <c r="AZ626" t="str">
        <f>IF(ISNUMBER(FIND("arbeid",Methode_Keuze)),"",IF(Tb_Activiteiten[[#This Row],[Arbeidskosten - vast tarief (excl eigen arbeid)]]=1,Tb_Activiteiten[[#Headers],[Arbeidskosten - vast tarief (excl eigen arbeid)]],""))</f>
        <v/>
      </c>
      <c r="BA626" t="str">
        <f>IF(ISNUMBER(FIND("overige",Methode_Keuze)),"",IF(Tb_Activiteiten[[#This Row],[Overige kosten]]=1,Tb_Activiteiten[[#Headers],[Overige kosten]],""))</f>
        <v/>
      </c>
    </row>
    <row r="627" spans="1:53" x14ac:dyDescent="0.25">
      <c r="A627" s="213"/>
      <c r="F627" s="64"/>
      <c r="G627" s="64"/>
      <c r="H627" s="258"/>
      <c r="I627" s="258"/>
      <c r="J627" s="258"/>
      <c r="K627" s="258"/>
      <c r="O627" s="56"/>
      <c r="Q627" t="str">
        <f>IFERROR(IF(VLOOKUP(Tb_Activiteiten[[#This Row],[Openstelling]],Tb_Openstelling[],2,0)=1,1,""),"")</f>
        <v/>
      </c>
      <c r="AK627" t="str">
        <f>IF(ISNUMBER(FIND("arbeid",Methode_Keuze)),"",IF(ISNUMBER(FIND("arbeid",Methode_Keuze)),"",IF(Tb_Activiteiten[[#This Row],[Loonkosten]]=1,Tb_Activiteiten[[#Headers],[Loonkosten]],"")))</f>
        <v/>
      </c>
      <c r="AL627" t="str">
        <f>IF(ISNUMBER(FIND("arbeid",Methode_Keuze)),"",IF(ISNUMBER(FIND("arbeid",Methode_Keuze)),"",IF(Tb_Activiteiten[[#This Row],[Eigen arbeid]]=1,Tb_Activiteiten[[#Headers],[Eigen arbeid]],"")))</f>
        <v/>
      </c>
      <c r="AM627" t="str">
        <f>IF(ISNUMBER(FIND("arbeid",Methode_Keuze)),"",IF(ISNUMBER(FIND("arbeid",Methode_Keuze)),"",IF(Tb_Activiteiten[[#This Row],[Projectmedewerker]]=1,Tb_Activiteiten[[#Headers],[Projectmedewerker]],"")))</f>
        <v/>
      </c>
      <c r="AN627" t="str">
        <f>IF(ISNUMBER(FIND("arbeid",Methode_Keuze)),"",IF(ISNUMBER(FIND("arbeid",Methode_Keuze)),"",IF(Tb_Activiteiten[[#This Row],[Landbouwer]]=1,Tb_Activiteiten[[#Headers],[Landbouwer]],"")))</f>
        <v/>
      </c>
      <c r="AO627" t="str">
        <f>IF(ISNUMBER(FIND("arbeid",Methode_Keuze)),"",IF(ISNUMBER(FIND("arbeid",Methode_Keuze)),"",IF(Tb_Activiteiten[[#This Row],[Adviseur]]=1,Tb_Activiteiten[[#Headers],[Adviseur]],"")))</f>
        <v/>
      </c>
      <c r="AP627" t="str">
        <f>IF(ISNUMBER(FIND("arbeid",Methode_Keuze)),"",IF(ISNUMBER(FIND("arbeid",Methode_Keuze)),"",IF(Tb_Activiteiten[[#This Row],[Projectleider/Expert]]=1,Tb_Activiteiten[[#Headers],[Projectleider/Expert]],"")))</f>
        <v/>
      </c>
      <c r="AQ627" t="str">
        <f>IF(ISNUMBER(FIND("arbeid",Methode_Keuze)),"",IF(ISNUMBER(FIND("arbeid",Methode_Keuze)),"",IF(Tb_Activiteiten[[#This Row],[Arbeidskosten]]=1,Tb_Activiteiten[[#Headers],[Arbeidskosten]],"")))</f>
        <v/>
      </c>
      <c r="AR627" t="str">
        <f>IF(ISNUMBER(FIND("arbeid",Methode_Keuze)),"",IF(ISNUMBER(FIND("arbeid",Methode_Keuze)),"",IF(Tb_Activiteiten[[#This Row],[Arbeidskosten op basis van IKS]]=1,Tb_Activiteiten[[#Headers],[Arbeidskosten op basis van IKS]],"")))</f>
        <v/>
      </c>
      <c r="AS627" t="str">
        <f>IF(ISNUMBER(FIND("overige",Methode_Keuze)),"",IF(Tb_Activiteiten[[#This Row],[Kosten derden exclusief btw]]=1,Tb_Activiteiten[[#Headers],[Kosten derden exclusief btw]],""))</f>
        <v/>
      </c>
      <c r="AT627" t="str">
        <f>IF(ISNUMBER(FIND("overige",Methode_Keuze)),"",IF(Tb_Activiteiten[[#This Row],[Niet verrekenbare btw]]=1,Tb_Activiteiten[[#Headers],[Niet verrekenbare btw]],""))</f>
        <v/>
      </c>
      <c r="AU627" t="str">
        <f>IF(ISNUMBER(FIND("overige",Methode_Keuze)),"",IF(Tb_Activiteiten[[#This Row],[Grondkosten]]=1,Tb_Activiteiten[[#Headers],[Grondkosten]],""))</f>
        <v/>
      </c>
      <c r="AV627" t="str">
        <f>IF(ISNUMBER(FIND("overige",Methode_Keuze)),"",IF(Tb_Activiteiten[[#This Row],[Bijdrage in natura (overige)]]=1,Tb_Activiteiten[[#Headers],[Bijdrage in natura (overige)]],""))</f>
        <v/>
      </c>
      <c r="AW627" t="str">
        <f>IF(ISNUMBER(FIND("overige",Methode_Keuze)),"",IF(Tb_Activiteiten[[#This Row],[Bijdrage in natura (vrijwilligers)]]=1,Tb_Activiteiten[[#Headers],[Bijdrage in natura (vrijwilligers)]],""))</f>
        <v/>
      </c>
      <c r="AX627" t="str">
        <f>IF(ISNUMBER(FIND("overige",Methode_Keuze)),"",IF(Tb_Activiteiten[[#This Row],[Afschrijvingskosten]]=1,Tb_Activiteiten[[#Headers],[Afschrijvingskosten]],""))</f>
        <v/>
      </c>
      <c r="AY627" t="str">
        <f>IF(ISNUMBER(FIND("overige",Methode_Keuze)),"",IF(Tb_Activiteiten[[#This Row],[Vergoeding]]=1,Tb_Activiteiten[[#Headers],[Vergoeding]],""))</f>
        <v/>
      </c>
      <c r="AZ627" t="str">
        <f>IF(ISNUMBER(FIND("arbeid",Methode_Keuze)),"",IF(Tb_Activiteiten[[#This Row],[Arbeidskosten - vast tarief (excl eigen arbeid)]]=1,Tb_Activiteiten[[#Headers],[Arbeidskosten - vast tarief (excl eigen arbeid)]],""))</f>
        <v/>
      </c>
      <c r="BA627" t="str">
        <f>IF(ISNUMBER(FIND("overige",Methode_Keuze)),"",IF(Tb_Activiteiten[[#This Row],[Overige kosten]]=1,Tb_Activiteiten[[#Headers],[Overige kosten]],""))</f>
        <v/>
      </c>
    </row>
    <row r="628" spans="1:53" x14ac:dyDescent="0.25">
      <c r="A628" s="213"/>
      <c r="F628" s="64"/>
      <c r="G628" s="64"/>
      <c r="H628" s="258"/>
      <c r="I628" s="258"/>
      <c r="J628" s="258"/>
      <c r="K628" s="258"/>
      <c r="O628" s="56"/>
      <c r="Q628" t="str">
        <f>IFERROR(IF(VLOOKUP(Tb_Activiteiten[[#This Row],[Openstelling]],Tb_Openstelling[],2,0)=1,1,""),"")</f>
        <v/>
      </c>
      <c r="AK628" t="str">
        <f>IF(ISNUMBER(FIND("arbeid",Methode_Keuze)),"",IF(ISNUMBER(FIND("arbeid",Methode_Keuze)),"",IF(Tb_Activiteiten[[#This Row],[Loonkosten]]=1,Tb_Activiteiten[[#Headers],[Loonkosten]],"")))</f>
        <v/>
      </c>
      <c r="AL628" t="str">
        <f>IF(ISNUMBER(FIND("arbeid",Methode_Keuze)),"",IF(ISNUMBER(FIND("arbeid",Methode_Keuze)),"",IF(Tb_Activiteiten[[#This Row],[Eigen arbeid]]=1,Tb_Activiteiten[[#Headers],[Eigen arbeid]],"")))</f>
        <v/>
      </c>
      <c r="AM628" t="str">
        <f>IF(ISNUMBER(FIND("arbeid",Methode_Keuze)),"",IF(ISNUMBER(FIND("arbeid",Methode_Keuze)),"",IF(Tb_Activiteiten[[#This Row],[Projectmedewerker]]=1,Tb_Activiteiten[[#Headers],[Projectmedewerker]],"")))</f>
        <v/>
      </c>
      <c r="AN628" t="str">
        <f>IF(ISNUMBER(FIND("arbeid",Methode_Keuze)),"",IF(ISNUMBER(FIND("arbeid",Methode_Keuze)),"",IF(Tb_Activiteiten[[#This Row],[Landbouwer]]=1,Tb_Activiteiten[[#Headers],[Landbouwer]],"")))</f>
        <v/>
      </c>
      <c r="AO628" t="str">
        <f>IF(ISNUMBER(FIND("arbeid",Methode_Keuze)),"",IF(ISNUMBER(FIND("arbeid",Methode_Keuze)),"",IF(Tb_Activiteiten[[#This Row],[Adviseur]]=1,Tb_Activiteiten[[#Headers],[Adviseur]],"")))</f>
        <v/>
      </c>
      <c r="AP628" t="str">
        <f>IF(ISNUMBER(FIND("arbeid",Methode_Keuze)),"",IF(ISNUMBER(FIND("arbeid",Methode_Keuze)),"",IF(Tb_Activiteiten[[#This Row],[Projectleider/Expert]]=1,Tb_Activiteiten[[#Headers],[Projectleider/Expert]],"")))</f>
        <v/>
      </c>
      <c r="AQ628" t="str">
        <f>IF(ISNUMBER(FIND("arbeid",Methode_Keuze)),"",IF(ISNUMBER(FIND("arbeid",Methode_Keuze)),"",IF(Tb_Activiteiten[[#This Row],[Arbeidskosten]]=1,Tb_Activiteiten[[#Headers],[Arbeidskosten]],"")))</f>
        <v/>
      </c>
      <c r="AR628" t="str">
        <f>IF(ISNUMBER(FIND("arbeid",Methode_Keuze)),"",IF(ISNUMBER(FIND("arbeid",Methode_Keuze)),"",IF(Tb_Activiteiten[[#This Row],[Arbeidskosten op basis van IKS]]=1,Tb_Activiteiten[[#Headers],[Arbeidskosten op basis van IKS]],"")))</f>
        <v/>
      </c>
      <c r="AS628" t="str">
        <f>IF(ISNUMBER(FIND("overige",Methode_Keuze)),"",IF(Tb_Activiteiten[[#This Row],[Kosten derden exclusief btw]]=1,Tb_Activiteiten[[#Headers],[Kosten derden exclusief btw]],""))</f>
        <v/>
      </c>
      <c r="AT628" t="str">
        <f>IF(ISNUMBER(FIND("overige",Methode_Keuze)),"",IF(Tb_Activiteiten[[#This Row],[Niet verrekenbare btw]]=1,Tb_Activiteiten[[#Headers],[Niet verrekenbare btw]],""))</f>
        <v/>
      </c>
      <c r="AU628" t="str">
        <f>IF(ISNUMBER(FIND("overige",Methode_Keuze)),"",IF(Tb_Activiteiten[[#This Row],[Grondkosten]]=1,Tb_Activiteiten[[#Headers],[Grondkosten]],""))</f>
        <v/>
      </c>
      <c r="AV628" t="str">
        <f>IF(ISNUMBER(FIND("overige",Methode_Keuze)),"",IF(Tb_Activiteiten[[#This Row],[Bijdrage in natura (overige)]]=1,Tb_Activiteiten[[#Headers],[Bijdrage in natura (overige)]],""))</f>
        <v/>
      </c>
      <c r="AW628" t="str">
        <f>IF(ISNUMBER(FIND("overige",Methode_Keuze)),"",IF(Tb_Activiteiten[[#This Row],[Bijdrage in natura (vrijwilligers)]]=1,Tb_Activiteiten[[#Headers],[Bijdrage in natura (vrijwilligers)]],""))</f>
        <v/>
      </c>
      <c r="AX628" t="str">
        <f>IF(ISNUMBER(FIND("overige",Methode_Keuze)),"",IF(Tb_Activiteiten[[#This Row],[Afschrijvingskosten]]=1,Tb_Activiteiten[[#Headers],[Afschrijvingskosten]],""))</f>
        <v/>
      </c>
      <c r="AY628" t="str">
        <f>IF(ISNUMBER(FIND("overige",Methode_Keuze)),"",IF(Tb_Activiteiten[[#This Row],[Vergoeding]]=1,Tb_Activiteiten[[#Headers],[Vergoeding]],""))</f>
        <v/>
      </c>
      <c r="AZ628" t="str">
        <f>IF(ISNUMBER(FIND("arbeid",Methode_Keuze)),"",IF(Tb_Activiteiten[[#This Row],[Arbeidskosten - vast tarief (excl eigen arbeid)]]=1,Tb_Activiteiten[[#Headers],[Arbeidskosten - vast tarief (excl eigen arbeid)]],""))</f>
        <v/>
      </c>
      <c r="BA628" t="str">
        <f>IF(ISNUMBER(FIND("overige",Methode_Keuze)),"",IF(Tb_Activiteiten[[#This Row],[Overige kosten]]=1,Tb_Activiteiten[[#Headers],[Overige kosten]],""))</f>
        <v/>
      </c>
    </row>
    <row r="629" spans="1:53" x14ac:dyDescent="0.25">
      <c r="A629" s="213"/>
      <c r="F629" s="64"/>
      <c r="G629" s="64"/>
      <c r="H629" s="258"/>
      <c r="I629" s="258"/>
      <c r="J629" s="258"/>
      <c r="K629" s="258"/>
      <c r="O629" s="56"/>
      <c r="Q629" t="str">
        <f>IFERROR(IF(VLOOKUP(Tb_Activiteiten[[#This Row],[Openstelling]],Tb_Openstelling[],2,0)=1,1,""),"")</f>
        <v/>
      </c>
      <c r="AK629" t="str">
        <f>IF(ISNUMBER(FIND("arbeid",Methode_Keuze)),"",IF(ISNUMBER(FIND("arbeid",Methode_Keuze)),"",IF(Tb_Activiteiten[[#This Row],[Loonkosten]]=1,Tb_Activiteiten[[#Headers],[Loonkosten]],"")))</f>
        <v/>
      </c>
      <c r="AL629" t="str">
        <f>IF(ISNUMBER(FIND("arbeid",Methode_Keuze)),"",IF(ISNUMBER(FIND("arbeid",Methode_Keuze)),"",IF(Tb_Activiteiten[[#This Row],[Eigen arbeid]]=1,Tb_Activiteiten[[#Headers],[Eigen arbeid]],"")))</f>
        <v/>
      </c>
      <c r="AM629" t="str">
        <f>IF(ISNUMBER(FIND("arbeid",Methode_Keuze)),"",IF(ISNUMBER(FIND("arbeid",Methode_Keuze)),"",IF(Tb_Activiteiten[[#This Row],[Projectmedewerker]]=1,Tb_Activiteiten[[#Headers],[Projectmedewerker]],"")))</f>
        <v/>
      </c>
      <c r="AN629" t="str">
        <f>IF(ISNUMBER(FIND("arbeid",Methode_Keuze)),"",IF(ISNUMBER(FIND("arbeid",Methode_Keuze)),"",IF(Tb_Activiteiten[[#This Row],[Landbouwer]]=1,Tb_Activiteiten[[#Headers],[Landbouwer]],"")))</f>
        <v/>
      </c>
      <c r="AO629" t="str">
        <f>IF(ISNUMBER(FIND("arbeid",Methode_Keuze)),"",IF(ISNUMBER(FIND("arbeid",Methode_Keuze)),"",IF(Tb_Activiteiten[[#This Row],[Adviseur]]=1,Tb_Activiteiten[[#Headers],[Adviseur]],"")))</f>
        <v/>
      </c>
      <c r="AP629" t="str">
        <f>IF(ISNUMBER(FIND("arbeid",Methode_Keuze)),"",IF(ISNUMBER(FIND("arbeid",Methode_Keuze)),"",IF(Tb_Activiteiten[[#This Row],[Projectleider/Expert]]=1,Tb_Activiteiten[[#Headers],[Projectleider/Expert]],"")))</f>
        <v/>
      </c>
      <c r="AQ629" t="str">
        <f>IF(ISNUMBER(FIND("arbeid",Methode_Keuze)),"",IF(ISNUMBER(FIND("arbeid",Methode_Keuze)),"",IF(Tb_Activiteiten[[#This Row],[Arbeidskosten]]=1,Tb_Activiteiten[[#Headers],[Arbeidskosten]],"")))</f>
        <v/>
      </c>
      <c r="AR629" t="str">
        <f>IF(ISNUMBER(FIND("arbeid",Methode_Keuze)),"",IF(ISNUMBER(FIND("arbeid",Methode_Keuze)),"",IF(Tb_Activiteiten[[#This Row],[Arbeidskosten op basis van IKS]]=1,Tb_Activiteiten[[#Headers],[Arbeidskosten op basis van IKS]],"")))</f>
        <v/>
      </c>
      <c r="AS629" t="str">
        <f>IF(ISNUMBER(FIND("overige",Methode_Keuze)),"",IF(Tb_Activiteiten[[#This Row],[Kosten derden exclusief btw]]=1,Tb_Activiteiten[[#Headers],[Kosten derden exclusief btw]],""))</f>
        <v/>
      </c>
      <c r="AT629" t="str">
        <f>IF(ISNUMBER(FIND("overige",Methode_Keuze)),"",IF(Tb_Activiteiten[[#This Row],[Niet verrekenbare btw]]=1,Tb_Activiteiten[[#Headers],[Niet verrekenbare btw]],""))</f>
        <v/>
      </c>
      <c r="AU629" t="str">
        <f>IF(ISNUMBER(FIND("overige",Methode_Keuze)),"",IF(Tb_Activiteiten[[#This Row],[Grondkosten]]=1,Tb_Activiteiten[[#Headers],[Grondkosten]],""))</f>
        <v/>
      </c>
      <c r="AV629" t="str">
        <f>IF(ISNUMBER(FIND("overige",Methode_Keuze)),"",IF(Tb_Activiteiten[[#This Row],[Bijdrage in natura (overige)]]=1,Tb_Activiteiten[[#Headers],[Bijdrage in natura (overige)]],""))</f>
        <v/>
      </c>
      <c r="AW629" t="str">
        <f>IF(ISNUMBER(FIND("overige",Methode_Keuze)),"",IF(Tb_Activiteiten[[#This Row],[Bijdrage in natura (vrijwilligers)]]=1,Tb_Activiteiten[[#Headers],[Bijdrage in natura (vrijwilligers)]],""))</f>
        <v/>
      </c>
      <c r="AX629" t="str">
        <f>IF(ISNUMBER(FIND("overige",Methode_Keuze)),"",IF(Tb_Activiteiten[[#This Row],[Afschrijvingskosten]]=1,Tb_Activiteiten[[#Headers],[Afschrijvingskosten]],""))</f>
        <v/>
      </c>
      <c r="AY629" t="str">
        <f>IF(ISNUMBER(FIND("overige",Methode_Keuze)),"",IF(Tb_Activiteiten[[#This Row],[Vergoeding]]=1,Tb_Activiteiten[[#Headers],[Vergoeding]],""))</f>
        <v/>
      </c>
      <c r="AZ629" t="str">
        <f>IF(ISNUMBER(FIND("arbeid",Methode_Keuze)),"",IF(Tb_Activiteiten[[#This Row],[Arbeidskosten - vast tarief (excl eigen arbeid)]]=1,Tb_Activiteiten[[#Headers],[Arbeidskosten - vast tarief (excl eigen arbeid)]],""))</f>
        <v/>
      </c>
      <c r="BA629" t="str">
        <f>IF(ISNUMBER(FIND("overige",Methode_Keuze)),"",IF(Tb_Activiteiten[[#This Row],[Overige kosten]]=1,Tb_Activiteiten[[#Headers],[Overige kosten]],""))</f>
        <v/>
      </c>
    </row>
    <row r="630" spans="1:53" x14ac:dyDescent="0.25">
      <c r="A630" s="213"/>
      <c r="F630" s="64"/>
      <c r="G630" s="64"/>
      <c r="H630" s="258"/>
      <c r="I630" s="258"/>
      <c r="J630" s="258"/>
      <c r="K630" s="258"/>
      <c r="O630" s="56"/>
      <c r="Q630" t="str">
        <f>IFERROR(IF(VLOOKUP(Tb_Activiteiten[[#This Row],[Openstelling]],Tb_Openstelling[],2,0)=1,1,""),"")</f>
        <v/>
      </c>
      <c r="AK630" t="str">
        <f>IF(ISNUMBER(FIND("arbeid",Methode_Keuze)),"",IF(ISNUMBER(FIND("arbeid",Methode_Keuze)),"",IF(Tb_Activiteiten[[#This Row],[Loonkosten]]=1,Tb_Activiteiten[[#Headers],[Loonkosten]],"")))</f>
        <v/>
      </c>
      <c r="AL630" t="str">
        <f>IF(ISNUMBER(FIND("arbeid",Methode_Keuze)),"",IF(ISNUMBER(FIND("arbeid",Methode_Keuze)),"",IF(Tb_Activiteiten[[#This Row],[Eigen arbeid]]=1,Tb_Activiteiten[[#Headers],[Eigen arbeid]],"")))</f>
        <v/>
      </c>
      <c r="AM630" t="str">
        <f>IF(ISNUMBER(FIND("arbeid",Methode_Keuze)),"",IF(ISNUMBER(FIND("arbeid",Methode_Keuze)),"",IF(Tb_Activiteiten[[#This Row],[Projectmedewerker]]=1,Tb_Activiteiten[[#Headers],[Projectmedewerker]],"")))</f>
        <v/>
      </c>
      <c r="AN630" t="str">
        <f>IF(ISNUMBER(FIND("arbeid",Methode_Keuze)),"",IF(ISNUMBER(FIND("arbeid",Methode_Keuze)),"",IF(Tb_Activiteiten[[#This Row],[Landbouwer]]=1,Tb_Activiteiten[[#Headers],[Landbouwer]],"")))</f>
        <v/>
      </c>
      <c r="AO630" t="str">
        <f>IF(ISNUMBER(FIND("arbeid",Methode_Keuze)),"",IF(ISNUMBER(FIND("arbeid",Methode_Keuze)),"",IF(Tb_Activiteiten[[#This Row],[Adviseur]]=1,Tb_Activiteiten[[#Headers],[Adviseur]],"")))</f>
        <v/>
      </c>
      <c r="AP630" t="str">
        <f>IF(ISNUMBER(FIND("arbeid",Methode_Keuze)),"",IF(ISNUMBER(FIND("arbeid",Methode_Keuze)),"",IF(Tb_Activiteiten[[#This Row],[Projectleider/Expert]]=1,Tb_Activiteiten[[#Headers],[Projectleider/Expert]],"")))</f>
        <v/>
      </c>
      <c r="AQ630" t="str">
        <f>IF(ISNUMBER(FIND("arbeid",Methode_Keuze)),"",IF(ISNUMBER(FIND("arbeid",Methode_Keuze)),"",IF(Tb_Activiteiten[[#This Row],[Arbeidskosten]]=1,Tb_Activiteiten[[#Headers],[Arbeidskosten]],"")))</f>
        <v/>
      </c>
      <c r="AR630" t="str">
        <f>IF(ISNUMBER(FIND("arbeid",Methode_Keuze)),"",IF(ISNUMBER(FIND("arbeid",Methode_Keuze)),"",IF(Tb_Activiteiten[[#This Row],[Arbeidskosten op basis van IKS]]=1,Tb_Activiteiten[[#Headers],[Arbeidskosten op basis van IKS]],"")))</f>
        <v/>
      </c>
      <c r="AS630" t="str">
        <f>IF(ISNUMBER(FIND("overige",Methode_Keuze)),"",IF(Tb_Activiteiten[[#This Row],[Kosten derden exclusief btw]]=1,Tb_Activiteiten[[#Headers],[Kosten derden exclusief btw]],""))</f>
        <v/>
      </c>
      <c r="AT630" t="str">
        <f>IF(ISNUMBER(FIND("overige",Methode_Keuze)),"",IF(Tb_Activiteiten[[#This Row],[Niet verrekenbare btw]]=1,Tb_Activiteiten[[#Headers],[Niet verrekenbare btw]],""))</f>
        <v/>
      </c>
      <c r="AU630" t="str">
        <f>IF(ISNUMBER(FIND("overige",Methode_Keuze)),"",IF(Tb_Activiteiten[[#This Row],[Grondkosten]]=1,Tb_Activiteiten[[#Headers],[Grondkosten]],""))</f>
        <v/>
      </c>
      <c r="AV630" t="str">
        <f>IF(ISNUMBER(FIND("overige",Methode_Keuze)),"",IF(Tb_Activiteiten[[#This Row],[Bijdrage in natura (overige)]]=1,Tb_Activiteiten[[#Headers],[Bijdrage in natura (overige)]],""))</f>
        <v/>
      </c>
      <c r="AW630" t="str">
        <f>IF(ISNUMBER(FIND("overige",Methode_Keuze)),"",IF(Tb_Activiteiten[[#This Row],[Bijdrage in natura (vrijwilligers)]]=1,Tb_Activiteiten[[#Headers],[Bijdrage in natura (vrijwilligers)]],""))</f>
        <v/>
      </c>
      <c r="AX630" t="str">
        <f>IF(ISNUMBER(FIND("overige",Methode_Keuze)),"",IF(Tb_Activiteiten[[#This Row],[Afschrijvingskosten]]=1,Tb_Activiteiten[[#Headers],[Afschrijvingskosten]],""))</f>
        <v/>
      </c>
      <c r="AY630" t="str">
        <f>IF(ISNUMBER(FIND("overige",Methode_Keuze)),"",IF(Tb_Activiteiten[[#This Row],[Vergoeding]]=1,Tb_Activiteiten[[#Headers],[Vergoeding]],""))</f>
        <v/>
      </c>
      <c r="AZ630" t="str">
        <f>IF(ISNUMBER(FIND("arbeid",Methode_Keuze)),"",IF(Tb_Activiteiten[[#This Row],[Arbeidskosten - vast tarief (excl eigen arbeid)]]=1,Tb_Activiteiten[[#Headers],[Arbeidskosten - vast tarief (excl eigen arbeid)]],""))</f>
        <v/>
      </c>
      <c r="BA630" t="str">
        <f>IF(ISNUMBER(FIND("overige",Methode_Keuze)),"",IF(Tb_Activiteiten[[#This Row],[Overige kosten]]=1,Tb_Activiteiten[[#Headers],[Overige kosten]],""))</f>
        <v/>
      </c>
    </row>
    <row r="631" spans="1:53" x14ac:dyDescent="0.25">
      <c r="A631" s="213"/>
      <c r="F631" s="64"/>
      <c r="G631" s="64"/>
      <c r="H631" s="258"/>
      <c r="I631" s="258"/>
      <c r="J631" s="258"/>
      <c r="K631" s="258"/>
      <c r="O631" s="56"/>
      <c r="Q631" t="str">
        <f>IFERROR(IF(VLOOKUP(Tb_Activiteiten[[#This Row],[Openstelling]],Tb_Openstelling[],2,0)=1,1,""),"")</f>
        <v/>
      </c>
      <c r="AK631" t="str">
        <f>IF(ISNUMBER(FIND("arbeid",Methode_Keuze)),"",IF(ISNUMBER(FIND("arbeid",Methode_Keuze)),"",IF(Tb_Activiteiten[[#This Row],[Loonkosten]]=1,Tb_Activiteiten[[#Headers],[Loonkosten]],"")))</f>
        <v/>
      </c>
      <c r="AL631" t="str">
        <f>IF(ISNUMBER(FIND("arbeid",Methode_Keuze)),"",IF(ISNUMBER(FIND("arbeid",Methode_Keuze)),"",IF(Tb_Activiteiten[[#This Row],[Eigen arbeid]]=1,Tb_Activiteiten[[#Headers],[Eigen arbeid]],"")))</f>
        <v/>
      </c>
      <c r="AM631" t="str">
        <f>IF(ISNUMBER(FIND("arbeid",Methode_Keuze)),"",IF(ISNUMBER(FIND("arbeid",Methode_Keuze)),"",IF(Tb_Activiteiten[[#This Row],[Projectmedewerker]]=1,Tb_Activiteiten[[#Headers],[Projectmedewerker]],"")))</f>
        <v/>
      </c>
      <c r="AN631" t="str">
        <f>IF(ISNUMBER(FIND("arbeid",Methode_Keuze)),"",IF(ISNUMBER(FIND("arbeid",Methode_Keuze)),"",IF(Tb_Activiteiten[[#This Row],[Landbouwer]]=1,Tb_Activiteiten[[#Headers],[Landbouwer]],"")))</f>
        <v/>
      </c>
      <c r="AO631" t="str">
        <f>IF(ISNUMBER(FIND("arbeid",Methode_Keuze)),"",IF(ISNUMBER(FIND("arbeid",Methode_Keuze)),"",IF(Tb_Activiteiten[[#This Row],[Adviseur]]=1,Tb_Activiteiten[[#Headers],[Adviseur]],"")))</f>
        <v/>
      </c>
      <c r="AP631" t="str">
        <f>IF(ISNUMBER(FIND("arbeid",Methode_Keuze)),"",IF(ISNUMBER(FIND("arbeid",Methode_Keuze)),"",IF(Tb_Activiteiten[[#This Row],[Projectleider/Expert]]=1,Tb_Activiteiten[[#Headers],[Projectleider/Expert]],"")))</f>
        <v/>
      </c>
      <c r="AQ631" t="str">
        <f>IF(ISNUMBER(FIND("arbeid",Methode_Keuze)),"",IF(ISNUMBER(FIND("arbeid",Methode_Keuze)),"",IF(Tb_Activiteiten[[#This Row],[Arbeidskosten]]=1,Tb_Activiteiten[[#Headers],[Arbeidskosten]],"")))</f>
        <v/>
      </c>
      <c r="AR631" t="str">
        <f>IF(ISNUMBER(FIND("arbeid",Methode_Keuze)),"",IF(ISNUMBER(FIND("arbeid",Methode_Keuze)),"",IF(Tb_Activiteiten[[#This Row],[Arbeidskosten op basis van IKS]]=1,Tb_Activiteiten[[#Headers],[Arbeidskosten op basis van IKS]],"")))</f>
        <v/>
      </c>
      <c r="AS631" t="str">
        <f>IF(ISNUMBER(FIND("overige",Methode_Keuze)),"",IF(Tb_Activiteiten[[#This Row],[Kosten derden exclusief btw]]=1,Tb_Activiteiten[[#Headers],[Kosten derden exclusief btw]],""))</f>
        <v/>
      </c>
      <c r="AT631" t="str">
        <f>IF(ISNUMBER(FIND("overige",Methode_Keuze)),"",IF(Tb_Activiteiten[[#This Row],[Niet verrekenbare btw]]=1,Tb_Activiteiten[[#Headers],[Niet verrekenbare btw]],""))</f>
        <v/>
      </c>
      <c r="AU631" t="str">
        <f>IF(ISNUMBER(FIND("overige",Methode_Keuze)),"",IF(Tb_Activiteiten[[#This Row],[Grondkosten]]=1,Tb_Activiteiten[[#Headers],[Grondkosten]],""))</f>
        <v/>
      </c>
      <c r="AV631" t="str">
        <f>IF(ISNUMBER(FIND("overige",Methode_Keuze)),"",IF(Tb_Activiteiten[[#This Row],[Bijdrage in natura (overige)]]=1,Tb_Activiteiten[[#Headers],[Bijdrage in natura (overige)]],""))</f>
        <v/>
      </c>
      <c r="AW631" t="str">
        <f>IF(ISNUMBER(FIND("overige",Methode_Keuze)),"",IF(Tb_Activiteiten[[#This Row],[Bijdrage in natura (vrijwilligers)]]=1,Tb_Activiteiten[[#Headers],[Bijdrage in natura (vrijwilligers)]],""))</f>
        <v/>
      </c>
      <c r="AX631" t="str">
        <f>IF(ISNUMBER(FIND("overige",Methode_Keuze)),"",IF(Tb_Activiteiten[[#This Row],[Afschrijvingskosten]]=1,Tb_Activiteiten[[#Headers],[Afschrijvingskosten]],""))</f>
        <v/>
      </c>
      <c r="AY631" t="str">
        <f>IF(ISNUMBER(FIND("overige",Methode_Keuze)),"",IF(Tb_Activiteiten[[#This Row],[Vergoeding]]=1,Tb_Activiteiten[[#Headers],[Vergoeding]],""))</f>
        <v/>
      </c>
      <c r="AZ631" t="str">
        <f>IF(ISNUMBER(FIND("arbeid",Methode_Keuze)),"",IF(Tb_Activiteiten[[#This Row],[Arbeidskosten - vast tarief (excl eigen arbeid)]]=1,Tb_Activiteiten[[#Headers],[Arbeidskosten - vast tarief (excl eigen arbeid)]],""))</f>
        <v/>
      </c>
      <c r="BA631" t="str">
        <f>IF(ISNUMBER(FIND("overige",Methode_Keuze)),"",IF(Tb_Activiteiten[[#This Row],[Overige kosten]]=1,Tb_Activiteiten[[#Headers],[Overige kosten]],""))</f>
        <v/>
      </c>
    </row>
    <row r="632" spans="1:53" x14ac:dyDescent="0.25">
      <c r="A632" s="213"/>
      <c r="F632" s="64"/>
      <c r="G632" s="64"/>
      <c r="H632" s="258"/>
      <c r="I632" s="258"/>
      <c r="J632" s="258"/>
      <c r="K632" s="258"/>
      <c r="O632" s="56"/>
      <c r="Q632" t="str">
        <f>IFERROR(IF(VLOOKUP(Tb_Activiteiten[[#This Row],[Openstelling]],Tb_Openstelling[],2,0)=1,1,""),"")</f>
        <v/>
      </c>
      <c r="AK632" t="str">
        <f>IF(ISNUMBER(FIND("arbeid",Methode_Keuze)),"",IF(ISNUMBER(FIND("arbeid",Methode_Keuze)),"",IF(Tb_Activiteiten[[#This Row],[Loonkosten]]=1,Tb_Activiteiten[[#Headers],[Loonkosten]],"")))</f>
        <v/>
      </c>
      <c r="AL632" t="str">
        <f>IF(ISNUMBER(FIND("arbeid",Methode_Keuze)),"",IF(ISNUMBER(FIND("arbeid",Methode_Keuze)),"",IF(Tb_Activiteiten[[#This Row],[Eigen arbeid]]=1,Tb_Activiteiten[[#Headers],[Eigen arbeid]],"")))</f>
        <v/>
      </c>
      <c r="AM632" t="str">
        <f>IF(ISNUMBER(FIND("arbeid",Methode_Keuze)),"",IF(ISNUMBER(FIND("arbeid",Methode_Keuze)),"",IF(Tb_Activiteiten[[#This Row],[Projectmedewerker]]=1,Tb_Activiteiten[[#Headers],[Projectmedewerker]],"")))</f>
        <v/>
      </c>
      <c r="AN632" t="str">
        <f>IF(ISNUMBER(FIND("arbeid",Methode_Keuze)),"",IF(ISNUMBER(FIND("arbeid",Methode_Keuze)),"",IF(Tb_Activiteiten[[#This Row],[Landbouwer]]=1,Tb_Activiteiten[[#Headers],[Landbouwer]],"")))</f>
        <v/>
      </c>
      <c r="AO632" t="str">
        <f>IF(ISNUMBER(FIND("arbeid",Methode_Keuze)),"",IF(ISNUMBER(FIND("arbeid",Methode_Keuze)),"",IF(Tb_Activiteiten[[#This Row],[Adviseur]]=1,Tb_Activiteiten[[#Headers],[Adviseur]],"")))</f>
        <v/>
      </c>
      <c r="AP632" t="str">
        <f>IF(ISNUMBER(FIND("arbeid",Methode_Keuze)),"",IF(ISNUMBER(FIND("arbeid",Methode_Keuze)),"",IF(Tb_Activiteiten[[#This Row],[Projectleider/Expert]]=1,Tb_Activiteiten[[#Headers],[Projectleider/Expert]],"")))</f>
        <v/>
      </c>
      <c r="AQ632" t="str">
        <f>IF(ISNUMBER(FIND("arbeid",Methode_Keuze)),"",IF(ISNUMBER(FIND("arbeid",Methode_Keuze)),"",IF(Tb_Activiteiten[[#This Row],[Arbeidskosten]]=1,Tb_Activiteiten[[#Headers],[Arbeidskosten]],"")))</f>
        <v/>
      </c>
      <c r="AR632" t="str">
        <f>IF(ISNUMBER(FIND("arbeid",Methode_Keuze)),"",IF(ISNUMBER(FIND("arbeid",Methode_Keuze)),"",IF(Tb_Activiteiten[[#This Row],[Arbeidskosten op basis van IKS]]=1,Tb_Activiteiten[[#Headers],[Arbeidskosten op basis van IKS]],"")))</f>
        <v/>
      </c>
      <c r="AS632" t="str">
        <f>IF(ISNUMBER(FIND("overige",Methode_Keuze)),"",IF(Tb_Activiteiten[[#This Row],[Kosten derden exclusief btw]]=1,Tb_Activiteiten[[#Headers],[Kosten derden exclusief btw]],""))</f>
        <v/>
      </c>
      <c r="AT632" t="str">
        <f>IF(ISNUMBER(FIND("overige",Methode_Keuze)),"",IF(Tb_Activiteiten[[#This Row],[Niet verrekenbare btw]]=1,Tb_Activiteiten[[#Headers],[Niet verrekenbare btw]],""))</f>
        <v/>
      </c>
      <c r="AU632" t="str">
        <f>IF(ISNUMBER(FIND("overige",Methode_Keuze)),"",IF(Tb_Activiteiten[[#This Row],[Grondkosten]]=1,Tb_Activiteiten[[#Headers],[Grondkosten]],""))</f>
        <v/>
      </c>
      <c r="AV632" t="str">
        <f>IF(ISNUMBER(FIND("overige",Methode_Keuze)),"",IF(Tb_Activiteiten[[#This Row],[Bijdrage in natura (overige)]]=1,Tb_Activiteiten[[#Headers],[Bijdrage in natura (overige)]],""))</f>
        <v/>
      </c>
      <c r="AW632" t="str">
        <f>IF(ISNUMBER(FIND("overige",Methode_Keuze)),"",IF(Tb_Activiteiten[[#This Row],[Bijdrage in natura (vrijwilligers)]]=1,Tb_Activiteiten[[#Headers],[Bijdrage in natura (vrijwilligers)]],""))</f>
        <v/>
      </c>
      <c r="AX632" t="str">
        <f>IF(ISNUMBER(FIND("overige",Methode_Keuze)),"",IF(Tb_Activiteiten[[#This Row],[Afschrijvingskosten]]=1,Tb_Activiteiten[[#Headers],[Afschrijvingskosten]],""))</f>
        <v/>
      </c>
      <c r="AY632" t="str">
        <f>IF(ISNUMBER(FIND("overige",Methode_Keuze)),"",IF(Tb_Activiteiten[[#This Row],[Vergoeding]]=1,Tb_Activiteiten[[#Headers],[Vergoeding]],""))</f>
        <v/>
      </c>
      <c r="AZ632" t="str">
        <f>IF(ISNUMBER(FIND("arbeid",Methode_Keuze)),"",IF(Tb_Activiteiten[[#This Row],[Arbeidskosten - vast tarief (excl eigen arbeid)]]=1,Tb_Activiteiten[[#Headers],[Arbeidskosten - vast tarief (excl eigen arbeid)]],""))</f>
        <v/>
      </c>
      <c r="BA632" t="str">
        <f>IF(ISNUMBER(FIND("overige",Methode_Keuze)),"",IF(Tb_Activiteiten[[#This Row],[Overige kosten]]=1,Tb_Activiteiten[[#Headers],[Overige kosten]],""))</f>
        <v/>
      </c>
    </row>
    <row r="633" spans="1:53" x14ac:dyDescent="0.25">
      <c r="A633" s="213"/>
      <c r="F633" s="64"/>
      <c r="G633" s="64"/>
      <c r="H633" s="258"/>
      <c r="I633" s="258"/>
      <c r="J633" s="258"/>
      <c r="K633" s="258"/>
      <c r="O633" s="56"/>
      <c r="Q633" t="str">
        <f>IFERROR(IF(VLOOKUP(Tb_Activiteiten[[#This Row],[Openstelling]],Tb_Openstelling[],2,0)=1,1,""),"")</f>
        <v/>
      </c>
      <c r="AK633" t="str">
        <f>IF(ISNUMBER(FIND("arbeid",Methode_Keuze)),"",IF(ISNUMBER(FIND("arbeid",Methode_Keuze)),"",IF(Tb_Activiteiten[[#This Row],[Loonkosten]]=1,Tb_Activiteiten[[#Headers],[Loonkosten]],"")))</f>
        <v/>
      </c>
      <c r="AL633" t="str">
        <f>IF(ISNUMBER(FIND("arbeid",Methode_Keuze)),"",IF(ISNUMBER(FIND("arbeid",Methode_Keuze)),"",IF(Tb_Activiteiten[[#This Row],[Eigen arbeid]]=1,Tb_Activiteiten[[#Headers],[Eigen arbeid]],"")))</f>
        <v/>
      </c>
      <c r="AM633" t="str">
        <f>IF(ISNUMBER(FIND("arbeid",Methode_Keuze)),"",IF(ISNUMBER(FIND("arbeid",Methode_Keuze)),"",IF(Tb_Activiteiten[[#This Row],[Projectmedewerker]]=1,Tb_Activiteiten[[#Headers],[Projectmedewerker]],"")))</f>
        <v/>
      </c>
      <c r="AN633" t="str">
        <f>IF(ISNUMBER(FIND("arbeid",Methode_Keuze)),"",IF(ISNUMBER(FIND("arbeid",Methode_Keuze)),"",IF(Tb_Activiteiten[[#This Row],[Landbouwer]]=1,Tb_Activiteiten[[#Headers],[Landbouwer]],"")))</f>
        <v/>
      </c>
      <c r="AO633" t="str">
        <f>IF(ISNUMBER(FIND("arbeid",Methode_Keuze)),"",IF(ISNUMBER(FIND("arbeid",Methode_Keuze)),"",IF(Tb_Activiteiten[[#This Row],[Adviseur]]=1,Tb_Activiteiten[[#Headers],[Adviseur]],"")))</f>
        <v/>
      </c>
      <c r="AP633" t="str">
        <f>IF(ISNUMBER(FIND("arbeid",Methode_Keuze)),"",IF(ISNUMBER(FIND("arbeid",Methode_Keuze)),"",IF(Tb_Activiteiten[[#This Row],[Projectleider/Expert]]=1,Tb_Activiteiten[[#Headers],[Projectleider/Expert]],"")))</f>
        <v/>
      </c>
      <c r="AQ633" t="str">
        <f>IF(ISNUMBER(FIND("arbeid",Methode_Keuze)),"",IF(ISNUMBER(FIND("arbeid",Methode_Keuze)),"",IF(Tb_Activiteiten[[#This Row],[Arbeidskosten]]=1,Tb_Activiteiten[[#Headers],[Arbeidskosten]],"")))</f>
        <v/>
      </c>
      <c r="AR633" t="str">
        <f>IF(ISNUMBER(FIND("arbeid",Methode_Keuze)),"",IF(ISNUMBER(FIND("arbeid",Methode_Keuze)),"",IF(Tb_Activiteiten[[#This Row],[Arbeidskosten op basis van IKS]]=1,Tb_Activiteiten[[#Headers],[Arbeidskosten op basis van IKS]],"")))</f>
        <v/>
      </c>
      <c r="AS633" t="str">
        <f>IF(ISNUMBER(FIND("overige",Methode_Keuze)),"",IF(Tb_Activiteiten[[#This Row],[Kosten derden exclusief btw]]=1,Tb_Activiteiten[[#Headers],[Kosten derden exclusief btw]],""))</f>
        <v/>
      </c>
      <c r="AT633" t="str">
        <f>IF(ISNUMBER(FIND("overige",Methode_Keuze)),"",IF(Tb_Activiteiten[[#This Row],[Niet verrekenbare btw]]=1,Tb_Activiteiten[[#Headers],[Niet verrekenbare btw]],""))</f>
        <v/>
      </c>
      <c r="AU633" t="str">
        <f>IF(ISNUMBER(FIND("overige",Methode_Keuze)),"",IF(Tb_Activiteiten[[#This Row],[Grondkosten]]=1,Tb_Activiteiten[[#Headers],[Grondkosten]],""))</f>
        <v/>
      </c>
      <c r="AV633" t="str">
        <f>IF(ISNUMBER(FIND("overige",Methode_Keuze)),"",IF(Tb_Activiteiten[[#This Row],[Bijdrage in natura (overige)]]=1,Tb_Activiteiten[[#Headers],[Bijdrage in natura (overige)]],""))</f>
        <v/>
      </c>
      <c r="AW633" t="str">
        <f>IF(ISNUMBER(FIND("overige",Methode_Keuze)),"",IF(Tb_Activiteiten[[#This Row],[Bijdrage in natura (vrijwilligers)]]=1,Tb_Activiteiten[[#Headers],[Bijdrage in natura (vrijwilligers)]],""))</f>
        <v/>
      </c>
      <c r="AX633" t="str">
        <f>IF(ISNUMBER(FIND("overige",Methode_Keuze)),"",IF(Tb_Activiteiten[[#This Row],[Afschrijvingskosten]]=1,Tb_Activiteiten[[#Headers],[Afschrijvingskosten]],""))</f>
        <v/>
      </c>
      <c r="AY633" t="str">
        <f>IF(ISNUMBER(FIND("overige",Methode_Keuze)),"",IF(Tb_Activiteiten[[#This Row],[Vergoeding]]=1,Tb_Activiteiten[[#Headers],[Vergoeding]],""))</f>
        <v/>
      </c>
      <c r="AZ633" t="str">
        <f>IF(ISNUMBER(FIND("arbeid",Methode_Keuze)),"",IF(Tb_Activiteiten[[#This Row],[Arbeidskosten - vast tarief (excl eigen arbeid)]]=1,Tb_Activiteiten[[#Headers],[Arbeidskosten - vast tarief (excl eigen arbeid)]],""))</f>
        <v/>
      </c>
      <c r="BA633" t="str">
        <f>IF(ISNUMBER(FIND("overige",Methode_Keuze)),"",IF(Tb_Activiteiten[[#This Row],[Overige kosten]]=1,Tb_Activiteiten[[#Headers],[Overige kosten]],""))</f>
        <v/>
      </c>
    </row>
    <row r="634" spans="1:53" x14ac:dyDescent="0.25">
      <c r="A634" s="213"/>
      <c r="F634" s="64"/>
      <c r="G634" s="64"/>
      <c r="H634" s="258"/>
      <c r="I634" s="258"/>
      <c r="J634" s="258"/>
      <c r="K634" s="258"/>
      <c r="O634" s="56"/>
      <c r="Q634" t="str">
        <f>IFERROR(IF(VLOOKUP(Tb_Activiteiten[[#This Row],[Openstelling]],Tb_Openstelling[],2,0)=1,1,""),"")</f>
        <v/>
      </c>
      <c r="AK634" t="str">
        <f>IF(ISNUMBER(FIND("arbeid",Methode_Keuze)),"",IF(ISNUMBER(FIND("arbeid",Methode_Keuze)),"",IF(Tb_Activiteiten[[#This Row],[Loonkosten]]=1,Tb_Activiteiten[[#Headers],[Loonkosten]],"")))</f>
        <v/>
      </c>
      <c r="AL634" t="str">
        <f>IF(ISNUMBER(FIND("arbeid",Methode_Keuze)),"",IF(ISNUMBER(FIND("arbeid",Methode_Keuze)),"",IF(Tb_Activiteiten[[#This Row],[Eigen arbeid]]=1,Tb_Activiteiten[[#Headers],[Eigen arbeid]],"")))</f>
        <v/>
      </c>
      <c r="AM634" t="str">
        <f>IF(ISNUMBER(FIND("arbeid",Methode_Keuze)),"",IF(ISNUMBER(FIND("arbeid",Methode_Keuze)),"",IF(Tb_Activiteiten[[#This Row],[Projectmedewerker]]=1,Tb_Activiteiten[[#Headers],[Projectmedewerker]],"")))</f>
        <v/>
      </c>
      <c r="AN634" t="str">
        <f>IF(ISNUMBER(FIND("arbeid",Methode_Keuze)),"",IF(ISNUMBER(FIND("arbeid",Methode_Keuze)),"",IF(Tb_Activiteiten[[#This Row],[Landbouwer]]=1,Tb_Activiteiten[[#Headers],[Landbouwer]],"")))</f>
        <v/>
      </c>
      <c r="AO634" t="str">
        <f>IF(ISNUMBER(FIND("arbeid",Methode_Keuze)),"",IF(ISNUMBER(FIND("arbeid",Methode_Keuze)),"",IF(Tb_Activiteiten[[#This Row],[Adviseur]]=1,Tb_Activiteiten[[#Headers],[Adviseur]],"")))</f>
        <v/>
      </c>
      <c r="AP634" t="str">
        <f>IF(ISNUMBER(FIND("arbeid",Methode_Keuze)),"",IF(ISNUMBER(FIND("arbeid",Methode_Keuze)),"",IF(Tb_Activiteiten[[#This Row],[Projectleider/Expert]]=1,Tb_Activiteiten[[#Headers],[Projectleider/Expert]],"")))</f>
        <v/>
      </c>
      <c r="AQ634" t="str">
        <f>IF(ISNUMBER(FIND("arbeid",Methode_Keuze)),"",IF(ISNUMBER(FIND("arbeid",Methode_Keuze)),"",IF(Tb_Activiteiten[[#This Row],[Arbeidskosten]]=1,Tb_Activiteiten[[#Headers],[Arbeidskosten]],"")))</f>
        <v/>
      </c>
      <c r="AR634" t="str">
        <f>IF(ISNUMBER(FIND("arbeid",Methode_Keuze)),"",IF(ISNUMBER(FIND("arbeid",Methode_Keuze)),"",IF(Tb_Activiteiten[[#This Row],[Arbeidskosten op basis van IKS]]=1,Tb_Activiteiten[[#Headers],[Arbeidskosten op basis van IKS]],"")))</f>
        <v/>
      </c>
      <c r="AS634" t="str">
        <f>IF(ISNUMBER(FIND("overige",Methode_Keuze)),"",IF(Tb_Activiteiten[[#This Row],[Kosten derden exclusief btw]]=1,Tb_Activiteiten[[#Headers],[Kosten derden exclusief btw]],""))</f>
        <v/>
      </c>
      <c r="AT634" t="str">
        <f>IF(ISNUMBER(FIND("overige",Methode_Keuze)),"",IF(Tb_Activiteiten[[#This Row],[Niet verrekenbare btw]]=1,Tb_Activiteiten[[#Headers],[Niet verrekenbare btw]],""))</f>
        <v/>
      </c>
      <c r="AU634" t="str">
        <f>IF(ISNUMBER(FIND("overige",Methode_Keuze)),"",IF(Tb_Activiteiten[[#This Row],[Grondkosten]]=1,Tb_Activiteiten[[#Headers],[Grondkosten]],""))</f>
        <v/>
      </c>
      <c r="AV634" t="str">
        <f>IF(ISNUMBER(FIND("overige",Methode_Keuze)),"",IF(Tb_Activiteiten[[#This Row],[Bijdrage in natura (overige)]]=1,Tb_Activiteiten[[#Headers],[Bijdrage in natura (overige)]],""))</f>
        <v/>
      </c>
      <c r="AW634" t="str">
        <f>IF(ISNUMBER(FIND("overige",Methode_Keuze)),"",IF(Tb_Activiteiten[[#This Row],[Bijdrage in natura (vrijwilligers)]]=1,Tb_Activiteiten[[#Headers],[Bijdrage in natura (vrijwilligers)]],""))</f>
        <v/>
      </c>
      <c r="AX634" t="str">
        <f>IF(ISNUMBER(FIND("overige",Methode_Keuze)),"",IF(Tb_Activiteiten[[#This Row],[Afschrijvingskosten]]=1,Tb_Activiteiten[[#Headers],[Afschrijvingskosten]],""))</f>
        <v/>
      </c>
      <c r="AY634" t="str">
        <f>IF(ISNUMBER(FIND("overige",Methode_Keuze)),"",IF(Tb_Activiteiten[[#This Row],[Vergoeding]]=1,Tb_Activiteiten[[#Headers],[Vergoeding]],""))</f>
        <v/>
      </c>
      <c r="AZ634" t="str">
        <f>IF(ISNUMBER(FIND("arbeid",Methode_Keuze)),"",IF(Tb_Activiteiten[[#This Row],[Arbeidskosten - vast tarief (excl eigen arbeid)]]=1,Tb_Activiteiten[[#Headers],[Arbeidskosten - vast tarief (excl eigen arbeid)]],""))</f>
        <v/>
      </c>
      <c r="BA634" t="str">
        <f>IF(ISNUMBER(FIND("overige",Methode_Keuze)),"",IF(Tb_Activiteiten[[#This Row],[Overige kosten]]=1,Tb_Activiteiten[[#Headers],[Overige kosten]],""))</f>
        <v/>
      </c>
    </row>
    <row r="635" spans="1:53" x14ac:dyDescent="0.25">
      <c r="A635" s="213"/>
      <c r="F635" s="64"/>
      <c r="G635" s="64"/>
      <c r="H635" s="258"/>
      <c r="I635" s="258"/>
      <c r="J635" s="258"/>
      <c r="K635" s="258"/>
      <c r="O635" s="56"/>
      <c r="Q635" t="str">
        <f>IFERROR(IF(VLOOKUP(Tb_Activiteiten[[#This Row],[Openstelling]],Tb_Openstelling[],2,0)=1,1,""),"")</f>
        <v/>
      </c>
      <c r="AK635" t="str">
        <f>IF(ISNUMBER(FIND("arbeid",Methode_Keuze)),"",IF(ISNUMBER(FIND("arbeid",Methode_Keuze)),"",IF(Tb_Activiteiten[[#This Row],[Loonkosten]]=1,Tb_Activiteiten[[#Headers],[Loonkosten]],"")))</f>
        <v/>
      </c>
      <c r="AL635" t="str">
        <f>IF(ISNUMBER(FIND("arbeid",Methode_Keuze)),"",IF(ISNUMBER(FIND("arbeid",Methode_Keuze)),"",IF(Tb_Activiteiten[[#This Row],[Eigen arbeid]]=1,Tb_Activiteiten[[#Headers],[Eigen arbeid]],"")))</f>
        <v/>
      </c>
      <c r="AM635" t="str">
        <f>IF(ISNUMBER(FIND("arbeid",Methode_Keuze)),"",IF(ISNUMBER(FIND("arbeid",Methode_Keuze)),"",IF(Tb_Activiteiten[[#This Row],[Projectmedewerker]]=1,Tb_Activiteiten[[#Headers],[Projectmedewerker]],"")))</f>
        <v/>
      </c>
      <c r="AN635" t="str">
        <f>IF(ISNUMBER(FIND("arbeid",Methode_Keuze)),"",IF(ISNUMBER(FIND("arbeid",Methode_Keuze)),"",IF(Tb_Activiteiten[[#This Row],[Landbouwer]]=1,Tb_Activiteiten[[#Headers],[Landbouwer]],"")))</f>
        <v/>
      </c>
      <c r="AO635" t="str">
        <f>IF(ISNUMBER(FIND("arbeid",Methode_Keuze)),"",IF(ISNUMBER(FIND("arbeid",Methode_Keuze)),"",IF(Tb_Activiteiten[[#This Row],[Adviseur]]=1,Tb_Activiteiten[[#Headers],[Adviseur]],"")))</f>
        <v/>
      </c>
      <c r="AP635" t="str">
        <f>IF(ISNUMBER(FIND("arbeid",Methode_Keuze)),"",IF(ISNUMBER(FIND("arbeid",Methode_Keuze)),"",IF(Tb_Activiteiten[[#This Row],[Projectleider/Expert]]=1,Tb_Activiteiten[[#Headers],[Projectleider/Expert]],"")))</f>
        <v/>
      </c>
      <c r="AQ635" t="str">
        <f>IF(ISNUMBER(FIND("arbeid",Methode_Keuze)),"",IF(ISNUMBER(FIND("arbeid",Methode_Keuze)),"",IF(Tb_Activiteiten[[#This Row],[Arbeidskosten]]=1,Tb_Activiteiten[[#Headers],[Arbeidskosten]],"")))</f>
        <v/>
      </c>
      <c r="AR635" t="str">
        <f>IF(ISNUMBER(FIND("arbeid",Methode_Keuze)),"",IF(ISNUMBER(FIND("arbeid",Methode_Keuze)),"",IF(Tb_Activiteiten[[#This Row],[Arbeidskosten op basis van IKS]]=1,Tb_Activiteiten[[#Headers],[Arbeidskosten op basis van IKS]],"")))</f>
        <v/>
      </c>
      <c r="AS635" t="str">
        <f>IF(ISNUMBER(FIND("overige",Methode_Keuze)),"",IF(Tb_Activiteiten[[#This Row],[Kosten derden exclusief btw]]=1,Tb_Activiteiten[[#Headers],[Kosten derden exclusief btw]],""))</f>
        <v/>
      </c>
      <c r="AT635" t="str">
        <f>IF(ISNUMBER(FIND("overige",Methode_Keuze)),"",IF(Tb_Activiteiten[[#This Row],[Niet verrekenbare btw]]=1,Tb_Activiteiten[[#Headers],[Niet verrekenbare btw]],""))</f>
        <v/>
      </c>
      <c r="AU635" t="str">
        <f>IF(ISNUMBER(FIND("overige",Methode_Keuze)),"",IF(Tb_Activiteiten[[#This Row],[Grondkosten]]=1,Tb_Activiteiten[[#Headers],[Grondkosten]],""))</f>
        <v/>
      </c>
      <c r="AV635" t="str">
        <f>IF(ISNUMBER(FIND("overige",Methode_Keuze)),"",IF(Tb_Activiteiten[[#This Row],[Bijdrage in natura (overige)]]=1,Tb_Activiteiten[[#Headers],[Bijdrage in natura (overige)]],""))</f>
        <v/>
      </c>
      <c r="AW635" t="str">
        <f>IF(ISNUMBER(FIND("overige",Methode_Keuze)),"",IF(Tb_Activiteiten[[#This Row],[Bijdrage in natura (vrijwilligers)]]=1,Tb_Activiteiten[[#Headers],[Bijdrage in natura (vrijwilligers)]],""))</f>
        <v/>
      </c>
      <c r="AX635" t="str">
        <f>IF(ISNUMBER(FIND("overige",Methode_Keuze)),"",IF(Tb_Activiteiten[[#This Row],[Afschrijvingskosten]]=1,Tb_Activiteiten[[#Headers],[Afschrijvingskosten]],""))</f>
        <v/>
      </c>
      <c r="AY635" t="str">
        <f>IF(ISNUMBER(FIND("overige",Methode_Keuze)),"",IF(Tb_Activiteiten[[#This Row],[Vergoeding]]=1,Tb_Activiteiten[[#Headers],[Vergoeding]],""))</f>
        <v/>
      </c>
      <c r="AZ635" t="str">
        <f>IF(ISNUMBER(FIND("arbeid",Methode_Keuze)),"",IF(Tb_Activiteiten[[#This Row],[Arbeidskosten - vast tarief (excl eigen arbeid)]]=1,Tb_Activiteiten[[#Headers],[Arbeidskosten - vast tarief (excl eigen arbeid)]],""))</f>
        <v/>
      </c>
      <c r="BA635" t="str">
        <f>IF(ISNUMBER(FIND("overige",Methode_Keuze)),"",IF(Tb_Activiteiten[[#This Row],[Overige kosten]]=1,Tb_Activiteiten[[#Headers],[Overige kosten]],""))</f>
        <v/>
      </c>
    </row>
    <row r="636" spans="1:53" x14ac:dyDescent="0.25">
      <c r="A636" s="213"/>
      <c r="F636" s="64"/>
      <c r="G636" s="64"/>
      <c r="H636" s="258"/>
      <c r="I636" s="258"/>
      <c r="J636" s="258"/>
      <c r="K636" s="258"/>
      <c r="O636" s="56"/>
      <c r="Q636" t="str">
        <f>IFERROR(IF(VLOOKUP(Tb_Activiteiten[[#This Row],[Openstelling]],Tb_Openstelling[],2,0)=1,1,""),"")</f>
        <v/>
      </c>
      <c r="AK636" t="str">
        <f>IF(ISNUMBER(FIND("arbeid",Methode_Keuze)),"",IF(ISNUMBER(FIND("arbeid",Methode_Keuze)),"",IF(Tb_Activiteiten[[#This Row],[Loonkosten]]=1,Tb_Activiteiten[[#Headers],[Loonkosten]],"")))</f>
        <v/>
      </c>
      <c r="AL636" t="str">
        <f>IF(ISNUMBER(FIND("arbeid",Methode_Keuze)),"",IF(ISNUMBER(FIND("arbeid",Methode_Keuze)),"",IF(Tb_Activiteiten[[#This Row],[Eigen arbeid]]=1,Tb_Activiteiten[[#Headers],[Eigen arbeid]],"")))</f>
        <v/>
      </c>
      <c r="AM636" t="str">
        <f>IF(ISNUMBER(FIND("arbeid",Methode_Keuze)),"",IF(ISNUMBER(FIND("arbeid",Methode_Keuze)),"",IF(Tb_Activiteiten[[#This Row],[Projectmedewerker]]=1,Tb_Activiteiten[[#Headers],[Projectmedewerker]],"")))</f>
        <v/>
      </c>
      <c r="AN636" t="str">
        <f>IF(ISNUMBER(FIND("arbeid",Methode_Keuze)),"",IF(ISNUMBER(FIND("arbeid",Methode_Keuze)),"",IF(Tb_Activiteiten[[#This Row],[Landbouwer]]=1,Tb_Activiteiten[[#Headers],[Landbouwer]],"")))</f>
        <v/>
      </c>
      <c r="AO636" t="str">
        <f>IF(ISNUMBER(FIND("arbeid",Methode_Keuze)),"",IF(ISNUMBER(FIND("arbeid",Methode_Keuze)),"",IF(Tb_Activiteiten[[#This Row],[Adviseur]]=1,Tb_Activiteiten[[#Headers],[Adviseur]],"")))</f>
        <v/>
      </c>
      <c r="AP636" t="str">
        <f>IF(ISNUMBER(FIND("arbeid",Methode_Keuze)),"",IF(ISNUMBER(FIND("arbeid",Methode_Keuze)),"",IF(Tb_Activiteiten[[#This Row],[Projectleider/Expert]]=1,Tb_Activiteiten[[#Headers],[Projectleider/Expert]],"")))</f>
        <v/>
      </c>
      <c r="AQ636" t="str">
        <f>IF(ISNUMBER(FIND("arbeid",Methode_Keuze)),"",IF(ISNUMBER(FIND("arbeid",Methode_Keuze)),"",IF(Tb_Activiteiten[[#This Row],[Arbeidskosten]]=1,Tb_Activiteiten[[#Headers],[Arbeidskosten]],"")))</f>
        <v/>
      </c>
      <c r="AR636" t="str">
        <f>IF(ISNUMBER(FIND("arbeid",Methode_Keuze)),"",IF(ISNUMBER(FIND("arbeid",Methode_Keuze)),"",IF(Tb_Activiteiten[[#This Row],[Arbeidskosten op basis van IKS]]=1,Tb_Activiteiten[[#Headers],[Arbeidskosten op basis van IKS]],"")))</f>
        <v/>
      </c>
      <c r="AS636" t="str">
        <f>IF(ISNUMBER(FIND("overige",Methode_Keuze)),"",IF(Tb_Activiteiten[[#This Row],[Kosten derden exclusief btw]]=1,Tb_Activiteiten[[#Headers],[Kosten derden exclusief btw]],""))</f>
        <v/>
      </c>
      <c r="AT636" t="str">
        <f>IF(ISNUMBER(FIND("overige",Methode_Keuze)),"",IF(Tb_Activiteiten[[#This Row],[Niet verrekenbare btw]]=1,Tb_Activiteiten[[#Headers],[Niet verrekenbare btw]],""))</f>
        <v/>
      </c>
      <c r="AU636" t="str">
        <f>IF(ISNUMBER(FIND("overige",Methode_Keuze)),"",IF(Tb_Activiteiten[[#This Row],[Grondkosten]]=1,Tb_Activiteiten[[#Headers],[Grondkosten]],""))</f>
        <v/>
      </c>
      <c r="AV636" t="str">
        <f>IF(ISNUMBER(FIND("overige",Methode_Keuze)),"",IF(Tb_Activiteiten[[#This Row],[Bijdrage in natura (overige)]]=1,Tb_Activiteiten[[#Headers],[Bijdrage in natura (overige)]],""))</f>
        <v/>
      </c>
      <c r="AW636" t="str">
        <f>IF(ISNUMBER(FIND("overige",Methode_Keuze)),"",IF(Tb_Activiteiten[[#This Row],[Bijdrage in natura (vrijwilligers)]]=1,Tb_Activiteiten[[#Headers],[Bijdrage in natura (vrijwilligers)]],""))</f>
        <v/>
      </c>
      <c r="AX636" t="str">
        <f>IF(ISNUMBER(FIND("overige",Methode_Keuze)),"",IF(Tb_Activiteiten[[#This Row],[Afschrijvingskosten]]=1,Tb_Activiteiten[[#Headers],[Afschrijvingskosten]],""))</f>
        <v/>
      </c>
      <c r="AY636" t="str">
        <f>IF(ISNUMBER(FIND("overige",Methode_Keuze)),"",IF(Tb_Activiteiten[[#This Row],[Vergoeding]]=1,Tb_Activiteiten[[#Headers],[Vergoeding]],""))</f>
        <v/>
      </c>
      <c r="AZ636" t="str">
        <f>IF(ISNUMBER(FIND("arbeid",Methode_Keuze)),"",IF(Tb_Activiteiten[[#This Row],[Arbeidskosten - vast tarief (excl eigen arbeid)]]=1,Tb_Activiteiten[[#Headers],[Arbeidskosten - vast tarief (excl eigen arbeid)]],""))</f>
        <v/>
      </c>
      <c r="BA636" t="str">
        <f>IF(ISNUMBER(FIND("overige",Methode_Keuze)),"",IF(Tb_Activiteiten[[#This Row],[Overige kosten]]=1,Tb_Activiteiten[[#Headers],[Overige kosten]],""))</f>
        <v/>
      </c>
    </row>
    <row r="637" spans="1:53" x14ac:dyDescent="0.25">
      <c r="A637" s="213"/>
      <c r="F637" s="64"/>
      <c r="G637" s="64"/>
      <c r="H637" s="258"/>
      <c r="I637" s="258"/>
      <c r="J637" s="258"/>
      <c r="K637" s="258"/>
      <c r="O637" s="56"/>
      <c r="Q637" t="str">
        <f>IFERROR(IF(VLOOKUP(Tb_Activiteiten[[#This Row],[Openstelling]],Tb_Openstelling[],2,0)=1,1,""),"")</f>
        <v/>
      </c>
      <c r="AK637" t="str">
        <f>IF(ISNUMBER(FIND("arbeid",Methode_Keuze)),"",IF(ISNUMBER(FIND("arbeid",Methode_Keuze)),"",IF(Tb_Activiteiten[[#This Row],[Loonkosten]]=1,Tb_Activiteiten[[#Headers],[Loonkosten]],"")))</f>
        <v/>
      </c>
      <c r="AL637" t="str">
        <f>IF(ISNUMBER(FIND("arbeid",Methode_Keuze)),"",IF(ISNUMBER(FIND("arbeid",Methode_Keuze)),"",IF(Tb_Activiteiten[[#This Row],[Eigen arbeid]]=1,Tb_Activiteiten[[#Headers],[Eigen arbeid]],"")))</f>
        <v/>
      </c>
      <c r="AM637" t="str">
        <f>IF(ISNUMBER(FIND("arbeid",Methode_Keuze)),"",IF(ISNUMBER(FIND("arbeid",Methode_Keuze)),"",IF(Tb_Activiteiten[[#This Row],[Projectmedewerker]]=1,Tb_Activiteiten[[#Headers],[Projectmedewerker]],"")))</f>
        <v/>
      </c>
      <c r="AN637" t="str">
        <f>IF(ISNUMBER(FIND("arbeid",Methode_Keuze)),"",IF(ISNUMBER(FIND("arbeid",Methode_Keuze)),"",IF(Tb_Activiteiten[[#This Row],[Landbouwer]]=1,Tb_Activiteiten[[#Headers],[Landbouwer]],"")))</f>
        <v/>
      </c>
      <c r="AO637" t="str">
        <f>IF(ISNUMBER(FIND("arbeid",Methode_Keuze)),"",IF(ISNUMBER(FIND("arbeid",Methode_Keuze)),"",IF(Tb_Activiteiten[[#This Row],[Adviseur]]=1,Tb_Activiteiten[[#Headers],[Adviseur]],"")))</f>
        <v/>
      </c>
      <c r="AP637" t="str">
        <f>IF(ISNUMBER(FIND("arbeid",Methode_Keuze)),"",IF(ISNUMBER(FIND("arbeid",Methode_Keuze)),"",IF(Tb_Activiteiten[[#This Row],[Projectleider/Expert]]=1,Tb_Activiteiten[[#Headers],[Projectleider/Expert]],"")))</f>
        <v/>
      </c>
      <c r="AQ637" t="str">
        <f>IF(ISNUMBER(FIND("arbeid",Methode_Keuze)),"",IF(ISNUMBER(FIND("arbeid",Methode_Keuze)),"",IF(Tb_Activiteiten[[#This Row],[Arbeidskosten]]=1,Tb_Activiteiten[[#Headers],[Arbeidskosten]],"")))</f>
        <v/>
      </c>
      <c r="AR637" t="str">
        <f>IF(ISNUMBER(FIND("arbeid",Methode_Keuze)),"",IF(ISNUMBER(FIND("arbeid",Methode_Keuze)),"",IF(Tb_Activiteiten[[#This Row],[Arbeidskosten op basis van IKS]]=1,Tb_Activiteiten[[#Headers],[Arbeidskosten op basis van IKS]],"")))</f>
        <v/>
      </c>
      <c r="AS637" t="str">
        <f>IF(ISNUMBER(FIND("overige",Methode_Keuze)),"",IF(Tb_Activiteiten[[#This Row],[Kosten derden exclusief btw]]=1,Tb_Activiteiten[[#Headers],[Kosten derden exclusief btw]],""))</f>
        <v/>
      </c>
      <c r="AT637" t="str">
        <f>IF(ISNUMBER(FIND("overige",Methode_Keuze)),"",IF(Tb_Activiteiten[[#This Row],[Niet verrekenbare btw]]=1,Tb_Activiteiten[[#Headers],[Niet verrekenbare btw]],""))</f>
        <v/>
      </c>
      <c r="AU637" t="str">
        <f>IF(ISNUMBER(FIND("overige",Methode_Keuze)),"",IF(Tb_Activiteiten[[#This Row],[Grondkosten]]=1,Tb_Activiteiten[[#Headers],[Grondkosten]],""))</f>
        <v/>
      </c>
      <c r="AV637" t="str">
        <f>IF(ISNUMBER(FIND("overige",Methode_Keuze)),"",IF(Tb_Activiteiten[[#This Row],[Bijdrage in natura (overige)]]=1,Tb_Activiteiten[[#Headers],[Bijdrage in natura (overige)]],""))</f>
        <v/>
      </c>
      <c r="AW637" t="str">
        <f>IF(ISNUMBER(FIND("overige",Methode_Keuze)),"",IF(Tb_Activiteiten[[#This Row],[Bijdrage in natura (vrijwilligers)]]=1,Tb_Activiteiten[[#Headers],[Bijdrage in natura (vrijwilligers)]],""))</f>
        <v/>
      </c>
      <c r="AX637" t="str">
        <f>IF(ISNUMBER(FIND("overige",Methode_Keuze)),"",IF(Tb_Activiteiten[[#This Row],[Afschrijvingskosten]]=1,Tb_Activiteiten[[#Headers],[Afschrijvingskosten]],""))</f>
        <v/>
      </c>
      <c r="AY637" t="str">
        <f>IF(ISNUMBER(FIND("overige",Methode_Keuze)),"",IF(Tb_Activiteiten[[#This Row],[Vergoeding]]=1,Tb_Activiteiten[[#Headers],[Vergoeding]],""))</f>
        <v/>
      </c>
      <c r="AZ637" t="str">
        <f>IF(ISNUMBER(FIND("arbeid",Methode_Keuze)),"",IF(Tb_Activiteiten[[#This Row],[Arbeidskosten - vast tarief (excl eigen arbeid)]]=1,Tb_Activiteiten[[#Headers],[Arbeidskosten - vast tarief (excl eigen arbeid)]],""))</f>
        <v/>
      </c>
      <c r="BA637" t="str">
        <f>IF(ISNUMBER(FIND("overige",Methode_Keuze)),"",IF(Tb_Activiteiten[[#This Row],[Overige kosten]]=1,Tb_Activiteiten[[#Headers],[Overige kosten]],""))</f>
        <v/>
      </c>
    </row>
    <row r="638" spans="1:53" x14ac:dyDescent="0.25">
      <c r="A638" s="213"/>
      <c r="F638" s="64"/>
      <c r="G638" s="64"/>
      <c r="H638" s="258"/>
      <c r="I638" s="258"/>
      <c r="J638" s="258"/>
      <c r="K638" s="258"/>
      <c r="O638" s="56"/>
      <c r="Q638" t="str">
        <f>IFERROR(IF(VLOOKUP(Tb_Activiteiten[[#This Row],[Openstelling]],Tb_Openstelling[],2,0)=1,1,""),"")</f>
        <v/>
      </c>
      <c r="AK638" t="str">
        <f>IF(ISNUMBER(FIND("arbeid",Methode_Keuze)),"",IF(ISNUMBER(FIND("arbeid",Methode_Keuze)),"",IF(Tb_Activiteiten[[#This Row],[Loonkosten]]=1,Tb_Activiteiten[[#Headers],[Loonkosten]],"")))</f>
        <v/>
      </c>
      <c r="AL638" t="str">
        <f>IF(ISNUMBER(FIND("arbeid",Methode_Keuze)),"",IF(ISNUMBER(FIND("arbeid",Methode_Keuze)),"",IF(Tb_Activiteiten[[#This Row],[Eigen arbeid]]=1,Tb_Activiteiten[[#Headers],[Eigen arbeid]],"")))</f>
        <v/>
      </c>
      <c r="AM638" t="str">
        <f>IF(ISNUMBER(FIND("arbeid",Methode_Keuze)),"",IF(ISNUMBER(FIND("arbeid",Methode_Keuze)),"",IF(Tb_Activiteiten[[#This Row],[Projectmedewerker]]=1,Tb_Activiteiten[[#Headers],[Projectmedewerker]],"")))</f>
        <v/>
      </c>
      <c r="AN638" t="str">
        <f>IF(ISNUMBER(FIND("arbeid",Methode_Keuze)),"",IF(ISNUMBER(FIND("arbeid",Methode_Keuze)),"",IF(Tb_Activiteiten[[#This Row],[Landbouwer]]=1,Tb_Activiteiten[[#Headers],[Landbouwer]],"")))</f>
        <v/>
      </c>
      <c r="AO638" t="str">
        <f>IF(ISNUMBER(FIND("arbeid",Methode_Keuze)),"",IF(ISNUMBER(FIND("arbeid",Methode_Keuze)),"",IF(Tb_Activiteiten[[#This Row],[Adviseur]]=1,Tb_Activiteiten[[#Headers],[Adviseur]],"")))</f>
        <v/>
      </c>
      <c r="AP638" t="str">
        <f>IF(ISNUMBER(FIND("arbeid",Methode_Keuze)),"",IF(ISNUMBER(FIND("arbeid",Methode_Keuze)),"",IF(Tb_Activiteiten[[#This Row],[Projectleider/Expert]]=1,Tb_Activiteiten[[#Headers],[Projectleider/Expert]],"")))</f>
        <v/>
      </c>
      <c r="AQ638" t="str">
        <f>IF(ISNUMBER(FIND("arbeid",Methode_Keuze)),"",IF(ISNUMBER(FIND("arbeid",Methode_Keuze)),"",IF(Tb_Activiteiten[[#This Row],[Arbeidskosten]]=1,Tb_Activiteiten[[#Headers],[Arbeidskosten]],"")))</f>
        <v/>
      </c>
      <c r="AR638" t="str">
        <f>IF(ISNUMBER(FIND("arbeid",Methode_Keuze)),"",IF(ISNUMBER(FIND("arbeid",Methode_Keuze)),"",IF(Tb_Activiteiten[[#This Row],[Arbeidskosten op basis van IKS]]=1,Tb_Activiteiten[[#Headers],[Arbeidskosten op basis van IKS]],"")))</f>
        <v/>
      </c>
      <c r="AS638" t="str">
        <f>IF(ISNUMBER(FIND("overige",Methode_Keuze)),"",IF(Tb_Activiteiten[[#This Row],[Kosten derden exclusief btw]]=1,Tb_Activiteiten[[#Headers],[Kosten derden exclusief btw]],""))</f>
        <v/>
      </c>
      <c r="AT638" t="str">
        <f>IF(ISNUMBER(FIND("overige",Methode_Keuze)),"",IF(Tb_Activiteiten[[#This Row],[Niet verrekenbare btw]]=1,Tb_Activiteiten[[#Headers],[Niet verrekenbare btw]],""))</f>
        <v/>
      </c>
      <c r="AU638" t="str">
        <f>IF(ISNUMBER(FIND("overige",Methode_Keuze)),"",IF(Tb_Activiteiten[[#This Row],[Grondkosten]]=1,Tb_Activiteiten[[#Headers],[Grondkosten]],""))</f>
        <v/>
      </c>
      <c r="AV638" t="str">
        <f>IF(ISNUMBER(FIND("overige",Methode_Keuze)),"",IF(Tb_Activiteiten[[#This Row],[Bijdrage in natura (overige)]]=1,Tb_Activiteiten[[#Headers],[Bijdrage in natura (overige)]],""))</f>
        <v/>
      </c>
      <c r="AW638" t="str">
        <f>IF(ISNUMBER(FIND("overige",Methode_Keuze)),"",IF(Tb_Activiteiten[[#This Row],[Bijdrage in natura (vrijwilligers)]]=1,Tb_Activiteiten[[#Headers],[Bijdrage in natura (vrijwilligers)]],""))</f>
        <v/>
      </c>
      <c r="AX638" t="str">
        <f>IF(ISNUMBER(FIND("overige",Methode_Keuze)),"",IF(Tb_Activiteiten[[#This Row],[Afschrijvingskosten]]=1,Tb_Activiteiten[[#Headers],[Afschrijvingskosten]],""))</f>
        <v/>
      </c>
      <c r="AY638" t="str">
        <f>IF(ISNUMBER(FIND("overige",Methode_Keuze)),"",IF(Tb_Activiteiten[[#This Row],[Vergoeding]]=1,Tb_Activiteiten[[#Headers],[Vergoeding]],""))</f>
        <v/>
      </c>
      <c r="AZ638" t="str">
        <f>IF(ISNUMBER(FIND("arbeid",Methode_Keuze)),"",IF(Tb_Activiteiten[[#This Row],[Arbeidskosten - vast tarief (excl eigen arbeid)]]=1,Tb_Activiteiten[[#Headers],[Arbeidskosten - vast tarief (excl eigen arbeid)]],""))</f>
        <v/>
      </c>
      <c r="BA638" t="str">
        <f>IF(ISNUMBER(FIND("overige",Methode_Keuze)),"",IF(Tb_Activiteiten[[#This Row],[Overige kosten]]=1,Tb_Activiteiten[[#Headers],[Overige kosten]],""))</f>
        <v/>
      </c>
    </row>
    <row r="639" spans="1:53" x14ac:dyDescent="0.25">
      <c r="A639" s="213"/>
      <c r="F639" s="64"/>
      <c r="G639" s="64"/>
      <c r="H639" s="258"/>
      <c r="I639" s="258"/>
      <c r="J639" s="258"/>
      <c r="K639" s="258"/>
      <c r="O639" s="56"/>
      <c r="Q639" t="str">
        <f>IFERROR(IF(VLOOKUP(Tb_Activiteiten[[#This Row],[Openstelling]],Tb_Openstelling[],2,0)=1,1,""),"")</f>
        <v/>
      </c>
      <c r="AK639" t="str">
        <f>IF(ISNUMBER(FIND("arbeid",Methode_Keuze)),"",IF(ISNUMBER(FIND("arbeid",Methode_Keuze)),"",IF(Tb_Activiteiten[[#This Row],[Loonkosten]]=1,Tb_Activiteiten[[#Headers],[Loonkosten]],"")))</f>
        <v/>
      </c>
      <c r="AL639" t="str">
        <f>IF(ISNUMBER(FIND("arbeid",Methode_Keuze)),"",IF(ISNUMBER(FIND("arbeid",Methode_Keuze)),"",IF(Tb_Activiteiten[[#This Row],[Eigen arbeid]]=1,Tb_Activiteiten[[#Headers],[Eigen arbeid]],"")))</f>
        <v/>
      </c>
      <c r="AM639" t="str">
        <f>IF(ISNUMBER(FIND("arbeid",Methode_Keuze)),"",IF(ISNUMBER(FIND("arbeid",Methode_Keuze)),"",IF(Tb_Activiteiten[[#This Row],[Projectmedewerker]]=1,Tb_Activiteiten[[#Headers],[Projectmedewerker]],"")))</f>
        <v/>
      </c>
      <c r="AN639" t="str">
        <f>IF(ISNUMBER(FIND("arbeid",Methode_Keuze)),"",IF(ISNUMBER(FIND("arbeid",Methode_Keuze)),"",IF(Tb_Activiteiten[[#This Row],[Landbouwer]]=1,Tb_Activiteiten[[#Headers],[Landbouwer]],"")))</f>
        <v/>
      </c>
      <c r="AO639" t="str">
        <f>IF(ISNUMBER(FIND("arbeid",Methode_Keuze)),"",IF(ISNUMBER(FIND("arbeid",Methode_Keuze)),"",IF(Tb_Activiteiten[[#This Row],[Adviseur]]=1,Tb_Activiteiten[[#Headers],[Adviseur]],"")))</f>
        <v/>
      </c>
      <c r="AP639" t="str">
        <f>IF(ISNUMBER(FIND("arbeid",Methode_Keuze)),"",IF(ISNUMBER(FIND("arbeid",Methode_Keuze)),"",IF(Tb_Activiteiten[[#This Row],[Projectleider/Expert]]=1,Tb_Activiteiten[[#Headers],[Projectleider/Expert]],"")))</f>
        <v/>
      </c>
      <c r="AQ639" t="str">
        <f>IF(ISNUMBER(FIND("arbeid",Methode_Keuze)),"",IF(ISNUMBER(FIND("arbeid",Methode_Keuze)),"",IF(Tb_Activiteiten[[#This Row],[Arbeidskosten]]=1,Tb_Activiteiten[[#Headers],[Arbeidskosten]],"")))</f>
        <v/>
      </c>
      <c r="AR639" t="str">
        <f>IF(ISNUMBER(FIND("arbeid",Methode_Keuze)),"",IF(ISNUMBER(FIND("arbeid",Methode_Keuze)),"",IF(Tb_Activiteiten[[#This Row],[Arbeidskosten op basis van IKS]]=1,Tb_Activiteiten[[#Headers],[Arbeidskosten op basis van IKS]],"")))</f>
        <v/>
      </c>
      <c r="AS639" t="str">
        <f>IF(ISNUMBER(FIND("overige",Methode_Keuze)),"",IF(Tb_Activiteiten[[#This Row],[Kosten derden exclusief btw]]=1,Tb_Activiteiten[[#Headers],[Kosten derden exclusief btw]],""))</f>
        <v/>
      </c>
      <c r="AT639" t="str">
        <f>IF(ISNUMBER(FIND("overige",Methode_Keuze)),"",IF(Tb_Activiteiten[[#This Row],[Niet verrekenbare btw]]=1,Tb_Activiteiten[[#Headers],[Niet verrekenbare btw]],""))</f>
        <v/>
      </c>
      <c r="AU639" t="str">
        <f>IF(ISNUMBER(FIND("overige",Methode_Keuze)),"",IF(Tb_Activiteiten[[#This Row],[Grondkosten]]=1,Tb_Activiteiten[[#Headers],[Grondkosten]],""))</f>
        <v/>
      </c>
      <c r="AV639" t="str">
        <f>IF(ISNUMBER(FIND("overige",Methode_Keuze)),"",IF(Tb_Activiteiten[[#This Row],[Bijdrage in natura (overige)]]=1,Tb_Activiteiten[[#Headers],[Bijdrage in natura (overige)]],""))</f>
        <v/>
      </c>
      <c r="AW639" t="str">
        <f>IF(ISNUMBER(FIND("overige",Methode_Keuze)),"",IF(Tb_Activiteiten[[#This Row],[Bijdrage in natura (vrijwilligers)]]=1,Tb_Activiteiten[[#Headers],[Bijdrage in natura (vrijwilligers)]],""))</f>
        <v/>
      </c>
      <c r="AX639" t="str">
        <f>IF(ISNUMBER(FIND("overige",Methode_Keuze)),"",IF(Tb_Activiteiten[[#This Row],[Afschrijvingskosten]]=1,Tb_Activiteiten[[#Headers],[Afschrijvingskosten]],""))</f>
        <v/>
      </c>
      <c r="AY639" t="str">
        <f>IF(ISNUMBER(FIND("overige",Methode_Keuze)),"",IF(Tb_Activiteiten[[#This Row],[Vergoeding]]=1,Tb_Activiteiten[[#Headers],[Vergoeding]],""))</f>
        <v/>
      </c>
      <c r="AZ639" t="str">
        <f>IF(ISNUMBER(FIND("arbeid",Methode_Keuze)),"",IF(Tb_Activiteiten[[#This Row],[Arbeidskosten - vast tarief (excl eigen arbeid)]]=1,Tb_Activiteiten[[#Headers],[Arbeidskosten - vast tarief (excl eigen arbeid)]],""))</f>
        <v/>
      </c>
      <c r="BA639" t="str">
        <f>IF(ISNUMBER(FIND("overige",Methode_Keuze)),"",IF(Tb_Activiteiten[[#This Row],[Overige kosten]]=1,Tb_Activiteiten[[#Headers],[Overige kosten]],""))</f>
        <v/>
      </c>
    </row>
    <row r="640" spans="1:53" x14ac:dyDescent="0.25">
      <c r="A640" s="213"/>
      <c r="F640" s="64"/>
      <c r="G640" s="64"/>
      <c r="H640" s="258"/>
      <c r="I640" s="258"/>
      <c r="J640" s="258"/>
      <c r="K640" s="258"/>
      <c r="O640" s="56"/>
      <c r="Q640" t="str">
        <f>IFERROR(IF(VLOOKUP(Tb_Activiteiten[[#This Row],[Openstelling]],Tb_Openstelling[],2,0)=1,1,""),"")</f>
        <v/>
      </c>
      <c r="AK640" t="str">
        <f>IF(ISNUMBER(FIND("arbeid",Methode_Keuze)),"",IF(ISNUMBER(FIND("arbeid",Methode_Keuze)),"",IF(Tb_Activiteiten[[#This Row],[Loonkosten]]=1,Tb_Activiteiten[[#Headers],[Loonkosten]],"")))</f>
        <v/>
      </c>
      <c r="AL640" t="str">
        <f>IF(ISNUMBER(FIND("arbeid",Methode_Keuze)),"",IF(ISNUMBER(FIND("arbeid",Methode_Keuze)),"",IF(Tb_Activiteiten[[#This Row],[Eigen arbeid]]=1,Tb_Activiteiten[[#Headers],[Eigen arbeid]],"")))</f>
        <v/>
      </c>
      <c r="AM640" t="str">
        <f>IF(ISNUMBER(FIND("arbeid",Methode_Keuze)),"",IF(ISNUMBER(FIND("arbeid",Methode_Keuze)),"",IF(Tb_Activiteiten[[#This Row],[Projectmedewerker]]=1,Tb_Activiteiten[[#Headers],[Projectmedewerker]],"")))</f>
        <v/>
      </c>
      <c r="AN640" t="str">
        <f>IF(ISNUMBER(FIND("arbeid",Methode_Keuze)),"",IF(ISNUMBER(FIND("arbeid",Methode_Keuze)),"",IF(Tb_Activiteiten[[#This Row],[Landbouwer]]=1,Tb_Activiteiten[[#Headers],[Landbouwer]],"")))</f>
        <v/>
      </c>
      <c r="AO640" t="str">
        <f>IF(ISNUMBER(FIND("arbeid",Methode_Keuze)),"",IF(ISNUMBER(FIND("arbeid",Methode_Keuze)),"",IF(Tb_Activiteiten[[#This Row],[Adviseur]]=1,Tb_Activiteiten[[#Headers],[Adviseur]],"")))</f>
        <v/>
      </c>
      <c r="AP640" t="str">
        <f>IF(ISNUMBER(FIND("arbeid",Methode_Keuze)),"",IF(ISNUMBER(FIND("arbeid",Methode_Keuze)),"",IF(Tb_Activiteiten[[#This Row],[Projectleider/Expert]]=1,Tb_Activiteiten[[#Headers],[Projectleider/Expert]],"")))</f>
        <v/>
      </c>
      <c r="AQ640" t="str">
        <f>IF(ISNUMBER(FIND("arbeid",Methode_Keuze)),"",IF(ISNUMBER(FIND("arbeid",Methode_Keuze)),"",IF(Tb_Activiteiten[[#This Row],[Arbeidskosten]]=1,Tb_Activiteiten[[#Headers],[Arbeidskosten]],"")))</f>
        <v/>
      </c>
      <c r="AR640" t="str">
        <f>IF(ISNUMBER(FIND("arbeid",Methode_Keuze)),"",IF(ISNUMBER(FIND("arbeid",Methode_Keuze)),"",IF(Tb_Activiteiten[[#This Row],[Arbeidskosten op basis van IKS]]=1,Tb_Activiteiten[[#Headers],[Arbeidskosten op basis van IKS]],"")))</f>
        <v/>
      </c>
      <c r="AS640" t="str">
        <f>IF(ISNUMBER(FIND("overige",Methode_Keuze)),"",IF(Tb_Activiteiten[[#This Row],[Kosten derden exclusief btw]]=1,Tb_Activiteiten[[#Headers],[Kosten derden exclusief btw]],""))</f>
        <v/>
      </c>
      <c r="AT640" t="str">
        <f>IF(ISNUMBER(FIND("overige",Methode_Keuze)),"",IF(Tb_Activiteiten[[#This Row],[Niet verrekenbare btw]]=1,Tb_Activiteiten[[#Headers],[Niet verrekenbare btw]],""))</f>
        <v/>
      </c>
      <c r="AU640" t="str">
        <f>IF(ISNUMBER(FIND("overige",Methode_Keuze)),"",IF(Tb_Activiteiten[[#This Row],[Grondkosten]]=1,Tb_Activiteiten[[#Headers],[Grondkosten]],""))</f>
        <v/>
      </c>
      <c r="AV640" t="str">
        <f>IF(ISNUMBER(FIND("overige",Methode_Keuze)),"",IF(Tb_Activiteiten[[#This Row],[Bijdrage in natura (overige)]]=1,Tb_Activiteiten[[#Headers],[Bijdrage in natura (overige)]],""))</f>
        <v/>
      </c>
      <c r="AW640" t="str">
        <f>IF(ISNUMBER(FIND("overige",Methode_Keuze)),"",IF(Tb_Activiteiten[[#This Row],[Bijdrage in natura (vrijwilligers)]]=1,Tb_Activiteiten[[#Headers],[Bijdrage in natura (vrijwilligers)]],""))</f>
        <v/>
      </c>
      <c r="AX640" t="str">
        <f>IF(ISNUMBER(FIND("overige",Methode_Keuze)),"",IF(Tb_Activiteiten[[#This Row],[Afschrijvingskosten]]=1,Tb_Activiteiten[[#Headers],[Afschrijvingskosten]],""))</f>
        <v/>
      </c>
      <c r="AY640" t="str">
        <f>IF(ISNUMBER(FIND("overige",Methode_Keuze)),"",IF(Tb_Activiteiten[[#This Row],[Vergoeding]]=1,Tb_Activiteiten[[#Headers],[Vergoeding]],""))</f>
        <v/>
      </c>
      <c r="AZ640" t="str">
        <f>IF(ISNUMBER(FIND("arbeid",Methode_Keuze)),"",IF(Tb_Activiteiten[[#This Row],[Arbeidskosten - vast tarief (excl eigen arbeid)]]=1,Tb_Activiteiten[[#Headers],[Arbeidskosten - vast tarief (excl eigen arbeid)]],""))</f>
        <v/>
      </c>
      <c r="BA640" t="str">
        <f>IF(ISNUMBER(FIND("overige",Methode_Keuze)),"",IF(Tb_Activiteiten[[#This Row],[Overige kosten]]=1,Tb_Activiteiten[[#Headers],[Overige kosten]],""))</f>
        <v/>
      </c>
    </row>
    <row r="641" spans="1:53" x14ac:dyDescent="0.25">
      <c r="A641" s="213"/>
      <c r="F641" s="64"/>
      <c r="G641" s="64"/>
      <c r="H641" s="258"/>
      <c r="I641" s="258"/>
      <c r="J641" s="258"/>
      <c r="K641" s="258"/>
      <c r="O641" s="56"/>
      <c r="Q641" t="str">
        <f>IFERROR(IF(VLOOKUP(Tb_Activiteiten[[#This Row],[Openstelling]],Tb_Openstelling[],2,0)=1,1,""),"")</f>
        <v/>
      </c>
      <c r="AK641" t="str">
        <f>IF(ISNUMBER(FIND("arbeid",Methode_Keuze)),"",IF(ISNUMBER(FIND("arbeid",Methode_Keuze)),"",IF(Tb_Activiteiten[[#This Row],[Loonkosten]]=1,Tb_Activiteiten[[#Headers],[Loonkosten]],"")))</f>
        <v/>
      </c>
      <c r="AL641" t="str">
        <f>IF(ISNUMBER(FIND("arbeid",Methode_Keuze)),"",IF(ISNUMBER(FIND("arbeid",Methode_Keuze)),"",IF(Tb_Activiteiten[[#This Row],[Eigen arbeid]]=1,Tb_Activiteiten[[#Headers],[Eigen arbeid]],"")))</f>
        <v/>
      </c>
      <c r="AM641" t="str">
        <f>IF(ISNUMBER(FIND("arbeid",Methode_Keuze)),"",IF(ISNUMBER(FIND("arbeid",Methode_Keuze)),"",IF(Tb_Activiteiten[[#This Row],[Projectmedewerker]]=1,Tb_Activiteiten[[#Headers],[Projectmedewerker]],"")))</f>
        <v/>
      </c>
      <c r="AN641" t="str">
        <f>IF(ISNUMBER(FIND("arbeid",Methode_Keuze)),"",IF(ISNUMBER(FIND("arbeid",Methode_Keuze)),"",IF(Tb_Activiteiten[[#This Row],[Landbouwer]]=1,Tb_Activiteiten[[#Headers],[Landbouwer]],"")))</f>
        <v/>
      </c>
      <c r="AO641" t="str">
        <f>IF(ISNUMBER(FIND("arbeid",Methode_Keuze)),"",IF(ISNUMBER(FIND("arbeid",Methode_Keuze)),"",IF(Tb_Activiteiten[[#This Row],[Adviseur]]=1,Tb_Activiteiten[[#Headers],[Adviseur]],"")))</f>
        <v/>
      </c>
      <c r="AP641" t="str">
        <f>IF(ISNUMBER(FIND("arbeid",Methode_Keuze)),"",IF(ISNUMBER(FIND("arbeid",Methode_Keuze)),"",IF(Tb_Activiteiten[[#This Row],[Projectleider/Expert]]=1,Tb_Activiteiten[[#Headers],[Projectleider/Expert]],"")))</f>
        <v/>
      </c>
      <c r="AQ641" t="str">
        <f>IF(ISNUMBER(FIND("arbeid",Methode_Keuze)),"",IF(ISNUMBER(FIND("arbeid",Methode_Keuze)),"",IF(Tb_Activiteiten[[#This Row],[Arbeidskosten]]=1,Tb_Activiteiten[[#Headers],[Arbeidskosten]],"")))</f>
        <v/>
      </c>
      <c r="AR641" t="str">
        <f>IF(ISNUMBER(FIND("arbeid",Methode_Keuze)),"",IF(ISNUMBER(FIND("arbeid",Methode_Keuze)),"",IF(Tb_Activiteiten[[#This Row],[Arbeidskosten op basis van IKS]]=1,Tb_Activiteiten[[#Headers],[Arbeidskosten op basis van IKS]],"")))</f>
        <v/>
      </c>
      <c r="AS641" t="str">
        <f>IF(ISNUMBER(FIND("overige",Methode_Keuze)),"",IF(Tb_Activiteiten[[#This Row],[Kosten derden exclusief btw]]=1,Tb_Activiteiten[[#Headers],[Kosten derden exclusief btw]],""))</f>
        <v/>
      </c>
      <c r="AT641" t="str">
        <f>IF(ISNUMBER(FIND("overige",Methode_Keuze)),"",IF(Tb_Activiteiten[[#This Row],[Niet verrekenbare btw]]=1,Tb_Activiteiten[[#Headers],[Niet verrekenbare btw]],""))</f>
        <v/>
      </c>
      <c r="AU641" t="str">
        <f>IF(ISNUMBER(FIND("overige",Methode_Keuze)),"",IF(Tb_Activiteiten[[#This Row],[Grondkosten]]=1,Tb_Activiteiten[[#Headers],[Grondkosten]],""))</f>
        <v/>
      </c>
      <c r="AV641" t="str">
        <f>IF(ISNUMBER(FIND("overige",Methode_Keuze)),"",IF(Tb_Activiteiten[[#This Row],[Bijdrage in natura (overige)]]=1,Tb_Activiteiten[[#Headers],[Bijdrage in natura (overige)]],""))</f>
        <v/>
      </c>
      <c r="AW641" t="str">
        <f>IF(ISNUMBER(FIND("overige",Methode_Keuze)),"",IF(Tb_Activiteiten[[#This Row],[Bijdrage in natura (vrijwilligers)]]=1,Tb_Activiteiten[[#Headers],[Bijdrage in natura (vrijwilligers)]],""))</f>
        <v/>
      </c>
      <c r="AX641" t="str">
        <f>IF(ISNUMBER(FIND("overige",Methode_Keuze)),"",IF(Tb_Activiteiten[[#This Row],[Afschrijvingskosten]]=1,Tb_Activiteiten[[#Headers],[Afschrijvingskosten]],""))</f>
        <v/>
      </c>
      <c r="AY641" t="str">
        <f>IF(ISNUMBER(FIND("overige",Methode_Keuze)),"",IF(Tb_Activiteiten[[#This Row],[Vergoeding]]=1,Tb_Activiteiten[[#Headers],[Vergoeding]],""))</f>
        <v/>
      </c>
      <c r="AZ641" t="str">
        <f>IF(ISNUMBER(FIND("arbeid",Methode_Keuze)),"",IF(Tb_Activiteiten[[#This Row],[Arbeidskosten - vast tarief (excl eigen arbeid)]]=1,Tb_Activiteiten[[#Headers],[Arbeidskosten - vast tarief (excl eigen arbeid)]],""))</f>
        <v/>
      </c>
      <c r="BA641" t="str">
        <f>IF(ISNUMBER(FIND("overige",Methode_Keuze)),"",IF(Tb_Activiteiten[[#This Row],[Overige kosten]]=1,Tb_Activiteiten[[#Headers],[Overige kosten]],""))</f>
        <v/>
      </c>
    </row>
    <row r="642" spans="1:53" x14ac:dyDescent="0.25">
      <c r="A642" s="213"/>
      <c r="F642" s="64"/>
      <c r="G642" s="64"/>
      <c r="H642" s="258"/>
      <c r="I642" s="258"/>
      <c r="J642" s="258"/>
      <c r="K642" s="258"/>
      <c r="O642" s="56"/>
      <c r="Q642" t="str">
        <f>IFERROR(IF(VLOOKUP(Tb_Activiteiten[[#This Row],[Openstelling]],Tb_Openstelling[],2,0)=1,1,""),"")</f>
        <v/>
      </c>
      <c r="AK642" t="str">
        <f>IF(ISNUMBER(FIND("arbeid",Methode_Keuze)),"",IF(ISNUMBER(FIND("arbeid",Methode_Keuze)),"",IF(Tb_Activiteiten[[#This Row],[Loonkosten]]=1,Tb_Activiteiten[[#Headers],[Loonkosten]],"")))</f>
        <v/>
      </c>
      <c r="AL642" t="str">
        <f>IF(ISNUMBER(FIND("arbeid",Methode_Keuze)),"",IF(ISNUMBER(FIND("arbeid",Methode_Keuze)),"",IF(Tb_Activiteiten[[#This Row],[Eigen arbeid]]=1,Tb_Activiteiten[[#Headers],[Eigen arbeid]],"")))</f>
        <v/>
      </c>
      <c r="AM642" t="str">
        <f>IF(ISNUMBER(FIND("arbeid",Methode_Keuze)),"",IF(ISNUMBER(FIND("arbeid",Methode_Keuze)),"",IF(Tb_Activiteiten[[#This Row],[Projectmedewerker]]=1,Tb_Activiteiten[[#Headers],[Projectmedewerker]],"")))</f>
        <v/>
      </c>
      <c r="AN642" t="str">
        <f>IF(ISNUMBER(FIND("arbeid",Methode_Keuze)),"",IF(ISNUMBER(FIND("arbeid",Methode_Keuze)),"",IF(Tb_Activiteiten[[#This Row],[Landbouwer]]=1,Tb_Activiteiten[[#Headers],[Landbouwer]],"")))</f>
        <v/>
      </c>
      <c r="AO642" t="str">
        <f>IF(ISNUMBER(FIND("arbeid",Methode_Keuze)),"",IF(ISNUMBER(FIND("arbeid",Methode_Keuze)),"",IF(Tb_Activiteiten[[#This Row],[Adviseur]]=1,Tb_Activiteiten[[#Headers],[Adviseur]],"")))</f>
        <v/>
      </c>
      <c r="AP642" t="str">
        <f>IF(ISNUMBER(FIND("arbeid",Methode_Keuze)),"",IF(ISNUMBER(FIND("arbeid",Methode_Keuze)),"",IF(Tb_Activiteiten[[#This Row],[Projectleider/Expert]]=1,Tb_Activiteiten[[#Headers],[Projectleider/Expert]],"")))</f>
        <v/>
      </c>
      <c r="AQ642" t="str">
        <f>IF(ISNUMBER(FIND("arbeid",Methode_Keuze)),"",IF(ISNUMBER(FIND("arbeid",Methode_Keuze)),"",IF(Tb_Activiteiten[[#This Row],[Arbeidskosten]]=1,Tb_Activiteiten[[#Headers],[Arbeidskosten]],"")))</f>
        <v/>
      </c>
      <c r="AR642" t="str">
        <f>IF(ISNUMBER(FIND("arbeid",Methode_Keuze)),"",IF(ISNUMBER(FIND("arbeid",Methode_Keuze)),"",IF(Tb_Activiteiten[[#This Row],[Arbeidskosten op basis van IKS]]=1,Tb_Activiteiten[[#Headers],[Arbeidskosten op basis van IKS]],"")))</f>
        <v/>
      </c>
      <c r="AS642" t="str">
        <f>IF(ISNUMBER(FIND("overige",Methode_Keuze)),"",IF(Tb_Activiteiten[[#This Row],[Kosten derden exclusief btw]]=1,Tb_Activiteiten[[#Headers],[Kosten derden exclusief btw]],""))</f>
        <v/>
      </c>
      <c r="AT642" t="str">
        <f>IF(ISNUMBER(FIND("overige",Methode_Keuze)),"",IF(Tb_Activiteiten[[#This Row],[Niet verrekenbare btw]]=1,Tb_Activiteiten[[#Headers],[Niet verrekenbare btw]],""))</f>
        <v/>
      </c>
      <c r="AU642" t="str">
        <f>IF(ISNUMBER(FIND("overige",Methode_Keuze)),"",IF(Tb_Activiteiten[[#This Row],[Grondkosten]]=1,Tb_Activiteiten[[#Headers],[Grondkosten]],""))</f>
        <v/>
      </c>
      <c r="AV642" t="str">
        <f>IF(ISNUMBER(FIND("overige",Methode_Keuze)),"",IF(Tb_Activiteiten[[#This Row],[Bijdrage in natura (overige)]]=1,Tb_Activiteiten[[#Headers],[Bijdrage in natura (overige)]],""))</f>
        <v/>
      </c>
      <c r="AW642" t="str">
        <f>IF(ISNUMBER(FIND("overige",Methode_Keuze)),"",IF(Tb_Activiteiten[[#This Row],[Bijdrage in natura (vrijwilligers)]]=1,Tb_Activiteiten[[#Headers],[Bijdrage in natura (vrijwilligers)]],""))</f>
        <v/>
      </c>
      <c r="AX642" t="str">
        <f>IF(ISNUMBER(FIND("overige",Methode_Keuze)),"",IF(Tb_Activiteiten[[#This Row],[Afschrijvingskosten]]=1,Tb_Activiteiten[[#Headers],[Afschrijvingskosten]],""))</f>
        <v/>
      </c>
      <c r="AY642" t="str">
        <f>IF(ISNUMBER(FIND("overige",Methode_Keuze)),"",IF(Tb_Activiteiten[[#This Row],[Vergoeding]]=1,Tb_Activiteiten[[#Headers],[Vergoeding]],""))</f>
        <v/>
      </c>
      <c r="AZ642" t="str">
        <f>IF(ISNUMBER(FIND("arbeid",Methode_Keuze)),"",IF(Tb_Activiteiten[[#This Row],[Arbeidskosten - vast tarief (excl eigen arbeid)]]=1,Tb_Activiteiten[[#Headers],[Arbeidskosten - vast tarief (excl eigen arbeid)]],""))</f>
        <v/>
      </c>
      <c r="BA642" t="str">
        <f>IF(ISNUMBER(FIND("overige",Methode_Keuze)),"",IF(Tb_Activiteiten[[#This Row],[Overige kosten]]=1,Tb_Activiteiten[[#Headers],[Overige kosten]],""))</f>
        <v/>
      </c>
    </row>
    <row r="643" spans="1:53" x14ac:dyDescent="0.25">
      <c r="A643" s="213"/>
      <c r="F643" s="64"/>
      <c r="G643" s="64"/>
      <c r="H643" s="258"/>
      <c r="I643" s="258"/>
      <c r="J643" s="258"/>
      <c r="K643" s="258"/>
      <c r="O643" s="56"/>
      <c r="Q643" t="str">
        <f>IFERROR(IF(VLOOKUP(Tb_Activiteiten[[#This Row],[Openstelling]],Tb_Openstelling[],2,0)=1,1,""),"")</f>
        <v/>
      </c>
      <c r="AK643" t="str">
        <f>IF(ISNUMBER(FIND("arbeid",Methode_Keuze)),"",IF(ISNUMBER(FIND("arbeid",Methode_Keuze)),"",IF(Tb_Activiteiten[[#This Row],[Loonkosten]]=1,Tb_Activiteiten[[#Headers],[Loonkosten]],"")))</f>
        <v/>
      </c>
      <c r="AL643" t="str">
        <f>IF(ISNUMBER(FIND("arbeid",Methode_Keuze)),"",IF(ISNUMBER(FIND("arbeid",Methode_Keuze)),"",IF(Tb_Activiteiten[[#This Row],[Eigen arbeid]]=1,Tb_Activiteiten[[#Headers],[Eigen arbeid]],"")))</f>
        <v/>
      </c>
      <c r="AM643" t="str">
        <f>IF(ISNUMBER(FIND("arbeid",Methode_Keuze)),"",IF(ISNUMBER(FIND("arbeid",Methode_Keuze)),"",IF(Tb_Activiteiten[[#This Row],[Projectmedewerker]]=1,Tb_Activiteiten[[#Headers],[Projectmedewerker]],"")))</f>
        <v/>
      </c>
      <c r="AN643" t="str">
        <f>IF(ISNUMBER(FIND("arbeid",Methode_Keuze)),"",IF(ISNUMBER(FIND("arbeid",Methode_Keuze)),"",IF(Tb_Activiteiten[[#This Row],[Landbouwer]]=1,Tb_Activiteiten[[#Headers],[Landbouwer]],"")))</f>
        <v/>
      </c>
      <c r="AO643" t="str">
        <f>IF(ISNUMBER(FIND("arbeid",Methode_Keuze)),"",IF(ISNUMBER(FIND("arbeid",Methode_Keuze)),"",IF(Tb_Activiteiten[[#This Row],[Adviseur]]=1,Tb_Activiteiten[[#Headers],[Adviseur]],"")))</f>
        <v/>
      </c>
      <c r="AP643" t="str">
        <f>IF(ISNUMBER(FIND("arbeid",Methode_Keuze)),"",IF(ISNUMBER(FIND("arbeid",Methode_Keuze)),"",IF(Tb_Activiteiten[[#This Row],[Projectleider/Expert]]=1,Tb_Activiteiten[[#Headers],[Projectleider/Expert]],"")))</f>
        <v/>
      </c>
      <c r="AQ643" t="str">
        <f>IF(ISNUMBER(FIND("arbeid",Methode_Keuze)),"",IF(ISNUMBER(FIND("arbeid",Methode_Keuze)),"",IF(Tb_Activiteiten[[#This Row],[Arbeidskosten]]=1,Tb_Activiteiten[[#Headers],[Arbeidskosten]],"")))</f>
        <v/>
      </c>
      <c r="AR643" t="str">
        <f>IF(ISNUMBER(FIND("arbeid",Methode_Keuze)),"",IF(ISNUMBER(FIND("arbeid",Methode_Keuze)),"",IF(Tb_Activiteiten[[#This Row],[Arbeidskosten op basis van IKS]]=1,Tb_Activiteiten[[#Headers],[Arbeidskosten op basis van IKS]],"")))</f>
        <v/>
      </c>
      <c r="AS643" t="str">
        <f>IF(ISNUMBER(FIND("overige",Methode_Keuze)),"",IF(Tb_Activiteiten[[#This Row],[Kosten derden exclusief btw]]=1,Tb_Activiteiten[[#Headers],[Kosten derden exclusief btw]],""))</f>
        <v/>
      </c>
      <c r="AT643" t="str">
        <f>IF(ISNUMBER(FIND("overige",Methode_Keuze)),"",IF(Tb_Activiteiten[[#This Row],[Niet verrekenbare btw]]=1,Tb_Activiteiten[[#Headers],[Niet verrekenbare btw]],""))</f>
        <v/>
      </c>
      <c r="AU643" t="str">
        <f>IF(ISNUMBER(FIND("overige",Methode_Keuze)),"",IF(Tb_Activiteiten[[#This Row],[Grondkosten]]=1,Tb_Activiteiten[[#Headers],[Grondkosten]],""))</f>
        <v/>
      </c>
      <c r="AV643" t="str">
        <f>IF(ISNUMBER(FIND("overige",Methode_Keuze)),"",IF(Tb_Activiteiten[[#This Row],[Bijdrage in natura (overige)]]=1,Tb_Activiteiten[[#Headers],[Bijdrage in natura (overige)]],""))</f>
        <v/>
      </c>
      <c r="AW643" t="str">
        <f>IF(ISNUMBER(FIND("overige",Methode_Keuze)),"",IF(Tb_Activiteiten[[#This Row],[Bijdrage in natura (vrijwilligers)]]=1,Tb_Activiteiten[[#Headers],[Bijdrage in natura (vrijwilligers)]],""))</f>
        <v/>
      </c>
      <c r="AX643" t="str">
        <f>IF(ISNUMBER(FIND("overige",Methode_Keuze)),"",IF(Tb_Activiteiten[[#This Row],[Afschrijvingskosten]]=1,Tb_Activiteiten[[#Headers],[Afschrijvingskosten]],""))</f>
        <v/>
      </c>
      <c r="AY643" t="str">
        <f>IF(ISNUMBER(FIND("overige",Methode_Keuze)),"",IF(Tb_Activiteiten[[#This Row],[Vergoeding]]=1,Tb_Activiteiten[[#Headers],[Vergoeding]],""))</f>
        <v/>
      </c>
      <c r="AZ643" t="str">
        <f>IF(ISNUMBER(FIND("arbeid",Methode_Keuze)),"",IF(Tb_Activiteiten[[#This Row],[Arbeidskosten - vast tarief (excl eigen arbeid)]]=1,Tb_Activiteiten[[#Headers],[Arbeidskosten - vast tarief (excl eigen arbeid)]],""))</f>
        <v/>
      </c>
      <c r="BA643" t="str">
        <f>IF(ISNUMBER(FIND("overige",Methode_Keuze)),"",IF(Tb_Activiteiten[[#This Row],[Overige kosten]]=1,Tb_Activiteiten[[#Headers],[Overige kosten]],""))</f>
        <v/>
      </c>
    </row>
    <row r="644" spans="1:53" x14ac:dyDescent="0.25">
      <c r="A644" s="213"/>
      <c r="F644" s="64"/>
      <c r="G644" s="64"/>
      <c r="H644" s="258"/>
      <c r="I644" s="258"/>
      <c r="J644" s="258"/>
      <c r="K644" s="258"/>
      <c r="O644" s="56"/>
      <c r="Q644" t="str">
        <f>IFERROR(IF(VLOOKUP(Tb_Activiteiten[[#This Row],[Openstelling]],Tb_Openstelling[],2,0)=1,1,""),"")</f>
        <v/>
      </c>
      <c r="AK644" t="str">
        <f>IF(ISNUMBER(FIND("arbeid",Methode_Keuze)),"",IF(ISNUMBER(FIND("arbeid",Methode_Keuze)),"",IF(Tb_Activiteiten[[#This Row],[Loonkosten]]=1,Tb_Activiteiten[[#Headers],[Loonkosten]],"")))</f>
        <v/>
      </c>
      <c r="AL644" t="str">
        <f>IF(ISNUMBER(FIND("arbeid",Methode_Keuze)),"",IF(ISNUMBER(FIND("arbeid",Methode_Keuze)),"",IF(Tb_Activiteiten[[#This Row],[Eigen arbeid]]=1,Tb_Activiteiten[[#Headers],[Eigen arbeid]],"")))</f>
        <v/>
      </c>
      <c r="AM644" t="str">
        <f>IF(ISNUMBER(FIND("arbeid",Methode_Keuze)),"",IF(ISNUMBER(FIND("arbeid",Methode_Keuze)),"",IF(Tb_Activiteiten[[#This Row],[Projectmedewerker]]=1,Tb_Activiteiten[[#Headers],[Projectmedewerker]],"")))</f>
        <v/>
      </c>
      <c r="AN644" t="str">
        <f>IF(ISNUMBER(FIND("arbeid",Methode_Keuze)),"",IF(ISNUMBER(FIND("arbeid",Methode_Keuze)),"",IF(Tb_Activiteiten[[#This Row],[Landbouwer]]=1,Tb_Activiteiten[[#Headers],[Landbouwer]],"")))</f>
        <v/>
      </c>
      <c r="AO644" t="str">
        <f>IF(ISNUMBER(FIND("arbeid",Methode_Keuze)),"",IF(ISNUMBER(FIND("arbeid",Methode_Keuze)),"",IF(Tb_Activiteiten[[#This Row],[Adviseur]]=1,Tb_Activiteiten[[#Headers],[Adviseur]],"")))</f>
        <v/>
      </c>
      <c r="AP644" t="str">
        <f>IF(ISNUMBER(FIND("arbeid",Methode_Keuze)),"",IF(ISNUMBER(FIND("arbeid",Methode_Keuze)),"",IF(Tb_Activiteiten[[#This Row],[Projectleider/Expert]]=1,Tb_Activiteiten[[#Headers],[Projectleider/Expert]],"")))</f>
        <v/>
      </c>
      <c r="AQ644" t="str">
        <f>IF(ISNUMBER(FIND("arbeid",Methode_Keuze)),"",IF(ISNUMBER(FIND("arbeid",Methode_Keuze)),"",IF(Tb_Activiteiten[[#This Row],[Arbeidskosten]]=1,Tb_Activiteiten[[#Headers],[Arbeidskosten]],"")))</f>
        <v/>
      </c>
      <c r="AR644" t="str">
        <f>IF(ISNUMBER(FIND("arbeid",Methode_Keuze)),"",IF(ISNUMBER(FIND("arbeid",Methode_Keuze)),"",IF(Tb_Activiteiten[[#This Row],[Arbeidskosten op basis van IKS]]=1,Tb_Activiteiten[[#Headers],[Arbeidskosten op basis van IKS]],"")))</f>
        <v/>
      </c>
      <c r="AS644" t="str">
        <f>IF(ISNUMBER(FIND("overige",Methode_Keuze)),"",IF(Tb_Activiteiten[[#This Row],[Kosten derden exclusief btw]]=1,Tb_Activiteiten[[#Headers],[Kosten derden exclusief btw]],""))</f>
        <v/>
      </c>
      <c r="AT644" t="str">
        <f>IF(ISNUMBER(FIND("overige",Methode_Keuze)),"",IF(Tb_Activiteiten[[#This Row],[Niet verrekenbare btw]]=1,Tb_Activiteiten[[#Headers],[Niet verrekenbare btw]],""))</f>
        <v/>
      </c>
      <c r="AU644" t="str">
        <f>IF(ISNUMBER(FIND("overige",Methode_Keuze)),"",IF(Tb_Activiteiten[[#This Row],[Grondkosten]]=1,Tb_Activiteiten[[#Headers],[Grondkosten]],""))</f>
        <v/>
      </c>
      <c r="AV644" t="str">
        <f>IF(ISNUMBER(FIND("overige",Methode_Keuze)),"",IF(Tb_Activiteiten[[#This Row],[Bijdrage in natura (overige)]]=1,Tb_Activiteiten[[#Headers],[Bijdrage in natura (overige)]],""))</f>
        <v/>
      </c>
      <c r="AW644" t="str">
        <f>IF(ISNUMBER(FIND("overige",Methode_Keuze)),"",IF(Tb_Activiteiten[[#This Row],[Bijdrage in natura (vrijwilligers)]]=1,Tb_Activiteiten[[#Headers],[Bijdrage in natura (vrijwilligers)]],""))</f>
        <v/>
      </c>
      <c r="AX644" t="str">
        <f>IF(ISNUMBER(FIND("overige",Methode_Keuze)),"",IF(Tb_Activiteiten[[#This Row],[Afschrijvingskosten]]=1,Tb_Activiteiten[[#Headers],[Afschrijvingskosten]],""))</f>
        <v/>
      </c>
      <c r="AY644" t="str">
        <f>IF(ISNUMBER(FIND("overige",Methode_Keuze)),"",IF(Tb_Activiteiten[[#This Row],[Vergoeding]]=1,Tb_Activiteiten[[#Headers],[Vergoeding]],""))</f>
        <v/>
      </c>
      <c r="AZ644" t="str">
        <f>IF(ISNUMBER(FIND("arbeid",Methode_Keuze)),"",IF(Tb_Activiteiten[[#This Row],[Arbeidskosten - vast tarief (excl eigen arbeid)]]=1,Tb_Activiteiten[[#Headers],[Arbeidskosten - vast tarief (excl eigen arbeid)]],""))</f>
        <v/>
      </c>
      <c r="BA644" t="str">
        <f>IF(ISNUMBER(FIND("overige",Methode_Keuze)),"",IF(Tb_Activiteiten[[#This Row],[Overige kosten]]=1,Tb_Activiteiten[[#Headers],[Overige kosten]],""))</f>
        <v/>
      </c>
    </row>
    <row r="645" spans="1:53" x14ac:dyDescent="0.25">
      <c r="A645" s="213"/>
      <c r="F645" s="64"/>
      <c r="G645" s="64"/>
      <c r="H645" s="258"/>
      <c r="I645" s="258"/>
      <c r="J645" s="258"/>
      <c r="K645" s="258"/>
      <c r="O645" s="56"/>
      <c r="Q645" t="str">
        <f>IFERROR(IF(VLOOKUP(Tb_Activiteiten[[#This Row],[Openstelling]],Tb_Openstelling[],2,0)=1,1,""),"")</f>
        <v/>
      </c>
      <c r="AK645" t="str">
        <f>IF(ISNUMBER(FIND("arbeid",Methode_Keuze)),"",IF(ISNUMBER(FIND("arbeid",Methode_Keuze)),"",IF(Tb_Activiteiten[[#This Row],[Loonkosten]]=1,Tb_Activiteiten[[#Headers],[Loonkosten]],"")))</f>
        <v/>
      </c>
      <c r="AL645" t="str">
        <f>IF(ISNUMBER(FIND("arbeid",Methode_Keuze)),"",IF(ISNUMBER(FIND("arbeid",Methode_Keuze)),"",IF(Tb_Activiteiten[[#This Row],[Eigen arbeid]]=1,Tb_Activiteiten[[#Headers],[Eigen arbeid]],"")))</f>
        <v/>
      </c>
      <c r="AM645" t="str">
        <f>IF(ISNUMBER(FIND("arbeid",Methode_Keuze)),"",IF(ISNUMBER(FIND("arbeid",Methode_Keuze)),"",IF(Tb_Activiteiten[[#This Row],[Projectmedewerker]]=1,Tb_Activiteiten[[#Headers],[Projectmedewerker]],"")))</f>
        <v/>
      </c>
      <c r="AN645" t="str">
        <f>IF(ISNUMBER(FIND("arbeid",Methode_Keuze)),"",IF(ISNUMBER(FIND("arbeid",Methode_Keuze)),"",IF(Tb_Activiteiten[[#This Row],[Landbouwer]]=1,Tb_Activiteiten[[#Headers],[Landbouwer]],"")))</f>
        <v/>
      </c>
      <c r="AO645" t="str">
        <f>IF(ISNUMBER(FIND("arbeid",Methode_Keuze)),"",IF(ISNUMBER(FIND("arbeid",Methode_Keuze)),"",IF(Tb_Activiteiten[[#This Row],[Adviseur]]=1,Tb_Activiteiten[[#Headers],[Adviseur]],"")))</f>
        <v/>
      </c>
      <c r="AP645" t="str">
        <f>IF(ISNUMBER(FIND("arbeid",Methode_Keuze)),"",IF(ISNUMBER(FIND("arbeid",Methode_Keuze)),"",IF(Tb_Activiteiten[[#This Row],[Projectleider/Expert]]=1,Tb_Activiteiten[[#Headers],[Projectleider/Expert]],"")))</f>
        <v/>
      </c>
      <c r="AQ645" t="str">
        <f>IF(ISNUMBER(FIND("arbeid",Methode_Keuze)),"",IF(ISNUMBER(FIND("arbeid",Methode_Keuze)),"",IF(Tb_Activiteiten[[#This Row],[Arbeidskosten]]=1,Tb_Activiteiten[[#Headers],[Arbeidskosten]],"")))</f>
        <v/>
      </c>
      <c r="AR645" t="str">
        <f>IF(ISNUMBER(FIND("arbeid",Methode_Keuze)),"",IF(ISNUMBER(FIND("arbeid",Methode_Keuze)),"",IF(Tb_Activiteiten[[#This Row],[Arbeidskosten op basis van IKS]]=1,Tb_Activiteiten[[#Headers],[Arbeidskosten op basis van IKS]],"")))</f>
        <v/>
      </c>
      <c r="AS645" t="str">
        <f>IF(ISNUMBER(FIND("overige",Methode_Keuze)),"",IF(Tb_Activiteiten[[#This Row],[Kosten derden exclusief btw]]=1,Tb_Activiteiten[[#Headers],[Kosten derden exclusief btw]],""))</f>
        <v/>
      </c>
      <c r="AT645" t="str">
        <f>IF(ISNUMBER(FIND("overige",Methode_Keuze)),"",IF(Tb_Activiteiten[[#This Row],[Niet verrekenbare btw]]=1,Tb_Activiteiten[[#Headers],[Niet verrekenbare btw]],""))</f>
        <v/>
      </c>
      <c r="AU645" t="str">
        <f>IF(ISNUMBER(FIND("overige",Methode_Keuze)),"",IF(Tb_Activiteiten[[#This Row],[Grondkosten]]=1,Tb_Activiteiten[[#Headers],[Grondkosten]],""))</f>
        <v/>
      </c>
      <c r="AV645" t="str">
        <f>IF(ISNUMBER(FIND("overige",Methode_Keuze)),"",IF(Tb_Activiteiten[[#This Row],[Bijdrage in natura (overige)]]=1,Tb_Activiteiten[[#Headers],[Bijdrage in natura (overige)]],""))</f>
        <v/>
      </c>
      <c r="AW645" t="str">
        <f>IF(ISNUMBER(FIND("overige",Methode_Keuze)),"",IF(Tb_Activiteiten[[#This Row],[Bijdrage in natura (vrijwilligers)]]=1,Tb_Activiteiten[[#Headers],[Bijdrage in natura (vrijwilligers)]],""))</f>
        <v/>
      </c>
      <c r="AX645" t="str">
        <f>IF(ISNUMBER(FIND("overige",Methode_Keuze)),"",IF(Tb_Activiteiten[[#This Row],[Afschrijvingskosten]]=1,Tb_Activiteiten[[#Headers],[Afschrijvingskosten]],""))</f>
        <v/>
      </c>
      <c r="AY645" t="str">
        <f>IF(ISNUMBER(FIND("overige",Methode_Keuze)),"",IF(Tb_Activiteiten[[#This Row],[Vergoeding]]=1,Tb_Activiteiten[[#Headers],[Vergoeding]],""))</f>
        <v/>
      </c>
      <c r="AZ645" t="str">
        <f>IF(ISNUMBER(FIND("arbeid",Methode_Keuze)),"",IF(Tb_Activiteiten[[#This Row],[Arbeidskosten - vast tarief (excl eigen arbeid)]]=1,Tb_Activiteiten[[#Headers],[Arbeidskosten - vast tarief (excl eigen arbeid)]],""))</f>
        <v/>
      </c>
      <c r="BA645" t="str">
        <f>IF(ISNUMBER(FIND("overige",Methode_Keuze)),"",IF(Tb_Activiteiten[[#This Row],[Overige kosten]]=1,Tb_Activiteiten[[#Headers],[Overige kosten]],""))</f>
        <v/>
      </c>
    </row>
    <row r="646" spans="1:53" x14ac:dyDescent="0.25">
      <c r="A646" s="213"/>
      <c r="F646" s="64"/>
      <c r="G646" s="64"/>
      <c r="H646" s="258"/>
      <c r="I646" s="258"/>
      <c r="J646" s="258"/>
      <c r="K646" s="258"/>
      <c r="O646" s="56"/>
      <c r="Q646" t="str">
        <f>IFERROR(IF(VLOOKUP(Tb_Activiteiten[[#This Row],[Openstelling]],Tb_Openstelling[],2,0)=1,1,""),"")</f>
        <v/>
      </c>
      <c r="AK646" t="str">
        <f>IF(ISNUMBER(FIND("arbeid",Methode_Keuze)),"",IF(ISNUMBER(FIND("arbeid",Methode_Keuze)),"",IF(Tb_Activiteiten[[#This Row],[Loonkosten]]=1,Tb_Activiteiten[[#Headers],[Loonkosten]],"")))</f>
        <v/>
      </c>
      <c r="AL646" t="str">
        <f>IF(ISNUMBER(FIND("arbeid",Methode_Keuze)),"",IF(ISNUMBER(FIND("arbeid",Methode_Keuze)),"",IF(Tb_Activiteiten[[#This Row],[Eigen arbeid]]=1,Tb_Activiteiten[[#Headers],[Eigen arbeid]],"")))</f>
        <v/>
      </c>
      <c r="AM646" t="str">
        <f>IF(ISNUMBER(FIND("arbeid",Methode_Keuze)),"",IF(ISNUMBER(FIND("arbeid",Methode_Keuze)),"",IF(Tb_Activiteiten[[#This Row],[Projectmedewerker]]=1,Tb_Activiteiten[[#Headers],[Projectmedewerker]],"")))</f>
        <v/>
      </c>
      <c r="AN646" t="str">
        <f>IF(ISNUMBER(FIND("arbeid",Methode_Keuze)),"",IF(ISNUMBER(FIND("arbeid",Methode_Keuze)),"",IF(Tb_Activiteiten[[#This Row],[Landbouwer]]=1,Tb_Activiteiten[[#Headers],[Landbouwer]],"")))</f>
        <v/>
      </c>
      <c r="AO646" t="str">
        <f>IF(ISNUMBER(FIND("arbeid",Methode_Keuze)),"",IF(ISNUMBER(FIND("arbeid",Methode_Keuze)),"",IF(Tb_Activiteiten[[#This Row],[Adviseur]]=1,Tb_Activiteiten[[#Headers],[Adviseur]],"")))</f>
        <v/>
      </c>
      <c r="AP646" t="str">
        <f>IF(ISNUMBER(FIND("arbeid",Methode_Keuze)),"",IF(ISNUMBER(FIND("arbeid",Methode_Keuze)),"",IF(Tb_Activiteiten[[#This Row],[Projectleider/Expert]]=1,Tb_Activiteiten[[#Headers],[Projectleider/Expert]],"")))</f>
        <v/>
      </c>
      <c r="AQ646" t="str">
        <f>IF(ISNUMBER(FIND("arbeid",Methode_Keuze)),"",IF(ISNUMBER(FIND("arbeid",Methode_Keuze)),"",IF(Tb_Activiteiten[[#This Row],[Arbeidskosten]]=1,Tb_Activiteiten[[#Headers],[Arbeidskosten]],"")))</f>
        <v/>
      </c>
      <c r="AR646" t="str">
        <f>IF(ISNUMBER(FIND("arbeid",Methode_Keuze)),"",IF(ISNUMBER(FIND("arbeid",Methode_Keuze)),"",IF(Tb_Activiteiten[[#This Row],[Arbeidskosten op basis van IKS]]=1,Tb_Activiteiten[[#Headers],[Arbeidskosten op basis van IKS]],"")))</f>
        <v/>
      </c>
      <c r="AS646" t="str">
        <f>IF(ISNUMBER(FIND("overige",Methode_Keuze)),"",IF(Tb_Activiteiten[[#This Row],[Kosten derden exclusief btw]]=1,Tb_Activiteiten[[#Headers],[Kosten derden exclusief btw]],""))</f>
        <v/>
      </c>
      <c r="AT646" t="str">
        <f>IF(ISNUMBER(FIND("overige",Methode_Keuze)),"",IF(Tb_Activiteiten[[#This Row],[Niet verrekenbare btw]]=1,Tb_Activiteiten[[#Headers],[Niet verrekenbare btw]],""))</f>
        <v/>
      </c>
      <c r="AU646" t="str">
        <f>IF(ISNUMBER(FIND("overige",Methode_Keuze)),"",IF(Tb_Activiteiten[[#This Row],[Grondkosten]]=1,Tb_Activiteiten[[#Headers],[Grondkosten]],""))</f>
        <v/>
      </c>
      <c r="AV646" t="str">
        <f>IF(ISNUMBER(FIND("overige",Methode_Keuze)),"",IF(Tb_Activiteiten[[#This Row],[Bijdrage in natura (overige)]]=1,Tb_Activiteiten[[#Headers],[Bijdrage in natura (overige)]],""))</f>
        <v/>
      </c>
      <c r="AW646" t="str">
        <f>IF(ISNUMBER(FIND("overige",Methode_Keuze)),"",IF(Tb_Activiteiten[[#This Row],[Bijdrage in natura (vrijwilligers)]]=1,Tb_Activiteiten[[#Headers],[Bijdrage in natura (vrijwilligers)]],""))</f>
        <v/>
      </c>
      <c r="AX646" t="str">
        <f>IF(ISNUMBER(FIND("overige",Methode_Keuze)),"",IF(Tb_Activiteiten[[#This Row],[Afschrijvingskosten]]=1,Tb_Activiteiten[[#Headers],[Afschrijvingskosten]],""))</f>
        <v/>
      </c>
      <c r="AY646" t="str">
        <f>IF(ISNUMBER(FIND("overige",Methode_Keuze)),"",IF(Tb_Activiteiten[[#This Row],[Vergoeding]]=1,Tb_Activiteiten[[#Headers],[Vergoeding]],""))</f>
        <v/>
      </c>
      <c r="AZ646" t="str">
        <f>IF(ISNUMBER(FIND("arbeid",Methode_Keuze)),"",IF(Tb_Activiteiten[[#This Row],[Arbeidskosten - vast tarief (excl eigen arbeid)]]=1,Tb_Activiteiten[[#Headers],[Arbeidskosten - vast tarief (excl eigen arbeid)]],""))</f>
        <v/>
      </c>
      <c r="BA646" t="str">
        <f>IF(ISNUMBER(FIND("overige",Methode_Keuze)),"",IF(Tb_Activiteiten[[#This Row],[Overige kosten]]=1,Tb_Activiteiten[[#Headers],[Overige kosten]],""))</f>
        <v/>
      </c>
    </row>
    <row r="647" spans="1:53" x14ac:dyDescent="0.25">
      <c r="A647" s="213"/>
      <c r="F647" s="64"/>
      <c r="G647" s="64"/>
      <c r="H647" s="258"/>
      <c r="I647" s="258"/>
      <c r="J647" s="258"/>
      <c r="K647" s="258"/>
      <c r="O647" s="56"/>
      <c r="Q647" t="str">
        <f>IFERROR(IF(VLOOKUP(Tb_Activiteiten[[#This Row],[Openstelling]],Tb_Openstelling[],2,0)=1,1,""),"")</f>
        <v/>
      </c>
      <c r="AK647" t="str">
        <f>IF(ISNUMBER(FIND("arbeid",Methode_Keuze)),"",IF(ISNUMBER(FIND("arbeid",Methode_Keuze)),"",IF(Tb_Activiteiten[[#This Row],[Loonkosten]]=1,Tb_Activiteiten[[#Headers],[Loonkosten]],"")))</f>
        <v/>
      </c>
      <c r="AL647" t="str">
        <f>IF(ISNUMBER(FIND("arbeid",Methode_Keuze)),"",IF(ISNUMBER(FIND("arbeid",Methode_Keuze)),"",IF(Tb_Activiteiten[[#This Row],[Eigen arbeid]]=1,Tb_Activiteiten[[#Headers],[Eigen arbeid]],"")))</f>
        <v/>
      </c>
      <c r="AM647" t="str">
        <f>IF(ISNUMBER(FIND("arbeid",Methode_Keuze)),"",IF(ISNUMBER(FIND("arbeid",Methode_Keuze)),"",IF(Tb_Activiteiten[[#This Row],[Projectmedewerker]]=1,Tb_Activiteiten[[#Headers],[Projectmedewerker]],"")))</f>
        <v/>
      </c>
      <c r="AN647" t="str">
        <f>IF(ISNUMBER(FIND("arbeid",Methode_Keuze)),"",IF(ISNUMBER(FIND("arbeid",Methode_Keuze)),"",IF(Tb_Activiteiten[[#This Row],[Landbouwer]]=1,Tb_Activiteiten[[#Headers],[Landbouwer]],"")))</f>
        <v/>
      </c>
      <c r="AO647" t="str">
        <f>IF(ISNUMBER(FIND("arbeid",Methode_Keuze)),"",IF(ISNUMBER(FIND("arbeid",Methode_Keuze)),"",IF(Tb_Activiteiten[[#This Row],[Adviseur]]=1,Tb_Activiteiten[[#Headers],[Adviseur]],"")))</f>
        <v/>
      </c>
      <c r="AP647" t="str">
        <f>IF(ISNUMBER(FIND("arbeid",Methode_Keuze)),"",IF(ISNUMBER(FIND("arbeid",Methode_Keuze)),"",IF(Tb_Activiteiten[[#This Row],[Projectleider/Expert]]=1,Tb_Activiteiten[[#Headers],[Projectleider/Expert]],"")))</f>
        <v/>
      </c>
      <c r="AQ647" t="str">
        <f>IF(ISNUMBER(FIND("arbeid",Methode_Keuze)),"",IF(ISNUMBER(FIND("arbeid",Methode_Keuze)),"",IF(Tb_Activiteiten[[#This Row],[Arbeidskosten]]=1,Tb_Activiteiten[[#Headers],[Arbeidskosten]],"")))</f>
        <v/>
      </c>
      <c r="AR647" t="str">
        <f>IF(ISNUMBER(FIND("arbeid",Methode_Keuze)),"",IF(ISNUMBER(FIND("arbeid",Methode_Keuze)),"",IF(Tb_Activiteiten[[#This Row],[Arbeidskosten op basis van IKS]]=1,Tb_Activiteiten[[#Headers],[Arbeidskosten op basis van IKS]],"")))</f>
        <v/>
      </c>
      <c r="AS647" t="str">
        <f>IF(ISNUMBER(FIND("overige",Methode_Keuze)),"",IF(Tb_Activiteiten[[#This Row],[Kosten derden exclusief btw]]=1,Tb_Activiteiten[[#Headers],[Kosten derden exclusief btw]],""))</f>
        <v/>
      </c>
      <c r="AT647" t="str">
        <f>IF(ISNUMBER(FIND("overige",Methode_Keuze)),"",IF(Tb_Activiteiten[[#This Row],[Niet verrekenbare btw]]=1,Tb_Activiteiten[[#Headers],[Niet verrekenbare btw]],""))</f>
        <v/>
      </c>
      <c r="AU647" t="str">
        <f>IF(ISNUMBER(FIND("overige",Methode_Keuze)),"",IF(Tb_Activiteiten[[#This Row],[Grondkosten]]=1,Tb_Activiteiten[[#Headers],[Grondkosten]],""))</f>
        <v/>
      </c>
      <c r="AV647" t="str">
        <f>IF(ISNUMBER(FIND("overige",Methode_Keuze)),"",IF(Tb_Activiteiten[[#This Row],[Bijdrage in natura (overige)]]=1,Tb_Activiteiten[[#Headers],[Bijdrage in natura (overige)]],""))</f>
        <v/>
      </c>
      <c r="AW647" t="str">
        <f>IF(ISNUMBER(FIND("overige",Methode_Keuze)),"",IF(Tb_Activiteiten[[#This Row],[Bijdrage in natura (vrijwilligers)]]=1,Tb_Activiteiten[[#Headers],[Bijdrage in natura (vrijwilligers)]],""))</f>
        <v/>
      </c>
      <c r="AX647" t="str">
        <f>IF(ISNUMBER(FIND("overige",Methode_Keuze)),"",IF(Tb_Activiteiten[[#This Row],[Afschrijvingskosten]]=1,Tb_Activiteiten[[#Headers],[Afschrijvingskosten]],""))</f>
        <v/>
      </c>
      <c r="AY647" t="str">
        <f>IF(ISNUMBER(FIND("overige",Methode_Keuze)),"",IF(Tb_Activiteiten[[#This Row],[Vergoeding]]=1,Tb_Activiteiten[[#Headers],[Vergoeding]],""))</f>
        <v/>
      </c>
      <c r="AZ647" t="str">
        <f>IF(ISNUMBER(FIND("arbeid",Methode_Keuze)),"",IF(Tb_Activiteiten[[#This Row],[Arbeidskosten - vast tarief (excl eigen arbeid)]]=1,Tb_Activiteiten[[#Headers],[Arbeidskosten - vast tarief (excl eigen arbeid)]],""))</f>
        <v/>
      </c>
      <c r="BA647" t="str">
        <f>IF(ISNUMBER(FIND("overige",Methode_Keuze)),"",IF(Tb_Activiteiten[[#This Row],[Overige kosten]]=1,Tb_Activiteiten[[#Headers],[Overige kosten]],""))</f>
        <v/>
      </c>
    </row>
    <row r="648" spans="1:53" x14ac:dyDescent="0.25">
      <c r="A648" s="213"/>
      <c r="F648" s="64"/>
      <c r="G648" s="64"/>
      <c r="H648" s="258"/>
      <c r="I648" s="258"/>
      <c r="J648" s="258"/>
      <c r="K648" s="258"/>
      <c r="O648" s="56"/>
      <c r="Q648" t="str">
        <f>IFERROR(IF(VLOOKUP(Tb_Activiteiten[[#This Row],[Openstelling]],Tb_Openstelling[],2,0)=1,1,""),"")</f>
        <v/>
      </c>
      <c r="AK648" t="str">
        <f>IF(ISNUMBER(FIND("arbeid",Methode_Keuze)),"",IF(ISNUMBER(FIND("arbeid",Methode_Keuze)),"",IF(Tb_Activiteiten[[#This Row],[Loonkosten]]=1,Tb_Activiteiten[[#Headers],[Loonkosten]],"")))</f>
        <v/>
      </c>
      <c r="AL648" t="str">
        <f>IF(ISNUMBER(FIND("arbeid",Methode_Keuze)),"",IF(ISNUMBER(FIND("arbeid",Methode_Keuze)),"",IF(Tb_Activiteiten[[#This Row],[Eigen arbeid]]=1,Tb_Activiteiten[[#Headers],[Eigen arbeid]],"")))</f>
        <v/>
      </c>
      <c r="AM648" t="str">
        <f>IF(ISNUMBER(FIND("arbeid",Methode_Keuze)),"",IF(ISNUMBER(FIND("arbeid",Methode_Keuze)),"",IF(Tb_Activiteiten[[#This Row],[Projectmedewerker]]=1,Tb_Activiteiten[[#Headers],[Projectmedewerker]],"")))</f>
        <v/>
      </c>
      <c r="AN648" t="str">
        <f>IF(ISNUMBER(FIND("arbeid",Methode_Keuze)),"",IF(ISNUMBER(FIND("arbeid",Methode_Keuze)),"",IF(Tb_Activiteiten[[#This Row],[Landbouwer]]=1,Tb_Activiteiten[[#Headers],[Landbouwer]],"")))</f>
        <v/>
      </c>
      <c r="AO648" t="str">
        <f>IF(ISNUMBER(FIND("arbeid",Methode_Keuze)),"",IF(ISNUMBER(FIND("arbeid",Methode_Keuze)),"",IF(Tb_Activiteiten[[#This Row],[Adviseur]]=1,Tb_Activiteiten[[#Headers],[Adviseur]],"")))</f>
        <v/>
      </c>
      <c r="AP648" t="str">
        <f>IF(ISNUMBER(FIND("arbeid",Methode_Keuze)),"",IF(ISNUMBER(FIND("arbeid",Methode_Keuze)),"",IF(Tb_Activiteiten[[#This Row],[Projectleider/Expert]]=1,Tb_Activiteiten[[#Headers],[Projectleider/Expert]],"")))</f>
        <v/>
      </c>
      <c r="AQ648" t="str">
        <f>IF(ISNUMBER(FIND("arbeid",Methode_Keuze)),"",IF(ISNUMBER(FIND("arbeid",Methode_Keuze)),"",IF(Tb_Activiteiten[[#This Row],[Arbeidskosten]]=1,Tb_Activiteiten[[#Headers],[Arbeidskosten]],"")))</f>
        <v/>
      </c>
      <c r="AR648" t="str">
        <f>IF(ISNUMBER(FIND("arbeid",Methode_Keuze)),"",IF(ISNUMBER(FIND("arbeid",Methode_Keuze)),"",IF(Tb_Activiteiten[[#This Row],[Arbeidskosten op basis van IKS]]=1,Tb_Activiteiten[[#Headers],[Arbeidskosten op basis van IKS]],"")))</f>
        <v/>
      </c>
      <c r="AS648" t="str">
        <f>IF(ISNUMBER(FIND("overige",Methode_Keuze)),"",IF(Tb_Activiteiten[[#This Row],[Kosten derden exclusief btw]]=1,Tb_Activiteiten[[#Headers],[Kosten derden exclusief btw]],""))</f>
        <v/>
      </c>
      <c r="AT648" t="str">
        <f>IF(ISNUMBER(FIND("overige",Methode_Keuze)),"",IF(Tb_Activiteiten[[#This Row],[Niet verrekenbare btw]]=1,Tb_Activiteiten[[#Headers],[Niet verrekenbare btw]],""))</f>
        <v/>
      </c>
      <c r="AU648" t="str">
        <f>IF(ISNUMBER(FIND("overige",Methode_Keuze)),"",IF(Tb_Activiteiten[[#This Row],[Grondkosten]]=1,Tb_Activiteiten[[#Headers],[Grondkosten]],""))</f>
        <v/>
      </c>
      <c r="AV648" t="str">
        <f>IF(ISNUMBER(FIND("overige",Methode_Keuze)),"",IF(Tb_Activiteiten[[#This Row],[Bijdrage in natura (overige)]]=1,Tb_Activiteiten[[#Headers],[Bijdrage in natura (overige)]],""))</f>
        <v/>
      </c>
      <c r="AW648" t="str">
        <f>IF(ISNUMBER(FIND("overige",Methode_Keuze)),"",IF(Tb_Activiteiten[[#This Row],[Bijdrage in natura (vrijwilligers)]]=1,Tb_Activiteiten[[#Headers],[Bijdrage in natura (vrijwilligers)]],""))</f>
        <v/>
      </c>
      <c r="AX648" t="str">
        <f>IF(ISNUMBER(FIND("overige",Methode_Keuze)),"",IF(Tb_Activiteiten[[#This Row],[Afschrijvingskosten]]=1,Tb_Activiteiten[[#Headers],[Afschrijvingskosten]],""))</f>
        <v/>
      </c>
      <c r="AY648" t="str">
        <f>IF(ISNUMBER(FIND("overige",Methode_Keuze)),"",IF(Tb_Activiteiten[[#This Row],[Vergoeding]]=1,Tb_Activiteiten[[#Headers],[Vergoeding]],""))</f>
        <v/>
      </c>
      <c r="AZ648" t="str">
        <f>IF(ISNUMBER(FIND("arbeid",Methode_Keuze)),"",IF(Tb_Activiteiten[[#This Row],[Arbeidskosten - vast tarief (excl eigen arbeid)]]=1,Tb_Activiteiten[[#Headers],[Arbeidskosten - vast tarief (excl eigen arbeid)]],""))</f>
        <v/>
      </c>
      <c r="BA648" t="str">
        <f>IF(ISNUMBER(FIND("overige",Methode_Keuze)),"",IF(Tb_Activiteiten[[#This Row],[Overige kosten]]=1,Tb_Activiteiten[[#Headers],[Overige kosten]],""))</f>
        <v/>
      </c>
    </row>
    <row r="649" spans="1:53" x14ac:dyDescent="0.25">
      <c r="A649" s="213"/>
      <c r="F649" s="64"/>
      <c r="G649" s="64"/>
      <c r="H649" s="258"/>
      <c r="I649" s="258"/>
      <c r="J649" s="258"/>
      <c r="K649" s="258"/>
      <c r="O649" s="56"/>
      <c r="Q649" t="str">
        <f>IFERROR(IF(VLOOKUP(Tb_Activiteiten[[#This Row],[Openstelling]],Tb_Openstelling[],2,0)=1,1,""),"")</f>
        <v/>
      </c>
      <c r="AK649" t="str">
        <f>IF(ISNUMBER(FIND("arbeid",Methode_Keuze)),"",IF(ISNUMBER(FIND("arbeid",Methode_Keuze)),"",IF(Tb_Activiteiten[[#This Row],[Loonkosten]]=1,Tb_Activiteiten[[#Headers],[Loonkosten]],"")))</f>
        <v/>
      </c>
      <c r="AL649" t="str">
        <f>IF(ISNUMBER(FIND("arbeid",Methode_Keuze)),"",IF(ISNUMBER(FIND("arbeid",Methode_Keuze)),"",IF(Tb_Activiteiten[[#This Row],[Eigen arbeid]]=1,Tb_Activiteiten[[#Headers],[Eigen arbeid]],"")))</f>
        <v/>
      </c>
      <c r="AM649" t="str">
        <f>IF(ISNUMBER(FIND("arbeid",Methode_Keuze)),"",IF(ISNUMBER(FIND("arbeid",Methode_Keuze)),"",IF(Tb_Activiteiten[[#This Row],[Projectmedewerker]]=1,Tb_Activiteiten[[#Headers],[Projectmedewerker]],"")))</f>
        <v/>
      </c>
      <c r="AN649" t="str">
        <f>IF(ISNUMBER(FIND("arbeid",Methode_Keuze)),"",IF(ISNUMBER(FIND("arbeid",Methode_Keuze)),"",IF(Tb_Activiteiten[[#This Row],[Landbouwer]]=1,Tb_Activiteiten[[#Headers],[Landbouwer]],"")))</f>
        <v/>
      </c>
      <c r="AO649" t="str">
        <f>IF(ISNUMBER(FIND("arbeid",Methode_Keuze)),"",IF(ISNUMBER(FIND("arbeid",Methode_Keuze)),"",IF(Tb_Activiteiten[[#This Row],[Adviseur]]=1,Tb_Activiteiten[[#Headers],[Adviseur]],"")))</f>
        <v/>
      </c>
      <c r="AP649" t="str">
        <f>IF(ISNUMBER(FIND("arbeid",Methode_Keuze)),"",IF(ISNUMBER(FIND("arbeid",Methode_Keuze)),"",IF(Tb_Activiteiten[[#This Row],[Projectleider/Expert]]=1,Tb_Activiteiten[[#Headers],[Projectleider/Expert]],"")))</f>
        <v/>
      </c>
      <c r="AQ649" t="str">
        <f>IF(ISNUMBER(FIND("arbeid",Methode_Keuze)),"",IF(ISNUMBER(FIND("arbeid",Methode_Keuze)),"",IF(Tb_Activiteiten[[#This Row],[Arbeidskosten]]=1,Tb_Activiteiten[[#Headers],[Arbeidskosten]],"")))</f>
        <v/>
      </c>
      <c r="AR649" t="str">
        <f>IF(ISNUMBER(FIND("arbeid",Methode_Keuze)),"",IF(ISNUMBER(FIND("arbeid",Methode_Keuze)),"",IF(Tb_Activiteiten[[#This Row],[Arbeidskosten op basis van IKS]]=1,Tb_Activiteiten[[#Headers],[Arbeidskosten op basis van IKS]],"")))</f>
        <v/>
      </c>
      <c r="AS649" t="str">
        <f>IF(ISNUMBER(FIND("overige",Methode_Keuze)),"",IF(Tb_Activiteiten[[#This Row],[Kosten derden exclusief btw]]=1,Tb_Activiteiten[[#Headers],[Kosten derden exclusief btw]],""))</f>
        <v/>
      </c>
      <c r="AT649" t="str">
        <f>IF(ISNUMBER(FIND("overige",Methode_Keuze)),"",IF(Tb_Activiteiten[[#This Row],[Niet verrekenbare btw]]=1,Tb_Activiteiten[[#Headers],[Niet verrekenbare btw]],""))</f>
        <v/>
      </c>
      <c r="AU649" t="str">
        <f>IF(ISNUMBER(FIND("overige",Methode_Keuze)),"",IF(Tb_Activiteiten[[#This Row],[Grondkosten]]=1,Tb_Activiteiten[[#Headers],[Grondkosten]],""))</f>
        <v/>
      </c>
      <c r="AV649" t="str">
        <f>IF(ISNUMBER(FIND("overige",Methode_Keuze)),"",IF(Tb_Activiteiten[[#This Row],[Bijdrage in natura (overige)]]=1,Tb_Activiteiten[[#Headers],[Bijdrage in natura (overige)]],""))</f>
        <v/>
      </c>
      <c r="AW649" t="str">
        <f>IF(ISNUMBER(FIND("overige",Methode_Keuze)),"",IF(Tb_Activiteiten[[#This Row],[Bijdrage in natura (vrijwilligers)]]=1,Tb_Activiteiten[[#Headers],[Bijdrage in natura (vrijwilligers)]],""))</f>
        <v/>
      </c>
      <c r="AX649" t="str">
        <f>IF(ISNUMBER(FIND("overige",Methode_Keuze)),"",IF(Tb_Activiteiten[[#This Row],[Afschrijvingskosten]]=1,Tb_Activiteiten[[#Headers],[Afschrijvingskosten]],""))</f>
        <v/>
      </c>
      <c r="AY649" t="str">
        <f>IF(ISNUMBER(FIND("overige",Methode_Keuze)),"",IF(Tb_Activiteiten[[#This Row],[Vergoeding]]=1,Tb_Activiteiten[[#Headers],[Vergoeding]],""))</f>
        <v/>
      </c>
      <c r="AZ649" t="str">
        <f>IF(ISNUMBER(FIND("arbeid",Methode_Keuze)),"",IF(Tb_Activiteiten[[#This Row],[Arbeidskosten - vast tarief (excl eigen arbeid)]]=1,Tb_Activiteiten[[#Headers],[Arbeidskosten - vast tarief (excl eigen arbeid)]],""))</f>
        <v/>
      </c>
      <c r="BA649" t="str">
        <f>IF(ISNUMBER(FIND("overige",Methode_Keuze)),"",IF(Tb_Activiteiten[[#This Row],[Overige kosten]]=1,Tb_Activiteiten[[#Headers],[Overige kosten]],""))</f>
        <v/>
      </c>
    </row>
    <row r="650" spans="1:53" x14ac:dyDescent="0.25">
      <c r="A650" s="213"/>
      <c r="F650" s="64"/>
      <c r="G650" s="64"/>
      <c r="H650" s="258"/>
      <c r="I650" s="258"/>
      <c r="J650" s="258"/>
      <c r="K650" s="258"/>
      <c r="O650" s="56"/>
      <c r="Q650" t="str">
        <f>IFERROR(IF(VLOOKUP(Tb_Activiteiten[[#This Row],[Openstelling]],Tb_Openstelling[],2,0)=1,1,""),"")</f>
        <v/>
      </c>
      <c r="AK650" t="str">
        <f>IF(ISNUMBER(FIND("arbeid",Methode_Keuze)),"",IF(ISNUMBER(FIND("arbeid",Methode_Keuze)),"",IF(Tb_Activiteiten[[#This Row],[Loonkosten]]=1,Tb_Activiteiten[[#Headers],[Loonkosten]],"")))</f>
        <v/>
      </c>
      <c r="AL650" t="str">
        <f>IF(ISNUMBER(FIND("arbeid",Methode_Keuze)),"",IF(ISNUMBER(FIND("arbeid",Methode_Keuze)),"",IF(Tb_Activiteiten[[#This Row],[Eigen arbeid]]=1,Tb_Activiteiten[[#Headers],[Eigen arbeid]],"")))</f>
        <v/>
      </c>
      <c r="AM650" t="str">
        <f>IF(ISNUMBER(FIND("arbeid",Methode_Keuze)),"",IF(ISNUMBER(FIND("arbeid",Methode_Keuze)),"",IF(Tb_Activiteiten[[#This Row],[Projectmedewerker]]=1,Tb_Activiteiten[[#Headers],[Projectmedewerker]],"")))</f>
        <v/>
      </c>
      <c r="AN650" t="str">
        <f>IF(ISNUMBER(FIND("arbeid",Methode_Keuze)),"",IF(ISNUMBER(FIND("arbeid",Methode_Keuze)),"",IF(Tb_Activiteiten[[#This Row],[Landbouwer]]=1,Tb_Activiteiten[[#Headers],[Landbouwer]],"")))</f>
        <v/>
      </c>
      <c r="AO650" t="str">
        <f>IF(ISNUMBER(FIND("arbeid",Methode_Keuze)),"",IF(ISNUMBER(FIND("arbeid",Methode_Keuze)),"",IF(Tb_Activiteiten[[#This Row],[Adviseur]]=1,Tb_Activiteiten[[#Headers],[Adviseur]],"")))</f>
        <v/>
      </c>
      <c r="AP650" t="str">
        <f>IF(ISNUMBER(FIND("arbeid",Methode_Keuze)),"",IF(ISNUMBER(FIND("arbeid",Methode_Keuze)),"",IF(Tb_Activiteiten[[#This Row],[Projectleider/Expert]]=1,Tb_Activiteiten[[#Headers],[Projectleider/Expert]],"")))</f>
        <v/>
      </c>
      <c r="AQ650" t="str">
        <f>IF(ISNUMBER(FIND("arbeid",Methode_Keuze)),"",IF(ISNUMBER(FIND("arbeid",Methode_Keuze)),"",IF(Tb_Activiteiten[[#This Row],[Arbeidskosten]]=1,Tb_Activiteiten[[#Headers],[Arbeidskosten]],"")))</f>
        <v/>
      </c>
      <c r="AR650" t="str">
        <f>IF(ISNUMBER(FIND("arbeid",Methode_Keuze)),"",IF(ISNUMBER(FIND("arbeid",Methode_Keuze)),"",IF(Tb_Activiteiten[[#This Row],[Arbeidskosten op basis van IKS]]=1,Tb_Activiteiten[[#Headers],[Arbeidskosten op basis van IKS]],"")))</f>
        <v/>
      </c>
      <c r="AS650" t="str">
        <f>IF(ISNUMBER(FIND("overige",Methode_Keuze)),"",IF(Tb_Activiteiten[[#This Row],[Kosten derden exclusief btw]]=1,Tb_Activiteiten[[#Headers],[Kosten derden exclusief btw]],""))</f>
        <v/>
      </c>
      <c r="AT650" t="str">
        <f>IF(ISNUMBER(FIND("overige",Methode_Keuze)),"",IF(Tb_Activiteiten[[#This Row],[Niet verrekenbare btw]]=1,Tb_Activiteiten[[#Headers],[Niet verrekenbare btw]],""))</f>
        <v/>
      </c>
      <c r="AU650" t="str">
        <f>IF(ISNUMBER(FIND("overige",Methode_Keuze)),"",IF(Tb_Activiteiten[[#This Row],[Grondkosten]]=1,Tb_Activiteiten[[#Headers],[Grondkosten]],""))</f>
        <v/>
      </c>
      <c r="AV650" t="str">
        <f>IF(ISNUMBER(FIND("overige",Methode_Keuze)),"",IF(Tb_Activiteiten[[#This Row],[Bijdrage in natura (overige)]]=1,Tb_Activiteiten[[#Headers],[Bijdrage in natura (overige)]],""))</f>
        <v/>
      </c>
      <c r="AW650" t="str">
        <f>IF(ISNUMBER(FIND("overige",Methode_Keuze)),"",IF(Tb_Activiteiten[[#This Row],[Bijdrage in natura (vrijwilligers)]]=1,Tb_Activiteiten[[#Headers],[Bijdrage in natura (vrijwilligers)]],""))</f>
        <v/>
      </c>
      <c r="AX650" t="str">
        <f>IF(ISNUMBER(FIND("overige",Methode_Keuze)),"",IF(Tb_Activiteiten[[#This Row],[Afschrijvingskosten]]=1,Tb_Activiteiten[[#Headers],[Afschrijvingskosten]],""))</f>
        <v/>
      </c>
      <c r="AY650" t="str">
        <f>IF(ISNUMBER(FIND("overige",Methode_Keuze)),"",IF(Tb_Activiteiten[[#This Row],[Vergoeding]]=1,Tb_Activiteiten[[#Headers],[Vergoeding]],""))</f>
        <v/>
      </c>
      <c r="AZ650" t="str">
        <f>IF(ISNUMBER(FIND("arbeid",Methode_Keuze)),"",IF(Tb_Activiteiten[[#This Row],[Arbeidskosten - vast tarief (excl eigen arbeid)]]=1,Tb_Activiteiten[[#Headers],[Arbeidskosten - vast tarief (excl eigen arbeid)]],""))</f>
        <v/>
      </c>
      <c r="BA650" t="str">
        <f>IF(ISNUMBER(FIND("overige",Methode_Keuze)),"",IF(Tb_Activiteiten[[#This Row],[Overige kosten]]=1,Tb_Activiteiten[[#Headers],[Overige kosten]],""))</f>
        <v/>
      </c>
    </row>
    <row r="651" spans="1:53" x14ac:dyDescent="0.25">
      <c r="A651" s="213"/>
      <c r="F651" s="64"/>
      <c r="G651" s="64"/>
      <c r="H651" s="258"/>
      <c r="I651" s="258"/>
      <c r="J651" s="258"/>
      <c r="K651" s="258"/>
      <c r="O651" s="56"/>
      <c r="Q651" t="str">
        <f>IFERROR(IF(VLOOKUP(Tb_Activiteiten[[#This Row],[Openstelling]],Tb_Openstelling[],2,0)=1,1,""),"")</f>
        <v/>
      </c>
      <c r="AK651" t="str">
        <f>IF(ISNUMBER(FIND("arbeid",Methode_Keuze)),"",IF(ISNUMBER(FIND("arbeid",Methode_Keuze)),"",IF(Tb_Activiteiten[[#This Row],[Loonkosten]]=1,Tb_Activiteiten[[#Headers],[Loonkosten]],"")))</f>
        <v/>
      </c>
      <c r="AL651" t="str">
        <f>IF(ISNUMBER(FIND("arbeid",Methode_Keuze)),"",IF(ISNUMBER(FIND("arbeid",Methode_Keuze)),"",IF(Tb_Activiteiten[[#This Row],[Eigen arbeid]]=1,Tb_Activiteiten[[#Headers],[Eigen arbeid]],"")))</f>
        <v/>
      </c>
      <c r="AM651" t="str">
        <f>IF(ISNUMBER(FIND("arbeid",Methode_Keuze)),"",IF(ISNUMBER(FIND("arbeid",Methode_Keuze)),"",IF(Tb_Activiteiten[[#This Row],[Projectmedewerker]]=1,Tb_Activiteiten[[#Headers],[Projectmedewerker]],"")))</f>
        <v/>
      </c>
      <c r="AN651" t="str">
        <f>IF(ISNUMBER(FIND("arbeid",Methode_Keuze)),"",IF(ISNUMBER(FIND("arbeid",Methode_Keuze)),"",IF(Tb_Activiteiten[[#This Row],[Landbouwer]]=1,Tb_Activiteiten[[#Headers],[Landbouwer]],"")))</f>
        <v/>
      </c>
      <c r="AO651" t="str">
        <f>IF(ISNUMBER(FIND("arbeid",Methode_Keuze)),"",IF(ISNUMBER(FIND("arbeid",Methode_Keuze)),"",IF(Tb_Activiteiten[[#This Row],[Adviseur]]=1,Tb_Activiteiten[[#Headers],[Adviseur]],"")))</f>
        <v/>
      </c>
      <c r="AP651" t="str">
        <f>IF(ISNUMBER(FIND("arbeid",Methode_Keuze)),"",IF(ISNUMBER(FIND("arbeid",Methode_Keuze)),"",IF(Tb_Activiteiten[[#This Row],[Projectleider/Expert]]=1,Tb_Activiteiten[[#Headers],[Projectleider/Expert]],"")))</f>
        <v/>
      </c>
      <c r="AQ651" t="str">
        <f>IF(ISNUMBER(FIND("arbeid",Methode_Keuze)),"",IF(ISNUMBER(FIND("arbeid",Methode_Keuze)),"",IF(Tb_Activiteiten[[#This Row],[Arbeidskosten]]=1,Tb_Activiteiten[[#Headers],[Arbeidskosten]],"")))</f>
        <v/>
      </c>
      <c r="AR651" t="str">
        <f>IF(ISNUMBER(FIND("arbeid",Methode_Keuze)),"",IF(ISNUMBER(FIND("arbeid",Methode_Keuze)),"",IF(Tb_Activiteiten[[#This Row],[Arbeidskosten op basis van IKS]]=1,Tb_Activiteiten[[#Headers],[Arbeidskosten op basis van IKS]],"")))</f>
        <v/>
      </c>
      <c r="AS651" t="str">
        <f>IF(ISNUMBER(FIND("overige",Methode_Keuze)),"",IF(Tb_Activiteiten[[#This Row],[Kosten derden exclusief btw]]=1,Tb_Activiteiten[[#Headers],[Kosten derden exclusief btw]],""))</f>
        <v/>
      </c>
      <c r="AT651" t="str">
        <f>IF(ISNUMBER(FIND("overige",Methode_Keuze)),"",IF(Tb_Activiteiten[[#This Row],[Niet verrekenbare btw]]=1,Tb_Activiteiten[[#Headers],[Niet verrekenbare btw]],""))</f>
        <v/>
      </c>
      <c r="AU651" t="str">
        <f>IF(ISNUMBER(FIND("overige",Methode_Keuze)),"",IF(Tb_Activiteiten[[#This Row],[Grondkosten]]=1,Tb_Activiteiten[[#Headers],[Grondkosten]],""))</f>
        <v/>
      </c>
      <c r="AV651" t="str">
        <f>IF(ISNUMBER(FIND("overige",Methode_Keuze)),"",IF(Tb_Activiteiten[[#This Row],[Bijdrage in natura (overige)]]=1,Tb_Activiteiten[[#Headers],[Bijdrage in natura (overige)]],""))</f>
        <v/>
      </c>
      <c r="AW651" t="str">
        <f>IF(ISNUMBER(FIND("overige",Methode_Keuze)),"",IF(Tb_Activiteiten[[#This Row],[Bijdrage in natura (vrijwilligers)]]=1,Tb_Activiteiten[[#Headers],[Bijdrage in natura (vrijwilligers)]],""))</f>
        <v/>
      </c>
      <c r="AX651" t="str">
        <f>IF(ISNUMBER(FIND("overige",Methode_Keuze)),"",IF(Tb_Activiteiten[[#This Row],[Afschrijvingskosten]]=1,Tb_Activiteiten[[#Headers],[Afschrijvingskosten]],""))</f>
        <v/>
      </c>
      <c r="AY651" t="str">
        <f>IF(ISNUMBER(FIND("overige",Methode_Keuze)),"",IF(Tb_Activiteiten[[#This Row],[Vergoeding]]=1,Tb_Activiteiten[[#Headers],[Vergoeding]],""))</f>
        <v/>
      </c>
      <c r="AZ651" t="str">
        <f>IF(ISNUMBER(FIND("arbeid",Methode_Keuze)),"",IF(Tb_Activiteiten[[#This Row],[Arbeidskosten - vast tarief (excl eigen arbeid)]]=1,Tb_Activiteiten[[#Headers],[Arbeidskosten - vast tarief (excl eigen arbeid)]],""))</f>
        <v/>
      </c>
      <c r="BA651" t="str">
        <f>IF(ISNUMBER(FIND("overige",Methode_Keuze)),"",IF(Tb_Activiteiten[[#This Row],[Overige kosten]]=1,Tb_Activiteiten[[#Headers],[Overige kosten]],""))</f>
        <v/>
      </c>
    </row>
    <row r="652" spans="1:53" x14ac:dyDescent="0.25">
      <c r="A652" s="213"/>
      <c r="F652" s="64"/>
      <c r="G652" s="64"/>
      <c r="H652" s="258"/>
      <c r="I652" s="258"/>
      <c r="J652" s="258"/>
      <c r="K652" s="258"/>
      <c r="O652" s="56"/>
      <c r="Q652" t="str">
        <f>IFERROR(IF(VLOOKUP(Tb_Activiteiten[[#This Row],[Openstelling]],Tb_Openstelling[],2,0)=1,1,""),"")</f>
        <v/>
      </c>
      <c r="AK652" t="str">
        <f>IF(ISNUMBER(FIND("arbeid",Methode_Keuze)),"",IF(ISNUMBER(FIND("arbeid",Methode_Keuze)),"",IF(Tb_Activiteiten[[#This Row],[Loonkosten]]=1,Tb_Activiteiten[[#Headers],[Loonkosten]],"")))</f>
        <v/>
      </c>
      <c r="AL652" t="str">
        <f>IF(ISNUMBER(FIND("arbeid",Methode_Keuze)),"",IF(ISNUMBER(FIND("arbeid",Methode_Keuze)),"",IF(Tb_Activiteiten[[#This Row],[Eigen arbeid]]=1,Tb_Activiteiten[[#Headers],[Eigen arbeid]],"")))</f>
        <v/>
      </c>
      <c r="AM652" t="str">
        <f>IF(ISNUMBER(FIND("arbeid",Methode_Keuze)),"",IF(ISNUMBER(FIND("arbeid",Methode_Keuze)),"",IF(Tb_Activiteiten[[#This Row],[Projectmedewerker]]=1,Tb_Activiteiten[[#Headers],[Projectmedewerker]],"")))</f>
        <v/>
      </c>
      <c r="AN652" t="str">
        <f>IF(ISNUMBER(FIND("arbeid",Methode_Keuze)),"",IF(ISNUMBER(FIND("arbeid",Methode_Keuze)),"",IF(Tb_Activiteiten[[#This Row],[Landbouwer]]=1,Tb_Activiteiten[[#Headers],[Landbouwer]],"")))</f>
        <v/>
      </c>
      <c r="AO652" t="str">
        <f>IF(ISNUMBER(FIND("arbeid",Methode_Keuze)),"",IF(ISNUMBER(FIND("arbeid",Methode_Keuze)),"",IF(Tb_Activiteiten[[#This Row],[Adviseur]]=1,Tb_Activiteiten[[#Headers],[Adviseur]],"")))</f>
        <v/>
      </c>
      <c r="AP652" t="str">
        <f>IF(ISNUMBER(FIND("arbeid",Methode_Keuze)),"",IF(ISNUMBER(FIND("arbeid",Methode_Keuze)),"",IF(Tb_Activiteiten[[#This Row],[Projectleider/Expert]]=1,Tb_Activiteiten[[#Headers],[Projectleider/Expert]],"")))</f>
        <v/>
      </c>
      <c r="AQ652" t="str">
        <f>IF(ISNUMBER(FIND("arbeid",Methode_Keuze)),"",IF(ISNUMBER(FIND("arbeid",Methode_Keuze)),"",IF(Tb_Activiteiten[[#This Row],[Arbeidskosten]]=1,Tb_Activiteiten[[#Headers],[Arbeidskosten]],"")))</f>
        <v/>
      </c>
      <c r="AR652" t="str">
        <f>IF(ISNUMBER(FIND("arbeid",Methode_Keuze)),"",IF(ISNUMBER(FIND("arbeid",Methode_Keuze)),"",IF(Tb_Activiteiten[[#This Row],[Arbeidskosten op basis van IKS]]=1,Tb_Activiteiten[[#Headers],[Arbeidskosten op basis van IKS]],"")))</f>
        <v/>
      </c>
      <c r="AS652" t="str">
        <f>IF(ISNUMBER(FIND("overige",Methode_Keuze)),"",IF(Tb_Activiteiten[[#This Row],[Kosten derden exclusief btw]]=1,Tb_Activiteiten[[#Headers],[Kosten derden exclusief btw]],""))</f>
        <v/>
      </c>
      <c r="AT652" t="str">
        <f>IF(ISNUMBER(FIND("overige",Methode_Keuze)),"",IF(Tb_Activiteiten[[#This Row],[Niet verrekenbare btw]]=1,Tb_Activiteiten[[#Headers],[Niet verrekenbare btw]],""))</f>
        <v/>
      </c>
      <c r="AU652" t="str">
        <f>IF(ISNUMBER(FIND("overige",Methode_Keuze)),"",IF(Tb_Activiteiten[[#This Row],[Grondkosten]]=1,Tb_Activiteiten[[#Headers],[Grondkosten]],""))</f>
        <v/>
      </c>
      <c r="AV652" t="str">
        <f>IF(ISNUMBER(FIND("overige",Methode_Keuze)),"",IF(Tb_Activiteiten[[#This Row],[Bijdrage in natura (overige)]]=1,Tb_Activiteiten[[#Headers],[Bijdrage in natura (overige)]],""))</f>
        <v/>
      </c>
      <c r="AW652" t="str">
        <f>IF(ISNUMBER(FIND("overige",Methode_Keuze)),"",IF(Tb_Activiteiten[[#This Row],[Bijdrage in natura (vrijwilligers)]]=1,Tb_Activiteiten[[#Headers],[Bijdrage in natura (vrijwilligers)]],""))</f>
        <v/>
      </c>
      <c r="AX652" t="str">
        <f>IF(ISNUMBER(FIND("overige",Methode_Keuze)),"",IF(Tb_Activiteiten[[#This Row],[Afschrijvingskosten]]=1,Tb_Activiteiten[[#Headers],[Afschrijvingskosten]],""))</f>
        <v/>
      </c>
      <c r="AY652" t="str">
        <f>IF(ISNUMBER(FIND("overige",Methode_Keuze)),"",IF(Tb_Activiteiten[[#This Row],[Vergoeding]]=1,Tb_Activiteiten[[#Headers],[Vergoeding]],""))</f>
        <v/>
      </c>
      <c r="AZ652" t="str">
        <f>IF(ISNUMBER(FIND("arbeid",Methode_Keuze)),"",IF(Tb_Activiteiten[[#This Row],[Arbeidskosten - vast tarief (excl eigen arbeid)]]=1,Tb_Activiteiten[[#Headers],[Arbeidskosten - vast tarief (excl eigen arbeid)]],""))</f>
        <v/>
      </c>
      <c r="BA652" t="str">
        <f>IF(ISNUMBER(FIND("overige",Methode_Keuze)),"",IF(Tb_Activiteiten[[#This Row],[Overige kosten]]=1,Tb_Activiteiten[[#Headers],[Overige kosten]],""))</f>
        <v/>
      </c>
    </row>
    <row r="653" spans="1:53" x14ac:dyDescent="0.25">
      <c r="A653" s="213"/>
      <c r="F653" s="64"/>
      <c r="G653" s="64"/>
      <c r="H653" s="258"/>
      <c r="I653" s="258"/>
      <c r="J653" s="258"/>
      <c r="K653" s="258"/>
      <c r="O653" s="56"/>
      <c r="Q653" t="str">
        <f>IFERROR(IF(VLOOKUP(Tb_Activiteiten[[#This Row],[Openstelling]],Tb_Openstelling[],2,0)=1,1,""),"")</f>
        <v/>
      </c>
      <c r="AK653" t="str">
        <f>IF(ISNUMBER(FIND("arbeid",Methode_Keuze)),"",IF(ISNUMBER(FIND("arbeid",Methode_Keuze)),"",IF(Tb_Activiteiten[[#This Row],[Loonkosten]]=1,Tb_Activiteiten[[#Headers],[Loonkosten]],"")))</f>
        <v/>
      </c>
      <c r="AL653" t="str">
        <f>IF(ISNUMBER(FIND("arbeid",Methode_Keuze)),"",IF(ISNUMBER(FIND("arbeid",Methode_Keuze)),"",IF(Tb_Activiteiten[[#This Row],[Eigen arbeid]]=1,Tb_Activiteiten[[#Headers],[Eigen arbeid]],"")))</f>
        <v/>
      </c>
      <c r="AM653" t="str">
        <f>IF(ISNUMBER(FIND("arbeid",Methode_Keuze)),"",IF(ISNUMBER(FIND("arbeid",Methode_Keuze)),"",IF(Tb_Activiteiten[[#This Row],[Projectmedewerker]]=1,Tb_Activiteiten[[#Headers],[Projectmedewerker]],"")))</f>
        <v/>
      </c>
      <c r="AN653" t="str">
        <f>IF(ISNUMBER(FIND("arbeid",Methode_Keuze)),"",IF(ISNUMBER(FIND("arbeid",Methode_Keuze)),"",IF(Tb_Activiteiten[[#This Row],[Landbouwer]]=1,Tb_Activiteiten[[#Headers],[Landbouwer]],"")))</f>
        <v/>
      </c>
      <c r="AO653" t="str">
        <f>IF(ISNUMBER(FIND("arbeid",Methode_Keuze)),"",IF(ISNUMBER(FIND("arbeid",Methode_Keuze)),"",IF(Tb_Activiteiten[[#This Row],[Adviseur]]=1,Tb_Activiteiten[[#Headers],[Adviseur]],"")))</f>
        <v/>
      </c>
      <c r="AP653" t="str">
        <f>IF(ISNUMBER(FIND("arbeid",Methode_Keuze)),"",IF(ISNUMBER(FIND("arbeid",Methode_Keuze)),"",IF(Tb_Activiteiten[[#This Row],[Projectleider/Expert]]=1,Tb_Activiteiten[[#Headers],[Projectleider/Expert]],"")))</f>
        <v/>
      </c>
      <c r="AQ653" t="str">
        <f>IF(ISNUMBER(FIND("arbeid",Methode_Keuze)),"",IF(ISNUMBER(FIND("arbeid",Methode_Keuze)),"",IF(Tb_Activiteiten[[#This Row],[Arbeidskosten]]=1,Tb_Activiteiten[[#Headers],[Arbeidskosten]],"")))</f>
        <v/>
      </c>
      <c r="AR653" t="str">
        <f>IF(ISNUMBER(FIND("arbeid",Methode_Keuze)),"",IF(ISNUMBER(FIND("arbeid",Methode_Keuze)),"",IF(Tb_Activiteiten[[#This Row],[Arbeidskosten op basis van IKS]]=1,Tb_Activiteiten[[#Headers],[Arbeidskosten op basis van IKS]],"")))</f>
        <v/>
      </c>
      <c r="AS653" t="str">
        <f>IF(ISNUMBER(FIND("overige",Methode_Keuze)),"",IF(Tb_Activiteiten[[#This Row],[Kosten derden exclusief btw]]=1,Tb_Activiteiten[[#Headers],[Kosten derden exclusief btw]],""))</f>
        <v/>
      </c>
      <c r="AT653" t="str">
        <f>IF(ISNUMBER(FIND("overige",Methode_Keuze)),"",IF(Tb_Activiteiten[[#This Row],[Niet verrekenbare btw]]=1,Tb_Activiteiten[[#Headers],[Niet verrekenbare btw]],""))</f>
        <v/>
      </c>
      <c r="AU653" t="str">
        <f>IF(ISNUMBER(FIND("overige",Methode_Keuze)),"",IF(Tb_Activiteiten[[#This Row],[Grondkosten]]=1,Tb_Activiteiten[[#Headers],[Grondkosten]],""))</f>
        <v/>
      </c>
      <c r="AV653" t="str">
        <f>IF(ISNUMBER(FIND("overige",Methode_Keuze)),"",IF(Tb_Activiteiten[[#This Row],[Bijdrage in natura (overige)]]=1,Tb_Activiteiten[[#Headers],[Bijdrage in natura (overige)]],""))</f>
        <v/>
      </c>
      <c r="AW653" t="str">
        <f>IF(ISNUMBER(FIND("overige",Methode_Keuze)),"",IF(Tb_Activiteiten[[#This Row],[Bijdrage in natura (vrijwilligers)]]=1,Tb_Activiteiten[[#Headers],[Bijdrage in natura (vrijwilligers)]],""))</f>
        <v/>
      </c>
      <c r="AX653" t="str">
        <f>IF(ISNUMBER(FIND("overige",Methode_Keuze)),"",IF(Tb_Activiteiten[[#This Row],[Afschrijvingskosten]]=1,Tb_Activiteiten[[#Headers],[Afschrijvingskosten]],""))</f>
        <v/>
      </c>
      <c r="AY653" t="str">
        <f>IF(ISNUMBER(FIND("overige",Methode_Keuze)),"",IF(Tb_Activiteiten[[#This Row],[Vergoeding]]=1,Tb_Activiteiten[[#Headers],[Vergoeding]],""))</f>
        <v/>
      </c>
      <c r="AZ653" t="str">
        <f>IF(ISNUMBER(FIND("arbeid",Methode_Keuze)),"",IF(Tb_Activiteiten[[#This Row],[Arbeidskosten - vast tarief (excl eigen arbeid)]]=1,Tb_Activiteiten[[#Headers],[Arbeidskosten - vast tarief (excl eigen arbeid)]],""))</f>
        <v/>
      </c>
      <c r="BA653" t="str">
        <f>IF(ISNUMBER(FIND("overige",Methode_Keuze)),"",IF(Tb_Activiteiten[[#This Row],[Overige kosten]]=1,Tb_Activiteiten[[#Headers],[Overige kosten]],""))</f>
        <v/>
      </c>
    </row>
    <row r="654" spans="1:53" x14ac:dyDescent="0.25">
      <c r="A654" s="213"/>
      <c r="F654" s="64"/>
      <c r="G654" s="64"/>
      <c r="H654" s="258"/>
      <c r="I654" s="258"/>
      <c r="J654" s="258"/>
      <c r="K654" s="258"/>
      <c r="O654" s="56"/>
      <c r="Q654" t="str">
        <f>IFERROR(IF(VLOOKUP(Tb_Activiteiten[[#This Row],[Openstelling]],Tb_Openstelling[],2,0)=1,1,""),"")</f>
        <v/>
      </c>
      <c r="AK654" t="str">
        <f>IF(ISNUMBER(FIND("arbeid",Methode_Keuze)),"",IF(ISNUMBER(FIND("arbeid",Methode_Keuze)),"",IF(Tb_Activiteiten[[#This Row],[Loonkosten]]=1,Tb_Activiteiten[[#Headers],[Loonkosten]],"")))</f>
        <v/>
      </c>
      <c r="AL654" t="str">
        <f>IF(ISNUMBER(FIND("arbeid",Methode_Keuze)),"",IF(ISNUMBER(FIND("arbeid",Methode_Keuze)),"",IF(Tb_Activiteiten[[#This Row],[Eigen arbeid]]=1,Tb_Activiteiten[[#Headers],[Eigen arbeid]],"")))</f>
        <v/>
      </c>
      <c r="AM654" t="str">
        <f>IF(ISNUMBER(FIND("arbeid",Methode_Keuze)),"",IF(ISNUMBER(FIND("arbeid",Methode_Keuze)),"",IF(Tb_Activiteiten[[#This Row],[Projectmedewerker]]=1,Tb_Activiteiten[[#Headers],[Projectmedewerker]],"")))</f>
        <v/>
      </c>
      <c r="AN654" t="str">
        <f>IF(ISNUMBER(FIND("arbeid",Methode_Keuze)),"",IF(ISNUMBER(FIND("arbeid",Methode_Keuze)),"",IF(Tb_Activiteiten[[#This Row],[Landbouwer]]=1,Tb_Activiteiten[[#Headers],[Landbouwer]],"")))</f>
        <v/>
      </c>
      <c r="AO654" t="str">
        <f>IF(ISNUMBER(FIND("arbeid",Methode_Keuze)),"",IF(ISNUMBER(FIND("arbeid",Methode_Keuze)),"",IF(Tb_Activiteiten[[#This Row],[Adviseur]]=1,Tb_Activiteiten[[#Headers],[Adviseur]],"")))</f>
        <v/>
      </c>
      <c r="AP654" t="str">
        <f>IF(ISNUMBER(FIND("arbeid",Methode_Keuze)),"",IF(ISNUMBER(FIND("arbeid",Methode_Keuze)),"",IF(Tb_Activiteiten[[#This Row],[Projectleider/Expert]]=1,Tb_Activiteiten[[#Headers],[Projectleider/Expert]],"")))</f>
        <v/>
      </c>
      <c r="AQ654" t="str">
        <f>IF(ISNUMBER(FIND("arbeid",Methode_Keuze)),"",IF(ISNUMBER(FIND("arbeid",Methode_Keuze)),"",IF(Tb_Activiteiten[[#This Row],[Arbeidskosten]]=1,Tb_Activiteiten[[#Headers],[Arbeidskosten]],"")))</f>
        <v/>
      </c>
      <c r="AR654" t="str">
        <f>IF(ISNUMBER(FIND("arbeid",Methode_Keuze)),"",IF(ISNUMBER(FIND("arbeid",Methode_Keuze)),"",IF(Tb_Activiteiten[[#This Row],[Arbeidskosten op basis van IKS]]=1,Tb_Activiteiten[[#Headers],[Arbeidskosten op basis van IKS]],"")))</f>
        <v/>
      </c>
      <c r="AS654" t="str">
        <f>IF(ISNUMBER(FIND("overige",Methode_Keuze)),"",IF(Tb_Activiteiten[[#This Row],[Kosten derden exclusief btw]]=1,Tb_Activiteiten[[#Headers],[Kosten derden exclusief btw]],""))</f>
        <v/>
      </c>
      <c r="AT654" t="str">
        <f>IF(ISNUMBER(FIND("overige",Methode_Keuze)),"",IF(Tb_Activiteiten[[#This Row],[Niet verrekenbare btw]]=1,Tb_Activiteiten[[#Headers],[Niet verrekenbare btw]],""))</f>
        <v/>
      </c>
      <c r="AU654" t="str">
        <f>IF(ISNUMBER(FIND("overige",Methode_Keuze)),"",IF(Tb_Activiteiten[[#This Row],[Grondkosten]]=1,Tb_Activiteiten[[#Headers],[Grondkosten]],""))</f>
        <v/>
      </c>
      <c r="AV654" t="str">
        <f>IF(ISNUMBER(FIND("overige",Methode_Keuze)),"",IF(Tb_Activiteiten[[#This Row],[Bijdrage in natura (overige)]]=1,Tb_Activiteiten[[#Headers],[Bijdrage in natura (overige)]],""))</f>
        <v/>
      </c>
      <c r="AW654" t="str">
        <f>IF(ISNUMBER(FIND("overige",Methode_Keuze)),"",IF(Tb_Activiteiten[[#This Row],[Bijdrage in natura (vrijwilligers)]]=1,Tb_Activiteiten[[#Headers],[Bijdrage in natura (vrijwilligers)]],""))</f>
        <v/>
      </c>
      <c r="AX654" t="str">
        <f>IF(ISNUMBER(FIND("overige",Methode_Keuze)),"",IF(Tb_Activiteiten[[#This Row],[Afschrijvingskosten]]=1,Tb_Activiteiten[[#Headers],[Afschrijvingskosten]],""))</f>
        <v/>
      </c>
      <c r="AY654" t="str">
        <f>IF(ISNUMBER(FIND("overige",Methode_Keuze)),"",IF(Tb_Activiteiten[[#This Row],[Vergoeding]]=1,Tb_Activiteiten[[#Headers],[Vergoeding]],""))</f>
        <v/>
      </c>
      <c r="AZ654" t="str">
        <f>IF(ISNUMBER(FIND("arbeid",Methode_Keuze)),"",IF(Tb_Activiteiten[[#This Row],[Arbeidskosten - vast tarief (excl eigen arbeid)]]=1,Tb_Activiteiten[[#Headers],[Arbeidskosten - vast tarief (excl eigen arbeid)]],""))</f>
        <v/>
      </c>
      <c r="BA654" t="str">
        <f>IF(ISNUMBER(FIND("overige",Methode_Keuze)),"",IF(Tb_Activiteiten[[#This Row],[Overige kosten]]=1,Tb_Activiteiten[[#Headers],[Overige kosten]],""))</f>
        <v/>
      </c>
    </row>
    <row r="655" spans="1:53" x14ac:dyDescent="0.25">
      <c r="A655" s="213"/>
      <c r="F655" s="64"/>
      <c r="G655" s="64"/>
      <c r="H655" s="258"/>
      <c r="I655" s="258"/>
      <c r="J655" s="258"/>
      <c r="K655" s="258"/>
      <c r="O655" s="56"/>
      <c r="Q655" t="str">
        <f>IFERROR(IF(VLOOKUP(Tb_Activiteiten[[#This Row],[Openstelling]],Tb_Openstelling[],2,0)=1,1,""),"")</f>
        <v/>
      </c>
      <c r="AK655" t="str">
        <f>IF(ISNUMBER(FIND("arbeid",Methode_Keuze)),"",IF(ISNUMBER(FIND("arbeid",Methode_Keuze)),"",IF(Tb_Activiteiten[[#This Row],[Loonkosten]]=1,Tb_Activiteiten[[#Headers],[Loonkosten]],"")))</f>
        <v/>
      </c>
      <c r="AL655" t="str">
        <f>IF(ISNUMBER(FIND("arbeid",Methode_Keuze)),"",IF(ISNUMBER(FIND("arbeid",Methode_Keuze)),"",IF(Tb_Activiteiten[[#This Row],[Eigen arbeid]]=1,Tb_Activiteiten[[#Headers],[Eigen arbeid]],"")))</f>
        <v/>
      </c>
      <c r="AM655" t="str">
        <f>IF(ISNUMBER(FIND("arbeid",Methode_Keuze)),"",IF(ISNUMBER(FIND("arbeid",Methode_Keuze)),"",IF(Tb_Activiteiten[[#This Row],[Projectmedewerker]]=1,Tb_Activiteiten[[#Headers],[Projectmedewerker]],"")))</f>
        <v/>
      </c>
      <c r="AN655" t="str">
        <f>IF(ISNUMBER(FIND("arbeid",Methode_Keuze)),"",IF(ISNUMBER(FIND("arbeid",Methode_Keuze)),"",IF(Tb_Activiteiten[[#This Row],[Landbouwer]]=1,Tb_Activiteiten[[#Headers],[Landbouwer]],"")))</f>
        <v/>
      </c>
      <c r="AO655" t="str">
        <f>IF(ISNUMBER(FIND("arbeid",Methode_Keuze)),"",IF(ISNUMBER(FIND("arbeid",Methode_Keuze)),"",IF(Tb_Activiteiten[[#This Row],[Adviseur]]=1,Tb_Activiteiten[[#Headers],[Adviseur]],"")))</f>
        <v/>
      </c>
      <c r="AP655" t="str">
        <f>IF(ISNUMBER(FIND("arbeid",Methode_Keuze)),"",IF(ISNUMBER(FIND("arbeid",Methode_Keuze)),"",IF(Tb_Activiteiten[[#This Row],[Projectleider/Expert]]=1,Tb_Activiteiten[[#Headers],[Projectleider/Expert]],"")))</f>
        <v/>
      </c>
      <c r="AQ655" t="str">
        <f>IF(ISNUMBER(FIND("arbeid",Methode_Keuze)),"",IF(ISNUMBER(FIND("arbeid",Methode_Keuze)),"",IF(Tb_Activiteiten[[#This Row],[Arbeidskosten]]=1,Tb_Activiteiten[[#Headers],[Arbeidskosten]],"")))</f>
        <v/>
      </c>
      <c r="AR655" t="str">
        <f>IF(ISNUMBER(FIND("arbeid",Methode_Keuze)),"",IF(ISNUMBER(FIND("arbeid",Methode_Keuze)),"",IF(Tb_Activiteiten[[#This Row],[Arbeidskosten op basis van IKS]]=1,Tb_Activiteiten[[#Headers],[Arbeidskosten op basis van IKS]],"")))</f>
        <v/>
      </c>
      <c r="AS655" t="str">
        <f>IF(ISNUMBER(FIND("overige",Methode_Keuze)),"",IF(Tb_Activiteiten[[#This Row],[Kosten derden exclusief btw]]=1,Tb_Activiteiten[[#Headers],[Kosten derden exclusief btw]],""))</f>
        <v/>
      </c>
      <c r="AT655" t="str">
        <f>IF(ISNUMBER(FIND("overige",Methode_Keuze)),"",IF(Tb_Activiteiten[[#This Row],[Niet verrekenbare btw]]=1,Tb_Activiteiten[[#Headers],[Niet verrekenbare btw]],""))</f>
        <v/>
      </c>
      <c r="AU655" t="str">
        <f>IF(ISNUMBER(FIND("overige",Methode_Keuze)),"",IF(Tb_Activiteiten[[#This Row],[Grondkosten]]=1,Tb_Activiteiten[[#Headers],[Grondkosten]],""))</f>
        <v/>
      </c>
      <c r="AV655" t="str">
        <f>IF(ISNUMBER(FIND("overige",Methode_Keuze)),"",IF(Tb_Activiteiten[[#This Row],[Bijdrage in natura (overige)]]=1,Tb_Activiteiten[[#Headers],[Bijdrage in natura (overige)]],""))</f>
        <v/>
      </c>
      <c r="AW655" t="str">
        <f>IF(ISNUMBER(FIND("overige",Methode_Keuze)),"",IF(Tb_Activiteiten[[#This Row],[Bijdrage in natura (vrijwilligers)]]=1,Tb_Activiteiten[[#Headers],[Bijdrage in natura (vrijwilligers)]],""))</f>
        <v/>
      </c>
      <c r="AX655" t="str">
        <f>IF(ISNUMBER(FIND("overige",Methode_Keuze)),"",IF(Tb_Activiteiten[[#This Row],[Afschrijvingskosten]]=1,Tb_Activiteiten[[#Headers],[Afschrijvingskosten]],""))</f>
        <v/>
      </c>
      <c r="AY655" t="str">
        <f>IF(ISNUMBER(FIND("overige",Methode_Keuze)),"",IF(Tb_Activiteiten[[#This Row],[Vergoeding]]=1,Tb_Activiteiten[[#Headers],[Vergoeding]],""))</f>
        <v/>
      </c>
      <c r="AZ655" t="str">
        <f>IF(ISNUMBER(FIND("arbeid",Methode_Keuze)),"",IF(Tb_Activiteiten[[#This Row],[Arbeidskosten - vast tarief (excl eigen arbeid)]]=1,Tb_Activiteiten[[#Headers],[Arbeidskosten - vast tarief (excl eigen arbeid)]],""))</f>
        <v/>
      </c>
      <c r="BA655" t="str">
        <f>IF(ISNUMBER(FIND("overige",Methode_Keuze)),"",IF(Tb_Activiteiten[[#This Row],[Overige kosten]]=1,Tb_Activiteiten[[#Headers],[Overige kosten]],""))</f>
        <v/>
      </c>
    </row>
    <row r="656" spans="1:53" x14ac:dyDescent="0.25">
      <c r="A656" s="213"/>
      <c r="F656" s="64"/>
      <c r="G656" s="64"/>
      <c r="H656" s="258"/>
      <c r="I656" s="258"/>
      <c r="J656" s="258"/>
      <c r="K656" s="258"/>
      <c r="O656" s="56"/>
      <c r="Q656" t="str">
        <f>IFERROR(IF(VLOOKUP(Tb_Activiteiten[[#This Row],[Openstelling]],Tb_Openstelling[],2,0)=1,1,""),"")</f>
        <v/>
      </c>
      <c r="AK656" t="str">
        <f>IF(ISNUMBER(FIND("arbeid",Methode_Keuze)),"",IF(ISNUMBER(FIND("arbeid",Methode_Keuze)),"",IF(Tb_Activiteiten[[#This Row],[Loonkosten]]=1,Tb_Activiteiten[[#Headers],[Loonkosten]],"")))</f>
        <v/>
      </c>
      <c r="AL656" t="str">
        <f>IF(ISNUMBER(FIND("arbeid",Methode_Keuze)),"",IF(ISNUMBER(FIND("arbeid",Methode_Keuze)),"",IF(Tb_Activiteiten[[#This Row],[Eigen arbeid]]=1,Tb_Activiteiten[[#Headers],[Eigen arbeid]],"")))</f>
        <v/>
      </c>
      <c r="AM656" t="str">
        <f>IF(ISNUMBER(FIND("arbeid",Methode_Keuze)),"",IF(ISNUMBER(FIND("arbeid",Methode_Keuze)),"",IF(Tb_Activiteiten[[#This Row],[Projectmedewerker]]=1,Tb_Activiteiten[[#Headers],[Projectmedewerker]],"")))</f>
        <v/>
      </c>
      <c r="AN656" t="str">
        <f>IF(ISNUMBER(FIND("arbeid",Methode_Keuze)),"",IF(ISNUMBER(FIND("arbeid",Methode_Keuze)),"",IF(Tb_Activiteiten[[#This Row],[Landbouwer]]=1,Tb_Activiteiten[[#Headers],[Landbouwer]],"")))</f>
        <v/>
      </c>
      <c r="AO656" t="str">
        <f>IF(ISNUMBER(FIND("arbeid",Methode_Keuze)),"",IF(ISNUMBER(FIND("arbeid",Methode_Keuze)),"",IF(Tb_Activiteiten[[#This Row],[Adviseur]]=1,Tb_Activiteiten[[#Headers],[Adviseur]],"")))</f>
        <v/>
      </c>
      <c r="AP656" t="str">
        <f>IF(ISNUMBER(FIND("arbeid",Methode_Keuze)),"",IF(ISNUMBER(FIND("arbeid",Methode_Keuze)),"",IF(Tb_Activiteiten[[#This Row],[Projectleider/Expert]]=1,Tb_Activiteiten[[#Headers],[Projectleider/Expert]],"")))</f>
        <v/>
      </c>
      <c r="AQ656" t="str">
        <f>IF(ISNUMBER(FIND("arbeid",Methode_Keuze)),"",IF(ISNUMBER(FIND("arbeid",Methode_Keuze)),"",IF(Tb_Activiteiten[[#This Row],[Arbeidskosten]]=1,Tb_Activiteiten[[#Headers],[Arbeidskosten]],"")))</f>
        <v/>
      </c>
      <c r="AR656" t="str">
        <f>IF(ISNUMBER(FIND("arbeid",Methode_Keuze)),"",IF(ISNUMBER(FIND("arbeid",Methode_Keuze)),"",IF(Tb_Activiteiten[[#This Row],[Arbeidskosten op basis van IKS]]=1,Tb_Activiteiten[[#Headers],[Arbeidskosten op basis van IKS]],"")))</f>
        <v/>
      </c>
      <c r="AS656" t="str">
        <f>IF(ISNUMBER(FIND("overige",Methode_Keuze)),"",IF(Tb_Activiteiten[[#This Row],[Kosten derden exclusief btw]]=1,Tb_Activiteiten[[#Headers],[Kosten derden exclusief btw]],""))</f>
        <v/>
      </c>
      <c r="AT656" t="str">
        <f>IF(ISNUMBER(FIND("overige",Methode_Keuze)),"",IF(Tb_Activiteiten[[#This Row],[Niet verrekenbare btw]]=1,Tb_Activiteiten[[#Headers],[Niet verrekenbare btw]],""))</f>
        <v/>
      </c>
      <c r="AU656" t="str">
        <f>IF(ISNUMBER(FIND("overige",Methode_Keuze)),"",IF(Tb_Activiteiten[[#This Row],[Grondkosten]]=1,Tb_Activiteiten[[#Headers],[Grondkosten]],""))</f>
        <v/>
      </c>
      <c r="AV656" t="str">
        <f>IF(ISNUMBER(FIND("overige",Methode_Keuze)),"",IF(Tb_Activiteiten[[#This Row],[Bijdrage in natura (overige)]]=1,Tb_Activiteiten[[#Headers],[Bijdrage in natura (overige)]],""))</f>
        <v/>
      </c>
      <c r="AW656" t="str">
        <f>IF(ISNUMBER(FIND("overige",Methode_Keuze)),"",IF(Tb_Activiteiten[[#This Row],[Bijdrage in natura (vrijwilligers)]]=1,Tb_Activiteiten[[#Headers],[Bijdrage in natura (vrijwilligers)]],""))</f>
        <v/>
      </c>
      <c r="AX656" t="str">
        <f>IF(ISNUMBER(FIND("overige",Methode_Keuze)),"",IF(Tb_Activiteiten[[#This Row],[Afschrijvingskosten]]=1,Tb_Activiteiten[[#Headers],[Afschrijvingskosten]],""))</f>
        <v/>
      </c>
      <c r="AY656" t="str">
        <f>IF(ISNUMBER(FIND("overige",Methode_Keuze)),"",IF(Tb_Activiteiten[[#This Row],[Vergoeding]]=1,Tb_Activiteiten[[#Headers],[Vergoeding]],""))</f>
        <v/>
      </c>
      <c r="AZ656" t="str">
        <f>IF(ISNUMBER(FIND("arbeid",Methode_Keuze)),"",IF(Tb_Activiteiten[[#This Row],[Arbeidskosten - vast tarief (excl eigen arbeid)]]=1,Tb_Activiteiten[[#Headers],[Arbeidskosten - vast tarief (excl eigen arbeid)]],""))</f>
        <v/>
      </c>
      <c r="BA656" t="str">
        <f>IF(ISNUMBER(FIND("overige",Methode_Keuze)),"",IF(Tb_Activiteiten[[#This Row],[Overige kosten]]=1,Tb_Activiteiten[[#Headers],[Overige kosten]],""))</f>
        <v/>
      </c>
    </row>
    <row r="657" spans="1:53" x14ac:dyDescent="0.25">
      <c r="A657" s="213"/>
      <c r="F657" s="64"/>
      <c r="G657" s="64"/>
      <c r="H657" s="258"/>
      <c r="I657" s="258"/>
      <c r="J657" s="258"/>
      <c r="K657" s="258"/>
      <c r="O657" s="56"/>
      <c r="Q657" t="str">
        <f>IFERROR(IF(VLOOKUP(Tb_Activiteiten[[#This Row],[Openstelling]],Tb_Openstelling[],2,0)=1,1,""),"")</f>
        <v/>
      </c>
      <c r="AK657" t="str">
        <f>IF(ISNUMBER(FIND("arbeid",Methode_Keuze)),"",IF(ISNUMBER(FIND("arbeid",Methode_Keuze)),"",IF(Tb_Activiteiten[[#This Row],[Loonkosten]]=1,Tb_Activiteiten[[#Headers],[Loonkosten]],"")))</f>
        <v/>
      </c>
      <c r="AL657" t="str">
        <f>IF(ISNUMBER(FIND("arbeid",Methode_Keuze)),"",IF(ISNUMBER(FIND("arbeid",Methode_Keuze)),"",IF(Tb_Activiteiten[[#This Row],[Eigen arbeid]]=1,Tb_Activiteiten[[#Headers],[Eigen arbeid]],"")))</f>
        <v/>
      </c>
      <c r="AM657" t="str">
        <f>IF(ISNUMBER(FIND("arbeid",Methode_Keuze)),"",IF(ISNUMBER(FIND("arbeid",Methode_Keuze)),"",IF(Tb_Activiteiten[[#This Row],[Projectmedewerker]]=1,Tb_Activiteiten[[#Headers],[Projectmedewerker]],"")))</f>
        <v/>
      </c>
      <c r="AN657" t="str">
        <f>IF(ISNUMBER(FIND("arbeid",Methode_Keuze)),"",IF(ISNUMBER(FIND("arbeid",Methode_Keuze)),"",IF(Tb_Activiteiten[[#This Row],[Landbouwer]]=1,Tb_Activiteiten[[#Headers],[Landbouwer]],"")))</f>
        <v/>
      </c>
      <c r="AO657" t="str">
        <f>IF(ISNUMBER(FIND("arbeid",Methode_Keuze)),"",IF(ISNUMBER(FIND("arbeid",Methode_Keuze)),"",IF(Tb_Activiteiten[[#This Row],[Adviseur]]=1,Tb_Activiteiten[[#Headers],[Adviseur]],"")))</f>
        <v/>
      </c>
      <c r="AP657" t="str">
        <f>IF(ISNUMBER(FIND("arbeid",Methode_Keuze)),"",IF(ISNUMBER(FIND("arbeid",Methode_Keuze)),"",IF(Tb_Activiteiten[[#This Row],[Projectleider/Expert]]=1,Tb_Activiteiten[[#Headers],[Projectleider/Expert]],"")))</f>
        <v/>
      </c>
      <c r="AQ657" t="str">
        <f>IF(ISNUMBER(FIND("arbeid",Methode_Keuze)),"",IF(ISNUMBER(FIND("arbeid",Methode_Keuze)),"",IF(Tb_Activiteiten[[#This Row],[Arbeidskosten]]=1,Tb_Activiteiten[[#Headers],[Arbeidskosten]],"")))</f>
        <v/>
      </c>
      <c r="AR657" t="str">
        <f>IF(ISNUMBER(FIND("arbeid",Methode_Keuze)),"",IF(ISNUMBER(FIND("arbeid",Methode_Keuze)),"",IF(Tb_Activiteiten[[#This Row],[Arbeidskosten op basis van IKS]]=1,Tb_Activiteiten[[#Headers],[Arbeidskosten op basis van IKS]],"")))</f>
        <v/>
      </c>
      <c r="AS657" t="str">
        <f>IF(ISNUMBER(FIND("overige",Methode_Keuze)),"",IF(Tb_Activiteiten[[#This Row],[Kosten derden exclusief btw]]=1,Tb_Activiteiten[[#Headers],[Kosten derden exclusief btw]],""))</f>
        <v/>
      </c>
      <c r="AT657" t="str">
        <f>IF(ISNUMBER(FIND("overige",Methode_Keuze)),"",IF(Tb_Activiteiten[[#This Row],[Niet verrekenbare btw]]=1,Tb_Activiteiten[[#Headers],[Niet verrekenbare btw]],""))</f>
        <v/>
      </c>
      <c r="AU657" t="str">
        <f>IF(ISNUMBER(FIND("overige",Methode_Keuze)),"",IF(Tb_Activiteiten[[#This Row],[Grondkosten]]=1,Tb_Activiteiten[[#Headers],[Grondkosten]],""))</f>
        <v/>
      </c>
      <c r="AV657" t="str">
        <f>IF(ISNUMBER(FIND("overige",Methode_Keuze)),"",IF(Tb_Activiteiten[[#This Row],[Bijdrage in natura (overige)]]=1,Tb_Activiteiten[[#Headers],[Bijdrage in natura (overige)]],""))</f>
        <v/>
      </c>
      <c r="AW657" t="str">
        <f>IF(ISNUMBER(FIND("overige",Methode_Keuze)),"",IF(Tb_Activiteiten[[#This Row],[Bijdrage in natura (vrijwilligers)]]=1,Tb_Activiteiten[[#Headers],[Bijdrage in natura (vrijwilligers)]],""))</f>
        <v/>
      </c>
      <c r="AX657" t="str">
        <f>IF(ISNUMBER(FIND("overige",Methode_Keuze)),"",IF(Tb_Activiteiten[[#This Row],[Afschrijvingskosten]]=1,Tb_Activiteiten[[#Headers],[Afschrijvingskosten]],""))</f>
        <v/>
      </c>
      <c r="AY657" t="str">
        <f>IF(ISNUMBER(FIND("overige",Methode_Keuze)),"",IF(Tb_Activiteiten[[#This Row],[Vergoeding]]=1,Tb_Activiteiten[[#Headers],[Vergoeding]],""))</f>
        <v/>
      </c>
      <c r="AZ657" t="str">
        <f>IF(ISNUMBER(FIND("arbeid",Methode_Keuze)),"",IF(Tb_Activiteiten[[#This Row],[Arbeidskosten - vast tarief (excl eigen arbeid)]]=1,Tb_Activiteiten[[#Headers],[Arbeidskosten - vast tarief (excl eigen arbeid)]],""))</f>
        <v/>
      </c>
      <c r="BA657" t="str">
        <f>IF(ISNUMBER(FIND("overige",Methode_Keuze)),"",IF(Tb_Activiteiten[[#This Row],[Overige kosten]]=1,Tb_Activiteiten[[#Headers],[Overige kosten]],""))</f>
        <v/>
      </c>
    </row>
    <row r="658" spans="1:53" x14ac:dyDescent="0.25">
      <c r="A658" s="213"/>
      <c r="F658" s="64"/>
      <c r="G658" s="64"/>
      <c r="H658" s="258"/>
      <c r="I658" s="258"/>
      <c r="J658" s="258"/>
      <c r="K658" s="258"/>
      <c r="O658" s="56"/>
      <c r="Q658" t="str">
        <f>IFERROR(IF(VLOOKUP(Tb_Activiteiten[[#This Row],[Openstelling]],Tb_Openstelling[],2,0)=1,1,""),"")</f>
        <v/>
      </c>
      <c r="AK658" t="str">
        <f>IF(ISNUMBER(FIND("arbeid",Methode_Keuze)),"",IF(ISNUMBER(FIND("arbeid",Methode_Keuze)),"",IF(Tb_Activiteiten[[#This Row],[Loonkosten]]=1,Tb_Activiteiten[[#Headers],[Loonkosten]],"")))</f>
        <v/>
      </c>
      <c r="AL658" t="str">
        <f>IF(ISNUMBER(FIND("arbeid",Methode_Keuze)),"",IF(ISNUMBER(FIND("arbeid",Methode_Keuze)),"",IF(Tb_Activiteiten[[#This Row],[Eigen arbeid]]=1,Tb_Activiteiten[[#Headers],[Eigen arbeid]],"")))</f>
        <v/>
      </c>
      <c r="AM658" t="str">
        <f>IF(ISNUMBER(FIND("arbeid",Methode_Keuze)),"",IF(ISNUMBER(FIND("arbeid",Methode_Keuze)),"",IF(Tb_Activiteiten[[#This Row],[Projectmedewerker]]=1,Tb_Activiteiten[[#Headers],[Projectmedewerker]],"")))</f>
        <v/>
      </c>
      <c r="AN658" t="str">
        <f>IF(ISNUMBER(FIND("arbeid",Methode_Keuze)),"",IF(ISNUMBER(FIND("arbeid",Methode_Keuze)),"",IF(Tb_Activiteiten[[#This Row],[Landbouwer]]=1,Tb_Activiteiten[[#Headers],[Landbouwer]],"")))</f>
        <v/>
      </c>
      <c r="AO658" t="str">
        <f>IF(ISNUMBER(FIND("arbeid",Methode_Keuze)),"",IF(ISNUMBER(FIND("arbeid",Methode_Keuze)),"",IF(Tb_Activiteiten[[#This Row],[Adviseur]]=1,Tb_Activiteiten[[#Headers],[Adviseur]],"")))</f>
        <v/>
      </c>
      <c r="AP658" t="str">
        <f>IF(ISNUMBER(FIND("arbeid",Methode_Keuze)),"",IF(ISNUMBER(FIND("arbeid",Methode_Keuze)),"",IF(Tb_Activiteiten[[#This Row],[Projectleider/Expert]]=1,Tb_Activiteiten[[#Headers],[Projectleider/Expert]],"")))</f>
        <v/>
      </c>
      <c r="AQ658" t="str">
        <f>IF(ISNUMBER(FIND("arbeid",Methode_Keuze)),"",IF(ISNUMBER(FIND("arbeid",Methode_Keuze)),"",IF(Tb_Activiteiten[[#This Row],[Arbeidskosten]]=1,Tb_Activiteiten[[#Headers],[Arbeidskosten]],"")))</f>
        <v/>
      </c>
      <c r="AR658" t="str">
        <f>IF(ISNUMBER(FIND("arbeid",Methode_Keuze)),"",IF(ISNUMBER(FIND("arbeid",Methode_Keuze)),"",IF(Tb_Activiteiten[[#This Row],[Arbeidskosten op basis van IKS]]=1,Tb_Activiteiten[[#Headers],[Arbeidskosten op basis van IKS]],"")))</f>
        <v/>
      </c>
      <c r="AS658" t="str">
        <f>IF(ISNUMBER(FIND("overige",Methode_Keuze)),"",IF(Tb_Activiteiten[[#This Row],[Kosten derden exclusief btw]]=1,Tb_Activiteiten[[#Headers],[Kosten derden exclusief btw]],""))</f>
        <v/>
      </c>
      <c r="AT658" t="str">
        <f>IF(ISNUMBER(FIND("overige",Methode_Keuze)),"",IF(Tb_Activiteiten[[#This Row],[Niet verrekenbare btw]]=1,Tb_Activiteiten[[#Headers],[Niet verrekenbare btw]],""))</f>
        <v/>
      </c>
      <c r="AU658" t="str">
        <f>IF(ISNUMBER(FIND("overige",Methode_Keuze)),"",IF(Tb_Activiteiten[[#This Row],[Grondkosten]]=1,Tb_Activiteiten[[#Headers],[Grondkosten]],""))</f>
        <v/>
      </c>
      <c r="AV658" t="str">
        <f>IF(ISNUMBER(FIND("overige",Methode_Keuze)),"",IF(Tb_Activiteiten[[#This Row],[Bijdrage in natura (overige)]]=1,Tb_Activiteiten[[#Headers],[Bijdrage in natura (overige)]],""))</f>
        <v/>
      </c>
      <c r="AW658" t="str">
        <f>IF(ISNUMBER(FIND("overige",Methode_Keuze)),"",IF(Tb_Activiteiten[[#This Row],[Bijdrage in natura (vrijwilligers)]]=1,Tb_Activiteiten[[#Headers],[Bijdrage in natura (vrijwilligers)]],""))</f>
        <v/>
      </c>
      <c r="AX658" t="str">
        <f>IF(ISNUMBER(FIND("overige",Methode_Keuze)),"",IF(Tb_Activiteiten[[#This Row],[Afschrijvingskosten]]=1,Tb_Activiteiten[[#Headers],[Afschrijvingskosten]],""))</f>
        <v/>
      </c>
      <c r="AY658" t="str">
        <f>IF(ISNUMBER(FIND("overige",Methode_Keuze)),"",IF(Tb_Activiteiten[[#This Row],[Vergoeding]]=1,Tb_Activiteiten[[#Headers],[Vergoeding]],""))</f>
        <v/>
      </c>
      <c r="AZ658" t="str">
        <f>IF(ISNUMBER(FIND("arbeid",Methode_Keuze)),"",IF(Tb_Activiteiten[[#This Row],[Arbeidskosten - vast tarief (excl eigen arbeid)]]=1,Tb_Activiteiten[[#Headers],[Arbeidskosten - vast tarief (excl eigen arbeid)]],""))</f>
        <v/>
      </c>
      <c r="BA658" t="str">
        <f>IF(ISNUMBER(FIND("overige",Methode_Keuze)),"",IF(Tb_Activiteiten[[#This Row],[Overige kosten]]=1,Tb_Activiteiten[[#Headers],[Overige kosten]],""))</f>
        <v/>
      </c>
    </row>
    <row r="659" spans="1:53" x14ac:dyDescent="0.25">
      <c r="A659" s="213"/>
      <c r="F659" s="64"/>
      <c r="G659" s="64"/>
      <c r="H659" s="258"/>
      <c r="I659" s="258"/>
      <c r="J659" s="258"/>
      <c r="K659" s="258"/>
      <c r="O659" s="56"/>
      <c r="Q659" t="str">
        <f>IFERROR(IF(VLOOKUP(Tb_Activiteiten[[#This Row],[Openstelling]],Tb_Openstelling[],2,0)=1,1,""),"")</f>
        <v/>
      </c>
      <c r="AK659" t="str">
        <f>IF(ISNUMBER(FIND("arbeid",Methode_Keuze)),"",IF(ISNUMBER(FIND("arbeid",Methode_Keuze)),"",IF(Tb_Activiteiten[[#This Row],[Loonkosten]]=1,Tb_Activiteiten[[#Headers],[Loonkosten]],"")))</f>
        <v/>
      </c>
      <c r="AL659" t="str">
        <f>IF(ISNUMBER(FIND("arbeid",Methode_Keuze)),"",IF(ISNUMBER(FIND("arbeid",Methode_Keuze)),"",IF(Tb_Activiteiten[[#This Row],[Eigen arbeid]]=1,Tb_Activiteiten[[#Headers],[Eigen arbeid]],"")))</f>
        <v/>
      </c>
      <c r="AM659" t="str">
        <f>IF(ISNUMBER(FIND("arbeid",Methode_Keuze)),"",IF(ISNUMBER(FIND("arbeid",Methode_Keuze)),"",IF(Tb_Activiteiten[[#This Row],[Projectmedewerker]]=1,Tb_Activiteiten[[#Headers],[Projectmedewerker]],"")))</f>
        <v/>
      </c>
      <c r="AN659" t="str">
        <f>IF(ISNUMBER(FIND("arbeid",Methode_Keuze)),"",IF(ISNUMBER(FIND("arbeid",Methode_Keuze)),"",IF(Tb_Activiteiten[[#This Row],[Landbouwer]]=1,Tb_Activiteiten[[#Headers],[Landbouwer]],"")))</f>
        <v/>
      </c>
      <c r="AO659" t="str">
        <f>IF(ISNUMBER(FIND("arbeid",Methode_Keuze)),"",IF(ISNUMBER(FIND("arbeid",Methode_Keuze)),"",IF(Tb_Activiteiten[[#This Row],[Adviseur]]=1,Tb_Activiteiten[[#Headers],[Adviseur]],"")))</f>
        <v/>
      </c>
      <c r="AP659" t="str">
        <f>IF(ISNUMBER(FIND("arbeid",Methode_Keuze)),"",IF(ISNUMBER(FIND("arbeid",Methode_Keuze)),"",IF(Tb_Activiteiten[[#This Row],[Projectleider/Expert]]=1,Tb_Activiteiten[[#Headers],[Projectleider/Expert]],"")))</f>
        <v/>
      </c>
      <c r="AQ659" t="str">
        <f>IF(ISNUMBER(FIND("arbeid",Methode_Keuze)),"",IF(ISNUMBER(FIND("arbeid",Methode_Keuze)),"",IF(Tb_Activiteiten[[#This Row],[Arbeidskosten]]=1,Tb_Activiteiten[[#Headers],[Arbeidskosten]],"")))</f>
        <v/>
      </c>
      <c r="AR659" t="str">
        <f>IF(ISNUMBER(FIND("arbeid",Methode_Keuze)),"",IF(ISNUMBER(FIND("arbeid",Methode_Keuze)),"",IF(Tb_Activiteiten[[#This Row],[Arbeidskosten op basis van IKS]]=1,Tb_Activiteiten[[#Headers],[Arbeidskosten op basis van IKS]],"")))</f>
        <v/>
      </c>
      <c r="AS659" t="str">
        <f>IF(ISNUMBER(FIND("overige",Methode_Keuze)),"",IF(Tb_Activiteiten[[#This Row],[Kosten derden exclusief btw]]=1,Tb_Activiteiten[[#Headers],[Kosten derden exclusief btw]],""))</f>
        <v/>
      </c>
      <c r="AT659" t="str">
        <f>IF(ISNUMBER(FIND("overige",Methode_Keuze)),"",IF(Tb_Activiteiten[[#This Row],[Niet verrekenbare btw]]=1,Tb_Activiteiten[[#Headers],[Niet verrekenbare btw]],""))</f>
        <v/>
      </c>
      <c r="AU659" t="str">
        <f>IF(ISNUMBER(FIND("overige",Methode_Keuze)),"",IF(Tb_Activiteiten[[#This Row],[Grondkosten]]=1,Tb_Activiteiten[[#Headers],[Grondkosten]],""))</f>
        <v/>
      </c>
      <c r="AV659" t="str">
        <f>IF(ISNUMBER(FIND("overige",Methode_Keuze)),"",IF(Tb_Activiteiten[[#This Row],[Bijdrage in natura (overige)]]=1,Tb_Activiteiten[[#Headers],[Bijdrage in natura (overige)]],""))</f>
        <v/>
      </c>
      <c r="AW659" t="str">
        <f>IF(ISNUMBER(FIND("overige",Methode_Keuze)),"",IF(Tb_Activiteiten[[#This Row],[Bijdrage in natura (vrijwilligers)]]=1,Tb_Activiteiten[[#Headers],[Bijdrage in natura (vrijwilligers)]],""))</f>
        <v/>
      </c>
      <c r="AX659" t="str">
        <f>IF(ISNUMBER(FIND("overige",Methode_Keuze)),"",IF(Tb_Activiteiten[[#This Row],[Afschrijvingskosten]]=1,Tb_Activiteiten[[#Headers],[Afschrijvingskosten]],""))</f>
        <v/>
      </c>
      <c r="AY659" t="str">
        <f>IF(ISNUMBER(FIND("overige",Methode_Keuze)),"",IF(Tb_Activiteiten[[#This Row],[Vergoeding]]=1,Tb_Activiteiten[[#Headers],[Vergoeding]],""))</f>
        <v/>
      </c>
      <c r="AZ659" t="str">
        <f>IF(ISNUMBER(FIND("arbeid",Methode_Keuze)),"",IF(Tb_Activiteiten[[#This Row],[Arbeidskosten - vast tarief (excl eigen arbeid)]]=1,Tb_Activiteiten[[#Headers],[Arbeidskosten - vast tarief (excl eigen arbeid)]],""))</f>
        <v/>
      </c>
      <c r="BA659" t="str">
        <f>IF(ISNUMBER(FIND("overige",Methode_Keuze)),"",IF(Tb_Activiteiten[[#This Row],[Overige kosten]]=1,Tb_Activiteiten[[#Headers],[Overige kosten]],""))</f>
        <v/>
      </c>
    </row>
    <row r="660" spans="1:53" x14ac:dyDescent="0.25">
      <c r="A660" s="213"/>
      <c r="F660" s="64"/>
      <c r="G660" s="64"/>
      <c r="H660" s="258"/>
      <c r="I660" s="258"/>
      <c r="J660" s="258"/>
      <c r="K660" s="258"/>
      <c r="O660" s="56"/>
      <c r="Q660" t="str">
        <f>IFERROR(IF(VLOOKUP(Tb_Activiteiten[[#This Row],[Openstelling]],Tb_Openstelling[],2,0)=1,1,""),"")</f>
        <v/>
      </c>
      <c r="AK660" t="str">
        <f>IF(ISNUMBER(FIND("arbeid",Methode_Keuze)),"",IF(ISNUMBER(FIND("arbeid",Methode_Keuze)),"",IF(Tb_Activiteiten[[#This Row],[Loonkosten]]=1,Tb_Activiteiten[[#Headers],[Loonkosten]],"")))</f>
        <v/>
      </c>
      <c r="AL660" t="str">
        <f>IF(ISNUMBER(FIND("arbeid",Methode_Keuze)),"",IF(ISNUMBER(FIND("arbeid",Methode_Keuze)),"",IF(Tb_Activiteiten[[#This Row],[Eigen arbeid]]=1,Tb_Activiteiten[[#Headers],[Eigen arbeid]],"")))</f>
        <v/>
      </c>
      <c r="AM660" t="str">
        <f>IF(ISNUMBER(FIND("arbeid",Methode_Keuze)),"",IF(ISNUMBER(FIND("arbeid",Methode_Keuze)),"",IF(Tb_Activiteiten[[#This Row],[Projectmedewerker]]=1,Tb_Activiteiten[[#Headers],[Projectmedewerker]],"")))</f>
        <v/>
      </c>
      <c r="AN660" t="str">
        <f>IF(ISNUMBER(FIND("arbeid",Methode_Keuze)),"",IF(ISNUMBER(FIND("arbeid",Methode_Keuze)),"",IF(Tb_Activiteiten[[#This Row],[Landbouwer]]=1,Tb_Activiteiten[[#Headers],[Landbouwer]],"")))</f>
        <v/>
      </c>
      <c r="AO660" t="str">
        <f>IF(ISNUMBER(FIND("arbeid",Methode_Keuze)),"",IF(ISNUMBER(FIND("arbeid",Methode_Keuze)),"",IF(Tb_Activiteiten[[#This Row],[Adviseur]]=1,Tb_Activiteiten[[#Headers],[Adviseur]],"")))</f>
        <v/>
      </c>
      <c r="AP660" t="str">
        <f>IF(ISNUMBER(FIND("arbeid",Methode_Keuze)),"",IF(ISNUMBER(FIND("arbeid",Methode_Keuze)),"",IF(Tb_Activiteiten[[#This Row],[Projectleider/Expert]]=1,Tb_Activiteiten[[#Headers],[Projectleider/Expert]],"")))</f>
        <v/>
      </c>
      <c r="AQ660" t="str">
        <f>IF(ISNUMBER(FIND("arbeid",Methode_Keuze)),"",IF(ISNUMBER(FIND("arbeid",Methode_Keuze)),"",IF(Tb_Activiteiten[[#This Row],[Arbeidskosten]]=1,Tb_Activiteiten[[#Headers],[Arbeidskosten]],"")))</f>
        <v/>
      </c>
      <c r="AR660" t="str">
        <f>IF(ISNUMBER(FIND("arbeid",Methode_Keuze)),"",IF(ISNUMBER(FIND("arbeid",Methode_Keuze)),"",IF(Tb_Activiteiten[[#This Row],[Arbeidskosten op basis van IKS]]=1,Tb_Activiteiten[[#Headers],[Arbeidskosten op basis van IKS]],"")))</f>
        <v/>
      </c>
      <c r="AS660" t="str">
        <f>IF(ISNUMBER(FIND("overige",Methode_Keuze)),"",IF(Tb_Activiteiten[[#This Row],[Kosten derden exclusief btw]]=1,Tb_Activiteiten[[#Headers],[Kosten derden exclusief btw]],""))</f>
        <v/>
      </c>
      <c r="AT660" t="str">
        <f>IF(ISNUMBER(FIND("overige",Methode_Keuze)),"",IF(Tb_Activiteiten[[#This Row],[Niet verrekenbare btw]]=1,Tb_Activiteiten[[#Headers],[Niet verrekenbare btw]],""))</f>
        <v/>
      </c>
      <c r="AU660" t="str">
        <f>IF(ISNUMBER(FIND("overige",Methode_Keuze)),"",IF(Tb_Activiteiten[[#This Row],[Grondkosten]]=1,Tb_Activiteiten[[#Headers],[Grondkosten]],""))</f>
        <v/>
      </c>
      <c r="AV660" t="str">
        <f>IF(ISNUMBER(FIND("overige",Methode_Keuze)),"",IF(Tb_Activiteiten[[#This Row],[Bijdrage in natura (overige)]]=1,Tb_Activiteiten[[#Headers],[Bijdrage in natura (overige)]],""))</f>
        <v/>
      </c>
      <c r="AW660" t="str">
        <f>IF(ISNUMBER(FIND("overige",Methode_Keuze)),"",IF(Tb_Activiteiten[[#This Row],[Bijdrage in natura (vrijwilligers)]]=1,Tb_Activiteiten[[#Headers],[Bijdrage in natura (vrijwilligers)]],""))</f>
        <v/>
      </c>
      <c r="AX660" t="str">
        <f>IF(ISNUMBER(FIND("overige",Methode_Keuze)),"",IF(Tb_Activiteiten[[#This Row],[Afschrijvingskosten]]=1,Tb_Activiteiten[[#Headers],[Afschrijvingskosten]],""))</f>
        <v/>
      </c>
      <c r="AY660" t="str">
        <f>IF(ISNUMBER(FIND("overige",Methode_Keuze)),"",IF(Tb_Activiteiten[[#This Row],[Vergoeding]]=1,Tb_Activiteiten[[#Headers],[Vergoeding]],""))</f>
        <v/>
      </c>
      <c r="AZ660" t="str">
        <f>IF(ISNUMBER(FIND("arbeid",Methode_Keuze)),"",IF(Tb_Activiteiten[[#This Row],[Arbeidskosten - vast tarief (excl eigen arbeid)]]=1,Tb_Activiteiten[[#Headers],[Arbeidskosten - vast tarief (excl eigen arbeid)]],""))</f>
        <v/>
      </c>
      <c r="BA660" t="str">
        <f>IF(ISNUMBER(FIND("overige",Methode_Keuze)),"",IF(Tb_Activiteiten[[#This Row],[Overige kosten]]=1,Tb_Activiteiten[[#Headers],[Overige kosten]],""))</f>
        <v/>
      </c>
    </row>
    <row r="661" spans="1:53" x14ac:dyDescent="0.25">
      <c r="A661" s="213"/>
      <c r="F661" s="64"/>
      <c r="G661" s="64"/>
      <c r="H661" s="258"/>
      <c r="I661" s="258"/>
      <c r="J661" s="258"/>
      <c r="K661" s="258"/>
      <c r="O661" s="56"/>
      <c r="Q661" t="str">
        <f>IFERROR(IF(VLOOKUP(Tb_Activiteiten[[#This Row],[Openstelling]],Tb_Openstelling[],2,0)=1,1,""),"")</f>
        <v/>
      </c>
      <c r="AK661" t="str">
        <f>IF(ISNUMBER(FIND("arbeid",Methode_Keuze)),"",IF(ISNUMBER(FIND("arbeid",Methode_Keuze)),"",IF(Tb_Activiteiten[[#This Row],[Loonkosten]]=1,Tb_Activiteiten[[#Headers],[Loonkosten]],"")))</f>
        <v/>
      </c>
      <c r="AL661" t="str">
        <f>IF(ISNUMBER(FIND("arbeid",Methode_Keuze)),"",IF(ISNUMBER(FIND("arbeid",Methode_Keuze)),"",IF(Tb_Activiteiten[[#This Row],[Eigen arbeid]]=1,Tb_Activiteiten[[#Headers],[Eigen arbeid]],"")))</f>
        <v/>
      </c>
      <c r="AM661" t="str">
        <f>IF(ISNUMBER(FIND("arbeid",Methode_Keuze)),"",IF(ISNUMBER(FIND("arbeid",Methode_Keuze)),"",IF(Tb_Activiteiten[[#This Row],[Projectmedewerker]]=1,Tb_Activiteiten[[#Headers],[Projectmedewerker]],"")))</f>
        <v/>
      </c>
      <c r="AN661" t="str">
        <f>IF(ISNUMBER(FIND("arbeid",Methode_Keuze)),"",IF(ISNUMBER(FIND("arbeid",Methode_Keuze)),"",IF(Tb_Activiteiten[[#This Row],[Landbouwer]]=1,Tb_Activiteiten[[#Headers],[Landbouwer]],"")))</f>
        <v/>
      </c>
      <c r="AO661" t="str">
        <f>IF(ISNUMBER(FIND("arbeid",Methode_Keuze)),"",IF(ISNUMBER(FIND("arbeid",Methode_Keuze)),"",IF(Tb_Activiteiten[[#This Row],[Adviseur]]=1,Tb_Activiteiten[[#Headers],[Adviseur]],"")))</f>
        <v/>
      </c>
      <c r="AP661" t="str">
        <f>IF(ISNUMBER(FIND("arbeid",Methode_Keuze)),"",IF(ISNUMBER(FIND("arbeid",Methode_Keuze)),"",IF(Tb_Activiteiten[[#This Row],[Projectleider/Expert]]=1,Tb_Activiteiten[[#Headers],[Projectleider/Expert]],"")))</f>
        <v/>
      </c>
      <c r="AQ661" t="str">
        <f>IF(ISNUMBER(FIND("arbeid",Methode_Keuze)),"",IF(ISNUMBER(FIND("arbeid",Methode_Keuze)),"",IF(Tb_Activiteiten[[#This Row],[Arbeidskosten]]=1,Tb_Activiteiten[[#Headers],[Arbeidskosten]],"")))</f>
        <v/>
      </c>
      <c r="AR661" t="str">
        <f>IF(ISNUMBER(FIND("arbeid",Methode_Keuze)),"",IF(ISNUMBER(FIND("arbeid",Methode_Keuze)),"",IF(Tb_Activiteiten[[#This Row],[Arbeidskosten op basis van IKS]]=1,Tb_Activiteiten[[#Headers],[Arbeidskosten op basis van IKS]],"")))</f>
        <v/>
      </c>
      <c r="AS661" t="str">
        <f>IF(ISNUMBER(FIND("overige",Methode_Keuze)),"",IF(Tb_Activiteiten[[#This Row],[Kosten derden exclusief btw]]=1,Tb_Activiteiten[[#Headers],[Kosten derden exclusief btw]],""))</f>
        <v/>
      </c>
      <c r="AT661" t="str">
        <f>IF(ISNUMBER(FIND("overige",Methode_Keuze)),"",IF(Tb_Activiteiten[[#This Row],[Niet verrekenbare btw]]=1,Tb_Activiteiten[[#Headers],[Niet verrekenbare btw]],""))</f>
        <v/>
      </c>
      <c r="AU661" t="str">
        <f>IF(ISNUMBER(FIND("overige",Methode_Keuze)),"",IF(Tb_Activiteiten[[#This Row],[Grondkosten]]=1,Tb_Activiteiten[[#Headers],[Grondkosten]],""))</f>
        <v/>
      </c>
      <c r="AV661" t="str">
        <f>IF(ISNUMBER(FIND("overige",Methode_Keuze)),"",IF(Tb_Activiteiten[[#This Row],[Bijdrage in natura (overige)]]=1,Tb_Activiteiten[[#Headers],[Bijdrage in natura (overige)]],""))</f>
        <v/>
      </c>
      <c r="AW661" t="str">
        <f>IF(ISNUMBER(FIND("overige",Methode_Keuze)),"",IF(Tb_Activiteiten[[#This Row],[Bijdrage in natura (vrijwilligers)]]=1,Tb_Activiteiten[[#Headers],[Bijdrage in natura (vrijwilligers)]],""))</f>
        <v/>
      </c>
      <c r="AX661" t="str">
        <f>IF(ISNUMBER(FIND("overige",Methode_Keuze)),"",IF(Tb_Activiteiten[[#This Row],[Afschrijvingskosten]]=1,Tb_Activiteiten[[#Headers],[Afschrijvingskosten]],""))</f>
        <v/>
      </c>
      <c r="AY661" t="str">
        <f>IF(ISNUMBER(FIND("overige",Methode_Keuze)),"",IF(Tb_Activiteiten[[#This Row],[Vergoeding]]=1,Tb_Activiteiten[[#Headers],[Vergoeding]],""))</f>
        <v/>
      </c>
      <c r="AZ661" t="str">
        <f>IF(ISNUMBER(FIND("arbeid",Methode_Keuze)),"",IF(Tb_Activiteiten[[#This Row],[Arbeidskosten - vast tarief (excl eigen arbeid)]]=1,Tb_Activiteiten[[#Headers],[Arbeidskosten - vast tarief (excl eigen arbeid)]],""))</f>
        <v/>
      </c>
      <c r="BA661" t="str">
        <f>IF(ISNUMBER(FIND("overige",Methode_Keuze)),"",IF(Tb_Activiteiten[[#This Row],[Overige kosten]]=1,Tb_Activiteiten[[#Headers],[Overige kosten]],""))</f>
        <v/>
      </c>
    </row>
    <row r="662" spans="1:53" x14ac:dyDescent="0.25">
      <c r="A662" s="213"/>
      <c r="F662" s="64"/>
      <c r="G662" s="64"/>
      <c r="H662" s="258"/>
      <c r="I662" s="258"/>
      <c r="J662" s="258"/>
      <c r="K662" s="258"/>
      <c r="O662" s="56"/>
      <c r="Q662" t="str">
        <f>IFERROR(IF(VLOOKUP(Tb_Activiteiten[[#This Row],[Openstelling]],Tb_Openstelling[],2,0)=1,1,""),"")</f>
        <v/>
      </c>
      <c r="AK662" t="str">
        <f>IF(ISNUMBER(FIND("arbeid",Methode_Keuze)),"",IF(ISNUMBER(FIND("arbeid",Methode_Keuze)),"",IF(Tb_Activiteiten[[#This Row],[Loonkosten]]=1,Tb_Activiteiten[[#Headers],[Loonkosten]],"")))</f>
        <v/>
      </c>
      <c r="AL662" t="str">
        <f>IF(ISNUMBER(FIND("arbeid",Methode_Keuze)),"",IF(ISNUMBER(FIND("arbeid",Methode_Keuze)),"",IF(Tb_Activiteiten[[#This Row],[Eigen arbeid]]=1,Tb_Activiteiten[[#Headers],[Eigen arbeid]],"")))</f>
        <v/>
      </c>
      <c r="AM662" t="str">
        <f>IF(ISNUMBER(FIND("arbeid",Methode_Keuze)),"",IF(ISNUMBER(FIND("arbeid",Methode_Keuze)),"",IF(Tb_Activiteiten[[#This Row],[Projectmedewerker]]=1,Tb_Activiteiten[[#Headers],[Projectmedewerker]],"")))</f>
        <v/>
      </c>
      <c r="AN662" t="str">
        <f>IF(ISNUMBER(FIND("arbeid",Methode_Keuze)),"",IF(ISNUMBER(FIND("arbeid",Methode_Keuze)),"",IF(Tb_Activiteiten[[#This Row],[Landbouwer]]=1,Tb_Activiteiten[[#Headers],[Landbouwer]],"")))</f>
        <v/>
      </c>
      <c r="AO662" t="str">
        <f>IF(ISNUMBER(FIND("arbeid",Methode_Keuze)),"",IF(ISNUMBER(FIND("arbeid",Methode_Keuze)),"",IF(Tb_Activiteiten[[#This Row],[Adviseur]]=1,Tb_Activiteiten[[#Headers],[Adviseur]],"")))</f>
        <v/>
      </c>
      <c r="AP662" t="str">
        <f>IF(ISNUMBER(FIND("arbeid",Methode_Keuze)),"",IF(ISNUMBER(FIND("arbeid",Methode_Keuze)),"",IF(Tb_Activiteiten[[#This Row],[Projectleider/Expert]]=1,Tb_Activiteiten[[#Headers],[Projectleider/Expert]],"")))</f>
        <v/>
      </c>
      <c r="AQ662" t="str">
        <f>IF(ISNUMBER(FIND("arbeid",Methode_Keuze)),"",IF(ISNUMBER(FIND("arbeid",Methode_Keuze)),"",IF(Tb_Activiteiten[[#This Row],[Arbeidskosten]]=1,Tb_Activiteiten[[#Headers],[Arbeidskosten]],"")))</f>
        <v/>
      </c>
      <c r="AR662" t="str">
        <f>IF(ISNUMBER(FIND("arbeid",Methode_Keuze)),"",IF(ISNUMBER(FIND("arbeid",Methode_Keuze)),"",IF(Tb_Activiteiten[[#This Row],[Arbeidskosten op basis van IKS]]=1,Tb_Activiteiten[[#Headers],[Arbeidskosten op basis van IKS]],"")))</f>
        <v/>
      </c>
      <c r="AS662" t="str">
        <f>IF(ISNUMBER(FIND("overige",Methode_Keuze)),"",IF(Tb_Activiteiten[[#This Row],[Kosten derden exclusief btw]]=1,Tb_Activiteiten[[#Headers],[Kosten derden exclusief btw]],""))</f>
        <v/>
      </c>
      <c r="AT662" t="str">
        <f>IF(ISNUMBER(FIND("overige",Methode_Keuze)),"",IF(Tb_Activiteiten[[#This Row],[Niet verrekenbare btw]]=1,Tb_Activiteiten[[#Headers],[Niet verrekenbare btw]],""))</f>
        <v/>
      </c>
      <c r="AU662" t="str">
        <f>IF(ISNUMBER(FIND("overige",Methode_Keuze)),"",IF(Tb_Activiteiten[[#This Row],[Grondkosten]]=1,Tb_Activiteiten[[#Headers],[Grondkosten]],""))</f>
        <v/>
      </c>
      <c r="AV662" t="str">
        <f>IF(ISNUMBER(FIND("overige",Methode_Keuze)),"",IF(Tb_Activiteiten[[#This Row],[Bijdrage in natura (overige)]]=1,Tb_Activiteiten[[#Headers],[Bijdrage in natura (overige)]],""))</f>
        <v/>
      </c>
      <c r="AW662" t="str">
        <f>IF(ISNUMBER(FIND("overige",Methode_Keuze)),"",IF(Tb_Activiteiten[[#This Row],[Bijdrage in natura (vrijwilligers)]]=1,Tb_Activiteiten[[#Headers],[Bijdrage in natura (vrijwilligers)]],""))</f>
        <v/>
      </c>
      <c r="AX662" t="str">
        <f>IF(ISNUMBER(FIND("overige",Methode_Keuze)),"",IF(Tb_Activiteiten[[#This Row],[Afschrijvingskosten]]=1,Tb_Activiteiten[[#Headers],[Afschrijvingskosten]],""))</f>
        <v/>
      </c>
      <c r="AY662" t="str">
        <f>IF(ISNUMBER(FIND("overige",Methode_Keuze)),"",IF(Tb_Activiteiten[[#This Row],[Vergoeding]]=1,Tb_Activiteiten[[#Headers],[Vergoeding]],""))</f>
        <v/>
      </c>
      <c r="AZ662" t="str">
        <f>IF(ISNUMBER(FIND("arbeid",Methode_Keuze)),"",IF(Tb_Activiteiten[[#This Row],[Arbeidskosten - vast tarief (excl eigen arbeid)]]=1,Tb_Activiteiten[[#Headers],[Arbeidskosten - vast tarief (excl eigen arbeid)]],""))</f>
        <v/>
      </c>
      <c r="BA662" t="str">
        <f>IF(ISNUMBER(FIND("overige",Methode_Keuze)),"",IF(Tb_Activiteiten[[#This Row],[Overige kosten]]=1,Tb_Activiteiten[[#Headers],[Overige kosten]],""))</f>
        <v/>
      </c>
    </row>
    <row r="663" spans="1:53" x14ac:dyDescent="0.25">
      <c r="A663" s="213"/>
      <c r="F663" s="64"/>
      <c r="G663" s="64"/>
      <c r="H663" s="258"/>
      <c r="I663" s="258"/>
      <c r="J663" s="258"/>
      <c r="K663" s="258"/>
      <c r="O663" s="56"/>
      <c r="Q663" t="str">
        <f>IFERROR(IF(VLOOKUP(Tb_Activiteiten[[#This Row],[Openstelling]],Tb_Openstelling[],2,0)=1,1,""),"")</f>
        <v/>
      </c>
      <c r="AK663" t="str">
        <f>IF(ISNUMBER(FIND("arbeid",Methode_Keuze)),"",IF(ISNUMBER(FIND("arbeid",Methode_Keuze)),"",IF(Tb_Activiteiten[[#This Row],[Loonkosten]]=1,Tb_Activiteiten[[#Headers],[Loonkosten]],"")))</f>
        <v/>
      </c>
      <c r="AL663" t="str">
        <f>IF(ISNUMBER(FIND("arbeid",Methode_Keuze)),"",IF(ISNUMBER(FIND("arbeid",Methode_Keuze)),"",IF(Tb_Activiteiten[[#This Row],[Eigen arbeid]]=1,Tb_Activiteiten[[#Headers],[Eigen arbeid]],"")))</f>
        <v/>
      </c>
      <c r="AM663" t="str">
        <f>IF(ISNUMBER(FIND("arbeid",Methode_Keuze)),"",IF(ISNUMBER(FIND("arbeid",Methode_Keuze)),"",IF(Tb_Activiteiten[[#This Row],[Projectmedewerker]]=1,Tb_Activiteiten[[#Headers],[Projectmedewerker]],"")))</f>
        <v/>
      </c>
      <c r="AN663" t="str">
        <f>IF(ISNUMBER(FIND("arbeid",Methode_Keuze)),"",IF(ISNUMBER(FIND("arbeid",Methode_Keuze)),"",IF(Tb_Activiteiten[[#This Row],[Landbouwer]]=1,Tb_Activiteiten[[#Headers],[Landbouwer]],"")))</f>
        <v/>
      </c>
      <c r="AO663" t="str">
        <f>IF(ISNUMBER(FIND("arbeid",Methode_Keuze)),"",IF(ISNUMBER(FIND("arbeid",Methode_Keuze)),"",IF(Tb_Activiteiten[[#This Row],[Adviseur]]=1,Tb_Activiteiten[[#Headers],[Adviseur]],"")))</f>
        <v/>
      </c>
      <c r="AP663" t="str">
        <f>IF(ISNUMBER(FIND("arbeid",Methode_Keuze)),"",IF(ISNUMBER(FIND("arbeid",Methode_Keuze)),"",IF(Tb_Activiteiten[[#This Row],[Projectleider/Expert]]=1,Tb_Activiteiten[[#Headers],[Projectleider/Expert]],"")))</f>
        <v/>
      </c>
      <c r="AQ663" t="str">
        <f>IF(ISNUMBER(FIND("arbeid",Methode_Keuze)),"",IF(ISNUMBER(FIND("arbeid",Methode_Keuze)),"",IF(Tb_Activiteiten[[#This Row],[Arbeidskosten]]=1,Tb_Activiteiten[[#Headers],[Arbeidskosten]],"")))</f>
        <v/>
      </c>
      <c r="AR663" t="str">
        <f>IF(ISNUMBER(FIND("arbeid",Methode_Keuze)),"",IF(ISNUMBER(FIND("arbeid",Methode_Keuze)),"",IF(Tb_Activiteiten[[#This Row],[Arbeidskosten op basis van IKS]]=1,Tb_Activiteiten[[#Headers],[Arbeidskosten op basis van IKS]],"")))</f>
        <v/>
      </c>
      <c r="AS663" t="str">
        <f>IF(ISNUMBER(FIND("overige",Methode_Keuze)),"",IF(Tb_Activiteiten[[#This Row],[Kosten derden exclusief btw]]=1,Tb_Activiteiten[[#Headers],[Kosten derden exclusief btw]],""))</f>
        <v/>
      </c>
      <c r="AT663" t="str">
        <f>IF(ISNUMBER(FIND("overige",Methode_Keuze)),"",IF(Tb_Activiteiten[[#This Row],[Niet verrekenbare btw]]=1,Tb_Activiteiten[[#Headers],[Niet verrekenbare btw]],""))</f>
        <v/>
      </c>
      <c r="AU663" t="str">
        <f>IF(ISNUMBER(FIND("overige",Methode_Keuze)),"",IF(Tb_Activiteiten[[#This Row],[Grondkosten]]=1,Tb_Activiteiten[[#Headers],[Grondkosten]],""))</f>
        <v/>
      </c>
      <c r="AV663" t="str">
        <f>IF(ISNUMBER(FIND("overige",Methode_Keuze)),"",IF(Tb_Activiteiten[[#This Row],[Bijdrage in natura (overige)]]=1,Tb_Activiteiten[[#Headers],[Bijdrage in natura (overige)]],""))</f>
        <v/>
      </c>
      <c r="AW663" t="str">
        <f>IF(ISNUMBER(FIND("overige",Methode_Keuze)),"",IF(Tb_Activiteiten[[#This Row],[Bijdrage in natura (vrijwilligers)]]=1,Tb_Activiteiten[[#Headers],[Bijdrage in natura (vrijwilligers)]],""))</f>
        <v/>
      </c>
      <c r="AX663" t="str">
        <f>IF(ISNUMBER(FIND("overige",Methode_Keuze)),"",IF(Tb_Activiteiten[[#This Row],[Afschrijvingskosten]]=1,Tb_Activiteiten[[#Headers],[Afschrijvingskosten]],""))</f>
        <v/>
      </c>
      <c r="AY663" t="str">
        <f>IF(ISNUMBER(FIND("overige",Methode_Keuze)),"",IF(Tb_Activiteiten[[#This Row],[Vergoeding]]=1,Tb_Activiteiten[[#Headers],[Vergoeding]],""))</f>
        <v/>
      </c>
      <c r="AZ663" t="str">
        <f>IF(ISNUMBER(FIND("arbeid",Methode_Keuze)),"",IF(Tb_Activiteiten[[#This Row],[Arbeidskosten - vast tarief (excl eigen arbeid)]]=1,Tb_Activiteiten[[#Headers],[Arbeidskosten - vast tarief (excl eigen arbeid)]],""))</f>
        <v/>
      </c>
      <c r="BA663" t="str">
        <f>IF(ISNUMBER(FIND("overige",Methode_Keuze)),"",IF(Tb_Activiteiten[[#This Row],[Overige kosten]]=1,Tb_Activiteiten[[#Headers],[Overige kosten]],""))</f>
        <v/>
      </c>
    </row>
    <row r="664" spans="1:53" x14ac:dyDescent="0.25">
      <c r="A664" s="213"/>
      <c r="F664" s="64"/>
      <c r="G664" s="64"/>
      <c r="H664" s="258"/>
      <c r="I664" s="258"/>
      <c r="J664" s="258"/>
      <c r="K664" s="258"/>
      <c r="O664" s="56"/>
      <c r="Q664" t="str">
        <f>IFERROR(IF(VLOOKUP(Tb_Activiteiten[[#This Row],[Openstelling]],Tb_Openstelling[],2,0)=1,1,""),"")</f>
        <v/>
      </c>
      <c r="AK664" t="str">
        <f>IF(ISNUMBER(FIND("arbeid",Methode_Keuze)),"",IF(ISNUMBER(FIND("arbeid",Methode_Keuze)),"",IF(Tb_Activiteiten[[#This Row],[Loonkosten]]=1,Tb_Activiteiten[[#Headers],[Loonkosten]],"")))</f>
        <v/>
      </c>
      <c r="AL664" t="str">
        <f>IF(ISNUMBER(FIND("arbeid",Methode_Keuze)),"",IF(ISNUMBER(FIND("arbeid",Methode_Keuze)),"",IF(Tb_Activiteiten[[#This Row],[Eigen arbeid]]=1,Tb_Activiteiten[[#Headers],[Eigen arbeid]],"")))</f>
        <v/>
      </c>
      <c r="AM664" t="str">
        <f>IF(ISNUMBER(FIND("arbeid",Methode_Keuze)),"",IF(ISNUMBER(FIND("arbeid",Methode_Keuze)),"",IF(Tb_Activiteiten[[#This Row],[Projectmedewerker]]=1,Tb_Activiteiten[[#Headers],[Projectmedewerker]],"")))</f>
        <v/>
      </c>
      <c r="AN664" t="str">
        <f>IF(ISNUMBER(FIND("arbeid",Methode_Keuze)),"",IF(ISNUMBER(FIND("arbeid",Methode_Keuze)),"",IF(Tb_Activiteiten[[#This Row],[Landbouwer]]=1,Tb_Activiteiten[[#Headers],[Landbouwer]],"")))</f>
        <v/>
      </c>
      <c r="AO664" t="str">
        <f>IF(ISNUMBER(FIND("arbeid",Methode_Keuze)),"",IF(ISNUMBER(FIND("arbeid",Methode_Keuze)),"",IF(Tb_Activiteiten[[#This Row],[Adviseur]]=1,Tb_Activiteiten[[#Headers],[Adviseur]],"")))</f>
        <v/>
      </c>
      <c r="AP664" t="str">
        <f>IF(ISNUMBER(FIND("arbeid",Methode_Keuze)),"",IF(ISNUMBER(FIND("arbeid",Methode_Keuze)),"",IF(Tb_Activiteiten[[#This Row],[Projectleider/Expert]]=1,Tb_Activiteiten[[#Headers],[Projectleider/Expert]],"")))</f>
        <v/>
      </c>
      <c r="AQ664" t="str">
        <f>IF(ISNUMBER(FIND("arbeid",Methode_Keuze)),"",IF(ISNUMBER(FIND("arbeid",Methode_Keuze)),"",IF(Tb_Activiteiten[[#This Row],[Arbeidskosten]]=1,Tb_Activiteiten[[#Headers],[Arbeidskosten]],"")))</f>
        <v/>
      </c>
      <c r="AR664" t="str">
        <f>IF(ISNUMBER(FIND("arbeid",Methode_Keuze)),"",IF(ISNUMBER(FIND("arbeid",Methode_Keuze)),"",IF(Tb_Activiteiten[[#This Row],[Arbeidskosten op basis van IKS]]=1,Tb_Activiteiten[[#Headers],[Arbeidskosten op basis van IKS]],"")))</f>
        <v/>
      </c>
      <c r="AS664" t="str">
        <f>IF(ISNUMBER(FIND("overige",Methode_Keuze)),"",IF(Tb_Activiteiten[[#This Row],[Kosten derden exclusief btw]]=1,Tb_Activiteiten[[#Headers],[Kosten derden exclusief btw]],""))</f>
        <v/>
      </c>
      <c r="AT664" t="str">
        <f>IF(ISNUMBER(FIND("overige",Methode_Keuze)),"",IF(Tb_Activiteiten[[#This Row],[Niet verrekenbare btw]]=1,Tb_Activiteiten[[#Headers],[Niet verrekenbare btw]],""))</f>
        <v/>
      </c>
      <c r="AU664" t="str">
        <f>IF(ISNUMBER(FIND("overige",Methode_Keuze)),"",IF(Tb_Activiteiten[[#This Row],[Grondkosten]]=1,Tb_Activiteiten[[#Headers],[Grondkosten]],""))</f>
        <v/>
      </c>
      <c r="AV664" t="str">
        <f>IF(ISNUMBER(FIND("overige",Methode_Keuze)),"",IF(Tb_Activiteiten[[#This Row],[Bijdrage in natura (overige)]]=1,Tb_Activiteiten[[#Headers],[Bijdrage in natura (overige)]],""))</f>
        <v/>
      </c>
      <c r="AW664" t="str">
        <f>IF(ISNUMBER(FIND("overige",Methode_Keuze)),"",IF(Tb_Activiteiten[[#This Row],[Bijdrage in natura (vrijwilligers)]]=1,Tb_Activiteiten[[#Headers],[Bijdrage in natura (vrijwilligers)]],""))</f>
        <v/>
      </c>
      <c r="AX664" t="str">
        <f>IF(ISNUMBER(FIND("overige",Methode_Keuze)),"",IF(Tb_Activiteiten[[#This Row],[Afschrijvingskosten]]=1,Tb_Activiteiten[[#Headers],[Afschrijvingskosten]],""))</f>
        <v/>
      </c>
      <c r="AY664" t="str">
        <f>IF(ISNUMBER(FIND("overige",Methode_Keuze)),"",IF(Tb_Activiteiten[[#This Row],[Vergoeding]]=1,Tb_Activiteiten[[#Headers],[Vergoeding]],""))</f>
        <v/>
      </c>
      <c r="AZ664" t="str">
        <f>IF(ISNUMBER(FIND("arbeid",Methode_Keuze)),"",IF(Tb_Activiteiten[[#This Row],[Arbeidskosten - vast tarief (excl eigen arbeid)]]=1,Tb_Activiteiten[[#Headers],[Arbeidskosten - vast tarief (excl eigen arbeid)]],""))</f>
        <v/>
      </c>
      <c r="BA664" t="str">
        <f>IF(ISNUMBER(FIND("overige",Methode_Keuze)),"",IF(Tb_Activiteiten[[#This Row],[Overige kosten]]=1,Tb_Activiteiten[[#Headers],[Overige kosten]],""))</f>
        <v/>
      </c>
    </row>
    <row r="665" spans="1:53" x14ac:dyDescent="0.25">
      <c r="A665" s="213"/>
      <c r="F665" s="64"/>
      <c r="G665" s="64"/>
      <c r="H665" s="258"/>
      <c r="I665" s="258"/>
      <c r="J665" s="258"/>
      <c r="K665" s="258"/>
      <c r="O665" s="56"/>
      <c r="Q665" t="str">
        <f>IFERROR(IF(VLOOKUP(Tb_Activiteiten[[#This Row],[Openstelling]],Tb_Openstelling[],2,0)=1,1,""),"")</f>
        <v/>
      </c>
      <c r="AK665" t="str">
        <f>IF(ISNUMBER(FIND("arbeid",Methode_Keuze)),"",IF(ISNUMBER(FIND("arbeid",Methode_Keuze)),"",IF(Tb_Activiteiten[[#This Row],[Loonkosten]]=1,Tb_Activiteiten[[#Headers],[Loonkosten]],"")))</f>
        <v/>
      </c>
      <c r="AL665" t="str">
        <f>IF(ISNUMBER(FIND("arbeid",Methode_Keuze)),"",IF(ISNUMBER(FIND("arbeid",Methode_Keuze)),"",IF(Tb_Activiteiten[[#This Row],[Eigen arbeid]]=1,Tb_Activiteiten[[#Headers],[Eigen arbeid]],"")))</f>
        <v/>
      </c>
      <c r="AM665" t="str">
        <f>IF(ISNUMBER(FIND("arbeid",Methode_Keuze)),"",IF(ISNUMBER(FIND("arbeid",Methode_Keuze)),"",IF(Tb_Activiteiten[[#This Row],[Projectmedewerker]]=1,Tb_Activiteiten[[#Headers],[Projectmedewerker]],"")))</f>
        <v/>
      </c>
      <c r="AN665" t="str">
        <f>IF(ISNUMBER(FIND("arbeid",Methode_Keuze)),"",IF(ISNUMBER(FIND("arbeid",Methode_Keuze)),"",IF(Tb_Activiteiten[[#This Row],[Landbouwer]]=1,Tb_Activiteiten[[#Headers],[Landbouwer]],"")))</f>
        <v/>
      </c>
      <c r="AO665" t="str">
        <f>IF(ISNUMBER(FIND("arbeid",Methode_Keuze)),"",IF(ISNUMBER(FIND("arbeid",Methode_Keuze)),"",IF(Tb_Activiteiten[[#This Row],[Adviseur]]=1,Tb_Activiteiten[[#Headers],[Adviseur]],"")))</f>
        <v/>
      </c>
      <c r="AP665" t="str">
        <f>IF(ISNUMBER(FIND("arbeid",Methode_Keuze)),"",IF(ISNUMBER(FIND("arbeid",Methode_Keuze)),"",IF(Tb_Activiteiten[[#This Row],[Projectleider/Expert]]=1,Tb_Activiteiten[[#Headers],[Projectleider/Expert]],"")))</f>
        <v/>
      </c>
      <c r="AQ665" t="str">
        <f>IF(ISNUMBER(FIND("arbeid",Methode_Keuze)),"",IF(ISNUMBER(FIND("arbeid",Methode_Keuze)),"",IF(Tb_Activiteiten[[#This Row],[Arbeidskosten]]=1,Tb_Activiteiten[[#Headers],[Arbeidskosten]],"")))</f>
        <v/>
      </c>
      <c r="AR665" t="str">
        <f>IF(ISNUMBER(FIND("arbeid",Methode_Keuze)),"",IF(ISNUMBER(FIND("arbeid",Methode_Keuze)),"",IF(Tb_Activiteiten[[#This Row],[Arbeidskosten op basis van IKS]]=1,Tb_Activiteiten[[#Headers],[Arbeidskosten op basis van IKS]],"")))</f>
        <v/>
      </c>
      <c r="AS665" t="str">
        <f>IF(ISNUMBER(FIND("overige",Methode_Keuze)),"",IF(Tb_Activiteiten[[#This Row],[Kosten derden exclusief btw]]=1,Tb_Activiteiten[[#Headers],[Kosten derden exclusief btw]],""))</f>
        <v/>
      </c>
      <c r="AT665" t="str">
        <f>IF(ISNUMBER(FIND("overige",Methode_Keuze)),"",IF(Tb_Activiteiten[[#This Row],[Niet verrekenbare btw]]=1,Tb_Activiteiten[[#Headers],[Niet verrekenbare btw]],""))</f>
        <v/>
      </c>
      <c r="AU665" t="str">
        <f>IF(ISNUMBER(FIND("overige",Methode_Keuze)),"",IF(Tb_Activiteiten[[#This Row],[Grondkosten]]=1,Tb_Activiteiten[[#Headers],[Grondkosten]],""))</f>
        <v/>
      </c>
      <c r="AV665" t="str">
        <f>IF(ISNUMBER(FIND("overige",Methode_Keuze)),"",IF(Tb_Activiteiten[[#This Row],[Bijdrage in natura (overige)]]=1,Tb_Activiteiten[[#Headers],[Bijdrage in natura (overige)]],""))</f>
        <v/>
      </c>
      <c r="AW665" t="str">
        <f>IF(ISNUMBER(FIND("overige",Methode_Keuze)),"",IF(Tb_Activiteiten[[#This Row],[Bijdrage in natura (vrijwilligers)]]=1,Tb_Activiteiten[[#Headers],[Bijdrage in natura (vrijwilligers)]],""))</f>
        <v/>
      </c>
      <c r="AX665" t="str">
        <f>IF(ISNUMBER(FIND("overige",Methode_Keuze)),"",IF(Tb_Activiteiten[[#This Row],[Afschrijvingskosten]]=1,Tb_Activiteiten[[#Headers],[Afschrijvingskosten]],""))</f>
        <v/>
      </c>
      <c r="AY665" t="str">
        <f>IF(ISNUMBER(FIND("overige",Methode_Keuze)),"",IF(Tb_Activiteiten[[#This Row],[Vergoeding]]=1,Tb_Activiteiten[[#Headers],[Vergoeding]],""))</f>
        <v/>
      </c>
      <c r="AZ665" t="str">
        <f>IF(ISNUMBER(FIND("arbeid",Methode_Keuze)),"",IF(Tb_Activiteiten[[#This Row],[Arbeidskosten - vast tarief (excl eigen arbeid)]]=1,Tb_Activiteiten[[#Headers],[Arbeidskosten - vast tarief (excl eigen arbeid)]],""))</f>
        <v/>
      </c>
      <c r="BA665" t="str">
        <f>IF(ISNUMBER(FIND("overige",Methode_Keuze)),"",IF(Tb_Activiteiten[[#This Row],[Overige kosten]]=1,Tb_Activiteiten[[#Headers],[Overige kosten]],""))</f>
        <v/>
      </c>
    </row>
    <row r="666" spans="1:53" x14ac:dyDescent="0.25">
      <c r="A666" s="213"/>
      <c r="F666" s="64"/>
      <c r="G666" s="64"/>
      <c r="H666" s="258"/>
      <c r="I666" s="258"/>
      <c r="J666" s="258"/>
      <c r="K666" s="258"/>
      <c r="O666" s="56"/>
      <c r="Q666" t="str">
        <f>IFERROR(IF(VLOOKUP(Tb_Activiteiten[[#This Row],[Openstelling]],Tb_Openstelling[],2,0)=1,1,""),"")</f>
        <v/>
      </c>
      <c r="AK666" t="str">
        <f>IF(ISNUMBER(FIND("arbeid",Methode_Keuze)),"",IF(ISNUMBER(FIND("arbeid",Methode_Keuze)),"",IF(Tb_Activiteiten[[#This Row],[Loonkosten]]=1,Tb_Activiteiten[[#Headers],[Loonkosten]],"")))</f>
        <v/>
      </c>
      <c r="AL666" t="str">
        <f>IF(ISNUMBER(FIND("arbeid",Methode_Keuze)),"",IF(ISNUMBER(FIND("arbeid",Methode_Keuze)),"",IF(Tb_Activiteiten[[#This Row],[Eigen arbeid]]=1,Tb_Activiteiten[[#Headers],[Eigen arbeid]],"")))</f>
        <v/>
      </c>
      <c r="AM666" t="str">
        <f>IF(ISNUMBER(FIND("arbeid",Methode_Keuze)),"",IF(ISNUMBER(FIND("arbeid",Methode_Keuze)),"",IF(Tb_Activiteiten[[#This Row],[Projectmedewerker]]=1,Tb_Activiteiten[[#Headers],[Projectmedewerker]],"")))</f>
        <v/>
      </c>
      <c r="AN666" t="str">
        <f>IF(ISNUMBER(FIND("arbeid",Methode_Keuze)),"",IF(ISNUMBER(FIND("arbeid",Methode_Keuze)),"",IF(Tb_Activiteiten[[#This Row],[Landbouwer]]=1,Tb_Activiteiten[[#Headers],[Landbouwer]],"")))</f>
        <v/>
      </c>
      <c r="AO666" t="str">
        <f>IF(ISNUMBER(FIND("arbeid",Methode_Keuze)),"",IF(ISNUMBER(FIND("arbeid",Methode_Keuze)),"",IF(Tb_Activiteiten[[#This Row],[Adviseur]]=1,Tb_Activiteiten[[#Headers],[Adviseur]],"")))</f>
        <v/>
      </c>
      <c r="AP666" t="str">
        <f>IF(ISNUMBER(FIND("arbeid",Methode_Keuze)),"",IF(ISNUMBER(FIND("arbeid",Methode_Keuze)),"",IF(Tb_Activiteiten[[#This Row],[Projectleider/Expert]]=1,Tb_Activiteiten[[#Headers],[Projectleider/Expert]],"")))</f>
        <v/>
      </c>
      <c r="AQ666" t="str">
        <f>IF(ISNUMBER(FIND("arbeid",Methode_Keuze)),"",IF(ISNUMBER(FIND("arbeid",Methode_Keuze)),"",IF(Tb_Activiteiten[[#This Row],[Arbeidskosten]]=1,Tb_Activiteiten[[#Headers],[Arbeidskosten]],"")))</f>
        <v/>
      </c>
      <c r="AR666" t="str">
        <f>IF(ISNUMBER(FIND("arbeid",Methode_Keuze)),"",IF(ISNUMBER(FIND("arbeid",Methode_Keuze)),"",IF(Tb_Activiteiten[[#This Row],[Arbeidskosten op basis van IKS]]=1,Tb_Activiteiten[[#Headers],[Arbeidskosten op basis van IKS]],"")))</f>
        <v/>
      </c>
      <c r="AS666" t="str">
        <f>IF(ISNUMBER(FIND("overige",Methode_Keuze)),"",IF(Tb_Activiteiten[[#This Row],[Kosten derden exclusief btw]]=1,Tb_Activiteiten[[#Headers],[Kosten derden exclusief btw]],""))</f>
        <v/>
      </c>
      <c r="AT666" t="str">
        <f>IF(ISNUMBER(FIND("overige",Methode_Keuze)),"",IF(Tb_Activiteiten[[#This Row],[Niet verrekenbare btw]]=1,Tb_Activiteiten[[#Headers],[Niet verrekenbare btw]],""))</f>
        <v/>
      </c>
      <c r="AU666" t="str">
        <f>IF(ISNUMBER(FIND("overige",Methode_Keuze)),"",IF(Tb_Activiteiten[[#This Row],[Grondkosten]]=1,Tb_Activiteiten[[#Headers],[Grondkosten]],""))</f>
        <v/>
      </c>
      <c r="AV666" t="str">
        <f>IF(ISNUMBER(FIND("overige",Methode_Keuze)),"",IF(Tb_Activiteiten[[#This Row],[Bijdrage in natura (overige)]]=1,Tb_Activiteiten[[#Headers],[Bijdrage in natura (overige)]],""))</f>
        <v/>
      </c>
      <c r="AW666" t="str">
        <f>IF(ISNUMBER(FIND("overige",Methode_Keuze)),"",IF(Tb_Activiteiten[[#This Row],[Bijdrage in natura (vrijwilligers)]]=1,Tb_Activiteiten[[#Headers],[Bijdrage in natura (vrijwilligers)]],""))</f>
        <v/>
      </c>
      <c r="AX666" t="str">
        <f>IF(ISNUMBER(FIND("overige",Methode_Keuze)),"",IF(Tb_Activiteiten[[#This Row],[Afschrijvingskosten]]=1,Tb_Activiteiten[[#Headers],[Afschrijvingskosten]],""))</f>
        <v/>
      </c>
      <c r="AY666" t="str">
        <f>IF(ISNUMBER(FIND("overige",Methode_Keuze)),"",IF(Tb_Activiteiten[[#This Row],[Vergoeding]]=1,Tb_Activiteiten[[#Headers],[Vergoeding]],""))</f>
        <v/>
      </c>
      <c r="AZ666" t="str">
        <f>IF(ISNUMBER(FIND("arbeid",Methode_Keuze)),"",IF(Tb_Activiteiten[[#This Row],[Arbeidskosten - vast tarief (excl eigen arbeid)]]=1,Tb_Activiteiten[[#Headers],[Arbeidskosten - vast tarief (excl eigen arbeid)]],""))</f>
        <v/>
      </c>
      <c r="BA666" t="str">
        <f>IF(ISNUMBER(FIND("overige",Methode_Keuze)),"",IF(Tb_Activiteiten[[#This Row],[Overige kosten]]=1,Tb_Activiteiten[[#Headers],[Overige kosten]],""))</f>
        <v/>
      </c>
    </row>
    <row r="667" spans="1:53" x14ac:dyDescent="0.25">
      <c r="A667" s="213"/>
      <c r="F667" s="64"/>
      <c r="G667" s="64"/>
      <c r="H667" s="258"/>
      <c r="I667" s="258"/>
      <c r="J667" s="258"/>
      <c r="K667" s="258"/>
      <c r="O667" s="56"/>
      <c r="Q667" t="str">
        <f>IFERROR(IF(VLOOKUP(Tb_Activiteiten[[#This Row],[Openstelling]],Tb_Openstelling[],2,0)=1,1,""),"")</f>
        <v/>
      </c>
      <c r="AK667" t="str">
        <f>IF(ISNUMBER(FIND("arbeid",Methode_Keuze)),"",IF(ISNUMBER(FIND("arbeid",Methode_Keuze)),"",IF(Tb_Activiteiten[[#This Row],[Loonkosten]]=1,Tb_Activiteiten[[#Headers],[Loonkosten]],"")))</f>
        <v/>
      </c>
      <c r="AL667" t="str">
        <f>IF(ISNUMBER(FIND("arbeid",Methode_Keuze)),"",IF(ISNUMBER(FIND("arbeid",Methode_Keuze)),"",IF(Tb_Activiteiten[[#This Row],[Eigen arbeid]]=1,Tb_Activiteiten[[#Headers],[Eigen arbeid]],"")))</f>
        <v/>
      </c>
      <c r="AM667" t="str">
        <f>IF(ISNUMBER(FIND("arbeid",Methode_Keuze)),"",IF(ISNUMBER(FIND("arbeid",Methode_Keuze)),"",IF(Tb_Activiteiten[[#This Row],[Projectmedewerker]]=1,Tb_Activiteiten[[#Headers],[Projectmedewerker]],"")))</f>
        <v/>
      </c>
      <c r="AN667" t="str">
        <f>IF(ISNUMBER(FIND("arbeid",Methode_Keuze)),"",IF(ISNUMBER(FIND("arbeid",Methode_Keuze)),"",IF(Tb_Activiteiten[[#This Row],[Landbouwer]]=1,Tb_Activiteiten[[#Headers],[Landbouwer]],"")))</f>
        <v/>
      </c>
      <c r="AO667" t="str">
        <f>IF(ISNUMBER(FIND("arbeid",Methode_Keuze)),"",IF(ISNUMBER(FIND("arbeid",Methode_Keuze)),"",IF(Tb_Activiteiten[[#This Row],[Adviseur]]=1,Tb_Activiteiten[[#Headers],[Adviseur]],"")))</f>
        <v/>
      </c>
      <c r="AP667" t="str">
        <f>IF(ISNUMBER(FIND("arbeid",Methode_Keuze)),"",IF(ISNUMBER(FIND("arbeid",Methode_Keuze)),"",IF(Tb_Activiteiten[[#This Row],[Projectleider/Expert]]=1,Tb_Activiteiten[[#Headers],[Projectleider/Expert]],"")))</f>
        <v/>
      </c>
      <c r="AQ667" t="str">
        <f>IF(ISNUMBER(FIND("arbeid",Methode_Keuze)),"",IF(ISNUMBER(FIND("arbeid",Methode_Keuze)),"",IF(Tb_Activiteiten[[#This Row],[Arbeidskosten]]=1,Tb_Activiteiten[[#Headers],[Arbeidskosten]],"")))</f>
        <v/>
      </c>
      <c r="AR667" t="str">
        <f>IF(ISNUMBER(FIND("arbeid",Methode_Keuze)),"",IF(ISNUMBER(FIND("arbeid",Methode_Keuze)),"",IF(Tb_Activiteiten[[#This Row],[Arbeidskosten op basis van IKS]]=1,Tb_Activiteiten[[#Headers],[Arbeidskosten op basis van IKS]],"")))</f>
        <v/>
      </c>
      <c r="AS667" t="str">
        <f>IF(ISNUMBER(FIND("overige",Methode_Keuze)),"",IF(Tb_Activiteiten[[#This Row],[Kosten derden exclusief btw]]=1,Tb_Activiteiten[[#Headers],[Kosten derden exclusief btw]],""))</f>
        <v/>
      </c>
      <c r="AT667" t="str">
        <f>IF(ISNUMBER(FIND("overige",Methode_Keuze)),"",IF(Tb_Activiteiten[[#This Row],[Niet verrekenbare btw]]=1,Tb_Activiteiten[[#Headers],[Niet verrekenbare btw]],""))</f>
        <v/>
      </c>
      <c r="AU667" t="str">
        <f>IF(ISNUMBER(FIND("overige",Methode_Keuze)),"",IF(Tb_Activiteiten[[#This Row],[Grondkosten]]=1,Tb_Activiteiten[[#Headers],[Grondkosten]],""))</f>
        <v/>
      </c>
      <c r="AV667" t="str">
        <f>IF(ISNUMBER(FIND("overige",Methode_Keuze)),"",IF(Tb_Activiteiten[[#This Row],[Bijdrage in natura (overige)]]=1,Tb_Activiteiten[[#Headers],[Bijdrage in natura (overige)]],""))</f>
        <v/>
      </c>
      <c r="AW667" t="str">
        <f>IF(ISNUMBER(FIND("overige",Methode_Keuze)),"",IF(Tb_Activiteiten[[#This Row],[Bijdrage in natura (vrijwilligers)]]=1,Tb_Activiteiten[[#Headers],[Bijdrage in natura (vrijwilligers)]],""))</f>
        <v/>
      </c>
      <c r="AX667" t="str">
        <f>IF(ISNUMBER(FIND("overige",Methode_Keuze)),"",IF(Tb_Activiteiten[[#This Row],[Afschrijvingskosten]]=1,Tb_Activiteiten[[#Headers],[Afschrijvingskosten]],""))</f>
        <v/>
      </c>
      <c r="AY667" t="str">
        <f>IF(ISNUMBER(FIND("overige",Methode_Keuze)),"",IF(Tb_Activiteiten[[#This Row],[Vergoeding]]=1,Tb_Activiteiten[[#Headers],[Vergoeding]],""))</f>
        <v/>
      </c>
      <c r="AZ667" t="str">
        <f>IF(ISNUMBER(FIND("arbeid",Methode_Keuze)),"",IF(Tb_Activiteiten[[#This Row],[Arbeidskosten - vast tarief (excl eigen arbeid)]]=1,Tb_Activiteiten[[#Headers],[Arbeidskosten - vast tarief (excl eigen arbeid)]],""))</f>
        <v/>
      </c>
      <c r="BA667" t="str">
        <f>IF(ISNUMBER(FIND("overige",Methode_Keuze)),"",IF(Tb_Activiteiten[[#This Row],[Overige kosten]]=1,Tb_Activiteiten[[#Headers],[Overige kosten]],""))</f>
        <v/>
      </c>
    </row>
    <row r="668" spans="1:53" x14ac:dyDescent="0.25">
      <c r="A668" s="213"/>
      <c r="F668" s="64"/>
      <c r="G668" s="64"/>
      <c r="H668" s="258"/>
      <c r="I668" s="258"/>
      <c r="J668" s="258"/>
      <c r="K668" s="258"/>
      <c r="O668" s="56"/>
      <c r="Q668" t="str">
        <f>IFERROR(IF(VLOOKUP(Tb_Activiteiten[[#This Row],[Openstelling]],Tb_Openstelling[],2,0)=1,1,""),"")</f>
        <v/>
      </c>
      <c r="AK668" t="str">
        <f>IF(ISNUMBER(FIND("arbeid",Methode_Keuze)),"",IF(ISNUMBER(FIND("arbeid",Methode_Keuze)),"",IF(Tb_Activiteiten[[#This Row],[Loonkosten]]=1,Tb_Activiteiten[[#Headers],[Loonkosten]],"")))</f>
        <v/>
      </c>
      <c r="AL668" t="str">
        <f>IF(ISNUMBER(FIND("arbeid",Methode_Keuze)),"",IF(ISNUMBER(FIND("arbeid",Methode_Keuze)),"",IF(Tb_Activiteiten[[#This Row],[Eigen arbeid]]=1,Tb_Activiteiten[[#Headers],[Eigen arbeid]],"")))</f>
        <v/>
      </c>
      <c r="AM668" t="str">
        <f>IF(ISNUMBER(FIND("arbeid",Methode_Keuze)),"",IF(ISNUMBER(FIND("arbeid",Methode_Keuze)),"",IF(Tb_Activiteiten[[#This Row],[Projectmedewerker]]=1,Tb_Activiteiten[[#Headers],[Projectmedewerker]],"")))</f>
        <v/>
      </c>
      <c r="AN668" t="str">
        <f>IF(ISNUMBER(FIND("arbeid",Methode_Keuze)),"",IF(ISNUMBER(FIND("arbeid",Methode_Keuze)),"",IF(Tb_Activiteiten[[#This Row],[Landbouwer]]=1,Tb_Activiteiten[[#Headers],[Landbouwer]],"")))</f>
        <v/>
      </c>
      <c r="AO668" t="str">
        <f>IF(ISNUMBER(FIND("arbeid",Methode_Keuze)),"",IF(ISNUMBER(FIND("arbeid",Methode_Keuze)),"",IF(Tb_Activiteiten[[#This Row],[Adviseur]]=1,Tb_Activiteiten[[#Headers],[Adviseur]],"")))</f>
        <v/>
      </c>
      <c r="AP668" t="str">
        <f>IF(ISNUMBER(FIND("arbeid",Methode_Keuze)),"",IF(ISNUMBER(FIND("arbeid",Methode_Keuze)),"",IF(Tb_Activiteiten[[#This Row],[Projectleider/Expert]]=1,Tb_Activiteiten[[#Headers],[Projectleider/Expert]],"")))</f>
        <v/>
      </c>
      <c r="AQ668" t="str">
        <f>IF(ISNUMBER(FIND("arbeid",Methode_Keuze)),"",IF(ISNUMBER(FIND("arbeid",Methode_Keuze)),"",IF(Tb_Activiteiten[[#This Row],[Arbeidskosten]]=1,Tb_Activiteiten[[#Headers],[Arbeidskosten]],"")))</f>
        <v/>
      </c>
      <c r="AR668" t="str">
        <f>IF(ISNUMBER(FIND("arbeid",Methode_Keuze)),"",IF(ISNUMBER(FIND("arbeid",Methode_Keuze)),"",IF(Tb_Activiteiten[[#This Row],[Arbeidskosten op basis van IKS]]=1,Tb_Activiteiten[[#Headers],[Arbeidskosten op basis van IKS]],"")))</f>
        <v/>
      </c>
      <c r="AS668" t="str">
        <f>IF(ISNUMBER(FIND("overige",Methode_Keuze)),"",IF(Tb_Activiteiten[[#This Row],[Kosten derden exclusief btw]]=1,Tb_Activiteiten[[#Headers],[Kosten derden exclusief btw]],""))</f>
        <v/>
      </c>
      <c r="AT668" t="str">
        <f>IF(ISNUMBER(FIND("overige",Methode_Keuze)),"",IF(Tb_Activiteiten[[#This Row],[Niet verrekenbare btw]]=1,Tb_Activiteiten[[#Headers],[Niet verrekenbare btw]],""))</f>
        <v/>
      </c>
      <c r="AU668" t="str">
        <f>IF(ISNUMBER(FIND("overige",Methode_Keuze)),"",IF(Tb_Activiteiten[[#This Row],[Grondkosten]]=1,Tb_Activiteiten[[#Headers],[Grondkosten]],""))</f>
        <v/>
      </c>
      <c r="AV668" t="str">
        <f>IF(ISNUMBER(FIND("overige",Methode_Keuze)),"",IF(Tb_Activiteiten[[#This Row],[Bijdrage in natura (overige)]]=1,Tb_Activiteiten[[#Headers],[Bijdrage in natura (overige)]],""))</f>
        <v/>
      </c>
      <c r="AW668" t="str">
        <f>IF(ISNUMBER(FIND("overige",Methode_Keuze)),"",IF(Tb_Activiteiten[[#This Row],[Bijdrage in natura (vrijwilligers)]]=1,Tb_Activiteiten[[#Headers],[Bijdrage in natura (vrijwilligers)]],""))</f>
        <v/>
      </c>
      <c r="AX668" t="str">
        <f>IF(ISNUMBER(FIND("overige",Methode_Keuze)),"",IF(Tb_Activiteiten[[#This Row],[Afschrijvingskosten]]=1,Tb_Activiteiten[[#Headers],[Afschrijvingskosten]],""))</f>
        <v/>
      </c>
      <c r="AY668" t="str">
        <f>IF(ISNUMBER(FIND("overige",Methode_Keuze)),"",IF(Tb_Activiteiten[[#This Row],[Vergoeding]]=1,Tb_Activiteiten[[#Headers],[Vergoeding]],""))</f>
        <v/>
      </c>
      <c r="AZ668" t="str">
        <f>IF(ISNUMBER(FIND("arbeid",Methode_Keuze)),"",IF(Tb_Activiteiten[[#This Row],[Arbeidskosten - vast tarief (excl eigen arbeid)]]=1,Tb_Activiteiten[[#Headers],[Arbeidskosten - vast tarief (excl eigen arbeid)]],""))</f>
        <v/>
      </c>
      <c r="BA668" t="str">
        <f>IF(ISNUMBER(FIND("overige",Methode_Keuze)),"",IF(Tb_Activiteiten[[#This Row],[Overige kosten]]=1,Tb_Activiteiten[[#Headers],[Overige kosten]],""))</f>
        <v/>
      </c>
    </row>
    <row r="669" spans="1:53" x14ac:dyDescent="0.25">
      <c r="A669" s="213"/>
      <c r="F669" s="64"/>
      <c r="G669" s="64"/>
      <c r="H669" s="258"/>
      <c r="I669" s="258"/>
      <c r="J669" s="258"/>
      <c r="K669" s="258"/>
      <c r="O669" s="56"/>
      <c r="Q669" t="str">
        <f>IFERROR(IF(VLOOKUP(Tb_Activiteiten[[#This Row],[Openstelling]],Tb_Openstelling[],2,0)=1,1,""),"")</f>
        <v/>
      </c>
      <c r="AK669" t="str">
        <f>IF(ISNUMBER(FIND("arbeid",Methode_Keuze)),"",IF(ISNUMBER(FIND("arbeid",Methode_Keuze)),"",IF(Tb_Activiteiten[[#This Row],[Loonkosten]]=1,Tb_Activiteiten[[#Headers],[Loonkosten]],"")))</f>
        <v/>
      </c>
      <c r="AL669" t="str">
        <f>IF(ISNUMBER(FIND("arbeid",Methode_Keuze)),"",IF(ISNUMBER(FIND("arbeid",Methode_Keuze)),"",IF(Tb_Activiteiten[[#This Row],[Eigen arbeid]]=1,Tb_Activiteiten[[#Headers],[Eigen arbeid]],"")))</f>
        <v/>
      </c>
      <c r="AM669" t="str">
        <f>IF(ISNUMBER(FIND("arbeid",Methode_Keuze)),"",IF(ISNUMBER(FIND("arbeid",Methode_Keuze)),"",IF(Tb_Activiteiten[[#This Row],[Projectmedewerker]]=1,Tb_Activiteiten[[#Headers],[Projectmedewerker]],"")))</f>
        <v/>
      </c>
      <c r="AN669" t="str">
        <f>IF(ISNUMBER(FIND("arbeid",Methode_Keuze)),"",IF(ISNUMBER(FIND("arbeid",Methode_Keuze)),"",IF(Tb_Activiteiten[[#This Row],[Landbouwer]]=1,Tb_Activiteiten[[#Headers],[Landbouwer]],"")))</f>
        <v/>
      </c>
      <c r="AO669" t="str">
        <f>IF(ISNUMBER(FIND("arbeid",Methode_Keuze)),"",IF(ISNUMBER(FIND("arbeid",Methode_Keuze)),"",IF(Tb_Activiteiten[[#This Row],[Adviseur]]=1,Tb_Activiteiten[[#Headers],[Adviseur]],"")))</f>
        <v/>
      </c>
      <c r="AP669" t="str">
        <f>IF(ISNUMBER(FIND("arbeid",Methode_Keuze)),"",IF(ISNUMBER(FIND("arbeid",Methode_Keuze)),"",IF(Tb_Activiteiten[[#This Row],[Projectleider/Expert]]=1,Tb_Activiteiten[[#Headers],[Projectleider/Expert]],"")))</f>
        <v/>
      </c>
      <c r="AQ669" t="str">
        <f>IF(ISNUMBER(FIND("arbeid",Methode_Keuze)),"",IF(ISNUMBER(FIND("arbeid",Methode_Keuze)),"",IF(Tb_Activiteiten[[#This Row],[Arbeidskosten]]=1,Tb_Activiteiten[[#Headers],[Arbeidskosten]],"")))</f>
        <v/>
      </c>
      <c r="AR669" t="str">
        <f>IF(ISNUMBER(FIND("arbeid",Methode_Keuze)),"",IF(ISNUMBER(FIND("arbeid",Methode_Keuze)),"",IF(Tb_Activiteiten[[#This Row],[Arbeidskosten op basis van IKS]]=1,Tb_Activiteiten[[#Headers],[Arbeidskosten op basis van IKS]],"")))</f>
        <v/>
      </c>
      <c r="AS669" t="str">
        <f>IF(ISNUMBER(FIND("overige",Methode_Keuze)),"",IF(Tb_Activiteiten[[#This Row],[Kosten derden exclusief btw]]=1,Tb_Activiteiten[[#Headers],[Kosten derden exclusief btw]],""))</f>
        <v/>
      </c>
      <c r="AT669" t="str">
        <f>IF(ISNUMBER(FIND("overige",Methode_Keuze)),"",IF(Tb_Activiteiten[[#This Row],[Niet verrekenbare btw]]=1,Tb_Activiteiten[[#Headers],[Niet verrekenbare btw]],""))</f>
        <v/>
      </c>
      <c r="AU669" t="str">
        <f>IF(ISNUMBER(FIND("overige",Methode_Keuze)),"",IF(Tb_Activiteiten[[#This Row],[Grondkosten]]=1,Tb_Activiteiten[[#Headers],[Grondkosten]],""))</f>
        <v/>
      </c>
      <c r="AV669" t="str">
        <f>IF(ISNUMBER(FIND("overige",Methode_Keuze)),"",IF(Tb_Activiteiten[[#This Row],[Bijdrage in natura (overige)]]=1,Tb_Activiteiten[[#Headers],[Bijdrage in natura (overige)]],""))</f>
        <v/>
      </c>
      <c r="AW669" t="str">
        <f>IF(ISNUMBER(FIND("overige",Methode_Keuze)),"",IF(Tb_Activiteiten[[#This Row],[Bijdrage in natura (vrijwilligers)]]=1,Tb_Activiteiten[[#Headers],[Bijdrage in natura (vrijwilligers)]],""))</f>
        <v/>
      </c>
      <c r="AX669" t="str">
        <f>IF(ISNUMBER(FIND("overige",Methode_Keuze)),"",IF(Tb_Activiteiten[[#This Row],[Afschrijvingskosten]]=1,Tb_Activiteiten[[#Headers],[Afschrijvingskosten]],""))</f>
        <v/>
      </c>
      <c r="AY669" t="str">
        <f>IF(ISNUMBER(FIND("overige",Methode_Keuze)),"",IF(Tb_Activiteiten[[#This Row],[Vergoeding]]=1,Tb_Activiteiten[[#Headers],[Vergoeding]],""))</f>
        <v/>
      </c>
      <c r="AZ669" t="str">
        <f>IF(ISNUMBER(FIND("arbeid",Methode_Keuze)),"",IF(Tb_Activiteiten[[#This Row],[Arbeidskosten - vast tarief (excl eigen arbeid)]]=1,Tb_Activiteiten[[#Headers],[Arbeidskosten - vast tarief (excl eigen arbeid)]],""))</f>
        <v/>
      </c>
      <c r="BA669" t="str">
        <f>IF(ISNUMBER(FIND("overige",Methode_Keuze)),"",IF(Tb_Activiteiten[[#This Row],[Overige kosten]]=1,Tb_Activiteiten[[#Headers],[Overige kosten]],""))</f>
        <v/>
      </c>
    </row>
    <row r="670" spans="1:53" x14ac:dyDescent="0.25">
      <c r="A670" s="213"/>
      <c r="F670" s="64"/>
      <c r="G670" s="64"/>
      <c r="H670" s="258"/>
      <c r="I670" s="258"/>
      <c r="J670" s="258"/>
      <c r="K670" s="258"/>
      <c r="O670" s="56"/>
      <c r="Q670" t="str">
        <f>IFERROR(IF(VLOOKUP(Tb_Activiteiten[[#This Row],[Openstelling]],Tb_Openstelling[],2,0)=1,1,""),"")</f>
        <v/>
      </c>
      <c r="AK670" t="str">
        <f>IF(ISNUMBER(FIND("arbeid",Methode_Keuze)),"",IF(ISNUMBER(FIND("arbeid",Methode_Keuze)),"",IF(Tb_Activiteiten[[#This Row],[Loonkosten]]=1,Tb_Activiteiten[[#Headers],[Loonkosten]],"")))</f>
        <v/>
      </c>
      <c r="AL670" t="str">
        <f>IF(ISNUMBER(FIND("arbeid",Methode_Keuze)),"",IF(ISNUMBER(FIND("arbeid",Methode_Keuze)),"",IF(Tb_Activiteiten[[#This Row],[Eigen arbeid]]=1,Tb_Activiteiten[[#Headers],[Eigen arbeid]],"")))</f>
        <v/>
      </c>
      <c r="AM670" t="str">
        <f>IF(ISNUMBER(FIND("arbeid",Methode_Keuze)),"",IF(ISNUMBER(FIND("arbeid",Methode_Keuze)),"",IF(Tb_Activiteiten[[#This Row],[Projectmedewerker]]=1,Tb_Activiteiten[[#Headers],[Projectmedewerker]],"")))</f>
        <v/>
      </c>
      <c r="AN670" t="str">
        <f>IF(ISNUMBER(FIND("arbeid",Methode_Keuze)),"",IF(ISNUMBER(FIND("arbeid",Methode_Keuze)),"",IF(Tb_Activiteiten[[#This Row],[Landbouwer]]=1,Tb_Activiteiten[[#Headers],[Landbouwer]],"")))</f>
        <v/>
      </c>
      <c r="AO670" t="str">
        <f>IF(ISNUMBER(FIND("arbeid",Methode_Keuze)),"",IF(ISNUMBER(FIND("arbeid",Methode_Keuze)),"",IF(Tb_Activiteiten[[#This Row],[Adviseur]]=1,Tb_Activiteiten[[#Headers],[Adviseur]],"")))</f>
        <v/>
      </c>
      <c r="AP670" t="str">
        <f>IF(ISNUMBER(FIND("arbeid",Methode_Keuze)),"",IF(ISNUMBER(FIND("arbeid",Methode_Keuze)),"",IF(Tb_Activiteiten[[#This Row],[Projectleider/Expert]]=1,Tb_Activiteiten[[#Headers],[Projectleider/Expert]],"")))</f>
        <v/>
      </c>
      <c r="AQ670" t="str">
        <f>IF(ISNUMBER(FIND("arbeid",Methode_Keuze)),"",IF(ISNUMBER(FIND("arbeid",Methode_Keuze)),"",IF(Tb_Activiteiten[[#This Row],[Arbeidskosten]]=1,Tb_Activiteiten[[#Headers],[Arbeidskosten]],"")))</f>
        <v/>
      </c>
      <c r="AR670" t="str">
        <f>IF(ISNUMBER(FIND("arbeid",Methode_Keuze)),"",IF(ISNUMBER(FIND("arbeid",Methode_Keuze)),"",IF(Tb_Activiteiten[[#This Row],[Arbeidskosten op basis van IKS]]=1,Tb_Activiteiten[[#Headers],[Arbeidskosten op basis van IKS]],"")))</f>
        <v/>
      </c>
      <c r="AS670" t="str">
        <f>IF(ISNUMBER(FIND("overige",Methode_Keuze)),"",IF(Tb_Activiteiten[[#This Row],[Kosten derden exclusief btw]]=1,Tb_Activiteiten[[#Headers],[Kosten derden exclusief btw]],""))</f>
        <v/>
      </c>
      <c r="AT670" t="str">
        <f>IF(ISNUMBER(FIND("overige",Methode_Keuze)),"",IF(Tb_Activiteiten[[#This Row],[Niet verrekenbare btw]]=1,Tb_Activiteiten[[#Headers],[Niet verrekenbare btw]],""))</f>
        <v/>
      </c>
      <c r="AU670" t="str">
        <f>IF(ISNUMBER(FIND("overige",Methode_Keuze)),"",IF(Tb_Activiteiten[[#This Row],[Grondkosten]]=1,Tb_Activiteiten[[#Headers],[Grondkosten]],""))</f>
        <v/>
      </c>
      <c r="AV670" t="str">
        <f>IF(ISNUMBER(FIND("overige",Methode_Keuze)),"",IF(Tb_Activiteiten[[#This Row],[Bijdrage in natura (overige)]]=1,Tb_Activiteiten[[#Headers],[Bijdrage in natura (overige)]],""))</f>
        <v/>
      </c>
      <c r="AW670" t="str">
        <f>IF(ISNUMBER(FIND("overige",Methode_Keuze)),"",IF(Tb_Activiteiten[[#This Row],[Bijdrage in natura (vrijwilligers)]]=1,Tb_Activiteiten[[#Headers],[Bijdrage in natura (vrijwilligers)]],""))</f>
        <v/>
      </c>
      <c r="AX670" t="str">
        <f>IF(ISNUMBER(FIND("overige",Methode_Keuze)),"",IF(Tb_Activiteiten[[#This Row],[Afschrijvingskosten]]=1,Tb_Activiteiten[[#Headers],[Afschrijvingskosten]],""))</f>
        <v/>
      </c>
      <c r="AY670" t="str">
        <f>IF(ISNUMBER(FIND("overige",Methode_Keuze)),"",IF(Tb_Activiteiten[[#This Row],[Vergoeding]]=1,Tb_Activiteiten[[#Headers],[Vergoeding]],""))</f>
        <v/>
      </c>
      <c r="AZ670" t="str">
        <f>IF(ISNUMBER(FIND("arbeid",Methode_Keuze)),"",IF(Tb_Activiteiten[[#This Row],[Arbeidskosten - vast tarief (excl eigen arbeid)]]=1,Tb_Activiteiten[[#Headers],[Arbeidskosten - vast tarief (excl eigen arbeid)]],""))</f>
        <v/>
      </c>
      <c r="BA670" t="str">
        <f>IF(ISNUMBER(FIND("overige",Methode_Keuze)),"",IF(Tb_Activiteiten[[#This Row],[Overige kosten]]=1,Tb_Activiteiten[[#Headers],[Overige kosten]],""))</f>
        <v/>
      </c>
    </row>
    <row r="671" spans="1:53" x14ac:dyDescent="0.25">
      <c r="A671" s="213"/>
      <c r="F671" s="64"/>
      <c r="G671" s="64"/>
      <c r="H671" s="258"/>
      <c r="I671" s="258"/>
      <c r="J671" s="258"/>
      <c r="K671" s="258"/>
      <c r="O671" s="56"/>
      <c r="Q671" t="str">
        <f>IFERROR(IF(VLOOKUP(Tb_Activiteiten[[#This Row],[Openstelling]],Tb_Openstelling[],2,0)=1,1,""),"")</f>
        <v/>
      </c>
      <c r="AK671" t="str">
        <f>IF(ISNUMBER(FIND("arbeid",Methode_Keuze)),"",IF(ISNUMBER(FIND("arbeid",Methode_Keuze)),"",IF(Tb_Activiteiten[[#This Row],[Loonkosten]]=1,Tb_Activiteiten[[#Headers],[Loonkosten]],"")))</f>
        <v/>
      </c>
      <c r="AL671" t="str">
        <f>IF(ISNUMBER(FIND("arbeid",Methode_Keuze)),"",IF(ISNUMBER(FIND("arbeid",Methode_Keuze)),"",IF(Tb_Activiteiten[[#This Row],[Eigen arbeid]]=1,Tb_Activiteiten[[#Headers],[Eigen arbeid]],"")))</f>
        <v/>
      </c>
      <c r="AM671" t="str">
        <f>IF(ISNUMBER(FIND("arbeid",Methode_Keuze)),"",IF(ISNUMBER(FIND("arbeid",Methode_Keuze)),"",IF(Tb_Activiteiten[[#This Row],[Projectmedewerker]]=1,Tb_Activiteiten[[#Headers],[Projectmedewerker]],"")))</f>
        <v/>
      </c>
      <c r="AN671" t="str">
        <f>IF(ISNUMBER(FIND("arbeid",Methode_Keuze)),"",IF(ISNUMBER(FIND("arbeid",Methode_Keuze)),"",IF(Tb_Activiteiten[[#This Row],[Landbouwer]]=1,Tb_Activiteiten[[#Headers],[Landbouwer]],"")))</f>
        <v/>
      </c>
      <c r="AO671" t="str">
        <f>IF(ISNUMBER(FIND("arbeid",Methode_Keuze)),"",IF(ISNUMBER(FIND("arbeid",Methode_Keuze)),"",IF(Tb_Activiteiten[[#This Row],[Adviseur]]=1,Tb_Activiteiten[[#Headers],[Adviseur]],"")))</f>
        <v/>
      </c>
      <c r="AP671" t="str">
        <f>IF(ISNUMBER(FIND("arbeid",Methode_Keuze)),"",IF(ISNUMBER(FIND("arbeid",Methode_Keuze)),"",IF(Tb_Activiteiten[[#This Row],[Projectleider/Expert]]=1,Tb_Activiteiten[[#Headers],[Projectleider/Expert]],"")))</f>
        <v/>
      </c>
      <c r="AQ671" t="str">
        <f>IF(ISNUMBER(FIND("arbeid",Methode_Keuze)),"",IF(ISNUMBER(FIND("arbeid",Methode_Keuze)),"",IF(Tb_Activiteiten[[#This Row],[Arbeidskosten]]=1,Tb_Activiteiten[[#Headers],[Arbeidskosten]],"")))</f>
        <v/>
      </c>
      <c r="AR671" t="str">
        <f>IF(ISNUMBER(FIND("arbeid",Methode_Keuze)),"",IF(ISNUMBER(FIND("arbeid",Methode_Keuze)),"",IF(Tb_Activiteiten[[#This Row],[Arbeidskosten op basis van IKS]]=1,Tb_Activiteiten[[#Headers],[Arbeidskosten op basis van IKS]],"")))</f>
        <v/>
      </c>
      <c r="AS671" t="str">
        <f>IF(ISNUMBER(FIND("overige",Methode_Keuze)),"",IF(Tb_Activiteiten[[#This Row],[Kosten derden exclusief btw]]=1,Tb_Activiteiten[[#Headers],[Kosten derden exclusief btw]],""))</f>
        <v/>
      </c>
      <c r="AT671" t="str">
        <f>IF(ISNUMBER(FIND("overige",Methode_Keuze)),"",IF(Tb_Activiteiten[[#This Row],[Niet verrekenbare btw]]=1,Tb_Activiteiten[[#Headers],[Niet verrekenbare btw]],""))</f>
        <v/>
      </c>
      <c r="AU671" t="str">
        <f>IF(ISNUMBER(FIND("overige",Methode_Keuze)),"",IF(Tb_Activiteiten[[#This Row],[Grondkosten]]=1,Tb_Activiteiten[[#Headers],[Grondkosten]],""))</f>
        <v/>
      </c>
      <c r="AV671" t="str">
        <f>IF(ISNUMBER(FIND("overige",Methode_Keuze)),"",IF(Tb_Activiteiten[[#This Row],[Bijdrage in natura (overige)]]=1,Tb_Activiteiten[[#Headers],[Bijdrage in natura (overige)]],""))</f>
        <v/>
      </c>
      <c r="AW671" t="str">
        <f>IF(ISNUMBER(FIND("overige",Methode_Keuze)),"",IF(Tb_Activiteiten[[#This Row],[Bijdrage in natura (vrijwilligers)]]=1,Tb_Activiteiten[[#Headers],[Bijdrage in natura (vrijwilligers)]],""))</f>
        <v/>
      </c>
      <c r="AX671" t="str">
        <f>IF(ISNUMBER(FIND("overige",Methode_Keuze)),"",IF(Tb_Activiteiten[[#This Row],[Afschrijvingskosten]]=1,Tb_Activiteiten[[#Headers],[Afschrijvingskosten]],""))</f>
        <v/>
      </c>
      <c r="AY671" t="str">
        <f>IF(ISNUMBER(FIND("overige",Methode_Keuze)),"",IF(Tb_Activiteiten[[#This Row],[Vergoeding]]=1,Tb_Activiteiten[[#Headers],[Vergoeding]],""))</f>
        <v/>
      </c>
      <c r="AZ671" t="str">
        <f>IF(ISNUMBER(FIND("arbeid",Methode_Keuze)),"",IF(Tb_Activiteiten[[#This Row],[Arbeidskosten - vast tarief (excl eigen arbeid)]]=1,Tb_Activiteiten[[#Headers],[Arbeidskosten - vast tarief (excl eigen arbeid)]],""))</f>
        <v/>
      </c>
      <c r="BA671" t="str">
        <f>IF(ISNUMBER(FIND("overige",Methode_Keuze)),"",IF(Tb_Activiteiten[[#This Row],[Overige kosten]]=1,Tb_Activiteiten[[#Headers],[Overige kosten]],""))</f>
        <v/>
      </c>
    </row>
    <row r="672" spans="1:53" x14ac:dyDescent="0.25">
      <c r="A672" s="213"/>
      <c r="F672" s="64"/>
      <c r="G672" s="64"/>
      <c r="H672" s="258"/>
      <c r="I672" s="258"/>
      <c r="J672" s="258"/>
      <c r="K672" s="258"/>
      <c r="O672" s="56"/>
      <c r="Q672" t="str">
        <f>IFERROR(IF(VLOOKUP(Tb_Activiteiten[[#This Row],[Openstelling]],Tb_Openstelling[],2,0)=1,1,""),"")</f>
        <v/>
      </c>
      <c r="AK672" t="str">
        <f>IF(ISNUMBER(FIND("arbeid",Methode_Keuze)),"",IF(ISNUMBER(FIND("arbeid",Methode_Keuze)),"",IF(Tb_Activiteiten[[#This Row],[Loonkosten]]=1,Tb_Activiteiten[[#Headers],[Loonkosten]],"")))</f>
        <v/>
      </c>
      <c r="AL672" t="str">
        <f>IF(ISNUMBER(FIND("arbeid",Methode_Keuze)),"",IF(ISNUMBER(FIND("arbeid",Methode_Keuze)),"",IF(Tb_Activiteiten[[#This Row],[Eigen arbeid]]=1,Tb_Activiteiten[[#Headers],[Eigen arbeid]],"")))</f>
        <v/>
      </c>
      <c r="AM672" t="str">
        <f>IF(ISNUMBER(FIND("arbeid",Methode_Keuze)),"",IF(ISNUMBER(FIND("arbeid",Methode_Keuze)),"",IF(Tb_Activiteiten[[#This Row],[Projectmedewerker]]=1,Tb_Activiteiten[[#Headers],[Projectmedewerker]],"")))</f>
        <v/>
      </c>
      <c r="AN672" t="str">
        <f>IF(ISNUMBER(FIND("arbeid",Methode_Keuze)),"",IF(ISNUMBER(FIND("arbeid",Methode_Keuze)),"",IF(Tb_Activiteiten[[#This Row],[Landbouwer]]=1,Tb_Activiteiten[[#Headers],[Landbouwer]],"")))</f>
        <v/>
      </c>
      <c r="AO672" t="str">
        <f>IF(ISNUMBER(FIND("arbeid",Methode_Keuze)),"",IF(ISNUMBER(FIND("arbeid",Methode_Keuze)),"",IF(Tb_Activiteiten[[#This Row],[Adviseur]]=1,Tb_Activiteiten[[#Headers],[Adviseur]],"")))</f>
        <v/>
      </c>
      <c r="AP672" t="str">
        <f>IF(ISNUMBER(FIND("arbeid",Methode_Keuze)),"",IF(ISNUMBER(FIND("arbeid",Methode_Keuze)),"",IF(Tb_Activiteiten[[#This Row],[Projectleider/Expert]]=1,Tb_Activiteiten[[#Headers],[Projectleider/Expert]],"")))</f>
        <v/>
      </c>
      <c r="AQ672" t="str">
        <f>IF(ISNUMBER(FIND("arbeid",Methode_Keuze)),"",IF(ISNUMBER(FIND("arbeid",Methode_Keuze)),"",IF(Tb_Activiteiten[[#This Row],[Arbeidskosten]]=1,Tb_Activiteiten[[#Headers],[Arbeidskosten]],"")))</f>
        <v/>
      </c>
      <c r="AR672" t="str">
        <f>IF(ISNUMBER(FIND("arbeid",Methode_Keuze)),"",IF(ISNUMBER(FIND("arbeid",Methode_Keuze)),"",IF(Tb_Activiteiten[[#This Row],[Arbeidskosten op basis van IKS]]=1,Tb_Activiteiten[[#Headers],[Arbeidskosten op basis van IKS]],"")))</f>
        <v/>
      </c>
      <c r="AS672" t="str">
        <f>IF(ISNUMBER(FIND("overige",Methode_Keuze)),"",IF(Tb_Activiteiten[[#This Row],[Kosten derden exclusief btw]]=1,Tb_Activiteiten[[#Headers],[Kosten derden exclusief btw]],""))</f>
        <v/>
      </c>
      <c r="AT672" t="str">
        <f>IF(ISNUMBER(FIND("overige",Methode_Keuze)),"",IF(Tb_Activiteiten[[#This Row],[Niet verrekenbare btw]]=1,Tb_Activiteiten[[#Headers],[Niet verrekenbare btw]],""))</f>
        <v/>
      </c>
      <c r="AU672" t="str">
        <f>IF(ISNUMBER(FIND("overige",Methode_Keuze)),"",IF(Tb_Activiteiten[[#This Row],[Grondkosten]]=1,Tb_Activiteiten[[#Headers],[Grondkosten]],""))</f>
        <v/>
      </c>
      <c r="AV672" t="str">
        <f>IF(ISNUMBER(FIND("overige",Methode_Keuze)),"",IF(Tb_Activiteiten[[#This Row],[Bijdrage in natura (overige)]]=1,Tb_Activiteiten[[#Headers],[Bijdrage in natura (overige)]],""))</f>
        <v/>
      </c>
      <c r="AW672" t="str">
        <f>IF(ISNUMBER(FIND("overige",Methode_Keuze)),"",IF(Tb_Activiteiten[[#This Row],[Bijdrage in natura (vrijwilligers)]]=1,Tb_Activiteiten[[#Headers],[Bijdrage in natura (vrijwilligers)]],""))</f>
        <v/>
      </c>
      <c r="AX672" t="str">
        <f>IF(ISNUMBER(FIND("overige",Methode_Keuze)),"",IF(Tb_Activiteiten[[#This Row],[Afschrijvingskosten]]=1,Tb_Activiteiten[[#Headers],[Afschrijvingskosten]],""))</f>
        <v/>
      </c>
      <c r="AY672" t="str">
        <f>IF(ISNUMBER(FIND("overige",Methode_Keuze)),"",IF(Tb_Activiteiten[[#This Row],[Vergoeding]]=1,Tb_Activiteiten[[#Headers],[Vergoeding]],""))</f>
        <v/>
      </c>
      <c r="AZ672" t="str">
        <f>IF(ISNUMBER(FIND("arbeid",Methode_Keuze)),"",IF(Tb_Activiteiten[[#This Row],[Arbeidskosten - vast tarief (excl eigen arbeid)]]=1,Tb_Activiteiten[[#Headers],[Arbeidskosten - vast tarief (excl eigen arbeid)]],""))</f>
        <v/>
      </c>
      <c r="BA672" t="str">
        <f>IF(ISNUMBER(FIND("overige",Methode_Keuze)),"",IF(Tb_Activiteiten[[#This Row],[Overige kosten]]=1,Tb_Activiteiten[[#Headers],[Overige kosten]],""))</f>
        <v/>
      </c>
    </row>
    <row r="673" spans="1:53" x14ac:dyDescent="0.25">
      <c r="A673" s="213"/>
      <c r="F673" s="64"/>
      <c r="G673" s="64"/>
      <c r="H673" s="258"/>
      <c r="I673" s="258"/>
      <c r="J673" s="258"/>
      <c r="K673" s="258"/>
      <c r="O673" s="56"/>
      <c r="Q673" t="str">
        <f>IFERROR(IF(VLOOKUP(Tb_Activiteiten[[#This Row],[Openstelling]],Tb_Openstelling[],2,0)=1,1,""),"")</f>
        <v/>
      </c>
      <c r="AK673" t="str">
        <f>IF(ISNUMBER(FIND("arbeid",Methode_Keuze)),"",IF(ISNUMBER(FIND("arbeid",Methode_Keuze)),"",IF(Tb_Activiteiten[[#This Row],[Loonkosten]]=1,Tb_Activiteiten[[#Headers],[Loonkosten]],"")))</f>
        <v/>
      </c>
      <c r="AL673" t="str">
        <f>IF(ISNUMBER(FIND("arbeid",Methode_Keuze)),"",IF(ISNUMBER(FIND("arbeid",Methode_Keuze)),"",IF(Tb_Activiteiten[[#This Row],[Eigen arbeid]]=1,Tb_Activiteiten[[#Headers],[Eigen arbeid]],"")))</f>
        <v/>
      </c>
      <c r="AM673" t="str">
        <f>IF(ISNUMBER(FIND("arbeid",Methode_Keuze)),"",IF(ISNUMBER(FIND("arbeid",Methode_Keuze)),"",IF(Tb_Activiteiten[[#This Row],[Projectmedewerker]]=1,Tb_Activiteiten[[#Headers],[Projectmedewerker]],"")))</f>
        <v/>
      </c>
      <c r="AN673" t="str">
        <f>IF(ISNUMBER(FIND("arbeid",Methode_Keuze)),"",IF(ISNUMBER(FIND("arbeid",Methode_Keuze)),"",IF(Tb_Activiteiten[[#This Row],[Landbouwer]]=1,Tb_Activiteiten[[#Headers],[Landbouwer]],"")))</f>
        <v/>
      </c>
      <c r="AO673" t="str">
        <f>IF(ISNUMBER(FIND("arbeid",Methode_Keuze)),"",IF(ISNUMBER(FIND("arbeid",Methode_Keuze)),"",IF(Tb_Activiteiten[[#This Row],[Adviseur]]=1,Tb_Activiteiten[[#Headers],[Adviseur]],"")))</f>
        <v/>
      </c>
      <c r="AP673" t="str">
        <f>IF(ISNUMBER(FIND("arbeid",Methode_Keuze)),"",IF(ISNUMBER(FIND("arbeid",Methode_Keuze)),"",IF(Tb_Activiteiten[[#This Row],[Projectleider/Expert]]=1,Tb_Activiteiten[[#Headers],[Projectleider/Expert]],"")))</f>
        <v/>
      </c>
      <c r="AQ673" t="str">
        <f>IF(ISNUMBER(FIND("arbeid",Methode_Keuze)),"",IF(ISNUMBER(FIND("arbeid",Methode_Keuze)),"",IF(Tb_Activiteiten[[#This Row],[Arbeidskosten]]=1,Tb_Activiteiten[[#Headers],[Arbeidskosten]],"")))</f>
        <v/>
      </c>
      <c r="AR673" t="str">
        <f>IF(ISNUMBER(FIND("arbeid",Methode_Keuze)),"",IF(ISNUMBER(FIND("arbeid",Methode_Keuze)),"",IF(Tb_Activiteiten[[#This Row],[Arbeidskosten op basis van IKS]]=1,Tb_Activiteiten[[#Headers],[Arbeidskosten op basis van IKS]],"")))</f>
        <v/>
      </c>
      <c r="AS673" t="str">
        <f>IF(ISNUMBER(FIND("overige",Methode_Keuze)),"",IF(Tb_Activiteiten[[#This Row],[Kosten derden exclusief btw]]=1,Tb_Activiteiten[[#Headers],[Kosten derden exclusief btw]],""))</f>
        <v/>
      </c>
      <c r="AT673" t="str">
        <f>IF(ISNUMBER(FIND("overige",Methode_Keuze)),"",IF(Tb_Activiteiten[[#This Row],[Niet verrekenbare btw]]=1,Tb_Activiteiten[[#Headers],[Niet verrekenbare btw]],""))</f>
        <v/>
      </c>
      <c r="AU673" t="str">
        <f>IF(ISNUMBER(FIND("overige",Methode_Keuze)),"",IF(Tb_Activiteiten[[#This Row],[Grondkosten]]=1,Tb_Activiteiten[[#Headers],[Grondkosten]],""))</f>
        <v/>
      </c>
      <c r="AV673" t="str">
        <f>IF(ISNUMBER(FIND("overige",Methode_Keuze)),"",IF(Tb_Activiteiten[[#This Row],[Bijdrage in natura (overige)]]=1,Tb_Activiteiten[[#Headers],[Bijdrage in natura (overige)]],""))</f>
        <v/>
      </c>
      <c r="AW673" t="str">
        <f>IF(ISNUMBER(FIND("overige",Methode_Keuze)),"",IF(Tb_Activiteiten[[#This Row],[Bijdrage in natura (vrijwilligers)]]=1,Tb_Activiteiten[[#Headers],[Bijdrage in natura (vrijwilligers)]],""))</f>
        <v/>
      </c>
      <c r="AX673" t="str">
        <f>IF(ISNUMBER(FIND("overige",Methode_Keuze)),"",IF(Tb_Activiteiten[[#This Row],[Afschrijvingskosten]]=1,Tb_Activiteiten[[#Headers],[Afschrijvingskosten]],""))</f>
        <v/>
      </c>
      <c r="AY673" t="str">
        <f>IF(ISNUMBER(FIND("overige",Methode_Keuze)),"",IF(Tb_Activiteiten[[#This Row],[Vergoeding]]=1,Tb_Activiteiten[[#Headers],[Vergoeding]],""))</f>
        <v/>
      </c>
      <c r="AZ673" t="str">
        <f>IF(ISNUMBER(FIND("arbeid",Methode_Keuze)),"",IF(Tb_Activiteiten[[#This Row],[Arbeidskosten - vast tarief (excl eigen arbeid)]]=1,Tb_Activiteiten[[#Headers],[Arbeidskosten - vast tarief (excl eigen arbeid)]],""))</f>
        <v/>
      </c>
      <c r="BA673" t="str">
        <f>IF(ISNUMBER(FIND("overige",Methode_Keuze)),"",IF(Tb_Activiteiten[[#This Row],[Overige kosten]]=1,Tb_Activiteiten[[#Headers],[Overige kosten]],""))</f>
        <v/>
      </c>
    </row>
    <row r="674" spans="1:53" x14ac:dyDescent="0.25">
      <c r="A674" s="213"/>
      <c r="F674" s="64"/>
      <c r="G674" s="64"/>
      <c r="H674" s="258"/>
      <c r="I674" s="258"/>
      <c r="J674" s="258"/>
      <c r="K674" s="258"/>
      <c r="O674" s="56"/>
      <c r="Q674" t="str">
        <f>IFERROR(IF(VLOOKUP(Tb_Activiteiten[[#This Row],[Openstelling]],Tb_Openstelling[],2,0)=1,1,""),"")</f>
        <v/>
      </c>
      <c r="AK674" t="str">
        <f>IF(ISNUMBER(FIND("arbeid",Methode_Keuze)),"",IF(ISNUMBER(FIND("arbeid",Methode_Keuze)),"",IF(Tb_Activiteiten[[#This Row],[Loonkosten]]=1,Tb_Activiteiten[[#Headers],[Loonkosten]],"")))</f>
        <v/>
      </c>
      <c r="AL674" t="str">
        <f>IF(ISNUMBER(FIND("arbeid",Methode_Keuze)),"",IF(ISNUMBER(FIND("arbeid",Methode_Keuze)),"",IF(Tb_Activiteiten[[#This Row],[Eigen arbeid]]=1,Tb_Activiteiten[[#Headers],[Eigen arbeid]],"")))</f>
        <v/>
      </c>
      <c r="AM674" t="str">
        <f>IF(ISNUMBER(FIND("arbeid",Methode_Keuze)),"",IF(ISNUMBER(FIND("arbeid",Methode_Keuze)),"",IF(Tb_Activiteiten[[#This Row],[Projectmedewerker]]=1,Tb_Activiteiten[[#Headers],[Projectmedewerker]],"")))</f>
        <v/>
      </c>
      <c r="AN674" t="str">
        <f>IF(ISNUMBER(FIND("arbeid",Methode_Keuze)),"",IF(ISNUMBER(FIND("arbeid",Methode_Keuze)),"",IF(Tb_Activiteiten[[#This Row],[Landbouwer]]=1,Tb_Activiteiten[[#Headers],[Landbouwer]],"")))</f>
        <v/>
      </c>
      <c r="AO674" t="str">
        <f>IF(ISNUMBER(FIND("arbeid",Methode_Keuze)),"",IF(ISNUMBER(FIND("arbeid",Methode_Keuze)),"",IF(Tb_Activiteiten[[#This Row],[Adviseur]]=1,Tb_Activiteiten[[#Headers],[Adviseur]],"")))</f>
        <v/>
      </c>
      <c r="AP674" t="str">
        <f>IF(ISNUMBER(FIND("arbeid",Methode_Keuze)),"",IF(ISNUMBER(FIND("arbeid",Methode_Keuze)),"",IF(Tb_Activiteiten[[#This Row],[Projectleider/Expert]]=1,Tb_Activiteiten[[#Headers],[Projectleider/Expert]],"")))</f>
        <v/>
      </c>
      <c r="AQ674" t="str">
        <f>IF(ISNUMBER(FIND("arbeid",Methode_Keuze)),"",IF(ISNUMBER(FIND("arbeid",Methode_Keuze)),"",IF(Tb_Activiteiten[[#This Row],[Arbeidskosten]]=1,Tb_Activiteiten[[#Headers],[Arbeidskosten]],"")))</f>
        <v/>
      </c>
      <c r="AR674" t="str">
        <f>IF(ISNUMBER(FIND("arbeid",Methode_Keuze)),"",IF(ISNUMBER(FIND("arbeid",Methode_Keuze)),"",IF(Tb_Activiteiten[[#This Row],[Arbeidskosten op basis van IKS]]=1,Tb_Activiteiten[[#Headers],[Arbeidskosten op basis van IKS]],"")))</f>
        <v/>
      </c>
      <c r="AS674" t="str">
        <f>IF(ISNUMBER(FIND("overige",Methode_Keuze)),"",IF(Tb_Activiteiten[[#This Row],[Kosten derden exclusief btw]]=1,Tb_Activiteiten[[#Headers],[Kosten derden exclusief btw]],""))</f>
        <v/>
      </c>
      <c r="AT674" t="str">
        <f>IF(ISNUMBER(FIND("overige",Methode_Keuze)),"",IF(Tb_Activiteiten[[#This Row],[Niet verrekenbare btw]]=1,Tb_Activiteiten[[#Headers],[Niet verrekenbare btw]],""))</f>
        <v/>
      </c>
      <c r="AU674" t="str">
        <f>IF(ISNUMBER(FIND("overige",Methode_Keuze)),"",IF(Tb_Activiteiten[[#This Row],[Grondkosten]]=1,Tb_Activiteiten[[#Headers],[Grondkosten]],""))</f>
        <v/>
      </c>
      <c r="AV674" t="str">
        <f>IF(ISNUMBER(FIND("overige",Methode_Keuze)),"",IF(Tb_Activiteiten[[#This Row],[Bijdrage in natura (overige)]]=1,Tb_Activiteiten[[#Headers],[Bijdrage in natura (overige)]],""))</f>
        <v/>
      </c>
      <c r="AW674" t="str">
        <f>IF(ISNUMBER(FIND("overige",Methode_Keuze)),"",IF(Tb_Activiteiten[[#This Row],[Bijdrage in natura (vrijwilligers)]]=1,Tb_Activiteiten[[#Headers],[Bijdrage in natura (vrijwilligers)]],""))</f>
        <v/>
      </c>
      <c r="AX674" t="str">
        <f>IF(ISNUMBER(FIND("overige",Methode_Keuze)),"",IF(Tb_Activiteiten[[#This Row],[Afschrijvingskosten]]=1,Tb_Activiteiten[[#Headers],[Afschrijvingskosten]],""))</f>
        <v/>
      </c>
      <c r="AY674" t="str">
        <f>IF(ISNUMBER(FIND("overige",Methode_Keuze)),"",IF(Tb_Activiteiten[[#This Row],[Vergoeding]]=1,Tb_Activiteiten[[#Headers],[Vergoeding]],""))</f>
        <v/>
      </c>
      <c r="AZ674" t="str">
        <f>IF(ISNUMBER(FIND("arbeid",Methode_Keuze)),"",IF(Tb_Activiteiten[[#This Row],[Arbeidskosten - vast tarief (excl eigen arbeid)]]=1,Tb_Activiteiten[[#Headers],[Arbeidskosten - vast tarief (excl eigen arbeid)]],""))</f>
        <v/>
      </c>
      <c r="BA674" t="str">
        <f>IF(ISNUMBER(FIND("overige",Methode_Keuze)),"",IF(Tb_Activiteiten[[#This Row],[Overige kosten]]=1,Tb_Activiteiten[[#Headers],[Overige kosten]],""))</f>
        <v/>
      </c>
    </row>
    <row r="675" spans="1:53" x14ac:dyDescent="0.25">
      <c r="A675" s="213"/>
      <c r="F675" s="64"/>
      <c r="G675" s="64"/>
      <c r="H675" s="258"/>
      <c r="I675" s="258"/>
      <c r="J675" s="258"/>
      <c r="K675" s="258"/>
      <c r="O675" s="56"/>
      <c r="Q675" t="str">
        <f>IFERROR(IF(VLOOKUP(Tb_Activiteiten[[#This Row],[Openstelling]],Tb_Openstelling[],2,0)=1,1,""),"")</f>
        <v/>
      </c>
      <c r="AK675" t="str">
        <f>IF(ISNUMBER(FIND("arbeid",Methode_Keuze)),"",IF(ISNUMBER(FIND("arbeid",Methode_Keuze)),"",IF(Tb_Activiteiten[[#This Row],[Loonkosten]]=1,Tb_Activiteiten[[#Headers],[Loonkosten]],"")))</f>
        <v/>
      </c>
      <c r="AL675" t="str">
        <f>IF(ISNUMBER(FIND("arbeid",Methode_Keuze)),"",IF(ISNUMBER(FIND("arbeid",Methode_Keuze)),"",IF(Tb_Activiteiten[[#This Row],[Eigen arbeid]]=1,Tb_Activiteiten[[#Headers],[Eigen arbeid]],"")))</f>
        <v/>
      </c>
      <c r="AM675" t="str">
        <f>IF(ISNUMBER(FIND("arbeid",Methode_Keuze)),"",IF(ISNUMBER(FIND("arbeid",Methode_Keuze)),"",IF(Tb_Activiteiten[[#This Row],[Projectmedewerker]]=1,Tb_Activiteiten[[#Headers],[Projectmedewerker]],"")))</f>
        <v/>
      </c>
      <c r="AN675" t="str">
        <f>IF(ISNUMBER(FIND("arbeid",Methode_Keuze)),"",IF(ISNUMBER(FIND("arbeid",Methode_Keuze)),"",IF(Tb_Activiteiten[[#This Row],[Landbouwer]]=1,Tb_Activiteiten[[#Headers],[Landbouwer]],"")))</f>
        <v/>
      </c>
      <c r="AO675" t="str">
        <f>IF(ISNUMBER(FIND("arbeid",Methode_Keuze)),"",IF(ISNUMBER(FIND("arbeid",Methode_Keuze)),"",IF(Tb_Activiteiten[[#This Row],[Adviseur]]=1,Tb_Activiteiten[[#Headers],[Adviseur]],"")))</f>
        <v/>
      </c>
      <c r="AP675" t="str">
        <f>IF(ISNUMBER(FIND("arbeid",Methode_Keuze)),"",IF(ISNUMBER(FIND("arbeid",Methode_Keuze)),"",IF(Tb_Activiteiten[[#This Row],[Projectleider/Expert]]=1,Tb_Activiteiten[[#Headers],[Projectleider/Expert]],"")))</f>
        <v/>
      </c>
      <c r="AQ675" t="str">
        <f>IF(ISNUMBER(FIND("arbeid",Methode_Keuze)),"",IF(ISNUMBER(FIND("arbeid",Methode_Keuze)),"",IF(Tb_Activiteiten[[#This Row],[Arbeidskosten]]=1,Tb_Activiteiten[[#Headers],[Arbeidskosten]],"")))</f>
        <v/>
      </c>
      <c r="AR675" t="str">
        <f>IF(ISNUMBER(FIND("arbeid",Methode_Keuze)),"",IF(ISNUMBER(FIND("arbeid",Methode_Keuze)),"",IF(Tb_Activiteiten[[#This Row],[Arbeidskosten op basis van IKS]]=1,Tb_Activiteiten[[#Headers],[Arbeidskosten op basis van IKS]],"")))</f>
        <v/>
      </c>
      <c r="AS675" t="str">
        <f>IF(ISNUMBER(FIND("overige",Methode_Keuze)),"",IF(Tb_Activiteiten[[#This Row],[Kosten derden exclusief btw]]=1,Tb_Activiteiten[[#Headers],[Kosten derden exclusief btw]],""))</f>
        <v/>
      </c>
      <c r="AT675" t="str">
        <f>IF(ISNUMBER(FIND("overige",Methode_Keuze)),"",IF(Tb_Activiteiten[[#This Row],[Niet verrekenbare btw]]=1,Tb_Activiteiten[[#Headers],[Niet verrekenbare btw]],""))</f>
        <v/>
      </c>
      <c r="AU675" t="str">
        <f>IF(ISNUMBER(FIND("overige",Methode_Keuze)),"",IF(Tb_Activiteiten[[#This Row],[Grondkosten]]=1,Tb_Activiteiten[[#Headers],[Grondkosten]],""))</f>
        <v/>
      </c>
      <c r="AV675" t="str">
        <f>IF(ISNUMBER(FIND("overige",Methode_Keuze)),"",IF(Tb_Activiteiten[[#This Row],[Bijdrage in natura (overige)]]=1,Tb_Activiteiten[[#Headers],[Bijdrage in natura (overige)]],""))</f>
        <v/>
      </c>
      <c r="AW675" t="str">
        <f>IF(ISNUMBER(FIND("overige",Methode_Keuze)),"",IF(Tb_Activiteiten[[#This Row],[Bijdrage in natura (vrijwilligers)]]=1,Tb_Activiteiten[[#Headers],[Bijdrage in natura (vrijwilligers)]],""))</f>
        <v/>
      </c>
      <c r="AX675" t="str">
        <f>IF(ISNUMBER(FIND("overige",Methode_Keuze)),"",IF(Tb_Activiteiten[[#This Row],[Afschrijvingskosten]]=1,Tb_Activiteiten[[#Headers],[Afschrijvingskosten]],""))</f>
        <v/>
      </c>
      <c r="AY675" t="str">
        <f>IF(ISNUMBER(FIND("overige",Methode_Keuze)),"",IF(Tb_Activiteiten[[#This Row],[Vergoeding]]=1,Tb_Activiteiten[[#Headers],[Vergoeding]],""))</f>
        <v/>
      </c>
      <c r="AZ675" t="str">
        <f>IF(ISNUMBER(FIND("arbeid",Methode_Keuze)),"",IF(Tb_Activiteiten[[#This Row],[Arbeidskosten - vast tarief (excl eigen arbeid)]]=1,Tb_Activiteiten[[#Headers],[Arbeidskosten - vast tarief (excl eigen arbeid)]],""))</f>
        <v/>
      </c>
      <c r="BA675" t="str">
        <f>IF(ISNUMBER(FIND("overige",Methode_Keuze)),"",IF(Tb_Activiteiten[[#This Row],[Overige kosten]]=1,Tb_Activiteiten[[#Headers],[Overige kosten]],""))</f>
        <v/>
      </c>
    </row>
    <row r="676" spans="1:53" x14ac:dyDescent="0.25">
      <c r="A676" s="213"/>
      <c r="F676" s="64"/>
      <c r="G676" s="64"/>
      <c r="H676" s="258"/>
      <c r="I676" s="258"/>
      <c r="J676" s="258"/>
      <c r="K676" s="258"/>
      <c r="O676" s="56"/>
      <c r="Q676" t="str">
        <f>IFERROR(IF(VLOOKUP(Tb_Activiteiten[[#This Row],[Openstelling]],Tb_Openstelling[],2,0)=1,1,""),"")</f>
        <v/>
      </c>
      <c r="AK676" t="str">
        <f>IF(ISNUMBER(FIND("arbeid",Methode_Keuze)),"",IF(ISNUMBER(FIND("arbeid",Methode_Keuze)),"",IF(Tb_Activiteiten[[#This Row],[Loonkosten]]=1,Tb_Activiteiten[[#Headers],[Loonkosten]],"")))</f>
        <v/>
      </c>
      <c r="AL676" t="str">
        <f>IF(ISNUMBER(FIND("arbeid",Methode_Keuze)),"",IF(ISNUMBER(FIND("arbeid",Methode_Keuze)),"",IF(Tb_Activiteiten[[#This Row],[Eigen arbeid]]=1,Tb_Activiteiten[[#Headers],[Eigen arbeid]],"")))</f>
        <v/>
      </c>
      <c r="AM676" t="str">
        <f>IF(ISNUMBER(FIND("arbeid",Methode_Keuze)),"",IF(ISNUMBER(FIND("arbeid",Methode_Keuze)),"",IF(Tb_Activiteiten[[#This Row],[Projectmedewerker]]=1,Tb_Activiteiten[[#Headers],[Projectmedewerker]],"")))</f>
        <v/>
      </c>
      <c r="AN676" t="str">
        <f>IF(ISNUMBER(FIND("arbeid",Methode_Keuze)),"",IF(ISNUMBER(FIND("arbeid",Methode_Keuze)),"",IF(Tb_Activiteiten[[#This Row],[Landbouwer]]=1,Tb_Activiteiten[[#Headers],[Landbouwer]],"")))</f>
        <v/>
      </c>
      <c r="AO676" t="str">
        <f>IF(ISNUMBER(FIND("arbeid",Methode_Keuze)),"",IF(ISNUMBER(FIND("arbeid",Methode_Keuze)),"",IF(Tb_Activiteiten[[#This Row],[Adviseur]]=1,Tb_Activiteiten[[#Headers],[Adviseur]],"")))</f>
        <v/>
      </c>
      <c r="AP676" t="str">
        <f>IF(ISNUMBER(FIND("arbeid",Methode_Keuze)),"",IF(ISNUMBER(FIND("arbeid",Methode_Keuze)),"",IF(Tb_Activiteiten[[#This Row],[Projectleider/Expert]]=1,Tb_Activiteiten[[#Headers],[Projectleider/Expert]],"")))</f>
        <v/>
      </c>
      <c r="AQ676" t="str">
        <f>IF(ISNUMBER(FIND("arbeid",Methode_Keuze)),"",IF(ISNUMBER(FIND("arbeid",Methode_Keuze)),"",IF(Tb_Activiteiten[[#This Row],[Arbeidskosten]]=1,Tb_Activiteiten[[#Headers],[Arbeidskosten]],"")))</f>
        <v/>
      </c>
      <c r="AR676" t="str">
        <f>IF(ISNUMBER(FIND("arbeid",Methode_Keuze)),"",IF(ISNUMBER(FIND("arbeid",Methode_Keuze)),"",IF(Tb_Activiteiten[[#This Row],[Arbeidskosten op basis van IKS]]=1,Tb_Activiteiten[[#Headers],[Arbeidskosten op basis van IKS]],"")))</f>
        <v/>
      </c>
      <c r="AS676" t="str">
        <f>IF(ISNUMBER(FIND("overige",Methode_Keuze)),"",IF(Tb_Activiteiten[[#This Row],[Kosten derden exclusief btw]]=1,Tb_Activiteiten[[#Headers],[Kosten derden exclusief btw]],""))</f>
        <v/>
      </c>
      <c r="AT676" t="str">
        <f>IF(ISNUMBER(FIND("overige",Methode_Keuze)),"",IF(Tb_Activiteiten[[#This Row],[Niet verrekenbare btw]]=1,Tb_Activiteiten[[#Headers],[Niet verrekenbare btw]],""))</f>
        <v/>
      </c>
      <c r="AU676" t="str">
        <f>IF(ISNUMBER(FIND("overige",Methode_Keuze)),"",IF(Tb_Activiteiten[[#This Row],[Grondkosten]]=1,Tb_Activiteiten[[#Headers],[Grondkosten]],""))</f>
        <v/>
      </c>
      <c r="AV676" t="str">
        <f>IF(ISNUMBER(FIND("overige",Methode_Keuze)),"",IF(Tb_Activiteiten[[#This Row],[Bijdrage in natura (overige)]]=1,Tb_Activiteiten[[#Headers],[Bijdrage in natura (overige)]],""))</f>
        <v/>
      </c>
      <c r="AW676" t="str">
        <f>IF(ISNUMBER(FIND("overige",Methode_Keuze)),"",IF(Tb_Activiteiten[[#This Row],[Bijdrage in natura (vrijwilligers)]]=1,Tb_Activiteiten[[#Headers],[Bijdrage in natura (vrijwilligers)]],""))</f>
        <v/>
      </c>
      <c r="AX676" t="str">
        <f>IF(ISNUMBER(FIND("overige",Methode_Keuze)),"",IF(Tb_Activiteiten[[#This Row],[Afschrijvingskosten]]=1,Tb_Activiteiten[[#Headers],[Afschrijvingskosten]],""))</f>
        <v/>
      </c>
      <c r="AY676" t="str">
        <f>IF(ISNUMBER(FIND("overige",Methode_Keuze)),"",IF(Tb_Activiteiten[[#This Row],[Vergoeding]]=1,Tb_Activiteiten[[#Headers],[Vergoeding]],""))</f>
        <v/>
      </c>
      <c r="AZ676" t="str">
        <f>IF(ISNUMBER(FIND("arbeid",Methode_Keuze)),"",IF(Tb_Activiteiten[[#This Row],[Arbeidskosten - vast tarief (excl eigen arbeid)]]=1,Tb_Activiteiten[[#Headers],[Arbeidskosten - vast tarief (excl eigen arbeid)]],""))</f>
        <v/>
      </c>
      <c r="BA676" t="str">
        <f>IF(ISNUMBER(FIND("overige",Methode_Keuze)),"",IF(Tb_Activiteiten[[#This Row],[Overige kosten]]=1,Tb_Activiteiten[[#Headers],[Overige kosten]],""))</f>
        <v/>
      </c>
    </row>
    <row r="677" spans="1:53" x14ac:dyDescent="0.25">
      <c r="A677" s="213"/>
      <c r="F677" s="64"/>
      <c r="G677" s="64"/>
      <c r="H677" s="258"/>
      <c r="I677" s="258"/>
      <c r="J677" s="258"/>
      <c r="K677" s="258"/>
      <c r="O677" s="56"/>
      <c r="Q677" t="str">
        <f>IFERROR(IF(VLOOKUP(Tb_Activiteiten[[#This Row],[Openstelling]],Tb_Openstelling[],2,0)=1,1,""),"")</f>
        <v/>
      </c>
      <c r="AK677" t="str">
        <f>IF(ISNUMBER(FIND("arbeid",Methode_Keuze)),"",IF(ISNUMBER(FIND("arbeid",Methode_Keuze)),"",IF(Tb_Activiteiten[[#This Row],[Loonkosten]]=1,Tb_Activiteiten[[#Headers],[Loonkosten]],"")))</f>
        <v/>
      </c>
      <c r="AL677" t="str">
        <f>IF(ISNUMBER(FIND("arbeid",Methode_Keuze)),"",IF(ISNUMBER(FIND("arbeid",Methode_Keuze)),"",IF(Tb_Activiteiten[[#This Row],[Eigen arbeid]]=1,Tb_Activiteiten[[#Headers],[Eigen arbeid]],"")))</f>
        <v/>
      </c>
      <c r="AM677" t="str">
        <f>IF(ISNUMBER(FIND("arbeid",Methode_Keuze)),"",IF(ISNUMBER(FIND("arbeid",Methode_Keuze)),"",IF(Tb_Activiteiten[[#This Row],[Projectmedewerker]]=1,Tb_Activiteiten[[#Headers],[Projectmedewerker]],"")))</f>
        <v/>
      </c>
      <c r="AN677" t="str">
        <f>IF(ISNUMBER(FIND("arbeid",Methode_Keuze)),"",IF(ISNUMBER(FIND("arbeid",Methode_Keuze)),"",IF(Tb_Activiteiten[[#This Row],[Landbouwer]]=1,Tb_Activiteiten[[#Headers],[Landbouwer]],"")))</f>
        <v/>
      </c>
      <c r="AO677" t="str">
        <f>IF(ISNUMBER(FIND("arbeid",Methode_Keuze)),"",IF(ISNUMBER(FIND("arbeid",Methode_Keuze)),"",IF(Tb_Activiteiten[[#This Row],[Adviseur]]=1,Tb_Activiteiten[[#Headers],[Adviseur]],"")))</f>
        <v/>
      </c>
      <c r="AP677" t="str">
        <f>IF(ISNUMBER(FIND("arbeid",Methode_Keuze)),"",IF(ISNUMBER(FIND("arbeid",Methode_Keuze)),"",IF(Tb_Activiteiten[[#This Row],[Projectleider/Expert]]=1,Tb_Activiteiten[[#Headers],[Projectleider/Expert]],"")))</f>
        <v/>
      </c>
      <c r="AQ677" t="str">
        <f>IF(ISNUMBER(FIND("arbeid",Methode_Keuze)),"",IF(ISNUMBER(FIND("arbeid",Methode_Keuze)),"",IF(Tb_Activiteiten[[#This Row],[Arbeidskosten]]=1,Tb_Activiteiten[[#Headers],[Arbeidskosten]],"")))</f>
        <v/>
      </c>
      <c r="AR677" t="str">
        <f>IF(ISNUMBER(FIND("arbeid",Methode_Keuze)),"",IF(ISNUMBER(FIND("arbeid",Methode_Keuze)),"",IF(Tb_Activiteiten[[#This Row],[Arbeidskosten op basis van IKS]]=1,Tb_Activiteiten[[#Headers],[Arbeidskosten op basis van IKS]],"")))</f>
        <v/>
      </c>
      <c r="AS677" t="str">
        <f>IF(ISNUMBER(FIND("overige",Methode_Keuze)),"",IF(Tb_Activiteiten[[#This Row],[Kosten derden exclusief btw]]=1,Tb_Activiteiten[[#Headers],[Kosten derden exclusief btw]],""))</f>
        <v/>
      </c>
      <c r="AT677" t="str">
        <f>IF(ISNUMBER(FIND("overige",Methode_Keuze)),"",IF(Tb_Activiteiten[[#This Row],[Niet verrekenbare btw]]=1,Tb_Activiteiten[[#Headers],[Niet verrekenbare btw]],""))</f>
        <v/>
      </c>
      <c r="AU677" t="str">
        <f>IF(ISNUMBER(FIND("overige",Methode_Keuze)),"",IF(Tb_Activiteiten[[#This Row],[Grondkosten]]=1,Tb_Activiteiten[[#Headers],[Grondkosten]],""))</f>
        <v/>
      </c>
      <c r="AV677" t="str">
        <f>IF(ISNUMBER(FIND("overige",Methode_Keuze)),"",IF(Tb_Activiteiten[[#This Row],[Bijdrage in natura (overige)]]=1,Tb_Activiteiten[[#Headers],[Bijdrage in natura (overige)]],""))</f>
        <v/>
      </c>
      <c r="AW677" t="str">
        <f>IF(ISNUMBER(FIND("overige",Methode_Keuze)),"",IF(Tb_Activiteiten[[#This Row],[Bijdrage in natura (vrijwilligers)]]=1,Tb_Activiteiten[[#Headers],[Bijdrage in natura (vrijwilligers)]],""))</f>
        <v/>
      </c>
      <c r="AX677" t="str">
        <f>IF(ISNUMBER(FIND("overige",Methode_Keuze)),"",IF(Tb_Activiteiten[[#This Row],[Afschrijvingskosten]]=1,Tb_Activiteiten[[#Headers],[Afschrijvingskosten]],""))</f>
        <v/>
      </c>
      <c r="AY677" t="str">
        <f>IF(ISNUMBER(FIND("overige",Methode_Keuze)),"",IF(Tb_Activiteiten[[#This Row],[Vergoeding]]=1,Tb_Activiteiten[[#Headers],[Vergoeding]],""))</f>
        <v/>
      </c>
      <c r="AZ677" t="str">
        <f>IF(ISNUMBER(FIND("arbeid",Methode_Keuze)),"",IF(Tb_Activiteiten[[#This Row],[Arbeidskosten - vast tarief (excl eigen arbeid)]]=1,Tb_Activiteiten[[#Headers],[Arbeidskosten - vast tarief (excl eigen arbeid)]],""))</f>
        <v/>
      </c>
      <c r="BA677" t="str">
        <f>IF(ISNUMBER(FIND("overige",Methode_Keuze)),"",IF(Tb_Activiteiten[[#This Row],[Overige kosten]]=1,Tb_Activiteiten[[#Headers],[Overige kosten]],""))</f>
        <v/>
      </c>
    </row>
    <row r="678" spans="1:53" x14ac:dyDescent="0.25">
      <c r="A678" s="213"/>
      <c r="F678" s="64"/>
      <c r="G678" s="64"/>
      <c r="H678" s="258"/>
      <c r="I678" s="258"/>
      <c r="J678" s="258"/>
      <c r="K678" s="258"/>
      <c r="O678" s="56"/>
      <c r="Q678" t="str">
        <f>IFERROR(IF(VLOOKUP(Tb_Activiteiten[[#This Row],[Openstelling]],Tb_Openstelling[],2,0)=1,1,""),"")</f>
        <v/>
      </c>
      <c r="AK678" t="str">
        <f>IF(ISNUMBER(FIND("arbeid",Methode_Keuze)),"",IF(ISNUMBER(FIND("arbeid",Methode_Keuze)),"",IF(Tb_Activiteiten[[#This Row],[Loonkosten]]=1,Tb_Activiteiten[[#Headers],[Loonkosten]],"")))</f>
        <v/>
      </c>
      <c r="AL678" t="str">
        <f>IF(ISNUMBER(FIND("arbeid",Methode_Keuze)),"",IF(ISNUMBER(FIND("arbeid",Methode_Keuze)),"",IF(Tb_Activiteiten[[#This Row],[Eigen arbeid]]=1,Tb_Activiteiten[[#Headers],[Eigen arbeid]],"")))</f>
        <v/>
      </c>
      <c r="AM678" t="str">
        <f>IF(ISNUMBER(FIND("arbeid",Methode_Keuze)),"",IF(ISNUMBER(FIND("arbeid",Methode_Keuze)),"",IF(Tb_Activiteiten[[#This Row],[Projectmedewerker]]=1,Tb_Activiteiten[[#Headers],[Projectmedewerker]],"")))</f>
        <v/>
      </c>
      <c r="AN678" t="str">
        <f>IF(ISNUMBER(FIND("arbeid",Methode_Keuze)),"",IF(ISNUMBER(FIND("arbeid",Methode_Keuze)),"",IF(Tb_Activiteiten[[#This Row],[Landbouwer]]=1,Tb_Activiteiten[[#Headers],[Landbouwer]],"")))</f>
        <v/>
      </c>
      <c r="AO678" t="str">
        <f>IF(ISNUMBER(FIND("arbeid",Methode_Keuze)),"",IF(ISNUMBER(FIND("arbeid",Methode_Keuze)),"",IF(Tb_Activiteiten[[#This Row],[Adviseur]]=1,Tb_Activiteiten[[#Headers],[Adviseur]],"")))</f>
        <v/>
      </c>
      <c r="AP678" t="str">
        <f>IF(ISNUMBER(FIND("arbeid",Methode_Keuze)),"",IF(ISNUMBER(FIND("arbeid",Methode_Keuze)),"",IF(Tb_Activiteiten[[#This Row],[Projectleider/Expert]]=1,Tb_Activiteiten[[#Headers],[Projectleider/Expert]],"")))</f>
        <v/>
      </c>
      <c r="AQ678" t="str">
        <f>IF(ISNUMBER(FIND("arbeid",Methode_Keuze)),"",IF(ISNUMBER(FIND("arbeid",Methode_Keuze)),"",IF(Tb_Activiteiten[[#This Row],[Arbeidskosten]]=1,Tb_Activiteiten[[#Headers],[Arbeidskosten]],"")))</f>
        <v/>
      </c>
      <c r="AR678" t="str">
        <f>IF(ISNUMBER(FIND("arbeid",Methode_Keuze)),"",IF(ISNUMBER(FIND("arbeid",Methode_Keuze)),"",IF(Tb_Activiteiten[[#This Row],[Arbeidskosten op basis van IKS]]=1,Tb_Activiteiten[[#Headers],[Arbeidskosten op basis van IKS]],"")))</f>
        <v/>
      </c>
      <c r="AS678" t="str">
        <f>IF(ISNUMBER(FIND("overige",Methode_Keuze)),"",IF(Tb_Activiteiten[[#This Row],[Kosten derden exclusief btw]]=1,Tb_Activiteiten[[#Headers],[Kosten derden exclusief btw]],""))</f>
        <v/>
      </c>
      <c r="AT678" t="str">
        <f>IF(ISNUMBER(FIND("overige",Methode_Keuze)),"",IF(Tb_Activiteiten[[#This Row],[Niet verrekenbare btw]]=1,Tb_Activiteiten[[#Headers],[Niet verrekenbare btw]],""))</f>
        <v/>
      </c>
      <c r="AU678" t="str">
        <f>IF(ISNUMBER(FIND("overige",Methode_Keuze)),"",IF(Tb_Activiteiten[[#This Row],[Grondkosten]]=1,Tb_Activiteiten[[#Headers],[Grondkosten]],""))</f>
        <v/>
      </c>
      <c r="AV678" t="str">
        <f>IF(ISNUMBER(FIND("overige",Methode_Keuze)),"",IF(Tb_Activiteiten[[#This Row],[Bijdrage in natura (overige)]]=1,Tb_Activiteiten[[#Headers],[Bijdrage in natura (overige)]],""))</f>
        <v/>
      </c>
      <c r="AW678" t="str">
        <f>IF(ISNUMBER(FIND("overige",Methode_Keuze)),"",IF(Tb_Activiteiten[[#This Row],[Bijdrage in natura (vrijwilligers)]]=1,Tb_Activiteiten[[#Headers],[Bijdrage in natura (vrijwilligers)]],""))</f>
        <v/>
      </c>
      <c r="AX678" t="str">
        <f>IF(ISNUMBER(FIND("overige",Methode_Keuze)),"",IF(Tb_Activiteiten[[#This Row],[Afschrijvingskosten]]=1,Tb_Activiteiten[[#Headers],[Afschrijvingskosten]],""))</f>
        <v/>
      </c>
      <c r="AY678" t="str">
        <f>IF(ISNUMBER(FIND("overige",Methode_Keuze)),"",IF(Tb_Activiteiten[[#This Row],[Vergoeding]]=1,Tb_Activiteiten[[#Headers],[Vergoeding]],""))</f>
        <v/>
      </c>
      <c r="AZ678" t="str">
        <f>IF(ISNUMBER(FIND("arbeid",Methode_Keuze)),"",IF(Tb_Activiteiten[[#This Row],[Arbeidskosten - vast tarief (excl eigen arbeid)]]=1,Tb_Activiteiten[[#Headers],[Arbeidskosten - vast tarief (excl eigen arbeid)]],""))</f>
        <v/>
      </c>
      <c r="BA678" t="str">
        <f>IF(ISNUMBER(FIND("overige",Methode_Keuze)),"",IF(Tb_Activiteiten[[#This Row],[Overige kosten]]=1,Tb_Activiteiten[[#Headers],[Overige kosten]],""))</f>
        <v/>
      </c>
    </row>
    <row r="679" spans="1:53" x14ac:dyDescent="0.25">
      <c r="A679" s="213"/>
      <c r="F679" s="64"/>
      <c r="G679" s="64"/>
      <c r="H679" s="258"/>
      <c r="I679" s="258"/>
      <c r="J679" s="258"/>
      <c r="K679" s="258"/>
      <c r="O679" s="56"/>
      <c r="Q679" t="str">
        <f>IFERROR(IF(VLOOKUP(Tb_Activiteiten[[#This Row],[Openstelling]],Tb_Openstelling[],2,0)=1,1,""),"")</f>
        <v/>
      </c>
      <c r="AK679" t="str">
        <f>IF(ISNUMBER(FIND("arbeid",Methode_Keuze)),"",IF(ISNUMBER(FIND("arbeid",Methode_Keuze)),"",IF(Tb_Activiteiten[[#This Row],[Loonkosten]]=1,Tb_Activiteiten[[#Headers],[Loonkosten]],"")))</f>
        <v/>
      </c>
      <c r="AL679" t="str">
        <f>IF(ISNUMBER(FIND("arbeid",Methode_Keuze)),"",IF(ISNUMBER(FIND("arbeid",Methode_Keuze)),"",IF(Tb_Activiteiten[[#This Row],[Eigen arbeid]]=1,Tb_Activiteiten[[#Headers],[Eigen arbeid]],"")))</f>
        <v/>
      </c>
      <c r="AM679" t="str">
        <f>IF(ISNUMBER(FIND("arbeid",Methode_Keuze)),"",IF(ISNUMBER(FIND("arbeid",Methode_Keuze)),"",IF(Tb_Activiteiten[[#This Row],[Projectmedewerker]]=1,Tb_Activiteiten[[#Headers],[Projectmedewerker]],"")))</f>
        <v/>
      </c>
      <c r="AN679" t="str">
        <f>IF(ISNUMBER(FIND("arbeid",Methode_Keuze)),"",IF(ISNUMBER(FIND("arbeid",Methode_Keuze)),"",IF(Tb_Activiteiten[[#This Row],[Landbouwer]]=1,Tb_Activiteiten[[#Headers],[Landbouwer]],"")))</f>
        <v/>
      </c>
      <c r="AO679" t="str">
        <f>IF(ISNUMBER(FIND("arbeid",Methode_Keuze)),"",IF(ISNUMBER(FIND("arbeid",Methode_Keuze)),"",IF(Tb_Activiteiten[[#This Row],[Adviseur]]=1,Tb_Activiteiten[[#Headers],[Adviseur]],"")))</f>
        <v/>
      </c>
      <c r="AP679" t="str">
        <f>IF(ISNUMBER(FIND("arbeid",Methode_Keuze)),"",IF(ISNUMBER(FIND("arbeid",Methode_Keuze)),"",IF(Tb_Activiteiten[[#This Row],[Projectleider/Expert]]=1,Tb_Activiteiten[[#Headers],[Projectleider/Expert]],"")))</f>
        <v/>
      </c>
      <c r="AQ679" t="str">
        <f>IF(ISNUMBER(FIND("arbeid",Methode_Keuze)),"",IF(ISNUMBER(FIND("arbeid",Methode_Keuze)),"",IF(Tb_Activiteiten[[#This Row],[Arbeidskosten]]=1,Tb_Activiteiten[[#Headers],[Arbeidskosten]],"")))</f>
        <v/>
      </c>
      <c r="AR679" t="str">
        <f>IF(ISNUMBER(FIND("arbeid",Methode_Keuze)),"",IF(ISNUMBER(FIND("arbeid",Methode_Keuze)),"",IF(Tb_Activiteiten[[#This Row],[Arbeidskosten op basis van IKS]]=1,Tb_Activiteiten[[#Headers],[Arbeidskosten op basis van IKS]],"")))</f>
        <v/>
      </c>
      <c r="AS679" t="str">
        <f>IF(ISNUMBER(FIND("overige",Methode_Keuze)),"",IF(Tb_Activiteiten[[#This Row],[Kosten derden exclusief btw]]=1,Tb_Activiteiten[[#Headers],[Kosten derden exclusief btw]],""))</f>
        <v/>
      </c>
      <c r="AT679" t="str">
        <f>IF(ISNUMBER(FIND("overige",Methode_Keuze)),"",IF(Tb_Activiteiten[[#This Row],[Niet verrekenbare btw]]=1,Tb_Activiteiten[[#Headers],[Niet verrekenbare btw]],""))</f>
        <v/>
      </c>
      <c r="AU679" t="str">
        <f>IF(ISNUMBER(FIND("overige",Methode_Keuze)),"",IF(Tb_Activiteiten[[#This Row],[Grondkosten]]=1,Tb_Activiteiten[[#Headers],[Grondkosten]],""))</f>
        <v/>
      </c>
      <c r="AV679" t="str">
        <f>IF(ISNUMBER(FIND("overige",Methode_Keuze)),"",IF(Tb_Activiteiten[[#This Row],[Bijdrage in natura (overige)]]=1,Tb_Activiteiten[[#Headers],[Bijdrage in natura (overige)]],""))</f>
        <v/>
      </c>
      <c r="AW679" t="str">
        <f>IF(ISNUMBER(FIND("overige",Methode_Keuze)),"",IF(Tb_Activiteiten[[#This Row],[Bijdrage in natura (vrijwilligers)]]=1,Tb_Activiteiten[[#Headers],[Bijdrage in natura (vrijwilligers)]],""))</f>
        <v/>
      </c>
      <c r="AX679" t="str">
        <f>IF(ISNUMBER(FIND("overige",Methode_Keuze)),"",IF(Tb_Activiteiten[[#This Row],[Afschrijvingskosten]]=1,Tb_Activiteiten[[#Headers],[Afschrijvingskosten]],""))</f>
        <v/>
      </c>
      <c r="AY679" t="str">
        <f>IF(ISNUMBER(FIND("overige",Methode_Keuze)),"",IF(Tb_Activiteiten[[#This Row],[Vergoeding]]=1,Tb_Activiteiten[[#Headers],[Vergoeding]],""))</f>
        <v/>
      </c>
      <c r="AZ679" t="str">
        <f>IF(ISNUMBER(FIND("arbeid",Methode_Keuze)),"",IF(Tb_Activiteiten[[#This Row],[Arbeidskosten - vast tarief (excl eigen arbeid)]]=1,Tb_Activiteiten[[#Headers],[Arbeidskosten - vast tarief (excl eigen arbeid)]],""))</f>
        <v/>
      </c>
      <c r="BA679" t="str">
        <f>IF(ISNUMBER(FIND("overige",Methode_Keuze)),"",IF(Tb_Activiteiten[[#This Row],[Overige kosten]]=1,Tb_Activiteiten[[#Headers],[Overige kosten]],""))</f>
        <v/>
      </c>
    </row>
    <row r="680" spans="1:53" x14ac:dyDescent="0.25">
      <c r="A680" s="213"/>
      <c r="F680" s="64"/>
      <c r="G680" s="64"/>
      <c r="H680" s="258"/>
      <c r="I680" s="258"/>
      <c r="J680" s="258"/>
      <c r="K680" s="258"/>
      <c r="O680" s="56"/>
      <c r="Q680" t="str">
        <f>IFERROR(IF(VLOOKUP(Tb_Activiteiten[[#This Row],[Openstelling]],Tb_Openstelling[],2,0)=1,1,""),"")</f>
        <v/>
      </c>
      <c r="AK680" t="str">
        <f>IF(ISNUMBER(FIND("arbeid",Methode_Keuze)),"",IF(ISNUMBER(FIND("arbeid",Methode_Keuze)),"",IF(Tb_Activiteiten[[#This Row],[Loonkosten]]=1,Tb_Activiteiten[[#Headers],[Loonkosten]],"")))</f>
        <v/>
      </c>
      <c r="AL680" t="str">
        <f>IF(ISNUMBER(FIND("arbeid",Methode_Keuze)),"",IF(ISNUMBER(FIND("arbeid",Methode_Keuze)),"",IF(Tb_Activiteiten[[#This Row],[Eigen arbeid]]=1,Tb_Activiteiten[[#Headers],[Eigen arbeid]],"")))</f>
        <v/>
      </c>
      <c r="AM680" t="str">
        <f>IF(ISNUMBER(FIND("arbeid",Methode_Keuze)),"",IF(ISNUMBER(FIND("arbeid",Methode_Keuze)),"",IF(Tb_Activiteiten[[#This Row],[Projectmedewerker]]=1,Tb_Activiteiten[[#Headers],[Projectmedewerker]],"")))</f>
        <v/>
      </c>
      <c r="AN680" t="str">
        <f>IF(ISNUMBER(FIND("arbeid",Methode_Keuze)),"",IF(ISNUMBER(FIND("arbeid",Methode_Keuze)),"",IF(Tb_Activiteiten[[#This Row],[Landbouwer]]=1,Tb_Activiteiten[[#Headers],[Landbouwer]],"")))</f>
        <v/>
      </c>
      <c r="AO680" t="str">
        <f>IF(ISNUMBER(FIND("arbeid",Methode_Keuze)),"",IF(ISNUMBER(FIND("arbeid",Methode_Keuze)),"",IF(Tb_Activiteiten[[#This Row],[Adviseur]]=1,Tb_Activiteiten[[#Headers],[Adviseur]],"")))</f>
        <v/>
      </c>
      <c r="AP680" t="str">
        <f>IF(ISNUMBER(FIND("arbeid",Methode_Keuze)),"",IF(ISNUMBER(FIND("arbeid",Methode_Keuze)),"",IF(Tb_Activiteiten[[#This Row],[Projectleider/Expert]]=1,Tb_Activiteiten[[#Headers],[Projectleider/Expert]],"")))</f>
        <v/>
      </c>
      <c r="AQ680" t="str">
        <f>IF(ISNUMBER(FIND("arbeid",Methode_Keuze)),"",IF(ISNUMBER(FIND("arbeid",Methode_Keuze)),"",IF(Tb_Activiteiten[[#This Row],[Arbeidskosten]]=1,Tb_Activiteiten[[#Headers],[Arbeidskosten]],"")))</f>
        <v/>
      </c>
      <c r="AR680" t="str">
        <f>IF(ISNUMBER(FIND("arbeid",Methode_Keuze)),"",IF(ISNUMBER(FIND("arbeid",Methode_Keuze)),"",IF(Tb_Activiteiten[[#This Row],[Arbeidskosten op basis van IKS]]=1,Tb_Activiteiten[[#Headers],[Arbeidskosten op basis van IKS]],"")))</f>
        <v/>
      </c>
      <c r="AS680" t="str">
        <f>IF(ISNUMBER(FIND("overige",Methode_Keuze)),"",IF(Tb_Activiteiten[[#This Row],[Kosten derden exclusief btw]]=1,Tb_Activiteiten[[#Headers],[Kosten derden exclusief btw]],""))</f>
        <v/>
      </c>
      <c r="AT680" t="str">
        <f>IF(ISNUMBER(FIND("overige",Methode_Keuze)),"",IF(Tb_Activiteiten[[#This Row],[Niet verrekenbare btw]]=1,Tb_Activiteiten[[#Headers],[Niet verrekenbare btw]],""))</f>
        <v/>
      </c>
      <c r="AU680" t="str">
        <f>IF(ISNUMBER(FIND("overige",Methode_Keuze)),"",IF(Tb_Activiteiten[[#This Row],[Grondkosten]]=1,Tb_Activiteiten[[#Headers],[Grondkosten]],""))</f>
        <v/>
      </c>
      <c r="AV680" t="str">
        <f>IF(ISNUMBER(FIND("overige",Methode_Keuze)),"",IF(Tb_Activiteiten[[#This Row],[Bijdrage in natura (overige)]]=1,Tb_Activiteiten[[#Headers],[Bijdrage in natura (overige)]],""))</f>
        <v/>
      </c>
      <c r="AW680" t="str">
        <f>IF(ISNUMBER(FIND("overige",Methode_Keuze)),"",IF(Tb_Activiteiten[[#This Row],[Bijdrage in natura (vrijwilligers)]]=1,Tb_Activiteiten[[#Headers],[Bijdrage in natura (vrijwilligers)]],""))</f>
        <v/>
      </c>
      <c r="AX680" t="str">
        <f>IF(ISNUMBER(FIND("overige",Methode_Keuze)),"",IF(Tb_Activiteiten[[#This Row],[Afschrijvingskosten]]=1,Tb_Activiteiten[[#Headers],[Afschrijvingskosten]],""))</f>
        <v/>
      </c>
      <c r="AY680" t="str">
        <f>IF(ISNUMBER(FIND("overige",Methode_Keuze)),"",IF(Tb_Activiteiten[[#This Row],[Vergoeding]]=1,Tb_Activiteiten[[#Headers],[Vergoeding]],""))</f>
        <v/>
      </c>
      <c r="AZ680" t="str">
        <f>IF(ISNUMBER(FIND("arbeid",Methode_Keuze)),"",IF(Tb_Activiteiten[[#This Row],[Arbeidskosten - vast tarief (excl eigen arbeid)]]=1,Tb_Activiteiten[[#Headers],[Arbeidskosten - vast tarief (excl eigen arbeid)]],""))</f>
        <v/>
      </c>
      <c r="BA680" t="str">
        <f>IF(ISNUMBER(FIND("overige",Methode_Keuze)),"",IF(Tb_Activiteiten[[#This Row],[Overige kosten]]=1,Tb_Activiteiten[[#Headers],[Overige kosten]],""))</f>
        <v/>
      </c>
    </row>
    <row r="681" spans="1:53" x14ac:dyDescent="0.25">
      <c r="A681" s="213"/>
      <c r="F681" s="64"/>
      <c r="G681" s="64"/>
      <c r="H681" s="258"/>
      <c r="I681" s="258"/>
      <c r="J681" s="258"/>
      <c r="K681" s="258"/>
      <c r="O681" s="56"/>
      <c r="Q681" t="str">
        <f>IFERROR(IF(VLOOKUP(Tb_Activiteiten[[#This Row],[Openstelling]],Tb_Openstelling[],2,0)=1,1,""),"")</f>
        <v/>
      </c>
      <c r="AK681" t="str">
        <f>IF(ISNUMBER(FIND("arbeid",Methode_Keuze)),"",IF(ISNUMBER(FIND("arbeid",Methode_Keuze)),"",IF(Tb_Activiteiten[[#This Row],[Loonkosten]]=1,Tb_Activiteiten[[#Headers],[Loonkosten]],"")))</f>
        <v/>
      </c>
      <c r="AL681" t="str">
        <f>IF(ISNUMBER(FIND("arbeid",Methode_Keuze)),"",IF(ISNUMBER(FIND("arbeid",Methode_Keuze)),"",IF(Tb_Activiteiten[[#This Row],[Eigen arbeid]]=1,Tb_Activiteiten[[#Headers],[Eigen arbeid]],"")))</f>
        <v/>
      </c>
      <c r="AM681" t="str">
        <f>IF(ISNUMBER(FIND("arbeid",Methode_Keuze)),"",IF(ISNUMBER(FIND("arbeid",Methode_Keuze)),"",IF(Tb_Activiteiten[[#This Row],[Projectmedewerker]]=1,Tb_Activiteiten[[#Headers],[Projectmedewerker]],"")))</f>
        <v/>
      </c>
      <c r="AN681" t="str">
        <f>IF(ISNUMBER(FIND("arbeid",Methode_Keuze)),"",IF(ISNUMBER(FIND("arbeid",Methode_Keuze)),"",IF(Tb_Activiteiten[[#This Row],[Landbouwer]]=1,Tb_Activiteiten[[#Headers],[Landbouwer]],"")))</f>
        <v/>
      </c>
      <c r="AO681" t="str">
        <f>IF(ISNUMBER(FIND("arbeid",Methode_Keuze)),"",IF(ISNUMBER(FIND("arbeid",Methode_Keuze)),"",IF(Tb_Activiteiten[[#This Row],[Adviseur]]=1,Tb_Activiteiten[[#Headers],[Adviseur]],"")))</f>
        <v/>
      </c>
      <c r="AP681" t="str">
        <f>IF(ISNUMBER(FIND("arbeid",Methode_Keuze)),"",IF(ISNUMBER(FIND("arbeid",Methode_Keuze)),"",IF(Tb_Activiteiten[[#This Row],[Projectleider/Expert]]=1,Tb_Activiteiten[[#Headers],[Projectleider/Expert]],"")))</f>
        <v/>
      </c>
      <c r="AQ681" t="str">
        <f>IF(ISNUMBER(FIND("arbeid",Methode_Keuze)),"",IF(ISNUMBER(FIND("arbeid",Methode_Keuze)),"",IF(Tb_Activiteiten[[#This Row],[Arbeidskosten]]=1,Tb_Activiteiten[[#Headers],[Arbeidskosten]],"")))</f>
        <v/>
      </c>
      <c r="AR681" t="str">
        <f>IF(ISNUMBER(FIND("arbeid",Methode_Keuze)),"",IF(ISNUMBER(FIND("arbeid",Methode_Keuze)),"",IF(Tb_Activiteiten[[#This Row],[Arbeidskosten op basis van IKS]]=1,Tb_Activiteiten[[#Headers],[Arbeidskosten op basis van IKS]],"")))</f>
        <v/>
      </c>
      <c r="AS681" t="str">
        <f>IF(ISNUMBER(FIND("overige",Methode_Keuze)),"",IF(Tb_Activiteiten[[#This Row],[Kosten derden exclusief btw]]=1,Tb_Activiteiten[[#Headers],[Kosten derden exclusief btw]],""))</f>
        <v/>
      </c>
      <c r="AT681" t="str">
        <f>IF(ISNUMBER(FIND("overige",Methode_Keuze)),"",IF(Tb_Activiteiten[[#This Row],[Niet verrekenbare btw]]=1,Tb_Activiteiten[[#Headers],[Niet verrekenbare btw]],""))</f>
        <v/>
      </c>
      <c r="AU681" t="str">
        <f>IF(ISNUMBER(FIND("overige",Methode_Keuze)),"",IF(Tb_Activiteiten[[#This Row],[Grondkosten]]=1,Tb_Activiteiten[[#Headers],[Grondkosten]],""))</f>
        <v/>
      </c>
      <c r="AV681" t="str">
        <f>IF(ISNUMBER(FIND("overige",Methode_Keuze)),"",IF(Tb_Activiteiten[[#This Row],[Bijdrage in natura (overige)]]=1,Tb_Activiteiten[[#Headers],[Bijdrage in natura (overige)]],""))</f>
        <v/>
      </c>
      <c r="AW681" t="str">
        <f>IF(ISNUMBER(FIND("overige",Methode_Keuze)),"",IF(Tb_Activiteiten[[#This Row],[Bijdrage in natura (vrijwilligers)]]=1,Tb_Activiteiten[[#Headers],[Bijdrage in natura (vrijwilligers)]],""))</f>
        <v/>
      </c>
      <c r="AX681" t="str">
        <f>IF(ISNUMBER(FIND("overige",Methode_Keuze)),"",IF(Tb_Activiteiten[[#This Row],[Afschrijvingskosten]]=1,Tb_Activiteiten[[#Headers],[Afschrijvingskosten]],""))</f>
        <v/>
      </c>
      <c r="AY681" t="str">
        <f>IF(ISNUMBER(FIND("overige",Methode_Keuze)),"",IF(Tb_Activiteiten[[#This Row],[Vergoeding]]=1,Tb_Activiteiten[[#Headers],[Vergoeding]],""))</f>
        <v/>
      </c>
      <c r="AZ681" t="str">
        <f>IF(ISNUMBER(FIND("arbeid",Methode_Keuze)),"",IF(Tb_Activiteiten[[#This Row],[Arbeidskosten - vast tarief (excl eigen arbeid)]]=1,Tb_Activiteiten[[#Headers],[Arbeidskosten - vast tarief (excl eigen arbeid)]],""))</f>
        <v/>
      </c>
      <c r="BA681" t="str">
        <f>IF(ISNUMBER(FIND("overige",Methode_Keuze)),"",IF(Tb_Activiteiten[[#This Row],[Overige kosten]]=1,Tb_Activiteiten[[#Headers],[Overige kosten]],""))</f>
        <v/>
      </c>
    </row>
    <row r="682" spans="1:53" x14ac:dyDescent="0.25">
      <c r="A682" s="213"/>
      <c r="F682" s="64"/>
      <c r="G682" s="64"/>
      <c r="H682" s="258"/>
      <c r="I682" s="258"/>
      <c r="J682" s="258"/>
      <c r="K682" s="258"/>
      <c r="O682" s="56"/>
      <c r="Q682" t="str">
        <f>IFERROR(IF(VLOOKUP(Tb_Activiteiten[[#This Row],[Openstelling]],Tb_Openstelling[],2,0)=1,1,""),"")</f>
        <v/>
      </c>
      <c r="AK682" t="str">
        <f>IF(ISNUMBER(FIND("arbeid",Methode_Keuze)),"",IF(ISNUMBER(FIND("arbeid",Methode_Keuze)),"",IF(Tb_Activiteiten[[#This Row],[Loonkosten]]=1,Tb_Activiteiten[[#Headers],[Loonkosten]],"")))</f>
        <v/>
      </c>
      <c r="AL682" t="str">
        <f>IF(ISNUMBER(FIND("arbeid",Methode_Keuze)),"",IF(ISNUMBER(FIND("arbeid",Methode_Keuze)),"",IF(Tb_Activiteiten[[#This Row],[Eigen arbeid]]=1,Tb_Activiteiten[[#Headers],[Eigen arbeid]],"")))</f>
        <v/>
      </c>
      <c r="AM682" t="str">
        <f>IF(ISNUMBER(FIND("arbeid",Methode_Keuze)),"",IF(ISNUMBER(FIND("arbeid",Methode_Keuze)),"",IF(Tb_Activiteiten[[#This Row],[Projectmedewerker]]=1,Tb_Activiteiten[[#Headers],[Projectmedewerker]],"")))</f>
        <v/>
      </c>
      <c r="AN682" t="str">
        <f>IF(ISNUMBER(FIND("arbeid",Methode_Keuze)),"",IF(ISNUMBER(FIND("arbeid",Methode_Keuze)),"",IF(Tb_Activiteiten[[#This Row],[Landbouwer]]=1,Tb_Activiteiten[[#Headers],[Landbouwer]],"")))</f>
        <v/>
      </c>
      <c r="AO682" t="str">
        <f>IF(ISNUMBER(FIND("arbeid",Methode_Keuze)),"",IF(ISNUMBER(FIND("arbeid",Methode_Keuze)),"",IF(Tb_Activiteiten[[#This Row],[Adviseur]]=1,Tb_Activiteiten[[#Headers],[Adviseur]],"")))</f>
        <v/>
      </c>
      <c r="AP682" t="str">
        <f>IF(ISNUMBER(FIND("arbeid",Methode_Keuze)),"",IF(ISNUMBER(FIND("arbeid",Methode_Keuze)),"",IF(Tb_Activiteiten[[#This Row],[Projectleider/Expert]]=1,Tb_Activiteiten[[#Headers],[Projectleider/Expert]],"")))</f>
        <v/>
      </c>
      <c r="AQ682" t="str">
        <f>IF(ISNUMBER(FIND("arbeid",Methode_Keuze)),"",IF(ISNUMBER(FIND("arbeid",Methode_Keuze)),"",IF(Tb_Activiteiten[[#This Row],[Arbeidskosten]]=1,Tb_Activiteiten[[#Headers],[Arbeidskosten]],"")))</f>
        <v/>
      </c>
      <c r="AR682" t="str">
        <f>IF(ISNUMBER(FIND("arbeid",Methode_Keuze)),"",IF(ISNUMBER(FIND("arbeid",Methode_Keuze)),"",IF(Tb_Activiteiten[[#This Row],[Arbeidskosten op basis van IKS]]=1,Tb_Activiteiten[[#Headers],[Arbeidskosten op basis van IKS]],"")))</f>
        <v/>
      </c>
      <c r="AS682" t="str">
        <f>IF(ISNUMBER(FIND("overige",Methode_Keuze)),"",IF(Tb_Activiteiten[[#This Row],[Kosten derden exclusief btw]]=1,Tb_Activiteiten[[#Headers],[Kosten derden exclusief btw]],""))</f>
        <v/>
      </c>
      <c r="AT682" t="str">
        <f>IF(ISNUMBER(FIND("overige",Methode_Keuze)),"",IF(Tb_Activiteiten[[#This Row],[Niet verrekenbare btw]]=1,Tb_Activiteiten[[#Headers],[Niet verrekenbare btw]],""))</f>
        <v/>
      </c>
      <c r="AU682" t="str">
        <f>IF(ISNUMBER(FIND("overige",Methode_Keuze)),"",IF(Tb_Activiteiten[[#This Row],[Grondkosten]]=1,Tb_Activiteiten[[#Headers],[Grondkosten]],""))</f>
        <v/>
      </c>
      <c r="AV682" t="str">
        <f>IF(ISNUMBER(FIND("overige",Methode_Keuze)),"",IF(Tb_Activiteiten[[#This Row],[Bijdrage in natura (overige)]]=1,Tb_Activiteiten[[#Headers],[Bijdrage in natura (overige)]],""))</f>
        <v/>
      </c>
      <c r="AW682" t="str">
        <f>IF(ISNUMBER(FIND("overige",Methode_Keuze)),"",IF(Tb_Activiteiten[[#This Row],[Bijdrage in natura (vrijwilligers)]]=1,Tb_Activiteiten[[#Headers],[Bijdrage in natura (vrijwilligers)]],""))</f>
        <v/>
      </c>
      <c r="AX682" t="str">
        <f>IF(ISNUMBER(FIND("overige",Methode_Keuze)),"",IF(Tb_Activiteiten[[#This Row],[Afschrijvingskosten]]=1,Tb_Activiteiten[[#Headers],[Afschrijvingskosten]],""))</f>
        <v/>
      </c>
      <c r="AY682" t="str">
        <f>IF(ISNUMBER(FIND("overige",Methode_Keuze)),"",IF(Tb_Activiteiten[[#This Row],[Vergoeding]]=1,Tb_Activiteiten[[#Headers],[Vergoeding]],""))</f>
        <v/>
      </c>
      <c r="AZ682" t="str">
        <f>IF(ISNUMBER(FIND("arbeid",Methode_Keuze)),"",IF(Tb_Activiteiten[[#This Row],[Arbeidskosten - vast tarief (excl eigen arbeid)]]=1,Tb_Activiteiten[[#Headers],[Arbeidskosten - vast tarief (excl eigen arbeid)]],""))</f>
        <v/>
      </c>
      <c r="BA682" t="str">
        <f>IF(ISNUMBER(FIND("overige",Methode_Keuze)),"",IF(Tb_Activiteiten[[#This Row],[Overige kosten]]=1,Tb_Activiteiten[[#Headers],[Overige kosten]],""))</f>
        <v/>
      </c>
    </row>
    <row r="683" spans="1:53" x14ac:dyDescent="0.25">
      <c r="A683" s="213"/>
      <c r="F683" s="64"/>
      <c r="G683" s="64"/>
      <c r="H683" s="258"/>
      <c r="I683" s="258"/>
      <c r="J683" s="258"/>
      <c r="K683" s="258"/>
      <c r="O683" s="56"/>
      <c r="Q683" t="str">
        <f>IFERROR(IF(VLOOKUP(Tb_Activiteiten[[#This Row],[Openstelling]],Tb_Openstelling[],2,0)=1,1,""),"")</f>
        <v/>
      </c>
      <c r="AK683" t="str">
        <f>IF(ISNUMBER(FIND("arbeid",Methode_Keuze)),"",IF(ISNUMBER(FIND("arbeid",Methode_Keuze)),"",IF(Tb_Activiteiten[[#This Row],[Loonkosten]]=1,Tb_Activiteiten[[#Headers],[Loonkosten]],"")))</f>
        <v/>
      </c>
      <c r="AL683" t="str">
        <f>IF(ISNUMBER(FIND("arbeid",Methode_Keuze)),"",IF(ISNUMBER(FIND("arbeid",Methode_Keuze)),"",IF(Tb_Activiteiten[[#This Row],[Eigen arbeid]]=1,Tb_Activiteiten[[#Headers],[Eigen arbeid]],"")))</f>
        <v/>
      </c>
      <c r="AM683" t="str">
        <f>IF(ISNUMBER(FIND("arbeid",Methode_Keuze)),"",IF(ISNUMBER(FIND("arbeid",Methode_Keuze)),"",IF(Tb_Activiteiten[[#This Row],[Projectmedewerker]]=1,Tb_Activiteiten[[#Headers],[Projectmedewerker]],"")))</f>
        <v/>
      </c>
      <c r="AN683" t="str">
        <f>IF(ISNUMBER(FIND("arbeid",Methode_Keuze)),"",IF(ISNUMBER(FIND("arbeid",Methode_Keuze)),"",IF(Tb_Activiteiten[[#This Row],[Landbouwer]]=1,Tb_Activiteiten[[#Headers],[Landbouwer]],"")))</f>
        <v/>
      </c>
      <c r="AO683" t="str">
        <f>IF(ISNUMBER(FIND("arbeid",Methode_Keuze)),"",IF(ISNUMBER(FIND("arbeid",Methode_Keuze)),"",IF(Tb_Activiteiten[[#This Row],[Adviseur]]=1,Tb_Activiteiten[[#Headers],[Adviseur]],"")))</f>
        <v/>
      </c>
      <c r="AP683" t="str">
        <f>IF(ISNUMBER(FIND("arbeid",Methode_Keuze)),"",IF(ISNUMBER(FIND("arbeid",Methode_Keuze)),"",IF(Tb_Activiteiten[[#This Row],[Projectleider/Expert]]=1,Tb_Activiteiten[[#Headers],[Projectleider/Expert]],"")))</f>
        <v/>
      </c>
      <c r="AQ683" t="str">
        <f>IF(ISNUMBER(FIND("arbeid",Methode_Keuze)),"",IF(ISNUMBER(FIND("arbeid",Methode_Keuze)),"",IF(Tb_Activiteiten[[#This Row],[Arbeidskosten]]=1,Tb_Activiteiten[[#Headers],[Arbeidskosten]],"")))</f>
        <v/>
      </c>
      <c r="AR683" t="str">
        <f>IF(ISNUMBER(FIND("arbeid",Methode_Keuze)),"",IF(ISNUMBER(FIND("arbeid",Methode_Keuze)),"",IF(Tb_Activiteiten[[#This Row],[Arbeidskosten op basis van IKS]]=1,Tb_Activiteiten[[#Headers],[Arbeidskosten op basis van IKS]],"")))</f>
        <v/>
      </c>
      <c r="AS683" t="str">
        <f>IF(ISNUMBER(FIND("overige",Methode_Keuze)),"",IF(Tb_Activiteiten[[#This Row],[Kosten derden exclusief btw]]=1,Tb_Activiteiten[[#Headers],[Kosten derden exclusief btw]],""))</f>
        <v/>
      </c>
      <c r="AT683" t="str">
        <f>IF(ISNUMBER(FIND("overige",Methode_Keuze)),"",IF(Tb_Activiteiten[[#This Row],[Niet verrekenbare btw]]=1,Tb_Activiteiten[[#Headers],[Niet verrekenbare btw]],""))</f>
        <v/>
      </c>
      <c r="AU683" t="str">
        <f>IF(ISNUMBER(FIND("overige",Methode_Keuze)),"",IF(Tb_Activiteiten[[#This Row],[Grondkosten]]=1,Tb_Activiteiten[[#Headers],[Grondkosten]],""))</f>
        <v/>
      </c>
      <c r="AV683" t="str">
        <f>IF(ISNUMBER(FIND("overige",Methode_Keuze)),"",IF(Tb_Activiteiten[[#This Row],[Bijdrage in natura (overige)]]=1,Tb_Activiteiten[[#Headers],[Bijdrage in natura (overige)]],""))</f>
        <v/>
      </c>
      <c r="AW683" t="str">
        <f>IF(ISNUMBER(FIND("overige",Methode_Keuze)),"",IF(Tb_Activiteiten[[#This Row],[Bijdrage in natura (vrijwilligers)]]=1,Tb_Activiteiten[[#Headers],[Bijdrage in natura (vrijwilligers)]],""))</f>
        <v/>
      </c>
      <c r="AX683" t="str">
        <f>IF(ISNUMBER(FIND("overige",Methode_Keuze)),"",IF(Tb_Activiteiten[[#This Row],[Afschrijvingskosten]]=1,Tb_Activiteiten[[#Headers],[Afschrijvingskosten]],""))</f>
        <v/>
      </c>
      <c r="AY683" t="str">
        <f>IF(ISNUMBER(FIND("overige",Methode_Keuze)),"",IF(Tb_Activiteiten[[#This Row],[Vergoeding]]=1,Tb_Activiteiten[[#Headers],[Vergoeding]],""))</f>
        <v/>
      </c>
      <c r="AZ683" t="str">
        <f>IF(ISNUMBER(FIND("arbeid",Methode_Keuze)),"",IF(Tb_Activiteiten[[#This Row],[Arbeidskosten - vast tarief (excl eigen arbeid)]]=1,Tb_Activiteiten[[#Headers],[Arbeidskosten - vast tarief (excl eigen arbeid)]],""))</f>
        <v/>
      </c>
      <c r="BA683" t="str">
        <f>IF(ISNUMBER(FIND("overige",Methode_Keuze)),"",IF(Tb_Activiteiten[[#This Row],[Overige kosten]]=1,Tb_Activiteiten[[#Headers],[Overige kosten]],""))</f>
        <v/>
      </c>
    </row>
    <row r="684" spans="1:53" x14ac:dyDescent="0.25">
      <c r="A684" s="213"/>
      <c r="F684" s="64"/>
      <c r="G684" s="64"/>
      <c r="H684" s="258"/>
      <c r="I684" s="258"/>
      <c r="J684" s="258"/>
      <c r="K684" s="258"/>
      <c r="O684" s="56"/>
      <c r="Q684" t="str">
        <f>IFERROR(IF(VLOOKUP(Tb_Activiteiten[[#This Row],[Openstelling]],Tb_Openstelling[],2,0)=1,1,""),"")</f>
        <v/>
      </c>
      <c r="AK684" t="str">
        <f>IF(ISNUMBER(FIND("arbeid",Methode_Keuze)),"",IF(ISNUMBER(FIND("arbeid",Methode_Keuze)),"",IF(Tb_Activiteiten[[#This Row],[Loonkosten]]=1,Tb_Activiteiten[[#Headers],[Loonkosten]],"")))</f>
        <v/>
      </c>
      <c r="AL684" t="str">
        <f>IF(ISNUMBER(FIND("arbeid",Methode_Keuze)),"",IF(ISNUMBER(FIND("arbeid",Methode_Keuze)),"",IF(Tb_Activiteiten[[#This Row],[Eigen arbeid]]=1,Tb_Activiteiten[[#Headers],[Eigen arbeid]],"")))</f>
        <v/>
      </c>
      <c r="AM684" t="str">
        <f>IF(ISNUMBER(FIND("arbeid",Methode_Keuze)),"",IF(ISNUMBER(FIND("arbeid",Methode_Keuze)),"",IF(Tb_Activiteiten[[#This Row],[Projectmedewerker]]=1,Tb_Activiteiten[[#Headers],[Projectmedewerker]],"")))</f>
        <v/>
      </c>
      <c r="AN684" t="str">
        <f>IF(ISNUMBER(FIND("arbeid",Methode_Keuze)),"",IF(ISNUMBER(FIND("arbeid",Methode_Keuze)),"",IF(Tb_Activiteiten[[#This Row],[Landbouwer]]=1,Tb_Activiteiten[[#Headers],[Landbouwer]],"")))</f>
        <v/>
      </c>
      <c r="AO684" t="str">
        <f>IF(ISNUMBER(FIND("arbeid",Methode_Keuze)),"",IF(ISNUMBER(FIND("arbeid",Methode_Keuze)),"",IF(Tb_Activiteiten[[#This Row],[Adviseur]]=1,Tb_Activiteiten[[#Headers],[Adviseur]],"")))</f>
        <v/>
      </c>
      <c r="AP684" t="str">
        <f>IF(ISNUMBER(FIND("arbeid",Methode_Keuze)),"",IF(ISNUMBER(FIND("arbeid",Methode_Keuze)),"",IF(Tb_Activiteiten[[#This Row],[Projectleider/Expert]]=1,Tb_Activiteiten[[#Headers],[Projectleider/Expert]],"")))</f>
        <v/>
      </c>
      <c r="AQ684" t="str">
        <f>IF(ISNUMBER(FIND("arbeid",Methode_Keuze)),"",IF(ISNUMBER(FIND("arbeid",Methode_Keuze)),"",IF(Tb_Activiteiten[[#This Row],[Arbeidskosten]]=1,Tb_Activiteiten[[#Headers],[Arbeidskosten]],"")))</f>
        <v/>
      </c>
      <c r="AR684" t="str">
        <f>IF(ISNUMBER(FIND("arbeid",Methode_Keuze)),"",IF(ISNUMBER(FIND("arbeid",Methode_Keuze)),"",IF(Tb_Activiteiten[[#This Row],[Arbeidskosten op basis van IKS]]=1,Tb_Activiteiten[[#Headers],[Arbeidskosten op basis van IKS]],"")))</f>
        <v/>
      </c>
      <c r="AS684" t="str">
        <f>IF(ISNUMBER(FIND("overige",Methode_Keuze)),"",IF(Tb_Activiteiten[[#This Row],[Kosten derden exclusief btw]]=1,Tb_Activiteiten[[#Headers],[Kosten derden exclusief btw]],""))</f>
        <v/>
      </c>
      <c r="AT684" t="str">
        <f>IF(ISNUMBER(FIND("overige",Methode_Keuze)),"",IF(Tb_Activiteiten[[#This Row],[Niet verrekenbare btw]]=1,Tb_Activiteiten[[#Headers],[Niet verrekenbare btw]],""))</f>
        <v/>
      </c>
      <c r="AU684" t="str">
        <f>IF(ISNUMBER(FIND("overige",Methode_Keuze)),"",IF(Tb_Activiteiten[[#This Row],[Grondkosten]]=1,Tb_Activiteiten[[#Headers],[Grondkosten]],""))</f>
        <v/>
      </c>
      <c r="AV684" t="str">
        <f>IF(ISNUMBER(FIND("overige",Methode_Keuze)),"",IF(Tb_Activiteiten[[#This Row],[Bijdrage in natura (overige)]]=1,Tb_Activiteiten[[#Headers],[Bijdrage in natura (overige)]],""))</f>
        <v/>
      </c>
      <c r="AW684" t="str">
        <f>IF(ISNUMBER(FIND("overige",Methode_Keuze)),"",IF(Tb_Activiteiten[[#This Row],[Bijdrage in natura (vrijwilligers)]]=1,Tb_Activiteiten[[#Headers],[Bijdrage in natura (vrijwilligers)]],""))</f>
        <v/>
      </c>
      <c r="AX684" t="str">
        <f>IF(ISNUMBER(FIND("overige",Methode_Keuze)),"",IF(Tb_Activiteiten[[#This Row],[Afschrijvingskosten]]=1,Tb_Activiteiten[[#Headers],[Afschrijvingskosten]],""))</f>
        <v/>
      </c>
      <c r="AY684" t="str">
        <f>IF(ISNUMBER(FIND("overige",Methode_Keuze)),"",IF(Tb_Activiteiten[[#This Row],[Vergoeding]]=1,Tb_Activiteiten[[#Headers],[Vergoeding]],""))</f>
        <v/>
      </c>
      <c r="AZ684" t="str">
        <f>IF(ISNUMBER(FIND("arbeid",Methode_Keuze)),"",IF(Tb_Activiteiten[[#This Row],[Arbeidskosten - vast tarief (excl eigen arbeid)]]=1,Tb_Activiteiten[[#Headers],[Arbeidskosten - vast tarief (excl eigen arbeid)]],""))</f>
        <v/>
      </c>
      <c r="BA684" t="str">
        <f>IF(ISNUMBER(FIND("overige",Methode_Keuze)),"",IF(Tb_Activiteiten[[#This Row],[Overige kosten]]=1,Tb_Activiteiten[[#Headers],[Overige kosten]],""))</f>
        <v/>
      </c>
    </row>
    <row r="685" spans="1:53" x14ac:dyDescent="0.25">
      <c r="A685" s="213"/>
      <c r="F685" s="64"/>
      <c r="G685" s="64"/>
      <c r="H685" s="258"/>
      <c r="I685" s="258"/>
      <c r="J685" s="258"/>
      <c r="K685" s="258"/>
      <c r="O685" s="56"/>
      <c r="Q685" t="str">
        <f>IFERROR(IF(VLOOKUP(Tb_Activiteiten[[#This Row],[Openstelling]],Tb_Openstelling[],2,0)=1,1,""),"")</f>
        <v/>
      </c>
      <c r="AK685" t="str">
        <f>IF(ISNUMBER(FIND("arbeid",Methode_Keuze)),"",IF(ISNUMBER(FIND("arbeid",Methode_Keuze)),"",IF(Tb_Activiteiten[[#This Row],[Loonkosten]]=1,Tb_Activiteiten[[#Headers],[Loonkosten]],"")))</f>
        <v/>
      </c>
      <c r="AL685" t="str">
        <f>IF(ISNUMBER(FIND("arbeid",Methode_Keuze)),"",IF(ISNUMBER(FIND("arbeid",Methode_Keuze)),"",IF(Tb_Activiteiten[[#This Row],[Eigen arbeid]]=1,Tb_Activiteiten[[#Headers],[Eigen arbeid]],"")))</f>
        <v/>
      </c>
      <c r="AM685" t="str">
        <f>IF(ISNUMBER(FIND("arbeid",Methode_Keuze)),"",IF(ISNUMBER(FIND("arbeid",Methode_Keuze)),"",IF(Tb_Activiteiten[[#This Row],[Projectmedewerker]]=1,Tb_Activiteiten[[#Headers],[Projectmedewerker]],"")))</f>
        <v/>
      </c>
      <c r="AN685" t="str">
        <f>IF(ISNUMBER(FIND("arbeid",Methode_Keuze)),"",IF(ISNUMBER(FIND("arbeid",Methode_Keuze)),"",IF(Tb_Activiteiten[[#This Row],[Landbouwer]]=1,Tb_Activiteiten[[#Headers],[Landbouwer]],"")))</f>
        <v/>
      </c>
      <c r="AO685" t="str">
        <f>IF(ISNUMBER(FIND("arbeid",Methode_Keuze)),"",IF(ISNUMBER(FIND("arbeid",Methode_Keuze)),"",IF(Tb_Activiteiten[[#This Row],[Adviseur]]=1,Tb_Activiteiten[[#Headers],[Adviseur]],"")))</f>
        <v/>
      </c>
      <c r="AP685" t="str">
        <f>IF(ISNUMBER(FIND("arbeid",Methode_Keuze)),"",IF(ISNUMBER(FIND("arbeid",Methode_Keuze)),"",IF(Tb_Activiteiten[[#This Row],[Projectleider/Expert]]=1,Tb_Activiteiten[[#Headers],[Projectleider/Expert]],"")))</f>
        <v/>
      </c>
      <c r="AQ685" t="str">
        <f>IF(ISNUMBER(FIND("arbeid",Methode_Keuze)),"",IF(ISNUMBER(FIND("arbeid",Methode_Keuze)),"",IF(Tb_Activiteiten[[#This Row],[Arbeidskosten]]=1,Tb_Activiteiten[[#Headers],[Arbeidskosten]],"")))</f>
        <v/>
      </c>
      <c r="AR685" t="str">
        <f>IF(ISNUMBER(FIND("arbeid",Methode_Keuze)),"",IF(ISNUMBER(FIND("arbeid",Methode_Keuze)),"",IF(Tb_Activiteiten[[#This Row],[Arbeidskosten op basis van IKS]]=1,Tb_Activiteiten[[#Headers],[Arbeidskosten op basis van IKS]],"")))</f>
        <v/>
      </c>
      <c r="AS685" t="str">
        <f>IF(ISNUMBER(FIND("overige",Methode_Keuze)),"",IF(Tb_Activiteiten[[#This Row],[Kosten derden exclusief btw]]=1,Tb_Activiteiten[[#Headers],[Kosten derden exclusief btw]],""))</f>
        <v/>
      </c>
      <c r="AT685" t="str">
        <f>IF(ISNUMBER(FIND("overige",Methode_Keuze)),"",IF(Tb_Activiteiten[[#This Row],[Niet verrekenbare btw]]=1,Tb_Activiteiten[[#Headers],[Niet verrekenbare btw]],""))</f>
        <v/>
      </c>
      <c r="AU685" t="str">
        <f>IF(ISNUMBER(FIND("overige",Methode_Keuze)),"",IF(Tb_Activiteiten[[#This Row],[Grondkosten]]=1,Tb_Activiteiten[[#Headers],[Grondkosten]],""))</f>
        <v/>
      </c>
      <c r="AV685" t="str">
        <f>IF(ISNUMBER(FIND("overige",Methode_Keuze)),"",IF(Tb_Activiteiten[[#This Row],[Bijdrage in natura (overige)]]=1,Tb_Activiteiten[[#Headers],[Bijdrage in natura (overige)]],""))</f>
        <v/>
      </c>
      <c r="AW685" t="str">
        <f>IF(ISNUMBER(FIND("overige",Methode_Keuze)),"",IF(Tb_Activiteiten[[#This Row],[Bijdrage in natura (vrijwilligers)]]=1,Tb_Activiteiten[[#Headers],[Bijdrage in natura (vrijwilligers)]],""))</f>
        <v/>
      </c>
      <c r="AX685" t="str">
        <f>IF(ISNUMBER(FIND("overige",Methode_Keuze)),"",IF(Tb_Activiteiten[[#This Row],[Afschrijvingskosten]]=1,Tb_Activiteiten[[#Headers],[Afschrijvingskosten]],""))</f>
        <v/>
      </c>
      <c r="AY685" t="str">
        <f>IF(ISNUMBER(FIND("overige",Methode_Keuze)),"",IF(Tb_Activiteiten[[#This Row],[Vergoeding]]=1,Tb_Activiteiten[[#Headers],[Vergoeding]],""))</f>
        <v/>
      </c>
      <c r="AZ685" t="str">
        <f>IF(ISNUMBER(FIND("arbeid",Methode_Keuze)),"",IF(Tb_Activiteiten[[#This Row],[Arbeidskosten - vast tarief (excl eigen arbeid)]]=1,Tb_Activiteiten[[#Headers],[Arbeidskosten - vast tarief (excl eigen arbeid)]],""))</f>
        <v/>
      </c>
      <c r="BA685" t="str">
        <f>IF(ISNUMBER(FIND("overige",Methode_Keuze)),"",IF(Tb_Activiteiten[[#This Row],[Overige kosten]]=1,Tb_Activiteiten[[#Headers],[Overige kosten]],""))</f>
        <v/>
      </c>
    </row>
    <row r="686" spans="1:53" x14ac:dyDescent="0.25">
      <c r="A686" s="213"/>
      <c r="F686" s="64"/>
      <c r="G686" s="64"/>
      <c r="H686" s="258"/>
      <c r="I686" s="258"/>
      <c r="J686" s="258"/>
      <c r="K686" s="258"/>
      <c r="O686" s="56"/>
      <c r="Q686" t="str">
        <f>IFERROR(IF(VLOOKUP(Tb_Activiteiten[[#This Row],[Openstelling]],Tb_Openstelling[],2,0)=1,1,""),"")</f>
        <v/>
      </c>
      <c r="AK686" t="str">
        <f>IF(ISNUMBER(FIND("arbeid",Methode_Keuze)),"",IF(ISNUMBER(FIND("arbeid",Methode_Keuze)),"",IF(Tb_Activiteiten[[#This Row],[Loonkosten]]=1,Tb_Activiteiten[[#Headers],[Loonkosten]],"")))</f>
        <v/>
      </c>
      <c r="AL686" t="str">
        <f>IF(ISNUMBER(FIND("arbeid",Methode_Keuze)),"",IF(ISNUMBER(FIND("arbeid",Methode_Keuze)),"",IF(Tb_Activiteiten[[#This Row],[Eigen arbeid]]=1,Tb_Activiteiten[[#Headers],[Eigen arbeid]],"")))</f>
        <v/>
      </c>
      <c r="AM686" t="str">
        <f>IF(ISNUMBER(FIND("arbeid",Methode_Keuze)),"",IF(ISNUMBER(FIND("arbeid",Methode_Keuze)),"",IF(Tb_Activiteiten[[#This Row],[Projectmedewerker]]=1,Tb_Activiteiten[[#Headers],[Projectmedewerker]],"")))</f>
        <v/>
      </c>
      <c r="AN686" t="str">
        <f>IF(ISNUMBER(FIND("arbeid",Methode_Keuze)),"",IF(ISNUMBER(FIND("arbeid",Methode_Keuze)),"",IF(Tb_Activiteiten[[#This Row],[Landbouwer]]=1,Tb_Activiteiten[[#Headers],[Landbouwer]],"")))</f>
        <v/>
      </c>
      <c r="AO686" t="str">
        <f>IF(ISNUMBER(FIND("arbeid",Methode_Keuze)),"",IF(ISNUMBER(FIND("arbeid",Methode_Keuze)),"",IF(Tb_Activiteiten[[#This Row],[Adviseur]]=1,Tb_Activiteiten[[#Headers],[Adviseur]],"")))</f>
        <v/>
      </c>
      <c r="AP686" t="str">
        <f>IF(ISNUMBER(FIND("arbeid",Methode_Keuze)),"",IF(ISNUMBER(FIND("arbeid",Methode_Keuze)),"",IF(Tb_Activiteiten[[#This Row],[Projectleider/Expert]]=1,Tb_Activiteiten[[#Headers],[Projectleider/Expert]],"")))</f>
        <v/>
      </c>
      <c r="AQ686" t="str">
        <f>IF(ISNUMBER(FIND("arbeid",Methode_Keuze)),"",IF(ISNUMBER(FIND("arbeid",Methode_Keuze)),"",IF(Tb_Activiteiten[[#This Row],[Arbeidskosten]]=1,Tb_Activiteiten[[#Headers],[Arbeidskosten]],"")))</f>
        <v/>
      </c>
      <c r="AR686" t="str">
        <f>IF(ISNUMBER(FIND("arbeid",Methode_Keuze)),"",IF(ISNUMBER(FIND("arbeid",Methode_Keuze)),"",IF(Tb_Activiteiten[[#This Row],[Arbeidskosten op basis van IKS]]=1,Tb_Activiteiten[[#Headers],[Arbeidskosten op basis van IKS]],"")))</f>
        <v/>
      </c>
      <c r="AS686" t="str">
        <f>IF(ISNUMBER(FIND("overige",Methode_Keuze)),"",IF(Tb_Activiteiten[[#This Row],[Kosten derden exclusief btw]]=1,Tb_Activiteiten[[#Headers],[Kosten derden exclusief btw]],""))</f>
        <v/>
      </c>
      <c r="AT686" t="str">
        <f>IF(ISNUMBER(FIND("overige",Methode_Keuze)),"",IF(Tb_Activiteiten[[#This Row],[Niet verrekenbare btw]]=1,Tb_Activiteiten[[#Headers],[Niet verrekenbare btw]],""))</f>
        <v/>
      </c>
      <c r="AU686" t="str">
        <f>IF(ISNUMBER(FIND("overige",Methode_Keuze)),"",IF(Tb_Activiteiten[[#This Row],[Grondkosten]]=1,Tb_Activiteiten[[#Headers],[Grondkosten]],""))</f>
        <v/>
      </c>
      <c r="AV686" t="str">
        <f>IF(ISNUMBER(FIND("overige",Methode_Keuze)),"",IF(Tb_Activiteiten[[#This Row],[Bijdrage in natura (overige)]]=1,Tb_Activiteiten[[#Headers],[Bijdrage in natura (overige)]],""))</f>
        <v/>
      </c>
      <c r="AW686" t="str">
        <f>IF(ISNUMBER(FIND("overige",Methode_Keuze)),"",IF(Tb_Activiteiten[[#This Row],[Bijdrage in natura (vrijwilligers)]]=1,Tb_Activiteiten[[#Headers],[Bijdrage in natura (vrijwilligers)]],""))</f>
        <v/>
      </c>
      <c r="AX686" t="str">
        <f>IF(ISNUMBER(FIND("overige",Methode_Keuze)),"",IF(Tb_Activiteiten[[#This Row],[Afschrijvingskosten]]=1,Tb_Activiteiten[[#Headers],[Afschrijvingskosten]],""))</f>
        <v/>
      </c>
      <c r="AY686" t="str">
        <f>IF(ISNUMBER(FIND("overige",Methode_Keuze)),"",IF(Tb_Activiteiten[[#This Row],[Vergoeding]]=1,Tb_Activiteiten[[#Headers],[Vergoeding]],""))</f>
        <v/>
      </c>
      <c r="AZ686" t="str">
        <f>IF(ISNUMBER(FIND("arbeid",Methode_Keuze)),"",IF(Tb_Activiteiten[[#This Row],[Arbeidskosten - vast tarief (excl eigen arbeid)]]=1,Tb_Activiteiten[[#Headers],[Arbeidskosten - vast tarief (excl eigen arbeid)]],""))</f>
        <v/>
      </c>
      <c r="BA686" t="str">
        <f>IF(ISNUMBER(FIND("overige",Methode_Keuze)),"",IF(Tb_Activiteiten[[#This Row],[Overige kosten]]=1,Tb_Activiteiten[[#Headers],[Overige kosten]],""))</f>
        <v/>
      </c>
    </row>
    <row r="687" spans="1:53" x14ac:dyDescent="0.25">
      <c r="A687" s="213"/>
      <c r="F687" s="64"/>
      <c r="G687" s="64"/>
      <c r="H687" s="258"/>
      <c r="I687" s="258"/>
      <c r="J687" s="258"/>
      <c r="K687" s="258"/>
      <c r="O687" s="56"/>
      <c r="Q687" t="str">
        <f>IFERROR(IF(VLOOKUP(Tb_Activiteiten[[#This Row],[Openstelling]],Tb_Openstelling[],2,0)=1,1,""),"")</f>
        <v/>
      </c>
      <c r="AK687" t="str">
        <f>IF(ISNUMBER(FIND("arbeid",Methode_Keuze)),"",IF(ISNUMBER(FIND("arbeid",Methode_Keuze)),"",IF(Tb_Activiteiten[[#This Row],[Loonkosten]]=1,Tb_Activiteiten[[#Headers],[Loonkosten]],"")))</f>
        <v/>
      </c>
      <c r="AL687" t="str">
        <f>IF(ISNUMBER(FIND("arbeid",Methode_Keuze)),"",IF(ISNUMBER(FIND("arbeid",Methode_Keuze)),"",IF(Tb_Activiteiten[[#This Row],[Eigen arbeid]]=1,Tb_Activiteiten[[#Headers],[Eigen arbeid]],"")))</f>
        <v/>
      </c>
      <c r="AM687" t="str">
        <f>IF(ISNUMBER(FIND("arbeid",Methode_Keuze)),"",IF(ISNUMBER(FIND("arbeid",Methode_Keuze)),"",IF(Tb_Activiteiten[[#This Row],[Projectmedewerker]]=1,Tb_Activiteiten[[#Headers],[Projectmedewerker]],"")))</f>
        <v/>
      </c>
      <c r="AN687" t="str">
        <f>IF(ISNUMBER(FIND("arbeid",Methode_Keuze)),"",IF(ISNUMBER(FIND("arbeid",Methode_Keuze)),"",IF(Tb_Activiteiten[[#This Row],[Landbouwer]]=1,Tb_Activiteiten[[#Headers],[Landbouwer]],"")))</f>
        <v/>
      </c>
      <c r="AO687" t="str">
        <f>IF(ISNUMBER(FIND("arbeid",Methode_Keuze)),"",IF(ISNUMBER(FIND("arbeid",Methode_Keuze)),"",IF(Tb_Activiteiten[[#This Row],[Adviseur]]=1,Tb_Activiteiten[[#Headers],[Adviseur]],"")))</f>
        <v/>
      </c>
      <c r="AP687" t="str">
        <f>IF(ISNUMBER(FIND("arbeid",Methode_Keuze)),"",IF(ISNUMBER(FIND("arbeid",Methode_Keuze)),"",IF(Tb_Activiteiten[[#This Row],[Projectleider/Expert]]=1,Tb_Activiteiten[[#Headers],[Projectleider/Expert]],"")))</f>
        <v/>
      </c>
      <c r="AQ687" t="str">
        <f>IF(ISNUMBER(FIND("arbeid",Methode_Keuze)),"",IF(ISNUMBER(FIND("arbeid",Methode_Keuze)),"",IF(Tb_Activiteiten[[#This Row],[Arbeidskosten]]=1,Tb_Activiteiten[[#Headers],[Arbeidskosten]],"")))</f>
        <v/>
      </c>
      <c r="AR687" t="str">
        <f>IF(ISNUMBER(FIND("arbeid",Methode_Keuze)),"",IF(ISNUMBER(FIND("arbeid",Methode_Keuze)),"",IF(Tb_Activiteiten[[#This Row],[Arbeidskosten op basis van IKS]]=1,Tb_Activiteiten[[#Headers],[Arbeidskosten op basis van IKS]],"")))</f>
        <v/>
      </c>
      <c r="AS687" t="str">
        <f>IF(ISNUMBER(FIND("overige",Methode_Keuze)),"",IF(Tb_Activiteiten[[#This Row],[Kosten derden exclusief btw]]=1,Tb_Activiteiten[[#Headers],[Kosten derden exclusief btw]],""))</f>
        <v/>
      </c>
      <c r="AT687" t="str">
        <f>IF(ISNUMBER(FIND("overige",Methode_Keuze)),"",IF(Tb_Activiteiten[[#This Row],[Niet verrekenbare btw]]=1,Tb_Activiteiten[[#Headers],[Niet verrekenbare btw]],""))</f>
        <v/>
      </c>
      <c r="AU687" t="str">
        <f>IF(ISNUMBER(FIND("overige",Methode_Keuze)),"",IF(Tb_Activiteiten[[#This Row],[Grondkosten]]=1,Tb_Activiteiten[[#Headers],[Grondkosten]],""))</f>
        <v/>
      </c>
      <c r="AV687" t="str">
        <f>IF(ISNUMBER(FIND("overige",Methode_Keuze)),"",IF(Tb_Activiteiten[[#This Row],[Bijdrage in natura (overige)]]=1,Tb_Activiteiten[[#Headers],[Bijdrage in natura (overige)]],""))</f>
        <v/>
      </c>
      <c r="AW687" t="str">
        <f>IF(ISNUMBER(FIND("overige",Methode_Keuze)),"",IF(Tb_Activiteiten[[#This Row],[Bijdrage in natura (vrijwilligers)]]=1,Tb_Activiteiten[[#Headers],[Bijdrage in natura (vrijwilligers)]],""))</f>
        <v/>
      </c>
      <c r="AX687" t="str">
        <f>IF(ISNUMBER(FIND("overige",Methode_Keuze)),"",IF(Tb_Activiteiten[[#This Row],[Afschrijvingskosten]]=1,Tb_Activiteiten[[#Headers],[Afschrijvingskosten]],""))</f>
        <v/>
      </c>
      <c r="AY687" t="str">
        <f>IF(ISNUMBER(FIND("overige",Methode_Keuze)),"",IF(Tb_Activiteiten[[#This Row],[Vergoeding]]=1,Tb_Activiteiten[[#Headers],[Vergoeding]],""))</f>
        <v/>
      </c>
      <c r="AZ687" t="str">
        <f>IF(ISNUMBER(FIND("arbeid",Methode_Keuze)),"",IF(Tb_Activiteiten[[#This Row],[Arbeidskosten - vast tarief (excl eigen arbeid)]]=1,Tb_Activiteiten[[#Headers],[Arbeidskosten - vast tarief (excl eigen arbeid)]],""))</f>
        <v/>
      </c>
      <c r="BA687" t="str">
        <f>IF(ISNUMBER(FIND("overige",Methode_Keuze)),"",IF(Tb_Activiteiten[[#This Row],[Overige kosten]]=1,Tb_Activiteiten[[#Headers],[Overige kosten]],""))</f>
        <v/>
      </c>
    </row>
    <row r="688" spans="1:53" x14ac:dyDescent="0.25">
      <c r="A688" s="213"/>
      <c r="F688" s="64"/>
      <c r="G688" s="64"/>
      <c r="H688" s="258"/>
      <c r="I688" s="258"/>
      <c r="J688" s="258"/>
      <c r="K688" s="258"/>
      <c r="O688" s="56"/>
      <c r="Q688" t="str">
        <f>IFERROR(IF(VLOOKUP(Tb_Activiteiten[[#This Row],[Openstelling]],Tb_Openstelling[],2,0)=1,1,""),"")</f>
        <v/>
      </c>
      <c r="AK688" t="str">
        <f>IF(ISNUMBER(FIND("arbeid",Methode_Keuze)),"",IF(ISNUMBER(FIND("arbeid",Methode_Keuze)),"",IF(Tb_Activiteiten[[#This Row],[Loonkosten]]=1,Tb_Activiteiten[[#Headers],[Loonkosten]],"")))</f>
        <v/>
      </c>
      <c r="AL688" t="str">
        <f>IF(ISNUMBER(FIND("arbeid",Methode_Keuze)),"",IF(ISNUMBER(FIND("arbeid",Methode_Keuze)),"",IF(Tb_Activiteiten[[#This Row],[Eigen arbeid]]=1,Tb_Activiteiten[[#Headers],[Eigen arbeid]],"")))</f>
        <v/>
      </c>
      <c r="AM688" t="str">
        <f>IF(ISNUMBER(FIND("arbeid",Methode_Keuze)),"",IF(ISNUMBER(FIND("arbeid",Methode_Keuze)),"",IF(Tb_Activiteiten[[#This Row],[Projectmedewerker]]=1,Tb_Activiteiten[[#Headers],[Projectmedewerker]],"")))</f>
        <v/>
      </c>
      <c r="AN688" t="str">
        <f>IF(ISNUMBER(FIND("arbeid",Methode_Keuze)),"",IF(ISNUMBER(FIND("arbeid",Methode_Keuze)),"",IF(Tb_Activiteiten[[#This Row],[Landbouwer]]=1,Tb_Activiteiten[[#Headers],[Landbouwer]],"")))</f>
        <v/>
      </c>
      <c r="AO688" t="str">
        <f>IF(ISNUMBER(FIND("arbeid",Methode_Keuze)),"",IF(ISNUMBER(FIND("arbeid",Methode_Keuze)),"",IF(Tb_Activiteiten[[#This Row],[Adviseur]]=1,Tb_Activiteiten[[#Headers],[Adviseur]],"")))</f>
        <v/>
      </c>
      <c r="AP688" t="str">
        <f>IF(ISNUMBER(FIND("arbeid",Methode_Keuze)),"",IF(ISNUMBER(FIND("arbeid",Methode_Keuze)),"",IF(Tb_Activiteiten[[#This Row],[Projectleider/Expert]]=1,Tb_Activiteiten[[#Headers],[Projectleider/Expert]],"")))</f>
        <v/>
      </c>
      <c r="AQ688" t="str">
        <f>IF(ISNUMBER(FIND("arbeid",Methode_Keuze)),"",IF(ISNUMBER(FIND("arbeid",Methode_Keuze)),"",IF(Tb_Activiteiten[[#This Row],[Arbeidskosten]]=1,Tb_Activiteiten[[#Headers],[Arbeidskosten]],"")))</f>
        <v/>
      </c>
      <c r="AR688" t="str">
        <f>IF(ISNUMBER(FIND("arbeid",Methode_Keuze)),"",IF(ISNUMBER(FIND("arbeid",Methode_Keuze)),"",IF(Tb_Activiteiten[[#This Row],[Arbeidskosten op basis van IKS]]=1,Tb_Activiteiten[[#Headers],[Arbeidskosten op basis van IKS]],"")))</f>
        <v/>
      </c>
      <c r="AS688" t="str">
        <f>IF(ISNUMBER(FIND("overige",Methode_Keuze)),"",IF(Tb_Activiteiten[[#This Row],[Kosten derden exclusief btw]]=1,Tb_Activiteiten[[#Headers],[Kosten derden exclusief btw]],""))</f>
        <v/>
      </c>
      <c r="AT688" t="str">
        <f>IF(ISNUMBER(FIND("overige",Methode_Keuze)),"",IF(Tb_Activiteiten[[#This Row],[Niet verrekenbare btw]]=1,Tb_Activiteiten[[#Headers],[Niet verrekenbare btw]],""))</f>
        <v/>
      </c>
      <c r="AU688" t="str">
        <f>IF(ISNUMBER(FIND("overige",Methode_Keuze)),"",IF(Tb_Activiteiten[[#This Row],[Grondkosten]]=1,Tb_Activiteiten[[#Headers],[Grondkosten]],""))</f>
        <v/>
      </c>
      <c r="AV688" t="str">
        <f>IF(ISNUMBER(FIND("overige",Methode_Keuze)),"",IF(Tb_Activiteiten[[#This Row],[Bijdrage in natura (overige)]]=1,Tb_Activiteiten[[#Headers],[Bijdrage in natura (overige)]],""))</f>
        <v/>
      </c>
      <c r="AW688" t="str">
        <f>IF(ISNUMBER(FIND("overige",Methode_Keuze)),"",IF(Tb_Activiteiten[[#This Row],[Bijdrage in natura (vrijwilligers)]]=1,Tb_Activiteiten[[#Headers],[Bijdrage in natura (vrijwilligers)]],""))</f>
        <v/>
      </c>
      <c r="AX688" t="str">
        <f>IF(ISNUMBER(FIND("overige",Methode_Keuze)),"",IF(Tb_Activiteiten[[#This Row],[Afschrijvingskosten]]=1,Tb_Activiteiten[[#Headers],[Afschrijvingskosten]],""))</f>
        <v/>
      </c>
      <c r="AY688" t="str">
        <f>IF(ISNUMBER(FIND("overige",Methode_Keuze)),"",IF(Tb_Activiteiten[[#This Row],[Vergoeding]]=1,Tb_Activiteiten[[#Headers],[Vergoeding]],""))</f>
        <v/>
      </c>
      <c r="AZ688" t="str">
        <f>IF(ISNUMBER(FIND("arbeid",Methode_Keuze)),"",IF(Tb_Activiteiten[[#This Row],[Arbeidskosten - vast tarief (excl eigen arbeid)]]=1,Tb_Activiteiten[[#Headers],[Arbeidskosten - vast tarief (excl eigen arbeid)]],""))</f>
        <v/>
      </c>
      <c r="BA688" t="str">
        <f>IF(ISNUMBER(FIND("overige",Methode_Keuze)),"",IF(Tb_Activiteiten[[#This Row],[Overige kosten]]=1,Tb_Activiteiten[[#Headers],[Overige kosten]],""))</f>
        <v/>
      </c>
    </row>
    <row r="689" spans="1:53" x14ac:dyDescent="0.25">
      <c r="A689" s="213"/>
      <c r="F689" s="64"/>
      <c r="G689" s="64"/>
      <c r="H689" s="258"/>
      <c r="I689" s="258"/>
      <c r="J689" s="258"/>
      <c r="K689" s="258"/>
      <c r="O689" s="56"/>
      <c r="Q689" t="str">
        <f>IFERROR(IF(VLOOKUP(Tb_Activiteiten[[#This Row],[Openstelling]],Tb_Openstelling[],2,0)=1,1,""),"")</f>
        <v/>
      </c>
      <c r="AK689" t="str">
        <f>IF(ISNUMBER(FIND("arbeid",Methode_Keuze)),"",IF(ISNUMBER(FIND("arbeid",Methode_Keuze)),"",IF(Tb_Activiteiten[[#This Row],[Loonkosten]]=1,Tb_Activiteiten[[#Headers],[Loonkosten]],"")))</f>
        <v/>
      </c>
      <c r="AL689" t="str">
        <f>IF(ISNUMBER(FIND("arbeid",Methode_Keuze)),"",IF(ISNUMBER(FIND("arbeid",Methode_Keuze)),"",IF(Tb_Activiteiten[[#This Row],[Eigen arbeid]]=1,Tb_Activiteiten[[#Headers],[Eigen arbeid]],"")))</f>
        <v/>
      </c>
      <c r="AM689" t="str">
        <f>IF(ISNUMBER(FIND("arbeid",Methode_Keuze)),"",IF(ISNUMBER(FIND("arbeid",Methode_Keuze)),"",IF(Tb_Activiteiten[[#This Row],[Projectmedewerker]]=1,Tb_Activiteiten[[#Headers],[Projectmedewerker]],"")))</f>
        <v/>
      </c>
      <c r="AN689" t="str">
        <f>IF(ISNUMBER(FIND("arbeid",Methode_Keuze)),"",IF(ISNUMBER(FIND("arbeid",Methode_Keuze)),"",IF(Tb_Activiteiten[[#This Row],[Landbouwer]]=1,Tb_Activiteiten[[#Headers],[Landbouwer]],"")))</f>
        <v/>
      </c>
      <c r="AO689" t="str">
        <f>IF(ISNUMBER(FIND("arbeid",Methode_Keuze)),"",IF(ISNUMBER(FIND("arbeid",Methode_Keuze)),"",IF(Tb_Activiteiten[[#This Row],[Adviseur]]=1,Tb_Activiteiten[[#Headers],[Adviseur]],"")))</f>
        <v/>
      </c>
      <c r="AP689" t="str">
        <f>IF(ISNUMBER(FIND("arbeid",Methode_Keuze)),"",IF(ISNUMBER(FIND("arbeid",Methode_Keuze)),"",IF(Tb_Activiteiten[[#This Row],[Projectleider/Expert]]=1,Tb_Activiteiten[[#Headers],[Projectleider/Expert]],"")))</f>
        <v/>
      </c>
      <c r="AQ689" t="str">
        <f>IF(ISNUMBER(FIND("arbeid",Methode_Keuze)),"",IF(ISNUMBER(FIND("arbeid",Methode_Keuze)),"",IF(Tb_Activiteiten[[#This Row],[Arbeidskosten]]=1,Tb_Activiteiten[[#Headers],[Arbeidskosten]],"")))</f>
        <v/>
      </c>
      <c r="AR689" t="str">
        <f>IF(ISNUMBER(FIND("arbeid",Methode_Keuze)),"",IF(ISNUMBER(FIND("arbeid",Methode_Keuze)),"",IF(Tb_Activiteiten[[#This Row],[Arbeidskosten op basis van IKS]]=1,Tb_Activiteiten[[#Headers],[Arbeidskosten op basis van IKS]],"")))</f>
        <v/>
      </c>
      <c r="AS689" t="str">
        <f>IF(ISNUMBER(FIND("overige",Methode_Keuze)),"",IF(Tb_Activiteiten[[#This Row],[Kosten derden exclusief btw]]=1,Tb_Activiteiten[[#Headers],[Kosten derden exclusief btw]],""))</f>
        <v/>
      </c>
      <c r="AT689" t="str">
        <f>IF(ISNUMBER(FIND("overige",Methode_Keuze)),"",IF(Tb_Activiteiten[[#This Row],[Niet verrekenbare btw]]=1,Tb_Activiteiten[[#Headers],[Niet verrekenbare btw]],""))</f>
        <v/>
      </c>
      <c r="AU689" t="str">
        <f>IF(ISNUMBER(FIND("overige",Methode_Keuze)),"",IF(Tb_Activiteiten[[#This Row],[Grondkosten]]=1,Tb_Activiteiten[[#Headers],[Grondkosten]],""))</f>
        <v/>
      </c>
      <c r="AV689" t="str">
        <f>IF(ISNUMBER(FIND("overige",Methode_Keuze)),"",IF(Tb_Activiteiten[[#This Row],[Bijdrage in natura (overige)]]=1,Tb_Activiteiten[[#Headers],[Bijdrage in natura (overige)]],""))</f>
        <v/>
      </c>
      <c r="AW689" t="str">
        <f>IF(ISNUMBER(FIND("overige",Methode_Keuze)),"",IF(Tb_Activiteiten[[#This Row],[Bijdrage in natura (vrijwilligers)]]=1,Tb_Activiteiten[[#Headers],[Bijdrage in natura (vrijwilligers)]],""))</f>
        <v/>
      </c>
      <c r="AX689" t="str">
        <f>IF(ISNUMBER(FIND("overige",Methode_Keuze)),"",IF(Tb_Activiteiten[[#This Row],[Afschrijvingskosten]]=1,Tb_Activiteiten[[#Headers],[Afschrijvingskosten]],""))</f>
        <v/>
      </c>
      <c r="AY689" t="str">
        <f>IF(ISNUMBER(FIND("overige",Methode_Keuze)),"",IF(Tb_Activiteiten[[#This Row],[Vergoeding]]=1,Tb_Activiteiten[[#Headers],[Vergoeding]],""))</f>
        <v/>
      </c>
      <c r="AZ689" t="str">
        <f>IF(ISNUMBER(FIND("arbeid",Methode_Keuze)),"",IF(Tb_Activiteiten[[#This Row],[Arbeidskosten - vast tarief (excl eigen arbeid)]]=1,Tb_Activiteiten[[#Headers],[Arbeidskosten - vast tarief (excl eigen arbeid)]],""))</f>
        <v/>
      </c>
      <c r="BA689" t="str">
        <f>IF(ISNUMBER(FIND("overige",Methode_Keuze)),"",IF(Tb_Activiteiten[[#This Row],[Overige kosten]]=1,Tb_Activiteiten[[#Headers],[Overige kosten]],""))</f>
        <v/>
      </c>
    </row>
    <row r="690" spans="1:53" x14ac:dyDescent="0.25">
      <c r="A690" s="213"/>
      <c r="F690" s="64"/>
      <c r="G690" s="64"/>
      <c r="H690" s="258"/>
      <c r="I690" s="258"/>
      <c r="J690" s="258"/>
      <c r="K690" s="258"/>
      <c r="O690" s="56"/>
      <c r="Q690" t="str">
        <f>IFERROR(IF(VLOOKUP(Tb_Activiteiten[[#This Row],[Openstelling]],Tb_Openstelling[],2,0)=1,1,""),"")</f>
        <v/>
      </c>
      <c r="AK690" t="str">
        <f>IF(ISNUMBER(FIND("arbeid",Methode_Keuze)),"",IF(ISNUMBER(FIND("arbeid",Methode_Keuze)),"",IF(Tb_Activiteiten[[#This Row],[Loonkosten]]=1,Tb_Activiteiten[[#Headers],[Loonkosten]],"")))</f>
        <v/>
      </c>
      <c r="AL690" t="str">
        <f>IF(ISNUMBER(FIND("arbeid",Methode_Keuze)),"",IF(ISNUMBER(FIND("arbeid",Methode_Keuze)),"",IF(Tb_Activiteiten[[#This Row],[Eigen arbeid]]=1,Tb_Activiteiten[[#Headers],[Eigen arbeid]],"")))</f>
        <v/>
      </c>
      <c r="AM690" t="str">
        <f>IF(ISNUMBER(FIND("arbeid",Methode_Keuze)),"",IF(ISNUMBER(FIND("arbeid",Methode_Keuze)),"",IF(Tb_Activiteiten[[#This Row],[Projectmedewerker]]=1,Tb_Activiteiten[[#Headers],[Projectmedewerker]],"")))</f>
        <v/>
      </c>
      <c r="AN690" t="str">
        <f>IF(ISNUMBER(FIND("arbeid",Methode_Keuze)),"",IF(ISNUMBER(FIND("arbeid",Methode_Keuze)),"",IF(Tb_Activiteiten[[#This Row],[Landbouwer]]=1,Tb_Activiteiten[[#Headers],[Landbouwer]],"")))</f>
        <v/>
      </c>
      <c r="AO690" t="str">
        <f>IF(ISNUMBER(FIND("arbeid",Methode_Keuze)),"",IF(ISNUMBER(FIND("arbeid",Methode_Keuze)),"",IF(Tb_Activiteiten[[#This Row],[Adviseur]]=1,Tb_Activiteiten[[#Headers],[Adviseur]],"")))</f>
        <v/>
      </c>
      <c r="AP690" t="str">
        <f>IF(ISNUMBER(FIND("arbeid",Methode_Keuze)),"",IF(ISNUMBER(FIND("arbeid",Methode_Keuze)),"",IF(Tb_Activiteiten[[#This Row],[Projectleider/Expert]]=1,Tb_Activiteiten[[#Headers],[Projectleider/Expert]],"")))</f>
        <v/>
      </c>
      <c r="AQ690" t="str">
        <f>IF(ISNUMBER(FIND("arbeid",Methode_Keuze)),"",IF(ISNUMBER(FIND("arbeid",Methode_Keuze)),"",IF(Tb_Activiteiten[[#This Row],[Arbeidskosten]]=1,Tb_Activiteiten[[#Headers],[Arbeidskosten]],"")))</f>
        <v/>
      </c>
      <c r="AR690" t="str">
        <f>IF(ISNUMBER(FIND("arbeid",Methode_Keuze)),"",IF(ISNUMBER(FIND("arbeid",Methode_Keuze)),"",IF(Tb_Activiteiten[[#This Row],[Arbeidskosten op basis van IKS]]=1,Tb_Activiteiten[[#Headers],[Arbeidskosten op basis van IKS]],"")))</f>
        <v/>
      </c>
      <c r="AS690" t="str">
        <f>IF(ISNUMBER(FIND("overige",Methode_Keuze)),"",IF(Tb_Activiteiten[[#This Row],[Kosten derden exclusief btw]]=1,Tb_Activiteiten[[#Headers],[Kosten derden exclusief btw]],""))</f>
        <v/>
      </c>
      <c r="AT690" t="str">
        <f>IF(ISNUMBER(FIND("overige",Methode_Keuze)),"",IF(Tb_Activiteiten[[#This Row],[Niet verrekenbare btw]]=1,Tb_Activiteiten[[#Headers],[Niet verrekenbare btw]],""))</f>
        <v/>
      </c>
      <c r="AU690" t="str">
        <f>IF(ISNUMBER(FIND("overige",Methode_Keuze)),"",IF(Tb_Activiteiten[[#This Row],[Grondkosten]]=1,Tb_Activiteiten[[#Headers],[Grondkosten]],""))</f>
        <v/>
      </c>
      <c r="AV690" t="str">
        <f>IF(ISNUMBER(FIND("overige",Methode_Keuze)),"",IF(Tb_Activiteiten[[#This Row],[Bijdrage in natura (overige)]]=1,Tb_Activiteiten[[#Headers],[Bijdrage in natura (overige)]],""))</f>
        <v/>
      </c>
      <c r="AW690" t="str">
        <f>IF(ISNUMBER(FIND("overige",Methode_Keuze)),"",IF(Tb_Activiteiten[[#This Row],[Bijdrage in natura (vrijwilligers)]]=1,Tb_Activiteiten[[#Headers],[Bijdrage in natura (vrijwilligers)]],""))</f>
        <v/>
      </c>
      <c r="AX690" t="str">
        <f>IF(ISNUMBER(FIND("overige",Methode_Keuze)),"",IF(Tb_Activiteiten[[#This Row],[Afschrijvingskosten]]=1,Tb_Activiteiten[[#Headers],[Afschrijvingskosten]],""))</f>
        <v/>
      </c>
      <c r="AY690" t="str">
        <f>IF(ISNUMBER(FIND("overige",Methode_Keuze)),"",IF(Tb_Activiteiten[[#This Row],[Vergoeding]]=1,Tb_Activiteiten[[#Headers],[Vergoeding]],""))</f>
        <v/>
      </c>
      <c r="AZ690" t="str">
        <f>IF(ISNUMBER(FIND("arbeid",Methode_Keuze)),"",IF(Tb_Activiteiten[[#This Row],[Arbeidskosten - vast tarief (excl eigen arbeid)]]=1,Tb_Activiteiten[[#Headers],[Arbeidskosten - vast tarief (excl eigen arbeid)]],""))</f>
        <v/>
      </c>
      <c r="BA690" t="str">
        <f>IF(ISNUMBER(FIND("overige",Methode_Keuze)),"",IF(Tb_Activiteiten[[#This Row],[Overige kosten]]=1,Tb_Activiteiten[[#Headers],[Overige kosten]],""))</f>
        <v/>
      </c>
    </row>
    <row r="691" spans="1:53" x14ac:dyDescent="0.25">
      <c r="A691" s="213"/>
      <c r="F691" s="64"/>
      <c r="G691" s="64"/>
      <c r="H691" s="258"/>
      <c r="I691" s="258"/>
      <c r="J691" s="258"/>
      <c r="K691" s="258"/>
      <c r="O691" s="56"/>
      <c r="Q691" t="str">
        <f>IFERROR(IF(VLOOKUP(Tb_Activiteiten[[#This Row],[Openstelling]],Tb_Openstelling[],2,0)=1,1,""),"")</f>
        <v/>
      </c>
      <c r="AK691" t="str">
        <f>IF(ISNUMBER(FIND("arbeid",Methode_Keuze)),"",IF(ISNUMBER(FIND("arbeid",Methode_Keuze)),"",IF(Tb_Activiteiten[[#This Row],[Loonkosten]]=1,Tb_Activiteiten[[#Headers],[Loonkosten]],"")))</f>
        <v/>
      </c>
      <c r="AL691" t="str">
        <f>IF(ISNUMBER(FIND("arbeid",Methode_Keuze)),"",IF(ISNUMBER(FIND("arbeid",Methode_Keuze)),"",IF(Tb_Activiteiten[[#This Row],[Eigen arbeid]]=1,Tb_Activiteiten[[#Headers],[Eigen arbeid]],"")))</f>
        <v/>
      </c>
      <c r="AM691" t="str">
        <f>IF(ISNUMBER(FIND("arbeid",Methode_Keuze)),"",IF(ISNUMBER(FIND("arbeid",Methode_Keuze)),"",IF(Tb_Activiteiten[[#This Row],[Projectmedewerker]]=1,Tb_Activiteiten[[#Headers],[Projectmedewerker]],"")))</f>
        <v/>
      </c>
      <c r="AN691" t="str">
        <f>IF(ISNUMBER(FIND("arbeid",Methode_Keuze)),"",IF(ISNUMBER(FIND("arbeid",Methode_Keuze)),"",IF(Tb_Activiteiten[[#This Row],[Landbouwer]]=1,Tb_Activiteiten[[#Headers],[Landbouwer]],"")))</f>
        <v/>
      </c>
      <c r="AO691" t="str">
        <f>IF(ISNUMBER(FIND("arbeid",Methode_Keuze)),"",IF(ISNUMBER(FIND("arbeid",Methode_Keuze)),"",IF(Tb_Activiteiten[[#This Row],[Adviseur]]=1,Tb_Activiteiten[[#Headers],[Adviseur]],"")))</f>
        <v/>
      </c>
      <c r="AP691" t="str">
        <f>IF(ISNUMBER(FIND("arbeid",Methode_Keuze)),"",IF(ISNUMBER(FIND("arbeid",Methode_Keuze)),"",IF(Tb_Activiteiten[[#This Row],[Projectleider/Expert]]=1,Tb_Activiteiten[[#Headers],[Projectleider/Expert]],"")))</f>
        <v/>
      </c>
      <c r="AQ691" t="str">
        <f>IF(ISNUMBER(FIND("arbeid",Methode_Keuze)),"",IF(ISNUMBER(FIND("arbeid",Methode_Keuze)),"",IF(Tb_Activiteiten[[#This Row],[Arbeidskosten]]=1,Tb_Activiteiten[[#Headers],[Arbeidskosten]],"")))</f>
        <v/>
      </c>
      <c r="AR691" t="str">
        <f>IF(ISNUMBER(FIND("arbeid",Methode_Keuze)),"",IF(ISNUMBER(FIND("arbeid",Methode_Keuze)),"",IF(Tb_Activiteiten[[#This Row],[Arbeidskosten op basis van IKS]]=1,Tb_Activiteiten[[#Headers],[Arbeidskosten op basis van IKS]],"")))</f>
        <v/>
      </c>
      <c r="AS691" t="str">
        <f>IF(ISNUMBER(FIND("overige",Methode_Keuze)),"",IF(Tb_Activiteiten[[#This Row],[Kosten derden exclusief btw]]=1,Tb_Activiteiten[[#Headers],[Kosten derden exclusief btw]],""))</f>
        <v/>
      </c>
      <c r="AT691" t="str">
        <f>IF(ISNUMBER(FIND("overige",Methode_Keuze)),"",IF(Tb_Activiteiten[[#This Row],[Niet verrekenbare btw]]=1,Tb_Activiteiten[[#Headers],[Niet verrekenbare btw]],""))</f>
        <v/>
      </c>
      <c r="AU691" t="str">
        <f>IF(ISNUMBER(FIND("overige",Methode_Keuze)),"",IF(Tb_Activiteiten[[#This Row],[Grondkosten]]=1,Tb_Activiteiten[[#Headers],[Grondkosten]],""))</f>
        <v/>
      </c>
      <c r="AV691" t="str">
        <f>IF(ISNUMBER(FIND("overige",Methode_Keuze)),"",IF(Tb_Activiteiten[[#This Row],[Bijdrage in natura (overige)]]=1,Tb_Activiteiten[[#Headers],[Bijdrage in natura (overige)]],""))</f>
        <v/>
      </c>
      <c r="AW691" t="str">
        <f>IF(ISNUMBER(FIND("overige",Methode_Keuze)),"",IF(Tb_Activiteiten[[#This Row],[Bijdrage in natura (vrijwilligers)]]=1,Tb_Activiteiten[[#Headers],[Bijdrage in natura (vrijwilligers)]],""))</f>
        <v/>
      </c>
      <c r="AX691" t="str">
        <f>IF(ISNUMBER(FIND("overige",Methode_Keuze)),"",IF(Tb_Activiteiten[[#This Row],[Afschrijvingskosten]]=1,Tb_Activiteiten[[#Headers],[Afschrijvingskosten]],""))</f>
        <v/>
      </c>
      <c r="AY691" t="str">
        <f>IF(ISNUMBER(FIND("overige",Methode_Keuze)),"",IF(Tb_Activiteiten[[#This Row],[Vergoeding]]=1,Tb_Activiteiten[[#Headers],[Vergoeding]],""))</f>
        <v/>
      </c>
      <c r="AZ691" t="str">
        <f>IF(ISNUMBER(FIND("arbeid",Methode_Keuze)),"",IF(Tb_Activiteiten[[#This Row],[Arbeidskosten - vast tarief (excl eigen arbeid)]]=1,Tb_Activiteiten[[#Headers],[Arbeidskosten - vast tarief (excl eigen arbeid)]],""))</f>
        <v/>
      </c>
      <c r="BA691" t="str">
        <f>IF(ISNUMBER(FIND("overige",Methode_Keuze)),"",IF(Tb_Activiteiten[[#This Row],[Overige kosten]]=1,Tb_Activiteiten[[#Headers],[Overige kosten]],""))</f>
        <v/>
      </c>
    </row>
    <row r="692" spans="1:53" x14ac:dyDescent="0.25">
      <c r="A692" s="213"/>
      <c r="F692" s="64"/>
      <c r="G692" s="64"/>
      <c r="H692" s="258"/>
      <c r="I692" s="258"/>
      <c r="J692" s="258"/>
      <c r="K692" s="258"/>
      <c r="O692" s="56"/>
      <c r="Q692" t="str">
        <f>IFERROR(IF(VLOOKUP(Tb_Activiteiten[[#This Row],[Openstelling]],Tb_Openstelling[],2,0)=1,1,""),"")</f>
        <v/>
      </c>
      <c r="AK692" t="str">
        <f>IF(ISNUMBER(FIND("arbeid",Methode_Keuze)),"",IF(ISNUMBER(FIND("arbeid",Methode_Keuze)),"",IF(Tb_Activiteiten[[#This Row],[Loonkosten]]=1,Tb_Activiteiten[[#Headers],[Loonkosten]],"")))</f>
        <v/>
      </c>
      <c r="AL692" t="str">
        <f>IF(ISNUMBER(FIND("arbeid",Methode_Keuze)),"",IF(ISNUMBER(FIND("arbeid",Methode_Keuze)),"",IF(Tb_Activiteiten[[#This Row],[Eigen arbeid]]=1,Tb_Activiteiten[[#Headers],[Eigen arbeid]],"")))</f>
        <v/>
      </c>
      <c r="AM692" t="str">
        <f>IF(ISNUMBER(FIND("arbeid",Methode_Keuze)),"",IF(ISNUMBER(FIND("arbeid",Methode_Keuze)),"",IF(Tb_Activiteiten[[#This Row],[Projectmedewerker]]=1,Tb_Activiteiten[[#Headers],[Projectmedewerker]],"")))</f>
        <v/>
      </c>
      <c r="AN692" t="str">
        <f>IF(ISNUMBER(FIND("arbeid",Methode_Keuze)),"",IF(ISNUMBER(FIND("arbeid",Methode_Keuze)),"",IF(Tb_Activiteiten[[#This Row],[Landbouwer]]=1,Tb_Activiteiten[[#Headers],[Landbouwer]],"")))</f>
        <v/>
      </c>
      <c r="AO692" t="str">
        <f>IF(ISNUMBER(FIND("arbeid",Methode_Keuze)),"",IF(ISNUMBER(FIND("arbeid",Methode_Keuze)),"",IF(Tb_Activiteiten[[#This Row],[Adviseur]]=1,Tb_Activiteiten[[#Headers],[Adviseur]],"")))</f>
        <v/>
      </c>
      <c r="AP692" t="str">
        <f>IF(ISNUMBER(FIND("arbeid",Methode_Keuze)),"",IF(ISNUMBER(FIND("arbeid",Methode_Keuze)),"",IF(Tb_Activiteiten[[#This Row],[Projectleider/Expert]]=1,Tb_Activiteiten[[#Headers],[Projectleider/Expert]],"")))</f>
        <v/>
      </c>
      <c r="AQ692" t="str">
        <f>IF(ISNUMBER(FIND("arbeid",Methode_Keuze)),"",IF(ISNUMBER(FIND("arbeid",Methode_Keuze)),"",IF(Tb_Activiteiten[[#This Row],[Arbeidskosten]]=1,Tb_Activiteiten[[#Headers],[Arbeidskosten]],"")))</f>
        <v/>
      </c>
      <c r="AR692" t="str">
        <f>IF(ISNUMBER(FIND("arbeid",Methode_Keuze)),"",IF(ISNUMBER(FIND("arbeid",Methode_Keuze)),"",IF(Tb_Activiteiten[[#This Row],[Arbeidskosten op basis van IKS]]=1,Tb_Activiteiten[[#Headers],[Arbeidskosten op basis van IKS]],"")))</f>
        <v/>
      </c>
      <c r="AS692" t="str">
        <f>IF(ISNUMBER(FIND("overige",Methode_Keuze)),"",IF(Tb_Activiteiten[[#This Row],[Kosten derden exclusief btw]]=1,Tb_Activiteiten[[#Headers],[Kosten derden exclusief btw]],""))</f>
        <v/>
      </c>
      <c r="AT692" t="str">
        <f>IF(ISNUMBER(FIND("overige",Methode_Keuze)),"",IF(Tb_Activiteiten[[#This Row],[Niet verrekenbare btw]]=1,Tb_Activiteiten[[#Headers],[Niet verrekenbare btw]],""))</f>
        <v/>
      </c>
      <c r="AU692" t="str">
        <f>IF(ISNUMBER(FIND("overige",Methode_Keuze)),"",IF(Tb_Activiteiten[[#This Row],[Grondkosten]]=1,Tb_Activiteiten[[#Headers],[Grondkosten]],""))</f>
        <v/>
      </c>
      <c r="AV692" t="str">
        <f>IF(ISNUMBER(FIND("overige",Methode_Keuze)),"",IF(Tb_Activiteiten[[#This Row],[Bijdrage in natura (overige)]]=1,Tb_Activiteiten[[#Headers],[Bijdrage in natura (overige)]],""))</f>
        <v/>
      </c>
      <c r="AW692" t="str">
        <f>IF(ISNUMBER(FIND("overige",Methode_Keuze)),"",IF(Tb_Activiteiten[[#This Row],[Bijdrage in natura (vrijwilligers)]]=1,Tb_Activiteiten[[#Headers],[Bijdrage in natura (vrijwilligers)]],""))</f>
        <v/>
      </c>
      <c r="AX692" t="str">
        <f>IF(ISNUMBER(FIND("overige",Methode_Keuze)),"",IF(Tb_Activiteiten[[#This Row],[Afschrijvingskosten]]=1,Tb_Activiteiten[[#Headers],[Afschrijvingskosten]],""))</f>
        <v/>
      </c>
      <c r="AY692" t="str">
        <f>IF(ISNUMBER(FIND("overige",Methode_Keuze)),"",IF(Tb_Activiteiten[[#This Row],[Vergoeding]]=1,Tb_Activiteiten[[#Headers],[Vergoeding]],""))</f>
        <v/>
      </c>
      <c r="AZ692" t="str">
        <f>IF(ISNUMBER(FIND("arbeid",Methode_Keuze)),"",IF(Tb_Activiteiten[[#This Row],[Arbeidskosten - vast tarief (excl eigen arbeid)]]=1,Tb_Activiteiten[[#Headers],[Arbeidskosten - vast tarief (excl eigen arbeid)]],""))</f>
        <v/>
      </c>
      <c r="BA692" t="str">
        <f>IF(ISNUMBER(FIND("overige",Methode_Keuze)),"",IF(Tb_Activiteiten[[#This Row],[Overige kosten]]=1,Tb_Activiteiten[[#Headers],[Overige kosten]],""))</f>
        <v/>
      </c>
    </row>
    <row r="693" spans="1:53" x14ac:dyDescent="0.25">
      <c r="A693" s="213"/>
      <c r="F693" s="64"/>
      <c r="G693" s="64"/>
      <c r="H693" s="258"/>
      <c r="I693" s="258"/>
      <c r="J693" s="258"/>
      <c r="K693" s="258"/>
      <c r="O693" s="56"/>
      <c r="Q693" t="str">
        <f>IFERROR(IF(VLOOKUP(Tb_Activiteiten[[#This Row],[Openstelling]],Tb_Openstelling[],2,0)=1,1,""),"")</f>
        <v/>
      </c>
      <c r="AK693" t="str">
        <f>IF(ISNUMBER(FIND("arbeid",Methode_Keuze)),"",IF(ISNUMBER(FIND("arbeid",Methode_Keuze)),"",IF(Tb_Activiteiten[[#This Row],[Loonkosten]]=1,Tb_Activiteiten[[#Headers],[Loonkosten]],"")))</f>
        <v/>
      </c>
      <c r="AL693" t="str">
        <f>IF(ISNUMBER(FIND("arbeid",Methode_Keuze)),"",IF(ISNUMBER(FIND("arbeid",Methode_Keuze)),"",IF(Tb_Activiteiten[[#This Row],[Eigen arbeid]]=1,Tb_Activiteiten[[#Headers],[Eigen arbeid]],"")))</f>
        <v/>
      </c>
      <c r="AM693" t="str">
        <f>IF(ISNUMBER(FIND("arbeid",Methode_Keuze)),"",IF(ISNUMBER(FIND("arbeid",Methode_Keuze)),"",IF(Tb_Activiteiten[[#This Row],[Projectmedewerker]]=1,Tb_Activiteiten[[#Headers],[Projectmedewerker]],"")))</f>
        <v/>
      </c>
      <c r="AN693" t="str">
        <f>IF(ISNUMBER(FIND("arbeid",Methode_Keuze)),"",IF(ISNUMBER(FIND("arbeid",Methode_Keuze)),"",IF(Tb_Activiteiten[[#This Row],[Landbouwer]]=1,Tb_Activiteiten[[#Headers],[Landbouwer]],"")))</f>
        <v/>
      </c>
      <c r="AO693" t="str">
        <f>IF(ISNUMBER(FIND("arbeid",Methode_Keuze)),"",IF(ISNUMBER(FIND("arbeid",Methode_Keuze)),"",IF(Tb_Activiteiten[[#This Row],[Adviseur]]=1,Tb_Activiteiten[[#Headers],[Adviseur]],"")))</f>
        <v/>
      </c>
      <c r="AP693" t="str">
        <f>IF(ISNUMBER(FIND("arbeid",Methode_Keuze)),"",IF(ISNUMBER(FIND("arbeid",Methode_Keuze)),"",IF(Tb_Activiteiten[[#This Row],[Projectleider/Expert]]=1,Tb_Activiteiten[[#Headers],[Projectleider/Expert]],"")))</f>
        <v/>
      </c>
      <c r="AQ693" t="str">
        <f>IF(ISNUMBER(FIND("arbeid",Methode_Keuze)),"",IF(ISNUMBER(FIND("arbeid",Methode_Keuze)),"",IF(Tb_Activiteiten[[#This Row],[Arbeidskosten]]=1,Tb_Activiteiten[[#Headers],[Arbeidskosten]],"")))</f>
        <v/>
      </c>
      <c r="AR693" t="str">
        <f>IF(ISNUMBER(FIND("arbeid",Methode_Keuze)),"",IF(ISNUMBER(FIND("arbeid",Methode_Keuze)),"",IF(Tb_Activiteiten[[#This Row],[Arbeidskosten op basis van IKS]]=1,Tb_Activiteiten[[#Headers],[Arbeidskosten op basis van IKS]],"")))</f>
        <v/>
      </c>
      <c r="AS693" t="str">
        <f>IF(ISNUMBER(FIND("overige",Methode_Keuze)),"",IF(Tb_Activiteiten[[#This Row],[Kosten derden exclusief btw]]=1,Tb_Activiteiten[[#Headers],[Kosten derden exclusief btw]],""))</f>
        <v/>
      </c>
      <c r="AT693" t="str">
        <f>IF(ISNUMBER(FIND("overige",Methode_Keuze)),"",IF(Tb_Activiteiten[[#This Row],[Niet verrekenbare btw]]=1,Tb_Activiteiten[[#Headers],[Niet verrekenbare btw]],""))</f>
        <v/>
      </c>
      <c r="AU693" t="str">
        <f>IF(ISNUMBER(FIND("overige",Methode_Keuze)),"",IF(Tb_Activiteiten[[#This Row],[Grondkosten]]=1,Tb_Activiteiten[[#Headers],[Grondkosten]],""))</f>
        <v/>
      </c>
      <c r="AV693" t="str">
        <f>IF(ISNUMBER(FIND("overige",Methode_Keuze)),"",IF(Tb_Activiteiten[[#This Row],[Bijdrage in natura (overige)]]=1,Tb_Activiteiten[[#Headers],[Bijdrage in natura (overige)]],""))</f>
        <v/>
      </c>
      <c r="AW693" t="str">
        <f>IF(ISNUMBER(FIND("overige",Methode_Keuze)),"",IF(Tb_Activiteiten[[#This Row],[Bijdrage in natura (vrijwilligers)]]=1,Tb_Activiteiten[[#Headers],[Bijdrage in natura (vrijwilligers)]],""))</f>
        <v/>
      </c>
      <c r="AX693" t="str">
        <f>IF(ISNUMBER(FIND("overige",Methode_Keuze)),"",IF(Tb_Activiteiten[[#This Row],[Afschrijvingskosten]]=1,Tb_Activiteiten[[#Headers],[Afschrijvingskosten]],""))</f>
        <v/>
      </c>
      <c r="AY693" t="str">
        <f>IF(ISNUMBER(FIND("overige",Methode_Keuze)),"",IF(Tb_Activiteiten[[#This Row],[Vergoeding]]=1,Tb_Activiteiten[[#Headers],[Vergoeding]],""))</f>
        <v/>
      </c>
      <c r="AZ693" t="str">
        <f>IF(ISNUMBER(FIND("arbeid",Methode_Keuze)),"",IF(Tb_Activiteiten[[#This Row],[Arbeidskosten - vast tarief (excl eigen arbeid)]]=1,Tb_Activiteiten[[#Headers],[Arbeidskosten - vast tarief (excl eigen arbeid)]],""))</f>
        <v/>
      </c>
      <c r="BA693" t="str">
        <f>IF(ISNUMBER(FIND("overige",Methode_Keuze)),"",IF(Tb_Activiteiten[[#This Row],[Overige kosten]]=1,Tb_Activiteiten[[#Headers],[Overige kosten]],""))</f>
        <v/>
      </c>
    </row>
    <row r="694" spans="1:53" x14ac:dyDescent="0.25">
      <c r="A694" s="213"/>
      <c r="F694" s="64"/>
      <c r="G694" s="64"/>
      <c r="H694" s="258"/>
      <c r="I694" s="258"/>
      <c r="J694" s="258"/>
      <c r="K694" s="258"/>
      <c r="O694" s="56"/>
      <c r="Q694" t="str">
        <f>IFERROR(IF(VLOOKUP(Tb_Activiteiten[[#This Row],[Openstelling]],Tb_Openstelling[],2,0)=1,1,""),"")</f>
        <v/>
      </c>
      <c r="AK694" t="str">
        <f>IF(ISNUMBER(FIND("arbeid",Methode_Keuze)),"",IF(ISNUMBER(FIND("arbeid",Methode_Keuze)),"",IF(Tb_Activiteiten[[#This Row],[Loonkosten]]=1,Tb_Activiteiten[[#Headers],[Loonkosten]],"")))</f>
        <v/>
      </c>
      <c r="AL694" t="str">
        <f>IF(ISNUMBER(FIND("arbeid",Methode_Keuze)),"",IF(ISNUMBER(FIND("arbeid",Methode_Keuze)),"",IF(Tb_Activiteiten[[#This Row],[Eigen arbeid]]=1,Tb_Activiteiten[[#Headers],[Eigen arbeid]],"")))</f>
        <v/>
      </c>
      <c r="AM694" t="str">
        <f>IF(ISNUMBER(FIND("arbeid",Methode_Keuze)),"",IF(ISNUMBER(FIND("arbeid",Methode_Keuze)),"",IF(Tb_Activiteiten[[#This Row],[Projectmedewerker]]=1,Tb_Activiteiten[[#Headers],[Projectmedewerker]],"")))</f>
        <v/>
      </c>
      <c r="AN694" t="str">
        <f>IF(ISNUMBER(FIND("arbeid",Methode_Keuze)),"",IF(ISNUMBER(FIND("arbeid",Methode_Keuze)),"",IF(Tb_Activiteiten[[#This Row],[Landbouwer]]=1,Tb_Activiteiten[[#Headers],[Landbouwer]],"")))</f>
        <v/>
      </c>
      <c r="AO694" t="str">
        <f>IF(ISNUMBER(FIND("arbeid",Methode_Keuze)),"",IF(ISNUMBER(FIND("arbeid",Methode_Keuze)),"",IF(Tb_Activiteiten[[#This Row],[Adviseur]]=1,Tb_Activiteiten[[#Headers],[Adviseur]],"")))</f>
        <v/>
      </c>
      <c r="AP694" t="str">
        <f>IF(ISNUMBER(FIND("arbeid",Methode_Keuze)),"",IF(ISNUMBER(FIND("arbeid",Methode_Keuze)),"",IF(Tb_Activiteiten[[#This Row],[Projectleider/Expert]]=1,Tb_Activiteiten[[#Headers],[Projectleider/Expert]],"")))</f>
        <v/>
      </c>
      <c r="AQ694" t="str">
        <f>IF(ISNUMBER(FIND("arbeid",Methode_Keuze)),"",IF(ISNUMBER(FIND("arbeid",Methode_Keuze)),"",IF(Tb_Activiteiten[[#This Row],[Arbeidskosten]]=1,Tb_Activiteiten[[#Headers],[Arbeidskosten]],"")))</f>
        <v/>
      </c>
      <c r="AR694" t="str">
        <f>IF(ISNUMBER(FIND("arbeid",Methode_Keuze)),"",IF(ISNUMBER(FIND("arbeid",Methode_Keuze)),"",IF(Tb_Activiteiten[[#This Row],[Arbeidskosten op basis van IKS]]=1,Tb_Activiteiten[[#Headers],[Arbeidskosten op basis van IKS]],"")))</f>
        <v/>
      </c>
      <c r="AS694" t="str">
        <f>IF(ISNUMBER(FIND("overige",Methode_Keuze)),"",IF(Tb_Activiteiten[[#This Row],[Kosten derden exclusief btw]]=1,Tb_Activiteiten[[#Headers],[Kosten derden exclusief btw]],""))</f>
        <v/>
      </c>
      <c r="AT694" t="str">
        <f>IF(ISNUMBER(FIND("overige",Methode_Keuze)),"",IF(Tb_Activiteiten[[#This Row],[Niet verrekenbare btw]]=1,Tb_Activiteiten[[#Headers],[Niet verrekenbare btw]],""))</f>
        <v/>
      </c>
      <c r="AU694" t="str">
        <f>IF(ISNUMBER(FIND("overige",Methode_Keuze)),"",IF(Tb_Activiteiten[[#This Row],[Grondkosten]]=1,Tb_Activiteiten[[#Headers],[Grondkosten]],""))</f>
        <v/>
      </c>
      <c r="AV694" t="str">
        <f>IF(ISNUMBER(FIND("overige",Methode_Keuze)),"",IF(Tb_Activiteiten[[#This Row],[Bijdrage in natura (overige)]]=1,Tb_Activiteiten[[#Headers],[Bijdrage in natura (overige)]],""))</f>
        <v/>
      </c>
      <c r="AW694" t="str">
        <f>IF(ISNUMBER(FIND("overige",Methode_Keuze)),"",IF(Tb_Activiteiten[[#This Row],[Bijdrage in natura (vrijwilligers)]]=1,Tb_Activiteiten[[#Headers],[Bijdrage in natura (vrijwilligers)]],""))</f>
        <v/>
      </c>
      <c r="AX694" t="str">
        <f>IF(ISNUMBER(FIND("overige",Methode_Keuze)),"",IF(Tb_Activiteiten[[#This Row],[Afschrijvingskosten]]=1,Tb_Activiteiten[[#Headers],[Afschrijvingskosten]],""))</f>
        <v/>
      </c>
      <c r="AY694" t="str">
        <f>IF(ISNUMBER(FIND("overige",Methode_Keuze)),"",IF(Tb_Activiteiten[[#This Row],[Vergoeding]]=1,Tb_Activiteiten[[#Headers],[Vergoeding]],""))</f>
        <v/>
      </c>
      <c r="AZ694" t="str">
        <f>IF(ISNUMBER(FIND("arbeid",Methode_Keuze)),"",IF(Tb_Activiteiten[[#This Row],[Arbeidskosten - vast tarief (excl eigen arbeid)]]=1,Tb_Activiteiten[[#Headers],[Arbeidskosten - vast tarief (excl eigen arbeid)]],""))</f>
        <v/>
      </c>
      <c r="BA694" t="str">
        <f>IF(ISNUMBER(FIND("overige",Methode_Keuze)),"",IF(Tb_Activiteiten[[#This Row],[Overige kosten]]=1,Tb_Activiteiten[[#Headers],[Overige kosten]],""))</f>
        <v/>
      </c>
    </row>
    <row r="695" spans="1:53" x14ac:dyDescent="0.25">
      <c r="A695" s="213"/>
      <c r="F695" s="64"/>
      <c r="G695" s="64"/>
      <c r="H695" s="258"/>
      <c r="I695" s="258"/>
      <c r="J695" s="258"/>
      <c r="K695" s="258"/>
      <c r="O695" s="56"/>
      <c r="Q695" t="str">
        <f>IFERROR(IF(VLOOKUP(Tb_Activiteiten[[#This Row],[Openstelling]],Tb_Openstelling[],2,0)=1,1,""),"")</f>
        <v/>
      </c>
      <c r="AK695" t="str">
        <f>IF(ISNUMBER(FIND("arbeid",Methode_Keuze)),"",IF(ISNUMBER(FIND("arbeid",Methode_Keuze)),"",IF(Tb_Activiteiten[[#This Row],[Loonkosten]]=1,Tb_Activiteiten[[#Headers],[Loonkosten]],"")))</f>
        <v/>
      </c>
      <c r="AL695" t="str">
        <f>IF(ISNUMBER(FIND("arbeid",Methode_Keuze)),"",IF(ISNUMBER(FIND("arbeid",Methode_Keuze)),"",IF(Tb_Activiteiten[[#This Row],[Eigen arbeid]]=1,Tb_Activiteiten[[#Headers],[Eigen arbeid]],"")))</f>
        <v/>
      </c>
      <c r="AM695" t="str">
        <f>IF(ISNUMBER(FIND("arbeid",Methode_Keuze)),"",IF(ISNUMBER(FIND("arbeid",Methode_Keuze)),"",IF(Tb_Activiteiten[[#This Row],[Projectmedewerker]]=1,Tb_Activiteiten[[#Headers],[Projectmedewerker]],"")))</f>
        <v/>
      </c>
      <c r="AN695" t="str">
        <f>IF(ISNUMBER(FIND("arbeid",Methode_Keuze)),"",IF(ISNUMBER(FIND("arbeid",Methode_Keuze)),"",IF(Tb_Activiteiten[[#This Row],[Landbouwer]]=1,Tb_Activiteiten[[#Headers],[Landbouwer]],"")))</f>
        <v/>
      </c>
      <c r="AO695" t="str">
        <f>IF(ISNUMBER(FIND("arbeid",Methode_Keuze)),"",IF(ISNUMBER(FIND("arbeid",Methode_Keuze)),"",IF(Tb_Activiteiten[[#This Row],[Adviseur]]=1,Tb_Activiteiten[[#Headers],[Adviseur]],"")))</f>
        <v/>
      </c>
      <c r="AP695" t="str">
        <f>IF(ISNUMBER(FIND("arbeid",Methode_Keuze)),"",IF(ISNUMBER(FIND("arbeid",Methode_Keuze)),"",IF(Tb_Activiteiten[[#This Row],[Projectleider/Expert]]=1,Tb_Activiteiten[[#Headers],[Projectleider/Expert]],"")))</f>
        <v/>
      </c>
      <c r="AQ695" t="str">
        <f>IF(ISNUMBER(FIND("arbeid",Methode_Keuze)),"",IF(ISNUMBER(FIND("arbeid",Methode_Keuze)),"",IF(Tb_Activiteiten[[#This Row],[Arbeidskosten]]=1,Tb_Activiteiten[[#Headers],[Arbeidskosten]],"")))</f>
        <v/>
      </c>
      <c r="AR695" t="str">
        <f>IF(ISNUMBER(FIND("arbeid",Methode_Keuze)),"",IF(ISNUMBER(FIND("arbeid",Methode_Keuze)),"",IF(Tb_Activiteiten[[#This Row],[Arbeidskosten op basis van IKS]]=1,Tb_Activiteiten[[#Headers],[Arbeidskosten op basis van IKS]],"")))</f>
        <v/>
      </c>
      <c r="AS695" t="str">
        <f>IF(ISNUMBER(FIND("overige",Methode_Keuze)),"",IF(Tb_Activiteiten[[#This Row],[Kosten derden exclusief btw]]=1,Tb_Activiteiten[[#Headers],[Kosten derden exclusief btw]],""))</f>
        <v/>
      </c>
      <c r="AT695" t="str">
        <f>IF(ISNUMBER(FIND("overige",Methode_Keuze)),"",IF(Tb_Activiteiten[[#This Row],[Niet verrekenbare btw]]=1,Tb_Activiteiten[[#Headers],[Niet verrekenbare btw]],""))</f>
        <v/>
      </c>
      <c r="AU695" t="str">
        <f>IF(ISNUMBER(FIND("overige",Methode_Keuze)),"",IF(Tb_Activiteiten[[#This Row],[Grondkosten]]=1,Tb_Activiteiten[[#Headers],[Grondkosten]],""))</f>
        <v/>
      </c>
      <c r="AV695" t="str">
        <f>IF(ISNUMBER(FIND("overige",Methode_Keuze)),"",IF(Tb_Activiteiten[[#This Row],[Bijdrage in natura (overige)]]=1,Tb_Activiteiten[[#Headers],[Bijdrage in natura (overige)]],""))</f>
        <v/>
      </c>
      <c r="AW695" t="str">
        <f>IF(ISNUMBER(FIND("overige",Methode_Keuze)),"",IF(Tb_Activiteiten[[#This Row],[Bijdrage in natura (vrijwilligers)]]=1,Tb_Activiteiten[[#Headers],[Bijdrage in natura (vrijwilligers)]],""))</f>
        <v/>
      </c>
      <c r="AX695" t="str">
        <f>IF(ISNUMBER(FIND("overige",Methode_Keuze)),"",IF(Tb_Activiteiten[[#This Row],[Afschrijvingskosten]]=1,Tb_Activiteiten[[#Headers],[Afschrijvingskosten]],""))</f>
        <v/>
      </c>
      <c r="AY695" t="str">
        <f>IF(ISNUMBER(FIND("overige",Methode_Keuze)),"",IF(Tb_Activiteiten[[#This Row],[Vergoeding]]=1,Tb_Activiteiten[[#Headers],[Vergoeding]],""))</f>
        <v/>
      </c>
      <c r="AZ695" t="str">
        <f>IF(ISNUMBER(FIND("arbeid",Methode_Keuze)),"",IF(Tb_Activiteiten[[#This Row],[Arbeidskosten - vast tarief (excl eigen arbeid)]]=1,Tb_Activiteiten[[#Headers],[Arbeidskosten - vast tarief (excl eigen arbeid)]],""))</f>
        <v/>
      </c>
      <c r="BA695" t="str">
        <f>IF(ISNUMBER(FIND("overige",Methode_Keuze)),"",IF(Tb_Activiteiten[[#This Row],[Overige kosten]]=1,Tb_Activiteiten[[#Headers],[Overige kosten]],""))</f>
        <v/>
      </c>
    </row>
    <row r="696" spans="1:53" x14ac:dyDescent="0.25">
      <c r="A696" s="213"/>
      <c r="F696" s="64"/>
      <c r="G696" s="64"/>
      <c r="H696" s="258"/>
      <c r="I696" s="258"/>
      <c r="J696" s="258"/>
      <c r="K696" s="258"/>
      <c r="O696" s="56"/>
      <c r="Q696" t="str">
        <f>IFERROR(IF(VLOOKUP(Tb_Activiteiten[[#This Row],[Openstelling]],Tb_Openstelling[],2,0)=1,1,""),"")</f>
        <v/>
      </c>
      <c r="AK696" t="str">
        <f>IF(ISNUMBER(FIND("arbeid",Methode_Keuze)),"",IF(ISNUMBER(FIND("arbeid",Methode_Keuze)),"",IF(Tb_Activiteiten[[#This Row],[Loonkosten]]=1,Tb_Activiteiten[[#Headers],[Loonkosten]],"")))</f>
        <v/>
      </c>
      <c r="AL696" t="str">
        <f>IF(ISNUMBER(FIND("arbeid",Methode_Keuze)),"",IF(ISNUMBER(FIND("arbeid",Methode_Keuze)),"",IF(Tb_Activiteiten[[#This Row],[Eigen arbeid]]=1,Tb_Activiteiten[[#Headers],[Eigen arbeid]],"")))</f>
        <v/>
      </c>
      <c r="AM696" t="str">
        <f>IF(ISNUMBER(FIND("arbeid",Methode_Keuze)),"",IF(ISNUMBER(FIND("arbeid",Methode_Keuze)),"",IF(Tb_Activiteiten[[#This Row],[Projectmedewerker]]=1,Tb_Activiteiten[[#Headers],[Projectmedewerker]],"")))</f>
        <v/>
      </c>
      <c r="AN696" t="str">
        <f>IF(ISNUMBER(FIND("arbeid",Methode_Keuze)),"",IF(ISNUMBER(FIND("arbeid",Methode_Keuze)),"",IF(Tb_Activiteiten[[#This Row],[Landbouwer]]=1,Tb_Activiteiten[[#Headers],[Landbouwer]],"")))</f>
        <v/>
      </c>
      <c r="AO696" t="str">
        <f>IF(ISNUMBER(FIND("arbeid",Methode_Keuze)),"",IF(ISNUMBER(FIND("arbeid",Methode_Keuze)),"",IF(Tb_Activiteiten[[#This Row],[Adviseur]]=1,Tb_Activiteiten[[#Headers],[Adviseur]],"")))</f>
        <v/>
      </c>
      <c r="AP696" t="str">
        <f>IF(ISNUMBER(FIND("arbeid",Methode_Keuze)),"",IF(ISNUMBER(FIND("arbeid",Methode_Keuze)),"",IF(Tb_Activiteiten[[#This Row],[Projectleider/Expert]]=1,Tb_Activiteiten[[#Headers],[Projectleider/Expert]],"")))</f>
        <v/>
      </c>
      <c r="AQ696" t="str">
        <f>IF(ISNUMBER(FIND("arbeid",Methode_Keuze)),"",IF(ISNUMBER(FIND("arbeid",Methode_Keuze)),"",IF(Tb_Activiteiten[[#This Row],[Arbeidskosten]]=1,Tb_Activiteiten[[#Headers],[Arbeidskosten]],"")))</f>
        <v/>
      </c>
      <c r="AR696" t="str">
        <f>IF(ISNUMBER(FIND("arbeid",Methode_Keuze)),"",IF(ISNUMBER(FIND("arbeid",Methode_Keuze)),"",IF(Tb_Activiteiten[[#This Row],[Arbeidskosten op basis van IKS]]=1,Tb_Activiteiten[[#Headers],[Arbeidskosten op basis van IKS]],"")))</f>
        <v/>
      </c>
      <c r="AS696" t="str">
        <f>IF(ISNUMBER(FIND("overige",Methode_Keuze)),"",IF(Tb_Activiteiten[[#This Row],[Kosten derden exclusief btw]]=1,Tb_Activiteiten[[#Headers],[Kosten derden exclusief btw]],""))</f>
        <v/>
      </c>
      <c r="AT696" t="str">
        <f>IF(ISNUMBER(FIND("overige",Methode_Keuze)),"",IF(Tb_Activiteiten[[#This Row],[Niet verrekenbare btw]]=1,Tb_Activiteiten[[#Headers],[Niet verrekenbare btw]],""))</f>
        <v/>
      </c>
      <c r="AU696" t="str">
        <f>IF(ISNUMBER(FIND("overige",Methode_Keuze)),"",IF(Tb_Activiteiten[[#This Row],[Grondkosten]]=1,Tb_Activiteiten[[#Headers],[Grondkosten]],""))</f>
        <v/>
      </c>
      <c r="AV696" t="str">
        <f>IF(ISNUMBER(FIND("overige",Methode_Keuze)),"",IF(Tb_Activiteiten[[#This Row],[Bijdrage in natura (overige)]]=1,Tb_Activiteiten[[#Headers],[Bijdrage in natura (overige)]],""))</f>
        <v/>
      </c>
      <c r="AW696" t="str">
        <f>IF(ISNUMBER(FIND("overige",Methode_Keuze)),"",IF(Tb_Activiteiten[[#This Row],[Bijdrage in natura (vrijwilligers)]]=1,Tb_Activiteiten[[#Headers],[Bijdrage in natura (vrijwilligers)]],""))</f>
        <v/>
      </c>
      <c r="AX696" t="str">
        <f>IF(ISNUMBER(FIND("overige",Methode_Keuze)),"",IF(Tb_Activiteiten[[#This Row],[Afschrijvingskosten]]=1,Tb_Activiteiten[[#Headers],[Afschrijvingskosten]],""))</f>
        <v/>
      </c>
      <c r="AY696" t="str">
        <f>IF(ISNUMBER(FIND("overige",Methode_Keuze)),"",IF(Tb_Activiteiten[[#This Row],[Vergoeding]]=1,Tb_Activiteiten[[#Headers],[Vergoeding]],""))</f>
        <v/>
      </c>
      <c r="AZ696" t="str">
        <f>IF(ISNUMBER(FIND("arbeid",Methode_Keuze)),"",IF(Tb_Activiteiten[[#This Row],[Arbeidskosten - vast tarief (excl eigen arbeid)]]=1,Tb_Activiteiten[[#Headers],[Arbeidskosten - vast tarief (excl eigen arbeid)]],""))</f>
        <v/>
      </c>
      <c r="BA696" t="str">
        <f>IF(ISNUMBER(FIND("overige",Methode_Keuze)),"",IF(Tb_Activiteiten[[#This Row],[Overige kosten]]=1,Tb_Activiteiten[[#Headers],[Overige kosten]],""))</f>
        <v/>
      </c>
    </row>
    <row r="697" spans="1:53" x14ac:dyDescent="0.25">
      <c r="A697" s="213"/>
      <c r="F697" s="64"/>
      <c r="G697" s="64"/>
      <c r="H697" s="258"/>
      <c r="I697" s="258"/>
      <c r="J697" s="258"/>
      <c r="K697" s="258"/>
      <c r="O697" s="56"/>
      <c r="Q697" t="str">
        <f>IFERROR(IF(VLOOKUP(Tb_Activiteiten[[#This Row],[Openstelling]],Tb_Openstelling[],2,0)=1,1,""),"")</f>
        <v/>
      </c>
      <c r="AK697" t="str">
        <f>IF(ISNUMBER(FIND("arbeid",Methode_Keuze)),"",IF(ISNUMBER(FIND("arbeid",Methode_Keuze)),"",IF(Tb_Activiteiten[[#This Row],[Loonkosten]]=1,Tb_Activiteiten[[#Headers],[Loonkosten]],"")))</f>
        <v/>
      </c>
      <c r="AL697" t="str">
        <f>IF(ISNUMBER(FIND("arbeid",Methode_Keuze)),"",IF(ISNUMBER(FIND("arbeid",Methode_Keuze)),"",IF(Tb_Activiteiten[[#This Row],[Eigen arbeid]]=1,Tb_Activiteiten[[#Headers],[Eigen arbeid]],"")))</f>
        <v/>
      </c>
      <c r="AM697" t="str">
        <f>IF(ISNUMBER(FIND("arbeid",Methode_Keuze)),"",IF(ISNUMBER(FIND("arbeid",Methode_Keuze)),"",IF(Tb_Activiteiten[[#This Row],[Projectmedewerker]]=1,Tb_Activiteiten[[#Headers],[Projectmedewerker]],"")))</f>
        <v/>
      </c>
      <c r="AN697" t="str">
        <f>IF(ISNUMBER(FIND("arbeid",Methode_Keuze)),"",IF(ISNUMBER(FIND("arbeid",Methode_Keuze)),"",IF(Tb_Activiteiten[[#This Row],[Landbouwer]]=1,Tb_Activiteiten[[#Headers],[Landbouwer]],"")))</f>
        <v/>
      </c>
      <c r="AO697" t="str">
        <f>IF(ISNUMBER(FIND("arbeid",Methode_Keuze)),"",IF(ISNUMBER(FIND("arbeid",Methode_Keuze)),"",IF(Tb_Activiteiten[[#This Row],[Adviseur]]=1,Tb_Activiteiten[[#Headers],[Adviseur]],"")))</f>
        <v/>
      </c>
      <c r="AP697" t="str">
        <f>IF(ISNUMBER(FIND("arbeid",Methode_Keuze)),"",IF(ISNUMBER(FIND("arbeid",Methode_Keuze)),"",IF(Tb_Activiteiten[[#This Row],[Projectleider/Expert]]=1,Tb_Activiteiten[[#Headers],[Projectleider/Expert]],"")))</f>
        <v/>
      </c>
      <c r="AQ697" t="str">
        <f>IF(ISNUMBER(FIND("arbeid",Methode_Keuze)),"",IF(ISNUMBER(FIND("arbeid",Methode_Keuze)),"",IF(Tb_Activiteiten[[#This Row],[Arbeidskosten]]=1,Tb_Activiteiten[[#Headers],[Arbeidskosten]],"")))</f>
        <v/>
      </c>
      <c r="AR697" t="str">
        <f>IF(ISNUMBER(FIND("arbeid",Methode_Keuze)),"",IF(ISNUMBER(FIND("arbeid",Methode_Keuze)),"",IF(Tb_Activiteiten[[#This Row],[Arbeidskosten op basis van IKS]]=1,Tb_Activiteiten[[#Headers],[Arbeidskosten op basis van IKS]],"")))</f>
        <v/>
      </c>
      <c r="AS697" t="str">
        <f>IF(ISNUMBER(FIND("overige",Methode_Keuze)),"",IF(Tb_Activiteiten[[#This Row],[Kosten derden exclusief btw]]=1,Tb_Activiteiten[[#Headers],[Kosten derden exclusief btw]],""))</f>
        <v/>
      </c>
      <c r="AT697" t="str">
        <f>IF(ISNUMBER(FIND("overige",Methode_Keuze)),"",IF(Tb_Activiteiten[[#This Row],[Niet verrekenbare btw]]=1,Tb_Activiteiten[[#Headers],[Niet verrekenbare btw]],""))</f>
        <v/>
      </c>
      <c r="AU697" t="str">
        <f>IF(ISNUMBER(FIND("overige",Methode_Keuze)),"",IF(Tb_Activiteiten[[#This Row],[Grondkosten]]=1,Tb_Activiteiten[[#Headers],[Grondkosten]],""))</f>
        <v/>
      </c>
      <c r="AV697" t="str">
        <f>IF(ISNUMBER(FIND("overige",Methode_Keuze)),"",IF(Tb_Activiteiten[[#This Row],[Bijdrage in natura (overige)]]=1,Tb_Activiteiten[[#Headers],[Bijdrage in natura (overige)]],""))</f>
        <v/>
      </c>
      <c r="AW697" t="str">
        <f>IF(ISNUMBER(FIND("overige",Methode_Keuze)),"",IF(Tb_Activiteiten[[#This Row],[Bijdrage in natura (vrijwilligers)]]=1,Tb_Activiteiten[[#Headers],[Bijdrage in natura (vrijwilligers)]],""))</f>
        <v/>
      </c>
      <c r="AX697" t="str">
        <f>IF(ISNUMBER(FIND("overige",Methode_Keuze)),"",IF(Tb_Activiteiten[[#This Row],[Afschrijvingskosten]]=1,Tb_Activiteiten[[#Headers],[Afschrijvingskosten]],""))</f>
        <v/>
      </c>
      <c r="AY697" t="str">
        <f>IF(ISNUMBER(FIND("overige",Methode_Keuze)),"",IF(Tb_Activiteiten[[#This Row],[Vergoeding]]=1,Tb_Activiteiten[[#Headers],[Vergoeding]],""))</f>
        <v/>
      </c>
      <c r="AZ697" t="str">
        <f>IF(ISNUMBER(FIND("arbeid",Methode_Keuze)),"",IF(Tb_Activiteiten[[#This Row],[Arbeidskosten - vast tarief (excl eigen arbeid)]]=1,Tb_Activiteiten[[#Headers],[Arbeidskosten - vast tarief (excl eigen arbeid)]],""))</f>
        <v/>
      </c>
      <c r="BA697" t="str">
        <f>IF(ISNUMBER(FIND("overige",Methode_Keuze)),"",IF(Tb_Activiteiten[[#This Row],[Overige kosten]]=1,Tb_Activiteiten[[#Headers],[Overige kosten]],""))</f>
        <v/>
      </c>
    </row>
    <row r="698" spans="1:53" x14ac:dyDescent="0.25">
      <c r="A698" s="213"/>
      <c r="F698" s="64"/>
      <c r="G698" s="64"/>
      <c r="H698" s="258"/>
      <c r="I698" s="258"/>
      <c r="J698" s="258"/>
      <c r="K698" s="258"/>
      <c r="O698" s="56"/>
      <c r="Q698" t="str">
        <f>IFERROR(IF(VLOOKUP(Tb_Activiteiten[[#This Row],[Openstelling]],Tb_Openstelling[],2,0)=1,1,""),"")</f>
        <v/>
      </c>
      <c r="AK698" t="str">
        <f>IF(ISNUMBER(FIND("arbeid",Methode_Keuze)),"",IF(ISNUMBER(FIND("arbeid",Methode_Keuze)),"",IF(Tb_Activiteiten[[#This Row],[Loonkosten]]=1,Tb_Activiteiten[[#Headers],[Loonkosten]],"")))</f>
        <v/>
      </c>
      <c r="AL698" t="str">
        <f>IF(ISNUMBER(FIND("arbeid",Methode_Keuze)),"",IF(ISNUMBER(FIND("arbeid",Methode_Keuze)),"",IF(Tb_Activiteiten[[#This Row],[Eigen arbeid]]=1,Tb_Activiteiten[[#Headers],[Eigen arbeid]],"")))</f>
        <v/>
      </c>
      <c r="AM698" t="str">
        <f>IF(ISNUMBER(FIND("arbeid",Methode_Keuze)),"",IF(ISNUMBER(FIND("arbeid",Methode_Keuze)),"",IF(Tb_Activiteiten[[#This Row],[Projectmedewerker]]=1,Tb_Activiteiten[[#Headers],[Projectmedewerker]],"")))</f>
        <v/>
      </c>
      <c r="AN698" t="str">
        <f>IF(ISNUMBER(FIND("arbeid",Methode_Keuze)),"",IF(ISNUMBER(FIND("arbeid",Methode_Keuze)),"",IF(Tb_Activiteiten[[#This Row],[Landbouwer]]=1,Tb_Activiteiten[[#Headers],[Landbouwer]],"")))</f>
        <v/>
      </c>
      <c r="AO698" t="str">
        <f>IF(ISNUMBER(FIND("arbeid",Methode_Keuze)),"",IF(ISNUMBER(FIND("arbeid",Methode_Keuze)),"",IF(Tb_Activiteiten[[#This Row],[Adviseur]]=1,Tb_Activiteiten[[#Headers],[Adviseur]],"")))</f>
        <v/>
      </c>
      <c r="AP698" t="str">
        <f>IF(ISNUMBER(FIND("arbeid",Methode_Keuze)),"",IF(ISNUMBER(FIND("arbeid",Methode_Keuze)),"",IF(Tb_Activiteiten[[#This Row],[Projectleider/Expert]]=1,Tb_Activiteiten[[#Headers],[Projectleider/Expert]],"")))</f>
        <v/>
      </c>
      <c r="AQ698" t="str">
        <f>IF(ISNUMBER(FIND("arbeid",Methode_Keuze)),"",IF(ISNUMBER(FIND("arbeid",Methode_Keuze)),"",IF(Tb_Activiteiten[[#This Row],[Arbeidskosten]]=1,Tb_Activiteiten[[#Headers],[Arbeidskosten]],"")))</f>
        <v/>
      </c>
      <c r="AR698" t="str">
        <f>IF(ISNUMBER(FIND("arbeid",Methode_Keuze)),"",IF(ISNUMBER(FIND("arbeid",Methode_Keuze)),"",IF(Tb_Activiteiten[[#This Row],[Arbeidskosten op basis van IKS]]=1,Tb_Activiteiten[[#Headers],[Arbeidskosten op basis van IKS]],"")))</f>
        <v/>
      </c>
      <c r="AS698" t="str">
        <f>IF(ISNUMBER(FIND("overige",Methode_Keuze)),"",IF(Tb_Activiteiten[[#This Row],[Kosten derden exclusief btw]]=1,Tb_Activiteiten[[#Headers],[Kosten derden exclusief btw]],""))</f>
        <v/>
      </c>
      <c r="AT698" t="str">
        <f>IF(ISNUMBER(FIND("overige",Methode_Keuze)),"",IF(Tb_Activiteiten[[#This Row],[Niet verrekenbare btw]]=1,Tb_Activiteiten[[#Headers],[Niet verrekenbare btw]],""))</f>
        <v/>
      </c>
      <c r="AU698" t="str">
        <f>IF(ISNUMBER(FIND("overige",Methode_Keuze)),"",IF(Tb_Activiteiten[[#This Row],[Grondkosten]]=1,Tb_Activiteiten[[#Headers],[Grondkosten]],""))</f>
        <v/>
      </c>
      <c r="AV698" t="str">
        <f>IF(ISNUMBER(FIND("overige",Methode_Keuze)),"",IF(Tb_Activiteiten[[#This Row],[Bijdrage in natura (overige)]]=1,Tb_Activiteiten[[#Headers],[Bijdrage in natura (overige)]],""))</f>
        <v/>
      </c>
      <c r="AW698" t="str">
        <f>IF(ISNUMBER(FIND("overige",Methode_Keuze)),"",IF(Tb_Activiteiten[[#This Row],[Bijdrage in natura (vrijwilligers)]]=1,Tb_Activiteiten[[#Headers],[Bijdrage in natura (vrijwilligers)]],""))</f>
        <v/>
      </c>
      <c r="AX698" t="str">
        <f>IF(ISNUMBER(FIND("overige",Methode_Keuze)),"",IF(Tb_Activiteiten[[#This Row],[Afschrijvingskosten]]=1,Tb_Activiteiten[[#Headers],[Afschrijvingskosten]],""))</f>
        <v/>
      </c>
      <c r="AY698" t="str">
        <f>IF(ISNUMBER(FIND("overige",Methode_Keuze)),"",IF(Tb_Activiteiten[[#This Row],[Vergoeding]]=1,Tb_Activiteiten[[#Headers],[Vergoeding]],""))</f>
        <v/>
      </c>
      <c r="AZ698" t="str">
        <f>IF(ISNUMBER(FIND("arbeid",Methode_Keuze)),"",IF(Tb_Activiteiten[[#This Row],[Arbeidskosten - vast tarief (excl eigen arbeid)]]=1,Tb_Activiteiten[[#Headers],[Arbeidskosten - vast tarief (excl eigen arbeid)]],""))</f>
        <v/>
      </c>
      <c r="BA698" t="str">
        <f>IF(ISNUMBER(FIND("overige",Methode_Keuze)),"",IF(Tb_Activiteiten[[#This Row],[Overige kosten]]=1,Tb_Activiteiten[[#Headers],[Overige kosten]],""))</f>
        <v/>
      </c>
    </row>
    <row r="699" spans="1:53" x14ac:dyDescent="0.25">
      <c r="A699" s="213"/>
      <c r="F699" s="64"/>
      <c r="G699" s="64"/>
      <c r="H699" s="258"/>
      <c r="I699" s="258"/>
      <c r="J699" s="258"/>
      <c r="K699" s="258"/>
      <c r="O699" s="56"/>
      <c r="Q699" t="str">
        <f>IFERROR(IF(VLOOKUP(Tb_Activiteiten[[#This Row],[Openstelling]],Tb_Openstelling[],2,0)=1,1,""),"")</f>
        <v/>
      </c>
      <c r="AK699" t="str">
        <f>IF(ISNUMBER(FIND("arbeid",Methode_Keuze)),"",IF(ISNUMBER(FIND("arbeid",Methode_Keuze)),"",IF(Tb_Activiteiten[[#This Row],[Loonkosten]]=1,Tb_Activiteiten[[#Headers],[Loonkosten]],"")))</f>
        <v/>
      </c>
      <c r="AL699" t="str">
        <f>IF(ISNUMBER(FIND("arbeid",Methode_Keuze)),"",IF(ISNUMBER(FIND("arbeid",Methode_Keuze)),"",IF(Tb_Activiteiten[[#This Row],[Eigen arbeid]]=1,Tb_Activiteiten[[#Headers],[Eigen arbeid]],"")))</f>
        <v/>
      </c>
      <c r="AM699" t="str">
        <f>IF(ISNUMBER(FIND("arbeid",Methode_Keuze)),"",IF(ISNUMBER(FIND("arbeid",Methode_Keuze)),"",IF(Tb_Activiteiten[[#This Row],[Projectmedewerker]]=1,Tb_Activiteiten[[#Headers],[Projectmedewerker]],"")))</f>
        <v/>
      </c>
      <c r="AN699" t="str">
        <f>IF(ISNUMBER(FIND("arbeid",Methode_Keuze)),"",IF(ISNUMBER(FIND("arbeid",Methode_Keuze)),"",IF(Tb_Activiteiten[[#This Row],[Landbouwer]]=1,Tb_Activiteiten[[#Headers],[Landbouwer]],"")))</f>
        <v/>
      </c>
      <c r="AO699" t="str">
        <f>IF(ISNUMBER(FIND("arbeid",Methode_Keuze)),"",IF(ISNUMBER(FIND("arbeid",Methode_Keuze)),"",IF(Tb_Activiteiten[[#This Row],[Adviseur]]=1,Tb_Activiteiten[[#Headers],[Adviseur]],"")))</f>
        <v/>
      </c>
      <c r="AP699" t="str">
        <f>IF(ISNUMBER(FIND("arbeid",Methode_Keuze)),"",IF(ISNUMBER(FIND("arbeid",Methode_Keuze)),"",IF(Tb_Activiteiten[[#This Row],[Projectleider/Expert]]=1,Tb_Activiteiten[[#Headers],[Projectleider/Expert]],"")))</f>
        <v/>
      </c>
      <c r="AQ699" t="str">
        <f>IF(ISNUMBER(FIND("arbeid",Methode_Keuze)),"",IF(ISNUMBER(FIND("arbeid",Methode_Keuze)),"",IF(Tb_Activiteiten[[#This Row],[Arbeidskosten]]=1,Tb_Activiteiten[[#Headers],[Arbeidskosten]],"")))</f>
        <v/>
      </c>
      <c r="AR699" t="str">
        <f>IF(ISNUMBER(FIND("arbeid",Methode_Keuze)),"",IF(ISNUMBER(FIND("arbeid",Methode_Keuze)),"",IF(Tb_Activiteiten[[#This Row],[Arbeidskosten op basis van IKS]]=1,Tb_Activiteiten[[#Headers],[Arbeidskosten op basis van IKS]],"")))</f>
        <v/>
      </c>
      <c r="AS699" t="str">
        <f>IF(ISNUMBER(FIND("overige",Methode_Keuze)),"",IF(Tb_Activiteiten[[#This Row],[Kosten derden exclusief btw]]=1,Tb_Activiteiten[[#Headers],[Kosten derden exclusief btw]],""))</f>
        <v/>
      </c>
      <c r="AT699" t="str">
        <f>IF(ISNUMBER(FIND("overige",Methode_Keuze)),"",IF(Tb_Activiteiten[[#This Row],[Niet verrekenbare btw]]=1,Tb_Activiteiten[[#Headers],[Niet verrekenbare btw]],""))</f>
        <v/>
      </c>
      <c r="AU699" t="str">
        <f>IF(ISNUMBER(FIND("overige",Methode_Keuze)),"",IF(Tb_Activiteiten[[#This Row],[Grondkosten]]=1,Tb_Activiteiten[[#Headers],[Grondkosten]],""))</f>
        <v/>
      </c>
      <c r="AV699" t="str">
        <f>IF(ISNUMBER(FIND("overige",Methode_Keuze)),"",IF(Tb_Activiteiten[[#This Row],[Bijdrage in natura (overige)]]=1,Tb_Activiteiten[[#Headers],[Bijdrage in natura (overige)]],""))</f>
        <v/>
      </c>
      <c r="AW699" t="str">
        <f>IF(ISNUMBER(FIND("overige",Methode_Keuze)),"",IF(Tb_Activiteiten[[#This Row],[Bijdrage in natura (vrijwilligers)]]=1,Tb_Activiteiten[[#Headers],[Bijdrage in natura (vrijwilligers)]],""))</f>
        <v/>
      </c>
      <c r="AX699" t="str">
        <f>IF(ISNUMBER(FIND("overige",Methode_Keuze)),"",IF(Tb_Activiteiten[[#This Row],[Afschrijvingskosten]]=1,Tb_Activiteiten[[#Headers],[Afschrijvingskosten]],""))</f>
        <v/>
      </c>
      <c r="AY699" t="str">
        <f>IF(ISNUMBER(FIND("overige",Methode_Keuze)),"",IF(Tb_Activiteiten[[#This Row],[Vergoeding]]=1,Tb_Activiteiten[[#Headers],[Vergoeding]],""))</f>
        <v/>
      </c>
      <c r="AZ699" t="str">
        <f>IF(ISNUMBER(FIND("arbeid",Methode_Keuze)),"",IF(Tb_Activiteiten[[#This Row],[Arbeidskosten - vast tarief (excl eigen arbeid)]]=1,Tb_Activiteiten[[#Headers],[Arbeidskosten - vast tarief (excl eigen arbeid)]],""))</f>
        <v/>
      </c>
      <c r="BA699" t="str">
        <f>IF(ISNUMBER(FIND("overige",Methode_Keuze)),"",IF(Tb_Activiteiten[[#This Row],[Overige kosten]]=1,Tb_Activiteiten[[#Headers],[Overige kosten]],""))</f>
        <v/>
      </c>
    </row>
    <row r="700" spans="1:53" x14ac:dyDescent="0.25">
      <c r="A700" s="213"/>
      <c r="F700" s="64"/>
      <c r="G700" s="64"/>
      <c r="H700" s="258"/>
      <c r="I700" s="258"/>
      <c r="J700" s="258"/>
      <c r="K700" s="258"/>
      <c r="O700" s="56"/>
      <c r="Q700" t="str">
        <f>IFERROR(IF(VLOOKUP(Tb_Activiteiten[[#This Row],[Openstelling]],Tb_Openstelling[],2,0)=1,1,""),"")</f>
        <v/>
      </c>
      <c r="AK700" t="str">
        <f>IF(ISNUMBER(FIND("arbeid",Methode_Keuze)),"",IF(ISNUMBER(FIND("arbeid",Methode_Keuze)),"",IF(Tb_Activiteiten[[#This Row],[Loonkosten]]=1,Tb_Activiteiten[[#Headers],[Loonkosten]],"")))</f>
        <v/>
      </c>
      <c r="AL700" t="str">
        <f>IF(ISNUMBER(FIND("arbeid",Methode_Keuze)),"",IF(ISNUMBER(FIND("arbeid",Methode_Keuze)),"",IF(Tb_Activiteiten[[#This Row],[Eigen arbeid]]=1,Tb_Activiteiten[[#Headers],[Eigen arbeid]],"")))</f>
        <v/>
      </c>
      <c r="AM700" t="str">
        <f>IF(ISNUMBER(FIND("arbeid",Methode_Keuze)),"",IF(ISNUMBER(FIND("arbeid",Methode_Keuze)),"",IF(Tb_Activiteiten[[#This Row],[Projectmedewerker]]=1,Tb_Activiteiten[[#Headers],[Projectmedewerker]],"")))</f>
        <v/>
      </c>
      <c r="AN700" t="str">
        <f>IF(ISNUMBER(FIND("arbeid",Methode_Keuze)),"",IF(ISNUMBER(FIND("arbeid",Methode_Keuze)),"",IF(Tb_Activiteiten[[#This Row],[Landbouwer]]=1,Tb_Activiteiten[[#Headers],[Landbouwer]],"")))</f>
        <v/>
      </c>
      <c r="AO700" t="str">
        <f>IF(ISNUMBER(FIND("arbeid",Methode_Keuze)),"",IF(ISNUMBER(FIND("arbeid",Methode_Keuze)),"",IF(Tb_Activiteiten[[#This Row],[Adviseur]]=1,Tb_Activiteiten[[#Headers],[Adviseur]],"")))</f>
        <v/>
      </c>
      <c r="AP700" t="str">
        <f>IF(ISNUMBER(FIND("arbeid",Methode_Keuze)),"",IF(ISNUMBER(FIND("arbeid",Methode_Keuze)),"",IF(Tb_Activiteiten[[#This Row],[Projectleider/Expert]]=1,Tb_Activiteiten[[#Headers],[Projectleider/Expert]],"")))</f>
        <v/>
      </c>
      <c r="AQ700" t="str">
        <f>IF(ISNUMBER(FIND("arbeid",Methode_Keuze)),"",IF(ISNUMBER(FIND("arbeid",Methode_Keuze)),"",IF(Tb_Activiteiten[[#This Row],[Arbeidskosten]]=1,Tb_Activiteiten[[#Headers],[Arbeidskosten]],"")))</f>
        <v/>
      </c>
      <c r="AR700" t="str">
        <f>IF(ISNUMBER(FIND("arbeid",Methode_Keuze)),"",IF(ISNUMBER(FIND("arbeid",Methode_Keuze)),"",IF(Tb_Activiteiten[[#This Row],[Arbeidskosten op basis van IKS]]=1,Tb_Activiteiten[[#Headers],[Arbeidskosten op basis van IKS]],"")))</f>
        <v/>
      </c>
      <c r="AS700" t="str">
        <f>IF(ISNUMBER(FIND("overige",Methode_Keuze)),"",IF(Tb_Activiteiten[[#This Row],[Kosten derden exclusief btw]]=1,Tb_Activiteiten[[#Headers],[Kosten derden exclusief btw]],""))</f>
        <v/>
      </c>
      <c r="AT700" t="str">
        <f>IF(ISNUMBER(FIND("overige",Methode_Keuze)),"",IF(Tb_Activiteiten[[#This Row],[Niet verrekenbare btw]]=1,Tb_Activiteiten[[#Headers],[Niet verrekenbare btw]],""))</f>
        <v/>
      </c>
      <c r="AU700" t="str">
        <f>IF(ISNUMBER(FIND("overige",Methode_Keuze)),"",IF(Tb_Activiteiten[[#This Row],[Grondkosten]]=1,Tb_Activiteiten[[#Headers],[Grondkosten]],""))</f>
        <v/>
      </c>
      <c r="AV700" t="str">
        <f>IF(ISNUMBER(FIND("overige",Methode_Keuze)),"",IF(Tb_Activiteiten[[#This Row],[Bijdrage in natura (overige)]]=1,Tb_Activiteiten[[#Headers],[Bijdrage in natura (overige)]],""))</f>
        <v/>
      </c>
      <c r="AW700" t="str">
        <f>IF(ISNUMBER(FIND("overige",Methode_Keuze)),"",IF(Tb_Activiteiten[[#This Row],[Bijdrage in natura (vrijwilligers)]]=1,Tb_Activiteiten[[#Headers],[Bijdrage in natura (vrijwilligers)]],""))</f>
        <v/>
      </c>
      <c r="AX700" t="str">
        <f>IF(ISNUMBER(FIND("overige",Methode_Keuze)),"",IF(Tb_Activiteiten[[#This Row],[Afschrijvingskosten]]=1,Tb_Activiteiten[[#Headers],[Afschrijvingskosten]],""))</f>
        <v/>
      </c>
      <c r="AY700" t="str">
        <f>IF(ISNUMBER(FIND("overige",Methode_Keuze)),"",IF(Tb_Activiteiten[[#This Row],[Vergoeding]]=1,Tb_Activiteiten[[#Headers],[Vergoeding]],""))</f>
        <v/>
      </c>
      <c r="AZ700" t="str">
        <f>IF(ISNUMBER(FIND("arbeid",Methode_Keuze)),"",IF(Tb_Activiteiten[[#This Row],[Arbeidskosten - vast tarief (excl eigen arbeid)]]=1,Tb_Activiteiten[[#Headers],[Arbeidskosten - vast tarief (excl eigen arbeid)]],""))</f>
        <v/>
      </c>
      <c r="BA700" t="str">
        <f>IF(ISNUMBER(FIND("overige",Methode_Keuze)),"",IF(Tb_Activiteiten[[#This Row],[Overige kosten]]=1,Tb_Activiteiten[[#Headers],[Overige kosten]],""))</f>
        <v/>
      </c>
    </row>
    <row r="701" spans="1:53" x14ac:dyDescent="0.25">
      <c r="A701" s="213"/>
      <c r="F701" s="64"/>
      <c r="G701" s="64"/>
      <c r="H701" s="258"/>
      <c r="I701" s="258"/>
      <c r="J701" s="258"/>
      <c r="K701" s="258"/>
      <c r="O701" s="56"/>
      <c r="Q701" t="str">
        <f>IFERROR(IF(VLOOKUP(Tb_Activiteiten[[#This Row],[Openstelling]],Tb_Openstelling[],2,0)=1,1,""),"")</f>
        <v/>
      </c>
      <c r="AK701" t="str">
        <f>IF(ISNUMBER(FIND("arbeid",Methode_Keuze)),"",IF(ISNUMBER(FIND("arbeid",Methode_Keuze)),"",IF(Tb_Activiteiten[[#This Row],[Loonkosten]]=1,Tb_Activiteiten[[#Headers],[Loonkosten]],"")))</f>
        <v/>
      </c>
      <c r="AL701" t="str">
        <f>IF(ISNUMBER(FIND("arbeid",Methode_Keuze)),"",IF(ISNUMBER(FIND("arbeid",Methode_Keuze)),"",IF(Tb_Activiteiten[[#This Row],[Eigen arbeid]]=1,Tb_Activiteiten[[#Headers],[Eigen arbeid]],"")))</f>
        <v/>
      </c>
      <c r="AM701" t="str">
        <f>IF(ISNUMBER(FIND("arbeid",Methode_Keuze)),"",IF(ISNUMBER(FIND("arbeid",Methode_Keuze)),"",IF(Tb_Activiteiten[[#This Row],[Projectmedewerker]]=1,Tb_Activiteiten[[#Headers],[Projectmedewerker]],"")))</f>
        <v/>
      </c>
      <c r="AN701" t="str">
        <f>IF(ISNUMBER(FIND("arbeid",Methode_Keuze)),"",IF(ISNUMBER(FIND("arbeid",Methode_Keuze)),"",IF(Tb_Activiteiten[[#This Row],[Landbouwer]]=1,Tb_Activiteiten[[#Headers],[Landbouwer]],"")))</f>
        <v/>
      </c>
      <c r="AO701" t="str">
        <f>IF(ISNUMBER(FIND("arbeid",Methode_Keuze)),"",IF(ISNUMBER(FIND("arbeid",Methode_Keuze)),"",IF(Tb_Activiteiten[[#This Row],[Adviseur]]=1,Tb_Activiteiten[[#Headers],[Adviseur]],"")))</f>
        <v/>
      </c>
      <c r="AP701" t="str">
        <f>IF(ISNUMBER(FIND("arbeid",Methode_Keuze)),"",IF(ISNUMBER(FIND("arbeid",Methode_Keuze)),"",IF(Tb_Activiteiten[[#This Row],[Projectleider/Expert]]=1,Tb_Activiteiten[[#Headers],[Projectleider/Expert]],"")))</f>
        <v/>
      </c>
      <c r="AQ701" t="str">
        <f>IF(ISNUMBER(FIND("arbeid",Methode_Keuze)),"",IF(ISNUMBER(FIND("arbeid",Methode_Keuze)),"",IF(Tb_Activiteiten[[#This Row],[Arbeidskosten]]=1,Tb_Activiteiten[[#Headers],[Arbeidskosten]],"")))</f>
        <v/>
      </c>
      <c r="AR701" t="str">
        <f>IF(ISNUMBER(FIND("arbeid",Methode_Keuze)),"",IF(ISNUMBER(FIND("arbeid",Methode_Keuze)),"",IF(Tb_Activiteiten[[#This Row],[Arbeidskosten op basis van IKS]]=1,Tb_Activiteiten[[#Headers],[Arbeidskosten op basis van IKS]],"")))</f>
        <v/>
      </c>
      <c r="AS701" t="str">
        <f>IF(ISNUMBER(FIND("overige",Methode_Keuze)),"",IF(Tb_Activiteiten[[#This Row],[Kosten derden exclusief btw]]=1,Tb_Activiteiten[[#Headers],[Kosten derden exclusief btw]],""))</f>
        <v/>
      </c>
      <c r="AT701" t="str">
        <f>IF(ISNUMBER(FIND("overige",Methode_Keuze)),"",IF(Tb_Activiteiten[[#This Row],[Niet verrekenbare btw]]=1,Tb_Activiteiten[[#Headers],[Niet verrekenbare btw]],""))</f>
        <v/>
      </c>
      <c r="AU701" t="str">
        <f>IF(ISNUMBER(FIND("overige",Methode_Keuze)),"",IF(Tb_Activiteiten[[#This Row],[Grondkosten]]=1,Tb_Activiteiten[[#Headers],[Grondkosten]],""))</f>
        <v/>
      </c>
      <c r="AV701" t="str">
        <f>IF(ISNUMBER(FIND("overige",Methode_Keuze)),"",IF(Tb_Activiteiten[[#This Row],[Bijdrage in natura (overige)]]=1,Tb_Activiteiten[[#Headers],[Bijdrage in natura (overige)]],""))</f>
        <v/>
      </c>
      <c r="AW701" t="str">
        <f>IF(ISNUMBER(FIND("overige",Methode_Keuze)),"",IF(Tb_Activiteiten[[#This Row],[Bijdrage in natura (vrijwilligers)]]=1,Tb_Activiteiten[[#Headers],[Bijdrage in natura (vrijwilligers)]],""))</f>
        <v/>
      </c>
      <c r="AX701" t="str">
        <f>IF(ISNUMBER(FIND("overige",Methode_Keuze)),"",IF(Tb_Activiteiten[[#This Row],[Afschrijvingskosten]]=1,Tb_Activiteiten[[#Headers],[Afschrijvingskosten]],""))</f>
        <v/>
      </c>
      <c r="AY701" t="str">
        <f>IF(ISNUMBER(FIND("overige",Methode_Keuze)),"",IF(Tb_Activiteiten[[#This Row],[Vergoeding]]=1,Tb_Activiteiten[[#Headers],[Vergoeding]],""))</f>
        <v/>
      </c>
      <c r="AZ701" t="str">
        <f>IF(ISNUMBER(FIND("arbeid",Methode_Keuze)),"",IF(Tb_Activiteiten[[#This Row],[Arbeidskosten - vast tarief (excl eigen arbeid)]]=1,Tb_Activiteiten[[#Headers],[Arbeidskosten - vast tarief (excl eigen arbeid)]],""))</f>
        <v/>
      </c>
      <c r="BA701" t="str">
        <f>IF(ISNUMBER(FIND("overige",Methode_Keuze)),"",IF(Tb_Activiteiten[[#This Row],[Overige kosten]]=1,Tb_Activiteiten[[#Headers],[Overige kosten]],""))</f>
        <v/>
      </c>
    </row>
    <row r="702" spans="1:53" x14ac:dyDescent="0.25">
      <c r="A702" s="213"/>
      <c r="F702" s="64"/>
      <c r="G702" s="64"/>
      <c r="H702" s="258"/>
      <c r="I702" s="258"/>
      <c r="J702" s="258"/>
      <c r="K702" s="258"/>
      <c r="O702" s="56"/>
      <c r="Q702" t="str">
        <f>IFERROR(IF(VLOOKUP(Tb_Activiteiten[[#This Row],[Openstelling]],Tb_Openstelling[],2,0)=1,1,""),"")</f>
        <v/>
      </c>
      <c r="AK702" t="str">
        <f>IF(ISNUMBER(FIND("arbeid",Methode_Keuze)),"",IF(ISNUMBER(FIND("arbeid",Methode_Keuze)),"",IF(Tb_Activiteiten[[#This Row],[Loonkosten]]=1,Tb_Activiteiten[[#Headers],[Loonkosten]],"")))</f>
        <v/>
      </c>
      <c r="AL702" t="str">
        <f>IF(ISNUMBER(FIND("arbeid",Methode_Keuze)),"",IF(ISNUMBER(FIND("arbeid",Methode_Keuze)),"",IF(Tb_Activiteiten[[#This Row],[Eigen arbeid]]=1,Tb_Activiteiten[[#Headers],[Eigen arbeid]],"")))</f>
        <v/>
      </c>
      <c r="AM702" t="str">
        <f>IF(ISNUMBER(FIND("arbeid",Methode_Keuze)),"",IF(ISNUMBER(FIND("arbeid",Methode_Keuze)),"",IF(Tb_Activiteiten[[#This Row],[Projectmedewerker]]=1,Tb_Activiteiten[[#Headers],[Projectmedewerker]],"")))</f>
        <v/>
      </c>
      <c r="AN702" t="str">
        <f>IF(ISNUMBER(FIND("arbeid",Methode_Keuze)),"",IF(ISNUMBER(FIND("arbeid",Methode_Keuze)),"",IF(Tb_Activiteiten[[#This Row],[Landbouwer]]=1,Tb_Activiteiten[[#Headers],[Landbouwer]],"")))</f>
        <v/>
      </c>
      <c r="AO702" t="str">
        <f>IF(ISNUMBER(FIND("arbeid",Methode_Keuze)),"",IF(ISNUMBER(FIND("arbeid",Methode_Keuze)),"",IF(Tb_Activiteiten[[#This Row],[Adviseur]]=1,Tb_Activiteiten[[#Headers],[Adviseur]],"")))</f>
        <v/>
      </c>
      <c r="AP702" t="str">
        <f>IF(ISNUMBER(FIND("arbeid",Methode_Keuze)),"",IF(ISNUMBER(FIND("arbeid",Methode_Keuze)),"",IF(Tb_Activiteiten[[#This Row],[Projectleider/Expert]]=1,Tb_Activiteiten[[#Headers],[Projectleider/Expert]],"")))</f>
        <v/>
      </c>
      <c r="AQ702" t="str">
        <f>IF(ISNUMBER(FIND("arbeid",Methode_Keuze)),"",IF(ISNUMBER(FIND("arbeid",Methode_Keuze)),"",IF(Tb_Activiteiten[[#This Row],[Arbeidskosten]]=1,Tb_Activiteiten[[#Headers],[Arbeidskosten]],"")))</f>
        <v/>
      </c>
      <c r="AR702" t="str">
        <f>IF(ISNUMBER(FIND("arbeid",Methode_Keuze)),"",IF(ISNUMBER(FIND("arbeid",Methode_Keuze)),"",IF(Tb_Activiteiten[[#This Row],[Arbeidskosten op basis van IKS]]=1,Tb_Activiteiten[[#Headers],[Arbeidskosten op basis van IKS]],"")))</f>
        <v/>
      </c>
      <c r="AS702" t="str">
        <f>IF(ISNUMBER(FIND("overige",Methode_Keuze)),"",IF(Tb_Activiteiten[[#This Row],[Kosten derden exclusief btw]]=1,Tb_Activiteiten[[#Headers],[Kosten derden exclusief btw]],""))</f>
        <v/>
      </c>
      <c r="AT702" t="str">
        <f>IF(ISNUMBER(FIND("overige",Methode_Keuze)),"",IF(Tb_Activiteiten[[#This Row],[Niet verrekenbare btw]]=1,Tb_Activiteiten[[#Headers],[Niet verrekenbare btw]],""))</f>
        <v/>
      </c>
      <c r="AU702" t="str">
        <f>IF(ISNUMBER(FIND("overige",Methode_Keuze)),"",IF(Tb_Activiteiten[[#This Row],[Grondkosten]]=1,Tb_Activiteiten[[#Headers],[Grondkosten]],""))</f>
        <v/>
      </c>
      <c r="AV702" t="str">
        <f>IF(ISNUMBER(FIND("overige",Methode_Keuze)),"",IF(Tb_Activiteiten[[#This Row],[Bijdrage in natura (overige)]]=1,Tb_Activiteiten[[#Headers],[Bijdrage in natura (overige)]],""))</f>
        <v/>
      </c>
      <c r="AW702" t="str">
        <f>IF(ISNUMBER(FIND("overige",Methode_Keuze)),"",IF(Tb_Activiteiten[[#This Row],[Bijdrage in natura (vrijwilligers)]]=1,Tb_Activiteiten[[#Headers],[Bijdrage in natura (vrijwilligers)]],""))</f>
        <v/>
      </c>
      <c r="AX702" t="str">
        <f>IF(ISNUMBER(FIND("overige",Methode_Keuze)),"",IF(Tb_Activiteiten[[#This Row],[Afschrijvingskosten]]=1,Tb_Activiteiten[[#Headers],[Afschrijvingskosten]],""))</f>
        <v/>
      </c>
      <c r="AY702" t="str">
        <f>IF(ISNUMBER(FIND("overige",Methode_Keuze)),"",IF(Tb_Activiteiten[[#This Row],[Vergoeding]]=1,Tb_Activiteiten[[#Headers],[Vergoeding]],""))</f>
        <v/>
      </c>
      <c r="AZ702" t="str">
        <f>IF(ISNUMBER(FIND("arbeid",Methode_Keuze)),"",IF(Tb_Activiteiten[[#This Row],[Arbeidskosten - vast tarief (excl eigen arbeid)]]=1,Tb_Activiteiten[[#Headers],[Arbeidskosten - vast tarief (excl eigen arbeid)]],""))</f>
        <v/>
      </c>
      <c r="BA702" t="str">
        <f>IF(ISNUMBER(FIND("overige",Methode_Keuze)),"",IF(Tb_Activiteiten[[#This Row],[Overige kosten]]=1,Tb_Activiteiten[[#Headers],[Overige kosten]],""))</f>
        <v/>
      </c>
    </row>
    <row r="703" spans="1:53" x14ac:dyDescent="0.25">
      <c r="A703" s="213"/>
      <c r="F703" s="64"/>
      <c r="G703" s="64"/>
      <c r="H703" s="258"/>
      <c r="I703" s="258"/>
      <c r="J703" s="258"/>
      <c r="K703" s="258"/>
      <c r="O703" s="56"/>
      <c r="Q703" t="str">
        <f>IFERROR(IF(VLOOKUP(Tb_Activiteiten[[#This Row],[Openstelling]],Tb_Openstelling[],2,0)=1,1,""),"")</f>
        <v/>
      </c>
      <c r="AK703" t="str">
        <f>IF(ISNUMBER(FIND("arbeid",Methode_Keuze)),"",IF(ISNUMBER(FIND("arbeid",Methode_Keuze)),"",IF(Tb_Activiteiten[[#This Row],[Loonkosten]]=1,Tb_Activiteiten[[#Headers],[Loonkosten]],"")))</f>
        <v/>
      </c>
      <c r="AL703" t="str">
        <f>IF(ISNUMBER(FIND("arbeid",Methode_Keuze)),"",IF(ISNUMBER(FIND("arbeid",Methode_Keuze)),"",IF(Tb_Activiteiten[[#This Row],[Eigen arbeid]]=1,Tb_Activiteiten[[#Headers],[Eigen arbeid]],"")))</f>
        <v/>
      </c>
      <c r="AM703" t="str">
        <f>IF(ISNUMBER(FIND("arbeid",Methode_Keuze)),"",IF(ISNUMBER(FIND("arbeid",Methode_Keuze)),"",IF(Tb_Activiteiten[[#This Row],[Projectmedewerker]]=1,Tb_Activiteiten[[#Headers],[Projectmedewerker]],"")))</f>
        <v/>
      </c>
      <c r="AN703" t="str">
        <f>IF(ISNUMBER(FIND("arbeid",Methode_Keuze)),"",IF(ISNUMBER(FIND("arbeid",Methode_Keuze)),"",IF(Tb_Activiteiten[[#This Row],[Landbouwer]]=1,Tb_Activiteiten[[#Headers],[Landbouwer]],"")))</f>
        <v/>
      </c>
      <c r="AO703" t="str">
        <f>IF(ISNUMBER(FIND("arbeid",Methode_Keuze)),"",IF(ISNUMBER(FIND("arbeid",Methode_Keuze)),"",IF(Tb_Activiteiten[[#This Row],[Adviseur]]=1,Tb_Activiteiten[[#Headers],[Adviseur]],"")))</f>
        <v/>
      </c>
      <c r="AP703" t="str">
        <f>IF(ISNUMBER(FIND("arbeid",Methode_Keuze)),"",IF(ISNUMBER(FIND("arbeid",Methode_Keuze)),"",IF(Tb_Activiteiten[[#This Row],[Projectleider/Expert]]=1,Tb_Activiteiten[[#Headers],[Projectleider/Expert]],"")))</f>
        <v/>
      </c>
      <c r="AQ703" t="str">
        <f>IF(ISNUMBER(FIND("arbeid",Methode_Keuze)),"",IF(ISNUMBER(FIND("arbeid",Methode_Keuze)),"",IF(Tb_Activiteiten[[#This Row],[Arbeidskosten]]=1,Tb_Activiteiten[[#Headers],[Arbeidskosten]],"")))</f>
        <v/>
      </c>
      <c r="AR703" t="str">
        <f>IF(ISNUMBER(FIND("arbeid",Methode_Keuze)),"",IF(ISNUMBER(FIND("arbeid",Methode_Keuze)),"",IF(Tb_Activiteiten[[#This Row],[Arbeidskosten op basis van IKS]]=1,Tb_Activiteiten[[#Headers],[Arbeidskosten op basis van IKS]],"")))</f>
        <v/>
      </c>
      <c r="AS703" t="str">
        <f>IF(ISNUMBER(FIND("overige",Methode_Keuze)),"",IF(Tb_Activiteiten[[#This Row],[Kosten derden exclusief btw]]=1,Tb_Activiteiten[[#Headers],[Kosten derden exclusief btw]],""))</f>
        <v/>
      </c>
      <c r="AT703" t="str">
        <f>IF(ISNUMBER(FIND("overige",Methode_Keuze)),"",IF(Tb_Activiteiten[[#This Row],[Niet verrekenbare btw]]=1,Tb_Activiteiten[[#Headers],[Niet verrekenbare btw]],""))</f>
        <v/>
      </c>
      <c r="AU703" t="str">
        <f>IF(ISNUMBER(FIND("overige",Methode_Keuze)),"",IF(Tb_Activiteiten[[#This Row],[Grondkosten]]=1,Tb_Activiteiten[[#Headers],[Grondkosten]],""))</f>
        <v/>
      </c>
      <c r="AV703" t="str">
        <f>IF(ISNUMBER(FIND("overige",Methode_Keuze)),"",IF(Tb_Activiteiten[[#This Row],[Bijdrage in natura (overige)]]=1,Tb_Activiteiten[[#Headers],[Bijdrage in natura (overige)]],""))</f>
        <v/>
      </c>
      <c r="AW703" t="str">
        <f>IF(ISNUMBER(FIND("overige",Methode_Keuze)),"",IF(Tb_Activiteiten[[#This Row],[Bijdrage in natura (vrijwilligers)]]=1,Tb_Activiteiten[[#Headers],[Bijdrage in natura (vrijwilligers)]],""))</f>
        <v/>
      </c>
      <c r="AX703" t="str">
        <f>IF(ISNUMBER(FIND("overige",Methode_Keuze)),"",IF(Tb_Activiteiten[[#This Row],[Afschrijvingskosten]]=1,Tb_Activiteiten[[#Headers],[Afschrijvingskosten]],""))</f>
        <v/>
      </c>
      <c r="AY703" t="str">
        <f>IF(ISNUMBER(FIND("overige",Methode_Keuze)),"",IF(Tb_Activiteiten[[#This Row],[Vergoeding]]=1,Tb_Activiteiten[[#Headers],[Vergoeding]],""))</f>
        <v/>
      </c>
      <c r="AZ703" t="str">
        <f>IF(ISNUMBER(FIND("arbeid",Methode_Keuze)),"",IF(Tb_Activiteiten[[#This Row],[Arbeidskosten - vast tarief (excl eigen arbeid)]]=1,Tb_Activiteiten[[#Headers],[Arbeidskosten - vast tarief (excl eigen arbeid)]],""))</f>
        <v/>
      </c>
      <c r="BA703" t="str">
        <f>IF(ISNUMBER(FIND("overige",Methode_Keuze)),"",IF(Tb_Activiteiten[[#This Row],[Overige kosten]]=1,Tb_Activiteiten[[#Headers],[Overige kosten]],""))</f>
        <v/>
      </c>
    </row>
    <row r="704" spans="1:53" x14ac:dyDescent="0.25">
      <c r="A704" s="213"/>
      <c r="F704" s="64"/>
      <c r="G704" s="64"/>
      <c r="H704" s="258"/>
      <c r="I704" s="258"/>
      <c r="J704" s="258"/>
      <c r="K704" s="258"/>
      <c r="O704" s="56"/>
      <c r="Q704" t="str">
        <f>IFERROR(IF(VLOOKUP(Tb_Activiteiten[[#This Row],[Openstelling]],Tb_Openstelling[],2,0)=1,1,""),"")</f>
        <v/>
      </c>
      <c r="AK704" t="str">
        <f>IF(ISNUMBER(FIND("arbeid",Methode_Keuze)),"",IF(ISNUMBER(FIND("arbeid",Methode_Keuze)),"",IF(Tb_Activiteiten[[#This Row],[Loonkosten]]=1,Tb_Activiteiten[[#Headers],[Loonkosten]],"")))</f>
        <v/>
      </c>
      <c r="AL704" t="str">
        <f>IF(ISNUMBER(FIND("arbeid",Methode_Keuze)),"",IF(ISNUMBER(FIND("arbeid",Methode_Keuze)),"",IF(Tb_Activiteiten[[#This Row],[Eigen arbeid]]=1,Tb_Activiteiten[[#Headers],[Eigen arbeid]],"")))</f>
        <v/>
      </c>
      <c r="AM704" t="str">
        <f>IF(ISNUMBER(FIND("arbeid",Methode_Keuze)),"",IF(ISNUMBER(FIND("arbeid",Methode_Keuze)),"",IF(Tb_Activiteiten[[#This Row],[Projectmedewerker]]=1,Tb_Activiteiten[[#Headers],[Projectmedewerker]],"")))</f>
        <v/>
      </c>
      <c r="AN704" t="str">
        <f>IF(ISNUMBER(FIND("arbeid",Methode_Keuze)),"",IF(ISNUMBER(FIND("arbeid",Methode_Keuze)),"",IF(Tb_Activiteiten[[#This Row],[Landbouwer]]=1,Tb_Activiteiten[[#Headers],[Landbouwer]],"")))</f>
        <v/>
      </c>
      <c r="AO704" t="str">
        <f>IF(ISNUMBER(FIND("arbeid",Methode_Keuze)),"",IF(ISNUMBER(FIND("arbeid",Methode_Keuze)),"",IF(Tb_Activiteiten[[#This Row],[Adviseur]]=1,Tb_Activiteiten[[#Headers],[Adviseur]],"")))</f>
        <v/>
      </c>
      <c r="AP704" t="str">
        <f>IF(ISNUMBER(FIND("arbeid",Methode_Keuze)),"",IF(ISNUMBER(FIND("arbeid",Methode_Keuze)),"",IF(Tb_Activiteiten[[#This Row],[Projectleider/Expert]]=1,Tb_Activiteiten[[#Headers],[Projectleider/Expert]],"")))</f>
        <v/>
      </c>
      <c r="AQ704" t="str">
        <f>IF(ISNUMBER(FIND("arbeid",Methode_Keuze)),"",IF(ISNUMBER(FIND("arbeid",Methode_Keuze)),"",IF(Tb_Activiteiten[[#This Row],[Arbeidskosten]]=1,Tb_Activiteiten[[#Headers],[Arbeidskosten]],"")))</f>
        <v/>
      </c>
      <c r="AR704" t="str">
        <f>IF(ISNUMBER(FIND("arbeid",Methode_Keuze)),"",IF(ISNUMBER(FIND("arbeid",Methode_Keuze)),"",IF(Tb_Activiteiten[[#This Row],[Arbeidskosten op basis van IKS]]=1,Tb_Activiteiten[[#Headers],[Arbeidskosten op basis van IKS]],"")))</f>
        <v/>
      </c>
      <c r="AS704" t="str">
        <f>IF(ISNUMBER(FIND("overige",Methode_Keuze)),"",IF(Tb_Activiteiten[[#This Row],[Kosten derden exclusief btw]]=1,Tb_Activiteiten[[#Headers],[Kosten derden exclusief btw]],""))</f>
        <v/>
      </c>
      <c r="AT704" t="str">
        <f>IF(ISNUMBER(FIND("overige",Methode_Keuze)),"",IF(Tb_Activiteiten[[#This Row],[Niet verrekenbare btw]]=1,Tb_Activiteiten[[#Headers],[Niet verrekenbare btw]],""))</f>
        <v/>
      </c>
      <c r="AU704" t="str">
        <f>IF(ISNUMBER(FIND("overige",Methode_Keuze)),"",IF(Tb_Activiteiten[[#This Row],[Grondkosten]]=1,Tb_Activiteiten[[#Headers],[Grondkosten]],""))</f>
        <v/>
      </c>
      <c r="AV704" t="str">
        <f>IF(ISNUMBER(FIND("overige",Methode_Keuze)),"",IF(Tb_Activiteiten[[#This Row],[Bijdrage in natura (overige)]]=1,Tb_Activiteiten[[#Headers],[Bijdrage in natura (overige)]],""))</f>
        <v/>
      </c>
      <c r="AW704" t="str">
        <f>IF(ISNUMBER(FIND("overige",Methode_Keuze)),"",IF(Tb_Activiteiten[[#This Row],[Bijdrage in natura (vrijwilligers)]]=1,Tb_Activiteiten[[#Headers],[Bijdrage in natura (vrijwilligers)]],""))</f>
        <v/>
      </c>
      <c r="AX704" t="str">
        <f>IF(ISNUMBER(FIND("overige",Methode_Keuze)),"",IF(Tb_Activiteiten[[#This Row],[Afschrijvingskosten]]=1,Tb_Activiteiten[[#Headers],[Afschrijvingskosten]],""))</f>
        <v/>
      </c>
      <c r="AY704" t="str">
        <f>IF(ISNUMBER(FIND("overige",Methode_Keuze)),"",IF(Tb_Activiteiten[[#This Row],[Vergoeding]]=1,Tb_Activiteiten[[#Headers],[Vergoeding]],""))</f>
        <v/>
      </c>
      <c r="AZ704" t="str">
        <f>IF(ISNUMBER(FIND("arbeid",Methode_Keuze)),"",IF(Tb_Activiteiten[[#This Row],[Arbeidskosten - vast tarief (excl eigen arbeid)]]=1,Tb_Activiteiten[[#Headers],[Arbeidskosten - vast tarief (excl eigen arbeid)]],""))</f>
        <v/>
      </c>
      <c r="BA704" t="str">
        <f>IF(ISNUMBER(FIND("overige",Methode_Keuze)),"",IF(Tb_Activiteiten[[#This Row],[Overige kosten]]=1,Tb_Activiteiten[[#Headers],[Overige kosten]],""))</f>
        <v/>
      </c>
    </row>
    <row r="705" spans="1:53" x14ac:dyDescent="0.25">
      <c r="A705" s="213"/>
      <c r="F705" s="64"/>
      <c r="G705" s="64"/>
      <c r="H705" s="258"/>
      <c r="I705" s="258"/>
      <c r="J705" s="258"/>
      <c r="K705" s="258"/>
      <c r="O705" s="56"/>
      <c r="Q705" t="str">
        <f>IFERROR(IF(VLOOKUP(Tb_Activiteiten[[#This Row],[Openstelling]],Tb_Openstelling[],2,0)=1,1,""),"")</f>
        <v/>
      </c>
      <c r="AK705" t="str">
        <f>IF(ISNUMBER(FIND("arbeid",Methode_Keuze)),"",IF(ISNUMBER(FIND("arbeid",Methode_Keuze)),"",IF(Tb_Activiteiten[[#This Row],[Loonkosten]]=1,Tb_Activiteiten[[#Headers],[Loonkosten]],"")))</f>
        <v/>
      </c>
      <c r="AL705" t="str">
        <f>IF(ISNUMBER(FIND("arbeid",Methode_Keuze)),"",IF(ISNUMBER(FIND("arbeid",Methode_Keuze)),"",IF(Tb_Activiteiten[[#This Row],[Eigen arbeid]]=1,Tb_Activiteiten[[#Headers],[Eigen arbeid]],"")))</f>
        <v/>
      </c>
      <c r="AM705" t="str">
        <f>IF(ISNUMBER(FIND("arbeid",Methode_Keuze)),"",IF(ISNUMBER(FIND("arbeid",Methode_Keuze)),"",IF(Tb_Activiteiten[[#This Row],[Projectmedewerker]]=1,Tb_Activiteiten[[#Headers],[Projectmedewerker]],"")))</f>
        <v/>
      </c>
      <c r="AN705" t="str">
        <f>IF(ISNUMBER(FIND("arbeid",Methode_Keuze)),"",IF(ISNUMBER(FIND("arbeid",Methode_Keuze)),"",IF(Tb_Activiteiten[[#This Row],[Landbouwer]]=1,Tb_Activiteiten[[#Headers],[Landbouwer]],"")))</f>
        <v/>
      </c>
      <c r="AO705" t="str">
        <f>IF(ISNUMBER(FIND("arbeid",Methode_Keuze)),"",IF(ISNUMBER(FIND("arbeid",Methode_Keuze)),"",IF(Tb_Activiteiten[[#This Row],[Adviseur]]=1,Tb_Activiteiten[[#Headers],[Adviseur]],"")))</f>
        <v/>
      </c>
      <c r="AP705" t="str">
        <f>IF(ISNUMBER(FIND("arbeid",Methode_Keuze)),"",IF(ISNUMBER(FIND("arbeid",Methode_Keuze)),"",IF(Tb_Activiteiten[[#This Row],[Projectleider/Expert]]=1,Tb_Activiteiten[[#Headers],[Projectleider/Expert]],"")))</f>
        <v/>
      </c>
      <c r="AQ705" t="str">
        <f>IF(ISNUMBER(FIND("arbeid",Methode_Keuze)),"",IF(ISNUMBER(FIND("arbeid",Methode_Keuze)),"",IF(Tb_Activiteiten[[#This Row],[Arbeidskosten]]=1,Tb_Activiteiten[[#Headers],[Arbeidskosten]],"")))</f>
        <v/>
      </c>
      <c r="AR705" t="str">
        <f>IF(ISNUMBER(FIND("arbeid",Methode_Keuze)),"",IF(ISNUMBER(FIND("arbeid",Methode_Keuze)),"",IF(Tb_Activiteiten[[#This Row],[Arbeidskosten op basis van IKS]]=1,Tb_Activiteiten[[#Headers],[Arbeidskosten op basis van IKS]],"")))</f>
        <v/>
      </c>
      <c r="AS705" t="str">
        <f>IF(ISNUMBER(FIND("overige",Methode_Keuze)),"",IF(Tb_Activiteiten[[#This Row],[Kosten derden exclusief btw]]=1,Tb_Activiteiten[[#Headers],[Kosten derden exclusief btw]],""))</f>
        <v/>
      </c>
      <c r="AT705" t="str">
        <f>IF(ISNUMBER(FIND("overige",Methode_Keuze)),"",IF(Tb_Activiteiten[[#This Row],[Niet verrekenbare btw]]=1,Tb_Activiteiten[[#Headers],[Niet verrekenbare btw]],""))</f>
        <v/>
      </c>
      <c r="AU705" t="str">
        <f>IF(ISNUMBER(FIND("overige",Methode_Keuze)),"",IF(Tb_Activiteiten[[#This Row],[Grondkosten]]=1,Tb_Activiteiten[[#Headers],[Grondkosten]],""))</f>
        <v/>
      </c>
      <c r="AV705" t="str">
        <f>IF(ISNUMBER(FIND("overige",Methode_Keuze)),"",IF(Tb_Activiteiten[[#This Row],[Bijdrage in natura (overige)]]=1,Tb_Activiteiten[[#Headers],[Bijdrage in natura (overige)]],""))</f>
        <v/>
      </c>
      <c r="AW705" t="str">
        <f>IF(ISNUMBER(FIND("overige",Methode_Keuze)),"",IF(Tb_Activiteiten[[#This Row],[Bijdrage in natura (vrijwilligers)]]=1,Tb_Activiteiten[[#Headers],[Bijdrage in natura (vrijwilligers)]],""))</f>
        <v/>
      </c>
      <c r="AX705" t="str">
        <f>IF(ISNUMBER(FIND("overige",Methode_Keuze)),"",IF(Tb_Activiteiten[[#This Row],[Afschrijvingskosten]]=1,Tb_Activiteiten[[#Headers],[Afschrijvingskosten]],""))</f>
        <v/>
      </c>
      <c r="AY705" t="str">
        <f>IF(ISNUMBER(FIND("overige",Methode_Keuze)),"",IF(Tb_Activiteiten[[#This Row],[Vergoeding]]=1,Tb_Activiteiten[[#Headers],[Vergoeding]],""))</f>
        <v/>
      </c>
      <c r="AZ705" t="str">
        <f>IF(ISNUMBER(FIND("arbeid",Methode_Keuze)),"",IF(Tb_Activiteiten[[#This Row],[Arbeidskosten - vast tarief (excl eigen arbeid)]]=1,Tb_Activiteiten[[#Headers],[Arbeidskosten - vast tarief (excl eigen arbeid)]],""))</f>
        <v/>
      </c>
      <c r="BA705" t="str">
        <f>IF(ISNUMBER(FIND("overige",Methode_Keuze)),"",IF(Tb_Activiteiten[[#This Row],[Overige kosten]]=1,Tb_Activiteiten[[#Headers],[Overige kosten]],""))</f>
        <v/>
      </c>
    </row>
    <row r="706" spans="1:53" x14ac:dyDescent="0.25">
      <c r="A706" s="213"/>
      <c r="F706" s="64"/>
      <c r="G706" s="64"/>
      <c r="H706" s="258"/>
      <c r="I706" s="258"/>
      <c r="J706" s="258"/>
      <c r="K706" s="258"/>
      <c r="O706" s="56"/>
      <c r="Q706" t="str">
        <f>IFERROR(IF(VLOOKUP(Tb_Activiteiten[[#This Row],[Openstelling]],Tb_Openstelling[],2,0)=1,1,""),"")</f>
        <v/>
      </c>
      <c r="AK706" t="str">
        <f>IF(ISNUMBER(FIND("arbeid",Methode_Keuze)),"",IF(ISNUMBER(FIND("arbeid",Methode_Keuze)),"",IF(Tb_Activiteiten[[#This Row],[Loonkosten]]=1,Tb_Activiteiten[[#Headers],[Loonkosten]],"")))</f>
        <v/>
      </c>
      <c r="AL706" t="str">
        <f>IF(ISNUMBER(FIND("arbeid",Methode_Keuze)),"",IF(ISNUMBER(FIND("arbeid",Methode_Keuze)),"",IF(Tb_Activiteiten[[#This Row],[Eigen arbeid]]=1,Tb_Activiteiten[[#Headers],[Eigen arbeid]],"")))</f>
        <v/>
      </c>
      <c r="AM706" t="str">
        <f>IF(ISNUMBER(FIND("arbeid",Methode_Keuze)),"",IF(ISNUMBER(FIND("arbeid",Methode_Keuze)),"",IF(Tb_Activiteiten[[#This Row],[Projectmedewerker]]=1,Tb_Activiteiten[[#Headers],[Projectmedewerker]],"")))</f>
        <v/>
      </c>
      <c r="AN706" t="str">
        <f>IF(ISNUMBER(FIND("arbeid",Methode_Keuze)),"",IF(ISNUMBER(FIND("arbeid",Methode_Keuze)),"",IF(Tb_Activiteiten[[#This Row],[Landbouwer]]=1,Tb_Activiteiten[[#Headers],[Landbouwer]],"")))</f>
        <v/>
      </c>
      <c r="AO706" t="str">
        <f>IF(ISNUMBER(FIND("arbeid",Methode_Keuze)),"",IF(ISNUMBER(FIND("arbeid",Methode_Keuze)),"",IF(Tb_Activiteiten[[#This Row],[Adviseur]]=1,Tb_Activiteiten[[#Headers],[Adviseur]],"")))</f>
        <v/>
      </c>
      <c r="AP706" t="str">
        <f>IF(ISNUMBER(FIND("arbeid",Methode_Keuze)),"",IF(ISNUMBER(FIND("arbeid",Methode_Keuze)),"",IF(Tb_Activiteiten[[#This Row],[Projectleider/Expert]]=1,Tb_Activiteiten[[#Headers],[Projectleider/Expert]],"")))</f>
        <v/>
      </c>
      <c r="AQ706" t="str">
        <f>IF(ISNUMBER(FIND("arbeid",Methode_Keuze)),"",IF(ISNUMBER(FIND("arbeid",Methode_Keuze)),"",IF(Tb_Activiteiten[[#This Row],[Arbeidskosten]]=1,Tb_Activiteiten[[#Headers],[Arbeidskosten]],"")))</f>
        <v/>
      </c>
      <c r="AR706" t="str">
        <f>IF(ISNUMBER(FIND("arbeid",Methode_Keuze)),"",IF(ISNUMBER(FIND("arbeid",Methode_Keuze)),"",IF(Tb_Activiteiten[[#This Row],[Arbeidskosten op basis van IKS]]=1,Tb_Activiteiten[[#Headers],[Arbeidskosten op basis van IKS]],"")))</f>
        <v/>
      </c>
      <c r="AS706" t="str">
        <f>IF(ISNUMBER(FIND("overige",Methode_Keuze)),"",IF(Tb_Activiteiten[[#This Row],[Kosten derden exclusief btw]]=1,Tb_Activiteiten[[#Headers],[Kosten derden exclusief btw]],""))</f>
        <v/>
      </c>
      <c r="AT706" t="str">
        <f>IF(ISNUMBER(FIND("overige",Methode_Keuze)),"",IF(Tb_Activiteiten[[#This Row],[Niet verrekenbare btw]]=1,Tb_Activiteiten[[#Headers],[Niet verrekenbare btw]],""))</f>
        <v/>
      </c>
      <c r="AU706" t="str">
        <f>IF(ISNUMBER(FIND("overige",Methode_Keuze)),"",IF(Tb_Activiteiten[[#This Row],[Grondkosten]]=1,Tb_Activiteiten[[#Headers],[Grondkosten]],""))</f>
        <v/>
      </c>
      <c r="AV706" t="str">
        <f>IF(ISNUMBER(FIND("overige",Methode_Keuze)),"",IF(Tb_Activiteiten[[#This Row],[Bijdrage in natura (overige)]]=1,Tb_Activiteiten[[#Headers],[Bijdrage in natura (overige)]],""))</f>
        <v/>
      </c>
      <c r="AW706" t="str">
        <f>IF(ISNUMBER(FIND("overige",Methode_Keuze)),"",IF(Tb_Activiteiten[[#This Row],[Bijdrage in natura (vrijwilligers)]]=1,Tb_Activiteiten[[#Headers],[Bijdrage in natura (vrijwilligers)]],""))</f>
        <v/>
      </c>
      <c r="AX706" t="str">
        <f>IF(ISNUMBER(FIND("overige",Methode_Keuze)),"",IF(Tb_Activiteiten[[#This Row],[Afschrijvingskosten]]=1,Tb_Activiteiten[[#Headers],[Afschrijvingskosten]],""))</f>
        <v/>
      </c>
      <c r="AY706" t="str">
        <f>IF(ISNUMBER(FIND("overige",Methode_Keuze)),"",IF(Tb_Activiteiten[[#This Row],[Vergoeding]]=1,Tb_Activiteiten[[#Headers],[Vergoeding]],""))</f>
        <v/>
      </c>
      <c r="AZ706" t="str">
        <f>IF(ISNUMBER(FIND("arbeid",Methode_Keuze)),"",IF(Tb_Activiteiten[[#This Row],[Arbeidskosten - vast tarief (excl eigen arbeid)]]=1,Tb_Activiteiten[[#Headers],[Arbeidskosten - vast tarief (excl eigen arbeid)]],""))</f>
        <v/>
      </c>
      <c r="BA706" t="str">
        <f>IF(ISNUMBER(FIND("overige",Methode_Keuze)),"",IF(Tb_Activiteiten[[#This Row],[Overige kosten]]=1,Tb_Activiteiten[[#Headers],[Overige kosten]],""))</f>
        <v/>
      </c>
    </row>
    <row r="707" spans="1:53" x14ac:dyDescent="0.25">
      <c r="A707" s="213"/>
      <c r="F707" s="64"/>
      <c r="G707" s="64"/>
      <c r="H707" s="258"/>
      <c r="I707" s="258"/>
      <c r="J707" s="258"/>
      <c r="K707" s="258"/>
      <c r="O707" s="56"/>
      <c r="Q707" t="str">
        <f>IFERROR(IF(VLOOKUP(Tb_Activiteiten[[#This Row],[Openstelling]],Tb_Openstelling[],2,0)=1,1,""),"")</f>
        <v/>
      </c>
      <c r="AK707" t="str">
        <f>IF(ISNUMBER(FIND("arbeid",Methode_Keuze)),"",IF(ISNUMBER(FIND("arbeid",Methode_Keuze)),"",IF(Tb_Activiteiten[[#This Row],[Loonkosten]]=1,Tb_Activiteiten[[#Headers],[Loonkosten]],"")))</f>
        <v/>
      </c>
      <c r="AL707" t="str">
        <f>IF(ISNUMBER(FIND("arbeid",Methode_Keuze)),"",IF(ISNUMBER(FIND("arbeid",Methode_Keuze)),"",IF(Tb_Activiteiten[[#This Row],[Eigen arbeid]]=1,Tb_Activiteiten[[#Headers],[Eigen arbeid]],"")))</f>
        <v/>
      </c>
      <c r="AM707" t="str">
        <f>IF(ISNUMBER(FIND("arbeid",Methode_Keuze)),"",IF(ISNUMBER(FIND("arbeid",Methode_Keuze)),"",IF(Tb_Activiteiten[[#This Row],[Projectmedewerker]]=1,Tb_Activiteiten[[#Headers],[Projectmedewerker]],"")))</f>
        <v/>
      </c>
      <c r="AN707" t="str">
        <f>IF(ISNUMBER(FIND("arbeid",Methode_Keuze)),"",IF(ISNUMBER(FIND("arbeid",Methode_Keuze)),"",IF(Tb_Activiteiten[[#This Row],[Landbouwer]]=1,Tb_Activiteiten[[#Headers],[Landbouwer]],"")))</f>
        <v/>
      </c>
      <c r="AO707" t="str">
        <f>IF(ISNUMBER(FIND("arbeid",Methode_Keuze)),"",IF(ISNUMBER(FIND("arbeid",Methode_Keuze)),"",IF(Tb_Activiteiten[[#This Row],[Adviseur]]=1,Tb_Activiteiten[[#Headers],[Adviseur]],"")))</f>
        <v/>
      </c>
      <c r="AP707" t="str">
        <f>IF(ISNUMBER(FIND("arbeid",Methode_Keuze)),"",IF(ISNUMBER(FIND("arbeid",Methode_Keuze)),"",IF(Tb_Activiteiten[[#This Row],[Projectleider/Expert]]=1,Tb_Activiteiten[[#Headers],[Projectleider/Expert]],"")))</f>
        <v/>
      </c>
      <c r="AQ707" t="str">
        <f>IF(ISNUMBER(FIND("arbeid",Methode_Keuze)),"",IF(ISNUMBER(FIND("arbeid",Methode_Keuze)),"",IF(Tb_Activiteiten[[#This Row],[Arbeidskosten]]=1,Tb_Activiteiten[[#Headers],[Arbeidskosten]],"")))</f>
        <v/>
      </c>
      <c r="AR707" t="str">
        <f>IF(ISNUMBER(FIND("arbeid",Methode_Keuze)),"",IF(ISNUMBER(FIND("arbeid",Methode_Keuze)),"",IF(Tb_Activiteiten[[#This Row],[Arbeidskosten op basis van IKS]]=1,Tb_Activiteiten[[#Headers],[Arbeidskosten op basis van IKS]],"")))</f>
        <v/>
      </c>
      <c r="AS707" t="str">
        <f>IF(ISNUMBER(FIND("overige",Methode_Keuze)),"",IF(Tb_Activiteiten[[#This Row],[Kosten derden exclusief btw]]=1,Tb_Activiteiten[[#Headers],[Kosten derden exclusief btw]],""))</f>
        <v/>
      </c>
      <c r="AT707" t="str">
        <f>IF(ISNUMBER(FIND("overige",Methode_Keuze)),"",IF(Tb_Activiteiten[[#This Row],[Niet verrekenbare btw]]=1,Tb_Activiteiten[[#Headers],[Niet verrekenbare btw]],""))</f>
        <v/>
      </c>
      <c r="AU707" t="str">
        <f>IF(ISNUMBER(FIND("overige",Methode_Keuze)),"",IF(Tb_Activiteiten[[#This Row],[Grondkosten]]=1,Tb_Activiteiten[[#Headers],[Grondkosten]],""))</f>
        <v/>
      </c>
      <c r="AV707" t="str">
        <f>IF(ISNUMBER(FIND("overige",Methode_Keuze)),"",IF(Tb_Activiteiten[[#This Row],[Bijdrage in natura (overige)]]=1,Tb_Activiteiten[[#Headers],[Bijdrage in natura (overige)]],""))</f>
        <v/>
      </c>
      <c r="AW707" t="str">
        <f>IF(ISNUMBER(FIND("overige",Methode_Keuze)),"",IF(Tb_Activiteiten[[#This Row],[Bijdrage in natura (vrijwilligers)]]=1,Tb_Activiteiten[[#Headers],[Bijdrage in natura (vrijwilligers)]],""))</f>
        <v/>
      </c>
      <c r="AX707" t="str">
        <f>IF(ISNUMBER(FIND("overige",Methode_Keuze)),"",IF(Tb_Activiteiten[[#This Row],[Afschrijvingskosten]]=1,Tb_Activiteiten[[#Headers],[Afschrijvingskosten]],""))</f>
        <v/>
      </c>
      <c r="AY707" t="str">
        <f>IF(ISNUMBER(FIND("overige",Methode_Keuze)),"",IF(Tb_Activiteiten[[#This Row],[Vergoeding]]=1,Tb_Activiteiten[[#Headers],[Vergoeding]],""))</f>
        <v/>
      </c>
      <c r="AZ707" t="str">
        <f>IF(ISNUMBER(FIND("arbeid",Methode_Keuze)),"",IF(Tb_Activiteiten[[#This Row],[Arbeidskosten - vast tarief (excl eigen arbeid)]]=1,Tb_Activiteiten[[#Headers],[Arbeidskosten - vast tarief (excl eigen arbeid)]],""))</f>
        <v/>
      </c>
      <c r="BA707" t="str">
        <f>IF(ISNUMBER(FIND("overige",Methode_Keuze)),"",IF(Tb_Activiteiten[[#This Row],[Overige kosten]]=1,Tb_Activiteiten[[#Headers],[Overige kosten]],""))</f>
        <v/>
      </c>
    </row>
    <row r="708" spans="1:53" x14ac:dyDescent="0.25">
      <c r="A708" s="213"/>
      <c r="F708" s="64"/>
      <c r="G708" s="64"/>
      <c r="H708" s="258"/>
      <c r="I708" s="258"/>
      <c r="J708" s="258"/>
      <c r="K708" s="258"/>
      <c r="O708" s="56"/>
      <c r="Q708" t="str">
        <f>IFERROR(IF(VLOOKUP(Tb_Activiteiten[[#This Row],[Openstelling]],Tb_Openstelling[],2,0)=1,1,""),"")</f>
        <v/>
      </c>
      <c r="AK708" t="str">
        <f>IF(ISNUMBER(FIND("arbeid",Methode_Keuze)),"",IF(ISNUMBER(FIND("arbeid",Methode_Keuze)),"",IF(Tb_Activiteiten[[#This Row],[Loonkosten]]=1,Tb_Activiteiten[[#Headers],[Loonkosten]],"")))</f>
        <v/>
      </c>
      <c r="AL708" t="str">
        <f>IF(ISNUMBER(FIND("arbeid",Methode_Keuze)),"",IF(ISNUMBER(FIND("arbeid",Methode_Keuze)),"",IF(Tb_Activiteiten[[#This Row],[Eigen arbeid]]=1,Tb_Activiteiten[[#Headers],[Eigen arbeid]],"")))</f>
        <v/>
      </c>
      <c r="AM708" t="str">
        <f>IF(ISNUMBER(FIND("arbeid",Methode_Keuze)),"",IF(ISNUMBER(FIND("arbeid",Methode_Keuze)),"",IF(Tb_Activiteiten[[#This Row],[Projectmedewerker]]=1,Tb_Activiteiten[[#Headers],[Projectmedewerker]],"")))</f>
        <v/>
      </c>
      <c r="AN708" t="str">
        <f>IF(ISNUMBER(FIND("arbeid",Methode_Keuze)),"",IF(ISNUMBER(FIND("arbeid",Methode_Keuze)),"",IF(Tb_Activiteiten[[#This Row],[Landbouwer]]=1,Tb_Activiteiten[[#Headers],[Landbouwer]],"")))</f>
        <v/>
      </c>
      <c r="AO708" t="str">
        <f>IF(ISNUMBER(FIND("arbeid",Methode_Keuze)),"",IF(ISNUMBER(FIND("arbeid",Methode_Keuze)),"",IF(Tb_Activiteiten[[#This Row],[Adviseur]]=1,Tb_Activiteiten[[#Headers],[Adviseur]],"")))</f>
        <v/>
      </c>
      <c r="AP708" t="str">
        <f>IF(ISNUMBER(FIND("arbeid",Methode_Keuze)),"",IF(ISNUMBER(FIND("arbeid",Methode_Keuze)),"",IF(Tb_Activiteiten[[#This Row],[Projectleider/Expert]]=1,Tb_Activiteiten[[#Headers],[Projectleider/Expert]],"")))</f>
        <v/>
      </c>
      <c r="AQ708" t="str">
        <f>IF(ISNUMBER(FIND("arbeid",Methode_Keuze)),"",IF(ISNUMBER(FIND("arbeid",Methode_Keuze)),"",IF(Tb_Activiteiten[[#This Row],[Arbeidskosten]]=1,Tb_Activiteiten[[#Headers],[Arbeidskosten]],"")))</f>
        <v/>
      </c>
      <c r="AR708" t="str">
        <f>IF(ISNUMBER(FIND("arbeid",Methode_Keuze)),"",IF(ISNUMBER(FIND("arbeid",Methode_Keuze)),"",IF(Tb_Activiteiten[[#This Row],[Arbeidskosten op basis van IKS]]=1,Tb_Activiteiten[[#Headers],[Arbeidskosten op basis van IKS]],"")))</f>
        <v/>
      </c>
      <c r="AS708" t="str">
        <f>IF(ISNUMBER(FIND("overige",Methode_Keuze)),"",IF(Tb_Activiteiten[[#This Row],[Kosten derden exclusief btw]]=1,Tb_Activiteiten[[#Headers],[Kosten derden exclusief btw]],""))</f>
        <v/>
      </c>
      <c r="AT708" t="str">
        <f>IF(ISNUMBER(FIND("overige",Methode_Keuze)),"",IF(Tb_Activiteiten[[#This Row],[Niet verrekenbare btw]]=1,Tb_Activiteiten[[#Headers],[Niet verrekenbare btw]],""))</f>
        <v/>
      </c>
      <c r="AU708" t="str">
        <f>IF(ISNUMBER(FIND("overige",Methode_Keuze)),"",IF(Tb_Activiteiten[[#This Row],[Grondkosten]]=1,Tb_Activiteiten[[#Headers],[Grondkosten]],""))</f>
        <v/>
      </c>
      <c r="AV708" t="str">
        <f>IF(ISNUMBER(FIND("overige",Methode_Keuze)),"",IF(Tb_Activiteiten[[#This Row],[Bijdrage in natura (overige)]]=1,Tb_Activiteiten[[#Headers],[Bijdrage in natura (overige)]],""))</f>
        <v/>
      </c>
      <c r="AW708" t="str">
        <f>IF(ISNUMBER(FIND("overige",Methode_Keuze)),"",IF(Tb_Activiteiten[[#This Row],[Bijdrage in natura (vrijwilligers)]]=1,Tb_Activiteiten[[#Headers],[Bijdrage in natura (vrijwilligers)]],""))</f>
        <v/>
      </c>
      <c r="AX708" t="str">
        <f>IF(ISNUMBER(FIND("overige",Methode_Keuze)),"",IF(Tb_Activiteiten[[#This Row],[Afschrijvingskosten]]=1,Tb_Activiteiten[[#Headers],[Afschrijvingskosten]],""))</f>
        <v/>
      </c>
      <c r="AY708" t="str">
        <f>IF(ISNUMBER(FIND("overige",Methode_Keuze)),"",IF(Tb_Activiteiten[[#This Row],[Vergoeding]]=1,Tb_Activiteiten[[#Headers],[Vergoeding]],""))</f>
        <v/>
      </c>
      <c r="AZ708" t="str">
        <f>IF(ISNUMBER(FIND("arbeid",Methode_Keuze)),"",IF(Tb_Activiteiten[[#This Row],[Arbeidskosten - vast tarief (excl eigen arbeid)]]=1,Tb_Activiteiten[[#Headers],[Arbeidskosten - vast tarief (excl eigen arbeid)]],""))</f>
        <v/>
      </c>
      <c r="BA708" t="str">
        <f>IF(ISNUMBER(FIND("overige",Methode_Keuze)),"",IF(Tb_Activiteiten[[#This Row],[Overige kosten]]=1,Tb_Activiteiten[[#Headers],[Overige kosten]],""))</f>
        <v/>
      </c>
    </row>
    <row r="709" spans="1:53" x14ac:dyDescent="0.25">
      <c r="A709" s="213"/>
      <c r="F709" s="64"/>
      <c r="G709" s="64"/>
      <c r="H709" s="258"/>
      <c r="I709" s="258"/>
      <c r="J709" s="258"/>
      <c r="K709" s="258"/>
      <c r="O709" s="56"/>
      <c r="Q709" t="str">
        <f>IFERROR(IF(VLOOKUP(Tb_Activiteiten[[#This Row],[Openstelling]],Tb_Openstelling[],2,0)=1,1,""),"")</f>
        <v/>
      </c>
      <c r="AK709" t="str">
        <f>IF(ISNUMBER(FIND("arbeid",Methode_Keuze)),"",IF(ISNUMBER(FIND("arbeid",Methode_Keuze)),"",IF(Tb_Activiteiten[[#This Row],[Loonkosten]]=1,Tb_Activiteiten[[#Headers],[Loonkosten]],"")))</f>
        <v/>
      </c>
      <c r="AL709" t="str">
        <f>IF(ISNUMBER(FIND("arbeid",Methode_Keuze)),"",IF(ISNUMBER(FIND("arbeid",Methode_Keuze)),"",IF(Tb_Activiteiten[[#This Row],[Eigen arbeid]]=1,Tb_Activiteiten[[#Headers],[Eigen arbeid]],"")))</f>
        <v/>
      </c>
      <c r="AM709" t="str">
        <f>IF(ISNUMBER(FIND("arbeid",Methode_Keuze)),"",IF(ISNUMBER(FIND("arbeid",Methode_Keuze)),"",IF(Tb_Activiteiten[[#This Row],[Projectmedewerker]]=1,Tb_Activiteiten[[#Headers],[Projectmedewerker]],"")))</f>
        <v/>
      </c>
      <c r="AN709" t="str">
        <f>IF(ISNUMBER(FIND("arbeid",Methode_Keuze)),"",IF(ISNUMBER(FIND("arbeid",Methode_Keuze)),"",IF(Tb_Activiteiten[[#This Row],[Landbouwer]]=1,Tb_Activiteiten[[#Headers],[Landbouwer]],"")))</f>
        <v/>
      </c>
      <c r="AO709" t="str">
        <f>IF(ISNUMBER(FIND("arbeid",Methode_Keuze)),"",IF(ISNUMBER(FIND("arbeid",Methode_Keuze)),"",IF(Tb_Activiteiten[[#This Row],[Adviseur]]=1,Tb_Activiteiten[[#Headers],[Adviseur]],"")))</f>
        <v/>
      </c>
      <c r="AP709" t="str">
        <f>IF(ISNUMBER(FIND("arbeid",Methode_Keuze)),"",IF(ISNUMBER(FIND("arbeid",Methode_Keuze)),"",IF(Tb_Activiteiten[[#This Row],[Projectleider/Expert]]=1,Tb_Activiteiten[[#Headers],[Projectleider/Expert]],"")))</f>
        <v/>
      </c>
      <c r="AQ709" t="str">
        <f>IF(ISNUMBER(FIND("arbeid",Methode_Keuze)),"",IF(ISNUMBER(FIND("arbeid",Methode_Keuze)),"",IF(Tb_Activiteiten[[#This Row],[Arbeidskosten]]=1,Tb_Activiteiten[[#Headers],[Arbeidskosten]],"")))</f>
        <v/>
      </c>
      <c r="AR709" t="str">
        <f>IF(ISNUMBER(FIND("arbeid",Methode_Keuze)),"",IF(ISNUMBER(FIND("arbeid",Methode_Keuze)),"",IF(Tb_Activiteiten[[#This Row],[Arbeidskosten op basis van IKS]]=1,Tb_Activiteiten[[#Headers],[Arbeidskosten op basis van IKS]],"")))</f>
        <v/>
      </c>
      <c r="AS709" t="str">
        <f>IF(ISNUMBER(FIND("overige",Methode_Keuze)),"",IF(Tb_Activiteiten[[#This Row],[Kosten derden exclusief btw]]=1,Tb_Activiteiten[[#Headers],[Kosten derden exclusief btw]],""))</f>
        <v/>
      </c>
      <c r="AT709" t="str">
        <f>IF(ISNUMBER(FIND("overige",Methode_Keuze)),"",IF(Tb_Activiteiten[[#This Row],[Niet verrekenbare btw]]=1,Tb_Activiteiten[[#Headers],[Niet verrekenbare btw]],""))</f>
        <v/>
      </c>
      <c r="AU709" t="str">
        <f>IF(ISNUMBER(FIND("overige",Methode_Keuze)),"",IF(Tb_Activiteiten[[#This Row],[Grondkosten]]=1,Tb_Activiteiten[[#Headers],[Grondkosten]],""))</f>
        <v/>
      </c>
      <c r="AV709" t="str">
        <f>IF(ISNUMBER(FIND("overige",Methode_Keuze)),"",IF(Tb_Activiteiten[[#This Row],[Bijdrage in natura (overige)]]=1,Tb_Activiteiten[[#Headers],[Bijdrage in natura (overige)]],""))</f>
        <v/>
      </c>
      <c r="AW709" t="str">
        <f>IF(ISNUMBER(FIND("overige",Methode_Keuze)),"",IF(Tb_Activiteiten[[#This Row],[Bijdrage in natura (vrijwilligers)]]=1,Tb_Activiteiten[[#Headers],[Bijdrage in natura (vrijwilligers)]],""))</f>
        <v/>
      </c>
      <c r="AX709" t="str">
        <f>IF(ISNUMBER(FIND("overige",Methode_Keuze)),"",IF(Tb_Activiteiten[[#This Row],[Afschrijvingskosten]]=1,Tb_Activiteiten[[#Headers],[Afschrijvingskosten]],""))</f>
        <v/>
      </c>
      <c r="AY709" t="str">
        <f>IF(ISNUMBER(FIND("overige",Methode_Keuze)),"",IF(Tb_Activiteiten[[#This Row],[Vergoeding]]=1,Tb_Activiteiten[[#Headers],[Vergoeding]],""))</f>
        <v/>
      </c>
      <c r="AZ709" t="str">
        <f>IF(ISNUMBER(FIND("arbeid",Methode_Keuze)),"",IF(Tb_Activiteiten[[#This Row],[Arbeidskosten - vast tarief (excl eigen arbeid)]]=1,Tb_Activiteiten[[#Headers],[Arbeidskosten - vast tarief (excl eigen arbeid)]],""))</f>
        <v/>
      </c>
      <c r="BA709" t="str">
        <f>IF(ISNUMBER(FIND("overige",Methode_Keuze)),"",IF(Tb_Activiteiten[[#This Row],[Overige kosten]]=1,Tb_Activiteiten[[#Headers],[Overige kosten]],""))</f>
        <v/>
      </c>
    </row>
    <row r="710" spans="1:53" x14ac:dyDescent="0.25">
      <c r="A710" s="213"/>
      <c r="F710" s="64"/>
      <c r="G710" s="64"/>
      <c r="H710" s="258"/>
      <c r="I710" s="258"/>
      <c r="J710" s="258"/>
      <c r="K710" s="258"/>
      <c r="O710" s="56"/>
      <c r="Q710" t="str">
        <f>IFERROR(IF(VLOOKUP(Tb_Activiteiten[[#This Row],[Openstelling]],Tb_Openstelling[],2,0)=1,1,""),"")</f>
        <v/>
      </c>
      <c r="AK710" t="str">
        <f>IF(ISNUMBER(FIND("arbeid",Methode_Keuze)),"",IF(ISNUMBER(FIND("arbeid",Methode_Keuze)),"",IF(Tb_Activiteiten[[#This Row],[Loonkosten]]=1,Tb_Activiteiten[[#Headers],[Loonkosten]],"")))</f>
        <v/>
      </c>
      <c r="AL710" t="str">
        <f>IF(ISNUMBER(FIND("arbeid",Methode_Keuze)),"",IF(ISNUMBER(FIND("arbeid",Methode_Keuze)),"",IF(Tb_Activiteiten[[#This Row],[Eigen arbeid]]=1,Tb_Activiteiten[[#Headers],[Eigen arbeid]],"")))</f>
        <v/>
      </c>
      <c r="AM710" t="str">
        <f>IF(ISNUMBER(FIND("arbeid",Methode_Keuze)),"",IF(ISNUMBER(FIND("arbeid",Methode_Keuze)),"",IF(Tb_Activiteiten[[#This Row],[Projectmedewerker]]=1,Tb_Activiteiten[[#Headers],[Projectmedewerker]],"")))</f>
        <v/>
      </c>
      <c r="AN710" t="str">
        <f>IF(ISNUMBER(FIND("arbeid",Methode_Keuze)),"",IF(ISNUMBER(FIND("arbeid",Methode_Keuze)),"",IF(Tb_Activiteiten[[#This Row],[Landbouwer]]=1,Tb_Activiteiten[[#Headers],[Landbouwer]],"")))</f>
        <v/>
      </c>
      <c r="AO710" t="str">
        <f>IF(ISNUMBER(FIND("arbeid",Methode_Keuze)),"",IF(ISNUMBER(FIND("arbeid",Methode_Keuze)),"",IF(Tb_Activiteiten[[#This Row],[Adviseur]]=1,Tb_Activiteiten[[#Headers],[Adviseur]],"")))</f>
        <v/>
      </c>
      <c r="AP710" t="str">
        <f>IF(ISNUMBER(FIND("arbeid",Methode_Keuze)),"",IF(ISNUMBER(FIND("arbeid",Methode_Keuze)),"",IF(Tb_Activiteiten[[#This Row],[Projectleider/Expert]]=1,Tb_Activiteiten[[#Headers],[Projectleider/Expert]],"")))</f>
        <v/>
      </c>
      <c r="AQ710" t="str">
        <f>IF(ISNUMBER(FIND("arbeid",Methode_Keuze)),"",IF(ISNUMBER(FIND("arbeid",Methode_Keuze)),"",IF(Tb_Activiteiten[[#This Row],[Arbeidskosten]]=1,Tb_Activiteiten[[#Headers],[Arbeidskosten]],"")))</f>
        <v/>
      </c>
      <c r="AR710" t="str">
        <f>IF(ISNUMBER(FIND("arbeid",Methode_Keuze)),"",IF(ISNUMBER(FIND("arbeid",Methode_Keuze)),"",IF(Tb_Activiteiten[[#This Row],[Arbeidskosten op basis van IKS]]=1,Tb_Activiteiten[[#Headers],[Arbeidskosten op basis van IKS]],"")))</f>
        <v/>
      </c>
      <c r="AS710" t="str">
        <f>IF(ISNUMBER(FIND("overige",Methode_Keuze)),"",IF(Tb_Activiteiten[[#This Row],[Kosten derden exclusief btw]]=1,Tb_Activiteiten[[#Headers],[Kosten derden exclusief btw]],""))</f>
        <v/>
      </c>
      <c r="AT710" t="str">
        <f>IF(ISNUMBER(FIND("overige",Methode_Keuze)),"",IF(Tb_Activiteiten[[#This Row],[Niet verrekenbare btw]]=1,Tb_Activiteiten[[#Headers],[Niet verrekenbare btw]],""))</f>
        <v/>
      </c>
      <c r="AU710" t="str">
        <f>IF(ISNUMBER(FIND("overige",Methode_Keuze)),"",IF(Tb_Activiteiten[[#This Row],[Grondkosten]]=1,Tb_Activiteiten[[#Headers],[Grondkosten]],""))</f>
        <v/>
      </c>
      <c r="AV710" t="str">
        <f>IF(ISNUMBER(FIND("overige",Methode_Keuze)),"",IF(Tb_Activiteiten[[#This Row],[Bijdrage in natura (overige)]]=1,Tb_Activiteiten[[#Headers],[Bijdrage in natura (overige)]],""))</f>
        <v/>
      </c>
      <c r="AW710" t="str">
        <f>IF(ISNUMBER(FIND("overige",Methode_Keuze)),"",IF(Tb_Activiteiten[[#This Row],[Bijdrage in natura (vrijwilligers)]]=1,Tb_Activiteiten[[#Headers],[Bijdrage in natura (vrijwilligers)]],""))</f>
        <v/>
      </c>
      <c r="AX710" t="str">
        <f>IF(ISNUMBER(FIND("overige",Methode_Keuze)),"",IF(Tb_Activiteiten[[#This Row],[Afschrijvingskosten]]=1,Tb_Activiteiten[[#Headers],[Afschrijvingskosten]],""))</f>
        <v/>
      </c>
      <c r="AY710" t="str">
        <f>IF(ISNUMBER(FIND("overige",Methode_Keuze)),"",IF(Tb_Activiteiten[[#This Row],[Vergoeding]]=1,Tb_Activiteiten[[#Headers],[Vergoeding]],""))</f>
        <v/>
      </c>
      <c r="AZ710" t="str">
        <f>IF(ISNUMBER(FIND("arbeid",Methode_Keuze)),"",IF(Tb_Activiteiten[[#This Row],[Arbeidskosten - vast tarief (excl eigen arbeid)]]=1,Tb_Activiteiten[[#Headers],[Arbeidskosten - vast tarief (excl eigen arbeid)]],""))</f>
        <v/>
      </c>
      <c r="BA710" t="str">
        <f>IF(ISNUMBER(FIND("overige",Methode_Keuze)),"",IF(Tb_Activiteiten[[#This Row],[Overige kosten]]=1,Tb_Activiteiten[[#Headers],[Overige kosten]],""))</f>
        <v/>
      </c>
    </row>
    <row r="711" spans="1:53" x14ac:dyDescent="0.25">
      <c r="A711" s="213"/>
      <c r="F711" s="64"/>
      <c r="G711" s="64"/>
      <c r="H711" s="258"/>
      <c r="I711" s="258"/>
      <c r="J711" s="258"/>
      <c r="K711" s="258"/>
      <c r="O711" s="56"/>
      <c r="Q711" t="str">
        <f>IFERROR(IF(VLOOKUP(Tb_Activiteiten[[#This Row],[Openstelling]],Tb_Openstelling[],2,0)=1,1,""),"")</f>
        <v/>
      </c>
      <c r="AK711" t="str">
        <f>IF(ISNUMBER(FIND("arbeid",Methode_Keuze)),"",IF(ISNUMBER(FIND("arbeid",Methode_Keuze)),"",IF(Tb_Activiteiten[[#This Row],[Loonkosten]]=1,Tb_Activiteiten[[#Headers],[Loonkosten]],"")))</f>
        <v/>
      </c>
      <c r="AL711" t="str">
        <f>IF(ISNUMBER(FIND("arbeid",Methode_Keuze)),"",IF(ISNUMBER(FIND("arbeid",Methode_Keuze)),"",IF(Tb_Activiteiten[[#This Row],[Eigen arbeid]]=1,Tb_Activiteiten[[#Headers],[Eigen arbeid]],"")))</f>
        <v/>
      </c>
      <c r="AM711" t="str">
        <f>IF(ISNUMBER(FIND("arbeid",Methode_Keuze)),"",IF(ISNUMBER(FIND("arbeid",Methode_Keuze)),"",IF(Tb_Activiteiten[[#This Row],[Projectmedewerker]]=1,Tb_Activiteiten[[#Headers],[Projectmedewerker]],"")))</f>
        <v/>
      </c>
      <c r="AN711" t="str">
        <f>IF(ISNUMBER(FIND("arbeid",Methode_Keuze)),"",IF(ISNUMBER(FIND("arbeid",Methode_Keuze)),"",IF(Tb_Activiteiten[[#This Row],[Landbouwer]]=1,Tb_Activiteiten[[#Headers],[Landbouwer]],"")))</f>
        <v/>
      </c>
      <c r="AO711" t="str">
        <f>IF(ISNUMBER(FIND("arbeid",Methode_Keuze)),"",IF(ISNUMBER(FIND("arbeid",Methode_Keuze)),"",IF(Tb_Activiteiten[[#This Row],[Adviseur]]=1,Tb_Activiteiten[[#Headers],[Adviseur]],"")))</f>
        <v/>
      </c>
      <c r="AP711" t="str">
        <f>IF(ISNUMBER(FIND("arbeid",Methode_Keuze)),"",IF(ISNUMBER(FIND("arbeid",Methode_Keuze)),"",IF(Tb_Activiteiten[[#This Row],[Projectleider/Expert]]=1,Tb_Activiteiten[[#Headers],[Projectleider/Expert]],"")))</f>
        <v/>
      </c>
      <c r="AQ711" t="str">
        <f>IF(ISNUMBER(FIND("arbeid",Methode_Keuze)),"",IF(ISNUMBER(FIND("arbeid",Methode_Keuze)),"",IF(Tb_Activiteiten[[#This Row],[Arbeidskosten]]=1,Tb_Activiteiten[[#Headers],[Arbeidskosten]],"")))</f>
        <v/>
      </c>
      <c r="AR711" t="str">
        <f>IF(ISNUMBER(FIND("arbeid",Methode_Keuze)),"",IF(ISNUMBER(FIND("arbeid",Methode_Keuze)),"",IF(Tb_Activiteiten[[#This Row],[Arbeidskosten op basis van IKS]]=1,Tb_Activiteiten[[#Headers],[Arbeidskosten op basis van IKS]],"")))</f>
        <v/>
      </c>
      <c r="AS711" t="str">
        <f>IF(ISNUMBER(FIND("overige",Methode_Keuze)),"",IF(Tb_Activiteiten[[#This Row],[Kosten derden exclusief btw]]=1,Tb_Activiteiten[[#Headers],[Kosten derden exclusief btw]],""))</f>
        <v/>
      </c>
      <c r="AT711" t="str">
        <f>IF(ISNUMBER(FIND("overige",Methode_Keuze)),"",IF(Tb_Activiteiten[[#This Row],[Niet verrekenbare btw]]=1,Tb_Activiteiten[[#Headers],[Niet verrekenbare btw]],""))</f>
        <v/>
      </c>
      <c r="AU711" t="str">
        <f>IF(ISNUMBER(FIND("overige",Methode_Keuze)),"",IF(Tb_Activiteiten[[#This Row],[Grondkosten]]=1,Tb_Activiteiten[[#Headers],[Grondkosten]],""))</f>
        <v/>
      </c>
      <c r="AV711" t="str">
        <f>IF(ISNUMBER(FIND("overige",Methode_Keuze)),"",IF(Tb_Activiteiten[[#This Row],[Bijdrage in natura (overige)]]=1,Tb_Activiteiten[[#Headers],[Bijdrage in natura (overige)]],""))</f>
        <v/>
      </c>
      <c r="AW711" t="str">
        <f>IF(ISNUMBER(FIND("overige",Methode_Keuze)),"",IF(Tb_Activiteiten[[#This Row],[Bijdrage in natura (vrijwilligers)]]=1,Tb_Activiteiten[[#Headers],[Bijdrage in natura (vrijwilligers)]],""))</f>
        <v/>
      </c>
      <c r="AX711" t="str">
        <f>IF(ISNUMBER(FIND("overige",Methode_Keuze)),"",IF(Tb_Activiteiten[[#This Row],[Afschrijvingskosten]]=1,Tb_Activiteiten[[#Headers],[Afschrijvingskosten]],""))</f>
        <v/>
      </c>
      <c r="AY711" t="str">
        <f>IF(ISNUMBER(FIND("overige",Methode_Keuze)),"",IF(Tb_Activiteiten[[#This Row],[Vergoeding]]=1,Tb_Activiteiten[[#Headers],[Vergoeding]],""))</f>
        <v/>
      </c>
      <c r="AZ711" t="str">
        <f>IF(ISNUMBER(FIND("arbeid",Methode_Keuze)),"",IF(Tb_Activiteiten[[#This Row],[Arbeidskosten - vast tarief (excl eigen arbeid)]]=1,Tb_Activiteiten[[#Headers],[Arbeidskosten - vast tarief (excl eigen arbeid)]],""))</f>
        <v/>
      </c>
      <c r="BA711" t="str">
        <f>IF(ISNUMBER(FIND("overige",Methode_Keuze)),"",IF(Tb_Activiteiten[[#This Row],[Overige kosten]]=1,Tb_Activiteiten[[#Headers],[Overige kosten]],""))</f>
        <v/>
      </c>
    </row>
    <row r="712" spans="1:53" x14ac:dyDescent="0.25">
      <c r="A712" s="213"/>
      <c r="F712" s="64"/>
      <c r="G712" s="64"/>
      <c r="H712" s="258"/>
      <c r="I712" s="258"/>
      <c r="J712" s="258"/>
      <c r="K712" s="258"/>
      <c r="O712" s="56"/>
      <c r="Q712" t="str">
        <f>IFERROR(IF(VLOOKUP(Tb_Activiteiten[[#This Row],[Openstelling]],Tb_Openstelling[],2,0)=1,1,""),"")</f>
        <v/>
      </c>
      <c r="AK712" t="str">
        <f>IF(ISNUMBER(FIND("arbeid",Methode_Keuze)),"",IF(ISNUMBER(FIND("arbeid",Methode_Keuze)),"",IF(Tb_Activiteiten[[#This Row],[Loonkosten]]=1,Tb_Activiteiten[[#Headers],[Loonkosten]],"")))</f>
        <v/>
      </c>
      <c r="AL712" t="str">
        <f>IF(ISNUMBER(FIND("arbeid",Methode_Keuze)),"",IF(ISNUMBER(FIND("arbeid",Methode_Keuze)),"",IF(Tb_Activiteiten[[#This Row],[Eigen arbeid]]=1,Tb_Activiteiten[[#Headers],[Eigen arbeid]],"")))</f>
        <v/>
      </c>
      <c r="AM712" t="str">
        <f>IF(ISNUMBER(FIND("arbeid",Methode_Keuze)),"",IF(ISNUMBER(FIND("arbeid",Methode_Keuze)),"",IF(Tb_Activiteiten[[#This Row],[Projectmedewerker]]=1,Tb_Activiteiten[[#Headers],[Projectmedewerker]],"")))</f>
        <v/>
      </c>
      <c r="AN712" t="str">
        <f>IF(ISNUMBER(FIND("arbeid",Methode_Keuze)),"",IF(ISNUMBER(FIND("arbeid",Methode_Keuze)),"",IF(Tb_Activiteiten[[#This Row],[Landbouwer]]=1,Tb_Activiteiten[[#Headers],[Landbouwer]],"")))</f>
        <v/>
      </c>
      <c r="AO712" t="str">
        <f>IF(ISNUMBER(FIND("arbeid",Methode_Keuze)),"",IF(ISNUMBER(FIND("arbeid",Methode_Keuze)),"",IF(Tb_Activiteiten[[#This Row],[Adviseur]]=1,Tb_Activiteiten[[#Headers],[Adviseur]],"")))</f>
        <v/>
      </c>
      <c r="AP712" t="str">
        <f>IF(ISNUMBER(FIND("arbeid",Methode_Keuze)),"",IF(ISNUMBER(FIND("arbeid",Methode_Keuze)),"",IF(Tb_Activiteiten[[#This Row],[Projectleider/Expert]]=1,Tb_Activiteiten[[#Headers],[Projectleider/Expert]],"")))</f>
        <v/>
      </c>
      <c r="AQ712" t="str">
        <f>IF(ISNUMBER(FIND("arbeid",Methode_Keuze)),"",IF(ISNUMBER(FIND("arbeid",Methode_Keuze)),"",IF(Tb_Activiteiten[[#This Row],[Arbeidskosten]]=1,Tb_Activiteiten[[#Headers],[Arbeidskosten]],"")))</f>
        <v/>
      </c>
      <c r="AR712" t="str">
        <f>IF(ISNUMBER(FIND("arbeid",Methode_Keuze)),"",IF(ISNUMBER(FIND("arbeid",Methode_Keuze)),"",IF(Tb_Activiteiten[[#This Row],[Arbeidskosten op basis van IKS]]=1,Tb_Activiteiten[[#Headers],[Arbeidskosten op basis van IKS]],"")))</f>
        <v/>
      </c>
      <c r="AS712" t="str">
        <f>IF(ISNUMBER(FIND("overige",Methode_Keuze)),"",IF(Tb_Activiteiten[[#This Row],[Kosten derden exclusief btw]]=1,Tb_Activiteiten[[#Headers],[Kosten derden exclusief btw]],""))</f>
        <v/>
      </c>
      <c r="AT712" t="str">
        <f>IF(ISNUMBER(FIND("overige",Methode_Keuze)),"",IF(Tb_Activiteiten[[#This Row],[Niet verrekenbare btw]]=1,Tb_Activiteiten[[#Headers],[Niet verrekenbare btw]],""))</f>
        <v/>
      </c>
      <c r="AU712" t="str">
        <f>IF(ISNUMBER(FIND("overige",Methode_Keuze)),"",IF(Tb_Activiteiten[[#This Row],[Grondkosten]]=1,Tb_Activiteiten[[#Headers],[Grondkosten]],""))</f>
        <v/>
      </c>
      <c r="AV712" t="str">
        <f>IF(ISNUMBER(FIND("overige",Methode_Keuze)),"",IF(Tb_Activiteiten[[#This Row],[Bijdrage in natura (overige)]]=1,Tb_Activiteiten[[#Headers],[Bijdrage in natura (overige)]],""))</f>
        <v/>
      </c>
      <c r="AW712" t="str">
        <f>IF(ISNUMBER(FIND("overige",Methode_Keuze)),"",IF(Tb_Activiteiten[[#This Row],[Bijdrage in natura (vrijwilligers)]]=1,Tb_Activiteiten[[#Headers],[Bijdrage in natura (vrijwilligers)]],""))</f>
        <v/>
      </c>
      <c r="AX712" t="str">
        <f>IF(ISNUMBER(FIND("overige",Methode_Keuze)),"",IF(Tb_Activiteiten[[#This Row],[Afschrijvingskosten]]=1,Tb_Activiteiten[[#Headers],[Afschrijvingskosten]],""))</f>
        <v/>
      </c>
      <c r="AY712" t="str">
        <f>IF(ISNUMBER(FIND("overige",Methode_Keuze)),"",IF(Tb_Activiteiten[[#This Row],[Vergoeding]]=1,Tb_Activiteiten[[#Headers],[Vergoeding]],""))</f>
        <v/>
      </c>
      <c r="AZ712" t="str">
        <f>IF(ISNUMBER(FIND("arbeid",Methode_Keuze)),"",IF(Tb_Activiteiten[[#This Row],[Arbeidskosten - vast tarief (excl eigen arbeid)]]=1,Tb_Activiteiten[[#Headers],[Arbeidskosten - vast tarief (excl eigen arbeid)]],""))</f>
        <v/>
      </c>
      <c r="BA712" t="str">
        <f>IF(ISNUMBER(FIND("overige",Methode_Keuze)),"",IF(Tb_Activiteiten[[#This Row],[Overige kosten]]=1,Tb_Activiteiten[[#Headers],[Overige kosten]],""))</f>
        <v/>
      </c>
    </row>
    <row r="713" spans="1:53" x14ac:dyDescent="0.25">
      <c r="A713" s="213"/>
      <c r="F713" s="64"/>
      <c r="G713" s="64"/>
      <c r="H713" s="258"/>
      <c r="I713" s="258"/>
      <c r="J713" s="258"/>
      <c r="K713" s="258"/>
      <c r="O713" s="56"/>
      <c r="Q713" t="str">
        <f>IFERROR(IF(VLOOKUP(Tb_Activiteiten[[#This Row],[Openstelling]],Tb_Openstelling[],2,0)=1,1,""),"")</f>
        <v/>
      </c>
      <c r="AK713" t="str">
        <f>IF(ISNUMBER(FIND("arbeid",Methode_Keuze)),"",IF(ISNUMBER(FIND("arbeid",Methode_Keuze)),"",IF(Tb_Activiteiten[[#This Row],[Loonkosten]]=1,Tb_Activiteiten[[#Headers],[Loonkosten]],"")))</f>
        <v/>
      </c>
      <c r="AL713" t="str">
        <f>IF(ISNUMBER(FIND("arbeid",Methode_Keuze)),"",IF(ISNUMBER(FIND("arbeid",Methode_Keuze)),"",IF(Tb_Activiteiten[[#This Row],[Eigen arbeid]]=1,Tb_Activiteiten[[#Headers],[Eigen arbeid]],"")))</f>
        <v/>
      </c>
      <c r="AM713" t="str">
        <f>IF(ISNUMBER(FIND("arbeid",Methode_Keuze)),"",IF(ISNUMBER(FIND("arbeid",Methode_Keuze)),"",IF(Tb_Activiteiten[[#This Row],[Projectmedewerker]]=1,Tb_Activiteiten[[#Headers],[Projectmedewerker]],"")))</f>
        <v/>
      </c>
      <c r="AN713" t="str">
        <f>IF(ISNUMBER(FIND("arbeid",Methode_Keuze)),"",IF(ISNUMBER(FIND("arbeid",Methode_Keuze)),"",IF(Tb_Activiteiten[[#This Row],[Landbouwer]]=1,Tb_Activiteiten[[#Headers],[Landbouwer]],"")))</f>
        <v/>
      </c>
      <c r="AO713" t="str">
        <f>IF(ISNUMBER(FIND("arbeid",Methode_Keuze)),"",IF(ISNUMBER(FIND("arbeid",Methode_Keuze)),"",IF(Tb_Activiteiten[[#This Row],[Adviseur]]=1,Tb_Activiteiten[[#Headers],[Adviseur]],"")))</f>
        <v/>
      </c>
      <c r="AP713" t="str">
        <f>IF(ISNUMBER(FIND("arbeid",Methode_Keuze)),"",IF(ISNUMBER(FIND("arbeid",Methode_Keuze)),"",IF(Tb_Activiteiten[[#This Row],[Projectleider/Expert]]=1,Tb_Activiteiten[[#Headers],[Projectleider/Expert]],"")))</f>
        <v/>
      </c>
      <c r="AQ713" t="str">
        <f>IF(ISNUMBER(FIND("arbeid",Methode_Keuze)),"",IF(ISNUMBER(FIND("arbeid",Methode_Keuze)),"",IF(Tb_Activiteiten[[#This Row],[Arbeidskosten]]=1,Tb_Activiteiten[[#Headers],[Arbeidskosten]],"")))</f>
        <v/>
      </c>
      <c r="AR713" t="str">
        <f>IF(ISNUMBER(FIND("arbeid",Methode_Keuze)),"",IF(ISNUMBER(FIND("arbeid",Methode_Keuze)),"",IF(Tb_Activiteiten[[#This Row],[Arbeidskosten op basis van IKS]]=1,Tb_Activiteiten[[#Headers],[Arbeidskosten op basis van IKS]],"")))</f>
        <v/>
      </c>
      <c r="AS713" t="str">
        <f>IF(ISNUMBER(FIND("overige",Methode_Keuze)),"",IF(Tb_Activiteiten[[#This Row],[Kosten derden exclusief btw]]=1,Tb_Activiteiten[[#Headers],[Kosten derden exclusief btw]],""))</f>
        <v/>
      </c>
      <c r="AT713" t="str">
        <f>IF(ISNUMBER(FIND("overige",Methode_Keuze)),"",IF(Tb_Activiteiten[[#This Row],[Niet verrekenbare btw]]=1,Tb_Activiteiten[[#Headers],[Niet verrekenbare btw]],""))</f>
        <v/>
      </c>
      <c r="AU713" t="str">
        <f>IF(ISNUMBER(FIND("overige",Methode_Keuze)),"",IF(Tb_Activiteiten[[#This Row],[Grondkosten]]=1,Tb_Activiteiten[[#Headers],[Grondkosten]],""))</f>
        <v/>
      </c>
      <c r="AV713" t="str">
        <f>IF(ISNUMBER(FIND("overige",Methode_Keuze)),"",IF(Tb_Activiteiten[[#This Row],[Bijdrage in natura (overige)]]=1,Tb_Activiteiten[[#Headers],[Bijdrage in natura (overige)]],""))</f>
        <v/>
      </c>
      <c r="AW713" t="str">
        <f>IF(ISNUMBER(FIND("overige",Methode_Keuze)),"",IF(Tb_Activiteiten[[#This Row],[Bijdrage in natura (vrijwilligers)]]=1,Tb_Activiteiten[[#Headers],[Bijdrage in natura (vrijwilligers)]],""))</f>
        <v/>
      </c>
      <c r="AX713" t="str">
        <f>IF(ISNUMBER(FIND("overige",Methode_Keuze)),"",IF(Tb_Activiteiten[[#This Row],[Afschrijvingskosten]]=1,Tb_Activiteiten[[#Headers],[Afschrijvingskosten]],""))</f>
        <v/>
      </c>
      <c r="AY713" t="str">
        <f>IF(ISNUMBER(FIND("overige",Methode_Keuze)),"",IF(Tb_Activiteiten[[#This Row],[Vergoeding]]=1,Tb_Activiteiten[[#Headers],[Vergoeding]],""))</f>
        <v/>
      </c>
      <c r="AZ713" t="str">
        <f>IF(ISNUMBER(FIND("arbeid",Methode_Keuze)),"",IF(Tb_Activiteiten[[#This Row],[Arbeidskosten - vast tarief (excl eigen arbeid)]]=1,Tb_Activiteiten[[#Headers],[Arbeidskosten - vast tarief (excl eigen arbeid)]],""))</f>
        <v/>
      </c>
      <c r="BA713" t="str">
        <f>IF(ISNUMBER(FIND("overige",Methode_Keuze)),"",IF(Tb_Activiteiten[[#This Row],[Overige kosten]]=1,Tb_Activiteiten[[#Headers],[Overige kosten]],""))</f>
        <v/>
      </c>
    </row>
    <row r="714" spans="1:53" x14ac:dyDescent="0.25">
      <c r="A714" s="213"/>
      <c r="F714" s="64"/>
      <c r="G714" s="64"/>
      <c r="H714" s="258"/>
      <c r="I714" s="258"/>
      <c r="J714" s="258"/>
      <c r="K714" s="258"/>
      <c r="O714" s="56"/>
      <c r="Q714" t="str">
        <f>IFERROR(IF(VLOOKUP(Tb_Activiteiten[[#This Row],[Openstelling]],Tb_Openstelling[],2,0)=1,1,""),"")</f>
        <v/>
      </c>
      <c r="AK714" t="str">
        <f>IF(ISNUMBER(FIND("arbeid",Methode_Keuze)),"",IF(ISNUMBER(FIND("arbeid",Methode_Keuze)),"",IF(Tb_Activiteiten[[#This Row],[Loonkosten]]=1,Tb_Activiteiten[[#Headers],[Loonkosten]],"")))</f>
        <v/>
      </c>
      <c r="AL714" t="str">
        <f>IF(ISNUMBER(FIND("arbeid",Methode_Keuze)),"",IF(ISNUMBER(FIND("arbeid",Methode_Keuze)),"",IF(Tb_Activiteiten[[#This Row],[Eigen arbeid]]=1,Tb_Activiteiten[[#Headers],[Eigen arbeid]],"")))</f>
        <v/>
      </c>
      <c r="AM714" t="str">
        <f>IF(ISNUMBER(FIND("arbeid",Methode_Keuze)),"",IF(ISNUMBER(FIND("arbeid",Methode_Keuze)),"",IF(Tb_Activiteiten[[#This Row],[Projectmedewerker]]=1,Tb_Activiteiten[[#Headers],[Projectmedewerker]],"")))</f>
        <v/>
      </c>
      <c r="AN714" t="str">
        <f>IF(ISNUMBER(FIND("arbeid",Methode_Keuze)),"",IF(ISNUMBER(FIND("arbeid",Methode_Keuze)),"",IF(Tb_Activiteiten[[#This Row],[Landbouwer]]=1,Tb_Activiteiten[[#Headers],[Landbouwer]],"")))</f>
        <v/>
      </c>
      <c r="AO714" t="str">
        <f>IF(ISNUMBER(FIND("arbeid",Methode_Keuze)),"",IF(ISNUMBER(FIND("arbeid",Methode_Keuze)),"",IF(Tb_Activiteiten[[#This Row],[Adviseur]]=1,Tb_Activiteiten[[#Headers],[Adviseur]],"")))</f>
        <v/>
      </c>
      <c r="AP714" t="str">
        <f>IF(ISNUMBER(FIND("arbeid",Methode_Keuze)),"",IF(ISNUMBER(FIND("arbeid",Methode_Keuze)),"",IF(Tb_Activiteiten[[#This Row],[Projectleider/Expert]]=1,Tb_Activiteiten[[#Headers],[Projectleider/Expert]],"")))</f>
        <v/>
      </c>
      <c r="AQ714" t="str">
        <f>IF(ISNUMBER(FIND("arbeid",Methode_Keuze)),"",IF(ISNUMBER(FIND("arbeid",Methode_Keuze)),"",IF(Tb_Activiteiten[[#This Row],[Arbeidskosten]]=1,Tb_Activiteiten[[#Headers],[Arbeidskosten]],"")))</f>
        <v/>
      </c>
      <c r="AR714" t="str">
        <f>IF(ISNUMBER(FIND("arbeid",Methode_Keuze)),"",IF(ISNUMBER(FIND("arbeid",Methode_Keuze)),"",IF(Tb_Activiteiten[[#This Row],[Arbeidskosten op basis van IKS]]=1,Tb_Activiteiten[[#Headers],[Arbeidskosten op basis van IKS]],"")))</f>
        <v/>
      </c>
      <c r="AS714" t="str">
        <f>IF(ISNUMBER(FIND("overige",Methode_Keuze)),"",IF(Tb_Activiteiten[[#This Row],[Kosten derden exclusief btw]]=1,Tb_Activiteiten[[#Headers],[Kosten derden exclusief btw]],""))</f>
        <v/>
      </c>
      <c r="AT714" t="str">
        <f>IF(ISNUMBER(FIND("overige",Methode_Keuze)),"",IF(Tb_Activiteiten[[#This Row],[Niet verrekenbare btw]]=1,Tb_Activiteiten[[#Headers],[Niet verrekenbare btw]],""))</f>
        <v/>
      </c>
      <c r="AU714" t="str">
        <f>IF(ISNUMBER(FIND("overige",Methode_Keuze)),"",IF(Tb_Activiteiten[[#This Row],[Grondkosten]]=1,Tb_Activiteiten[[#Headers],[Grondkosten]],""))</f>
        <v/>
      </c>
      <c r="AV714" t="str">
        <f>IF(ISNUMBER(FIND("overige",Methode_Keuze)),"",IF(Tb_Activiteiten[[#This Row],[Bijdrage in natura (overige)]]=1,Tb_Activiteiten[[#Headers],[Bijdrage in natura (overige)]],""))</f>
        <v/>
      </c>
      <c r="AW714" t="str">
        <f>IF(ISNUMBER(FIND("overige",Methode_Keuze)),"",IF(Tb_Activiteiten[[#This Row],[Bijdrage in natura (vrijwilligers)]]=1,Tb_Activiteiten[[#Headers],[Bijdrage in natura (vrijwilligers)]],""))</f>
        <v/>
      </c>
      <c r="AX714" t="str">
        <f>IF(ISNUMBER(FIND("overige",Methode_Keuze)),"",IF(Tb_Activiteiten[[#This Row],[Afschrijvingskosten]]=1,Tb_Activiteiten[[#Headers],[Afschrijvingskosten]],""))</f>
        <v/>
      </c>
      <c r="AY714" t="str">
        <f>IF(ISNUMBER(FIND("overige",Methode_Keuze)),"",IF(Tb_Activiteiten[[#This Row],[Vergoeding]]=1,Tb_Activiteiten[[#Headers],[Vergoeding]],""))</f>
        <v/>
      </c>
      <c r="AZ714" t="str">
        <f>IF(ISNUMBER(FIND("arbeid",Methode_Keuze)),"",IF(Tb_Activiteiten[[#This Row],[Arbeidskosten - vast tarief (excl eigen arbeid)]]=1,Tb_Activiteiten[[#Headers],[Arbeidskosten - vast tarief (excl eigen arbeid)]],""))</f>
        <v/>
      </c>
      <c r="BA714" t="str">
        <f>IF(ISNUMBER(FIND("overige",Methode_Keuze)),"",IF(Tb_Activiteiten[[#This Row],[Overige kosten]]=1,Tb_Activiteiten[[#Headers],[Overige kosten]],""))</f>
        <v/>
      </c>
    </row>
    <row r="715" spans="1:53" x14ac:dyDescent="0.25">
      <c r="A715" s="213"/>
      <c r="F715" s="64"/>
      <c r="G715" s="64"/>
      <c r="H715" s="258"/>
      <c r="I715" s="258"/>
      <c r="J715" s="258"/>
      <c r="K715" s="258"/>
      <c r="O715" s="56"/>
      <c r="Q715" t="str">
        <f>IFERROR(IF(VLOOKUP(Tb_Activiteiten[[#This Row],[Openstelling]],Tb_Openstelling[],2,0)=1,1,""),"")</f>
        <v/>
      </c>
      <c r="AK715" t="str">
        <f>IF(ISNUMBER(FIND("arbeid",Methode_Keuze)),"",IF(ISNUMBER(FIND("arbeid",Methode_Keuze)),"",IF(Tb_Activiteiten[[#This Row],[Loonkosten]]=1,Tb_Activiteiten[[#Headers],[Loonkosten]],"")))</f>
        <v/>
      </c>
      <c r="AL715" t="str">
        <f>IF(ISNUMBER(FIND("arbeid",Methode_Keuze)),"",IF(ISNUMBER(FIND("arbeid",Methode_Keuze)),"",IF(Tb_Activiteiten[[#This Row],[Eigen arbeid]]=1,Tb_Activiteiten[[#Headers],[Eigen arbeid]],"")))</f>
        <v/>
      </c>
      <c r="AM715" t="str">
        <f>IF(ISNUMBER(FIND("arbeid",Methode_Keuze)),"",IF(ISNUMBER(FIND("arbeid",Methode_Keuze)),"",IF(Tb_Activiteiten[[#This Row],[Projectmedewerker]]=1,Tb_Activiteiten[[#Headers],[Projectmedewerker]],"")))</f>
        <v/>
      </c>
      <c r="AN715" t="str">
        <f>IF(ISNUMBER(FIND("arbeid",Methode_Keuze)),"",IF(ISNUMBER(FIND("arbeid",Methode_Keuze)),"",IF(Tb_Activiteiten[[#This Row],[Landbouwer]]=1,Tb_Activiteiten[[#Headers],[Landbouwer]],"")))</f>
        <v/>
      </c>
      <c r="AO715" t="str">
        <f>IF(ISNUMBER(FIND("arbeid",Methode_Keuze)),"",IF(ISNUMBER(FIND("arbeid",Methode_Keuze)),"",IF(Tb_Activiteiten[[#This Row],[Adviseur]]=1,Tb_Activiteiten[[#Headers],[Adviseur]],"")))</f>
        <v/>
      </c>
      <c r="AP715" t="str">
        <f>IF(ISNUMBER(FIND("arbeid",Methode_Keuze)),"",IF(ISNUMBER(FIND("arbeid",Methode_Keuze)),"",IF(Tb_Activiteiten[[#This Row],[Projectleider/Expert]]=1,Tb_Activiteiten[[#Headers],[Projectleider/Expert]],"")))</f>
        <v/>
      </c>
      <c r="AQ715" t="str">
        <f>IF(ISNUMBER(FIND("arbeid",Methode_Keuze)),"",IF(ISNUMBER(FIND("arbeid",Methode_Keuze)),"",IF(Tb_Activiteiten[[#This Row],[Arbeidskosten]]=1,Tb_Activiteiten[[#Headers],[Arbeidskosten]],"")))</f>
        <v/>
      </c>
      <c r="AR715" t="str">
        <f>IF(ISNUMBER(FIND("arbeid",Methode_Keuze)),"",IF(ISNUMBER(FIND("arbeid",Methode_Keuze)),"",IF(Tb_Activiteiten[[#This Row],[Arbeidskosten op basis van IKS]]=1,Tb_Activiteiten[[#Headers],[Arbeidskosten op basis van IKS]],"")))</f>
        <v/>
      </c>
      <c r="AS715" t="str">
        <f>IF(ISNUMBER(FIND("overige",Methode_Keuze)),"",IF(Tb_Activiteiten[[#This Row],[Kosten derden exclusief btw]]=1,Tb_Activiteiten[[#Headers],[Kosten derden exclusief btw]],""))</f>
        <v/>
      </c>
      <c r="AT715" t="str">
        <f>IF(ISNUMBER(FIND("overige",Methode_Keuze)),"",IF(Tb_Activiteiten[[#This Row],[Niet verrekenbare btw]]=1,Tb_Activiteiten[[#Headers],[Niet verrekenbare btw]],""))</f>
        <v/>
      </c>
      <c r="AU715" t="str">
        <f>IF(ISNUMBER(FIND("overige",Methode_Keuze)),"",IF(Tb_Activiteiten[[#This Row],[Grondkosten]]=1,Tb_Activiteiten[[#Headers],[Grondkosten]],""))</f>
        <v/>
      </c>
      <c r="AV715" t="str">
        <f>IF(ISNUMBER(FIND("overige",Methode_Keuze)),"",IF(Tb_Activiteiten[[#This Row],[Bijdrage in natura (overige)]]=1,Tb_Activiteiten[[#Headers],[Bijdrage in natura (overige)]],""))</f>
        <v/>
      </c>
      <c r="AW715" t="str">
        <f>IF(ISNUMBER(FIND("overige",Methode_Keuze)),"",IF(Tb_Activiteiten[[#This Row],[Bijdrage in natura (vrijwilligers)]]=1,Tb_Activiteiten[[#Headers],[Bijdrage in natura (vrijwilligers)]],""))</f>
        <v/>
      </c>
      <c r="AX715" t="str">
        <f>IF(ISNUMBER(FIND("overige",Methode_Keuze)),"",IF(Tb_Activiteiten[[#This Row],[Afschrijvingskosten]]=1,Tb_Activiteiten[[#Headers],[Afschrijvingskosten]],""))</f>
        <v/>
      </c>
      <c r="AY715" t="str">
        <f>IF(ISNUMBER(FIND("overige",Methode_Keuze)),"",IF(Tb_Activiteiten[[#This Row],[Vergoeding]]=1,Tb_Activiteiten[[#Headers],[Vergoeding]],""))</f>
        <v/>
      </c>
      <c r="AZ715" t="str">
        <f>IF(ISNUMBER(FIND("arbeid",Methode_Keuze)),"",IF(Tb_Activiteiten[[#This Row],[Arbeidskosten - vast tarief (excl eigen arbeid)]]=1,Tb_Activiteiten[[#Headers],[Arbeidskosten - vast tarief (excl eigen arbeid)]],""))</f>
        <v/>
      </c>
      <c r="BA715" t="str">
        <f>IF(ISNUMBER(FIND("overige",Methode_Keuze)),"",IF(Tb_Activiteiten[[#This Row],[Overige kosten]]=1,Tb_Activiteiten[[#Headers],[Overige kosten]],""))</f>
        <v/>
      </c>
    </row>
    <row r="716" spans="1:53" x14ac:dyDescent="0.25">
      <c r="A716" s="213"/>
      <c r="F716" s="64"/>
      <c r="G716" s="64"/>
      <c r="H716" s="258"/>
      <c r="I716" s="258"/>
      <c r="J716" s="258"/>
      <c r="K716" s="258"/>
      <c r="O716" s="56"/>
      <c r="Q716" t="str">
        <f>IFERROR(IF(VLOOKUP(Tb_Activiteiten[[#This Row],[Openstelling]],Tb_Openstelling[],2,0)=1,1,""),"")</f>
        <v/>
      </c>
      <c r="AK716" t="str">
        <f>IF(ISNUMBER(FIND("arbeid",Methode_Keuze)),"",IF(ISNUMBER(FIND("arbeid",Methode_Keuze)),"",IF(Tb_Activiteiten[[#This Row],[Loonkosten]]=1,Tb_Activiteiten[[#Headers],[Loonkosten]],"")))</f>
        <v/>
      </c>
      <c r="AL716" t="str">
        <f>IF(ISNUMBER(FIND("arbeid",Methode_Keuze)),"",IF(ISNUMBER(FIND("arbeid",Methode_Keuze)),"",IF(Tb_Activiteiten[[#This Row],[Eigen arbeid]]=1,Tb_Activiteiten[[#Headers],[Eigen arbeid]],"")))</f>
        <v/>
      </c>
      <c r="AM716" t="str">
        <f>IF(ISNUMBER(FIND("arbeid",Methode_Keuze)),"",IF(ISNUMBER(FIND("arbeid",Methode_Keuze)),"",IF(Tb_Activiteiten[[#This Row],[Projectmedewerker]]=1,Tb_Activiteiten[[#Headers],[Projectmedewerker]],"")))</f>
        <v/>
      </c>
      <c r="AN716" t="str">
        <f>IF(ISNUMBER(FIND("arbeid",Methode_Keuze)),"",IF(ISNUMBER(FIND("arbeid",Methode_Keuze)),"",IF(Tb_Activiteiten[[#This Row],[Landbouwer]]=1,Tb_Activiteiten[[#Headers],[Landbouwer]],"")))</f>
        <v/>
      </c>
      <c r="AO716" t="str">
        <f>IF(ISNUMBER(FIND("arbeid",Methode_Keuze)),"",IF(ISNUMBER(FIND("arbeid",Methode_Keuze)),"",IF(Tb_Activiteiten[[#This Row],[Adviseur]]=1,Tb_Activiteiten[[#Headers],[Adviseur]],"")))</f>
        <v/>
      </c>
      <c r="AP716" t="str">
        <f>IF(ISNUMBER(FIND("arbeid",Methode_Keuze)),"",IF(ISNUMBER(FIND("arbeid",Methode_Keuze)),"",IF(Tb_Activiteiten[[#This Row],[Projectleider/Expert]]=1,Tb_Activiteiten[[#Headers],[Projectleider/Expert]],"")))</f>
        <v/>
      </c>
      <c r="AQ716" t="str">
        <f>IF(ISNUMBER(FIND("arbeid",Methode_Keuze)),"",IF(ISNUMBER(FIND("arbeid",Methode_Keuze)),"",IF(Tb_Activiteiten[[#This Row],[Arbeidskosten]]=1,Tb_Activiteiten[[#Headers],[Arbeidskosten]],"")))</f>
        <v/>
      </c>
      <c r="AR716" t="str">
        <f>IF(ISNUMBER(FIND("arbeid",Methode_Keuze)),"",IF(ISNUMBER(FIND("arbeid",Methode_Keuze)),"",IF(Tb_Activiteiten[[#This Row],[Arbeidskosten op basis van IKS]]=1,Tb_Activiteiten[[#Headers],[Arbeidskosten op basis van IKS]],"")))</f>
        <v/>
      </c>
      <c r="AS716" t="str">
        <f>IF(ISNUMBER(FIND("overige",Methode_Keuze)),"",IF(Tb_Activiteiten[[#This Row],[Kosten derden exclusief btw]]=1,Tb_Activiteiten[[#Headers],[Kosten derden exclusief btw]],""))</f>
        <v/>
      </c>
      <c r="AT716" t="str">
        <f>IF(ISNUMBER(FIND("overige",Methode_Keuze)),"",IF(Tb_Activiteiten[[#This Row],[Niet verrekenbare btw]]=1,Tb_Activiteiten[[#Headers],[Niet verrekenbare btw]],""))</f>
        <v/>
      </c>
      <c r="AU716" t="str">
        <f>IF(ISNUMBER(FIND("overige",Methode_Keuze)),"",IF(Tb_Activiteiten[[#This Row],[Grondkosten]]=1,Tb_Activiteiten[[#Headers],[Grondkosten]],""))</f>
        <v/>
      </c>
      <c r="AV716" t="str">
        <f>IF(ISNUMBER(FIND("overige",Methode_Keuze)),"",IF(Tb_Activiteiten[[#This Row],[Bijdrage in natura (overige)]]=1,Tb_Activiteiten[[#Headers],[Bijdrage in natura (overige)]],""))</f>
        <v/>
      </c>
      <c r="AW716" t="str">
        <f>IF(ISNUMBER(FIND("overige",Methode_Keuze)),"",IF(Tb_Activiteiten[[#This Row],[Bijdrage in natura (vrijwilligers)]]=1,Tb_Activiteiten[[#Headers],[Bijdrage in natura (vrijwilligers)]],""))</f>
        <v/>
      </c>
      <c r="AX716" t="str">
        <f>IF(ISNUMBER(FIND("overige",Methode_Keuze)),"",IF(Tb_Activiteiten[[#This Row],[Afschrijvingskosten]]=1,Tb_Activiteiten[[#Headers],[Afschrijvingskosten]],""))</f>
        <v/>
      </c>
      <c r="AY716" t="str">
        <f>IF(ISNUMBER(FIND("overige",Methode_Keuze)),"",IF(Tb_Activiteiten[[#This Row],[Vergoeding]]=1,Tb_Activiteiten[[#Headers],[Vergoeding]],""))</f>
        <v/>
      </c>
      <c r="AZ716" t="str">
        <f>IF(ISNUMBER(FIND("arbeid",Methode_Keuze)),"",IF(Tb_Activiteiten[[#This Row],[Arbeidskosten - vast tarief (excl eigen arbeid)]]=1,Tb_Activiteiten[[#Headers],[Arbeidskosten - vast tarief (excl eigen arbeid)]],""))</f>
        <v/>
      </c>
      <c r="BA716" t="str">
        <f>IF(ISNUMBER(FIND("overige",Methode_Keuze)),"",IF(Tb_Activiteiten[[#This Row],[Overige kosten]]=1,Tb_Activiteiten[[#Headers],[Overige kosten]],""))</f>
        <v/>
      </c>
    </row>
    <row r="717" spans="1:53" x14ac:dyDescent="0.25">
      <c r="A717" s="213"/>
      <c r="F717" s="64"/>
      <c r="G717" s="64"/>
      <c r="H717" s="258"/>
      <c r="I717" s="258"/>
      <c r="J717" s="258"/>
      <c r="K717" s="258"/>
      <c r="O717" s="56"/>
      <c r="Q717" t="str">
        <f>IFERROR(IF(VLOOKUP(Tb_Activiteiten[[#This Row],[Openstelling]],Tb_Openstelling[],2,0)=1,1,""),"")</f>
        <v/>
      </c>
      <c r="AK717" t="str">
        <f>IF(ISNUMBER(FIND("arbeid",Methode_Keuze)),"",IF(ISNUMBER(FIND("arbeid",Methode_Keuze)),"",IF(Tb_Activiteiten[[#This Row],[Loonkosten]]=1,Tb_Activiteiten[[#Headers],[Loonkosten]],"")))</f>
        <v/>
      </c>
      <c r="AL717" t="str">
        <f>IF(ISNUMBER(FIND("arbeid",Methode_Keuze)),"",IF(ISNUMBER(FIND("arbeid",Methode_Keuze)),"",IF(Tb_Activiteiten[[#This Row],[Eigen arbeid]]=1,Tb_Activiteiten[[#Headers],[Eigen arbeid]],"")))</f>
        <v/>
      </c>
      <c r="AM717" t="str">
        <f>IF(ISNUMBER(FIND("arbeid",Methode_Keuze)),"",IF(ISNUMBER(FIND("arbeid",Methode_Keuze)),"",IF(Tb_Activiteiten[[#This Row],[Projectmedewerker]]=1,Tb_Activiteiten[[#Headers],[Projectmedewerker]],"")))</f>
        <v/>
      </c>
      <c r="AN717" t="str">
        <f>IF(ISNUMBER(FIND("arbeid",Methode_Keuze)),"",IF(ISNUMBER(FIND("arbeid",Methode_Keuze)),"",IF(Tb_Activiteiten[[#This Row],[Landbouwer]]=1,Tb_Activiteiten[[#Headers],[Landbouwer]],"")))</f>
        <v/>
      </c>
      <c r="AO717" t="str">
        <f>IF(ISNUMBER(FIND("arbeid",Methode_Keuze)),"",IF(ISNUMBER(FIND("arbeid",Methode_Keuze)),"",IF(Tb_Activiteiten[[#This Row],[Adviseur]]=1,Tb_Activiteiten[[#Headers],[Adviseur]],"")))</f>
        <v/>
      </c>
      <c r="AP717" t="str">
        <f>IF(ISNUMBER(FIND("arbeid",Methode_Keuze)),"",IF(ISNUMBER(FIND("arbeid",Methode_Keuze)),"",IF(Tb_Activiteiten[[#This Row],[Projectleider/Expert]]=1,Tb_Activiteiten[[#Headers],[Projectleider/Expert]],"")))</f>
        <v/>
      </c>
      <c r="AQ717" t="str">
        <f>IF(ISNUMBER(FIND("arbeid",Methode_Keuze)),"",IF(ISNUMBER(FIND("arbeid",Methode_Keuze)),"",IF(Tb_Activiteiten[[#This Row],[Arbeidskosten]]=1,Tb_Activiteiten[[#Headers],[Arbeidskosten]],"")))</f>
        <v/>
      </c>
      <c r="AR717" t="str">
        <f>IF(ISNUMBER(FIND("arbeid",Methode_Keuze)),"",IF(ISNUMBER(FIND("arbeid",Methode_Keuze)),"",IF(Tb_Activiteiten[[#This Row],[Arbeidskosten op basis van IKS]]=1,Tb_Activiteiten[[#Headers],[Arbeidskosten op basis van IKS]],"")))</f>
        <v/>
      </c>
      <c r="AS717" t="str">
        <f>IF(ISNUMBER(FIND("overige",Methode_Keuze)),"",IF(Tb_Activiteiten[[#This Row],[Kosten derden exclusief btw]]=1,Tb_Activiteiten[[#Headers],[Kosten derden exclusief btw]],""))</f>
        <v/>
      </c>
      <c r="AT717" t="str">
        <f>IF(ISNUMBER(FIND("overige",Methode_Keuze)),"",IF(Tb_Activiteiten[[#This Row],[Niet verrekenbare btw]]=1,Tb_Activiteiten[[#Headers],[Niet verrekenbare btw]],""))</f>
        <v/>
      </c>
      <c r="AU717" t="str">
        <f>IF(ISNUMBER(FIND("overige",Methode_Keuze)),"",IF(Tb_Activiteiten[[#This Row],[Grondkosten]]=1,Tb_Activiteiten[[#Headers],[Grondkosten]],""))</f>
        <v/>
      </c>
      <c r="AV717" t="str">
        <f>IF(ISNUMBER(FIND("overige",Methode_Keuze)),"",IF(Tb_Activiteiten[[#This Row],[Bijdrage in natura (overige)]]=1,Tb_Activiteiten[[#Headers],[Bijdrage in natura (overige)]],""))</f>
        <v/>
      </c>
      <c r="AW717" t="str">
        <f>IF(ISNUMBER(FIND("overige",Methode_Keuze)),"",IF(Tb_Activiteiten[[#This Row],[Bijdrage in natura (vrijwilligers)]]=1,Tb_Activiteiten[[#Headers],[Bijdrage in natura (vrijwilligers)]],""))</f>
        <v/>
      </c>
      <c r="AX717" t="str">
        <f>IF(ISNUMBER(FIND("overige",Methode_Keuze)),"",IF(Tb_Activiteiten[[#This Row],[Afschrijvingskosten]]=1,Tb_Activiteiten[[#Headers],[Afschrijvingskosten]],""))</f>
        <v/>
      </c>
      <c r="AY717" t="str">
        <f>IF(ISNUMBER(FIND("overige",Methode_Keuze)),"",IF(Tb_Activiteiten[[#This Row],[Vergoeding]]=1,Tb_Activiteiten[[#Headers],[Vergoeding]],""))</f>
        <v/>
      </c>
      <c r="AZ717" t="str">
        <f>IF(ISNUMBER(FIND("arbeid",Methode_Keuze)),"",IF(Tb_Activiteiten[[#This Row],[Arbeidskosten - vast tarief (excl eigen arbeid)]]=1,Tb_Activiteiten[[#Headers],[Arbeidskosten - vast tarief (excl eigen arbeid)]],""))</f>
        <v/>
      </c>
      <c r="BA717" t="str">
        <f>IF(ISNUMBER(FIND("overige",Methode_Keuze)),"",IF(Tb_Activiteiten[[#This Row],[Overige kosten]]=1,Tb_Activiteiten[[#Headers],[Overige kosten]],""))</f>
        <v/>
      </c>
    </row>
    <row r="718" spans="1:53" x14ac:dyDescent="0.25">
      <c r="A718" s="213"/>
      <c r="F718" s="64"/>
      <c r="G718" s="64"/>
      <c r="H718" s="258"/>
      <c r="I718" s="258"/>
      <c r="J718" s="258"/>
      <c r="K718" s="258"/>
      <c r="O718" s="56"/>
      <c r="Q718" t="str">
        <f>IFERROR(IF(VLOOKUP(Tb_Activiteiten[[#This Row],[Openstelling]],Tb_Openstelling[],2,0)=1,1,""),"")</f>
        <v/>
      </c>
      <c r="AK718" t="str">
        <f>IF(ISNUMBER(FIND("arbeid",Methode_Keuze)),"",IF(ISNUMBER(FIND("arbeid",Methode_Keuze)),"",IF(Tb_Activiteiten[[#This Row],[Loonkosten]]=1,Tb_Activiteiten[[#Headers],[Loonkosten]],"")))</f>
        <v/>
      </c>
      <c r="AL718" t="str">
        <f>IF(ISNUMBER(FIND("arbeid",Methode_Keuze)),"",IF(ISNUMBER(FIND("arbeid",Methode_Keuze)),"",IF(Tb_Activiteiten[[#This Row],[Eigen arbeid]]=1,Tb_Activiteiten[[#Headers],[Eigen arbeid]],"")))</f>
        <v/>
      </c>
      <c r="AM718" t="str">
        <f>IF(ISNUMBER(FIND("arbeid",Methode_Keuze)),"",IF(ISNUMBER(FIND("arbeid",Methode_Keuze)),"",IF(Tb_Activiteiten[[#This Row],[Projectmedewerker]]=1,Tb_Activiteiten[[#Headers],[Projectmedewerker]],"")))</f>
        <v/>
      </c>
      <c r="AN718" t="str">
        <f>IF(ISNUMBER(FIND("arbeid",Methode_Keuze)),"",IF(ISNUMBER(FIND("arbeid",Methode_Keuze)),"",IF(Tb_Activiteiten[[#This Row],[Landbouwer]]=1,Tb_Activiteiten[[#Headers],[Landbouwer]],"")))</f>
        <v/>
      </c>
      <c r="AO718" t="str">
        <f>IF(ISNUMBER(FIND("arbeid",Methode_Keuze)),"",IF(ISNUMBER(FIND("arbeid",Methode_Keuze)),"",IF(Tb_Activiteiten[[#This Row],[Adviseur]]=1,Tb_Activiteiten[[#Headers],[Adviseur]],"")))</f>
        <v/>
      </c>
      <c r="AP718" t="str">
        <f>IF(ISNUMBER(FIND("arbeid",Methode_Keuze)),"",IF(ISNUMBER(FIND("arbeid",Methode_Keuze)),"",IF(Tb_Activiteiten[[#This Row],[Projectleider/Expert]]=1,Tb_Activiteiten[[#Headers],[Projectleider/Expert]],"")))</f>
        <v/>
      </c>
      <c r="AQ718" t="str">
        <f>IF(ISNUMBER(FIND("arbeid",Methode_Keuze)),"",IF(ISNUMBER(FIND("arbeid",Methode_Keuze)),"",IF(Tb_Activiteiten[[#This Row],[Arbeidskosten]]=1,Tb_Activiteiten[[#Headers],[Arbeidskosten]],"")))</f>
        <v/>
      </c>
      <c r="AR718" t="str">
        <f>IF(ISNUMBER(FIND("arbeid",Methode_Keuze)),"",IF(ISNUMBER(FIND("arbeid",Methode_Keuze)),"",IF(Tb_Activiteiten[[#This Row],[Arbeidskosten op basis van IKS]]=1,Tb_Activiteiten[[#Headers],[Arbeidskosten op basis van IKS]],"")))</f>
        <v/>
      </c>
      <c r="AS718" t="str">
        <f>IF(ISNUMBER(FIND("overige",Methode_Keuze)),"",IF(Tb_Activiteiten[[#This Row],[Kosten derden exclusief btw]]=1,Tb_Activiteiten[[#Headers],[Kosten derden exclusief btw]],""))</f>
        <v/>
      </c>
      <c r="AT718" t="str">
        <f>IF(ISNUMBER(FIND("overige",Methode_Keuze)),"",IF(Tb_Activiteiten[[#This Row],[Niet verrekenbare btw]]=1,Tb_Activiteiten[[#Headers],[Niet verrekenbare btw]],""))</f>
        <v/>
      </c>
      <c r="AU718" t="str">
        <f>IF(ISNUMBER(FIND("overige",Methode_Keuze)),"",IF(Tb_Activiteiten[[#This Row],[Grondkosten]]=1,Tb_Activiteiten[[#Headers],[Grondkosten]],""))</f>
        <v/>
      </c>
      <c r="AV718" t="str">
        <f>IF(ISNUMBER(FIND("overige",Methode_Keuze)),"",IF(Tb_Activiteiten[[#This Row],[Bijdrage in natura (overige)]]=1,Tb_Activiteiten[[#Headers],[Bijdrage in natura (overige)]],""))</f>
        <v/>
      </c>
      <c r="AW718" t="str">
        <f>IF(ISNUMBER(FIND("overige",Methode_Keuze)),"",IF(Tb_Activiteiten[[#This Row],[Bijdrage in natura (vrijwilligers)]]=1,Tb_Activiteiten[[#Headers],[Bijdrage in natura (vrijwilligers)]],""))</f>
        <v/>
      </c>
      <c r="AX718" t="str">
        <f>IF(ISNUMBER(FIND("overige",Methode_Keuze)),"",IF(Tb_Activiteiten[[#This Row],[Afschrijvingskosten]]=1,Tb_Activiteiten[[#Headers],[Afschrijvingskosten]],""))</f>
        <v/>
      </c>
      <c r="AY718" t="str">
        <f>IF(ISNUMBER(FIND("overige",Methode_Keuze)),"",IF(Tb_Activiteiten[[#This Row],[Vergoeding]]=1,Tb_Activiteiten[[#Headers],[Vergoeding]],""))</f>
        <v/>
      </c>
      <c r="AZ718" t="str">
        <f>IF(ISNUMBER(FIND("arbeid",Methode_Keuze)),"",IF(Tb_Activiteiten[[#This Row],[Arbeidskosten - vast tarief (excl eigen arbeid)]]=1,Tb_Activiteiten[[#Headers],[Arbeidskosten - vast tarief (excl eigen arbeid)]],""))</f>
        <v/>
      </c>
      <c r="BA718" t="str">
        <f>IF(ISNUMBER(FIND("overige",Methode_Keuze)),"",IF(Tb_Activiteiten[[#This Row],[Overige kosten]]=1,Tb_Activiteiten[[#Headers],[Overige kosten]],""))</f>
        <v/>
      </c>
    </row>
    <row r="719" spans="1:53" x14ac:dyDescent="0.25">
      <c r="A719" s="213"/>
      <c r="F719" s="64"/>
      <c r="G719" s="64"/>
      <c r="H719" s="258"/>
      <c r="I719" s="258"/>
      <c r="J719" s="258"/>
      <c r="K719" s="258"/>
      <c r="O719" s="56"/>
      <c r="Q719" t="str">
        <f>IFERROR(IF(VLOOKUP(Tb_Activiteiten[[#This Row],[Openstelling]],Tb_Openstelling[],2,0)=1,1,""),"")</f>
        <v/>
      </c>
      <c r="AK719" t="str">
        <f>IF(ISNUMBER(FIND("arbeid",Methode_Keuze)),"",IF(ISNUMBER(FIND("arbeid",Methode_Keuze)),"",IF(Tb_Activiteiten[[#This Row],[Loonkosten]]=1,Tb_Activiteiten[[#Headers],[Loonkosten]],"")))</f>
        <v/>
      </c>
      <c r="AL719" t="str">
        <f>IF(ISNUMBER(FIND("arbeid",Methode_Keuze)),"",IF(ISNUMBER(FIND("arbeid",Methode_Keuze)),"",IF(Tb_Activiteiten[[#This Row],[Eigen arbeid]]=1,Tb_Activiteiten[[#Headers],[Eigen arbeid]],"")))</f>
        <v/>
      </c>
      <c r="AM719" t="str">
        <f>IF(ISNUMBER(FIND("arbeid",Methode_Keuze)),"",IF(ISNUMBER(FIND("arbeid",Methode_Keuze)),"",IF(Tb_Activiteiten[[#This Row],[Projectmedewerker]]=1,Tb_Activiteiten[[#Headers],[Projectmedewerker]],"")))</f>
        <v/>
      </c>
      <c r="AN719" t="str">
        <f>IF(ISNUMBER(FIND("arbeid",Methode_Keuze)),"",IF(ISNUMBER(FIND("arbeid",Methode_Keuze)),"",IF(Tb_Activiteiten[[#This Row],[Landbouwer]]=1,Tb_Activiteiten[[#Headers],[Landbouwer]],"")))</f>
        <v/>
      </c>
      <c r="AO719" t="str">
        <f>IF(ISNUMBER(FIND("arbeid",Methode_Keuze)),"",IF(ISNUMBER(FIND("arbeid",Methode_Keuze)),"",IF(Tb_Activiteiten[[#This Row],[Adviseur]]=1,Tb_Activiteiten[[#Headers],[Adviseur]],"")))</f>
        <v/>
      </c>
      <c r="AP719" t="str">
        <f>IF(ISNUMBER(FIND("arbeid",Methode_Keuze)),"",IF(ISNUMBER(FIND("arbeid",Methode_Keuze)),"",IF(Tb_Activiteiten[[#This Row],[Projectleider/Expert]]=1,Tb_Activiteiten[[#Headers],[Projectleider/Expert]],"")))</f>
        <v/>
      </c>
      <c r="AQ719" t="str">
        <f>IF(ISNUMBER(FIND("arbeid",Methode_Keuze)),"",IF(ISNUMBER(FIND("arbeid",Methode_Keuze)),"",IF(Tb_Activiteiten[[#This Row],[Arbeidskosten]]=1,Tb_Activiteiten[[#Headers],[Arbeidskosten]],"")))</f>
        <v/>
      </c>
      <c r="AR719" t="str">
        <f>IF(ISNUMBER(FIND("arbeid",Methode_Keuze)),"",IF(ISNUMBER(FIND("arbeid",Methode_Keuze)),"",IF(Tb_Activiteiten[[#This Row],[Arbeidskosten op basis van IKS]]=1,Tb_Activiteiten[[#Headers],[Arbeidskosten op basis van IKS]],"")))</f>
        <v/>
      </c>
      <c r="AS719" t="str">
        <f>IF(ISNUMBER(FIND("overige",Methode_Keuze)),"",IF(Tb_Activiteiten[[#This Row],[Kosten derden exclusief btw]]=1,Tb_Activiteiten[[#Headers],[Kosten derden exclusief btw]],""))</f>
        <v/>
      </c>
      <c r="AT719" t="str">
        <f>IF(ISNUMBER(FIND("overige",Methode_Keuze)),"",IF(Tb_Activiteiten[[#This Row],[Niet verrekenbare btw]]=1,Tb_Activiteiten[[#Headers],[Niet verrekenbare btw]],""))</f>
        <v/>
      </c>
      <c r="AU719" t="str">
        <f>IF(ISNUMBER(FIND("overige",Methode_Keuze)),"",IF(Tb_Activiteiten[[#This Row],[Grondkosten]]=1,Tb_Activiteiten[[#Headers],[Grondkosten]],""))</f>
        <v/>
      </c>
      <c r="AV719" t="str">
        <f>IF(ISNUMBER(FIND("overige",Methode_Keuze)),"",IF(Tb_Activiteiten[[#This Row],[Bijdrage in natura (overige)]]=1,Tb_Activiteiten[[#Headers],[Bijdrage in natura (overige)]],""))</f>
        <v/>
      </c>
      <c r="AW719" t="str">
        <f>IF(ISNUMBER(FIND("overige",Methode_Keuze)),"",IF(Tb_Activiteiten[[#This Row],[Bijdrage in natura (vrijwilligers)]]=1,Tb_Activiteiten[[#Headers],[Bijdrage in natura (vrijwilligers)]],""))</f>
        <v/>
      </c>
      <c r="AX719" t="str">
        <f>IF(ISNUMBER(FIND("overige",Methode_Keuze)),"",IF(Tb_Activiteiten[[#This Row],[Afschrijvingskosten]]=1,Tb_Activiteiten[[#Headers],[Afschrijvingskosten]],""))</f>
        <v/>
      </c>
      <c r="AY719" t="str">
        <f>IF(ISNUMBER(FIND("overige",Methode_Keuze)),"",IF(Tb_Activiteiten[[#This Row],[Vergoeding]]=1,Tb_Activiteiten[[#Headers],[Vergoeding]],""))</f>
        <v/>
      </c>
      <c r="AZ719" t="str">
        <f>IF(ISNUMBER(FIND("arbeid",Methode_Keuze)),"",IF(Tb_Activiteiten[[#This Row],[Arbeidskosten - vast tarief (excl eigen arbeid)]]=1,Tb_Activiteiten[[#Headers],[Arbeidskosten - vast tarief (excl eigen arbeid)]],""))</f>
        <v/>
      </c>
      <c r="BA719" t="str">
        <f>IF(ISNUMBER(FIND("overige",Methode_Keuze)),"",IF(Tb_Activiteiten[[#This Row],[Overige kosten]]=1,Tb_Activiteiten[[#Headers],[Overige kosten]],""))</f>
        <v/>
      </c>
    </row>
    <row r="720" spans="1:53" x14ac:dyDescent="0.25">
      <c r="A720" s="213"/>
      <c r="F720" s="64"/>
      <c r="G720" s="64"/>
      <c r="H720" s="258"/>
      <c r="I720" s="258"/>
      <c r="J720" s="258"/>
      <c r="K720" s="258"/>
      <c r="O720" s="56"/>
      <c r="Q720" t="str">
        <f>IFERROR(IF(VLOOKUP(Tb_Activiteiten[[#This Row],[Openstelling]],Tb_Openstelling[],2,0)=1,1,""),"")</f>
        <v/>
      </c>
      <c r="AK720" t="str">
        <f>IF(ISNUMBER(FIND("arbeid",Methode_Keuze)),"",IF(ISNUMBER(FIND("arbeid",Methode_Keuze)),"",IF(Tb_Activiteiten[[#This Row],[Loonkosten]]=1,Tb_Activiteiten[[#Headers],[Loonkosten]],"")))</f>
        <v/>
      </c>
      <c r="AL720" t="str">
        <f>IF(ISNUMBER(FIND("arbeid",Methode_Keuze)),"",IF(ISNUMBER(FIND("arbeid",Methode_Keuze)),"",IF(Tb_Activiteiten[[#This Row],[Eigen arbeid]]=1,Tb_Activiteiten[[#Headers],[Eigen arbeid]],"")))</f>
        <v/>
      </c>
      <c r="AM720" t="str">
        <f>IF(ISNUMBER(FIND("arbeid",Methode_Keuze)),"",IF(ISNUMBER(FIND("arbeid",Methode_Keuze)),"",IF(Tb_Activiteiten[[#This Row],[Projectmedewerker]]=1,Tb_Activiteiten[[#Headers],[Projectmedewerker]],"")))</f>
        <v/>
      </c>
      <c r="AN720" t="str">
        <f>IF(ISNUMBER(FIND("arbeid",Methode_Keuze)),"",IF(ISNUMBER(FIND("arbeid",Methode_Keuze)),"",IF(Tb_Activiteiten[[#This Row],[Landbouwer]]=1,Tb_Activiteiten[[#Headers],[Landbouwer]],"")))</f>
        <v/>
      </c>
      <c r="AO720" t="str">
        <f>IF(ISNUMBER(FIND("arbeid",Methode_Keuze)),"",IF(ISNUMBER(FIND("arbeid",Methode_Keuze)),"",IF(Tb_Activiteiten[[#This Row],[Adviseur]]=1,Tb_Activiteiten[[#Headers],[Adviseur]],"")))</f>
        <v/>
      </c>
      <c r="AP720" t="str">
        <f>IF(ISNUMBER(FIND("arbeid",Methode_Keuze)),"",IF(ISNUMBER(FIND("arbeid",Methode_Keuze)),"",IF(Tb_Activiteiten[[#This Row],[Projectleider/Expert]]=1,Tb_Activiteiten[[#Headers],[Projectleider/Expert]],"")))</f>
        <v/>
      </c>
      <c r="AQ720" t="str">
        <f>IF(ISNUMBER(FIND("arbeid",Methode_Keuze)),"",IF(ISNUMBER(FIND("arbeid",Methode_Keuze)),"",IF(Tb_Activiteiten[[#This Row],[Arbeidskosten]]=1,Tb_Activiteiten[[#Headers],[Arbeidskosten]],"")))</f>
        <v/>
      </c>
      <c r="AR720" t="str">
        <f>IF(ISNUMBER(FIND("arbeid",Methode_Keuze)),"",IF(ISNUMBER(FIND("arbeid",Methode_Keuze)),"",IF(Tb_Activiteiten[[#This Row],[Arbeidskosten op basis van IKS]]=1,Tb_Activiteiten[[#Headers],[Arbeidskosten op basis van IKS]],"")))</f>
        <v/>
      </c>
      <c r="AS720" t="str">
        <f>IF(ISNUMBER(FIND("overige",Methode_Keuze)),"",IF(Tb_Activiteiten[[#This Row],[Kosten derden exclusief btw]]=1,Tb_Activiteiten[[#Headers],[Kosten derden exclusief btw]],""))</f>
        <v/>
      </c>
      <c r="AT720" t="str">
        <f>IF(ISNUMBER(FIND("overige",Methode_Keuze)),"",IF(Tb_Activiteiten[[#This Row],[Niet verrekenbare btw]]=1,Tb_Activiteiten[[#Headers],[Niet verrekenbare btw]],""))</f>
        <v/>
      </c>
      <c r="AU720" t="str">
        <f>IF(ISNUMBER(FIND("overige",Methode_Keuze)),"",IF(Tb_Activiteiten[[#This Row],[Grondkosten]]=1,Tb_Activiteiten[[#Headers],[Grondkosten]],""))</f>
        <v/>
      </c>
      <c r="AV720" t="str">
        <f>IF(ISNUMBER(FIND("overige",Methode_Keuze)),"",IF(Tb_Activiteiten[[#This Row],[Bijdrage in natura (overige)]]=1,Tb_Activiteiten[[#Headers],[Bijdrage in natura (overige)]],""))</f>
        <v/>
      </c>
      <c r="AW720" t="str">
        <f>IF(ISNUMBER(FIND("overige",Methode_Keuze)),"",IF(Tb_Activiteiten[[#This Row],[Bijdrage in natura (vrijwilligers)]]=1,Tb_Activiteiten[[#Headers],[Bijdrage in natura (vrijwilligers)]],""))</f>
        <v/>
      </c>
      <c r="AX720" t="str">
        <f>IF(ISNUMBER(FIND("overige",Methode_Keuze)),"",IF(Tb_Activiteiten[[#This Row],[Afschrijvingskosten]]=1,Tb_Activiteiten[[#Headers],[Afschrijvingskosten]],""))</f>
        <v/>
      </c>
      <c r="AY720" t="str">
        <f>IF(ISNUMBER(FIND("overige",Methode_Keuze)),"",IF(Tb_Activiteiten[[#This Row],[Vergoeding]]=1,Tb_Activiteiten[[#Headers],[Vergoeding]],""))</f>
        <v/>
      </c>
      <c r="AZ720" t="str">
        <f>IF(ISNUMBER(FIND("arbeid",Methode_Keuze)),"",IF(Tb_Activiteiten[[#This Row],[Arbeidskosten - vast tarief (excl eigen arbeid)]]=1,Tb_Activiteiten[[#Headers],[Arbeidskosten - vast tarief (excl eigen arbeid)]],""))</f>
        <v/>
      </c>
      <c r="BA720" t="str">
        <f>IF(ISNUMBER(FIND("overige",Methode_Keuze)),"",IF(Tb_Activiteiten[[#This Row],[Overige kosten]]=1,Tb_Activiteiten[[#Headers],[Overige kosten]],""))</f>
        <v/>
      </c>
    </row>
    <row r="721" spans="1:53" x14ac:dyDescent="0.25">
      <c r="A721" s="213"/>
      <c r="F721" s="64"/>
      <c r="G721" s="64"/>
      <c r="H721" s="258"/>
      <c r="I721" s="258"/>
      <c r="J721" s="258"/>
      <c r="K721" s="258"/>
      <c r="O721" s="56"/>
      <c r="Q721" t="str">
        <f>IFERROR(IF(VLOOKUP(Tb_Activiteiten[[#This Row],[Openstelling]],Tb_Openstelling[],2,0)=1,1,""),"")</f>
        <v/>
      </c>
      <c r="AK721" t="str">
        <f>IF(ISNUMBER(FIND("arbeid",Methode_Keuze)),"",IF(ISNUMBER(FIND("arbeid",Methode_Keuze)),"",IF(Tb_Activiteiten[[#This Row],[Loonkosten]]=1,Tb_Activiteiten[[#Headers],[Loonkosten]],"")))</f>
        <v/>
      </c>
      <c r="AL721" t="str">
        <f>IF(ISNUMBER(FIND("arbeid",Methode_Keuze)),"",IF(ISNUMBER(FIND("arbeid",Methode_Keuze)),"",IF(Tb_Activiteiten[[#This Row],[Eigen arbeid]]=1,Tb_Activiteiten[[#Headers],[Eigen arbeid]],"")))</f>
        <v/>
      </c>
      <c r="AM721" t="str">
        <f>IF(ISNUMBER(FIND("arbeid",Methode_Keuze)),"",IF(ISNUMBER(FIND("arbeid",Methode_Keuze)),"",IF(Tb_Activiteiten[[#This Row],[Projectmedewerker]]=1,Tb_Activiteiten[[#Headers],[Projectmedewerker]],"")))</f>
        <v/>
      </c>
      <c r="AN721" t="str">
        <f>IF(ISNUMBER(FIND("arbeid",Methode_Keuze)),"",IF(ISNUMBER(FIND("arbeid",Methode_Keuze)),"",IF(Tb_Activiteiten[[#This Row],[Landbouwer]]=1,Tb_Activiteiten[[#Headers],[Landbouwer]],"")))</f>
        <v/>
      </c>
      <c r="AO721" t="str">
        <f>IF(ISNUMBER(FIND("arbeid",Methode_Keuze)),"",IF(ISNUMBER(FIND("arbeid",Methode_Keuze)),"",IF(Tb_Activiteiten[[#This Row],[Adviseur]]=1,Tb_Activiteiten[[#Headers],[Adviseur]],"")))</f>
        <v/>
      </c>
      <c r="AP721" t="str">
        <f>IF(ISNUMBER(FIND("arbeid",Methode_Keuze)),"",IF(ISNUMBER(FIND("arbeid",Methode_Keuze)),"",IF(Tb_Activiteiten[[#This Row],[Projectleider/Expert]]=1,Tb_Activiteiten[[#Headers],[Projectleider/Expert]],"")))</f>
        <v/>
      </c>
      <c r="AQ721" t="str">
        <f>IF(ISNUMBER(FIND("arbeid",Methode_Keuze)),"",IF(ISNUMBER(FIND("arbeid",Methode_Keuze)),"",IF(Tb_Activiteiten[[#This Row],[Arbeidskosten]]=1,Tb_Activiteiten[[#Headers],[Arbeidskosten]],"")))</f>
        <v/>
      </c>
      <c r="AR721" t="str">
        <f>IF(ISNUMBER(FIND("arbeid",Methode_Keuze)),"",IF(ISNUMBER(FIND("arbeid",Methode_Keuze)),"",IF(Tb_Activiteiten[[#This Row],[Arbeidskosten op basis van IKS]]=1,Tb_Activiteiten[[#Headers],[Arbeidskosten op basis van IKS]],"")))</f>
        <v/>
      </c>
      <c r="AS721" t="str">
        <f>IF(ISNUMBER(FIND("overige",Methode_Keuze)),"",IF(Tb_Activiteiten[[#This Row],[Kosten derden exclusief btw]]=1,Tb_Activiteiten[[#Headers],[Kosten derden exclusief btw]],""))</f>
        <v/>
      </c>
      <c r="AT721" t="str">
        <f>IF(ISNUMBER(FIND("overige",Methode_Keuze)),"",IF(Tb_Activiteiten[[#This Row],[Niet verrekenbare btw]]=1,Tb_Activiteiten[[#Headers],[Niet verrekenbare btw]],""))</f>
        <v/>
      </c>
      <c r="AU721" t="str">
        <f>IF(ISNUMBER(FIND("overige",Methode_Keuze)),"",IF(Tb_Activiteiten[[#This Row],[Grondkosten]]=1,Tb_Activiteiten[[#Headers],[Grondkosten]],""))</f>
        <v/>
      </c>
      <c r="AV721" t="str">
        <f>IF(ISNUMBER(FIND("overige",Methode_Keuze)),"",IF(Tb_Activiteiten[[#This Row],[Bijdrage in natura (overige)]]=1,Tb_Activiteiten[[#Headers],[Bijdrage in natura (overige)]],""))</f>
        <v/>
      </c>
      <c r="AW721" t="str">
        <f>IF(ISNUMBER(FIND("overige",Methode_Keuze)),"",IF(Tb_Activiteiten[[#This Row],[Bijdrage in natura (vrijwilligers)]]=1,Tb_Activiteiten[[#Headers],[Bijdrage in natura (vrijwilligers)]],""))</f>
        <v/>
      </c>
      <c r="AX721" t="str">
        <f>IF(ISNUMBER(FIND("overige",Methode_Keuze)),"",IF(Tb_Activiteiten[[#This Row],[Afschrijvingskosten]]=1,Tb_Activiteiten[[#Headers],[Afschrijvingskosten]],""))</f>
        <v/>
      </c>
      <c r="AY721" t="str">
        <f>IF(ISNUMBER(FIND("overige",Methode_Keuze)),"",IF(Tb_Activiteiten[[#This Row],[Vergoeding]]=1,Tb_Activiteiten[[#Headers],[Vergoeding]],""))</f>
        <v/>
      </c>
      <c r="AZ721" t="str">
        <f>IF(ISNUMBER(FIND("arbeid",Methode_Keuze)),"",IF(Tb_Activiteiten[[#This Row],[Arbeidskosten - vast tarief (excl eigen arbeid)]]=1,Tb_Activiteiten[[#Headers],[Arbeidskosten - vast tarief (excl eigen arbeid)]],""))</f>
        <v/>
      </c>
      <c r="BA721" t="str">
        <f>IF(ISNUMBER(FIND("overige",Methode_Keuze)),"",IF(Tb_Activiteiten[[#This Row],[Overige kosten]]=1,Tb_Activiteiten[[#Headers],[Overige kosten]],""))</f>
        <v/>
      </c>
    </row>
    <row r="722" spans="1:53" x14ac:dyDescent="0.25">
      <c r="A722" s="213"/>
      <c r="F722" s="64"/>
      <c r="G722" s="64"/>
      <c r="H722" s="258"/>
      <c r="I722" s="258"/>
      <c r="J722" s="258"/>
      <c r="K722" s="258"/>
      <c r="O722" s="56"/>
      <c r="Q722" t="str">
        <f>IFERROR(IF(VLOOKUP(Tb_Activiteiten[[#This Row],[Openstelling]],Tb_Openstelling[],2,0)=1,1,""),"")</f>
        <v/>
      </c>
      <c r="AK722" t="str">
        <f>IF(ISNUMBER(FIND("arbeid",Methode_Keuze)),"",IF(ISNUMBER(FIND("arbeid",Methode_Keuze)),"",IF(Tb_Activiteiten[[#This Row],[Loonkosten]]=1,Tb_Activiteiten[[#Headers],[Loonkosten]],"")))</f>
        <v/>
      </c>
      <c r="AL722" t="str">
        <f>IF(ISNUMBER(FIND("arbeid",Methode_Keuze)),"",IF(ISNUMBER(FIND("arbeid",Methode_Keuze)),"",IF(Tb_Activiteiten[[#This Row],[Eigen arbeid]]=1,Tb_Activiteiten[[#Headers],[Eigen arbeid]],"")))</f>
        <v/>
      </c>
      <c r="AM722" t="str">
        <f>IF(ISNUMBER(FIND("arbeid",Methode_Keuze)),"",IF(ISNUMBER(FIND("arbeid",Methode_Keuze)),"",IF(Tb_Activiteiten[[#This Row],[Projectmedewerker]]=1,Tb_Activiteiten[[#Headers],[Projectmedewerker]],"")))</f>
        <v/>
      </c>
      <c r="AN722" t="str">
        <f>IF(ISNUMBER(FIND("arbeid",Methode_Keuze)),"",IF(ISNUMBER(FIND("arbeid",Methode_Keuze)),"",IF(Tb_Activiteiten[[#This Row],[Landbouwer]]=1,Tb_Activiteiten[[#Headers],[Landbouwer]],"")))</f>
        <v/>
      </c>
      <c r="AO722" t="str">
        <f>IF(ISNUMBER(FIND("arbeid",Methode_Keuze)),"",IF(ISNUMBER(FIND("arbeid",Methode_Keuze)),"",IF(Tb_Activiteiten[[#This Row],[Adviseur]]=1,Tb_Activiteiten[[#Headers],[Adviseur]],"")))</f>
        <v/>
      </c>
      <c r="AP722" t="str">
        <f>IF(ISNUMBER(FIND("arbeid",Methode_Keuze)),"",IF(ISNUMBER(FIND("arbeid",Methode_Keuze)),"",IF(Tb_Activiteiten[[#This Row],[Projectleider/Expert]]=1,Tb_Activiteiten[[#Headers],[Projectleider/Expert]],"")))</f>
        <v/>
      </c>
      <c r="AQ722" t="str">
        <f>IF(ISNUMBER(FIND("arbeid",Methode_Keuze)),"",IF(ISNUMBER(FIND("arbeid",Methode_Keuze)),"",IF(Tb_Activiteiten[[#This Row],[Arbeidskosten]]=1,Tb_Activiteiten[[#Headers],[Arbeidskosten]],"")))</f>
        <v/>
      </c>
      <c r="AR722" t="str">
        <f>IF(ISNUMBER(FIND("arbeid",Methode_Keuze)),"",IF(ISNUMBER(FIND("arbeid",Methode_Keuze)),"",IF(Tb_Activiteiten[[#This Row],[Arbeidskosten op basis van IKS]]=1,Tb_Activiteiten[[#Headers],[Arbeidskosten op basis van IKS]],"")))</f>
        <v/>
      </c>
      <c r="AS722" t="str">
        <f>IF(ISNUMBER(FIND("overige",Methode_Keuze)),"",IF(Tb_Activiteiten[[#This Row],[Kosten derden exclusief btw]]=1,Tb_Activiteiten[[#Headers],[Kosten derden exclusief btw]],""))</f>
        <v/>
      </c>
      <c r="AT722" t="str">
        <f>IF(ISNUMBER(FIND("overige",Methode_Keuze)),"",IF(Tb_Activiteiten[[#This Row],[Niet verrekenbare btw]]=1,Tb_Activiteiten[[#Headers],[Niet verrekenbare btw]],""))</f>
        <v/>
      </c>
      <c r="AU722" t="str">
        <f>IF(ISNUMBER(FIND("overige",Methode_Keuze)),"",IF(Tb_Activiteiten[[#This Row],[Grondkosten]]=1,Tb_Activiteiten[[#Headers],[Grondkosten]],""))</f>
        <v/>
      </c>
      <c r="AV722" t="str">
        <f>IF(ISNUMBER(FIND("overige",Methode_Keuze)),"",IF(Tb_Activiteiten[[#This Row],[Bijdrage in natura (overige)]]=1,Tb_Activiteiten[[#Headers],[Bijdrage in natura (overige)]],""))</f>
        <v/>
      </c>
      <c r="AW722" t="str">
        <f>IF(ISNUMBER(FIND("overige",Methode_Keuze)),"",IF(Tb_Activiteiten[[#This Row],[Bijdrage in natura (vrijwilligers)]]=1,Tb_Activiteiten[[#Headers],[Bijdrage in natura (vrijwilligers)]],""))</f>
        <v/>
      </c>
      <c r="AX722" t="str">
        <f>IF(ISNUMBER(FIND("overige",Methode_Keuze)),"",IF(Tb_Activiteiten[[#This Row],[Afschrijvingskosten]]=1,Tb_Activiteiten[[#Headers],[Afschrijvingskosten]],""))</f>
        <v/>
      </c>
      <c r="AY722" t="str">
        <f>IF(ISNUMBER(FIND("overige",Methode_Keuze)),"",IF(Tb_Activiteiten[[#This Row],[Vergoeding]]=1,Tb_Activiteiten[[#Headers],[Vergoeding]],""))</f>
        <v/>
      </c>
      <c r="AZ722" t="str">
        <f>IF(ISNUMBER(FIND("arbeid",Methode_Keuze)),"",IF(Tb_Activiteiten[[#This Row],[Arbeidskosten - vast tarief (excl eigen arbeid)]]=1,Tb_Activiteiten[[#Headers],[Arbeidskosten - vast tarief (excl eigen arbeid)]],""))</f>
        <v/>
      </c>
      <c r="BA722" t="str">
        <f>IF(ISNUMBER(FIND("overige",Methode_Keuze)),"",IF(Tb_Activiteiten[[#This Row],[Overige kosten]]=1,Tb_Activiteiten[[#Headers],[Overige kosten]],""))</f>
        <v/>
      </c>
    </row>
    <row r="723" spans="1:53" x14ac:dyDescent="0.25">
      <c r="A723" s="213"/>
      <c r="F723" s="64"/>
      <c r="G723" s="64"/>
      <c r="H723" s="258"/>
      <c r="I723" s="258"/>
      <c r="J723" s="258"/>
      <c r="K723" s="258"/>
      <c r="O723" s="56"/>
      <c r="Q723" t="str">
        <f>IFERROR(IF(VLOOKUP(Tb_Activiteiten[[#This Row],[Openstelling]],Tb_Openstelling[],2,0)=1,1,""),"")</f>
        <v/>
      </c>
      <c r="AK723" t="str">
        <f>IF(ISNUMBER(FIND("arbeid",Methode_Keuze)),"",IF(ISNUMBER(FIND("arbeid",Methode_Keuze)),"",IF(Tb_Activiteiten[[#This Row],[Loonkosten]]=1,Tb_Activiteiten[[#Headers],[Loonkosten]],"")))</f>
        <v/>
      </c>
      <c r="AL723" t="str">
        <f>IF(ISNUMBER(FIND("arbeid",Methode_Keuze)),"",IF(ISNUMBER(FIND("arbeid",Methode_Keuze)),"",IF(Tb_Activiteiten[[#This Row],[Eigen arbeid]]=1,Tb_Activiteiten[[#Headers],[Eigen arbeid]],"")))</f>
        <v/>
      </c>
      <c r="AM723" t="str">
        <f>IF(ISNUMBER(FIND("arbeid",Methode_Keuze)),"",IF(ISNUMBER(FIND("arbeid",Methode_Keuze)),"",IF(Tb_Activiteiten[[#This Row],[Projectmedewerker]]=1,Tb_Activiteiten[[#Headers],[Projectmedewerker]],"")))</f>
        <v/>
      </c>
      <c r="AN723" t="str">
        <f>IF(ISNUMBER(FIND("arbeid",Methode_Keuze)),"",IF(ISNUMBER(FIND("arbeid",Methode_Keuze)),"",IF(Tb_Activiteiten[[#This Row],[Landbouwer]]=1,Tb_Activiteiten[[#Headers],[Landbouwer]],"")))</f>
        <v/>
      </c>
      <c r="AO723" t="str">
        <f>IF(ISNUMBER(FIND("arbeid",Methode_Keuze)),"",IF(ISNUMBER(FIND("arbeid",Methode_Keuze)),"",IF(Tb_Activiteiten[[#This Row],[Adviseur]]=1,Tb_Activiteiten[[#Headers],[Adviseur]],"")))</f>
        <v/>
      </c>
      <c r="AP723" t="str">
        <f>IF(ISNUMBER(FIND("arbeid",Methode_Keuze)),"",IF(ISNUMBER(FIND("arbeid",Methode_Keuze)),"",IF(Tb_Activiteiten[[#This Row],[Projectleider/Expert]]=1,Tb_Activiteiten[[#Headers],[Projectleider/Expert]],"")))</f>
        <v/>
      </c>
      <c r="AQ723" t="str">
        <f>IF(ISNUMBER(FIND("arbeid",Methode_Keuze)),"",IF(ISNUMBER(FIND("arbeid",Methode_Keuze)),"",IF(Tb_Activiteiten[[#This Row],[Arbeidskosten]]=1,Tb_Activiteiten[[#Headers],[Arbeidskosten]],"")))</f>
        <v/>
      </c>
      <c r="AR723" t="str">
        <f>IF(ISNUMBER(FIND("arbeid",Methode_Keuze)),"",IF(ISNUMBER(FIND("arbeid",Methode_Keuze)),"",IF(Tb_Activiteiten[[#This Row],[Arbeidskosten op basis van IKS]]=1,Tb_Activiteiten[[#Headers],[Arbeidskosten op basis van IKS]],"")))</f>
        <v/>
      </c>
      <c r="AS723" t="str">
        <f>IF(ISNUMBER(FIND("overige",Methode_Keuze)),"",IF(Tb_Activiteiten[[#This Row],[Kosten derden exclusief btw]]=1,Tb_Activiteiten[[#Headers],[Kosten derden exclusief btw]],""))</f>
        <v/>
      </c>
      <c r="AT723" t="str">
        <f>IF(ISNUMBER(FIND("overige",Methode_Keuze)),"",IF(Tb_Activiteiten[[#This Row],[Niet verrekenbare btw]]=1,Tb_Activiteiten[[#Headers],[Niet verrekenbare btw]],""))</f>
        <v/>
      </c>
      <c r="AU723" t="str">
        <f>IF(ISNUMBER(FIND("overige",Methode_Keuze)),"",IF(Tb_Activiteiten[[#This Row],[Grondkosten]]=1,Tb_Activiteiten[[#Headers],[Grondkosten]],""))</f>
        <v/>
      </c>
      <c r="AV723" t="str">
        <f>IF(ISNUMBER(FIND("overige",Methode_Keuze)),"",IF(Tb_Activiteiten[[#This Row],[Bijdrage in natura (overige)]]=1,Tb_Activiteiten[[#Headers],[Bijdrage in natura (overige)]],""))</f>
        <v/>
      </c>
      <c r="AW723" t="str">
        <f>IF(ISNUMBER(FIND("overige",Methode_Keuze)),"",IF(Tb_Activiteiten[[#This Row],[Bijdrage in natura (vrijwilligers)]]=1,Tb_Activiteiten[[#Headers],[Bijdrage in natura (vrijwilligers)]],""))</f>
        <v/>
      </c>
      <c r="AX723" t="str">
        <f>IF(ISNUMBER(FIND("overige",Methode_Keuze)),"",IF(Tb_Activiteiten[[#This Row],[Afschrijvingskosten]]=1,Tb_Activiteiten[[#Headers],[Afschrijvingskosten]],""))</f>
        <v/>
      </c>
      <c r="AY723" t="str">
        <f>IF(ISNUMBER(FIND("overige",Methode_Keuze)),"",IF(Tb_Activiteiten[[#This Row],[Vergoeding]]=1,Tb_Activiteiten[[#Headers],[Vergoeding]],""))</f>
        <v/>
      </c>
      <c r="AZ723" t="str">
        <f>IF(ISNUMBER(FIND("arbeid",Methode_Keuze)),"",IF(Tb_Activiteiten[[#This Row],[Arbeidskosten - vast tarief (excl eigen arbeid)]]=1,Tb_Activiteiten[[#Headers],[Arbeidskosten - vast tarief (excl eigen arbeid)]],""))</f>
        <v/>
      </c>
      <c r="BA723" t="str">
        <f>IF(ISNUMBER(FIND("overige",Methode_Keuze)),"",IF(Tb_Activiteiten[[#This Row],[Overige kosten]]=1,Tb_Activiteiten[[#Headers],[Overige kosten]],""))</f>
        <v/>
      </c>
    </row>
    <row r="724" spans="1:53" x14ac:dyDescent="0.25">
      <c r="A724" s="213"/>
      <c r="F724" s="64"/>
      <c r="G724" s="64"/>
      <c r="H724" s="258"/>
      <c r="I724" s="258"/>
      <c r="J724" s="258"/>
      <c r="K724" s="258"/>
      <c r="O724" s="56"/>
      <c r="Q724" t="str">
        <f>IFERROR(IF(VLOOKUP(Tb_Activiteiten[[#This Row],[Openstelling]],Tb_Openstelling[],2,0)=1,1,""),"")</f>
        <v/>
      </c>
      <c r="AK724" t="str">
        <f>IF(ISNUMBER(FIND("arbeid",Methode_Keuze)),"",IF(ISNUMBER(FIND("arbeid",Methode_Keuze)),"",IF(Tb_Activiteiten[[#This Row],[Loonkosten]]=1,Tb_Activiteiten[[#Headers],[Loonkosten]],"")))</f>
        <v/>
      </c>
      <c r="AL724" t="str">
        <f>IF(ISNUMBER(FIND("arbeid",Methode_Keuze)),"",IF(ISNUMBER(FIND("arbeid",Methode_Keuze)),"",IF(Tb_Activiteiten[[#This Row],[Eigen arbeid]]=1,Tb_Activiteiten[[#Headers],[Eigen arbeid]],"")))</f>
        <v/>
      </c>
      <c r="AM724" t="str">
        <f>IF(ISNUMBER(FIND("arbeid",Methode_Keuze)),"",IF(ISNUMBER(FIND("arbeid",Methode_Keuze)),"",IF(Tb_Activiteiten[[#This Row],[Projectmedewerker]]=1,Tb_Activiteiten[[#Headers],[Projectmedewerker]],"")))</f>
        <v/>
      </c>
      <c r="AN724" t="str">
        <f>IF(ISNUMBER(FIND("arbeid",Methode_Keuze)),"",IF(ISNUMBER(FIND("arbeid",Methode_Keuze)),"",IF(Tb_Activiteiten[[#This Row],[Landbouwer]]=1,Tb_Activiteiten[[#Headers],[Landbouwer]],"")))</f>
        <v/>
      </c>
      <c r="AO724" t="str">
        <f>IF(ISNUMBER(FIND("arbeid",Methode_Keuze)),"",IF(ISNUMBER(FIND("arbeid",Methode_Keuze)),"",IF(Tb_Activiteiten[[#This Row],[Adviseur]]=1,Tb_Activiteiten[[#Headers],[Adviseur]],"")))</f>
        <v/>
      </c>
      <c r="AP724" t="str">
        <f>IF(ISNUMBER(FIND("arbeid",Methode_Keuze)),"",IF(ISNUMBER(FIND("arbeid",Methode_Keuze)),"",IF(Tb_Activiteiten[[#This Row],[Projectleider/Expert]]=1,Tb_Activiteiten[[#Headers],[Projectleider/Expert]],"")))</f>
        <v/>
      </c>
      <c r="AQ724" t="str">
        <f>IF(ISNUMBER(FIND("arbeid",Methode_Keuze)),"",IF(ISNUMBER(FIND("arbeid",Methode_Keuze)),"",IF(Tb_Activiteiten[[#This Row],[Arbeidskosten]]=1,Tb_Activiteiten[[#Headers],[Arbeidskosten]],"")))</f>
        <v/>
      </c>
      <c r="AR724" t="str">
        <f>IF(ISNUMBER(FIND("arbeid",Methode_Keuze)),"",IF(ISNUMBER(FIND("arbeid",Methode_Keuze)),"",IF(Tb_Activiteiten[[#This Row],[Arbeidskosten op basis van IKS]]=1,Tb_Activiteiten[[#Headers],[Arbeidskosten op basis van IKS]],"")))</f>
        <v/>
      </c>
      <c r="AS724" t="str">
        <f>IF(ISNUMBER(FIND("overige",Methode_Keuze)),"",IF(Tb_Activiteiten[[#This Row],[Kosten derden exclusief btw]]=1,Tb_Activiteiten[[#Headers],[Kosten derden exclusief btw]],""))</f>
        <v/>
      </c>
      <c r="AT724" t="str">
        <f>IF(ISNUMBER(FIND("overige",Methode_Keuze)),"",IF(Tb_Activiteiten[[#This Row],[Niet verrekenbare btw]]=1,Tb_Activiteiten[[#Headers],[Niet verrekenbare btw]],""))</f>
        <v/>
      </c>
      <c r="AU724" t="str">
        <f>IF(ISNUMBER(FIND("overige",Methode_Keuze)),"",IF(Tb_Activiteiten[[#This Row],[Grondkosten]]=1,Tb_Activiteiten[[#Headers],[Grondkosten]],""))</f>
        <v/>
      </c>
      <c r="AV724" t="str">
        <f>IF(ISNUMBER(FIND("overige",Methode_Keuze)),"",IF(Tb_Activiteiten[[#This Row],[Bijdrage in natura (overige)]]=1,Tb_Activiteiten[[#Headers],[Bijdrage in natura (overige)]],""))</f>
        <v/>
      </c>
      <c r="AW724" t="str">
        <f>IF(ISNUMBER(FIND("overige",Methode_Keuze)),"",IF(Tb_Activiteiten[[#This Row],[Bijdrage in natura (vrijwilligers)]]=1,Tb_Activiteiten[[#Headers],[Bijdrage in natura (vrijwilligers)]],""))</f>
        <v/>
      </c>
      <c r="AX724" t="str">
        <f>IF(ISNUMBER(FIND("overige",Methode_Keuze)),"",IF(Tb_Activiteiten[[#This Row],[Afschrijvingskosten]]=1,Tb_Activiteiten[[#Headers],[Afschrijvingskosten]],""))</f>
        <v/>
      </c>
      <c r="AY724" t="str">
        <f>IF(ISNUMBER(FIND("overige",Methode_Keuze)),"",IF(Tb_Activiteiten[[#This Row],[Vergoeding]]=1,Tb_Activiteiten[[#Headers],[Vergoeding]],""))</f>
        <v/>
      </c>
      <c r="AZ724" t="str">
        <f>IF(ISNUMBER(FIND("arbeid",Methode_Keuze)),"",IF(Tb_Activiteiten[[#This Row],[Arbeidskosten - vast tarief (excl eigen arbeid)]]=1,Tb_Activiteiten[[#Headers],[Arbeidskosten - vast tarief (excl eigen arbeid)]],""))</f>
        <v/>
      </c>
      <c r="BA724" t="str">
        <f>IF(ISNUMBER(FIND("overige",Methode_Keuze)),"",IF(Tb_Activiteiten[[#This Row],[Overige kosten]]=1,Tb_Activiteiten[[#Headers],[Overige kosten]],""))</f>
        <v/>
      </c>
    </row>
    <row r="725" spans="1:53" x14ac:dyDescent="0.25">
      <c r="A725" s="213"/>
      <c r="F725" s="64"/>
      <c r="G725" s="64"/>
      <c r="H725" s="258"/>
      <c r="I725" s="258"/>
      <c r="J725" s="258"/>
      <c r="K725" s="258"/>
      <c r="O725" s="56"/>
      <c r="Q725" t="str">
        <f>IFERROR(IF(VLOOKUP(Tb_Activiteiten[[#This Row],[Openstelling]],Tb_Openstelling[],2,0)=1,1,""),"")</f>
        <v/>
      </c>
      <c r="AK725" t="str">
        <f>IF(ISNUMBER(FIND("arbeid",Methode_Keuze)),"",IF(ISNUMBER(FIND("arbeid",Methode_Keuze)),"",IF(Tb_Activiteiten[[#This Row],[Loonkosten]]=1,Tb_Activiteiten[[#Headers],[Loonkosten]],"")))</f>
        <v/>
      </c>
      <c r="AL725" t="str">
        <f>IF(ISNUMBER(FIND("arbeid",Methode_Keuze)),"",IF(ISNUMBER(FIND("arbeid",Methode_Keuze)),"",IF(Tb_Activiteiten[[#This Row],[Eigen arbeid]]=1,Tb_Activiteiten[[#Headers],[Eigen arbeid]],"")))</f>
        <v/>
      </c>
      <c r="AM725" t="str">
        <f>IF(ISNUMBER(FIND("arbeid",Methode_Keuze)),"",IF(ISNUMBER(FIND("arbeid",Methode_Keuze)),"",IF(Tb_Activiteiten[[#This Row],[Projectmedewerker]]=1,Tb_Activiteiten[[#Headers],[Projectmedewerker]],"")))</f>
        <v/>
      </c>
      <c r="AN725" t="str">
        <f>IF(ISNUMBER(FIND("arbeid",Methode_Keuze)),"",IF(ISNUMBER(FIND("arbeid",Methode_Keuze)),"",IF(Tb_Activiteiten[[#This Row],[Landbouwer]]=1,Tb_Activiteiten[[#Headers],[Landbouwer]],"")))</f>
        <v/>
      </c>
      <c r="AO725" t="str">
        <f>IF(ISNUMBER(FIND("arbeid",Methode_Keuze)),"",IF(ISNUMBER(FIND("arbeid",Methode_Keuze)),"",IF(Tb_Activiteiten[[#This Row],[Adviseur]]=1,Tb_Activiteiten[[#Headers],[Adviseur]],"")))</f>
        <v/>
      </c>
      <c r="AP725" t="str">
        <f>IF(ISNUMBER(FIND("arbeid",Methode_Keuze)),"",IF(ISNUMBER(FIND("arbeid",Methode_Keuze)),"",IF(Tb_Activiteiten[[#This Row],[Projectleider/Expert]]=1,Tb_Activiteiten[[#Headers],[Projectleider/Expert]],"")))</f>
        <v/>
      </c>
      <c r="AQ725" t="str">
        <f>IF(ISNUMBER(FIND("arbeid",Methode_Keuze)),"",IF(ISNUMBER(FIND("arbeid",Methode_Keuze)),"",IF(Tb_Activiteiten[[#This Row],[Arbeidskosten]]=1,Tb_Activiteiten[[#Headers],[Arbeidskosten]],"")))</f>
        <v/>
      </c>
      <c r="AR725" t="str">
        <f>IF(ISNUMBER(FIND("arbeid",Methode_Keuze)),"",IF(ISNUMBER(FIND("arbeid",Methode_Keuze)),"",IF(Tb_Activiteiten[[#This Row],[Arbeidskosten op basis van IKS]]=1,Tb_Activiteiten[[#Headers],[Arbeidskosten op basis van IKS]],"")))</f>
        <v/>
      </c>
      <c r="AS725" t="str">
        <f>IF(ISNUMBER(FIND("overige",Methode_Keuze)),"",IF(Tb_Activiteiten[[#This Row],[Kosten derden exclusief btw]]=1,Tb_Activiteiten[[#Headers],[Kosten derden exclusief btw]],""))</f>
        <v/>
      </c>
      <c r="AT725" t="str">
        <f>IF(ISNUMBER(FIND("overige",Methode_Keuze)),"",IF(Tb_Activiteiten[[#This Row],[Niet verrekenbare btw]]=1,Tb_Activiteiten[[#Headers],[Niet verrekenbare btw]],""))</f>
        <v/>
      </c>
      <c r="AU725" t="str">
        <f>IF(ISNUMBER(FIND("overige",Methode_Keuze)),"",IF(Tb_Activiteiten[[#This Row],[Grondkosten]]=1,Tb_Activiteiten[[#Headers],[Grondkosten]],""))</f>
        <v/>
      </c>
      <c r="AV725" t="str">
        <f>IF(ISNUMBER(FIND("overige",Methode_Keuze)),"",IF(Tb_Activiteiten[[#This Row],[Bijdrage in natura (overige)]]=1,Tb_Activiteiten[[#Headers],[Bijdrage in natura (overige)]],""))</f>
        <v/>
      </c>
      <c r="AW725" t="str">
        <f>IF(ISNUMBER(FIND("overige",Methode_Keuze)),"",IF(Tb_Activiteiten[[#This Row],[Bijdrage in natura (vrijwilligers)]]=1,Tb_Activiteiten[[#Headers],[Bijdrage in natura (vrijwilligers)]],""))</f>
        <v/>
      </c>
      <c r="AX725" t="str">
        <f>IF(ISNUMBER(FIND("overige",Methode_Keuze)),"",IF(Tb_Activiteiten[[#This Row],[Afschrijvingskosten]]=1,Tb_Activiteiten[[#Headers],[Afschrijvingskosten]],""))</f>
        <v/>
      </c>
      <c r="AY725" t="str">
        <f>IF(ISNUMBER(FIND("overige",Methode_Keuze)),"",IF(Tb_Activiteiten[[#This Row],[Vergoeding]]=1,Tb_Activiteiten[[#Headers],[Vergoeding]],""))</f>
        <v/>
      </c>
      <c r="AZ725" t="str">
        <f>IF(ISNUMBER(FIND("arbeid",Methode_Keuze)),"",IF(Tb_Activiteiten[[#This Row],[Arbeidskosten - vast tarief (excl eigen arbeid)]]=1,Tb_Activiteiten[[#Headers],[Arbeidskosten - vast tarief (excl eigen arbeid)]],""))</f>
        <v/>
      </c>
      <c r="BA725" t="str">
        <f>IF(ISNUMBER(FIND("overige",Methode_Keuze)),"",IF(Tb_Activiteiten[[#This Row],[Overige kosten]]=1,Tb_Activiteiten[[#Headers],[Overige kosten]],""))</f>
        <v/>
      </c>
    </row>
    <row r="726" spans="1:53" x14ac:dyDescent="0.25">
      <c r="A726" s="213"/>
      <c r="F726" s="64"/>
      <c r="G726" s="64"/>
      <c r="H726" s="258"/>
      <c r="I726" s="258"/>
      <c r="J726" s="258"/>
      <c r="K726" s="258"/>
      <c r="O726" s="56"/>
      <c r="Q726" t="str">
        <f>IFERROR(IF(VLOOKUP(Tb_Activiteiten[[#This Row],[Openstelling]],Tb_Openstelling[],2,0)=1,1,""),"")</f>
        <v/>
      </c>
      <c r="AK726" t="str">
        <f>IF(ISNUMBER(FIND("arbeid",Methode_Keuze)),"",IF(ISNUMBER(FIND("arbeid",Methode_Keuze)),"",IF(Tb_Activiteiten[[#This Row],[Loonkosten]]=1,Tb_Activiteiten[[#Headers],[Loonkosten]],"")))</f>
        <v/>
      </c>
      <c r="AL726" t="str">
        <f>IF(ISNUMBER(FIND("arbeid",Methode_Keuze)),"",IF(ISNUMBER(FIND("arbeid",Methode_Keuze)),"",IF(Tb_Activiteiten[[#This Row],[Eigen arbeid]]=1,Tb_Activiteiten[[#Headers],[Eigen arbeid]],"")))</f>
        <v/>
      </c>
      <c r="AM726" t="str">
        <f>IF(ISNUMBER(FIND("arbeid",Methode_Keuze)),"",IF(ISNUMBER(FIND("arbeid",Methode_Keuze)),"",IF(Tb_Activiteiten[[#This Row],[Projectmedewerker]]=1,Tb_Activiteiten[[#Headers],[Projectmedewerker]],"")))</f>
        <v/>
      </c>
      <c r="AN726" t="str">
        <f>IF(ISNUMBER(FIND("arbeid",Methode_Keuze)),"",IF(ISNUMBER(FIND("arbeid",Methode_Keuze)),"",IF(Tb_Activiteiten[[#This Row],[Landbouwer]]=1,Tb_Activiteiten[[#Headers],[Landbouwer]],"")))</f>
        <v/>
      </c>
      <c r="AO726" t="str">
        <f>IF(ISNUMBER(FIND("arbeid",Methode_Keuze)),"",IF(ISNUMBER(FIND("arbeid",Methode_Keuze)),"",IF(Tb_Activiteiten[[#This Row],[Adviseur]]=1,Tb_Activiteiten[[#Headers],[Adviseur]],"")))</f>
        <v/>
      </c>
      <c r="AP726" t="str">
        <f>IF(ISNUMBER(FIND("arbeid",Methode_Keuze)),"",IF(ISNUMBER(FIND("arbeid",Methode_Keuze)),"",IF(Tb_Activiteiten[[#This Row],[Projectleider/Expert]]=1,Tb_Activiteiten[[#Headers],[Projectleider/Expert]],"")))</f>
        <v/>
      </c>
      <c r="AQ726" t="str">
        <f>IF(ISNUMBER(FIND("arbeid",Methode_Keuze)),"",IF(ISNUMBER(FIND("arbeid",Methode_Keuze)),"",IF(Tb_Activiteiten[[#This Row],[Arbeidskosten]]=1,Tb_Activiteiten[[#Headers],[Arbeidskosten]],"")))</f>
        <v/>
      </c>
      <c r="AR726" t="str">
        <f>IF(ISNUMBER(FIND("arbeid",Methode_Keuze)),"",IF(ISNUMBER(FIND("arbeid",Methode_Keuze)),"",IF(Tb_Activiteiten[[#This Row],[Arbeidskosten op basis van IKS]]=1,Tb_Activiteiten[[#Headers],[Arbeidskosten op basis van IKS]],"")))</f>
        <v/>
      </c>
      <c r="AS726" t="str">
        <f>IF(ISNUMBER(FIND("overige",Methode_Keuze)),"",IF(Tb_Activiteiten[[#This Row],[Kosten derden exclusief btw]]=1,Tb_Activiteiten[[#Headers],[Kosten derden exclusief btw]],""))</f>
        <v/>
      </c>
      <c r="AT726" t="str">
        <f>IF(ISNUMBER(FIND("overige",Methode_Keuze)),"",IF(Tb_Activiteiten[[#This Row],[Niet verrekenbare btw]]=1,Tb_Activiteiten[[#Headers],[Niet verrekenbare btw]],""))</f>
        <v/>
      </c>
      <c r="AU726" t="str">
        <f>IF(ISNUMBER(FIND("overige",Methode_Keuze)),"",IF(Tb_Activiteiten[[#This Row],[Grondkosten]]=1,Tb_Activiteiten[[#Headers],[Grondkosten]],""))</f>
        <v/>
      </c>
      <c r="AV726" t="str">
        <f>IF(ISNUMBER(FIND("overige",Methode_Keuze)),"",IF(Tb_Activiteiten[[#This Row],[Bijdrage in natura (overige)]]=1,Tb_Activiteiten[[#Headers],[Bijdrage in natura (overige)]],""))</f>
        <v/>
      </c>
      <c r="AW726" t="str">
        <f>IF(ISNUMBER(FIND("overige",Methode_Keuze)),"",IF(Tb_Activiteiten[[#This Row],[Bijdrage in natura (vrijwilligers)]]=1,Tb_Activiteiten[[#Headers],[Bijdrage in natura (vrijwilligers)]],""))</f>
        <v/>
      </c>
      <c r="AX726" t="str">
        <f>IF(ISNUMBER(FIND("overige",Methode_Keuze)),"",IF(Tb_Activiteiten[[#This Row],[Afschrijvingskosten]]=1,Tb_Activiteiten[[#Headers],[Afschrijvingskosten]],""))</f>
        <v/>
      </c>
      <c r="AY726" t="str">
        <f>IF(ISNUMBER(FIND("overige",Methode_Keuze)),"",IF(Tb_Activiteiten[[#This Row],[Vergoeding]]=1,Tb_Activiteiten[[#Headers],[Vergoeding]],""))</f>
        <v/>
      </c>
      <c r="AZ726" t="str">
        <f>IF(ISNUMBER(FIND("arbeid",Methode_Keuze)),"",IF(Tb_Activiteiten[[#This Row],[Arbeidskosten - vast tarief (excl eigen arbeid)]]=1,Tb_Activiteiten[[#Headers],[Arbeidskosten - vast tarief (excl eigen arbeid)]],""))</f>
        <v/>
      </c>
      <c r="BA726" t="str">
        <f>IF(ISNUMBER(FIND("overige",Methode_Keuze)),"",IF(Tb_Activiteiten[[#This Row],[Overige kosten]]=1,Tb_Activiteiten[[#Headers],[Overige kosten]],""))</f>
        <v/>
      </c>
    </row>
    <row r="727" spans="1:53" x14ac:dyDescent="0.25">
      <c r="A727" s="213"/>
      <c r="F727" s="64"/>
      <c r="G727" s="64"/>
      <c r="H727" s="258"/>
      <c r="I727" s="258"/>
      <c r="J727" s="258"/>
      <c r="K727" s="258"/>
      <c r="O727" s="56"/>
      <c r="Q727" t="str">
        <f>IFERROR(IF(VLOOKUP(Tb_Activiteiten[[#This Row],[Openstelling]],Tb_Openstelling[],2,0)=1,1,""),"")</f>
        <v/>
      </c>
      <c r="AK727" t="str">
        <f>IF(ISNUMBER(FIND("arbeid",Methode_Keuze)),"",IF(ISNUMBER(FIND("arbeid",Methode_Keuze)),"",IF(Tb_Activiteiten[[#This Row],[Loonkosten]]=1,Tb_Activiteiten[[#Headers],[Loonkosten]],"")))</f>
        <v/>
      </c>
      <c r="AL727" t="str">
        <f>IF(ISNUMBER(FIND("arbeid",Methode_Keuze)),"",IF(ISNUMBER(FIND("arbeid",Methode_Keuze)),"",IF(Tb_Activiteiten[[#This Row],[Eigen arbeid]]=1,Tb_Activiteiten[[#Headers],[Eigen arbeid]],"")))</f>
        <v/>
      </c>
      <c r="AM727" t="str">
        <f>IF(ISNUMBER(FIND("arbeid",Methode_Keuze)),"",IF(ISNUMBER(FIND("arbeid",Methode_Keuze)),"",IF(Tb_Activiteiten[[#This Row],[Projectmedewerker]]=1,Tb_Activiteiten[[#Headers],[Projectmedewerker]],"")))</f>
        <v/>
      </c>
      <c r="AN727" t="str">
        <f>IF(ISNUMBER(FIND("arbeid",Methode_Keuze)),"",IF(ISNUMBER(FIND("arbeid",Methode_Keuze)),"",IF(Tb_Activiteiten[[#This Row],[Landbouwer]]=1,Tb_Activiteiten[[#Headers],[Landbouwer]],"")))</f>
        <v/>
      </c>
      <c r="AO727" t="str">
        <f>IF(ISNUMBER(FIND("arbeid",Methode_Keuze)),"",IF(ISNUMBER(FIND("arbeid",Methode_Keuze)),"",IF(Tb_Activiteiten[[#This Row],[Adviseur]]=1,Tb_Activiteiten[[#Headers],[Adviseur]],"")))</f>
        <v/>
      </c>
      <c r="AP727" t="str">
        <f>IF(ISNUMBER(FIND("arbeid",Methode_Keuze)),"",IF(ISNUMBER(FIND("arbeid",Methode_Keuze)),"",IF(Tb_Activiteiten[[#This Row],[Projectleider/Expert]]=1,Tb_Activiteiten[[#Headers],[Projectleider/Expert]],"")))</f>
        <v/>
      </c>
      <c r="AQ727" t="str">
        <f>IF(ISNUMBER(FIND("arbeid",Methode_Keuze)),"",IF(ISNUMBER(FIND("arbeid",Methode_Keuze)),"",IF(Tb_Activiteiten[[#This Row],[Arbeidskosten]]=1,Tb_Activiteiten[[#Headers],[Arbeidskosten]],"")))</f>
        <v/>
      </c>
      <c r="AR727" t="str">
        <f>IF(ISNUMBER(FIND("arbeid",Methode_Keuze)),"",IF(ISNUMBER(FIND("arbeid",Methode_Keuze)),"",IF(Tb_Activiteiten[[#This Row],[Arbeidskosten op basis van IKS]]=1,Tb_Activiteiten[[#Headers],[Arbeidskosten op basis van IKS]],"")))</f>
        <v/>
      </c>
      <c r="AS727" t="str">
        <f>IF(ISNUMBER(FIND("overige",Methode_Keuze)),"",IF(Tb_Activiteiten[[#This Row],[Kosten derden exclusief btw]]=1,Tb_Activiteiten[[#Headers],[Kosten derden exclusief btw]],""))</f>
        <v/>
      </c>
      <c r="AT727" t="str">
        <f>IF(ISNUMBER(FIND("overige",Methode_Keuze)),"",IF(Tb_Activiteiten[[#This Row],[Niet verrekenbare btw]]=1,Tb_Activiteiten[[#Headers],[Niet verrekenbare btw]],""))</f>
        <v/>
      </c>
      <c r="AU727" t="str">
        <f>IF(ISNUMBER(FIND("overige",Methode_Keuze)),"",IF(Tb_Activiteiten[[#This Row],[Grondkosten]]=1,Tb_Activiteiten[[#Headers],[Grondkosten]],""))</f>
        <v/>
      </c>
      <c r="AV727" t="str">
        <f>IF(ISNUMBER(FIND("overige",Methode_Keuze)),"",IF(Tb_Activiteiten[[#This Row],[Bijdrage in natura (overige)]]=1,Tb_Activiteiten[[#Headers],[Bijdrage in natura (overige)]],""))</f>
        <v/>
      </c>
      <c r="AW727" t="str">
        <f>IF(ISNUMBER(FIND("overige",Methode_Keuze)),"",IF(Tb_Activiteiten[[#This Row],[Bijdrage in natura (vrijwilligers)]]=1,Tb_Activiteiten[[#Headers],[Bijdrage in natura (vrijwilligers)]],""))</f>
        <v/>
      </c>
      <c r="AX727" t="str">
        <f>IF(ISNUMBER(FIND("overige",Methode_Keuze)),"",IF(Tb_Activiteiten[[#This Row],[Afschrijvingskosten]]=1,Tb_Activiteiten[[#Headers],[Afschrijvingskosten]],""))</f>
        <v/>
      </c>
      <c r="AY727" t="str">
        <f>IF(ISNUMBER(FIND("overige",Methode_Keuze)),"",IF(Tb_Activiteiten[[#This Row],[Vergoeding]]=1,Tb_Activiteiten[[#Headers],[Vergoeding]],""))</f>
        <v/>
      </c>
      <c r="AZ727" t="str">
        <f>IF(ISNUMBER(FIND("arbeid",Methode_Keuze)),"",IF(Tb_Activiteiten[[#This Row],[Arbeidskosten - vast tarief (excl eigen arbeid)]]=1,Tb_Activiteiten[[#Headers],[Arbeidskosten - vast tarief (excl eigen arbeid)]],""))</f>
        <v/>
      </c>
      <c r="BA727" t="str">
        <f>IF(ISNUMBER(FIND("overige",Methode_Keuze)),"",IF(Tb_Activiteiten[[#This Row],[Overige kosten]]=1,Tb_Activiteiten[[#Headers],[Overige kosten]],""))</f>
        <v/>
      </c>
    </row>
    <row r="728" spans="1:53" x14ac:dyDescent="0.25">
      <c r="A728" s="213"/>
      <c r="F728" s="64"/>
      <c r="G728" s="64"/>
      <c r="H728" s="258"/>
      <c r="I728" s="258"/>
      <c r="J728" s="258"/>
      <c r="K728" s="258"/>
      <c r="O728" s="56"/>
      <c r="Q728" t="str">
        <f>IFERROR(IF(VLOOKUP(Tb_Activiteiten[[#This Row],[Openstelling]],Tb_Openstelling[],2,0)=1,1,""),"")</f>
        <v/>
      </c>
      <c r="AK728" t="str">
        <f>IF(ISNUMBER(FIND("arbeid",Methode_Keuze)),"",IF(ISNUMBER(FIND("arbeid",Methode_Keuze)),"",IF(Tb_Activiteiten[[#This Row],[Loonkosten]]=1,Tb_Activiteiten[[#Headers],[Loonkosten]],"")))</f>
        <v/>
      </c>
      <c r="AL728" t="str">
        <f>IF(ISNUMBER(FIND("arbeid",Methode_Keuze)),"",IF(ISNUMBER(FIND("arbeid",Methode_Keuze)),"",IF(Tb_Activiteiten[[#This Row],[Eigen arbeid]]=1,Tb_Activiteiten[[#Headers],[Eigen arbeid]],"")))</f>
        <v/>
      </c>
      <c r="AM728" t="str">
        <f>IF(ISNUMBER(FIND("arbeid",Methode_Keuze)),"",IF(ISNUMBER(FIND("arbeid",Methode_Keuze)),"",IF(Tb_Activiteiten[[#This Row],[Projectmedewerker]]=1,Tb_Activiteiten[[#Headers],[Projectmedewerker]],"")))</f>
        <v/>
      </c>
      <c r="AN728" t="str">
        <f>IF(ISNUMBER(FIND("arbeid",Methode_Keuze)),"",IF(ISNUMBER(FIND("arbeid",Methode_Keuze)),"",IF(Tb_Activiteiten[[#This Row],[Landbouwer]]=1,Tb_Activiteiten[[#Headers],[Landbouwer]],"")))</f>
        <v/>
      </c>
      <c r="AO728" t="str">
        <f>IF(ISNUMBER(FIND("arbeid",Methode_Keuze)),"",IF(ISNUMBER(FIND("arbeid",Methode_Keuze)),"",IF(Tb_Activiteiten[[#This Row],[Adviseur]]=1,Tb_Activiteiten[[#Headers],[Adviseur]],"")))</f>
        <v/>
      </c>
      <c r="AP728" t="str">
        <f>IF(ISNUMBER(FIND("arbeid",Methode_Keuze)),"",IF(ISNUMBER(FIND("arbeid",Methode_Keuze)),"",IF(Tb_Activiteiten[[#This Row],[Projectleider/Expert]]=1,Tb_Activiteiten[[#Headers],[Projectleider/Expert]],"")))</f>
        <v/>
      </c>
      <c r="AQ728" t="str">
        <f>IF(ISNUMBER(FIND("arbeid",Methode_Keuze)),"",IF(ISNUMBER(FIND("arbeid",Methode_Keuze)),"",IF(Tb_Activiteiten[[#This Row],[Arbeidskosten]]=1,Tb_Activiteiten[[#Headers],[Arbeidskosten]],"")))</f>
        <v/>
      </c>
      <c r="AR728" t="str">
        <f>IF(ISNUMBER(FIND("arbeid",Methode_Keuze)),"",IF(ISNUMBER(FIND("arbeid",Methode_Keuze)),"",IF(Tb_Activiteiten[[#This Row],[Arbeidskosten op basis van IKS]]=1,Tb_Activiteiten[[#Headers],[Arbeidskosten op basis van IKS]],"")))</f>
        <v/>
      </c>
      <c r="AS728" t="str">
        <f>IF(ISNUMBER(FIND("overige",Methode_Keuze)),"",IF(Tb_Activiteiten[[#This Row],[Kosten derden exclusief btw]]=1,Tb_Activiteiten[[#Headers],[Kosten derden exclusief btw]],""))</f>
        <v/>
      </c>
      <c r="AT728" t="str">
        <f>IF(ISNUMBER(FIND("overige",Methode_Keuze)),"",IF(Tb_Activiteiten[[#This Row],[Niet verrekenbare btw]]=1,Tb_Activiteiten[[#Headers],[Niet verrekenbare btw]],""))</f>
        <v/>
      </c>
      <c r="AU728" t="str">
        <f>IF(ISNUMBER(FIND("overige",Methode_Keuze)),"",IF(Tb_Activiteiten[[#This Row],[Grondkosten]]=1,Tb_Activiteiten[[#Headers],[Grondkosten]],""))</f>
        <v/>
      </c>
      <c r="AV728" t="str">
        <f>IF(ISNUMBER(FIND("overige",Methode_Keuze)),"",IF(Tb_Activiteiten[[#This Row],[Bijdrage in natura (overige)]]=1,Tb_Activiteiten[[#Headers],[Bijdrage in natura (overige)]],""))</f>
        <v/>
      </c>
      <c r="AW728" t="str">
        <f>IF(ISNUMBER(FIND("overige",Methode_Keuze)),"",IF(Tb_Activiteiten[[#This Row],[Bijdrage in natura (vrijwilligers)]]=1,Tb_Activiteiten[[#Headers],[Bijdrage in natura (vrijwilligers)]],""))</f>
        <v/>
      </c>
      <c r="AX728" t="str">
        <f>IF(ISNUMBER(FIND("overige",Methode_Keuze)),"",IF(Tb_Activiteiten[[#This Row],[Afschrijvingskosten]]=1,Tb_Activiteiten[[#Headers],[Afschrijvingskosten]],""))</f>
        <v/>
      </c>
      <c r="AY728" t="str">
        <f>IF(ISNUMBER(FIND("overige",Methode_Keuze)),"",IF(Tb_Activiteiten[[#This Row],[Vergoeding]]=1,Tb_Activiteiten[[#Headers],[Vergoeding]],""))</f>
        <v/>
      </c>
      <c r="AZ728" t="str">
        <f>IF(ISNUMBER(FIND("arbeid",Methode_Keuze)),"",IF(Tb_Activiteiten[[#This Row],[Arbeidskosten - vast tarief (excl eigen arbeid)]]=1,Tb_Activiteiten[[#Headers],[Arbeidskosten - vast tarief (excl eigen arbeid)]],""))</f>
        <v/>
      </c>
      <c r="BA728" t="str">
        <f>IF(ISNUMBER(FIND("overige",Methode_Keuze)),"",IF(Tb_Activiteiten[[#This Row],[Overige kosten]]=1,Tb_Activiteiten[[#Headers],[Overige kosten]],""))</f>
        <v/>
      </c>
    </row>
    <row r="729" spans="1:53" x14ac:dyDescent="0.25">
      <c r="A729" s="213"/>
      <c r="F729" s="64"/>
      <c r="G729" s="64"/>
      <c r="H729" s="258"/>
      <c r="I729" s="258"/>
      <c r="J729" s="258"/>
      <c r="K729" s="258"/>
      <c r="O729" s="56"/>
      <c r="Q729" t="str">
        <f>IFERROR(IF(VLOOKUP(Tb_Activiteiten[[#This Row],[Openstelling]],Tb_Openstelling[],2,0)=1,1,""),"")</f>
        <v/>
      </c>
      <c r="AK729" t="str">
        <f>IF(ISNUMBER(FIND("arbeid",Methode_Keuze)),"",IF(ISNUMBER(FIND("arbeid",Methode_Keuze)),"",IF(Tb_Activiteiten[[#This Row],[Loonkosten]]=1,Tb_Activiteiten[[#Headers],[Loonkosten]],"")))</f>
        <v/>
      </c>
      <c r="AL729" t="str">
        <f>IF(ISNUMBER(FIND("arbeid",Methode_Keuze)),"",IF(ISNUMBER(FIND("arbeid",Methode_Keuze)),"",IF(Tb_Activiteiten[[#This Row],[Eigen arbeid]]=1,Tb_Activiteiten[[#Headers],[Eigen arbeid]],"")))</f>
        <v/>
      </c>
      <c r="AM729" t="str">
        <f>IF(ISNUMBER(FIND("arbeid",Methode_Keuze)),"",IF(ISNUMBER(FIND("arbeid",Methode_Keuze)),"",IF(Tb_Activiteiten[[#This Row],[Projectmedewerker]]=1,Tb_Activiteiten[[#Headers],[Projectmedewerker]],"")))</f>
        <v/>
      </c>
      <c r="AN729" t="str">
        <f>IF(ISNUMBER(FIND("arbeid",Methode_Keuze)),"",IF(ISNUMBER(FIND("arbeid",Methode_Keuze)),"",IF(Tb_Activiteiten[[#This Row],[Landbouwer]]=1,Tb_Activiteiten[[#Headers],[Landbouwer]],"")))</f>
        <v/>
      </c>
      <c r="AO729" t="str">
        <f>IF(ISNUMBER(FIND("arbeid",Methode_Keuze)),"",IF(ISNUMBER(FIND("arbeid",Methode_Keuze)),"",IF(Tb_Activiteiten[[#This Row],[Adviseur]]=1,Tb_Activiteiten[[#Headers],[Adviseur]],"")))</f>
        <v/>
      </c>
      <c r="AP729" t="str">
        <f>IF(ISNUMBER(FIND("arbeid",Methode_Keuze)),"",IF(ISNUMBER(FIND("arbeid",Methode_Keuze)),"",IF(Tb_Activiteiten[[#This Row],[Projectleider/Expert]]=1,Tb_Activiteiten[[#Headers],[Projectleider/Expert]],"")))</f>
        <v/>
      </c>
      <c r="AQ729" t="str">
        <f>IF(ISNUMBER(FIND("arbeid",Methode_Keuze)),"",IF(ISNUMBER(FIND("arbeid",Methode_Keuze)),"",IF(Tb_Activiteiten[[#This Row],[Arbeidskosten]]=1,Tb_Activiteiten[[#Headers],[Arbeidskosten]],"")))</f>
        <v/>
      </c>
      <c r="AR729" t="str">
        <f>IF(ISNUMBER(FIND("arbeid",Methode_Keuze)),"",IF(ISNUMBER(FIND("arbeid",Methode_Keuze)),"",IF(Tb_Activiteiten[[#This Row],[Arbeidskosten op basis van IKS]]=1,Tb_Activiteiten[[#Headers],[Arbeidskosten op basis van IKS]],"")))</f>
        <v/>
      </c>
      <c r="AS729" t="str">
        <f>IF(ISNUMBER(FIND("overige",Methode_Keuze)),"",IF(Tb_Activiteiten[[#This Row],[Kosten derden exclusief btw]]=1,Tb_Activiteiten[[#Headers],[Kosten derden exclusief btw]],""))</f>
        <v/>
      </c>
      <c r="AT729" t="str">
        <f>IF(ISNUMBER(FIND("overige",Methode_Keuze)),"",IF(Tb_Activiteiten[[#This Row],[Niet verrekenbare btw]]=1,Tb_Activiteiten[[#Headers],[Niet verrekenbare btw]],""))</f>
        <v/>
      </c>
      <c r="AU729" t="str">
        <f>IF(ISNUMBER(FIND("overige",Methode_Keuze)),"",IF(Tb_Activiteiten[[#This Row],[Grondkosten]]=1,Tb_Activiteiten[[#Headers],[Grondkosten]],""))</f>
        <v/>
      </c>
      <c r="AV729" t="str">
        <f>IF(ISNUMBER(FIND("overige",Methode_Keuze)),"",IF(Tb_Activiteiten[[#This Row],[Bijdrage in natura (overige)]]=1,Tb_Activiteiten[[#Headers],[Bijdrage in natura (overige)]],""))</f>
        <v/>
      </c>
      <c r="AW729" t="str">
        <f>IF(ISNUMBER(FIND("overige",Methode_Keuze)),"",IF(Tb_Activiteiten[[#This Row],[Bijdrage in natura (vrijwilligers)]]=1,Tb_Activiteiten[[#Headers],[Bijdrage in natura (vrijwilligers)]],""))</f>
        <v/>
      </c>
      <c r="AX729" t="str">
        <f>IF(ISNUMBER(FIND("overige",Methode_Keuze)),"",IF(Tb_Activiteiten[[#This Row],[Afschrijvingskosten]]=1,Tb_Activiteiten[[#Headers],[Afschrijvingskosten]],""))</f>
        <v/>
      </c>
      <c r="AY729" t="str">
        <f>IF(ISNUMBER(FIND("overige",Methode_Keuze)),"",IF(Tb_Activiteiten[[#This Row],[Vergoeding]]=1,Tb_Activiteiten[[#Headers],[Vergoeding]],""))</f>
        <v/>
      </c>
      <c r="AZ729" t="str">
        <f>IF(ISNUMBER(FIND("arbeid",Methode_Keuze)),"",IF(Tb_Activiteiten[[#This Row],[Arbeidskosten - vast tarief (excl eigen arbeid)]]=1,Tb_Activiteiten[[#Headers],[Arbeidskosten - vast tarief (excl eigen arbeid)]],""))</f>
        <v/>
      </c>
      <c r="BA729" t="str">
        <f>IF(ISNUMBER(FIND("overige",Methode_Keuze)),"",IF(Tb_Activiteiten[[#This Row],[Overige kosten]]=1,Tb_Activiteiten[[#Headers],[Overige kosten]],""))</f>
        <v/>
      </c>
    </row>
    <row r="730" spans="1:53" x14ac:dyDescent="0.25">
      <c r="A730" s="213"/>
      <c r="F730" s="64"/>
      <c r="G730" s="64"/>
      <c r="H730" s="258"/>
      <c r="I730" s="258"/>
      <c r="J730" s="258"/>
      <c r="K730" s="258"/>
      <c r="O730" s="56"/>
      <c r="Q730" t="str">
        <f>IFERROR(IF(VLOOKUP(Tb_Activiteiten[[#This Row],[Openstelling]],Tb_Openstelling[],2,0)=1,1,""),"")</f>
        <v/>
      </c>
      <c r="AK730" t="str">
        <f>IF(ISNUMBER(FIND("arbeid",Methode_Keuze)),"",IF(ISNUMBER(FIND("arbeid",Methode_Keuze)),"",IF(Tb_Activiteiten[[#This Row],[Loonkosten]]=1,Tb_Activiteiten[[#Headers],[Loonkosten]],"")))</f>
        <v/>
      </c>
      <c r="AL730" t="str">
        <f>IF(ISNUMBER(FIND("arbeid",Methode_Keuze)),"",IF(ISNUMBER(FIND("arbeid",Methode_Keuze)),"",IF(Tb_Activiteiten[[#This Row],[Eigen arbeid]]=1,Tb_Activiteiten[[#Headers],[Eigen arbeid]],"")))</f>
        <v/>
      </c>
      <c r="AM730" t="str">
        <f>IF(ISNUMBER(FIND("arbeid",Methode_Keuze)),"",IF(ISNUMBER(FIND("arbeid",Methode_Keuze)),"",IF(Tb_Activiteiten[[#This Row],[Projectmedewerker]]=1,Tb_Activiteiten[[#Headers],[Projectmedewerker]],"")))</f>
        <v/>
      </c>
      <c r="AN730" t="str">
        <f>IF(ISNUMBER(FIND("arbeid",Methode_Keuze)),"",IF(ISNUMBER(FIND("arbeid",Methode_Keuze)),"",IF(Tb_Activiteiten[[#This Row],[Landbouwer]]=1,Tb_Activiteiten[[#Headers],[Landbouwer]],"")))</f>
        <v/>
      </c>
      <c r="AO730" t="str">
        <f>IF(ISNUMBER(FIND("arbeid",Methode_Keuze)),"",IF(ISNUMBER(FIND("arbeid",Methode_Keuze)),"",IF(Tb_Activiteiten[[#This Row],[Adviseur]]=1,Tb_Activiteiten[[#Headers],[Adviseur]],"")))</f>
        <v/>
      </c>
      <c r="AP730" t="str">
        <f>IF(ISNUMBER(FIND("arbeid",Methode_Keuze)),"",IF(ISNUMBER(FIND("arbeid",Methode_Keuze)),"",IF(Tb_Activiteiten[[#This Row],[Projectleider/Expert]]=1,Tb_Activiteiten[[#Headers],[Projectleider/Expert]],"")))</f>
        <v/>
      </c>
      <c r="AQ730" t="str">
        <f>IF(ISNUMBER(FIND("arbeid",Methode_Keuze)),"",IF(ISNUMBER(FIND("arbeid",Methode_Keuze)),"",IF(Tb_Activiteiten[[#This Row],[Arbeidskosten]]=1,Tb_Activiteiten[[#Headers],[Arbeidskosten]],"")))</f>
        <v/>
      </c>
      <c r="AR730" t="str">
        <f>IF(ISNUMBER(FIND("arbeid",Methode_Keuze)),"",IF(ISNUMBER(FIND("arbeid",Methode_Keuze)),"",IF(Tb_Activiteiten[[#This Row],[Arbeidskosten op basis van IKS]]=1,Tb_Activiteiten[[#Headers],[Arbeidskosten op basis van IKS]],"")))</f>
        <v/>
      </c>
      <c r="AS730" t="str">
        <f>IF(ISNUMBER(FIND("overige",Methode_Keuze)),"",IF(Tb_Activiteiten[[#This Row],[Kosten derden exclusief btw]]=1,Tb_Activiteiten[[#Headers],[Kosten derden exclusief btw]],""))</f>
        <v/>
      </c>
      <c r="AT730" t="str">
        <f>IF(ISNUMBER(FIND("overige",Methode_Keuze)),"",IF(Tb_Activiteiten[[#This Row],[Niet verrekenbare btw]]=1,Tb_Activiteiten[[#Headers],[Niet verrekenbare btw]],""))</f>
        <v/>
      </c>
      <c r="AU730" t="str">
        <f>IF(ISNUMBER(FIND("overige",Methode_Keuze)),"",IF(Tb_Activiteiten[[#This Row],[Grondkosten]]=1,Tb_Activiteiten[[#Headers],[Grondkosten]],""))</f>
        <v/>
      </c>
      <c r="AV730" t="str">
        <f>IF(ISNUMBER(FIND("overige",Methode_Keuze)),"",IF(Tb_Activiteiten[[#This Row],[Bijdrage in natura (overige)]]=1,Tb_Activiteiten[[#Headers],[Bijdrage in natura (overige)]],""))</f>
        <v/>
      </c>
      <c r="AW730" t="str">
        <f>IF(ISNUMBER(FIND("overige",Methode_Keuze)),"",IF(Tb_Activiteiten[[#This Row],[Bijdrage in natura (vrijwilligers)]]=1,Tb_Activiteiten[[#Headers],[Bijdrage in natura (vrijwilligers)]],""))</f>
        <v/>
      </c>
      <c r="AX730" t="str">
        <f>IF(ISNUMBER(FIND("overige",Methode_Keuze)),"",IF(Tb_Activiteiten[[#This Row],[Afschrijvingskosten]]=1,Tb_Activiteiten[[#Headers],[Afschrijvingskosten]],""))</f>
        <v/>
      </c>
      <c r="AY730" t="str">
        <f>IF(ISNUMBER(FIND("overige",Methode_Keuze)),"",IF(Tb_Activiteiten[[#This Row],[Vergoeding]]=1,Tb_Activiteiten[[#Headers],[Vergoeding]],""))</f>
        <v/>
      </c>
      <c r="AZ730" t="str">
        <f>IF(ISNUMBER(FIND("arbeid",Methode_Keuze)),"",IF(Tb_Activiteiten[[#This Row],[Arbeidskosten - vast tarief (excl eigen arbeid)]]=1,Tb_Activiteiten[[#Headers],[Arbeidskosten - vast tarief (excl eigen arbeid)]],""))</f>
        <v/>
      </c>
      <c r="BA730" t="str">
        <f>IF(ISNUMBER(FIND("overige",Methode_Keuze)),"",IF(Tb_Activiteiten[[#This Row],[Overige kosten]]=1,Tb_Activiteiten[[#Headers],[Overige kosten]],""))</f>
        <v/>
      </c>
    </row>
    <row r="731" spans="1:53" x14ac:dyDescent="0.25">
      <c r="A731" s="213"/>
      <c r="F731" s="64"/>
      <c r="G731" s="64"/>
      <c r="H731" s="258"/>
      <c r="I731" s="258"/>
      <c r="J731" s="258"/>
      <c r="K731" s="258"/>
      <c r="O731" s="56"/>
      <c r="Q731" t="str">
        <f>IFERROR(IF(VLOOKUP(Tb_Activiteiten[[#This Row],[Openstelling]],Tb_Openstelling[],2,0)=1,1,""),"")</f>
        <v/>
      </c>
      <c r="AK731" t="str">
        <f>IF(ISNUMBER(FIND("arbeid",Methode_Keuze)),"",IF(ISNUMBER(FIND("arbeid",Methode_Keuze)),"",IF(Tb_Activiteiten[[#This Row],[Loonkosten]]=1,Tb_Activiteiten[[#Headers],[Loonkosten]],"")))</f>
        <v/>
      </c>
      <c r="AL731" t="str">
        <f>IF(ISNUMBER(FIND("arbeid",Methode_Keuze)),"",IF(ISNUMBER(FIND("arbeid",Methode_Keuze)),"",IF(Tb_Activiteiten[[#This Row],[Eigen arbeid]]=1,Tb_Activiteiten[[#Headers],[Eigen arbeid]],"")))</f>
        <v/>
      </c>
      <c r="AM731" t="str">
        <f>IF(ISNUMBER(FIND("arbeid",Methode_Keuze)),"",IF(ISNUMBER(FIND("arbeid",Methode_Keuze)),"",IF(Tb_Activiteiten[[#This Row],[Projectmedewerker]]=1,Tb_Activiteiten[[#Headers],[Projectmedewerker]],"")))</f>
        <v/>
      </c>
      <c r="AN731" t="str">
        <f>IF(ISNUMBER(FIND("arbeid",Methode_Keuze)),"",IF(ISNUMBER(FIND("arbeid",Methode_Keuze)),"",IF(Tb_Activiteiten[[#This Row],[Landbouwer]]=1,Tb_Activiteiten[[#Headers],[Landbouwer]],"")))</f>
        <v/>
      </c>
      <c r="AO731" t="str">
        <f>IF(ISNUMBER(FIND("arbeid",Methode_Keuze)),"",IF(ISNUMBER(FIND("arbeid",Methode_Keuze)),"",IF(Tb_Activiteiten[[#This Row],[Adviseur]]=1,Tb_Activiteiten[[#Headers],[Adviseur]],"")))</f>
        <v/>
      </c>
      <c r="AP731" t="str">
        <f>IF(ISNUMBER(FIND("arbeid",Methode_Keuze)),"",IF(ISNUMBER(FIND("arbeid",Methode_Keuze)),"",IF(Tb_Activiteiten[[#This Row],[Projectleider/Expert]]=1,Tb_Activiteiten[[#Headers],[Projectleider/Expert]],"")))</f>
        <v/>
      </c>
      <c r="AQ731" t="str">
        <f>IF(ISNUMBER(FIND("arbeid",Methode_Keuze)),"",IF(ISNUMBER(FIND("arbeid",Methode_Keuze)),"",IF(Tb_Activiteiten[[#This Row],[Arbeidskosten]]=1,Tb_Activiteiten[[#Headers],[Arbeidskosten]],"")))</f>
        <v/>
      </c>
      <c r="AR731" t="str">
        <f>IF(ISNUMBER(FIND("arbeid",Methode_Keuze)),"",IF(ISNUMBER(FIND("arbeid",Methode_Keuze)),"",IF(Tb_Activiteiten[[#This Row],[Arbeidskosten op basis van IKS]]=1,Tb_Activiteiten[[#Headers],[Arbeidskosten op basis van IKS]],"")))</f>
        <v/>
      </c>
      <c r="AS731" t="str">
        <f>IF(ISNUMBER(FIND("overige",Methode_Keuze)),"",IF(Tb_Activiteiten[[#This Row],[Kosten derden exclusief btw]]=1,Tb_Activiteiten[[#Headers],[Kosten derden exclusief btw]],""))</f>
        <v/>
      </c>
      <c r="AT731" t="str">
        <f>IF(ISNUMBER(FIND("overige",Methode_Keuze)),"",IF(Tb_Activiteiten[[#This Row],[Niet verrekenbare btw]]=1,Tb_Activiteiten[[#Headers],[Niet verrekenbare btw]],""))</f>
        <v/>
      </c>
      <c r="AU731" t="str">
        <f>IF(ISNUMBER(FIND("overige",Methode_Keuze)),"",IF(Tb_Activiteiten[[#This Row],[Grondkosten]]=1,Tb_Activiteiten[[#Headers],[Grondkosten]],""))</f>
        <v/>
      </c>
      <c r="AV731" t="str">
        <f>IF(ISNUMBER(FIND("overige",Methode_Keuze)),"",IF(Tb_Activiteiten[[#This Row],[Bijdrage in natura (overige)]]=1,Tb_Activiteiten[[#Headers],[Bijdrage in natura (overige)]],""))</f>
        <v/>
      </c>
      <c r="AW731" t="str">
        <f>IF(ISNUMBER(FIND("overige",Methode_Keuze)),"",IF(Tb_Activiteiten[[#This Row],[Bijdrage in natura (vrijwilligers)]]=1,Tb_Activiteiten[[#Headers],[Bijdrage in natura (vrijwilligers)]],""))</f>
        <v/>
      </c>
      <c r="AX731" t="str">
        <f>IF(ISNUMBER(FIND("overige",Methode_Keuze)),"",IF(Tb_Activiteiten[[#This Row],[Afschrijvingskosten]]=1,Tb_Activiteiten[[#Headers],[Afschrijvingskosten]],""))</f>
        <v/>
      </c>
      <c r="AY731" t="str">
        <f>IF(ISNUMBER(FIND("overige",Methode_Keuze)),"",IF(Tb_Activiteiten[[#This Row],[Vergoeding]]=1,Tb_Activiteiten[[#Headers],[Vergoeding]],""))</f>
        <v/>
      </c>
      <c r="AZ731" t="str">
        <f>IF(ISNUMBER(FIND("arbeid",Methode_Keuze)),"",IF(Tb_Activiteiten[[#This Row],[Arbeidskosten - vast tarief (excl eigen arbeid)]]=1,Tb_Activiteiten[[#Headers],[Arbeidskosten - vast tarief (excl eigen arbeid)]],""))</f>
        <v/>
      </c>
      <c r="BA731" t="str">
        <f>IF(ISNUMBER(FIND("overige",Methode_Keuze)),"",IF(Tb_Activiteiten[[#This Row],[Overige kosten]]=1,Tb_Activiteiten[[#Headers],[Overige kosten]],""))</f>
        <v/>
      </c>
    </row>
    <row r="732" spans="1:53" x14ac:dyDescent="0.25">
      <c r="A732" s="213"/>
      <c r="F732" s="64"/>
      <c r="G732" s="64"/>
      <c r="H732" s="258"/>
      <c r="I732" s="258"/>
      <c r="J732" s="258"/>
      <c r="K732" s="258"/>
      <c r="O732" s="56"/>
      <c r="Q732" t="str">
        <f>IFERROR(IF(VLOOKUP(Tb_Activiteiten[[#This Row],[Openstelling]],Tb_Openstelling[],2,0)=1,1,""),"")</f>
        <v/>
      </c>
      <c r="AK732" t="str">
        <f>IF(ISNUMBER(FIND("arbeid",Methode_Keuze)),"",IF(ISNUMBER(FIND("arbeid",Methode_Keuze)),"",IF(Tb_Activiteiten[[#This Row],[Loonkosten]]=1,Tb_Activiteiten[[#Headers],[Loonkosten]],"")))</f>
        <v/>
      </c>
      <c r="AL732" t="str">
        <f>IF(ISNUMBER(FIND("arbeid",Methode_Keuze)),"",IF(ISNUMBER(FIND("arbeid",Methode_Keuze)),"",IF(Tb_Activiteiten[[#This Row],[Eigen arbeid]]=1,Tb_Activiteiten[[#Headers],[Eigen arbeid]],"")))</f>
        <v/>
      </c>
      <c r="AM732" t="str">
        <f>IF(ISNUMBER(FIND("arbeid",Methode_Keuze)),"",IF(ISNUMBER(FIND("arbeid",Methode_Keuze)),"",IF(Tb_Activiteiten[[#This Row],[Projectmedewerker]]=1,Tb_Activiteiten[[#Headers],[Projectmedewerker]],"")))</f>
        <v/>
      </c>
      <c r="AN732" t="str">
        <f>IF(ISNUMBER(FIND("arbeid",Methode_Keuze)),"",IF(ISNUMBER(FIND("arbeid",Methode_Keuze)),"",IF(Tb_Activiteiten[[#This Row],[Landbouwer]]=1,Tb_Activiteiten[[#Headers],[Landbouwer]],"")))</f>
        <v/>
      </c>
      <c r="AO732" t="str">
        <f>IF(ISNUMBER(FIND("arbeid",Methode_Keuze)),"",IF(ISNUMBER(FIND("arbeid",Methode_Keuze)),"",IF(Tb_Activiteiten[[#This Row],[Adviseur]]=1,Tb_Activiteiten[[#Headers],[Adviseur]],"")))</f>
        <v/>
      </c>
      <c r="AP732" t="str">
        <f>IF(ISNUMBER(FIND("arbeid",Methode_Keuze)),"",IF(ISNUMBER(FIND("arbeid",Methode_Keuze)),"",IF(Tb_Activiteiten[[#This Row],[Projectleider/Expert]]=1,Tb_Activiteiten[[#Headers],[Projectleider/Expert]],"")))</f>
        <v/>
      </c>
      <c r="AQ732" t="str">
        <f>IF(ISNUMBER(FIND("arbeid",Methode_Keuze)),"",IF(ISNUMBER(FIND("arbeid",Methode_Keuze)),"",IF(Tb_Activiteiten[[#This Row],[Arbeidskosten]]=1,Tb_Activiteiten[[#Headers],[Arbeidskosten]],"")))</f>
        <v/>
      </c>
      <c r="AR732" t="str">
        <f>IF(ISNUMBER(FIND("arbeid",Methode_Keuze)),"",IF(ISNUMBER(FIND("arbeid",Methode_Keuze)),"",IF(Tb_Activiteiten[[#This Row],[Arbeidskosten op basis van IKS]]=1,Tb_Activiteiten[[#Headers],[Arbeidskosten op basis van IKS]],"")))</f>
        <v/>
      </c>
      <c r="AS732" t="str">
        <f>IF(ISNUMBER(FIND("overige",Methode_Keuze)),"",IF(Tb_Activiteiten[[#This Row],[Kosten derden exclusief btw]]=1,Tb_Activiteiten[[#Headers],[Kosten derden exclusief btw]],""))</f>
        <v/>
      </c>
      <c r="AT732" t="str">
        <f>IF(ISNUMBER(FIND("overige",Methode_Keuze)),"",IF(Tb_Activiteiten[[#This Row],[Niet verrekenbare btw]]=1,Tb_Activiteiten[[#Headers],[Niet verrekenbare btw]],""))</f>
        <v/>
      </c>
      <c r="AU732" t="str">
        <f>IF(ISNUMBER(FIND("overige",Methode_Keuze)),"",IF(Tb_Activiteiten[[#This Row],[Grondkosten]]=1,Tb_Activiteiten[[#Headers],[Grondkosten]],""))</f>
        <v/>
      </c>
      <c r="AV732" t="str">
        <f>IF(ISNUMBER(FIND("overige",Methode_Keuze)),"",IF(Tb_Activiteiten[[#This Row],[Bijdrage in natura (overige)]]=1,Tb_Activiteiten[[#Headers],[Bijdrage in natura (overige)]],""))</f>
        <v/>
      </c>
      <c r="AW732" t="str">
        <f>IF(ISNUMBER(FIND("overige",Methode_Keuze)),"",IF(Tb_Activiteiten[[#This Row],[Bijdrage in natura (vrijwilligers)]]=1,Tb_Activiteiten[[#Headers],[Bijdrage in natura (vrijwilligers)]],""))</f>
        <v/>
      </c>
      <c r="AX732" t="str">
        <f>IF(ISNUMBER(FIND("overige",Methode_Keuze)),"",IF(Tb_Activiteiten[[#This Row],[Afschrijvingskosten]]=1,Tb_Activiteiten[[#Headers],[Afschrijvingskosten]],""))</f>
        <v/>
      </c>
      <c r="AY732" t="str">
        <f>IF(ISNUMBER(FIND("overige",Methode_Keuze)),"",IF(Tb_Activiteiten[[#This Row],[Vergoeding]]=1,Tb_Activiteiten[[#Headers],[Vergoeding]],""))</f>
        <v/>
      </c>
      <c r="AZ732" t="str">
        <f>IF(ISNUMBER(FIND("arbeid",Methode_Keuze)),"",IF(Tb_Activiteiten[[#This Row],[Arbeidskosten - vast tarief (excl eigen arbeid)]]=1,Tb_Activiteiten[[#Headers],[Arbeidskosten - vast tarief (excl eigen arbeid)]],""))</f>
        <v/>
      </c>
      <c r="BA732" t="str">
        <f>IF(ISNUMBER(FIND("overige",Methode_Keuze)),"",IF(Tb_Activiteiten[[#This Row],[Overige kosten]]=1,Tb_Activiteiten[[#Headers],[Overige kosten]],""))</f>
        <v/>
      </c>
    </row>
    <row r="733" spans="1:53" x14ac:dyDescent="0.25">
      <c r="A733" s="213"/>
      <c r="F733" s="64"/>
      <c r="G733" s="64"/>
      <c r="H733" s="258"/>
      <c r="I733" s="258"/>
      <c r="J733" s="258"/>
      <c r="K733" s="258"/>
      <c r="O733" s="56"/>
      <c r="Q733" t="str">
        <f>IFERROR(IF(VLOOKUP(Tb_Activiteiten[[#This Row],[Openstelling]],Tb_Openstelling[],2,0)=1,1,""),"")</f>
        <v/>
      </c>
      <c r="AK733" t="str">
        <f>IF(ISNUMBER(FIND("arbeid",Methode_Keuze)),"",IF(ISNUMBER(FIND("arbeid",Methode_Keuze)),"",IF(Tb_Activiteiten[[#This Row],[Loonkosten]]=1,Tb_Activiteiten[[#Headers],[Loonkosten]],"")))</f>
        <v/>
      </c>
      <c r="AL733" t="str">
        <f>IF(ISNUMBER(FIND("arbeid",Methode_Keuze)),"",IF(ISNUMBER(FIND("arbeid",Methode_Keuze)),"",IF(Tb_Activiteiten[[#This Row],[Eigen arbeid]]=1,Tb_Activiteiten[[#Headers],[Eigen arbeid]],"")))</f>
        <v/>
      </c>
      <c r="AM733" t="str">
        <f>IF(ISNUMBER(FIND("arbeid",Methode_Keuze)),"",IF(ISNUMBER(FIND("arbeid",Methode_Keuze)),"",IF(Tb_Activiteiten[[#This Row],[Projectmedewerker]]=1,Tb_Activiteiten[[#Headers],[Projectmedewerker]],"")))</f>
        <v/>
      </c>
      <c r="AN733" t="str">
        <f>IF(ISNUMBER(FIND("arbeid",Methode_Keuze)),"",IF(ISNUMBER(FIND("arbeid",Methode_Keuze)),"",IF(Tb_Activiteiten[[#This Row],[Landbouwer]]=1,Tb_Activiteiten[[#Headers],[Landbouwer]],"")))</f>
        <v/>
      </c>
      <c r="AO733" t="str">
        <f>IF(ISNUMBER(FIND("arbeid",Methode_Keuze)),"",IF(ISNUMBER(FIND("arbeid",Methode_Keuze)),"",IF(Tb_Activiteiten[[#This Row],[Adviseur]]=1,Tb_Activiteiten[[#Headers],[Adviseur]],"")))</f>
        <v/>
      </c>
      <c r="AP733" t="str">
        <f>IF(ISNUMBER(FIND("arbeid",Methode_Keuze)),"",IF(ISNUMBER(FIND("arbeid",Methode_Keuze)),"",IF(Tb_Activiteiten[[#This Row],[Projectleider/Expert]]=1,Tb_Activiteiten[[#Headers],[Projectleider/Expert]],"")))</f>
        <v/>
      </c>
      <c r="AQ733" t="str">
        <f>IF(ISNUMBER(FIND("arbeid",Methode_Keuze)),"",IF(ISNUMBER(FIND("arbeid",Methode_Keuze)),"",IF(Tb_Activiteiten[[#This Row],[Arbeidskosten]]=1,Tb_Activiteiten[[#Headers],[Arbeidskosten]],"")))</f>
        <v/>
      </c>
      <c r="AR733" t="str">
        <f>IF(ISNUMBER(FIND("arbeid",Methode_Keuze)),"",IF(ISNUMBER(FIND("arbeid",Methode_Keuze)),"",IF(Tb_Activiteiten[[#This Row],[Arbeidskosten op basis van IKS]]=1,Tb_Activiteiten[[#Headers],[Arbeidskosten op basis van IKS]],"")))</f>
        <v/>
      </c>
      <c r="AS733" t="str">
        <f>IF(ISNUMBER(FIND("overige",Methode_Keuze)),"",IF(Tb_Activiteiten[[#This Row],[Kosten derden exclusief btw]]=1,Tb_Activiteiten[[#Headers],[Kosten derden exclusief btw]],""))</f>
        <v/>
      </c>
      <c r="AT733" t="str">
        <f>IF(ISNUMBER(FIND("overige",Methode_Keuze)),"",IF(Tb_Activiteiten[[#This Row],[Niet verrekenbare btw]]=1,Tb_Activiteiten[[#Headers],[Niet verrekenbare btw]],""))</f>
        <v/>
      </c>
      <c r="AU733" t="str">
        <f>IF(ISNUMBER(FIND("overige",Methode_Keuze)),"",IF(Tb_Activiteiten[[#This Row],[Grondkosten]]=1,Tb_Activiteiten[[#Headers],[Grondkosten]],""))</f>
        <v/>
      </c>
      <c r="AV733" t="str">
        <f>IF(ISNUMBER(FIND("overige",Methode_Keuze)),"",IF(Tb_Activiteiten[[#This Row],[Bijdrage in natura (overige)]]=1,Tb_Activiteiten[[#Headers],[Bijdrage in natura (overige)]],""))</f>
        <v/>
      </c>
      <c r="AW733" t="str">
        <f>IF(ISNUMBER(FIND("overige",Methode_Keuze)),"",IF(Tb_Activiteiten[[#This Row],[Bijdrage in natura (vrijwilligers)]]=1,Tb_Activiteiten[[#Headers],[Bijdrage in natura (vrijwilligers)]],""))</f>
        <v/>
      </c>
      <c r="AX733" t="str">
        <f>IF(ISNUMBER(FIND("overige",Methode_Keuze)),"",IF(Tb_Activiteiten[[#This Row],[Afschrijvingskosten]]=1,Tb_Activiteiten[[#Headers],[Afschrijvingskosten]],""))</f>
        <v/>
      </c>
      <c r="AY733" t="str">
        <f>IF(ISNUMBER(FIND("overige",Methode_Keuze)),"",IF(Tb_Activiteiten[[#This Row],[Vergoeding]]=1,Tb_Activiteiten[[#Headers],[Vergoeding]],""))</f>
        <v/>
      </c>
      <c r="AZ733" t="str">
        <f>IF(ISNUMBER(FIND("arbeid",Methode_Keuze)),"",IF(Tb_Activiteiten[[#This Row],[Arbeidskosten - vast tarief (excl eigen arbeid)]]=1,Tb_Activiteiten[[#Headers],[Arbeidskosten - vast tarief (excl eigen arbeid)]],""))</f>
        <v/>
      </c>
      <c r="BA733" t="str">
        <f>IF(ISNUMBER(FIND("overige",Methode_Keuze)),"",IF(Tb_Activiteiten[[#This Row],[Overige kosten]]=1,Tb_Activiteiten[[#Headers],[Overige kosten]],""))</f>
        <v/>
      </c>
    </row>
    <row r="734" spans="1:53" x14ac:dyDescent="0.25">
      <c r="A734" s="213"/>
      <c r="F734" s="64"/>
      <c r="G734" s="64"/>
      <c r="H734" s="258"/>
      <c r="I734" s="258"/>
      <c r="J734" s="258"/>
      <c r="K734" s="258"/>
      <c r="O734" s="56"/>
      <c r="Q734" t="str">
        <f>IFERROR(IF(VLOOKUP(Tb_Activiteiten[[#This Row],[Openstelling]],Tb_Openstelling[],2,0)=1,1,""),"")</f>
        <v/>
      </c>
      <c r="AK734" t="str">
        <f>IF(ISNUMBER(FIND("arbeid",Methode_Keuze)),"",IF(ISNUMBER(FIND("arbeid",Methode_Keuze)),"",IF(Tb_Activiteiten[[#This Row],[Loonkosten]]=1,Tb_Activiteiten[[#Headers],[Loonkosten]],"")))</f>
        <v/>
      </c>
      <c r="AL734" t="str">
        <f>IF(ISNUMBER(FIND("arbeid",Methode_Keuze)),"",IF(ISNUMBER(FIND("arbeid",Methode_Keuze)),"",IF(Tb_Activiteiten[[#This Row],[Eigen arbeid]]=1,Tb_Activiteiten[[#Headers],[Eigen arbeid]],"")))</f>
        <v/>
      </c>
      <c r="AM734" t="str">
        <f>IF(ISNUMBER(FIND("arbeid",Methode_Keuze)),"",IF(ISNUMBER(FIND("arbeid",Methode_Keuze)),"",IF(Tb_Activiteiten[[#This Row],[Projectmedewerker]]=1,Tb_Activiteiten[[#Headers],[Projectmedewerker]],"")))</f>
        <v/>
      </c>
      <c r="AN734" t="str">
        <f>IF(ISNUMBER(FIND("arbeid",Methode_Keuze)),"",IF(ISNUMBER(FIND("arbeid",Methode_Keuze)),"",IF(Tb_Activiteiten[[#This Row],[Landbouwer]]=1,Tb_Activiteiten[[#Headers],[Landbouwer]],"")))</f>
        <v/>
      </c>
      <c r="AO734" t="str">
        <f>IF(ISNUMBER(FIND("arbeid",Methode_Keuze)),"",IF(ISNUMBER(FIND("arbeid",Methode_Keuze)),"",IF(Tb_Activiteiten[[#This Row],[Adviseur]]=1,Tb_Activiteiten[[#Headers],[Adviseur]],"")))</f>
        <v/>
      </c>
      <c r="AP734" t="str">
        <f>IF(ISNUMBER(FIND("arbeid",Methode_Keuze)),"",IF(ISNUMBER(FIND("arbeid",Methode_Keuze)),"",IF(Tb_Activiteiten[[#This Row],[Projectleider/Expert]]=1,Tb_Activiteiten[[#Headers],[Projectleider/Expert]],"")))</f>
        <v/>
      </c>
      <c r="AQ734" t="str">
        <f>IF(ISNUMBER(FIND("arbeid",Methode_Keuze)),"",IF(ISNUMBER(FIND("arbeid",Methode_Keuze)),"",IF(Tb_Activiteiten[[#This Row],[Arbeidskosten]]=1,Tb_Activiteiten[[#Headers],[Arbeidskosten]],"")))</f>
        <v/>
      </c>
      <c r="AR734" t="str">
        <f>IF(ISNUMBER(FIND("arbeid",Methode_Keuze)),"",IF(ISNUMBER(FIND("arbeid",Methode_Keuze)),"",IF(Tb_Activiteiten[[#This Row],[Arbeidskosten op basis van IKS]]=1,Tb_Activiteiten[[#Headers],[Arbeidskosten op basis van IKS]],"")))</f>
        <v/>
      </c>
      <c r="AS734" t="str">
        <f>IF(ISNUMBER(FIND("overige",Methode_Keuze)),"",IF(Tb_Activiteiten[[#This Row],[Kosten derden exclusief btw]]=1,Tb_Activiteiten[[#Headers],[Kosten derden exclusief btw]],""))</f>
        <v/>
      </c>
      <c r="AT734" t="str">
        <f>IF(ISNUMBER(FIND("overige",Methode_Keuze)),"",IF(Tb_Activiteiten[[#This Row],[Niet verrekenbare btw]]=1,Tb_Activiteiten[[#Headers],[Niet verrekenbare btw]],""))</f>
        <v/>
      </c>
      <c r="AU734" t="str">
        <f>IF(ISNUMBER(FIND("overige",Methode_Keuze)),"",IF(Tb_Activiteiten[[#This Row],[Grondkosten]]=1,Tb_Activiteiten[[#Headers],[Grondkosten]],""))</f>
        <v/>
      </c>
      <c r="AV734" t="str">
        <f>IF(ISNUMBER(FIND("overige",Methode_Keuze)),"",IF(Tb_Activiteiten[[#This Row],[Bijdrage in natura (overige)]]=1,Tb_Activiteiten[[#Headers],[Bijdrage in natura (overige)]],""))</f>
        <v/>
      </c>
      <c r="AW734" t="str">
        <f>IF(ISNUMBER(FIND("overige",Methode_Keuze)),"",IF(Tb_Activiteiten[[#This Row],[Bijdrage in natura (vrijwilligers)]]=1,Tb_Activiteiten[[#Headers],[Bijdrage in natura (vrijwilligers)]],""))</f>
        <v/>
      </c>
      <c r="AX734" t="str">
        <f>IF(ISNUMBER(FIND("overige",Methode_Keuze)),"",IF(Tb_Activiteiten[[#This Row],[Afschrijvingskosten]]=1,Tb_Activiteiten[[#Headers],[Afschrijvingskosten]],""))</f>
        <v/>
      </c>
      <c r="AY734" t="str">
        <f>IF(ISNUMBER(FIND("overige",Methode_Keuze)),"",IF(Tb_Activiteiten[[#This Row],[Vergoeding]]=1,Tb_Activiteiten[[#Headers],[Vergoeding]],""))</f>
        <v/>
      </c>
      <c r="AZ734" t="str">
        <f>IF(ISNUMBER(FIND("arbeid",Methode_Keuze)),"",IF(Tb_Activiteiten[[#This Row],[Arbeidskosten - vast tarief (excl eigen arbeid)]]=1,Tb_Activiteiten[[#Headers],[Arbeidskosten - vast tarief (excl eigen arbeid)]],""))</f>
        <v/>
      </c>
      <c r="BA734" t="str">
        <f>IF(ISNUMBER(FIND("overige",Methode_Keuze)),"",IF(Tb_Activiteiten[[#This Row],[Overige kosten]]=1,Tb_Activiteiten[[#Headers],[Overige kosten]],""))</f>
        <v/>
      </c>
    </row>
    <row r="735" spans="1:53" x14ac:dyDescent="0.25">
      <c r="A735" s="213"/>
      <c r="F735" s="64"/>
      <c r="G735" s="64"/>
      <c r="H735" s="258"/>
      <c r="I735" s="258"/>
      <c r="J735" s="258"/>
      <c r="K735" s="258"/>
      <c r="O735" s="56"/>
      <c r="Q735" t="str">
        <f>IFERROR(IF(VLOOKUP(Tb_Activiteiten[[#This Row],[Openstelling]],Tb_Openstelling[],2,0)=1,1,""),"")</f>
        <v/>
      </c>
      <c r="AK735" t="str">
        <f>IF(ISNUMBER(FIND("arbeid",Methode_Keuze)),"",IF(ISNUMBER(FIND("arbeid",Methode_Keuze)),"",IF(Tb_Activiteiten[[#This Row],[Loonkosten]]=1,Tb_Activiteiten[[#Headers],[Loonkosten]],"")))</f>
        <v/>
      </c>
      <c r="AL735" t="str">
        <f>IF(ISNUMBER(FIND("arbeid",Methode_Keuze)),"",IF(ISNUMBER(FIND("arbeid",Methode_Keuze)),"",IF(Tb_Activiteiten[[#This Row],[Eigen arbeid]]=1,Tb_Activiteiten[[#Headers],[Eigen arbeid]],"")))</f>
        <v/>
      </c>
      <c r="AM735" t="str">
        <f>IF(ISNUMBER(FIND("arbeid",Methode_Keuze)),"",IF(ISNUMBER(FIND("arbeid",Methode_Keuze)),"",IF(Tb_Activiteiten[[#This Row],[Projectmedewerker]]=1,Tb_Activiteiten[[#Headers],[Projectmedewerker]],"")))</f>
        <v/>
      </c>
      <c r="AN735" t="str">
        <f>IF(ISNUMBER(FIND("arbeid",Methode_Keuze)),"",IF(ISNUMBER(FIND("arbeid",Methode_Keuze)),"",IF(Tb_Activiteiten[[#This Row],[Landbouwer]]=1,Tb_Activiteiten[[#Headers],[Landbouwer]],"")))</f>
        <v/>
      </c>
      <c r="AO735" t="str">
        <f>IF(ISNUMBER(FIND("arbeid",Methode_Keuze)),"",IF(ISNUMBER(FIND("arbeid",Methode_Keuze)),"",IF(Tb_Activiteiten[[#This Row],[Adviseur]]=1,Tb_Activiteiten[[#Headers],[Adviseur]],"")))</f>
        <v/>
      </c>
      <c r="AP735" t="str">
        <f>IF(ISNUMBER(FIND("arbeid",Methode_Keuze)),"",IF(ISNUMBER(FIND("arbeid",Methode_Keuze)),"",IF(Tb_Activiteiten[[#This Row],[Projectleider/Expert]]=1,Tb_Activiteiten[[#Headers],[Projectleider/Expert]],"")))</f>
        <v/>
      </c>
      <c r="AQ735" t="str">
        <f>IF(ISNUMBER(FIND("arbeid",Methode_Keuze)),"",IF(ISNUMBER(FIND("arbeid",Methode_Keuze)),"",IF(Tb_Activiteiten[[#This Row],[Arbeidskosten]]=1,Tb_Activiteiten[[#Headers],[Arbeidskosten]],"")))</f>
        <v/>
      </c>
      <c r="AR735" t="str">
        <f>IF(ISNUMBER(FIND("arbeid",Methode_Keuze)),"",IF(ISNUMBER(FIND("arbeid",Methode_Keuze)),"",IF(Tb_Activiteiten[[#This Row],[Arbeidskosten op basis van IKS]]=1,Tb_Activiteiten[[#Headers],[Arbeidskosten op basis van IKS]],"")))</f>
        <v/>
      </c>
      <c r="AS735" t="str">
        <f>IF(ISNUMBER(FIND("overige",Methode_Keuze)),"",IF(Tb_Activiteiten[[#This Row],[Kosten derden exclusief btw]]=1,Tb_Activiteiten[[#Headers],[Kosten derden exclusief btw]],""))</f>
        <v/>
      </c>
      <c r="AT735" t="str">
        <f>IF(ISNUMBER(FIND("overige",Methode_Keuze)),"",IF(Tb_Activiteiten[[#This Row],[Niet verrekenbare btw]]=1,Tb_Activiteiten[[#Headers],[Niet verrekenbare btw]],""))</f>
        <v/>
      </c>
      <c r="AU735" t="str">
        <f>IF(ISNUMBER(FIND("overige",Methode_Keuze)),"",IF(Tb_Activiteiten[[#This Row],[Grondkosten]]=1,Tb_Activiteiten[[#Headers],[Grondkosten]],""))</f>
        <v/>
      </c>
      <c r="AV735" t="str">
        <f>IF(ISNUMBER(FIND("overige",Methode_Keuze)),"",IF(Tb_Activiteiten[[#This Row],[Bijdrage in natura (overige)]]=1,Tb_Activiteiten[[#Headers],[Bijdrage in natura (overige)]],""))</f>
        <v/>
      </c>
      <c r="AW735" t="str">
        <f>IF(ISNUMBER(FIND("overige",Methode_Keuze)),"",IF(Tb_Activiteiten[[#This Row],[Bijdrage in natura (vrijwilligers)]]=1,Tb_Activiteiten[[#Headers],[Bijdrage in natura (vrijwilligers)]],""))</f>
        <v/>
      </c>
      <c r="AX735" t="str">
        <f>IF(ISNUMBER(FIND("overige",Methode_Keuze)),"",IF(Tb_Activiteiten[[#This Row],[Afschrijvingskosten]]=1,Tb_Activiteiten[[#Headers],[Afschrijvingskosten]],""))</f>
        <v/>
      </c>
      <c r="AY735" t="str">
        <f>IF(ISNUMBER(FIND("overige",Methode_Keuze)),"",IF(Tb_Activiteiten[[#This Row],[Vergoeding]]=1,Tb_Activiteiten[[#Headers],[Vergoeding]],""))</f>
        <v/>
      </c>
      <c r="AZ735" t="str">
        <f>IF(ISNUMBER(FIND("arbeid",Methode_Keuze)),"",IF(Tb_Activiteiten[[#This Row],[Arbeidskosten - vast tarief (excl eigen arbeid)]]=1,Tb_Activiteiten[[#Headers],[Arbeidskosten - vast tarief (excl eigen arbeid)]],""))</f>
        <v/>
      </c>
      <c r="BA735" t="str">
        <f>IF(ISNUMBER(FIND("overige",Methode_Keuze)),"",IF(Tb_Activiteiten[[#This Row],[Overige kosten]]=1,Tb_Activiteiten[[#Headers],[Overige kosten]],""))</f>
        <v/>
      </c>
    </row>
    <row r="736" spans="1:53" x14ac:dyDescent="0.25">
      <c r="A736" s="213"/>
      <c r="F736" s="64"/>
      <c r="G736" s="64"/>
      <c r="H736" s="258"/>
      <c r="I736" s="258"/>
      <c r="J736" s="258"/>
      <c r="K736" s="258"/>
      <c r="O736" s="56"/>
      <c r="Q736" t="str">
        <f>IFERROR(IF(VLOOKUP(Tb_Activiteiten[[#This Row],[Openstelling]],Tb_Openstelling[],2,0)=1,1,""),"")</f>
        <v/>
      </c>
      <c r="AK736" t="str">
        <f>IF(ISNUMBER(FIND("arbeid",Methode_Keuze)),"",IF(ISNUMBER(FIND("arbeid",Methode_Keuze)),"",IF(Tb_Activiteiten[[#This Row],[Loonkosten]]=1,Tb_Activiteiten[[#Headers],[Loonkosten]],"")))</f>
        <v/>
      </c>
      <c r="AL736" t="str">
        <f>IF(ISNUMBER(FIND("arbeid",Methode_Keuze)),"",IF(ISNUMBER(FIND("arbeid",Methode_Keuze)),"",IF(Tb_Activiteiten[[#This Row],[Eigen arbeid]]=1,Tb_Activiteiten[[#Headers],[Eigen arbeid]],"")))</f>
        <v/>
      </c>
      <c r="AM736" t="str">
        <f>IF(ISNUMBER(FIND("arbeid",Methode_Keuze)),"",IF(ISNUMBER(FIND("arbeid",Methode_Keuze)),"",IF(Tb_Activiteiten[[#This Row],[Projectmedewerker]]=1,Tb_Activiteiten[[#Headers],[Projectmedewerker]],"")))</f>
        <v/>
      </c>
      <c r="AN736" t="str">
        <f>IF(ISNUMBER(FIND("arbeid",Methode_Keuze)),"",IF(ISNUMBER(FIND("arbeid",Methode_Keuze)),"",IF(Tb_Activiteiten[[#This Row],[Landbouwer]]=1,Tb_Activiteiten[[#Headers],[Landbouwer]],"")))</f>
        <v/>
      </c>
      <c r="AO736" t="str">
        <f>IF(ISNUMBER(FIND("arbeid",Methode_Keuze)),"",IF(ISNUMBER(FIND("arbeid",Methode_Keuze)),"",IF(Tb_Activiteiten[[#This Row],[Adviseur]]=1,Tb_Activiteiten[[#Headers],[Adviseur]],"")))</f>
        <v/>
      </c>
      <c r="AP736" t="str">
        <f>IF(ISNUMBER(FIND("arbeid",Methode_Keuze)),"",IF(ISNUMBER(FIND("arbeid",Methode_Keuze)),"",IF(Tb_Activiteiten[[#This Row],[Projectleider/Expert]]=1,Tb_Activiteiten[[#Headers],[Projectleider/Expert]],"")))</f>
        <v/>
      </c>
      <c r="AQ736" t="str">
        <f>IF(ISNUMBER(FIND("arbeid",Methode_Keuze)),"",IF(ISNUMBER(FIND("arbeid",Methode_Keuze)),"",IF(Tb_Activiteiten[[#This Row],[Arbeidskosten]]=1,Tb_Activiteiten[[#Headers],[Arbeidskosten]],"")))</f>
        <v/>
      </c>
      <c r="AR736" t="str">
        <f>IF(ISNUMBER(FIND("arbeid",Methode_Keuze)),"",IF(ISNUMBER(FIND("arbeid",Methode_Keuze)),"",IF(Tb_Activiteiten[[#This Row],[Arbeidskosten op basis van IKS]]=1,Tb_Activiteiten[[#Headers],[Arbeidskosten op basis van IKS]],"")))</f>
        <v/>
      </c>
      <c r="AS736" t="str">
        <f>IF(ISNUMBER(FIND("overige",Methode_Keuze)),"",IF(Tb_Activiteiten[[#This Row],[Kosten derden exclusief btw]]=1,Tb_Activiteiten[[#Headers],[Kosten derden exclusief btw]],""))</f>
        <v/>
      </c>
      <c r="AT736" t="str">
        <f>IF(ISNUMBER(FIND("overige",Methode_Keuze)),"",IF(Tb_Activiteiten[[#This Row],[Niet verrekenbare btw]]=1,Tb_Activiteiten[[#Headers],[Niet verrekenbare btw]],""))</f>
        <v/>
      </c>
      <c r="AU736" t="str">
        <f>IF(ISNUMBER(FIND("overige",Methode_Keuze)),"",IF(Tb_Activiteiten[[#This Row],[Grondkosten]]=1,Tb_Activiteiten[[#Headers],[Grondkosten]],""))</f>
        <v/>
      </c>
      <c r="AV736" t="str">
        <f>IF(ISNUMBER(FIND("overige",Methode_Keuze)),"",IF(Tb_Activiteiten[[#This Row],[Bijdrage in natura (overige)]]=1,Tb_Activiteiten[[#Headers],[Bijdrage in natura (overige)]],""))</f>
        <v/>
      </c>
      <c r="AW736" t="str">
        <f>IF(ISNUMBER(FIND("overige",Methode_Keuze)),"",IF(Tb_Activiteiten[[#This Row],[Bijdrage in natura (vrijwilligers)]]=1,Tb_Activiteiten[[#Headers],[Bijdrage in natura (vrijwilligers)]],""))</f>
        <v/>
      </c>
      <c r="AX736" t="str">
        <f>IF(ISNUMBER(FIND("overige",Methode_Keuze)),"",IF(Tb_Activiteiten[[#This Row],[Afschrijvingskosten]]=1,Tb_Activiteiten[[#Headers],[Afschrijvingskosten]],""))</f>
        <v/>
      </c>
      <c r="AY736" t="str">
        <f>IF(ISNUMBER(FIND("overige",Methode_Keuze)),"",IF(Tb_Activiteiten[[#This Row],[Vergoeding]]=1,Tb_Activiteiten[[#Headers],[Vergoeding]],""))</f>
        <v/>
      </c>
      <c r="AZ736" t="str">
        <f>IF(ISNUMBER(FIND("arbeid",Methode_Keuze)),"",IF(Tb_Activiteiten[[#This Row],[Arbeidskosten - vast tarief (excl eigen arbeid)]]=1,Tb_Activiteiten[[#Headers],[Arbeidskosten - vast tarief (excl eigen arbeid)]],""))</f>
        <v/>
      </c>
      <c r="BA736" t="str">
        <f>IF(ISNUMBER(FIND("overige",Methode_Keuze)),"",IF(Tb_Activiteiten[[#This Row],[Overige kosten]]=1,Tb_Activiteiten[[#Headers],[Overige kosten]],""))</f>
        <v/>
      </c>
    </row>
    <row r="737" spans="1:53" x14ac:dyDescent="0.25">
      <c r="A737" s="213"/>
      <c r="F737" s="64"/>
      <c r="G737" s="64"/>
      <c r="H737" s="258"/>
      <c r="I737" s="258"/>
      <c r="J737" s="258"/>
      <c r="K737" s="258"/>
      <c r="O737" s="56"/>
      <c r="Q737" t="str">
        <f>IFERROR(IF(VLOOKUP(Tb_Activiteiten[[#This Row],[Openstelling]],Tb_Openstelling[],2,0)=1,1,""),"")</f>
        <v/>
      </c>
      <c r="AK737" t="str">
        <f>IF(ISNUMBER(FIND("arbeid",Methode_Keuze)),"",IF(ISNUMBER(FIND("arbeid",Methode_Keuze)),"",IF(Tb_Activiteiten[[#This Row],[Loonkosten]]=1,Tb_Activiteiten[[#Headers],[Loonkosten]],"")))</f>
        <v/>
      </c>
      <c r="AL737" t="str">
        <f>IF(ISNUMBER(FIND("arbeid",Methode_Keuze)),"",IF(ISNUMBER(FIND("arbeid",Methode_Keuze)),"",IF(Tb_Activiteiten[[#This Row],[Eigen arbeid]]=1,Tb_Activiteiten[[#Headers],[Eigen arbeid]],"")))</f>
        <v/>
      </c>
      <c r="AM737" t="str">
        <f>IF(ISNUMBER(FIND("arbeid",Methode_Keuze)),"",IF(ISNUMBER(FIND("arbeid",Methode_Keuze)),"",IF(Tb_Activiteiten[[#This Row],[Projectmedewerker]]=1,Tb_Activiteiten[[#Headers],[Projectmedewerker]],"")))</f>
        <v/>
      </c>
      <c r="AN737" t="str">
        <f>IF(ISNUMBER(FIND("arbeid",Methode_Keuze)),"",IF(ISNUMBER(FIND("arbeid",Methode_Keuze)),"",IF(Tb_Activiteiten[[#This Row],[Landbouwer]]=1,Tb_Activiteiten[[#Headers],[Landbouwer]],"")))</f>
        <v/>
      </c>
      <c r="AO737" t="str">
        <f>IF(ISNUMBER(FIND("arbeid",Methode_Keuze)),"",IF(ISNUMBER(FIND("arbeid",Methode_Keuze)),"",IF(Tb_Activiteiten[[#This Row],[Adviseur]]=1,Tb_Activiteiten[[#Headers],[Adviseur]],"")))</f>
        <v/>
      </c>
      <c r="AP737" t="str">
        <f>IF(ISNUMBER(FIND("arbeid",Methode_Keuze)),"",IF(ISNUMBER(FIND("arbeid",Methode_Keuze)),"",IF(Tb_Activiteiten[[#This Row],[Projectleider/Expert]]=1,Tb_Activiteiten[[#Headers],[Projectleider/Expert]],"")))</f>
        <v/>
      </c>
      <c r="AQ737" t="str">
        <f>IF(ISNUMBER(FIND("arbeid",Methode_Keuze)),"",IF(ISNUMBER(FIND("arbeid",Methode_Keuze)),"",IF(Tb_Activiteiten[[#This Row],[Arbeidskosten]]=1,Tb_Activiteiten[[#Headers],[Arbeidskosten]],"")))</f>
        <v/>
      </c>
      <c r="AR737" t="str">
        <f>IF(ISNUMBER(FIND("arbeid",Methode_Keuze)),"",IF(ISNUMBER(FIND("arbeid",Methode_Keuze)),"",IF(Tb_Activiteiten[[#This Row],[Arbeidskosten op basis van IKS]]=1,Tb_Activiteiten[[#Headers],[Arbeidskosten op basis van IKS]],"")))</f>
        <v/>
      </c>
      <c r="AS737" t="str">
        <f>IF(ISNUMBER(FIND("overige",Methode_Keuze)),"",IF(Tb_Activiteiten[[#This Row],[Kosten derden exclusief btw]]=1,Tb_Activiteiten[[#Headers],[Kosten derden exclusief btw]],""))</f>
        <v/>
      </c>
      <c r="AT737" t="str">
        <f>IF(ISNUMBER(FIND("overige",Methode_Keuze)),"",IF(Tb_Activiteiten[[#This Row],[Niet verrekenbare btw]]=1,Tb_Activiteiten[[#Headers],[Niet verrekenbare btw]],""))</f>
        <v/>
      </c>
      <c r="AU737" t="str">
        <f>IF(ISNUMBER(FIND("overige",Methode_Keuze)),"",IF(Tb_Activiteiten[[#This Row],[Grondkosten]]=1,Tb_Activiteiten[[#Headers],[Grondkosten]],""))</f>
        <v/>
      </c>
      <c r="AV737" t="str">
        <f>IF(ISNUMBER(FIND("overige",Methode_Keuze)),"",IF(Tb_Activiteiten[[#This Row],[Bijdrage in natura (overige)]]=1,Tb_Activiteiten[[#Headers],[Bijdrage in natura (overige)]],""))</f>
        <v/>
      </c>
      <c r="AW737" t="str">
        <f>IF(ISNUMBER(FIND("overige",Methode_Keuze)),"",IF(Tb_Activiteiten[[#This Row],[Bijdrage in natura (vrijwilligers)]]=1,Tb_Activiteiten[[#Headers],[Bijdrage in natura (vrijwilligers)]],""))</f>
        <v/>
      </c>
      <c r="AX737" t="str">
        <f>IF(ISNUMBER(FIND("overige",Methode_Keuze)),"",IF(Tb_Activiteiten[[#This Row],[Afschrijvingskosten]]=1,Tb_Activiteiten[[#Headers],[Afschrijvingskosten]],""))</f>
        <v/>
      </c>
      <c r="AY737" t="str">
        <f>IF(ISNUMBER(FIND("overige",Methode_Keuze)),"",IF(Tb_Activiteiten[[#This Row],[Vergoeding]]=1,Tb_Activiteiten[[#Headers],[Vergoeding]],""))</f>
        <v/>
      </c>
      <c r="AZ737" t="str">
        <f>IF(ISNUMBER(FIND("arbeid",Methode_Keuze)),"",IF(Tb_Activiteiten[[#This Row],[Arbeidskosten - vast tarief (excl eigen arbeid)]]=1,Tb_Activiteiten[[#Headers],[Arbeidskosten - vast tarief (excl eigen arbeid)]],""))</f>
        <v/>
      </c>
      <c r="BA737" t="str">
        <f>IF(ISNUMBER(FIND("overige",Methode_Keuze)),"",IF(Tb_Activiteiten[[#This Row],[Overige kosten]]=1,Tb_Activiteiten[[#Headers],[Overige kosten]],""))</f>
        <v/>
      </c>
    </row>
    <row r="738" spans="1:53" x14ac:dyDescent="0.25">
      <c r="A738" s="213"/>
      <c r="F738" s="64"/>
      <c r="G738" s="64"/>
      <c r="H738" s="258"/>
      <c r="I738" s="258"/>
      <c r="J738" s="258"/>
      <c r="K738" s="258"/>
      <c r="O738" s="56"/>
      <c r="Q738" t="str">
        <f>IFERROR(IF(VLOOKUP(Tb_Activiteiten[[#This Row],[Openstelling]],Tb_Openstelling[],2,0)=1,1,""),"")</f>
        <v/>
      </c>
      <c r="AK738" t="str">
        <f>IF(ISNUMBER(FIND("arbeid",Methode_Keuze)),"",IF(ISNUMBER(FIND("arbeid",Methode_Keuze)),"",IF(Tb_Activiteiten[[#This Row],[Loonkosten]]=1,Tb_Activiteiten[[#Headers],[Loonkosten]],"")))</f>
        <v/>
      </c>
      <c r="AL738" t="str">
        <f>IF(ISNUMBER(FIND("arbeid",Methode_Keuze)),"",IF(ISNUMBER(FIND("arbeid",Methode_Keuze)),"",IF(Tb_Activiteiten[[#This Row],[Eigen arbeid]]=1,Tb_Activiteiten[[#Headers],[Eigen arbeid]],"")))</f>
        <v/>
      </c>
      <c r="AM738" t="str">
        <f>IF(ISNUMBER(FIND("arbeid",Methode_Keuze)),"",IF(ISNUMBER(FIND("arbeid",Methode_Keuze)),"",IF(Tb_Activiteiten[[#This Row],[Projectmedewerker]]=1,Tb_Activiteiten[[#Headers],[Projectmedewerker]],"")))</f>
        <v/>
      </c>
      <c r="AN738" t="str">
        <f>IF(ISNUMBER(FIND("arbeid",Methode_Keuze)),"",IF(ISNUMBER(FIND("arbeid",Methode_Keuze)),"",IF(Tb_Activiteiten[[#This Row],[Landbouwer]]=1,Tb_Activiteiten[[#Headers],[Landbouwer]],"")))</f>
        <v/>
      </c>
      <c r="AO738" t="str">
        <f>IF(ISNUMBER(FIND("arbeid",Methode_Keuze)),"",IF(ISNUMBER(FIND("arbeid",Methode_Keuze)),"",IF(Tb_Activiteiten[[#This Row],[Adviseur]]=1,Tb_Activiteiten[[#Headers],[Adviseur]],"")))</f>
        <v/>
      </c>
      <c r="AP738" t="str">
        <f>IF(ISNUMBER(FIND("arbeid",Methode_Keuze)),"",IF(ISNUMBER(FIND("arbeid",Methode_Keuze)),"",IF(Tb_Activiteiten[[#This Row],[Projectleider/Expert]]=1,Tb_Activiteiten[[#Headers],[Projectleider/Expert]],"")))</f>
        <v/>
      </c>
      <c r="AQ738" t="str">
        <f>IF(ISNUMBER(FIND("arbeid",Methode_Keuze)),"",IF(ISNUMBER(FIND("arbeid",Methode_Keuze)),"",IF(Tb_Activiteiten[[#This Row],[Arbeidskosten]]=1,Tb_Activiteiten[[#Headers],[Arbeidskosten]],"")))</f>
        <v/>
      </c>
      <c r="AR738" t="str">
        <f>IF(ISNUMBER(FIND("arbeid",Methode_Keuze)),"",IF(ISNUMBER(FIND("arbeid",Methode_Keuze)),"",IF(Tb_Activiteiten[[#This Row],[Arbeidskosten op basis van IKS]]=1,Tb_Activiteiten[[#Headers],[Arbeidskosten op basis van IKS]],"")))</f>
        <v/>
      </c>
      <c r="AS738" t="str">
        <f>IF(ISNUMBER(FIND("overige",Methode_Keuze)),"",IF(Tb_Activiteiten[[#This Row],[Kosten derden exclusief btw]]=1,Tb_Activiteiten[[#Headers],[Kosten derden exclusief btw]],""))</f>
        <v/>
      </c>
      <c r="AT738" t="str">
        <f>IF(ISNUMBER(FIND("overige",Methode_Keuze)),"",IF(Tb_Activiteiten[[#This Row],[Niet verrekenbare btw]]=1,Tb_Activiteiten[[#Headers],[Niet verrekenbare btw]],""))</f>
        <v/>
      </c>
      <c r="AU738" t="str">
        <f>IF(ISNUMBER(FIND("overige",Methode_Keuze)),"",IF(Tb_Activiteiten[[#This Row],[Grondkosten]]=1,Tb_Activiteiten[[#Headers],[Grondkosten]],""))</f>
        <v/>
      </c>
      <c r="AV738" t="str">
        <f>IF(ISNUMBER(FIND("overige",Methode_Keuze)),"",IF(Tb_Activiteiten[[#This Row],[Bijdrage in natura (overige)]]=1,Tb_Activiteiten[[#Headers],[Bijdrage in natura (overige)]],""))</f>
        <v/>
      </c>
      <c r="AW738" t="str">
        <f>IF(ISNUMBER(FIND("overige",Methode_Keuze)),"",IF(Tb_Activiteiten[[#This Row],[Bijdrage in natura (vrijwilligers)]]=1,Tb_Activiteiten[[#Headers],[Bijdrage in natura (vrijwilligers)]],""))</f>
        <v/>
      </c>
      <c r="AX738" t="str">
        <f>IF(ISNUMBER(FIND("overige",Methode_Keuze)),"",IF(Tb_Activiteiten[[#This Row],[Afschrijvingskosten]]=1,Tb_Activiteiten[[#Headers],[Afschrijvingskosten]],""))</f>
        <v/>
      </c>
      <c r="AY738" t="str">
        <f>IF(ISNUMBER(FIND("overige",Methode_Keuze)),"",IF(Tb_Activiteiten[[#This Row],[Vergoeding]]=1,Tb_Activiteiten[[#Headers],[Vergoeding]],""))</f>
        <v/>
      </c>
      <c r="AZ738" t="str">
        <f>IF(ISNUMBER(FIND("arbeid",Methode_Keuze)),"",IF(Tb_Activiteiten[[#This Row],[Arbeidskosten - vast tarief (excl eigen arbeid)]]=1,Tb_Activiteiten[[#Headers],[Arbeidskosten - vast tarief (excl eigen arbeid)]],""))</f>
        <v/>
      </c>
      <c r="BA738" t="str">
        <f>IF(ISNUMBER(FIND("overige",Methode_Keuze)),"",IF(Tb_Activiteiten[[#This Row],[Overige kosten]]=1,Tb_Activiteiten[[#Headers],[Overige kosten]],""))</f>
        <v/>
      </c>
    </row>
    <row r="739" spans="1:53" x14ac:dyDescent="0.25">
      <c r="A739" s="213"/>
      <c r="F739" s="64"/>
      <c r="G739" s="64"/>
      <c r="H739" s="258"/>
      <c r="I739" s="258"/>
      <c r="J739" s="258"/>
      <c r="K739" s="258"/>
      <c r="O739" s="56"/>
      <c r="Q739" t="str">
        <f>IFERROR(IF(VLOOKUP(Tb_Activiteiten[[#This Row],[Openstelling]],Tb_Openstelling[],2,0)=1,1,""),"")</f>
        <v/>
      </c>
      <c r="AK739" t="str">
        <f>IF(ISNUMBER(FIND("arbeid",Methode_Keuze)),"",IF(ISNUMBER(FIND("arbeid",Methode_Keuze)),"",IF(Tb_Activiteiten[[#This Row],[Loonkosten]]=1,Tb_Activiteiten[[#Headers],[Loonkosten]],"")))</f>
        <v/>
      </c>
      <c r="AL739" t="str">
        <f>IF(ISNUMBER(FIND("arbeid",Methode_Keuze)),"",IF(ISNUMBER(FIND("arbeid",Methode_Keuze)),"",IF(Tb_Activiteiten[[#This Row],[Eigen arbeid]]=1,Tb_Activiteiten[[#Headers],[Eigen arbeid]],"")))</f>
        <v/>
      </c>
      <c r="AM739" t="str">
        <f>IF(ISNUMBER(FIND("arbeid",Methode_Keuze)),"",IF(ISNUMBER(FIND("arbeid",Methode_Keuze)),"",IF(Tb_Activiteiten[[#This Row],[Projectmedewerker]]=1,Tb_Activiteiten[[#Headers],[Projectmedewerker]],"")))</f>
        <v/>
      </c>
      <c r="AN739" t="str">
        <f>IF(ISNUMBER(FIND("arbeid",Methode_Keuze)),"",IF(ISNUMBER(FIND("arbeid",Methode_Keuze)),"",IF(Tb_Activiteiten[[#This Row],[Landbouwer]]=1,Tb_Activiteiten[[#Headers],[Landbouwer]],"")))</f>
        <v/>
      </c>
      <c r="AO739" t="str">
        <f>IF(ISNUMBER(FIND("arbeid",Methode_Keuze)),"",IF(ISNUMBER(FIND("arbeid",Methode_Keuze)),"",IF(Tb_Activiteiten[[#This Row],[Adviseur]]=1,Tb_Activiteiten[[#Headers],[Adviseur]],"")))</f>
        <v/>
      </c>
      <c r="AP739" t="str">
        <f>IF(ISNUMBER(FIND("arbeid",Methode_Keuze)),"",IF(ISNUMBER(FIND("arbeid",Methode_Keuze)),"",IF(Tb_Activiteiten[[#This Row],[Projectleider/Expert]]=1,Tb_Activiteiten[[#Headers],[Projectleider/Expert]],"")))</f>
        <v/>
      </c>
      <c r="AQ739" t="str">
        <f>IF(ISNUMBER(FIND("arbeid",Methode_Keuze)),"",IF(ISNUMBER(FIND("arbeid",Methode_Keuze)),"",IF(Tb_Activiteiten[[#This Row],[Arbeidskosten]]=1,Tb_Activiteiten[[#Headers],[Arbeidskosten]],"")))</f>
        <v/>
      </c>
      <c r="AR739" t="str">
        <f>IF(ISNUMBER(FIND("arbeid",Methode_Keuze)),"",IF(ISNUMBER(FIND("arbeid",Methode_Keuze)),"",IF(Tb_Activiteiten[[#This Row],[Arbeidskosten op basis van IKS]]=1,Tb_Activiteiten[[#Headers],[Arbeidskosten op basis van IKS]],"")))</f>
        <v/>
      </c>
      <c r="AS739" t="str">
        <f>IF(ISNUMBER(FIND("overige",Methode_Keuze)),"",IF(Tb_Activiteiten[[#This Row],[Kosten derden exclusief btw]]=1,Tb_Activiteiten[[#Headers],[Kosten derden exclusief btw]],""))</f>
        <v/>
      </c>
      <c r="AT739" t="str">
        <f>IF(ISNUMBER(FIND("overige",Methode_Keuze)),"",IF(Tb_Activiteiten[[#This Row],[Niet verrekenbare btw]]=1,Tb_Activiteiten[[#Headers],[Niet verrekenbare btw]],""))</f>
        <v/>
      </c>
      <c r="AU739" t="str">
        <f>IF(ISNUMBER(FIND("overige",Methode_Keuze)),"",IF(Tb_Activiteiten[[#This Row],[Grondkosten]]=1,Tb_Activiteiten[[#Headers],[Grondkosten]],""))</f>
        <v/>
      </c>
      <c r="AV739" t="str">
        <f>IF(ISNUMBER(FIND("overige",Methode_Keuze)),"",IF(Tb_Activiteiten[[#This Row],[Bijdrage in natura (overige)]]=1,Tb_Activiteiten[[#Headers],[Bijdrage in natura (overige)]],""))</f>
        <v/>
      </c>
      <c r="AW739" t="str">
        <f>IF(ISNUMBER(FIND("overige",Methode_Keuze)),"",IF(Tb_Activiteiten[[#This Row],[Bijdrage in natura (vrijwilligers)]]=1,Tb_Activiteiten[[#Headers],[Bijdrage in natura (vrijwilligers)]],""))</f>
        <v/>
      </c>
      <c r="AX739" t="str">
        <f>IF(ISNUMBER(FIND("overige",Methode_Keuze)),"",IF(Tb_Activiteiten[[#This Row],[Afschrijvingskosten]]=1,Tb_Activiteiten[[#Headers],[Afschrijvingskosten]],""))</f>
        <v/>
      </c>
      <c r="AY739" t="str">
        <f>IF(ISNUMBER(FIND("overige",Methode_Keuze)),"",IF(Tb_Activiteiten[[#This Row],[Vergoeding]]=1,Tb_Activiteiten[[#Headers],[Vergoeding]],""))</f>
        <v/>
      </c>
      <c r="AZ739" t="str">
        <f>IF(ISNUMBER(FIND("arbeid",Methode_Keuze)),"",IF(Tb_Activiteiten[[#This Row],[Arbeidskosten - vast tarief (excl eigen arbeid)]]=1,Tb_Activiteiten[[#Headers],[Arbeidskosten - vast tarief (excl eigen arbeid)]],""))</f>
        <v/>
      </c>
      <c r="BA739" t="str">
        <f>IF(ISNUMBER(FIND("overige",Methode_Keuze)),"",IF(Tb_Activiteiten[[#This Row],[Overige kosten]]=1,Tb_Activiteiten[[#Headers],[Overige kosten]],""))</f>
        <v/>
      </c>
    </row>
    <row r="740" spans="1:53" x14ac:dyDescent="0.25">
      <c r="A740" s="213"/>
      <c r="F740" s="64"/>
      <c r="G740" s="64"/>
      <c r="H740" s="258"/>
      <c r="I740" s="258"/>
      <c r="J740" s="258"/>
      <c r="K740" s="258"/>
      <c r="O740" s="56"/>
      <c r="Q740" t="str">
        <f>IFERROR(IF(VLOOKUP(Tb_Activiteiten[[#This Row],[Openstelling]],Tb_Openstelling[],2,0)=1,1,""),"")</f>
        <v/>
      </c>
      <c r="AK740" t="str">
        <f>IF(ISNUMBER(FIND("arbeid",Methode_Keuze)),"",IF(ISNUMBER(FIND("arbeid",Methode_Keuze)),"",IF(Tb_Activiteiten[[#This Row],[Loonkosten]]=1,Tb_Activiteiten[[#Headers],[Loonkosten]],"")))</f>
        <v/>
      </c>
      <c r="AL740" t="str">
        <f>IF(ISNUMBER(FIND("arbeid",Methode_Keuze)),"",IF(ISNUMBER(FIND("arbeid",Methode_Keuze)),"",IF(Tb_Activiteiten[[#This Row],[Eigen arbeid]]=1,Tb_Activiteiten[[#Headers],[Eigen arbeid]],"")))</f>
        <v/>
      </c>
      <c r="AM740" t="str">
        <f>IF(ISNUMBER(FIND("arbeid",Methode_Keuze)),"",IF(ISNUMBER(FIND("arbeid",Methode_Keuze)),"",IF(Tb_Activiteiten[[#This Row],[Projectmedewerker]]=1,Tb_Activiteiten[[#Headers],[Projectmedewerker]],"")))</f>
        <v/>
      </c>
      <c r="AN740" t="str">
        <f>IF(ISNUMBER(FIND("arbeid",Methode_Keuze)),"",IF(ISNUMBER(FIND("arbeid",Methode_Keuze)),"",IF(Tb_Activiteiten[[#This Row],[Landbouwer]]=1,Tb_Activiteiten[[#Headers],[Landbouwer]],"")))</f>
        <v/>
      </c>
      <c r="AO740" t="str">
        <f>IF(ISNUMBER(FIND("arbeid",Methode_Keuze)),"",IF(ISNUMBER(FIND("arbeid",Methode_Keuze)),"",IF(Tb_Activiteiten[[#This Row],[Adviseur]]=1,Tb_Activiteiten[[#Headers],[Adviseur]],"")))</f>
        <v/>
      </c>
      <c r="AP740" t="str">
        <f>IF(ISNUMBER(FIND("arbeid",Methode_Keuze)),"",IF(ISNUMBER(FIND("arbeid",Methode_Keuze)),"",IF(Tb_Activiteiten[[#This Row],[Projectleider/Expert]]=1,Tb_Activiteiten[[#Headers],[Projectleider/Expert]],"")))</f>
        <v/>
      </c>
      <c r="AQ740" t="str">
        <f>IF(ISNUMBER(FIND("arbeid",Methode_Keuze)),"",IF(ISNUMBER(FIND("arbeid",Methode_Keuze)),"",IF(Tb_Activiteiten[[#This Row],[Arbeidskosten]]=1,Tb_Activiteiten[[#Headers],[Arbeidskosten]],"")))</f>
        <v/>
      </c>
      <c r="AR740" t="str">
        <f>IF(ISNUMBER(FIND("arbeid",Methode_Keuze)),"",IF(ISNUMBER(FIND("arbeid",Methode_Keuze)),"",IF(Tb_Activiteiten[[#This Row],[Arbeidskosten op basis van IKS]]=1,Tb_Activiteiten[[#Headers],[Arbeidskosten op basis van IKS]],"")))</f>
        <v/>
      </c>
      <c r="AS740" t="str">
        <f>IF(ISNUMBER(FIND("overige",Methode_Keuze)),"",IF(Tb_Activiteiten[[#This Row],[Kosten derden exclusief btw]]=1,Tb_Activiteiten[[#Headers],[Kosten derden exclusief btw]],""))</f>
        <v/>
      </c>
      <c r="AT740" t="str">
        <f>IF(ISNUMBER(FIND("overige",Methode_Keuze)),"",IF(Tb_Activiteiten[[#This Row],[Niet verrekenbare btw]]=1,Tb_Activiteiten[[#Headers],[Niet verrekenbare btw]],""))</f>
        <v/>
      </c>
      <c r="AU740" t="str">
        <f>IF(ISNUMBER(FIND("overige",Methode_Keuze)),"",IF(Tb_Activiteiten[[#This Row],[Grondkosten]]=1,Tb_Activiteiten[[#Headers],[Grondkosten]],""))</f>
        <v/>
      </c>
      <c r="AV740" t="str">
        <f>IF(ISNUMBER(FIND("overige",Methode_Keuze)),"",IF(Tb_Activiteiten[[#This Row],[Bijdrage in natura (overige)]]=1,Tb_Activiteiten[[#Headers],[Bijdrage in natura (overige)]],""))</f>
        <v/>
      </c>
      <c r="AW740" t="str">
        <f>IF(ISNUMBER(FIND("overige",Methode_Keuze)),"",IF(Tb_Activiteiten[[#This Row],[Bijdrage in natura (vrijwilligers)]]=1,Tb_Activiteiten[[#Headers],[Bijdrage in natura (vrijwilligers)]],""))</f>
        <v/>
      </c>
      <c r="AX740" t="str">
        <f>IF(ISNUMBER(FIND("overige",Methode_Keuze)),"",IF(Tb_Activiteiten[[#This Row],[Afschrijvingskosten]]=1,Tb_Activiteiten[[#Headers],[Afschrijvingskosten]],""))</f>
        <v/>
      </c>
      <c r="AY740" t="str">
        <f>IF(ISNUMBER(FIND("overige",Methode_Keuze)),"",IF(Tb_Activiteiten[[#This Row],[Vergoeding]]=1,Tb_Activiteiten[[#Headers],[Vergoeding]],""))</f>
        <v/>
      </c>
      <c r="AZ740" t="str">
        <f>IF(ISNUMBER(FIND("arbeid",Methode_Keuze)),"",IF(Tb_Activiteiten[[#This Row],[Arbeidskosten - vast tarief (excl eigen arbeid)]]=1,Tb_Activiteiten[[#Headers],[Arbeidskosten - vast tarief (excl eigen arbeid)]],""))</f>
        <v/>
      </c>
      <c r="BA740" t="str">
        <f>IF(ISNUMBER(FIND("overige",Methode_Keuze)),"",IF(Tb_Activiteiten[[#This Row],[Overige kosten]]=1,Tb_Activiteiten[[#Headers],[Overige kosten]],""))</f>
        <v/>
      </c>
    </row>
    <row r="741" spans="1:53" x14ac:dyDescent="0.25">
      <c r="A741" s="213"/>
      <c r="F741" s="64"/>
      <c r="G741" s="64"/>
      <c r="H741" s="258"/>
      <c r="I741" s="258"/>
      <c r="J741" s="258"/>
      <c r="K741" s="258"/>
      <c r="O741" s="56"/>
      <c r="Q741" t="str">
        <f>IFERROR(IF(VLOOKUP(Tb_Activiteiten[[#This Row],[Openstelling]],Tb_Openstelling[],2,0)=1,1,""),"")</f>
        <v/>
      </c>
      <c r="AK741" t="str">
        <f>IF(ISNUMBER(FIND("arbeid",Methode_Keuze)),"",IF(ISNUMBER(FIND("arbeid",Methode_Keuze)),"",IF(Tb_Activiteiten[[#This Row],[Loonkosten]]=1,Tb_Activiteiten[[#Headers],[Loonkosten]],"")))</f>
        <v/>
      </c>
      <c r="AL741" t="str">
        <f>IF(ISNUMBER(FIND("arbeid",Methode_Keuze)),"",IF(ISNUMBER(FIND("arbeid",Methode_Keuze)),"",IF(Tb_Activiteiten[[#This Row],[Eigen arbeid]]=1,Tb_Activiteiten[[#Headers],[Eigen arbeid]],"")))</f>
        <v/>
      </c>
      <c r="AM741" t="str">
        <f>IF(ISNUMBER(FIND("arbeid",Methode_Keuze)),"",IF(ISNUMBER(FIND("arbeid",Methode_Keuze)),"",IF(Tb_Activiteiten[[#This Row],[Projectmedewerker]]=1,Tb_Activiteiten[[#Headers],[Projectmedewerker]],"")))</f>
        <v/>
      </c>
      <c r="AN741" t="str">
        <f>IF(ISNUMBER(FIND("arbeid",Methode_Keuze)),"",IF(ISNUMBER(FIND("arbeid",Methode_Keuze)),"",IF(Tb_Activiteiten[[#This Row],[Landbouwer]]=1,Tb_Activiteiten[[#Headers],[Landbouwer]],"")))</f>
        <v/>
      </c>
      <c r="AO741" t="str">
        <f>IF(ISNUMBER(FIND("arbeid",Methode_Keuze)),"",IF(ISNUMBER(FIND("arbeid",Methode_Keuze)),"",IF(Tb_Activiteiten[[#This Row],[Adviseur]]=1,Tb_Activiteiten[[#Headers],[Adviseur]],"")))</f>
        <v/>
      </c>
      <c r="AP741" t="str">
        <f>IF(ISNUMBER(FIND("arbeid",Methode_Keuze)),"",IF(ISNUMBER(FIND("arbeid",Methode_Keuze)),"",IF(Tb_Activiteiten[[#This Row],[Projectleider/Expert]]=1,Tb_Activiteiten[[#Headers],[Projectleider/Expert]],"")))</f>
        <v/>
      </c>
      <c r="AQ741" t="str">
        <f>IF(ISNUMBER(FIND("arbeid",Methode_Keuze)),"",IF(ISNUMBER(FIND("arbeid",Methode_Keuze)),"",IF(Tb_Activiteiten[[#This Row],[Arbeidskosten]]=1,Tb_Activiteiten[[#Headers],[Arbeidskosten]],"")))</f>
        <v/>
      </c>
      <c r="AR741" t="str">
        <f>IF(ISNUMBER(FIND("arbeid",Methode_Keuze)),"",IF(ISNUMBER(FIND("arbeid",Methode_Keuze)),"",IF(Tb_Activiteiten[[#This Row],[Arbeidskosten op basis van IKS]]=1,Tb_Activiteiten[[#Headers],[Arbeidskosten op basis van IKS]],"")))</f>
        <v/>
      </c>
      <c r="AS741" t="str">
        <f>IF(ISNUMBER(FIND("overige",Methode_Keuze)),"",IF(Tb_Activiteiten[[#This Row],[Kosten derden exclusief btw]]=1,Tb_Activiteiten[[#Headers],[Kosten derden exclusief btw]],""))</f>
        <v/>
      </c>
      <c r="AT741" t="str">
        <f>IF(ISNUMBER(FIND("overige",Methode_Keuze)),"",IF(Tb_Activiteiten[[#This Row],[Niet verrekenbare btw]]=1,Tb_Activiteiten[[#Headers],[Niet verrekenbare btw]],""))</f>
        <v/>
      </c>
      <c r="AU741" t="str">
        <f>IF(ISNUMBER(FIND("overige",Methode_Keuze)),"",IF(Tb_Activiteiten[[#This Row],[Grondkosten]]=1,Tb_Activiteiten[[#Headers],[Grondkosten]],""))</f>
        <v/>
      </c>
      <c r="AV741" t="str">
        <f>IF(ISNUMBER(FIND("overige",Methode_Keuze)),"",IF(Tb_Activiteiten[[#This Row],[Bijdrage in natura (overige)]]=1,Tb_Activiteiten[[#Headers],[Bijdrage in natura (overige)]],""))</f>
        <v/>
      </c>
      <c r="AW741" t="str">
        <f>IF(ISNUMBER(FIND("overige",Methode_Keuze)),"",IF(Tb_Activiteiten[[#This Row],[Bijdrage in natura (vrijwilligers)]]=1,Tb_Activiteiten[[#Headers],[Bijdrage in natura (vrijwilligers)]],""))</f>
        <v/>
      </c>
      <c r="AX741" t="str">
        <f>IF(ISNUMBER(FIND("overige",Methode_Keuze)),"",IF(Tb_Activiteiten[[#This Row],[Afschrijvingskosten]]=1,Tb_Activiteiten[[#Headers],[Afschrijvingskosten]],""))</f>
        <v/>
      </c>
      <c r="AY741" t="str">
        <f>IF(ISNUMBER(FIND("overige",Methode_Keuze)),"",IF(Tb_Activiteiten[[#This Row],[Vergoeding]]=1,Tb_Activiteiten[[#Headers],[Vergoeding]],""))</f>
        <v/>
      </c>
      <c r="AZ741" t="str">
        <f>IF(ISNUMBER(FIND("arbeid",Methode_Keuze)),"",IF(Tb_Activiteiten[[#This Row],[Arbeidskosten - vast tarief (excl eigen arbeid)]]=1,Tb_Activiteiten[[#Headers],[Arbeidskosten - vast tarief (excl eigen arbeid)]],""))</f>
        <v/>
      </c>
      <c r="BA741" t="str">
        <f>IF(ISNUMBER(FIND("overige",Methode_Keuze)),"",IF(Tb_Activiteiten[[#This Row],[Overige kosten]]=1,Tb_Activiteiten[[#Headers],[Overige kosten]],""))</f>
        <v/>
      </c>
    </row>
    <row r="742" spans="1:53" x14ac:dyDescent="0.25">
      <c r="A742" s="213"/>
      <c r="F742" s="64"/>
      <c r="G742" s="64"/>
      <c r="H742" s="258"/>
      <c r="I742" s="258"/>
      <c r="J742" s="258"/>
      <c r="K742" s="258"/>
      <c r="O742" s="56"/>
      <c r="Q742" t="str">
        <f>IFERROR(IF(VLOOKUP(Tb_Activiteiten[[#This Row],[Openstelling]],Tb_Openstelling[],2,0)=1,1,""),"")</f>
        <v/>
      </c>
      <c r="AK742" t="str">
        <f>IF(ISNUMBER(FIND("arbeid",Methode_Keuze)),"",IF(ISNUMBER(FIND("arbeid",Methode_Keuze)),"",IF(Tb_Activiteiten[[#This Row],[Loonkosten]]=1,Tb_Activiteiten[[#Headers],[Loonkosten]],"")))</f>
        <v/>
      </c>
      <c r="AL742" t="str">
        <f>IF(ISNUMBER(FIND("arbeid",Methode_Keuze)),"",IF(ISNUMBER(FIND("arbeid",Methode_Keuze)),"",IF(Tb_Activiteiten[[#This Row],[Eigen arbeid]]=1,Tb_Activiteiten[[#Headers],[Eigen arbeid]],"")))</f>
        <v/>
      </c>
      <c r="AM742" t="str">
        <f>IF(ISNUMBER(FIND("arbeid",Methode_Keuze)),"",IF(ISNUMBER(FIND("arbeid",Methode_Keuze)),"",IF(Tb_Activiteiten[[#This Row],[Projectmedewerker]]=1,Tb_Activiteiten[[#Headers],[Projectmedewerker]],"")))</f>
        <v/>
      </c>
      <c r="AN742" t="str">
        <f>IF(ISNUMBER(FIND("arbeid",Methode_Keuze)),"",IF(ISNUMBER(FIND("arbeid",Methode_Keuze)),"",IF(Tb_Activiteiten[[#This Row],[Landbouwer]]=1,Tb_Activiteiten[[#Headers],[Landbouwer]],"")))</f>
        <v/>
      </c>
      <c r="AO742" t="str">
        <f>IF(ISNUMBER(FIND("arbeid",Methode_Keuze)),"",IF(ISNUMBER(FIND("arbeid",Methode_Keuze)),"",IF(Tb_Activiteiten[[#This Row],[Adviseur]]=1,Tb_Activiteiten[[#Headers],[Adviseur]],"")))</f>
        <v/>
      </c>
      <c r="AP742" t="str">
        <f>IF(ISNUMBER(FIND("arbeid",Methode_Keuze)),"",IF(ISNUMBER(FIND("arbeid",Methode_Keuze)),"",IF(Tb_Activiteiten[[#This Row],[Projectleider/Expert]]=1,Tb_Activiteiten[[#Headers],[Projectleider/Expert]],"")))</f>
        <v/>
      </c>
      <c r="AQ742" t="str">
        <f>IF(ISNUMBER(FIND("arbeid",Methode_Keuze)),"",IF(ISNUMBER(FIND("arbeid",Methode_Keuze)),"",IF(Tb_Activiteiten[[#This Row],[Arbeidskosten]]=1,Tb_Activiteiten[[#Headers],[Arbeidskosten]],"")))</f>
        <v/>
      </c>
      <c r="AR742" t="str">
        <f>IF(ISNUMBER(FIND("arbeid",Methode_Keuze)),"",IF(ISNUMBER(FIND("arbeid",Methode_Keuze)),"",IF(Tb_Activiteiten[[#This Row],[Arbeidskosten op basis van IKS]]=1,Tb_Activiteiten[[#Headers],[Arbeidskosten op basis van IKS]],"")))</f>
        <v/>
      </c>
      <c r="AS742" t="str">
        <f>IF(ISNUMBER(FIND("overige",Methode_Keuze)),"",IF(Tb_Activiteiten[[#This Row],[Kosten derden exclusief btw]]=1,Tb_Activiteiten[[#Headers],[Kosten derden exclusief btw]],""))</f>
        <v/>
      </c>
      <c r="AT742" t="str">
        <f>IF(ISNUMBER(FIND("overige",Methode_Keuze)),"",IF(Tb_Activiteiten[[#This Row],[Niet verrekenbare btw]]=1,Tb_Activiteiten[[#Headers],[Niet verrekenbare btw]],""))</f>
        <v/>
      </c>
      <c r="AU742" t="str">
        <f>IF(ISNUMBER(FIND("overige",Methode_Keuze)),"",IF(Tb_Activiteiten[[#This Row],[Grondkosten]]=1,Tb_Activiteiten[[#Headers],[Grondkosten]],""))</f>
        <v/>
      </c>
      <c r="AV742" t="str">
        <f>IF(ISNUMBER(FIND("overige",Methode_Keuze)),"",IF(Tb_Activiteiten[[#This Row],[Bijdrage in natura (overige)]]=1,Tb_Activiteiten[[#Headers],[Bijdrage in natura (overige)]],""))</f>
        <v/>
      </c>
      <c r="AW742" t="str">
        <f>IF(ISNUMBER(FIND("overige",Methode_Keuze)),"",IF(Tb_Activiteiten[[#This Row],[Bijdrage in natura (vrijwilligers)]]=1,Tb_Activiteiten[[#Headers],[Bijdrage in natura (vrijwilligers)]],""))</f>
        <v/>
      </c>
      <c r="AX742" t="str">
        <f>IF(ISNUMBER(FIND("overige",Methode_Keuze)),"",IF(Tb_Activiteiten[[#This Row],[Afschrijvingskosten]]=1,Tb_Activiteiten[[#Headers],[Afschrijvingskosten]],""))</f>
        <v/>
      </c>
      <c r="AY742" t="str">
        <f>IF(ISNUMBER(FIND("overige",Methode_Keuze)),"",IF(Tb_Activiteiten[[#This Row],[Vergoeding]]=1,Tb_Activiteiten[[#Headers],[Vergoeding]],""))</f>
        <v/>
      </c>
      <c r="AZ742" t="str">
        <f>IF(ISNUMBER(FIND("arbeid",Methode_Keuze)),"",IF(Tb_Activiteiten[[#This Row],[Arbeidskosten - vast tarief (excl eigen arbeid)]]=1,Tb_Activiteiten[[#Headers],[Arbeidskosten - vast tarief (excl eigen arbeid)]],""))</f>
        <v/>
      </c>
      <c r="BA742" t="str">
        <f>IF(ISNUMBER(FIND("overige",Methode_Keuze)),"",IF(Tb_Activiteiten[[#This Row],[Overige kosten]]=1,Tb_Activiteiten[[#Headers],[Overige kosten]],""))</f>
        <v/>
      </c>
    </row>
    <row r="743" spans="1:53" x14ac:dyDescent="0.25">
      <c r="A743" s="213"/>
      <c r="F743" s="64"/>
      <c r="G743" s="64"/>
      <c r="H743" s="258"/>
      <c r="I743" s="258"/>
      <c r="J743" s="258"/>
      <c r="K743" s="258"/>
      <c r="O743" s="56"/>
      <c r="Q743" t="str">
        <f>IFERROR(IF(VLOOKUP(Tb_Activiteiten[[#This Row],[Openstelling]],Tb_Openstelling[],2,0)=1,1,""),"")</f>
        <v/>
      </c>
      <c r="AK743" t="str">
        <f>IF(ISNUMBER(FIND("arbeid",Methode_Keuze)),"",IF(ISNUMBER(FIND("arbeid",Methode_Keuze)),"",IF(Tb_Activiteiten[[#This Row],[Loonkosten]]=1,Tb_Activiteiten[[#Headers],[Loonkosten]],"")))</f>
        <v/>
      </c>
      <c r="AL743" t="str">
        <f>IF(ISNUMBER(FIND("arbeid",Methode_Keuze)),"",IF(ISNUMBER(FIND("arbeid",Methode_Keuze)),"",IF(Tb_Activiteiten[[#This Row],[Eigen arbeid]]=1,Tb_Activiteiten[[#Headers],[Eigen arbeid]],"")))</f>
        <v/>
      </c>
      <c r="AM743" t="str">
        <f>IF(ISNUMBER(FIND("arbeid",Methode_Keuze)),"",IF(ISNUMBER(FIND("arbeid",Methode_Keuze)),"",IF(Tb_Activiteiten[[#This Row],[Projectmedewerker]]=1,Tb_Activiteiten[[#Headers],[Projectmedewerker]],"")))</f>
        <v/>
      </c>
      <c r="AN743" t="str">
        <f>IF(ISNUMBER(FIND("arbeid",Methode_Keuze)),"",IF(ISNUMBER(FIND("arbeid",Methode_Keuze)),"",IF(Tb_Activiteiten[[#This Row],[Landbouwer]]=1,Tb_Activiteiten[[#Headers],[Landbouwer]],"")))</f>
        <v/>
      </c>
      <c r="AO743" t="str">
        <f>IF(ISNUMBER(FIND("arbeid",Methode_Keuze)),"",IF(ISNUMBER(FIND("arbeid",Methode_Keuze)),"",IF(Tb_Activiteiten[[#This Row],[Adviseur]]=1,Tb_Activiteiten[[#Headers],[Adviseur]],"")))</f>
        <v/>
      </c>
      <c r="AP743" t="str">
        <f>IF(ISNUMBER(FIND("arbeid",Methode_Keuze)),"",IF(ISNUMBER(FIND("arbeid",Methode_Keuze)),"",IF(Tb_Activiteiten[[#This Row],[Projectleider/Expert]]=1,Tb_Activiteiten[[#Headers],[Projectleider/Expert]],"")))</f>
        <v/>
      </c>
      <c r="AQ743" t="str">
        <f>IF(ISNUMBER(FIND("arbeid",Methode_Keuze)),"",IF(ISNUMBER(FIND("arbeid",Methode_Keuze)),"",IF(Tb_Activiteiten[[#This Row],[Arbeidskosten]]=1,Tb_Activiteiten[[#Headers],[Arbeidskosten]],"")))</f>
        <v/>
      </c>
      <c r="AR743" t="str">
        <f>IF(ISNUMBER(FIND("arbeid",Methode_Keuze)),"",IF(ISNUMBER(FIND("arbeid",Methode_Keuze)),"",IF(Tb_Activiteiten[[#This Row],[Arbeidskosten op basis van IKS]]=1,Tb_Activiteiten[[#Headers],[Arbeidskosten op basis van IKS]],"")))</f>
        <v/>
      </c>
      <c r="AS743" t="str">
        <f>IF(ISNUMBER(FIND("overige",Methode_Keuze)),"",IF(Tb_Activiteiten[[#This Row],[Kosten derden exclusief btw]]=1,Tb_Activiteiten[[#Headers],[Kosten derden exclusief btw]],""))</f>
        <v/>
      </c>
      <c r="AT743" t="str">
        <f>IF(ISNUMBER(FIND("overige",Methode_Keuze)),"",IF(Tb_Activiteiten[[#This Row],[Niet verrekenbare btw]]=1,Tb_Activiteiten[[#Headers],[Niet verrekenbare btw]],""))</f>
        <v/>
      </c>
      <c r="AU743" t="str">
        <f>IF(ISNUMBER(FIND("overige",Methode_Keuze)),"",IF(Tb_Activiteiten[[#This Row],[Grondkosten]]=1,Tb_Activiteiten[[#Headers],[Grondkosten]],""))</f>
        <v/>
      </c>
      <c r="AV743" t="str">
        <f>IF(ISNUMBER(FIND("overige",Methode_Keuze)),"",IF(Tb_Activiteiten[[#This Row],[Bijdrage in natura (overige)]]=1,Tb_Activiteiten[[#Headers],[Bijdrage in natura (overige)]],""))</f>
        <v/>
      </c>
      <c r="AW743" t="str">
        <f>IF(ISNUMBER(FIND("overige",Methode_Keuze)),"",IF(Tb_Activiteiten[[#This Row],[Bijdrage in natura (vrijwilligers)]]=1,Tb_Activiteiten[[#Headers],[Bijdrage in natura (vrijwilligers)]],""))</f>
        <v/>
      </c>
      <c r="AX743" t="str">
        <f>IF(ISNUMBER(FIND("overige",Methode_Keuze)),"",IF(Tb_Activiteiten[[#This Row],[Afschrijvingskosten]]=1,Tb_Activiteiten[[#Headers],[Afschrijvingskosten]],""))</f>
        <v/>
      </c>
      <c r="AY743" t="str">
        <f>IF(ISNUMBER(FIND("overige",Methode_Keuze)),"",IF(Tb_Activiteiten[[#This Row],[Vergoeding]]=1,Tb_Activiteiten[[#Headers],[Vergoeding]],""))</f>
        <v/>
      </c>
      <c r="AZ743" t="str">
        <f>IF(ISNUMBER(FIND("arbeid",Methode_Keuze)),"",IF(Tb_Activiteiten[[#This Row],[Arbeidskosten - vast tarief (excl eigen arbeid)]]=1,Tb_Activiteiten[[#Headers],[Arbeidskosten - vast tarief (excl eigen arbeid)]],""))</f>
        <v/>
      </c>
      <c r="BA743" t="str">
        <f>IF(ISNUMBER(FIND("overige",Methode_Keuze)),"",IF(Tb_Activiteiten[[#This Row],[Overige kosten]]=1,Tb_Activiteiten[[#Headers],[Overige kosten]],""))</f>
        <v/>
      </c>
    </row>
    <row r="744" spans="1:53" x14ac:dyDescent="0.25">
      <c r="A744" s="213"/>
      <c r="F744" s="64"/>
      <c r="G744" s="64"/>
      <c r="H744" s="258"/>
      <c r="I744" s="258"/>
      <c r="J744" s="258"/>
      <c r="K744" s="258"/>
      <c r="O744" s="56"/>
      <c r="Q744" t="str">
        <f>IFERROR(IF(VLOOKUP(Tb_Activiteiten[[#This Row],[Openstelling]],Tb_Openstelling[],2,0)=1,1,""),"")</f>
        <v/>
      </c>
      <c r="AK744" t="str">
        <f>IF(ISNUMBER(FIND("arbeid",Methode_Keuze)),"",IF(ISNUMBER(FIND("arbeid",Methode_Keuze)),"",IF(Tb_Activiteiten[[#This Row],[Loonkosten]]=1,Tb_Activiteiten[[#Headers],[Loonkosten]],"")))</f>
        <v/>
      </c>
      <c r="AL744" t="str">
        <f>IF(ISNUMBER(FIND("arbeid",Methode_Keuze)),"",IF(ISNUMBER(FIND("arbeid",Methode_Keuze)),"",IF(Tb_Activiteiten[[#This Row],[Eigen arbeid]]=1,Tb_Activiteiten[[#Headers],[Eigen arbeid]],"")))</f>
        <v/>
      </c>
      <c r="AM744" t="str">
        <f>IF(ISNUMBER(FIND("arbeid",Methode_Keuze)),"",IF(ISNUMBER(FIND("arbeid",Methode_Keuze)),"",IF(Tb_Activiteiten[[#This Row],[Projectmedewerker]]=1,Tb_Activiteiten[[#Headers],[Projectmedewerker]],"")))</f>
        <v/>
      </c>
      <c r="AN744" t="str">
        <f>IF(ISNUMBER(FIND("arbeid",Methode_Keuze)),"",IF(ISNUMBER(FIND("arbeid",Methode_Keuze)),"",IF(Tb_Activiteiten[[#This Row],[Landbouwer]]=1,Tb_Activiteiten[[#Headers],[Landbouwer]],"")))</f>
        <v/>
      </c>
      <c r="AO744" t="str">
        <f>IF(ISNUMBER(FIND("arbeid",Methode_Keuze)),"",IF(ISNUMBER(FIND("arbeid",Methode_Keuze)),"",IF(Tb_Activiteiten[[#This Row],[Adviseur]]=1,Tb_Activiteiten[[#Headers],[Adviseur]],"")))</f>
        <v/>
      </c>
      <c r="AP744" t="str">
        <f>IF(ISNUMBER(FIND("arbeid",Methode_Keuze)),"",IF(ISNUMBER(FIND("arbeid",Methode_Keuze)),"",IF(Tb_Activiteiten[[#This Row],[Projectleider/Expert]]=1,Tb_Activiteiten[[#Headers],[Projectleider/Expert]],"")))</f>
        <v/>
      </c>
      <c r="AQ744" t="str">
        <f>IF(ISNUMBER(FIND("arbeid",Methode_Keuze)),"",IF(ISNUMBER(FIND("arbeid",Methode_Keuze)),"",IF(Tb_Activiteiten[[#This Row],[Arbeidskosten]]=1,Tb_Activiteiten[[#Headers],[Arbeidskosten]],"")))</f>
        <v/>
      </c>
      <c r="AR744" t="str">
        <f>IF(ISNUMBER(FIND("arbeid",Methode_Keuze)),"",IF(ISNUMBER(FIND("arbeid",Methode_Keuze)),"",IF(Tb_Activiteiten[[#This Row],[Arbeidskosten op basis van IKS]]=1,Tb_Activiteiten[[#Headers],[Arbeidskosten op basis van IKS]],"")))</f>
        <v/>
      </c>
      <c r="AS744" t="str">
        <f>IF(ISNUMBER(FIND("overige",Methode_Keuze)),"",IF(Tb_Activiteiten[[#This Row],[Kosten derden exclusief btw]]=1,Tb_Activiteiten[[#Headers],[Kosten derden exclusief btw]],""))</f>
        <v/>
      </c>
      <c r="AT744" t="str">
        <f>IF(ISNUMBER(FIND("overige",Methode_Keuze)),"",IF(Tb_Activiteiten[[#This Row],[Niet verrekenbare btw]]=1,Tb_Activiteiten[[#Headers],[Niet verrekenbare btw]],""))</f>
        <v/>
      </c>
      <c r="AU744" t="str">
        <f>IF(ISNUMBER(FIND("overige",Methode_Keuze)),"",IF(Tb_Activiteiten[[#This Row],[Grondkosten]]=1,Tb_Activiteiten[[#Headers],[Grondkosten]],""))</f>
        <v/>
      </c>
      <c r="AV744" t="str">
        <f>IF(ISNUMBER(FIND("overige",Methode_Keuze)),"",IF(Tb_Activiteiten[[#This Row],[Bijdrage in natura (overige)]]=1,Tb_Activiteiten[[#Headers],[Bijdrage in natura (overige)]],""))</f>
        <v/>
      </c>
      <c r="AW744" t="str">
        <f>IF(ISNUMBER(FIND("overige",Methode_Keuze)),"",IF(Tb_Activiteiten[[#This Row],[Bijdrage in natura (vrijwilligers)]]=1,Tb_Activiteiten[[#Headers],[Bijdrage in natura (vrijwilligers)]],""))</f>
        <v/>
      </c>
      <c r="AX744" t="str">
        <f>IF(ISNUMBER(FIND("overige",Methode_Keuze)),"",IF(Tb_Activiteiten[[#This Row],[Afschrijvingskosten]]=1,Tb_Activiteiten[[#Headers],[Afschrijvingskosten]],""))</f>
        <v/>
      </c>
      <c r="AY744" t="str">
        <f>IF(ISNUMBER(FIND("overige",Methode_Keuze)),"",IF(Tb_Activiteiten[[#This Row],[Vergoeding]]=1,Tb_Activiteiten[[#Headers],[Vergoeding]],""))</f>
        <v/>
      </c>
      <c r="AZ744" t="str">
        <f>IF(ISNUMBER(FIND("arbeid",Methode_Keuze)),"",IF(Tb_Activiteiten[[#This Row],[Arbeidskosten - vast tarief (excl eigen arbeid)]]=1,Tb_Activiteiten[[#Headers],[Arbeidskosten - vast tarief (excl eigen arbeid)]],""))</f>
        <v/>
      </c>
      <c r="BA744" t="str">
        <f>IF(ISNUMBER(FIND("overige",Methode_Keuze)),"",IF(Tb_Activiteiten[[#This Row],[Overige kosten]]=1,Tb_Activiteiten[[#Headers],[Overige kosten]],""))</f>
        <v/>
      </c>
    </row>
    <row r="745" spans="1:53" x14ac:dyDescent="0.25">
      <c r="A745" s="213"/>
      <c r="F745" s="64"/>
      <c r="G745" s="64"/>
      <c r="H745" s="258"/>
      <c r="I745" s="258"/>
      <c r="J745" s="258"/>
      <c r="K745" s="258"/>
      <c r="O745" s="56"/>
      <c r="Q745" t="str">
        <f>IFERROR(IF(VLOOKUP(Tb_Activiteiten[[#This Row],[Openstelling]],Tb_Openstelling[],2,0)=1,1,""),"")</f>
        <v/>
      </c>
      <c r="AK745" t="str">
        <f>IF(ISNUMBER(FIND("arbeid",Methode_Keuze)),"",IF(ISNUMBER(FIND("arbeid",Methode_Keuze)),"",IF(Tb_Activiteiten[[#This Row],[Loonkosten]]=1,Tb_Activiteiten[[#Headers],[Loonkosten]],"")))</f>
        <v/>
      </c>
      <c r="AL745" t="str">
        <f>IF(ISNUMBER(FIND("arbeid",Methode_Keuze)),"",IF(ISNUMBER(FIND("arbeid",Methode_Keuze)),"",IF(Tb_Activiteiten[[#This Row],[Eigen arbeid]]=1,Tb_Activiteiten[[#Headers],[Eigen arbeid]],"")))</f>
        <v/>
      </c>
      <c r="AM745" t="str">
        <f>IF(ISNUMBER(FIND("arbeid",Methode_Keuze)),"",IF(ISNUMBER(FIND("arbeid",Methode_Keuze)),"",IF(Tb_Activiteiten[[#This Row],[Projectmedewerker]]=1,Tb_Activiteiten[[#Headers],[Projectmedewerker]],"")))</f>
        <v/>
      </c>
      <c r="AN745" t="str">
        <f>IF(ISNUMBER(FIND("arbeid",Methode_Keuze)),"",IF(ISNUMBER(FIND("arbeid",Methode_Keuze)),"",IF(Tb_Activiteiten[[#This Row],[Landbouwer]]=1,Tb_Activiteiten[[#Headers],[Landbouwer]],"")))</f>
        <v/>
      </c>
      <c r="AO745" t="str">
        <f>IF(ISNUMBER(FIND("arbeid",Methode_Keuze)),"",IF(ISNUMBER(FIND("arbeid",Methode_Keuze)),"",IF(Tb_Activiteiten[[#This Row],[Adviseur]]=1,Tb_Activiteiten[[#Headers],[Adviseur]],"")))</f>
        <v/>
      </c>
      <c r="AP745" t="str">
        <f>IF(ISNUMBER(FIND("arbeid",Methode_Keuze)),"",IF(ISNUMBER(FIND("arbeid",Methode_Keuze)),"",IF(Tb_Activiteiten[[#This Row],[Projectleider/Expert]]=1,Tb_Activiteiten[[#Headers],[Projectleider/Expert]],"")))</f>
        <v/>
      </c>
      <c r="AQ745" t="str">
        <f>IF(ISNUMBER(FIND("arbeid",Methode_Keuze)),"",IF(ISNUMBER(FIND("arbeid",Methode_Keuze)),"",IF(Tb_Activiteiten[[#This Row],[Arbeidskosten]]=1,Tb_Activiteiten[[#Headers],[Arbeidskosten]],"")))</f>
        <v/>
      </c>
      <c r="AR745" t="str">
        <f>IF(ISNUMBER(FIND("arbeid",Methode_Keuze)),"",IF(ISNUMBER(FIND("arbeid",Methode_Keuze)),"",IF(Tb_Activiteiten[[#This Row],[Arbeidskosten op basis van IKS]]=1,Tb_Activiteiten[[#Headers],[Arbeidskosten op basis van IKS]],"")))</f>
        <v/>
      </c>
      <c r="AS745" t="str">
        <f>IF(ISNUMBER(FIND("overige",Methode_Keuze)),"",IF(Tb_Activiteiten[[#This Row],[Kosten derden exclusief btw]]=1,Tb_Activiteiten[[#Headers],[Kosten derden exclusief btw]],""))</f>
        <v/>
      </c>
      <c r="AT745" t="str">
        <f>IF(ISNUMBER(FIND("overige",Methode_Keuze)),"",IF(Tb_Activiteiten[[#This Row],[Niet verrekenbare btw]]=1,Tb_Activiteiten[[#Headers],[Niet verrekenbare btw]],""))</f>
        <v/>
      </c>
      <c r="AU745" t="str">
        <f>IF(ISNUMBER(FIND("overige",Methode_Keuze)),"",IF(Tb_Activiteiten[[#This Row],[Grondkosten]]=1,Tb_Activiteiten[[#Headers],[Grondkosten]],""))</f>
        <v/>
      </c>
      <c r="AV745" t="str">
        <f>IF(ISNUMBER(FIND("overige",Methode_Keuze)),"",IF(Tb_Activiteiten[[#This Row],[Bijdrage in natura (overige)]]=1,Tb_Activiteiten[[#Headers],[Bijdrage in natura (overige)]],""))</f>
        <v/>
      </c>
      <c r="AW745" t="str">
        <f>IF(ISNUMBER(FIND("overige",Methode_Keuze)),"",IF(Tb_Activiteiten[[#This Row],[Bijdrage in natura (vrijwilligers)]]=1,Tb_Activiteiten[[#Headers],[Bijdrage in natura (vrijwilligers)]],""))</f>
        <v/>
      </c>
      <c r="AX745" t="str">
        <f>IF(ISNUMBER(FIND("overige",Methode_Keuze)),"",IF(Tb_Activiteiten[[#This Row],[Afschrijvingskosten]]=1,Tb_Activiteiten[[#Headers],[Afschrijvingskosten]],""))</f>
        <v/>
      </c>
      <c r="AY745" t="str">
        <f>IF(ISNUMBER(FIND("overige",Methode_Keuze)),"",IF(Tb_Activiteiten[[#This Row],[Vergoeding]]=1,Tb_Activiteiten[[#Headers],[Vergoeding]],""))</f>
        <v/>
      </c>
      <c r="AZ745" t="str">
        <f>IF(ISNUMBER(FIND("arbeid",Methode_Keuze)),"",IF(Tb_Activiteiten[[#This Row],[Arbeidskosten - vast tarief (excl eigen arbeid)]]=1,Tb_Activiteiten[[#Headers],[Arbeidskosten - vast tarief (excl eigen arbeid)]],""))</f>
        <v/>
      </c>
      <c r="BA745" t="str">
        <f>IF(ISNUMBER(FIND("overige",Methode_Keuze)),"",IF(Tb_Activiteiten[[#This Row],[Overige kosten]]=1,Tb_Activiteiten[[#Headers],[Overige kosten]],""))</f>
        <v/>
      </c>
    </row>
    <row r="746" spans="1:53" x14ac:dyDescent="0.25">
      <c r="A746" s="213"/>
      <c r="F746" s="64"/>
      <c r="G746" s="64"/>
      <c r="H746" s="258"/>
      <c r="I746" s="258"/>
      <c r="J746" s="258"/>
      <c r="K746" s="258"/>
      <c r="O746" s="56"/>
      <c r="Q746" t="str">
        <f>IFERROR(IF(VLOOKUP(Tb_Activiteiten[[#This Row],[Openstelling]],Tb_Openstelling[],2,0)=1,1,""),"")</f>
        <v/>
      </c>
      <c r="AK746" t="str">
        <f>IF(ISNUMBER(FIND("arbeid",Methode_Keuze)),"",IF(ISNUMBER(FIND("arbeid",Methode_Keuze)),"",IF(Tb_Activiteiten[[#This Row],[Loonkosten]]=1,Tb_Activiteiten[[#Headers],[Loonkosten]],"")))</f>
        <v/>
      </c>
      <c r="AL746" t="str">
        <f>IF(ISNUMBER(FIND("arbeid",Methode_Keuze)),"",IF(ISNUMBER(FIND("arbeid",Methode_Keuze)),"",IF(Tb_Activiteiten[[#This Row],[Eigen arbeid]]=1,Tb_Activiteiten[[#Headers],[Eigen arbeid]],"")))</f>
        <v/>
      </c>
      <c r="AM746" t="str">
        <f>IF(ISNUMBER(FIND("arbeid",Methode_Keuze)),"",IF(ISNUMBER(FIND("arbeid",Methode_Keuze)),"",IF(Tb_Activiteiten[[#This Row],[Projectmedewerker]]=1,Tb_Activiteiten[[#Headers],[Projectmedewerker]],"")))</f>
        <v/>
      </c>
      <c r="AN746" t="str">
        <f>IF(ISNUMBER(FIND("arbeid",Methode_Keuze)),"",IF(ISNUMBER(FIND("arbeid",Methode_Keuze)),"",IF(Tb_Activiteiten[[#This Row],[Landbouwer]]=1,Tb_Activiteiten[[#Headers],[Landbouwer]],"")))</f>
        <v/>
      </c>
      <c r="AO746" t="str">
        <f>IF(ISNUMBER(FIND("arbeid",Methode_Keuze)),"",IF(ISNUMBER(FIND("arbeid",Methode_Keuze)),"",IF(Tb_Activiteiten[[#This Row],[Adviseur]]=1,Tb_Activiteiten[[#Headers],[Adviseur]],"")))</f>
        <v/>
      </c>
      <c r="AP746" t="str">
        <f>IF(ISNUMBER(FIND("arbeid",Methode_Keuze)),"",IF(ISNUMBER(FIND("arbeid",Methode_Keuze)),"",IF(Tb_Activiteiten[[#This Row],[Projectleider/Expert]]=1,Tb_Activiteiten[[#Headers],[Projectleider/Expert]],"")))</f>
        <v/>
      </c>
      <c r="AQ746" t="str">
        <f>IF(ISNUMBER(FIND("arbeid",Methode_Keuze)),"",IF(ISNUMBER(FIND("arbeid",Methode_Keuze)),"",IF(Tb_Activiteiten[[#This Row],[Arbeidskosten]]=1,Tb_Activiteiten[[#Headers],[Arbeidskosten]],"")))</f>
        <v/>
      </c>
      <c r="AR746" t="str">
        <f>IF(ISNUMBER(FIND("arbeid",Methode_Keuze)),"",IF(ISNUMBER(FIND("arbeid",Methode_Keuze)),"",IF(Tb_Activiteiten[[#This Row],[Arbeidskosten op basis van IKS]]=1,Tb_Activiteiten[[#Headers],[Arbeidskosten op basis van IKS]],"")))</f>
        <v/>
      </c>
      <c r="AS746" t="str">
        <f>IF(ISNUMBER(FIND("overige",Methode_Keuze)),"",IF(Tb_Activiteiten[[#This Row],[Kosten derden exclusief btw]]=1,Tb_Activiteiten[[#Headers],[Kosten derden exclusief btw]],""))</f>
        <v/>
      </c>
      <c r="AT746" t="str">
        <f>IF(ISNUMBER(FIND("overige",Methode_Keuze)),"",IF(Tb_Activiteiten[[#This Row],[Niet verrekenbare btw]]=1,Tb_Activiteiten[[#Headers],[Niet verrekenbare btw]],""))</f>
        <v/>
      </c>
      <c r="AU746" t="str">
        <f>IF(ISNUMBER(FIND("overige",Methode_Keuze)),"",IF(Tb_Activiteiten[[#This Row],[Grondkosten]]=1,Tb_Activiteiten[[#Headers],[Grondkosten]],""))</f>
        <v/>
      </c>
      <c r="AV746" t="str">
        <f>IF(ISNUMBER(FIND("overige",Methode_Keuze)),"",IF(Tb_Activiteiten[[#This Row],[Bijdrage in natura (overige)]]=1,Tb_Activiteiten[[#Headers],[Bijdrage in natura (overige)]],""))</f>
        <v/>
      </c>
      <c r="AW746" t="str">
        <f>IF(ISNUMBER(FIND("overige",Methode_Keuze)),"",IF(Tb_Activiteiten[[#This Row],[Bijdrage in natura (vrijwilligers)]]=1,Tb_Activiteiten[[#Headers],[Bijdrage in natura (vrijwilligers)]],""))</f>
        <v/>
      </c>
      <c r="AX746" t="str">
        <f>IF(ISNUMBER(FIND("overige",Methode_Keuze)),"",IF(Tb_Activiteiten[[#This Row],[Afschrijvingskosten]]=1,Tb_Activiteiten[[#Headers],[Afschrijvingskosten]],""))</f>
        <v/>
      </c>
      <c r="AY746" t="str">
        <f>IF(ISNUMBER(FIND("overige",Methode_Keuze)),"",IF(Tb_Activiteiten[[#This Row],[Vergoeding]]=1,Tb_Activiteiten[[#Headers],[Vergoeding]],""))</f>
        <v/>
      </c>
      <c r="AZ746" t="str">
        <f>IF(ISNUMBER(FIND("arbeid",Methode_Keuze)),"",IF(Tb_Activiteiten[[#This Row],[Arbeidskosten - vast tarief (excl eigen arbeid)]]=1,Tb_Activiteiten[[#Headers],[Arbeidskosten - vast tarief (excl eigen arbeid)]],""))</f>
        <v/>
      </c>
      <c r="BA746" t="str">
        <f>IF(ISNUMBER(FIND("overige",Methode_Keuze)),"",IF(Tb_Activiteiten[[#This Row],[Overige kosten]]=1,Tb_Activiteiten[[#Headers],[Overige kosten]],""))</f>
        <v/>
      </c>
    </row>
    <row r="747" spans="1:53" x14ac:dyDescent="0.25">
      <c r="A747" s="213"/>
      <c r="F747" s="64"/>
      <c r="G747" s="64"/>
      <c r="H747" s="258"/>
      <c r="I747" s="258"/>
      <c r="J747" s="258"/>
      <c r="K747" s="258"/>
      <c r="O747" s="56"/>
      <c r="Q747" t="str">
        <f>IFERROR(IF(VLOOKUP(Tb_Activiteiten[[#This Row],[Openstelling]],Tb_Openstelling[],2,0)=1,1,""),"")</f>
        <v/>
      </c>
      <c r="AK747" t="str">
        <f>IF(ISNUMBER(FIND("arbeid",Methode_Keuze)),"",IF(ISNUMBER(FIND("arbeid",Methode_Keuze)),"",IF(Tb_Activiteiten[[#This Row],[Loonkosten]]=1,Tb_Activiteiten[[#Headers],[Loonkosten]],"")))</f>
        <v/>
      </c>
      <c r="AL747" t="str">
        <f>IF(ISNUMBER(FIND("arbeid",Methode_Keuze)),"",IF(ISNUMBER(FIND("arbeid",Methode_Keuze)),"",IF(Tb_Activiteiten[[#This Row],[Eigen arbeid]]=1,Tb_Activiteiten[[#Headers],[Eigen arbeid]],"")))</f>
        <v/>
      </c>
      <c r="AM747" t="str">
        <f>IF(ISNUMBER(FIND("arbeid",Methode_Keuze)),"",IF(ISNUMBER(FIND("arbeid",Methode_Keuze)),"",IF(Tb_Activiteiten[[#This Row],[Projectmedewerker]]=1,Tb_Activiteiten[[#Headers],[Projectmedewerker]],"")))</f>
        <v/>
      </c>
      <c r="AN747" t="str">
        <f>IF(ISNUMBER(FIND("arbeid",Methode_Keuze)),"",IF(ISNUMBER(FIND("arbeid",Methode_Keuze)),"",IF(Tb_Activiteiten[[#This Row],[Landbouwer]]=1,Tb_Activiteiten[[#Headers],[Landbouwer]],"")))</f>
        <v/>
      </c>
      <c r="AO747" t="str">
        <f>IF(ISNUMBER(FIND("arbeid",Methode_Keuze)),"",IF(ISNUMBER(FIND("arbeid",Methode_Keuze)),"",IF(Tb_Activiteiten[[#This Row],[Adviseur]]=1,Tb_Activiteiten[[#Headers],[Adviseur]],"")))</f>
        <v/>
      </c>
      <c r="AP747" t="str">
        <f>IF(ISNUMBER(FIND("arbeid",Methode_Keuze)),"",IF(ISNUMBER(FIND("arbeid",Methode_Keuze)),"",IF(Tb_Activiteiten[[#This Row],[Projectleider/Expert]]=1,Tb_Activiteiten[[#Headers],[Projectleider/Expert]],"")))</f>
        <v/>
      </c>
      <c r="AQ747" t="str">
        <f>IF(ISNUMBER(FIND("arbeid",Methode_Keuze)),"",IF(ISNUMBER(FIND("arbeid",Methode_Keuze)),"",IF(Tb_Activiteiten[[#This Row],[Arbeidskosten]]=1,Tb_Activiteiten[[#Headers],[Arbeidskosten]],"")))</f>
        <v/>
      </c>
      <c r="AR747" t="str">
        <f>IF(ISNUMBER(FIND("arbeid",Methode_Keuze)),"",IF(ISNUMBER(FIND("arbeid",Methode_Keuze)),"",IF(Tb_Activiteiten[[#This Row],[Arbeidskosten op basis van IKS]]=1,Tb_Activiteiten[[#Headers],[Arbeidskosten op basis van IKS]],"")))</f>
        <v/>
      </c>
      <c r="AS747" t="str">
        <f>IF(ISNUMBER(FIND("overige",Methode_Keuze)),"",IF(Tb_Activiteiten[[#This Row],[Kosten derden exclusief btw]]=1,Tb_Activiteiten[[#Headers],[Kosten derden exclusief btw]],""))</f>
        <v/>
      </c>
      <c r="AT747" t="str">
        <f>IF(ISNUMBER(FIND("overige",Methode_Keuze)),"",IF(Tb_Activiteiten[[#This Row],[Niet verrekenbare btw]]=1,Tb_Activiteiten[[#Headers],[Niet verrekenbare btw]],""))</f>
        <v/>
      </c>
      <c r="AU747" t="str">
        <f>IF(ISNUMBER(FIND("overige",Methode_Keuze)),"",IF(Tb_Activiteiten[[#This Row],[Grondkosten]]=1,Tb_Activiteiten[[#Headers],[Grondkosten]],""))</f>
        <v/>
      </c>
      <c r="AV747" t="str">
        <f>IF(ISNUMBER(FIND("overige",Methode_Keuze)),"",IF(Tb_Activiteiten[[#This Row],[Bijdrage in natura (overige)]]=1,Tb_Activiteiten[[#Headers],[Bijdrage in natura (overige)]],""))</f>
        <v/>
      </c>
      <c r="AW747" t="str">
        <f>IF(ISNUMBER(FIND("overige",Methode_Keuze)),"",IF(Tb_Activiteiten[[#This Row],[Bijdrage in natura (vrijwilligers)]]=1,Tb_Activiteiten[[#Headers],[Bijdrage in natura (vrijwilligers)]],""))</f>
        <v/>
      </c>
      <c r="AX747" t="str">
        <f>IF(ISNUMBER(FIND("overige",Methode_Keuze)),"",IF(Tb_Activiteiten[[#This Row],[Afschrijvingskosten]]=1,Tb_Activiteiten[[#Headers],[Afschrijvingskosten]],""))</f>
        <v/>
      </c>
      <c r="AY747" t="str">
        <f>IF(ISNUMBER(FIND("overige",Methode_Keuze)),"",IF(Tb_Activiteiten[[#This Row],[Vergoeding]]=1,Tb_Activiteiten[[#Headers],[Vergoeding]],""))</f>
        <v/>
      </c>
      <c r="AZ747" t="str">
        <f>IF(ISNUMBER(FIND("arbeid",Methode_Keuze)),"",IF(Tb_Activiteiten[[#This Row],[Arbeidskosten - vast tarief (excl eigen arbeid)]]=1,Tb_Activiteiten[[#Headers],[Arbeidskosten - vast tarief (excl eigen arbeid)]],""))</f>
        <v/>
      </c>
      <c r="BA747" t="str">
        <f>IF(ISNUMBER(FIND("overige",Methode_Keuze)),"",IF(Tb_Activiteiten[[#This Row],[Overige kosten]]=1,Tb_Activiteiten[[#Headers],[Overige kosten]],""))</f>
        <v/>
      </c>
    </row>
    <row r="748" spans="1:53" x14ac:dyDescent="0.25">
      <c r="A748" s="213"/>
      <c r="F748" s="64"/>
      <c r="G748" s="64"/>
      <c r="H748" s="258"/>
      <c r="I748" s="258"/>
      <c r="J748" s="258"/>
      <c r="K748" s="258"/>
      <c r="O748" s="56"/>
      <c r="Q748" t="str">
        <f>IFERROR(IF(VLOOKUP(Tb_Activiteiten[[#This Row],[Openstelling]],Tb_Openstelling[],2,0)=1,1,""),"")</f>
        <v/>
      </c>
      <c r="AK748" t="str">
        <f>IF(ISNUMBER(FIND("arbeid",Methode_Keuze)),"",IF(ISNUMBER(FIND("arbeid",Methode_Keuze)),"",IF(Tb_Activiteiten[[#This Row],[Loonkosten]]=1,Tb_Activiteiten[[#Headers],[Loonkosten]],"")))</f>
        <v/>
      </c>
      <c r="AL748" t="str">
        <f>IF(ISNUMBER(FIND("arbeid",Methode_Keuze)),"",IF(ISNUMBER(FIND("arbeid",Methode_Keuze)),"",IF(Tb_Activiteiten[[#This Row],[Eigen arbeid]]=1,Tb_Activiteiten[[#Headers],[Eigen arbeid]],"")))</f>
        <v/>
      </c>
      <c r="AM748" t="str">
        <f>IF(ISNUMBER(FIND("arbeid",Methode_Keuze)),"",IF(ISNUMBER(FIND("arbeid",Methode_Keuze)),"",IF(Tb_Activiteiten[[#This Row],[Projectmedewerker]]=1,Tb_Activiteiten[[#Headers],[Projectmedewerker]],"")))</f>
        <v/>
      </c>
      <c r="AN748" t="str">
        <f>IF(ISNUMBER(FIND("arbeid",Methode_Keuze)),"",IF(ISNUMBER(FIND("arbeid",Methode_Keuze)),"",IF(Tb_Activiteiten[[#This Row],[Landbouwer]]=1,Tb_Activiteiten[[#Headers],[Landbouwer]],"")))</f>
        <v/>
      </c>
      <c r="AO748" t="str">
        <f>IF(ISNUMBER(FIND("arbeid",Methode_Keuze)),"",IF(ISNUMBER(FIND("arbeid",Methode_Keuze)),"",IF(Tb_Activiteiten[[#This Row],[Adviseur]]=1,Tb_Activiteiten[[#Headers],[Adviseur]],"")))</f>
        <v/>
      </c>
      <c r="AP748" t="str">
        <f>IF(ISNUMBER(FIND("arbeid",Methode_Keuze)),"",IF(ISNUMBER(FIND("arbeid",Methode_Keuze)),"",IF(Tb_Activiteiten[[#This Row],[Projectleider/Expert]]=1,Tb_Activiteiten[[#Headers],[Projectleider/Expert]],"")))</f>
        <v/>
      </c>
      <c r="AQ748" t="str">
        <f>IF(ISNUMBER(FIND("arbeid",Methode_Keuze)),"",IF(ISNUMBER(FIND("arbeid",Methode_Keuze)),"",IF(Tb_Activiteiten[[#This Row],[Arbeidskosten]]=1,Tb_Activiteiten[[#Headers],[Arbeidskosten]],"")))</f>
        <v/>
      </c>
      <c r="AR748" t="str">
        <f>IF(ISNUMBER(FIND("arbeid",Methode_Keuze)),"",IF(ISNUMBER(FIND("arbeid",Methode_Keuze)),"",IF(Tb_Activiteiten[[#This Row],[Arbeidskosten op basis van IKS]]=1,Tb_Activiteiten[[#Headers],[Arbeidskosten op basis van IKS]],"")))</f>
        <v/>
      </c>
      <c r="AS748" t="str">
        <f>IF(ISNUMBER(FIND("overige",Methode_Keuze)),"",IF(Tb_Activiteiten[[#This Row],[Kosten derden exclusief btw]]=1,Tb_Activiteiten[[#Headers],[Kosten derden exclusief btw]],""))</f>
        <v/>
      </c>
      <c r="AT748" t="str">
        <f>IF(ISNUMBER(FIND("overige",Methode_Keuze)),"",IF(Tb_Activiteiten[[#This Row],[Niet verrekenbare btw]]=1,Tb_Activiteiten[[#Headers],[Niet verrekenbare btw]],""))</f>
        <v/>
      </c>
      <c r="AU748" t="str">
        <f>IF(ISNUMBER(FIND("overige",Methode_Keuze)),"",IF(Tb_Activiteiten[[#This Row],[Grondkosten]]=1,Tb_Activiteiten[[#Headers],[Grondkosten]],""))</f>
        <v/>
      </c>
      <c r="AV748" t="str">
        <f>IF(ISNUMBER(FIND("overige",Methode_Keuze)),"",IF(Tb_Activiteiten[[#This Row],[Bijdrage in natura (overige)]]=1,Tb_Activiteiten[[#Headers],[Bijdrage in natura (overige)]],""))</f>
        <v/>
      </c>
      <c r="AW748" t="str">
        <f>IF(ISNUMBER(FIND("overige",Methode_Keuze)),"",IF(Tb_Activiteiten[[#This Row],[Bijdrage in natura (vrijwilligers)]]=1,Tb_Activiteiten[[#Headers],[Bijdrage in natura (vrijwilligers)]],""))</f>
        <v/>
      </c>
      <c r="AX748" t="str">
        <f>IF(ISNUMBER(FIND("overige",Methode_Keuze)),"",IF(Tb_Activiteiten[[#This Row],[Afschrijvingskosten]]=1,Tb_Activiteiten[[#Headers],[Afschrijvingskosten]],""))</f>
        <v/>
      </c>
      <c r="AY748" t="str">
        <f>IF(ISNUMBER(FIND("overige",Methode_Keuze)),"",IF(Tb_Activiteiten[[#This Row],[Vergoeding]]=1,Tb_Activiteiten[[#Headers],[Vergoeding]],""))</f>
        <v/>
      </c>
      <c r="AZ748" t="str">
        <f>IF(ISNUMBER(FIND("arbeid",Methode_Keuze)),"",IF(Tb_Activiteiten[[#This Row],[Arbeidskosten - vast tarief (excl eigen arbeid)]]=1,Tb_Activiteiten[[#Headers],[Arbeidskosten - vast tarief (excl eigen arbeid)]],""))</f>
        <v/>
      </c>
      <c r="BA748" t="str">
        <f>IF(ISNUMBER(FIND("overige",Methode_Keuze)),"",IF(Tb_Activiteiten[[#This Row],[Overige kosten]]=1,Tb_Activiteiten[[#Headers],[Overige kosten]],""))</f>
        <v/>
      </c>
    </row>
    <row r="749" spans="1:53" x14ac:dyDescent="0.25">
      <c r="A749" s="213"/>
      <c r="F749" s="64"/>
      <c r="G749" s="64"/>
      <c r="H749" s="258"/>
      <c r="I749" s="258"/>
      <c r="J749" s="258"/>
      <c r="K749" s="258"/>
      <c r="O749" s="56"/>
      <c r="Q749" t="str">
        <f>IFERROR(IF(VLOOKUP(Tb_Activiteiten[[#This Row],[Openstelling]],Tb_Openstelling[],2,0)=1,1,""),"")</f>
        <v/>
      </c>
      <c r="AK749" t="str">
        <f>IF(ISNUMBER(FIND("arbeid",Methode_Keuze)),"",IF(ISNUMBER(FIND("arbeid",Methode_Keuze)),"",IF(Tb_Activiteiten[[#This Row],[Loonkosten]]=1,Tb_Activiteiten[[#Headers],[Loonkosten]],"")))</f>
        <v/>
      </c>
      <c r="AL749" t="str">
        <f>IF(ISNUMBER(FIND("arbeid",Methode_Keuze)),"",IF(ISNUMBER(FIND("arbeid",Methode_Keuze)),"",IF(Tb_Activiteiten[[#This Row],[Eigen arbeid]]=1,Tb_Activiteiten[[#Headers],[Eigen arbeid]],"")))</f>
        <v/>
      </c>
      <c r="AM749" t="str">
        <f>IF(ISNUMBER(FIND("arbeid",Methode_Keuze)),"",IF(ISNUMBER(FIND("arbeid",Methode_Keuze)),"",IF(Tb_Activiteiten[[#This Row],[Projectmedewerker]]=1,Tb_Activiteiten[[#Headers],[Projectmedewerker]],"")))</f>
        <v/>
      </c>
      <c r="AN749" t="str">
        <f>IF(ISNUMBER(FIND("arbeid",Methode_Keuze)),"",IF(ISNUMBER(FIND("arbeid",Methode_Keuze)),"",IF(Tb_Activiteiten[[#This Row],[Landbouwer]]=1,Tb_Activiteiten[[#Headers],[Landbouwer]],"")))</f>
        <v/>
      </c>
      <c r="AO749" t="str">
        <f>IF(ISNUMBER(FIND("arbeid",Methode_Keuze)),"",IF(ISNUMBER(FIND("arbeid",Methode_Keuze)),"",IF(Tb_Activiteiten[[#This Row],[Adviseur]]=1,Tb_Activiteiten[[#Headers],[Adviseur]],"")))</f>
        <v/>
      </c>
      <c r="AP749" t="str">
        <f>IF(ISNUMBER(FIND("arbeid",Methode_Keuze)),"",IF(ISNUMBER(FIND("arbeid",Methode_Keuze)),"",IF(Tb_Activiteiten[[#This Row],[Projectleider/Expert]]=1,Tb_Activiteiten[[#Headers],[Projectleider/Expert]],"")))</f>
        <v/>
      </c>
      <c r="AQ749" t="str">
        <f>IF(ISNUMBER(FIND("arbeid",Methode_Keuze)),"",IF(ISNUMBER(FIND("arbeid",Methode_Keuze)),"",IF(Tb_Activiteiten[[#This Row],[Arbeidskosten]]=1,Tb_Activiteiten[[#Headers],[Arbeidskosten]],"")))</f>
        <v/>
      </c>
      <c r="AR749" t="str">
        <f>IF(ISNUMBER(FIND("arbeid",Methode_Keuze)),"",IF(ISNUMBER(FIND("arbeid",Methode_Keuze)),"",IF(Tb_Activiteiten[[#This Row],[Arbeidskosten op basis van IKS]]=1,Tb_Activiteiten[[#Headers],[Arbeidskosten op basis van IKS]],"")))</f>
        <v/>
      </c>
      <c r="AS749" t="str">
        <f>IF(ISNUMBER(FIND("overige",Methode_Keuze)),"",IF(Tb_Activiteiten[[#This Row],[Kosten derden exclusief btw]]=1,Tb_Activiteiten[[#Headers],[Kosten derden exclusief btw]],""))</f>
        <v/>
      </c>
      <c r="AT749" t="str">
        <f>IF(ISNUMBER(FIND("overige",Methode_Keuze)),"",IF(Tb_Activiteiten[[#This Row],[Niet verrekenbare btw]]=1,Tb_Activiteiten[[#Headers],[Niet verrekenbare btw]],""))</f>
        <v/>
      </c>
      <c r="AU749" t="str">
        <f>IF(ISNUMBER(FIND("overige",Methode_Keuze)),"",IF(Tb_Activiteiten[[#This Row],[Grondkosten]]=1,Tb_Activiteiten[[#Headers],[Grondkosten]],""))</f>
        <v/>
      </c>
      <c r="AV749" t="str">
        <f>IF(ISNUMBER(FIND("overige",Methode_Keuze)),"",IF(Tb_Activiteiten[[#This Row],[Bijdrage in natura (overige)]]=1,Tb_Activiteiten[[#Headers],[Bijdrage in natura (overige)]],""))</f>
        <v/>
      </c>
      <c r="AW749" t="str">
        <f>IF(ISNUMBER(FIND("overige",Methode_Keuze)),"",IF(Tb_Activiteiten[[#This Row],[Bijdrage in natura (vrijwilligers)]]=1,Tb_Activiteiten[[#Headers],[Bijdrage in natura (vrijwilligers)]],""))</f>
        <v/>
      </c>
      <c r="AX749" t="str">
        <f>IF(ISNUMBER(FIND("overige",Methode_Keuze)),"",IF(Tb_Activiteiten[[#This Row],[Afschrijvingskosten]]=1,Tb_Activiteiten[[#Headers],[Afschrijvingskosten]],""))</f>
        <v/>
      </c>
      <c r="AY749" t="str">
        <f>IF(ISNUMBER(FIND("overige",Methode_Keuze)),"",IF(Tb_Activiteiten[[#This Row],[Vergoeding]]=1,Tb_Activiteiten[[#Headers],[Vergoeding]],""))</f>
        <v/>
      </c>
      <c r="AZ749" t="str">
        <f>IF(ISNUMBER(FIND("arbeid",Methode_Keuze)),"",IF(Tb_Activiteiten[[#This Row],[Arbeidskosten - vast tarief (excl eigen arbeid)]]=1,Tb_Activiteiten[[#Headers],[Arbeidskosten - vast tarief (excl eigen arbeid)]],""))</f>
        <v/>
      </c>
      <c r="BA749" t="str">
        <f>IF(ISNUMBER(FIND("overige",Methode_Keuze)),"",IF(Tb_Activiteiten[[#This Row],[Overige kosten]]=1,Tb_Activiteiten[[#Headers],[Overige kosten]],""))</f>
        <v/>
      </c>
    </row>
    <row r="750" spans="1:53" x14ac:dyDescent="0.25">
      <c r="A750" s="213"/>
      <c r="F750" s="64"/>
      <c r="G750" s="64"/>
      <c r="H750" s="258"/>
      <c r="I750" s="258"/>
      <c r="J750" s="258"/>
      <c r="K750" s="258"/>
      <c r="O750" s="56"/>
      <c r="Q750" t="str">
        <f>IFERROR(IF(VLOOKUP(Tb_Activiteiten[[#This Row],[Openstelling]],Tb_Openstelling[],2,0)=1,1,""),"")</f>
        <v/>
      </c>
      <c r="AK750" t="str">
        <f>IF(ISNUMBER(FIND("arbeid",Methode_Keuze)),"",IF(ISNUMBER(FIND("arbeid",Methode_Keuze)),"",IF(Tb_Activiteiten[[#This Row],[Loonkosten]]=1,Tb_Activiteiten[[#Headers],[Loonkosten]],"")))</f>
        <v/>
      </c>
      <c r="AL750" t="str">
        <f>IF(ISNUMBER(FIND("arbeid",Methode_Keuze)),"",IF(ISNUMBER(FIND("arbeid",Methode_Keuze)),"",IF(Tb_Activiteiten[[#This Row],[Eigen arbeid]]=1,Tb_Activiteiten[[#Headers],[Eigen arbeid]],"")))</f>
        <v/>
      </c>
      <c r="AM750" t="str">
        <f>IF(ISNUMBER(FIND("arbeid",Methode_Keuze)),"",IF(ISNUMBER(FIND("arbeid",Methode_Keuze)),"",IF(Tb_Activiteiten[[#This Row],[Projectmedewerker]]=1,Tb_Activiteiten[[#Headers],[Projectmedewerker]],"")))</f>
        <v/>
      </c>
      <c r="AN750" t="str">
        <f>IF(ISNUMBER(FIND("arbeid",Methode_Keuze)),"",IF(ISNUMBER(FIND("arbeid",Methode_Keuze)),"",IF(Tb_Activiteiten[[#This Row],[Landbouwer]]=1,Tb_Activiteiten[[#Headers],[Landbouwer]],"")))</f>
        <v/>
      </c>
      <c r="AO750" t="str">
        <f>IF(ISNUMBER(FIND("arbeid",Methode_Keuze)),"",IF(ISNUMBER(FIND("arbeid",Methode_Keuze)),"",IF(Tb_Activiteiten[[#This Row],[Adviseur]]=1,Tb_Activiteiten[[#Headers],[Adviseur]],"")))</f>
        <v/>
      </c>
      <c r="AP750" t="str">
        <f>IF(ISNUMBER(FIND("arbeid",Methode_Keuze)),"",IF(ISNUMBER(FIND("arbeid",Methode_Keuze)),"",IF(Tb_Activiteiten[[#This Row],[Projectleider/Expert]]=1,Tb_Activiteiten[[#Headers],[Projectleider/Expert]],"")))</f>
        <v/>
      </c>
      <c r="AQ750" t="str">
        <f>IF(ISNUMBER(FIND("arbeid",Methode_Keuze)),"",IF(ISNUMBER(FIND("arbeid",Methode_Keuze)),"",IF(Tb_Activiteiten[[#This Row],[Arbeidskosten]]=1,Tb_Activiteiten[[#Headers],[Arbeidskosten]],"")))</f>
        <v/>
      </c>
      <c r="AR750" t="str">
        <f>IF(ISNUMBER(FIND("arbeid",Methode_Keuze)),"",IF(ISNUMBER(FIND("arbeid",Methode_Keuze)),"",IF(Tb_Activiteiten[[#This Row],[Arbeidskosten op basis van IKS]]=1,Tb_Activiteiten[[#Headers],[Arbeidskosten op basis van IKS]],"")))</f>
        <v/>
      </c>
      <c r="AS750" t="str">
        <f>IF(ISNUMBER(FIND("overige",Methode_Keuze)),"",IF(Tb_Activiteiten[[#This Row],[Kosten derden exclusief btw]]=1,Tb_Activiteiten[[#Headers],[Kosten derden exclusief btw]],""))</f>
        <v/>
      </c>
      <c r="AT750" t="str">
        <f>IF(ISNUMBER(FIND("overige",Methode_Keuze)),"",IF(Tb_Activiteiten[[#This Row],[Niet verrekenbare btw]]=1,Tb_Activiteiten[[#Headers],[Niet verrekenbare btw]],""))</f>
        <v/>
      </c>
      <c r="AU750" t="str">
        <f>IF(ISNUMBER(FIND("overige",Methode_Keuze)),"",IF(Tb_Activiteiten[[#This Row],[Grondkosten]]=1,Tb_Activiteiten[[#Headers],[Grondkosten]],""))</f>
        <v/>
      </c>
      <c r="AV750" t="str">
        <f>IF(ISNUMBER(FIND("overige",Methode_Keuze)),"",IF(Tb_Activiteiten[[#This Row],[Bijdrage in natura (overige)]]=1,Tb_Activiteiten[[#Headers],[Bijdrage in natura (overige)]],""))</f>
        <v/>
      </c>
      <c r="AW750" t="str">
        <f>IF(ISNUMBER(FIND("overige",Methode_Keuze)),"",IF(Tb_Activiteiten[[#This Row],[Bijdrage in natura (vrijwilligers)]]=1,Tb_Activiteiten[[#Headers],[Bijdrage in natura (vrijwilligers)]],""))</f>
        <v/>
      </c>
      <c r="AX750" t="str">
        <f>IF(ISNUMBER(FIND("overige",Methode_Keuze)),"",IF(Tb_Activiteiten[[#This Row],[Afschrijvingskosten]]=1,Tb_Activiteiten[[#Headers],[Afschrijvingskosten]],""))</f>
        <v/>
      </c>
      <c r="AY750" t="str">
        <f>IF(ISNUMBER(FIND("overige",Methode_Keuze)),"",IF(Tb_Activiteiten[[#This Row],[Vergoeding]]=1,Tb_Activiteiten[[#Headers],[Vergoeding]],""))</f>
        <v/>
      </c>
      <c r="AZ750" t="str">
        <f>IF(ISNUMBER(FIND("arbeid",Methode_Keuze)),"",IF(Tb_Activiteiten[[#This Row],[Arbeidskosten - vast tarief (excl eigen arbeid)]]=1,Tb_Activiteiten[[#Headers],[Arbeidskosten - vast tarief (excl eigen arbeid)]],""))</f>
        <v/>
      </c>
      <c r="BA750" t="str">
        <f>IF(ISNUMBER(FIND("overige",Methode_Keuze)),"",IF(Tb_Activiteiten[[#This Row],[Overige kosten]]=1,Tb_Activiteiten[[#Headers],[Overige kosten]],""))</f>
        <v/>
      </c>
    </row>
    <row r="751" spans="1:53" x14ac:dyDescent="0.25">
      <c r="A751" s="213"/>
      <c r="F751" s="64"/>
      <c r="G751" s="64"/>
      <c r="H751" s="258"/>
      <c r="I751" s="258"/>
      <c r="J751" s="258"/>
      <c r="K751" s="258"/>
      <c r="O751" s="56"/>
      <c r="Q751" t="str">
        <f>IFERROR(IF(VLOOKUP(Tb_Activiteiten[[#This Row],[Openstelling]],Tb_Openstelling[],2,0)=1,1,""),"")</f>
        <v/>
      </c>
      <c r="AK751" t="str">
        <f>IF(ISNUMBER(FIND("arbeid",Methode_Keuze)),"",IF(ISNUMBER(FIND("arbeid",Methode_Keuze)),"",IF(Tb_Activiteiten[[#This Row],[Loonkosten]]=1,Tb_Activiteiten[[#Headers],[Loonkosten]],"")))</f>
        <v/>
      </c>
      <c r="AL751" t="str">
        <f>IF(ISNUMBER(FIND("arbeid",Methode_Keuze)),"",IF(ISNUMBER(FIND("arbeid",Methode_Keuze)),"",IF(Tb_Activiteiten[[#This Row],[Eigen arbeid]]=1,Tb_Activiteiten[[#Headers],[Eigen arbeid]],"")))</f>
        <v/>
      </c>
      <c r="AM751" t="str">
        <f>IF(ISNUMBER(FIND("arbeid",Methode_Keuze)),"",IF(ISNUMBER(FIND("arbeid",Methode_Keuze)),"",IF(Tb_Activiteiten[[#This Row],[Projectmedewerker]]=1,Tb_Activiteiten[[#Headers],[Projectmedewerker]],"")))</f>
        <v/>
      </c>
      <c r="AN751" t="str">
        <f>IF(ISNUMBER(FIND("arbeid",Methode_Keuze)),"",IF(ISNUMBER(FIND("arbeid",Methode_Keuze)),"",IF(Tb_Activiteiten[[#This Row],[Landbouwer]]=1,Tb_Activiteiten[[#Headers],[Landbouwer]],"")))</f>
        <v/>
      </c>
      <c r="AO751" t="str">
        <f>IF(ISNUMBER(FIND("arbeid",Methode_Keuze)),"",IF(ISNUMBER(FIND("arbeid",Methode_Keuze)),"",IF(Tb_Activiteiten[[#This Row],[Adviseur]]=1,Tb_Activiteiten[[#Headers],[Adviseur]],"")))</f>
        <v/>
      </c>
      <c r="AP751" t="str">
        <f>IF(ISNUMBER(FIND("arbeid",Methode_Keuze)),"",IF(ISNUMBER(FIND("arbeid",Methode_Keuze)),"",IF(Tb_Activiteiten[[#This Row],[Projectleider/Expert]]=1,Tb_Activiteiten[[#Headers],[Projectleider/Expert]],"")))</f>
        <v/>
      </c>
      <c r="AQ751" t="str">
        <f>IF(ISNUMBER(FIND("arbeid",Methode_Keuze)),"",IF(ISNUMBER(FIND("arbeid",Methode_Keuze)),"",IF(Tb_Activiteiten[[#This Row],[Arbeidskosten]]=1,Tb_Activiteiten[[#Headers],[Arbeidskosten]],"")))</f>
        <v/>
      </c>
      <c r="AR751" t="str">
        <f>IF(ISNUMBER(FIND("arbeid",Methode_Keuze)),"",IF(ISNUMBER(FIND("arbeid",Methode_Keuze)),"",IF(Tb_Activiteiten[[#This Row],[Arbeidskosten op basis van IKS]]=1,Tb_Activiteiten[[#Headers],[Arbeidskosten op basis van IKS]],"")))</f>
        <v/>
      </c>
      <c r="AS751" t="str">
        <f>IF(ISNUMBER(FIND("overige",Methode_Keuze)),"",IF(Tb_Activiteiten[[#This Row],[Kosten derden exclusief btw]]=1,Tb_Activiteiten[[#Headers],[Kosten derden exclusief btw]],""))</f>
        <v/>
      </c>
      <c r="AT751" t="str">
        <f>IF(ISNUMBER(FIND("overige",Methode_Keuze)),"",IF(Tb_Activiteiten[[#This Row],[Niet verrekenbare btw]]=1,Tb_Activiteiten[[#Headers],[Niet verrekenbare btw]],""))</f>
        <v/>
      </c>
      <c r="AU751" t="str">
        <f>IF(ISNUMBER(FIND("overige",Methode_Keuze)),"",IF(Tb_Activiteiten[[#This Row],[Grondkosten]]=1,Tb_Activiteiten[[#Headers],[Grondkosten]],""))</f>
        <v/>
      </c>
      <c r="AV751" t="str">
        <f>IF(ISNUMBER(FIND("overige",Methode_Keuze)),"",IF(Tb_Activiteiten[[#This Row],[Bijdrage in natura (overige)]]=1,Tb_Activiteiten[[#Headers],[Bijdrage in natura (overige)]],""))</f>
        <v/>
      </c>
      <c r="AW751" t="str">
        <f>IF(ISNUMBER(FIND("overige",Methode_Keuze)),"",IF(Tb_Activiteiten[[#This Row],[Bijdrage in natura (vrijwilligers)]]=1,Tb_Activiteiten[[#Headers],[Bijdrage in natura (vrijwilligers)]],""))</f>
        <v/>
      </c>
      <c r="AX751" t="str">
        <f>IF(ISNUMBER(FIND("overige",Methode_Keuze)),"",IF(Tb_Activiteiten[[#This Row],[Afschrijvingskosten]]=1,Tb_Activiteiten[[#Headers],[Afschrijvingskosten]],""))</f>
        <v/>
      </c>
      <c r="AY751" t="str">
        <f>IF(ISNUMBER(FIND("overige",Methode_Keuze)),"",IF(Tb_Activiteiten[[#This Row],[Vergoeding]]=1,Tb_Activiteiten[[#Headers],[Vergoeding]],""))</f>
        <v/>
      </c>
      <c r="AZ751" t="str">
        <f>IF(ISNUMBER(FIND("arbeid",Methode_Keuze)),"",IF(Tb_Activiteiten[[#This Row],[Arbeidskosten - vast tarief (excl eigen arbeid)]]=1,Tb_Activiteiten[[#Headers],[Arbeidskosten - vast tarief (excl eigen arbeid)]],""))</f>
        <v/>
      </c>
      <c r="BA751" t="str">
        <f>IF(ISNUMBER(FIND("overige",Methode_Keuze)),"",IF(Tb_Activiteiten[[#This Row],[Overige kosten]]=1,Tb_Activiteiten[[#Headers],[Overige kosten]],""))</f>
        <v/>
      </c>
    </row>
    <row r="752" spans="1:53" x14ac:dyDescent="0.25">
      <c r="A752" s="213"/>
      <c r="F752" s="64"/>
      <c r="G752" s="64"/>
      <c r="H752" s="258"/>
      <c r="I752" s="258"/>
      <c r="J752" s="258"/>
      <c r="K752" s="258"/>
      <c r="O752" s="56"/>
      <c r="Q752" t="str">
        <f>IFERROR(IF(VLOOKUP(Tb_Activiteiten[[#This Row],[Openstelling]],Tb_Openstelling[],2,0)=1,1,""),"")</f>
        <v/>
      </c>
      <c r="AK752" t="str">
        <f>IF(ISNUMBER(FIND("arbeid",Methode_Keuze)),"",IF(ISNUMBER(FIND("arbeid",Methode_Keuze)),"",IF(Tb_Activiteiten[[#This Row],[Loonkosten]]=1,Tb_Activiteiten[[#Headers],[Loonkosten]],"")))</f>
        <v/>
      </c>
      <c r="AL752" t="str">
        <f>IF(ISNUMBER(FIND("arbeid",Methode_Keuze)),"",IF(ISNUMBER(FIND("arbeid",Methode_Keuze)),"",IF(Tb_Activiteiten[[#This Row],[Eigen arbeid]]=1,Tb_Activiteiten[[#Headers],[Eigen arbeid]],"")))</f>
        <v/>
      </c>
      <c r="AM752" t="str">
        <f>IF(ISNUMBER(FIND("arbeid",Methode_Keuze)),"",IF(ISNUMBER(FIND("arbeid",Methode_Keuze)),"",IF(Tb_Activiteiten[[#This Row],[Projectmedewerker]]=1,Tb_Activiteiten[[#Headers],[Projectmedewerker]],"")))</f>
        <v/>
      </c>
      <c r="AN752" t="str">
        <f>IF(ISNUMBER(FIND("arbeid",Methode_Keuze)),"",IF(ISNUMBER(FIND("arbeid",Methode_Keuze)),"",IF(Tb_Activiteiten[[#This Row],[Landbouwer]]=1,Tb_Activiteiten[[#Headers],[Landbouwer]],"")))</f>
        <v/>
      </c>
      <c r="AO752" t="str">
        <f>IF(ISNUMBER(FIND("arbeid",Methode_Keuze)),"",IF(ISNUMBER(FIND("arbeid",Methode_Keuze)),"",IF(Tb_Activiteiten[[#This Row],[Adviseur]]=1,Tb_Activiteiten[[#Headers],[Adviseur]],"")))</f>
        <v/>
      </c>
      <c r="AP752" t="str">
        <f>IF(ISNUMBER(FIND("arbeid",Methode_Keuze)),"",IF(ISNUMBER(FIND("arbeid",Methode_Keuze)),"",IF(Tb_Activiteiten[[#This Row],[Projectleider/Expert]]=1,Tb_Activiteiten[[#Headers],[Projectleider/Expert]],"")))</f>
        <v/>
      </c>
      <c r="AQ752" t="str">
        <f>IF(ISNUMBER(FIND("arbeid",Methode_Keuze)),"",IF(ISNUMBER(FIND("arbeid",Methode_Keuze)),"",IF(Tb_Activiteiten[[#This Row],[Arbeidskosten]]=1,Tb_Activiteiten[[#Headers],[Arbeidskosten]],"")))</f>
        <v/>
      </c>
      <c r="AR752" t="str">
        <f>IF(ISNUMBER(FIND("arbeid",Methode_Keuze)),"",IF(ISNUMBER(FIND("arbeid",Methode_Keuze)),"",IF(Tb_Activiteiten[[#This Row],[Arbeidskosten op basis van IKS]]=1,Tb_Activiteiten[[#Headers],[Arbeidskosten op basis van IKS]],"")))</f>
        <v/>
      </c>
      <c r="AS752" t="str">
        <f>IF(ISNUMBER(FIND("overige",Methode_Keuze)),"",IF(Tb_Activiteiten[[#This Row],[Kosten derden exclusief btw]]=1,Tb_Activiteiten[[#Headers],[Kosten derden exclusief btw]],""))</f>
        <v/>
      </c>
      <c r="AT752" t="str">
        <f>IF(ISNUMBER(FIND("overige",Methode_Keuze)),"",IF(Tb_Activiteiten[[#This Row],[Niet verrekenbare btw]]=1,Tb_Activiteiten[[#Headers],[Niet verrekenbare btw]],""))</f>
        <v/>
      </c>
      <c r="AU752" t="str">
        <f>IF(ISNUMBER(FIND("overige",Methode_Keuze)),"",IF(Tb_Activiteiten[[#This Row],[Grondkosten]]=1,Tb_Activiteiten[[#Headers],[Grondkosten]],""))</f>
        <v/>
      </c>
      <c r="AV752" t="str">
        <f>IF(ISNUMBER(FIND("overige",Methode_Keuze)),"",IF(Tb_Activiteiten[[#This Row],[Bijdrage in natura (overige)]]=1,Tb_Activiteiten[[#Headers],[Bijdrage in natura (overige)]],""))</f>
        <v/>
      </c>
      <c r="AW752" t="str">
        <f>IF(ISNUMBER(FIND("overige",Methode_Keuze)),"",IF(Tb_Activiteiten[[#This Row],[Bijdrage in natura (vrijwilligers)]]=1,Tb_Activiteiten[[#Headers],[Bijdrage in natura (vrijwilligers)]],""))</f>
        <v/>
      </c>
      <c r="AX752" t="str">
        <f>IF(ISNUMBER(FIND("overige",Methode_Keuze)),"",IF(Tb_Activiteiten[[#This Row],[Afschrijvingskosten]]=1,Tb_Activiteiten[[#Headers],[Afschrijvingskosten]],""))</f>
        <v/>
      </c>
      <c r="AY752" t="str">
        <f>IF(ISNUMBER(FIND("overige",Methode_Keuze)),"",IF(Tb_Activiteiten[[#This Row],[Vergoeding]]=1,Tb_Activiteiten[[#Headers],[Vergoeding]],""))</f>
        <v/>
      </c>
      <c r="AZ752" t="str">
        <f>IF(ISNUMBER(FIND("arbeid",Methode_Keuze)),"",IF(Tb_Activiteiten[[#This Row],[Arbeidskosten - vast tarief (excl eigen arbeid)]]=1,Tb_Activiteiten[[#Headers],[Arbeidskosten - vast tarief (excl eigen arbeid)]],""))</f>
        <v/>
      </c>
      <c r="BA752" t="str">
        <f>IF(ISNUMBER(FIND("overige",Methode_Keuze)),"",IF(Tb_Activiteiten[[#This Row],[Overige kosten]]=1,Tb_Activiteiten[[#Headers],[Overige kosten]],""))</f>
        <v/>
      </c>
    </row>
    <row r="753" spans="1:53" x14ac:dyDescent="0.25">
      <c r="A753" s="213"/>
      <c r="F753" s="64"/>
      <c r="G753" s="64"/>
      <c r="H753" s="258"/>
      <c r="I753" s="258"/>
      <c r="J753" s="258"/>
      <c r="K753" s="258"/>
      <c r="O753" s="56"/>
      <c r="Q753" t="str">
        <f>IFERROR(IF(VLOOKUP(Tb_Activiteiten[[#This Row],[Openstelling]],Tb_Openstelling[],2,0)=1,1,""),"")</f>
        <v/>
      </c>
      <c r="AK753" t="str">
        <f>IF(ISNUMBER(FIND("arbeid",Methode_Keuze)),"",IF(ISNUMBER(FIND("arbeid",Methode_Keuze)),"",IF(Tb_Activiteiten[[#This Row],[Loonkosten]]=1,Tb_Activiteiten[[#Headers],[Loonkosten]],"")))</f>
        <v/>
      </c>
      <c r="AL753" t="str">
        <f>IF(ISNUMBER(FIND("arbeid",Methode_Keuze)),"",IF(ISNUMBER(FIND("arbeid",Methode_Keuze)),"",IF(Tb_Activiteiten[[#This Row],[Eigen arbeid]]=1,Tb_Activiteiten[[#Headers],[Eigen arbeid]],"")))</f>
        <v/>
      </c>
      <c r="AM753" t="str">
        <f>IF(ISNUMBER(FIND("arbeid",Methode_Keuze)),"",IF(ISNUMBER(FIND("arbeid",Methode_Keuze)),"",IF(Tb_Activiteiten[[#This Row],[Projectmedewerker]]=1,Tb_Activiteiten[[#Headers],[Projectmedewerker]],"")))</f>
        <v/>
      </c>
      <c r="AN753" t="str">
        <f>IF(ISNUMBER(FIND("arbeid",Methode_Keuze)),"",IF(ISNUMBER(FIND("arbeid",Methode_Keuze)),"",IF(Tb_Activiteiten[[#This Row],[Landbouwer]]=1,Tb_Activiteiten[[#Headers],[Landbouwer]],"")))</f>
        <v/>
      </c>
      <c r="AO753" t="str">
        <f>IF(ISNUMBER(FIND("arbeid",Methode_Keuze)),"",IF(ISNUMBER(FIND("arbeid",Methode_Keuze)),"",IF(Tb_Activiteiten[[#This Row],[Adviseur]]=1,Tb_Activiteiten[[#Headers],[Adviseur]],"")))</f>
        <v/>
      </c>
      <c r="AP753" t="str">
        <f>IF(ISNUMBER(FIND("arbeid",Methode_Keuze)),"",IF(ISNUMBER(FIND("arbeid",Methode_Keuze)),"",IF(Tb_Activiteiten[[#This Row],[Projectleider/Expert]]=1,Tb_Activiteiten[[#Headers],[Projectleider/Expert]],"")))</f>
        <v/>
      </c>
      <c r="AQ753" t="str">
        <f>IF(ISNUMBER(FIND("arbeid",Methode_Keuze)),"",IF(ISNUMBER(FIND("arbeid",Methode_Keuze)),"",IF(Tb_Activiteiten[[#This Row],[Arbeidskosten]]=1,Tb_Activiteiten[[#Headers],[Arbeidskosten]],"")))</f>
        <v/>
      </c>
      <c r="AR753" t="str">
        <f>IF(ISNUMBER(FIND("arbeid",Methode_Keuze)),"",IF(ISNUMBER(FIND("arbeid",Methode_Keuze)),"",IF(Tb_Activiteiten[[#This Row],[Arbeidskosten op basis van IKS]]=1,Tb_Activiteiten[[#Headers],[Arbeidskosten op basis van IKS]],"")))</f>
        <v/>
      </c>
      <c r="AS753" t="str">
        <f>IF(ISNUMBER(FIND("overige",Methode_Keuze)),"",IF(Tb_Activiteiten[[#This Row],[Kosten derden exclusief btw]]=1,Tb_Activiteiten[[#Headers],[Kosten derden exclusief btw]],""))</f>
        <v/>
      </c>
      <c r="AT753" t="str">
        <f>IF(ISNUMBER(FIND("overige",Methode_Keuze)),"",IF(Tb_Activiteiten[[#This Row],[Niet verrekenbare btw]]=1,Tb_Activiteiten[[#Headers],[Niet verrekenbare btw]],""))</f>
        <v/>
      </c>
      <c r="AU753" t="str">
        <f>IF(ISNUMBER(FIND("overige",Methode_Keuze)),"",IF(Tb_Activiteiten[[#This Row],[Grondkosten]]=1,Tb_Activiteiten[[#Headers],[Grondkosten]],""))</f>
        <v/>
      </c>
      <c r="AV753" t="str">
        <f>IF(ISNUMBER(FIND("overige",Methode_Keuze)),"",IF(Tb_Activiteiten[[#This Row],[Bijdrage in natura (overige)]]=1,Tb_Activiteiten[[#Headers],[Bijdrage in natura (overige)]],""))</f>
        <v/>
      </c>
      <c r="AW753" t="str">
        <f>IF(ISNUMBER(FIND("overige",Methode_Keuze)),"",IF(Tb_Activiteiten[[#This Row],[Bijdrage in natura (vrijwilligers)]]=1,Tb_Activiteiten[[#Headers],[Bijdrage in natura (vrijwilligers)]],""))</f>
        <v/>
      </c>
      <c r="AX753" t="str">
        <f>IF(ISNUMBER(FIND("overige",Methode_Keuze)),"",IF(Tb_Activiteiten[[#This Row],[Afschrijvingskosten]]=1,Tb_Activiteiten[[#Headers],[Afschrijvingskosten]],""))</f>
        <v/>
      </c>
      <c r="AY753" t="str">
        <f>IF(ISNUMBER(FIND("overige",Methode_Keuze)),"",IF(Tb_Activiteiten[[#This Row],[Vergoeding]]=1,Tb_Activiteiten[[#Headers],[Vergoeding]],""))</f>
        <v/>
      </c>
      <c r="AZ753" t="str">
        <f>IF(ISNUMBER(FIND("arbeid",Methode_Keuze)),"",IF(Tb_Activiteiten[[#This Row],[Arbeidskosten - vast tarief (excl eigen arbeid)]]=1,Tb_Activiteiten[[#Headers],[Arbeidskosten - vast tarief (excl eigen arbeid)]],""))</f>
        <v/>
      </c>
      <c r="BA753" t="str">
        <f>IF(ISNUMBER(FIND("overige",Methode_Keuze)),"",IF(Tb_Activiteiten[[#This Row],[Overige kosten]]=1,Tb_Activiteiten[[#Headers],[Overige kosten]],""))</f>
        <v/>
      </c>
    </row>
    <row r="754" spans="1:53" x14ac:dyDescent="0.25">
      <c r="A754" s="213"/>
      <c r="F754" s="64"/>
      <c r="G754" s="64"/>
      <c r="H754" s="258"/>
      <c r="I754" s="258"/>
      <c r="J754" s="258"/>
      <c r="K754" s="258"/>
      <c r="O754" s="56"/>
      <c r="Q754" t="str">
        <f>IFERROR(IF(VLOOKUP(Tb_Activiteiten[[#This Row],[Openstelling]],Tb_Openstelling[],2,0)=1,1,""),"")</f>
        <v/>
      </c>
      <c r="AK754" t="str">
        <f>IF(ISNUMBER(FIND("arbeid",Methode_Keuze)),"",IF(ISNUMBER(FIND("arbeid",Methode_Keuze)),"",IF(Tb_Activiteiten[[#This Row],[Loonkosten]]=1,Tb_Activiteiten[[#Headers],[Loonkosten]],"")))</f>
        <v/>
      </c>
      <c r="AL754" t="str">
        <f>IF(ISNUMBER(FIND("arbeid",Methode_Keuze)),"",IF(ISNUMBER(FIND("arbeid",Methode_Keuze)),"",IF(Tb_Activiteiten[[#This Row],[Eigen arbeid]]=1,Tb_Activiteiten[[#Headers],[Eigen arbeid]],"")))</f>
        <v/>
      </c>
      <c r="AM754" t="str">
        <f>IF(ISNUMBER(FIND("arbeid",Methode_Keuze)),"",IF(ISNUMBER(FIND("arbeid",Methode_Keuze)),"",IF(Tb_Activiteiten[[#This Row],[Projectmedewerker]]=1,Tb_Activiteiten[[#Headers],[Projectmedewerker]],"")))</f>
        <v/>
      </c>
      <c r="AN754" t="str">
        <f>IF(ISNUMBER(FIND("arbeid",Methode_Keuze)),"",IF(ISNUMBER(FIND("arbeid",Methode_Keuze)),"",IF(Tb_Activiteiten[[#This Row],[Landbouwer]]=1,Tb_Activiteiten[[#Headers],[Landbouwer]],"")))</f>
        <v/>
      </c>
      <c r="AO754" t="str">
        <f>IF(ISNUMBER(FIND("arbeid",Methode_Keuze)),"",IF(ISNUMBER(FIND("arbeid",Methode_Keuze)),"",IF(Tb_Activiteiten[[#This Row],[Adviseur]]=1,Tb_Activiteiten[[#Headers],[Adviseur]],"")))</f>
        <v/>
      </c>
      <c r="AP754" t="str">
        <f>IF(ISNUMBER(FIND("arbeid",Methode_Keuze)),"",IF(ISNUMBER(FIND("arbeid",Methode_Keuze)),"",IF(Tb_Activiteiten[[#This Row],[Projectleider/Expert]]=1,Tb_Activiteiten[[#Headers],[Projectleider/Expert]],"")))</f>
        <v/>
      </c>
      <c r="AQ754" t="str">
        <f>IF(ISNUMBER(FIND("arbeid",Methode_Keuze)),"",IF(ISNUMBER(FIND("arbeid",Methode_Keuze)),"",IF(Tb_Activiteiten[[#This Row],[Arbeidskosten]]=1,Tb_Activiteiten[[#Headers],[Arbeidskosten]],"")))</f>
        <v/>
      </c>
      <c r="AR754" t="str">
        <f>IF(ISNUMBER(FIND("arbeid",Methode_Keuze)),"",IF(ISNUMBER(FIND("arbeid",Methode_Keuze)),"",IF(Tb_Activiteiten[[#This Row],[Arbeidskosten op basis van IKS]]=1,Tb_Activiteiten[[#Headers],[Arbeidskosten op basis van IKS]],"")))</f>
        <v/>
      </c>
      <c r="AS754" t="str">
        <f>IF(ISNUMBER(FIND("overige",Methode_Keuze)),"",IF(Tb_Activiteiten[[#This Row],[Kosten derden exclusief btw]]=1,Tb_Activiteiten[[#Headers],[Kosten derden exclusief btw]],""))</f>
        <v/>
      </c>
      <c r="AT754" t="str">
        <f>IF(ISNUMBER(FIND("overige",Methode_Keuze)),"",IF(Tb_Activiteiten[[#This Row],[Niet verrekenbare btw]]=1,Tb_Activiteiten[[#Headers],[Niet verrekenbare btw]],""))</f>
        <v/>
      </c>
      <c r="AU754" t="str">
        <f>IF(ISNUMBER(FIND("overige",Methode_Keuze)),"",IF(Tb_Activiteiten[[#This Row],[Grondkosten]]=1,Tb_Activiteiten[[#Headers],[Grondkosten]],""))</f>
        <v/>
      </c>
      <c r="AV754" t="str">
        <f>IF(ISNUMBER(FIND("overige",Methode_Keuze)),"",IF(Tb_Activiteiten[[#This Row],[Bijdrage in natura (overige)]]=1,Tb_Activiteiten[[#Headers],[Bijdrage in natura (overige)]],""))</f>
        <v/>
      </c>
      <c r="AW754" t="str">
        <f>IF(ISNUMBER(FIND("overige",Methode_Keuze)),"",IF(Tb_Activiteiten[[#This Row],[Bijdrage in natura (vrijwilligers)]]=1,Tb_Activiteiten[[#Headers],[Bijdrage in natura (vrijwilligers)]],""))</f>
        <v/>
      </c>
      <c r="AX754" t="str">
        <f>IF(ISNUMBER(FIND("overige",Methode_Keuze)),"",IF(Tb_Activiteiten[[#This Row],[Afschrijvingskosten]]=1,Tb_Activiteiten[[#Headers],[Afschrijvingskosten]],""))</f>
        <v/>
      </c>
      <c r="AY754" t="str">
        <f>IF(ISNUMBER(FIND("overige",Methode_Keuze)),"",IF(Tb_Activiteiten[[#This Row],[Vergoeding]]=1,Tb_Activiteiten[[#Headers],[Vergoeding]],""))</f>
        <v/>
      </c>
      <c r="AZ754" t="str">
        <f>IF(ISNUMBER(FIND("arbeid",Methode_Keuze)),"",IF(Tb_Activiteiten[[#This Row],[Arbeidskosten - vast tarief (excl eigen arbeid)]]=1,Tb_Activiteiten[[#Headers],[Arbeidskosten - vast tarief (excl eigen arbeid)]],""))</f>
        <v/>
      </c>
      <c r="BA754" t="str">
        <f>IF(ISNUMBER(FIND("overige",Methode_Keuze)),"",IF(Tb_Activiteiten[[#This Row],[Overige kosten]]=1,Tb_Activiteiten[[#Headers],[Overige kosten]],""))</f>
        <v/>
      </c>
    </row>
    <row r="755" spans="1:53" x14ac:dyDescent="0.25">
      <c r="A755" s="213"/>
      <c r="F755" s="64"/>
      <c r="G755" s="64"/>
      <c r="H755" s="258"/>
      <c r="I755" s="258"/>
      <c r="J755" s="258"/>
      <c r="K755" s="258"/>
      <c r="O755" s="56"/>
      <c r="Q755" t="str">
        <f>IFERROR(IF(VLOOKUP(Tb_Activiteiten[[#This Row],[Openstelling]],Tb_Openstelling[],2,0)=1,1,""),"")</f>
        <v/>
      </c>
      <c r="AK755" t="str">
        <f>IF(ISNUMBER(FIND("arbeid",Methode_Keuze)),"",IF(ISNUMBER(FIND("arbeid",Methode_Keuze)),"",IF(Tb_Activiteiten[[#This Row],[Loonkosten]]=1,Tb_Activiteiten[[#Headers],[Loonkosten]],"")))</f>
        <v/>
      </c>
      <c r="AL755" t="str">
        <f>IF(ISNUMBER(FIND("arbeid",Methode_Keuze)),"",IF(ISNUMBER(FIND("arbeid",Methode_Keuze)),"",IF(Tb_Activiteiten[[#This Row],[Eigen arbeid]]=1,Tb_Activiteiten[[#Headers],[Eigen arbeid]],"")))</f>
        <v/>
      </c>
      <c r="AM755" t="str">
        <f>IF(ISNUMBER(FIND("arbeid",Methode_Keuze)),"",IF(ISNUMBER(FIND("arbeid",Methode_Keuze)),"",IF(Tb_Activiteiten[[#This Row],[Projectmedewerker]]=1,Tb_Activiteiten[[#Headers],[Projectmedewerker]],"")))</f>
        <v/>
      </c>
      <c r="AN755" t="str">
        <f>IF(ISNUMBER(FIND("arbeid",Methode_Keuze)),"",IF(ISNUMBER(FIND("arbeid",Methode_Keuze)),"",IF(Tb_Activiteiten[[#This Row],[Landbouwer]]=1,Tb_Activiteiten[[#Headers],[Landbouwer]],"")))</f>
        <v/>
      </c>
      <c r="AO755" t="str">
        <f>IF(ISNUMBER(FIND("arbeid",Methode_Keuze)),"",IF(ISNUMBER(FIND("arbeid",Methode_Keuze)),"",IF(Tb_Activiteiten[[#This Row],[Adviseur]]=1,Tb_Activiteiten[[#Headers],[Adviseur]],"")))</f>
        <v/>
      </c>
      <c r="AP755" t="str">
        <f>IF(ISNUMBER(FIND("arbeid",Methode_Keuze)),"",IF(ISNUMBER(FIND("arbeid",Methode_Keuze)),"",IF(Tb_Activiteiten[[#This Row],[Projectleider/Expert]]=1,Tb_Activiteiten[[#Headers],[Projectleider/Expert]],"")))</f>
        <v/>
      </c>
      <c r="AQ755" t="str">
        <f>IF(ISNUMBER(FIND("arbeid",Methode_Keuze)),"",IF(ISNUMBER(FIND("arbeid",Methode_Keuze)),"",IF(Tb_Activiteiten[[#This Row],[Arbeidskosten]]=1,Tb_Activiteiten[[#Headers],[Arbeidskosten]],"")))</f>
        <v/>
      </c>
      <c r="AR755" t="str">
        <f>IF(ISNUMBER(FIND("arbeid",Methode_Keuze)),"",IF(ISNUMBER(FIND("arbeid",Methode_Keuze)),"",IF(Tb_Activiteiten[[#This Row],[Arbeidskosten op basis van IKS]]=1,Tb_Activiteiten[[#Headers],[Arbeidskosten op basis van IKS]],"")))</f>
        <v/>
      </c>
      <c r="AS755" t="str">
        <f>IF(ISNUMBER(FIND("overige",Methode_Keuze)),"",IF(Tb_Activiteiten[[#This Row],[Kosten derden exclusief btw]]=1,Tb_Activiteiten[[#Headers],[Kosten derden exclusief btw]],""))</f>
        <v/>
      </c>
      <c r="AT755" t="str">
        <f>IF(ISNUMBER(FIND("overige",Methode_Keuze)),"",IF(Tb_Activiteiten[[#This Row],[Niet verrekenbare btw]]=1,Tb_Activiteiten[[#Headers],[Niet verrekenbare btw]],""))</f>
        <v/>
      </c>
      <c r="AU755" t="str">
        <f>IF(ISNUMBER(FIND("overige",Methode_Keuze)),"",IF(Tb_Activiteiten[[#This Row],[Grondkosten]]=1,Tb_Activiteiten[[#Headers],[Grondkosten]],""))</f>
        <v/>
      </c>
      <c r="AV755" t="str">
        <f>IF(ISNUMBER(FIND("overige",Methode_Keuze)),"",IF(Tb_Activiteiten[[#This Row],[Bijdrage in natura (overige)]]=1,Tb_Activiteiten[[#Headers],[Bijdrage in natura (overige)]],""))</f>
        <v/>
      </c>
      <c r="AW755" t="str">
        <f>IF(ISNUMBER(FIND("overige",Methode_Keuze)),"",IF(Tb_Activiteiten[[#This Row],[Bijdrage in natura (vrijwilligers)]]=1,Tb_Activiteiten[[#Headers],[Bijdrage in natura (vrijwilligers)]],""))</f>
        <v/>
      </c>
      <c r="AX755" t="str">
        <f>IF(ISNUMBER(FIND("overige",Methode_Keuze)),"",IF(Tb_Activiteiten[[#This Row],[Afschrijvingskosten]]=1,Tb_Activiteiten[[#Headers],[Afschrijvingskosten]],""))</f>
        <v/>
      </c>
      <c r="AY755" t="str">
        <f>IF(ISNUMBER(FIND("overige",Methode_Keuze)),"",IF(Tb_Activiteiten[[#This Row],[Vergoeding]]=1,Tb_Activiteiten[[#Headers],[Vergoeding]],""))</f>
        <v/>
      </c>
      <c r="AZ755" t="str">
        <f>IF(ISNUMBER(FIND("arbeid",Methode_Keuze)),"",IF(Tb_Activiteiten[[#This Row],[Arbeidskosten - vast tarief (excl eigen arbeid)]]=1,Tb_Activiteiten[[#Headers],[Arbeidskosten - vast tarief (excl eigen arbeid)]],""))</f>
        <v/>
      </c>
      <c r="BA755" t="str">
        <f>IF(ISNUMBER(FIND("overige",Methode_Keuze)),"",IF(Tb_Activiteiten[[#This Row],[Overige kosten]]=1,Tb_Activiteiten[[#Headers],[Overige kosten]],""))</f>
        <v/>
      </c>
    </row>
    <row r="756" spans="1:53" x14ac:dyDescent="0.25">
      <c r="A756" s="213"/>
      <c r="F756" s="64"/>
      <c r="G756" s="64"/>
      <c r="H756" s="258"/>
      <c r="I756" s="258"/>
      <c r="J756" s="258"/>
      <c r="K756" s="258"/>
      <c r="O756" s="56"/>
      <c r="Q756" t="str">
        <f>IFERROR(IF(VLOOKUP(Tb_Activiteiten[[#This Row],[Openstelling]],Tb_Openstelling[],2,0)=1,1,""),"")</f>
        <v/>
      </c>
      <c r="AK756" t="str">
        <f>IF(ISNUMBER(FIND("arbeid",Methode_Keuze)),"",IF(ISNUMBER(FIND("arbeid",Methode_Keuze)),"",IF(Tb_Activiteiten[[#This Row],[Loonkosten]]=1,Tb_Activiteiten[[#Headers],[Loonkosten]],"")))</f>
        <v/>
      </c>
      <c r="AL756" t="str">
        <f>IF(ISNUMBER(FIND("arbeid",Methode_Keuze)),"",IF(ISNUMBER(FIND("arbeid",Methode_Keuze)),"",IF(Tb_Activiteiten[[#This Row],[Eigen arbeid]]=1,Tb_Activiteiten[[#Headers],[Eigen arbeid]],"")))</f>
        <v/>
      </c>
      <c r="AM756" t="str">
        <f>IF(ISNUMBER(FIND("arbeid",Methode_Keuze)),"",IF(ISNUMBER(FIND("arbeid",Methode_Keuze)),"",IF(Tb_Activiteiten[[#This Row],[Projectmedewerker]]=1,Tb_Activiteiten[[#Headers],[Projectmedewerker]],"")))</f>
        <v/>
      </c>
      <c r="AN756" t="str">
        <f>IF(ISNUMBER(FIND("arbeid",Methode_Keuze)),"",IF(ISNUMBER(FIND("arbeid",Methode_Keuze)),"",IF(Tb_Activiteiten[[#This Row],[Landbouwer]]=1,Tb_Activiteiten[[#Headers],[Landbouwer]],"")))</f>
        <v/>
      </c>
      <c r="AO756" t="str">
        <f>IF(ISNUMBER(FIND("arbeid",Methode_Keuze)),"",IF(ISNUMBER(FIND("arbeid",Methode_Keuze)),"",IF(Tb_Activiteiten[[#This Row],[Adviseur]]=1,Tb_Activiteiten[[#Headers],[Adviseur]],"")))</f>
        <v/>
      </c>
      <c r="AP756" t="str">
        <f>IF(ISNUMBER(FIND("arbeid",Methode_Keuze)),"",IF(ISNUMBER(FIND("arbeid",Methode_Keuze)),"",IF(Tb_Activiteiten[[#This Row],[Projectleider/Expert]]=1,Tb_Activiteiten[[#Headers],[Projectleider/Expert]],"")))</f>
        <v/>
      </c>
      <c r="AQ756" t="str">
        <f>IF(ISNUMBER(FIND("arbeid",Methode_Keuze)),"",IF(ISNUMBER(FIND("arbeid",Methode_Keuze)),"",IF(Tb_Activiteiten[[#This Row],[Arbeidskosten]]=1,Tb_Activiteiten[[#Headers],[Arbeidskosten]],"")))</f>
        <v/>
      </c>
      <c r="AR756" t="str">
        <f>IF(ISNUMBER(FIND("arbeid",Methode_Keuze)),"",IF(ISNUMBER(FIND("arbeid",Methode_Keuze)),"",IF(Tb_Activiteiten[[#This Row],[Arbeidskosten op basis van IKS]]=1,Tb_Activiteiten[[#Headers],[Arbeidskosten op basis van IKS]],"")))</f>
        <v/>
      </c>
      <c r="AS756" t="str">
        <f>IF(ISNUMBER(FIND("overige",Methode_Keuze)),"",IF(Tb_Activiteiten[[#This Row],[Kosten derden exclusief btw]]=1,Tb_Activiteiten[[#Headers],[Kosten derden exclusief btw]],""))</f>
        <v/>
      </c>
      <c r="AT756" t="str">
        <f>IF(ISNUMBER(FIND("overige",Methode_Keuze)),"",IF(Tb_Activiteiten[[#This Row],[Niet verrekenbare btw]]=1,Tb_Activiteiten[[#Headers],[Niet verrekenbare btw]],""))</f>
        <v/>
      </c>
      <c r="AU756" t="str">
        <f>IF(ISNUMBER(FIND("overige",Methode_Keuze)),"",IF(Tb_Activiteiten[[#This Row],[Grondkosten]]=1,Tb_Activiteiten[[#Headers],[Grondkosten]],""))</f>
        <v/>
      </c>
      <c r="AV756" t="str">
        <f>IF(ISNUMBER(FIND("overige",Methode_Keuze)),"",IF(Tb_Activiteiten[[#This Row],[Bijdrage in natura (overige)]]=1,Tb_Activiteiten[[#Headers],[Bijdrage in natura (overige)]],""))</f>
        <v/>
      </c>
      <c r="AW756" t="str">
        <f>IF(ISNUMBER(FIND("overige",Methode_Keuze)),"",IF(Tb_Activiteiten[[#This Row],[Bijdrage in natura (vrijwilligers)]]=1,Tb_Activiteiten[[#Headers],[Bijdrage in natura (vrijwilligers)]],""))</f>
        <v/>
      </c>
      <c r="AX756" t="str">
        <f>IF(ISNUMBER(FIND("overige",Methode_Keuze)),"",IF(Tb_Activiteiten[[#This Row],[Afschrijvingskosten]]=1,Tb_Activiteiten[[#Headers],[Afschrijvingskosten]],""))</f>
        <v/>
      </c>
      <c r="AY756" t="str">
        <f>IF(ISNUMBER(FIND("overige",Methode_Keuze)),"",IF(Tb_Activiteiten[[#This Row],[Vergoeding]]=1,Tb_Activiteiten[[#Headers],[Vergoeding]],""))</f>
        <v/>
      </c>
      <c r="AZ756" t="str">
        <f>IF(ISNUMBER(FIND("arbeid",Methode_Keuze)),"",IF(Tb_Activiteiten[[#This Row],[Arbeidskosten - vast tarief (excl eigen arbeid)]]=1,Tb_Activiteiten[[#Headers],[Arbeidskosten - vast tarief (excl eigen arbeid)]],""))</f>
        <v/>
      </c>
      <c r="BA756" t="str">
        <f>IF(ISNUMBER(FIND("overige",Methode_Keuze)),"",IF(Tb_Activiteiten[[#This Row],[Overige kosten]]=1,Tb_Activiteiten[[#Headers],[Overige kosten]],""))</f>
        <v/>
      </c>
    </row>
    <row r="757" spans="1:53" x14ac:dyDescent="0.25">
      <c r="A757" s="213"/>
      <c r="F757" s="64"/>
      <c r="G757" s="64"/>
      <c r="H757" s="258"/>
      <c r="I757" s="258"/>
      <c r="J757" s="258"/>
      <c r="K757" s="258"/>
      <c r="O757" s="56"/>
      <c r="Q757" t="str">
        <f>IFERROR(IF(VLOOKUP(Tb_Activiteiten[[#This Row],[Openstelling]],Tb_Openstelling[],2,0)=1,1,""),"")</f>
        <v/>
      </c>
      <c r="AK757" t="str">
        <f>IF(ISNUMBER(FIND("arbeid",Methode_Keuze)),"",IF(ISNUMBER(FIND("arbeid",Methode_Keuze)),"",IF(Tb_Activiteiten[[#This Row],[Loonkosten]]=1,Tb_Activiteiten[[#Headers],[Loonkosten]],"")))</f>
        <v/>
      </c>
      <c r="AL757" t="str">
        <f>IF(ISNUMBER(FIND("arbeid",Methode_Keuze)),"",IF(ISNUMBER(FIND("arbeid",Methode_Keuze)),"",IF(Tb_Activiteiten[[#This Row],[Eigen arbeid]]=1,Tb_Activiteiten[[#Headers],[Eigen arbeid]],"")))</f>
        <v/>
      </c>
      <c r="AM757" t="str">
        <f>IF(ISNUMBER(FIND("arbeid",Methode_Keuze)),"",IF(ISNUMBER(FIND("arbeid",Methode_Keuze)),"",IF(Tb_Activiteiten[[#This Row],[Projectmedewerker]]=1,Tb_Activiteiten[[#Headers],[Projectmedewerker]],"")))</f>
        <v/>
      </c>
      <c r="AN757" t="str">
        <f>IF(ISNUMBER(FIND("arbeid",Methode_Keuze)),"",IF(ISNUMBER(FIND("arbeid",Methode_Keuze)),"",IF(Tb_Activiteiten[[#This Row],[Landbouwer]]=1,Tb_Activiteiten[[#Headers],[Landbouwer]],"")))</f>
        <v/>
      </c>
      <c r="AO757" t="str">
        <f>IF(ISNUMBER(FIND("arbeid",Methode_Keuze)),"",IF(ISNUMBER(FIND("arbeid",Methode_Keuze)),"",IF(Tb_Activiteiten[[#This Row],[Adviseur]]=1,Tb_Activiteiten[[#Headers],[Adviseur]],"")))</f>
        <v/>
      </c>
      <c r="AP757" t="str">
        <f>IF(ISNUMBER(FIND("arbeid",Methode_Keuze)),"",IF(ISNUMBER(FIND("arbeid",Methode_Keuze)),"",IF(Tb_Activiteiten[[#This Row],[Projectleider/Expert]]=1,Tb_Activiteiten[[#Headers],[Projectleider/Expert]],"")))</f>
        <v/>
      </c>
      <c r="AQ757" t="str">
        <f>IF(ISNUMBER(FIND("arbeid",Methode_Keuze)),"",IF(ISNUMBER(FIND("arbeid",Methode_Keuze)),"",IF(Tb_Activiteiten[[#This Row],[Arbeidskosten]]=1,Tb_Activiteiten[[#Headers],[Arbeidskosten]],"")))</f>
        <v/>
      </c>
      <c r="AR757" t="str">
        <f>IF(ISNUMBER(FIND("arbeid",Methode_Keuze)),"",IF(ISNUMBER(FIND("arbeid",Methode_Keuze)),"",IF(Tb_Activiteiten[[#This Row],[Arbeidskosten op basis van IKS]]=1,Tb_Activiteiten[[#Headers],[Arbeidskosten op basis van IKS]],"")))</f>
        <v/>
      </c>
      <c r="AS757" t="str">
        <f>IF(ISNUMBER(FIND("overige",Methode_Keuze)),"",IF(Tb_Activiteiten[[#This Row],[Kosten derden exclusief btw]]=1,Tb_Activiteiten[[#Headers],[Kosten derden exclusief btw]],""))</f>
        <v/>
      </c>
      <c r="AT757" t="str">
        <f>IF(ISNUMBER(FIND("overige",Methode_Keuze)),"",IF(Tb_Activiteiten[[#This Row],[Niet verrekenbare btw]]=1,Tb_Activiteiten[[#Headers],[Niet verrekenbare btw]],""))</f>
        <v/>
      </c>
      <c r="AU757" t="str">
        <f>IF(ISNUMBER(FIND("overige",Methode_Keuze)),"",IF(Tb_Activiteiten[[#This Row],[Grondkosten]]=1,Tb_Activiteiten[[#Headers],[Grondkosten]],""))</f>
        <v/>
      </c>
      <c r="AV757" t="str">
        <f>IF(ISNUMBER(FIND("overige",Methode_Keuze)),"",IF(Tb_Activiteiten[[#This Row],[Bijdrage in natura (overige)]]=1,Tb_Activiteiten[[#Headers],[Bijdrage in natura (overige)]],""))</f>
        <v/>
      </c>
      <c r="AW757" t="str">
        <f>IF(ISNUMBER(FIND("overige",Methode_Keuze)),"",IF(Tb_Activiteiten[[#This Row],[Bijdrage in natura (vrijwilligers)]]=1,Tb_Activiteiten[[#Headers],[Bijdrage in natura (vrijwilligers)]],""))</f>
        <v/>
      </c>
      <c r="AX757" t="str">
        <f>IF(ISNUMBER(FIND("overige",Methode_Keuze)),"",IF(Tb_Activiteiten[[#This Row],[Afschrijvingskosten]]=1,Tb_Activiteiten[[#Headers],[Afschrijvingskosten]],""))</f>
        <v/>
      </c>
      <c r="AY757" t="str">
        <f>IF(ISNUMBER(FIND("overige",Methode_Keuze)),"",IF(Tb_Activiteiten[[#This Row],[Vergoeding]]=1,Tb_Activiteiten[[#Headers],[Vergoeding]],""))</f>
        <v/>
      </c>
      <c r="AZ757" t="str">
        <f>IF(ISNUMBER(FIND("arbeid",Methode_Keuze)),"",IF(Tb_Activiteiten[[#This Row],[Arbeidskosten - vast tarief (excl eigen arbeid)]]=1,Tb_Activiteiten[[#Headers],[Arbeidskosten - vast tarief (excl eigen arbeid)]],""))</f>
        <v/>
      </c>
      <c r="BA757" t="str">
        <f>IF(ISNUMBER(FIND("overige",Methode_Keuze)),"",IF(Tb_Activiteiten[[#This Row],[Overige kosten]]=1,Tb_Activiteiten[[#Headers],[Overige kosten]],""))</f>
        <v/>
      </c>
    </row>
    <row r="758" spans="1:53" x14ac:dyDescent="0.25">
      <c r="A758" s="213"/>
      <c r="F758" s="64"/>
      <c r="G758" s="64"/>
      <c r="H758" s="258"/>
      <c r="I758" s="258"/>
      <c r="J758" s="258"/>
      <c r="K758" s="258"/>
      <c r="O758" s="56"/>
      <c r="Q758" t="str">
        <f>IFERROR(IF(VLOOKUP(Tb_Activiteiten[[#This Row],[Openstelling]],Tb_Openstelling[],2,0)=1,1,""),"")</f>
        <v/>
      </c>
      <c r="AK758" t="str">
        <f>IF(ISNUMBER(FIND("arbeid",Methode_Keuze)),"",IF(ISNUMBER(FIND("arbeid",Methode_Keuze)),"",IF(Tb_Activiteiten[[#This Row],[Loonkosten]]=1,Tb_Activiteiten[[#Headers],[Loonkosten]],"")))</f>
        <v/>
      </c>
      <c r="AL758" t="str">
        <f>IF(ISNUMBER(FIND("arbeid",Methode_Keuze)),"",IF(ISNUMBER(FIND("arbeid",Methode_Keuze)),"",IF(Tb_Activiteiten[[#This Row],[Eigen arbeid]]=1,Tb_Activiteiten[[#Headers],[Eigen arbeid]],"")))</f>
        <v/>
      </c>
      <c r="AM758" t="str">
        <f>IF(ISNUMBER(FIND("arbeid",Methode_Keuze)),"",IF(ISNUMBER(FIND("arbeid",Methode_Keuze)),"",IF(Tb_Activiteiten[[#This Row],[Projectmedewerker]]=1,Tb_Activiteiten[[#Headers],[Projectmedewerker]],"")))</f>
        <v/>
      </c>
      <c r="AN758" t="str">
        <f>IF(ISNUMBER(FIND("arbeid",Methode_Keuze)),"",IF(ISNUMBER(FIND("arbeid",Methode_Keuze)),"",IF(Tb_Activiteiten[[#This Row],[Landbouwer]]=1,Tb_Activiteiten[[#Headers],[Landbouwer]],"")))</f>
        <v/>
      </c>
      <c r="AO758" t="str">
        <f>IF(ISNUMBER(FIND("arbeid",Methode_Keuze)),"",IF(ISNUMBER(FIND("arbeid",Methode_Keuze)),"",IF(Tb_Activiteiten[[#This Row],[Adviseur]]=1,Tb_Activiteiten[[#Headers],[Adviseur]],"")))</f>
        <v/>
      </c>
      <c r="AP758" t="str">
        <f>IF(ISNUMBER(FIND("arbeid",Methode_Keuze)),"",IF(ISNUMBER(FIND("arbeid",Methode_Keuze)),"",IF(Tb_Activiteiten[[#This Row],[Projectleider/Expert]]=1,Tb_Activiteiten[[#Headers],[Projectleider/Expert]],"")))</f>
        <v/>
      </c>
      <c r="AQ758" t="str">
        <f>IF(ISNUMBER(FIND("arbeid",Methode_Keuze)),"",IF(ISNUMBER(FIND("arbeid",Methode_Keuze)),"",IF(Tb_Activiteiten[[#This Row],[Arbeidskosten]]=1,Tb_Activiteiten[[#Headers],[Arbeidskosten]],"")))</f>
        <v/>
      </c>
      <c r="AR758" t="str">
        <f>IF(ISNUMBER(FIND("arbeid",Methode_Keuze)),"",IF(ISNUMBER(FIND("arbeid",Methode_Keuze)),"",IF(Tb_Activiteiten[[#This Row],[Arbeidskosten op basis van IKS]]=1,Tb_Activiteiten[[#Headers],[Arbeidskosten op basis van IKS]],"")))</f>
        <v/>
      </c>
      <c r="AS758" t="str">
        <f>IF(ISNUMBER(FIND("overige",Methode_Keuze)),"",IF(Tb_Activiteiten[[#This Row],[Kosten derden exclusief btw]]=1,Tb_Activiteiten[[#Headers],[Kosten derden exclusief btw]],""))</f>
        <v/>
      </c>
      <c r="AT758" t="str">
        <f>IF(ISNUMBER(FIND("overige",Methode_Keuze)),"",IF(Tb_Activiteiten[[#This Row],[Niet verrekenbare btw]]=1,Tb_Activiteiten[[#Headers],[Niet verrekenbare btw]],""))</f>
        <v/>
      </c>
      <c r="AU758" t="str">
        <f>IF(ISNUMBER(FIND("overige",Methode_Keuze)),"",IF(Tb_Activiteiten[[#This Row],[Grondkosten]]=1,Tb_Activiteiten[[#Headers],[Grondkosten]],""))</f>
        <v/>
      </c>
      <c r="AV758" t="str">
        <f>IF(ISNUMBER(FIND("overige",Methode_Keuze)),"",IF(Tb_Activiteiten[[#This Row],[Bijdrage in natura (overige)]]=1,Tb_Activiteiten[[#Headers],[Bijdrage in natura (overige)]],""))</f>
        <v/>
      </c>
      <c r="AW758" t="str">
        <f>IF(ISNUMBER(FIND("overige",Methode_Keuze)),"",IF(Tb_Activiteiten[[#This Row],[Bijdrage in natura (vrijwilligers)]]=1,Tb_Activiteiten[[#Headers],[Bijdrage in natura (vrijwilligers)]],""))</f>
        <v/>
      </c>
      <c r="AX758" t="str">
        <f>IF(ISNUMBER(FIND("overige",Methode_Keuze)),"",IF(Tb_Activiteiten[[#This Row],[Afschrijvingskosten]]=1,Tb_Activiteiten[[#Headers],[Afschrijvingskosten]],""))</f>
        <v/>
      </c>
      <c r="AY758" t="str">
        <f>IF(ISNUMBER(FIND("overige",Methode_Keuze)),"",IF(Tb_Activiteiten[[#This Row],[Vergoeding]]=1,Tb_Activiteiten[[#Headers],[Vergoeding]],""))</f>
        <v/>
      </c>
      <c r="AZ758" t="str">
        <f>IF(ISNUMBER(FIND("arbeid",Methode_Keuze)),"",IF(Tb_Activiteiten[[#This Row],[Arbeidskosten - vast tarief (excl eigen arbeid)]]=1,Tb_Activiteiten[[#Headers],[Arbeidskosten - vast tarief (excl eigen arbeid)]],""))</f>
        <v/>
      </c>
      <c r="BA758" t="str">
        <f>IF(ISNUMBER(FIND("overige",Methode_Keuze)),"",IF(Tb_Activiteiten[[#This Row],[Overige kosten]]=1,Tb_Activiteiten[[#Headers],[Overige kosten]],""))</f>
        <v/>
      </c>
    </row>
    <row r="759" spans="1:53" x14ac:dyDescent="0.25">
      <c r="A759" s="213"/>
      <c r="F759" s="64"/>
      <c r="G759" s="64"/>
      <c r="H759" s="258"/>
      <c r="I759" s="258"/>
      <c r="J759" s="258"/>
      <c r="K759" s="258"/>
      <c r="O759" s="56"/>
      <c r="Q759" t="str">
        <f>IFERROR(IF(VLOOKUP(Tb_Activiteiten[[#This Row],[Openstelling]],Tb_Openstelling[],2,0)=1,1,""),"")</f>
        <v/>
      </c>
      <c r="AK759" t="str">
        <f>IF(ISNUMBER(FIND("arbeid",Methode_Keuze)),"",IF(ISNUMBER(FIND("arbeid",Methode_Keuze)),"",IF(Tb_Activiteiten[[#This Row],[Loonkosten]]=1,Tb_Activiteiten[[#Headers],[Loonkosten]],"")))</f>
        <v/>
      </c>
      <c r="AL759" t="str">
        <f>IF(ISNUMBER(FIND("arbeid",Methode_Keuze)),"",IF(ISNUMBER(FIND("arbeid",Methode_Keuze)),"",IF(Tb_Activiteiten[[#This Row],[Eigen arbeid]]=1,Tb_Activiteiten[[#Headers],[Eigen arbeid]],"")))</f>
        <v/>
      </c>
      <c r="AM759" t="str">
        <f>IF(ISNUMBER(FIND("arbeid",Methode_Keuze)),"",IF(ISNUMBER(FIND("arbeid",Methode_Keuze)),"",IF(Tb_Activiteiten[[#This Row],[Projectmedewerker]]=1,Tb_Activiteiten[[#Headers],[Projectmedewerker]],"")))</f>
        <v/>
      </c>
      <c r="AN759" t="str">
        <f>IF(ISNUMBER(FIND("arbeid",Methode_Keuze)),"",IF(ISNUMBER(FIND("arbeid",Methode_Keuze)),"",IF(Tb_Activiteiten[[#This Row],[Landbouwer]]=1,Tb_Activiteiten[[#Headers],[Landbouwer]],"")))</f>
        <v/>
      </c>
      <c r="AO759" t="str">
        <f>IF(ISNUMBER(FIND("arbeid",Methode_Keuze)),"",IF(ISNUMBER(FIND("arbeid",Methode_Keuze)),"",IF(Tb_Activiteiten[[#This Row],[Adviseur]]=1,Tb_Activiteiten[[#Headers],[Adviseur]],"")))</f>
        <v/>
      </c>
      <c r="AP759" t="str">
        <f>IF(ISNUMBER(FIND("arbeid",Methode_Keuze)),"",IF(ISNUMBER(FIND("arbeid",Methode_Keuze)),"",IF(Tb_Activiteiten[[#This Row],[Projectleider/Expert]]=1,Tb_Activiteiten[[#Headers],[Projectleider/Expert]],"")))</f>
        <v/>
      </c>
      <c r="AQ759" t="str">
        <f>IF(ISNUMBER(FIND("arbeid",Methode_Keuze)),"",IF(ISNUMBER(FIND("arbeid",Methode_Keuze)),"",IF(Tb_Activiteiten[[#This Row],[Arbeidskosten]]=1,Tb_Activiteiten[[#Headers],[Arbeidskosten]],"")))</f>
        <v/>
      </c>
      <c r="AR759" t="str">
        <f>IF(ISNUMBER(FIND("arbeid",Methode_Keuze)),"",IF(ISNUMBER(FIND("arbeid",Methode_Keuze)),"",IF(Tb_Activiteiten[[#This Row],[Arbeidskosten op basis van IKS]]=1,Tb_Activiteiten[[#Headers],[Arbeidskosten op basis van IKS]],"")))</f>
        <v/>
      </c>
      <c r="AS759" t="str">
        <f>IF(ISNUMBER(FIND("overige",Methode_Keuze)),"",IF(Tb_Activiteiten[[#This Row],[Kosten derden exclusief btw]]=1,Tb_Activiteiten[[#Headers],[Kosten derden exclusief btw]],""))</f>
        <v/>
      </c>
      <c r="AT759" t="str">
        <f>IF(ISNUMBER(FIND("overige",Methode_Keuze)),"",IF(Tb_Activiteiten[[#This Row],[Niet verrekenbare btw]]=1,Tb_Activiteiten[[#Headers],[Niet verrekenbare btw]],""))</f>
        <v/>
      </c>
      <c r="AU759" t="str">
        <f>IF(ISNUMBER(FIND("overige",Methode_Keuze)),"",IF(Tb_Activiteiten[[#This Row],[Grondkosten]]=1,Tb_Activiteiten[[#Headers],[Grondkosten]],""))</f>
        <v/>
      </c>
      <c r="AV759" t="str">
        <f>IF(ISNUMBER(FIND("overige",Methode_Keuze)),"",IF(Tb_Activiteiten[[#This Row],[Bijdrage in natura (overige)]]=1,Tb_Activiteiten[[#Headers],[Bijdrage in natura (overige)]],""))</f>
        <v/>
      </c>
      <c r="AW759" t="str">
        <f>IF(ISNUMBER(FIND("overige",Methode_Keuze)),"",IF(Tb_Activiteiten[[#This Row],[Bijdrage in natura (vrijwilligers)]]=1,Tb_Activiteiten[[#Headers],[Bijdrage in natura (vrijwilligers)]],""))</f>
        <v/>
      </c>
      <c r="AX759" t="str">
        <f>IF(ISNUMBER(FIND("overige",Methode_Keuze)),"",IF(Tb_Activiteiten[[#This Row],[Afschrijvingskosten]]=1,Tb_Activiteiten[[#Headers],[Afschrijvingskosten]],""))</f>
        <v/>
      </c>
      <c r="AY759" t="str">
        <f>IF(ISNUMBER(FIND("overige",Methode_Keuze)),"",IF(Tb_Activiteiten[[#This Row],[Vergoeding]]=1,Tb_Activiteiten[[#Headers],[Vergoeding]],""))</f>
        <v/>
      </c>
      <c r="AZ759" t="str">
        <f>IF(ISNUMBER(FIND("arbeid",Methode_Keuze)),"",IF(Tb_Activiteiten[[#This Row],[Arbeidskosten - vast tarief (excl eigen arbeid)]]=1,Tb_Activiteiten[[#Headers],[Arbeidskosten - vast tarief (excl eigen arbeid)]],""))</f>
        <v/>
      </c>
      <c r="BA759" t="str">
        <f>IF(ISNUMBER(FIND("overige",Methode_Keuze)),"",IF(Tb_Activiteiten[[#This Row],[Overige kosten]]=1,Tb_Activiteiten[[#Headers],[Overige kosten]],""))</f>
        <v/>
      </c>
    </row>
    <row r="760" spans="1:53" x14ac:dyDescent="0.25">
      <c r="A760" s="213"/>
      <c r="F760" s="64"/>
      <c r="G760" s="64"/>
      <c r="H760" s="258"/>
      <c r="I760" s="258"/>
      <c r="J760" s="258"/>
      <c r="K760" s="258"/>
      <c r="O760" s="56"/>
      <c r="Q760" t="str">
        <f>IFERROR(IF(VLOOKUP(Tb_Activiteiten[[#This Row],[Openstelling]],Tb_Openstelling[],2,0)=1,1,""),"")</f>
        <v/>
      </c>
      <c r="AK760" t="str">
        <f>IF(ISNUMBER(FIND("arbeid",Methode_Keuze)),"",IF(ISNUMBER(FIND("arbeid",Methode_Keuze)),"",IF(Tb_Activiteiten[[#This Row],[Loonkosten]]=1,Tb_Activiteiten[[#Headers],[Loonkosten]],"")))</f>
        <v/>
      </c>
      <c r="AL760" t="str">
        <f>IF(ISNUMBER(FIND("arbeid",Methode_Keuze)),"",IF(ISNUMBER(FIND("arbeid",Methode_Keuze)),"",IF(Tb_Activiteiten[[#This Row],[Eigen arbeid]]=1,Tb_Activiteiten[[#Headers],[Eigen arbeid]],"")))</f>
        <v/>
      </c>
      <c r="AM760" t="str">
        <f>IF(ISNUMBER(FIND("arbeid",Methode_Keuze)),"",IF(ISNUMBER(FIND("arbeid",Methode_Keuze)),"",IF(Tb_Activiteiten[[#This Row],[Projectmedewerker]]=1,Tb_Activiteiten[[#Headers],[Projectmedewerker]],"")))</f>
        <v/>
      </c>
      <c r="AN760" t="str">
        <f>IF(ISNUMBER(FIND("arbeid",Methode_Keuze)),"",IF(ISNUMBER(FIND("arbeid",Methode_Keuze)),"",IF(Tb_Activiteiten[[#This Row],[Landbouwer]]=1,Tb_Activiteiten[[#Headers],[Landbouwer]],"")))</f>
        <v/>
      </c>
      <c r="AO760" t="str">
        <f>IF(ISNUMBER(FIND("arbeid",Methode_Keuze)),"",IF(ISNUMBER(FIND("arbeid",Methode_Keuze)),"",IF(Tb_Activiteiten[[#This Row],[Adviseur]]=1,Tb_Activiteiten[[#Headers],[Adviseur]],"")))</f>
        <v/>
      </c>
      <c r="AP760" t="str">
        <f>IF(ISNUMBER(FIND("arbeid",Methode_Keuze)),"",IF(ISNUMBER(FIND("arbeid",Methode_Keuze)),"",IF(Tb_Activiteiten[[#This Row],[Projectleider/Expert]]=1,Tb_Activiteiten[[#Headers],[Projectleider/Expert]],"")))</f>
        <v/>
      </c>
      <c r="AQ760" t="str">
        <f>IF(ISNUMBER(FIND("arbeid",Methode_Keuze)),"",IF(ISNUMBER(FIND("arbeid",Methode_Keuze)),"",IF(Tb_Activiteiten[[#This Row],[Arbeidskosten]]=1,Tb_Activiteiten[[#Headers],[Arbeidskosten]],"")))</f>
        <v/>
      </c>
      <c r="AR760" t="str">
        <f>IF(ISNUMBER(FIND("arbeid",Methode_Keuze)),"",IF(ISNUMBER(FIND("arbeid",Methode_Keuze)),"",IF(Tb_Activiteiten[[#This Row],[Arbeidskosten op basis van IKS]]=1,Tb_Activiteiten[[#Headers],[Arbeidskosten op basis van IKS]],"")))</f>
        <v/>
      </c>
      <c r="AS760" t="str">
        <f>IF(ISNUMBER(FIND("overige",Methode_Keuze)),"",IF(Tb_Activiteiten[[#This Row],[Kosten derden exclusief btw]]=1,Tb_Activiteiten[[#Headers],[Kosten derden exclusief btw]],""))</f>
        <v/>
      </c>
      <c r="AT760" t="str">
        <f>IF(ISNUMBER(FIND("overige",Methode_Keuze)),"",IF(Tb_Activiteiten[[#This Row],[Niet verrekenbare btw]]=1,Tb_Activiteiten[[#Headers],[Niet verrekenbare btw]],""))</f>
        <v/>
      </c>
      <c r="AU760" t="str">
        <f>IF(ISNUMBER(FIND("overige",Methode_Keuze)),"",IF(Tb_Activiteiten[[#This Row],[Grondkosten]]=1,Tb_Activiteiten[[#Headers],[Grondkosten]],""))</f>
        <v/>
      </c>
      <c r="AV760" t="str">
        <f>IF(ISNUMBER(FIND("overige",Methode_Keuze)),"",IF(Tb_Activiteiten[[#This Row],[Bijdrage in natura (overige)]]=1,Tb_Activiteiten[[#Headers],[Bijdrage in natura (overige)]],""))</f>
        <v/>
      </c>
      <c r="AW760" t="str">
        <f>IF(ISNUMBER(FIND("overige",Methode_Keuze)),"",IF(Tb_Activiteiten[[#This Row],[Bijdrage in natura (vrijwilligers)]]=1,Tb_Activiteiten[[#Headers],[Bijdrage in natura (vrijwilligers)]],""))</f>
        <v/>
      </c>
      <c r="AX760" t="str">
        <f>IF(ISNUMBER(FIND("overige",Methode_Keuze)),"",IF(Tb_Activiteiten[[#This Row],[Afschrijvingskosten]]=1,Tb_Activiteiten[[#Headers],[Afschrijvingskosten]],""))</f>
        <v/>
      </c>
      <c r="AY760" t="str">
        <f>IF(ISNUMBER(FIND("overige",Methode_Keuze)),"",IF(Tb_Activiteiten[[#This Row],[Vergoeding]]=1,Tb_Activiteiten[[#Headers],[Vergoeding]],""))</f>
        <v/>
      </c>
      <c r="AZ760" t="str">
        <f>IF(ISNUMBER(FIND("arbeid",Methode_Keuze)),"",IF(Tb_Activiteiten[[#This Row],[Arbeidskosten - vast tarief (excl eigen arbeid)]]=1,Tb_Activiteiten[[#Headers],[Arbeidskosten - vast tarief (excl eigen arbeid)]],""))</f>
        <v/>
      </c>
      <c r="BA760" t="str">
        <f>IF(ISNUMBER(FIND("overige",Methode_Keuze)),"",IF(Tb_Activiteiten[[#This Row],[Overige kosten]]=1,Tb_Activiteiten[[#Headers],[Overige kosten]],""))</f>
        <v/>
      </c>
    </row>
    <row r="761" spans="1:53" x14ac:dyDescent="0.25">
      <c r="A761" s="213"/>
      <c r="F761" s="64"/>
      <c r="G761" s="64"/>
      <c r="H761" s="258"/>
      <c r="I761" s="258"/>
      <c r="J761" s="258"/>
      <c r="K761" s="258"/>
      <c r="O761" s="56"/>
      <c r="Q761" t="str">
        <f>IFERROR(IF(VLOOKUP(Tb_Activiteiten[[#This Row],[Openstelling]],Tb_Openstelling[],2,0)=1,1,""),"")</f>
        <v/>
      </c>
      <c r="AK761" t="str">
        <f>IF(ISNUMBER(FIND("arbeid",Methode_Keuze)),"",IF(ISNUMBER(FIND("arbeid",Methode_Keuze)),"",IF(Tb_Activiteiten[[#This Row],[Loonkosten]]=1,Tb_Activiteiten[[#Headers],[Loonkosten]],"")))</f>
        <v/>
      </c>
      <c r="AL761" t="str">
        <f>IF(ISNUMBER(FIND("arbeid",Methode_Keuze)),"",IF(ISNUMBER(FIND("arbeid",Methode_Keuze)),"",IF(Tb_Activiteiten[[#This Row],[Eigen arbeid]]=1,Tb_Activiteiten[[#Headers],[Eigen arbeid]],"")))</f>
        <v/>
      </c>
      <c r="AM761" t="str">
        <f>IF(ISNUMBER(FIND("arbeid",Methode_Keuze)),"",IF(ISNUMBER(FIND("arbeid",Methode_Keuze)),"",IF(Tb_Activiteiten[[#This Row],[Projectmedewerker]]=1,Tb_Activiteiten[[#Headers],[Projectmedewerker]],"")))</f>
        <v/>
      </c>
      <c r="AN761" t="str">
        <f>IF(ISNUMBER(FIND("arbeid",Methode_Keuze)),"",IF(ISNUMBER(FIND("arbeid",Methode_Keuze)),"",IF(Tb_Activiteiten[[#This Row],[Landbouwer]]=1,Tb_Activiteiten[[#Headers],[Landbouwer]],"")))</f>
        <v/>
      </c>
      <c r="AO761" t="str">
        <f>IF(ISNUMBER(FIND("arbeid",Methode_Keuze)),"",IF(ISNUMBER(FIND("arbeid",Methode_Keuze)),"",IF(Tb_Activiteiten[[#This Row],[Adviseur]]=1,Tb_Activiteiten[[#Headers],[Adviseur]],"")))</f>
        <v/>
      </c>
      <c r="AP761" t="str">
        <f>IF(ISNUMBER(FIND("arbeid",Methode_Keuze)),"",IF(ISNUMBER(FIND("arbeid",Methode_Keuze)),"",IF(Tb_Activiteiten[[#This Row],[Projectleider/Expert]]=1,Tb_Activiteiten[[#Headers],[Projectleider/Expert]],"")))</f>
        <v/>
      </c>
      <c r="AQ761" t="str">
        <f>IF(ISNUMBER(FIND("arbeid",Methode_Keuze)),"",IF(ISNUMBER(FIND("arbeid",Methode_Keuze)),"",IF(Tb_Activiteiten[[#This Row],[Arbeidskosten]]=1,Tb_Activiteiten[[#Headers],[Arbeidskosten]],"")))</f>
        <v/>
      </c>
      <c r="AR761" t="str">
        <f>IF(ISNUMBER(FIND("arbeid",Methode_Keuze)),"",IF(ISNUMBER(FIND("arbeid",Methode_Keuze)),"",IF(Tb_Activiteiten[[#This Row],[Arbeidskosten op basis van IKS]]=1,Tb_Activiteiten[[#Headers],[Arbeidskosten op basis van IKS]],"")))</f>
        <v/>
      </c>
      <c r="AS761" t="str">
        <f>IF(ISNUMBER(FIND("overige",Methode_Keuze)),"",IF(Tb_Activiteiten[[#This Row],[Kosten derden exclusief btw]]=1,Tb_Activiteiten[[#Headers],[Kosten derden exclusief btw]],""))</f>
        <v/>
      </c>
      <c r="AT761" t="str">
        <f>IF(ISNUMBER(FIND("overige",Methode_Keuze)),"",IF(Tb_Activiteiten[[#This Row],[Niet verrekenbare btw]]=1,Tb_Activiteiten[[#Headers],[Niet verrekenbare btw]],""))</f>
        <v/>
      </c>
      <c r="AU761" t="str">
        <f>IF(ISNUMBER(FIND("overige",Methode_Keuze)),"",IF(Tb_Activiteiten[[#This Row],[Grondkosten]]=1,Tb_Activiteiten[[#Headers],[Grondkosten]],""))</f>
        <v/>
      </c>
      <c r="AV761" t="str">
        <f>IF(ISNUMBER(FIND("overige",Methode_Keuze)),"",IF(Tb_Activiteiten[[#This Row],[Bijdrage in natura (overige)]]=1,Tb_Activiteiten[[#Headers],[Bijdrage in natura (overige)]],""))</f>
        <v/>
      </c>
      <c r="AW761" t="str">
        <f>IF(ISNUMBER(FIND("overige",Methode_Keuze)),"",IF(Tb_Activiteiten[[#This Row],[Bijdrage in natura (vrijwilligers)]]=1,Tb_Activiteiten[[#Headers],[Bijdrage in natura (vrijwilligers)]],""))</f>
        <v/>
      </c>
      <c r="AX761" t="str">
        <f>IF(ISNUMBER(FIND("overige",Methode_Keuze)),"",IF(Tb_Activiteiten[[#This Row],[Afschrijvingskosten]]=1,Tb_Activiteiten[[#Headers],[Afschrijvingskosten]],""))</f>
        <v/>
      </c>
      <c r="AY761" t="str">
        <f>IF(ISNUMBER(FIND("overige",Methode_Keuze)),"",IF(Tb_Activiteiten[[#This Row],[Vergoeding]]=1,Tb_Activiteiten[[#Headers],[Vergoeding]],""))</f>
        <v/>
      </c>
      <c r="AZ761" t="str">
        <f>IF(ISNUMBER(FIND("arbeid",Methode_Keuze)),"",IF(Tb_Activiteiten[[#This Row],[Arbeidskosten - vast tarief (excl eigen arbeid)]]=1,Tb_Activiteiten[[#Headers],[Arbeidskosten - vast tarief (excl eigen arbeid)]],""))</f>
        <v/>
      </c>
      <c r="BA761" t="str">
        <f>IF(ISNUMBER(FIND("overige",Methode_Keuze)),"",IF(Tb_Activiteiten[[#This Row],[Overige kosten]]=1,Tb_Activiteiten[[#Headers],[Overige kosten]],""))</f>
        <v/>
      </c>
    </row>
    <row r="762" spans="1:53" x14ac:dyDescent="0.25">
      <c r="A762" s="213"/>
      <c r="F762" s="64"/>
      <c r="G762" s="64"/>
      <c r="H762" s="258"/>
      <c r="I762" s="258"/>
      <c r="J762" s="258"/>
      <c r="K762" s="258"/>
      <c r="O762" s="56"/>
      <c r="Q762" t="str">
        <f>IFERROR(IF(VLOOKUP(Tb_Activiteiten[[#This Row],[Openstelling]],Tb_Openstelling[],2,0)=1,1,""),"")</f>
        <v/>
      </c>
      <c r="AK762" t="str">
        <f>IF(ISNUMBER(FIND("arbeid",Methode_Keuze)),"",IF(ISNUMBER(FIND("arbeid",Methode_Keuze)),"",IF(Tb_Activiteiten[[#This Row],[Loonkosten]]=1,Tb_Activiteiten[[#Headers],[Loonkosten]],"")))</f>
        <v/>
      </c>
      <c r="AL762" t="str">
        <f>IF(ISNUMBER(FIND("arbeid",Methode_Keuze)),"",IF(ISNUMBER(FIND("arbeid",Methode_Keuze)),"",IF(Tb_Activiteiten[[#This Row],[Eigen arbeid]]=1,Tb_Activiteiten[[#Headers],[Eigen arbeid]],"")))</f>
        <v/>
      </c>
      <c r="AM762" t="str">
        <f>IF(ISNUMBER(FIND("arbeid",Methode_Keuze)),"",IF(ISNUMBER(FIND("arbeid",Methode_Keuze)),"",IF(Tb_Activiteiten[[#This Row],[Projectmedewerker]]=1,Tb_Activiteiten[[#Headers],[Projectmedewerker]],"")))</f>
        <v/>
      </c>
      <c r="AN762" t="str">
        <f>IF(ISNUMBER(FIND("arbeid",Methode_Keuze)),"",IF(ISNUMBER(FIND("arbeid",Methode_Keuze)),"",IF(Tb_Activiteiten[[#This Row],[Landbouwer]]=1,Tb_Activiteiten[[#Headers],[Landbouwer]],"")))</f>
        <v/>
      </c>
      <c r="AO762" t="str">
        <f>IF(ISNUMBER(FIND("arbeid",Methode_Keuze)),"",IF(ISNUMBER(FIND("arbeid",Methode_Keuze)),"",IF(Tb_Activiteiten[[#This Row],[Adviseur]]=1,Tb_Activiteiten[[#Headers],[Adviseur]],"")))</f>
        <v/>
      </c>
      <c r="AP762" t="str">
        <f>IF(ISNUMBER(FIND("arbeid",Methode_Keuze)),"",IF(ISNUMBER(FIND("arbeid",Methode_Keuze)),"",IF(Tb_Activiteiten[[#This Row],[Projectleider/Expert]]=1,Tb_Activiteiten[[#Headers],[Projectleider/Expert]],"")))</f>
        <v/>
      </c>
      <c r="AQ762" t="str">
        <f>IF(ISNUMBER(FIND("arbeid",Methode_Keuze)),"",IF(ISNUMBER(FIND("arbeid",Methode_Keuze)),"",IF(Tb_Activiteiten[[#This Row],[Arbeidskosten]]=1,Tb_Activiteiten[[#Headers],[Arbeidskosten]],"")))</f>
        <v/>
      </c>
      <c r="AR762" t="str">
        <f>IF(ISNUMBER(FIND("arbeid",Methode_Keuze)),"",IF(ISNUMBER(FIND("arbeid",Methode_Keuze)),"",IF(Tb_Activiteiten[[#This Row],[Arbeidskosten op basis van IKS]]=1,Tb_Activiteiten[[#Headers],[Arbeidskosten op basis van IKS]],"")))</f>
        <v/>
      </c>
      <c r="AS762" t="str">
        <f>IF(ISNUMBER(FIND("overige",Methode_Keuze)),"",IF(Tb_Activiteiten[[#This Row],[Kosten derden exclusief btw]]=1,Tb_Activiteiten[[#Headers],[Kosten derden exclusief btw]],""))</f>
        <v/>
      </c>
      <c r="AT762" t="str">
        <f>IF(ISNUMBER(FIND("overige",Methode_Keuze)),"",IF(Tb_Activiteiten[[#This Row],[Niet verrekenbare btw]]=1,Tb_Activiteiten[[#Headers],[Niet verrekenbare btw]],""))</f>
        <v/>
      </c>
      <c r="AU762" t="str">
        <f>IF(ISNUMBER(FIND("overige",Methode_Keuze)),"",IF(Tb_Activiteiten[[#This Row],[Grondkosten]]=1,Tb_Activiteiten[[#Headers],[Grondkosten]],""))</f>
        <v/>
      </c>
      <c r="AV762" t="str">
        <f>IF(ISNUMBER(FIND("overige",Methode_Keuze)),"",IF(Tb_Activiteiten[[#This Row],[Bijdrage in natura (overige)]]=1,Tb_Activiteiten[[#Headers],[Bijdrage in natura (overige)]],""))</f>
        <v/>
      </c>
      <c r="AW762" t="str">
        <f>IF(ISNUMBER(FIND("overige",Methode_Keuze)),"",IF(Tb_Activiteiten[[#This Row],[Bijdrage in natura (vrijwilligers)]]=1,Tb_Activiteiten[[#Headers],[Bijdrage in natura (vrijwilligers)]],""))</f>
        <v/>
      </c>
      <c r="AX762" t="str">
        <f>IF(ISNUMBER(FIND("overige",Methode_Keuze)),"",IF(Tb_Activiteiten[[#This Row],[Afschrijvingskosten]]=1,Tb_Activiteiten[[#Headers],[Afschrijvingskosten]],""))</f>
        <v/>
      </c>
      <c r="AY762" t="str">
        <f>IF(ISNUMBER(FIND("overige",Methode_Keuze)),"",IF(Tb_Activiteiten[[#This Row],[Vergoeding]]=1,Tb_Activiteiten[[#Headers],[Vergoeding]],""))</f>
        <v/>
      </c>
      <c r="AZ762" t="str">
        <f>IF(ISNUMBER(FIND("arbeid",Methode_Keuze)),"",IF(Tb_Activiteiten[[#This Row],[Arbeidskosten - vast tarief (excl eigen arbeid)]]=1,Tb_Activiteiten[[#Headers],[Arbeidskosten - vast tarief (excl eigen arbeid)]],""))</f>
        <v/>
      </c>
      <c r="BA762" t="str">
        <f>IF(ISNUMBER(FIND("overige",Methode_Keuze)),"",IF(Tb_Activiteiten[[#This Row],[Overige kosten]]=1,Tb_Activiteiten[[#Headers],[Overige kosten]],""))</f>
        <v/>
      </c>
    </row>
    <row r="763" spans="1:53" x14ac:dyDescent="0.25">
      <c r="A763" s="213"/>
      <c r="F763" s="64"/>
      <c r="G763" s="64"/>
      <c r="H763" s="258"/>
      <c r="I763" s="258"/>
      <c r="J763" s="258"/>
      <c r="K763" s="258"/>
      <c r="O763" s="56"/>
      <c r="Q763" t="str">
        <f>IFERROR(IF(VLOOKUP(Tb_Activiteiten[[#This Row],[Openstelling]],Tb_Openstelling[],2,0)=1,1,""),"")</f>
        <v/>
      </c>
      <c r="AK763" t="str">
        <f>IF(ISNUMBER(FIND("arbeid",Methode_Keuze)),"",IF(ISNUMBER(FIND("arbeid",Methode_Keuze)),"",IF(Tb_Activiteiten[[#This Row],[Loonkosten]]=1,Tb_Activiteiten[[#Headers],[Loonkosten]],"")))</f>
        <v/>
      </c>
      <c r="AL763" t="str">
        <f>IF(ISNUMBER(FIND("arbeid",Methode_Keuze)),"",IF(ISNUMBER(FIND("arbeid",Methode_Keuze)),"",IF(Tb_Activiteiten[[#This Row],[Eigen arbeid]]=1,Tb_Activiteiten[[#Headers],[Eigen arbeid]],"")))</f>
        <v/>
      </c>
      <c r="AM763" t="str">
        <f>IF(ISNUMBER(FIND("arbeid",Methode_Keuze)),"",IF(ISNUMBER(FIND("arbeid",Methode_Keuze)),"",IF(Tb_Activiteiten[[#This Row],[Projectmedewerker]]=1,Tb_Activiteiten[[#Headers],[Projectmedewerker]],"")))</f>
        <v/>
      </c>
      <c r="AN763" t="str">
        <f>IF(ISNUMBER(FIND("arbeid",Methode_Keuze)),"",IF(ISNUMBER(FIND("arbeid",Methode_Keuze)),"",IF(Tb_Activiteiten[[#This Row],[Landbouwer]]=1,Tb_Activiteiten[[#Headers],[Landbouwer]],"")))</f>
        <v/>
      </c>
      <c r="AO763" t="str">
        <f>IF(ISNUMBER(FIND("arbeid",Methode_Keuze)),"",IF(ISNUMBER(FIND("arbeid",Methode_Keuze)),"",IF(Tb_Activiteiten[[#This Row],[Adviseur]]=1,Tb_Activiteiten[[#Headers],[Adviseur]],"")))</f>
        <v/>
      </c>
      <c r="AP763" t="str">
        <f>IF(ISNUMBER(FIND("arbeid",Methode_Keuze)),"",IF(ISNUMBER(FIND("arbeid",Methode_Keuze)),"",IF(Tb_Activiteiten[[#This Row],[Projectleider/Expert]]=1,Tb_Activiteiten[[#Headers],[Projectleider/Expert]],"")))</f>
        <v/>
      </c>
      <c r="AQ763" t="str">
        <f>IF(ISNUMBER(FIND("arbeid",Methode_Keuze)),"",IF(ISNUMBER(FIND("arbeid",Methode_Keuze)),"",IF(Tb_Activiteiten[[#This Row],[Arbeidskosten]]=1,Tb_Activiteiten[[#Headers],[Arbeidskosten]],"")))</f>
        <v/>
      </c>
      <c r="AR763" t="str">
        <f>IF(ISNUMBER(FIND("arbeid",Methode_Keuze)),"",IF(ISNUMBER(FIND("arbeid",Methode_Keuze)),"",IF(Tb_Activiteiten[[#This Row],[Arbeidskosten op basis van IKS]]=1,Tb_Activiteiten[[#Headers],[Arbeidskosten op basis van IKS]],"")))</f>
        <v/>
      </c>
      <c r="AS763" t="str">
        <f>IF(ISNUMBER(FIND("overige",Methode_Keuze)),"",IF(Tb_Activiteiten[[#This Row],[Kosten derden exclusief btw]]=1,Tb_Activiteiten[[#Headers],[Kosten derden exclusief btw]],""))</f>
        <v/>
      </c>
      <c r="AT763" t="str">
        <f>IF(ISNUMBER(FIND("overige",Methode_Keuze)),"",IF(Tb_Activiteiten[[#This Row],[Niet verrekenbare btw]]=1,Tb_Activiteiten[[#Headers],[Niet verrekenbare btw]],""))</f>
        <v/>
      </c>
      <c r="AU763" t="str">
        <f>IF(ISNUMBER(FIND("overige",Methode_Keuze)),"",IF(Tb_Activiteiten[[#This Row],[Grondkosten]]=1,Tb_Activiteiten[[#Headers],[Grondkosten]],""))</f>
        <v/>
      </c>
      <c r="AV763" t="str">
        <f>IF(ISNUMBER(FIND("overige",Methode_Keuze)),"",IF(Tb_Activiteiten[[#This Row],[Bijdrage in natura (overige)]]=1,Tb_Activiteiten[[#Headers],[Bijdrage in natura (overige)]],""))</f>
        <v/>
      </c>
      <c r="AW763" t="str">
        <f>IF(ISNUMBER(FIND("overige",Methode_Keuze)),"",IF(Tb_Activiteiten[[#This Row],[Bijdrage in natura (vrijwilligers)]]=1,Tb_Activiteiten[[#Headers],[Bijdrage in natura (vrijwilligers)]],""))</f>
        <v/>
      </c>
      <c r="AX763" t="str">
        <f>IF(ISNUMBER(FIND("overige",Methode_Keuze)),"",IF(Tb_Activiteiten[[#This Row],[Afschrijvingskosten]]=1,Tb_Activiteiten[[#Headers],[Afschrijvingskosten]],""))</f>
        <v/>
      </c>
      <c r="AY763" t="str">
        <f>IF(ISNUMBER(FIND("overige",Methode_Keuze)),"",IF(Tb_Activiteiten[[#This Row],[Vergoeding]]=1,Tb_Activiteiten[[#Headers],[Vergoeding]],""))</f>
        <v/>
      </c>
      <c r="AZ763" t="str">
        <f>IF(ISNUMBER(FIND("arbeid",Methode_Keuze)),"",IF(Tb_Activiteiten[[#This Row],[Arbeidskosten - vast tarief (excl eigen arbeid)]]=1,Tb_Activiteiten[[#Headers],[Arbeidskosten - vast tarief (excl eigen arbeid)]],""))</f>
        <v/>
      </c>
      <c r="BA763" t="str">
        <f>IF(ISNUMBER(FIND("overige",Methode_Keuze)),"",IF(Tb_Activiteiten[[#This Row],[Overige kosten]]=1,Tb_Activiteiten[[#Headers],[Overige kosten]],""))</f>
        <v/>
      </c>
    </row>
    <row r="764" spans="1:53" x14ac:dyDescent="0.25">
      <c r="A764" s="213"/>
      <c r="F764" s="64"/>
      <c r="G764" s="64"/>
      <c r="H764" s="258"/>
      <c r="I764" s="258"/>
      <c r="J764" s="258"/>
      <c r="K764" s="258"/>
      <c r="O764" s="56"/>
      <c r="Q764" t="str">
        <f>IFERROR(IF(VLOOKUP(Tb_Activiteiten[[#This Row],[Openstelling]],Tb_Openstelling[],2,0)=1,1,""),"")</f>
        <v/>
      </c>
      <c r="AK764" t="str">
        <f>IF(ISNUMBER(FIND("arbeid",Methode_Keuze)),"",IF(ISNUMBER(FIND("arbeid",Methode_Keuze)),"",IF(Tb_Activiteiten[[#This Row],[Loonkosten]]=1,Tb_Activiteiten[[#Headers],[Loonkosten]],"")))</f>
        <v/>
      </c>
      <c r="AL764" t="str">
        <f>IF(ISNUMBER(FIND("arbeid",Methode_Keuze)),"",IF(ISNUMBER(FIND("arbeid",Methode_Keuze)),"",IF(Tb_Activiteiten[[#This Row],[Eigen arbeid]]=1,Tb_Activiteiten[[#Headers],[Eigen arbeid]],"")))</f>
        <v/>
      </c>
      <c r="AM764" t="str">
        <f>IF(ISNUMBER(FIND("arbeid",Methode_Keuze)),"",IF(ISNUMBER(FIND("arbeid",Methode_Keuze)),"",IF(Tb_Activiteiten[[#This Row],[Projectmedewerker]]=1,Tb_Activiteiten[[#Headers],[Projectmedewerker]],"")))</f>
        <v/>
      </c>
      <c r="AN764" t="str">
        <f>IF(ISNUMBER(FIND("arbeid",Methode_Keuze)),"",IF(ISNUMBER(FIND("arbeid",Methode_Keuze)),"",IF(Tb_Activiteiten[[#This Row],[Landbouwer]]=1,Tb_Activiteiten[[#Headers],[Landbouwer]],"")))</f>
        <v/>
      </c>
      <c r="AO764" t="str">
        <f>IF(ISNUMBER(FIND("arbeid",Methode_Keuze)),"",IF(ISNUMBER(FIND("arbeid",Methode_Keuze)),"",IF(Tb_Activiteiten[[#This Row],[Adviseur]]=1,Tb_Activiteiten[[#Headers],[Adviseur]],"")))</f>
        <v/>
      </c>
      <c r="AP764" t="str">
        <f>IF(ISNUMBER(FIND("arbeid",Methode_Keuze)),"",IF(ISNUMBER(FIND("arbeid",Methode_Keuze)),"",IF(Tb_Activiteiten[[#This Row],[Projectleider/Expert]]=1,Tb_Activiteiten[[#Headers],[Projectleider/Expert]],"")))</f>
        <v/>
      </c>
      <c r="AQ764" t="str">
        <f>IF(ISNUMBER(FIND("arbeid",Methode_Keuze)),"",IF(ISNUMBER(FIND("arbeid",Methode_Keuze)),"",IF(Tb_Activiteiten[[#This Row],[Arbeidskosten]]=1,Tb_Activiteiten[[#Headers],[Arbeidskosten]],"")))</f>
        <v/>
      </c>
      <c r="AR764" t="str">
        <f>IF(ISNUMBER(FIND("arbeid",Methode_Keuze)),"",IF(ISNUMBER(FIND("arbeid",Methode_Keuze)),"",IF(Tb_Activiteiten[[#This Row],[Arbeidskosten op basis van IKS]]=1,Tb_Activiteiten[[#Headers],[Arbeidskosten op basis van IKS]],"")))</f>
        <v/>
      </c>
      <c r="AS764" t="str">
        <f>IF(ISNUMBER(FIND("overige",Methode_Keuze)),"",IF(Tb_Activiteiten[[#This Row],[Kosten derden exclusief btw]]=1,Tb_Activiteiten[[#Headers],[Kosten derden exclusief btw]],""))</f>
        <v/>
      </c>
      <c r="AT764" t="str">
        <f>IF(ISNUMBER(FIND("overige",Methode_Keuze)),"",IF(Tb_Activiteiten[[#This Row],[Niet verrekenbare btw]]=1,Tb_Activiteiten[[#Headers],[Niet verrekenbare btw]],""))</f>
        <v/>
      </c>
      <c r="AU764" t="str">
        <f>IF(ISNUMBER(FIND("overige",Methode_Keuze)),"",IF(Tb_Activiteiten[[#This Row],[Grondkosten]]=1,Tb_Activiteiten[[#Headers],[Grondkosten]],""))</f>
        <v/>
      </c>
      <c r="AV764" t="str">
        <f>IF(ISNUMBER(FIND("overige",Methode_Keuze)),"",IF(Tb_Activiteiten[[#This Row],[Bijdrage in natura (overige)]]=1,Tb_Activiteiten[[#Headers],[Bijdrage in natura (overige)]],""))</f>
        <v/>
      </c>
      <c r="AW764" t="str">
        <f>IF(ISNUMBER(FIND("overige",Methode_Keuze)),"",IF(Tb_Activiteiten[[#This Row],[Bijdrage in natura (vrijwilligers)]]=1,Tb_Activiteiten[[#Headers],[Bijdrage in natura (vrijwilligers)]],""))</f>
        <v/>
      </c>
      <c r="AX764" t="str">
        <f>IF(ISNUMBER(FIND("overige",Methode_Keuze)),"",IF(Tb_Activiteiten[[#This Row],[Afschrijvingskosten]]=1,Tb_Activiteiten[[#Headers],[Afschrijvingskosten]],""))</f>
        <v/>
      </c>
      <c r="AY764" t="str">
        <f>IF(ISNUMBER(FIND("overige",Methode_Keuze)),"",IF(Tb_Activiteiten[[#This Row],[Vergoeding]]=1,Tb_Activiteiten[[#Headers],[Vergoeding]],""))</f>
        <v/>
      </c>
      <c r="AZ764" t="str">
        <f>IF(ISNUMBER(FIND("arbeid",Methode_Keuze)),"",IF(Tb_Activiteiten[[#This Row],[Arbeidskosten - vast tarief (excl eigen arbeid)]]=1,Tb_Activiteiten[[#Headers],[Arbeidskosten - vast tarief (excl eigen arbeid)]],""))</f>
        <v/>
      </c>
      <c r="BA764" t="str">
        <f>IF(ISNUMBER(FIND("overige",Methode_Keuze)),"",IF(Tb_Activiteiten[[#This Row],[Overige kosten]]=1,Tb_Activiteiten[[#Headers],[Overige kosten]],""))</f>
        <v/>
      </c>
    </row>
    <row r="765" spans="1:53" x14ac:dyDescent="0.25">
      <c r="A765" s="213"/>
      <c r="F765" s="64"/>
      <c r="G765" s="64"/>
      <c r="H765" s="258"/>
      <c r="I765" s="258"/>
      <c r="J765" s="258"/>
      <c r="K765" s="258"/>
      <c r="O765" s="56"/>
      <c r="Q765" t="str">
        <f>IFERROR(IF(VLOOKUP(Tb_Activiteiten[[#This Row],[Openstelling]],Tb_Openstelling[],2,0)=1,1,""),"")</f>
        <v/>
      </c>
      <c r="AK765" t="str">
        <f>IF(ISNUMBER(FIND("arbeid",Methode_Keuze)),"",IF(ISNUMBER(FIND("arbeid",Methode_Keuze)),"",IF(Tb_Activiteiten[[#This Row],[Loonkosten]]=1,Tb_Activiteiten[[#Headers],[Loonkosten]],"")))</f>
        <v/>
      </c>
      <c r="AL765" t="str">
        <f>IF(ISNUMBER(FIND("arbeid",Methode_Keuze)),"",IF(ISNUMBER(FIND("arbeid",Methode_Keuze)),"",IF(Tb_Activiteiten[[#This Row],[Eigen arbeid]]=1,Tb_Activiteiten[[#Headers],[Eigen arbeid]],"")))</f>
        <v/>
      </c>
      <c r="AM765" t="str">
        <f>IF(ISNUMBER(FIND("arbeid",Methode_Keuze)),"",IF(ISNUMBER(FIND("arbeid",Methode_Keuze)),"",IF(Tb_Activiteiten[[#This Row],[Projectmedewerker]]=1,Tb_Activiteiten[[#Headers],[Projectmedewerker]],"")))</f>
        <v/>
      </c>
      <c r="AN765" t="str">
        <f>IF(ISNUMBER(FIND("arbeid",Methode_Keuze)),"",IF(ISNUMBER(FIND("arbeid",Methode_Keuze)),"",IF(Tb_Activiteiten[[#This Row],[Landbouwer]]=1,Tb_Activiteiten[[#Headers],[Landbouwer]],"")))</f>
        <v/>
      </c>
      <c r="AO765" t="str">
        <f>IF(ISNUMBER(FIND("arbeid",Methode_Keuze)),"",IF(ISNUMBER(FIND("arbeid",Methode_Keuze)),"",IF(Tb_Activiteiten[[#This Row],[Adviseur]]=1,Tb_Activiteiten[[#Headers],[Adviseur]],"")))</f>
        <v/>
      </c>
      <c r="AP765" t="str">
        <f>IF(ISNUMBER(FIND("arbeid",Methode_Keuze)),"",IF(ISNUMBER(FIND("arbeid",Methode_Keuze)),"",IF(Tb_Activiteiten[[#This Row],[Projectleider/Expert]]=1,Tb_Activiteiten[[#Headers],[Projectleider/Expert]],"")))</f>
        <v/>
      </c>
      <c r="AQ765" t="str">
        <f>IF(ISNUMBER(FIND("arbeid",Methode_Keuze)),"",IF(ISNUMBER(FIND("arbeid",Methode_Keuze)),"",IF(Tb_Activiteiten[[#This Row],[Arbeidskosten]]=1,Tb_Activiteiten[[#Headers],[Arbeidskosten]],"")))</f>
        <v/>
      </c>
      <c r="AR765" t="str">
        <f>IF(ISNUMBER(FIND("arbeid",Methode_Keuze)),"",IF(ISNUMBER(FIND("arbeid",Methode_Keuze)),"",IF(Tb_Activiteiten[[#This Row],[Arbeidskosten op basis van IKS]]=1,Tb_Activiteiten[[#Headers],[Arbeidskosten op basis van IKS]],"")))</f>
        <v/>
      </c>
      <c r="AS765" t="str">
        <f>IF(ISNUMBER(FIND("overige",Methode_Keuze)),"",IF(Tb_Activiteiten[[#This Row],[Kosten derden exclusief btw]]=1,Tb_Activiteiten[[#Headers],[Kosten derden exclusief btw]],""))</f>
        <v/>
      </c>
      <c r="AT765" t="str">
        <f>IF(ISNUMBER(FIND("overige",Methode_Keuze)),"",IF(Tb_Activiteiten[[#This Row],[Niet verrekenbare btw]]=1,Tb_Activiteiten[[#Headers],[Niet verrekenbare btw]],""))</f>
        <v/>
      </c>
      <c r="AU765" t="str">
        <f>IF(ISNUMBER(FIND("overige",Methode_Keuze)),"",IF(Tb_Activiteiten[[#This Row],[Grondkosten]]=1,Tb_Activiteiten[[#Headers],[Grondkosten]],""))</f>
        <v/>
      </c>
      <c r="AV765" t="str">
        <f>IF(ISNUMBER(FIND("overige",Methode_Keuze)),"",IF(Tb_Activiteiten[[#This Row],[Bijdrage in natura (overige)]]=1,Tb_Activiteiten[[#Headers],[Bijdrage in natura (overige)]],""))</f>
        <v/>
      </c>
      <c r="AW765" t="str">
        <f>IF(ISNUMBER(FIND("overige",Methode_Keuze)),"",IF(Tb_Activiteiten[[#This Row],[Bijdrage in natura (vrijwilligers)]]=1,Tb_Activiteiten[[#Headers],[Bijdrage in natura (vrijwilligers)]],""))</f>
        <v/>
      </c>
      <c r="AX765" t="str">
        <f>IF(ISNUMBER(FIND("overige",Methode_Keuze)),"",IF(Tb_Activiteiten[[#This Row],[Afschrijvingskosten]]=1,Tb_Activiteiten[[#Headers],[Afschrijvingskosten]],""))</f>
        <v/>
      </c>
      <c r="AY765" t="str">
        <f>IF(ISNUMBER(FIND("overige",Methode_Keuze)),"",IF(Tb_Activiteiten[[#This Row],[Vergoeding]]=1,Tb_Activiteiten[[#Headers],[Vergoeding]],""))</f>
        <v/>
      </c>
      <c r="AZ765" t="str">
        <f>IF(ISNUMBER(FIND("arbeid",Methode_Keuze)),"",IF(Tb_Activiteiten[[#This Row],[Arbeidskosten - vast tarief (excl eigen arbeid)]]=1,Tb_Activiteiten[[#Headers],[Arbeidskosten - vast tarief (excl eigen arbeid)]],""))</f>
        <v/>
      </c>
      <c r="BA765" t="str">
        <f>IF(ISNUMBER(FIND("overige",Methode_Keuze)),"",IF(Tb_Activiteiten[[#This Row],[Overige kosten]]=1,Tb_Activiteiten[[#Headers],[Overige kosten]],""))</f>
        <v/>
      </c>
    </row>
    <row r="766" spans="1:53" x14ac:dyDescent="0.25">
      <c r="A766" s="213"/>
      <c r="F766" s="64"/>
      <c r="G766" s="64"/>
      <c r="H766" s="258"/>
      <c r="I766" s="258"/>
      <c r="J766" s="258"/>
      <c r="K766" s="258"/>
      <c r="O766" s="56"/>
      <c r="Q766" t="str">
        <f>IFERROR(IF(VLOOKUP(Tb_Activiteiten[[#This Row],[Openstelling]],Tb_Openstelling[],2,0)=1,1,""),"")</f>
        <v/>
      </c>
      <c r="AK766" t="str">
        <f>IF(ISNUMBER(FIND("arbeid",Methode_Keuze)),"",IF(ISNUMBER(FIND("arbeid",Methode_Keuze)),"",IF(Tb_Activiteiten[[#This Row],[Loonkosten]]=1,Tb_Activiteiten[[#Headers],[Loonkosten]],"")))</f>
        <v/>
      </c>
      <c r="AL766" t="str">
        <f>IF(ISNUMBER(FIND("arbeid",Methode_Keuze)),"",IF(ISNUMBER(FIND("arbeid",Methode_Keuze)),"",IF(Tb_Activiteiten[[#This Row],[Eigen arbeid]]=1,Tb_Activiteiten[[#Headers],[Eigen arbeid]],"")))</f>
        <v/>
      </c>
      <c r="AM766" t="str">
        <f>IF(ISNUMBER(FIND("arbeid",Methode_Keuze)),"",IF(ISNUMBER(FIND("arbeid",Methode_Keuze)),"",IF(Tb_Activiteiten[[#This Row],[Projectmedewerker]]=1,Tb_Activiteiten[[#Headers],[Projectmedewerker]],"")))</f>
        <v/>
      </c>
      <c r="AN766" t="str">
        <f>IF(ISNUMBER(FIND("arbeid",Methode_Keuze)),"",IF(ISNUMBER(FIND("arbeid",Methode_Keuze)),"",IF(Tb_Activiteiten[[#This Row],[Landbouwer]]=1,Tb_Activiteiten[[#Headers],[Landbouwer]],"")))</f>
        <v/>
      </c>
      <c r="AO766" t="str">
        <f>IF(ISNUMBER(FIND("arbeid",Methode_Keuze)),"",IF(ISNUMBER(FIND("arbeid",Methode_Keuze)),"",IF(Tb_Activiteiten[[#This Row],[Adviseur]]=1,Tb_Activiteiten[[#Headers],[Adviseur]],"")))</f>
        <v/>
      </c>
      <c r="AP766" t="str">
        <f>IF(ISNUMBER(FIND("arbeid",Methode_Keuze)),"",IF(ISNUMBER(FIND("arbeid",Methode_Keuze)),"",IF(Tb_Activiteiten[[#This Row],[Projectleider/Expert]]=1,Tb_Activiteiten[[#Headers],[Projectleider/Expert]],"")))</f>
        <v/>
      </c>
      <c r="AQ766" t="str">
        <f>IF(ISNUMBER(FIND("arbeid",Methode_Keuze)),"",IF(ISNUMBER(FIND("arbeid",Methode_Keuze)),"",IF(Tb_Activiteiten[[#This Row],[Arbeidskosten]]=1,Tb_Activiteiten[[#Headers],[Arbeidskosten]],"")))</f>
        <v/>
      </c>
      <c r="AR766" t="str">
        <f>IF(ISNUMBER(FIND("arbeid",Methode_Keuze)),"",IF(ISNUMBER(FIND("arbeid",Methode_Keuze)),"",IF(Tb_Activiteiten[[#This Row],[Arbeidskosten op basis van IKS]]=1,Tb_Activiteiten[[#Headers],[Arbeidskosten op basis van IKS]],"")))</f>
        <v/>
      </c>
      <c r="AS766" t="str">
        <f>IF(ISNUMBER(FIND("overige",Methode_Keuze)),"",IF(Tb_Activiteiten[[#This Row],[Kosten derden exclusief btw]]=1,Tb_Activiteiten[[#Headers],[Kosten derden exclusief btw]],""))</f>
        <v/>
      </c>
      <c r="AT766" t="str">
        <f>IF(ISNUMBER(FIND("overige",Methode_Keuze)),"",IF(Tb_Activiteiten[[#This Row],[Niet verrekenbare btw]]=1,Tb_Activiteiten[[#Headers],[Niet verrekenbare btw]],""))</f>
        <v/>
      </c>
      <c r="AU766" t="str">
        <f>IF(ISNUMBER(FIND("overige",Methode_Keuze)),"",IF(Tb_Activiteiten[[#This Row],[Grondkosten]]=1,Tb_Activiteiten[[#Headers],[Grondkosten]],""))</f>
        <v/>
      </c>
      <c r="AV766" t="str">
        <f>IF(ISNUMBER(FIND("overige",Methode_Keuze)),"",IF(Tb_Activiteiten[[#This Row],[Bijdrage in natura (overige)]]=1,Tb_Activiteiten[[#Headers],[Bijdrage in natura (overige)]],""))</f>
        <v/>
      </c>
      <c r="AW766" t="str">
        <f>IF(ISNUMBER(FIND("overige",Methode_Keuze)),"",IF(Tb_Activiteiten[[#This Row],[Bijdrage in natura (vrijwilligers)]]=1,Tb_Activiteiten[[#Headers],[Bijdrage in natura (vrijwilligers)]],""))</f>
        <v/>
      </c>
      <c r="AX766" t="str">
        <f>IF(ISNUMBER(FIND("overige",Methode_Keuze)),"",IF(Tb_Activiteiten[[#This Row],[Afschrijvingskosten]]=1,Tb_Activiteiten[[#Headers],[Afschrijvingskosten]],""))</f>
        <v/>
      </c>
      <c r="AY766" t="str">
        <f>IF(ISNUMBER(FIND("overige",Methode_Keuze)),"",IF(Tb_Activiteiten[[#This Row],[Vergoeding]]=1,Tb_Activiteiten[[#Headers],[Vergoeding]],""))</f>
        <v/>
      </c>
      <c r="AZ766" t="str">
        <f>IF(ISNUMBER(FIND("arbeid",Methode_Keuze)),"",IF(Tb_Activiteiten[[#This Row],[Arbeidskosten - vast tarief (excl eigen arbeid)]]=1,Tb_Activiteiten[[#Headers],[Arbeidskosten - vast tarief (excl eigen arbeid)]],""))</f>
        <v/>
      </c>
      <c r="BA766" t="str">
        <f>IF(ISNUMBER(FIND("overige",Methode_Keuze)),"",IF(Tb_Activiteiten[[#This Row],[Overige kosten]]=1,Tb_Activiteiten[[#Headers],[Overige kosten]],""))</f>
        <v/>
      </c>
    </row>
    <row r="767" spans="1:53" x14ac:dyDescent="0.25">
      <c r="A767" s="213"/>
      <c r="F767" s="64"/>
      <c r="G767" s="64"/>
      <c r="H767" s="258"/>
      <c r="I767" s="258"/>
      <c r="J767" s="258"/>
      <c r="K767" s="258"/>
      <c r="O767" s="56"/>
      <c r="Q767" t="str">
        <f>IFERROR(IF(VLOOKUP(Tb_Activiteiten[[#This Row],[Openstelling]],Tb_Openstelling[],2,0)=1,1,""),"")</f>
        <v/>
      </c>
      <c r="AK767" t="str">
        <f>IF(ISNUMBER(FIND("arbeid",Methode_Keuze)),"",IF(ISNUMBER(FIND("arbeid",Methode_Keuze)),"",IF(Tb_Activiteiten[[#This Row],[Loonkosten]]=1,Tb_Activiteiten[[#Headers],[Loonkosten]],"")))</f>
        <v/>
      </c>
      <c r="AL767" t="str">
        <f>IF(ISNUMBER(FIND("arbeid",Methode_Keuze)),"",IF(ISNUMBER(FIND("arbeid",Methode_Keuze)),"",IF(Tb_Activiteiten[[#This Row],[Eigen arbeid]]=1,Tb_Activiteiten[[#Headers],[Eigen arbeid]],"")))</f>
        <v/>
      </c>
      <c r="AM767" t="str">
        <f>IF(ISNUMBER(FIND("arbeid",Methode_Keuze)),"",IF(ISNUMBER(FIND("arbeid",Methode_Keuze)),"",IF(Tb_Activiteiten[[#This Row],[Projectmedewerker]]=1,Tb_Activiteiten[[#Headers],[Projectmedewerker]],"")))</f>
        <v/>
      </c>
      <c r="AN767" t="str">
        <f>IF(ISNUMBER(FIND("arbeid",Methode_Keuze)),"",IF(ISNUMBER(FIND("arbeid",Methode_Keuze)),"",IF(Tb_Activiteiten[[#This Row],[Landbouwer]]=1,Tb_Activiteiten[[#Headers],[Landbouwer]],"")))</f>
        <v/>
      </c>
      <c r="AO767" t="str">
        <f>IF(ISNUMBER(FIND("arbeid",Methode_Keuze)),"",IF(ISNUMBER(FIND("arbeid",Methode_Keuze)),"",IF(Tb_Activiteiten[[#This Row],[Adviseur]]=1,Tb_Activiteiten[[#Headers],[Adviseur]],"")))</f>
        <v/>
      </c>
      <c r="AP767" t="str">
        <f>IF(ISNUMBER(FIND("arbeid",Methode_Keuze)),"",IF(ISNUMBER(FIND("arbeid",Methode_Keuze)),"",IF(Tb_Activiteiten[[#This Row],[Projectleider/Expert]]=1,Tb_Activiteiten[[#Headers],[Projectleider/Expert]],"")))</f>
        <v/>
      </c>
      <c r="AQ767" t="str">
        <f>IF(ISNUMBER(FIND("arbeid",Methode_Keuze)),"",IF(ISNUMBER(FIND("arbeid",Methode_Keuze)),"",IF(Tb_Activiteiten[[#This Row],[Arbeidskosten]]=1,Tb_Activiteiten[[#Headers],[Arbeidskosten]],"")))</f>
        <v/>
      </c>
      <c r="AR767" t="str">
        <f>IF(ISNUMBER(FIND("arbeid",Methode_Keuze)),"",IF(ISNUMBER(FIND("arbeid",Methode_Keuze)),"",IF(Tb_Activiteiten[[#This Row],[Arbeidskosten op basis van IKS]]=1,Tb_Activiteiten[[#Headers],[Arbeidskosten op basis van IKS]],"")))</f>
        <v/>
      </c>
      <c r="AS767" t="str">
        <f>IF(ISNUMBER(FIND("overige",Methode_Keuze)),"",IF(Tb_Activiteiten[[#This Row],[Kosten derden exclusief btw]]=1,Tb_Activiteiten[[#Headers],[Kosten derden exclusief btw]],""))</f>
        <v/>
      </c>
      <c r="AT767" t="str">
        <f>IF(ISNUMBER(FIND("overige",Methode_Keuze)),"",IF(Tb_Activiteiten[[#This Row],[Niet verrekenbare btw]]=1,Tb_Activiteiten[[#Headers],[Niet verrekenbare btw]],""))</f>
        <v/>
      </c>
      <c r="AU767" t="str">
        <f>IF(ISNUMBER(FIND("overige",Methode_Keuze)),"",IF(Tb_Activiteiten[[#This Row],[Grondkosten]]=1,Tb_Activiteiten[[#Headers],[Grondkosten]],""))</f>
        <v/>
      </c>
      <c r="AV767" t="str">
        <f>IF(ISNUMBER(FIND("overige",Methode_Keuze)),"",IF(Tb_Activiteiten[[#This Row],[Bijdrage in natura (overige)]]=1,Tb_Activiteiten[[#Headers],[Bijdrage in natura (overige)]],""))</f>
        <v/>
      </c>
      <c r="AW767" t="str">
        <f>IF(ISNUMBER(FIND("overige",Methode_Keuze)),"",IF(Tb_Activiteiten[[#This Row],[Bijdrage in natura (vrijwilligers)]]=1,Tb_Activiteiten[[#Headers],[Bijdrage in natura (vrijwilligers)]],""))</f>
        <v/>
      </c>
      <c r="AX767" t="str">
        <f>IF(ISNUMBER(FIND("overige",Methode_Keuze)),"",IF(Tb_Activiteiten[[#This Row],[Afschrijvingskosten]]=1,Tb_Activiteiten[[#Headers],[Afschrijvingskosten]],""))</f>
        <v/>
      </c>
      <c r="AY767" t="str">
        <f>IF(ISNUMBER(FIND("overige",Methode_Keuze)),"",IF(Tb_Activiteiten[[#This Row],[Vergoeding]]=1,Tb_Activiteiten[[#Headers],[Vergoeding]],""))</f>
        <v/>
      </c>
      <c r="AZ767" t="str">
        <f>IF(ISNUMBER(FIND("arbeid",Methode_Keuze)),"",IF(Tb_Activiteiten[[#This Row],[Arbeidskosten - vast tarief (excl eigen arbeid)]]=1,Tb_Activiteiten[[#Headers],[Arbeidskosten - vast tarief (excl eigen arbeid)]],""))</f>
        <v/>
      </c>
      <c r="BA767" t="str">
        <f>IF(ISNUMBER(FIND("overige",Methode_Keuze)),"",IF(Tb_Activiteiten[[#This Row],[Overige kosten]]=1,Tb_Activiteiten[[#Headers],[Overige kosten]],""))</f>
        <v/>
      </c>
    </row>
    <row r="768" spans="1:53" x14ac:dyDescent="0.25">
      <c r="A768" s="213"/>
      <c r="F768" s="64"/>
      <c r="G768" s="64"/>
      <c r="H768" s="258"/>
      <c r="I768" s="258"/>
      <c r="J768" s="258"/>
      <c r="K768" s="258"/>
      <c r="O768" s="56"/>
      <c r="Q768" t="str">
        <f>IFERROR(IF(VLOOKUP(Tb_Activiteiten[[#This Row],[Openstelling]],Tb_Openstelling[],2,0)=1,1,""),"")</f>
        <v/>
      </c>
      <c r="AK768" t="str">
        <f>IF(ISNUMBER(FIND("arbeid",Methode_Keuze)),"",IF(ISNUMBER(FIND("arbeid",Methode_Keuze)),"",IF(Tb_Activiteiten[[#This Row],[Loonkosten]]=1,Tb_Activiteiten[[#Headers],[Loonkosten]],"")))</f>
        <v/>
      </c>
      <c r="AL768" t="str">
        <f>IF(ISNUMBER(FIND("arbeid",Methode_Keuze)),"",IF(ISNUMBER(FIND("arbeid",Methode_Keuze)),"",IF(Tb_Activiteiten[[#This Row],[Eigen arbeid]]=1,Tb_Activiteiten[[#Headers],[Eigen arbeid]],"")))</f>
        <v/>
      </c>
      <c r="AM768" t="str">
        <f>IF(ISNUMBER(FIND("arbeid",Methode_Keuze)),"",IF(ISNUMBER(FIND("arbeid",Methode_Keuze)),"",IF(Tb_Activiteiten[[#This Row],[Projectmedewerker]]=1,Tb_Activiteiten[[#Headers],[Projectmedewerker]],"")))</f>
        <v/>
      </c>
      <c r="AN768" t="str">
        <f>IF(ISNUMBER(FIND("arbeid",Methode_Keuze)),"",IF(ISNUMBER(FIND("arbeid",Methode_Keuze)),"",IF(Tb_Activiteiten[[#This Row],[Landbouwer]]=1,Tb_Activiteiten[[#Headers],[Landbouwer]],"")))</f>
        <v/>
      </c>
      <c r="AO768" t="str">
        <f>IF(ISNUMBER(FIND("arbeid",Methode_Keuze)),"",IF(ISNUMBER(FIND("arbeid",Methode_Keuze)),"",IF(Tb_Activiteiten[[#This Row],[Adviseur]]=1,Tb_Activiteiten[[#Headers],[Adviseur]],"")))</f>
        <v/>
      </c>
      <c r="AP768" t="str">
        <f>IF(ISNUMBER(FIND("arbeid",Methode_Keuze)),"",IF(ISNUMBER(FIND("arbeid",Methode_Keuze)),"",IF(Tb_Activiteiten[[#This Row],[Projectleider/Expert]]=1,Tb_Activiteiten[[#Headers],[Projectleider/Expert]],"")))</f>
        <v/>
      </c>
      <c r="AQ768" t="str">
        <f>IF(ISNUMBER(FIND("arbeid",Methode_Keuze)),"",IF(ISNUMBER(FIND("arbeid",Methode_Keuze)),"",IF(Tb_Activiteiten[[#This Row],[Arbeidskosten]]=1,Tb_Activiteiten[[#Headers],[Arbeidskosten]],"")))</f>
        <v/>
      </c>
      <c r="AR768" t="str">
        <f>IF(ISNUMBER(FIND("arbeid",Methode_Keuze)),"",IF(ISNUMBER(FIND("arbeid",Methode_Keuze)),"",IF(Tb_Activiteiten[[#This Row],[Arbeidskosten op basis van IKS]]=1,Tb_Activiteiten[[#Headers],[Arbeidskosten op basis van IKS]],"")))</f>
        <v/>
      </c>
      <c r="AS768" t="str">
        <f>IF(ISNUMBER(FIND("overige",Methode_Keuze)),"",IF(Tb_Activiteiten[[#This Row],[Kosten derden exclusief btw]]=1,Tb_Activiteiten[[#Headers],[Kosten derden exclusief btw]],""))</f>
        <v/>
      </c>
      <c r="AT768" t="str">
        <f>IF(ISNUMBER(FIND("overige",Methode_Keuze)),"",IF(Tb_Activiteiten[[#This Row],[Niet verrekenbare btw]]=1,Tb_Activiteiten[[#Headers],[Niet verrekenbare btw]],""))</f>
        <v/>
      </c>
      <c r="AU768" t="str">
        <f>IF(ISNUMBER(FIND("overige",Methode_Keuze)),"",IF(Tb_Activiteiten[[#This Row],[Grondkosten]]=1,Tb_Activiteiten[[#Headers],[Grondkosten]],""))</f>
        <v/>
      </c>
      <c r="AV768" t="str">
        <f>IF(ISNUMBER(FIND("overige",Methode_Keuze)),"",IF(Tb_Activiteiten[[#This Row],[Bijdrage in natura (overige)]]=1,Tb_Activiteiten[[#Headers],[Bijdrage in natura (overige)]],""))</f>
        <v/>
      </c>
      <c r="AW768" t="str">
        <f>IF(ISNUMBER(FIND("overige",Methode_Keuze)),"",IF(Tb_Activiteiten[[#This Row],[Bijdrage in natura (vrijwilligers)]]=1,Tb_Activiteiten[[#Headers],[Bijdrage in natura (vrijwilligers)]],""))</f>
        <v/>
      </c>
      <c r="AX768" t="str">
        <f>IF(ISNUMBER(FIND("overige",Methode_Keuze)),"",IF(Tb_Activiteiten[[#This Row],[Afschrijvingskosten]]=1,Tb_Activiteiten[[#Headers],[Afschrijvingskosten]],""))</f>
        <v/>
      </c>
      <c r="AY768" t="str">
        <f>IF(ISNUMBER(FIND("overige",Methode_Keuze)),"",IF(Tb_Activiteiten[[#This Row],[Vergoeding]]=1,Tb_Activiteiten[[#Headers],[Vergoeding]],""))</f>
        <v/>
      </c>
      <c r="AZ768" t="str">
        <f>IF(ISNUMBER(FIND("arbeid",Methode_Keuze)),"",IF(Tb_Activiteiten[[#This Row],[Arbeidskosten - vast tarief (excl eigen arbeid)]]=1,Tb_Activiteiten[[#Headers],[Arbeidskosten - vast tarief (excl eigen arbeid)]],""))</f>
        <v/>
      </c>
      <c r="BA768" t="str">
        <f>IF(ISNUMBER(FIND("overige",Methode_Keuze)),"",IF(Tb_Activiteiten[[#This Row],[Overige kosten]]=1,Tb_Activiteiten[[#Headers],[Overige kosten]],""))</f>
        <v/>
      </c>
    </row>
    <row r="769" spans="1:53" x14ac:dyDescent="0.25">
      <c r="A769" s="213"/>
      <c r="F769" s="64"/>
      <c r="G769" s="64"/>
      <c r="H769" s="258"/>
      <c r="I769" s="258"/>
      <c r="J769" s="258"/>
      <c r="K769" s="258"/>
      <c r="O769" s="56"/>
      <c r="Q769" t="str">
        <f>IFERROR(IF(VLOOKUP(Tb_Activiteiten[[#This Row],[Openstelling]],Tb_Openstelling[],2,0)=1,1,""),"")</f>
        <v/>
      </c>
      <c r="AK769" t="str">
        <f>IF(ISNUMBER(FIND("arbeid",Methode_Keuze)),"",IF(ISNUMBER(FIND("arbeid",Methode_Keuze)),"",IF(Tb_Activiteiten[[#This Row],[Loonkosten]]=1,Tb_Activiteiten[[#Headers],[Loonkosten]],"")))</f>
        <v/>
      </c>
      <c r="AL769" t="str">
        <f>IF(ISNUMBER(FIND("arbeid",Methode_Keuze)),"",IF(ISNUMBER(FIND("arbeid",Methode_Keuze)),"",IF(Tb_Activiteiten[[#This Row],[Eigen arbeid]]=1,Tb_Activiteiten[[#Headers],[Eigen arbeid]],"")))</f>
        <v/>
      </c>
      <c r="AM769" t="str">
        <f>IF(ISNUMBER(FIND("arbeid",Methode_Keuze)),"",IF(ISNUMBER(FIND("arbeid",Methode_Keuze)),"",IF(Tb_Activiteiten[[#This Row],[Projectmedewerker]]=1,Tb_Activiteiten[[#Headers],[Projectmedewerker]],"")))</f>
        <v/>
      </c>
      <c r="AN769" t="str">
        <f>IF(ISNUMBER(FIND("arbeid",Methode_Keuze)),"",IF(ISNUMBER(FIND("arbeid",Methode_Keuze)),"",IF(Tb_Activiteiten[[#This Row],[Landbouwer]]=1,Tb_Activiteiten[[#Headers],[Landbouwer]],"")))</f>
        <v/>
      </c>
      <c r="AO769" t="str">
        <f>IF(ISNUMBER(FIND("arbeid",Methode_Keuze)),"",IF(ISNUMBER(FIND("arbeid",Methode_Keuze)),"",IF(Tb_Activiteiten[[#This Row],[Adviseur]]=1,Tb_Activiteiten[[#Headers],[Adviseur]],"")))</f>
        <v/>
      </c>
      <c r="AP769" t="str">
        <f>IF(ISNUMBER(FIND("arbeid",Methode_Keuze)),"",IF(ISNUMBER(FIND("arbeid",Methode_Keuze)),"",IF(Tb_Activiteiten[[#This Row],[Projectleider/Expert]]=1,Tb_Activiteiten[[#Headers],[Projectleider/Expert]],"")))</f>
        <v/>
      </c>
      <c r="AQ769" t="str">
        <f>IF(ISNUMBER(FIND("arbeid",Methode_Keuze)),"",IF(ISNUMBER(FIND("arbeid",Methode_Keuze)),"",IF(Tb_Activiteiten[[#This Row],[Arbeidskosten]]=1,Tb_Activiteiten[[#Headers],[Arbeidskosten]],"")))</f>
        <v/>
      </c>
      <c r="AR769" t="str">
        <f>IF(ISNUMBER(FIND("arbeid",Methode_Keuze)),"",IF(ISNUMBER(FIND("arbeid",Methode_Keuze)),"",IF(Tb_Activiteiten[[#This Row],[Arbeidskosten op basis van IKS]]=1,Tb_Activiteiten[[#Headers],[Arbeidskosten op basis van IKS]],"")))</f>
        <v/>
      </c>
      <c r="AS769" t="str">
        <f>IF(ISNUMBER(FIND("overige",Methode_Keuze)),"",IF(Tb_Activiteiten[[#This Row],[Kosten derden exclusief btw]]=1,Tb_Activiteiten[[#Headers],[Kosten derden exclusief btw]],""))</f>
        <v/>
      </c>
      <c r="AT769" t="str">
        <f>IF(ISNUMBER(FIND("overige",Methode_Keuze)),"",IF(Tb_Activiteiten[[#This Row],[Niet verrekenbare btw]]=1,Tb_Activiteiten[[#Headers],[Niet verrekenbare btw]],""))</f>
        <v/>
      </c>
      <c r="AU769" t="str">
        <f>IF(ISNUMBER(FIND("overige",Methode_Keuze)),"",IF(Tb_Activiteiten[[#This Row],[Grondkosten]]=1,Tb_Activiteiten[[#Headers],[Grondkosten]],""))</f>
        <v/>
      </c>
      <c r="AV769" t="str">
        <f>IF(ISNUMBER(FIND("overige",Methode_Keuze)),"",IF(Tb_Activiteiten[[#This Row],[Bijdrage in natura (overige)]]=1,Tb_Activiteiten[[#Headers],[Bijdrage in natura (overige)]],""))</f>
        <v/>
      </c>
      <c r="AW769" t="str">
        <f>IF(ISNUMBER(FIND("overige",Methode_Keuze)),"",IF(Tb_Activiteiten[[#This Row],[Bijdrage in natura (vrijwilligers)]]=1,Tb_Activiteiten[[#Headers],[Bijdrage in natura (vrijwilligers)]],""))</f>
        <v/>
      </c>
      <c r="AX769" t="str">
        <f>IF(ISNUMBER(FIND("overige",Methode_Keuze)),"",IF(Tb_Activiteiten[[#This Row],[Afschrijvingskosten]]=1,Tb_Activiteiten[[#Headers],[Afschrijvingskosten]],""))</f>
        <v/>
      </c>
      <c r="AY769" t="str">
        <f>IF(ISNUMBER(FIND("overige",Methode_Keuze)),"",IF(Tb_Activiteiten[[#This Row],[Vergoeding]]=1,Tb_Activiteiten[[#Headers],[Vergoeding]],""))</f>
        <v/>
      </c>
      <c r="AZ769" t="str">
        <f>IF(ISNUMBER(FIND("arbeid",Methode_Keuze)),"",IF(Tb_Activiteiten[[#This Row],[Arbeidskosten - vast tarief (excl eigen arbeid)]]=1,Tb_Activiteiten[[#Headers],[Arbeidskosten - vast tarief (excl eigen arbeid)]],""))</f>
        <v/>
      </c>
      <c r="BA769" t="str">
        <f>IF(ISNUMBER(FIND("overige",Methode_Keuze)),"",IF(Tb_Activiteiten[[#This Row],[Overige kosten]]=1,Tb_Activiteiten[[#Headers],[Overige kosten]],""))</f>
        <v/>
      </c>
    </row>
    <row r="770" spans="1:53" x14ac:dyDescent="0.25">
      <c r="A770" s="213"/>
      <c r="F770" s="64"/>
      <c r="G770" s="64"/>
      <c r="H770" s="258"/>
      <c r="I770" s="258"/>
      <c r="J770" s="258"/>
      <c r="K770" s="258"/>
      <c r="O770" s="56"/>
      <c r="Q770" t="str">
        <f>IFERROR(IF(VLOOKUP(Tb_Activiteiten[[#This Row],[Openstelling]],Tb_Openstelling[],2,0)=1,1,""),"")</f>
        <v/>
      </c>
      <c r="AK770" t="str">
        <f>IF(ISNUMBER(FIND("arbeid",Methode_Keuze)),"",IF(ISNUMBER(FIND("arbeid",Methode_Keuze)),"",IF(Tb_Activiteiten[[#This Row],[Loonkosten]]=1,Tb_Activiteiten[[#Headers],[Loonkosten]],"")))</f>
        <v/>
      </c>
      <c r="AL770" t="str">
        <f>IF(ISNUMBER(FIND("arbeid",Methode_Keuze)),"",IF(ISNUMBER(FIND("arbeid",Methode_Keuze)),"",IF(Tb_Activiteiten[[#This Row],[Eigen arbeid]]=1,Tb_Activiteiten[[#Headers],[Eigen arbeid]],"")))</f>
        <v/>
      </c>
      <c r="AM770" t="str">
        <f>IF(ISNUMBER(FIND("arbeid",Methode_Keuze)),"",IF(ISNUMBER(FIND("arbeid",Methode_Keuze)),"",IF(Tb_Activiteiten[[#This Row],[Projectmedewerker]]=1,Tb_Activiteiten[[#Headers],[Projectmedewerker]],"")))</f>
        <v/>
      </c>
      <c r="AN770" t="str">
        <f>IF(ISNUMBER(FIND("arbeid",Methode_Keuze)),"",IF(ISNUMBER(FIND("arbeid",Methode_Keuze)),"",IF(Tb_Activiteiten[[#This Row],[Landbouwer]]=1,Tb_Activiteiten[[#Headers],[Landbouwer]],"")))</f>
        <v/>
      </c>
      <c r="AO770" t="str">
        <f>IF(ISNUMBER(FIND("arbeid",Methode_Keuze)),"",IF(ISNUMBER(FIND("arbeid",Methode_Keuze)),"",IF(Tb_Activiteiten[[#This Row],[Adviseur]]=1,Tb_Activiteiten[[#Headers],[Adviseur]],"")))</f>
        <v/>
      </c>
      <c r="AP770" t="str">
        <f>IF(ISNUMBER(FIND("arbeid",Methode_Keuze)),"",IF(ISNUMBER(FIND("arbeid",Methode_Keuze)),"",IF(Tb_Activiteiten[[#This Row],[Projectleider/Expert]]=1,Tb_Activiteiten[[#Headers],[Projectleider/Expert]],"")))</f>
        <v/>
      </c>
      <c r="AQ770" t="str">
        <f>IF(ISNUMBER(FIND("arbeid",Methode_Keuze)),"",IF(ISNUMBER(FIND("arbeid",Methode_Keuze)),"",IF(Tb_Activiteiten[[#This Row],[Arbeidskosten]]=1,Tb_Activiteiten[[#Headers],[Arbeidskosten]],"")))</f>
        <v/>
      </c>
      <c r="AR770" t="str">
        <f>IF(ISNUMBER(FIND("arbeid",Methode_Keuze)),"",IF(ISNUMBER(FIND("arbeid",Methode_Keuze)),"",IF(Tb_Activiteiten[[#This Row],[Arbeidskosten op basis van IKS]]=1,Tb_Activiteiten[[#Headers],[Arbeidskosten op basis van IKS]],"")))</f>
        <v/>
      </c>
      <c r="AS770" t="str">
        <f>IF(ISNUMBER(FIND("overige",Methode_Keuze)),"",IF(Tb_Activiteiten[[#This Row],[Kosten derden exclusief btw]]=1,Tb_Activiteiten[[#Headers],[Kosten derden exclusief btw]],""))</f>
        <v/>
      </c>
      <c r="AT770" t="str">
        <f>IF(ISNUMBER(FIND("overige",Methode_Keuze)),"",IF(Tb_Activiteiten[[#This Row],[Niet verrekenbare btw]]=1,Tb_Activiteiten[[#Headers],[Niet verrekenbare btw]],""))</f>
        <v/>
      </c>
      <c r="AU770" t="str">
        <f>IF(ISNUMBER(FIND("overige",Methode_Keuze)),"",IF(Tb_Activiteiten[[#This Row],[Grondkosten]]=1,Tb_Activiteiten[[#Headers],[Grondkosten]],""))</f>
        <v/>
      </c>
      <c r="AV770" t="str">
        <f>IF(ISNUMBER(FIND("overige",Methode_Keuze)),"",IF(Tb_Activiteiten[[#This Row],[Bijdrage in natura (overige)]]=1,Tb_Activiteiten[[#Headers],[Bijdrage in natura (overige)]],""))</f>
        <v/>
      </c>
      <c r="AW770" t="str">
        <f>IF(ISNUMBER(FIND("overige",Methode_Keuze)),"",IF(Tb_Activiteiten[[#This Row],[Bijdrage in natura (vrijwilligers)]]=1,Tb_Activiteiten[[#Headers],[Bijdrage in natura (vrijwilligers)]],""))</f>
        <v/>
      </c>
      <c r="AX770" t="str">
        <f>IF(ISNUMBER(FIND("overige",Methode_Keuze)),"",IF(Tb_Activiteiten[[#This Row],[Afschrijvingskosten]]=1,Tb_Activiteiten[[#Headers],[Afschrijvingskosten]],""))</f>
        <v/>
      </c>
      <c r="AY770" t="str">
        <f>IF(ISNUMBER(FIND("overige",Methode_Keuze)),"",IF(Tb_Activiteiten[[#This Row],[Vergoeding]]=1,Tb_Activiteiten[[#Headers],[Vergoeding]],""))</f>
        <v/>
      </c>
      <c r="AZ770" t="str">
        <f>IF(ISNUMBER(FIND("arbeid",Methode_Keuze)),"",IF(Tb_Activiteiten[[#This Row],[Arbeidskosten - vast tarief (excl eigen arbeid)]]=1,Tb_Activiteiten[[#Headers],[Arbeidskosten - vast tarief (excl eigen arbeid)]],""))</f>
        <v/>
      </c>
      <c r="BA770" t="str">
        <f>IF(ISNUMBER(FIND("overige",Methode_Keuze)),"",IF(Tb_Activiteiten[[#This Row],[Overige kosten]]=1,Tb_Activiteiten[[#Headers],[Overige kosten]],""))</f>
        <v/>
      </c>
    </row>
    <row r="771" spans="1:53" x14ac:dyDescent="0.25">
      <c r="A771" s="213"/>
      <c r="F771" s="64"/>
      <c r="G771" s="64"/>
      <c r="H771" s="258"/>
      <c r="I771" s="258"/>
      <c r="J771" s="258"/>
      <c r="K771" s="258"/>
      <c r="O771" s="56"/>
      <c r="Q771" t="str">
        <f>IFERROR(IF(VLOOKUP(Tb_Activiteiten[[#This Row],[Openstelling]],Tb_Openstelling[],2,0)=1,1,""),"")</f>
        <v/>
      </c>
      <c r="AK771" t="str">
        <f>IF(ISNUMBER(FIND("arbeid",Methode_Keuze)),"",IF(ISNUMBER(FIND("arbeid",Methode_Keuze)),"",IF(Tb_Activiteiten[[#This Row],[Loonkosten]]=1,Tb_Activiteiten[[#Headers],[Loonkosten]],"")))</f>
        <v/>
      </c>
      <c r="AL771" t="str">
        <f>IF(ISNUMBER(FIND("arbeid",Methode_Keuze)),"",IF(ISNUMBER(FIND("arbeid",Methode_Keuze)),"",IF(Tb_Activiteiten[[#This Row],[Eigen arbeid]]=1,Tb_Activiteiten[[#Headers],[Eigen arbeid]],"")))</f>
        <v/>
      </c>
      <c r="AM771" t="str">
        <f>IF(ISNUMBER(FIND("arbeid",Methode_Keuze)),"",IF(ISNUMBER(FIND("arbeid",Methode_Keuze)),"",IF(Tb_Activiteiten[[#This Row],[Projectmedewerker]]=1,Tb_Activiteiten[[#Headers],[Projectmedewerker]],"")))</f>
        <v/>
      </c>
      <c r="AN771" t="str">
        <f>IF(ISNUMBER(FIND("arbeid",Methode_Keuze)),"",IF(ISNUMBER(FIND("arbeid",Methode_Keuze)),"",IF(Tb_Activiteiten[[#This Row],[Landbouwer]]=1,Tb_Activiteiten[[#Headers],[Landbouwer]],"")))</f>
        <v/>
      </c>
      <c r="AO771" t="str">
        <f>IF(ISNUMBER(FIND("arbeid",Methode_Keuze)),"",IF(ISNUMBER(FIND("arbeid",Methode_Keuze)),"",IF(Tb_Activiteiten[[#This Row],[Adviseur]]=1,Tb_Activiteiten[[#Headers],[Adviseur]],"")))</f>
        <v/>
      </c>
      <c r="AP771" t="str">
        <f>IF(ISNUMBER(FIND("arbeid",Methode_Keuze)),"",IF(ISNUMBER(FIND("arbeid",Methode_Keuze)),"",IF(Tb_Activiteiten[[#This Row],[Projectleider/Expert]]=1,Tb_Activiteiten[[#Headers],[Projectleider/Expert]],"")))</f>
        <v/>
      </c>
      <c r="AQ771" t="str">
        <f>IF(ISNUMBER(FIND("arbeid",Methode_Keuze)),"",IF(ISNUMBER(FIND("arbeid",Methode_Keuze)),"",IF(Tb_Activiteiten[[#This Row],[Arbeidskosten]]=1,Tb_Activiteiten[[#Headers],[Arbeidskosten]],"")))</f>
        <v/>
      </c>
      <c r="AR771" t="str">
        <f>IF(ISNUMBER(FIND("arbeid",Methode_Keuze)),"",IF(ISNUMBER(FIND("arbeid",Methode_Keuze)),"",IF(Tb_Activiteiten[[#This Row],[Arbeidskosten op basis van IKS]]=1,Tb_Activiteiten[[#Headers],[Arbeidskosten op basis van IKS]],"")))</f>
        <v/>
      </c>
      <c r="AS771" t="str">
        <f>IF(ISNUMBER(FIND("overige",Methode_Keuze)),"",IF(Tb_Activiteiten[[#This Row],[Kosten derden exclusief btw]]=1,Tb_Activiteiten[[#Headers],[Kosten derden exclusief btw]],""))</f>
        <v/>
      </c>
      <c r="AT771" t="str">
        <f>IF(ISNUMBER(FIND("overige",Methode_Keuze)),"",IF(Tb_Activiteiten[[#This Row],[Niet verrekenbare btw]]=1,Tb_Activiteiten[[#Headers],[Niet verrekenbare btw]],""))</f>
        <v/>
      </c>
      <c r="AU771" t="str">
        <f>IF(ISNUMBER(FIND("overige",Methode_Keuze)),"",IF(Tb_Activiteiten[[#This Row],[Grondkosten]]=1,Tb_Activiteiten[[#Headers],[Grondkosten]],""))</f>
        <v/>
      </c>
      <c r="AV771" t="str">
        <f>IF(ISNUMBER(FIND("overige",Methode_Keuze)),"",IF(Tb_Activiteiten[[#This Row],[Bijdrage in natura (overige)]]=1,Tb_Activiteiten[[#Headers],[Bijdrage in natura (overige)]],""))</f>
        <v/>
      </c>
      <c r="AW771" t="str">
        <f>IF(ISNUMBER(FIND("overige",Methode_Keuze)),"",IF(Tb_Activiteiten[[#This Row],[Bijdrage in natura (vrijwilligers)]]=1,Tb_Activiteiten[[#Headers],[Bijdrage in natura (vrijwilligers)]],""))</f>
        <v/>
      </c>
      <c r="AX771" t="str">
        <f>IF(ISNUMBER(FIND("overige",Methode_Keuze)),"",IF(Tb_Activiteiten[[#This Row],[Afschrijvingskosten]]=1,Tb_Activiteiten[[#Headers],[Afschrijvingskosten]],""))</f>
        <v/>
      </c>
      <c r="AY771" t="str">
        <f>IF(ISNUMBER(FIND("overige",Methode_Keuze)),"",IF(Tb_Activiteiten[[#This Row],[Vergoeding]]=1,Tb_Activiteiten[[#Headers],[Vergoeding]],""))</f>
        <v/>
      </c>
      <c r="AZ771" t="str">
        <f>IF(ISNUMBER(FIND("arbeid",Methode_Keuze)),"",IF(Tb_Activiteiten[[#This Row],[Arbeidskosten - vast tarief (excl eigen arbeid)]]=1,Tb_Activiteiten[[#Headers],[Arbeidskosten - vast tarief (excl eigen arbeid)]],""))</f>
        <v/>
      </c>
      <c r="BA771" t="str">
        <f>IF(ISNUMBER(FIND("overige",Methode_Keuze)),"",IF(Tb_Activiteiten[[#This Row],[Overige kosten]]=1,Tb_Activiteiten[[#Headers],[Overige kosten]],""))</f>
        <v/>
      </c>
    </row>
    <row r="772" spans="1:53" x14ac:dyDescent="0.25">
      <c r="A772" s="213"/>
      <c r="F772" s="64"/>
      <c r="G772" s="64"/>
      <c r="H772" s="258"/>
      <c r="I772" s="258"/>
      <c r="J772" s="258"/>
      <c r="K772" s="258"/>
      <c r="O772" s="56"/>
      <c r="Q772" t="str">
        <f>IFERROR(IF(VLOOKUP(Tb_Activiteiten[[#This Row],[Openstelling]],Tb_Openstelling[],2,0)=1,1,""),"")</f>
        <v/>
      </c>
      <c r="AK772" t="str">
        <f>IF(ISNUMBER(FIND("arbeid",Methode_Keuze)),"",IF(ISNUMBER(FIND("arbeid",Methode_Keuze)),"",IF(Tb_Activiteiten[[#This Row],[Loonkosten]]=1,Tb_Activiteiten[[#Headers],[Loonkosten]],"")))</f>
        <v/>
      </c>
      <c r="AL772" t="str">
        <f>IF(ISNUMBER(FIND("arbeid",Methode_Keuze)),"",IF(ISNUMBER(FIND("arbeid",Methode_Keuze)),"",IF(Tb_Activiteiten[[#This Row],[Eigen arbeid]]=1,Tb_Activiteiten[[#Headers],[Eigen arbeid]],"")))</f>
        <v/>
      </c>
      <c r="AM772" t="str">
        <f>IF(ISNUMBER(FIND("arbeid",Methode_Keuze)),"",IF(ISNUMBER(FIND("arbeid",Methode_Keuze)),"",IF(Tb_Activiteiten[[#This Row],[Projectmedewerker]]=1,Tb_Activiteiten[[#Headers],[Projectmedewerker]],"")))</f>
        <v/>
      </c>
      <c r="AN772" t="str">
        <f>IF(ISNUMBER(FIND("arbeid",Methode_Keuze)),"",IF(ISNUMBER(FIND("arbeid",Methode_Keuze)),"",IF(Tb_Activiteiten[[#This Row],[Landbouwer]]=1,Tb_Activiteiten[[#Headers],[Landbouwer]],"")))</f>
        <v/>
      </c>
      <c r="AO772" t="str">
        <f>IF(ISNUMBER(FIND("arbeid",Methode_Keuze)),"",IF(ISNUMBER(FIND("arbeid",Methode_Keuze)),"",IF(Tb_Activiteiten[[#This Row],[Adviseur]]=1,Tb_Activiteiten[[#Headers],[Adviseur]],"")))</f>
        <v/>
      </c>
      <c r="AP772" t="str">
        <f>IF(ISNUMBER(FIND("arbeid",Methode_Keuze)),"",IF(ISNUMBER(FIND("arbeid",Methode_Keuze)),"",IF(Tb_Activiteiten[[#This Row],[Projectleider/Expert]]=1,Tb_Activiteiten[[#Headers],[Projectleider/Expert]],"")))</f>
        <v/>
      </c>
      <c r="AQ772" t="str">
        <f>IF(ISNUMBER(FIND("arbeid",Methode_Keuze)),"",IF(ISNUMBER(FIND("arbeid",Methode_Keuze)),"",IF(Tb_Activiteiten[[#This Row],[Arbeidskosten]]=1,Tb_Activiteiten[[#Headers],[Arbeidskosten]],"")))</f>
        <v/>
      </c>
      <c r="AR772" t="str">
        <f>IF(ISNUMBER(FIND("arbeid",Methode_Keuze)),"",IF(ISNUMBER(FIND("arbeid",Methode_Keuze)),"",IF(Tb_Activiteiten[[#This Row],[Arbeidskosten op basis van IKS]]=1,Tb_Activiteiten[[#Headers],[Arbeidskosten op basis van IKS]],"")))</f>
        <v/>
      </c>
      <c r="AS772" t="str">
        <f>IF(ISNUMBER(FIND("overige",Methode_Keuze)),"",IF(Tb_Activiteiten[[#This Row],[Kosten derden exclusief btw]]=1,Tb_Activiteiten[[#Headers],[Kosten derden exclusief btw]],""))</f>
        <v/>
      </c>
      <c r="AT772" t="str">
        <f>IF(ISNUMBER(FIND("overige",Methode_Keuze)),"",IF(Tb_Activiteiten[[#This Row],[Niet verrekenbare btw]]=1,Tb_Activiteiten[[#Headers],[Niet verrekenbare btw]],""))</f>
        <v/>
      </c>
      <c r="AU772" t="str">
        <f>IF(ISNUMBER(FIND("overige",Methode_Keuze)),"",IF(Tb_Activiteiten[[#This Row],[Grondkosten]]=1,Tb_Activiteiten[[#Headers],[Grondkosten]],""))</f>
        <v/>
      </c>
      <c r="AV772" t="str">
        <f>IF(ISNUMBER(FIND("overige",Methode_Keuze)),"",IF(Tb_Activiteiten[[#This Row],[Bijdrage in natura (overige)]]=1,Tb_Activiteiten[[#Headers],[Bijdrage in natura (overige)]],""))</f>
        <v/>
      </c>
      <c r="AW772" t="str">
        <f>IF(ISNUMBER(FIND("overige",Methode_Keuze)),"",IF(Tb_Activiteiten[[#This Row],[Bijdrage in natura (vrijwilligers)]]=1,Tb_Activiteiten[[#Headers],[Bijdrage in natura (vrijwilligers)]],""))</f>
        <v/>
      </c>
      <c r="AX772" t="str">
        <f>IF(ISNUMBER(FIND("overige",Methode_Keuze)),"",IF(Tb_Activiteiten[[#This Row],[Afschrijvingskosten]]=1,Tb_Activiteiten[[#Headers],[Afschrijvingskosten]],""))</f>
        <v/>
      </c>
      <c r="AY772" t="str">
        <f>IF(ISNUMBER(FIND("overige",Methode_Keuze)),"",IF(Tb_Activiteiten[[#This Row],[Vergoeding]]=1,Tb_Activiteiten[[#Headers],[Vergoeding]],""))</f>
        <v/>
      </c>
      <c r="AZ772" t="str">
        <f>IF(ISNUMBER(FIND("arbeid",Methode_Keuze)),"",IF(Tb_Activiteiten[[#This Row],[Arbeidskosten - vast tarief (excl eigen arbeid)]]=1,Tb_Activiteiten[[#Headers],[Arbeidskosten - vast tarief (excl eigen arbeid)]],""))</f>
        <v/>
      </c>
      <c r="BA772" t="str">
        <f>IF(ISNUMBER(FIND("overige",Methode_Keuze)),"",IF(Tb_Activiteiten[[#This Row],[Overige kosten]]=1,Tb_Activiteiten[[#Headers],[Overige kosten]],""))</f>
        <v/>
      </c>
    </row>
    <row r="773" spans="1:53" x14ac:dyDescent="0.25">
      <c r="A773" s="213"/>
      <c r="F773" s="64"/>
      <c r="G773" s="64"/>
      <c r="H773" s="258"/>
      <c r="I773" s="258"/>
      <c r="J773" s="258"/>
      <c r="K773" s="258"/>
      <c r="O773" s="56"/>
      <c r="Q773" t="str">
        <f>IFERROR(IF(VLOOKUP(Tb_Activiteiten[[#This Row],[Openstelling]],Tb_Openstelling[],2,0)=1,1,""),"")</f>
        <v/>
      </c>
      <c r="AK773" t="str">
        <f>IF(ISNUMBER(FIND("arbeid",Methode_Keuze)),"",IF(ISNUMBER(FIND("arbeid",Methode_Keuze)),"",IF(Tb_Activiteiten[[#This Row],[Loonkosten]]=1,Tb_Activiteiten[[#Headers],[Loonkosten]],"")))</f>
        <v/>
      </c>
      <c r="AL773" t="str">
        <f>IF(ISNUMBER(FIND("arbeid",Methode_Keuze)),"",IF(ISNUMBER(FIND("arbeid",Methode_Keuze)),"",IF(Tb_Activiteiten[[#This Row],[Eigen arbeid]]=1,Tb_Activiteiten[[#Headers],[Eigen arbeid]],"")))</f>
        <v/>
      </c>
      <c r="AM773" t="str">
        <f>IF(ISNUMBER(FIND("arbeid",Methode_Keuze)),"",IF(ISNUMBER(FIND("arbeid",Methode_Keuze)),"",IF(Tb_Activiteiten[[#This Row],[Projectmedewerker]]=1,Tb_Activiteiten[[#Headers],[Projectmedewerker]],"")))</f>
        <v/>
      </c>
      <c r="AN773" t="str">
        <f>IF(ISNUMBER(FIND("arbeid",Methode_Keuze)),"",IF(ISNUMBER(FIND("arbeid",Methode_Keuze)),"",IF(Tb_Activiteiten[[#This Row],[Landbouwer]]=1,Tb_Activiteiten[[#Headers],[Landbouwer]],"")))</f>
        <v/>
      </c>
      <c r="AO773" t="str">
        <f>IF(ISNUMBER(FIND("arbeid",Methode_Keuze)),"",IF(ISNUMBER(FIND("arbeid",Methode_Keuze)),"",IF(Tb_Activiteiten[[#This Row],[Adviseur]]=1,Tb_Activiteiten[[#Headers],[Adviseur]],"")))</f>
        <v/>
      </c>
      <c r="AP773" t="str">
        <f>IF(ISNUMBER(FIND("arbeid",Methode_Keuze)),"",IF(ISNUMBER(FIND("arbeid",Methode_Keuze)),"",IF(Tb_Activiteiten[[#This Row],[Projectleider/Expert]]=1,Tb_Activiteiten[[#Headers],[Projectleider/Expert]],"")))</f>
        <v/>
      </c>
      <c r="AQ773" t="str">
        <f>IF(ISNUMBER(FIND("arbeid",Methode_Keuze)),"",IF(ISNUMBER(FIND("arbeid",Methode_Keuze)),"",IF(Tb_Activiteiten[[#This Row],[Arbeidskosten]]=1,Tb_Activiteiten[[#Headers],[Arbeidskosten]],"")))</f>
        <v/>
      </c>
      <c r="AR773" t="str">
        <f>IF(ISNUMBER(FIND("arbeid",Methode_Keuze)),"",IF(ISNUMBER(FIND("arbeid",Methode_Keuze)),"",IF(Tb_Activiteiten[[#This Row],[Arbeidskosten op basis van IKS]]=1,Tb_Activiteiten[[#Headers],[Arbeidskosten op basis van IKS]],"")))</f>
        <v/>
      </c>
      <c r="AS773" t="str">
        <f>IF(ISNUMBER(FIND("overige",Methode_Keuze)),"",IF(Tb_Activiteiten[[#This Row],[Kosten derden exclusief btw]]=1,Tb_Activiteiten[[#Headers],[Kosten derden exclusief btw]],""))</f>
        <v/>
      </c>
      <c r="AT773" t="str">
        <f>IF(ISNUMBER(FIND("overige",Methode_Keuze)),"",IF(Tb_Activiteiten[[#This Row],[Niet verrekenbare btw]]=1,Tb_Activiteiten[[#Headers],[Niet verrekenbare btw]],""))</f>
        <v/>
      </c>
      <c r="AU773" t="str">
        <f>IF(ISNUMBER(FIND("overige",Methode_Keuze)),"",IF(Tb_Activiteiten[[#This Row],[Grondkosten]]=1,Tb_Activiteiten[[#Headers],[Grondkosten]],""))</f>
        <v/>
      </c>
      <c r="AV773" t="str">
        <f>IF(ISNUMBER(FIND("overige",Methode_Keuze)),"",IF(Tb_Activiteiten[[#This Row],[Bijdrage in natura (overige)]]=1,Tb_Activiteiten[[#Headers],[Bijdrage in natura (overige)]],""))</f>
        <v/>
      </c>
      <c r="AW773" t="str">
        <f>IF(ISNUMBER(FIND("overige",Methode_Keuze)),"",IF(Tb_Activiteiten[[#This Row],[Bijdrage in natura (vrijwilligers)]]=1,Tb_Activiteiten[[#Headers],[Bijdrage in natura (vrijwilligers)]],""))</f>
        <v/>
      </c>
      <c r="AX773" t="str">
        <f>IF(ISNUMBER(FIND("overige",Methode_Keuze)),"",IF(Tb_Activiteiten[[#This Row],[Afschrijvingskosten]]=1,Tb_Activiteiten[[#Headers],[Afschrijvingskosten]],""))</f>
        <v/>
      </c>
      <c r="AY773" t="str">
        <f>IF(ISNUMBER(FIND("overige",Methode_Keuze)),"",IF(Tb_Activiteiten[[#This Row],[Vergoeding]]=1,Tb_Activiteiten[[#Headers],[Vergoeding]],""))</f>
        <v/>
      </c>
      <c r="AZ773" t="str">
        <f>IF(ISNUMBER(FIND("arbeid",Methode_Keuze)),"",IF(Tb_Activiteiten[[#This Row],[Arbeidskosten - vast tarief (excl eigen arbeid)]]=1,Tb_Activiteiten[[#Headers],[Arbeidskosten - vast tarief (excl eigen arbeid)]],""))</f>
        <v/>
      </c>
      <c r="BA773" t="str">
        <f>IF(ISNUMBER(FIND("overige",Methode_Keuze)),"",IF(Tb_Activiteiten[[#This Row],[Overige kosten]]=1,Tb_Activiteiten[[#Headers],[Overige kosten]],""))</f>
        <v/>
      </c>
    </row>
    <row r="774" spans="1:53" x14ac:dyDescent="0.25">
      <c r="A774" s="213"/>
      <c r="F774" s="64"/>
      <c r="G774" s="64"/>
      <c r="H774" s="258"/>
      <c r="I774" s="258"/>
      <c r="J774" s="258"/>
      <c r="K774" s="258"/>
      <c r="O774" s="56"/>
      <c r="Q774" t="str">
        <f>IFERROR(IF(VLOOKUP(Tb_Activiteiten[[#This Row],[Openstelling]],Tb_Openstelling[],2,0)=1,1,""),"")</f>
        <v/>
      </c>
      <c r="AK774" t="str">
        <f>IF(ISNUMBER(FIND("arbeid",Methode_Keuze)),"",IF(ISNUMBER(FIND("arbeid",Methode_Keuze)),"",IF(Tb_Activiteiten[[#This Row],[Loonkosten]]=1,Tb_Activiteiten[[#Headers],[Loonkosten]],"")))</f>
        <v/>
      </c>
      <c r="AL774" t="str">
        <f>IF(ISNUMBER(FIND("arbeid",Methode_Keuze)),"",IF(ISNUMBER(FIND("arbeid",Methode_Keuze)),"",IF(Tb_Activiteiten[[#This Row],[Eigen arbeid]]=1,Tb_Activiteiten[[#Headers],[Eigen arbeid]],"")))</f>
        <v/>
      </c>
      <c r="AM774" t="str">
        <f>IF(ISNUMBER(FIND("arbeid",Methode_Keuze)),"",IF(ISNUMBER(FIND("arbeid",Methode_Keuze)),"",IF(Tb_Activiteiten[[#This Row],[Projectmedewerker]]=1,Tb_Activiteiten[[#Headers],[Projectmedewerker]],"")))</f>
        <v/>
      </c>
      <c r="AN774" t="str">
        <f>IF(ISNUMBER(FIND("arbeid",Methode_Keuze)),"",IF(ISNUMBER(FIND("arbeid",Methode_Keuze)),"",IF(Tb_Activiteiten[[#This Row],[Landbouwer]]=1,Tb_Activiteiten[[#Headers],[Landbouwer]],"")))</f>
        <v/>
      </c>
      <c r="AO774" t="str">
        <f>IF(ISNUMBER(FIND("arbeid",Methode_Keuze)),"",IF(ISNUMBER(FIND("arbeid",Methode_Keuze)),"",IF(Tb_Activiteiten[[#This Row],[Adviseur]]=1,Tb_Activiteiten[[#Headers],[Adviseur]],"")))</f>
        <v/>
      </c>
      <c r="AP774" t="str">
        <f>IF(ISNUMBER(FIND("arbeid",Methode_Keuze)),"",IF(ISNUMBER(FIND("arbeid",Methode_Keuze)),"",IF(Tb_Activiteiten[[#This Row],[Projectleider/Expert]]=1,Tb_Activiteiten[[#Headers],[Projectleider/Expert]],"")))</f>
        <v/>
      </c>
      <c r="AQ774" t="str">
        <f>IF(ISNUMBER(FIND("arbeid",Methode_Keuze)),"",IF(ISNUMBER(FIND("arbeid",Methode_Keuze)),"",IF(Tb_Activiteiten[[#This Row],[Arbeidskosten]]=1,Tb_Activiteiten[[#Headers],[Arbeidskosten]],"")))</f>
        <v/>
      </c>
      <c r="AR774" t="str">
        <f>IF(ISNUMBER(FIND("arbeid",Methode_Keuze)),"",IF(ISNUMBER(FIND("arbeid",Methode_Keuze)),"",IF(Tb_Activiteiten[[#This Row],[Arbeidskosten op basis van IKS]]=1,Tb_Activiteiten[[#Headers],[Arbeidskosten op basis van IKS]],"")))</f>
        <v/>
      </c>
      <c r="AS774" t="str">
        <f>IF(ISNUMBER(FIND("overige",Methode_Keuze)),"",IF(Tb_Activiteiten[[#This Row],[Kosten derden exclusief btw]]=1,Tb_Activiteiten[[#Headers],[Kosten derden exclusief btw]],""))</f>
        <v/>
      </c>
      <c r="AT774" t="str">
        <f>IF(ISNUMBER(FIND("overige",Methode_Keuze)),"",IF(Tb_Activiteiten[[#This Row],[Niet verrekenbare btw]]=1,Tb_Activiteiten[[#Headers],[Niet verrekenbare btw]],""))</f>
        <v/>
      </c>
      <c r="AU774" t="str">
        <f>IF(ISNUMBER(FIND("overige",Methode_Keuze)),"",IF(Tb_Activiteiten[[#This Row],[Grondkosten]]=1,Tb_Activiteiten[[#Headers],[Grondkosten]],""))</f>
        <v/>
      </c>
      <c r="AV774" t="str">
        <f>IF(ISNUMBER(FIND("overige",Methode_Keuze)),"",IF(Tb_Activiteiten[[#This Row],[Bijdrage in natura (overige)]]=1,Tb_Activiteiten[[#Headers],[Bijdrage in natura (overige)]],""))</f>
        <v/>
      </c>
      <c r="AW774" t="str">
        <f>IF(ISNUMBER(FIND("overige",Methode_Keuze)),"",IF(Tb_Activiteiten[[#This Row],[Bijdrage in natura (vrijwilligers)]]=1,Tb_Activiteiten[[#Headers],[Bijdrage in natura (vrijwilligers)]],""))</f>
        <v/>
      </c>
      <c r="AX774" t="str">
        <f>IF(ISNUMBER(FIND("overige",Methode_Keuze)),"",IF(Tb_Activiteiten[[#This Row],[Afschrijvingskosten]]=1,Tb_Activiteiten[[#Headers],[Afschrijvingskosten]],""))</f>
        <v/>
      </c>
      <c r="AY774" t="str">
        <f>IF(ISNUMBER(FIND("overige",Methode_Keuze)),"",IF(Tb_Activiteiten[[#This Row],[Vergoeding]]=1,Tb_Activiteiten[[#Headers],[Vergoeding]],""))</f>
        <v/>
      </c>
      <c r="AZ774" t="str">
        <f>IF(ISNUMBER(FIND("arbeid",Methode_Keuze)),"",IF(Tb_Activiteiten[[#This Row],[Arbeidskosten - vast tarief (excl eigen arbeid)]]=1,Tb_Activiteiten[[#Headers],[Arbeidskosten - vast tarief (excl eigen arbeid)]],""))</f>
        <v/>
      </c>
      <c r="BA774" t="str">
        <f>IF(ISNUMBER(FIND("overige",Methode_Keuze)),"",IF(Tb_Activiteiten[[#This Row],[Overige kosten]]=1,Tb_Activiteiten[[#Headers],[Overige kosten]],""))</f>
        <v/>
      </c>
    </row>
    <row r="775" spans="1:53" x14ac:dyDescent="0.25">
      <c r="A775" s="213"/>
      <c r="F775" s="64"/>
      <c r="G775" s="64"/>
      <c r="H775" s="258"/>
      <c r="I775" s="258"/>
      <c r="J775" s="258"/>
      <c r="K775" s="258"/>
      <c r="O775" s="56"/>
      <c r="Q775" t="str">
        <f>IFERROR(IF(VLOOKUP(Tb_Activiteiten[[#This Row],[Openstelling]],Tb_Openstelling[],2,0)=1,1,""),"")</f>
        <v/>
      </c>
      <c r="AK775" t="str">
        <f>IF(ISNUMBER(FIND("arbeid",Methode_Keuze)),"",IF(ISNUMBER(FIND("arbeid",Methode_Keuze)),"",IF(Tb_Activiteiten[[#This Row],[Loonkosten]]=1,Tb_Activiteiten[[#Headers],[Loonkosten]],"")))</f>
        <v/>
      </c>
      <c r="AL775" t="str">
        <f>IF(ISNUMBER(FIND("arbeid",Methode_Keuze)),"",IF(ISNUMBER(FIND("arbeid",Methode_Keuze)),"",IF(Tb_Activiteiten[[#This Row],[Eigen arbeid]]=1,Tb_Activiteiten[[#Headers],[Eigen arbeid]],"")))</f>
        <v/>
      </c>
      <c r="AM775" t="str">
        <f>IF(ISNUMBER(FIND("arbeid",Methode_Keuze)),"",IF(ISNUMBER(FIND("arbeid",Methode_Keuze)),"",IF(Tb_Activiteiten[[#This Row],[Projectmedewerker]]=1,Tb_Activiteiten[[#Headers],[Projectmedewerker]],"")))</f>
        <v/>
      </c>
      <c r="AN775" t="str">
        <f>IF(ISNUMBER(FIND("arbeid",Methode_Keuze)),"",IF(ISNUMBER(FIND("arbeid",Methode_Keuze)),"",IF(Tb_Activiteiten[[#This Row],[Landbouwer]]=1,Tb_Activiteiten[[#Headers],[Landbouwer]],"")))</f>
        <v/>
      </c>
      <c r="AO775" t="str">
        <f>IF(ISNUMBER(FIND("arbeid",Methode_Keuze)),"",IF(ISNUMBER(FIND("arbeid",Methode_Keuze)),"",IF(Tb_Activiteiten[[#This Row],[Adviseur]]=1,Tb_Activiteiten[[#Headers],[Adviseur]],"")))</f>
        <v/>
      </c>
      <c r="AP775" t="str">
        <f>IF(ISNUMBER(FIND("arbeid",Methode_Keuze)),"",IF(ISNUMBER(FIND("arbeid",Methode_Keuze)),"",IF(Tb_Activiteiten[[#This Row],[Projectleider/Expert]]=1,Tb_Activiteiten[[#Headers],[Projectleider/Expert]],"")))</f>
        <v/>
      </c>
      <c r="AQ775" t="str">
        <f>IF(ISNUMBER(FIND("arbeid",Methode_Keuze)),"",IF(ISNUMBER(FIND("arbeid",Methode_Keuze)),"",IF(Tb_Activiteiten[[#This Row],[Arbeidskosten]]=1,Tb_Activiteiten[[#Headers],[Arbeidskosten]],"")))</f>
        <v/>
      </c>
      <c r="AR775" t="str">
        <f>IF(ISNUMBER(FIND("arbeid",Methode_Keuze)),"",IF(ISNUMBER(FIND("arbeid",Methode_Keuze)),"",IF(Tb_Activiteiten[[#This Row],[Arbeidskosten op basis van IKS]]=1,Tb_Activiteiten[[#Headers],[Arbeidskosten op basis van IKS]],"")))</f>
        <v/>
      </c>
      <c r="AS775" t="str">
        <f>IF(ISNUMBER(FIND("overige",Methode_Keuze)),"",IF(Tb_Activiteiten[[#This Row],[Kosten derden exclusief btw]]=1,Tb_Activiteiten[[#Headers],[Kosten derden exclusief btw]],""))</f>
        <v/>
      </c>
      <c r="AT775" t="str">
        <f>IF(ISNUMBER(FIND("overige",Methode_Keuze)),"",IF(Tb_Activiteiten[[#This Row],[Niet verrekenbare btw]]=1,Tb_Activiteiten[[#Headers],[Niet verrekenbare btw]],""))</f>
        <v/>
      </c>
      <c r="AU775" t="str">
        <f>IF(ISNUMBER(FIND("overige",Methode_Keuze)),"",IF(Tb_Activiteiten[[#This Row],[Grondkosten]]=1,Tb_Activiteiten[[#Headers],[Grondkosten]],""))</f>
        <v/>
      </c>
      <c r="AV775" t="str">
        <f>IF(ISNUMBER(FIND("overige",Methode_Keuze)),"",IF(Tb_Activiteiten[[#This Row],[Bijdrage in natura (overige)]]=1,Tb_Activiteiten[[#Headers],[Bijdrage in natura (overige)]],""))</f>
        <v/>
      </c>
      <c r="AW775" t="str">
        <f>IF(ISNUMBER(FIND("overige",Methode_Keuze)),"",IF(Tb_Activiteiten[[#This Row],[Bijdrage in natura (vrijwilligers)]]=1,Tb_Activiteiten[[#Headers],[Bijdrage in natura (vrijwilligers)]],""))</f>
        <v/>
      </c>
      <c r="AX775" t="str">
        <f>IF(ISNUMBER(FIND("overige",Methode_Keuze)),"",IF(Tb_Activiteiten[[#This Row],[Afschrijvingskosten]]=1,Tb_Activiteiten[[#Headers],[Afschrijvingskosten]],""))</f>
        <v/>
      </c>
      <c r="AY775" t="str">
        <f>IF(ISNUMBER(FIND("overige",Methode_Keuze)),"",IF(Tb_Activiteiten[[#This Row],[Vergoeding]]=1,Tb_Activiteiten[[#Headers],[Vergoeding]],""))</f>
        <v/>
      </c>
      <c r="AZ775" t="str">
        <f>IF(ISNUMBER(FIND("arbeid",Methode_Keuze)),"",IF(Tb_Activiteiten[[#This Row],[Arbeidskosten - vast tarief (excl eigen arbeid)]]=1,Tb_Activiteiten[[#Headers],[Arbeidskosten - vast tarief (excl eigen arbeid)]],""))</f>
        <v/>
      </c>
      <c r="BA775" t="str">
        <f>IF(ISNUMBER(FIND("overige",Methode_Keuze)),"",IF(Tb_Activiteiten[[#This Row],[Overige kosten]]=1,Tb_Activiteiten[[#Headers],[Overige kosten]],""))</f>
        <v/>
      </c>
    </row>
    <row r="776" spans="1:53" x14ac:dyDescent="0.25">
      <c r="A776" s="213"/>
      <c r="F776" s="64"/>
      <c r="G776" s="64"/>
      <c r="H776" s="258"/>
      <c r="I776" s="258"/>
      <c r="J776" s="258"/>
      <c r="K776" s="258"/>
      <c r="O776" s="56"/>
      <c r="Q776" t="str">
        <f>IFERROR(IF(VLOOKUP(Tb_Activiteiten[[#This Row],[Openstelling]],Tb_Openstelling[],2,0)=1,1,""),"")</f>
        <v/>
      </c>
      <c r="AK776" t="str">
        <f>IF(ISNUMBER(FIND("arbeid",Methode_Keuze)),"",IF(ISNUMBER(FIND("arbeid",Methode_Keuze)),"",IF(Tb_Activiteiten[[#This Row],[Loonkosten]]=1,Tb_Activiteiten[[#Headers],[Loonkosten]],"")))</f>
        <v/>
      </c>
      <c r="AL776" t="str">
        <f>IF(ISNUMBER(FIND("arbeid",Methode_Keuze)),"",IF(ISNUMBER(FIND("arbeid",Methode_Keuze)),"",IF(Tb_Activiteiten[[#This Row],[Eigen arbeid]]=1,Tb_Activiteiten[[#Headers],[Eigen arbeid]],"")))</f>
        <v/>
      </c>
      <c r="AM776" t="str">
        <f>IF(ISNUMBER(FIND("arbeid",Methode_Keuze)),"",IF(ISNUMBER(FIND("arbeid",Methode_Keuze)),"",IF(Tb_Activiteiten[[#This Row],[Projectmedewerker]]=1,Tb_Activiteiten[[#Headers],[Projectmedewerker]],"")))</f>
        <v/>
      </c>
      <c r="AN776" t="str">
        <f>IF(ISNUMBER(FIND("arbeid",Methode_Keuze)),"",IF(ISNUMBER(FIND("arbeid",Methode_Keuze)),"",IF(Tb_Activiteiten[[#This Row],[Landbouwer]]=1,Tb_Activiteiten[[#Headers],[Landbouwer]],"")))</f>
        <v/>
      </c>
      <c r="AO776" t="str">
        <f>IF(ISNUMBER(FIND("arbeid",Methode_Keuze)),"",IF(ISNUMBER(FIND("arbeid",Methode_Keuze)),"",IF(Tb_Activiteiten[[#This Row],[Adviseur]]=1,Tb_Activiteiten[[#Headers],[Adviseur]],"")))</f>
        <v/>
      </c>
      <c r="AP776" t="str">
        <f>IF(ISNUMBER(FIND("arbeid",Methode_Keuze)),"",IF(ISNUMBER(FIND("arbeid",Methode_Keuze)),"",IF(Tb_Activiteiten[[#This Row],[Projectleider/Expert]]=1,Tb_Activiteiten[[#Headers],[Projectleider/Expert]],"")))</f>
        <v/>
      </c>
      <c r="AQ776" t="str">
        <f>IF(ISNUMBER(FIND("arbeid",Methode_Keuze)),"",IF(ISNUMBER(FIND("arbeid",Methode_Keuze)),"",IF(Tb_Activiteiten[[#This Row],[Arbeidskosten]]=1,Tb_Activiteiten[[#Headers],[Arbeidskosten]],"")))</f>
        <v/>
      </c>
      <c r="AR776" t="str">
        <f>IF(ISNUMBER(FIND("arbeid",Methode_Keuze)),"",IF(ISNUMBER(FIND("arbeid",Methode_Keuze)),"",IF(Tb_Activiteiten[[#This Row],[Arbeidskosten op basis van IKS]]=1,Tb_Activiteiten[[#Headers],[Arbeidskosten op basis van IKS]],"")))</f>
        <v/>
      </c>
      <c r="AS776" t="str">
        <f>IF(ISNUMBER(FIND("overige",Methode_Keuze)),"",IF(Tb_Activiteiten[[#This Row],[Kosten derden exclusief btw]]=1,Tb_Activiteiten[[#Headers],[Kosten derden exclusief btw]],""))</f>
        <v/>
      </c>
      <c r="AT776" t="str">
        <f>IF(ISNUMBER(FIND("overige",Methode_Keuze)),"",IF(Tb_Activiteiten[[#This Row],[Niet verrekenbare btw]]=1,Tb_Activiteiten[[#Headers],[Niet verrekenbare btw]],""))</f>
        <v/>
      </c>
      <c r="AU776" t="str">
        <f>IF(ISNUMBER(FIND("overige",Methode_Keuze)),"",IF(Tb_Activiteiten[[#This Row],[Grondkosten]]=1,Tb_Activiteiten[[#Headers],[Grondkosten]],""))</f>
        <v/>
      </c>
      <c r="AV776" t="str">
        <f>IF(ISNUMBER(FIND("overige",Methode_Keuze)),"",IF(Tb_Activiteiten[[#This Row],[Bijdrage in natura (overige)]]=1,Tb_Activiteiten[[#Headers],[Bijdrage in natura (overige)]],""))</f>
        <v/>
      </c>
      <c r="AW776" t="str">
        <f>IF(ISNUMBER(FIND("overige",Methode_Keuze)),"",IF(Tb_Activiteiten[[#This Row],[Bijdrage in natura (vrijwilligers)]]=1,Tb_Activiteiten[[#Headers],[Bijdrage in natura (vrijwilligers)]],""))</f>
        <v/>
      </c>
      <c r="AX776" t="str">
        <f>IF(ISNUMBER(FIND("overige",Methode_Keuze)),"",IF(Tb_Activiteiten[[#This Row],[Afschrijvingskosten]]=1,Tb_Activiteiten[[#Headers],[Afschrijvingskosten]],""))</f>
        <v/>
      </c>
      <c r="AY776" t="str">
        <f>IF(ISNUMBER(FIND("overige",Methode_Keuze)),"",IF(Tb_Activiteiten[[#This Row],[Vergoeding]]=1,Tb_Activiteiten[[#Headers],[Vergoeding]],""))</f>
        <v/>
      </c>
      <c r="AZ776" t="str">
        <f>IF(ISNUMBER(FIND("arbeid",Methode_Keuze)),"",IF(Tb_Activiteiten[[#This Row],[Arbeidskosten - vast tarief (excl eigen arbeid)]]=1,Tb_Activiteiten[[#Headers],[Arbeidskosten - vast tarief (excl eigen arbeid)]],""))</f>
        <v/>
      </c>
      <c r="BA776" t="str">
        <f>IF(ISNUMBER(FIND("overige",Methode_Keuze)),"",IF(Tb_Activiteiten[[#This Row],[Overige kosten]]=1,Tb_Activiteiten[[#Headers],[Overige kosten]],""))</f>
        <v/>
      </c>
    </row>
    <row r="777" spans="1:53" x14ac:dyDescent="0.25">
      <c r="A777" s="213"/>
      <c r="F777" s="64"/>
      <c r="G777" s="64"/>
      <c r="H777" s="258"/>
      <c r="I777" s="258"/>
      <c r="J777" s="258"/>
      <c r="K777" s="258"/>
      <c r="O777" s="56"/>
      <c r="Q777" t="str">
        <f>IFERROR(IF(VLOOKUP(Tb_Activiteiten[[#This Row],[Openstelling]],Tb_Openstelling[],2,0)=1,1,""),"")</f>
        <v/>
      </c>
      <c r="AK777" t="str">
        <f>IF(ISNUMBER(FIND("arbeid",Methode_Keuze)),"",IF(ISNUMBER(FIND("arbeid",Methode_Keuze)),"",IF(Tb_Activiteiten[[#This Row],[Loonkosten]]=1,Tb_Activiteiten[[#Headers],[Loonkosten]],"")))</f>
        <v/>
      </c>
      <c r="AL777" t="str">
        <f>IF(ISNUMBER(FIND("arbeid",Methode_Keuze)),"",IF(ISNUMBER(FIND("arbeid",Methode_Keuze)),"",IF(Tb_Activiteiten[[#This Row],[Eigen arbeid]]=1,Tb_Activiteiten[[#Headers],[Eigen arbeid]],"")))</f>
        <v/>
      </c>
      <c r="AM777" t="str">
        <f>IF(ISNUMBER(FIND("arbeid",Methode_Keuze)),"",IF(ISNUMBER(FIND("arbeid",Methode_Keuze)),"",IF(Tb_Activiteiten[[#This Row],[Projectmedewerker]]=1,Tb_Activiteiten[[#Headers],[Projectmedewerker]],"")))</f>
        <v/>
      </c>
      <c r="AN777" t="str">
        <f>IF(ISNUMBER(FIND("arbeid",Methode_Keuze)),"",IF(ISNUMBER(FIND("arbeid",Methode_Keuze)),"",IF(Tb_Activiteiten[[#This Row],[Landbouwer]]=1,Tb_Activiteiten[[#Headers],[Landbouwer]],"")))</f>
        <v/>
      </c>
      <c r="AO777" t="str">
        <f>IF(ISNUMBER(FIND("arbeid",Methode_Keuze)),"",IF(ISNUMBER(FIND("arbeid",Methode_Keuze)),"",IF(Tb_Activiteiten[[#This Row],[Adviseur]]=1,Tb_Activiteiten[[#Headers],[Adviseur]],"")))</f>
        <v/>
      </c>
      <c r="AP777" t="str">
        <f>IF(ISNUMBER(FIND("arbeid",Methode_Keuze)),"",IF(ISNUMBER(FIND("arbeid",Methode_Keuze)),"",IF(Tb_Activiteiten[[#This Row],[Projectleider/Expert]]=1,Tb_Activiteiten[[#Headers],[Projectleider/Expert]],"")))</f>
        <v/>
      </c>
      <c r="AQ777" t="str">
        <f>IF(ISNUMBER(FIND("arbeid",Methode_Keuze)),"",IF(ISNUMBER(FIND("arbeid",Methode_Keuze)),"",IF(Tb_Activiteiten[[#This Row],[Arbeidskosten]]=1,Tb_Activiteiten[[#Headers],[Arbeidskosten]],"")))</f>
        <v/>
      </c>
      <c r="AR777" t="str">
        <f>IF(ISNUMBER(FIND("arbeid",Methode_Keuze)),"",IF(ISNUMBER(FIND("arbeid",Methode_Keuze)),"",IF(Tb_Activiteiten[[#This Row],[Arbeidskosten op basis van IKS]]=1,Tb_Activiteiten[[#Headers],[Arbeidskosten op basis van IKS]],"")))</f>
        <v/>
      </c>
      <c r="AS777" t="str">
        <f>IF(ISNUMBER(FIND("overige",Methode_Keuze)),"",IF(Tb_Activiteiten[[#This Row],[Kosten derden exclusief btw]]=1,Tb_Activiteiten[[#Headers],[Kosten derden exclusief btw]],""))</f>
        <v/>
      </c>
      <c r="AT777" t="str">
        <f>IF(ISNUMBER(FIND("overige",Methode_Keuze)),"",IF(Tb_Activiteiten[[#This Row],[Niet verrekenbare btw]]=1,Tb_Activiteiten[[#Headers],[Niet verrekenbare btw]],""))</f>
        <v/>
      </c>
      <c r="AU777" t="str">
        <f>IF(ISNUMBER(FIND("overige",Methode_Keuze)),"",IF(Tb_Activiteiten[[#This Row],[Grondkosten]]=1,Tb_Activiteiten[[#Headers],[Grondkosten]],""))</f>
        <v/>
      </c>
      <c r="AV777" t="str">
        <f>IF(ISNUMBER(FIND("overige",Methode_Keuze)),"",IF(Tb_Activiteiten[[#This Row],[Bijdrage in natura (overige)]]=1,Tb_Activiteiten[[#Headers],[Bijdrage in natura (overige)]],""))</f>
        <v/>
      </c>
      <c r="AW777" t="str">
        <f>IF(ISNUMBER(FIND("overige",Methode_Keuze)),"",IF(Tb_Activiteiten[[#This Row],[Bijdrage in natura (vrijwilligers)]]=1,Tb_Activiteiten[[#Headers],[Bijdrage in natura (vrijwilligers)]],""))</f>
        <v/>
      </c>
      <c r="AX777" t="str">
        <f>IF(ISNUMBER(FIND("overige",Methode_Keuze)),"",IF(Tb_Activiteiten[[#This Row],[Afschrijvingskosten]]=1,Tb_Activiteiten[[#Headers],[Afschrijvingskosten]],""))</f>
        <v/>
      </c>
      <c r="AY777" t="str">
        <f>IF(ISNUMBER(FIND("overige",Methode_Keuze)),"",IF(Tb_Activiteiten[[#This Row],[Vergoeding]]=1,Tb_Activiteiten[[#Headers],[Vergoeding]],""))</f>
        <v/>
      </c>
      <c r="AZ777" t="str">
        <f>IF(ISNUMBER(FIND("arbeid",Methode_Keuze)),"",IF(Tb_Activiteiten[[#This Row],[Arbeidskosten - vast tarief (excl eigen arbeid)]]=1,Tb_Activiteiten[[#Headers],[Arbeidskosten - vast tarief (excl eigen arbeid)]],""))</f>
        <v/>
      </c>
      <c r="BA777" t="str">
        <f>IF(ISNUMBER(FIND("overige",Methode_Keuze)),"",IF(Tb_Activiteiten[[#This Row],[Overige kosten]]=1,Tb_Activiteiten[[#Headers],[Overige kosten]],""))</f>
        <v/>
      </c>
    </row>
    <row r="778" spans="1:53" x14ac:dyDescent="0.25">
      <c r="A778" s="213"/>
      <c r="F778" s="64"/>
      <c r="G778" s="64"/>
      <c r="H778" s="258"/>
      <c r="I778" s="258"/>
      <c r="J778" s="258"/>
      <c r="K778" s="258"/>
      <c r="O778" s="56"/>
      <c r="Q778" t="str">
        <f>IFERROR(IF(VLOOKUP(Tb_Activiteiten[[#This Row],[Openstelling]],Tb_Openstelling[],2,0)=1,1,""),"")</f>
        <v/>
      </c>
      <c r="AK778" t="str">
        <f>IF(ISNUMBER(FIND("arbeid",Methode_Keuze)),"",IF(ISNUMBER(FIND("arbeid",Methode_Keuze)),"",IF(Tb_Activiteiten[[#This Row],[Loonkosten]]=1,Tb_Activiteiten[[#Headers],[Loonkosten]],"")))</f>
        <v/>
      </c>
      <c r="AL778" t="str">
        <f>IF(ISNUMBER(FIND("arbeid",Methode_Keuze)),"",IF(ISNUMBER(FIND("arbeid",Methode_Keuze)),"",IF(Tb_Activiteiten[[#This Row],[Eigen arbeid]]=1,Tb_Activiteiten[[#Headers],[Eigen arbeid]],"")))</f>
        <v/>
      </c>
      <c r="AM778" t="str">
        <f>IF(ISNUMBER(FIND("arbeid",Methode_Keuze)),"",IF(ISNUMBER(FIND("arbeid",Methode_Keuze)),"",IF(Tb_Activiteiten[[#This Row],[Projectmedewerker]]=1,Tb_Activiteiten[[#Headers],[Projectmedewerker]],"")))</f>
        <v/>
      </c>
      <c r="AN778" t="str">
        <f>IF(ISNUMBER(FIND("arbeid",Methode_Keuze)),"",IF(ISNUMBER(FIND("arbeid",Methode_Keuze)),"",IF(Tb_Activiteiten[[#This Row],[Landbouwer]]=1,Tb_Activiteiten[[#Headers],[Landbouwer]],"")))</f>
        <v/>
      </c>
      <c r="AO778" t="str">
        <f>IF(ISNUMBER(FIND("arbeid",Methode_Keuze)),"",IF(ISNUMBER(FIND("arbeid",Methode_Keuze)),"",IF(Tb_Activiteiten[[#This Row],[Adviseur]]=1,Tb_Activiteiten[[#Headers],[Adviseur]],"")))</f>
        <v/>
      </c>
      <c r="AP778" t="str">
        <f>IF(ISNUMBER(FIND("arbeid",Methode_Keuze)),"",IF(ISNUMBER(FIND("arbeid",Methode_Keuze)),"",IF(Tb_Activiteiten[[#This Row],[Projectleider/Expert]]=1,Tb_Activiteiten[[#Headers],[Projectleider/Expert]],"")))</f>
        <v/>
      </c>
      <c r="AQ778" t="str">
        <f>IF(ISNUMBER(FIND("arbeid",Methode_Keuze)),"",IF(ISNUMBER(FIND("arbeid",Methode_Keuze)),"",IF(Tb_Activiteiten[[#This Row],[Arbeidskosten]]=1,Tb_Activiteiten[[#Headers],[Arbeidskosten]],"")))</f>
        <v/>
      </c>
      <c r="AR778" t="str">
        <f>IF(ISNUMBER(FIND("arbeid",Methode_Keuze)),"",IF(ISNUMBER(FIND("arbeid",Methode_Keuze)),"",IF(Tb_Activiteiten[[#This Row],[Arbeidskosten op basis van IKS]]=1,Tb_Activiteiten[[#Headers],[Arbeidskosten op basis van IKS]],"")))</f>
        <v/>
      </c>
      <c r="AS778" t="str">
        <f>IF(ISNUMBER(FIND("overige",Methode_Keuze)),"",IF(Tb_Activiteiten[[#This Row],[Kosten derden exclusief btw]]=1,Tb_Activiteiten[[#Headers],[Kosten derden exclusief btw]],""))</f>
        <v/>
      </c>
      <c r="AT778" t="str">
        <f>IF(ISNUMBER(FIND("overige",Methode_Keuze)),"",IF(Tb_Activiteiten[[#This Row],[Niet verrekenbare btw]]=1,Tb_Activiteiten[[#Headers],[Niet verrekenbare btw]],""))</f>
        <v/>
      </c>
      <c r="AU778" t="str">
        <f>IF(ISNUMBER(FIND("overige",Methode_Keuze)),"",IF(Tb_Activiteiten[[#This Row],[Grondkosten]]=1,Tb_Activiteiten[[#Headers],[Grondkosten]],""))</f>
        <v/>
      </c>
      <c r="AV778" t="str">
        <f>IF(ISNUMBER(FIND("overige",Methode_Keuze)),"",IF(Tb_Activiteiten[[#This Row],[Bijdrage in natura (overige)]]=1,Tb_Activiteiten[[#Headers],[Bijdrage in natura (overige)]],""))</f>
        <v/>
      </c>
      <c r="AW778" t="str">
        <f>IF(ISNUMBER(FIND("overige",Methode_Keuze)),"",IF(Tb_Activiteiten[[#This Row],[Bijdrage in natura (vrijwilligers)]]=1,Tb_Activiteiten[[#Headers],[Bijdrage in natura (vrijwilligers)]],""))</f>
        <v/>
      </c>
      <c r="AX778" t="str">
        <f>IF(ISNUMBER(FIND("overige",Methode_Keuze)),"",IF(Tb_Activiteiten[[#This Row],[Afschrijvingskosten]]=1,Tb_Activiteiten[[#Headers],[Afschrijvingskosten]],""))</f>
        <v/>
      </c>
      <c r="AY778" t="str">
        <f>IF(ISNUMBER(FIND("overige",Methode_Keuze)),"",IF(Tb_Activiteiten[[#This Row],[Vergoeding]]=1,Tb_Activiteiten[[#Headers],[Vergoeding]],""))</f>
        <v/>
      </c>
      <c r="AZ778" t="str">
        <f>IF(ISNUMBER(FIND("arbeid",Methode_Keuze)),"",IF(Tb_Activiteiten[[#This Row],[Arbeidskosten - vast tarief (excl eigen arbeid)]]=1,Tb_Activiteiten[[#Headers],[Arbeidskosten - vast tarief (excl eigen arbeid)]],""))</f>
        <v/>
      </c>
      <c r="BA778" t="str">
        <f>IF(ISNUMBER(FIND("overige",Methode_Keuze)),"",IF(Tb_Activiteiten[[#This Row],[Overige kosten]]=1,Tb_Activiteiten[[#Headers],[Overige kosten]],""))</f>
        <v/>
      </c>
    </row>
    <row r="779" spans="1:53" x14ac:dyDescent="0.25">
      <c r="A779" s="213"/>
      <c r="F779" s="64"/>
      <c r="G779" s="64"/>
      <c r="H779" s="258"/>
      <c r="I779" s="258"/>
      <c r="J779" s="258"/>
      <c r="K779" s="258"/>
      <c r="O779" s="56"/>
      <c r="Q779" t="str">
        <f>IFERROR(IF(VLOOKUP(Tb_Activiteiten[[#This Row],[Openstelling]],Tb_Openstelling[],2,0)=1,1,""),"")</f>
        <v/>
      </c>
      <c r="AK779" t="str">
        <f>IF(ISNUMBER(FIND("arbeid",Methode_Keuze)),"",IF(ISNUMBER(FIND("arbeid",Methode_Keuze)),"",IF(Tb_Activiteiten[[#This Row],[Loonkosten]]=1,Tb_Activiteiten[[#Headers],[Loonkosten]],"")))</f>
        <v/>
      </c>
      <c r="AL779" t="str">
        <f>IF(ISNUMBER(FIND("arbeid",Methode_Keuze)),"",IF(ISNUMBER(FIND("arbeid",Methode_Keuze)),"",IF(Tb_Activiteiten[[#This Row],[Eigen arbeid]]=1,Tb_Activiteiten[[#Headers],[Eigen arbeid]],"")))</f>
        <v/>
      </c>
      <c r="AM779" t="str">
        <f>IF(ISNUMBER(FIND("arbeid",Methode_Keuze)),"",IF(ISNUMBER(FIND("arbeid",Methode_Keuze)),"",IF(Tb_Activiteiten[[#This Row],[Projectmedewerker]]=1,Tb_Activiteiten[[#Headers],[Projectmedewerker]],"")))</f>
        <v/>
      </c>
      <c r="AN779" t="str">
        <f>IF(ISNUMBER(FIND("arbeid",Methode_Keuze)),"",IF(ISNUMBER(FIND("arbeid",Methode_Keuze)),"",IF(Tb_Activiteiten[[#This Row],[Landbouwer]]=1,Tb_Activiteiten[[#Headers],[Landbouwer]],"")))</f>
        <v/>
      </c>
      <c r="AO779" t="str">
        <f>IF(ISNUMBER(FIND("arbeid",Methode_Keuze)),"",IF(ISNUMBER(FIND("arbeid",Methode_Keuze)),"",IF(Tb_Activiteiten[[#This Row],[Adviseur]]=1,Tb_Activiteiten[[#Headers],[Adviseur]],"")))</f>
        <v/>
      </c>
      <c r="AP779" t="str">
        <f>IF(ISNUMBER(FIND("arbeid",Methode_Keuze)),"",IF(ISNUMBER(FIND("arbeid",Methode_Keuze)),"",IF(Tb_Activiteiten[[#This Row],[Projectleider/Expert]]=1,Tb_Activiteiten[[#Headers],[Projectleider/Expert]],"")))</f>
        <v/>
      </c>
      <c r="AQ779" t="str">
        <f>IF(ISNUMBER(FIND("arbeid",Methode_Keuze)),"",IF(ISNUMBER(FIND("arbeid",Methode_Keuze)),"",IF(Tb_Activiteiten[[#This Row],[Arbeidskosten]]=1,Tb_Activiteiten[[#Headers],[Arbeidskosten]],"")))</f>
        <v/>
      </c>
      <c r="AR779" t="str">
        <f>IF(ISNUMBER(FIND("arbeid",Methode_Keuze)),"",IF(ISNUMBER(FIND("arbeid",Methode_Keuze)),"",IF(Tb_Activiteiten[[#This Row],[Arbeidskosten op basis van IKS]]=1,Tb_Activiteiten[[#Headers],[Arbeidskosten op basis van IKS]],"")))</f>
        <v/>
      </c>
      <c r="AS779" t="str">
        <f>IF(ISNUMBER(FIND("overige",Methode_Keuze)),"",IF(Tb_Activiteiten[[#This Row],[Kosten derden exclusief btw]]=1,Tb_Activiteiten[[#Headers],[Kosten derden exclusief btw]],""))</f>
        <v/>
      </c>
      <c r="AT779" t="str">
        <f>IF(ISNUMBER(FIND("overige",Methode_Keuze)),"",IF(Tb_Activiteiten[[#This Row],[Niet verrekenbare btw]]=1,Tb_Activiteiten[[#Headers],[Niet verrekenbare btw]],""))</f>
        <v/>
      </c>
      <c r="AU779" t="str">
        <f>IF(ISNUMBER(FIND("overige",Methode_Keuze)),"",IF(Tb_Activiteiten[[#This Row],[Grondkosten]]=1,Tb_Activiteiten[[#Headers],[Grondkosten]],""))</f>
        <v/>
      </c>
      <c r="AV779" t="str">
        <f>IF(ISNUMBER(FIND("overige",Methode_Keuze)),"",IF(Tb_Activiteiten[[#This Row],[Bijdrage in natura (overige)]]=1,Tb_Activiteiten[[#Headers],[Bijdrage in natura (overige)]],""))</f>
        <v/>
      </c>
      <c r="AW779" t="str">
        <f>IF(ISNUMBER(FIND("overige",Methode_Keuze)),"",IF(Tb_Activiteiten[[#This Row],[Bijdrage in natura (vrijwilligers)]]=1,Tb_Activiteiten[[#Headers],[Bijdrage in natura (vrijwilligers)]],""))</f>
        <v/>
      </c>
      <c r="AX779" t="str">
        <f>IF(ISNUMBER(FIND("overige",Methode_Keuze)),"",IF(Tb_Activiteiten[[#This Row],[Afschrijvingskosten]]=1,Tb_Activiteiten[[#Headers],[Afschrijvingskosten]],""))</f>
        <v/>
      </c>
      <c r="AY779" t="str">
        <f>IF(ISNUMBER(FIND("overige",Methode_Keuze)),"",IF(Tb_Activiteiten[[#This Row],[Vergoeding]]=1,Tb_Activiteiten[[#Headers],[Vergoeding]],""))</f>
        <v/>
      </c>
      <c r="AZ779" t="str">
        <f>IF(ISNUMBER(FIND("arbeid",Methode_Keuze)),"",IF(Tb_Activiteiten[[#This Row],[Arbeidskosten - vast tarief (excl eigen arbeid)]]=1,Tb_Activiteiten[[#Headers],[Arbeidskosten - vast tarief (excl eigen arbeid)]],""))</f>
        <v/>
      </c>
      <c r="BA779" t="str">
        <f>IF(ISNUMBER(FIND("overige",Methode_Keuze)),"",IF(Tb_Activiteiten[[#This Row],[Overige kosten]]=1,Tb_Activiteiten[[#Headers],[Overige kosten]],""))</f>
        <v/>
      </c>
    </row>
    <row r="780" spans="1:53" x14ac:dyDescent="0.25">
      <c r="A780" s="213"/>
      <c r="F780" s="64"/>
      <c r="G780" s="64"/>
      <c r="H780" s="258"/>
      <c r="I780" s="258"/>
      <c r="J780" s="258"/>
      <c r="K780" s="258"/>
      <c r="O780" s="56"/>
      <c r="Q780" t="str">
        <f>IFERROR(IF(VLOOKUP(Tb_Activiteiten[[#This Row],[Openstelling]],Tb_Openstelling[],2,0)=1,1,""),"")</f>
        <v/>
      </c>
      <c r="AK780" t="str">
        <f>IF(ISNUMBER(FIND("arbeid",Methode_Keuze)),"",IF(ISNUMBER(FIND("arbeid",Methode_Keuze)),"",IF(Tb_Activiteiten[[#This Row],[Loonkosten]]=1,Tb_Activiteiten[[#Headers],[Loonkosten]],"")))</f>
        <v/>
      </c>
      <c r="AL780" t="str">
        <f>IF(ISNUMBER(FIND("arbeid",Methode_Keuze)),"",IF(ISNUMBER(FIND("arbeid",Methode_Keuze)),"",IF(Tb_Activiteiten[[#This Row],[Eigen arbeid]]=1,Tb_Activiteiten[[#Headers],[Eigen arbeid]],"")))</f>
        <v/>
      </c>
      <c r="AM780" t="str">
        <f>IF(ISNUMBER(FIND("arbeid",Methode_Keuze)),"",IF(ISNUMBER(FIND("arbeid",Methode_Keuze)),"",IF(Tb_Activiteiten[[#This Row],[Projectmedewerker]]=1,Tb_Activiteiten[[#Headers],[Projectmedewerker]],"")))</f>
        <v/>
      </c>
      <c r="AN780" t="str">
        <f>IF(ISNUMBER(FIND("arbeid",Methode_Keuze)),"",IF(ISNUMBER(FIND("arbeid",Methode_Keuze)),"",IF(Tb_Activiteiten[[#This Row],[Landbouwer]]=1,Tb_Activiteiten[[#Headers],[Landbouwer]],"")))</f>
        <v/>
      </c>
      <c r="AO780" t="str">
        <f>IF(ISNUMBER(FIND("arbeid",Methode_Keuze)),"",IF(ISNUMBER(FIND("arbeid",Methode_Keuze)),"",IF(Tb_Activiteiten[[#This Row],[Adviseur]]=1,Tb_Activiteiten[[#Headers],[Adviseur]],"")))</f>
        <v/>
      </c>
      <c r="AP780" t="str">
        <f>IF(ISNUMBER(FIND("arbeid",Methode_Keuze)),"",IF(ISNUMBER(FIND("arbeid",Methode_Keuze)),"",IF(Tb_Activiteiten[[#This Row],[Projectleider/Expert]]=1,Tb_Activiteiten[[#Headers],[Projectleider/Expert]],"")))</f>
        <v/>
      </c>
      <c r="AQ780" t="str">
        <f>IF(ISNUMBER(FIND("arbeid",Methode_Keuze)),"",IF(ISNUMBER(FIND("arbeid",Methode_Keuze)),"",IF(Tb_Activiteiten[[#This Row],[Arbeidskosten]]=1,Tb_Activiteiten[[#Headers],[Arbeidskosten]],"")))</f>
        <v/>
      </c>
      <c r="AR780" t="str">
        <f>IF(ISNUMBER(FIND("arbeid",Methode_Keuze)),"",IF(ISNUMBER(FIND("arbeid",Methode_Keuze)),"",IF(Tb_Activiteiten[[#This Row],[Arbeidskosten op basis van IKS]]=1,Tb_Activiteiten[[#Headers],[Arbeidskosten op basis van IKS]],"")))</f>
        <v/>
      </c>
      <c r="AS780" t="str">
        <f>IF(ISNUMBER(FIND("overige",Methode_Keuze)),"",IF(Tb_Activiteiten[[#This Row],[Kosten derden exclusief btw]]=1,Tb_Activiteiten[[#Headers],[Kosten derden exclusief btw]],""))</f>
        <v/>
      </c>
      <c r="AT780" t="str">
        <f>IF(ISNUMBER(FIND("overige",Methode_Keuze)),"",IF(Tb_Activiteiten[[#This Row],[Niet verrekenbare btw]]=1,Tb_Activiteiten[[#Headers],[Niet verrekenbare btw]],""))</f>
        <v/>
      </c>
      <c r="AU780" t="str">
        <f>IF(ISNUMBER(FIND("overige",Methode_Keuze)),"",IF(Tb_Activiteiten[[#This Row],[Grondkosten]]=1,Tb_Activiteiten[[#Headers],[Grondkosten]],""))</f>
        <v/>
      </c>
      <c r="AV780" t="str">
        <f>IF(ISNUMBER(FIND("overige",Methode_Keuze)),"",IF(Tb_Activiteiten[[#This Row],[Bijdrage in natura (overige)]]=1,Tb_Activiteiten[[#Headers],[Bijdrage in natura (overige)]],""))</f>
        <v/>
      </c>
      <c r="AW780" t="str">
        <f>IF(ISNUMBER(FIND("overige",Methode_Keuze)),"",IF(Tb_Activiteiten[[#This Row],[Bijdrage in natura (vrijwilligers)]]=1,Tb_Activiteiten[[#Headers],[Bijdrage in natura (vrijwilligers)]],""))</f>
        <v/>
      </c>
      <c r="AX780" t="str">
        <f>IF(ISNUMBER(FIND("overige",Methode_Keuze)),"",IF(Tb_Activiteiten[[#This Row],[Afschrijvingskosten]]=1,Tb_Activiteiten[[#Headers],[Afschrijvingskosten]],""))</f>
        <v/>
      </c>
      <c r="AY780" t="str">
        <f>IF(ISNUMBER(FIND("overige",Methode_Keuze)),"",IF(Tb_Activiteiten[[#This Row],[Vergoeding]]=1,Tb_Activiteiten[[#Headers],[Vergoeding]],""))</f>
        <v/>
      </c>
      <c r="AZ780" t="str">
        <f>IF(ISNUMBER(FIND("arbeid",Methode_Keuze)),"",IF(Tb_Activiteiten[[#This Row],[Arbeidskosten - vast tarief (excl eigen arbeid)]]=1,Tb_Activiteiten[[#Headers],[Arbeidskosten - vast tarief (excl eigen arbeid)]],""))</f>
        <v/>
      </c>
      <c r="BA780" t="str">
        <f>IF(ISNUMBER(FIND("overige",Methode_Keuze)),"",IF(Tb_Activiteiten[[#This Row],[Overige kosten]]=1,Tb_Activiteiten[[#Headers],[Overige kosten]],""))</f>
        <v/>
      </c>
    </row>
    <row r="781" spans="1:53" x14ac:dyDescent="0.25">
      <c r="A781" s="213"/>
      <c r="F781" s="64"/>
      <c r="G781" s="64"/>
      <c r="H781" s="258"/>
      <c r="I781" s="258"/>
      <c r="J781" s="258"/>
      <c r="K781" s="258"/>
      <c r="O781" s="56"/>
      <c r="Q781" t="str">
        <f>IFERROR(IF(VLOOKUP(Tb_Activiteiten[[#This Row],[Openstelling]],Tb_Openstelling[],2,0)=1,1,""),"")</f>
        <v/>
      </c>
      <c r="AK781" t="str">
        <f>IF(ISNUMBER(FIND("arbeid",Methode_Keuze)),"",IF(ISNUMBER(FIND("arbeid",Methode_Keuze)),"",IF(Tb_Activiteiten[[#This Row],[Loonkosten]]=1,Tb_Activiteiten[[#Headers],[Loonkosten]],"")))</f>
        <v/>
      </c>
      <c r="AL781" t="str">
        <f>IF(ISNUMBER(FIND("arbeid",Methode_Keuze)),"",IF(ISNUMBER(FIND("arbeid",Methode_Keuze)),"",IF(Tb_Activiteiten[[#This Row],[Eigen arbeid]]=1,Tb_Activiteiten[[#Headers],[Eigen arbeid]],"")))</f>
        <v/>
      </c>
      <c r="AM781" t="str">
        <f>IF(ISNUMBER(FIND("arbeid",Methode_Keuze)),"",IF(ISNUMBER(FIND("arbeid",Methode_Keuze)),"",IF(Tb_Activiteiten[[#This Row],[Projectmedewerker]]=1,Tb_Activiteiten[[#Headers],[Projectmedewerker]],"")))</f>
        <v/>
      </c>
      <c r="AN781" t="str">
        <f>IF(ISNUMBER(FIND("arbeid",Methode_Keuze)),"",IF(ISNUMBER(FIND("arbeid",Methode_Keuze)),"",IF(Tb_Activiteiten[[#This Row],[Landbouwer]]=1,Tb_Activiteiten[[#Headers],[Landbouwer]],"")))</f>
        <v/>
      </c>
      <c r="AO781" t="str">
        <f>IF(ISNUMBER(FIND("arbeid",Methode_Keuze)),"",IF(ISNUMBER(FIND("arbeid",Methode_Keuze)),"",IF(Tb_Activiteiten[[#This Row],[Adviseur]]=1,Tb_Activiteiten[[#Headers],[Adviseur]],"")))</f>
        <v/>
      </c>
      <c r="AP781" t="str">
        <f>IF(ISNUMBER(FIND("arbeid",Methode_Keuze)),"",IF(ISNUMBER(FIND("arbeid",Methode_Keuze)),"",IF(Tb_Activiteiten[[#This Row],[Projectleider/Expert]]=1,Tb_Activiteiten[[#Headers],[Projectleider/Expert]],"")))</f>
        <v/>
      </c>
      <c r="AQ781" t="str">
        <f>IF(ISNUMBER(FIND("arbeid",Methode_Keuze)),"",IF(ISNUMBER(FIND("arbeid",Methode_Keuze)),"",IF(Tb_Activiteiten[[#This Row],[Arbeidskosten]]=1,Tb_Activiteiten[[#Headers],[Arbeidskosten]],"")))</f>
        <v/>
      </c>
      <c r="AR781" t="str">
        <f>IF(ISNUMBER(FIND("arbeid",Methode_Keuze)),"",IF(ISNUMBER(FIND("arbeid",Methode_Keuze)),"",IF(Tb_Activiteiten[[#This Row],[Arbeidskosten op basis van IKS]]=1,Tb_Activiteiten[[#Headers],[Arbeidskosten op basis van IKS]],"")))</f>
        <v/>
      </c>
      <c r="AS781" t="str">
        <f>IF(ISNUMBER(FIND("overige",Methode_Keuze)),"",IF(Tb_Activiteiten[[#This Row],[Kosten derden exclusief btw]]=1,Tb_Activiteiten[[#Headers],[Kosten derden exclusief btw]],""))</f>
        <v/>
      </c>
      <c r="AT781" t="str">
        <f>IF(ISNUMBER(FIND("overige",Methode_Keuze)),"",IF(Tb_Activiteiten[[#This Row],[Niet verrekenbare btw]]=1,Tb_Activiteiten[[#Headers],[Niet verrekenbare btw]],""))</f>
        <v/>
      </c>
      <c r="AU781" t="str">
        <f>IF(ISNUMBER(FIND("overige",Methode_Keuze)),"",IF(Tb_Activiteiten[[#This Row],[Grondkosten]]=1,Tb_Activiteiten[[#Headers],[Grondkosten]],""))</f>
        <v/>
      </c>
      <c r="AV781" t="str">
        <f>IF(ISNUMBER(FIND("overige",Methode_Keuze)),"",IF(Tb_Activiteiten[[#This Row],[Bijdrage in natura (overige)]]=1,Tb_Activiteiten[[#Headers],[Bijdrage in natura (overige)]],""))</f>
        <v/>
      </c>
      <c r="AW781" t="str">
        <f>IF(ISNUMBER(FIND("overige",Methode_Keuze)),"",IF(Tb_Activiteiten[[#This Row],[Bijdrage in natura (vrijwilligers)]]=1,Tb_Activiteiten[[#Headers],[Bijdrage in natura (vrijwilligers)]],""))</f>
        <v/>
      </c>
      <c r="AX781" t="str">
        <f>IF(ISNUMBER(FIND("overige",Methode_Keuze)),"",IF(Tb_Activiteiten[[#This Row],[Afschrijvingskosten]]=1,Tb_Activiteiten[[#Headers],[Afschrijvingskosten]],""))</f>
        <v/>
      </c>
      <c r="AY781" t="str">
        <f>IF(ISNUMBER(FIND("overige",Methode_Keuze)),"",IF(Tb_Activiteiten[[#This Row],[Vergoeding]]=1,Tb_Activiteiten[[#Headers],[Vergoeding]],""))</f>
        <v/>
      </c>
      <c r="AZ781" t="str">
        <f>IF(ISNUMBER(FIND("arbeid",Methode_Keuze)),"",IF(Tb_Activiteiten[[#This Row],[Arbeidskosten - vast tarief (excl eigen arbeid)]]=1,Tb_Activiteiten[[#Headers],[Arbeidskosten - vast tarief (excl eigen arbeid)]],""))</f>
        <v/>
      </c>
      <c r="BA781" t="str">
        <f>IF(ISNUMBER(FIND("overige",Methode_Keuze)),"",IF(Tb_Activiteiten[[#This Row],[Overige kosten]]=1,Tb_Activiteiten[[#Headers],[Overige kosten]],""))</f>
        <v/>
      </c>
    </row>
    <row r="782" spans="1:53" x14ac:dyDescent="0.25">
      <c r="A782" s="213"/>
      <c r="F782" s="64"/>
      <c r="G782" s="64"/>
      <c r="H782" s="258"/>
      <c r="I782" s="258"/>
      <c r="J782" s="258"/>
      <c r="K782" s="258"/>
      <c r="O782" s="56"/>
      <c r="Q782" t="str">
        <f>IFERROR(IF(VLOOKUP(Tb_Activiteiten[[#This Row],[Openstelling]],Tb_Openstelling[],2,0)=1,1,""),"")</f>
        <v/>
      </c>
      <c r="AK782" t="str">
        <f>IF(ISNUMBER(FIND("arbeid",Methode_Keuze)),"",IF(ISNUMBER(FIND("arbeid",Methode_Keuze)),"",IF(Tb_Activiteiten[[#This Row],[Loonkosten]]=1,Tb_Activiteiten[[#Headers],[Loonkosten]],"")))</f>
        <v/>
      </c>
      <c r="AL782" t="str">
        <f>IF(ISNUMBER(FIND("arbeid",Methode_Keuze)),"",IF(ISNUMBER(FIND("arbeid",Methode_Keuze)),"",IF(Tb_Activiteiten[[#This Row],[Eigen arbeid]]=1,Tb_Activiteiten[[#Headers],[Eigen arbeid]],"")))</f>
        <v/>
      </c>
      <c r="AM782" t="str">
        <f>IF(ISNUMBER(FIND("arbeid",Methode_Keuze)),"",IF(ISNUMBER(FIND("arbeid",Methode_Keuze)),"",IF(Tb_Activiteiten[[#This Row],[Projectmedewerker]]=1,Tb_Activiteiten[[#Headers],[Projectmedewerker]],"")))</f>
        <v/>
      </c>
      <c r="AN782" t="str">
        <f>IF(ISNUMBER(FIND("arbeid",Methode_Keuze)),"",IF(ISNUMBER(FIND("arbeid",Methode_Keuze)),"",IF(Tb_Activiteiten[[#This Row],[Landbouwer]]=1,Tb_Activiteiten[[#Headers],[Landbouwer]],"")))</f>
        <v/>
      </c>
      <c r="AO782" t="str">
        <f>IF(ISNUMBER(FIND("arbeid",Methode_Keuze)),"",IF(ISNUMBER(FIND("arbeid",Methode_Keuze)),"",IF(Tb_Activiteiten[[#This Row],[Adviseur]]=1,Tb_Activiteiten[[#Headers],[Adviseur]],"")))</f>
        <v/>
      </c>
      <c r="AP782" t="str">
        <f>IF(ISNUMBER(FIND("arbeid",Methode_Keuze)),"",IF(ISNUMBER(FIND("arbeid",Methode_Keuze)),"",IF(Tb_Activiteiten[[#This Row],[Projectleider/Expert]]=1,Tb_Activiteiten[[#Headers],[Projectleider/Expert]],"")))</f>
        <v/>
      </c>
      <c r="AQ782" t="str">
        <f>IF(ISNUMBER(FIND("arbeid",Methode_Keuze)),"",IF(ISNUMBER(FIND("arbeid",Methode_Keuze)),"",IF(Tb_Activiteiten[[#This Row],[Arbeidskosten]]=1,Tb_Activiteiten[[#Headers],[Arbeidskosten]],"")))</f>
        <v/>
      </c>
      <c r="AR782" t="str">
        <f>IF(ISNUMBER(FIND("arbeid",Methode_Keuze)),"",IF(ISNUMBER(FIND("arbeid",Methode_Keuze)),"",IF(Tb_Activiteiten[[#This Row],[Arbeidskosten op basis van IKS]]=1,Tb_Activiteiten[[#Headers],[Arbeidskosten op basis van IKS]],"")))</f>
        <v/>
      </c>
      <c r="AS782" t="str">
        <f>IF(ISNUMBER(FIND("overige",Methode_Keuze)),"",IF(Tb_Activiteiten[[#This Row],[Kosten derden exclusief btw]]=1,Tb_Activiteiten[[#Headers],[Kosten derden exclusief btw]],""))</f>
        <v/>
      </c>
      <c r="AT782" t="str">
        <f>IF(ISNUMBER(FIND("overige",Methode_Keuze)),"",IF(Tb_Activiteiten[[#This Row],[Niet verrekenbare btw]]=1,Tb_Activiteiten[[#Headers],[Niet verrekenbare btw]],""))</f>
        <v/>
      </c>
      <c r="AU782" t="str">
        <f>IF(ISNUMBER(FIND("overige",Methode_Keuze)),"",IF(Tb_Activiteiten[[#This Row],[Grondkosten]]=1,Tb_Activiteiten[[#Headers],[Grondkosten]],""))</f>
        <v/>
      </c>
      <c r="AV782" t="str">
        <f>IF(ISNUMBER(FIND("overige",Methode_Keuze)),"",IF(Tb_Activiteiten[[#This Row],[Bijdrage in natura (overige)]]=1,Tb_Activiteiten[[#Headers],[Bijdrage in natura (overige)]],""))</f>
        <v/>
      </c>
      <c r="AW782" t="str">
        <f>IF(ISNUMBER(FIND("overige",Methode_Keuze)),"",IF(Tb_Activiteiten[[#This Row],[Bijdrage in natura (vrijwilligers)]]=1,Tb_Activiteiten[[#Headers],[Bijdrage in natura (vrijwilligers)]],""))</f>
        <v/>
      </c>
      <c r="AX782" t="str">
        <f>IF(ISNUMBER(FIND("overige",Methode_Keuze)),"",IF(Tb_Activiteiten[[#This Row],[Afschrijvingskosten]]=1,Tb_Activiteiten[[#Headers],[Afschrijvingskosten]],""))</f>
        <v/>
      </c>
      <c r="AY782" t="str">
        <f>IF(ISNUMBER(FIND("overige",Methode_Keuze)),"",IF(Tb_Activiteiten[[#This Row],[Vergoeding]]=1,Tb_Activiteiten[[#Headers],[Vergoeding]],""))</f>
        <v/>
      </c>
      <c r="AZ782" t="str">
        <f>IF(ISNUMBER(FIND("arbeid",Methode_Keuze)),"",IF(Tb_Activiteiten[[#This Row],[Arbeidskosten - vast tarief (excl eigen arbeid)]]=1,Tb_Activiteiten[[#Headers],[Arbeidskosten - vast tarief (excl eigen arbeid)]],""))</f>
        <v/>
      </c>
      <c r="BA782" t="str">
        <f>IF(ISNUMBER(FIND("overige",Methode_Keuze)),"",IF(Tb_Activiteiten[[#This Row],[Overige kosten]]=1,Tb_Activiteiten[[#Headers],[Overige kosten]],""))</f>
        <v/>
      </c>
    </row>
    <row r="783" spans="1:53" x14ac:dyDescent="0.25">
      <c r="A783" s="213"/>
      <c r="F783" s="64"/>
      <c r="G783" s="64"/>
      <c r="H783" s="258"/>
      <c r="I783" s="258"/>
      <c r="J783" s="258"/>
      <c r="K783" s="258"/>
      <c r="O783" s="56"/>
      <c r="Q783" t="str">
        <f>IFERROR(IF(VLOOKUP(Tb_Activiteiten[[#This Row],[Openstelling]],Tb_Openstelling[],2,0)=1,1,""),"")</f>
        <v/>
      </c>
      <c r="AK783" t="str">
        <f>IF(ISNUMBER(FIND("arbeid",Methode_Keuze)),"",IF(ISNUMBER(FIND("arbeid",Methode_Keuze)),"",IF(Tb_Activiteiten[[#This Row],[Loonkosten]]=1,Tb_Activiteiten[[#Headers],[Loonkosten]],"")))</f>
        <v/>
      </c>
      <c r="AL783" t="str">
        <f>IF(ISNUMBER(FIND("arbeid",Methode_Keuze)),"",IF(ISNUMBER(FIND("arbeid",Methode_Keuze)),"",IF(Tb_Activiteiten[[#This Row],[Eigen arbeid]]=1,Tb_Activiteiten[[#Headers],[Eigen arbeid]],"")))</f>
        <v/>
      </c>
      <c r="AM783" t="str">
        <f>IF(ISNUMBER(FIND("arbeid",Methode_Keuze)),"",IF(ISNUMBER(FIND("arbeid",Methode_Keuze)),"",IF(Tb_Activiteiten[[#This Row],[Projectmedewerker]]=1,Tb_Activiteiten[[#Headers],[Projectmedewerker]],"")))</f>
        <v/>
      </c>
      <c r="AN783" t="str">
        <f>IF(ISNUMBER(FIND("arbeid",Methode_Keuze)),"",IF(ISNUMBER(FIND("arbeid",Methode_Keuze)),"",IF(Tb_Activiteiten[[#This Row],[Landbouwer]]=1,Tb_Activiteiten[[#Headers],[Landbouwer]],"")))</f>
        <v/>
      </c>
      <c r="AO783" t="str">
        <f>IF(ISNUMBER(FIND("arbeid",Methode_Keuze)),"",IF(ISNUMBER(FIND("arbeid",Methode_Keuze)),"",IF(Tb_Activiteiten[[#This Row],[Adviseur]]=1,Tb_Activiteiten[[#Headers],[Adviseur]],"")))</f>
        <v/>
      </c>
      <c r="AP783" t="str">
        <f>IF(ISNUMBER(FIND("arbeid",Methode_Keuze)),"",IF(ISNUMBER(FIND("arbeid",Methode_Keuze)),"",IF(Tb_Activiteiten[[#This Row],[Projectleider/Expert]]=1,Tb_Activiteiten[[#Headers],[Projectleider/Expert]],"")))</f>
        <v/>
      </c>
      <c r="AQ783" t="str">
        <f>IF(ISNUMBER(FIND("arbeid",Methode_Keuze)),"",IF(ISNUMBER(FIND("arbeid",Methode_Keuze)),"",IF(Tb_Activiteiten[[#This Row],[Arbeidskosten]]=1,Tb_Activiteiten[[#Headers],[Arbeidskosten]],"")))</f>
        <v/>
      </c>
      <c r="AR783" t="str">
        <f>IF(ISNUMBER(FIND("arbeid",Methode_Keuze)),"",IF(ISNUMBER(FIND("arbeid",Methode_Keuze)),"",IF(Tb_Activiteiten[[#This Row],[Arbeidskosten op basis van IKS]]=1,Tb_Activiteiten[[#Headers],[Arbeidskosten op basis van IKS]],"")))</f>
        <v/>
      </c>
      <c r="AS783" t="str">
        <f>IF(ISNUMBER(FIND("overige",Methode_Keuze)),"",IF(Tb_Activiteiten[[#This Row],[Kosten derden exclusief btw]]=1,Tb_Activiteiten[[#Headers],[Kosten derden exclusief btw]],""))</f>
        <v/>
      </c>
      <c r="AT783" t="str">
        <f>IF(ISNUMBER(FIND("overige",Methode_Keuze)),"",IF(Tb_Activiteiten[[#This Row],[Niet verrekenbare btw]]=1,Tb_Activiteiten[[#Headers],[Niet verrekenbare btw]],""))</f>
        <v/>
      </c>
      <c r="AU783" t="str">
        <f>IF(ISNUMBER(FIND("overige",Methode_Keuze)),"",IF(Tb_Activiteiten[[#This Row],[Grondkosten]]=1,Tb_Activiteiten[[#Headers],[Grondkosten]],""))</f>
        <v/>
      </c>
      <c r="AV783" t="str">
        <f>IF(ISNUMBER(FIND("overige",Methode_Keuze)),"",IF(Tb_Activiteiten[[#This Row],[Bijdrage in natura (overige)]]=1,Tb_Activiteiten[[#Headers],[Bijdrage in natura (overige)]],""))</f>
        <v/>
      </c>
      <c r="AW783" t="str">
        <f>IF(ISNUMBER(FIND("overige",Methode_Keuze)),"",IF(Tb_Activiteiten[[#This Row],[Bijdrage in natura (vrijwilligers)]]=1,Tb_Activiteiten[[#Headers],[Bijdrage in natura (vrijwilligers)]],""))</f>
        <v/>
      </c>
      <c r="AX783" t="str">
        <f>IF(ISNUMBER(FIND("overige",Methode_Keuze)),"",IF(Tb_Activiteiten[[#This Row],[Afschrijvingskosten]]=1,Tb_Activiteiten[[#Headers],[Afschrijvingskosten]],""))</f>
        <v/>
      </c>
      <c r="AY783" t="str">
        <f>IF(ISNUMBER(FIND("overige",Methode_Keuze)),"",IF(Tb_Activiteiten[[#This Row],[Vergoeding]]=1,Tb_Activiteiten[[#Headers],[Vergoeding]],""))</f>
        <v/>
      </c>
      <c r="AZ783" t="str">
        <f>IF(ISNUMBER(FIND("arbeid",Methode_Keuze)),"",IF(Tb_Activiteiten[[#This Row],[Arbeidskosten - vast tarief (excl eigen arbeid)]]=1,Tb_Activiteiten[[#Headers],[Arbeidskosten - vast tarief (excl eigen arbeid)]],""))</f>
        <v/>
      </c>
      <c r="BA783" t="str">
        <f>IF(ISNUMBER(FIND("overige",Methode_Keuze)),"",IF(Tb_Activiteiten[[#This Row],[Overige kosten]]=1,Tb_Activiteiten[[#Headers],[Overige kosten]],""))</f>
        <v/>
      </c>
    </row>
    <row r="784" spans="1:53" x14ac:dyDescent="0.25">
      <c r="A784" s="213"/>
      <c r="F784" s="64"/>
      <c r="G784" s="64"/>
      <c r="H784" s="258"/>
      <c r="I784" s="258"/>
      <c r="J784" s="258"/>
      <c r="K784" s="258"/>
      <c r="O784" s="56"/>
      <c r="Q784" t="str">
        <f>IFERROR(IF(VLOOKUP(Tb_Activiteiten[[#This Row],[Openstelling]],Tb_Openstelling[],2,0)=1,1,""),"")</f>
        <v/>
      </c>
      <c r="AK784" t="str">
        <f>IF(ISNUMBER(FIND("arbeid",Methode_Keuze)),"",IF(ISNUMBER(FIND("arbeid",Methode_Keuze)),"",IF(Tb_Activiteiten[[#This Row],[Loonkosten]]=1,Tb_Activiteiten[[#Headers],[Loonkosten]],"")))</f>
        <v/>
      </c>
      <c r="AL784" t="str">
        <f>IF(ISNUMBER(FIND("arbeid",Methode_Keuze)),"",IF(ISNUMBER(FIND("arbeid",Methode_Keuze)),"",IF(Tb_Activiteiten[[#This Row],[Eigen arbeid]]=1,Tb_Activiteiten[[#Headers],[Eigen arbeid]],"")))</f>
        <v/>
      </c>
      <c r="AM784" t="str">
        <f>IF(ISNUMBER(FIND("arbeid",Methode_Keuze)),"",IF(ISNUMBER(FIND("arbeid",Methode_Keuze)),"",IF(Tb_Activiteiten[[#This Row],[Projectmedewerker]]=1,Tb_Activiteiten[[#Headers],[Projectmedewerker]],"")))</f>
        <v/>
      </c>
      <c r="AN784" t="str">
        <f>IF(ISNUMBER(FIND("arbeid",Methode_Keuze)),"",IF(ISNUMBER(FIND("arbeid",Methode_Keuze)),"",IF(Tb_Activiteiten[[#This Row],[Landbouwer]]=1,Tb_Activiteiten[[#Headers],[Landbouwer]],"")))</f>
        <v/>
      </c>
      <c r="AO784" t="str">
        <f>IF(ISNUMBER(FIND("arbeid",Methode_Keuze)),"",IF(ISNUMBER(FIND("arbeid",Methode_Keuze)),"",IF(Tb_Activiteiten[[#This Row],[Adviseur]]=1,Tb_Activiteiten[[#Headers],[Adviseur]],"")))</f>
        <v/>
      </c>
      <c r="AP784" t="str">
        <f>IF(ISNUMBER(FIND("arbeid",Methode_Keuze)),"",IF(ISNUMBER(FIND("arbeid",Methode_Keuze)),"",IF(Tb_Activiteiten[[#This Row],[Projectleider/Expert]]=1,Tb_Activiteiten[[#Headers],[Projectleider/Expert]],"")))</f>
        <v/>
      </c>
      <c r="AQ784" t="str">
        <f>IF(ISNUMBER(FIND("arbeid",Methode_Keuze)),"",IF(ISNUMBER(FIND("arbeid",Methode_Keuze)),"",IF(Tb_Activiteiten[[#This Row],[Arbeidskosten]]=1,Tb_Activiteiten[[#Headers],[Arbeidskosten]],"")))</f>
        <v/>
      </c>
      <c r="AR784" t="str">
        <f>IF(ISNUMBER(FIND("arbeid",Methode_Keuze)),"",IF(ISNUMBER(FIND("arbeid",Methode_Keuze)),"",IF(Tb_Activiteiten[[#This Row],[Arbeidskosten op basis van IKS]]=1,Tb_Activiteiten[[#Headers],[Arbeidskosten op basis van IKS]],"")))</f>
        <v/>
      </c>
      <c r="AS784" t="str">
        <f>IF(ISNUMBER(FIND("overige",Methode_Keuze)),"",IF(Tb_Activiteiten[[#This Row],[Kosten derden exclusief btw]]=1,Tb_Activiteiten[[#Headers],[Kosten derden exclusief btw]],""))</f>
        <v/>
      </c>
      <c r="AT784" t="str">
        <f>IF(ISNUMBER(FIND("overige",Methode_Keuze)),"",IF(Tb_Activiteiten[[#This Row],[Niet verrekenbare btw]]=1,Tb_Activiteiten[[#Headers],[Niet verrekenbare btw]],""))</f>
        <v/>
      </c>
      <c r="AU784" t="str">
        <f>IF(ISNUMBER(FIND("overige",Methode_Keuze)),"",IF(Tb_Activiteiten[[#This Row],[Grondkosten]]=1,Tb_Activiteiten[[#Headers],[Grondkosten]],""))</f>
        <v/>
      </c>
      <c r="AV784" t="str">
        <f>IF(ISNUMBER(FIND("overige",Methode_Keuze)),"",IF(Tb_Activiteiten[[#This Row],[Bijdrage in natura (overige)]]=1,Tb_Activiteiten[[#Headers],[Bijdrage in natura (overige)]],""))</f>
        <v/>
      </c>
      <c r="AW784" t="str">
        <f>IF(ISNUMBER(FIND("overige",Methode_Keuze)),"",IF(Tb_Activiteiten[[#This Row],[Bijdrage in natura (vrijwilligers)]]=1,Tb_Activiteiten[[#Headers],[Bijdrage in natura (vrijwilligers)]],""))</f>
        <v/>
      </c>
      <c r="AX784" t="str">
        <f>IF(ISNUMBER(FIND("overige",Methode_Keuze)),"",IF(Tb_Activiteiten[[#This Row],[Afschrijvingskosten]]=1,Tb_Activiteiten[[#Headers],[Afschrijvingskosten]],""))</f>
        <v/>
      </c>
      <c r="AY784" t="str">
        <f>IF(ISNUMBER(FIND("overige",Methode_Keuze)),"",IF(Tb_Activiteiten[[#This Row],[Vergoeding]]=1,Tb_Activiteiten[[#Headers],[Vergoeding]],""))</f>
        <v/>
      </c>
      <c r="AZ784" t="str">
        <f>IF(ISNUMBER(FIND("arbeid",Methode_Keuze)),"",IF(Tb_Activiteiten[[#This Row],[Arbeidskosten - vast tarief (excl eigen arbeid)]]=1,Tb_Activiteiten[[#Headers],[Arbeidskosten - vast tarief (excl eigen arbeid)]],""))</f>
        <v/>
      </c>
      <c r="BA784" t="str">
        <f>IF(ISNUMBER(FIND("overige",Methode_Keuze)),"",IF(Tb_Activiteiten[[#This Row],[Overige kosten]]=1,Tb_Activiteiten[[#Headers],[Overige kosten]],""))</f>
        <v/>
      </c>
    </row>
    <row r="785" spans="1:53" x14ac:dyDescent="0.25">
      <c r="A785" s="213"/>
      <c r="F785" s="64"/>
      <c r="G785" s="64"/>
      <c r="H785" s="258"/>
      <c r="I785" s="258"/>
      <c r="J785" s="258"/>
      <c r="K785" s="258"/>
      <c r="O785" s="56"/>
      <c r="Q785" t="str">
        <f>IFERROR(IF(VLOOKUP(Tb_Activiteiten[[#This Row],[Openstelling]],Tb_Openstelling[],2,0)=1,1,""),"")</f>
        <v/>
      </c>
      <c r="AK785" t="str">
        <f>IF(ISNUMBER(FIND("arbeid",Methode_Keuze)),"",IF(ISNUMBER(FIND("arbeid",Methode_Keuze)),"",IF(Tb_Activiteiten[[#This Row],[Loonkosten]]=1,Tb_Activiteiten[[#Headers],[Loonkosten]],"")))</f>
        <v/>
      </c>
      <c r="AL785" t="str">
        <f>IF(ISNUMBER(FIND("arbeid",Methode_Keuze)),"",IF(ISNUMBER(FIND("arbeid",Methode_Keuze)),"",IF(Tb_Activiteiten[[#This Row],[Eigen arbeid]]=1,Tb_Activiteiten[[#Headers],[Eigen arbeid]],"")))</f>
        <v/>
      </c>
      <c r="AM785" t="str">
        <f>IF(ISNUMBER(FIND("arbeid",Methode_Keuze)),"",IF(ISNUMBER(FIND("arbeid",Methode_Keuze)),"",IF(Tb_Activiteiten[[#This Row],[Projectmedewerker]]=1,Tb_Activiteiten[[#Headers],[Projectmedewerker]],"")))</f>
        <v/>
      </c>
      <c r="AN785" t="str">
        <f>IF(ISNUMBER(FIND("arbeid",Methode_Keuze)),"",IF(ISNUMBER(FIND("arbeid",Methode_Keuze)),"",IF(Tb_Activiteiten[[#This Row],[Landbouwer]]=1,Tb_Activiteiten[[#Headers],[Landbouwer]],"")))</f>
        <v/>
      </c>
      <c r="AO785" t="str">
        <f>IF(ISNUMBER(FIND("arbeid",Methode_Keuze)),"",IF(ISNUMBER(FIND("arbeid",Methode_Keuze)),"",IF(Tb_Activiteiten[[#This Row],[Adviseur]]=1,Tb_Activiteiten[[#Headers],[Adviseur]],"")))</f>
        <v/>
      </c>
      <c r="AP785" t="str">
        <f>IF(ISNUMBER(FIND("arbeid",Methode_Keuze)),"",IF(ISNUMBER(FIND("arbeid",Methode_Keuze)),"",IF(Tb_Activiteiten[[#This Row],[Projectleider/Expert]]=1,Tb_Activiteiten[[#Headers],[Projectleider/Expert]],"")))</f>
        <v/>
      </c>
      <c r="AQ785" t="str">
        <f>IF(ISNUMBER(FIND("arbeid",Methode_Keuze)),"",IF(ISNUMBER(FIND("arbeid",Methode_Keuze)),"",IF(Tb_Activiteiten[[#This Row],[Arbeidskosten]]=1,Tb_Activiteiten[[#Headers],[Arbeidskosten]],"")))</f>
        <v/>
      </c>
      <c r="AR785" t="str">
        <f>IF(ISNUMBER(FIND("arbeid",Methode_Keuze)),"",IF(ISNUMBER(FIND("arbeid",Methode_Keuze)),"",IF(Tb_Activiteiten[[#This Row],[Arbeidskosten op basis van IKS]]=1,Tb_Activiteiten[[#Headers],[Arbeidskosten op basis van IKS]],"")))</f>
        <v/>
      </c>
      <c r="AS785" t="str">
        <f>IF(ISNUMBER(FIND("overige",Methode_Keuze)),"",IF(Tb_Activiteiten[[#This Row],[Kosten derden exclusief btw]]=1,Tb_Activiteiten[[#Headers],[Kosten derden exclusief btw]],""))</f>
        <v/>
      </c>
      <c r="AT785" t="str">
        <f>IF(ISNUMBER(FIND("overige",Methode_Keuze)),"",IF(Tb_Activiteiten[[#This Row],[Niet verrekenbare btw]]=1,Tb_Activiteiten[[#Headers],[Niet verrekenbare btw]],""))</f>
        <v/>
      </c>
      <c r="AU785" t="str">
        <f>IF(ISNUMBER(FIND("overige",Methode_Keuze)),"",IF(Tb_Activiteiten[[#This Row],[Grondkosten]]=1,Tb_Activiteiten[[#Headers],[Grondkosten]],""))</f>
        <v/>
      </c>
      <c r="AV785" t="str">
        <f>IF(ISNUMBER(FIND("overige",Methode_Keuze)),"",IF(Tb_Activiteiten[[#This Row],[Bijdrage in natura (overige)]]=1,Tb_Activiteiten[[#Headers],[Bijdrage in natura (overige)]],""))</f>
        <v/>
      </c>
      <c r="AW785" t="str">
        <f>IF(ISNUMBER(FIND("overige",Methode_Keuze)),"",IF(Tb_Activiteiten[[#This Row],[Bijdrage in natura (vrijwilligers)]]=1,Tb_Activiteiten[[#Headers],[Bijdrage in natura (vrijwilligers)]],""))</f>
        <v/>
      </c>
      <c r="AX785" t="str">
        <f>IF(ISNUMBER(FIND("overige",Methode_Keuze)),"",IF(Tb_Activiteiten[[#This Row],[Afschrijvingskosten]]=1,Tb_Activiteiten[[#Headers],[Afschrijvingskosten]],""))</f>
        <v/>
      </c>
      <c r="AY785" t="str">
        <f>IF(ISNUMBER(FIND("overige",Methode_Keuze)),"",IF(Tb_Activiteiten[[#This Row],[Vergoeding]]=1,Tb_Activiteiten[[#Headers],[Vergoeding]],""))</f>
        <v/>
      </c>
      <c r="AZ785" t="str">
        <f>IF(ISNUMBER(FIND("arbeid",Methode_Keuze)),"",IF(Tb_Activiteiten[[#This Row],[Arbeidskosten - vast tarief (excl eigen arbeid)]]=1,Tb_Activiteiten[[#Headers],[Arbeidskosten - vast tarief (excl eigen arbeid)]],""))</f>
        <v/>
      </c>
      <c r="BA785" t="str">
        <f>IF(ISNUMBER(FIND("overige",Methode_Keuze)),"",IF(Tb_Activiteiten[[#This Row],[Overige kosten]]=1,Tb_Activiteiten[[#Headers],[Overige kosten]],""))</f>
        <v/>
      </c>
    </row>
    <row r="786" spans="1:53" x14ac:dyDescent="0.25">
      <c r="A786" s="213"/>
      <c r="F786" s="64"/>
      <c r="G786" s="64"/>
      <c r="H786" s="258"/>
      <c r="I786" s="258"/>
      <c r="J786" s="258"/>
      <c r="K786" s="258"/>
      <c r="O786" s="56"/>
      <c r="Q786" t="str">
        <f>IFERROR(IF(VLOOKUP(Tb_Activiteiten[[#This Row],[Openstelling]],Tb_Openstelling[],2,0)=1,1,""),"")</f>
        <v/>
      </c>
      <c r="AK786" t="str">
        <f>IF(ISNUMBER(FIND("arbeid",Methode_Keuze)),"",IF(ISNUMBER(FIND("arbeid",Methode_Keuze)),"",IF(Tb_Activiteiten[[#This Row],[Loonkosten]]=1,Tb_Activiteiten[[#Headers],[Loonkosten]],"")))</f>
        <v/>
      </c>
      <c r="AL786" t="str">
        <f>IF(ISNUMBER(FIND("arbeid",Methode_Keuze)),"",IF(ISNUMBER(FIND("arbeid",Methode_Keuze)),"",IF(Tb_Activiteiten[[#This Row],[Eigen arbeid]]=1,Tb_Activiteiten[[#Headers],[Eigen arbeid]],"")))</f>
        <v/>
      </c>
      <c r="AM786" t="str">
        <f>IF(ISNUMBER(FIND("arbeid",Methode_Keuze)),"",IF(ISNUMBER(FIND("arbeid",Methode_Keuze)),"",IF(Tb_Activiteiten[[#This Row],[Projectmedewerker]]=1,Tb_Activiteiten[[#Headers],[Projectmedewerker]],"")))</f>
        <v/>
      </c>
      <c r="AN786" t="str">
        <f>IF(ISNUMBER(FIND("arbeid",Methode_Keuze)),"",IF(ISNUMBER(FIND("arbeid",Methode_Keuze)),"",IF(Tb_Activiteiten[[#This Row],[Landbouwer]]=1,Tb_Activiteiten[[#Headers],[Landbouwer]],"")))</f>
        <v/>
      </c>
      <c r="AO786" t="str">
        <f>IF(ISNUMBER(FIND("arbeid",Methode_Keuze)),"",IF(ISNUMBER(FIND("arbeid",Methode_Keuze)),"",IF(Tb_Activiteiten[[#This Row],[Adviseur]]=1,Tb_Activiteiten[[#Headers],[Adviseur]],"")))</f>
        <v/>
      </c>
      <c r="AP786" t="str">
        <f>IF(ISNUMBER(FIND("arbeid",Methode_Keuze)),"",IF(ISNUMBER(FIND("arbeid",Methode_Keuze)),"",IF(Tb_Activiteiten[[#This Row],[Projectleider/Expert]]=1,Tb_Activiteiten[[#Headers],[Projectleider/Expert]],"")))</f>
        <v/>
      </c>
      <c r="AQ786" t="str">
        <f>IF(ISNUMBER(FIND("arbeid",Methode_Keuze)),"",IF(ISNUMBER(FIND("arbeid",Methode_Keuze)),"",IF(Tb_Activiteiten[[#This Row],[Arbeidskosten]]=1,Tb_Activiteiten[[#Headers],[Arbeidskosten]],"")))</f>
        <v/>
      </c>
      <c r="AR786" t="str">
        <f>IF(ISNUMBER(FIND("arbeid",Methode_Keuze)),"",IF(ISNUMBER(FIND("arbeid",Methode_Keuze)),"",IF(Tb_Activiteiten[[#This Row],[Arbeidskosten op basis van IKS]]=1,Tb_Activiteiten[[#Headers],[Arbeidskosten op basis van IKS]],"")))</f>
        <v/>
      </c>
      <c r="AS786" t="str">
        <f>IF(ISNUMBER(FIND("overige",Methode_Keuze)),"",IF(Tb_Activiteiten[[#This Row],[Kosten derden exclusief btw]]=1,Tb_Activiteiten[[#Headers],[Kosten derden exclusief btw]],""))</f>
        <v/>
      </c>
      <c r="AT786" t="str">
        <f>IF(ISNUMBER(FIND("overige",Methode_Keuze)),"",IF(Tb_Activiteiten[[#This Row],[Niet verrekenbare btw]]=1,Tb_Activiteiten[[#Headers],[Niet verrekenbare btw]],""))</f>
        <v/>
      </c>
      <c r="AU786" t="str">
        <f>IF(ISNUMBER(FIND("overige",Methode_Keuze)),"",IF(Tb_Activiteiten[[#This Row],[Grondkosten]]=1,Tb_Activiteiten[[#Headers],[Grondkosten]],""))</f>
        <v/>
      </c>
      <c r="AV786" t="str">
        <f>IF(ISNUMBER(FIND("overige",Methode_Keuze)),"",IF(Tb_Activiteiten[[#This Row],[Bijdrage in natura (overige)]]=1,Tb_Activiteiten[[#Headers],[Bijdrage in natura (overige)]],""))</f>
        <v/>
      </c>
      <c r="AW786" t="str">
        <f>IF(ISNUMBER(FIND("overige",Methode_Keuze)),"",IF(Tb_Activiteiten[[#This Row],[Bijdrage in natura (vrijwilligers)]]=1,Tb_Activiteiten[[#Headers],[Bijdrage in natura (vrijwilligers)]],""))</f>
        <v/>
      </c>
      <c r="AX786" t="str">
        <f>IF(ISNUMBER(FIND("overige",Methode_Keuze)),"",IF(Tb_Activiteiten[[#This Row],[Afschrijvingskosten]]=1,Tb_Activiteiten[[#Headers],[Afschrijvingskosten]],""))</f>
        <v/>
      </c>
      <c r="AY786" t="str">
        <f>IF(ISNUMBER(FIND("overige",Methode_Keuze)),"",IF(Tb_Activiteiten[[#This Row],[Vergoeding]]=1,Tb_Activiteiten[[#Headers],[Vergoeding]],""))</f>
        <v/>
      </c>
      <c r="AZ786" t="str">
        <f>IF(ISNUMBER(FIND("arbeid",Methode_Keuze)),"",IF(Tb_Activiteiten[[#This Row],[Arbeidskosten - vast tarief (excl eigen arbeid)]]=1,Tb_Activiteiten[[#Headers],[Arbeidskosten - vast tarief (excl eigen arbeid)]],""))</f>
        <v/>
      </c>
      <c r="BA786" t="str">
        <f>IF(ISNUMBER(FIND("overige",Methode_Keuze)),"",IF(Tb_Activiteiten[[#This Row],[Overige kosten]]=1,Tb_Activiteiten[[#Headers],[Overige kosten]],""))</f>
        <v/>
      </c>
    </row>
    <row r="787" spans="1:53" x14ac:dyDescent="0.25">
      <c r="A787" s="213"/>
      <c r="F787" s="64"/>
      <c r="G787" s="64"/>
      <c r="H787" s="258"/>
      <c r="I787" s="258"/>
      <c r="J787" s="258"/>
      <c r="K787" s="258"/>
      <c r="O787" s="56"/>
      <c r="Q787" t="str">
        <f>IFERROR(IF(VLOOKUP(Tb_Activiteiten[[#This Row],[Openstelling]],Tb_Openstelling[],2,0)=1,1,""),"")</f>
        <v/>
      </c>
      <c r="AK787" t="str">
        <f>IF(ISNUMBER(FIND("arbeid",Methode_Keuze)),"",IF(ISNUMBER(FIND("arbeid",Methode_Keuze)),"",IF(Tb_Activiteiten[[#This Row],[Loonkosten]]=1,Tb_Activiteiten[[#Headers],[Loonkosten]],"")))</f>
        <v/>
      </c>
      <c r="AL787" t="str">
        <f>IF(ISNUMBER(FIND("arbeid",Methode_Keuze)),"",IF(ISNUMBER(FIND("arbeid",Methode_Keuze)),"",IF(Tb_Activiteiten[[#This Row],[Eigen arbeid]]=1,Tb_Activiteiten[[#Headers],[Eigen arbeid]],"")))</f>
        <v/>
      </c>
      <c r="AM787" t="str">
        <f>IF(ISNUMBER(FIND("arbeid",Methode_Keuze)),"",IF(ISNUMBER(FIND("arbeid",Methode_Keuze)),"",IF(Tb_Activiteiten[[#This Row],[Projectmedewerker]]=1,Tb_Activiteiten[[#Headers],[Projectmedewerker]],"")))</f>
        <v/>
      </c>
      <c r="AN787" t="str">
        <f>IF(ISNUMBER(FIND("arbeid",Methode_Keuze)),"",IF(ISNUMBER(FIND("arbeid",Methode_Keuze)),"",IF(Tb_Activiteiten[[#This Row],[Landbouwer]]=1,Tb_Activiteiten[[#Headers],[Landbouwer]],"")))</f>
        <v/>
      </c>
      <c r="AO787" t="str">
        <f>IF(ISNUMBER(FIND("arbeid",Methode_Keuze)),"",IF(ISNUMBER(FIND("arbeid",Methode_Keuze)),"",IF(Tb_Activiteiten[[#This Row],[Adviseur]]=1,Tb_Activiteiten[[#Headers],[Adviseur]],"")))</f>
        <v/>
      </c>
      <c r="AP787" t="str">
        <f>IF(ISNUMBER(FIND("arbeid",Methode_Keuze)),"",IF(ISNUMBER(FIND("arbeid",Methode_Keuze)),"",IF(Tb_Activiteiten[[#This Row],[Projectleider/Expert]]=1,Tb_Activiteiten[[#Headers],[Projectleider/Expert]],"")))</f>
        <v/>
      </c>
      <c r="AQ787" t="str">
        <f>IF(ISNUMBER(FIND("arbeid",Methode_Keuze)),"",IF(ISNUMBER(FIND("arbeid",Methode_Keuze)),"",IF(Tb_Activiteiten[[#This Row],[Arbeidskosten]]=1,Tb_Activiteiten[[#Headers],[Arbeidskosten]],"")))</f>
        <v/>
      </c>
      <c r="AR787" t="str">
        <f>IF(ISNUMBER(FIND("arbeid",Methode_Keuze)),"",IF(ISNUMBER(FIND("arbeid",Methode_Keuze)),"",IF(Tb_Activiteiten[[#This Row],[Arbeidskosten op basis van IKS]]=1,Tb_Activiteiten[[#Headers],[Arbeidskosten op basis van IKS]],"")))</f>
        <v/>
      </c>
      <c r="AS787" t="str">
        <f>IF(ISNUMBER(FIND("overige",Methode_Keuze)),"",IF(Tb_Activiteiten[[#This Row],[Kosten derden exclusief btw]]=1,Tb_Activiteiten[[#Headers],[Kosten derden exclusief btw]],""))</f>
        <v/>
      </c>
      <c r="AT787" t="str">
        <f>IF(ISNUMBER(FIND("overige",Methode_Keuze)),"",IF(Tb_Activiteiten[[#This Row],[Niet verrekenbare btw]]=1,Tb_Activiteiten[[#Headers],[Niet verrekenbare btw]],""))</f>
        <v/>
      </c>
      <c r="AU787" t="str">
        <f>IF(ISNUMBER(FIND("overige",Methode_Keuze)),"",IF(Tb_Activiteiten[[#This Row],[Grondkosten]]=1,Tb_Activiteiten[[#Headers],[Grondkosten]],""))</f>
        <v/>
      </c>
      <c r="AV787" t="str">
        <f>IF(ISNUMBER(FIND("overige",Methode_Keuze)),"",IF(Tb_Activiteiten[[#This Row],[Bijdrage in natura (overige)]]=1,Tb_Activiteiten[[#Headers],[Bijdrage in natura (overige)]],""))</f>
        <v/>
      </c>
      <c r="AW787" t="str">
        <f>IF(ISNUMBER(FIND("overige",Methode_Keuze)),"",IF(Tb_Activiteiten[[#This Row],[Bijdrage in natura (vrijwilligers)]]=1,Tb_Activiteiten[[#Headers],[Bijdrage in natura (vrijwilligers)]],""))</f>
        <v/>
      </c>
      <c r="AX787" t="str">
        <f>IF(ISNUMBER(FIND("overige",Methode_Keuze)),"",IF(Tb_Activiteiten[[#This Row],[Afschrijvingskosten]]=1,Tb_Activiteiten[[#Headers],[Afschrijvingskosten]],""))</f>
        <v/>
      </c>
      <c r="AY787" t="str">
        <f>IF(ISNUMBER(FIND("overige",Methode_Keuze)),"",IF(Tb_Activiteiten[[#This Row],[Vergoeding]]=1,Tb_Activiteiten[[#Headers],[Vergoeding]],""))</f>
        <v/>
      </c>
      <c r="AZ787" t="str">
        <f>IF(ISNUMBER(FIND("arbeid",Methode_Keuze)),"",IF(Tb_Activiteiten[[#This Row],[Arbeidskosten - vast tarief (excl eigen arbeid)]]=1,Tb_Activiteiten[[#Headers],[Arbeidskosten - vast tarief (excl eigen arbeid)]],""))</f>
        <v/>
      </c>
      <c r="BA787" t="str">
        <f>IF(ISNUMBER(FIND("overige",Methode_Keuze)),"",IF(Tb_Activiteiten[[#This Row],[Overige kosten]]=1,Tb_Activiteiten[[#Headers],[Overige kosten]],""))</f>
        <v/>
      </c>
    </row>
    <row r="788" spans="1:53" x14ac:dyDescent="0.25">
      <c r="A788" s="213"/>
      <c r="F788" s="64"/>
      <c r="G788" s="64"/>
      <c r="H788" s="258"/>
      <c r="I788" s="258"/>
      <c r="J788" s="258"/>
      <c r="K788" s="258"/>
      <c r="O788" s="56"/>
      <c r="Q788" t="str">
        <f>IFERROR(IF(VLOOKUP(Tb_Activiteiten[[#This Row],[Openstelling]],Tb_Openstelling[],2,0)=1,1,""),"")</f>
        <v/>
      </c>
      <c r="AK788" t="str">
        <f>IF(ISNUMBER(FIND("arbeid",Methode_Keuze)),"",IF(ISNUMBER(FIND("arbeid",Methode_Keuze)),"",IF(Tb_Activiteiten[[#This Row],[Loonkosten]]=1,Tb_Activiteiten[[#Headers],[Loonkosten]],"")))</f>
        <v/>
      </c>
      <c r="AL788" t="str">
        <f>IF(ISNUMBER(FIND("arbeid",Methode_Keuze)),"",IF(ISNUMBER(FIND("arbeid",Methode_Keuze)),"",IF(Tb_Activiteiten[[#This Row],[Eigen arbeid]]=1,Tb_Activiteiten[[#Headers],[Eigen arbeid]],"")))</f>
        <v/>
      </c>
      <c r="AM788" t="str">
        <f>IF(ISNUMBER(FIND("arbeid",Methode_Keuze)),"",IF(ISNUMBER(FIND("arbeid",Methode_Keuze)),"",IF(Tb_Activiteiten[[#This Row],[Projectmedewerker]]=1,Tb_Activiteiten[[#Headers],[Projectmedewerker]],"")))</f>
        <v/>
      </c>
      <c r="AN788" t="str">
        <f>IF(ISNUMBER(FIND("arbeid",Methode_Keuze)),"",IF(ISNUMBER(FIND("arbeid",Methode_Keuze)),"",IF(Tb_Activiteiten[[#This Row],[Landbouwer]]=1,Tb_Activiteiten[[#Headers],[Landbouwer]],"")))</f>
        <v/>
      </c>
      <c r="AO788" t="str">
        <f>IF(ISNUMBER(FIND("arbeid",Methode_Keuze)),"",IF(ISNUMBER(FIND("arbeid",Methode_Keuze)),"",IF(Tb_Activiteiten[[#This Row],[Adviseur]]=1,Tb_Activiteiten[[#Headers],[Adviseur]],"")))</f>
        <v/>
      </c>
      <c r="AP788" t="str">
        <f>IF(ISNUMBER(FIND("arbeid",Methode_Keuze)),"",IF(ISNUMBER(FIND("arbeid",Methode_Keuze)),"",IF(Tb_Activiteiten[[#This Row],[Projectleider/Expert]]=1,Tb_Activiteiten[[#Headers],[Projectleider/Expert]],"")))</f>
        <v/>
      </c>
      <c r="AQ788" t="str">
        <f>IF(ISNUMBER(FIND("arbeid",Methode_Keuze)),"",IF(ISNUMBER(FIND("arbeid",Methode_Keuze)),"",IF(Tb_Activiteiten[[#This Row],[Arbeidskosten]]=1,Tb_Activiteiten[[#Headers],[Arbeidskosten]],"")))</f>
        <v/>
      </c>
      <c r="AR788" t="str">
        <f>IF(ISNUMBER(FIND("arbeid",Methode_Keuze)),"",IF(ISNUMBER(FIND("arbeid",Methode_Keuze)),"",IF(Tb_Activiteiten[[#This Row],[Arbeidskosten op basis van IKS]]=1,Tb_Activiteiten[[#Headers],[Arbeidskosten op basis van IKS]],"")))</f>
        <v/>
      </c>
      <c r="AS788" t="str">
        <f>IF(ISNUMBER(FIND("overige",Methode_Keuze)),"",IF(Tb_Activiteiten[[#This Row],[Kosten derden exclusief btw]]=1,Tb_Activiteiten[[#Headers],[Kosten derden exclusief btw]],""))</f>
        <v/>
      </c>
      <c r="AT788" t="str">
        <f>IF(ISNUMBER(FIND("overige",Methode_Keuze)),"",IF(Tb_Activiteiten[[#This Row],[Niet verrekenbare btw]]=1,Tb_Activiteiten[[#Headers],[Niet verrekenbare btw]],""))</f>
        <v/>
      </c>
      <c r="AU788" t="str">
        <f>IF(ISNUMBER(FIND("overige",Methode_Keuze)),"",IF(Tb_Activiteiten[[#This Row],[Grondkosten]]=1,Tb_Activiteiten[[#Headers],[Grondkosten]],""))</f>
        <v/>
      </c>
      <c r="AV788" t="str">
        <f>IF(ISNUMBER(FIND("overige",Methode_Keuze)),"",IF(Tb_Activiteiten[[#This Row],[Bijdrage in natura (overige)]]=1,Tb_Activiteiten[[#Headers],[Bijdrage in natura (overige)]],""))</f>
        <v/>
      </c>
      <c r="AW788" t="str">
        <f>IF(ISNUMBER(FIND("overige",Methode_Keuze)),"",IF(Tb_Activiteiten[[#This Row],[Bijdrage in natura (vrijwilligers)]]=1,Tb_Activiteiten[[#Headers],[Bijdrage in natura (vrijwilligers)]],""))</f>
        <v/>
      </c>
      <c r="AX788" t="str">
        <f>IF(ISNUMBER(FIND("overige",Methode_Keuze)),"",IF(Tb_Activiteiten[[#This Row],[Afschrijvingskosten]]=1,Tb_Activiteiten[[#Headers],[Afschrijvingskosten]],""))</f>
        <v/>
      </c>
      <c r="AY788" t="str">
        <f>IF(ISNUMBER(FIND("overige",Methode_Keuze)),"",IF(Tb_Activiteiten[[#This Row],[Vergoeding]]=1,Tb_Activiteiten[[#Headers],[Vergoeding]],""))</f>
        <v/>
      </c>
      <c r="AZ788" t="str">
        <f>IF(ISNUMBER(FIND("arbeid",Methode_Keuze)),"",IF(Tb_Activiteiten[[#This Row],[Arbeidskosten - vast tarief (excl eigen arbeid)]]=1,Tb_Activiteiten[[#Headers],[Arbeidskosten - vast tarief (excl eigen arbeid)]],""))</f>
        <v/>
      </c>
      <c r="BA788" t="str">
        <f>IF(ISNUMBER(FIND("overige",Methode_Keuze)),"",IF(Tb_Activiteiten[[#This Row],[Overige kosten]]=1,Tb_Activiteiten[[#Headers],[Overige kosten]],""))</f>
        <v/>
      </c>
    </row>
    <row r="789" spans="1:53" x14ac:dyDescent="0.25">
      <c r="A789" s="213"/>
      <c r="F789" s="64"/>
      <c r="G789" s="64"/>
      <c r="H789" s="258"/>
      <c r="I789" s="258"/>
      <c r="J789" s="258"/>
      <c r="K789" s="258"/>
      <c r="O789" s="56"/>
      <c r="Q789" t="str">
        <f>IFERROR(IF(VLOOKUP(Tb_Activiteiten[[#This Row],[Openstelling]],Tb_Openstelling[],2,0)=1,1,""),"")</f>
        <v/>
      </c>
      <c r="AK789" t="str">
        <f>IF(ISNUMBER(FIND("arbeid",Methode_Keuze)),"",IF(ISNUMBER(FIND("arbeid",Methode_Keuze)),"",IF(Tb_Activiteiten[[#This Row],[Loonkosten]]=1,Tb_Activiteiten[[#Headers],[Loonkosten]],"")))</f>
        <v/>
      </c>
      <c r="AL789" t="str">
        <f>IF(ISNUMBER(FIND("arbeid",Methode_Keuze)),"",IF(ISNUMBER(FIND("arbeid",Methode_Keuze)),"",IF(Tb_Activiteiten[[#This Row],[Eigen arbeid]]=1,Tb_Activiteiten[[#Headers],[Eigen arbeid]],"")))</f>
        <v/>
      </c>
      <c r="AM789" t="str">
        <f>IF(ISNUMBER(FIND("arbeid",Methode_Keuze)),"",IF(ISNUMBER(FIND("arbeid",Methode_Keuze)),"",IF(Tb_Activiteiten[[#This Row],[Projectmedewerker]]=1,Tb_Activiteiten[[#Headers],[Projectmedewerker]],"")))</f>
        <v/>
      </c>
      <c r="AN789" t="str">
        <f>IF(ISNUMBER(FIND("arbeid",Methode_Keuze)),"",IF(ISNUMBER(FIND("arbeid",Methode_Keuze)),"",IF(Tb_Activiteiten[[#This Row],[Landbouwer]]=1,Tb_Activiteiten[[#Headers],[Landbouwer]],"")))</f>
        <v/>
      </c>
      <c r="AO789" t="str">
        <f>IF(ISNUMBER(FIND("arbeid",Methode_Keuze)),"",IF(ISNUMBER(FIND("arbeid",Methode_Keuze)),"",IF(Tb_Activiteiten[[#This Row],[Adviseur]]=1,Tb_Activiteiten[[#Headers],[Adviseur]],"")))</f>
        <v/>
      </c>
      <c r="AP789" t="str">
        <f>IF(ISNUMBER(FIND("arbeid",Methode_Keuze)),"",IF(ISNUMBER(FIND("arbeid",Methode_Keuze)),"",IF(Tb_Activiteiten[[#This Row],[Projectleider/Expert]]=1,Tb_Activiteiten[[#Headers],[Projectleider/Expert]],"")))</f>
        <v/>
      </c>
      <c r="AQ789" t="str">
        <f>IF(ISNUMBER(FIND("arbeid",Methode_Keuze)),"",IF(ISNUMBER(FIND("arbeid",Methode_Keuze)),"",IF(Tb_Activiteiten[[#This Row],[Arbeidskosten]]=1,Tb_Activiteiten[[#Headers],[Arbeidskosten]],"")))</f>
        <v/>
      </c>
      <c r="AR789" t="str">
        <f>IF(ISNUMBER(FIND("arbeid",Methode_Keuze)),"",IF(ISNUMBER(FIND("arbeid",Methode_Keuze)),"",IF(Tb_Activiteiten[[#This Row],[Arbeidskosten op basis van IKS]]=1,Tb_Activiteiten[[#Headers],[Arbeidskosten op basis van IKS]],"")))</f>
        <v/>
      </c>
      <c r="AS789" t="str">
        <f>IF(ISNUMBER(FIND("overige",Methode_Keuze)),"",IF(Tb_Activiteiten[[#This Row],[Kosten derden exclusief btw]]=1,Tb_Activiteiten[[#Headers],[Kosten derden exclusief btw]],""))</f>
        <v/>
      </c>
      <c r="AT789" t="str">
        <f>IF(ISNUMBER(FIND("overige",Methode_Keuze)),"",IF(Tb_Activiteiten[[#This Row],[Niet verrekenbare btw]]=1,Tb_Activiteiten[[#Headers],[Niet verrekenbare btw]],""))</f>
        <v/>
      </c>
      <c r="AU789" t="str">
        <f>IF(ISNUMBER(FIND("overige",Methode_Keuze)),"",IF(Tb_Activiteiten[[#This Row],[Grondkosten]]=1,Tb_Activiteiten[[#Headers],[Grondkosten]],""))</f>
        <v/>
      </c>
      <c r="AV789" t="str">
        <f>IF(ISNUMBER(FIND("overige",Methode_Keuze)),"",IF(Tb_Activiteiten[[#This Row],[Bijdrage in natura (overige)]]=1,Tb_Activiteiten[[#Headers],[Bijdrage in natura (overige)]],""))</f>
        <v/>
      </c>
      <c r="AW789" t="str">
        <f>IF(ISNUMBER(FIND("overige",Methode_Keuze)),"",IF(Tb_Activiteiten[[#This Row],[Bijdrage in natura (vrijwilligers)]]=1,Tb_Activiteiten[[#Headers],[Bijdrage in natura (vrijwilligers)]],""))</f>
        <v/>
      </c>
      <c r="AX789" t="str">
        <f>IF(ISNUMBER(FIND("overige",Methode_Keuze)),"",IF(Tb_Activiteiten[[#This Row],[Afschrijvingskosten]]=1,Tb_Activiteiten[[#Headers],[Afschrijvingskosten]],""))</f>
        <v/>
      </c>
      <c r="AY789" t="str">
        <f>IF(ISNUMBER(FIND("overige",Methode_Keuze)),"",IF(Tb_Activiteiten[[#This Row],[Vergoeding]]=1,Tb_Activiteiten[[#Headers],[Vergoeding]],""))</f>
        <v/>
      </c>
      <c r="AZ789" t="str">
        <f>IF(ISNUMBER(FIND("arbeid",Methode_Keuze)),"",IF(Tb_Activiteiten[[#This Row],[Arbeidskosten - vast tarief (excl eigen arbeid)]]=1,Tb_Activiteiten[[#Headers],[Arbeidskosten - vast tarief (excl eigen arbeid)]],""))</f>
        <v/>
      </c>
      <c r="BA789" t="str">
        <f>IF(ISNUMBER(FIND("overige",Methode_Keuze)),"",IF(Tb_Activiteiten[[#This Row],[Overige kosten]]=1,Tb_Activiteiten[[#Headers],[Overige kosten]],""))</f>
        <v/>
      </c>
    </row>
    <row r="790" spans="1:53" x14ac:dyDescent="0.25">
      <c r="A790" s="213"/>
      <c r="F790" s="64"/>
      <c r="G790" s="64"/>
      <c r="H790" s="258"/>
      <c r="I790" s="258"/>
      <c r="J790" s="258"/>
      <c r="K790" s="258"/>
      <c r="O790" s="56"/>
      <c r="Q790" t="str">
        <f>IFERROR(IF(VLOOKUP(Tb_Activiteiten[[#This Row],[Openstelling]],Tb_Openstelling[],2,0)=1,1,""),"")</f>
        <v/>
      </c>
      <c r="AK790" t="str">
        <f>IF(ISNUMBER(FIND("arbeid",Methode_Keuze)),"",IF(ISNUMBER(FIND("arbeid",Methode_Keuze)),"",IF(Tb_Activiteiten[[#This Row],[Loonkosten]]=1,Tb_Activiteiten[[#Headers],[Loonkosten]],"")))</f>
        <v/>
      </c>
      <c r="AL790" t="str">
        <f>IF(ISNUMBER(FIND("arbeid",Methode_Keuze)),"",IF(ISNUMBER(FIND("arbeid",Methode_Keuze)),"",IF(Tb_Activiteiten[[#This Row],[Eigen arbeid]]=1,Tb_Activiteiten[[#Headers],[Eigen arbeid]],"")))</f>
        <v/>
      </c>
      <c r="AM790" t="str">
        <f>IF(ISNUMBER(FIND("arbeid",Methode_Keuze)),"",IF(ISNUMBER(FIND("arbeid",Methode_Keuze)),"",IF(Tb_Activiteiten[[#This Row],[Projectmedewerker]]=1,Tb_Activiteiten[[#Headers],[Projectmedewerker]],"")))</f>
        <v/>
      </c>
      <c r="AN790" t="str">
        <f>IF(ISNUMBER(FIND("arbeid",Methode_Keuze)),"",IF(ISNUMBER(FIND("arbeid",Methode_Keuze)),"",IF(Tb_Activiteiten[[#This Row],[Landbouwer]]=1,Tb_Activiteiten[[#Headers],[Landbouwer]],"")))</f>
        <v/>
      </c>
      <c r="AO790" t="str">
        <f>IF(ISNUMBER(FIND("arbeid",Methode_Keuze)),"",IF(ISNUMBER(FIND("arbeid",Methode_Keuze)),"",IF(Tb_Activiteiten[[#This Row],[Adviseur]]=1,Tb_Activiteiten[[#Headers],[Adviseur]],"")))</f>
        <v/>
      </c>
      <c r="AP790" t="str">
        <f>IF(ISNUMBER(FIND("arbeid",Methode_Keuze)),"",IF(ISNUMBER(FIND("arbeid",Methode_Keuze)),"",IF(Tb_Activiteiten[[#This Row],[Projectleider/Expert]]=1,Tb_Activiteiten[[#Headers],[Projectleider/Expert]],"")))</f>
        <v/>
      </c>
      <c r="AQ790" t="str">
        <f>IF(ISNUMBER(FIND("arbeid",Methode_Keuze)),"",IF(ISNUMBER(FIND("arbeid",Methode_Keuze)),"",IF(Tb_Activiteiten[[#This Row],[Arbeidskosten]]=1,Tb_Activiteiten[[#Headers],[Arbeidskosten]],"")))</f>
        <v/>
      </c>
      <c r="AR790" t="str">
        <f>IF(ISNUMBER(FIND("arbeid",Methode_Keuze)),"",IF(ISNUMBER(FIND("arbeid",Methode_Keuze)),"",IF(Tb_Activiteiten[[#This Row],[Arbeidskosten op basis van IKS]]=1,Tb_Activiteiten[[#Headers],[Arbeidskosten op basis van IKS]],"")))</f>
        <v/>
      </c>
      <c r="AS790" t="str">
        <f>IF(ISNUMBER(FIND("overige",Methode_Keuze)),"",IF(Tb_Activiteiten[[#This Row],[Kosten derden exclusief btw]]=1,Tb_Activiteiten[[#Headers],[Kosten derden exclusief btw]],""))</f>
        <v/>
      </c>
      <c r="AT790" t="str">
        <f>IF(ISNUMBER(FIND("overige",Methode_Keuze)),"",IF(Tb_Activiteiten[[#This Row],[Niet verrekenbare btw]]=1,Tb_Activiteiten[[#Headers],[Niet verrekenbare btw]],""))</f>
        <v/>
      </c>
      <c r="AU790" t="str">
        <f>IF(ISNUMBER(FIND("overige",Methode_Keuze)),"",IF(Tb_Activiteiten[[#This Row],[Grondkosten]]=1,Tb_Activiteiten[[#Headers],[Grondkosten]],""))</f>
        <v/>
      </c>
      <c r="AV790" t="str">
        <f>IF(ISNUMBER(FIND("overige",Methode_Keuze)),"",IF(Tb_Activiteiten[[#This Row],[Bijdrage in natura (overige)]]=1,Tb_Activiteiten[[#Headers],[Bijdrage in natura (overige)]],""))</f>
        <v/>
      </c>
      <c r="AW790" t="str">
        <f>IF(ISNUMBER(FIND("overige",Methode_Keuze)),"",IF(Tb_Activiteiten[[#This Row],[Bijdrage in natura (vrijwilligers)]]=1,Tb_Activiteiten[[#Headers],[Bijdrage in natura (vrijwilligers)]],""))</f>
        <v/>
      </c>
      <c r="AX790" t="str">
        <f>IF(ISNUMBER(FIND("overige",Methode_Keuze)),"",IF(Tb_Activiteiten[[#This Row],[Afschrijvingskosten]]=1,Tb_Activiteiten[[#Headers],[Afschrijvingskosten]],""))</f>
        <v/>
      </c>
      <c r="AY790" t="str">
        <f>IF(ISNUMBER(FIND("overige",Methode_Keuze)),"",IF(Tb_Activiteiten[[#This Row],[Vergoeding]]=1,Tb_Activiteiten[[#Headers],[Vergoeding]],""))</f>
        <v/>
      </c>
      <c r="AZ790" t="str">
        <f>IF(ISNUMBER(FIND("arbeid",Methode_Keuze)),"",IF(Tb_Activiteiten[[#This Row],[Arbeidskosten - vast tarief (excl eigen arbeid)]]=1,Tb_Activiteiten[[#Headers],[Arbeidskosten - vast tarief (excl eigen arbeid)]],""))</f>
        <v/>
      </c>
      <c r="BA790" t="str">
        <f>IF(ISNUMBER(FIND("overige",Methode_Keuze)),"",IF(Tb_Activiteiten[[#This Row],[Overige kosten]]=1,Tb_Activiteiten[[#Headers],[Overige kosten]],""))</f>
        <v/>
      </c>
    </row>
    <row r="791" spans="1:53" x14ac:dyDescent="0.25">
      <c r="A791" s="213"/>
      <c r="F791" s="64"/>
      <c r="G791" s="64"/>
      <c r="H791" s="258"/>
      <c r="I791" s="258"/>
      <c r="J791" s="258"/>
      <c r="K791" s="258"/>
      <c r="O791" s="56"/>
      <c r="Q791" t="str">
        <f>IFERROR(IF(VLOOKUP(Tb_Activiteiten[[#This Row],[Openstelling]],Tb_Openstelling[],2,0)=1,1,""),"")</f>
        <v/>
      </c>
      <c r="AK791" t="str">
        <f>IF(ISNUMBER(FIND("arbeid",Methode_Keuze)),"",IF(ISNUMBER(FIND("arbeid",Methode_Keuze)),"",IF(Tb_Activiteiten[[#This Row],[Loonkosten]]=1,Tb_Activiteiten[[#Headers],[Loonkosten]],"")))</f>
        <v/>
      </c>
      <c r="AL791" t="str">
        <f>IF(ISNUMBER(FIND("arbeid",Methode_Keuze)),"",IF(ISNUMBER(FIND("arbeid",Methode_Keuze)),"",IF(Tb_Activiteiten[[#This Row],[Eigen arbeid]]=1,Tb_Activiteiten[[#Headers],[Eigen arbeid]],"")))</f>
        <v/>
      </c>
      <c r="AM791" t="str">
        <f>IF(ISNUMBER(FIND("arbeid",Methode_Keuze)),"",IF(ISNUMBER(FIND("arbeid",Methode_Keuze)),"",IF(Tb_Activiteiten[[#This Row],[Projectmedewerker]]=1,Tb_Activiteiten[[#Headers],[Projectmedewerker]],"")))</f>
        <v/>
      </c>
      <c r="AN791" t="str">
        <f>IF(ISNUMBER(FIND("arbeid",Methode_Keuze)),"",IF(ISNUMBER(FIND("arbeid",Methode_Keuze)),"",IF(Tb_Activiteiten[[#This Row],[Landbouwer]]=1,Tb_Activiteiten[[#Headers],[Landbouwer]],"")))</f>
        <v/>
      </c>
      <c r="AO791" t="str">
        <f>IF(ISNUMBER(FIND("arbeid",Methode_Keuze)),"",IF(ISNUMBER(FIND("arbeid",Methode_Keuze)),"",IF(Tb_Activiteiten[[#This Row],[Adviseur]]=1,Tb_Activiteiten[[#Headers],[Adviseur]],"")))</f>
        <v/>
      </c>
      <c r="AP791" t="str">
        <f>IF(ISNUMBER(FIND("arbeid",Methode_Keuze)),"",IF(ISNUMBER(FIND("arbeid",Methode_Keuze)),"",IF(Tb_Activiteiten[[#This Row],[Projectleider/Expert]]=1,Tb_Activiteiten[[#Headers],[Projectleider/Expert]],"")))</f>
        <v/>
      </c>
      <c r="AQ791" t="str">
        <f>IF(ISNUMBER(FIND("arbeid",Methode_Keuze)),"",IF(ISNUMBER(FIND("arbeid",Methode_Keuze)),"",IF(Tb_Activiteiten[[#This Row],[Arbeidskosten]]=1,Tb_Activiteiten[[#Headers],[Arbeidskosten]],"")))</f>
        <v/>
      </c>
      <c r="AR791" t="str">
        <f>IF(ISNUMBER(FIND("arbeid",Methode_Keuze)),"",IF(ISNUMBER(FIND("arbeid",Methode_Keuze)),"",IF(Tb_Activiteiten[[#This Row],[Arbeidskosten op basis van IKS]]=1,Tb_Activiteiten[[#Headers],[Arbeidskosten op basis van IKS]],"")))</f>
        <v/>
      </c>
      <c r="AS791" t="str">
        <f>IF(ISNUMBER(FIND("overige",Methode_Keuze)),"",IF(Tb_Activiteiten[[#This Row],[Kosten derden exclusief btw]]=1,Tb_Activiteiten[[#Headers],[Kosten derden exclusief btw]],""))</f>
        <v/>
      </c>
      <c r="AT791" t="str">
        <f>IF(ISNUMBER(FIND("overige",Methode_Keuze)),"",IF(Tb_Activiteiten[[#This Row],[Niet verrekenbare btw]]=1,Tb_Activiteiten[[#Headers],[Niet verrekenbare btw]],""))</f>
        <v/>
      </c>
      <c r="AU791" t="str">
        <f>IF(ISNUMBER(FIND("overige",Methode_Keuze)),"",IF(Tb_Activiteiten[[#This Row],[Grondkosten]]=1,Tb_Activiteiten[[#Headers],[Grondkosten]],""))</f>
        <v/>
      </c>
      <c r="AV791" t="str">
        <f>IF(ISNUMBER(FIND("overige",Methode_Keuze)),"",IF(Tb_Activiteiten[[#This Row],[Bijdrage in natura (overige)]]=1,Tb_Activiteiten[[#Headers],[Bijdrage in natura (overige)]],""))</f>
        <v/>
      </c>
      <c r="AW791" t="str">
        <f>IF(ISNUMBER(FIND("overige",Methode_Keuze)),"",IF(Tb_Activiteiten[[#This Row],[Bijdrage in natura (vrijwilligers)]]=1,Tb_Activiteiten[[#Headers],[Bijdrage in natura (vrijwilligers)]],""))</f>
        <v/>
      </c>
      <c r="AX791" t="str">
        <f>IF(ISNUMBER(FIND("overige",Methode_Keuze)),"",IF(Tb_Activiteiten[[#This Row],[Afschrijvingskosten]]=1,Tb_Activiteiten[[#Headers],[Afschrijvingskosten]],""))</f>
        <v/>
      </c>
      <c r="AY791" t="str">
        <f>IF(ISNUMBER(FIND("overige",Methode_Keuze)),"",IF(Tb_Activiteiten[[#This Row],[Vergoeding]]=1,Tb_Activiteiten[[#Headers],[Vergoeding]],""))</f>
        <v/>
      </c>
      <c r="AZ791" t="str">
        <f>IF(ISNUMBER(FIND("arbeid",Methode_Keuze)),"",IF(Tb_Activiteiten[[#This Row],[Arbeidskosten - vast tarief (excl eigen arbeid)]]=1,Tb_Activiteiten[[#Headers],[Arbeidskosten - vast tarief (excl eigen arbeid)]],""))</f>
        <v/>
      </c>
      <c r="BA791" t="str">
        <f>IF(ISNUMBER(FIND("overige",Methode_Keuze)),"",IF(Tb_Activiteiten[[#This Row],[Overige kosten]]=1,Tb_Activiteiten[[#Headers],[Overige kosten]],""))</f>
        <v/>
      </c>
    </row>
    <row r="792" spans="1:53" x14ac:dyDescent="0.25">
      <c r="A792" s="213"/>
      <c r="F792" s="64"/>
      <c r="G792" s="64"/>
      <c r="H792" s="258"/>
      <c r="I792" s="258"/>
      <c r="J792" s="258"/>
      <c r="K792" s="258"/>
      <c r="O792" s="56"/>
      <c r="Q792" t="str">
        <f>IFERROR(IF(VLOOKUP(Tb_Activiteiten[[#This Row],[Openstelling]],Tb_Openstelling[],2,0)=1,1,""),"")</f>
        <v/>
      </c>
      <c r="AK792" t="str">
        <f>IF(ISNUMBER(FIND("arbeid",Methode_Keuze)),"",IF(ISNUMBER(FIND("arbeid",Methode_Keuze)),"",IF(Tb_Activiteiten[[#This Row],[Loonkosten]]=1,Tb_Activiteiten[[#Headers],[Loonkosten]],"")))</f>
        <v/>
      </c>
      <c r="AL792" t="str">
        <f>IF(ISNUMBER(FIND("arbeid",Methode_Keuze)),"",IF(ISNUMBER(FIND("arbeid",Methode_Keuze)),"",IF(Tb_Activiteiten[[#This Row],[Eigen arbeid]]=1,Tb_Activiteiten[[#Headers],[Eigen arbeid]],"")))</f>
        <v/>
      </c>
      <c r="AM792" t="str">
        <f>IF(ISNUMBER(FIND("arbeid",Methode_Keuze)),"",IF(ISNUMBER(FIND("arbeid",Methode_Keuze)),"",IF(Tb_Activiteiten[[#This Row],[Projectmedewerker]]=1,Tb_Activiteiten[[#Headers],[Projectmedewerker]],"")))</f>
        <v/>
      </c>
      <c r="AN792" t="str">
        <f>IF(ISNUMBER(FIND("arbeid",Methode_Keuze)),"",IF(ISNUMBER(FIND("arbeid",Methode_Keuze)),"",IF(Tb_Activiteiten[[#This Row],[Landbouwer]]=1,Tb_Activiteiten[[#Headers],[Landbouwer]],"")))</f>
        <v/>
      </c>
      <c r="AO792" t="str">
        <f>IF(ISNUMBER(FIND("arbeid",Methode_Keuze)),"",IF(ISNUMBER(FIND("arbeid",Methode_Keuze)),"",IF(Tb_Activiteiten[[#This Row],[Adviseur]]=1,Tb_Activiteiten[[#Headers],[Adviseur]],"")))</f>
        <v/>
      </c>
      <c r="AP792" t="str">
        <f>IF(ISNUMBER(FIND("arbeid",Methode_Keuze)),"",IF(ISNUMBER(FIND("arbeid",Methode_Keuze)),"",IF(Tb_Activiteiten[[#This Row],[Projectleider/Expert]]=1,Tb_Activiteiten[[#Headers],[Projectleider/Expert]],"")))</f>
        <v/>
      </c>
      <c r="AQ792" t="str">
        <f>IF(ISNUMBER(FIND("arbeid",Methode_Keuze)),"",IF(ISNUMBER(FIND("arbeid",Methode_Keuze)),"",IF(Tb_Activiteiten[[#This Row],[Arbeidskosten]]=1,Tb_Activiteiten[[#Headers],[Arbeidskosten]],"")))</f>
        <v/>
      </c>
      <c r="AR792" t="str">
        <f>IF(ISNUMBER(FIND("arbeid",Methode_Keuze)),"",IF(ISNUMBER(FIND("arbeid",Methode_Keuze)),"",IF(Tb_Activiteiten[[#This Row],[Arbeidskosten op basis van IKS]]=1,Tb_Activiteiten[[#Headers],[Arbeidskosten op basis van IKS]],"")))</f>
        <v/>
      </c>
      <c r="AS792" t="str">
        <f>IF(ISNUMBER(FIND("overige",Methode_Keuze)),"",IF(Tb_Activiteiten[[#This Row],[Kosten derden exclusief btw]]=1,Tb_Activiteiten[[#Headers],[Kosten derden exclusief btw]],""))</f>
        <v/>
      </c>
      <c r="AT792" t="str">
        <f>IF(ISNUMBER(FIND("overige",Methode_Keuze)),"",IF(Tb_Activiteiten[[#This Row],[Niet verrekenbare btw]]=1,Tb_Activiteiten[[#Headers],[Niet verrekenbare btw]],""))</f>
        <v/>
      </c>
      <c r="AU792" t="str">
        <f>IF(ISNUMBER(FIND("overige",Methode_Keuze)),"",IF(Tb_Activiteiten[[#This Row],[Grondkosten]]=1,Tb_Activiteiten[[#Headers],[Grondkosten]],""))</f>
        <v/>
      </c>
      <c r="AV792" t="str">
        <f>IF(ISNUMBER(FIND("overige",Methode_Keuze)),"",IF(Tb_Activiteiten[[#This Row],[Bijdrage in natura (overige)]]=1,Tb_Activiteiten[[#Headers],[Bijdrage in natura (overige)]],""))</f>
        <v/>
      </c>
      <c r="AW792" t="str">
        <f>IF(ISNUMBER(FIND("overige",Methode_Keuze)),"",IF(Tb_Activiteiten[[#This Row],[Bijdrage in natura (vrijwilligers)]]=1,Tb_Activiteiten[[#Headers],[Bijdrage in natura (vrijwilligers)]],""))</f>
        <v/>
      </c>
      <c r="AX792" t="str">
        <f>IF(ISNUMBER(FIND("overige",Methode_Keuze)),"",IF(Tb_Activiteiten[[#This Row],[Afschrijvingskosten]]=1,Tb_Activiteiten[[#Headers],[Afschrijvingskosten]],""))</f>
        <v/>
      </c>
      <c r="AY792" t="str">
        <f>IF(ISNUMBER(FIND("overige",Methode_Keuze)),"",IF(Tb_Activiteiten[[#This Row],[Vergoeding]]=1,Tb_Activiteiten[[#Headers],[Vergoeding]],""))</f>
        <v/>
      </c>
      <c r="AZ792" t="str">
        <f>IF(ISNUMBER(FIND("arbeid",Methode_Keuze)),"",IF(Tb_Activiteiten[[#This Row],[Arbeidskosten - vast tarief (excl eigen arbeid)]]=1,Tb_Activiteiten[[#Headers],[Arbeidskosten - vast tarief (excl eigen arbeid)]],""))</f>
        <v/>
      </c>
      <c r="BA792" t="str">
        <f>IF(ISNUMBER(FIND("overige",Methode_Keuze)),"",IF(Tb_Activiteiten[[#This Row],[Overige kosten]]=1,Tb_Activiteiten[[#Headers],[Overige kosten]],""))</f>
        <v/>
      </c>
    </row>
    <row r="793" spans="1:53" x14ac:dyDescent="0.25">
      <c r="A793" s="213"/>
      <c r="F793" s="64"/>
      <c r="G793" s="64"/>
      <c r="H793" s="258"/>
      <c r="I793" s="258"/>
      <c r="J793" s="258"/>
      <c r="K793" s="258"/>
      <c r="O793" s="56"/>
      <c r="Q793" t="str">
        <f>IFERROR(IF(VLOOKUP(Tb_Activiteiten[[#This Row],[Openstelling]],Tb_Openstelling[],2,0)=1,1,""),"")</f>
        <v/>
      </c>
      <c r="AK793" t="str">
        <f>IF(ISNUMBER(FIND("arbeid",Methode_Keuze)),"",IF(ISNUMBER(FIND("arbeid",Methode_Keuze)),"",IF(Tb_Activiteiten[[#This Row],[Loonkosten]]=1,Tb_Activiteiten[[#Headers],[Loonkosten]],"")))</f>
        <v/>
      </c>
      <c r="AL793" t="str">
        <f>IF(ISNUMBER(FIND("arbeid",Methode_Keuze)),"",IF(ISNUMBER(FIND("arbeid",Methode_Keuze)),"",IF(Tb_Activiteiten[[#This Row],[Eigen arbeid]]=1,Tb_Activiteiten[[#Headers],[Eigen arbeid]],"")))</f>
        <v/>
      </c>
      <c r="AM793" t="str">
        <f>IF(ISNUMBER(FIND("arbeid",Methode_Keuze)),"",IF(ISNUMBER(FIND("arbeid",Methode_Keuze)),"",IF(Tb_Activiteiten[[#This Row],[Projectmedewerker]]=1,Tb_Activiteiten[[#Headers],[Projectmedewerker]],"")))</f>
        <v/>
      </c>
      <c r="AN793" t="str">
        <f>IF(ISNUMBER(FIND("arbeid",Methode_Keuze)),"",IF(ISNUMBER(FIND("arbeid",Methode_Keuze)),"",IF(Tb_Activiteiten[[#This Row],[Landbouwer]]=1,Tb_Activiteiten[[#Headers],[Landbouwer]],"")))</f>
        <v/>
      </c>
      <c r="AO793" t="str">
        <f>IF(ISNUMBER(FIND("arbeid",Methode_Keuze)),"",IF(ISNUMBER(FIND("arbeid",Methode_Keuze)),"",IF(Tb_Activiteiten[[#This Row],[Adviseur]]=1,Tb_Activiteiten[[#Headers],[Adviseur]],"")))</f>
        <v/>
      </c>
      <c r="AP793" t="str">
        <f>IF(ISNUMBER(FIND("arbeid",Methode_Keuze)),"",IF(ISNUMBER(FIND("arbeid",Methode_Keuze)),"",IF(Tb_Activiteiten[[#This Row],[Projectleider/Expert]]=1,Tb_Activiteiten[[#Headers],[Projectleider/Expert]],"")))</f>
        <v/>
      </c>
      <c r="AQ793" t="str">
        <f>IF(ISNUMBER(FIND("arbeid",Methode_Keuze)),"",IF(ISNUMBER(FIND("arbeid",Methode_Keuze)),"",IF(Tb_Activiteiten[[#This Row],[Arbeidskosten]]=1,Tb_Activiteiten[[#Headers],[Arbeidskosten]],"")))</f>
        <v/>
      </c>
      <c r="AR793" t="str">
        <f>IF(ISNUMBER(FIND("arbeid",Methode_Keuze)),"",IF(ISNUMBER(FIND("arbeid",Methode_Keuze)),"",IF(Tb_Activiteiten[[#This Row],[Arbeidskosten op basis van IKS]]=1,Tb_Activiteiten[[#Headers],[Arbeidskosten op basis van IKS]],"")))</f>
        <v/>
      </c>
      <c r="AS793" t="str">
        <f>IF(ISNUMBER(FIND("overige",Methode_Keuze)),"",IF(Tb_Activiteiten[[#This Row],[Kosten derden exclusief btw]]=1,Tb_Activiteiten[[#Headers],[Kosten derden exclusief btw]],""))</f>
        <v/>
      </c>
      <c r="AT793" t="str">
        <f>IF(ISNUMBER(FIND("overige",Methode_Keuze)),"",IF(Tb_Activiteiten[[#This Row],[Niet verrekenbare btw]]=1,Tb_Activiteiten[[#Headers],[Niet verrekenbare btw]],""))</f>
        <v/>
      </c>
      <c r="AU793" t="str">
        <f>IF(ISNUMBER(FIND("overige",Methode_Keuze)),"",IF(Tb_Activiteiten[[#This Row],[Grondkosten]]=1,Tb_Activiteiten[[#Headers],[Grondkosten]],""))</f>
        <v/>
      </c>
      <c r="AV793" t="str">
        <f>IF(ISNUMBER(FIND("overige",Methode_Keuze)),"",IF(Tb_Activiteiten[[#This Row],[Bijdrage in natura (overige)]]=1,Tb_Activiteiten[[#Headers],[Bijdrage in natura (overige)]],""))</f>
        <v/>
      </c>
      <c r="AW793" t="str">
        <f>IF(ISNUMBER(FIND("overige",Methode_Keuze)),"",IF(Tb_Activiteiten[[#This Row],[Bijdrage in natura (vrijwilligers)]]=1,Tb_Activiteiten[[#Headers],[Bijdrage in natura (vrijwilligers)]],""))</f>
        <v/>
      </c>
      <c r="AX793" t="str">
        <f>IF(ISNUMBER(FIND("overige",Methode_Keuze)),"",IF(Tb_Activiteiten[[#This Row],[Afschrijvingskosten]]=1,Tb_Activiteiten[[#Headers],[Afschrijvingskosten]],""))</f>
        <v/>
      </c>
      <c r="AY793" t="str">
        <f>IF(ISNUMBER(FIND("overige",Methode_Keuze)),"",IF(Tb_Activiteiten[[#This Row],[Vergoeding]]=1,Tb_Activiteiten[[#Headers],[Vergoeding]],""))</f>
        <v/>
      </c>
      <c r="AZ793" t="str">
        <f>IF(ISNUMBER(FIND("arbeid",Methode_Keuze)),"",IF(Tb_Activiteiten[[#This Row],[Arbeidskosten - vast tarief (excl eigen arbeid)]]=1,Tb_Activiteiten[[#Headers],[Arbeidskosten - vast tarief (excl eigen arbeid)]],""))</f>
        <v/>
      </c>
      <c r="BA793" t="str">
        <f>IF(ISNUMBER(FIND("overige",Methode_Keuze)),"",IF(Tb_Activiteiten[[#This Row],[Overige kosten]]=1,Tb_Activiteiten[[#Headers],[Overige kosten]],""))</f>
        <v/>
      </c>
    </row>
    <row r="794" spans="1:53" x14ac:dyDescent="0.25">
      <c r="A794" s="213"/>
      <c r="F794" s="64"/>
      <c r="G794" s="64"/>
      <c r="H794" s="258"/>
      <c r="I794" s="258"/>
      <c r="J794" s="258"/>
      <c r="K794" s="258"/>
      <c r="O794" s="56"/>
      <c r="Q794" t="str">
        <f>IFERROR(IF(VLOOKUP(Tb_Activiteiten[[#This Row],[Openstelling]],Tb_Openstelling[],2,0)=1,1,""),"")</f>
        <v/>
      </c>
      <c r="AK794" t="str">
        <f>IF(ISNUMBER(FIND("arbeid",Methode_Keuze)),"",IF(ISNUMBER(FIND("arbeid",Methode_Keuze)),"",IF(Tb_Activiteiten[[#This Row],[Loonkosten]]=1,Tb_Activiteiten[[#Headers],[Loonkosten]],"")))</f>
        <v/>
      </c>
      <c r="AL794" t="str">
        <f>IF(ISNUMBER(FIND("arbeid",Methode_Keuze)),"",IF(ISNUMBER(FIND("arbeid",Methode_Keuze)),"",IF(Tb_Activiteiten[[#This Row],[Eigen arbeid]]=1,Tb_Activiteiten[[#Headers],[Eigen arbeid]],"")))</f>
        <v/>
      </c>
      <c r="AM794" t="str">
        <f>IF(ISNUMBER(FIND("arbeid",Methode_Keuze)),"",IF(ISNUMBER(FIND("arbeid",Methode_Keuze)),"",IF(Tb_Activiteiten[[#This Row],[Projectmedewerker]]=1,Tb_Activiteiten[[#Headers],[Projectmedewerker]],"")))</f>
        <v/>
      </c>
      <c r="AN794" t="str">
        <f>IF(ISNUMBER(FIND("arbeid",Methode_Keuze)),"",IF(ISNUMBER(FIND("arbeid",Methode_Keuze)),"",IF(Tb_Activiteiten[[#This Row],[Landbouwer]]=1,Tb_Activiteiten[[#Headers],[Landbouwer]],"")))</f>
        <v/>
      </c>
      <c r="AO794" t="str">
        <f>IF(ISNUMBER(FIND("arbeid",Methode_Keuze)),"",IF(ISNUMBER(FIND("arbeid",Methode_Keuze)),"",IF(Tb_Activiteiten[[#This Row],[Adviseur]]=1,Tb_Activiteiten[[#Headers],[Adviseur]],"")))</f>
        <v/>
      </c>
      <c r="AP794" t="str">
        <f>IF(ISNUMBER(FIND("arbeid",Methode_Keuze)),"",IF(ISNUMBER(FIND("arbeid",Methode_Keuze)),"",IF(Tb_Activiteiten[[#This Row],[Projectleider/Expert]]=1,Tb_Activiteiten[[#Headers],[Projectleider/Expert]],"")))</f>
        <v/>
      </c>
      <c r="AQ794" t="str">
        <f>IF(ISNUMBER(FIND("arbeid",Methode_Keuze)),"",IF(ISNUMBER(FIND("arbeid",Methode_Keuze)),"",IF(Tb_Activiteiten[[#This Row],[Arbeidskosten]]=1,Tb_Activiteiten[[#Headers],[Arbeidskosten]],"")))</f>
        <v/>
      </c>
      <c r="AR794" t="str">
        <f>IF(ISNUMBER(FIND("arbeid",Methode_Keuze)),"",IF(ISNUMBER(FIND("arbeid",Methode_Keuze)),"",IF(Tb_Activiteiten[[#This Row],[Arbeidskosten op basis van IKS]]=1,Tb_Activiteiten[[#Headers],[Arbeidskosten op basis van IKS]],"")))</f>
        <v/>
      </c>
      <c r="AS794" t="str">
        <f>IF(ISNUMBER(FIND("overige",Methode_Keuze)),"",IF(Tb_Activiteiten[[#This Row],[Kosten derden exclusief btw]]=1,Tb_Activiteiten[[#Headers],[Kosten derden exclusief btw]],""))</f>
        <v/>
      </c>
      <c r="AT794" t="str">
        <f>IF(ISNUMBER(FIND("overige",Methode_Keuze)),"",IF(Tb_Activiteiten[[#This Row],[Niet verrekenbare btw]]=1,Tb_Activiteiten[[#Headers],[Niet verrekenbare btw]],""))</f>
        <v/>
      </c>
      <c r="AU794" t="str">
        <f>IF(ISNUMBER(FIND("overige",Methode_Keuze)),"",IF(Tb_Activiteiten[[#This Row],[Grondkosten]]=1,Tb_Activiteiten[[#Headers],[Grondkosten]],""))</f>
        <v/>
      </c>
      <c r="AV794" t="str">
        <f>IF(ISNUMBER(FIND("overige",Methode_Keuze)),"",IF(Tb_Activiteiten[[#This Row],[Bijdrage in natura (overige)]]=1,Tb_Activiteiten[[#Headers],[Bijdrage in natura (overige)]],""))</f>
        <v/>
      </c>
      <c r="AW794" t="str">
        <f>IF(ISNUMBER(FIND("overige",Methode_Keuze)),"",IF(Tb_Activiteiten[[#This Row],[Bijdrage in natura (vrijwilligers)]]=1,Tb_Activiteiten[[#Headers],[Bijdrage in natura (vrijwilligers)]],""))</f>
        <v/>
      </c>
      <c r="AX794" t="str">
        <f>IF(ISNUMBER(FIND("overige",Methode_Keuze)),"",IF(Tb_Activiteiten[[#This Row],[Afschrijvingskosten]]=1,Tb_Activiteiten[[#Headers],[Afschrijvingskosten]],""))</f>
        <v/>
      </c>
      <c r="AY794" t="str">
        <f>IF(ISNUMBER(FIND("overige",Methode_Keuze)),"",IF(Tb_Activiteiten[[#This Row],[Vergoeding]]=1,Tb_Activiteiten[[#Headers],[Vergoeding]],""))</f>
        <v/>
      </c>
      <c r="AZ794" t="str">
        <f>IF(ISNUMBER(FIND("arbeid",Methode_Keuze)),"",IF(Tb_Activiteiten[[#This Row],[Arbeidskosten - vast tarief (excl eigen arbeid)]]=1,Tb_Activiteiten[[#Headers],[Arbeidskosten - vast tarief (excl eigen arbeid)]],""))</f>
        <v/>
      </c>
      <c r="BA794" t="str">
        <f>IF(ISNUMBER(FIND("overige",Methode_Keuze)),"",IF(Tb_Activiteiten[[#This Row],[Overige kosten]]=1,Tb_Activiteiten[[#Headers],[Overige kosten]],""))</f>
        <v/>
      </c>
    </row>
    <row r="795" spans="1:53" x14ac:dyDescent="0.25">
      <c r="A795" s="213"/>
      <c r="F795" s="64"/>
      <c r="G795" s="64"/>
      <c r="H795" s="258"/>
      <c r="I795" s="258"/>
      <c r="J795" s="258"/>
      <c r="K795" s="258"/>
      <c r="O795" s="56"/>
      <c r="Q795" t="str">
        <f>IFERROR(IF(VLOOKUP(Tb_Activiteiten[[#This Row],[Openstelling]],Tb_Openstelling[],2,0)=1,1,""),"")</f>
        <v/>
      </c>
      <c r="AK795" t="str">
        <f>IF(ISNUMBER(FIND("arbeid",Methode_Keuze)),"",IF(ISNUMBER(FIND("arbeid",Methode_Keuze)),"",IF(Tb_Activiteiten[[#This Row],[Loonkosten]]=1,Tb_Activiteiten[[#Headers],[Loonkosten]],"")))</f>
        <v/>
      </c>
      <c r="AL795" t="str">
        <f>IF(ISNUMBER(FIND("arbeid",Methode_Keuze)),"",IF(ISNUMBER(FIND("arbeid",Methode_Keuze)),"",IF(Tb_Activiteiten[[#This Row],[Eigen arbeid]]=1,Tb_Activiteiten[[#Headers],[Eigen arbeid]],"")))</f>
        <v/>
      </c>
      <c r="AM795" t="str">
        <f>IF(ISNUMBER(FIND("arbeid",Methode_Keuze)),"",IF(ISNUMBER(FIND("arbeid",Methode_Keuze)),"",IF(Tb_Activiteiten[[#This Row],[Projectmedewerker]]=1,Tb_Activiteiten[[#Headers],[Projectmedewerker]],"")))</f>
        <v/>
      </c>
      <c r="AN795" t="str">
        <f>IF(ISNUMBER(FIND("arbeid",Methode_Keuze)),"",IF(ISNUMBER(FIND("arbeid",Methode_Keuze)),"",IF(Tb_Activiteiten[[#This Row],[Landbouwer]]=1,Tb_Activiteiten[[#Headers],[Landbouwer]],"")))</f>
        <v/>
      </c>
      <c r="AO795" t="str">
        <f>IF(ISNUMBER(FIND("arbeid",Methode_Keuze)),"",IF(ISNUMBER(FIND("arbeid",Methode_Keuze)),"",IF(Tb_Activiteiten[[#This Row],[Adviseur]]=1,Tb_Activiteiten[[#Headers],[Adviseur]],"")))</f>
        <v/>
      </c>
      <c r="AP795" t="str">
        <f>IF(ISNUMBER(FIND("arbeid",Methode_Keuze)),"",IF(ISNUMBER(FIND("arbeid",Methode_Keuze)),"",IF(Tb_Activiteiten[[#This Row],[Projectleider/Expert]]=1,Tb_Activiteiten[[#Headers],[Projectleider/Expert]],"")))</f>
        <v/>
      </c>
      <c r="AQ795" t="str">
        <f>IF(ISNUMBER(FIND("arbeid",Methode_Keuze)),"",IF(ISNUMBER(FIND("arbeid",Methode_Keuze)),"",IF(Tb_Activiteiten[[#This Row],[Arbeidskosten]]=1,Tb_Activiteiten[[#Headers],[Arbeidskosten]],"")))</f>
        <v/>
      </c>
      <c r="AR795" t="str">
        <f>IF(ISNUMBER(FIND("arbeid",Methode_Keuze)),"",IF(ISNUMBER(FIND("arbeid",Methode_Keuze)),"",IF(Tb_Activiteiten[[#This Row],[Arbeidskosten op basis van IKS]]=1,Tb_Activiteiten[[#Headers],[Arbeidskosten op basis van IKS]],"")))</f>
        <v/>
      </c>
      <c r="AS795" t="str">
        <f>IF(ISNUMBER(FIND("overige",Methode_Keuze)),"",IF(Tb_Activiteiten[[#This Row],[Kosten derden exclusief btw]]=1,Tb_Activiteiten[[#Headers],[Kosten derden exclusief btw]],""))</f>
        <v/>
      </c>
      <c r="AT795" t="str">
        <f>IF(ISNUMBER(FIND("overige",Methode_Keuze)),"",IF(Tb_Activiteiten[[#This Row],[Niet verrekenbare btw]]=1,Tb_Activiteiten[[#Headers],[Niet verrekenbare btw]],""))</f>
        <v/>
      </c>
      <c r="AU795" t="str">
        <f>IF(ISNUMBER(FIND("overige",Methode_Keuze)),"",IF(Tb_Activiteiten[[#This Row],[Grondkosten]]=1,Tb_Activiteiten[[#Headers],[Grondkosten]],""))</f>
        <v/>
      </c>
      <c r="AV795" t="str">
        <f>IF(ISNUMBER(FIND("overige",Methode_Keuze)),"",IF(Tb_Activiteiten[[#This Row],[Bijdrage in natura (overige)]]=1,Tb_Activiteiten[[#Headers],[Bijdrage in natura (overige)]],""))</f>
        <v/>
      </c>
      <c r="AW795" t="str">
        <f>IF(ISNUMBER(FIND("overige",Methode_Keuze)),"",IF(Tb_Activiteiten[[#This Row],[Bijdrage in natura (vrijwilligers)]]=1,Tb_Activiteiten[[#Headers],[Bijdrage in natura (vrijwilligers)]],""))</f>
        <v/>
      </c>
      <c r="AX795" t="str">
        <f>IF(ISNUMBER(FIND("overige",Methode_Keuze)),"",IF(Tb_Activiteiten[[#This Row],[Afschrijvingskosten]]=1,Tb_Activiteiten[[#Headers],[Afschrijvingskosten]],""))</f>
        <v/>
      </c>
      <c r="AY795" t="str">
        <f>IF(ISNUMBER(FIND("overige",Methode_Keuze)),"",IF(Tb_Activiteiten[[#This Row],[Vergoeding]]=1,Tb_Activiteiten[[#Headers],[Vergoeding]],""))</f>
        <v/>
      </c>
      <c r="AZ795" t="str">
        <f>IF(ISNUMBER(FIND("arbeid",Methode_Keuze)),"",IF(Tb_Activiteiten[[#This Row],[Arbeidskosten - vast tarief (excl eigen arbeid)]]=1,Tb_Activiteiten[[#Headers],[Arbeidskosten - vast tarief (excl eigen arbeid)]],""))</f>
        <v/>
      </c>
      <c r="BA795" t="str">
        <f>IF(ISNUMBER(FIND("overige",Methode_Keuze)),"",IF(Tb_Activiteiten[[#This Row],[Overige kosten]]=1,Tb_Activiteiten[[#Headers],[Overige kosten]],""))</f>
        <v/>
      </c>
    </row>
    <row r="796" spans="1:53" x14ac:dyDescent="0.25">
      <c r="A796" s="213"/>
      <c r="F796" s="64"/>
      <c r="G796" s="64"/>
      <c r="H796" s="258"/>
      <c r="I796" s="258"/>
      <c r="J796" s="258"/>
      <c r="K796" s="258"/>
      <c r="O796" s="56"/>
      <c r="Q796" t="str">
        <f>IFERROR(IF(VLOOKUP(Tb_Activiteiten[[#This Row],[Openstelling]],Tb_Openstelling[],2,0)=1,1,""),"")</f>
        <v/>
      </c>
      <c r="AK796" t="str">
        <f>IF(ISNUMBER(FIND("arbeid",Methode_Keuze)),"",IF(ISNUMBER(FIND("arbeid",Methode_Keuze)),"",IF(Tb_Activiteiten[[#This Row],[Loonkosten]]=1,Tb_Activiteiten[[#Headers],[Loonkosten]],"")))</f>
        <v/>
      </c>
      <c r="AL796" t="str">
        <f>IF(ISNUMBER(FIND("arbeid",Methode_Keuze)),"",IF(ISNUMBER(FIND("arbeid",Methode_Keuze)),"",IF(Tb_Activiteiten[[#This Row],[Eigen arbeid]]=1,Tb_Activiteiten[[#Headers],[Eigen arbeid]],"")))</f>
        <v/>
      </c>
      <c r="AM796" t="str">
        <f>IF(ISNUMBER(FIND("arbeid",Methode_Keuze)),"",IF(ISNUMBER(FIND("arbeid",Methode_Keuze)),"",IF(Tb_Activiteiten[[#This Row],[Projectmedewerker]]=1,Tb_Activiteiten[[#Headers],[Projectmedewerker]],"")))</f>
        <v/>
      </c>
      <c r="AN796" t="str">
        <f>IF(ISNUMBER(FIND("arbeid",Methode_Keuze)),"",IF(ISNUMBER(FIND("arbeid",Methode_Keuze)),"",IF(Tb_Activiteiten[[#This Row],[Landbouwer]]=1,Tb_Activiteiten[[#Headers],[Landbouwer]],"")))</f>
        <v/>
      </c>
      <c r="AO796" t="str">
        <f>IF(ISNUMBER(FIND("arbeid",Methode_Keuze)),"",IF(ISNUMBER(FIND("arbeid",Methode_Keuze)),"",IF(Tb_Activiteiten[[#This Row],[Adviseur]]=1,Tb_Activiteiten[[#Headers],[Adviseur]],"")))</f>
        <v/>
      </c>
      <c r="AP796" t="str">
        <f>IF(ISNUMBER(FIND("arbeid",Methode_Keuze)),"",IF(ISNUMBER(FIND("arbeid",Methode_Keuze)),"",IF(Tb_Activiteiten[[#This Row],[Projectleider/Expert]]=1,Tb_Activiteiten[[#Headers],[Projectleider/Expert]],"")))</f>
        <v/>
      </c>
      <c r="AQ796" t="str">
        <f>IF(ISNUMBER(FIND("arbeid",Methode_Keuze)),"",IF(ISNUMBER(FIND("arbeid",Methode_Keuze)),"",IF(Tb_Activiteiten[[#This Row],[Arbeidskosten]]=1,Tb_Activiteiten[[#Headers],[Arbeidskosten]],"")))</f>
        <v/>
      </c>
      <c r="AR796" t="str">
        <f>IF(ISNUMBER(FIND("arbeid",Methode_Keuze)),"",IF(ISNUMBER(FIND("arbeid",Methode_Keuze)),"",IF(Tb_Activiteiten[[#This Row],[Arbeidskosten op basis van IKS]]=1,Tb_Activiteiten[[#Headers],[Arbeidskosten op basis van IKS]],"")))</f>
        <v/>
      </c>
      <c r="AS796" t="str">
        <f>IF(ISNUMBER(FIND("overige",Methode_Keuze)),"",IF(Tb_Activiteiten[[#This Row],[Kosten derden exclusief btw]]=1,Tb_Activiteiten[[#Headers],[Kosten derden exclusief btw]],""))</f>
        <v/>
      </c>
      <c r="AT796" t="str">
        <f>IF(ISNUMBER(FIND("overige",Methode_Keuze)),"",IF(Tb_Activiteiten[[#This Row],[Niet verrekenbare btw]]=1,Tb_Activiteiten[[#Headers],[Niet verrekenbare btw]],""))</f>
        <v/>
      </c>
      <c r="AU796" t="str">
        <f>IF(ISNUMBER(FIND("overige",Methode_Keuze)),"",IF(Tb_Activiteiten[[#This Row],[Grondkosten]]=1,Tb_Activiteiten[[#Headers],[Grondkosten]],""))</f>
        <v/>
      </c>
      <c r="AV796" t="str">
        <f>IF(ISNUMBER(FIND("overige",Methode_Keuze)),"",IF(Tb_Activiteiten[[#This Row],[Bijdrage in natura (overige)]]=1,Tb_Activiteiten[[#Headers],[Bijdrage in natura (overige)]],""))</f>
        <v/>
      </c>
      <c r="AW796" t="str">
        <f>IF(ISNUMBER(FIND("overige",Methode_Keuze)),"",IF(Tb_Activiteiten[[#This Row],[Bijdrage in natura (vrijwilligers)]]=1,Tb_Activiteiten[[#Headers],[Bijdrage in natura (vrijwilligers)]],""))</f>
        <v/>
      </c>
      <c r="AX796" t="str">
        <f>IF(ISNUMBER(FIND("overige",Methode_Keuze)),"",IF(Tb_Activiteiten[[#This Row],[Afschrijvingskosten]]=1,Tb_Activiteiten[[#Headers],[Afschrijvingskosten]],""))</f>
        <v/>
      </c>
      <c r="AY796" t="str">
        <f>IF(ISNUMBER(FIND("overige",Methode_Keuze)),"",IF(Tb_Activiteiten[[#This Row],[Vergoeding]]=1,Tb_Activiteiten[[#Headers],[Vergoeding]],""))</f>
        <v/>
      </c>
      <c r="AZ796" t="str">
        <f>IF(ISNUMBER(FIND("arbeid",Methode_Keuze)),"",IF(Tb_Activiteiten[[#This Row],[Arbeidskosten - vast tarief (excl eigen arbeid)]]=1,Tb_Activiteiten[[#Headers],[Arbeidskosten - vast tarief (excl eigen arbeid)]],""))</f>
        <v/>
      </c>
      <c r="BA796" t="str">
        <f>IF(ISNUMBER(FIND("overige",Methode_Keuze)),"",IF(Tb_Activiteiten[[#This Row],[Overige kosten]]=1,Tb_Activiteiten[[#Headers],[Overige kosten]],""))</f>
        <v/>
      </c>
    </row>
    <row r="797" spans="1:53" x14ac:dyDescent="0.25">
      <c r="A797" s="213"/>
      <c r="F797" s="64"/>
      <c r="G797" s="64"/>
      <c r="H797" s="258"/>
      <c r="I797" s="258"/>
      <c r="J797" s="258"/>
      <c r="K797" s="258"/>
      <c r="O797" s="56"/>
      <c r="Q797" t="str">
        <f>IFERROR(IF(VLOOKUP(Tb_Activiteiten[[#This Row],[Openstelling]],Tb_Openstelling[],2,0)=1,1,""),"")</f>
        <v/>
      </c>
      <c r="AK797" t="str">
        <f>IF(ISNUMBER(FIND("arbeid",Methode_Keuze)),"",IF(ISNUMBER(FIND("arbeid",Methode_Keuze)),"",IF(Tb_Activiteiten[[#This Row],[Loonkosten]]=1,Tb_Activiteiten[[#Headers],[Loonkosten]],"")))</f>
        <v/>
      </c>
      <c r="AL797" t="str">
        <f>IF(ISNUMBER(FIND("arbeid",Methode_Keuze)),"",IF(ISNUMBER(FIND("arbeid",Methode_Keuze)),"",IF(Tb_Activiteiten[[#This Row],[Eigen arbeid]]=1,Tb_Activiteiten[[#Headers],[Eigen arbeid]],"")))</f>
        <v/>
      </c>
      <c r="AM797" t="str">
        <f>IF(ISNUMBER(FIND("arbeid",Methode_Keuze)),"",IF(ISNUMBER(FIND("arbeid",Methode_Keuze)),"",IF(Tb_Activiteiten[[#This Row],[Projectmedewerker]]=1,Tb_Activiteiten[[#Headers],[Projectmedewerker]],"")))</f>
        <v/>
      </c>
      <c r="AN797" t="str">
        <f>IF(ISNUMBER(FIND("arbeid",Methode_Keuze)),"",IF(ISNUMBER(FIND("arbeid",Methode_Keuze)),"",IF(Tb_Activiteiten[[#This Row],[Landbouwer]]=1,Tb_Activiteiten[[#Headers],[Landbouwer]],"")))</f>
        <v/>
      </c>
      <c r="AO797" t="str">
        <f>IF(ISNUMBER(FIND("arbeid",Methode_Keuze)),"",IF(ISNUMBER(FIND("arbeid",Methode_Keuze)),"",IF(Tb_Activiteiten[[#This Row],[Adviseur]]=1,Tb_Activiteiten[[#Headers],[Adviseur]],"")))</f>
        <v/>
      </c>
      <c r="AP797" t="str">
        <f>IF(ISNUMBER(FIND("arbeid",Methode_Keuze)),"",IF(ISNUMBER(FIND("arbeid",Methode_Keuze)),"",IF(Tb_Activiteiten[[#This Row],[Projectleider/Expert]]=1,Tb_Activiteiten[[#Headers],[Projectleider/Expert]],"")))</f>
        <v/>
      </c>
      <c r="AQ797" t="str">
        <f>IF(ISNUMBER(FIND("arbeid",Methode_Keuze)),"",IF(ISNUMBER(FIND("arbeid",Methode_Keuze)),"",IF(Tb_Activiteiten[[#This Row],[Arbeidskosten]]=1,Tb_Activiteiten[[#Headers],[Arbeidskosten]],"")))</f>
        <v/>
      </c>
      <c r="AR797" t="str">
        <f>IF(ISNUMBER(FIND("arbeid",Methode_Keuze)),"",IF(ISNUMBER(FIND("arbeid",Methode_Keuze)),"",IF(Tb_Activiteiten[[#This Row],[Arbeidskosten op basis van IKS]]=1,Tb_Activiteiten[[#Headers],[Arbeidskosten op basis van IKS]],"")))</f>
        <v/>
      </c>
      <c r="AS797" t="str">
        <f>IF(ISNUMBER(FIND("overige",Methode_Keuze)),"",IF(Tb_Activiteiten[[#This Row],[Kosten derden exclusief btw]]=1,Tb_Activiteiten[[#Headers],[Kosten derden exclusief btw]],""))</f>
        <v/>
      </c>
      <c r="AT797" t="str">
        <f>IF(ISNUMBER(FIND("overige",Methode_Keuze)),"",IF(Tb_Activiteiten[[#This Row],[Niet verrekenbare btw]]=1,Tb_Activiteiten[[#Headers],[Niet verrekenbare btw]],""))</f>
        <v/>
      </c>
      <c r="AU797" t="str">
        <f>IF(ISNUMBER(FIND("overige",Methode_Keuze)),"",IF(Tb_Activiteiten[[#This Row],[Grondkosten]]=1,Tb_Activiteiten[[#Headers],[Grondkosten]],""))</f>
        <v/>
      </c>
      <c r="AV797" t="str">
        <f>IF(ISNUMBER(FIND("overige",Methode_Keuze)),"",IF(Tb_Activiteiten[[#This Row],[Bijdrage in natura (overige)]]=1,Tb_Activiteiten[[#Headers],[Bijdrage in natura (overige)]],""))</f>
        <v/>
      </c>
      <c r="AW797" t="str">
        <f>IF(ISNUMBER(FIND("overige",Methode_Keuze)),"",IF(Tb_Activiteiten[[#This Row],[Bijdrage in natura (vrijwilligers)]]=1,Tb_Activiteiten[[#Headers],[Bijdrage in natura (vrijwilligers)]],""))</f>
        <v/>
      </c>
      <c r="AX797" t="str">
        <f>IF(ISNUMBER(FIND("overige",Methode_Keuze)),"",IF(Tb_Activiteiten[[#This Row],[Afschrijvingskosten]]=1,Tb_Activiteiten[[#Headers],[Afschrijvingskosten]],""))</f>
        <v/>
      </c>
      <c r="AY797" t="str">
        <f>IF(ISNUMBER(FIND("overige",Methode_Keuze)),"",IF(Tb_Activiteiten[[#This Row],[Vergoeding]]=1,Tb_Activiteiten[[#Headers],[Vergoeding]],""))</f>
        <v/>
      </c>
      <c r="AZ797" t="str">
        <f>IF(ISNUMBER(FIND("arbeid",Methode_Keuze)),"",IF(Tb_Activiteiten[[#This Row],[Arbeidskosten - vast tarief (excl eigen arbeid)]]=1,Tb_Activiteiten[[#Headers],[Arbeidskosten - vast tarief (excl eigen arbeid)]],""))</f>
        <v/>
      </c>
      <c r="BA797" t="str">
        <f>IF(ISNUMBER(FIND("overige",Methode_Keuze)),"",IF(Tb_Activiteiten[[#This Row],[Overige kosten]]=1,Tb_Activiteiten[[#Headers],[Overige kosten]],""))</f>
        <v/>
      </c>
    </row>
    <row r="798" spans="1:53" x14ac:dyDescent="0.25">
      <c r="A798" s="213"/>
      <c r="F798" s="64"/>
      <c r="G798" s="64"/>
      <c r="H798" s="258"/>
      <c r="I798" s="258"/>
      <c r="J798" s="258"/>
      <c r="K798" s="258"/>
      <c r="O798" s="56"/>
      <c r="Q798" t="str">
        <f>IFERROR(IF(VLOOKUP(Tb_Activiteiten[[#This Row],[Openstelling]],Tb_Openstelling[],2,0)=1,1,""),"")</f>
        <v/>
      </c>
      <c r="AK798" t="str">
        <f>IF(ISNUMBER(FIND("arbeid",Methode_Keuze)),"",IF(ISNUMBER(FIND("arbeid",Methode_Keuze)),"",IF(Tb_Activiteiten[[#This Row],[Loonkosten]]=1,Tb_Activiteiten[[#Headers],[Loonkosten]],"")))</f>
        <v/>
      </c>
      <c r="AL798" t="str">
        <f>IF(ISNUMBER(FIND("arbeid",Methode_Keuze)),"",IF(ISNUMBER(FIND("arbeid",Methode_Keuze)),"",IF(Tb_Activiteiten[[#This Row],[Eigen arbeid]]=1,Tb_Activiteiten[[#Headers],[Eigen arbeid]],"")))</f>
        <v/>
      </c>
      <c r="AM798" t="str">
        <f>IF(ISNUMBER(FIND("arbeid",Methode_Keuze)),"",IF(ISNUMBER(FIND("arbeid",Methode_Keuze)),"",IF(Tb_Activiteiten[[#This Row],[Projectmedewerker]]=1,Tb_Activiteiten[[#Headers],[Projectmedewerker]],"")))</f>
        <v/>
      </c>
      <c r="AN798" t="str">
        <f>IF(ISNUMBER(FIND("arbeid",Methode_Keuze)),"",IF(ISNUMBER(FIND("arbeid",Methode_Keuze)),"",IF(Tb_Activiteiten[[#This Row],[Landbouwer]]=1,Tb_Activiteiten[[#Headers],[Landbouwer]],"")))</f>
        <v/>
      </c>
      <c r="AO798" t="str">
        <f>IF(ISNUMBER(FIND("arbeid",Methode_Keuze)),"",IF(ISNUMBER(FIND("arbeid",Methode_Keuze)),"",IF(Tb_Activiteiten[[#This Row],[Adviseur]]=1,Tb_Activiteiten[[#Headers],[Adviseur]],"")))</f>
        <v/>
      </c>
      <c r="AP798" t="str">
        <f>IF(ISNUMBER(FIND("arbeid",Methode_Keuze)),"",IF(ISNUMBER(FIND("arbeid",Methode_Keuze)),"",IF(Tb_Activiteiten[[#This Row],[Projectleider/Expert]]=1,Tb_Activiteiten[[#Headers],[Projectleider/Expert]],"")))</f>
        <v/>
      </c>
      <c r="AQ798" t="str">
        <f>IF(ISNUMBER(FIND("arbeid",Methode_Keuze)),"",IF(ISNUMBER(FIND("arbeid",Methode_Keuze)),"",IF(Tb_Activiteiten[[#This Row],[Arbeidskosten]]=1,Tb_Activiteiten[[#Headers],[Arbeidskosten]],"")))</f>
        <v/>
      </c>
      <c r="AR798" t="str">
        <f>IF(ISNUMBER(FIND("arbeid",Methode_Keuze)),"",IF(ISNUMBER(FIND("arbeid",Methode_Keuze)),"",IF(Tb_Activiteiten[[#This Row],[Arbeidskosten op basis van IKS]]=1,Tb_Activiteiten[[#Headers],[Arbeidskosten op basis van IKS]],"")))</f>
        <v/>
      </c>
      <c r="AS798" t="str">
        <f>IF(ISNUMBER(FIND("overige",Methode_Keuze)),"",IF(Tb_Activiteiten[[#This Row],[Kosten derden exclusief btw]]=1,Tb_Activiteiten[[#Headers],[Kosten derden exclusief btw]],""))</f>
        <v/>
      </c>
      <c r="AT798" t="str">
        <f>IF(ISNUMBER(FIND("overige",Methode_Keuze)),"",IF(Tb_Activiteiten[[#This Row],[Niet verrekenbare btw]]=1,Tb_Activiteiten[[#Headers],[Niet verrekenbare btw]],""))</f>
        <v/>
      </c>
      <c r="AU798" t="str">
        <f>IF(ISNUMBER(FIND("overige",Methode_Keuze)),"",IF(Tb_Activiteiten[[#This Row],[Grondkosten]]=1,Tb_Activiteiten[[#Headers],[Grondkosten]],""))</f>
        <v/>
      </c>
      <c r="AV798" t="str">
        <f>IF(ISNUMBER(FIND("overige",Methode_Keuze)),"",IF(Tb_Activiteiten[[#This Row],[Bijdrage in natura (overige)]]=1,Tb_Activiteiten[[#Headers],[Bijdrage in natura (overige)]],""))</f>
        <v/>
      </c>
      <c r="AW798" t="str">
        <f>IF(ISNUMBER(FIND("overige",Methode_Keuze)),"",IF(Tb_Activiteiten[[#This Row],[Bijdrage in natura (vrijwilligers)]]=1,Tb_Activiteiten[[#Headers],[Bijdrage in natura (vrijwilligers)]],""))</f>
        <v/>
      </c>
      <c r="AX798" t="str">
        <f>IF(ISNUMBER(FIND("overige",Methode_Keuze)),"",IF(Tb_Activiteiten[[#This Row],[Afschrijvingskosten]]=1,Tb_Activiteiten[[#Headers],[Afschrijvingskosten]],""))</f>
        <v/>
      </c>
      <c r="AY798" t="str">
        <f>IF(ISNUMBER(FIND("overige",Methode_Keuze)),"",IF(Tb_Activiteiten[[#This Row],[Vergoeding]]=1,Tb_Activiteiten[[#Headers],[Vergoeding]],""))</f>
        <v/>
      </c>
      <c r="AZ798" t="str">
        <f>IF(ISNUMBER(FIND("arbeid",Methode_Keuze)),"",IF(Tb_Activiteiten[[#This Row],[Arbeidskosten - vast tarief (excl eigen arbeid)]]=1,Tb_Activiteiten[[#Headers],[Arbeidskosten - vast tarief (excl eigen arbeid)]],""))</f>
        <v/>
      </c>
      <c r="BA798" t="str">
        <f>IF(ISNUMBER(FIND("overige",Methode_Keuze)),"",IF(Tb_Activiteiten[[#This Row],[Overige kosten]]=1,Tb_Activiteiten[[#Headers],[Overige kosten]],""))</f>
        <v/>
      </c>
    </row>
    <row r="799" spans="1:53" x14ac:dyDescent="0.25">
      <c r="A799" s="213"/>
      <c r="F799" s="64"/>
      <c r="G799" s="64"/>
      <c r="H799" s="258"/>
      <c r="I799" s="258"/>
      <c r="J799" s="258"/>
      <c r="K799" s="258"/>
      <c r="O799" s="56"/>
      <c r="Q799" t="str">
        <f>IFERROR(IF(VLOOKUP(Tb_Activiteiten[[#This Row],[Openstelling]],Tb_Openstelling[],2,0)=1,1,""),"")</f>
        <v/>
      </c>
      <c r="AK799" t="str">
        <f>IF(ISNUMBER(FIND("arbeid",Methode_Keuze)),"",IF(ISNUMBER(FIND("arbeid",Methode_Keuze)),"",IF(Tb_Activiteiten[[#This Row],[Loonkosten]]=1,Tb_Activiteiten[[#Headers],[Loonkosten]],"")))</f>
        <v/>
      </c>
      <c r="AL799" t="str">
        <f>IF(ISNUMBER(FIND("arbeid",Methode_Keuze)),"",IF(ISNUMBER(FIND("arbeid",Methode_Keuze)),"",IF(Tb_Activiteiten[[#This Row],[Eigen arbeid]]=1,Tb_Activiteiten[[#Headers],[Eigen arbeid]],"")))</f>
        <v/>
      </c>
      <c r="AM799" t="str">
        <f>IF(ISNUMBER(FIND("arbeid",Methode_Keuze)),"",IF(ISNUMBER(FIND("arbeid",Methode_Keuze)),"",IF(Tb_Activiteiten[[#This Row],[Projectmedewerker]]=1,Tb_Activiteiten[[#Headers],[Projectmedewerker]],"")))</f>
        <v/>
      </c>
      <c r="AN799" t="str">
        <f>IF(ISNUMBER(FIND("arbeid",Methode_Keuze)),"",IF(ISNUMBER(FIND("arbeid",Methode_Keuze)),"",IF(Tb_Activiteiten[[#This Row],[Landbouwer]]=1,Tb_Activiteiten[[#Headers],[Landbouwer]],"")))</f>
        <v/>
      </c>
      <c r="AO799" t="str">
        <f>IF(ISNUMBER(FIND("arbeid",Methode_Keuze)),"",IF(ISNUMBER(FIND("arbeid",Methode_Keuze)),"",IF(Tb_Activiteiten[[#This Row],[Adviseur]]=1,Tb_Activiteiten[[#Headers],[Adviseur]],"")))</f>
        <v/>
      </c>
      <c r="AP799" t="str">
        <f>IF(ISNUMBER(FIND("arbeid",Methode_Keuze)),"",IF(ISNUMBER(FIND("arbeid",Methode_Keuze)),"",IF(Tb_Activiteiten[[#This Row],[Projectleider/Expert]]=1,Tb_Activiteiten[[#Headers],[Projectleider/Expert]],"")))</f>
        <v/>
      </c>
      <c r="AQ799" t="str">
        <f>IF(ISNUMBER(FIND("arbeid",Methode_Keuze)),"",IF(ISNUMBER(FIND("arbeid",Methode_Keuze)),"",IF(Tb_Activiteiten[[#This Row],[Arbeidskosten]]=1,Tb_Activiteiten[[#Headers],[Arbeidskosten]],"")))</f>
        <v/>
      </c>
      <c r="AR799" t="str">
        <f>IF(ISNUMBER(FIND("arbeid",Methode_Keuze)),"",IF(ISNUMBER(FIND("arbeid",Methode_Keuze)),"",IF(Tb_Activiteiten[[#This Row],[Arbeidskosten op basis van IKS]]=1,Tb_Activiteiten[[#Headers],[Arbeidskosten op basis van IKS]],"")))</f>
        <v/>
      </c>
      <c r="AS799" t="str">
        <f>IF(ISNUMBER(FIND("overige",Methode_Keuze)),"",IF(Tb_Activiteiten[[#This Row],[Kosten derden exclusief btw]]=1,Tb_Activiteiten[[#Headers],[Kosten derden exclusief btw]],""))</f>
        <v/>
      </c>
      <c r="AT799" t="str">
        <f>IF(ISNUMBER(FIND("overige",Methode_Keuze)),"",IF(Tb_Activiteiten[[#This Row],[Niet verrekenbare btw]]=1,Tb_Activiteiten[[#Headers],[Niet verrekenbare btw]],""))</f>
        <v/>
      </c>
      <c r="AU799" t="str">
        <f>IF(ISNUMBER(FIND("overige",Methode_Keuze)),"",IF(Tb_Activiteiten[[#This Row],[Grondkosten]]=1,Tb_Activiteiten[[#Headers],[Grondkosten]],""))</f>
        <v/>
      </c>
      <c r="AV799" t="str">
        <f>IF(ISNUMBER(FIND("overige",Methode_Keuze)),"",IF(Tb_Activiteiten[[#This Row],[Bijdrage in natura (overige)]]=1,Tb_Activiteiten[[#Headers],[Bijdrage in natura (overige)]],""))</f>
        <v/>
      </c>
      <c r="AW799" t="str">
        <f>IF(ISNUMBER(FIND("overige",Methode_Keuze)),"",IF(Tb_Activiteiten[[#This Row],[Bijdrage in natura (vrijwilligers)]]=1,Tb_Activiteiten[[#Headers],[Bijdrage in natura (vrijwilligers)]],""))</f>
        <v/>
      </c>
      <c r="AX799" t="str">
        <f>IF(ISNUMBER(FIND("overige",Methode_Keuze)),"",IF(Tb_Activiteiten[[#This Row],[Afschrijvingskosten]]=1,Tb_Activiteiten[[#Headers],[Afschrijvingskosten]],""))</f>
        <v/>
      </c>
      <c r="AY799" t="str">
        <f>IF(ISNUMBER(FIND("overige",Methode_Keuze)),"",IF(Tb_Activiteiten[[#This Row],[Vergoeding]]=1,Tb_Activiteiten[[#Headers],[Vergoeding]],""))</f>
        <v/>
      </c>
      <c r="AZ799" t="str">
        <f>IF(ISNUMBER(FIND("arbeid",Methode_Keuze)),"",IF(Tb_Activiteiten[[#This Row],[Arbeidskosten - vast tarief (excl eigen arbeid)]]=1,Tb_Activiteiten[[#Headers],[Arbeidskosten - vast tarief (excl eigen arbeid)]],""))</f>
        <v/>
      </c>
      <c r="BA799" t="str">
        <f>IF(ISNUMBER(FIND("overige",Methode_Keuze)),"",IF(Tb_Activiteiten[[#This Row],[Overige kosten]]=1,Tb_Activiteiten[[#Headers],[Overige kosten]],""))</f>
        <v/>
      </c>
    </row>
    <row r="800" spans="1:53" x14ac:dyDescent="0.25">
      <c r="A800" s="213"/>
      <c r="F800" s="64"/>
      <c r="G800" s="64"/>
      <c r="H800" s="258"/>
      <c r="I800" s="258"/>
      <c r="J800" s="258"/>
      <c r="K800" s="258"/>
      <c r="O800" s="56"/>
      <c r="Q800" t="str">
        <f>IFERROR(IF(VLOOKUP(Tb_Activiteiten[[#This Row],[Openstelling]],Tb_Openstelling[],2,0)=1,1,""),"")</f>
        <v/>
      </c>
      <c r="AK800" t="str">
        <f>IF(ISNUMBER(FIND("arbeid",Methode_Keuze)),"",IF(ISNUMBER(FIND("arbeid",Methode_Keuze)),"",IF(Tb_Activiteiten[[#This Row],[Loonkosten]]=1,Tb_Activiteiten[[#Headers],[Loonkosten]],"")))</f>
        <v/>
      </c>
      <c r="AL800" t="str">
        <f>IF(ISNUMBER(FIND("arbeid",Methode_Keuze)),"",IF(ISNUMBER(FIND("arbeid",Methode_Keuze)),"",IF(Tb_Activiteiten[[#This Row],[Eigen arbeid]]=1,Tb_Activiteiten[[#Headers],[Eigen arbeid]],"")))</f>
        <v/>
      </c>
      <c r="AM800" t="str">
        <f>IF(ISNUMBER(FIND("arbeid",Methode_Keuze)),"",IF(ISNUMBER(FIND("arbeid",Methode_Keuze)),"",IF(Tb_Activiteiten[[#This Row],[Projectmedewerker]]=1,Tb_Activiteiten[[#Headers],[Projectmedewerker]],"")))</f>
        <v/>
      </c>
      <c r="AN800" t="str">
        <f>IF(ISNUMBER(FIND("arbeid",Methode_Keuze)),"",IF(ISNUMBER(FIND("arbeid",Methode_Keuze)),"",IF(Tb_Activiteiten[[#This Row],[Landbouwer]]=1,Tb_Activiteiten[[#Headers],[Landbouwer]],"")))</f>
        <v/>
      </c>
      <c r="AO800" t="str">
        <f>IF(ISNUMBER(FIND("arbeid",Methode_Keuze)),"",IF(ISNUMBER(FIND("arbeid",Methode_Keuze)),"",IF(Tb_Activiteiten[[#This Row],[Adviseur]]=1,Tb_Activiteiten[[#Headers],[Adviseur]],"")))</f>
        <v/>
      </c>
      <c r="AP800" t="str">
        <f>IF(ISNUMBER(FIND("arbeid",Methode_Keuze)),"",IF(ISNUMBER(FIND("arbeid",Methode_Keuze)),"",IF(Tb_Activiteiten[[#This Row],[Projectleider/Expert]]=1,Tb_Activiteiten[[#Headers],[Projectleider/Expert]],"")))</f>
        <v/>
      </c>
      <c r="AQ800" t="str">
        <f>IF(ISNUMBER(FIND("arbeid",Methode_Keuze)),"",IF(ISNUMBER(FIND("arbeid",Methode_Keuze)),"",IF(Tb_Activiteiten[[#This Row],[Arbeidskosten]]=1,Tb_Activiteiten[[#Headers],[Arbeidskosten]],"")))</f>
        <v/>
      </c>
      <c r="AR800" t="str">
        <f>IF(ISNUMBER(FIND("arbeid",Methode_Keuze)),"",IF(ISNUMBER(FIND("arbeid",Methode_Keuze)),"",IF(Tb_Activiteiten[[#This Row],[Arbeidskosten op basis van IKS]]=1,Tb_Activiteiten[[#Headers],[Arbeidskosten op basis van IKS]],"")))</f>
        <v/>
      </c>
      <c r="AS800" t="str">
        <f>IF(ISNUMBER(FIND("overige",Methode_Keuze)),"",IF(Tb_Activiteiten[[#This Row],[Kosten derden exclusief btw]]=1,Tb_Activiteiten[[#Headers],[Kosten derden exclusief btw]],""))</f>
        <v/>
      </c>
      <c r="AT800" t="str">
        <f>IF(ISNUMBER(FIND("overige",Methode_Keuze)),"",IF(Tb_Activiteiten[[#This Row],[Niet verrekenbare btw]]=1,Tb_Activiteiten[[#Headers],[Niet verrekenbare btw]],""))</f>
        <v/>
      </c>
      <c r="AU800" t="str">
        <f>IF(ISNUMBER(FIND("overige",Methode_Keuze)),"",IF(Tb_Activiteiten[[#This Row],[Grondkosten]]=1,Tb_Activiteiten[[#Headers],[Grondkosten]],""))</f>
        <v/>
      </c>
      <c r="AV800" t="str">
        <f>IF(ISNUMBER(FIND("overige",Methode_Keuze)),"",IF(Tb_Activiteiten[[#This Row],[Bijdrage in natura (overige)]]=1,Tb_Activiteiten[[#Headers],[Bijdrage in natura (overige)]],""))</f>
        <v/>
      </c>
      <c r="AW800" t="str">
        <f>IF(ISNUMBER(FIND("overige",Methode_Keuze)),"",IF(Tb_Activiteiten[[#This Row],[Bijdrage in natura (vrijwilligers)]]=1,Tb_Activiteiten[[#Headers],[Bijdrage in natura (vrijwilligers)]],""))</f>
        <v/>
      </c>
      <c r="AX800" t="str">
        <f>IF(ISNUMBER(FIND("overige",Methode_Keuze)),"",IF(Tb_Activiteiten[[#This Row],[Afschrijvingskosten]]=1,Tb_Activiteiten[[#Headers],[Afschrijvingskosten]],""))</f>
        <v/>
      </c>
      <c r="AY800" t="str">
        <f>IF(ISNUMBER(FIND("overige",Methode_Keuze)),"",IF(Tb_Activiteiten[[#This Row],[Vergoeding]]=1,Tb_Activiteiten[[#Headers],[Vergoeding]],""))</f>
        <v/>
      </c>
      <c r="AZ800" t="str">
        <f>IF(ISNUMBER(FIND("arbeid",Methode_Keuze)),"",IF(Tb_Activiteiten[[#This Row],[Arbeidskosten - vast tarief (excl eigen arbeid)]]=1,Tb_Activiteiten[[#Headers],[Arbeidskosten - vast tarief (excl eigen arbeid)]],""))</f>
        <v/>
      </c>
      <c r="BA800" t="str">
        <f>IF(ISNUMBER(FIND("overige",Methode_Keuze)),"",IF(Tb_Activiteiten[[#This Row],[Overige kosten]]=1,Tb_Activiteiten[[#Headers],[Overige kosten]],""))</f>
        <v/>
      </c>
    </row>
    <row r="801" spans="1:53" x14ac:dyDescent="0.25">
      <c r="A801" s="213"/>
      <c r="F801" s="64"/>
      <c r="G801" s="64"/>
      <c r="H801" s="258"/>
      <c r="I801" s="258"/>
      <c r="J801" s="258"/>
      <c r="K801" s="258"/>
      <c r="O801" s="56"/>
      <c r="Q801" t="str">
        <f>IFERROR(IF(VLOOKUP(Tb_Activiteiten[[#This Row],[Openstelling]],Tb_Openstelling[],2,0)=1,1,""),"")</f>
        <v/>
      </c>
      <c r="AK801" t="str">
        <f>IF(ISNUMBER(FIND("arbeid",Methode_Keuze)),"",IF(ISNUMBER(FIND("arbeid",Methode_Keuze)),"",IF(Tb_Activiteiten[[#This Row],[Loonkosten]]=1,Tb_Activiteiten[[#Headers],[Loonkosten]],"")))</f>
        <v/>
      </c>
      <c r="AL801" t="str">
        <f>IF(ISNUMBER(FIND("arbeid",Methode_Keuze)),"",IF(ISNUMBER(FIND("arbeid",Methode_Keuze)),"",IF(Tb_Activiteiten[[#This Row],[Eigen arbeid]]=1,Tb_Activiteiten[[#Headers],[Eigen arbeid]],"")))</f>
        <v/>
      </c>
      <c r="AM801" t="str">
        <f>IF(ISNUMBER(FIND("arbeid",Methode_Keuze)),"",IF(ISNUMBER(FIND("arbeid",Methode_Keuze)),"",IF(Tb_Activiteiten[[#This Row],[Projectmedewerker]]=1,Tb_Activiteiten[[#Headers],[Projectmedewerker]],"")))</f>
        <v/>
      </c>
      <c r="AN801" t="str">
        <f>IF(ISNUMBER(FIND("arbeid",Methode_Keuze)),"",IF(ISNUMBER(FIND("arbeid",Methode_Keuze)),"",IF(Tb_Activiteiten[[#This Row],[Landbouwer]]=1,Tb_Activiteiten[[#Headers],[Landbouwer]],"")))</f>
        <v/>
      </c>
      <c r="AO801" t="str">
        <f>IF(ISNUMBER(FIND("arbeid",Methode_Keuze)),"",IF(ISNUMBER(FIND("arbeid",Methode_Keuze)),"",IF(Tb_Activiteiten[[#This Row],[Adviseur]]=1,Tb_Activiteiten[[#Headers],[Adviseur]],"")))</f>
        <v/>
      </c>
      <c r="AP801" t="str">
        <f>IF(ISNUMBER(FIND("arbeid",Methode_Keuze)),"",IF(ISNUMBER(FIND("arbeid",Methode_Keuze)),"",IF(Tb_Activiteiten[[#This Row],[Projectleider/Expert]]=1,Tb_Activiteiten[[#Headers],[Projectleider/Expert]],"")))</f>
        <v/>
      </c>
      <c r="AQ801" t="str">
        <f>IF(ISNUMBER(FIND("arbeid",Methode_Keuze)),"",IF(ISNUMBER(FIND("arbeid",Methode_Keuze)),"",IF(Tb_Activiteiten[[#This Row],[Arbeidskosten]]=1,Tb_Activiteiten[[#Headers],[Arbeidskosten]],"")))</f>
        <v/>
      </c>
      <c r="AR801" t="str">
        <f>IF(ISNUMBER(FIND("arbeid",Methode_Keuze)),"",IF(ISNUMBER(FIND("arbeid",Methode_Keuze)),"",IF(Tb_Activiteiten[[#This Row],[Arbeidskosten op basis van IKS]]=1,Tb_Activiteiten[[#Headers],[Arbeidskosten op basis van IKS]],"")))</f>
        <v/>
      </c>
      <c r="AS801" t="str">
        <f>IF(ISNUMBER(FIND("overige",Methode_Keuze)),"",IF(Tb_Activiteiten[[#This Row],[Kosten derden exclusief btw]]=1,Tb_Activiteiten[[#Headers],[Kosten derden exclusief btw]],""))</f>
        <v/>
      </c>
      <c r="AT801" t="str">
        <f>IF(ISNUMBER(FIND("overige",Methode_Keuze)),"",IF(Tb_Activiteiten[[#This Row],[Niet verrekenbare btw]]=1,Tb_Activiteiten[[#Headers],[Niet verrekenbare btw]],""))</f>
        <v/>
      </c>
      <c r="AU801" t="str">
        <f>IF(ISNUMBER(FIND("overige",Methode_Keuze)),"",IF(Tb_Activiteiten[[#This Row],[Grondkosten]]=1,Tb_Activiteiten[[#Headers],[Grondkosten]],""))</f>
        <v/>
      </c>
      <c r="AV801" t="str">
        <f>IF(ISNUMBER(FIND("overige",Methode_Keuze)),"",IF(Tb_Activiteiten[[#This Row],[Bijdrage in natura (overige)]]=1,Tb_Activiteiten[[#Headers],[Bijdrage in natura (overige)]],""))</f>
        <v/>
      </c>
      <c r="AW801" t="str">
        <f>IF(ISNUMBER(FIND("overige",Methode_Keuze)),"",IF(Tb_Activiteiten[[#This Row],[Bijdrage in natura (vrijwilligers)]]=1,Tb_Activiteiten[[#Headers],[Bijdrage in natura (vrijwilligers)]],""))</f>
        <v/>
      </c>
      <c r="AX801" t="str">
        <f>IF(ISNUMBER(FIND("overige",Methode_Keuze)),"",IF(Tb_Activiteiten[[#This Row],[Afschrijvingskosten]]=1,Tb_Activiteiten[[#Headers],[Afschrijvingskosten]],""))</f>
        <v/>
      </c>
      <c r="AY801" t="str">
        <f>IF(ISNUMBER(FIND("overige",Methode_Keuze)),"",IF(Tb_Activiteiten[[#This Row],[Vergoeding]]=1,Tb_Activiteiten[[#Headers],[Vergoeding]],""))</f>
        <v/>
      </c>
      <c r="AZ801" t="str">
        <f>IF(ISNUMBER(FIND("arbeid",Methode_Keuze)),"",IF(Tb_Activiteiten[[#This Row],[Arbeidskosten - vast tarief (excl eigen arbeid)]]=1,Tb_Activiteiten[[#Headers],[Arbeidskosten - vast tarief (excl eigen arbeid)]],""))</f>
        <v/>
      </c>
      <c r="BA801" t="str">
        <f>IF(ISNUMBER(FIND("overige",Methode_Keuze)),"",IF(Tb_Activiteiten[[#This Row],[Overige kosten]]=1,Tb_Activiteiten[[#Headers],[Overige kosten]],""))</f>
        <v/>
      </c>
    </row>
    <row r="802" spans="1:53" x14ac:dyDescent="0.25">
      <c r="A802" s="213"/>
      <c r="F802" s="64"/>
      <c r="G802" s="64"/>
      <c r="H802" s="258"/>
      <c r="I802" s="258"/>
      <c r="J802" s="258"/>
      <c r="K802" s="258"/>
      <c r="O802" s="56"/>
      <c r="Q802" t="str">
        <f>IFERROR(IF(VLOOKUP(Tb_Activiteiten[[#This Row],[Openstelling]],Tb_Openstelling[],2,0)=1,1,""),"")</f>
        <v/>
      </c>
      <c r="AK802" t="str">
        <f>IF(ISNUMBER(FIND("arbeid",Methode_Keuze)),"",IF(ISNUMBER(FIND("arbeid",Methode_Keuze)),"",IF(Tb_Activiteiten[[#This Row],[Loonkosten]]=1,Tb_Activiteiten[[#Headers],[Loonkosten]],"")))</f>
        <v/>
      </c>
      <c r="AL802" t="str">
        <f>IF(ISNUMBER(FIND("arbeid",Methode_Keuze)),"",IF(ISNUMBER(FIND("arbeid",Methode_Keuze)),"",IF(Tb_Activiteiten[[#This Row],[Eigen arbeid]]=1,Tb_Activiteiten[[#Headers],[Eigen arbeid]],"")))</f>
        <v/>
      </c>
      <c r="AM802" t="str">
        <f>IF(ISNUMBER(FIND("arbeid",Methode_Keuze)),"",IF(ISNUMBER(FIND("arbeid",Methode_Keuze)),"",IF(Tb_Activiteiten[[#This Row],[Projectmedewerker]]=1,Tb_Activiteiten[[#Headers],[Projectmedewerker]],"")))</f>
        <v/>
      </c>
      <c r="AN802" t="str">
        <f>IF(ISNUMBER(FIND("arbeid",Methode_Keuze)),"",IF(ISNUMBER(FIND("arbeid",Methode_Keuze)),"",IF(Tb_Activiteiten[[#This Row],[Landbouwer]]=1,Tb_Activiteiten[[#Headers],[Landbouwer]],"")))</f>
        <v/>
      </c>
      <c r="AO802" t="str">
        <f>IF(ISNUMBER(FIND("arbeid",Methode_Keuze)),"",IF(ISNUMBER(FIND("arbeid",Methode_Keuze)),"",IF(Tb_Activiteiten[[#This Row],[Adviseur]]=1,Tb_Activiteiten[[#Headers],[Adviseur]],"")))</f>
        <v/>
      </c>
      <c r="AP802" t="str">
        <f>IF(ISNUMBER(FIND("arbeid",Methode_Keuze)),"",IF(ISNUMBER(FIND("arbeid",Methode_Keuze)),"",IF(Tb_Activiteiten[[#This Row],[Projectleider/Expert]]=1,Tb_Activiteiten[[#Headers],[Projectleider/Expert]],"")))</f>
        <v/>
      </c>
      <c r="AQ802" t="str">
        <f>IF(ISNUMBER(FIND("arbeid",Methode_Keuze)),"",IF(ISNUMBER(FIND("arbeid",Methode_Keuze)),"",IF(Tb_Activiteiten[[#This Row],[Arbeidskosten]]=1,Tb_Activiteiten[[#Headers],[Arbeidskosten]],"")))</f>
        <v/>
      </c>
      <c r="AR802" t="str">
        <f>IF(ISNUMBER(FIND("arbeid",Methode_Keuze)),"",IF(ISNUMBER(FIND("arbeid",Methode_Keuze)),"",IF(Tb_Activiteiten[[#This Row],[Arbeidskosten op basis van IKS]]=1,Tb_Activiteiten[[#Headers],[Arbeidskosten op basis van IKS]],"")))</f>
        <v/>
      </c>
      <c r="AS802" t="str">
        <f>IF(ISNUMBER(FIND("overige",Methode_Keuze)),"",IF(Tb_Activiteiten[[#This Row],[Kosten derden exclusief btw]]=1,Tb_Activiteiten[[#Headers],[Kosten derden exclusief btw]],""))</f>
        <v/>
      </c>
      <c r="AT802" t="str">
        <f>IF(ISNUMBER(FIND("overige",Methode_Keuze)),"",IF(Tb_Activiteiten[[#This Row],[Niet verrekenbare btw]]=1,Tb_Activiteiten[[#Headers],[Niet verrekenbare btw]],""))</f>
        <v/>
      </c>
      <c r="AU802" t="str">
        <f>IF(ISNUMBER(FIND("overige",Methode_Keuze)),"",IF(Tb_Activiteiten[[#This Row],[Grondkosten]]=1,Tb_Activiteiten[[#Headers],[Grondkosten]],""))</f>
        <v/>
      </c>
      <c r="AV802" t="str">
        <f>IF(ISNUMBER(FIND("overige",Methode_Keuze)),"",IF(Tb_Activiteiten[[#This Row],[Bijdrage in natura (overige)]]=1,Tb_Activiteiten[[#Headers],[Bijdrage in natura (overige)]],""))</f>
        <v/>
      </c>
      <c r="AW802" t="str">
        <f>IF(ISNUMBER(FIND("overige",Methode_Keuze)),"",IF(Tb_Activiteiten[[#This Row],[Bijdrage in natura (vrijwilligers)]]=1,Tb_Activiteiten[[#Headers],[Bijdrage in natura (vrijwilligers)]],""))</f>
        <v/>
      </c>
      <c r="AX802" t="str">
        <f>IF(ISNUMBER(FIND("overige",Methode_Keuze)),"",IF(Tb_Activiteiten[[#This Row],[Afschrijvingskosten]]=1,Tb_Activiteiten[[#Headers],[Afschrijvingskosten]],""))</f>
        <v/>
      </c>
      <c r="AY802" t="str">
        <f>IF(ISNUMBER(FIND("overige",Methode_Keuze)),"",IF(Tb_Activiteiten[[#This Row],[Vergoeding]]=1,Tb_Activiteiten[[#Headers],[Vergoeding]],""))</f>
        <v/>
      </c>
      <c r="AZ802" t="str">
        <f>IF(ISNUMBER(FIND("arbeid",Methode_Keuze)),"",IF(Tb_Activiteiten[[#This Row],[Arbeidskosten - vast tarief (excl eigen arbeid)]]=1,Tb_Activiteiten[[#Headers],[Arbeidskosten - vast tarief (excl eigen arbeid)]],""))</f>
        <v/>
      </c>
      <c r="BA802" t="str">
        <f>IF(ISNUMBER(FIND("overige",Methode_Keuze)),"",IF(Tb_Activiteiten[[#This Row],[Overige kosten]]=1,Tb_Activiteiten[[#Headers],[Overige kosten]],""))</f>
        <v/>
      </c>
    </row>
    <row r="803" spans="1:53" x14ac:dyDescent="0.25">
      <c r="A803" s="213"/>
      <c r="F803" s="64"/>
      <c r="G803" s="64"/>
      <c r="H803" s="258"/>
      <c r="I803" s="258"/>
      <c r="J803" s="258"/>
      <c r="K803" s="258"/>
      <c r="O803" s="56"/>
      <c r="Q803" t="str">
        <f>IFERROR(IF(VLOOKUP(Tb_Activiteiten[[#This Row],[Openstelling]],Tb_Openstelling[],2,0)=1,1,""),"")</f>
        <v/>
      </c>
      <c r="AK803" t="str">
        <f>IF(ISNUMBER(FIND("arbeid",Methode_Keuze)),"",IF(ISNUMBER(FIND("arbeid",Methode_Keuze)),"",IF(Tb_Activiteiten[[#This Row],[Loonkosten]]=1,Tb_Activiteiten[[#Headers],[Loonkosten]],"")))</f>
        <v/>
      </c>
      <c r="AL803" t="str">
        <f>IF(ISNUMBER(FIND("arbeid",Methode_Keuze)),"",IF(ISNUMBER(FIND("arbeid",Methode_Keuze)),"",IF(Tb_Activiteiten[[#This Row],[Eigen arbeid]]=1,Tb_Activiteiten[[#Headers],[Eigen arbeid]],"")))</f>
        <v/>
      </c>
      <c r="AM803" t="str">
        <f>IF(ISNUMBER(FIND("arbeid",Methode_Keuze)),"",IF(ISNUMBER(FIND("arbeid",Methode_Keuze)),"",IF(Tb_Activiteiten[[#This Row],[Projectmedewerker]]=1,Tb_Activiteiten[[#Headers],[Projectmedewerker]],"")))</f>
        <v/>
      </c>
      <c r="AN803" t="str">
        <f>IF(ISNUMBER(FIND("arbeid",Methode_Keuze)),"",IF(ISNUMBER(FIND("arbeid",Methode_Keuze)),"",IF(Tb_Activiteiten[[#This Row],[Landbouwer]]=1,Tb_Activiteiten[[#Headers],[Landbouwer]],"")))</f>
        <v/>
      </c>
      <c r="AO803" t="str">
        <f>IF(ISNUMBER(FIND("arbeid",Methode_Keuze)),"",IF(ISNUMBER(FIND("arbeid",Methode_Keuze)),"",IF(Tb_Activiteiten[[#This Row],[Adviseur]]=1,Tb_Activiteiten[[#Headers],[Adviseur]],"")))</f>
        <v/>
      </c>
      <c r="AP803" t="str">
        <f>IF(ISNUMBER(FIND("arbeid",Methode_Keuze)),"",IF(ISNUMBER(FIND("arbeid",Methode_Keuze)),"",IF(Tb_Activiteiten[[#This Row],[Projectleider/Expert]]=1,Tb_Activiteiten[[#Headers],[Projectleider/Expert]],"")))</f>
        <v/>
      </c>
      <c r="AQ803" t="str">
        <f>IF(ISNUMBER(FIND("arbeid",Methode_Keuze)),"",IF(ISNUMBER(FIND("arbeid",Methode_Keuze)),"",IF(Tb_Activiteiten[[#This Row],[Arbeidskosten]]=1,Tb_Activiteiten[[#Headers],[Arbeidskosten]],"")))</f>
        <v/>
      </c>
      <c r="AR803" t="str">
        <f>IF(ISNUMBER(FIND("arbeid",Methode_Keuze)),"",IF(ISNUMBER(FIND("arbeid",Methode_Keuze)),"",IF(Tb_Activiteiten[[#This Row],[Arbeidskosten op basis van IKS]]=1,Tb_Activiteiten[[#Headers],[Arbeidskosten op basis van IKS]],"")))</f>
        <v/>
      </c>
      <c r="AS803" t="str">
        <f>IF(ISNUMBER(FIND("overige",Methode_Keuze)),"",IF(Tb_Activiteiten[[#This Row],[Kosten derden exclusief btw]]=1,Tb_Activiteiten[[#Headers],[Kosten derden exclusief btw]],""))</f>
        <v/>
      </c>
      <c r="AT803" t="str">
        <f>IF(ISNUMBER(FIND("overige",Methode_Keuze)),"",IF(Tb_Activiteiten[[#This Row],[Niet verrekenbare btw]]=1,Tb_Activiteiten[[#Headers],[Niet verrekenbare btw]],""))</f>
        <v/>
      </c>
      <c r="AU803" t="str">
        <f>IF(ISNUMBER(FIND("overige",Methode_Keuze)),"",IF(Tb_Activiteiten[[#This Row],[Grondkosten]]=1,Tb_Activiteiten[[#Headers],[Grondkosten]],""))</f>
        <v/>
      </c>
      <c r="AV803" t="str">
        <f>IF(ISNUMBER(FIND("overige",Methode_Keuze)),"",IF(Tb_Activiteiten[[#This Row],[Bijdrage in natura (overige)]]=1,Tb_Activiteiten[[#Headers],[Bijdrage in natura (overige)]],""))</f>
        <v/>
      </c>
      <c r="AW803" t="str">
        <f>IF(ISNUMBER(FIND("overige",Methode_Keuze)),"",IF(Tb_Activiteiten[[#This Row],[Bijdrage in natura (vrijwilligers)]]=1,Tb_Activiteiten[[#Headers],[Bijdrage in natura (vrijwilligers)]],""))</f>
        <v/>
      </c>
      <c r="AX803" t="str">
        <f>IF(ISNUMBER(FIND("overige",Methode_Keuze)),"",IF(Tb_Activiteiten[[#This Row],[Afschrijvingskosten]]=1,Tb_Activiteiten[[#Headers],[Afschrijvingskosten]],""))</f>
        <v/>
      </c>
      <c r="AY803" t="str">
        <f>IF(ISNUMBER(FIND("overige",Methode_Keuze)),"",IF(Tb_Activiteiten[[#This Row],[Vergoeding]]=1,Tb_Activiteiten[[#Headers],[Vergoeding]],""))</f>
        <v/>
      </c>
      <c r="AZ803" t="str">
        <f>IF(ISNUMBER(FIND("arbeid",Methode_Keuze)),"",IF(Tb_Activiteiten[[#This Row],[Arbeidskosten - vast tarief (excl eigen arbeid)]]=1,Tb_Activiteiten[[#Headers],[Arbeidskosten - vast tarief (excl eigen arbeid)]],""))</f>
        <v/>
      </c>
      <c r="BA803" t="str">
        <f>IF(ISNUMBER(FIND("overige",Methode_Keuze)),"",IF(Tb_Activiteiten[[#This Row],[Overige kosten]]=1,Tb_Activiteiten[[#Headers],[Overige kosten]],""))</f>
        <v/>
      </c>
    </row>
    <row r="804" spans="1:53" x14ac:dyDescent="0.25">
      <c r="A804" s="213"/>
      <c r="F804" s="64"/>
      <c r="G804" s="64"/>
      <c r="H804" s="258"/>
      <c r="I804" s="258"/>
      <c r="J804" s="258"/>
      <c r="K804" s="258"/>
      <c r="O804" s="56"/>
      <c r="Q804" t="str">
        <f>IFERROR(IF(VLOOKUP(Tb_Activiteiten[[#This Row],[Openstelling]],Tb_Openstelling[],2,0)=1,1,""),"")</f>
        <v/>
      </c>
      <c r="AK804" t="str">
        <f>IF(ISNUMBER(FIND("arbeid",Methode_Keuze)),"",IF(ISNUMBER(FIND("arbeid",Methode_Keuze)),"",IF(Tb_Activiteiten[[#This Row],[Loonkosten]]=1,Tb_Activiteiten[[#Headers],[Loonkosten]],"")))</f>
        <v/>
      </c>
      <c r="AL804" t="str">
        <f>IF(ISNUMBER(FIND("arbeid",Methode_Keuze)),"",IF(ISNUMBER(FIND("arbeid",Methode_Keuze)),"",IF(Tb_Activiteiten[[#This Row],[Eigen arbeid]]=1,Tb_Activiteiten[[#Headers],[Eigen arbeid]],"")))</f>
        <v/>
      </c>
      <c r="AM804" t="str">
        <f>IF(ISNUMBER(FIND("arbeid",Methode_Keuze)),"",IF(ISNUMBER(FIND("arbeid",Methode_Keuze)),"",IF(Tb_Activiteiten[[#This Row],[Projectmedewerker]]=1,Tb_Activiteiten[[#Headers],[Projectmedewerker]],"")))</f>
        <v/>
      </c>
      <c r="AN804" t="str">
        <f>IF(ISNUMBER(FIND("arbeid",Methode_Keuze)),"",IF(ISNUMBER(FIND("arbeid",Methode_Keuze)),"",IF(Tb_Activiteiten[[#This Row],[Landbouwer]]=1,Tb_Activiteiten[[#Headers],[Landbouwer]],"")))</f>
        <v/>
      </c>
      <c r="AO804" t="str">
        <f>IF(ISNUMBER(FIND("arbeid",Methode_Keuze)),"",IF(ISNUMBER(FIND("arbeid",Methode_Keuze)),"",IF(Tb_Activiteiten[[#This Row],[Adviseur]]=1,Tb_Activiteiten[[#Headers],[Adviseur]],"")))</f>
        <v/>
      </c>
      <c r="AP804" t="str">
        <f>IF(ISNUMBER(FIND("arbeid",Methode_Keuze)),"",IF(ISNUMBER(FIND("arbeid",Methode_Keuze)),"",IF(Tb_Activiteiten[[#This Row],[Projectleider/Expert]]=1,Tb_Activiteiten[[#Headers],[Projectleider/Expert]],"")))</f>
        <v/>
      </c>
      <c r="AQ804" t="str">
        <f>IF(ISNUMBER(FIND("arbeid",Methode_Keuze)),"",IF(ISNUMBER(FIND("arbeid",Methode_Keuze)),"",IF(Tb_Activiteiten[[#This Row],[Arbeidskosten]]=1,Tb_Activiteiten[[#Headers],[Arbeidskosten]],"")))</f>
        <v/>
      </c>
      <c r="AR804" t="str">
        <f>IF(ISNUMBER(FIND("arbeid",Methode_Keuze)),"",IF(ISNUMBER(FIND("arbeid",Methode_Keuze)),"",IF(Tb_Activiteiten[[#This Row],[Arbeidskosten op basis van IKS]]=1,Tb_Activiteiten[[#Headers],[Arbeidskosten op basis van IKS]],"")))</f>
        <v/>
      </c>
      <c r="AS804" t="str">
        <f>IF(ISNUMBER(FIND("overige",Methode_Keuze)),"",IF(Tb_Activiteiten[[#This Row],[Kosten derden exclusief btw]]=1,Tb_Activiteiten[[#Headers],[Kosten derden exclusief btw]],""))</f>
        <v/>
      </c>
      <c r="AT804" t="str">
        <f>IF(ISNUMBER(FIND("overige",Methode_Keuze)),"",IF(Tb_Activiteiten[[#This Row],[Niet verrekenbare btw]]=1,Tb_Activiteiten[[#Headers],[Niet verrekenbare btw]],""))</f>
        <v/>
      </c>
      <c r="AU804" t="str">
        <f>IF(ISNUMBER(FIND("overige",Methode_Keuze)),"",IF(Tb_Activiteiten[[#This Row],[Grondkosten]]=1,Tb_Activiteiten[[#Headers],[Grondkosten]],""))</f>
        <v/>
      </c>
      <c r="AV804" t="str">
        <f>IF(ISNUMBER(FIND("overige",Methode_Keuze)),"",IF(Tb_Activiteiten[[#This Row],[Bijdrage in natura (overige)]]=1,Tb_Activiteiten[[#Headers],[Bijdrage in natura (overige)]],""))</f>
        <v/>
      </c>
      <c r="AW804" t="str">
        <f>IF(ISNUMBER(FIND("overige",Methode_Keuze)),"",IF(Tb_Activiteiten[[#This Row],[Bijdrage in natura (vrijwilligers)]]=1,Tb_Activiteiten[[#Headers],[Bijdrage in natura (vrijwilligers)]],""))</f>
        <v/>
      </c>
      <c r="AX804" t="str">
        <f>IF(ISNUMBER(FIND("overige",Methode_Keuze)),"",IF(Tb_Activiteiten[[#This Row],[Afschrijvingskosten]]=1,Tb_Activiteiten[[#Headers],[Afschrijvingskosten]],""))</f>
        <v/>
      </c>
      <c r="AY804" t="str">
        <f>IF(ISNUMBER(FIND("overige",Methode_Keuze)),"",IF(Tb_Activiteiten[[#This Row],[Vergoeding]]=1,Tb_Activiteiten[[#Headers],[Vergoeding]],""))</f>
        <v/>
      </c>
      <c r="AZ804" t="str">
        <f>IF(ISNUMBER(FIND("arbeid",Methode_Keuze)),"",IF(Tb_Activiteiten[[#This Row],[Arbeidskosten - vast tarief (excl eigen arbeid)]]=1,Tb_Activiteiten[[#Headers],[Arbeidskosten - vast tarief (excl eigen arbeid)]],""))</f>
        <v/>
      </c>
      <c r="BA804" t="str">
        <f>IF(ISNUMBER(FIND("overige",Methode_Keuze)),"",IF(Tb_Activiteiten[[#This Row],[Overige kosten]]=1,Tb_Activiteiten[[#Headers],[Overige kosten]],""))</f>
        <v/>
      </c>
    </row>
    <row r="805" spans="1:53" x14ac:dyDescent="0.25">
      <c r="A805" s="213"/>
      <c r="F805" s="64"/>
      <c r="G805" s="64"/>
      <c r="H805" s="258"/>
      <c r="I805" s="258"/>
      <c r="J805" s="258"/>
      <c r="K805" s="258"/>
      <c r="O805" s="56"/>
      <c r="Q805" t="str">
        <f>IFERROR(IF(VLOOKUP(Tb_Activiteiten[[#This Row],[Openstelling]],Tb_Openstelling[],2,0)=1,1,""),"")</f>
        <v/>
      </c>
      <c r="AK805" t="str">
        <f>IF(ISNUMBER(FIND("arbeid",Methode_Keuze)),"",IF(ISNUMBER(FIND("arbeid",Methode_Keuze)),"",IF(Tb_Activiteiten[[#This Row],[Loonkosten]]=1,Tb_Activiteiten[[#Headers],[Loonkosten]],"")))</f>
        <v/>
      </c>
      <c r="AL805" t="str">
        <f>IF(ISNUMBER(FIND("arbeid",Methode_Keuze)),"",IF(ISNUMBER(FIND("arbeid",Methode_Keuze)),"",IF(Tb_Activiteiten[[#This Row],[Eigen arbeid]]=1,Tb_Activiteiten[[#Headers],[Eigen arbeid]],"")))</f>
        <v/>
      </c>
      <c r="AM805" t="str">
        <f>IF(ISNUMBER(FIND("arbeid",Methode_Keuze)),"",IF(ISNUMBER(FIND("arbeid",Methode_Keuze)),"",IF(Tb_Activiteiten[[#This Row],[Projectmedewerker]]=1,Tb_Activiteiten[[#Headers],[Projectmedewerker]],"")))</f>
        <v/>
      </c>
      <c r="AN805" t="str">
        <f>IF(ISNUMBER(FIND("arbeid",Methode_Keuze)),"",IF(ISNUMBER(FIND("arbeid",Methode_Keuze)),"",IF(Tb_Activiteiten[[#This Row],[Landbouwer]]=1,Tb_Activiteiten[[#Headers],[Landbouwer]],"")))</f>
        <v/>
      </c>
      <c r="AO805" t="str">
        <f>IF(ISNUMBER(FIND("arbeid",Methode_Keuze)),"",IF(ISNUMBER(FIND("arbeid",Methode_Keuze)),"",IF(Tb_Activiteiten[[#This Row],[Adviseur]]=1,Tb_Activiteiten[[#Headers],[Adviseur]],"")))</f>
        <v/>
      </c>
      <c r="AP805" t="str">
        <f>IF(ISNUMBER(FIND("arbeid",Methode_Keuze)),"",IF(ISNUMBER(FIND("arbeid",Methode_Keuze)),"",IF(Tb_Activiteiten[[#This Row],[Projectleider/Expert]]=1,Tb_Activiteiten[[#Headers],[Projectleider/Expert]],"")))</f>
        <v/>
      </c>
      <c r="AQ805" t="str">
        <f>IF(ISNUMBER(FIND("arbeid",Methode_Keuze)),"",IF(ISNUMBER(FIND("arbeid",Methode_Keuze)),"",IF(Tb_Activiteiten[[#This Row],[Arbeidskosten]]=1,Tb_Activiteiten[[#Headers],[Arbeidskosten]],"")))</f>
        <v/>
      </c>
      <c r="AR805" t="str">
        <f>IF(ISNUMBER(FIND("arbeid",Methode_Keuze)),"",IF(ISNUMBER(FIND("arbeid",Methode_Keuze)),"",IF(Tb_Activiteiten[[#This Row],[Arbeidskosten op basis van IKS]]=1,Tb_Activiteiten[[#Headers],[Arbeidskosten op basis van IKS]],"")))</f>
        <v/>
      </c>
      <c r="AS805" t="str">
        <f>IF(ISNUMBER(FIND("overige",Methode_Keuze)),"",IF(Tb_Activiteiten[[#This Row],[Kosten derden exclusief btw]]=1,Tb_Activiteiten[[#Headers],[Kosten derden exclusief btw]],""))</f>
        <v/>
      </c>
      <c r="AT805" t="str">
        <f>IF(ISNUMBER(FIND("overige",Methode_Keuze)),"",IF(Tb_Activiteiten[[#This Row],[Niet verrekenbare btw]]=1,Tb_Activiteiten[[#Headers],[Niet verrekenbare btw]],""))</f>
        <v/>
      </c>
      <c r="AU805" t="str">
        <f>IF(ISNUMBER(FIND("overige",Methode_Keuze)),"",IF(Tb_Activiteiten[[#This Row],[Grondkosten]]=1,Tb_Activiteiten[[#Headers],[Grondkosten]],""))</f>
        <v/>
      </c>
      <c r="AV805" t="str">
        <f>IF(ISNUMBER(FIND("overige",Methode_Keuze)),"",IF(Tb_Activiteiten[[#This Row],[Bijdrage in natura (overige)]]=1,Tb_Activiteiten[[#Headers],[Bijdrage in natura (overige)]],""))</f>
        <v/>
      </c>
      <c r="AW805" t="str">
        <f>IF(ISNUMBER(FIND("overige",Methode_Keuze)),"",IF(Tb_Activiteiten[[#This Row],[Bijdrage in natura (vrijwilligers)]]=1,Tb_Activiteiten[[#Headers],[Bijdrage in natura (vrijwilligers)]],""))</f>
        <v/>
      </c>
      <c r="AX805" t="str">
        <f>IF(ISNUMBER(FIND("overige",Methode_Keuze)),"",IF(Tb_Activiteiten[[#This Row],[Afschrijvingskosten]]=1,Tb_Activiteiten[[#Headers],[Afschrijvingskosten]],""))</f>
        <v/>
      </c>
      <c r="AY805" t="str">
        <f>IF(ISNUMBER(FIND("overige",Methode_Keuze)),"",IF(Tb_Activiteiten[[#This Row],[Vergoeding]]=1,Tb_Activiteiten[[#Headers],[Vergoeding]],""))</f>
        <v/>
      </c>
      <c r="AZ805" t="str">
        <f>IF(ISNUMBER(FIND("arbeid",Methode_Keuze)),"",IF(Tb_Activiteiten[[#This Row],[Arbeidskosten - vast tarief (excl eigen arbeid)]]=1,Tb_Activiteiten[[#Headers],[Arbeidskosten - vast tarief (excl eigen arbeid)]],""))</f>
        <v/>
      </c>
      <c r="BA805" t="str">
        <f>IF(ISNUMBER(FIND("overige",Methode_Keuze)),"",IF(Tb_Activiteiten[[#This Row],[Overige kosten]]=1,Tb_Activiteiten[[#Headers],[Overige kosten]],""))</f>
        <v/>
      </c>
    </row>
    <row r="806" spans="1:53" x14ac:dyDescent="0.25">
      <c r="A806" s="213"/>
      <c r="F806" s="64"/>
      <c r="G806" s="64"/>
      <c r="H806" s="258"/>
      <c r="I806" s="258"/>
      <c r="J806" s="258"/>
      <c r="K806" s="258"/>
      <c r="O806" s="56"/>
      <c r="Q806" t="str">
        <f>IFERROR(IF(VLOOKUP(Tb_Activiteiten[[#This Row],[Openstelling]],Tb_Openstelling[],2,0)=1,1,""),"")</f>
        <v/>
      </c>
      <c r="AK806" t="str">
        <f>IF(ISNUMBER(FIND("arbeid",Methode_Keuze)),"",IF(ISNUMBER(FIND("arbeid",Methode_Keuze)),"",IF(Tb_Activiteiten[[#This Row],[Loonkosten]]=1,Tb_Activiteiten[[#Headers],[Loonkosten]],"")))</f>
        <v/>
      </c>
      <c r="AL806" t="str">
        <f>IF(ISNUMBER(FIND("arbeid",Methode_Keuze)),"",IF(ISNUMBER(FIND("arbeid",Methode_Keuze)),"",IF(Tb_Activiteiten[[#This Row],[Eigen arbeid]]=1,Tb_Activiteiten[[#Headers],[Eigen arbeid]],"")))</f>
        <v/>
      </c>
      <c r="AM806" t="str">
        <f>IF(ISNUMBER(FIND("arbeid",Methode_Keuze)),"",IF(ISNUMBER(FIND("arbeid",Methode_Keuze)),"",IF(Tb_Activiteiten[[#This Row],[Projectmedewerker]]=1,Tb_Activiteiten[[#Headers],[Projectmedewerker]],"")))</f>
        <v/>
      </c>
      <c r="AN806" t="str">
        <f>IF(ISNUMBER(FIND("arbeid",Methode_Keuze)),"",IF(ISNUMBER(FIND("arbeid",Methode_Keuze)),"",IF(Tb_Activiteiten[[#This Row],[Landbouwer]]=1,Tb_Activiteiten[[#Headers],[Landbouwer]],"")))</f>
        <v/>
      </c>
      <c r="AO806" t="str">
        <f>IF(ISNUMBER(FIND("arbeid",Methode_Keuze)),"",IF(ISNUMBER(FIND("arbeid",Methode_Keuze)),"",IF(Tb_Activiteiten[[#This Row],[Adviseur]]=1,Tb_Activiteiten[[#Headers],[Adviseur]],"")))</f>
        <v/>
      </c>
      <c r="AP806" t="str">
        <f>IF(ISNUMBER(FIND("arbeid",Methode_Keuze)),"",IF(ISNUMBER(FIND("arbeid",Methode_Keuze)),"",IF(Tb_Activiteiten[[#This Row],[Projectleider/Expert]]=1,Tb_Activiteiten[[#Headers],[Projectleider/Expert]],"")))</f>
        <v/>
      </c>
      <c r="AQ806" t="str">
        <f>IF(ISNUMBER(FIND("arbeid",Methode_Keuze)),"",IF(ISNUMBER(FIND("arbeid",Methode_Keuze)),"",IF(Tb_Activiteiten[[#This Row],[Arbeidskosten]]=1,Tb_Activiteiten[[#Headers],[Arbeidskosten]],"")))</f>
        <v/>
      </c>
      <c r="AR806" t="str">
        <f>IF(ISNUMBER(FIND("arbeid",Methode_Keuze)),"",IF(ISNUMBER(FIND("arbeid",Methode_Keuze)),"",IF(Tb_Activiteiten[[#This Row],[Arbeidskosten op basis van IKS]]=1,Tb_Activiteiten[[#Headers],[Arbeidskosten op basis van IKS]],"")))</f>
        <v/>
      </c>
      <c r="AS806" t="str">
        <f>IF(ISNUMBER(FIND("overige",Methode_Keuze)),"",IF(Tb_Activiteiten[[#This Row],[Kosten derden exclusief btw]]=1,Tb_Activiteiten[[#Headers],[Kosten derden exclusief btw]],""))</f>
        <v/>
      </c>
      <c r="AT806" t="str">
        <f>IF(ISNUMBER(FIND("overige",Methode_Keuze)),"",IF(Tb_Activiteiten[[#This Row],[Niet verrekenbare btw]]=1,Tb_Activiteiten[[#Headers],[Niet verrekenbare btw]],""))</f>
        <v/>
      </c>
      <c r="AU806" t="str">
        <f>IF(ISNUMBER(FIND("overige",Methode_Keuze)),"",IF(Tb_Activiteiten[[#This Row],[Grondkosten]]=1,Tb_Activiteiten[[#Headers],[Grondkosten]],""))</f>
        <v/>
      </c>
      <c r="AV806" t="str">
        <f>IF(ISNUMBER(FIND("overige",Methode_Keuze)),"",IF(Tb_Activiteiten[[#This Row],[Bijdrage in natura (overige)]]=1,Tb_Activiteiten[[#Headers],[Bijdrage in natura (overige)]],""))</f>
        <v/>
      </c>
      <c r="AW806" t="str">
        <f>IF(ISNUMBER(FIND("overige",Methode_Keuze)),"",IF(Tb_Activiteiten[[#This Row],[Bijdrage in natura (vrijwilligers)]]=1,Tb_Activiteiten[[#Headers],[Bijdrage in natura (vrijwilligers)]],""))</f>
        <v/>
      </c>
      <c r="AX806" t="str">
        <f>IF(ISNUMBER(FIND("overige",Methode_Keuze)),"",IF(Tb_Activiteiten[[#This Row],[Afschrijvingskosten]]=1,Tb_Activiteiten[[#Headers],[Afschrijvingskosten]],""))</f>
        <v/>
      </c>
      <c r="AY806" t="str">
        <f>IF(ISNUMBER(FIND("overige",Methode_Keuze)),"",IF(Tb_Activiteiten[[#This Row],[Vergoeding]]=1,Tb_Activiteiten[[#Headers],[Vergoeding]],""))</f>
        <v/>
      </c>
      <c r="AZ806" t="str">
        <f>IF(ISNUMBER(FIND("arbeid",Methode_Keuze)),"",IF(Tb_Activiteiten[[#This Row],[Arbeidskosten - vast tarief (excl eigen arbeid)]]=1,Tb_Activiteiten[[#Headers],[Arbeidskosten - vast tarief (excl eigen arbeid)]],""))</f>
        <v/>
      </c>
      <c r="BA806" t="str">
        <f>IF(ISNUMBER(FIND("overige",Methode_Keuze)),"",IF(Tb_Activiteiten[[#This Row],[Overige kosten]]=1,Tb_Activiteiten[[#Headers],[Overige kosten]],""))</f>
        <v/>
      </c>
    </row>
    <row r="807" spans="1:53" x14ac:dyDescent="0.25">
      <c r="A807" s="213"/>
      <c r="F807" s="64"/>
      <c r="G807" s="64"/>
      <c r="H807" s="258"/>
      <c r="I807" s="258"/>
      <c r="J807" s="258"/>
      <c r="K807" s="258"/>
      <c r="O807" s="56"/>
      <c r="Q807" t="str">
        <f>IFERROR(IF(VLOOKUP(Tb_Activiteiten[[#This Row],[Openstelling]],Tb_Openstelling[],2,0)=1,1,""),"")</f>
        <v/>
      </c>
      <c r="AK807" t="str">
        <f>IF(ISNUMBER(FIND("arbeid",Methode_Keuze)),"",IF(ISNUMBER(FIND("arbeid",Methode_Keuze)),"",IF(Tb_Activiteiten[[#This Row],[Loonkosten]]=1,Tb_Activiteiten[[#Headers],[Loonkosten]],"")))</f>
        <v/>
      </c>
      <c r="AL807" t="str">
        <f>IF(ISNUMBER(FIND("arbeid",Methode_Keuze)),"",IF(ISNUMBER(FIND("arbeid",Methode_Keuze)),"",IF(Tb_Activiteiten[[#This Row],[Eigen arbeid]]=1,Tb_Activiteiten[[#Headers],[Eigen arbeid]],"")))</f>
        <v/>
      </c>
      <c r="AM807" t="str">
        <f>IF(ISNUMBER(FIND("arbeid",Methode_Keuze)),"",IF(ISNUMBER(FIND("arbeid",Methode_Keuze)),"",IF(Tb_Activiteiten[[#This Row],[Projectmedewerker]]=1,Tb_Activiteiten[[#Headers],[Projectmedewerker]],"")))</f>
        <v/>
      </c>
      <c r="AN807" t="str">
        <f>IF(ISNUMBER(FIND("arbeid",Methode_Keuze)),"",IF(ISNUMBER(FIND("arbeid",Methode_Keuze)),"",IF(Tb_Activiteiten[[#This Row],[Landbouwer]]=1,Tb_Activiteiten[[#Headers],[Landbouwer]],"")))</f>
        <v/>
      </c>
      <c r="AO807" t="str">
        <f>IF(ISNUMBER(FIND("arbeid",Methode_Keuze)),"",IF(ISNUMBER(FIND("arbeid",Methode_Keuze)),"",IF(Tb_Activiteiten[[#This Row],[Adviseur]]=1,Tb_Activiteiten[[#Headers],[Adviseur]],"")))</f>
        <v/>
      </c>
      <c r="AP807" t="str">
        <f>IF(ISNUMBER(FIND("arbeid",Methode_Keuze)),"",IF(ISNUMBER(FIND("arbeid",Methode_Keuze)),"",IF(Tb_Activiteiten[[#This Row],[Projectleider/Expert]]=1,Tb_Activiteiten[[#Headers],[Projectleider/Expert]],"")))</f>
        <v/>
      </c>
      <c r="AQ807" t="str">
        <f>IF(ISNUMBER(FIND("arbeid",Methode_Keuze)),"",IF(ISNUMBER(FIND("arbeid",Methode_Keuze)),"",IF(Tb_Activiteiten[[#This Row],[Arbeidskosten]]=1,Tb_Activiteiten[[#Headers],[Arbeidskosten]],"")))</f>
        <v/>
      </c>
      <c r="AR807" t="str">
        <f>IF(ISNUMBER(FIND("arbeid",Methode_Keuze)),"",IF(ISNUMBER(FIND("arbeid",Methode_Keuze)),"",IF(Tb_Activiteiten[[#This Row],[Arbeidskosten op basis van IKS]]=1,Tb_Activiteiten[[#Headers],[Arbeidskosten op basis van IKS]],"")))</f>
        <v/>
      </c>
      <c r="AS807" t="str">
        <f>IF(ISNUMBER(FIND("overige",Methode_Keuze)),"",IF(Tb_Activiteiten[[#This Row],[Kosten derden exclusief btw]]=1,Tb_Activiteiten[[#Headers],[Kosten derden exclusief btw]],""))</f>
        <v/>
      </c>
      <c r="AT807" t="str">
        <f>IF(ISNUMBER(FIND("overige",Methode_Keuze)),"",IF(Tb_Activiteiten[[#This Row],[Niet verrekenbare btw]]=1,Tb_Activiteiten[[#Headers],[Niet verrekenbare btw]],""))</f>
        <v/>
      </c>
      <c r="AU807" t="str">
        <f>IF(ISNUMBER(FIND("overige",Methode_Keuze)),"",IF(Tb_Activiteiten[[#This Row],[Grondkosten]]=1,Tb_Activiteiten[[#Headers],[Grondkosten]],""))</f>
        <v/>
      </c>
      <c r="AV807" t="str">
        <f>IF(ISNUMBER(FIND("overige",Methode_Keuze)),"",IF(Tb_Activiteiten[[#This Row],[Bijdrage in natura (overige)]]=1,Tb_Activiteiten[[#Headers],[Bijdrage in natura (overige)]],""))</f>
        <v/>
      </c>
      <c r="AW807" t="str">
        <f>IF(ISNUMBER(FIND("overige",Methode_Keuze)),"",IF(Tb_Activiteiten[[#This Row],[Bijdrage in natura (vrijwilligers)]]=1,Tb_Activiteiten[[#Headers],[Bijdrage in natura (vrijwilligers)]],""))</f>
        <v/>
      </c>
      <c r="AX807" t="str">
        <f>IF(ISNUMBER(FIND("overige",Methode_Keuze)),"",IF(Tb_Activiteiten[[#This Row],[Afschrijvingskosten]]=1,Tb_Activiteiten[[#Headers],[Afschrijvingskosten]],""))</f>
        <v/>
      </c>
      <c r="AY807" t="str">
        <f>IF(ISNUMBER(FIND("overige",Methode_Keuze)),"",IF(Tb_Activiteiten[[#This Row],[Vergoeding]]=1,Tb_Activiteiten[[#Headers],[Vergoeding]],""))</f>
        <v/>
      </c>
      <c r="AZ807" t="str">
        <f>IF(ISNUMBER(FIND("arbeid",Methode_Keuze)),"",IF(Tb_Activiteiten[[#This Row],[Arbeidskosten - vast tarief (excl eigen arbeid)]]=1,Tb_Activiteiten[[#Headers],[Arbeidskosten - vast tarief (excl eigen arbeid)]],""))</f>
        <v/>
      </c>
      <c r="BA807" t="str">
        <f>IF(ISNUMBER(FIND("overige",Methode_Keuze)),"",IF(Tb_Activiteiten[[#This Row],[Overige kosten]]=1,Tb_Activiteiten[[#Headers],[Overige kosten]],""))</f>
        <v/>
      </c>
    </row>
    <row r="808" spans="1:53" x14ac:dyDescent="0.25">
      <c r="A808" s="213"/>
      <c r="F808" s="64"/>
      <c r="G808" s="64"/>
      <c r="H808" s="258"/>
      <c r="I808" s="258"/>
      <c r="J808" s="258"/>
      <c r="K808" s="258"/>
      <c r="O808" s="56"/>
      <c r="Q808" t="str">
        <f>IFERROR(IF(VLOOKUP(Tb_Activiteiten[[#This Row],[Openstelling]],Tb_Openstelling[],2,0)=1,1,""),"")</f>
        <v/>
      </c>
      <c r="AK808" t="str">
        <f>IF(ISNUMBER(FIND("arbeid",Methode_Keuze)),"",IF(ISNUMBER(FIND("arbeid",Methode_Keuze)),"",IF(Tb_Activiteiten[[#This Row],[Loonkosten]]=1,Tb_Activiteiten[[#Headers],[Loonkosten]],"")))</f>
        <v/>
      </c>
      <c r="AL808" t="str">
        <f>IF(ISNUMBER(FIND("arbeid",Methode_Keuze)),"",IF(ISNUMBER(FIND("arbeid",Methode_Keuze)),"",IF(Tb_Activiteiten[[#This Row],[Eigen arbeid]]=1,Tb_Activiteiten[[#Headers],[Eigen arbeid]],"")))</f>
        <v/>
      </c>
      <c r="AM808" t="str">
        <f>IF(ISNUMBER(FIND("arbeid",Methode_Keuze)),"",IF(ISNUMBER(FIND("arbeid",Methode_Keuze)),"",IF(Tb_Activiteiten[[#This Row],[Projectmedewerker]]=1,Tb_Activiteiten[[#Headers],[Projectmedewerker]],"")))</f>
        <v/>
      </c>
      <c r="AN808" t="str">
        <f>IF(ISNUMBER(FIND("arbeid",Methode_Keuze)),"",IF(ISNUMBER(FIND("arbeid",Methode_Keuze)),"",IF(Tb_Activiteiten[[#This Row],[Landbouwer]]=1,Tb_Activiteiten[[#Headers],[Landbouwer]],"")))</f>
        <v/>
      </c>
      <c r="AO808" t="str">
        <f>IF(ISNUMBER(FIND("arbeid",Methode_Keuze)),"",IF(ISNUMBER(FIND("arbeid",Methode_Keuze)),"",IF(Tb_Activiteiten[[#This Row],[Adviseur]]=1,Tb_Activiteiten[[#Headers],[Adviseur]],"")))</f>
        <v/>
      </c>
      <c r="AP808" t="str">
        <f>IF(ISNUMBER(FIND("arbeid",Methode_Keuze)),"",IF(ISNUMBER(FIND("arbeid",Methode_Keuze)),"",IF(Tb_Activiteiten[[#This Row],[Projectleider/Expert]]=1,Tb_Activiteiten[[#Headers],[Projectleider/Expert]],"")))</f>
        <v/>
      </c>
      <c r="AQ808" t="str">
        <f>IF(ISNUMBER(FIND("arbeid",Methode_Keuze)),"",IF(ISNUMBER(FIND("arbeid",Methode_Keuze)),"",IF(Tb_Activiteiten[[#This Row],[Arbeidskosten]]=1,Tb_Activiteiten[[#Headers],[Arbeidskosten]],"")))</f>
        <v/>
      </c>
      <c r="AR808" t="str">
        <f>IF(ISNUMBER(FIND("arbeid",Methode_Keuze)),"",IF(ISNUMBER(FIND("arbeid",Methode_Keuze)),"",IF(Tb_Activiteiten[[#This Row],[Arbeidskosten op basis van IKS]]=1,Tb_Activiteiten[[#Headers],[Arbeidskosten op basis van IKS]],"")))</f>
        <v/>
      </c>
      <c r="AS808" t="str">
        <f>IF(ISNUMBER(FIND("overige",Methode_Keuze)),"",IF(Tb_Activiteiten[[#This Row],[Kosten derden exclusief btw]]=1,Tb_Activiteiten[[#Headers],[Kosten derden exclusief btw]],""))</f>
        <v/>
      </c>
      <c r="AT808" t="str">
        <f>IF(ISNUMBER(FIND("overige",Methode_Keuze)),"",IF(Tb_Activiteiten[[#This Row],[Niet verrekenbare btw]]=1,Tb_Activiteiten[[#Headers],[Niet verrekenbare btw]],""))</f>
        <v/>
      </c>
      <c r="AU808" t="str">
        <f>IF(ISNUMBER(FIND("overige",Methode_Keuze)),"",IF(Tb_Activiteiten[[#This Row],[Grondkosten]]=1,Tb_Activiteiten[[#Headers],[Grondkosten]],""))</f>
        <v/>
      </c>
      <c r="AV808" t="str">
        <f>IF(ISNUMBER(FIND("overige",Methode_Keuze)),"",IF(Tb_Activiteiten[[#This Row],[Bijdrage in natura (overige)]]=1,Tb_Activiteiten[[#Headers],[Bijdrage in natura (overige)]],""))</f>
        <v/>
      </c>
      <c r="AW808" t="str">
        <f>IF(ISNUMBER(FIND("overige",Methode_Keuze)),"",IF(Tb_Activiteiten[[#This Row],[Bijdrage in natura (vrijwilligers)]]=1,Tb_Activiteiten[[#Headers],[Bijdrage in natura (vrijwilligers)]],""))</f>
        <v/>
      </c>
      <c r="AX808" t="str">
        <f>IF(ISNUMBER(FIND("overige",Methode_Keuze)),"",IF(Tb_Activiteiten[[#This Row],[Afschrijvingskosten]]=1,Tb_Activiteiten[[#Headers],[Afschrijvingskosten]],""))</f>
        <v/>
      </c>
      <c r="AY808" t="str">
        <f>IF(ISNUMBER(FIND("overige",Methode_Keuze)),"",IF(Tb_Activiteiten[[#This Row],[Vergoeding]]=1,Tb_Activiteiten[[#Headers],[Vergoeding]],""))</f>
        <v/>
      </c>
      <c r="AZ808" t="str">
        <f>IF(ISNUMBER(FIND("arbeid",Methode_Keuze)),"",IF(Tb_Activiteiten[[#This Row],[Arbeidskosten - vast tarief (excl eigen arbeid)]]=1,Tb_Activiteiten[[#Headers],[Arbeidskosten - vast tarief (excl eigen arbeid)]],""))</f>
        <v/>
      </c>
      <c r="BA808" t="str">
        <f>IF(ISNUMBER(FIND("overige",Methode_Keuze)),"",IF(Tb_Activiteiten[[#This Row],[Overige kosten]]=1,Tb_Activiteiten[[#Headers],[Overige kosten]],""))</f>
        <v/>
      </c>
    </row>
    <row r="809" spans="1:53" x14ac:dyDescent="0.25">
      <c r="A809" s="213"/>
      <c r="F809" s="64"/>
      <c r="G809" s="64"/>
      <c r="H809" s="258"/>
      <c r="I809" s="258"/>
      <c r="J809" s="258"/>
      <c r="K809" s="258"/>
      <c r="O809" s="56"/>
      <c r="Q809" t="str">
        <f>IFERROR(IF(VLOOKUP(Tb_Activiteiten[[#This Row],[Openstelling]],Tb_Openstelling[],2,0)=1,1,""),"")</f>
        <v/>
      </c>
      <c r="AK809" t="str">
        <f>IF(ISNUMBER(FIND("arbeid",Methode_Keuze)),"",IF(ISNUMBER(FIND("arbeid",Methode_Keuze)),"",IF(Tb_Activiteiten[[#This Row],[Loonkosten]]=1,Tb_Activiteiten[[#Headers],[Loonkosten]],"")))</f>
        <v/>
      </c>
      <c r="AL809" t="str">
        <f>IF(ISNUMBER(FIND("arbeid",Methode_Keuze)),"",IF(ISNUMBER(FIND("arbeid",Methode_Keuze)),"",IF(Tb_Activiteiten[[#This Row],[Eigen arbeid]]=1,Tb_Activiteiten[[#Headers],[Eigen arbeid]],"")))</f>
        <v/>
      </c>
      <c r="AM809" t="str">
        <f>IF(ISNUMBER(FIND("arbeid",Methode_Keuze)),"",IF(ISNUMBER(FIND("arbeid",Methode_Keuze)),"",IF(Tb_Activiteiten[[#This Row],[Projectmedewerker]]=1,Tb_Activiteiten[[#Headers],[Projectmedewerker]],"")))</f>
        <v/>
      </c>
      <c r="AN809" t="str">
        <f>IF(ISNUMBER(FIND("arbeid",Methode_Keuze)),"",IF(ISNUMBER(FIND("arbeid",Methode_Keuze)),"",IF(Tb_Activiteiten[[#This Row],[Landbouwer]]=1,Tb_Activiteiten[[#Headers],[Landbouwer]],"")))</f>
        <v/>
      </c>
      <c r="AO809" t="str">
        <f>IF(ISNUMBER(FIND("arbeid",Methode_Keuze)),"",IF(ISNUMBER(FIND("arbeid",Methode_Keuze)),"",IF(Tb_Activiteiten[[#This Row],[Adviseur]]=1,Tb_Activiteiten[[#Headers],[Adviseur]],"")))</f>
        <v/>
      </c>
      <c r="AP809" t="str">
        <f>IF(ISNUMBER(FIND("arbeid",Methode_Keuze)),"",IF(ISNUMBER(FIND("arbeid",Methode_Keuze)),"",IF(Tb_Activiteiten[[#This Row],[Projectleider/Expert]]=1,Tb_Activiteiten[[#Headers],[Projectleider/Expert]],"")))</f>
        <v/>
      </c>
      <c r="AQ809" t="str">
        <f>IF(ISNUMBER(FIND("arbeid",Methode_Keuze)),"",IF(ISNUMBER(FIND("arbeid",Methode_Keuze)),"",IF(Tb_Activiteiten[[#This Row],[Arbeidskosten]]=1,Tb_Activiteiten[[#Headers],[Arbeidskosten]],"")))</f>
        <v/>
      </c>
      <c r="AR809" t="str">
        <f>IF(ISNUMBER(FIND("arbeid",Methode_Keuze)),"",IF(ISNUMBER(FIND("arbeid",Methode_Keuze)),"",IF(Tb_Activiteiten[[#This Row],[Arbeidskosten op basis van IKS]]=1,Tb_Activiteiten[[#Headers],[Arbeidskosten op basis van IKS]],"")))</f>
        <v/>
      </c>
      <c r="AS809" t="str">
        <f>IF(ISNUMBER(FIND("overige",Methode_Keuze)),"",IF(Tb_Activiteiten[[#This Row],[Kosten derden exclusief btw]]=1,Tb_Activiteiten[[#Headers],[Kosten derden exclusief btw]],""))</f>
        <v/>
      </c>
      <c r="AT809" t="str">
        <f>IF(ISNUMBER(FIND("overige",Methode_Keuze)),"",IF(Tb_Activiteiten[[#This Row],[Niet verrekenbare btw]]=1,Tb_Activiteiten[[#Headers],[Niet verrekenbare btw]],""))</f>
        <v/>
      </c>
      <c r="AU809" t="str">
        <f>IF(ISNUMBER(FIND("overige",Methode_Keuze)),"",IF(Tb_Activiteiten[[#This Row],[Grondkosten]]=1,Tb_Activiteiten[[#Headers],[Grondkosten]],""))</f>
        <v/>
      </c>
      <c r="AV809" t="str">
        <f>IF(ISNUMBER(FIND("overige",Methode_Keuze)),"",IF(Tb_Activiteiten[[#This Row],[Bijdrage in natura (overige)]]=1,Tb_Activiteiten[[#Headers],[Bijdrage in natura (overige)]],""))</f>
        <v/>
      </c>
      <c r="AW809" t="str">
        <f>IF(ISNUMBER(FIND("overige",Methode_Keuze)),"",IF(Tb_Activiteiten[[#This Row],[Bijdrage in natura (vrijwilligers)]]=1,Tb_Activiteiten[[#Headers],[Bijdrage in natura (vrijwilligers)]],""))</f>
        <v/>
      </c>
      <c r="AX809" t="str">
        <f>IF(ISNUMBER(FIND("overige",Methode_Keuze)),"",IF(Tb_Activiteiten[[#This Row],[Afschrijvingskosten]]=1,Tb_Activiteiten[[#Headers],[Afschrijvingskosten]],""))</f>
        <v/>
      </c>
      <c r="AY809" t="str">
        <f>IF(ISNUMBER(FIND("overige",Methode_Keuze)),"",IF(Tb_Activiteiten[[#This Row],[Vergoeding]]=1,Tb_Activiteiten[[#Headers],[Vergoeding]],""))</f>
        <v/>
      </c>
      <c r="AZ809" t="str">
        <f>IF(ISNUMBER(FIND("arbeid",Methode_Keuze)),"",IF(Tb_Activiteiten[[#This Row],[Arbeidskosten - vast tarief (excl eigen arbeid)]]=1,Tb_Activiteiten[[#Headers],[Arbeidskosten - vast tarief (excl eigen arbeid)]],""))</f>
        <v/>
      </c>
      <c r="BA809" t="str">
        <f>IF(ISNUMBER(FIND("overige",Methode_Keuze)),"",IF(Tb_Activiteiten[[#This Row],[Overige kosten]]=1,Tb_Activiteiten[[#Headers],[Overige kosten]],""))</f>
        <v/>
      </c>
    </row>
    <row r="810" spans="1:53" x14ac:dyDescent="0.25">
      <c r="A810" s="213"/>
      <c r="F810" s="64"/>
      <c r="G810" s="64"/>
      <c r="H810" s="258"/>
      <c r="I810" s="258"/>
      <c r="J810" s="258"/>
      <c r="K810" s="258"/>
      <c r="O810" s="56"/>
      <c r="Q810" t="str">
        <f>IFERROR(IF(VLOOKUP(Tb_Activiteiten[[#This Row],[Openstelling]],Tb_Openstelling[],2,0)=1,1,""),"")</f>
        <v/>
      </c>
      <c r="AK810" t="str">
        <f>IF(ISNUMBER(FIND("arbeid",Methode_Keuze)),"",IF(ISNUMBER(FIND("arbeid",Methode_Keuze)),"",IF(Tb_Activiteiten[[#This Row],[Loonkosten]]=1,Tb_Activiteiten[[#Headers],[Loonkosten]],"")))</f>
        <v/>
      </c>
      <c r="AL810" t="str">
        <f>IF(ISNUMBER(FIND("arbeid",Methode_Keuze)),"",IF(ISNUMBER(FIND("arbeid",Methode_Keuze)),"",IF(Tb_Activiteiten[[#This Row],[Eigen arbeid]]=1,Tb_Activiteiten[[#Headers],[Eigen arbeid]],"")))</f>
        <v/>
      </c>
      <c r="AM810" t="str">
        <f>IF(ISNUMBER(FIND("arbeid",Methode_Keuze)),"",IF(ISNUMBER(FIND("arbeid",Methode_Keuze)),"",IF(Tb_Activiteiten[[#This Row],[Projectmedewerker]]=1,Tb_Activiteiten[[#Headers],[Projectmedewerker]],"")))</f>
        <v/>
      </c>
      <c r="AN810" t="str">
        <f>IF(ISNUMBER(FIND("arbeid",Methode_Keuze)),"",IF(ISNUMBER(FIND("arbeid",Methode_Keuze)),"",IF(Tb_Activiteiten[[#This Row],[Landbouwer]]=1,Tb_Activiteiten[[#Headers],[Landbouwer]],"")))</f>
        <v/>
      </c>
      <c r="AO810" t="str">
        <f>IF(ISNUMBER(FIND("arbeid",Methode_Keuze)),"",IF(ISNUMBER(FIND("arbeid",Methode_Keuze)),"",IF(Tb_Activiteiten[[#This Row],[Adviseur]]=1,Tb_Activiteiten[[#Headers],[Adviseur]],"")))</f>
        <v/>
      </c>
      <c r="AP810" t="str">
        <f>IF(ISNUMBER(FIND("arbeid",Methode_Keuze)),"",IF(ISNUMBER(FIND("arbeid",Methode_Keuze)),"",IF(Tb_Activiteiten[[#This Row],[Projectleider/Expert]]=1,Tb_Activiteiten[[#Headers],[Projectleider/Expert]],"")))</f>
        <v/>
      </c>
      <c r="AQ810" t="str">
        <f>IF(ISNUMBER(FIND("arbeid",Methode_Keuze)),"",IF(ISNUMBER(FIND("arbeid",Methode_Keuze)),"",IF(Tb_Activiteiten[[#This Row],[Arbeidskosten]]=1,Tb_Activiteiten[[#Headers],[Arbeidskosten]],"")))</f>
        <v/>
      </c>
      <c r="AR810" t="str">
        <f>IF(ISNUMBER(FIND("arbeid",Methode_Keuze)),"",IF(ISNUMBER(FIND("arbeid",Methode_Keuze)),"",IF(Tb_Activiteiten[[#This Row],[Arbeidskosten op basis van IKS]]=1,Tb_Activiteiten[[#Headers],[Arbeidskosten op basis van IKS]],"")))</f>
        <v/>
      </c>
      <c r="AS810" t="str">
        <f>IF(ISNUMBER(FIND("overige",Methode_Keuze)),"",IF(Tb_Activiteiten[[#This Row],[Kosten derden exclusief btw]]=1,Tb_Activiteiten[[#Headers],[Kosten derden exclusief btw]],""))</f>
        <v/>
      </c>
      <c r="AT810" t="str">
        <f>IF(ISNUMBER(FIND("overige",Methode_Keuze)),"",IF(Tb_Activiteiten[[#This Row],[Niet verrekenbare btw]]=1,Tb_Activiteiten[[#Headers],[Niet verrekenbare btw]],""))</f>
        <v/>
      </c>
      <c r="AU810" t="str">
        <f>IF(ISNUMBER(FIND("overige",Methode_Keuze)),"",IF(Tb_Activiteiten[[#This Row],[Grondkosten]]=1,Tb_Activiteiten[[#Headers],[Grondkosten]],""))</f>
        <v/>
      </c>
      <c r="AV810" t="str">
        <f>IF(ISNUMBER(FIND("overige",Methode_Keuze)),"",IF(Tb_Activiteiten[[#This Row],[Bijdrage in natura (overige)]]=1,Tb_Activiteiten[[#Headers],[Bijdrage in natura (overige)]],""))</f>
        <v/>
      </c>
      <c r="AW810" t="str">
        <f>IF(ISNUMBER(FIND("overige",Methode_Keuze)),"",IF(Tb_Activiteiten[[#This Row],[Bijdrage in natura (vrijwilligers)]]=1,Tb_Activiteiten[[#Headers],[Bijdrage in natura (vrijwilligers)]],""))</f>
        <v/>
      </c>
      <c r="AX810" t="str">
        <f>IF(ISNUMBER(FIND("overige",Methode_Keuze)),"",IF(Tb_Activiteiten[[#This Row],[Afschrijvingskosten]]=1,Tb_Activiteiten[[#Headers],[Afschrijvingskosten]],""))</f>
        <v/>
      </c>
      <c r="AY810" t="str">
        <f>IF(ISNUMBER(FIND("overige",Methode_Keuze)),"",IF(Tb_Activiteiten[[#This Row],[Vergoeding]]=1,Tb_Activiteiten[[#Headers],[Vergoeding]],""))</f>
        <v/>
      </c>
      <c r="AZ810" t="str">
        <f>IF(ISNUMBER(FIND("arbeid",Methode_Keuze)),"",IF(Tb_Activiteiten[[#This Row],[Arbeidskosten - vast tarief (excl eigen arbeid)]]=1,Tb_Activiteiten[[#Headers],[Arbeidskosten - vast tarief (excl eigen arbeid)]],""))</f>
        <v/>
      </c>
      <c r="BA810" t="str">
        <f>IF(ISNUMBER(FIND("overige",Methode_Keuze)),"",IF(Tb_Activiteiten[[#This Row],[Overige kosten]]=1,Tb_Activiteiten[[#Headers],[Overige kosten]],""))</f>
        <v/>
      </c>
    </row>
    <row r="811" spans="1:53" x14ac:dyDescent="0.25">
      <c r="A811" s="213"/>
      <c r="F811" s="64"/>
      <c r="G811" s="64"/>
      <c r="H811" s="258"/>
      <c r="I811" s="258"/>
      <c r="J811" s="258"/>
      <c r="K811" s="258"/>
      <c r="O811" s="56"/>
      <c r="Q811" t="str">
        <f>IFERROR(IF(VLOOKUP(Tb_Activiteiten[[#This Row],[Openstelling]],Tb_Openstelling[],2,0)=1,1,""),"")</f>
        <v/>
      </c>
      <c r="AK811" t="str">
        <f>IF(ISNUMBER(FIND("arbeid",Methode_Keuze)),"",IF(ISNUMBER(FIND("arbeid",Methode_Keuze)),"",IF(Tb_Activiteiten[[#This Row],[Loonkosten]]=1,Tb_Activiteiten[[#Headers],[Loonkosten]],"")))</f>
        <v/>
      </c>
      <c r="AL811" t="str">
        <f>IF(ISNUMBER(FIND("arbeid",Methode_Keuze)),"",IF(ISNUMBER(FIND("arbeid",Methode_Keuze)),"",IF(Tb_Activiteiten[[#This Row],[Eigen arbeid]]=1,Tb_Activiteiten[[#Headers],[Eigen arbeid]],"")))</f>
        <v/>
      </c>
      <c r="AM811" t="str">
        <f>IF(ISNUMBER(FIND("arbeid",Methode_Keuze)),"",IF(ISNUMBER(FIND("arbeid",Methode_Keuze)),"",IF(Tb_Activiteiten[[#This Row],[Projectmedewerker]]=1,Tb_Activiteiten[[#Headers],[Projectmedewerker]],"")))</f>
        <v/>
      </c>
      <c r="AN811" t="str">
        <f>IF(ISNUMBER(FIND("arbeid",Methode_Keuze)),"",IF(ISNUMBER(FIND("arbeid",Methode_Keuze)),"",IF(Tb_Activiteiten[[#This Row],[Landbouwer]]=1,Tb_Activiteiten[[#Headers],[Landbouwer]],"")))</f>
        <v/>
      </c>
      <c r="AO811" t="str">
        <f>IF(ISNUMBER(FIND("arbeid",Methode_Keuze)),"",IF(ISNUMBER(FIND("arbeid",Methode_Keuze)),"",IF(Tb_Activiteiten[[#This Row],[Adviseur]]=1,Tb_Activiteiten[[#Headers],[Adviseur]],"")))</f>
        <v/>
      </c>
      <c r="AP811" t="str">
        <f>IF(ISNUMBER(FIND("arbeid",Methode_Keuze)),"",IF(ISNUMBER(FIND("arbeid",Methode_Keuze)),"",IF(Tb_Activiteiten[[#This Row],[Projectleider/Expert]]=1,Tb_Activiteiten[[#Headers],[Projectleider/Expert]],"")))</f>
        <v/>
      </c>
      <c r="AQ811" t="str">
        <f>IF(ISNUMBER(FIND("arbeid",Methode_Keuze)),"",IF(ISNUMBER(FIND("arbeid",Methode_Keuze)),"",IF(Tb_Activiteiten[[#This Row],[Arbeidskosten]]=1,Tb_Activiteiten[[#Headers],[Arbeidskosten]],"")))</f>
        <v/>
      </c>
      <c r="AR811" t="str">
        <f>IF(ISNUMBER(FIND("arbeid",Methode_Keuze)),"",IF(ISNUMBER(FIND("arbeid",Methode_Keuze)),"",IF(Tb_Activiteiten[[#This Row],[Arbeidskosten op basis van IKS]]=1,Tb_Activiteiten[[#Headers],[Arbeidskosten op basis van IKS]],"")))</f>
        <v/>
      </c>
      <c r="AS811" t="str">
        <f>IF(ISNUMBER(FIND("overige",Methode_Keuze)),"",IF(Tb_Activiteiten[[#This Row],[Kosten derden exclusief btw]]=1,Tb_Activiteiten[[#Headers],[Kosten derden exclusief btw]],""))</f>
        <v/>
      </c>
      <c r="AT811" t="str">
        <f>IF(ISNUMBER(FIND("overige",Methode_Keuze)),"",IF(Tb_Activiteiten[[#This Row],[Niet verrekenbare btw]]=1,Tb_Activiteiten[[#Headers],[Niet verrekenbare btw]],""))</f>
        <v/>
      </c>
      <c r="AU811" t="str">
        <f>IF(ISNUMBER(FIND("overige",Methode_Keuze)),"",IF(Tb_Activiteiten[[#This Row],[Grondkosten]]=1,Tb_Activiteiten[[#Headers],[Grondkosten]],""))</f>
        <v/>
      </c>
      <c r="AV811" t="str">
        <f>IF(ISNUMBER(FIND("overige",Methode_Keuze)),"",IF(Tb_Activiteiten[[#This Row],[Bijdrage in natura (overige)]]=1,Tb_Activiteiten[[#Headers],[Bijdrage in natura (overige)]],""))</f>
        <v/>
      </c>
      <c r="AW811" t="str">
        <f>IF(ISNUMBER(FIND("overige",Methode_Keuze)),"",IF(Tb_Activiteiten[[#This Row],[Bijdrage in natura (vrijwilligers)]]=1,Tb_Activiteiten[[#Headers],[Bijdrage in natura (vrijwilligers)]],""))</f>
        <v/>
      </c>
      <c r="AX811" t="str">
        <f>IF(ISNUMBER(FIND("overige",Methode_Keuze)),"",IF(Tb_Activiteiten[[#This Row],[Afschrijvingskosten]]=1,Tb_Activiteiten[[#Headers],[Afschrijvingskosten]],""))</f>
        <v/>
      </c>
      <c r="AY811" t="str">
        <f>IF(ISNUMBER(FIND("overige",Methode_Keuze)),"",IF(Tb_Activiteiten[[#This Row],[Vergoeding]]=1,Tb_Activiteiten[[#Headers],[Vergoeding]],""))</f>
        <v/>
      </c>
      <c r="AZ811" t="str">
        <f>IF(ISNUMBER(FIND("arbeid",Methode_Keuze)),"",IF(Tb_Activiteiten[[#This Row],[Arbeidskosten - vast tarief (excl eigen arbeid)]]=1,Tb_Activiteiten[[#Headers],[Arbeidskosten - vast tarief (excl eigen arbeid)]],""))</f>
        <v/>
      </c>
      <c r="BA811" t="str">
        <f>IF(ISNUMBER(FIND("overige",Methode_Keuze)),"",IF(Tb_Activiteiten[[#This Row],[Overige kosten]]=1,Tb_Activiteiten[[#Headers],[Overige kosten]],""))</f>
        <v/>
      </c>
    </row>
    <row r="812" spans="1:53" x14ac:dyDescent="0.25">
      <c r="A812" s="213"/>
      <c r="F812" s="64"/>
      <c r="G812" s="64"/>
      <c r="H812" s="258"/>
      <c r="I812" s="258"/>
      <c r="J812" s="258"/>
      <c r="K812" s="258"/>
      <c r="O812" s="56"/>
      <c r="Q812" t="str">
        <f>IFERROR(IF(VLOOKUP(Tb_Activiteiten[[#This Row],[Openstelling]],Tb_Openstelling[],2,0)=1,1,""),"")</f>
        <v/>
      </c>
      <c r="AK812" t="str">
        <f>IF(ISNUMBER(FIND("arbeid",Methode_Keuze)),"",IF(ISNUMBER(FIND("arbeid",Methode_Keuze)),"",IF(Tb_Activiteiten[[#This Row],[Loonkosten]]=1,Tb_Activiteiten[[#Headers],[Loonkosten]],"")))</f>
        <v/>
      </c>
      <c r="AL812" t="str">
        <f>IF(ISNUMBER(FIND("arbeid",Methode_Keuze)),"",IF(ISNUMBER(FIND("arbeid",Methode_Keuze)),"",IF(Tb_Activiteiten[[#This Row],[Eigen arbeid]]=1,Tb_Activiteiten[[#Headers],[Eigen arbeid]],"")))</f>
        <v/>
      </c>
      <c r="AM812" t="str">
        <f>IF(ISNUMBER(FIND("arbeid",Methode_Keuze)),"",IF(ISNUMBER(FIND("arbeid",Methode_Keuze)),"",IF(Tb_Activiteiten[[#This Row],[Projectmedewerker]]=1,Tb_Activiteiten[[#Headers],[Projectmedewerker]],"")))</f>
        <v/>
      </c>
      <c r="AN812" t="str">
        <f>IF(ISNUMBER(FIND("arbeid",Methode_Keuze)),"",IF(ISNUMBER(FIND("arbeid",Methode_Keuze)),"",IF(Tb_Activiteiten[[#This Row],[Landbouwer]]=1,Tb_Activiteiten[[#Headers],[Landbouwer]],"")))</f>
        <v/>
      </c>
      <c r="AO812" t="str">
        <f>IF(ISNUMBER(FIND("arbeid",Methode_Keuze)),"",IF(ISNUMBER(FIND("arbeid",Methode_Keuze)),"",IF(Tb_Activiteiten[[#This Row],[Adviseur]]=1,Tb_Activiteiten[[#Headers],[Adviseur]],"")))</f>
        <v/>
      </c>
      <c r="AP812" t="str">
        <f>IF(ISNUMBER(FIND("arbeid",Methode_Keuze)),"",IF(ISNUMBER(FIND("arbeid",Methode_Keuze)),"",IF(Tb_Activiteiten[[#This Row],[Projectleider/Expert]]=1,Tb_Activiteiten[[#Headers],[Projectleider/Expert]],"")))</f>
        <v/>
      </c>
      <c r="AQ812" t="str">
        <f>IF(ISNUMBER(FIND("arbeid",Methode_Keuze)),"",IF(ISNUMBER(FIND("arbeid",Methode_Keuze)),"",IF(Tb_Activiteiten[[#This Row],[Arbeidskosten]]=1,Tb_Activiteiten[[#Headers],[Arbeidskosten]],"")))</f>
        <v/>
      </c>
      <c r="AR812" t="str">
        <f>IF(ISNUMBER(FIND("arbeid",Methode_Keuze)),"",IF(ISNUMBER(FIND("arbeid",Methode_Keuze)),"",IF(Tb_Activiteiten[[#This Row],[Arbeidskosten op basis van IKS]]=1,Tb_Activiteiten[[#Headers],[Arbeidskosten op basis van IKS]],"")))</f>
        <v/>
      </c>
      <c r="AS812" t="str">
        <f>IF(ISNUMBER(FIND("overige",Methode_Keuze)),"",IF(Tb_Activiteiten[[#This Row],[Kosten derden exclusief btw]]=1,Tb_Activiteiten[[#Headers],[Kosten derden exclusief btw]],""))</f>
        <v/>
      </c>
      <c r="AT812" t="str">
        <f>IF(ISNUMBER(FIND("overige",Methode_Keuze)),"",IF(Tb_Activiteiten[[#This Row],[Niet verrekenbare btw]]=1,Tb_Activiteiten[[#Headers],[Niet verrekenbare btw]],""))</f>
        <v/>
      </c>
      <c r="AU812" t="str">
        <f>IF(ISNUMBER(FIND("overige",Methode_Keuze)),"",IF(Tb_Activiteiten[[#This Row],[Grondkosten]]=1,Tb_Activiteiten[[#Headers],[Grondkosten]],""))</f>
        <v/>
      </c>
      <c r="AV812" t="str">
        <f>IF(ISNUMBER(FIND("overige",Methode_Keuze)),"",IF(Tb_Activiteiten[[#This Row],[Bijdrage in natura (overige)]]=1,Tb_Activiteiten[[#Headers],[Bijdrage in natura (overige)]],""))</f>
        <v/>
      </c>
      <c r="AW812" t="str">
        <f>IF(ISNUMBER(FIND("overige",Methode_Keuze)),"",IF(Tb_Activiteiten[[#This Row],[Bijdrage in natura (vrijwilligers)]]=1,Tb_Activiteiten[[#Headers],[Bijdrage in natura (vrijwilligers)]],""))</f>
        <v/>
      </c>
      <c r="AX812" t="str">
        <f>IF(ISNUMBER(FIND("overige",Methode_Keuze)),"",IF(Tb_Activiteiten[[#This Row],[Afschrijvingskosten]]=1,Tb_Activiteiten[[#Headers],[Afschrijvingskosten]],""))</f>
        <v/>
      </c>
      <c r="AY812" t="str">
        <f>IF(ISNUMBER(FIND("overige",Methode_Keuze)),"",IF(Tb_Activiteiten[[#This Row],[Vergoeding]]=1,Tb_Activiteiten[[#Headers],[Vergoeding]],""))</f>
        <v/>
      </c>
      <c r="AZ812" t="str">
        <f>IF(ISNUMBER(FIND("arbeid",Methode_Keuze)),"",IF(Tb_Activiteiten[[#This Row],[Arbeidskosten - vast tarief (excl eigen arbeid)]]=1,Tb_Activiteiten[[#Headers],[Arbeidskosten - vast tarief (excl eigen arbeid)]],""))</f>
        <v/>
      </c>
      <c r="BA812" t="str">
        <f>IF(ISNUMBER(FIND("overige",Methode_Keuze)),"",IF(Tb_Activiteiten[[#This Row],[Overige kosten]]=1,Tb_Activiteiten[[#Headers],[Overige kosten]],""))</f>
        <v/>
      </c>
    </row>
    <row r="813" spans="1:53" x14ac:dyDescent="0.25">
      <c r="A813" s="213"/>
      <c r="F813" s="64"/>
      <c r="G813" s="64"/>
      <c r="H813" s="258"/>
      <c r="I813" s="258"/>
      <c r="J813" s="258"/>
      <c r="K813" s="258"/>
      <c r="O813" s="56"/>
      <c r="Q813" t="str">
        <f>IFERROR(IF(VLOOKUP(Tb_Activiteiten[[#This Row],[Openstelling]],Tb_Openstelling[],2,0)=1,1,""),"")</f>
        <v/>
      </c>
      <c r="AK813" t="str">
        <f>IF(ISNUMBER(FIND("arbeid",Methode_Keuze)),"",IF(ISNUMBER(FIND("arbeid",Methode_Keuze)),"",IF(Tb_Activiteiten[[#This Row],[Loonkosten]]=1,Tb_Activiteiten[[#Headers],[Loonkosten]],"")))</f>
        <v/>
      </c>
      <c r="AL813" t="str">
        <f>IF(ISNUMBER(FIND("arbeid",Methode_Keuze)),"",IF(ISNUMBER(FIND("arbeid",Methode_Keuze)),"",IF(Tb_Activiteiten[[#This Row],[Eigen arbeid]]=1,Tb_Activiteiten[[#Headers],[Eigen arbeid]],"")))</f>
        <v/>
      </c>
      <c r="AM813" t="str">
        <f>IF(ISNUMBER(FIND("arbeid",Methode_Keuze)),"",IF(ISNUMBER(FIND("arbeid",Methode_Keuze)),"",IF(Tb_Activiteiten[[#This Row],[Projectmedewerker]]=1,Tb_Activiteiten[[#Headers],[Projectmedewerker]],"")))</f>
        <v/>
      </c>
      <c r="AN813" t="str">
        <f>IF(ISNUMBER(FIND("arbeid",Methode_Keuze)),"",IF(ISNUMBER(FIND("arbeid",Methode_Keuze)),"",IF(Tb_Activiteiten[[#This Row],[Landbouwer]]=1,Tb_Activiteiten[[#Headers],[Landbouwer]],"")))</f>
        <v/>
      </c>
      <c r="AO813" t="str">
        <f>IF(ISNUMBER(FIND("arbeid",Methode_Keuze)),"",IF(ISNUMBER(FIND("arbeid",Methode_Keuze)),"",IF(Tb_Activiteiten[[#This Row],[Adviseur]]=1,Tb_Activiteiten[[#Headers],[Adviseur]],"")))</f>
        <v/>
      </c>
      <c r="AP813" t="str">
        <f>IF(ISNUMBER(FIND("arbeid",Methode_Keuze)),"",IF(ISNUMBER(FIND("arbeid",Methode_Keuze)),"",IF(Tb_Activiteiten[[#This Row],[Projectleider/Expert]]=1,Tb_Activiteiten[[#Headers],[Projectleider/Expert]],"")))</f>
        <v/>
      </c>
      <c r="AQ813" t="str">
        <f>IF(ISNUMBER(FIND("arbeid",Methode_Keuze)),"",IF(ISNUMBER(FIND("arbeid",Methode_Keuze)),"",IF(Tb_Activiteiten[[#This Row],[Arbeidskosten]]=1,Tb_Activiteiten[[#Headers],[Arbeidskosten]],"")))</f>
        <v/>
      </c>
      <c r="AR813" t="str">
        <f>IF(ISNUMBER(FIND("arbeid",Methode_Keuze)),"",IF(ISNUMBER(FIND("arbeid",Methode_Keuze)),"",IF(Tb_Activiteiten[[#This Row],[Arbeidskosten op basis van IKS]]=1,Tb_Activiteiten[[#Headers],[Arbeidskosten op basis van IKS]],"")))</f>
        <v/>
      </c>
      <c r="AS813" t="str">
        <f>IF(ISNUMBER(FIND("overige",Methode_Keuze)),"",IF(Tb_Activiteiten[[#This Row],[Kosten derden exclusief btw]]=1,Tb_Activiteiten[[#Headers],[Kosten derden exclusief btw]],""))</f>
        <v/>
      </c>
      <c r="AT813" t="str">
        <f>IF(ISNUMBER(FIND("overige",Methode_Keuze)),"",IF(Tb_Activiteiten[[#This Row],[Niet verrekenbare btw]]=1,Tb_Activiteiten[[#Headers],[Niet verrekenbare btw]],""))</f>
        <v/>
      </c>
      <c r="AU813" t="str">
        <f>IF(ISNUMBER(FIND("overige",Methode_Keuze)),"",IF(Tb_Activiteiten[[#This Row],[Grondkosten]]=1,Tb_Activiteiten[[#Headers],[Grondkosten]],""))</f>
        <v/>
      </c>
      <c r="AV813" t="str">
        <f>IF(ISNUMBER(FIND("overige",Methode_Keuze)),"",IF(Tb_Activiteiten[[#This Row],[Bijdrage in natura (overige)]]=1,Tb_Activiteiten[[#Headers],[Bijdrage in natura (overige)]],""))</f>
        <v/>
      </c>
      <c r="AW813" t="str">
        <f>IF(ISNUMBER(FIND("overige",Methode_Keuze)),"",IF(Tb_Activiteiten[[#This Row],[Bijdrage in natura (vrijwilligers)]]=1,Tb_Activiteiten[[#Headers],[Bijdrage in natura (vrijwilligers)]],""))</f>
        <v/>
      </c>
      <c r="AX813" t="str">
        <f>IF(ISNUMBER(FIND("overige",Methode_Keuze)),"",IF(Tb_Activiteiten[[#This Row],[Afschrijvingskosten]]=1,Tb_Activiteiten[[#Headers],[Afschrijvingskosten]],""))</f>
        <v/>
      </c>
      <c r="AY813" t="str">
        <f>IF(ISNUMBER(FIND("overige",Methode_Keuze)),"",IF(Tb_Activiteiten[[#This Row],[Vergoeding]]=1,Tb_Activiteiten[[#Headers],[Vergoeding]],""))</f>
        <v/>
      </c>
      <c r="AZ813" t="str">
        <f>IF(ISNUMBER(FIND("arbeid",Methode_Keuze)),"",IF(Tb_Activiteiten[[#This Row],[Arbeidskosten - vast tarief (excl eigen arbeid)]]=1,Tb_Activiteiten[[#Headers],[Arbeidskosten - vast tarief (excl eigen arbeid)]],""))</f>
        <v/>
      </c>
      <c r="BA813" t="str">
        <f>IF(ISNUMBER(FIND("overige",Methode_Keuze)),"",IF(Tb_Activiteiten[[#This Row],[Overige kosten]]=1,Tb_Activiteiten[[#Headers],[Overige kosten]],""))</f>
        <v/>
      </c>
    </row>
    <row r="814" spans="1:53" x14ac:dyDescent="0.25">
      <c r="A814" s="213"/>
      <c r="F814" s="64"/>
      <c r="G814" s="64"/>
      <c r="H814" s="258"/>
      <c r="I814" s="258"/>
      <c r="J814" s="258"/>
      <c r="K814" s="258"/>
      <c r="O814" s="56"/>
      <c r="Q814" t="str">
        <f>IFERROR(IF(VLOOKUP(Tb_Activiteiten[[#This Row],[Openstelling]],Tb_Openstelling[],2,0)=1,1,""),"")</f>
        <v/>
      </c>
      <c r="AK814" t="str">
        <f>IF(ISNUMBER(FIND("arbeid",Methode_Keuze)),"",IF(ISNUMBER(FIND("arbeid",Methode_Keuze)),"",IF(Tb_Activiteiten[[#This Row],[Loonkosten]]=1,Tb_Activiteiten[[#Headers],[Loonkosten]],"")))</f>
        <v/>
      </c>
      <c r="AL814" t="str">
        <f>IF(ISNUMBER(FIND("arbeid",Methode_Keuze)),"",IF(ISNUMBER(FIND("arbeid",Methode_Keuze)),"",IF(Tb_Activiteiten[[#This Row],[Eigen arbeid]]=1,Tb_Activiteiten[[#Headers],[Eigen arbeid]],"")))</f>
        <v/>
      </c>
      <c r="AM814" t="str">
        <f>IF(ISNUMBER(FIND("arbeid",Methode_Keuze)),"",IF(ISNUMBER(FIND("arbeid",Methode_Keuze)),"",IF(Tb_Activiteiten[[#This Row],[Projectmedewerker]]=1,Tb_Activiteiten[[#Headers],[Projectmedewerker]],"")))</f>
        <v/>
      </c>
      <c r="AN814" t="str">
        <f>IF(ISNUMBER(FIND("arbeid",Methode_Keuze)),"",IF(ISNUMBER(FIND("arbeid",Methode_Keuze)),"",IF(Tb_Activiteiten[[#This Row],[Landbouwer]]=1,Tb_Activiteiten[[#Headers],[Landbouwer]],"")))</f>
        <v/>
      </c>
      <c r="AO814" t="str">
        <f>IF(ISNUMBER(FIND("arbeid",Methode_Keuze)),"",IF(ISNUMBER(FIND("arbeid",Methode_Keuze)),"",IF(Tb_Activiteiten[[#This Row],[Adviseur]]=1,Tb_Activiteiten[[#Headers],[Adviseur]],"")))</f>
        <v/>
      </c>
      <c r="AP814" t="str">
        <f>IF(ISNUMBER(FIND("arbeid",Methode_Keuze)),"",IF(ISNUMBER(FIND("arbeid",Methode_Keuze)),"",IF(Tb_Activiteiten[[#This Row],[Projectleider/Expert]]=1,Tb_Activiteiten[[#Headers],[Projectleider/Expert]],"")))</f>
        <v/>
      </c>
      <c r="AQ814" t="str">
        <f>IF(ISNUMBER(FIND("arbeid",Methode_Keuze)),"",IF(ISNUMBER(FIND("arbeid",Methode_Keuze)),"",IF(Tb_Activiteiten[[#This Row],[Arbeidskosten]]=1,Tb_Activiteiten[[#Headers],[Arbeidskosten]],"")))</f>
        <v/>
      </c>
      <c r="AR814" t="str">
        <f>IF(ISNUMBER(FIND("arbeid",Methode_Keuze)),"",IF(ISNUMBER(FIND("arbeid",Methode_Keuze)),"",IF(Tb_Activiteiten[[#This Row],[Arbeidskosten op basis van IKS]]=1,Tb_Activiteiten[[#Headers],[Arbeidskosten op basis van IKS]],"")))</f>
        <v/>
      </c>
      <c r="AS814" t="str">
        <f>IF(ISNUMBER(FIND("overige",Methode_Keuze)),"",IF(Tb_Activiteiten[[#This Row],[Kosten derden exclusief btw]]=1,Tb_Activiteiten[[#Headers],[Kosten derden exclusief btw]],""))</f>
        <v/>
      </c>
      <c r="AT814" t="str">
        <f>IF(ISNUMBER(FIND("overige",Methode_Keuze)),"",IF(Tb_Activiteiten[[#This Row],[Niet verrekenbare btw]]=1,Tb_Activiteiten[[#Headers],[Niet verrekenbare btw]],""))</f>
        <v/>
      </c>
      <c r="AU814" t="str">
        <f>IF(ISNUMBER(FIND("overige",Methode_Keuze)),"",IF(Tb_Activiteiten[[#This Row],[Grondkosten]]=1,Tb_Activiteiten[[#Headers],[Grondkosten]],""))</f>
        <v/>
      </c>
      <c r="AV814" t="str">
        <f>IF(ISNUMBER(FIND("overige",Methode_Keuze)),"",IF(Tb_Activiteiten[[#This Row],[Bijdrage in natura (overige)]]=1,Tb_Activiteiten[[#Headers],[Bijdrage in natura (overige)]],""))</f>
        <v/>
      </c>
      <c r="AW814" t="str">
        <f>IF(ISNUMBER(FIND("overige",Methode_Keuze)),"",IF(Tb_Activiteiten[[#This Row],[Bijdrage in natura (vrijwilligers)]]=1,Tb_Activiteiten[[#Headers],[Bijdrage in natura (vrijwilligers)]],""))</f>
        <v/>
      </c>
      <c r="AX814" t="str">
        <f>IF(ISNUMBER(FIND("overige",Methode_Keuze)),"",IF(Tb_Activiteiten[[#This Row],[Afschrijvingskosten]]=1,Tb_Activiteiten[[#Headers],[Afschrijvingskosten]],""))</f>
        <v/>
      </c>
      <c r="AY814" t="str">
        <f>IF(ISNUMBER(FIND("overige",Methode_Keuze)),"",IF(Tb_Activiteiten[[#This Row],[Vergoeding]]=1,Tb_Activiteiten[[#Headers],[Vergoeding]],""))</f>
        <v/>
      </c>
      <c r="AZ814" t="str">
        <f>IF(ISNUMBER(FIND("arbeid",Methode_Keuze)),"",IF(Tb_Activiteiten[[#This Row],[Arbeidskosten - vast tarief (excl eigen arbeid)]]=1,Tb_Activiteiten[[#Headers],[Arbeidskosten - vast tarief (excl eigen arbeid)]],""))</f>
        <v/>
      </c>
      <c r="BA814" t="str">
        <f>IF(ISNUMBER(FIND("overige",Methode_Keuze)),"",IF(Tb_Activiteiten[[#This Row],[Overige kosten]]=1,Tb_Activiteiten[[#Headers],[Overige kosten]],""))</f>
        <v/>
      </c>
    </row>
    <row r="815" spans="1:53" x14ac:dyDescent="0.25">
      <c r="A815" s="213"/>
      <c r="F815" s="64"/>
      <c r="G815" s="64"/>
      <c r="H815" s="258"/>
      <c r="I815" s="258"/>
      <c r="J815" s="258"/>
      <c r="K815" s="258"/>
      <c r="O815" s="56"/>
      <c r="Q815" t="str">
        <f>IFERROR(IF(VLOOKUP(Tb_Activiteiten[[#This Row],[Openstelling]],Tb_Openstelling[],2,0)=1,1,""),"")</f>
        <v/>
      </c>
      <c r="AK815" t="str">
        <f>IF(ISNUMBER(FIND("arbeid",Methode_Keuze)),"",IF(ISNUMBER(FIND("arbeid",Methode_Keuze)),"",IF(Tb_Activiteiten[[#This Row],[Loonkosten]]=1,Tb_Activiteiten[[#Headers],[Loonkosten]],"")))</f>
        <v/>
      </c>
      <c r="AL815" t="str">
        <f>IF(ISNUMBER(FIND("arbeid",Methode_Keuze)),"",IF(ISNUMBER(FIND("arbeid",Methode_Keuze)),"",IF(Tb_Activiteiten[[#This Row],[Eigen arbeid]]=1,Tb_Activiteiten[[#Headers],[Eigen arbeid]],"")))</f>
        <v/>
      </c>
      <c r="AM815" t="str">
        <f>IF(ISNUMBER(FIND("arbeid",Methode_Keuze)),"",IF(ISNUMBER(FIND("arbeid",Methode_Keuze)),"",IF(Tb_Activiteiten[[#This Row],[Projectmedewerker]]=1,Tb_Activiteiten[[#Headers],[Projectmedewerker]],"")))</f>
        <v/>
      </c>
      <c r="AN815" t="str">
        <f>IF(ISNUMBER(FIND("arbeid",Methode_Keuze)),"",IF(ISNUMBER(FIND("arbeid",Methode_Keuze)),"",IF(Tb_Activiteiten[[#This Row],[Landbouwer]]=1,Tb_Activiteiten[[#Headers],[Landbouwer]],"")))</f>
        <v/>
      </c>
      <c r="AO815" t="str">
        <f>IF(ISNUMBER(FIND("arbeid",Methode_Keuze)),"",IF(ISNUMBER(FIND("arbeid",Methode_Keuze)),"",IF(Tb_Activiteiten[[#This Row],[Adviseur]]=1,Tb_Activiteiten[[#Headers],[Adviseur]],"")))</f>
        <v/>
      </c>
      <c r="AP815" t="str">
        <f>IF(ISNUMBER(FIND("arbeid",Methode_Keuze)),"",IF(ISNUMBER(FIND("arbeid",Methode_Keuze)),"",IF(Tb_Activiteiten[[#This Row],[Projectleider/Expert]]=1,Tb_Activiteiten[[#Headers],[Projectleider/Expert]],"")))</f>
        <v/>
      </c>
      <c r="AQ815" t="str">
        <f>IF(ISNUMBER(FIND("arbeid",Methode_Keuze)),"",IF(ISNUMBER(FIND("arbeid",Methode_Keuze)),"",IF(Tb_Activiteiten[[#This Row],[Arbeidskosten]]=1,Tb_Activiteiten[[#Headers],[Arbeidskosten]],"")))</f>
        <v/>
      </c>
      <c r="AR815" t="str">
        <f>IF(ISNUMBER(FIND("arbeid",Methode_Keuze)),"",IF(ISNUMBER(FIND("arbeid",Methode_Keuze)),"",IF(Tb_Activiteiten[[#This Row],[Arbeidskosten op basis van IKS]]=1,Tb_Activiteiten[[#Headers],[Arbeidskosten op basis van IKS]],"")))</f>
        <v/>
      </c>
      <c r="AS815" t="str">
        <f>IF(ISNUMBER(FIND("overige",Methode_Keuze)),"",IF(Tb_Activiteiten[[#This Row],[Kosten derden exclusief btw]]=1,Tb_Activiteiten[[#Headers],[Kosten derden exclusief btw]],""))</f>
        <v/>
      </c>
      <c r="AT815" t="str">
        <f>IF(ISNUMBER(FIND("overige",Methode_Keuze)),"",IF(Tb_Activiteiten[[#This Row],[Niet verrekenbare btw]]=1,Tb_Activiteiten[[#Headers],[Niet verrekenbare btw]],""))</f>
        <v/>
      </c>
      <c r="AU815" t="str">
        <f>IF(ISNUMBER(FIND("overige",Methode_Keuze)),"",IF(Tb_Activiteiten[[#This Row],[Grondkosten]]=1,Tb_Activiteiten[[#Headers],[Grondkosten]],""))</f>
        <v/>
      </c>
      <c r="AV815" t="str">
        <f>IF(ISNUMBER(FIND("overige",Methode_Keuze)),"",IF(Tb_Activiteiten[[#This Row],[Bijdrage in natura (overige)]]=1,Tb_Activiteiten[[#Headers],[Bijdrage in natura (overige)]],""))</f>
        <v/>
      </c>
      <c r="AW815" t="str">
        <f>IF(ISNUMBER(FIND("overige",Methode_Keuze)),"",IF(Tb_Activiteiten[[#This Row],[Bijdrage in natura (vrijwilligers)]]=1,Tb_Activiteiten[[#Headers],[Bijdrage in natura (vrijwilligers)]],""))</f>
        <v/>
      </c>
      <c r="AX815" t="str">
        <f>IF(ISNUMBER(FIND("overige",Methode_Keuze)),"",IF(Tb_Activiteiten[[#This Row],[Afschrijvingskosten]]=1,Tb_Activiteiten[[#Headers],[Afschrijvingskosten]],""))</f>
        <v/>
      </c>
      <c r="AY815" t="str">
        <f>IF(ISNUMBER(FIND("overige",Methode_Keuze)),"",IF(Tb_Activiteiten[[#This Row],[Vergoeding]]=1,Tb_Activiteiten[[#Headers],[Vergoeding]],""))</f>
        <v/>
      </c>
      <c r="AZ815" t="str">
        <f>IF(ISNUMBER(FIND("arbeid",Methode_Keuze)),"",IF(Tb_Activiteiten[[#This Row],[Arbeidskosten - vast tarief (excl eigen arbeid)]]=1,Tb_Activiteiten[[#Headers],[Arbeidskosten - vast tarief (excl eigen arbeid)]],""))</f>
        <v/>
      </c>
      <c r="BA815" t="str">
        <f>IF(ISNUMBER(FIND("overige",Methode_Keuze)),"",IF(Tb_Activiteiten[[#This Row],[Overige kosten]]=1,Tb_Activiteiten[[#Headers],[Overige kosten]],""))</f>
        <v/>
      </c>
    </row>
    <row r="816" spans="1:53" x14ac:dyDescent="0.25">
      <c r="A816" s="213"/>
      <c r="F816" s="64"/>
      <c r="G816" s="64"/>
      <c r="H816" s="258"/>
      <c r="I816" s="258"/>
      <c r="J816" s="258"/>
      <c r="K816" s="258"/>
      <c r="O816" s="56"/>
      <c r="Q816" t="str">
        <f>IFERROR(IF(VLOOKUP(Tb_Activiteiten[[#This Row],[Openstelling]],Tb_Openstelling[],2,0)=1,1,""),"")</f>
        <v/>
      </c>
      <c r="AK816" t="str">
        <f>IF(ISNUMBER(FIND("arbeid",Methode_Keuze)),"",IF(ISNUMBER(FIND("arbeid",Methode_Keuze)),"",IF(Tb_Activiteiten[[#This Row],[Loonkosten]]=1,Tb_Activiteiten[[#Headers],[Loonkosten]],"")))</f>
        <v/>
      </c>
      <c r="AL816" t="str">
        <f>IF(ISNUMBER(FIND("arbeid",Methode_Keuze)),"",IF(ISNUMBER(FIND("arbeid",Methode_Keuze)),"",IF(Tb_Activiteiten[[#This Row],[Eigen arbeid]]=1,Tb_Activiteiten[[#Headers],[Eigen arbeid]],"")))</f>
        <v/>
      </c>
      <c r="AM816" t="str">
        <f>IF(ISNUMBER(FIND("arbeid",Methode_Keuze)),"",IF(ISNUMBER(FIND("arbeid",Methode_Keuze)),"",IF(Tb_Activiteiten[[#This Row],[Projectmedewerker]]=1,Tb_Activiteiten[[#Headers],[Projectmedewerker]],"")))</f>
        <v/>
      </c>
      <c r="AN816" t="str">
        <f>IF(ISNUMBER(FIND("arbeid",Methode_Keuze)),"",IF(ISNUMBER(FIND("arbeid",Methode_Keuze)),"",IF(Tb_Activiteiten[[#This Row],[Landbouwer]]=1,Tb_Activiteiten[[#Headers],[Landbouwer]],"")))</f>
        <v/>
      </c>
      <c r="AO816" t="str">
        <f>IF(ISNUMBER(FIND("arbeid",Methode_Keuze)),"",IF(ISNUMBER(FIND("arbeid",Methode_Keuze)),"",IF(Tb_Activiteiten[[#This Row],[Adviseur]]=1,Tb_Activiteiten[[#Headers],[Adviseur]],"")))</f>
        <v/>
      </c>
      <c r="AP816" t="str">
        <f>IF(ISNUMBER(FIND("arbeid",Methode_Keuze)),"",IF(ISNUMBER(FIND("arbeid",Methode_Keuze)),"",IF(Tb_Activiteiten[[#This Row],[Projectleider/Expert]]=1,Tb_Activiteiten[[#Headers],[Projectleider/Expert]],"")))</f>
        <v/>
      </c>
      <c r="AQ816" t="str">
        <f>IF(ISNUMBER(FIND("arbeid",Methode_Keuze)),"",IF(ISNUMBER(FIND("arbeid",Methode_Keuze)),"",IF(Tb_Activiteiten[[#This Row],[Arbeidskosten]]=1,Tb_Activiteiten[[#Headers],[Arbeidskosten]],"")))</f>
        <v/>
      </c>
      <c r="AR816" t="str">
        <f>IF(ISNUMBER(FIND("arbeid",Methode_Keuze)),"",IF(ISNUMBER(FIND("arbeid",Methode_Keuze)),"",IF(Tb_Activiteiten[[#This Row],[Arbeidskosten op basis van IKS]]=1,Tb_Activiteiten[[#Headers],[Arbeidskosten op basis van IKS]],"")))</f>
        <v/>
      </c>
      <c r="AS816" t="str">
        <f>IF(ISNUMBER(FIND("overige",Methode_Keuze)),"",IF(Tb_Activiteiten[[#This Row],[Kosten derden exclusief btw]]=1,Tb_Activiteiten[[#Headers],[Kosten derden exclusief btw]],""))</f>
        <v/>
      </c>
      <c r="AT816" t="str">
        <f>IF(ISNUMBER(FIND("overige",Methode_Keuze)),"",IF(Tb_Activiteiten[[#This Row],[Niet verrekenbare btw]]=1,Tb_Activiteiten[[#Headers],[Niet verrekenbare btw]],""))</f>
        <v/>
      </c>
      <c r="AU816" t="str">
        <f>IF(ISNUMBER(FIND("overige",Methode_Keuze)),"",IF(Tb_Activiteiten[[#This Row],[Grondkosten]]=1,Tb_Activiteiten[[#Headers],[Grondkosten]],""))</f>
        <v/>
      </c>
      <c r="AV816" t="str">
        <f>IF(ISNUMBER(FIND("overige",Methode_Keuze)),"",IF(Tb_Activiteiten[[#This Row],[Bijdrage in natura (overige)]]=1,Tb_Activiteiten[[#Headers],[Bijdrage in natura (overige)]],""))</f>
        <v/>
      </c>
      <c r="AW816" t="str">
        <f>IF(ISNUMBER(FIND("overige",Methode_Keuze)),"",IF(Tb_Activiteiten[[#This Row],[Bijdrage in natura (vrijwilligers)]]=1,Tb_Activiteiten[[#Headers],[Bijdrage in natura (vrijwilligers)]],""))</f>
        <v/>
      </c>
      <c r="AX816" t="str">
        <f>IF(ISNUMBER(FIND("overige",Methode_Keuze)),"",IF(Tb_Activiteiten[[#This Row],[Afschrijvingskosten]]=1,Tb_Activiteiten[[#Headers],[Afschrijvingskosten]],""))</f>
        <v/>
      </c>
      <c r="AY816" t="str">
        <f>IF(ISNUMBER(FIND("overige",Methode_Keuze)),"",IF(Tb_Activiteiten[[#This Row],[Vergoeding]]=1,Tb_Activiteiten[[#Headers],[Vergoeding]],""))</f>
        <v/>
      </c>
      <c r="AZ816" t="str">
        <f>IF(ISNUMBER(FIND("arbeid",Methode_Keuze)),"",IF(Tb_Activiteiten[[#This Row],[Arbeidskosten - vast tarief (excl eigen arbeid)]]=1,Tb_Activiteiten[[#Headers],[Arbeidskosten - vast tarief (excl eigen arbeid)]],""))</f>
        <v/>
      </c>
      <c r="BA816" t="str">
        <f>IF(ISNUMBER(FIND("overige",Methode_Keuze)),"",IF(Tb_Activiteiten[[#This Row],[Overige kosten]]=1,Tb_Activiteiten[[#Headers],[Overige kosten]],""))</f>
        <v/>
      </c>
    </row>
    <row r="817" spans="1:53" x14ac:dyDescent="0.25">
      <c r="A817" s="213"/>
      <c r="F817" s="64"/>
      <c r="G817" s="64"/>
      <c r="H817" s="258"/>
      <c r="I817" s="258"/>
      <c r="J817" s="258"/>
      <c r="K817" s="258"/>
      <c r="O817" s="56"/>
      <c r="Q817" t="str">
        <f>IFERROR(IF(VLOOKUP(Tb_Activiteiten[[#This Row],[Openstelling]],Tb_Openstelling[],2,0)=1,1,""),"")</f>
        <v/>
      </c>
      <c r="AK817" t="str">
        <f>IF(ISNUMBER(FIND("arbeid",Methode_Keuze)),"",IF(ISNUMBER(FIND("arbeid",Methode_Keuze)),"",IF(Tb_Activiteiten[[#This Row],[Loonkosten]]=1,Tb_Activiteiten[[#Headers],[Loonkosten]],"")))</f>
        <v/>
      </c>
      <c r="AL817" t="str">
        <f>IF(ISNUMBER(FIND("arbeid",Methode_Keuze)),"",IF(ISNUMBER(FIND("arbeid",Methode_Keuze)),"",IF(Tb_Activiteiten[[#This Row],[Eigen arbeid]]=1,Tb_Activiteiten[[#Headers],[Eigen arbeid]],"")))</f>
        <v/>
      </c>
      <c r="AM817" t="str">
        <f>IF(ISNUMBER(FIND("arbeid",Methode_Keuze)),"",IF(ISNUMBER(FIND("arbeid",Methode_Keuze)),"",IF(Tb_Activiteiten[[#This Row],[Projectmedewerker]]=1,Tb_Activiteiten[[#Headers],[Projectmedewerker]],"")))</f>
        <v/>
      </c>
      <c r="AN817" t="str">
        <f>IF(ISNUMBER(FIND("arbeid",Methode_Keuze)),"",IF(ISNUMBER(FIND("arbeid",Methode_Keuze)),"",IF(Tb_Activiteiten[[#This Row],[Landbouwer]]=1,Tb_Activiteiten[[#Headers],[Landbouwer]],"")))</f>
        <v/>
      </c>
      <c r="AO817" t="str">
        <f>IF(ISNUMBER(FIND("arbeid",Methode_Keuze)),"",IF(ISNUMBER(FIND("arbeid",Methode_Keuze)),"",IF(Tb_Activiteiten[[#This Row],[Adviseur]]=1,Tb_Activiteiten[[#Headers],[Adviseur]],"")))</f>
        <v/>
      </c>
      <c r="AP817" t="str">
        <f>IF(ISNUMBER(FIND("arbeid",Methode_Keuze)),"",IF(ISNUMBER(FIND("arbeid",Methode_Keuze)),"",IF(Tb_Activiteiten[[#This Row],[Projectleider/Expert]]=1,Tb_Activiteiten[[#Headers],[Projectleider/Expert]],"")))</f>
        <v/>
      </c>
      <c r="AQ817" t="str">
        <f>IF(ISNUMBER(FIND("arbeid",Methode_Keuze)),"",IF(ISNUMBER(FIND("arbeid",Methode_Keuze)),"",IF(Tb_Activiteiten[[#This Row],[Arbeidskosten]]=1,Tb_Activiteiten[[#Headers],[Arbeidskosten]],"")))</f>
        <v/>
      </c>
      <c r="AR817" t="str">
        <f>IF(ISNUMBER(FIND("arbeid",Methode_Keuze)),"",IF(ISNUMBER(FIND("arbeid",Methode_Keuze)),"",IF(Tb_Activiteiten[[#This Row],[Arbeidskosten op basis van IKS]]=1,Tb_Activiteiten[[#Headers],[Arbeidskosten op basis van IKS]],"")))</f>
        <v/>
      </c>
      <c r="AS817" t="str">
        <f>IF(ISNUMBER(FIND("overige",Methode_Keuze)),"",IF(Tb_Activiteiten[[#This Row],[Kosten derden exclusief btw]]=1,Tb_Activiteiten[[#Headers],[Kosten derden exclusief btw]],""))</f>
        <v/>
      </c>
      <c r="AT817" t="str">
        <f>IF(ISNUMBER(FIND("overige",Methode_Keuze)),"",IF(Tb_Activiteiten[[#This Row],[Niet verrekenbare btw]]=1,Tb_Activiteiten[[#Headers],[Niet verrekenbare btw]],""))</f>
        <v/>
      </c>
      <c r="AU817" t="str">
        <f>IF(ISNUMBER(FIND("overige",Methode_Keuze)),"",IF(Tb_Activiteiten[[#This Row],[Grondkosten]]=1,Tb_Activiteiten[[#Headers],[Grondkosten]],""))</f>
        <v/>
      </c>
      <c r="AV817" t="str">
        <f>IF(ISNUMBER(FIND("overige",Methode_Keuze)),"",IF(Tb_Activiteiten[[#This Row],[Bijdrage in natura (overige)]]=1,Tb_Activiteiten[[#Headers],[Bijdrage in natura (overige)]],""))</f>
        <v/>
      </c>
      <c r="AW817" t="str">
        <f>IF(ISNUMBER(FIND("overige",Methode_Keuze)),"",IF(Tb_Activiteiten[[#This Row],[Bijdrage in natura (vrijwilligers)]]=1,Tb_Activiteiten[[#Headers],[Bijdrage in natura (vrijwilligers)]],""))</f>
        <v/>
      </c>
      <c r="AX817" t="str">
        <f>IF(ISNUMBER(FIND("overige",Methode_Keuze)),"",IF(Tb_Activiteiten[[#This Row],[Afschrijvingskosten]]=1,Tb_Activiteiten[[#Headers],[Afschrijvingskosten]],""))</f>
        <v/>
      </c>
      <c r="AY817" t="str">
        <f>IF(ISNUMBER(FIND("overige",Methode_Keuze)),"",IF(Tb_Activiteiten[[#This Row],[Vergoeding]]=1,Tb_Activiteiten[[#Headers],[Vergoeding]],""))</f>
        <v/>
      </c>
      <c r="AZ817" t="str">
        <f>IF(ISNUMBER(FIND("arbeid",Methode_Keuze)),"",IF(Tb_Activiteiten[[#This Row],[Arbeidskosten - vast tarief (excl eigen arbeid)]]=1,Tb_Activiteiten[[#Headers],[Arbeidskosten - vast tarief (excl eigen arbeid)]],""))</f>
        <v/>
      </c>
      <c r="BA817" t="str">
        <f>IF(ISNUMBER(FIND("overige",Methode_Keuze)),"",IF(Tb_Activiteiten[[#This Row],[Overige kosten]]=1,Tb_Activiteiten[[#Headers],[Overige kosten]],""))</f>
        <v/>
      </c>
    </row>
    <row r="818" spans="1:53" x14ac:dyDescent="0.25">
      <c r="A818" s="213"/>
      <c r="F818" s="64"/>
      <c r="G818" s="64"/>
      <c r="H818" s="258"/>
      <c r="I818" s="258"/>
      <c r="J818" s="258"/>
      <c r="K818" s="258"/>
      <c r="O818" s="56"/>
      <c r="Q818" t="str">
        <f>IFERROR(IF(VLOOKUP(Tb_Activiteiten[[#This Row],[Openstelling]],Tb_Openstelling[],2,0)=1,1,""),"")</f>
        <v/>
      </c>
      <c r="AK818" t="str">
        <f>IF(ISNUMBER(FIND("arbeid",Methode_Keuze)),"",IF(ISNUMBER(FIND("arbeid",Methode_Keuze)),"",IF(Tb_Activiteiten[[#This Row],[Loonkosten]]=1,Tb_Activiteiten[[#Headers],[Loonkosten]],"")))</f>
        <v/>
      </c>
      <c r="AL818" t="str">
        <f>IF(ISNUMBER(FIND("arbeid",Methode_Keuze)),"",IF(ISNUMBER(FIND("arbeid",Methode_Keuze)),"",IF(Tb_Activiteiten[[#This Row],[Eigen arbeid]]=1,Tb_Activiteiten[[#Headers],[Eigen arbeid]],"")))</f>
        <v/>
      </c>
      <c r="AM818" t="str">
        <f>IF(ISNUMBER(FIND("arbeid",Methode_Keuze)),"",IF(ISNUMBER(FIND("arbeid",Methode_Keuze)),"",IF(Tb_Activiteiten[[#This Row],[Projectmedewerker]]=1,Tb_Activiteiten[[#Headers],[Projectmedewerker]],"")))</f>
        <v/>
      </c>
      <c r="AN818" t="str">
        <f>IF(ISNUMBER(FIND("arbeid",Methode_Keuze)),"",IF(ISNUMBER(FIND("arbeid",Methode_Keuze)),"",IF(Tb_Activiteiten[[#This Row],[Landbouwer]]=1,Tb_Activiteiten[[#Headers],[Landbouwer]],"")))</f>
        <v/>
      </c>
      <c r="AO818" t="str">
        <f>IF(ISNUMBER(FIND("arbeid",Methode_Keuze)),"",IF(ISNUMBER(FIND("arbeid",Methode_Keuze)),"",IF(Tb_Activiteiten[[#This Row],[Adviseur]]=1,Tb_Activiteiten[[#Headers],[Adviseur]],"")))</f>
        <v/>
      </c>
      <c r="AP818" t="str">
        <f>IF(ISNUMBER(FIND("arbeid",Methode_Keuze)),"",IF(ISNUMBER(FIND("arbeid",Methode_Keuze)),"",IF(Tb_Activiteiten[[#This Row],[Projectleider/Expert]]=1,Tb_Activiteiten[[#Headers],[Projectleider/Expert]],"")))</f>
        <v/>
      </c>
      <c r="AQ818" t="str">
        <f>IF(ISNUMBER(FIND("arbeid",Methode_Keuze)),"",IF(ISNUMBER(FIND("arbeid",Methode_Keuze)),"",IF(Tb_Activiteiten[[#This Row],[Arbeidskosten]]=1,Tb_Activiteiten[[#Headers],[Arbeidskosten]],"")))</f>
        <v/>
      </c>
      <c r="AR818" t="str">
        <f>IF(ISNUMBER(FIND("arbeid",Methode_Keuze)),"",IF(ISNUMBER(FIND("arbeid",Methode_Keuze)),"",IF(Tb_Activiteiten[[#This Row],[Arbeidskosten op basis van IKS]]=1,Tb_Activiteiten[[#Headers],[Arbeidskosten op basis van IKS]],"")))</f>
        <v/>
      </c>
      <c r="AS818" t="str">
        <f>IF(ISNUMBER(FIND("overige",Methode_Keuze)),"",IF(Tb_Activiteiten[[#This Row],[Kosten derden exclusief btw]]=1,Tb_Activiteiten[[#Headers],[Kosten derden exclusief btw]],""))</f>
        <v/>
      </c>
      <c r="AT818" t="str">
        <f>IF(ISNUMBER(FIND("overige",Methode_Keuze)),"",IF(Tb_Activiteiten[[#This Row],[Niet verrekenbare btw]]=1,Tb_Activiteiten[[#Headers],[Niet verrekenbare btw]],""))</f>
        <v/>
      </c>
      <c r="AU818" t="str">
        <f>IF(ISNUMBER(FIND("overige",Methode_Keuze)),"",IF(Tb_Activiteiten[[#This Row],[Grondkosten]]=1,Tb_Activiteiten[[#Headers],[Grondkosten]],""))</f>
        <v/>
      </c>
      <c r="AV818" t="str">
        <f>IF(ISNUMBER(FIND("overige",Methode_Keuze)),"",IF(Tb_Activiteiten[[#This Row],[Bijdrage in natura (overige)]]=1,Tb_Activiteiten[[#Headers],[Bijdrage in natura (overige)]],""))</f>
        <v/>
      </c>
      <c r="AW818" t="str">
        <f>IF(ISNUMBER(FIND("overige",Methode_Keuze)),"",IF(Tb_Activiteiten[[#This Row],[Bijdrage in natura (vrijwilligers)]]=1,Tb_Activiteiten[[#Headers],[Bijdrage in natura (vrijwilligers)]],""))</f>
        <v/>
      </c>
      <c r="AX818" t="str">
        <f>IF(ISNUMBER(FIND("overige",Methode_Keuze)),"",IF(Tb_Activiteiten[[#This Row],[Afschrijvingskosten]]=1,Tb_Activiteiten[[#Headers],[Afschrijvingskosten]],""))</f>
        <v/>
      </c>
      <c r="AY818" t="str">
        <f>IF(ISNUMBER(FIND("overige",Methode_Keuze)),"",IF(Tb_Activiteiten[[#This Row],[Vergoeding]]=1,Tb_Activiteiten[[#Headers],[Vergoeding]],""))</f>
        <v/>
      </c>
      <c r="AZ818" t="str">
        <f>IF(ISNUMBER(FIND("arbeid",Methode_Keuze)),"",IF(Tb_Activiteiten[[#This Row],[Arbeidskosten - vast tarief (excl eigen arbeid)]]=1,Tb_Activiteiten[[#Headers],[Arbeidskosten - vast tarief (excl eigen arbeid)]],""))</f>
        <v/>
      </c>
      <c r="BA818" t="str">
        <f>IF(ISNUMBER(FIND("overige",Methode_Keuze)),"",IF(Tb_Activiteiten[[#This Row],[Overige kosten]]=1,Tb_Activiteiten[[#Headers],[Overige kosten]],""))</f>
        <v/>
      </c>
    </row>
    <row r="819" spans="1:53" x14ac:dyDescent="0.25">
      <c r="A819" s="213"/>
      <c r="F819" s="64"/>
      <c r="G819" s="64"/>
      <c r="H819" s="258"/>
      <c r="I819" s="258"/>
      <c r="J819" s="258"/>
      <c r="K819" s="258"/>
      <c r="O819" s="56"/>
      <c r="Q819" t="str">
        <f>IFERROR(IF(VLOOKUP(Tb_Activiteiten[[#This Row],[Openstelling]],Tb_Openstelling[],2,0)=1,1,""),"")</f>
        <v/>
      </c>
      <c r="AK819" t="str">
        <f>IF(ISNUMBER(FIND("arbeid",Methode_Keuze)),"",IF(ISNUMBER(FIND("arbeid",Methode_Keuze)),"",IF(Tb_Activiteiten[[#This Row],[Loonkosten]]=1,Tb_Activiteiten[[#Headers],[Loonkosten]],"")))</f>
        <v/>
      </c>
      <c r="AL819" t="str">
        <f>IF(ISNUMBER(FIND("arbeid",Methode_Keuze)),"",IF(ISNUMBER(FIND("arbeid",Methode_Keuze)),"",IF(Tb_Activiteiten[[#This Row],[Eigen arbeid]]=1,Tb_Activiteiten[[#Headers],[Eigen arbeid]],"")))</f>
        <v/>
      </c>
      <c r="AM819" t="str">
        <f>IF(ISNUMBER(FIND("arbeid",Methode_Keuze)),"",IF(ISNUMBER(FIND("arbeid",Methode_Keuze)),"",IF(Tb_Activiteiten[[#This Row],[Projectmedewerker]]=1,Tb_Activiteiten[[#Headers],[Projectmedewerker]],"")))</f>
        <v/>
      </c>
      <c r="AN819" t="str">
        <f>IF(ISNUMBER(FIND("arbeid",Methode_Keuze)),"",IF(ISNUMBER(FIND("arbeid",Methode_Keuze)),"",IF(Tb_Activiteiten[[#This Row],[Landbouwer]]=1,Tb_Activiteiten[[#Headers],[Landbouwer]],"")))</f>
        <v/>
      </c>
      <c r="AO819" t="str">
        <f>IF(ISNUMBER(FIND("arbeid",Methode_Keuze)),"",IF(ISNUMBER(FIND("arbeid",Methode_Keuze)),"",IF(Tb_Activiteiten[[#This Row],[Adviseur]]=1,Tb_Activiteiten[[#Headers],[Adviseur]],"")))</f>
        <v/>
      </c>
      <c r="AP819" t="str">
        <f>IF(ISNUMBER(FIND("arbeid",Methode_Keuze)),"",IF(ISNUMBER(FIND("arbeid",Methode_Keuze)),"",IF(Tb_Activiteiten[[#This Row],[Projectleider/Expert]]=1,Tb_Activiteiten[[#Headers],[Projectleider/Expert]],"")))</f>
        <v/>
      </c>
      <c r="AQ819" t="str">
        <f>IF(ISNUMBER(FIND("arbeid",Methode_Keuze)),"",IF(ISNUMBER(FIND("arbeid",Methode_Keuze)),"",IF(Tb_Activiteiten[[#This Row],[Arbeidskosten]]=1,Tb_Activiteiten[[#Headers],[Arbeidskosten]],"")))</f>
        <v/>
      </c>
      <c r="AR819" t="str">
        <f>IF(ISNUMBER(FIND("arbeid",Methode_Keuze)),"",IF(ISNUMBER(FIND("arbeid",Methode_Keuze)),"",IF(Tb_Activiteiten[[#This Row],[Arbeidskosten op basis van IKS]]=1,Tb_Activiteiten[[#Headers],[Arbeidskosten op basis van IKS]],"")))</f>
        <v/>
      </c>
      <c r="AS819" t="str">
        <f>IF(ISNUMBER(FIND("overige",Methode_Keuze)),"",IF(Tb_Activiteiten[[#This Row],[Kosten derden exclusief btw]]=1,Tb_Activiteiten[[#Headers],[Kosten derden exclusief btw]],""))</f>
        <v/>
      </c>
      <c r="AT819" t="str">
        <f>IF(ISNUMBER(FIND("overige",Methode_Keuze)),"",IF(Tb_Activiteiten[[#This Row],[Niet verrekenbare btw]]=1,Tb_Activiteiten[[#Headers],[Niet verrekenbare btw]],""))</f>
        <v/>
      </c>
      <c r="AU819" t="str">
        <f>IF(ISNUMBER(FIND("overige",Methode_Keuze)),"",IF(Tb_Activiteiten[[#This Row],[Grondkosten]]=1,Tb_Activiteiten[[#Headers],[Grondkosten]],""))</f>
        <v/>
      </c>
      <c r="AV819" t="str">
        <f>IF(ISNUMBER(FIND("overige",Methode_Keuze)),"",IF(Tb_Activiteiten[[#This Row],[Bijdrage in natura (overige)]]=1,Tb_Activiteiten[[#Headers],[Bijdrage in natura (overige)]],""))</f>
        <v/>
      </c>
      <c r="AW819" t="str">
        <f>IF(ISNUMBER(FIND("overige",Methode_Keuze)),"",IF(Tb_Activiteiten[[#This Row],[Bijdrage in natura (vrijwilligers)]]=1,Tb_Activiteiten[[#Headers],[Bijdrage in natura (vrijwilligers)]],""))</f>
        <v/>
      </c>
      <c r="AX819" t="str">
        <f>IF(ISNUMBER(FIND("overige",Methode_Keuze)),"",IF(Tb_Activiteiten[[#This Row],[Afschrijvingskosten]]=1,Tb_Activiteiten[[#Headers],[Afschrijvingskosten]],""))</f>
        <v/>
      </c>
      <c r="AY819" t="str">
        <f>IF(ISNUMBER(FIND("overige",Methode_Keuze)),"",IF(Tb_Activiteiten[[#This Row],[Vergoeding]]=1,Tb_Activiteiten[[#Headers],[Vergoeding]],""))</f>
        <v/>
      </c>
      <c r="AZ819" t="str">
        <f>IF(ISNUMBER(FIND("arbeid",Methode_Keuze)),"",IF(Tb_Activiteiten[[#This Row],[Arbeidskosten - vast tarief (excl eigen arbeid)]]=1,Tb_Activiteiten[[#Headers],[Arbeidskosten - vast tarief (excl eigen arbeid)]],""))</f>
        <v/>
      </c>
      <c r="BA819" t="str">
        <f>IF(ISNUMBER(FIND("overige",Methode_Keuze)),"",IF(Tb_Activiteiten[[#This Row],[Overige kosten]]=1,Tb_Activiteiten[[#Headers],[Overige kosten]],""))</f>
        <v/>
      </c>
    </row>
    <row r="820" spans="1:53" x14ac:dyDescent="0.25">
      <c r="A820" s="213"/>
      <c r="F820" s="64"/>
      <c r="G820" s="64"/>
      <c r="H820" s="258"/>
      <c r="I820" s="258"/>
      <c r="J820" s="258"/>
      <c r="K820" s="258"/>
      <c r="O820" s="56"/>
      <c r="Q820" t="str">
        <f>IFERROR(IF(VLOOKUP(Tb_Activiteiten[[#This Row],[Openstelling]],Tb_Openstelling[],2,0)=1,1,""),"")</f>
        <v/>
      </c>
      <c r="AK820" t="str">
        <f>IF(ISNUMBER(FIND("arbeid",Methode_Keuze)),"",IF(ISNUMBER(FIND("arbeid",Methode_Keuze)),"",IF(Tb_Activiteiten[[#This Row],[Loonkosten]]=1,Tb_Activiteiten[[#Headers],[Loonkosten]],"")))</f>
        <v/>
      </c>
      <c r="AL820" t="str">
        <f>IF(ISNUMBER(FIND("arbeid",Methode_Keuze)),"",IF(ISNUMBER(FIND("arbeid",Methode_Keuze)),"",IF(Tb_Activiteiten[[#This Row],[Eigen arbeid]]=1,Tb_Activiteiten[[#Headers],[Eigen arbeid]],"")))</f>
        <v/>
      </c>
      <c r="AM820" t="str">
        <f>IF(ISNUMBER(FIND("arbeid",Methode_Keuze)),"",IF(ISNUMBER(FIND("arbeid",Methode_Keuze)),"",IF(Tb_Activiteiten[[#This Row],[Projectmedewerker]]=1,Tb_Activiteiten[[#Headers],[Projectmedewerker]],"")))</f>
        <v/>
      </c>
      <c r="AN820" t="str">
        <f>IF(ISNUMBER(FIND("arbeid",Methode_Keuze)),"",IF(ISNUMBER(FIND("arbeid",Methode_Keuze)),"",IF(Tb_Activiteiten[[#This Row],[Landbouwer]]=1,Tb_Activiteiten[[#Headers],[Landbouwer]],"")))</f>
        <v/>
      </c>
      <c r="AO820" t="str">
        <f>IF(ISNUMBER(FIND("arbeid",Methode_Keuze)),"",IF(ISNUMBER(FIND("arbeid",Methode_Keuze)),"",IF(Tb_Activiteiten[[#This Row],[Adviseur]]=1,Tb_Activiteiten[[#Headers],[Adviseur]],"")))</f>
        <v/>
      </c>
      <c r="AP820" t="str">
        <f>IF(ISNUMBER(FIND("arbeid",Methode_Keuze)),"",IF(ISNUMBER(FIND("arbeid",Methode_Keuze)),"",IF(Tb_Activiteiten[[#This Row],[Projectleider/Expert]]=1,Tb_Activiteiten[[#Headers],[Projectleider/Expert]],"")))</f>
        <v/>
      </c>
      <c r="AQ820" t="str">
        <f>IF(ISNUMBER(FIND("arbeid",Methode_Keuze)),"",IF(ISNUMBER(FIND("arbeid",Methode_Keuze)),"",IF(Tb_Activiteiten[[#This Row],[Arbeidskosten]]=1,Tb_Activiteiten[[#Headers],[Arbeidskosten]],"")))</f>
        <v/>
      </c>
      <c r="AR820" t="str">
        <f>IF(ISNUMBER(FIND("arbeid",Methode_Keuze)),"",IF(ISNUMBER(FIND("arbeid",Methode_Keuze)),"",IF(Tb_Activiteiten[[#This Row],[Arbeidskosten op basis van IKS]]=1,Tb_Activiteiten[[#Headers],[Arbeidskosten op basis van IKS]],"")))</f>
        <v/>
      </c>
      <c r="AS820" t="str">
        <f>IF(ISNUMBER(FIND("overige",Methode_Keuze)),"",IF(Tb_Activiteiten[[#This Row],[Kosten derden exclusief btw]]=1,Tb_Activiteiten[[#Headers],[Kosten derden exclusief btw]],""))</f>
        <v/>
      </c>
      <c r="AT820" t="str">
        <f>IF(ISNUMBER(FIND("overige",Methode_Keuze)),"",IF(Tb_Activiteiten[[#This Row],[Niet verrekenbare btw]]=1,Tb_Activiteiten[[#Headers],[Niet verrekenbare btw]],""))</f>
        <v/>
      </c>
      <c r="AU820" t="str">
        <f>IF(ISNUMBER(FIND("overige",Methode_Keuze)),"",IF(Tb_Activiteiten[[#This Row],[Grondkosten]]=1,Tb_Activiteiten[[#Headers],[Grondkosten]],""))</f>
        <v/>
      </c>
      <c r="AV820" t="str">
        <f>IF(ISNUMBER(FIND("overige",Methode_Keuze)),"",IF(Tb_Activiteiten[[#This Row],[Bijdrage in natura (overige)]]=1,Tb_Activiteiten[[#Headers],[Bijdrage in natura (overige)]],""))</f>
        <v/>
      </c>
      <c r="AW820" t="str">
        <f>IF(ISNUMBER(FIND("overige",Methode_Keuze)),"",IF(Tb_Activiteiten[[#This Row],[Bijdrage in natura (vrijwilligers)]]=1,Tb_Activiteiten[[#Headers],[Bijdrage in natura (vrijwilligers)]],""))</f>
        <v/>
      </c>
      <c r="AX820" t="str">
        <f>IF(ISNUMBER(FIND("overige",Methode_Keuze)),"",IF(Tb_Activiteiten[[#This Row],[Afschrijvingskosten]]=1,Tb_Activiteiten[[#Headers],[Afschrijvingskosten]],""))</f>
        <v/>
      </c>
      <c r="AY820" t="str">
        <f>IF(ISNUMBER(FIND("overige",Methode_Keuze)),"",IF(Tb_Activiteiten[[#This Row],[Vergoeding]]=1,Tb_Activiteiten[[#Headers],[Vergoeding]],""))</f>
        <v/>
      </c>
      <c r="AZ820" t="str">
        <f>IF(ISNUMBER(FIND("arbeid",Methode_Keuze)),"",IF(Tb_Activiteiten[[#This Row],[Arbeidskosten - vast tarief (excl eigen arbeid)]]=1,Tb_Activiteiten[[#Headers],[Arbeidskosten - vast tarief (excl eigen arbeid)]],""))</f>
        <v/>
      </c>
      <c r="BA820" t="str">
        <f>IF(ISNUMBER(FIND("overige",Methode_Keuze)),"",IF(Tb_Activiteiten[[#This Row],[Overige kosten]]=1,Tb_Activiteiten[[#Headers],[Overige kosten]],""))</f>
        <v/>
      </c>
    </row>
    <row r="821" spans="1:53" x14ac:dyDescent="0.25">
      <c r="A821" s="213"/>
      <c r="F821" s="64"/>
      <c r="G821" s="64"/>
      <c r="H821" s="258"/>
      <c r="I821" s="258"/>
      <c r="J821" s="258"/>
      <c r="K821" s="258"/>
      <c r="O821" s="56"/>
      <c r="Q821" t="str">
        <f>IFERROR(IF(VLOOKUP(Tb_Activiteiten[[#This Row],[Openstelling]],Tb_Openstelling[],2,0)=1,1,""),"")</f>
        <v/>
      </c>
      <c r="AK821" t="str">
        <f>IF(ISNUMBER(FIND("arbeid",Methode_Keuze)),"",IF(ISNUMBER(FIND("arbeid",Methode_Keuze)),"",IF(Tb_Activiteiten[[#This Row],[Loonkosten]]=1,Tb_Activiteiten[[#Headers],[Loonkosten]],"")))</f>
        <v/>
      </c>
      <c r="AL821" t="str">
        <f>IF(ISNUMBER(FIND("arbeid",Methode_Keuze)),"",IF(ISNUMBER(FIND("arbeid",Methode_Keuze)),"",IF(Tb_Activiteiten[[#This Row],[Eigen arbeid]]=1,Tb_Activiteiten[[#Headers],[Eigen arbeid]],"")))</f>
        <v/>
      </c>
      <c r="AM821" t="str">
        <f>IF(ISNUMBER(FIND("arbeid",Methode_Keuze)),"",IF(ISNUMBER(FIND("arbeid",Methode_Keuze)),"",IF(Tb_Activiteiten[[#This Row],[Projectmedewerker]]=1,Tb_Activiteiten[[#Headers],[Projectmedewerker]],"")))</f>
        <v/>
      </c>
      <c r="AN821" t="str">
        <f>IF(ISNUMBER(FIND("arbeid",Methode_Keuze)),"",IF(ISNUMBER(FIND("arbeid",Methode_Keuze)),"",IF(Tb_Activiteiten[[#This Row],[Landbouwer]]=1,Tb_Activiteiten[[#Headers],[Landbouwer]],"")))</f>
        <v/>
      </c>
      <c r="AO821" t="str">
        <f>IF(ISNUMBER(FIND("arbeid",Methode_Keuze)),"",IF(ISNUMBER(FIND("arbeid",Methode_Keuze)),"",IF(Tb_Activiteiten[[#This Row],[Adviseur]]=1,Tb_Activiteiten[[#Headers],[Adviseur]],"")))</f>
        <v/>
      </c>
      <c r="AP821" t="str">
        <f>IF(ISNUMBER(FIND("arbeid",Methode_Keuze)),"",IF(ISNUMBER(FIND("arbeid",Methode_Keuze)),"",IF(Tb_Activiteiten[[#This Row],[Projectleider/Expert]]=1,Tb_Activiteiten[[#Headers],[Projectleider/Expert]],"")))</f>
        <v/>
      </c>
      <c r="AQ821" t="str">
        <f>IF(ISNUMBER(FIND("arbeid",Methode_Keuze)),"",IF(ISNUMBER(FIND("arbeid",Methode_Keuze)),"",IF(Tb_Activiteiten[[#This Row],[Arbeidskosten]]=1,Tb_Activiteiten[[#Headers],[Arbeidskosten]],"")))</f>
        <v/>
      </c>
      <c r="AR821" t="str">
        <f>IF(ISNUMBER(FIND("arbeid",Methode_Keuze)),"",IF(ISNUMBER(FIND("arbeid",Methode_Keuze)),"",IF(Tb_Activiteiten[[#This Row],[Arbeidskosten op basis van IKS]]=1,Tb_Activiteiten[[#Headers],[Arbeidskosten op basis van IKS]],"")))</f>
        <v/>
      </c>
      <c r="AS821" t="str">
        <f>IF(ISNUMBER(FIND("overige",Methode_Keuze)),"",IF(Tb_Activiteiten[[#This Row],[Kosten derden exclusief btw]]=1,Tb_Activiteiten[[#Headers],[Kosten derden exclusief btw]],""))</f>
        <v/>
      </c>
      <c r="AT821" t="str">
        <f>IF(ISNUMBER(FIND("overige",Methode_Keuze)),"",IF(Tb_Activiteiten[[#This Row],[Niet verrekenbare btw]]=1,Tb_Activiteiten[[#Headers],[Niet verrekenbare btw]],""))</f>
        <v/>
      </c>
      <c r="AU821" t="str">
        <f>IF(ISNUMBER(FIND("overige",Methode_Keuze)),"",IF(Tb_Activiteiten[[#This Row],[Grondkosten]]=1,Tb_Activiteiten[[#Headers],[Grondkosten]],""))</f>
        <v/>
      </c>
      <c r="AV821" t="str">
        <f>IF(ISNUMBER(FIND("overige",Methode_Keuze)),"",IF(Tb_Activiteiten[[#This Row],[Bijdrage in natura (overige)]]=1,Tb_Activiteiten[[#Headers],[Bijdrage in natura (overige)]],""))</f>
        <v/>
      </c>
      <c r="AW821" t="str">
        <f>IF(ISNUMBER(FIND("overige",Methode_Keuze)),"",IF(Tb_Activiteiten[[#This Row],[Bijdrage in natura (vrijwilligers)]]=1,Tb_Activiteiten[[#Headers],[Bijdrage in natura (vrijwilligers)]],""))</f>
        <v/>
      </c>
      <c r="AX821" t="str">
        <f>IF(ISNUMBER(FIND("overige",Methode_Keuze)),"",IF(Tb_Activiteiten[[#This Row],[Afschrijvingskosten]]=1,Tb_Activiteiten[[#Headers],[Afschrijvingskosten]],""))</f>
        <v/>
      </c>
      <c r="AY821" t="str">
        <f>IF(ISNUMBER(FIND("overige",Methode_Keuze)),"",IF(Tb_Activiteiten[[#This Row],[Vergoeding]]=1,Tb_Activiteiten[[#Headers],[Vergoeding]],""))</f>
        <v/>
      </c>
      <c r="AZ821" t="str">
        <f>IF(ISNUMBER(FIND("arbeid",Methode_Keuze)),"",IF(Tb_Activiteiten[[#This Row],[Arbeidskosten - vast tarief (excl eigen arbeid)]]=1,Tb_Activiteiten[[#Headers],[Arbeidskosten - vast tarief (excl eigen arbeid)]],""))</f>
        <v/>
      </c>
      <c r="BA821" t="str">
        <f>IF(ISNUMBER(FIND("overige",Methode_Keuze)),"",IF(Tb_Activiteiten[[#This Row],[Overige kosten]]=1,Tb_Activiteiten[[#Headers],[Overige kosten]],""))</f>
        <v/>
      </c>
    </row>
    <row r="822" spans="1:53" x14ac:dyDescent="0.25">
      <c r="A822" s="213"/>
      <c r="F822" s="64"/>
      <c r="G822" s="64"/>
      <c r="H822" s="258"/>
      <c r="I822" s="258"/>
      <c r="J822" s="258"/>
      <c r="K822" s="258"/>
      <c r="O822" s="56"/>
      <c r="Q822" t="str">
        <f>IFERROR(IF(VLOOKUP(Tb_Activiteiten[[#This Row],[Openstelling]],Tb_Openstelling[],2,0)=1,1,""),"")</f>
        <v/>
      </c>
      <c r="AK822" t="str">
        <f>IF(ISNUMBER(FIND("arbeid",Methode_Keuze)),"",IF(ISNUMBER(FIND("arbeid",Methode_Keuze)),"",IF(Tb_Activiteiten[[#This Row],[Loonkosten]]=1,Tb_Activiteiten[[#Headers],[Loonkosten]],"")))</f>
        <v/>
      </c>
      <c r="AL822" t="str">
        <f>IF(ISNUMBER(FIND("arbeid",Methode_Keuze)),"",IF(ISNUMBER(FIND("arbeid",Methode_Keuze)),"",IF(Tb_Activiteiten[[#This Row],[Eigen arbeid]]=1,Tb_Activiteiten[[#Headers],[Eigen arbeid]],"")))</f>
        <v/>
      </c>
      <c r="AM822" t="str">
        <f>IF(ISNUMBER(FIND("arbeid",Methode_Keuze)),"",IF(ISNUMBER(FIND("arbeid",Methode_Keuze)),"",IF(Tb_Activiteiten[[#This Row],[Projectmedewerker]]=1,Tb_Activiteiten[[#Headers],[Projectmedewerker]],"")))</f>
        <v/>
      </c>
      <c r="AN822" t="str">
        <f>IF(ISNUMBER(FIND("arbeid",Methode_Keuze)),"",IF(ISNUMBER(FIND("arbeid",Methode_Keuze)),"",IF(Tb_Activiteiten[[#This Row],[Landbouwer]]=1,Tb_Activiteiten[[#Headers],[Landbouwer]],"")))</f>
        <v/>
      </c>
      <c r="AO822" t="str">
        <f>IF(ISNUMBER(FIND("arbeid",Methode_Keuze)),"",IF(ISNUMBER(FIND("arbeid",Methode_Keuze)),"",IF(Tb_Activiteiten[[#This Row],[Adviseur]]=1,Tb_Activiteiten[[#Headers],[Adviseur]],"")))</f>
        <v/>
      </c>
      <c r="AP822" t="str">
        <f>IF(ISNUMBER(FIND("arbeid",Methode_Keuze)),"",IF(ISNUMBER(FIND("arbeid",Methode_Keuze)),"",IF(Tb_Activiteiten[[#This Row],[Projectleider/Expert]]=1,Tb_Activiteiten[[#Headers],[Projectleider/Expert]],"")))</f>
        <v/>
      </c>
      <c r="AQ822" t="str">
        <f>IF(ISNUMBER(FIND("arbeid",Methode_Keuze)),"",IF(ISNUMBER(FIND("arbeid",Methode_Keuze)),"",IF(Tb_Activiteiten[[#This Row],[Arbeidskosten]]=1,Tb_Activiteiten[[#Headers],[Arbeidskosten]],"")))</f>
        <v/>
      </c>
      <c r="AR822" t="str">
        <f>IF(ISNUMBER(FIND("arbeid",Methode_Keuze)),"",IF(ISNUMBER(FIND("arbeid",Methode_Keuze)),"",IF(Tb_Activiteiten[[#This Row],[Arbeidskosten op basis van IKS]]=1,Tb_Activiteiten[[#Headers],[Arbeidskosten op basis van IKS]],"")))</f>
        <v/>
      </c>
      <c r="AS822" t="str">
        <f>IF(ISNUMBER(FIND("overige",Methode_Keuze)),"",IF(Tb_Activiteiten[[#This Row],[Kosten derden exclusief btw]]=1,Tb_Activiteiten[[#Headers],[Kosten derden exclusief btw]],""))</f>
        <v/>
      </c>
      <c r="AT822" t="str">
        <f>IF(ISNUMBER(FIND("overige",Methode_Keuze)),"",IF(Tb_Activiteiten[[#This Row],[Niet verrekenbare btw]]=1,Tb_Activiteiten[[#Headers],[Niet verrekenbare btw]],""))</f>
        <v/>
      </c>
      <c r="AU822" t="str">
        <f>IF(ISNUMBER(FIND("overige",Methode_Keuze)),"",IF(Tb_Activiteiten[[#This Row],[Grondkosten]]=1,Tb_Activiteiten[[#Headers],[Grondkosten]],""))</f>
        <v/>
      </c>
      <c r="AV822" t="str">
        <f>IF(ISNUMBER(FIND("overige",Methode_Keuze)),"",IF(Tb_Activiteiten[[#This Row],[Bijdrage in natura (overige)]]=1,Tb_Activiteiten[[#Headers],[Bijdrage in natura (overige)]],""))</f>
        <v/>
      </c>
      <c r="AW822" t="str">
        <f>IF(ISNUMBER(FIND("overige",Methode_Keuze)),"",IF(Tb_Activiteiten[[#This Row],[Bijdrage in natura (vrijwilligers)]]=1,Tb_Activiteiten[[#Headers],[Bijdrage in natura (vrijwilligers)]],""))</f>
        <v/>
      </c>
      <c r="AX822" t="str">
        <f>IF(ISNUMBER(FIND("overige",Methode_Keuze)),"",IF(Tb_Activiteiten[[#This Row],[Afschrijvingskosten]]=1,Tb_Activiteiten[[#Headers],[Afschrijvingskosten]],""))</f>
        <v/>
      </c>
      <c r="AY822" t="str">
        <f>IF(ISNUMBER(FIND("overige",Methode_Keuze)),"",IF(Tb_Activiteiten[[#This Row],[Vergoeding]]=1,Tb_Activiteiten[[#Headers],[Vergoeding]],""))</f>
        <v/>
      </c>
      <c r="AZ822" t="str">
        <f>IF(ISNUMBER(FIND("arbeid",Methode_Keuze)),"",IF(Tb_Activiteiten[[#This Row],[Arbeidskosten - vast tarief (excl eigen arbeid)]]=1,Tb_Activiteiten[[#Headers],[Arbeidskosten - vast tarief (excl eigen arbeid)]],""))</f>
        <v/>
      </c>
      <c r="BA822" t="str">
        <f>IF(ISNUMBER(FIND("overige",Methode_Keuze)),"",IF(Tb_Activiteiten[[#This Row],[Overige kosten]]=1,Tb_Activiteiten[[#Headers],[Overige kosten]],""))</f>
        <v/>
      </c>
    </row>
    <row r="823" spans="1:53" x14ac:dyDescent="0.25">
      <c r="A823" s="213"/>
      <c r="F823" s="64"/>
      <c r="G823" s="64"/>
      <c r="H823" s="258"/>
      <c r="I823" s="258"/>
      <c r="J823" s="258"/>
      <c r="K823" s="258"/>
      <c r="O823" s="56"/>
      <c r="Q823" t="str">
        <f>IFERROR(IF(VLOOKUP(Tb_Activiteiten[[#This Row],[Openstelling]],Tb_Openstelling[],2,0)=1,1,""),"")</f>
        <v/>
      </c>
      <c r="AK823" t="str">
        <f>IF(ISNUMBER(FIND("arbeid",Methode_Keuze)),"",IF(ISNUMBER(FIND("arbeid",Methode_Keuze)),"",IF(Tb_Activiteiten[[#This Row],[Loonkosten]]=1,Tb_Activiteiten[[#Headers],[Loonkosten]],"")))</f>
        <v/>
      </c>
      <c r="AL823" t="str">
        <f>IF(ISNUMBER(FIND("arbeid",Methode_Keuze)),"",IF(ISNUMBER(FIND("arbeid",Methode_Keuze)),"",IF(Tb_Activiteiten[[#This Row],[Eigen arbeid]]=1,Tb_Activiteiten[[#Headers],[Eigen arbeid]],"")))</f>
        <v/>
      </c>
      <c r="AM823" t="str">
        <f>IF(ISNUMBER(FIND("arbeid",Methode_Keuze)),"",IF(ISNUMBER(FIND("arbeid",Methode_Keuze)),"",IF(Tb_Activiteiten[[#This Row],[Projectmedewerker]]=1,Tb_Activiteiten[[#Headers],[Projectmedewerker]],"")))</f>
        <v/>
      </c>
      <c r="AN823" t="str">
        <f>IF(ISNUMBER(FIND("arbeid",Methode_Keuze)),"",IF(ISNUMBER(FIND("arbeid",Methode_Keuze)),"",IF(Tb_Activiteiten[[#This Row],[Landbouwer]]=1,Tb_Activiteiten[[#Headers],[Landbouwer]],"")))</f>
        <v/>
      </c>
      <c r="AO823" t="str">
        <f>IF(ISNUMBER(FIND("arbeid",Methode_Keuze)),"",IF(ISNUMBER(FIND("arbeid",Methode_Keuze)),"",IF(Tb_Activiteiten[[#This Row],[Adviseur]]=1,Tb_Activiteiten[[#Headers],[Adviseur]],"")))</f>
        <v/>
      </c>
      <c r="AP823" t="str">
        <f>IF(ISNUMBER(FIND("arbeid",Methode_Keuze)),"",IF(ISNUMBER(FIND("arbeid",Methode_Keuze)),"",IF(Tb_Activiteiten[[#This Row],[Projectleider/Expert]]=1,Tb_Activiteiten[[#Headers],[Projectleider/Expert]],"")))</f>
        <v/>
      </c>
      <c r="AQ823" t="str">
        <f>IF(ISNUMBER(FIND("arbeid",Methode_Keuze)),"",IF(ISNUMBER(FIND("arbeid",Methode_Keuze)),"",IF(Tb_Activiteiten[[#This Row],[Arbeidskosten]]=1,Tb_Activiteiten[[#Headers],[Arbeidskosten]],"")))</f>
        <v/>
      </c>
      <c r="AR823" t="str">
        <f>IF(ISNUMBER(FIND("arbeid",Methode_Keuze)),"",IF(ISNUMBER(FIND("arbeid",Methode_Keuze)),"",IF(Tb_Activiteiten[[#This Row],[Arbeidskosten op basis van IKS]]=1,Tb_Activiteiten[[#Headers],[Arbeidskosten op basis van IKS]],"")))</f>
        <v/>
      </c>
      <c r="AS823" t="str">
        <f>IF(ISNUMBER(FIND("overige",Methode_Keuze)),"",IF(Tb_Activiteiten[[#This Row],[Kosten derden exclusief btw]]=1,Tb_Activiteiten[[#Headers],[Kosten derden exclusief btw]],""))</f>
        <v/>
      </c>
      <c r="AT823" t="str">
        <f>IF(ISNUMBER(FIND("overige",Methode_Keuze)),"",IF(Tb_Activiteiten[[#This Row],[Niet verrekenbare btw]]=1,Tb_Activiteiten[[#Headers],[Niet verrekenbare btw]],""))</f>
        <v/>
      </c>
      <c r="AU823" t="str">
        <f>IF(ISNUMBER(FIND("overige",Methode_Keuze)),"",IF(Tb_Activiteiten[[#This Row],[Grondkosten]]=1,Tb_Activiteiten[[#Headers],[Grondkosten]],""))</f>
        <v/>
      </c>
      <c r="AV823" t="str">
        <f>IF(ISNUMBER(FIND("overige",Methode_Keuze)),"",IF(Tb_Activiteiten[[#This Row],[Bijdrage in natura (overige)]]=1,Tb_Activiteiten[[#Headers],[Bijdrage in natura (overige)]],""))</f>
        <v/>
      </c>
      <c r="AW823" t="str">
        <f>IF(ISNUMBER(FIND("overige",Methode_Keuze)),"",IF(Tb_Activiteiten[[#This Row],[Bijdrage in natura (vrijwilligers)]]=1,Tb_Activiteiten[[#Headers],[Bijdrage in natura (vrijwilligers)]],""))</f>
        <v/>
      </c>
      <c r="AX823" t="str">
        <f>IF(ISNUMBER(FIND("overige",Methode_Keuze)),"",IF(Tb_Activiteiten[[#This Row],[Afschrijvingskosten]]=1,Tb_Activiteiten[[#Headers],[Afschrijvingskosten]],""))</f>
        <v/>
      </c>
      <c r="AY823" t="str">
        <f>IF(ISNUMBER(FIND("overige",Methode_Keuze)),"",IF(Tb_Activiteiten[[#This Row],[Vergoeding]]=1,Tb_Activiteiten[[#Headers],[Vergoeding]],""))</f>
        <v/>
      </c>
      <c r="AZ823" t="str">
        <f>IF(ISNUMBER(FIND("arbeid",Methode_Keuze)),"",IF(Tb_Activiteiten[[#This Row],[Arbeidskosten - vast tarief (excl eigen arbeid)]]=1,Tb_Activiteiten[[#Headers],[Arbeidskosten - vast tarief (excl eigen arbeid)]],""))</f>
        <v/>
      </c>
      <c r="BA823" t="str">
        <f>IF(ISNUMBER(FIND("overige",Methode_Keuze)),"",IF(Tb_Activiteiten[[#This Row],[Overige kosten]]=1,Tb_Activiteiten[[#Headers],[Overige kosten]],""))</f>
        <v/>
      </c>
    </row>
    <row r="824" spans="1:53" x14ac:dyDescent="0.25">
      <c r="A824" s="213"/>
      <c r="F824" s="64"/>
      <c r="G824" s="64"/>
      <c r="H824" s="258"/>
      <c r="I824" s="258"/>
      <c r="J824" s="258"/>
      <c r="K824" s="258"/>
      <c r="O824" s="56"/>
      <c r="Q824" t="str">
        <f>IFERROR(IF(VLOOKUP(Tb_Activiteiten[[#This Row],[Openstelling]],Tb_Openstelling[],2,0)=1,1,""),"")</f>
        <v/>
      </c>
      <c r="AK824" t="str">
        <f>IF(ISNUMBER(FIND("arbeid",Methode_Keuze)),"",IF(ISNUMBER(FIND("arbeid",Methode_Keuze)),"",IF(Tb_Activiteiten[[#This Row],[Loonkosten]]=1,Tb_Activiteiten[[#Headers],[Loonkosten]],"")))</f>
        <v/>
      </c>
      <c r="AL824" t="str">
        <f>IF(ISNUMBER(FIND("arbeid",Methode_Keuze)),"",IF(ISNUMBER(FIND("arbeid",Methode_Keuze)),"",IF(Tb_Activiteiten[[#This Row],[Eigen arbeid]]=1,Tb_Activiteiten[[#Headers],[Eigen arbeid]],"")))</f>
        <v/>
      </c>
      <c r="AM824" t="str">
        <f>IF(ISNUMBER(FIND("arbeid",Methode_Keuze)),"",IF(ISNUMBER(FIND("arbeid",Methode_Keuze)),"",IF(Tb_Activiteiten[[#This Row],[Projectmedewerker]]=1,Tb_Activiteiten[[#Headers],[Projectmedewerker]],"")))</f>
        <v/>
      </c>
      <c r="AN824" t="str">
        <f>IF(ISNUMBER(FIND("arbeid",Methode_Keuze)),"",IF(ISNUMBER(FIND("arbeid",Methode_Keuze)),"",IF(Tb_Activiteiten[[#This Row],[Landbouwer]]=1,Tb_Activiteiten[[#Headers],[Landbouwer]],"")))</f>
        <v/>
      </c>
      <c r="AO824" t="str">
        <f>IF(ISNUMBER(FIND("arbeid",Methode_Keuze)),"",IF(ISNUMBER(FIND("arbeid",Methode_Keuze)),"",IF(Tb_Activiteiten[[#This Row],[Adviseur]]=1,Tb_Activiteiten[[#Headers],[Adviseur]],"")))</f>
        <v/>
      </c>
      <c r="AP824" t="str">
        <f>IF(ISNUMBER(FIND("arbeid",Methode_Keuze)),"",IF(ISNUMBER(FIND("arbeid",Methode_Keuze)),"",IF(Tb_Activiteiten[[#This Row],[Projectleider/Expert]]=1,Tb_Activiteiten[[#Headers],[Projectleider/Expert]],"")))</f>
        <v/>
      </c>
      <c r="AQ824" t="str">
        <f>IF(ISNUMBER(FIND("arbeid",Methode_Keuze)),"",IF(ISNUMBER(FIND("arbeid",Methode_Keuze)),"",IF(Tb_Activiteiten[[#This Row],[Arbeidskosten]]=1,Tb_Activiteiten[[#Headers],[Arbeidskosten]],"")))</f>
        <v/>
      </c>
      <c r="AR824" t="str">
        <f>IF(ISNUMBER(FIND("arbeid",Methode_Keuze)),"",IF(ISNUMBER(FIND("arbeid",Methode_Keuze)),"",IF(Tb_Activiteiten[[#This Row],[Arbeidskosten op basis van IKS]]=1,Tb_Activiteiten[[#Headers],[Arbeidskosten op basis van IKS]],"")))</f>
        <v/>
      </c>
      <c r="AS824" t="str">
        <f>IF(ISNUMBER(FIND("overige",Methode_Keuze)),"",IF(Tb_Activiteiten[[#This Row],[Kosten derden exclusief btw]]=1,Tb_Activiteiten[[#Headers],[Kosten derden exclusief btw]],""))</f>
        <v/>
      </c>
      <c r="AT824" t="str">
        <f>IF(ISNUMBER(FIND("overige",Methode_Keuze)),"",IF(Tb_Activiteiten[[#This Row],[Niet verrekenbare btw]]=1,Tb_Activiteiten[[#Headers],[Niet verrekenbare btw]],""))</f>
        <v/>
      </c>
      <c r="AU824" t="str">
        <f>IF(ISNUMBER(FIND("overige",Methode_Keuze)),"",IF(Tb_Activiteiten[[#This Row],[Grondkosten]]=1,Tb_Activiteiten[[#Headers],[Grondkosten]],""))</f>
        <v/>
      </c>
      <c r="AV824" t="str">
        <f>IF(ISNUMBER(FIND("overige",Methode_Keuze)),"",IF(Tb_Activiteiten[[#This Row],[Bijdrage in natura (overige)]]=1,Tb_Activiteiten[[#Headers],[Bijdrage in natura (overige)]],""))</f>
        <v/>
      </c>
      <c r="AW824" t="str">
        <f>IF(ISNUMBER(FIND("overige",Methode_Keuze)),"",IF(Tb_Activiteiten[[#This Row],[Bijdrage in natura (vrijwilligers)]]=1,Tb_Activiteiten[[#Headers],[Bijdrage in natura (vrijwilligers)]],""))</f>
        <v/>
      </c>
      <c r="AX824" t="str">
        <f>IF(ISNUMBER(FIND("overige",Methode_Keuze)),"",IF(Tb_Activiteiten[[#This Row],[Afschrijvingskosten]]=1,Tb_Activiteiten[[#Headers],[Afschrijvingskosten]],""))</f>
        <v/>
      </c>
      <c r="AY824" t="str">
        <f>IF(ISNUMBER(FIND("overige",Methode_Keuze)),"",IF(Tb_Activiteiten[[#This Row],[Vergoeding]]=1,Tb_Activiteiten[[#Headers],[Vergoeding]],""))</f>
        <v/>
      </c>
      <c r="AZ824" t="str">
        <f>IF(ISNUMBER(FIND("arbeid",Methode_Keuze)),"",IF(Tb_Activiteiten[[#This Row],[Arbeidskosten - vast tarief (excl eigen arbeid)]]=1,Tb_Activiteiten[[#Headers],[Arbeidskosten - vast tarief (excl eigen arbeid)]],""))</f>
        <v/>
      </c>
      <c r="BA824" t="str">
        <f>IF(ISNUMBER(FIND("overige",Methode_Keuze)),"",IF(Tb_Activiteiten[[#This Row],[Overige kosten]]=1,Tb_Activiteiten[[#Headers],[Overige kosten]],""))</f>
        <v/>
      </c>
    </row>
    <row r="825" spans="1:53" x14ac:dyDescent="0.25">
      <c r="A825" s="213"/>
      <c r="F825" s="64"/>
      <c r="G825" s="64"/>
      <c r="H825" s="258"/>
      <c r="I825" s="258"/>
      <c r="J825" s="258"/>
      <c r="K825" s="258"/>
      <c r="O825" s="56"/>
      <c r="Q825" t="str">
        <f>IFERROR(IF(VLOOKUP(Tb_Activiteiten[[#This Row],[Openstelling]],Tb_Openstelling[],2,0)=1,1,""),"")</f>
        <v/>
      </c>
      <c r="AK825" t="str">
        <f>IF(ISNUMBER(FIND("arbeid",Methode_Keuze)),"",IF(ISNUMBER(FIND("arbeid",Methode_Keuze)),"",IF(Tb_Activiteiten[[#This Row],[Loonkosten]]=1,Tb_Activiteiten[[#Headers],[Loonkosten]],"")))</f>
        <v/>
      </c>
      <c r="AL825" t="str">
        <f>IF(ISNUMBER(FIND("arbeid",Methode_Keuze)),"",IF(ISNUMBER(FIND("arbeid",Methode_Keuze)),"",IF(Tb_Activiteiten[[#This Row],[Eigen arbeid]]=1,Tb_Activiteiten[[#Headers],[Eigen arbeid]],"")))</f>
        <v/>
      </c>
      <c r="AM825" t="str">
        <f>IF(ISNUMBER(FIND("arbeid",Methode_Keuze)),"",IF(ISNUMBER(FIND("arbeid",Methode_Keuze)),"",IF(Tb_Activiteiten[[#This Row],[Projectmedewerker]]=1,Tb_Activiteiten[[#Headers],[Projectmedewerker]],"")))</f>
        <v/>
      </c>
      <c r="AN825" t="str">
        <f>IF(ISNUMBER(FIND("arbeid",Methode_Keuze)),"",IF(ISNUMBER(FIND("arbeid",Methode_Keuze)),"",IF(Tb_Activiteiten[[#This Row],[Landbouwer]]=1,Tb_Activiteiten[[#Headers],[Landbouwer]],"")))</f>
        <v/>
      </c>
      <c r="AO825" t="str">
        <f>IF(ISNUMBER(FIND("arbeid",Methode_Keuze)),"",IF(ISNUMBER(FIND("arbeid",Methode_Keuze)),"",IF(Tb_Activiteiten[[#This Row],[Adviseur]]=1,Tb_Activiteiten[[#Headers],[Adviseur]],"")))</f>
        <v/>
      </c>
      <c r="AP825" t="str">
        <f>IF(ISNUMBER(FIND("arbeid",Methode_Keuze)),"",IF(ISNUMBER(FIND("arbeid",Methode_Keuze)),"",IF(Tb_Activiteiten[[#This Row],[Projectleider/Expert]]=1,Tb_Activiteiten[[#Headers],[Projectleider/Expert]],"")))</f>
        <v/>
      </c>
      <c r="AQ825" t="str">
        <f>IF(ISNUMBER(FIND("arbeid",Methode_Keuze)),"",IF(ISNUMBER(FIND("arbeid",Methode_Keuze)),"",IF(Tb_Activiteiten[[#This Row],[Arbeidskosten]]=1,Tb_Activiteiten[[#Headers],[Arbeidskosten]],"")))</f>
        <v/>
      </c>
      <c r="AR825" t="str">
        <f>IF(ISNUMBER(FIND("arbeid",Methode_Keuze)),"",IF(ISNUMBER(FIND("arbeid",Methode_Keuze)),"",IF(Tb_Activiteiten[[#This Row],[Arbeidskosten op basis van IKS]]=1,Tb_Activiteiten[[#Headers],[Arbeidskosten op basis van IKS]],"")))</f>
        <v/>
      </c>
      <c r="AS825" t="str">
        <f>IF(ISNUMBER(FIND("overige",Methode_Keuze)),"",IF(Tb_Activiteiten[[#This Row],[Kosten derden exclusief btw]]=1,Tb_Activiteiten[[#Headers],[Kosten derden exclusief btw]],""))</f>
        <v/>
      </c>
      <c r="AT825" t="str">
        <f>IF(ISNUMBER(FIND("overige",Methode_Keuze)),"",IF(Tb_Activiteiten[[#This Row],[Niet verrekenbare btw]]=1,Tb_Activiteiten[[#Headers],[Niet verrekenbare btw]],""))</f>
        <v/>
      </c>
      <c r="AU825" t="str">
        <f>IF(ISNUMBER(FIND("overige",Methode_Keuze)),"",IF(Tb_Activiteiten[[#This Row],[Grondkosten]]=1,Tb_Activiteiten[[#Headers],[Grondkosten]],""))</f>
        <v/>
      </c>
      <c r="AV825" t="str">
        <f>IF(ISNUMBER(FIND("overige",Methode_Keuze)),"",IF(Tb_Activiteiten[[#This Row],[Bijdrage in natura (overige)]]=1,Tb_Activiteiten[[#Headers],[Bijdrage in natura (overige)]],""))</f>
        <v/>
      </c>
      <c r="AW825" t="str">
        <f>IF(ISNUMBER(FIND("overige",Methode_Keuze)),"",IF(Tb_Activiteiten[[#This Row],[Bijdrage in natura (vrijwilligers)]]=1,Tb_Activiteiten[[#Headers],[Bijdrage in natura (vrijwilligers)]],""))</f>
        <v/>
      </c>
      <c r="AX825" t="str">
        <f>IF(ISNUMBER(FIND("overige",Methode_Keuze)),"",IF(Tb_Activiteiten[[#This Row],[Afschrijvingskosten]]=1,Tb_Activiteiten[[#Headers],[Afschrijvingskosten]],""))</f>
        <v/>
      </c>
      <c r="AY825" t="str">
        <f>IF(ISNUMBER(FIND("overige",Methode_Keuze)),"",IF(Tb_Activiteiten[[#This Row],[Vergoeding]]=1,Tb_Activiteiten[[#Headers],[Vergoeding]],""))</f>
        <v/>
      </c>
      <c r="AZ825" t="str">
        <f>IF(ISNUMBER(FIND("arbeid",Methode_Keuze)),"",IF(Tb_Activiteiten[[#This Row],[Arbeidskosten - vast tarief (excl eigen arbeid)]]=1,Tb_Activiteiten[[#Headers],[Arbeidskosten - vast tarief (excl eigen arbeid)]],""))</f>
        <v/>
      </c>
      <c r="BA825" t="str">
        <f>IF(ISNUMBER(FIND("overige",Methode_Keuze)),"",IF(Tb_Activiteiten[[#This Row],[Overige kosten]]=1,Tb_Activiteiten[[#Headers],[Overige kosten]],""))</f>
        <v/>
      </c>
    </row>
    <row r="826" spans="1:53" x14ac:dyDescent="0.25">
      <c r="A826" s="213"/>
      <c r="F826" s="64"/>
      <c r="G826" s="64"/>
      <c r="H826" s="258"/>
      <c r="I826" s="258"/>
      <c r="J826" s="258"/>
      <c r="K826" s="258"/>
      <c r="O826" s="56"/>
      <c r="Q826" t="str">
        <f>IFERROR(IF(VLOOKUP(Tb_Activiteiten[[#This Row],[Openstelling]],Tb_Openstelling[],2,0)=1,1,""),"")</f>
        <v/>
      </c>
      <c r="AK826" t="str">
        <f>IF(ISNUMBER(FIND("arbeid",Methode_Keuze)),"",IF(ISNUMBER(FIND("arbeid",Methode_Keuze)),"",IF(Tb_Activiteiten[[#This Row],[Loonkosten]]=1,Tb_Activiteiten[[#Headers],[Loonkosten]],"")))</f>
        <v/>
      </c>
      <c r="AL826" t="str">
        <f>IF(ISNUMBER(FIND("arbeid",Methode_Keuze)),"",IF(ISNUMBER(FIND("arbeid",Methode_Keuze)),"",IF(Tb_Activiteiten[[#This Row],[Eigen arbeid]]=1,Tb_Activiteiten[[#Headers],[Eigen arbeid]],"")))</f>
        <v/>
      </c>
      <c r="AM826" t="str">
        <f>IF(ISNUMBER(FIND("arbeid",Methode_Keuze)),"",IF(ISNUMBER(FIND("arbeid",Methode_Keuze)),"",IF(Tb_Activiteiten[[#This Row],[Projectmedewerker]]=1,Tb_Activiteiten[[#Headers],[Projectmedewerker]],"")))</f>
        <v/>
      </c>
      <c r="AN826" t="str">
        <f>IF(ISNUMBER(FIND("arbeid",Methode_Keuze)),"",IF(ISNUMBER(FIND("arbeid",Methode_Keuze)),"",IF(Tb_Activiteiten[[#This Row],[Landbouwer]]=1,Tb_Activiteiten[[#Headers],[Landbouwer]],"")))</f>
        <v/>
      </c>
      <c r="AO826" t="str">
        <f>IF(ISNUMBER(FIND("arbeid",Methode_Keuze)),"",IF(ISNUMBER(FIND("arbeid",Methode_Keuze)),"",IF(Tb_Activiteiten[[#This Row],[Adviseur]]=1,Tb_Activiteiten[[#Headers],[Adviseur]],"")))</f>
        <v/>
      </c>
      <c r="AP826" t="str">
        <f>IF(ISNUMBER(FIND("arbeid",Methode_Keuze)),"",IF(ISNUMBER(FIND("arbeid",Methode_Keuze)),"",IF(Tb_Activiteiten[[#This Row],[Projectleider/Expert]]=1,Tb_Activiteiten[[#Headers],[Projectleider/Expert]],"")))</f>
        <v/>
      </c>
      <c r="AQ826" t="str">
        <f>IF(ISNUMBER(FIND("arbeid",Methode_Keuze)),"",IF(ISNUMBER(FIND("arbeid",Methode_Keuze)),"",IF(Tb_Activiteiten[[#This Row],[Arbeidskosten]]=1,Tb_Activiteiten[[#Headers],[Arbeidskosten]],"")))</f>
        <v/>
      </c>
      <c r="AR826" t="str">
        <f>IF(ISNUMBER(FIND("arbeid",Methode_Keuze)),"",IF(ISNUMBER(FIND("arbeid",Methode_Keuze)),"",IF(Tb_Activiteiten[[#This Row],[Arbeidskosten op basis van IKS]]=1,Tb_Activiteiten[[#Headers],[Arbeidskosten op basis van IKS]],"")))</f>
        <v/>
      </c>
      <c r="AS826" t="str">
        <f>IF(ISNUMBER(FIND("overige",Methode_Keuze)),"",IF(Tb_Activiteiten[[#This Row],[Kosten derden exclusief btw]]=1,Tb_Activiteiten[[#Headers],[Kosten derden exclusief btw]],""))</f>
        <v/>
      </c>
      <c r="AT826" t="str">
        <f>IF(ISNUMBER(FIND("overige",Methode_Keuze)),"",IF(Tb_Activiteiten[[#This Row],[Niet verrekenbare btw]]=1,Tb_Activiteiten[[#Headers],[Niet verrekenbare btw]],""))</f>
        <v/>
      </c>
      <c r="AU826" t="str">
        <f>IF(ISNUMBER(FIND("overige",Methode_Keuze)),"",IF(Tb_Activiteiten[[#This Row],[Grondkosten]]=1,Tb_Activiteiten[[#Headers],[Grondkosten]],""))</f>
        <v/>
      </c>
      <c r="AV826" t="str">
        <f>IF(ISNUMBER(FIND("overige",Methode_Keuze)),"",IF(Tb_Activiteiten[[#This Row],[Bijdrage in natura (overige)]]=1,Tb_Activiteiten[[#Headers],[Bijdrage in natura (overige)]],""))</f>
        <v/>
      </c>
      <c r="AW826" t="str">
        <f>IF(ISNUMBER(FIND("overige",Methode_Keuze)),"",IF(Tb_Activiteiten[[#This Row],[Bijdrage in natura (vrijwilligers)]]=1,Tb_Activiteiten[[#Headers],[Bijdrage in natura (vrijwilligers)]],""))</f>
        <v/>
      </c>
      <c r="AX826" t="str">
        <f>IF(ISNUMBER(FIND("overige",Methode_Keuze)),"",IF(Tb_Activiteiten[[#This Row],[Afschrijvingskosten]]=1,Tb_Activiteiten[[#Headers],[Afschrijvingskosten]],""))</f>
        <v/>
      </c>
      <c r="AY826" t="str">
        <f>IF(ISNUMBER(FIND("overige",Methode_Keuze)),"",IF(Tb_Activiteiten[[#This Row],[Vergoeding]]=1,Tb_Activiteiten[[#Headers],[Vergoeding]],""))</f>
        <v/>
      </c>
      <c r="AZ826" t="str">
        <f>IF(ISNUMBER(FIND("arbeid",Methode_Keuze)),"",IF(Tb_Activiteiten[[#This Row],[Arbeidskosten - vast tarief (excl eigen arbeid)]]=1,Tb_Activiteiten[[#Headers],[Arbeidskosten - vast tarief (excl eigen arbeid)]],""))</f>
        <v/>
      </c>
      <c r="BA826" t="str">
        <f>IF(ISNUMBER(FIND("overige",Methode_Keuze)),"",IF(Tb_Activiteiten[[#This Row],[Overige kosten]]=1,Tb_Activiteiten[[#Headers],[Overige kosten]],""))</f>
        <v/>
      </c>
    </row>
    <row r="827" spans="1:53" x14ac:dyDescent="0.25">
      <c r="A827" s="213"/>
      <c r="F827" s="64"/>
      <c r="G827" s="64"/>
      <c r="H827" s="258"/>
      <c r="I827" s="258"/>
      <c r="J827" s="258"/>
      <c r="K827" s="258"/>
      <c r="O827" s="56"/>
      <c r="Q827" t="str">
        <f>IFERROR(IF(VLOOKUP(Tb_Activiteiten[[#This Row],[Openstelling]],Tb_Openstelling[],2,0)=1,1,""),"")</f>
        <v/>
      </c>
      <c r="AK827" t="str">
        <f>IF(ISNUMBER(FIND("arbeid",Methode_Keuze)),"",IF(ISNUMBER(FIND("arbeid",Methode_Keuze)),"",IF(Tb_Activiteiten[[#This Row],[Loonkosten]]=1,Tb_Activiteiten[[#Headers],[Loonkosten]],"")))</f>
        <v/>
      </c>
      <c r="AL827" t="str">
        <f>IF(ISNUMBER(FIND("arbeid",Methode_Keuze)),"",IF(ISNUMBER(FIND("arbeid",Methode_Keuze)),"",IF(Tb_Activiteiten[[#This Row],[Eigen arbeid]]=1,Tb_Activiteiten[[#Headers],[Eigen arbeid]],"")))</f>
        <v/>
      </c>
      <c r="AM827" t="str">
        <f>IF(ISNUMBER(FIND("arbeid",Methode_Keuze)),"",IF(ISNUMBER(FIND("arbeid",Methode_Keuze)),"",IF(Tb_Activiteiten[[#This Row],[Projectmedewerker]]=1,Tb_Activiteiten[[#Headers],[Projectmedewerker]],"")))</f>
        <v/>
      </c>
      <c r="AN827" t="str">
        <f>IF(ISNUMBER(FIND("arbeid",Methode_Keuze)),"",IF(ISNUMBER(FIND("arbeid",Methode_Keuze)),"",IF(Tb_Activiteiten[[#This Row],[Landbouwer]]=1,Tb_Activiteiten[[#Headers],[Landbouwer]],"")))</f>
        <v/>
      </c>
      <c r="AO827" t="str">
        <f>IF(ISNUMBER(FIND("arbeid",Methode_Keuze)),"",IF(ISNUMBER(FIND("arbeid",Methode_Keuze)),"",IF(Tb_Activiteiten[[#This Row],[Adviseur]]=1,Tb_Activiteiten[[#Headers],[Adviseur]],"")))</f>
        <v/>
      </c>
      <c r="AP827" t="str">
        <f>IF(ISNUMBER(FIND("arbeid",Methode_Keuze)),"",IF(ISNUMBER(FIND("arbeid",Methode_Keuze)),"",IF(Tb_Activiteiten[[#This Row],[Projectleider/Expert]]=1,Tb_Activiteiten[[#Headers],[Projectleider/Expert]],"")))</f>
        <v/>
      </c>
      <c r="AQ827" t="str">
        <f>IF(ISNUMBER(FIND("arbeid",Methode_Keuze)),"",IF(ISNUMBER(FIND("arbeid",Methode_Keuze)),"",IF(Tb_Activiteiten[[#This Row],[Arbeidskosten]]=1,Tb_Activiteiten[[#Headers],[Arbeidskosten]],"")))</f>
        <v/>
      </c>
      <c r="AR827" t="str">
        <f>IF(ISNUMBER(FIND("arbeid",Methode_Keuze)),"",IF(ISNUMBER(FIND("arbeid",Methode_Keuze)),"",IF(Tb_Activiteiten[[#This Row],[Arbeidskosten op basis van IKS]]=1,Tb_Activiteiten[[#Headers],[Arbeidskosten op basis van IKS]],"")))</f>
        <v/>
      </c>
      <c r="AS827" t="str">
        <f>IF(ISNUMBER(FIND("overige",Methode_Keuze)),"",IF(Tb_Activiteiten[[#This Row],[Kosten derden exclusief btw]]=1,Tb_Activiteiten[[#Headers],[Kosten derden exclusief btw]],""))</f>
        <v/>
      </c>
      <c r="AT827" t="str">
        <f>IF(ISNUMBER(FIND("overige",Methode_Keuze)),"",IF(Tb_Activiteiten[[#This Row],[Niet verrekenbare btw]]=1,Tb_Activiteiten[[#Headers],[Niet verrekenbare btw]],""))</f>
        <v/>
      </c>
      <c r="AU827" t="str">
        <f>IF(ISNUMBER(FIND("overige",Methode_Keuze)),"",IF(Tb_Activiteiten[[#This Row],[Grondkosten]]=1,Tb_Activiteiten[[#Headers],[Grondkosten]],""))</f>
        <v/>
      </c>
      <c r="AV827" t="str">
        <f>IF(ISNUMBER(FIND("overige",Methode_Keuze)),"",IF(Tb_Activiteiten[[#This Row],[Bijdrage in natura (overige)]]=1,Tb_Activiteiten[[#Headers],[Bijdrage in natura (overige)]],""))</f>
        <v/>
      </c>
      <c r="AW827" t="str">
        <f>IF(ISNUMBER(FIND("overige",Methode_Keuze)),"",IF(Tb_Activiteiten[[#This Row],[Bijdrage in natura (vrijwilligers)]]=1,Tb_Activiteiten[[#Headers],[Bijdrage in natura (vrijwilligers)]],""))</f>
        <v/>
      </c>
      <c r="AX827" t="str">
        <f>IF(ISNUMBER(FIND("overige",Methode_Keuze)),"",IF(Tb_Activiteiten[[#This Row],[Afschrijvingskosten]]=1,Tb_Activiteiten[[#Headers],[Afschrijvingskosten]],""))</f>
        <v/>
      </c>
      <c r="AY827" t="str">
        <f>IF(ISNUMBER(FIND("overige",Methode_Keuze)),"",IF(Tb_Activiteiten[[#This Row],[Vergoeding]]=1,Tb_Activiteiten[[#Headers],[Vergoeding]],""))</f>
        <v/>
      </c>
      <c r="AZ827" t="str">
        <f>IF(ISNUMBER(FIND("arbeid",Methode_Keuze)),"",IF(Tb_Activiteiten[[#This Row],[Arbeidskosten - vast tarief (excl eigen arbeid)]]=1,Tb_Activiteiten[[#Headers],[Arbeidskosten - vast tarief (excl eigen arbeid)]],""))</f>
        <v/>
      </c>
      <c r="BA827" t="str">
        <f>IF(ISNUMBER(FIND("overige",Methode_Keuze)),"",IF(Tb_Activiteiten[[#This Row],[Overige kosten]]=1,Tb_Activiteiten[[#Headers],[Overige kosten]],""))</f>
        <v/>
      </c>
    </row>
    <row r="828" spans="1:53" x14ac:dyDescent="0.25">
      <c r="A828" s="213"/>
      <c r="F828" s="64"/>
      <c r="G828" s="64"/>
      <c r="H828" s="258"/>
      <c r="I828" s="258"/>
      <c r="J828" s="258"/>
      <c r="K828" s="258"/>
      <c r="O828" s="56"/>
      <c r="Q828" t="str">
        <f>IFERROR(IF(VLOOKUP(Tb_Activiteiten[[#This Row],[Openstelling]],Tb_Openstelling[],2,0)=1,1,""),"")</f>
        <v/>
      </c>
      <c r="AK828" t="str">
        <f>IF(ISNUMBER(FIND("arbeid",Methode_Keuze)),"",IF(ISNUMBER(FIND("arbeid",Methode_Keuze)),"",IF(Tb_Activiteiten[[#This Row],[Loonkosten]]=1,Tb_Activiteiten[[#Headers],[Loonkosten]],"")))</f>
        <v/>
      </c>
      <c r="AL828" t="str">
        <f>IF(ISNUMBER(FIND("arbeid",Methode_Keuze)),"",IF(ISNUMBER(FIND("arbeid",Methode_Keuze)),"",IF(Tb_Activiteiten[[#This Row],[Eigen arbeid]]=1,Tb_Activiteiten[[#Headers],[Eigen arbeid]],"")))</f>
        <v/>
      </c>
      <c r="AM828" t="str">
        <f>IF(ISNUMBER(FIND("arbeid",Methode_Keuze)),"",IF(ISNUMBER(FIND("arbeid",Methode_Keuze)),"",IF(Tb_Activiteiten[[#This Row],[Projectmedewerker]]=1,Tb_Activiteiten[[#Headers],[Projectmedewerker]],"")))</f>
        <v/>
      </c>
      <c r="AN828" t="str">
        <f>IF(ISNUMBER(FIND("arbeid",Methode_Keuze)),"",IF(ISNUMBER(FIND("arbeid",Methode_Keuze)),"",IF(Tb_Activiteiten[[#This Row],[Landbouwer]]=1,Tb_Activiteiten[[#Headers],[Landbouwer]],"")))</f>
        <v/>
      </c>
      <c r="AO828" t="str">
        <f>IF(ISNUMBER(FIND("arbeid",Methode_Keuze)),"",IF(ISNUMBER(FIND("arbeid",Methode_Keuze)),"",IF(Tb_Activiteiten[[#This Row],[Adviseur]]=1,Tb_Activiteiten[[#Headers],[Adviseur]],"")))</f>
        <v/>
      </c>
      <c r="AP828" t="str">
        <f>IF(ISNUMBER(FIND("arbeid",Methode_Keuze)),"",IF(ISNUMBER(FIND("arbeid",Methode_Keuze)),"",IF(Tb_Activiteiten[[#This Row],[Projectleider/Expert]]=1,Tb_Activiteiten[[#Headers],[Projectleider/Expert]],"")))</f>
        <v/>
      </c>
      <c r="AQ828" t="str">
        <f>IF(ISNUMBER(FIND("arbeid",Methode_Keuze)),"",IF(ISNUMBER(FIND("arbeid",Methode_Keuze)),"",IF(Tb_Activiteiten[[#This Row],[Arbeidskosten]]=1,Tb_Activiteiten[[#Headers],[Arbeidskosten]],"")))</f>
        <v/>
      </c>
      <c r="AR828" t="str">
        <f>IF(ISNUMBER(FIND("arbeid",Methode_Keuze)),"",IF(ISNUMBER(FIND("arbeid",Methode_Keuze)),"",IF(Tb_Activiteiten[[#This Row],[Arbeidskosten op basis van IKS]]=1,Tb_Activiteiten[[#Headers],[Arbeidskosten op basis van IKS]],"")))</f>
        <v/>
      </c>
      <c r="AS828" t="str">
        <f>IF(ISNUMBER(FIND("overige",Methode_Keuze)),"",IF(Tb_Activiteiten[[#This Row],[Kosten derden exclusief btw]]=1,Tb_Activiteiten[[#Headers],[Kosten derden exclusief btw]],""))</f>
        <v/>
      </c>
      <c r="AT828" t="str">
        <f>IF(ISNUMBER(FIND("overige",Methode_Keuze)),"",IF(Tb_Activiteiten[[#This Row],[Niet verrekenbare btw]]=1,Tb_Activiteiten[[#Headers],[Niet verrekenbare btw]],""))</f>
        <v/>
      </c>
      <c r="AU828" t="str">
        <f>IF(ISNUMBER(FIND("overige",Methode_Keuze)),"",IF(Tb_Activiteiten[[#This Row],[Grondkosten]]=1,Tb_Activiteiten[[#Headers],[Grondkosten]],""))</f>
        <v/>
      </c>
      <c r="AV828" t="str">
        <f>IF(ISNUMBER(FIND("overige",Methode_Keuze)),"",IF(Tb_Activiteiten[[#This Row],[Bijdrage in natura (overige)]]=1,Tb_Activiteiten[[#Headers],[Bijdrage in natura (overige)]],""))</f>
        <v/>
      </c>
      <c r="AW828" t="str">
        <f>IF(ISNUMBER(FIND("overige",Methode_Keuze)),"",IF(Tb_Activiteiten[[#This Row],[Bijdrage in natura (vrijwilligers)]]=1,Tb_Activiteiten[[#Headers],[Bijdrage in natura (vrijwilligers)]],""))</f>
        <v/>
      </c>
      <c r="AX828" t="str">
        <f>IF(ISNUMBER(FIND("overige",Methode_Keuze)),"",IF(Tb_Activiteiten[[#This Row],[Afschrijvingskosten]]=1,Tb_Activiteiten[[#Headers],[Afschrijvingskosten]],""))</f>
        <v/>
      </c>
      <c r="AY828" t="str">
        <f>IF(ISNUMBER(FIND("overige",Methode_Keuze)),"",IF(Tb_Activiteiten[[#This Row],[Vergoeding]]=1,Tb_Activiteiten[[#Headers],[Vergoeding]],""))</f>
        <v/>
      </c>
      <c r="AZ828" t="str">
        <f>IF(ISNUMBER(FIND("arbeid",Methode_Keuze)),"",IF(Tb_Activiteiten[[#This Row],[Arbeidskosten - vast tarief (excl eigen arbeid)]]=1,Tb_Activiteiten[[#Headers],[Arbeidskosten - vast tarief (excl eigen arbeid)]],""))</f>
        <v/>
      </c>
      <c r="BA828" t="str">
        <f>IF(ISNUMBER(FIND("overige",Methode_Keuze)),"",IF(Tb_Activiteiten[[#This Row],[Overige kosten]]=1,Tb_Activiteiten[[#Headers],[Overige kosten]],""))</f>
        <v/>
      </c>
    </row>
    <row r="829" spans="1:53" x14ac:dyDescent="0.25">
      <c r="A829" s="213"/>
      <c r="F829" s="64"/>
      <c r="G829" s="64"/>
      <c r="H829" s="258"/>
      <c r="I829" s="258"/>
      <c r="J829" s="258"/>
      <c r="K829" s="258"/>
      <c r="O829" s="56"/>
      <c r="Q829" t="str">
        <f>IFERROR(IF(VLOOKUP(Tb_Activiteiten[[#This Row],[Openstelling]],Tb_Openstelling[],2,0)=1,1,""),"")</f>
        <v/>
      </c>
      <c r="AK829" t="str">
        <f>IF(ISNUMBER(FIND("arbeid",Methode_Keuze)),"",IF(ISNUMBER(FIND("arbeid",Methode_Keuze)),"",IF(Tb_Activiteiten[[#This Row],[Loonkosten]]=1,Tb_Activiteiten[[#Headers],[Loonkosten]],"")))</f>
        <v/>
      </c>
      <c r="AL829" t="str">
        <f>IF(ISNUMBER(FIND("arbeid",Methode_Keuze)),"",IF(ISNUMBER(FIND("arbeid",Methode_Keuze)),"",IF(Tb_Activiteiten[[#This Row],[Eigen arbeid]]=1,Tb_Activiteiten[[#Headers],[Eigen arbeid]],"")))</f>
        <v/>
      </c>
      <c r="AM829" t="str">
        <f>IF(ISNUMBER(FIND("arbeid",Methode_Keuze)),"",IF(ISNUMBER(FIND("arbeid",Methode_Keuze)),"",IF(Tb_Activiteiten[[#This Row],[Projectmedewerker]]=1,Tb_Activiteiten[[#Headers],[Projectmedewerker]],"")))</f>
        <v/>
      </c>
      <c r="AN829" t="str">
        <f>IF(ISNUMBER(FIND("arbeid",Methode_Keuze)),"",IF(ISNUMBER(FIND("arbeid",Methode_Keuze)),"",IF(Tb_Activiteiten[[#This Row],[Landbouwer]]=1,Tb_Activiteiten[[#Headers],[Landbouwer]],"")))</f>
        <v/>
      </c>
      <c r="AO829" t="str">
        <f>IF(ISNUMBER(FIND("arbeid",Methode_Keuze)),"",IF(ISNUMBER(FIND("arbeid",Methode_Keuze)),"",IF(Tb_Activiteiten[[#This Row],[Adviseur]]=1,Tb_Activiteiten[[#Headers],[Adviseur]],"")))</f>
        <v/>
      </c>
      <c r="AP829" t="str">
        <f>IF(ISNUMBER(FIND("arbeid",Methode_Keuze)),"",IF(ISNUMBER(FIND("arbeid",Methode_Keuze)),"",IF(Tb_Activiteiten[[#This Row],[Projectleider/Expert]]=1,Tb_Activiteiten[[#Headers],[Projectleider/Expert]],"")))</f>
        <v/>
      </c>
      <c r="AQ829" t="str">
        <f>IF(ISNUMBER(FIND("arbeid",Methode_Keuze)),"",IF(ISNUMBER(FIND("arbeid",Methode_Keuze)),"",IF(Tb_Activiteiten[[#This Row],[Arbeidskosten]]=1,Tb_Activiteiten[[#Headers],[Arbeidskosten]],"")))</f>
        <v/>
      </c>
      <c r="AR829" t="str">
        <f>IF(ISNUMBER(FIND("arbeid",Methode_Keuze)),"",IF(ISNUMBER(FIND("arbeid",Methode_Keuze)),"",IF(Tb_Activiteiten[[#This Row],[Arbeidskosten op basis van IKS]]=1,Tb_Activiteiten[[#Headers],[Arbeidskosten op basis van IKS]],"")))</f>
        <v/>
      </c>
      <c r="AS829" t="str">
        <f>IF(ISNUMBER(FIND("overige",Methode_Keuze)),"",IF(Tb_Activiteiten[[#This Row],[Kosten derden exclusief btw]]=1,Tb_Activiteiten[[#Headers],[Kosten derden exclusief btw]],""))</f>
        <v/>
      </c>
      <c r="AT829" t="str">
        <f>IF(ISNUMBER(FIND("overige",Methode_Keuze)),"",IF(Tb_Activiteiten[[#This Row],[Niet verrekenbare btw]]=1,Tb_Activiteiten[[#Headers],[Niet verrekenbare btw]],""))</f>
        <v/>
      </c>
      <c r="AU829" t="str">
        <f>IF(ISNUMBER(FIND("overige",Methode_Keuze)),"",IF(Tb_Activiteiten[[#This Row],[Grondkosten]]=1,Tb_Activiteiten[[#Headers],[Grondkosten]],""))</f>
        <v/>
      </c>
      <c r="AV829" t="str">
        <f>IF(ISNUMBER(FIND("overige",Methode_Keuze)),"",IF(Tb_Activiteiten[[#This Row],[Bijdrage in natura (overige)]]=1,Tb_Activiteiten[[#Headers],[Bijdrage in natura (overige)]],""))</f>
        <v/>
      </c>
      <c r="AW829" t="str">
        <f>IF(ISNUMBER(FIND("overige",Methode_Keuze)),"",IF(Tb_Activiteiten[[#This Row],[Bijdrage in natura (vrijwilligers)]]=1,Tb_Activiteiten[[#Headers],[Bijdrage in natura (vrijwilligers)]],""))</f>
        <v/>
      </c>
      <c r="AX829" t="str">
        <f>IF(ISNUMBER(FIND("overige",Methode_Keuze)),"",IF(Tb_Activiteiten[[#This Row],[Afschrijvingskosten]]=1,Tb_Activiteiten[[#Headers],[Afschrijvingskosten]],""))</f>
        <v/>
      </c>
      <c r="AY829" t="str">
        <f>IF(ISNUMBER(FIND("overige",Methode_Keuze)),"",IF(Tb_Activiteiten[[#This Row],[Vergoeding]]=1,Tb_Activiteiten[[#Headers],[Vergoeding]],""))</f>
        <v/>
      </c>
      <c r="AZ829" t="str">
        <f>IF(ISNUMBER(FIND("arbeid",Methode_Keuze)),"",IF(Tb_Activiteiten[[#This Row],[Arbeidskosten - vast tarief (excl eigen arbeid)]]=1,Tb_Activiteiten[[#Headers],[Arbeidskosten - vast tarief (excl eigen arbeid)]],""))</f>
        <v/>
      </c>
      <c r="BA829" t="str">
        <f>IF(ISNUMBER(FIND("overige",Methode_Keuze)),"",IF(Tb_Activiteiten[[#This Row],[Overige kosten]]=1,Tb_Activiteiten[[#Headers],[Overige kosten]],""))</f>
        <v/>
      </c>
    </row>
    <row r="830" spans="1:53" x14ac:dyDescent="0.25">
      <c r="A830" s="213"/>
      <c r="F830" s="64"/>
      <c r="G830" s="64"/>
      <c r="H830" s="258"/>
      <c r="I830" s="258"/>
      <c r="J830" s="258"/>
      <c r="K830" s="258"/>
      <c r="O830" s="56"/>
      <c r="Q830" t="str">
        <f>IFERROR(IF(VLOOKUP(Tb_Activiteiten[[#This Row],[Openstelling]],Tb_Openstelling[],2,0)=1,1,""),"")</f>
        <v/>
      </c>
      <c r="AK830" t="str">
        <f>IF(ISNUMBER(FIND("arbeid",Methode_Keuze)),"",IF(ISNUMBER(FIND("arbeid",Methode_Keuze)),"",IF(Tb_Activiteiten[[#This Row],[Loonkosten]]=1,Tb_Activiteiten[[#Headers],[Loonkosten]],"")))</f>
        <v/>
      </c>
      <c r="AL830" t="str">
        <f>IF(ISNUMBER(FIND("arbeid",Methode_Keuze)),"",IF(ISNUMBER(FIND("arbeid",Methode_Keuze)),"",IF(Tb_Activiteiten[[#This Row],[Eigen arbeid]]=1,Tb_Activiteiten[[#Headers],[Eigen arbeid]],"")))</f>
        <v/>
      </c>
      <c r="AM830" t="str">
        <f>IF(ISNUMBER(FIND("arbeid",Methode_Keuze)),"",IF(ISNUMBER(FIND("arbeid",Methode_Keuze)),"",IF(Tb_Activiteiten[[#This Row],[Projectmedewerker]]=1,Tb_Activiteiten[[#Headers],[Projectmedewerker]],"")))</f>
        <v/>
      </c>
      <c r="AN830" t="str">
        <f>IF(ISNUMBER(FIND("arbeid",Methode_Keuze)),"",IF(ISNUMBER(FIND("arbeid",Methode_Keuze)),"",IF(Tb_Activiteiten[[#This Row],[Landbouwer]]=1,Tb_Activiteiten[[#Headers],[Landbouwer]],"")))</f>
        <v/>
      </c>
      <c r="AO830" t="str">
        <f>IF(ISNUMBER(FIND("arbeid",Methode_Keuze)),"",IF(ISNUMBER(FIND("arbeid",Methode_Keuze)),"",IF(Tb_Activiteiten[[#This Row],[Adviseur]]=1,Tb_Activiteiten[[#Headers],[Adviseur]],"")))</f>
        <v/>
      </c>
      <c r="AP830" t="str">
        <f>IF(ISNUMBER(FIND("arbeid",Methode_Keuze)),"",IF(ISNUMBER(FIND("arbeid",Methode_Keuze)),"",IF(Tb_Activiteiten[[#This Row],[Projectleider/Expert]]=1,Tb_Activiteiten[[#Headers],[Projectleider/Expert]],"")))</f>
        <v/>
      </c>
      <c r="AQ830" t="str">
        <f>IF(ISNUMBER(FIND("arbeid",Methode_Keuze)),"",IF(ISNUMBER(FIND("arbeid",Methode_Keuze)),"",IF(Tb_Activiteiten[[#This Row],[Arbeidskosten]]=1,Tb_Activiteiten[[#Headers],[Arbeidskosten]],"")))</f>
        <v/>
      </c>
      <c r="AR830" t="str">
        <f>IF(ISNUMBER(FIND("arbeid",Methode_Keuze)),"",IF(ISNUMBER(FIND("arbeid",Methode_Keuze)),"",IF(Tb_Activiteiten[[#This Row],[Arbeidskosten op basis van IKS]]=1,Tb_Activiteiten[[#Headers],[Arbeidskosten op basis van IKS]],"")))</f>
        <v/>
      </c>
      <c r="AS830" t="str">
        <f>IF(ISNUMBER(FIND("overige",Methode_Keuze)),"",IF(Tb_Activiteiten[[#This Row],[Kosten derden exclusief btw]]=1,Tb_Activiteiten[[#Headers],[Kosten derden exclusief btw]],""))</f>
        <v/>
      </c>
      <c r="AT830" t="str">
        <f>IF(ISNUMBER(FIND("overige",Methode_Keuze)),"",IF(Tb_Activiteiten[[#This Row],[Niet verrekenbare btw]]=1,Tb_Activiteiten[[#Headers],[Niet verrekenbare btw]],""))</f>
        <v/>
      </c>
      <c r="AU830" t="str">
        <f>IF(ISNUMBER(FIND("overige",Methode_Keuze)),"",IF(Tb_Activiteiten[[#This Row],[Grondkosten]]=1,Tb_Activiteiten[[#Headers],[Grondkosten]],""))</f>
        <v/>
      </c>
      <c r="AV830" t="str">
        <f>IF(ISNUMBER(FIND("overige",Methode_Keuze)),"",IF(Tb_Activiteiten[[#This Row],[Bijdrage in natura (overige)]]=1,Tb_Activiteiten[[#Headers],[Bijdrage in natura (overige)]],""))</f>
        <v/>
      </c>
      <c r="AW830" t="str">
        <f>IF(ISNUMBER(FIND("overige",Methode_Keuze)),"",IF(Tb_Activiteiten[[#This Row],[Bijdrage in natura (vrijwilligers)]]=1,Tb_Activiteiten[[#Headers],[Bijdrage in natura (vrijwilligers)]],""))</f>
        <v/>
      </c>
      <c r="AX830" t="str">
        <f>IF(ISNUMBER(FIND("overige",Methode_Keuze)),"",IF(Tb_Activiteiten[[#This Row],[Afschrijvingskosten]]=1,Tb_Activiteiten[[#Headers],[Afschrijvingskosten]],""))</f>
        <v/>
      </c>
      <c r="AY830" t="str">
        <f>IF(ISNUMBER(FIND("overige",Methode_Keuze)),"",IF(Tb_Activiteiten[[#This Row],[Vergoeding]]=1,Tb_Activiteiten[[#Headers],[Vergoeding]],""))</f>
        <v/>
      </c>
      <c r="AZ830" t="str">
        <f>IF(ISNUMBER(FIND("arbeid",Methode_Keuze)),"",IF(Tb_Activiteiten[[#This Row],[Arbeidskosten - vast tarief (excl eigen arbeid)]]=1,Tb_Activiteiten[[#Headers],[Arbeidskosten - vast tarief (excl eigen arbeid)]],""))</f>
        <v/>
      </c>
      <c r="BA830" t="str">
        <f>IF(ISNUMBER(FIND("overige",Methode_Keuze)),"",IF(Tb_Activiteiten[[#This Row],[Overige kosten]]=1,Tb_Activiteiten[[#Headers],[Overige kosten]],""))</f>
        <v/>
      </c>
    </row>
    <row r="831" spans="1:53" x14ac:dyDescent="0.25">
      <c r="A831" s="213"/>
      <c r="F831" s="64"/>
      <c r="G831" s="64"/>
      <c r="H831" s="258"/>
      <c r="I831" s="258"/>
      <c r="J831" s="258"/>
      <c r="K831" s="258"/>
      <c r="O831" s="56"/>
      <c r="Q831" t="str">
        <f>IFERROR(IF(VLOOKUP(Tb_Activiteiten[[#This Row],[Openstelling]],Tb_Openstelling[],2,0)=1,1,""),"")</f>
        <v/>
      </c>
      <c r="AK831" t="str">
        <f>IF(ISNUMBER(FIND("arbeid",Methode_Keuze)),"",IF(ISNUMBER(FIND("arbeid",Methode_Keuze)),"",IF(Tb_Activiteiten[[#This Row],[Loonkosten]]=1,Tb_Activiteiten[[#Headers],[Loonkosten]],"")))</f>
        <v/>
      </c>
      <c r="AL831" t="str">
        <f>IF(ISNUMBER(FIND("arbeid",Methode_Keuze)),"",IF(ISNUMBER(FIND("arbeid",Methode_Keuze)),"",IF(Tb_Activiteiten[[#This Row],[Eigen arbeid]]=1,Tb_Activiteiten[[#Headers],[Eigen arbeid]],"")))</f>
        <v/>
      </c>
      <c r="AM831" t="str">
        <f>IF(ISNUMBER(FIND("arbeid",Methode_Keuze)),"",IF(ISNUMBER(FIND("arbeid",Methode_Keuze)),"",IF(Tb_Activiteiten[[#This Row],[Projectmedewerker]]=1,Tb_Activiteiten[[#Headers],[Projectmedewerker]],"")))</f>
        <v/>
      </c>
      <c r="AN831" t="str">
        <f>IF(ISNUMBER(FIND("arbeid",Methode_Keuze)),"",IF(ISNUMBER(FIND("arbeid",Methode_Keuze)),"",IF(Tb_Activiteiten[[#This Row],[Landbouwer]]=1,Tb_Activiteiten[[#Headers],[Landbouwer]],"")))</f>
        <v/>
      </c>
      <c r="AO831" t="str">
        <f>IF(ISNUMBER(FIND("arbeid",Methode_Keuze)),"",IF(ISNUMBER(FIND("arbeid",Methode_Keuze)),"",IF(Tb_Activiteiten[[#This Row],[Adviseur]]=1,Tb_Activiteiten[[#Headers],[Adviseur]],"")))</f>
        <v/>
      </c>
      <c r="AP831" t="str">
        <f>IF(ISNUMBER(FIND("arbeid",Methode_Keuze)),"",IF(ISNUMBER(FIND("arbeid",Methode_Keuze)),"",IF(Tb_Activiteiten[[#This Row],[Projectleider/Expert]]=1,Tb_Activiteiten[[#Headers],[Projectleider/Expert]],"")))</f>
        <v/>
      </c>
      <c r="AQ831" t="str">
        <f>IF(ISNUMBER(FIND("arbeid",Methode_Keuze)),"",IF(ISNUMBER(FIND("arbeid",Methode_Keuze)),"",IF(Tb_Activiteiten[[#This Row],[Arbeidskosten]]=1,Tb_Activiteiten[[#Headers],[Arbeidskosten]],"")))</f>
        <v/>
      </c>
      <c r="AR831" t="str">
        <f>IF(ISNUMBER(FIND("arbeid",Methode_Keuze)),"",IF(ISNUMBER(FIND("arbeid",Methode_Keuze)),"",IF(Tb_Activiteiten[[#This Row],[Arbeidskosten op basis van IKS]]=1,Tb_Activiteiten[[#Headers],[Arbeidskosten op basis van IKS]],"")))</f>
        <v/>
      </c>
      <c r="AS831" t="str">
        <f>IF(ISNUMBER(FIND("overige",Methode_Keuze)),"",IF(Tb_Activiteiten[[#This Row],[Kosten derden exclusief btw]]=1,Tb_Activiteiten[[#Headers],[Kosten derden exclusief btw]],""))</f>
        <v/>
      </c>
      <c r="AT831" t="str">
        <f>IF(ISNUMBER(FIND("overige",Methode_Keuze)),"",IF(Tb_Activiteiten[[#This Row],[Niet verrekenbare btw]]=1,Tb_Activiteiten[[#Headers],[Niet verrekenbare btw]],""))</f>
        <v/>
      </c>
      <c r="AU831" t="str">
        <f>IF(ISNUMBER(FIND("overige",Methode_Keuze)),"",IF(Tb_Activiteiten[[#This Row],[Grondkosten]]=1,Tb_Activiteiten[[#Headers],[Grondkosten]],""))</f>
        <v/>
      </c>
      <c r="AV831" t="str">
        <f>IF(ISNUMBER(FIND("overige",Methode_Keuze)),"",IF(Tb_Activiteiten[[#This Row],[Bijdrage in natura (overige)]]=1,Tb_Activiteiten[[#Headers],[Bijdrage in natura (overige)]],""))</f>
        <v/>
      </c>
      <c r="AW831" t="str">
        <f>IF(ISNUMBER(FIND("overige",Methode_Keuze)),"",IF(Tb_Activiteiten[[#This Row],[Bijdrage in natura (vrijwilligers)]]=1,Tb_Activiteiten[[#Headers],[Bijdrage in natura (vrijwilligers)]],""))</f>
        <v/>
      </c>
      <c r="AX831" t="str">
        <f>IF(ISNUMBER(FIND("overige",Methode_Keuze)),"",IF(Tb_Activiteiten[[#This Row],[Afschrijvingskosten]]=1,Tb_Activiteiten[[#Headers],[Afschrijvingskosten]],""))</f>
        <v/>
      </c>
      <c r="AY831" t="str">
        <f>IF(ISNUMBER(FIND("overige",Methode_Keuze)),"",IF(Tb_Activiteiten[[#This Row],[Vergoeding]]=1,Tb_Activiteiten[[#Headers],[Vergoeding]],""))</f>
        <v/>
      </c>
      <c r="AZ831" t="str">
        <f>IF(ISNUMBER(FIND("arbeid",Methode_Keuze)),"",IF(Tb_Activiteiten[[#This Row],[Arbeidskosten - vast tarief (excl eigen arbeid)]]=1,Tb_Activiteiten[[#Headers],[Arbeidskosten - vast tarief (excl eigen arbeid)]],""))</f>
        <v/>
      </c>
      <c r="BA831" t="str">
        <f>IF(ISNUMBER(FIND("overige",Methode_Keuze)),"",IF(Tb_Activiteiten[[#This Row],[Overige kosten]]=1,Tb_Activiteiten[[#Headers],[Overige kosten]],""))</f>
        <v/>
      </c>
    </row>
    <row r="832" spans="1:53" x14ac:dyDescent="0.25">
      <c r="A832" s="213"/>
      <c r="F832" s="64"/>
      <c r="G832" s="64"/>
      <c r="H832" s="258"/>
      <c r="I832" s="258"/>
      <c r="J832" s="258"/>
      <c r="K832" s="258"/>
      <c r="O832" s="56"/>
      <c r="Q832" t="str">
        <f>IFERROR(IF(VLOOKUP(Tb_Activiteiten[[#This Row],[Openstelling]],Tb_Openstelling[],2,0)=1,1,""),"")</f>
        <v/>
      </c>
      <c r="AK832" t="str">
        <f>IF(ISNUMBER(FIND("arbeid",Methode_Keuze)),"",IF(ISNUMBER(FIND("arbeid",Methode_Keuze)),"",IF(Tb_Activiteiten[[#This Row],[Loonkosten]]=1,Tb_Activiteiten[[#Headers],[Loonkosten]],"")))</f>
        <v/>
      </c>
      <c r="AL832" t="str">
        <f>IF(ISNUMBER(FIND("arbeid",Methode_Keuze)),"",IF(ISNUMBER(FIND("arbeid",Methode_Keuze)),"",IF(Tb_Activiteiten[[#This Row],[Eigen arbeid]]=1,Tb_Activiteiten[[#Headers],[Eigen arbeid]],"")))</f>
        <v/>
      </c>
      <c r="AM832" t="str">
        <f>IF(ISNUMBER(FIND("arbeid",Methode_Keuze)),"",IF(ISNUMBER(FIND("arbeid",Methode_Keuze)),"",IF(Tb_Activiteiten[[#This Row],[Projectmedewerker]]=1,Tb_Activiteiten[[#Headers],[Projectmedewerker]],"")))</f>
        <v/>
      </c>
      <c r="AN832" t="str">
        <f>IF(ISNUMBER(FIND("arbeid",Methode_Keuze)),"",IF(ISNUMBER(FIND("arbeid",Methode_Keuze)),"",IF(Tb_Activiteiten[[#This Row],[Landbouwer]]=1,Tb_Activiteiten[[#Headers],[Landbouwer]],"")))</f>
        <v/>
      </c>
      <c r="AO832" t="str">
        <f>IF(ISNUMBER(FIND("arbeid",Methode_Keuze)),"",IF(ISNUMBER(FIND("arbeid",Methode_Keuze)),"",IF(Tb_Activiteiten[[#This Row],[Adviseur]]=1,Tb_Activiteiten[[#Headers],[Adviseur]],"")))</f>
        <v/>
      </c>
      <c r="AP832" t="str">
        <f>IF(ISNUMBER(FIND("arbeid",Methode_Keuze)),"",IF(ISNUMBER(FIND("arbeid",Methode_Keuze)),"",IF(Tb_Activiteiten[[#This Row],[Projectleider/Expert]]=1,Tb_Activiteiten[[#Headers],[Projectleider/Expert]],"")))</f>
        <v/>
      </c>
      <c r="AQ832" t="str">
        <f>IF(ISNUMBER(FIND("arbeid",Methode_Keuze)),"",IF(ISNUMBER(FIND("arbeid",Methode_Keuze)),"",IF(Tb_Activiteiten[[#This Row],[Arbeidskosten]]=1,Tb_Activiteiten[[#Headers],[Arbeidskosten]],"")))</f>
        <v/>
      </c>
      <c r="AR832" t="str">
        <f>IF(ISNUMBER(FIND("arbeid",Methode_Keuze)),"",IF(ISNUMBER(FIND("arbeid",Methode_Keuze)),"",IF(Tb_Activiteiten[[#This Row],[Arbeidskosten op basis van IKS]]=1,Tb_Activiteiten[[#Headers],[Arbeidskosten op basis van IKS]],"")))</f>
        <v/>
      </c>
      <c r="AS832" t="str">
        <f>IF(ISNUMBER(FIND("overige",Methode_Keuze)),"",IF(Tb_Activiteiten[[#This Row],[Kosten derden exclusief btw]]=1,Tb_Activiteiten[[#Headers],[Kosten derden exclusief btw]],""))</f>
        <v/>
      </c>
      <c r="AT832" t="str">
        <f>IF(ISNUMBER(FIND("overige",Methode_Keuze)),"",IF(Tb_Activiteiten[[#This Row],[Niet verrekenbare btw]]=1,Tb_Activiteiten[[#Headers],[Niet verrekenbare btw]],""))</f>
        <v/>
      </c>
      <c r="AU832" t="str">
        <f>IF(ISNUMBER(FIND("overige",Methode_Keuze)),"",IF(Tb_Activiteiten[[#This Row],[Grondkosten]]=1,Tb_Activiteiten[[#Headers],[Grondkosten]],""))</f>
        <v/>
      </c>
      <c r="AV832" t="str">
        <f>IF(ISNUMBER(FIND("overige",Methode_Keuze)),"",IF(Tb_Activiteiten[[#This Row],[Bijdrage in natura (overige)]]=1,Tb_Activiteiten[[#Headers],[Bijdrage in natura (overige)]],""))</f>
        <v/>
      </c>
      <c r="AW832" t="str">
        <f>IF(ISNUMBER(FIND("overige",Methode_Keuze)),"",IF(Tb_Activiteiten[[#This Row],[Bijdrage in natura (vrijwilligers)]]=1,Tb_Activiteiten[[#Headers],[Bijdrage in natura (vrijwilligers)]],""))</f>
        <v/>
      </c>
      <c r="AX832" t="str">
        <f>IF(ISNUMBER(FIND("overige",Methode_Keuze)),"",IF(Tb_Activiteiten[[#This Row],[Afschrijvingskosten]]=1,Tb_Activiteiten[[#Headers],[Afschrijvingskosten]],""))</f>
        <v/>
      </c>
      <c r="AY832" t="str">
        <f>IF(ISNUMBER(FIND("overige",Methode_Keuze)),"",IF(Tb_Activiteiten[[#This Row],[Vergoeding]]=1,Tb_Activiteiten[[#Headers],[Vergoeding]],""))</f>
        <v/>
      </c>
      <c r="AZ832" t="str">
        <f>IF(ISNUMBER(FIND("arbeid",Methode_Keuze)),"",IF(Tb_Activiteiten[[#This Row],[Arbeidskosten - vast tarief (excl eigen arbeid)]]=1,Tb_Activiteiten[[#Headers],[Arbeidskosten - vast tarief (excl eigen arbeid)]],""))</f>
        <v/>
      </c>
      <c r="BA832" t="str">
        <f>IF(ISNUMBER(FIND("overige",Methode_Keuze)),"",IF(Tb_Activiteiten[[#This Row],[Overige kosten]]=1,Tb_Activiteiten[[#Headers],[Overige kosten]],""))</f>
        <v/>
      </c>
    </row>
    <row r="833" spans="1:53" x14ac:dyDescent="0.25">
      <c r="A833" s="213"/>
      <c r="F833" s="64"/>
      <c r="G833" s="64"/>
      <c r="H833" s="258"/>
      <c r="I833" s="258"/>
      <c r="J833" s="258"/>
      <c r="K833" s="258"/>
      <c r="O833" s="56"/>
      <c r="Q833" t="str">
        <f>IFERROR(IF(VLOOKUP(Tb_Activiteiten[[#This Row],[Openstelling]],Tb_Openstelling[],2,0)=1,1,""),"")</f>
        <v/>
      </c>
      <c r="AK833" t="str">
        <f>IF(ISNUMBER(FIND("arbeid",Methode_Keuze)),"",IF(ISNUMBER(FIND("arbeid",Methode_Keuze)),"",IF(Tb_Activiteiten[[#This Row],[Loonkosten]]=1,Tb_Activiteiten[[#Headers],[Loonkosten]],"")))</f>
        <v/>
      </c>
      <c r="AL833" t="str">
        <f>IF(ISNUMBER(FIND("arbeid",Methode_Keuze)),"",IF(ISNUMBER(FIND("arbeid",Methode_Keuze)),"",IF(Tb_Activiteiten[[#This Row],[Eigen arbeid]]=1,Tb_Activiteiten[[#Headers],[Eigen arbeid]],"")))</f>
        <v/>
      </c>
      <c r="AM833" t="str">
        <f>IF(ISNUMBER(FIND("arbeid",Methode_Keuze)),"",IF(ISNUMBER(FIND("arbeid",Methode_Keuze)),"",IF(Tb_Activiteiten[[#This Row],[Projectmedewerker]]=1,Tb_Activiteiten[[#Headers],[Projectmedewerker]],"")))</f>
        <v/>
      </c>
      <c r="AN833" t="str">
        <f>IF(ISNUMBER(FIND("arbeid",Methode_Keuze)),"",IF(ISNUMBER(FIND("arbeid",Methode_Keuze)),"",IF(Tb_Activiteiten[[#This Row],[Landbouwer]]=1,Tb_Activiteiten[[#Headers],[Landbouwer]],"")))</f>
        <v/>
      </c>
      <c r="AO833" t="str">
        <f>IF(ISNUMBER(FIND("arbeid",Methode_Keuze)),"",IF(ISNUMBER(FIND("arbeid",Methode_Keuze)),"",IF(Tb_Activiteiten[[#This Row],[Adviseur]]=1,Tb_Activiteiten[[#Headers],[Adviseur]],"")))</f>
        <v/>
      </c>
      <c r="AP833" t="str">
        <f>IF(ISNUMBER(FIND("arbeid",Methode_Keuze)),"",IF(ISNUMBER(FIND("arbeid",Methode_Keuze)),"",IF(Tb_Activiteiten[[#This Row],[Projectleider/Expert]]=1,Tb_Activiteiten[[#Headers],[Projectleider/Expert]],"")))</f>
        <v/>
      </c>
      <c r="AQ833" t="str">
        <f>IF(ISNUMBER(FIND("arbeid",Methode_Keuze)),"",IF(ISNUMBER(FIND("arbeid",Methode_Keuze)),"",IF(Tb_Activiteiten[[#This Row],[Arbeidskosten]]=1,Tb_Activiteiten[[#Headers],[Arbeidskosten]],"")))</f>
        <v/>
      </c>
      <c r="AR833" t="str">
        <f>IF(ISNUMBER(FIND("arbeid",Methode_Keuze)),"",IF(ISNUMBER(FIND("arbeid",Methode_Keuze)),"",IF(Tb_Activiteiten[[#This Row],[Arbeidskosten op basis van IKS]]=1,Tb_Activiteiten[[#Headers],[Arbeidskosten op basis van IKS]],"")))</f>
        <v/>
      </c>
      <c r="AS833" t="str">
        <f>IF(ISNUMBER(FIND("overige",Methode_Keuze)),"",IF(Tb_Activiteiten[[#This Row],[Kosten derden exclusief btw]]=1,Tb_Activiteiten[[#Headers],[Kosten derden exclusief btw]],""))</f>
        <v/>
      </c>
      <c r="AT833" t="str">
        <f>IF(ISNUMBER(FIND("overige",Methode_Keuze)),"",IF(Tb_Activiteiten[[#This Row],[Niet verrekenbare btw]]=1,Tb_Activiteiten[[#Headers],[Niet verrekenbare btw]],""))</f>
        <v/>
      </c>
      <c r="AU833" t="str">
        <f>IF(ISNUMBER(FIND("overige",Methode_Keuze)),"",IF(Tb_Activiteiten[[#This Row],[Grondkosten]]=1,Tb_Activiteiten[[#Headers],[Grondkosten]],""))</f>
        <v/>
      </c>
      <c r="AV833" t="str">
        <f>IF(ISNUMBER(FIND("overige",Methode_Keuze)),"",IF(Tb_Activiteiten[[#This Row],[Bijdrage in natura (overige)]]=1,Tb_Activiteiten[[#Headers],[Bijdrage in natura (overige)]],""))</f>
        <v/>
      </c>
      <c r="AW833" t="str">
        <f>IF(ISNUMBER(FIND("overige",Methode_Keuze)),"",IF(Tb_Activiteiten[[#This Row],[Bijdrage in natura (vrijwilligers)]]=1,Tb_Activiteiten[[#Headers],[Bijdrage in natura (vrijwilligers)]],""))</f>
        <v/>
      </c>
      <c r="AX833" t="str">
        <f>IF(ISNUMBER(FIND("overige",Methode_Keuze)),"",IF(Tb_Activiteiten[[#This Row],[Afschrijvingskosten]]=1,Tb_Activiteiten[[#Headers],[Afschrijvingskosten]],""))</f>
        <v/>
      </c>
      <c r="AY833" t="str">
        <f>IF(ISNUMBER(FIND("overige",Methode_Keuze)),"",IF(Tb_Activiteiten[[#This Row],[Vergoeding]]=1,Tb_Activiteiten[[#Headers],[Vergoeding]],""))</f>
        <v/>
      </c>
      <c r="AZ833" t="str">
        <f>IF(ISNUMBER(FIND("arbeid",Methode_Keuze)),"",IF(Tb_Activiteiten[[#This Row],[Arbeidskosten - vast tarief (excl eigen arbeid)]]=1,Tb_Activiteiten[[#Headers],[Arbeidskosten - vast tarief (excl eigen arbeid)]],""))</f>
        <v/>
      </c>
      <c r="BA833" t="str">
        <f>IF(ISNUMBER(FIND("overige",Methode_Keuze)),"",IF(Tb_Activiteiten[[#This Row],[Overige kosten]]=1,Tb_Activiteiten[[#Headers],[Overige kosten]],""))</f>
        <v/>
      </c>
    </row>
    <row r="834" spans="1:53" x14ac:dyDescent="0.25">
      <c r="A834" s="213"/>
      <c r="F834" s="64"/>
      <c r="G834" s="64"/>
      <c r="H834" s="258"/>
      <c r="I834" s="258"/>
      <c r="J834" s="258"/>
      <c r="K834" s="258"/>
      <c r="O834" s="56"/>
      <c r="Q834" t="str">
        <f>IFERROR(IF(VLOOKUP(Tb_Activiteiten[[#This Row],[Openstelling]],Tb_Openstelling[],2,0)=1,1,""),"")</f>
        <v/>
      </c>
      <c r="AK834" t="str">
        <f>IF(ISNUMBER(FIND("arbeid",Methode_Keuze)),"",IF(ISNUMBER(FIND("arbeid",Methode_Keuze)),"",IF(Tb_Activiteiten[[#This Row],[Loonkosten]]=1,Tb_Activiteiten[[#Headers],[Loonkosten]],"")))</f>
        <v/>
      </c>
      <c r="AL834" t="str">
        <f>IF(ISNUMBER(FIND("arbeid",Methode_Keuze)),"",IF(ISNUMBER(FIND("arbeid",Methode_Keuze)),"",IF(Tb_Activiteiten[[#This Row],[Eigen arbeid]]=1,Tb_Activiteiten[[#Headers],[Eigen arbeid]],"")))</f>
        <v/>
      </c>
      <c r="AM834" t="str">
        <f>IF(ISNUMBER(FIND("arbeid",Methode_Keuze)),"",IF(ISNUMBER(FIND("arbeid",Methode_Keuze)),"",IF(Tb_Activiteiten[[#This Row],[Projectmedewerker]]=1,Tb_Activiteiten[[#Headers],[Projectmedewerker]],"")))</f>
        <v/>
      </c>
      <c r="AN834" t="str">
        <f>IF(ISNUMBER(FIND("arbeid",Methode_Keuze)),"",IF(ISNUMBER(FIND("arbeid",Methode_Keuze)),"",IF(Tb_Activiteiten[[#This Row],[Landbouwer]]=1,Tb_Activiteiten[[#Headers],[Landbouwer]],"")))</f>
        <v/>
      </c>
      <c r="AO834" t="str">
        <f>IF(ISNUMBER(FIND("arbeid",Methode_Keuze)),"",IF(ISNUMBER(FIND("arbeid",Methode_Keuze)),"",IF(Tb_Activiteiten[[#This Row],[Adviseur]]=1,Tb_Activiteiten[[#Headers],[Adviseur]],"")))</f>
        <v/>
      </c>
      <c r="AP834" t="str">
        <f>IF(ISNUMBER(FIND("arbeid",Methode_Keuze)),"",IF(ISNUMBER(FIND("arbeid",Methode_Keuze)),"",IF(Tb_Activiteiten[[#This Row],[Projectleider/Expert]]=1,Tb_Activiteiten[[#Headers],[Projectleider/Expert]],"")))</f>
        <v/>
      </c>
      <c r="AQ834" t="str">
        <f>IF(ISNUMBER(FIND("arbeid",Methode_Keuze)),"",IF(ISNUMBER(FIND("arbeid",Methode_Keuze)),"",IF(Tb_Activiteiten[[#This Row],[Arbeidskosten]]=1,Tb_Activiteiten[[#Headers],[Arbeidskosten]],"")))</f>
        <v/>
      </c>
      <c r="AR834" t="str">
        <f>IF(ISNUMBER(FIND("arbeid",Methode_Keuze)),"",IF(ISNUMBER(FIND("arbeid",Methode_Keuze)),"",IF(Tb_Activiteiten[[#This Row],[Arbeidskosten op basis van IKS]]=1,Tb_Activiteiten[[#Headers],[Arbeidskosten op basis van IKS]],"")))</f>
        <v/>
      </c>
      <c r="AS834" t="str">
        <f>IF(ISNUMBER(FIND("overige",Methode_Keuze)),"",IF(Tb_Activiteiten[[#This Row],[Kosten derden exclusief btw]]=1,Tb_Activiteiten[[#Headers],[Kosten derden exclusief btw]],""))</f>
        <v/>
      </c>
      <c r="AT834" t="str">
        <f>IF(ISNUMBER(FIND("overige",Methode_Keuze)),"",IF(Tb_Activiteiten[[#This Row],[Niet verrekenbare btw]]=1,Tb_Activiteiten[[#Headers],[Niet verrekenbare btw]],""))</f>
        <v/>
      </c>
      <c r="AU834" t="str">
        <f>IF(ISNUMBER(FIND("overige",Methode_Keuze)),"",IF(Tb_Activiteiten[[#This Row],[Grondkosten]]=1,Tb_Activiteiten[[#Headers],[Grondkosten]],""))</f>
        <v/>
      </c>
      <c r="AV834" t="str">
        <f>IF(ISNUMBER(FIND("overige",Methode_Keuze)),"",IF(Tb_Activiteiten[[#This Row],[Bijdrage in natura (overige)]]=1,Tb_Activiteiten[[#Headers],[Bijdrage in natura (overige)]],""))</f>
        <v/>
      </c>
      <c r="AW834" t="str">
        <f>IF(ISNUMBER(FIND("overige",Methode_Keuze)),"",IF(Tb_Activiteiten[[#This Row],[Bijdrage in natura (vrijwilligers)]]=1,Tb_Activiteiten[[#Headers],[Bijdrage in natura (vrijwilligers)]],""))</f>
        <v/>
      </c>
      <c r="AX834" t="str">
        <f>IF(ISNUMBER(FIND("overige",Methode_Keuze)),"",IF(Tb_Activiteiten[[#This Row],[Afschrijvingskosten]]=1,Tb_Activiteiten[[#Headers],[Afschrijvingskosten]],""))</f>
        <v/>
      </c>
      <c r="AY834" t="str">
        <f>IF(ISNUMBER(FIND("overige",Methode_Keuze)),"",IF(Tb_Activiteiten[[#This Row],[Vergoeding]]=1,Tb_Activiteiten[[#Headers],[Vergoeding]],""))</f>
        <v/>
      </c>
      <c r="AZ834" t="str">
        <f>IF(ISNUMBER(FIND("arbeid",Methode_Keuze)),"",IF(Tb_Activiteiten[[#This Row],[Arbeidskosten - vast tarief (excl eigen arbeid)]]=1,Tb_Activiteiten[[#Headers],[Arbeidskosten - vast tarief (excl eigen arbeid)]],""))</f>
        <v/>
      </c>
      <c r="BA834" t="str">
        <f>IF(ISNUMBER(FIND("overige",Methode_Keuze)),"",IF(Tb_Activiteiten[[#This Row],[Overige kosten]]=1,Tb_Activiteiten[[#Headers],[Overige kosten]],""))</f>
        <v/>
      </c>
    </row>
    <row r="835" spans="1:53" x14ac:dyDescent="0.25">
      <c r="A835" s="213"/>
      <c r="F835" s="64"/>
      <c r="G835" s="64"/>
      <c r="H835" s="258"/>
      <c r="I835" s="258"/>
      <c r="J835" s="258"/>
      <c r="K835" s="258"/>
      <c r="O835" s="56"/>
      <c r="Q835" t="str">
        <f>IFERROR(IF(VLOOKUP(Tb_Activiteiten[[#This Row],[Openstelling]],Tb_Openstelling[],2,0)=1,1,""),"")</f>
        <v/>
      </c>
      <c r="AK835" t="str">
        <f>IF(ISNUMBER(FIND("arbeid",Methode_Keuze)),"",IF(ISNUMBER(FIND("arbeid",Methode_Keuze)),"",IF(Tb_Activiteiten[[#This Row],[Loonkosten]]=1,Tb_Activiteiten[[#Headers],[Loonkosten]],"")))</f>
        <v/>
      </c>
      <c r="AL835" t="str">
        <f>IF(ISNUMBER(FIND("arbeid",Methode_Keuze)),"",IF(ISNUMBER(FIND("arbeid",Methode_Keuze)),"",IF(Tb_Activiteiten[[#This Row],[Eigen arbeid]]=1,Tb_Activiteiten[[#Headers],[Eigen arbeid]],"")))</f>
        <v/>
      </c>
      <c r="AM835" t="str">
        <f>IF(ISNUMBER(FIND("arbeid",Methode_Keuze)),"",IF(ISNUMBER(FIND("arbeid",Methode_Keuze)),"",IF(Tb_Activiteiten[[#This Row],[Projectmedewerker]]=1,Tb_Activiteiten[[#Headers],[Projectmedewerker]],"")))</f>
        <v/>
      </c>
      <c r="AN835" t="str">
        <f>IF(ISNUMBER(FIND("arbeid",Methode_Keuze)),"",IF(ISNUMBER(FIND("arbeid",Methode_Keuze)),"",IF(Tb_Activiteiten[[#This Row],[Landbouwer]]=1,Tb_Activiteiten[[#Headers],[Landbouwer]],"")))</f>
        <v/>
      </c>
      <c r="AO835" t="str">
        <f>IF(ISNUMBER(FIND("arbeid",Methode_Keuze)),"",IF(ISNUMBER(FIND("arbeid",Methode_Keuze)),"",IF(Tb_Activiteiten[[#This Row],[Adviseur]]=1,Tb_Activiteiten[[#Headers],[Adviseur]],"")))</f>
        <v/>
      </c>
      <c r="AP835" t="str">
        <f>IF(ISNUMBER(FIND("arbeid",Methode_Keuze)),"",IF(ISNUMBER(FIND("arbeid",Methode_Keuze)),"",IF(Tb_Activiteiten[[#This Row],[Projectleider/Expert]]=1,Tb_Activiteiten[[#Headers],[Projectleider/Expert]],"")))</f>
        <v/>
      </c>
      <c r="AQ835" t="str">
        <f>IF(ISNUMBER(FIND("arbeid",Methode_Keuze)),"",IF(ISNUMBER(FIND("arbeid",Methode_Keuze)),"",IF(Tb_Activiteiten[[#This Row],[Arbeidskosten]]=1,Tb_Activiteiten[[#Headers],[Arbeidskosten]],"")))</f>
        <v/>
      </c>
      <c r="AR835" t="str">
        <f>IF(ISNUMBER(FIND("arbeid",Methode_Keuze)),"",IF(ISNUMBER(FIND("arbeid",Methode_Keuze)),"",IF(Tb_Activiteiten[[#This Row],[Arbeidskosten op basis van IKS]]=1,Tb_Activiteiten[[#Headers],[Arbeidskosten op basis van IKS]],"")))</f>
        <v/>
      </c>
      <c r="AS835" t="str">
        <f>IF(ISNUMBER(FIND("overige",Methode_Keuze)),"",IF(Tb_Activiteiten[[#This Row],[Kosten derden exclusief btw]]=1,Tb_Activiteiten[[#Headers],[Kosten derden exclusief btw]],""))</f>
        <v/>
      </c>
      <c r="AT835" t="str">
        <f>IF(ISNUMBER(FIND("overige",Methode_Keuze)),"",IF(Tb_Activiteiten[[#This Row],[Niet verrekenbare btw]]=1,Tb_Activiteiten[[#Headers],[Niet verrekenbare btw]],""))</f>
        <v/>
      </c>
      <c r="AU835" t="str">
        <f>IF(ISNUMBER(FIND("overige",Methode_Keuze)),"",IF(Tb_Activiteiten[[#This Row],[Grondkosten]]=1,Tb_Activiteiten[[#Headers],[Grondkosten]],""))</f>
        <v/>
      </c>
      <c r="AV835" t="str">
        <f>IF(ISNUMBER(FIND("overige",Methode_Keuze)),"",IF(Tb_Activiteiten[[#This Row],[Bijdrage in natura (overige)]]=1,Tb_Activiteiten[[#Headers],[Bijdrage in natura (overige)]],""))</f>
        <v/>
      </c>
      <c r="AW835" t="str">
        <f>IF(ISNUMBER(FIND("overige",Methode_Keuze)),"",IF(Tb_Activiteiten[[#This Row],[Bijdrage in natura (vrijwilligers)]]=1,Tb_Activiteiten[[#Headers],[Bijdrage in natura (vrijwilligers)]],""))</f>
        <v/>
      </c>
      <c r="AX835" t="str">
        <f>IF(ISNUMBER(FIND("overige",Methode_Keuze)),"",IF(Tb_Activiteiten[[#This Row],[Afschrijvingskosten]]=1,Tb_Activiteiten[[#Headers],[Afschrijvingskosten]],""))</f>
        <v/>
      </c>
      <c r="AY835" t="str">
        <f>IF(ISNUMBER(FIND("overige",Methode_Keuze)),"",IF(Tb_Activiteiten[[#This Row],[Vergoeding]]=1,Tb_Activiteiten[[#Headers],[Vergoeding]],""))</f>
        <v/>
      </c>
      <c r="AZ835" t="str">
        <f>IF(ISNUMBER(FIND("arbeid",Methode_Keuze)),"",IF(Tb_Activiteiten[[#This Row],[Arbeidskosten - vast tarief (excl eigen arbeid)]]=1,Tb_Activiteiten[[#Headers],[Arbeidskosten - vast tarief (excl eigen arbeid)]],""))</f>
        <v/>
      </c>
      <c r="BA835" t="str">
        <f>IF(ISNUMBER(FIND("overige",Methode_Keuze)),"",IF(Tb_Activiteiten[[#This Row],[Overige kosten]]=1,Tb_Activiteiten[[#Headers],[Overige kosten]],""))</f>
        <v/>
      </c>
    </row>
    <row r="836" spans="1:53" x14ac:dyDescent="0.25">
      <c r="A836" s="213"/>
      <c r="F836" s="64"/>
      <c r="G836" s="64"/>
      <c r="H836" s="258"/>
      <c r="I836" s="258"/>
      <c r="J836" s="258"/>
      <c r="K836" s="258"/>
      <c r="O836" s="56"/>
      <c r="Q836" t="str">
        <f>IFERROR(IF(VLOOKUP(Tb_Activiteiten[[#This Row],[Openstelling]],Tb_Openstelling[],2,0)=1,1,""),"")</f>
        <v/>
      </c>
      <c r="AK836" t="str">
        <f>IF(ISNUMBER(FIND("arbeid",Methode_Keuze)),"",IF(ISNUMBER(FIND("arbeid",Methode_Keuze)),"",IF(Tb_Activiteiten[[#This Row],[Loonkosten]]=1,Tb_Activiteiten[[#Headers],[Loonkosten]],"")))</f>
        <v/>
      </c>
      <c r="AL836" t="str">
        <f>IF(ISNUMBER(FIND("arbeid",Methode_Keuze)),"",IF(ISNUMBER(FIND("arbeid",Methode_Keuze)),"",IF(Tb_Activiteiten[[#This Row],[Eigen arbeid]]=1,Tb_Activiteiten[[#Headers],[Eigen arbeid]],"")))</f>
        <v/>
      </c>
      <c r="AM836" t="str">
        <f>IF(ISNUMBER(FIND("arbeid",Methode_Keuze)),"",IF(ISNUMBER(FIND("arbeid",Methode_Keuze)),"",IF(Tb_Activiteiten[[#This Row],[Projectmedewerker]]=1,Tb_Activiteiten[[#Headers],[Projectmedewerker]],"")))</f>
        <v/>
      </c>
      <c r="AN836" t="str">
        <f>IF(ISNUMBER(FIND("arbeid",Methode_Keuze)),"",IF(ISNUMBER(FIND("arbeid",Methode_Keuze)),"",IF(Tb_Activiteiten[[#This Row],[Landbouwer]]=1,Tb_Activiteiten[[#Headers],[Landbouwer]],"")))</f>
        <v/>
      </c>
      <c r="AO836" t="str">
        <f>IF(ISNUMBER(FIND("arbeid",Methode_Keuze)),"",IF(ISNUMBER(FIND("arbeid",Methode_Keuze)),"",IF(Tb_Activiteiten[[#This Row],[Adviseur]]=1,Tb_Activiteiten[[#Headers],[Adviseur]],"")))</f>
        <v/>
      </c>
      <c r="AP836" t="str">
        <f>IF(ISNUMBER(FIND("arbeid",Methode_Keuze)),"",IF(ISNUMBER(FIND("arbeid",Methode_Keuze)),"",IF(Tb_Activiteiten[[#This Row],[Projectleider/Expert]]=1,Tb_Activiteiten[[#Headers],[Projectleider/Expert]],"")))</f>
        <v/>
      </c>
      <c r="AQ836" t="str">
        <f>IF(ISNUMBER(FIND("arbeid",Methode_Keuze)),"",IF(ISNUMBER(FIND("arbeid",Methode_Keuze)),"",IF(Tb_Activiteiten[[#This Row],[Arbeidskosten]]=1,Tb_Activiteiten[[#Headers],[Arbeidskosten]],"")))</f>
        <v/>
      </c>
      <c r="AR836" t="str">
        <f>IF(ISNUMBER(FIND("arbeid",Methode_Keuze)),"",IF(ISNUMBER(FIND("arbeid",Methode_Keuze)),"",IF(Tb_Activiteiten[[#This Row],[Arbeidskosten op basis van IKS]]=1,Tb_Activiteiten[[#Headers],[Arbeidskosten op basis van IKS]],"")))</f>
        <v/>
      </c>
      <c r="AS836" t="str">
        <f>IF(ISNUMBER(FIND("overige",Methode_Keuze)),"",IF(Tb_Activiteiten[[#This Row],[Kosten derden exclusief btw]]=1,Tb_Activiteiten[[#Headers],[Kosten derden exclusief btw]],""))</f>
        <v/>
      </c>
      <c r="AT836" t="str">
        <f>IF(ISNUMBER(FIND("overige",Methode_Keuze)),"",IF(Tb_Activiteiten[[#This Row],[Niet verrekenbare btw]]=1,Tb_Activiteiten[[#Headers],[Niet verrekenbare btw]],""))</f>
        <v/>
      </c>
      <c r="AU836" t="str">
        <f>IF(ISNUMBER(FIND("overige",Methode_Keuze)),"",IF(Tb_Activiteiten[[#This Row],[Grondkosten]]=1,Tb_Activiteiten[[#Headers],[Grondkosten]],""))</f>
        <v/>
      </c>
      <c r="AV836" t="str">
        <f>IF(ISNUMBER(FIND("overige",Methode_Keuze)),"",IF(Tb_Activiteiten[[#This Row],[Bijdrage in natura (overige)]]=1,Tb_Activiteiten[[#Headers],[Bijdrage in natura (overige)]],""))</f>
        <v/>
      </c>
      <c r="AW836" t="str">
        <f>IF(ISNUMBER(FIND("overige",Methode_Keuze)),"",IF(Tb_Activiteiten[[#This Row],[Bijdrage in natura (vrijwilligers)]]=1,Tb_Activiteiten[[#Headers],[Bijdrage in natura (vrijwilligers)]],""))</f>
        <v/>
      </c>
      <c r="AX836" t="str">
        <f>IF(ISNUMBER(FIND("overige",Methode_Keuze)),"",IF(Tb_Activiteiten[[#This Row],[Afschrijvingskosten]]=1,Tb_Activiteiten[[#Headers],[Afschrijvingskosten]],""))</f>
        <v/>
      </c>
      <c r="AY836" t="str">
        <f>IF(ISNUMBER(FIND("overige",Methode_Keuze)),"",IF(Tb_Activiteiten[[#This Row],[Vergoeding]]=1,Tb_Activiteiten[[#Headers],[Vergoeding]],""))</f>
        <v/>
      </c>
      <c r="AZ836" t="str">
        <f>IF(ISNUMBER(FIND("arbeid",Methode_Keuze)),"",IF(Tb_Activiteiten[[#This Row],[Arbeidskosten - vast tarief (excl eigen arbeid)]]=1,Tb_Activiteiten[[#Headers],[Arbeidskosten - vast tarief (excl eigen arbeid)]],""))</f>
        <v/>
      </c>
      <c r="BA836" t="str">
        <f>IF(ISNUMBER(FIND("overige",Methode_Keuze)),"",IF(Tb_Activiteiten[[#This Row],[Overige kosten]]=1,Tb_Activiteiten[[#Headers],[Overige kosten]],""))</f>
        <v/>
      </c>
    </row>
    <row r="837" spans="1:53" x14ac:dyDescent="0.25">
      <c r="A837" s="213"/>
      <c r="F837" s="64"/>
      <c r="G837" s="64"/>
      <c r="H837" s="258"/>
      <c r="I837" s="258"/>
      <c r="J837" s="258"/>
      <c r="K837" s="258"/>
      <c r="O837" s="56"/>
      <c r="Q837" t="str">
        <f>IFERROR(IF(VLOOKUP(Tb_Activiteiten[[#This Row],[Openstelling]],Tb_Openstelling[],2,0)=1,1,""),"")</f>
        <v/>
      </c>
      <c r="AK837" t="str">
        <f>IF(ISNUMBER(FIND("arbeid",Methode_Keuze)),"",IF(ISNUMBER(FIND("arbeid",Methode_Keuze)),"",IF(Tb_Activiteiten[[#This Row],[Loonkosten]]=1,Tb_Activiteiten[[#Headers],[Loonkosten]],"")))</f>
        <v/>
      </c>
      <c r="AL837" t="str">
        <f>IF(ISNUMBER(FIND("arbeid",Methode_Keuze)),"",IF(ISNUMBER(FIND("arbeid",Methode_Keuze)),"",IF(Tb_Activiteiten[[#This Row],[Eigen arbeid]]=1,Tb_Activiteiten[[#Headers],[Eigen arbeid]],"")))</f>
        <v/>
      </c>
      <c r="AM837" t="str">
        <f>IF(ISNUMBER(FIND("arbeid",Methode_Keuze)),"",IF(ISNUMBER(FIND("arbeid",Methode_Keuze)),"",IF(Tb_Activiteiten[[#This Row],[Projectmedewerker]]=1,Tb_Activiteiten[[#Headers],[Projectmedewerker]],"")))</f>
        <v/>
      </c>
      <c r="AN837" t="str">
        <f>IF(ISNUMBER(FIND("arbeid",Methode_Keuze)),"",IF(ISNUMBER(FIND("arbeid",Methode_Keuze)),"",IF(Tb_Activiteiten[[#This Row],[Landbouwer]]=1,Tb_Activiteiten[[#Headers],[Landbouwer]],"")))</f>
        <v/>
      </c>
      <c r="AO837" t="str">
        <f>IF(ISNUMBER(FIND("arbeid",Methode_Keuze)),"",IF(ISNUMBER(FIND("arbeid",Methode_Keuze)),"",IF(Tb_Activiteiten[[#This Row],[Adviseur]]=1,Tb_Activiteiten[[#Headers],[Adviseur]],"")))</f>
        <v/>
      </c>
      <c r="AP837" t="str">
        <f>IF(ISNUMBER(FIND("arbeid",Methode_Keuze)),"",IF(ISNUMBER(FIND("arbeid",Methode_Keuze)),"",IF(Tb_Activiteiten[[#This Row],[Projectleider/Expert]]=1,Tb_Activiteiten[[#Headers],[Projectleider/Expert]],"")))</f>
        <v/>
      </c>
      <c r="AQ837" t="str">
        <f>IF(ISNUMBER(FIND("arbeid",Methode_Keuze)),"",IF(ISNUMBER(FIND("arbeid",Methode_Keuze)),"",IF(Tb_Activiteiten[[#This Row],[Arbeidskosten]]=1,Tb_Activiteiten[[#Headers],[Arbeidskosten]],"")))</f>
        <v/>
      </c>
      <c r="AR837" t="str">
        <f>IF(ISNUMBER(FIND("arbeid",Methode_Keuze)),"",IF(ISNUMBER(FIND("arbeid",Methode_Keuze)),"",IF(Tb_Activiteiten[[#This Row],[Arbeidskosten op basis van IKS]]=1,Tb_Activiteiten[[#Headers],[Arbeidskosten op basis van IKS]],"")))</f>
        <v/>
      </c>
      <c r="AS837" t="str">
        <f>IF(ISNUMBER(FIND("overige",Methode_Keuze)),"",IF(Tb_Activiteiten[[#This Row],[Kosten derden exclusief btw]]=1,Tb_Activiteiten[[#Headers],[Kosten derden exclusief btw]],""))</f>
        <v/>
      </c>
      <c r="AT837" t="str">
        <f>IF(ISNUMBER(FIND("overige",Methode_Keuze)),"",IF(Tb_Activiteiten[[#This Row],[Niet verrekenbare btw]]=1,Tb_Activiteiten[[#Headers],[Niet verrekenbare btw]],""))</f>
        <v/>
      </c>
      <c r="AU837" t="str">
        <f>IF(ISNUMBER(FIND("overige",Methode_Keuze)),"",IF(Tb_Activiteiten[[#This Row],[Grondkosten]]=1,Tb_Activiteiten[[#Headers],[Grondkosten]],""))</f>
        <v/>
      </c>
      <c r="AV837" t="str">
        <f>IF(ISNUMBER(FIND("overige",Methode_Keuze)),"",IF(Tb_Activiteiten[[#This Row],[Bijdrage in natura (overige)]]=1,Tb_Activiteiten[[#Headers],[Bijdrage in natura (overige)]],""))</f>
        <v/>
      </c>
      <c r="AW837" t="str">
        <f>IF(ISNUMBER(FIND("overige",Methode_Keuze)),"",IF(Tb_Activiteiten[[#This Row],[Bijdrage in natura (vrijwilligers)]]=1,Tb_Activiteiten[[#Headers],[Bijdrage in natura (vrijwilligers)]],""))</f>
        <v/>
      </c>
      <c r="AX837" t="str">
        <f>IF(ISNUMBER(FIND("overige",Methode_Keuze)),"",IF(Tb_Activiteiten[[#This Row],[Afschrijvingskosten]]=1,Tb_Activiteiten[[#Headers],[Afschrijvingskosten]],""))</f>
        <v/>
      </c>
      <c r="AY837" t="str">
        <f>IF(ISNUMBER(FIND("overige",Methode_Keuze)),"",IF(Tb_Activiteiten[[#This Row],[Vergoeding]]=1,Tb_Activiteiten[[#Headers],[Vergoeding]],""))</f>
        <v/>
      </c>
      <c r="AZ837" t="str">
        <f>IF(ISNUMBER(FIND("arbeid",Methode_Keuze)),"",IF(Tb_Activiteiten[[#This Row],[Arbeidskosten - vast tarief (excl eigen arbeid)]]=1,Tb_Activiteiten[[#Headers],[Arbeidskosten - vast tarief (excl eigen arbeid)]],""))</f>
        <v/>
      </c>
      <c r="BA837" t="str">
        <f>IF(ISNUMBER(FIND("overige",Methode_Keuze)),"",IF(Tb_Activiteiten[[#This Row],[Overige kosten]]=1,Tb_Activiteiten[[#Headers],[Overige kosten]],""))</f>
        <v/>
      </c>
    </row>
    <row r="838" spans="1:53" x14ac:dyDescent="0.25">
      <c r="A838" s="213"/>
      <c r="F838" s="64"/>
      <c r="G838" s="64"/>
      <c r="H838" s="258"/>
      <c r="I838" s="258"/>
      <c r="J838" s="258"/>
      <c r="K838" s="258"/>
      <c r="O838" s="56"/>
      <c r="Q838" t="str">
        <f>IFERROR(IF(VLOOKUP(Tb_Activiteiten[[#This Row],[Openstelling]],Tb_Openstelling[],2,0)=1,1,""),"")</f>
        <v/>
      </c>
      <c r="AK838" t="str">
        <f>IF(ISNUMBER(FIND("arbeid",Methode_Keuze)),"",IF(ISNUMBER(FIND("arbeid",Methode_Keuze)),"",IF(Tb_Activiteiten[[#This Row],[Loonkosten]]=1,Tb_Activiteiten[[#Headers],[Loonkosten]],"")))</f>
        <v/>
      </c>
      <c r="AL838" t="str">
        <f>IF(ISNUMBER(FIND("arbeid",Methode_Keuze)),"",IF(ISNUMBER(FIND("arbeid",Methode_Keuze)),"",IF(Tb_Activiteiten[[#This Row],[Eigen arbeid]]=1,Tb_Activiteiten[[#Headers],[Eigen arbeid]],"")))</f>
        <v/>
      </c>
      <c r="AM838" t="str">
        <f>IF(ISNUMBER(FIND("arbeid",Methode_Keuze)),"",IF(ISNUMBER(FIND("arbeid",Methode_Keuze)),"",IF(Tb_Activiteiten[[#This Row],[Projectmedewerker]]=1,Tb_Activiteiten[[#Headers],[Projectmedewerker]],"")))</f>
        <v/>
      </c>
      <c r="AN838" t="str">
        <f>IF(ISNUMBER(FIND("arbeid",Methode_Keuze)),"",IF(ISNUMBER(FIND("arbeid",Methode_Keuze)),"",IF(Tb_Activiteiten[[#This Row],[Landbouwer]]=1,Tb_Activiteiten[[#Headers],[Landbouwer]],"")))</f>
        <v/>
      </c>
      <c r="AO838" t="str">
        <f>IF(ISNUMBER(FIND("arbeid",Methode_Keuze)),"",IF(ISNUMBER(FIND("arbeid",Methode_Keuze)),"",IF(Tb_Activiteiten[[#This Row],[Adviseur]]=1,Tb_Activiteiten[[#Headers],[Adviseur]],"")))</f>
        <v/>
      </c>
      <c r="AP838" t="str">
        <f>IF(ISNUMBER(FIND("arbeid",Methode_Keuze)),"",IF(ISNUMBER(FIND("arbeid",Methode_Keuze)),"",IF(Tb_Activiteiten[[#This Row],[Projectleider/Expert]]=1,Tb_Activiteiten[[#Headers],[Projectleider/Expert]],"")))</f>
        <v/>
      </c>
      <c r="AQ838" t="str">
        <f>IF(ISNUMBER(FIND("arbeid",Methode_Keuze)),"",IF(ISNUMBER(FIND("arbeid",Methode_Keuze)),"",IF(Tb_Activiteiten[[#This Row],[Arbeidskosten]]=1,Tb_Activiteiten[[#Headers],[Arbeidskosten]],"")))</f>
        <v/>
      </c>
      <c r="AR838" t="str">
        <f>IF(ISNUMBER(FIND("arbeid",Methode_Keuze)),"",IF(ISNUMBER(FIND("arbeid",Methode_Keuze)),"",IF(Tb_Activiteiten[[#This Row],[Arbeidskosten op basis van IKS]]=1,Tb_Activiteiten[[#Headers],[Arbeidskosten op basis van IKS]],"")))</f>
        <v/>
      </c>
      <c r="AS838" t="str">
        <f>IF(ISNUMBER(FIND("overige",Methode_Keuze)),"",IF(Tb_Activiteiten[[#This Row],[Kosten derden exclusief btw]]=1,Tb_Activiteiten[[#Headers],[Kosten derden exclusief btw]],""))</f>
        <v/>
      </c>
      <c r="AT838" t="str">
        <f>IF(ISNUMBER(FIND("overige",Methode_Keuze)),"",IF(Tb_Activiteiten[[#This Row],[Niet verrekenbare btw]]=1,Tb_Activiteiten[[#Headers],[Niet verrekenbare btw]],""))</f>
        <v/>
      </c>
      <c r="AU838" t="str">
        <f>IF(ISNUMBER(FIND("overige",Methode_Keuze)),"",IF(Tb_Activiteiten[[#This Row],[Grondkosten]]=1,Tb_Activiteiten[[#Headers],[Grondkosten]],""))</f>
        <v/>
      </c>
      <c r="AV838" t="str">
        <f>IF(ISNUMBER(FIND("overige",Methode_Keuze)),"",IF(Tb_Activiteiten[[#This Row],[Bijdrage in natura (overige)]]=1,Tb_Activiteiten[[#Headers],[Bijdrage in natura (overige)]],""))</f>
        <v/>
      </c>
      <c r="AW838" t="str">
        <f>IF(ISNUMBER(FIND("overige",Methode_Keuze)),"",IF(Tb_Activiteiten[[#This Row],[Bijdrage in natura (vrijwilligers)]]=1,Tb_Activiteiten[[#Headers],[Bijdrage in natura (vrijwilligers)]],""))</f>
        <v/>
      </c>
      <c r="AX838" t="str">
        <f>IF(ISNUMBER(FIND("overige",Methode_Keuze)),"",IF(Tb_Activiteiten[[#This Row],[Afschrijvingskosten]]=1,Tb_Activiteiten[[#Headers],[Afschrijvingskosten]],""))</f>
        <v/>
      </c>
      <c r="AY838" t="str">
        <f>IF(ISNUMBER(FIND("overige",Methode_Keuze)),"",IF(Tb_Activiteiten[[#This Row],[Vergoeding]]=1,Tb_Activiteiten[[#Headers],[Vergoeding]],""))</f>
        <v/>
      </c>
      <c r="AZ838" t="str">
        <f>IF(ISNUMBER(FIND("arbeid",Methode_Keuze)),"",IF(Tb_Activiteiten[[#This Row],[Arbeidskosten - vast tarief (excl eigen arbeid)]]=1,Tb_Activiteiten[[#Headers],[Arbeidskosten - vast tarief (excl eigen arbeid)]],""))</f>
        <v/>
      </c>
      <c r="BA838" t="str">
        <f>IF(ISNUMBER(FIND("overige",Methode_Keuze)),"",IF(Tb_Activiteiten[[#This Row],[Overige kosten]]=1,Tb_Activiteiten[[#Headers],[Overige kosten]],""))</f>
        <v/>
      </c>
    </row>
    <row r="839" spans="1:53" x14ac:dyDescent="0.25">
      <c r="A839" s="213"/>
      <c r="F839" s="64"/>
      <c r="G839" s="64"/>
      <c r="H839" s="258"/>
      <c r="I839" s="258"/>
      <c r="J839" s="258"/>
      <c r="K839" s="258"/>
      <c r="O839" s="56"/>
      <c r="Q839" t="str">
        <f>IFERROR(IF(VLOOKUP(Tb_Activiteiten[[#This Row],[Openstelling]],Tb_Openstelling[],2,0)=1,1,""),"")</f>
        <v/>
      </c>
      <c r="AK839" t="str">
        <f>IF(ISNUMBER(FIND("arbeid",Methode_Keuze)),"",IF(ISNUMBER(FIND("arbeid",Methode_Keuze)),"",IF(Tb_Activiteiten[[#This Row],[Loonkosten]]=1,Tb_Activiteiten[[#Headers],[Loonkosten]],"")))</f>
        <v/>
      </c>
      <c r="AL839" t="str">
        <f>IF(ISNUMBER(FIND("arbeid",Methode_Keuze)),"",IF(ISNUMBER(FIND("arbeid",Methode_Keuze)),"",IF(Tb_Activiteiten[[#This Row],[Eigen arbeid]]=1,Tb_Activiteiten[[#Headers],[Eigen arbeid]],"")))</f>
        <v/>
      </c>
      <c r="AM839" t="str">
        <f>IF(ISNUMBER(FIND("arbeid",Methode_Keuze)),"",IF(ISNUMBER(FIND("arbeid",Methode_Keuze)),"",IF(Tb_Activiteiten[[#This Row],[Projectmedewerker]]=1,Tb_Activiteiten[[#Headers],[Projectmedewerker]],"")))</f>
        <v/>
      </c>
      <c r="AN839" t="str">
        <f>IF(ISNUMBER(FIND("arbeid",Methode_Keuze)),"",IF(ISNUMBER(FIND("arbeid",Methode_Keuze)),"",IF(Tb_Activiteiten[[#This Row],[Landbouwer]]=1,Tb_Activiteiten[[#Headers],[Landbouwer]],"")))</f>
        <v/>
      </c>
      <c r="AO839" t="str">
        <f>IF(ISNUMBER(FIND("arbeid",Methode_Keuze)),"",IF(ISNUMBER(FIND("arbeid",Methode_Keuze)),"",IF(Tb_Activiteiten[[#This Row],[Adviseur]]=1,Tb_Activiteiten[[#Headers],[Adviseur]],"")))</f>
        <v/>
      </c>
      <c r="AP839" t="str">
        <f>IF(ISNUMBER(FIND("arbeid",Methode_Keuze)),"",IF(ISNUMBER(FIND("arbeid",Methode_Keuze)),"",IF(Tb_Activiteiten[[#This Row],[Projectleider/Expert]]=1,Tb_Activiteiten[[#Headers],[Projectleider/Expert]],"")))</f>
        <v/>
      </c>
      <c r="AQ839" t="str">
        <f>IF(ISNUMBER(FIND("arbeid",Methode_Keuze)),"",IF(ISNUMBER(FIND("arbeid",Methode_Keuze)),"",IF(Tb_Activiteiten[[#This Row],[Arbeidskosten]]=1,Tb_Activiteiten[[#Headers],[Arbeidskosten]],"")))</f>
        <v/>
      </c>
      <c r="AR839" t="str">
        <f>IF(ISNUMBER(FIND("arbeid",Methode_Keuze)),"",IF(ISNUMBER(FIND("arbeid",Methode_Keuze)),"",IF(Tb_Activiteiten[[#This Row],[Arbeidskosten op basis van IKS]]=1,Tb_Activiteiten[[#Headers],[Arbeidskosten op basis van IKS]],"")))</f>
        <v/>
      </c>
      <c r="AS839" t="str">
        <f>IF(ISNUMBER(FIND("overige",Methode_Keuze)),"",IF(Tb_Activiteiten[[#This Row],[Kosten derden exclusief btw]]=1,Tb_Activiteiten[[#Headers],[Kosten derden exclusief btw]],""))</f>
        <v/>
      </c>
      <c r="AT839" t="str">
        <f>IF(ISNUMBER(FIND("overige",Methode_Keuze)),"",IF(Tb_Activiteiten[[#This Row],[Niet verrekenbare btw]]=1,Tb_Activiteiten[[#Headers],[Niet verrekenbare btw]],""))</f>
        <v/>
      </c>
      <c r="AU839" t="str">
        <f>IF(ISNUMBER(FIND("overige",Methode_Keuze)),"",IF(Tb_Activiteiten[[#This Row],[Grondkosten]]=1,Tb_Activiteiten[[#Headers],[Grondkosten]],""))</f>
        <v/>
      </c>
      <c r="AV839" t="str">
        <f>IF(ISNUMBER(FIND("overige",Methode_Keuze)),"",IF(Tb_Activiteiten[[#This Row],[Bijdrage in natura (overige)]]=1,Tb_Activiteiten[[#Headers],[Bijdrage in natura (overige)]],""))</f>
        <v/>
      </c>
      <c r="AW839" t="str">
        <f>IF(ISNUMBER(FIND("overige",Methode_Keuze)),"",IF(Tb_Activiteiten[[#This Row],[Bijdrage in natura (vrijwilligers)]]=1,Tb_Activiteiten[[#Headers],[Bijdrage in natura (vrijwilligers)]],""))</f>
        <v/>
      </c>
      <c r="AX839" t="str">
        <f>IF(ISNUMBER(FIND("overige",Methode_Keuze)),"",IF(Tb_Activiteiten[[#This Row],[Afschrijvingskosten]]=1,Tb_Activiteiten[[#Headers],[Afschrijvingskosten]],""))</f>
        <v/>
      </c>
      <c r="AY839" t="str">
        <f>IF(ISNUMBER(FIND("overige",Methode_Keuze)),"",IF(Tb_Activiteiten[[#This Row],[Vergoeding]]=1,Tb_Activiteiten[[#Headers],[Vergoeding]],""))</f>
        <v/>
      </c>
      <c r="AZ839" t="str">
        <f>IF(ISNUMBER(FIND("arbeid",Methode_Keuze)),"",IF(Tb_Activiteiten[[#This Row],[Arbeidskosten - vast tarief (excl eigen arbeid)]]=1,Tb_Activiteiten[[#Headers],[Arbeidskosten - vast tarief (excl eigen arbeid)]],""))</f>
        <v/>
      </c>
      <c r="BA839" t="str">
        <f>IF(ISNUMBER(FIND("overige",Methode_Keuze)),"",IF(Tb_Activiteiten[[#This Row],[Overige kosten]]=1,Tb_Activiteiten[[#Headers],[Overige kosten]],""))</f>
        <v/>
      </c>
    </row>
    <row r="840" spans="1:53" x14ac:dyDescent="0.25">
      <c r="A840" s="213"/>
      <c r="F840" s="64"/>
      <c r="G840" s="64"/>
      <c r="H840" s="258"/>
      <c r="I840" s="258"/>
      <c r="J840" s="258"/>
      <c r="K840" s="258"/>
      <c r="O840" s="56"/>
      <c r="Q840" t="str">
        <f>IFERROR(IF(VLOOKUP(Tb_Activiteiten[[#This Row],[Openstelling]],Tb_Openstelling[],2,0)=1,1,""),"")</f>
        <v/>
      </c>
      <c r="AK840" t="str">
        <f>IF(ISNUMBER(FIND("arbeid",Methode_Keuze)),"",IF(ISNUMBER(FIND("arbeid",Methode_Keuze)),"",IF(Tb_Activiteiten[[#This Row],[Loonkosten]]=1,Tb_Activiteiten[[#Headers],[Loonkosten]],"")))</f>
        <v/>
      </c>
      <c r="AL840" t="str">
        <f>IF(ISNUMBER(FIND("arbeid",Methode_Keuze)),"",IF(ISNUMBER(FIND("arbeid",Methode_Keuze)),"",IF(Tb_Activiteiten[[#This Row],[Eigen arbeid]]=1,Tb_Activiteiten[[#Headers],[Eigen arbeid]],"")))</f>
        <v/>
      </c>
      <c r="AM840" t="str">
        <f>IF(ISNUMBER(FIND("arbeid",Methode_Keuze)),"",IF(ISNUMBER(FIND("arbeid",Methode_Keuze)),"",IF(Tb_Activiteiten[[#This Row],[Projectmedewerker]]=1,Tb_Activiteiten[[#Headers],[Projectmedewerker]],"")))</f>
        <v/>
      </c>
      <c r="AN840" t="str">
        <f>IF(ISNUMBER(FIND("arbeid",Methode_Keuze)),"",IF(ISNUMBER(FIND("arbeid",Methode_Keuze)),"",IF(Tb_Activiteiten[[#This Row],[Landbouwer]]=1,Tb_Activiteiten[[#Headers],[Landbouwer]],"")))</f>
        <v/>
      </c>
      <c r="AO840" t="str">
        <f>IF(ISNUMBER(FIND("arbeid",Methode_Keuze)),"",IF(ISNUMBER(FIND("arbeid",Methode_Keuze)),"",IF(Tb_Activiteiten[[#This Row],[Adviseur]]=1,Tb_Activiteiten[[#Headers],[Adviseur]],"")))</f>
        <v/>
      </c>
      <c r="AP840" t="str">
        <f>IF(ISNUMBER(FIND("arbeid",Methode_Keuze)),"",IF(ISNUMBER(FIND("arbeid",Methode_Keuze)),"",IF(Tb_Activiteiten[[#This Row],[Projectleider/Expert]]=1,Tb_Activiteiten[[#Headers],[Projectleider/Expert]],"")))</f>
        <v/>
      </c>
      <c r="AQ840" t="str">
        <f>IF(ISNUMBER(FIND("arbeid",Methode_Keuze)),"",IF(ISNUMBER(FIND("arbeid",Methode_Keuze)),"",IF(Tb_Activiteiten[[#This Row],[Arbeidskosten]]=1,Tb_Activiteiten[[#Headers],[Arbeidskosten]],"")))</f>
        <v/>
      </c>
      <c r="AR840" t="str">
        <f>IF(ISNUMBER(FIND("arbeid",Methode_Keuze)),"",IF(ISNUMBER(FIND("arbeid",Methode_Keuze)),"",IF(Tb_Activiteiten[[#This Row],[Arbeidskosten op basis van IKS]]=1,Tb_Activiteiten[[#Headers],[Arbeidskosten op basis van IKS]],"")))</f>
        <v/>
      </c>
      <c r="AS840" t="str">
        <f>IF(ISNUMBER(FIND("overige",Methode_Keuze)),"",IF(Tb_Activiteiten[[#This Row],[Kosten derden exclusief btw]]=1,Tb_Activiteiten[[#Headers],[Kosten derden exclusief btw]],""))</f>
        <v/>
      </c>
      <c r="AT840" t="str">
        <f>IF(ISNUMBER(FIND("overige",Methode_Keuze)),"",IF(Tb_Activiteiten[[#This Row],[Niet verrekenbare btw]]=1,Tb_Activiteiten[[#Headers],[Niet verrekenbare btw]],""))</f>
        <v/>
      </c>
      <c r="AU840" t="str">
        <f>IF(ISNUMBER(FIND("overige",Methode_Keuze)),"",IF(Tb_Activiteiten[[#This Row],[Grondkosten]]=1,Tb_Activiteiten[[#Headers],[Grondkosten]],""))</f>
        <v/>
      </c>
      <c r="AV840" t="str">
        <f>IF(ISNUMBER(FIND("overige",Methode_Keuze)),"",IF(Tb_Activiteiten[[#This Row],[Bijdrage in natura (overige)]]=1,Tb_Activiteiten[[#Headers],[Bijdrage in natura (overige)]],""))</f>
        <v/>
      </c>
      <c r="AW840" t="str">
        <f>IF(ISNUMBER(FIND("overige",Methode_Keuze)),"",IF(Tb_Activiteiten[[#This Row],[Bijdrage in natura (vrijwilligers)]]=1,Tb_Activiteiten[[#Headers],[Bijdrage in natura (vrijwilligers)]],""))</f>
        <v/>
      </c>
      <c r="AX840" t="str">
        <f>IF(ISNUMBER(FIND("overige",Methode_Keuze)),"",IF(Tb_Activiteiten[[#This Row],[Afschrijvingskosten]]=1,Tb_Activiteiten[[#Headers],[Afschrijvingskosten]],""))</f>
        <v/>
      </c>
      <c r="AY840" t="str">
        <f>IF(ISNUMBER(FIND("overige",Methode_Keuze)),"",IF(Tb_Activiteiten[[#This Row],[Vergoeding]]=1,Tb_Activiteiten[[#Headers],[Vergoeding]],""))</f>
        <v/>
      </c>
      <c r="AZ840" t="str">
        <f>IF(ISNUMBER(FIND("arbeid",Methode_Keuze)),"",IF(Tb_Activiteiten[[#This Row],[Arbeidskosten - vast tarief (excl eigen arbeid)]]=1,Tb_Activiteiten[[#Headers],[Arbeidskosten - vast tarief (excl eigen arbeid)]],""))</f>
        <v/>
      </c>
      <c r="BA840" t="str">
        <f>IF(ISNUMBER(FIND("overige",Methode_Keuze)),"",IF(Tb_Activiteiten[[#This Row],[Overige kosten]]=1,Tb_Activiteiten[[#Headers],[Overige kosten]],""))</f>
        <v/>
      </c>
    </row>
    <row r="841" spans="1:53" x14ac:dyDescent="0.25">
      <c r="A841" s="213"/>
      <c r="F841" s="64"/>
      <c r="G841" s="64"/>
      <c r="H841" s="258"/>
      <c r="I841" s="258"/>
      <c r="J841" s="258"/>
      <c r="K841" s="258"/>
      <c r="O841" s="56"/>
      <c r="Q841" t="str">
        <f>IFERROR(IF(VLOOKUP(Tb_Activiteiten[[#This Row],[Openstelling]],Tb_Openstelling[],2,0)=1,1,""),"")</f>
        <v/>
      </c>
      <c r="AK841" t="str">
        <f>IF(ISNUMBER(FIND("arbeid",Methode_Keuze)),"",IF(ISNUMBER(FIND("arbeid",Methode_Keuze)),"",IF(Tb_Activiteiten[[#This Row],[Loonkosten]]=1,Tb_Activiteiten[[#Headers],[Loonkosten]],"")))</f>
        <v/>
      </c>
      <c r="AL841" t="str">
        <f>IF(ISNUMBER(FIND("arbeid",Methode_Keuze)),"",IF(ISNUMBER(FIND("arbeid",Methode_Keuze)),"",IF(Tb_Activiteiten[[#This Row],[Eigen arbeid]]=1,Tb_Activiteiten[[#Headers],[Eigen arbeid]],"")))</f>
        <v/>
      </c>
      <c r="AM841" t="str">
        <f>IF(ISNUMBER(FIND("arbeid",Methode_Keuze)),"",IF(ISNUMBER(FIND("arbeid",Methode_Keuze)),"",IF(Tb_Activiteiten[[#This Row],[Projectmedewerker]]=1,Tb_Activiteiten[[#Headers],[Projectmedewerker]],"")))</f>
        <v/>
      </c>
      <c r="AN841" t="str">
        <f>IF(ISNUMBER(FIND("arbeid",Methode_Keuze)),"",IF(ISNUMBER(FIND("arbeid",Methode_Keuze)),"",IF(Tb_Activiteiten[[#This Row],[Landbouwer]]=1,Tb_Activiteiten[[#Headers],[Landbouwer]],"")))</f>
        <v/>
      </c>
      <c r="AO841" t="str">
        <f>IF(ISNUMBER(FIND("arbeid",Methode_Keuze)),"",IF(ISNUMBER(FIND("arbeid",Methode_Keuze)),"",IF(Tb_Activiteiten[[#This Row],[Adviseur]]=1,Tb_Activiteiten[[#Headers],[Adviseur]],"")))</f>
        <v/>
      </c>
      <c r="AP841" t="str">
        <f>IF(ISNUMBER(FIND("arbeid",Methode_Keuze)),"",IF(ISNUMBER(FIND("arbeid",Methode_Keuze)),"",IF(Tb_Activiteiten[[#This Row],[Projectleider/Expert]]=1,Tb_Activiteiten[[#Headers],[Projectleider/Expert]],"")))</f>
        <v/>
      </c>
      <c r="AQ841" t="str">
        <f>IF(ISNUMBER(FIND("arbeid",Methode_Keuze)),"",IF(ISNUMBER(FIND("arbeid",Methode_Keuze)),"",IF(Tb_Activiteiten[[#This Row],[Arbeidskosten]]=1,Tb_Activiteiten[[#Headers],[Arbeidskosten]],"")))</f>
        <v/>
      </c>
      <c r="AR841" t="str">
        <f>IF(ISNUMBER(FIND("arbeid",Methode_Keuze)),"",IF(ISNUMBER(FIND("arbeid",Methode_Keuze)),"",IF(Tb_Activiteiten[[#This Row],[Arbeidskosten op basis van IKS]]=1,Tb_Activiteiten[[#Headers],[Arbeidskosten op basis van IKS]],"")))</f>
        <v/>
      </c>
      <c r="AS841" t="str">
        <f>IF(ISNUMBER(FIND("overige",Methode_Keuze)),"",IF(Tb_Activiteiten[[#This Row],[Kosten derden exclusief btw]]=1,Tb_Activiteiten[[#Headers],[Kosten derden exclusief btw]],""))</f>
        <v/>
      </c>
      <c r="AT841" t="str">
        <f>IF(ISNUMBER(FIND("overige",Methode_Keuze)),"",IF(Tb_Activiteiten[[#This Row],[Niet verrekenbare btw]]=1,Tb_Activiteiten[[#Headers],[Niet verrekenbare btw]],""))</f>
        <v/>
      </c>
      <c r="AU841" t="str">
        <f>IF(ISNUMBER(FIND("overige",Methode_Keuze)),"",IF(Tb_Activiteiten[[#This Row],[Grondkosten]]=1,Tb_Activiteiten[[#Headers],[Grondkosten]],""))</f>
        <v/>
      </c>
      <c r="AV841" t="str">
        <f>IF(ISNUMBER(FIND("overige",Methode_Keuze)),"",IF(Tb_Activiteiten[[#This Row],[Bijdrage in natura (overige)]]=1,Tb_Activiteiten[[#Headers],[Bijdrage in natura (overige)]],""))</f>
        <v/>
      </c>
      <c r="AW841" t="str">
        <f>IF(ISNUMBER(FIND("overige",Methode_Keuze)),"",IF(Tb_Activiteiten[[#This Row],[Bijdrage in natura (vrijwilligers)]]=1,Tb_Activiteiten[[#Headers],[Bijdrage in natura (vrijwilligers)]],""))</f>
        <v/>
      </c>
      <c r="AX841" t="str">
        <f>IF(ISNUMBER(FIND("overige",Methode_Keuze)),"",IF(Tb_Activiteiten[[#This Row],[Afschrijvingskosten]]=1,Tb_Activiteiten[[#Headers],[Afschrijvingskosten]],""))</f>
        <v/>
      </c>
      <c r="AY841" t="str">
        <f>IF(ISNUMBER(FIND("overige",Methode_Keuze)),"",IF(Tb_Activiteiten[[#This Row],[Vergoeding]]=1,Tb_Activiteiten[[#Headers],[Vergoeding]],""))</f>
        <v/>
      </c>
      <c r="AZ841" t="str">
        <f>IF(ISNUMBER(FIND("arbeid",Methode_Keuze)),"",IF(Tb_Activiteiten[[#This Row],[Arbeidskosten - vast tarief (excl eigen arbeid)]]=1,Tb_Activiteiten[[#Headers],[Arbeidskosten - vast tarief (excl eigen arbeid)]],""))</f>
        <v/>
      </c>
      <c r="BA841" t="str">
        <f>IF(ISNUMBER(FIND("overige",Methode_Keuze)),"",IF(Tb_Activiteiten[[#This Row],[Overige kosten]]=1,Tb_Activiteiten[[#Headers],[Overige kosten]],""))</f>
        <v/>
      </c>
    </row>
    <row r="842" spans="1:53" x14ac:dyDescent="0.25">
      <c r="A842" s="213"/>
      <c r="F842" s="64"/>
      <c r="G842" s="64"/>
      <c r="H842" s="258"/>
      <c r="I842" s="258"/>
      <c r="J842" s="258"/>
      <c r="K842" s="258"/>
      <c r="O842" s="56"/>
      <c r="Q842" t="str">
        <f>IFERROR(IF(VLOOKUP(Tb_Activiteiten[[#This Row],[Openstelling]],Tb_Openstelling[],2,0)=1,1,""),"")</f>
        <v/>
      </c>
      <c r="AK842" t="str">
        <f>IF(ISNUMBER(FIND("arbeid",Methode_Keuze)),"",IF(ISNUMBER(FIND("arbeid",Methode_Keuze)),"",IF(Tb_Activiteiten[[#This Row],[Loonkosten]]=1,Tb_Activiteiten[[#Headers],[Loonkosten]],"")))</f>
        <v/>
      </c>
      <c r="AL842" t="str">
        <f>IF(ISNUMBER(FIND("arbeid",Methode_Keuze)),"",IF(ISNUMBER(FIND("arbeid",Methode_Keuze)),"",IF(Tb_Activiteiten[[#This Row],[Eigen arbeid]]=1,Tb_Activiteiten[[#Headers],[Eigen arbeid]],"")))</f>
        <v/>
      </c>
      <c r="AM842" t="str">
        <f>IF(ISNUMBER(FIND("arbeid",Methode_Keuze)),"",IF(ISNUMBER(FIND("arbeid",Methode_Keuze)),"",IF(Tb_Activiteiten[[#This Row],[Projectmedewerker]]=1,Tb_Activiteiten[[#Headers],[Projectmedewerker]],"")))</f>
        <v/>
      </c>
      <c r="AN842" t="str">
        <f>IF(ISNUMBER(FIND("arbeid",Methode_Keuze)),"",IF(ISNUMBER(FIND("arbeid",Methode_Keuze)),"",IF(Tb_Activiteiten[[#This Row],[Landbouwer]]=1,Tb_Activiteiten[[#Headers],[Landbouwer]],"")))</f>
        <v/>
      </c>
      <c r="AO842" t="str">
        <f>IF(ISNUMBER(FIND("arbeid",Methode_Keuze)),"",IF(ISNUMBER(FIND("arbeid",Methode_Keuze)),"",IF(Tb_Activiteiten[[#This Row],[Adviseur]]=1,Tb_Activiteiten[[#Headers],[Adviseur]],"")))</f>
        <v/>
      </c>
      <c r="AP842" t="str">
        <f>IF(ISNUMBER(FIND("arbeid",Methode_Keuze)),"",IF(ISNUMBER(FIND("arbeid",Methode_Keuze)),"",IF(Tb_Activiteiten[[#This Row],[Projectleider/Expert]]=1,Tb_Activiteiten[[#Headers],[Projectleider/Expert]],"")))</f>
        <v/>
      </c>
      <c r="AQ842" t="str">
        <f>IF(ISNUMBER(FIND("arbeid",Methode_Keuze)),"",IF(ISNUMBER(FIND("arbeid",Methode_Keuze)),"",IF(Tb_Activiteiten[[#This Row],[Arbeidskosten]]=1,Tb_Activiteiten[[#Headers],[Arbeidskosten]],"")))</f>
        <v/>
      </c>
      <c r="AR842" t="str">
        <f>IF(ISNUMBER(FIND("arbeid",Methode_Keuze)),"",IF(ISNUMBER(FIND("arbeid",Methode_Keuze)),"",IF(Tb_Activiteiten[[#This Row],[Arbeidskosten op basis van IKS]]=1,Tb_Activiteiten[[#Headers],[Arbeidskosten op basis van IKS]],"")))</f>
        <v/>
      </c>
      <c r="AS842" t="str">
        <f>IF(ISNUMBER(FIND("overige",Methode_Keuze)),"",IF(Tb_Activiteiten[[#This Row],[Kosten derden exclusief btw]]=1,Tb_Activiteiten[[#Headers],[Kosten derden exclusief btw]],""))</f>
        <v/>
      </c>
      <c r="AT842" t="str">
        <f>IF(ISNUMBER(FIND("overige",Methode_Keuze)),"",IF(Tb_Activiteiten[[#This Row],[Niet verrekenbare btw]]=1,Tb_Activiteiten[[#Headers],[Niet verrekenbare btw]],""))</f>
        <v/>
      </c>
      <c r="AU842" t="str">
        <f>IF(ISNUMBER(FIND("overige",Methode_Keuze)),"",IF(Tb_Activiteiten[[#This Row],[Grondkosten]]=1,Tb_Activiteiten[[#Headers],[Grondkosten]],""))</f>
        <v/>
      </c>
      <c r="AV842" t="str">
        <f>IF(ISNUMBER(FIND("overige",Methode_Keuze)),"",IF(Tb_Activiteiten[[#This Row],[Bijdrage in natura (overige)]]=1,Tb_Activiteiten[[#Headers],[Bijdrage in natura (overige)]],""))</f>
        <v/>
      </c>
      <c r="AW842" t="str">
        <f>IF(ISNUMBER(FIND("overige",Methode_Keuze)),"",IF(Tb_Activiteiten[[#This Row],[Bijdrage in natura (vrijwilligers)]]=1,Tb_Activiteiten[[#Headers],[Bijdrage in natura (vrijwilligers)]],""))</f>
        <v/>
      </c>
      <c r="AX842" t="str">
        <f>IF(ISNUMBER(FIND("overige",Methode_Keuze)),"",IF(Tb_Activiteiten[[#This Row],[Afschrijvingskosten]]=1,Tb_Activiteiten[[#Headers],[Afschrijvingskosten]],""))</f>
        <v/>
      </c>
      <c r="AY842" t="str">
        <f>IF(ISNUMBER(FIND("overige",Methode_Keuze)),"",IF(Tb_Activiteiten[[#This Row],[Vergoeding]]=1,Tb_Activiteiten[[#Headers],[Vergoeding]],""))</f>
        <v/>
      </c>
      <c r="AZ842" t="str">
        <f>IF(ISNUMBER(FIND("arbeid",Methode_Keuze)),"",IF(Tb_Activiteiten[[#This Row],[Arbeidskosten - vast tarief (excl eigen arbeid)]]=1,Tb_Activiteiten[[#Headers],[Arbeidskosten - vast tarief (excl eigen arbeid)]],""))</f>
        <v/>
      </c>
      <c r="BA842" t="str">
        <f>IF(ISNUMBER(FIND("overige",Methode_Keuze)),"",IF(Tb_Activiteiten[[#This Row],[Overige kosten]]=1,Tb_Activiteiten[[#Headers],[Overige kosten]],""))</f>
        <v/>
      </c>
    </row>
    <row r="843" spans="1:53" x14ac:dyDescent="0.25">
      <c r="A843" s="213"/>
      <c r="F843" s="64"/>
      <c r="G843" s="64"/>
      <c r="H843" s="258"/>
      <c r="I843" s="258"/>
      <c r="J843" s="258"/>
      <c r="K843" s="258"/>
      <c r="O843" s="56"/>
      <c r="Q843" t="str">
        <f>IFERROR(IF(VLOOKUP(Tb_Activiteiten[[#This Row],[Openstelling]],Tb_Openstelling[],2,0)=1,1,""),"")</f>
        <v/>
      </c>
      <c r="AK843" t="str">
        <f>IF(ISNUMBER(FIND("arbeid",Methode_Keuze)),"",IF(ISNUMBER(FIND("arbeid",Methode_Keuze)),"",IF(Tb_Activiteiten[[#This Row],[Loonkosten]]=1,Tb_Activiteiten[[#Headers],[Loonkosten]],"")))</f>
        <v/>
      </c>
      <c r="AL843" t="str">
        <f>IF(ISNUMBER(FIND("arbeid",Methode_Keuze)),"",IF(ISNUMBER(FIND("arbeid",Methode_Keuze)),"",IF(Tb_Activiteiten[[#This Row],[Eigen arbeid]]=1,Tb_Activiteiten[[#Headers],[Eigen arbeid]],"")))</f>
        <v/>
      </c>
      <c r="AM843" t="str">
        <f>IF(ISNUMBER(FIND("arbeid",Methode_Keuze)),"",IF(ISNUMBER(FIND("arbeid",Methode_Keuze)),"",IF(Tb_Activiteiten[[#This Row],[Projectmedewerker]]=1,Tb_Activiteiten[[#Headers],[Projectmedewerker]],"")))</f>
        <v/>
      </c>
      <c r="AN843" t="str">
        <f>IF(ISNUMBER(FIND("arbeid",Methode_Keuze)),"",IF(ISNUMBER(FIND("arbeid",Methode_Keuze)),"",IF(Tb_Activiteiten[[#This Row],[Landbouwer]]=1,Tb_Activiteiten[[#Headers],[Landbouwer]],"")))</f>
        <v/>
      </c>
      <c r="AO843" t="str">
        <f>IF(ISNUMBER(FIND("arbeid",Methode_Keuze)),"",IF(ISNUMBER(FIND("arbeid",Methode_Keuze)),"",IF(Tb_Activiteiten[[#This Row],[Adviseur]]=1,Tb_Activiteiten[[#Headers],[Adviseur]],"")))</f>
        <v/>
      </c>
      <c r="AP843" t="str">
        <f>IF(ISNUMBER(FIND("arbeid",Methode_Keuze)),"",IF(ISNUMBER(FIND("arbeid",Methode_Keuze)),"",IF(Tb_Activiteiten[[#This Row],[Projectleider/Expert]]=1,Tb_Activiteiten[[#Headers],[Projectleider/Expert]],"")))</f>
        <v/>
      </c>
      <c r="AQ843" t="str">
        <f>IF(ISNUMBER(FIND("arbeid",Methode_Keuze)),"",IF(ISNUMBER(FIND("arbeid",Methode_Keuze)),"",IF(Tb_Activiteiten[[#This Row],[Arbeidskosten]]=1,Tb_Activiteiten[[#Headers],[Arbeidskosten]],"")))</f>
        <v/>
      </c>
      <c r="AR843" t="str">
        <f>IF(ISNUMBER(FIND("arbeid",Methode_Keuze)),"",IF(ISNUMBER(FIND("arbeid",Methode_Keuze)),"",IF(Tb_Activiteiten[[#This Row],[Arbeidskosten op basis van IKS]]=1,Tb_Activiteiten[[#Headers],[Arbeidskosten op basis van IKS]],"")))</f>
        <v/>
      </c>
      <c r="AS843" t="str">
        <f>IF(ISNUMBER(FIND("overige",Methode_Keuze)),"",IF(Tb_Activiteiten[[#This Row],[Kosten derden exclusief btw]]=1,Tb_Activiteiten[[#Headers],[Kosten derden exclusief btw]],""))</f>
        <v/>
      </c>
      <c r="AT843" t="str">
        <f>IF(ISNUMBER(FIND("overige",Methode_Keuze)),"",IF(Tb_Activiteiten[[#This Row],[Niet verrekenbare btw]]=1,Tb_Activiteiten[[#Headers],[Niet verrekenbare btw]],""))</f>
        <v/>
      </c>
      <c r="AU843" t="str">
        <f>IF(ISNUMBER(FIND("overige",Methode_Keuze)),"",IF(Tb_Activiteiten[[#This Row],[Grondkosten]]=1,Tb_Activiteiten[[#Headers],[Grondkosten]],""))</f>
        <v/>
      </c>
      <c r="AV843" t="str">
        <f>IF(ISNUMBER(FIND("overige",Methode_Keuze)),"",IF(Tb_Activiteiten[[#This Row],[Bijdrage in natura (overige)]]=1,Tb_Activiteiten[[#Headers],[Bijdrage in natura (overige)]],""))</f>
        <v/>
      </c>
      <c r="AW843" t="str">
        <f>IF(ISNUMBER(FIND("overige",Methode_Keuze)),"",IF(Tb_Activiteiten[[#This Row],[Bijdrage in natura (vrijwilligers)]]=1,Tb_Activiteiten[[#Headers],[Bijdrage in natura (vrijwilligers)]],""))</f>
        <v/>
      </c>
      <c r="AX843" t="str">
        <f>IF(ISNUMBER(FIND("overige",Methode_Keuze)),"",IF(Tb_Activiteiten[[#This Row],[Afschrijvingskosten]]=1,Tb_Activiteiten[[#Headers],[Afschrijvingskosten]],""))</f>
        <v/>
      </c>
      <c r="AY843" t="str">
        <f>IF(ISNUMBER(FIND("overige",Methode_Keuze)),"",IF(Tb_Activiteiten[[#This Row],[Vergoeding]]=1,Tb_Activiteiten[[#Headers],[Vergoeding]],""))</f>
        <v/>
      </c>
      <c r="AZ843" t="str">
        <f>IF(ISNUMBER(FIND("arbeid",Methode_Keuze)),"",IF(Tb_Activiteiten[[#This Row],[Arbeidskosten - vast tarief (excl eigen arbeid)]]=1,Tb_Activiteiten[[#Headers],[Arbeidskosten - vast tarief (excl eigen arbeid)]],""))</f>
        <v/>
      </c>
      <c r="BA843" t="str">
        <f>IF(ISNUMBER(FIND("overige",Methode_Keuze)),"",IF(Tb_Activiteiten[[#This Row],[Overige kosten]]=1,Tb_Activiteiten[[#Headers],[Overige kosten]],""))</f>
        <v/>
      </c>
    </row>
    <row r="844" spans="1:53" x14ac:dyDescent="0.25">
      <c r="A844" s="213"/>
      <c r="F844" s="64"/>
      <c r="G844" s="64"/>
      <c r="H844" s="258"/>
      <c r="I844" s="258"/>
      <c r="J844" s="258"/>
      <c r="K844" s="258"/>
      <c r="O844" s="56"/>
      <c r="Q844" t="str">
        <f>IFERROR(IF(VLOOKUP(Tb_Activiteiten[[#This Row],[Openstelling]],Tb_Openstelling[],2,0)=1,1,""),"")</f>
        <v/>
      </c>
      <c r="AK844" t="str">
        <f>IF(ISNUMBER(FIND("arbeid",Methode_Keuze)),"",IF(ISNUMBER(FIND("arbeid",Methode_Keuze)),"",IF(Tb_Activiteiten[[#This Row],[Loonkosten]]=1,Tb_Activiteiten[[#Headers],[Loonkosten]],"")))</f>
        <v/>
      </c>
      <c r="AL844" t="str">
        <f>IF(ISNUMBER(FIND("arbeid",Methode_Keuze)),"",IF(ISNUMBER(FIND("arbeid",Methode_Keuze)),"",IF(Tb_Activiteiten[[#This Row],[Eigen arbeid]]=1,Tb_Activiteiten[[#Headers],[Eigen arbeid]],"")))</f>
        <v/>
      </c>
      <c r="AM844" t="str">
        <f>IF(ISNUMBER(FIND("arbeid",Methode_Keuze)),"",IF(ISNUMBER(FIND("arbeid",Methode_Keuze)),"",IF(Tb_Activiteiten[[#This Row],[Projectmedewerker]]=1,Tb_Activiteiten[[#Headers],[Projectmedewerker]],"")))</f>
        <v/>
      </c>
      <c r="AN844" t="str">
        <f>IF(ISNUMBER(FIND("arbeid",Methode_Keuze)),"",IF(ISNUMBER(FIND("arbeid",Methode_Keuze)),"",IF(Tb_Activiteiten[[#This Row],[Landbouwer]]=1,Tb_Activiteiten[[#Headers],[Landbouwer]],"")))</f>
        <v/>
      </c>
      <c r="AO844" t="str">
        <f>IF(ISNUMBER(FIND("arbeid",Methode_Keuze)),"",IF(ISNUMBER(FIND("arbeid",Methode_Keuze)),"",IF(Tb_Activiteiten[[#This Row],[Adviseur]]=1,Tb_Activiteiten[[#Headers],[Adviseur]],"")))</f>
        <v/>
      </c>
      <c r="AP844" t="str">
        <f>IF(ISNUMBER(FIND("arbeid",Methode_Keuze)),"",IF(ISNUMBER(FIND("arbeid",Methode_Keuze)),"",IF(Tb_Activiteiten[[#This Row],[Projectleider/Expert]]=1,Tb_Activiteiten[[#Headers],[Projectleider/Expert]],"")))</f>
        <v/>
      </c>
      <c r="AQ844" t="str">
        <f>IF(ISNUMBER(FIND("arbeid",Methode_Keuze)),"",IF(ISNUMBER(FIND("arbeid",Methode_Keuze)),"",IF(Tb_Activiteiten[[#This Row],[Arbeidskosten]]=1,Tb_Activiteiten[[#Headers],[Arbeidskosten]],"")))</f>
        <v/>
      </c>
      <c r="AR844" t="str">
        <f>IF(ISNUMBER(FIND("arbeid",Methode_Keuze)),"",IF(ISNUMBER(FIND("arbeid",Methode_Keuze)),"",IF(Tb_Activiteiten[[#This Row],[Arbeidskosten op basis van IKS]]=1,Tb_Activiteiten[[#Headers],[Arbeidskosten op basis van IKS]],"")))</f>
        <v/>
      </c>
      <c r="AS844" t="str">
        <f>IF(ISNUMBER(FIND("overige",Methode_Keuze)),"",IF(Tb_Activiteiten[[#This Row],[Kosten derden exclusief btw]]=1,Tb_Activiteiten[[#Headers],[Kosten derden exclusief btw]],""))</f>
        <v/>
      </c>
      <c r="AT844" t="str">
        <f>IF(ISNUMBER(FIND("overige",Methode_Keuze)),"",IF(Tb_Activiteiten[[#This Row],[Niet verrekenbare btw]]=1,Tb_Activiteiten[[#Headers],[Niet verrekenbare btw]],""))</f>
        <v/>
      </c>
      <c r="AU844" t="str">
        <f>IF(ISNUMBER(FIND("overige",Methode_Keuze)),"",IF(Tb_Activiteiten[[#This Row],[Grondkosten]]=1,Tb_Activiteiten[[#Headers],[Grondkosten]],""))</f>
        <v/>
      </c>
      <c r="AV844" t="str">
        <f>IF(ISNUMBER(FIND("overige",Methode_Keuze)),"",IF(Tb_Activiteiten[[#This Row],[Bijdrage in natura (overige)]]=1,Tb_Activiteiten[[#Headers],[Bijdrage in natura (overige)]],""))</f>
        <v/>
      </c>
      <c r="AW844" t="str">
        <f>IF(ISNUMBER(FIND("overige",Methode_Keuze)),"",IF(Tb_Activiteiten[[#This Row],[Bijdrage in natura (vrijwilligers)]]=1,Tb_Activiteiten[[#Headers],[Bijdrage in natura (vrijwilligers)]],""))</f>
        <v/>
      </c>
      <c r="AX844" t="str">
        <f>IF(ISNUMBER(FIND("overige",Methode_Keuze)),"",IF(Tb_Activiteiten[[#This Row],[Afschrijvingskosten]]=1,Tb_Activiteiten[[#Headers],[Afschrijvingskosten]],""))</f>
        <v/>
      </c>
      <c r="AY844" t="str">
        <f>IF(ISNUMBER(FIND("overige",Methode_Keuze)),"",IF(Tb_Activiteiten[[#This Row],[Vergoeding]]=1,Tb_Activiteiten[[#Headers],[Vergoeding]],""))</f>
        <v/>
      </c>
      <c r="AZ844" t="str">
        <f>IF(ISNUMBER(FIND("arbeid",Methode_Keuze)),"",IF(Tb_Activiteiten[[#This Row],[Arbeidskosten - vast tarief (excl eigen arbeid)]]=1,Tb_Activiteiten[[#Headers],[Arbeidskosten - vast tarief (excl eigen arbeid)]],""))</f>
        <v/>
      </c>
      <c r="BA844" t="str">
        <f>IF(ISNUMBER(FIND("overige",Methode_Keuze)),"",IF(Tb_Activiteiten[[#This Row],[Overige kosten]]=1,Tb_Activiteiten[[#Headers],[Overige kosten]],""))</f>
        <v/>
      </c>
    </row>
    <row r="845" spans="1:53" x14ac:dyDescent="0.25">
      <c r="A845" s="213"/>
      <c r="F845" s="64"/>
      <c r="G845" s="64"/>
      <c r="H845" s="258"/>
      <c r="I845" s="258"/>
      <c r="J845" s="258"/>
      <c r="K845" s="258"/>
      <c r="O845" s="56"/>
      <c r="Q845" t="str">
        <f>IFERROR(IF(VLOOKUP(Tb_Activiteiten[[#This Row],[Openstelling]],Tb_Openstelling[],2,0)=1,1,""),"")</f>
        <v/>
      </c>
      <c r="AK845" t="str">
        <f>IF(ISNUMBER(FIND("arbeid",Methode_Keuze)),"",IF(ISNUMBER(FIND("arbeid",Methode_Keuze)),"",IF(Tb_Activiteiten[[#This Row],[Loonkosten]]=1,Tb_Activiteiten[[#Headers],[Loonkosten]],"")))</f>
        <v/>
      </c>
      <c r="AL845" t="str">
        <f>IF(ISNUMBER(FIND("arbeid",Methode_Keuze)),"",IF(ISNUMBER(FIND("arbeid",Methode_Keuze)),"",IF(Tb_Activiteiten[[#This Row],[Eigen arbeid]]=1,Tb_Activiteiten[[#Headers],[Eigen arbeid]],"")))</f>
        <v/>
      </c>
      <c r="AM845" t="str">
        <f>IF(ISNUMBER(FIND("arbeid",Methode_Keuze)),"",IF(ISNUMBER(FIND("arbeid",Methode_Keuze)),"",IF(Tb_Activiteiten[[#This Row],[Projectmedewerker]]=1,Tb_Activiteiten[[#Headers],[Projectmedewerker]],"")))</f>
        <v/>
      </c>
      <c r="AN845" t="str">
        <f>IF(ISNUMBER(FIND("arbeid",Methode_Keuze)),"",IF(ISNUMBER(FIND("arbeid",Methode_Keuze)),"",IF(Tb_Activiteiten[[#This Row],[Landbouwer]]=1,Tb_Activiteiten[[#Headers],[Landbouwer]],"")))</f>
        <v/>
      </c>
      <c r="AO845" t="str">
        <f>IF(ISNUMBER(FIND("arbeid",Methode_Keuze)),"",IF(ISNUMBER(FIND("arbeid",Methode_Keuze)),"",IF(Tb_Activiteiten[[#This Row],[Adviseur]]=1,Tb_Activiteiten[[#Headers],[Adviseur]],"")))</f>
        <v/>
      </c>
      <c r="AP845" t="str">
        <f>IF(ISNUMBER(FIND("arbeid",Methode_Keuze)),"",IF(ISNUMBER(FIND("arbeid",Methode_Keuze)),"",IF(Tb_Activiteiten[[#This Row],[Projectleider/Expert]]=1,Tb_Activiteiten[[#Headers],[Projectleider/Expert]],"")))</f>
        <v/>
      </c>
      <c r="AQ845" t="str">
        <f>IF(ISNUMBER(FIND("arbeid",Methode_Keuze)),"",IF(ISNUMBER(FIND("arbeid",Methode_Keuze)),"",IF(Tb_Activiteiten[[#This Row],[Arbeidskosten]]=1,Tb_Activiteiten[[#Headers],[Arbeidskosten]],"")))</f>
        <v/>
      </c>
      <c r="AR845" t="str">
        <f>IF(ISNUMBER(FIND("arbeid",Methode_Keuze)),"",IF(ISNUMBER(FIND("arbeid",Methode_Keuze)),"",IF(Tb_Activiteiten[[#This Row],[Arbeidskosten op basis van IKS]]=1,Tb_Activiteiten[[#Headers],[Arbeidskosten op basis van IKS]],"")))</f>
        <v/>
      </c>
      <c r="AS845" t="str">
        <f>IF(ISNUMBER(FIND("overige",Methode_Keuze)),"",IF(Tb_Activiteiten[[#This Row],[Kosten derden exclusief btw]]=1,Tb_Activiteiten[[#Headers],[Kosten derden exclusief btw]],""))</f>
        <v/>
      </c>
      <c r="AT845" t="str">
        <f>IF(ISNUMBER(FIND("overige",Methode_Keuze)),"",IF(Tb_Activiteiten[[#This Row],[Niet verrekenbare btw]]=1,Tb_Activiteiten[[#Headers],[Niet verrekenbare btw]],""))</f>
        <v/>
      </c>
      <c r="AU845" t="str">
        <f>IF(ISNUMBER(FIND("overige",Methode_Keuze)),"",IF(Tb_Activiteiten[[#This Row],[Grondkosten]]=1,Tb_Activiteiten[[#Headers],[Grondkosten]],""))</f>
        <v/>
      </c>
      <c r="AV845" t="str">
        <f>IF(ISNUMBER(FIND("overige",Methode_Keuze)),"",IF(Tb_Activiteiten[[#This Row],[Bijdrage in natura (overige)]]=1,Tb_Activiteiten[[#Headers],[Bijdrage in natura (overige)]],""))</f>
        <v/>
      </c>
      <c r="AW845" t="str">
        <f>IF(ISNUMBER(FIND("overige",Methode_Keuze)),"",IF(Tb_Activiteiten[[#This Row],[Bijdrage in natura (vrijwilligers)]]=1,Tb_Activiteiten[[#Headers],[Bijdrage in natura (vrijwilligers)]],""))</f>
        <v/>
      </c>
      <c r="AX845" t="str">
        <f>IF(ISNUMBER(FIND("overige",Methode_Keuze)),"",IF(Tb_Activiteiten[[#This Row],[Afschrijvingskosten]]=1,Tb_Activiteiten[[#Headers],[Afschrijvingskosten]],""))</f>
        <v/>
      </c>
      <c r="AY845" t="str">
        <f>IF(ISNUMBER(FIND("overige",Methode_Keuze)),"",IF(Tb_Activiteiten[[#This Row],[Vergoeding]]=1,Tb_Activiteiten[[#Headers],[Vergoeding]],""))</f>
        <v/>
      </c>
      <c r="AZ845" t="str">
        <f>IF(ISNUMBER(FIND("arbeid",Methode_Keuze)),"",IF(Tb_Activiteiten[[#This Row],[Arbeidskosten - vast tarief (excl eigen arbeid)]]=1,Tb_Activiteiten[[#Headers],[Arbeidskosten - vast tarief (excl eigen arbeid)]],""))</f>
        <v/>
      </c>
      <c r="BA845" t="str">
        <f>IF(ISNUMBER(FIND("overige",Methode_Keuze)),"",IF(Tb_Activiteiten[[#This Row],[Overige kosten]]=1,Tb_Activiteiten[[#Headers],[Overige kosten]],""))</f>
        <v/>
      </c>
    </row>
    <row r="846" spans="1:53" x14ac:dyDescent="0.25">
      <c r="A846" s="213"/>
      <c r="F846" s="64"/>
      <c r="G846" s="64"/>
      <c r="H846" s="258"/>
      <c r="I846" s="258"/>
      <c r="J846" s="258"/>
      <c r="K846" s="258"/>
      <c r="O846" s="56"/>
      <c r="Q846" t="str">
        <f>IFERROR(IF(VLOOKUP(Tb_Activiteiten[[#This Row],[Openstelling]],Tb_Openstelling[],2,0)=1,1,""),"")</f>
        <v/>
      </c>
      <c r="AK846" t="str">
        <f>IF(ISNUMBER(FIND("arbeid",Methode_Keuze)),"",IF(ISNUMBER(FIND("arbeid",Methode_Keuze)),"",IF(Tb_Activiteiten[[#This Row],[Loonkosten]]=1,Tb_Activiteiten[[#Headers],[Loonkosten]],"")))</f>
        <v/>
      </c>
      <c r="AL846" t="str">
        <f>IF(ISNUMBER(FIND("arbeid",Methode_Keuze)),"",IF(ISNUMBER(FIND("arbeid",Methode_Keuze)),"",IF(Tb_Activiteiten[[#This Row],[Eigen arbeid]]=1,Tb_Activiteiten[[#Headers],[Eigen arbeid]],"")))</f>
        <v/>
      </c>
      <c r="AM846" t="str">
        <f>IF(ISNUMBER(FIND("arbeid",Methode_Keuze)),"",IF(ISNUMBER(FIND("arbeid",Methode_Keuze)),"",IF(Tb_Activiteiten[[#This Row],[Projectmedewerker]]=1,Tb_Activiteiten[[#Headers],[Projectmedewerker]],"")))</f>
        <v/>
      </c>
      <c r="AN846" t="str">
        <f>IF(ISNUMBER(FIND("arbeid",Methode_Keuze)),"",IF(ISNUMBER(FIND("arbeid",Methode_Keuze)),"",IF(Tb_Activiteiten[[#This Row],[Landbouwer]]=1,Tb_Activiteiten[[#Headers],[Landbouwer]],"")))</f>
        <v/>
      </c>
      <c r="AO846" t="str">
        <f>IF(ISNUMBER(FIND("arbeid",Methode_Keuze)),"",IF(ISNUMBER(FIND("arbeid",Methode_Keuze)),"",IF(Tb_Activiteiten[[#This Row],[Adviseur]]=1,Tb_Activiteiten[[#Headers],[Adviseur]],"")))</f>
        <v/>
      </c>
      <c r="AP846" t="str">
        <f>IF(ISNUMBER(FIND("arbeid",Methode_Keuze)),"",IF(ISNUMBER(FIND("arbeid",Methode_Keuze)),"",IF(Tb_Activiteiten[[#This Row],[Projectleider/Expert]]=1,Tb_Activiteiten[[#Headers],[Projectleider/Expert]],"")))</f>
        <v/>
      </c>
      <c r="AQ846" t="str">
        <f>IF(ISNUMBER(FIND("arbeid",Methode_Keuze)),"",IF(ISNUMBER(FIND("arbeid",Methode_Keuze)),"",IF(Tb_Activiteiten[[#This Row],[Arbeidskosten]]=1,Tb_Activiteiten[[#Headers],[Arbeidskosten]],"")))</f>
        <v/>
      </c>
      <c r="AR846" t="str">
        <f>IF(ISNUMBER(FIND("arbeid",Methode_Keuze)),"",IF(ISNUMBER(FIND("arbeid",Methode_Keuze)),"",IF(Tb_Activiteiten[[#This Row],[Arbeidskosten op basis van IKS]]=1,Tb_Activiteiten[[#Headers],[Arbeidskosten op basis van IKS]],"")))</f>
        <v/>
      </c>
      <c r="AS846" t="str">
        <f>IF(ISNUMBER(FIND("overige",Methode_Keuze)),"",IF(Tb_Activiteiten[[#This Row],[Kosten derden exclusief btw]]=1,Tb_Activiteiten[[#Headers],[Kosten derden exclusief btw]],""))</f>
        <v/>
      </c>
      <c r="AT846" t="str">
        <f>IF(ISNUMBER(FIND("overige",Methode_Keuze)),"",IF(Tb_Activiteiten[[#This Row],[Niet verrekenbare btw]]=1,Tb_Activiteiten[[#Headers],[Niet verrekenbare btw]],""))</f>
        <v/>
      </c>
      <c r="AU846" t="str">
        <f>IF(ISNUMBER(FIND("overige",Methode_Keuze)),"",IF(Tb_Activiteiten[[#This Row],[Grondkosten]]=1,Tb_Activiteiten[[#Headers],[Grondkosten]],""))</f>
        <v/>
      </c>
      <c r="AV846" t="str">
        <f>IF(ISNUMBER(FIND("overige",Methode_Keuze)),"",IF(Tb_Activiteiten[[#This Row],[Bijdrage in natura (overige)]]=1,Tb_Activiteiten[[#Headers],[Bijdrage in natura (overige)]],""))</f>
        <v/>
      </c>
      <c r="AW846" t="str">
        <f>IF(ISNUMBER(FIND("overige",Methode_Keuze)),"",IF(Tb_Activiteiten[[#This Row],[Bijdrage in natura (vrijwilligers)]]=1,Tb_Activiteiten[[#Headers],[Bijdrage in natura (vrijwilligers)]],""))</f>
        <v/>
      </c>
      <c r="AX846" t="str">
        <f>IF(ISNUMBER(FIND("overige",Methode_Keuze)),"",IF(Tb_Activiteiten[[#This Row],[Afschrijvingskosten]]=1,Tb_Activiteiten[[#Headers],[Afschrijvingskosten]],""))</f>
        <v/>
      </c>
      <c r="AY846" t="str">
        <f>IF(ISNUMBER(FIND("overige",Methode_Keuze)),"",IF(Tb_Activiteiten[[#This Row],[Vergoeding]]=1,Tb_Activiteiten[[#Headers],[Vergoeding]],""))</f>
        <v/>
      </c>
      <c r="AZ846" t="str">
        <f>IF(ISNUMBER(FIND("arbeid",Methode_Keuze)),"",IF(Tb_Activiteiten[[#This Row],[Arbeidskosten - vast tarief (excl eigen arbeid)]]=1,Tb_Activiteiten[[#Headers],[Arbeidskosten - vast tarief (excl eigen arbeid)]],""))</f>
        <v/>
      </c>
      <c r="BA846" t="str">
        <f>IF(ISNUMBER(FIND("overige",Methode_Keuze)),"",IF(Tb_Activiteiten[[#This Row],[Overige kosten]]=1,Tb_Activiteiten[[#Headers],[Overige kosten]],""))</f>
        <v/>
      </c>
    </row>
    <row r="847" spans="1:53" x14ac:dyDescent="0.25">
      <c r="A847" s="213"/>
      <c r="F847" s="64"/>
      <c r="G847" s="64"/>
      <c r="H847" s="258"/>
      <c r="I847" s="258"/>
      <c r="J847" s="258"/>
      <c r="K847" s="258"/>
      <c r="O847" s="56"/>
      <c r="Q847" t="str">
        <f>IFERROR(IF(VLOOKUP(Tb_Activiteiten[[#This Row],[Openstelling]],Tb_Openstelling[],2,0)=1,1,""),"")</f>
        <v/>
      </c>
      <c r="AK847" t="str">
        <f>IF(ISNUMBER(FIND("arbeid",Methode_Keuze)),"",IF(ISNUMBER(FIND("arbeid",Methode_Keuze)),"",IF(Tb_Activiteiten[[#This Row],[Loonkosten]]=1,Tb_Activiteiten[[#Headers],[Loonkosten]],"")))</f>
        <v/>
      </c>
      <c r="AL847" t="str">
        <f>IF(ISNUMBER(FIND("arbeid",Methode_Keuze)),"",IF(ISNUMBER(FIND("arbeid",Methode_Keuze)),"",IF(Tb_Activiteiten[[#This Row],[Eigen arbeid]]=1,Tb_Activiteiten[[#Headers],[Eigen arbeid]],"")))</f>
        <v/>
      </c>
      <c r="AM847" t="str">
        <f>IF(ISNUMBER(FIND("arbeid",Methode_Keuze)),"",IF(ISNUMBER(FIND("arbeid",Methode_Keuze)),"",IF(Tb_Activiteiten[[#This Row],[Projectmedewerker]]=1,Tb_Activiteiten[[#Headers],[Projectmedewerker]],"")))</f>
        <v/>
      </c>
      <c r="AN847" t="str">
        <f>IF(ISNUMBER(FIND("arbeid",Methode_Keuze)),"",IF(ISNUMBER(FIND("arbeid",Methode_Keuze)),"",IF(Tb_Activiteiten[[#This Row],[Landbouwer]]=1,Tb_Activiteiten[[#Headers],[Landbouwer]],"")))</f>
        <v/>
      </c>
      <c r="AO847" t="str">
        <f>IF(ISNUMBER(FIND("arbeid",Methode_Keuze)),"",IF(ISNUMBER(FIND("arbeid",Methode_Keuze)),"",IF(Tb_Activiteiten[[#This Row],[Adviseur]]=1,Tb_Activiteiten[[#Headers],[Adviseur]],"")))</f>
        <v/>
      </c>
      <c r="AP847" t="str">
        <f>IF(ISNUMBER(FIND("arbeid",Methode_Keuze)),"",IF(ISNUMBER(FIND("arbeid",Methode_Keuze)),"",IF(Tb_Activiteiten[[#This Row],[Projectleider/Expert]]=1,Tb_Activiteiten[[#Headers],[Projectleider/Expert]],"")))</f>
        <v/>
      </c>
      <c r="AQ847" t="str">
        <f>IF(ISNUMBER(FIND("arbeid",Methode_Keuze)),"",IF(ISNUMBER(FIND("arbeid",Methode_Keuze)),"",IF(Tb_Activiteiten[[#This Row],[Arbeidskosten]]=1,Tb_Activiteiten[[#Headers],[Arbeidskosten]],"")))</f>
        <v/>
      </c>
      <c r="AR847" t="str">
        <f>IF(ISNUMBER(FIND("arbeid",Methode_Keuze)),"",IF(ISNUMBER(FIND("arbeid",Methode_Keuze)),"",IF(Tb_Activiteiten[[#This Row],[Arbeidskosten op basis van IKS]]=1,Tb_Activiteiten[[#Headers],[Arbeidskosten op basis van IKS]],"")))</f>
        <v/>
      </c>
      <c r="AS847" t="str">
        <f>IF(ISNUMBER(FIND("overige",Methode_Keuze)),"",IF(Tb_Activiteiten[[#This Row],[Kosten derden exclusief btw]]=1,Tb_Activiteiten[[#Headers],[Kosten derden exclusief btw]],""))</f>
        <v/>
      </c>
      <c r="AT847" t="str">
        <f>IF(ISNUMBER(FIND("overige",Methode_Keuze)),"",IF(Tb_Activiteiten[[#This Row],[Niet verrekenbare btw]]=1,Tb_Activiteiten[[#Headers],[Niet verrekenbare btw]],""))</f>
        <v/>
      </c>
      <c r="AU847" t="str">
        <f>IF(ISNUMBER(FIND("overige",Methode_Keuze)),"",IF(Tb_Activiteiten[[#This Row],[Grondkosten]]=1,Tb_Activiteiten[[#Headers],[Grondkosten]],""))</f>
        <v/>
      </c>
      <c r="AV847" t="str">
        <f>IF(ISNUMBER(FIND("overige",Methode_Keuze)),"",IF(Tb_Activiteiten[[#This Row],[Bijdrage in natura (overige)]]=1,Tb_Activiteiten[[#Headers],[Bijdrage in natura (overige)]],""))</f>
        <v/>
      </c>
      <c r="AW847" t="str">
        <f>IF(ISNUMBER(FIND("overige",Methode_Keuze)),"",IF(Tb_Activiteiten[[#This Row],[Bijdrage in natura (vrijwilligers)]]=1,Tb_Activiteiten[[#Headers],[Bijdrage in natura (vrijwilligers)]],""))</f>
        <v/>
      </c>
      <c r="AX847" t="str">
        <f>IF(ISNUMBER(FIND("overige",Methode_Keuze)),"",IF(Tb_Activiteiten[[#This Row],[Afschrijvingskosten]]=1,Tb_Activiteiten[[#Headers],[Afschrijvingskosten]],""))</f>
        <v/>
      </c>
      <c r="AY847" t="str">
        <f>IF(ISNUMBER(FIND("overige",Methode_Keuze)),"",IF(Tb_Activiteiten[[#This Row],[Vergoeding]]=1,Tb_Activiteiten[[#Headers],[Vergoeding]],""))</f>
        <v/>
      </c>
      <c r="AZ847" t="str">
        <f>IF(ISNUMBER(FIND("arbeid",Methode_Keuze)),"",IF(Tb_Activiteiten[[#This Row],[Arbeidskosten - vast tarief (excl eigen arbeid)]]=1,Tb_Activiteiten[[#Headers],[Arbeidskosten - vast tarief (excl eigen arbeid)]],""))</f>
        <v/>
      </c>
      <c r="BA847" t="str">
        <f>IF(ISNUMBER(FIND("overige",Methode_Keuze)),"",IF(Tb_Activiteiten[[#This Row],[Overige kosten]]=1,Tb_Activiteiten[[#Headers],[Overige kosten]],""))</f>
        <v/>
      </c>
    </row>
    <row r="848" spans="1:53" x14ac:dyDescent="0.25">
      <c r="A848" s="213"/>
      <c r="F848" s="64"/>
      <c r="G848" s="64"/>
      <c r="H848" s="258"/>
      <c r="I848" s="258"/>
      <c r="J848" s="258"/>
      <c r="K848" s="258"/>
      <c r="O848" s="56"/>
      <c r="Q848" t="str">
        <f>IFERROR(IF(VLOOKUP(Tb_Activiteiten[[#This Row],[Openstelling]],Tb_Openstelling[],2,0)=1,1,""),"")</f>
        <v/>
      </c>
      <c r="AK848" t="str">
        <f>IF(ISNUMBER(FIND("arbeid",Methode_Keuze)),"",IF(ISNUMBER(FIND("arbeid",Methode_Keuze)),"",IF(Tb_Activiteiten[[#This Row],[Loonkosten]]=1,Tb_Activiteiten[[#Headers],[Loonkosten]],"")))</f>
        <v/>
      </c>
      <c r="AL848" t="str">
        <f>IF(ISNUMBER(FIND("arbeid",Methode_Keuze)),"",IF(ISNUMBER(FIND("arbeid",Methode_Keuze)),"",IF(Tb_Activiteiten[[#This Row],[Eigen arbeid]]=1,Tb_Activiteiten[[#Headers],[Eigen arbeid]],"")))</f>
        <v/>
      </c>
      <c r="AM848" t="str">
        <f>IF(ISNUMBER(FIND("arbeid",Methode_Keuze)),"",IF(ISNUMBER(FIND("arbeid",Methode_Keuze)),"",IF(Tb_Activiteiten[[#This Row],[Projectmedewerker]]=1,Tb_Activiteiten[[#Headers],[Projectmedewerker]],"")))</f>
        <v/>
      </c>
      <c r="AN848" t="str">
        <f>IF(ISNUMBER(FIND("arbeid",Methode_Keuze)),"",IF(ISNUMBER(FIND("arbeid",Methode_Keuze)),"",IF(Tb_Activiteiten[[#This Row],[Landbouwer]]=1,Tb_Activiteiten[[#Headers],[Landbouwer]],"")))</f>
        <v/>
      </c>
      <c r="AO848" t="str">
        <f>IF(ISNUMBER(FIND("arbeid",Methode_Keuze)),"",IF(ISNUMBER(FIND("arbeid",Methode_Keuze)),"",IF(Tb_Activiteiten[[#This Row],[Adviseur]]=1,Tb_Activiteiten[[#Headers],[Adviseur]],"")))</f>
        <v/>
      </c>
      <c r="AP848" t="str">
        <f>IF(ISNUMBER(FIND("arbeid",Methode_Keuze)),"",IF(ISNUMBER(FIND("arbeid",Methode_Keuze)),"",IF(Tb_Activiteiten[[#This Row],[Projectleider/Expert]]=1,Tb_Activiteiten[[#Headers],[Projectleider/Expert]],"")))</f>
        <v/>
      </c>
      <c r="AQ848" t="str">
        <f>IF(ISNUMBER(FIND("arbeid",Methode_Keuze)),"",IF(ISNUMBER(FIND("arbeid",Methode_Keuze)),"",IF(Tb_Activiteiten[[#This Row],[Arbeidskosten]]=1,Tb_Activiteiten[[#Headers],[Arbeidskosten]],"")))</f>
        <v/>
      </c>
      <c r="AR848" t="str">
        <f>IF(ISNUMBER(FIND("arbeid",Methode_Keuze)),"",IF(ISNUMBER(FIND("arbeid",Methode_Keuze)),"",IF(Tb_Activiteiten[[#This Row],[Arbeidskosten op basis van IKS]]=1,Tb_Activiteiten[[#Headers],[Arbeidskosten op basis van IKS]],"")))</f>
        <v/>
      </c>
      <c r="AS848" t="str">
        <f>IF(ISNUMBER(FIND("overige",Methode_Keuze)),"",IF(Tb_Activiteiten[[#This Row],[Kosten derden exclusief btw]]=1,Tb_Activiteiten[[#Headers],[Kosten derden exclusief btw]],""))</f>
        <v/>
      </c>
      <c r="AT848" t="str">
        <f>IF(ISNUMBER(FIND("overige",Methode_Keuze)),"",IF(Tb_Activiteiten[[#This Row],[Niet verrekenbare btw]]=1,Tb_Activiteiten[[#Headers],[Niet verrekenbare btw]],""))</f>
        <v/>
      </c>
      <c r="AU848" t="str">
        <f>IF(ISNUMBER(FIND("overige",Methode_Keuze)),"",IF(Tb_Activiteiten[[#This Row],[Grondkosten]]=1,Tb_Activiteiten[[#Headers],[Grondkosten]],""))</f>
        <v/>
      </c>
      <c r="AV848" t="str">
        <f>IF(ISNUMBER(FIND("overige",Methode_Keuze)),"",IF(Tb_Activiteiten[[#This Row],[Bijdrage in natura (overige)]]=1,Tb_Activiteiten[[#Headers],[Bijdrage in natura (overige)]],""))</f>
        <v/>
      </c>
      <c r="AW848" t="str">
        <f>IF(ISNUMBER(FIND("overige",Methode_Keuze)),"",IF(Tb_Activiteiten[[#This Row],[Bijdrage in natura (vrijwilligers)]]=1,Tb_Activiteiten[[#Headers],[Bijdrage in natura (vrijwilligers)]],""))</f>
        <v/>
      </c>
      <c r="AX848" t="str">
        <f>IF(ISNUMBER(FIND("overige",Methode_Keuze)),"",IF(Tb_Activiteiten[[#This Row],[Afschrijvingskosten]]=1,Tb_Activiteiten[[#Headers],[Afschrijvingskosten]],""))</f>
        <v/>
      </c>
      <c r="AY848" t="str">
        <f>IF(ISNUMBER(FIND("overige",Methode_Keuze)),"",IF(Tb_Activiteiten[[#This Row],[Vergoeding]]=1,Tb_Activiteiten[[#Headers],[Vergoeding]],""))</f>
        <v/>
      </c>
      <c r="AZ848" t="str">
        <f>IF(ISNUMBER(FIND("arbeid",Methode_Keuze)),"",IF(Tb_Activiteiten[[#This Row],[Arbeidskosten - vast tarief (excl eigen arbeid)]]=1,Tb_Activiteiten[[#Headers],[Arbeidskosten - vast tarief (excl eigen arbeid)]],""))</f>
        <v/>
      </c>
      <c r="BA848" t="str">
        <f>IF(ISNUMBER(FIND("overige",Methode_Keuze)),"",IF(Tb_Activiteiten[[#This Row],[Overige kosten]]=1,Tb_Activiteiten[[#Headers],[Overige kosten]],""))</f>
        <v/>
      </c>
    </row>
    <row r="849" spans="1:53" x14ac:dyDescent="0.25">
      <c r="A849" s="213"/>
      <c r="F849" s="64"/>
      <c r="G849" s="64"/>
      <c r="H849" s="258"/>
      <c r="I849" s="258"/>
      <c r="J849" s="258"/>
      <c r="K849" s="258"/>
      <c r="O849" s="56"/>
      <c r="Q849" t="str">
        <f>IFERROR(IF(VLOOKUP(Tb_Activiteiten[[#This Row],[Openstelling]],Tb_Openstelling[],2,0)=1,1,""),"")</f>
        <v/>
      </c>
      <c r="AK849" t="str">
        <f>IF(ISNUMBER(FIND("arbeid",Methode_Keuze)),"",IF(ISNUMBER(FIND("arbeid",Methode_Keuze)),"",IF(Tb_Activiteiten[[#This Row],[Loonkosten]]=1,Tb_Activiteiten[[#Headers],[Loonkosten]],"")))</f>
        <v/>
      </c>
      <c r="AL849" t="str">
        <f>IF(ISNUMBER(FIND("arbeid",Methode_Keuze)),"",IF(ISNUMBER(FIND("arbeid",Methode_Keuze)),"",IF(Tb_Activiteiten[[#This Row],[Eigen arbeid]]=1,Tb_Activiteiten[[#Headers],[Eigen arbeid]],"")))</f>
        <v/>
      </c>
      <c r="AM849" t="str">
        <f>IF(ISNUMBER(FIND("arbeid",Methode_Keuze)),"",IF(ISNUMBER(FIND("arbeid",Methode_Keuze)),"",IF(Tb_Activiteiten[[#This Row],[Projectmedewerker]]=1,Tb_Activiteiten[[#Headers],[Projectmedewerker]],"")))</f>
        <v/>
      </c>
      <c r="AN849" t="str">
        <f>IF(ISNUMBER(FIND("arbeid",Methode_Keuze)),"",IF(ISNUMBER(FIND("arbeid",Methode_Keuze)),"",IF(Tb_Activiteiten[[#This Row],[Landbouwer]]=1,Tb_Activiteiten[[#Headers],[Landbouwer]],"")))</f>
        <v/>
      </c>
      <c r="AO849" t="str">
        <f>IF(ISNUMBER(FIND("arbeid",Methode_Keuze)),"",IF(ISNUMBER(FIND("arbeid",Methode_Keuze)),"",IF(Tb_Activiteiten[[#This Row],[Adviseur]]=1,Tb_Activiteiten[[#Headers],[Adviseur]],"")))</f>
        <v/>
      </c>
      <c r="AP849" t="str">
        <f>IF(ISNUMBER(FIND("arbeid",Methode_Keuze)),"",IF(ISNUMBER(FIND("arbeid",Methode_Keuze)),"",IF(Tb_Activiteiten[[#This Row],[Projectleider/Expert]]=1,Tb_Activiteiten[[#Headers],[Projectleider/Expert]],"")))</f>
        <v/>
      </c>
      <c r="AQ849" t="str">
        <f>IF(ISNUMBER(FIND("arbeid",Methode_Keuze)),"",IF(ISNUMBER(FIND("arbeid",Methode_Keuze)),"",IF(Tb_Activiteiten[[#This Row],[Arbeidskosten]]=1,Tb_Activiteiten[[#Headers],[Arbeidskosten]],"")))</f>
        <v/>
      </c>
      <c r="AR849" t="str">
        <f>IF(ISNUMBER(FIND("arbeid",Methode_Keuze)),"",IF(ISNUMBER(FIND("arbeid",Methode_Keuze)),"",IF(Tb_Activiteiten[[#This Row],[Arbeidskosten op basis van IKS]]=1,Tb_Activiteiten[[#Headers],[Arbeidskosten op basis van IKS]],"")))</f>
        <v/>
      </c>
      <c r="AS849" t="str">
        <f>IF(ISNUMBER(FIND("overige",Methode_Keuze)),"",IF(Tb_Activiteiten[[#This Row],[Kosten derden exclusief btw]]=1,Tb_Activiteiten[[#Headers],[Kosten derden exclusief btw]],""))</f>
        <v/>
      </c>
      <c r="AT849" t="str">
        <f>IF(ISNUMBER(FIND("overige",Methode_Keuze)),"",IF(Tb_Activiteiten[[#This Row],[Niet verrekenbare btw]]=1,Tb_Activiteiten[[#Headers],[Niet verrekenbare btw]],""))</f>
        <v/>
      </c>
      <c r="AU849" t="str">
        <f>IF(ISNUMBER(FIND("overige",Methode_Keuze)),"",IF(Tb_Activiteiten[[#This Row],[Grondkosten]]=1,Tb_Activiteiten[[#Headers],[Grondkosten]],""))</f>
        <v/>
      </c>
      <c r="AV849" t="str">
        <f>IF(ISNUMBER(FIND("overige",Methode_Keuze)),"",IF(Tb_Activiteiten[[#This Row],[Bijdrage in natura (overige)]]=1,Tb_Activiteiten[[#Headers],[Bijdrage in natura (overige)]],""))</f>
        <v/>
      </c>
      <c r="AW849" t="str">
        <f>IF(ISNUMBER(FIND("overige",Methode_Keuze)),"",IF(Tb_Activiteiten[[#This Row],[Bijdrage in natura (vrijwilligers)]]=1,Tb_Activiteiten[[#Headers],[Bijdrage in natura (vrijwilligers)]],""))</f>
        <v/>
      </c>
      <c r="AX849" t="str">
        <f>IF(ISNUMBER(FIND("overige",Methode_Keuze)),"",IF(Tb_Activiteiten[[#This Row],[Afschrijvingskosten]]=1,Tb_Activiteiten[[#Headers],[Afschrijvingskosten]],""))</f>
        <v/>
      </c>
      <c r="AY849" t="str">
        <f>IF(ISNUMBER(FIND("overige",Methode_Keuze)),"",IF(Tb_Activiteiten[[#This Row],[Vergoeding]]=1,Tb_Activiteiten[[#Headers],[Vergoeding]],""))</f>
        <v/>
      </c>
      <c r="AZ849" t="str">
        <f>IF(ISNUMBER(FIND("arbeid",Methode_Keuze)),"",IF(Tb_Activiteiten[[#This Row],[Arbeidskosten - vast tarief (excl eigen arbeid)]]=1,Tb_Activiteiten[[#Headers],[Arbeidskosten - vast tarief (excl eigen arbeid)]],""))</f>
        <v/>
      </c>
      <c r="BA849" t="str">
        <f>IF(ISNUMBER(FIND("overige",Methode_Keuze)),"",IF(Tb_Activiteiten[[#This Row],[Overige kosten]]=1,Tb_Activiteiten[[#Headers],[Overige kosten]],""))</f>
        <v/>
      </c>
    </row>
    <row r="850" spans="1:53" x14ac:dyDescent="0.25">
      <c r="A850" s="213"/>
      <c r="F850" s="64"/>
      <c r="G850" s="64"/>
      <c r="H850" s="258"/>
      <c r="I850" s="258"/>
      <c r="J850" s="258"/>
      <c r="K850" s="258"/>
      <c r="O850" s="56"/>
      <c r="Q850" t="str">
        <f>IFERROR(IF(VLOOKUP(Tb_Activiteiten[[#This Row],[Openstelling]],Tb_Openstelling[],2,0)=1,1,""),"")</f>
        <v/>
      </c>
      <c r="AK850" t="str">
        <f>IF(ISNUMBER(FIND("arbeid",Methode_Keuze)),"",IF(ISNUMBER(FIND("arbeid",Methode_Keuze)),"",IF(Tb_Activiteiten[[#This Row],[Loonkosten]]=1,Tb_Activiteiten[[#Headers],[Loonkosten]],"")))</f>
        <v/>
      </c>
      <c r="AL850" t="str">
        <f>IF(ISNUMBER(FIND("arbeid",Methode_Keuze)),"",IF(ISNUMBER(FIND("arbeid",Methode_Keuze)),"",IF(Tb_Activiteiten[[#This Row],[Eigen arbeid]]=1,Tb_Activiteiten[[#Headers],[Eigen arbeid]],"")))</f>
        <v/>
      </c>
      <c r="AM850" t="str">
        <f>IF(ISNUMBER(FIND("arbeid",Methode_Keuze)),"",IF(ISNUMBER(FIND("arbeid",Methode_Keuze)),"",IF(Tb_Activiteiten[[#This Row],[Projectmedewerker]]=1,Tb_Activiteiten[[#Headers],[Projectmedewerker]],"")))</f>
        <v/>
      </c>
      <c r="AN850" t="str">
        <f>IF(ISNUMBER(FIND("arbeid",Methode_Keuze)),"",IF(ISNUMBER(FIND("arbeid",Methode_Keuze)),"",IF(Tb_Activiteiten[[#This Row],[Landbouwer]]=1,Tb_Activiteiten[[#Headers],[Landbouwer]],"")))</f>
        <v/>
      </c>
      <c r="AO850" t="str">
        <f>IF(ISNUMBER(FIND("arbeid",Methode_Keuze)),"",IF(ISNUMBER(FIND("arbeid",Methode_Keuze)),"",IF(Tb_Activiteiten[[#This Row],[Adviseur]]=1,Tb_Activiteiten[[#Headers],[Adviseur]],"")))</f>
        <v/>
      </c>
      <c r="AP850" t="str">
        <f>IF(ISNUMBER(FIND("arbeid",Methode_Keuze)),"",IF(ISNUMBER(FIND("arbeid",Methode_Keuze)),"",IF(Tb_Activiteiten[[#This Row],[Projectleider/Expert]]=1,Tb_Activiteiten[[#Headers],[Projectleider/Expert]],"")))</f>
        <v/>
      </c>
      <c r="AQ850" t="str">
        <f>IF(ISNUMBER(FIND("arbeid",Methode_Keuze)),"",IF(ISNUMBER(FIND("arbeid",Methode_Keuze)),"",IF(Tb_Activiteiten[[#This Row],[Arbeidskosten]]=1,Tb_Activiteiten[[#Headers],[Arbeidskosten]],"")))</f>
        <v/>
      </c>
      <c r="AR850" t="str">
        <f>IF(ISNUMBER(FIND("arbeid",Methode_Keuze)),"",IF(ISNUMBER(FIND("arbeid",Methode_Keuze)),"",IF(Tb_Activiteiten[[#This Row],[Arbeidskosten op basis van IKS]]=1,Tb_Activiteiten[[#Headers],[Arbeidskosten op basis van IKS]],"")))</f>
        <v/>
      </c>
      <c r="AS850" t="str">
        <f>IF(ISNUMBER(FIND("overige",Methode_Keuze)),"",IF(Tb_Activiteiten[[#This Row],[Kosten derden exclusief btw]]=1,Tb_Activiteiten[[#Headers],[Kosten derden exclusief btw]],""))</f>
        <v/>
      </c>
      <c r="AT850" t="str">
        <f>IF(ISNUMBER(FIND("overige",Methode_Keuze)),"",IF(Tb_Activiteiten[[#This Row],[Niet verrekenbare btw]]=1,Tb_Activiteiten[[#Headers],[Niet verrekenbare btw]],""))</f>
        <v/>
      </c>
      <c r="AU850" t="str">
        <f>IF(ISNUMBER(FIND("overige",Methode_Keuze)),"",IF(Tb_Activiteiten[[#This Row],[Grondkosten]]=1,Tb_Activiteiten[[#Headers],[Grondkosten]],""))</f>
        <v/>
      </c>
      <c r="AV850" t="str">
        <f>IF(ISNUMBER(FIND("overige",Methode_Keuze)),"",IF(Tb_Activiteiten[[#This Row],[Bijdrage in natura (overige)]]=1,Tb_Activiteiten[[#Headers],[Bijdrage in natura (overige)]],""))</f>
        <v/>
      </c>
      <c r="AW850" t="str">
        <f>IF(ISNUMBER(FIND("overige",Methode_Keuze)),"",IF(Tb_Activiteiten[[#This Row],[Bijdrage in natura (vrijwilligers)]]=1,Tb_Activiteiten[[#Headers],[Bijdrage in natura (vrijwilligers)]],""))</f>
        <v/>
      </c>
      <c r="AX850" t="str">
        <f>IF(ISNUMBER(FIND("overige",Methode_Keuze)),"",IF(Tb_Activiteiten[[#This Row],[Afschrijvingskosten]]=1,Tb_Activiteiten[[#Headers],[Afschrijvingskosten]],""))</f>
        <v/>
      </c>
      <c r="AY850" t="str">
        <f>IF(ISNUMBER(FIND("overige",Methode_Keuze)),"",IF(Tb_Activiteiten[[#This Row],[Vergoeding]]=1,Tb_Activiteiten[[#Headers],[Vergoeding]],""))</f>
        <v/>
      </c>
      <c r="AZ850" t="str">
        <f>IF(ISNUMBER(FIND("arbeid",Methode_Keuze)),"",IF(Tb_Activiteiten[[#This Row],[Arbeidskosten - vast tarief (excl eigen arbeid)]]=1,Tb_Activiteiten[[#Headers],[Arbeidskosten - vast tarief (excl eigen arbeid)]],""))</f>
        <v/>
      </c>
      <c r="BA850" t="str">
        <f>IF(ISNUMBER(FIND("overige",Methode_Keuze)),"",IF(Tb_Activiteiten[[#This Row],[Overige kosten]]=1,Tb_Activiteiten[[#Headers],[Overige kosten]],""))</f>
        <v/>
      </c>
    </row>
    <row r="851" spans="1:53" x14ac:dyDescent="0.25">
      <c r="A851" s="213"/>
      <c r="F851" s="64"/>
      <c r="G851" s="64"/>
      <c r="H851" s="258"/>
      <c r="I851" s="258"/>
      <c r="J851" s="258"/>
      <c r="K851" s="258"/>
      <c r="O851" s="56"/>
      <c r="Q851" t="str">
        <f>IFERROR(IF(VLOOKUP(Tb_Activiteiten[[#This Row],[Openstelling]],Tb_Openstelling[],2,0)=1,1,""),"")</f>
        <v/>
      </c>
      <c r="AK851" t="str">
        <f>IF(ISNUMBER(FIND("arbeid",Methode_Keuze)),"",IF(ISNUMBER(FIND("arbeid",Methode_Keuze)),"",IF(Tb_Activiteiten[[#This Row],[Loonkosten]]=1,Tb_Activiteiten[[#Headers],[Loonkosten]],"")))</f>
        <v/>
      </c>
      <c r="AL851" t="str">
        <f>IF(ISNUMBER(FIND("arbeid",Methode_Keuze)),"",IF(ISNUMBER(FIND("arbeid",Methode_Keuze)),"",IF(Tb_Activiteiten[[#This Row],[Eigen arbeid]]=1,Tb_Activiteiten[[#Headers],[Eigen arbeid]],"")))</f>
        <v/>
      </c>
      <c r="AM851" t="str">
        <f>IF(ISNUMBER(FIND("arbeid",Methode_Keuze)),"",IF(ISNUMBER(FIND("arbeid",Methode_Keuze)),"",IF(Tb_Activiteiten[[#This Row],[Projectmedewerker]]=1,Tb_Activiteiten[[#Headers],[Projectmedewerker]],"")))</f>
        <v/>
      </c>
      <c r="AN851" t="str">
        <f>IF(ISNUMBER(FIND("arbeid",Methode_Keuze)),"",IF(ISNUMBER(FIND("arbeid",Methode_Keuze)),"",IF(Tb_Activiteiten[[#This Row],[Landbouwer]]=1,Tb_Activiteiten[[#Headers],[Landbouwer]],"")))</f>
        <v/>
      </c>
      <c r="AO851" t="str">
        <f>IF(ISNUMBER(FIND("arbeid",Methode_Keuze)),"",IF(ISNUMBER(FIND("arbeid",Methode_Keuze)),"",IF(Tb_Activiteiten[[#This Row],[Adviseur]]=1,Tb_Activiteiten[[#Headers],[Adviseur]],"")))</f>
        <v/>
      </c>
      <c r="AP851" t="str">
        <f>IF(ISNUMBER(FIND("arbeid",Methode_Keuze)),"",IF(ISNUMBER(FIND("arbeid",Methode_Keuze)),"",IF(Tb_Activiteiten[[#This Row],[Projectleider/Expert]]=1,Tb_Activiteiten[[#Headers],[Projectleider/Expert]],"")))</f>
        <v/>
      </c>
      <c r="AQ851" t="str">
        <f>IF(ISNUMBER(FIND("arbeid",Methode_Keuze)),"",IF(ISNUMBER(FIND("arbeid",Methode_Keuze)),"",IF(Tb_Activiteiten[[#This Row],[Arbeidskosten]]=1,Tb_Activiteiten[[#Headers],[Arbeidskosten]],"")))</f>
        <v/>
      </c>
      <c r="AR851" t="str">
        <f>IF(ISNUMBER(FIND("arbeid",Methode_Keuze)),"",IF(ISNUMBER(FIND("arbeid",Methode_Keuze)),"",IF(Tb_Activiteiten[[#This Row],[Arbeidskosten op basis van IKS]]=1,Tb_Activiteiten[[#Headers],[Arbeidskosten op basis van IKS]],"")))</f>
        <v/>
      </c>
      <c r="AS851" t="str">
        <f>IF(ISNUMBER(FIND("overige",Methode_Keuze)),"",IF(Tb_Activiteiten[[#This Row],[Kosten derden exclusief btw]]=1,Tb_Activiteiten[[#Headers],[Kosten derden exclusief btw]],""))</f>
        <v/>
      </c>
      <c r="AT851" t="str">
        <f>IF(ISNUMBER(FIND("overige",Methode_Keuze)),"",IF(Tb_Activiteiten[[#This Row],[Niet verrekenbare btw]]=1,Tb_Activiteiten[[#Headers],[Niet verrekenbare btw]],""))</f>
        <v/>
      </c>
      <c r="AU851" t="str">
        <f>IF(ISNUMBER(FIND("overige",Methode_Keuze)),"",IF(Tb_Activiteiten[[#This Row],[Grondkosten]]=1,Tb_Activiteiten[[#Headers],[Grondkosten]],""))</f>
        <v/>
      </c>
      <c r="AV851" t="str">
        <f>IF(ISNUMBER(FIND("overige",Methode_Keuze)),"",IF(Tb_Activiteiten[[#This Row],[Bijdrage in natura (overige)]]=1,Tb_Activiteiten[[#Headers],[Bijdrage in natura (overige)]],""))</f>
        <v/>
      </c>
      <c r="AW851" t="str">
        <f>IF(ISNUMBER(FIND("overige",Methode_Keuze)),"",IF(Tb_Activiteiten[[#This Row],[Bijdrage in natura (vrijwilligers)]]=1,Tb_Activiteiten[[#Headers],[Bijdrage in natura (vrijwilligers)]],""))</f>
        <v/>
      </c>
      <c r="AX851" t="str">
        <f>IF(ISNUMBER(FIND("overige",Methode_Keuze)),"",IF(Tb_Activiteiten[[#This Row],[Afschrijvingskosten]]=1,Tb_Activiteiten[[#Headers],[Afschrijvingskosten]],""))</f>
        <v/>
      </c>
      <c r="AY851" t="str">
        <f>IF(ISNUMBER(FIND("overige",Methode_Keuze)),"",IF(Tb_Activiteiten[[#This Row],[Vergoeding]]=1,Tb_Activiteiten[[#Headers],[Vergoeding]],""))</f>
        <v/>
      </c>
      <c r="AZ851" t="str">
        <f>IF(ISNUMBER(FIND("arbeid",Methode_Keuze)),"",IF(Tb_Activiteiten[[#This Row],[Arbeidskosten - vast tarief (excl eigen arbeid)]]=1,Tb_Activiteiten[[#Headers],[Arbeidskosten - vast tarief (excl eigen arbeid)]],""))</f>
        <v/>
      </c>
      <c r="BA851" t="str">
        <f>IF(ISNUMBER(FIND("overige",Methode_Keuze)),"",IF(Tb_Activiteiten[[#This Row],[Overige kosten]]=1,Tb_Activiteiten[[#Headers],[Overige kosten]],""))</f>
        <v/>
      </c>
    </row>
    <row r="852" spans="1:53" x14ac:dyDescent="0.25">
      <c r="A852" s="213"/>
      <c r="F852" s="64"/>
      <c r="G852" s="64"/>
      <c r="H852" s="258"/>
      <c r="I852" s="258"/>
      <c r="J852" s="258"/>
      <c r="K852" s="258"/>
      <c r="O852" s="56"/>
      <c r="Q852" t="str">
        <f>IFERROR(IF(VLOOKUP(Tb_Activiteiten[[#This Row],[Openstelling]],Tb_Openstelling[],2,0)=1,1,""),"")</f>
        <v/>
      </c>
      <c r="AK852" t="str">
        <f>IF(ISNUMBER(FIND("arbeid",Methode_Keuze)),"",IF(ISNUMBER(FIND("arbeid",Methode_Keuze)),"",IF(Tb_Activiteiten[[#This Row],[Loonkosten]]=1,Tb_Activiteiten[[#Headers],[Loonkosten]],"")))</f>
        <v/>
      </c>
      <c r="AL852" t="str">
        <f>IF(ISNUMBER(FIND("arbeid",Methode_Keuze)),"",IF(ISNUMBER(FIND("arbeid",Methode_Keuze)),"",IF(Tb_Activiteiten[[#This Row],[Eigen arbeid]]=1,Tb_Activiteiten[[#Headers],[Eigen arbeid]],"")))</f>
        <v/>
      </c>
      <c r="AM852" t="str">
        <f>IF(ISNUMBER(FIND("arbeid",Methode_Keuze)),"",IF(ISNUMBER(FIND("arbeid",Methode_Keuze)),"",IF(Tb_Activiteiten[[#This Row],[Projectmedewerker]]=1,Tb_Activiteiten[[#Headers],[Projectmedewerker]],"")))</f>
        <v/>
      </c>
      <c r="AN852" t="str">
        <f>IF(ISNUMBER(FIND("arbeid",Methode_Keuze)),"",IF(ISNUMBER(FIND("arbeid",Methode_Keuze)),"",IF(Tb_Activiteiten[[#This Row],[Landbouwer]]=1,Tb_Activiteiten[[#Headers],[Landbouwer]],"")))</f>
        <v/>
      </c>
      <c r="AO852" t="str">
        <f>IF(ISNUMBER(FIND("arbeid",Methode_Keuze)),"",IF(ISNUMBER(FIND("arbeid",Methode_Keuze)),"",IF(Tb_Activiteiten[[#This Row],[Adviseur]]=1,Tb_Activiteiten[[#Headers],[Adviseur]],"")))</f>
        <v/>
      </c>
      <c r="AP852" t="str">
        <f>IF(ISNUMBER(FIND("arbeid",Methode_Keuze)),"",IF(ISNUMBER(FIND("arbeid",Methode_Keuze)),"",IF(Tb_Activiteiten[[#This Row],[Projectleider/Expert]]=1,Tb_Activiteiten[[#Headers],[Projectleider/Expert]],"")))</f>
        <v/>
      </c>
      <c r="AQ852" t="str">
        <f>IF(ISNUMBER(FIND("arbeid",Methode_Keuze)),"",IF(ISNUMBER(FIND("arbeid",Methode_Keuze)),"",IF(Tb_Activiteiten[[#This Row],[Arbeidskosten]]=1,Tb_Activiteiten[[#Headers],[Arbeidskosten]],"")))</f>
        <v/>
      </c>
      <c r="AR852" t="str">
        <f>IF(ISNUMBER(FIND("arbeid",Methode_Keuze)),"",IF(ISNUMBER(FIND("arbeid",Methode_Keuze)),"",IF(Tb_Activiteiten[[#This Row],[Arbeidskosten op basis van IKS]]=1,Tb_Activiteiten[[#Headers],[Arbeidskosten op basis van IKS]],"")))</f>
        <v/>
      </c>
      <c r="AS852" t="str">
        <f>IF(ISNUMBER(FIND("overige",Methode_Keuze)),"",IF(Tb_Activiteiten[[#This Row],[Kosten derden exclusief btw]]=1,Tb_Activiteiten[[#Headers],[Kosten derden exclusief btw]],""))</f>
        <v/>
      </c>
      <c r="AT852" t="str">
        <f>IF(ISNUMBER(FIND("overige",Methode_Keuze)),"",IF(Tb_Activiteiten[[#This Row],[Niet verrekenbare btw]]=1,Tb_Activiteiten[[#Headers],[Niet verrekenbare btw]],""))</f>
        <v/>
      </c>
      <c r="AU852" t="str">
        <f>IF(ISNUMBER(FIND("overige",Methode_Keuze)),"",IF(Tb_Activiteiten[[#This Row],[Grondkosten]]=1,Tb_Activiteiten[[#Headers],[Grondkosten]],""))</f>
        <v/>
      </c>
      <c r="AV852" t="str">
        <f>IF(ISNUMBER(FIND("overige",Methode_Keuze)),"",IF(Tb_Activiteiten[[#This Row],[Bijdrage in natura (overige)]]=1,Tb_Activiteiten[[#Headers],[Bijdrage in natura (overige)]],""))</f>
        <v/>
      </c>
      <c r="AW852" t="str">
        <f>IF(ISNUMBER(FIND("overige",Methode_Keuze)),"",IF(Tb_Activiteiten[[#This Row],[Bijdrage in natura (vrijwilligers)]]=1,Tb_Activiteiten[[#Headers],[Bijdrage in natura (vrijwilligers)]],""))</f>
        <v/>
      </c>
      <c r="AX852" t="str">
        <f>IF(ISNUMBER(FIND("overige",Methode_Keuze)),"",IF(Tb_Activiteiten[[#This Row],[Afschrijvingskosten]]=1,Tb_Activiteiten[[#Headers],[Afschrijvingskosten]],""))</f>
        <v/>
      </c>
      <c r="AY852" t="str">
        <f>IF(ISNUMBER(FIND("overige",Methode_Keuze)),"",IF(Tb_Activiteiten[[#This Row],[Vergoeding]]=1,Tb_Activiteiten[[#Headers],[Vergoeding]],""))</f>
        <v/>
      </c>
      <c r="AZ852" t="str">
        <f>IF(ISNUMBER(FIND("arbeid",Methode_Keuze)),"",IF(Tb_Activiteiten[[#This Row],[Arbeidskosten - vast tarief (excl eigen arbeid)]]=1,Tb_Activiteiten[[#Headers],[Arbeidskosten - vast tarief (excl eigen arbeid)]],""))</f>
        <v/>
      </c>
      <c r="BA852" t="str">
        <f>IF(ISNUMBER(FIND("overige",Methode_Keuze)),"",IF(Tb_Activiteiten[[#This Row],[Overige kosten]]=1,Tb_Activiteiten[[#Headers],[Overige kosten]],""))</f>
        <v/>
      </c>
    </row>
    <row r="853" spans="1:53" x14ac:dyDescent="0.25">
      <c r="A853" s="213"/>
      <c r="F853" s="64"/>
      <c r="G853" s="64"/>
      <c r="H853" s="258"/>
      <c r="I853" s="258"/>
      <c r="J853" s="258"/>
      <c r="K853" s="258"/>
      <c r="O853" s="56"/>
      <c r="Q853" t="str">
        <f>IFERROR(IF(VLOOKUP(Tb_Activiteiten[[#This Row],[Openstelling]],Tb_Openstelling[],2,0)=1,1,""),"")</f>
        <v/>
      </c>
      <c r="AK853" t="str">
        <f>IF(ISNUMBER(FIND("arbeid",Methode_Keuze)),"",IF(ISNUMBER(FIND("arbeid",Methode_Keuze)),"",IF(Tb_Activiteiten[[#This Row],[Loonkosten]]=1,Tb_Activiteiten[[#Headers],[Loonkosten]],"")))</f>
        <v/>
      </c>
      <c r="AL853" t="str">
        <f>IF(ISNUMBER(FIND("arbeid",Methode_Keuze)),"",IF(ISNUMBER(FIND("arbeid",Methode_Keuze)),"",IF(Tb_Activiteiten[[#This Row],[Eigen arbeid]]=1,Tb_Activiteiten[[#Headers],[Eigen arbeid]],"")))</f>
        <v/>
      </c>
      <c r="AM853" t="str">
        <f>IF(ISNUMBER(FIND("arbeid",Methode_Keuze)),"",IF(ISNUMBER(FIND("arbeid",Methode_Keuze)),"",IF(Tb_Activiteiten[[#This Row],[Projectmedewerker]]=1,Tb_Activiteiten[[#Headers],[Projectmedewerker]],"")))</f>
        <v/>
      </c>
      <c r="AN853" t="str">
        <f>IF(ISNUMBER(FIND("arbeid",Methode_Keuze)),"",IF(ISNUMBER(FIND("arbeid",Methode_Keuze)),"",IF(Tb_Activiteiten[[#This Row],[Landbouwer]]=1,Tb_Activiteiten[[#Headers],[Landbouwer]],"")))</f>
        <v/>
      </c>
      <c r="AO853" t="str">
        <f>IF(ISNUMBER(FIND("arbeid",Methode_Keuze)),"",IF(ISNUMBER(FIND("arbeid",Methode_Keuze)),"",IF(Tb_Activiteiten[[#This Row],[Adviseur]]=1,Tb_Activiteiten[[#Headers],[Adviseur]],"")))</f>
        <v/>
      </c>
      <c r="AP853" t="str">
        <f>IF(ISNUMBER(FIND("arbeid",Methode_Keuze)),"",IF(ISNUMBER(FIND("arbeid",Methode_Keuze)),"",IF(Tb_Activiteiten[[#This Row],[Projectleider/Expert]]=1,Tb_Activiteiten[[#Headers],[Projectleider/Expert]],"")))</f>
        <v/>
      </c>
      <c r="AQ853" t="str">
        <f>IF(ISNUMBER(FIND("arbeid",Methode_Keuze)),"",IF(ISNUMBER(FIND("arbeid",Methode_Keuze)),"",IF(Tb_Activiteiten[[#This Row],[Arbeidskosten]]=1,Tb_Activiteiten[[#Headers],[Arbeidskosten]],"")))</f>
        <v/>
      </c>
      <c r="AR853" t="str">
        <f>IF(ISNUMBER(FIND("arbeid",Methode_Keuze)),"",IF(ISNUMBER(FIND("arbeid",Methode_Keuze)),"",IF(Tb_Activiteiten[[#This Row],[Arbeidskosten op basis van IKS]]=1,Tb_Activiteiten[[#Headers],[Arbeidskosten op basis van IKS]],"")))</f>
        <v/>
      </c>
      <c r="AS853" t="str">
        <f>IF(ISNUMBER(FIND("overige",Methode_Keuze)),"",IF(Tb_Activiteiten[[#This Row],[Kosten derden exclusief btw]]=1,Tb_Activiteiten[[#Headers],[Kosten derden exclusief btw]],""))</f>
        <v/>
      </c>
      <c r="AT853" t="str">
        <f>IF(ISNUMBER(FIND("overige",Methode_Keuze)),"",IF(Tb_Activiteiten[[#This Row],[Niet verrekenbare btw]]=1,Tb_Activiteiten[[#Headers],[Niet verrekenbare btw]],""))</f>
        <v/>
      </c>
      <c r="AU853" t="str">
        <f>IF(ISNUMBER(FIND("overige",Methode_Keuze)),"",IF(Tb_Activiteiten[[#This Row],[Grondkosten]]=1,Tb_Activiteiten[[#Headers],[Grondkosten]],""))</f>
        <v/>
      </c>
      <c r="AV853" t="str">
        <f>IF(ISNUMBER(FIND("overige",Methode_Keuze)),"",IF(Tb_Activiteiten[[#This Row],[Bijdrage in natura (overige)]]=1,Tb_Activiteiten[[#Headers],[Bijdrage in natura (overige)]],""))</f>
        <v/>
      </c>
      <c r="AW853" t="str">
        <f>IF(ISNUMBER(FIND("overige",Methode_Keuze)),"",IF(Tb_Activiteiten[[#This Row],[Bijdrage in natura (vrijwilligers)]]=1,Tb_Activiteiten[[#Headers],[Bijdrage in natura (vrijwilligers)]],""))</f>
        <v/>
      </c>
      <c r="AX853" t="str">
        <f>IF(ISNUMBER(FIND("overige",Methode_Keuze)),"",IF(Tb_Activiteiten[[#This Row],[Afschrijvingskosten]]=1,Tb_Activiteiten[[#Headers],[Afschrijvingskosten]],""))</f>
        <v/>
      </c>
      <c r="AY853" t="str">
        <f>IF(ISNUMBER(FIND("overige",Methode_Keuze)),"",IF(Tb_Activiteiten[[#This Row],[Vergoeding]]=1,Tb_Activiteiten[[#Headers],[Vergoeding]],""))</f>
        <v/>
      </c>
      <c r="AZ853" t="str">
        <f>IF(ISNUMBER(FIND("arbeid",Methode_Keuze)),"",IF(Tb_Activiteiten[[#This Row],[Arbeidskosten - vast tarief (excl eigen arbeid)]]=1,Tb_Activiteiten[[#Headers],[Arbeidskosten - vast tarief (excl eigen arbeid)]],""))</f>
        <v/>
      </c>
      <c r="BA853" t="str">
        <f>IF(ISNUMBER(FIND("overige",Methode_Keuze)),"",IF(Tb_Activiteiten[[#This Row],[Overige kosten]]=1,Tb_Activiteiten[[#Headers],[Overige kosten]],""))</f>
        <v/>
      </c>
    </row>
    <row r="854" spans="1:53" x14ac:dyDescent="0.25">
      <c r="A854" s="213"/>
      <c r="F854" s="64"/>
      <c r="G854" s="64"/>
      <c r="H854" s="258"/>
      <c r="I854" s="258"/>
      <c r="J854" s="258"/>
      <c r="K854" s="258"/>
      <c r="O854" s="56"/>
      <c r="Q854" t="str">
        <f>IFERROR(IF(VLOOKUP(Tb_Activiteiten[[#This Row],[Openstelling]],Tb_Openstelling[],2,0)=1,1,""),"")</f>
        <v/>
      </c>
      <c r="AK854" t="str">
        <f>IF(ISNUMBER(FIND("arbeid",Methode_Keuze)),"",IF(ISNUMBER(FIND("arbeid",Methode_Keuze)),"",IF(Tb_Activiteiten[[#This Row],[Loonkosten]]=1,Tb_Activiteiten[[#Headers],[Loonkosten]],"")))</f>
        <v/>
      </c>
      <c r="AL854" t="str">
        <f>IF(ISNUMBER(FIND("arbeid",Methode_Keuze)),"",IF(ISNUMBER(FIND("arbeid",Methode_Keuze)),"",IF(Tb_Activiteiten[[#This Row],[Eigen arbeid]]=1,Tb_Activiteiten[[#Headers],[Eigen arbeid]],"")))</f>
        <v/>
      </c>
      <c r="AM854" t="str">
        <f>IF(ISNUMBER(FIND("arbeid",Methode_Keuze)),"",IF(ISNUMBER(FIND("arbeid",Methode_Keuze)),"",IF(Tb_Activiteiten[[#This Row],[Projectmedewerker]]=1,Tb_Activiteiten[[#Headers],[Projectmedewerker]],"")))</f>
        <v/>
      </c>
      <c r="AN854" t="str">
        <f>IF(ISNUMBER(FIND("arbeid",Methode_Keuze)),"",IF(ISNUMBER(FIND("arbeid",Methode_Keuze)),"",IF(Tb_Activiteiten[[#This Row],[Landbouwer]]=1,Tb_Activiteiten[[#Headers],[Landbouwer]],"")))</f>
        <v/>
      </c>
      <c r="AO854" t="str">
        <f>IF(ISNUMBER(FIND("arbeid",Methode_Keuze)),"",IF(ISNUMBER(FIND("arbeid",Methode_Keuze)),"",IF(Tb_Activiteiten[[#This Row],[Adviseur]]=1,Tb_Activiteiten[[#Headers],[Adviseur]],"")))</f>
        <v/>
      </c>
      <c r="AP854" t="str">
        <f>IF(ISNUMBER(FIND("arbeid",Methode_Keuze)),"",IF(ISNUMBER(FIND("arbeid",Methode_Keuze)),"",IF(Tb_Activiteiten[[#This Row],[Projectleider/Expert]]=1,Tb_Activiteiten[[#Headers],[Projectleider/Expert]],"")))</f>
        <v/>
      </c>
      <c r="AQ854" t="str">
        <f>IF(ISNUMBER(FIND("arbeid",Methode_Keuze)),"",IF(ISNUMBER(FIND("arbeid",Methode_Keuze)),"",IF(Tb_Activiteiten[[#This Row],[Arbeidskosten]]=1,Tb_Activiteiten[[#Headers],[Arbeidskosten]],"")))</f>
        <v/>
      </c>
      <c r="AR854" t="str">
        <f>IF(ISNUMBER(FIND("arbeid",Methode_Keuze)),"",IF(ISNUMBER(FIND("arbeid",Methode_Keuze)),"",IF(Tb_Activiteiten[[#This Row],[Arbeidskosten op basis van IKS]]=1,Tb_Activiteiten[[#Headers],[Arbeidskosten op basis van IKS]],"")))</f>
        <v/>
      </c>
      <c r="AS854" t="str">
        <f>IF(ISNUMBER(FIND("overige",Methode_Keuze)),"",IF(Tb_Activiteiten[[#This Row],[Kosten derden exclusief btw]]=1,Tb_Activiteiten[[#Headers],[Kosten derden exclusief btw]],""))</f>
        <v/>
      </c>
      <c r="AT854" t="str">
        <f>IF(ISNUMBER(FIND("overige",Methode_Keuze)),"",IF(Tb_Activiteiten[[#This Row],[Niet verrekenbare btw]]=1,Tb_Activiteiten[[#Headers],[Niet verrekenbare btw]],""))</f>
        <v/>
      </c>
      <c r="AU854" t="str">
        <f>IF(ISNUMBER(FIND("overige",Methode_Keuze)),"",IF(Tb_Activiteiten[[#This Row],[Grondkosten]]=1,Tb_Activiteiten[[#Headers],[Grondkosten]],""))</f>
        <v/>
      </c>
      <c r="AV854" t="str">
        <f>IF(ISNUMBER(FIND("overige",Methode_Keuze)),"",IF(Tb_Activiteiten[[#This Row],[Bijdrage in natura (overige)]]=1,Tb_Activiteiten[[#Headers],[Bijdrage in natura (overige)]],""))</f>
        <v/>
      </c>
      <c r="AW854" t="str">
        <f>IF(ISNUMBER(FIND("overige",Methode_Keuze)),"",IF(Tb_Activiteiten[[#This Row],[Bijdrage in natura (vrijwilligers)]]=1,Tb_Activiteiten[[#Headers],[Bijdrage in natura (vrijwilligers)]],""))</f>
        <v/>
      </c>
      <c r="AX854" t="str">
        <f>IF(ISNUMBER(FIND("overige",Methode_Keuze)),"",IF(Tb_Activiteiten[[#This Row],[Afschrijvingskosten]]=1,Tb_Activiteiten[[#Headers],[Afschrijvingskosten]],""))</f>
        <v/>
      </c>
      <c r="AY854" t="str">
        <f>IF(ISNUMBER(FIND("overige",Methode_Keuze)),"",IF(Tb_Activiteiten[[#This Row],[Vergoeding]]=1,Tb_Activiteiten[[#Headers],[Vergoeding]],""))</f>
        <v/>
      </c>
      <c r="AZ854" t="str">
        <f>IF(ISNUMBER(FIND("arbeid",Methode_Keuze)),"",IF(Tb_Activiteiten[[#This Row],[Arbeidskosten - vast tarief (excl eigen arbeid)]]=1,Tb_Activiteiten[[#Headers],[Arbeidskosten - vast tarief (excl eigen arbeid)]],""))</f>
        <v/>
      </c>
      <c r="BA854" t="str">
        <f>IF(ISNUMBER(FIND("overige",Methode_Keuze)),"",IF(Tb_Activiteiten[[#This Row],[Overige kosten]]=1,Tb_Activiteiten[[#Headers],[Overige kosten]],""))</f>
        <v/>
      </c>
    </row>
    <row r="855" spans="1:53" x14ac:dyDescent="0.25">
      <c r="A855" s="213"/>
      <c r="F855" s="64"/>
      <c r="G855" s="64"/>
      <c r="H855" s="258"/>
      <c r="I855" s="258"/>
      <c r="J855" s="258"/>
      <c r="K855" s="258"/>
      <c r="O855" s="56"/>
      <c r="Q855" t="str">
        <f>IFERROR(IF(VLOOKUP(Tb_Activiteiten[[#This Row],[Openstelling]],Tb_Openstelling[],2,0)=1,1,""),"")</f>
        <v/>
      </c>
      <c r="AK855" t="str">
        <f>IF(ISNUMBER(FIND("arbeid",Methode_Keuze)),"",IF(ISNUMBER(FIND("arbeid",Methode_Keuze)),"",IF(Tb_Activiteiten[[#This Row],[Loonkosten]]=1,Tb_Activiteiten[[#Headers],[Loonkosten]],"")))</f>
        <v/>
      </c>
      <c r="AL855" t="str">
        <f>IF(ISNUMBER(FIND("arbeid",Methode_Keuze)),"",IF(ISNUMBER(FIND("arbeid",Methode_Keuze)),"",IF(Tb_Activiteiten[[#This Row],[Eigen arbeid]]=1,Tb_Activiteiten[[#Headers],[Eigen arbeid]],"")))</f>
        <v/>
      </c>
      <c r="AM855" t="str">
        <f>IF(ISNUMBER(FIND("arbeid",Methode_Keuze)),"",IF(ISNUMBER(FIND("arbeid",Methode_Keuze)),"",IF(Tb_Activiteiten[[#This Row],[Projectmedewerker]]=1,Tb_Activiteiten[[#Headers],[Projectmedewerker]],"")))</f>
        <v/>
      </c>
      <c r="AN855" t="str">
        <f>IF(ISNUMBER(FIND("arbeid",Methode_Keuze)),"",IF(ISNUMBER(FIND("arbeid",Methode_Keuze)),"",IF(Tb_Activiteiten[[#This Row],[Landbouwer]]=1,Tb_Activiteiten[[#Headers],[Landbouwer]],"")))</f>
        <v/>
      </c>
      <c r="AO855" t="str">
        <f>IF(ISNUMBER(FIND("arbeid",Methode_Keuze)),"",IF(ISNUMBER(FIND("arbeid",Methode_Keuze)),"",IF(Tb_Activiteiten[[#This Row],[Adviseur]]=1,Tb_Activiteiten[[#Headers],[Adviseur]],"")))</f>
        <v/>
      </c>
      <c r="AP855" t="str">
        <f>IF(ISNUMBER(FIND("arbeid",Methode_Keuze)),"",IF(ISNUMBER(FIND("arbeid",Methode_Keuze)),"",IF(Tb_Activiteiten[[#This Row],[Projectleider/Expert]]=1,Tb_Activiteiten[[#Headers],[Projectleider/Expert]],"")))</f>
        <v/>
      </c>
      <c r="AQ855" t="str">
        <f>IF(ISNUMBER(FIND("arbeid",Methode_Keuze)),"",IF(ISNUMBER(FIND("arbeid",Methode_Keuze)),"",IF(Tb_Activiteiten[[#This Row],[Arbeidskosten]]=1,Tb_Activiteiten[[#Headers],[Arbeidskosten]],"")))</f>
        <v/>
      </c>
      <c r="AR855" t="str">
        <f>IF(ISNUMBER(FIND("arbeid",Methode_Keuze)),"",IF(ISNUMBER(FIND("arbeid",Methode_Keuze)),"",IF(Tb_Activiteiten[[#This Row],[Arbeidskosten op basis van IKS]]=1,Tb_Activiteiten[[#Headers],[Arbeidskosten op basis van IKS]],"")))</f>
        <v/>
      </c>
      <c r="AS855" t="str">
        <f>IF(ISNUMBER(FIND("overige",Methode_Keuze)),"",IF(Tb_Activiteiten[[#This Row],[Kosten derden exclusief btw]]=1,Tb_Activiteiten[[#Headers],[Kosten derden exclusief btw]],""))</f>
        <v/>
      </c>
      <c r="AT855" t="str">
        <f>IF(ISNUMBER(FIND("overige",Methode_Keuze)),"",IF(Tb_Activiteiten[[#This Row],[Niet verrekenbare btw]]=1,Tb_Activiteiten[[#Headers],[Niet verrekenbare btw]],""))</f>
        <v/>
      </c>
      <c r="AU855" t="str">
        <f>IF(ISNUMBER(FIND("overige",Methode_Keuze)),"",IF(Tb_Activiteiten[[#This Row],[Grondkosten]]=1,Tb_Activiteiten[[#Headers],[Grondkosten]],""))</f>
        <v/>
      </c>
      <c r="AV855" t="str">
        <f>IF(ISNUMBER(FIND("overige",Methode_Keuze)),"",IF(Tb_Activiteiten[[#This Row],[Bijdrage in natura (overige)]]=1,Tb_Activiteiten[[#Headers],[Bijdrage in natura (overige)]],""))</f>
        <v/>
      </c>
      <c r="AW855" t="str">
        <f>IF(ISNUMBER(FIND("overige",Methode_Keuze)),"",IF(Tb_Activiteiten[[#This Row],[Bijdrage in natura (vrijwilligers)]]=1,Tb_Activiteiten[[#Headers],[Bijdrage in natura (vrijwilligers)]],""))</f>
        <v/>
      </c>
      <c r="AX855" t="str">
        <f>IF(ISNUMBER(FIND("overige",Methode_Keuze)),"",IF(Tb_Activiteiten[[#This Row],[Afschrijvingskosten]]=1,Tb_Activiteiten[[#Headers],[Afschrijvingskosten]],""))</f>
        <v/>
      </c>
      <c r="AY855" t="str">
        <f>IF(ISNUMBER(FIND("overige",Methode_Keuze)),"",IF(Tb_Activiteiten[[#This Row],[Vergoeding]]=1,Tb_Activiteiten[[#Headers],[Vergoeding]],""))</f>
        <v/>
      </c>
      <c r="AZ855" t="str">
        <f>IF(ISNUMBER(FIND("arbeid",Methode_Keuze)),"",IF(Tb_Activiteiten[[#This Row],[Arbeidskosten - vast tarief (excl eigen arbeid)]]=1,Tb_Activiteiten[[#Headers],[Arbeidskosten - vast tarief (excl eigen arbeid)]],""))</f>
        <v/>
      </c>
      <c r="BA855" t="str">
        <f>IF(ISNUMBER(FIND("overige",Methode_Keuze)),"",IF(Tb_Activiteiten[[#This Row],[Overige kosten]]=1,Tb_Activiteiten[[#Headers],[Overige kosten]],""))</f>
        <v/>
      </c>
    </row>
    <row r="856" spans="1:53" x14ac:dyDescent="0.25">
      <c r="A856" s="213"/>
      <c r="F856" s="64"/>
      <c r="G856" s="64"/>
      <c r="H856" s="258"/>
      <c r="I856" s="258"/>
      <c r="J856" s="258"/>
      <c r="K856" s="258"/>
      <c r="O856" s="56"/>
      <c r="Q856" t="str">
        <f>IFERROR(IF(VLOOKUP(Tb_Activiteiten[[#This Row],[Openstelling]],Tb_Openstelling[],2,0)=1,1,""),"")</f>
        <v/>
      </c>
      <c r="AK856" t="str">
        <f>IF(ISNUMBER(FIND("arbeid",Methode_Keuze)),"",IF(ISNUMBER(FIND("arbeid",Methode_Keuze)),"",IF(Tb_Activiteiten[[#This Row],[Loonkosten]]=1,Tb_Activiteiten[[#Headers],[Loonkosten]],"")))</f>
        <v/>
      </c>
      <c r="AL856" t="str">
        <f>IF(ISNUMBER(FIND("arbeid",Methode_Keuze)),"",IF(ISNUMBER(FIND("arbeid",Methode_Keuze)),"",IF(Tb_Activiteiten[[#This Row],[Eigen arbeid]]=1,Tb_Activiteiten[[#Headers],[Eigen arbeid]],"")))</f>
        <v/>
      </c>
      <c r="AM856" t="str">
        <f>IF(ISNUMBER(FIND("arbeid",Methode_Keuze)),"",IF(ISNUMBER(FIND("arbeid",Methode_Keuze)),"",IF(Tb_Activiteiten[[#This Row],[Projectmedewerker]]=1,Tb_Activiteiten[[#Headers],[Projectmedewerker]],"")))</f>
        <v/>
      </c>
      <c r="AN856" t="str">
        <f>IF(ISNUMBER(FIND("arbeid",Methode_Keuze)),"",IF(ISNUMBER(FIND("arbeid",Methode_Keuze)),"",IF(Tb_Activiteiten[[#This Row],[Landbouwer]]=1,Tb_Activiteiten[[#Headers],[Landbouwer]],"")))</f>
        <v/>
      </c>
      <c r="AO856" t="str">
        <f>IF(ISNUMBER(FIND("arbeid",Methode_Keuze)),"",IF(ISNUMBER(FIND("arbeid",Methode_Keuze)),"",IF(Tb_Activiteiten[[#This Row],[Adviseur]]=1,Tb_Activiteiten[[#Headers],[Adviseur]],"")))</f>
        <v/>
      </c>
      <c r="AP856" t="str">
        <f>IF(ISNUMBER(FIND("arbeid",Methode_Keuze)),"",IF(ISNUMBER(FIND("arbeid",Methode_Keuze)),"",IF(Tb_Activiteiten[[#This Row],[Projectleider/Expert]]=1,Tb_Activiteiten[[#Headers],[Projectleider/Expert]],"")))</f>
        <v/>
      </c>
      <c r="AQ856" t="str">
        <f>IF(ISNUMBER(FIND("arbeid",Methode_Keuze)),"",IF(ISNUMBER(FIND("arbeid",Methode_Keuze)),"",IF(Tb_Activiteiten[[#This Row],[Arbeidskosten]]=1,Tb_Activiteiten[[#Headers],[Arbeidskosten]],"")))</f>
        <v/>
      </c>
      <c r="AR856" t="str">
        <f>IF(ISNUMBER(FIND("arbeid",Methode_Keuze)),"",IF(ISNUMBER(FIND("arbeid",Methode_Keuze)),"",IF(Tb_Activiteiten[[#This Row],[Arbeidskosten op basis van IKS]]=1,Tb_Activiteiten[[#Headers],[Arbeidskosten op basis van IKS]],"")))</f>
        <v/>
      </c>
      <c r="AS856" t="str">
        <f>IF(ISNUMBER(FIND("overige",Methode_Keuze)),"",IF(Tb_Activiteiten[[#This Row],[Kosten derden exclusief btw]]=1,Tb_Activiteiten[[#Headers],[Kosten derden exclusief btw]],""))</f>
        <v/>
      </c>
      <c r="AT856" t="str">
        <f>IF(ISNUMBER(FIND("overige",Methode_Keuze)),"",IF(Tb_Activiteiten[[#This Row],[Niet verrekenbare btw]]=1,Tb_Activiteiten[[#Headers],[Niet verrekenbare btw]],""))</f>
        <v/>
      </c>
      <c r="AU856" t="str">
        <f>IF(ISNUMBER(FIND("overige",Methode_Keuze)),"",IF(Tb_Activiteiten[[#This Row],[Grondkosten]]=1,Tb_Activiteiten[[#Headers],[Grondkosten]],""))</f>
        <v/>
      </c>
      <c r="AV856" t="str">
        <f>IF(ISNUMBER(FIND("overige",Methode_Keuze)),"",IF(Tb_Activiteiten[[#This Row],[Bijdrage in natura (overige)]]=1,Tb_Activiteiten[[#Headers],[Bijdrage in natura (overige)]],""))</f>
        <v/>
      </c>
      <c r="AW856" t="str">
        <f>IF(ISNUMBER(FIND("overige",Methode_Keuze)),"",IF(Tb_Activiteiten[[#This Row],[Bijdrage in natura (vrijwilligers)]]=1,Tb_Activiteiten[[#Headers],[Bijdrage in natura (vrijwilligers)]],""))</f>
        <v/>
      </c>
      <c r="AX856" t="str">
        <f>IF(ISNUMBER(FIND("overige",Methode_Keuze)),"",IF(Tb_Activiteiten[[#This Row],[Afschrijvingskosten]]=1,Tb_Activiteiten[[#Headers],[Afschrijvingskosten]],""))</f>
        <v/>
      </c>
      <c r="AY856" t="str">
        <f>IF(ISNUMBER(FIND("overige",Methode_Keuze)),"",IF(Tb_Activiteiten[[#This Row],[Vergoeding]]=1,Tb_Activiteiten[[#Headers],[Vergoeding]],""))</f>
        <v/>
      </c>
      <c r="AZ856" t="str">
        <f>IF(ISNUMBER(FIND("arbeid",Methode_Keuze)),"",IF(Tb_Activiteiten[[#This Row],[Arbeidskosten - vast tarief (excl eigen arbeid)]]=1,Tb_Activiteiten[[#Headers],[Arbeidskosten - vast tarief (excl eigen arbeid)]],""))</f>
        <v/>
      </c>
      <c r="BA856" t="str">
        <f>IF(ISNUMBER(FIND("overige",Methode_Keuze)),"",IF(Tb_Activiteiten[[#This Row],[Overige kosten]]=1,Tb_Activiteiten[[#Headers],[Overige kosten]],""))</f>
        <v/>
      </c>
    </row>
    <row r="857" spans="1:53" x14ac:dyDescent="0.25">
      <c r="A857" s="213"/>
      <c r="F857" s="64"/>
      <c r="G857" s="64"/>
      <c r="H857" s="258"/>
      <c r="I857" s="258"/>
      <c r="J857" s="258"/>
      <c r="K857" s="258"/>
      <c r="O857" s="56"/>
      <c r="Q857" t="str">
        <f>IFERROR(IF(VLOOKUP(Tb_Activiteiten[[#This Row],[Openstelling]],Tb_Openstelling[],2,0)=1,1,""),"")</f>
        <v/>
      </c>
      <c r="AK857" t="str">
        <f>IF(ISNUMBER(FIND("arbeid",Methode_Keuze)),"",IF(ISNUMBER(FIND("arbeid",Methode_Keuze)),"",IF(Tb_Activiteiten[[#This Row],[Loonkosten]]=1,Tb_Activiteiten[[#Headers],[Loonkosten]],"")))</f>
        <v/>
      </c>
      <c r="AL857" t="str">
        <f>IF(ISNUMBER(FIND("arbeid",Methode_Keuze)),"",IF(ISNUMBER(FIND("arbeid",Methode_Keuze)),"",IF(Tb_Activiteiten[[#This Row],[Eigen arbeid]]=1,Tb_Activiteiten[[#Headers],[Eigen arbeid]],"")))</f>
        <v/>
      </c>
      <c r="AM857" t="str">
        <f>IF(ISNUMBER(FIND("arbeid",Methode_Keuze)),"",IF(ISNUMBER(FIND("arbeid",Methode_Keuze)),"",IF(Tb_Activiteiten[[#This Row],[Projectmedewerker]]=1,Tb_Activiteiten[[#Headers],[Projectmedewerker]],"")))</f>
        <v/>
      </c>
      <c r="AN857" t="str">
        <f>IF(ISNUMBER(FIND("arbeid",Methode_Keuze)),"",IF(ISNUMBER(FIND("arbeid",Methode_Keuze)),"",IF(Tb_Activiteiten[[#This Row],[Landbouwer]]=1,Tb_Activiteiten[[#Headers],[Landbouwer]],"")))</f>
        <v/>
      </c>
      <c r="AO857" t="str">
        <f>IF(ISNUMBER(FIND("arbeid",Methode_Keuze)),"",IF(ISNUMBER(FIND("arbeid",Methode_Keuze)),"",IF(Tb_Activiteiten[[#This Row],[Adviseur]]=1,Tb_Activiteiten[[#Headers],[Adviseur]],"")))</f>
        <v/>
      </c>
      <c r="AP857" t="str">
        <f>IF(ISNUMBER(FIND("arbeid",Methode_Keuze)),"",IF(ISNUMBER(FIND("arbeid",Methode_Keuze)),"",IF(Tb_Activiteiten[[#This Row],[Projectleider/Expert]]=1,Tb_Activiteiten[[#Headers],[Projectleider/Expert]],"")))</f>
        <v/>
      </c>
      <c r="AQ857" t="str">
        <f>IF(ISNUMBER(FIND("arbeid",Methode_Keuze)),"",IF(ISNUMBER(FIND("arbeid",Methode_Keuze)),"",IF(Tb_Activiteiten[[#This Row],[Arbeidskosten]]=1,Tb_Activiteiten[[#Headers],[Arbeidskosten]],"")))</f>
        <v/>
      </c>
      <c r="AR857" t="str">
        <f>IF(ISNUMBER(FIND("arbeid",Methode_Keuze)),"",IF(ISNUMBER(FIND("arbeid",Methode_Keuze)),"",IF(Tb_Activiteiten[[#This Row],[Arbeidskosten op basis van IKS]]=1,Tb_Activiteiten[[#Headers],[Arbeidskosten op basis van IKS]],"")))</f>
        <v/>
      </c>
      <c r="AS857" t="str">
        <f>IF(ISNUMBER(FIND("overige",Methode_Keuze)),"",IF(Tb_Activiteiten[[#This Row],[Kosten derden exclusief btw]]=1,Tb_Activiteiten[[#Headers],[Kosten derden exclusief btw]],""))</f>
        <v/>
      </c>
      <c r="AT857" t="str">
        <f>IF(ISNUMBER(FIND("overige",Methode_Keuze)),"",IF(Tb_Activiteiten[[#This Row],[Niet verrekenbare btw]]=1,Tb_Activiteiten[[#Headers],[Niet verrekenbare btw]],""))</f>
        <v/>
      </c>
      <c r="AU857" t="str">
        <f>IF(ISNUMBER(FIND("overige",Methode_Keuze)),"",IF(Tb_Activiteiten[[#This Row],[Grondkosten]]=1,Tb_Activiteiten[[#Headers],[Grondkosten]],""))</f>
        <v/>
      </c>
      <c r="AV857" t="str">
        <f>IF(ISNUMBER(FIND("overige",Methode_Keuze)),"",IF(Tb_Activiteiten[[#This Row],[Bijdrage in natura (overige)]]=1,Tb_Activiteiten[[#Headers],[Bijdrage in natura (overige)]],""))</f>
        <v/>
      </c>
      <c r="AW857" t="str">
        <f>IF(ISNUMBER(FIND("overige",Methode_Keuze)),"",IF(Tb_Activiteiten[[#This Row],[Bijdrage in natura (vrijwilligers)]]=1,Tb_Activiteiten[[#Headers],[Bijdrage in natura (vrijwilligers)]],""))</f>
        <v/>
      </c>
      <c r="AX857" t="str">
        <f>IF(ISNUMBER(FIND("overige",Methode_Keuze)),"",IF(Tb_Activiteiten[[#This Row],[Afschrijvingskosten]]=1,Tb_Activiteiten[[#Headers],[Afschrijvingskosten]],""))</f>
        <v/>
      </c>
      <c r="AY857" t="str">
        <f>IF(ISNUMBER(FIND("overige",Methode_Keuze)),"",IF(Tb_Activiteiten[[#This Row],[Vergoeding]]=1,Tb_Activiteiten[[#Headers],[Vergoeding]],""))</f>
        <v/>
      </c>
      <c r="AZ857" t="str">
        <f>IF(ISNUMBER(FIND("arbeid",Methode_Keuze)),"",IF(Tb_Activiteiten[[#This Row],[Arbeidskosten - vast tarief (excl eigen arbeid)]]=1,Tb_Activiteiten[[#Headers],[Arbeidskosten - vast tarief (excl eigen arbeid)]],""))</f>
        <v/>
      </c>
      <c r="BA857" t="str">
        <f>IF(ISNUMBER(FIND("overige",Methode_Keuze)),"",IF(Tb_Activiteiten[[#This Row],[Overige kosten]]=1,Tb_Activiteiten[[#Headers],[Overige kosten]],""))</f>
        <v/>
      </c>
    </row>
    <row r="858" spans="1:53" x14ac:dyDescent="0.25">
      <c r="A858" s="213"/>
      <c r="F858" s="64"/>
      <c r="G858" s="64"/>
      <c r="H858" s="258"/>
      <c r="I858" s="258"/>
      <c r="J858" s="258"/>
      <c r="K858" s="258"/>
      <c r="O858" s="56"/>
      <c r="Q858" t="str">
        <f>IFERROR(IF(VLOOKUP(Tb_Activiteiten[[#This Row],[Openstelling]],Tb_Openstelling[],2,0)=1,1,""),"")</f>
        <v/>
      </c>
      <c r="AK858" t="str">
        <f>IF(ISNUMBER(FIND("arbeid",Methode_Keuze)),"",IF(ISNUMBER(FIND("arbeid",Methode_Keuze)),"",IF(Tb_Activiteiten[[#This Row],[Loonkosten]]=1,Tb_Activiteiten[[#Headers],[Loonkosten]],"")))</f>
        <v/>
      </c>
      <c r="AL858" t="str">
        <f>IF(ISNUMBER(FIND("arbeid",Methode_Keuze)),"",IF(ISNUMBER(FIND("arbeid",Methode_Keuze)),"",IF(Tb_Activiteiten[[#This Row],[Eigen arbeid]]=1,Tb_Activiteiten[[#Headers],[Eigen arbeid]],"")))</f>
        <v/>
      </c>
      <c r="AM858" t="str">
        <f>IF(ISNUMBER(FIND("arbeid",Methode_Keuze)),"",IF(ISNUMBER(FIND("arbeid",Methode_Keuze)),"",IF(Tb_Activiteiten[[#This Row],[Projectmedewerker]]=1,Tb_Activiteiten[[#Headers],[Projectmedewerker]],"")))</f>
        <v/>
      </c>
      <c r="AN858" t="str">
        <f>IF(ISNUMBER(FIND("arbeid",Methode_Keuze)),"",IF(ISNUMBER(FIND("arbeid",Methode_Keuze)),"",IF(Tb_Activiteiten[[#This Row],[Landbouwer]]=1,Tb_Activiteiten[[#Headers],[Landbouwer]],"")))</f>
        <v/>
      </c>
      <c r="AO858" t="str">
        <f>IF(ISNUMBER(FIND("arbeid",Methode_Keuze)),"",IF(ISNUMBER(FIND("arbeid",Methode_Keuze)),"",IF(Tb_Activiteiten[[#This Row],[Adviseur]]=1,Tb_Activiteiten[[#Headers],[Adviseur]],"")))</f>
        <v/>
      </c>
      <c r="AP858" t="str">
        <f>IF(ISNUMBER(FIND("arbeid",Methode_Keuze)),"",IF(ISNUMBER(FIND("arbeid",Methode_Keuze)),"",IF(Tb_Activiteiten[[#This Row],[Projectleider/Expert]]=1,Tb_Activiteiten[[#Headers],[Projectleider/Expert]],"")))</f>
        <v/>
      </c>
      <c r="AQ858" t="str">
        <f>IF(ISNUMBER(FIND("arbeid",Methode_Keuze)),"",IF(ISNUMBER(FIND("arbeid",Methode_Keuze)),"",IF(Tb_Activiteiten[[#This Row],[Arbeidskosten]]=1,Tb_Activiteiten[[#Headers],[Arbeidskosten]],"")))</f>
        <v/>
      </c>
      <c r="AR858" t="str">
        <f>IF(ISNUMBER(FIND("arbeid",Methode_Keuze)),"",IF(ISNUMBER(FIND("arbeid",Methode_Keuze)),"",IF(Tb_Activiteiten[[#This Row],[Arbeidskosten op basis van IKS]]=1,Tb_Activiteiten[[#Headers],[Arbeidskosten op basis van IKS]],"")))</f>
        <v/>
      </c>
      <c r="AS858" t="str">
        <f>IF(ISNUMBER(FIND("overige",Methode_Keuze)),"",IF(Tb_Activiteiten[[#This Row],[Kosten derden exclusief btw]]=1,Tb_Activiteiten[[#Headers],[Kosten derden exclusief btw]],""))</f>
        <v/>
      </c>
      <c r="AT858" t="str">
        <f>IF(ISNUMBER(FIND("overige",Methode_Keuze)),"",IF(Tb_Activiteiten[[#This Row],[Niet verrekenbare btw]]=1,Tb_Activiteiten[[#Headers],[Niet verrekenbare btw]],""))</f>
        <v/>
      </c>
      <c r="AU858" t="str">
        <f>IF(ISNUMBER(FIND("overige",Methode_Keuze)),"",IF(Tb_Activiteiten[[#This Row],[Grondkosten]]=1,Tb_Activiteiten[[#Headers],[Grondkosten]],""))</f>
        <v/>
      </c>
      <c r="AV858" t="str">
        <f>IF(ISNUMBER(FIND("overige",Methode_Keuze)),"",IF(Tb_Activiteiten[[#This Row],[Bijdrage in natura (overige)]]=1,Tb_Activiteiten[[#Headers],[Bijdrage in natura (overige)]],""))</f>
        <v/>
      </c>
      <c r="AW858" t="str">
        <f>IF(ISNUMBER(FIND("overige",Methode_Keuze)),"",IF(Tb_Activiteiten[[#This Row],[Bijdrage in natura (vrijwilligers)]]=1,Tb_Activiteiten[[#Headers],[Bijdrage in natura (vrijwilligers)]],""))</f>
        <v/>
      </c>
      <c r="AX858" t="str">
        <f>IF(ISNUMBER(FIND("overige",Methode_Keuze)),"",IF(Tb_Activiteiten[[#This Row],[Afschrijvingskosten]]=1,Tb_Activiteiten[[#Headers],[Afschrijvingskosten]],""))</f>
        <v/>
      </c>
      <c r="AY858" t="str">
        <f>IF(ISNUMBER(FIND("overige",Methode_Keuze)),"",IF(Tb_Activiteiten[[#This Row],[Vergoeding]]=1,Tb_Activiteiten[[#Headers],[Vergoeding]],""))</f>
        <v/>
      </c>
      <c r="AZ858" t="str">
        <f>IF(ISNUMBER(FIND("arbeid",Methode_Keuze)),"",IF(Tb_Activiteiten[[#This Row],[Arbeidskosten - vast tarief (excl eigen arbeid)]]=1,Tb_Activiteiten[[#Headers],[Arbeidskosten - vast tarief (excl eigen arbeid)]],""))</f>
        <v/>
      </c>
      <c r="BA858" t="str">
        <f>IF(ISNUMBER(FIND("overige",Methode_Keuze)),"",IF(Tb_Activiteiten[[#This Row],[Overige kosten]]=1,Tb_Activiteiten[[#Headers],[Overige kosten]],""))</f>
        <v/>
      </c>
    </row>
    <row r="859" spans="1:53" x14ac:dyDescent="0.25">
      <c r="A859" s="213"/>
      <c r="F859" s="64"/>
      <c r="G859" s="64"/>
      <c r="H859" s="258"/>
      <c r="I859" s="258"/>
      <c r="J859" s="258"/>
      <c r="K859" s="258"/>
      <c r="O859" s="56"/>
      <c r="Q859" t="str">
        <f>IFERROR(IF(VLOOKUP(Tb_Activiteiten[[#This Row],[Openstelling]],Tb_Openstelling[],2,0)=1,1,""),"")</f>
        <v/>
      </c>
      <c r="AK859" t="str">
        <f>IF(ISNUMBER(FIND("arbeid",Methode_Keuze)),"",IF(ISNUMBER(FIND("arbeid",Methode_Keuze)),"",IF(Tb_Activiteiten[[#This Row],[Loonkosten]]=1,Tb_Activiteiten[[#Headers],[Loonkosten]],"")))</f>
        <v/>
      </c>
      <c r="AL859" t="str">
        <f>IF(ISNUMBER(FIND("arbeid",Methode_Keuze)),"",IF(ISNUMBER(FIND("arbeid",Methode_Keuze)),"",IF(Tb_Activiteiten[[#This Row],[Eigen arbeid]]=1,Tb_Activiteiten[[#Headers],[Eigen arbeid]],"")))</f>
        <v/>
      </c>
      <c r="AM859" t="str">
        <f>IF(ISNUMBER(FIND("arbeid",Methode_Keuze)),"",IF(ISNUMBER(FIND("arbeid",Methode_Keuze)),"",IF(Tb_Activiteiten[[#This Row],[Projectmedewerker]]=1,Tb_Activiteiten[[#Headers],[Projectmedewerker]],"")))</f>
        <v/>
      </c>
      <c r="AN859" t="str">
        <f>IF(ISNUMBER(FIND("arbeid",Methode_Keuze)),"",IF(ISNUMBER(FIND("arbeid",Methode_Keuze)),"",IF(Tb_Activiteiten[[#This Row],[Landbouwer]]=1,Tb_Activiteiten[[#Headers],[Landbouwer]],"")))</f>
        <v/>
      </c>
      <c r="AO859" t="str">
        <f>IF(ISNUMBER(FIND("arbeid",Methode_Keuze)),"",IF(ISNUMBER(FIND("arbeid",Methode_Keuze)),"",IF(Tb_Activiteiten[[#This Row],[Adviseur]]=1,Tb_Activiteiten[[#Headers],[Adviseur]],"")))</f>
        <v/>
      </c>
      <c r="AP859" t="str">
        <f>IF(ISNUMBER(FIND("arbeid",Methode_Keuze)),"",IF(ISNUMBER(FIND("arbeid",Methode_Keuze)),"",IF(Tb_Activiteiten[[#This Row],[Projectleider/Expert]]=1,Tb_Activiteiten[[#Headers],[Projectleider/Expert]],"")))</f>
        <v/>
      </c>
      <c r="AQ859" t="str">
        <f>IF(ISNUMBER(FIND("arbeid",Methode_Keuze)),"",IF(ISNUMBER(FIND("arbeid",Methode_Keuze)),"",IF(Tb_Activiteiten[[#This Row],[Arbeidskosten]]=1,Tb_Activiteiten[[#Headers],[Arbeidskosten]],"")))</f>
        <v/>
      </c>
      <c r="AR859" t="str">
        <f>IF(ISNUMBER(FIND("arbeid",Methode_Keuze)),"",IF(ISNUMBER(FIND("arbeid",Methode_Keuze)),"",IF(Tb_Activiteiten[[#This Row],[Arbeidskosten op basis van IKS]]=1,Tb_Activiteiten[[#Headers],[Arbeidskosten op basis van IKS]],"")))</f>
        <v/>
      </c>
      <c r="AS859" t="str">
        <f>IF(ISNUMBER(FIND("overige",Methode_Keuze)),"",IF(Tb_Activiteiten[[#This Row],[Kosten derden exclusief btw]]=1,Tb_Activiteiten[[#Headers],[Kosten derden exclusief btw]],""))</f>
        <v/>
      </c>
      <c r="AT859" t="str">
        <f>IF(ISNUMBER(FIND("overige",Methode_Keuze)),"",IF(Tb_Activiteiten[[#This Row],[Niet verrekenbare btw]]=1,Tb_Activiteiten[[#Headers],[Niet verrekenbare btw]],""))</f>
        <v/>
      </c>
      <c r="AU859" t="str">
        <f>IF(ISNUMBER(FIND("overige",Methode_Keuze)),"",IF(Tb_Activiteiten[[#This Row],[Grondkosten]]=1,Tb_Activiteiten[[#Headers],[Grondkosten]],""))</f>
        <v/>
      </c>
      <c r="AV859" t="str">
        <f>IF(ISNUMBER(FIND("overige",Methode_Keuze)),"",IF(Tb_Activiteiten[[#This Row],[Bijdrage in natura (overige)]]=1,Tb_Activiteiten[[#Headers],[Bijdrage in natura (overige)]],""))</f>
        <v/>
      </c>
      <c r="AW859" t="str">
        <f>IF(ISNUMBER(FIND("overige",Methode_Keuze)),"",IF(Tb_Activiteiten[[#This Row],[Bijdrage in natura (vrijwilligers)]]=1,Tb_Activiteiten[[#Headers],[Bijdrage in natura (vrijwilligers)]],""))</f>
        <v/>
      </c>
      <c r="AX859" t="str">
        <f>IF(ISNUMBER(FIND("overige",Methode_Keuze)),"",IF(Tb_Activiteiten[[#This Row],[Afschrijvingskosten]]=1,Tb_Activiteiten[[#Headers],[Afschrijvingskosten]],""))</f>
        <v/>
      </c>
      <c r="AY859" t="str">
        <f>IF(ISNUMBER(FIND("overige",Methode_Keuze)),"",IF(Tb_Activiteiten[[#This Row],[Vergoeding]]=1,Tb_Activiteiten[[#Headers],[Vergoeding]],""))</f>
        <v/>
      </c>
      <c r="AZ859" t="str">
        <f>IF(ISNUMBER(FIND("arbeid",Methode_Keuze)),"",IF(Tb_Activiteiten[[#This Row],[Arbeidskosten - vast tarief (excl eigen arbeid)]]=1,Tb_Activiteiten[[#Headers],[Arbeidskosten - vast tarief (excl eigen arbeid)]],""))</f>
        <v/>
      </c>
      <c r="BA859" t="str">
        <f>IF(ISNUMBER(FIND("overige",Methode_Keuze)),"",IF(Tb_Activiteiten[[#This Row],[Overige kosten]]=1,Tb_Activiteiten[[#Headers],[Overige kosten]],""))</f>
        <v/>
      </c>
    </row>
    <row r="860" spans="1:53" x14ac:dyDescent="0.25">
      <c r="A860" s="213"/>
      <c r="F860" s="64"/>
      <c r="G860" s="64"/>
      <c r="H860" s="258"/>
      <c r="I860" s="258"/>
      <c r="J860" s="258"/>
      <c r="K860" s="258"/>
      <c r="O860" s="56"/>
      <c r="Q860" t="str">
        <f>IFERROR(IF(VLOOKUP(Tb_Activiteiten[[#This Row],[Openstelling]],Tb_Openstelling[],2,0)=1,1,""),"")</f>
        <v/>
      </c>
      <c r="AK860" t="str">
        <f>IF(ISNUMBER(FIND("arbeid",Methode_Keuze)),"",IF(ISNUMBER(FIND("arbeid",Methode_Keuze)),"",IF(Tb_Activiteiten[[#This Row],[Loonkosten]]=1,Tb_Activiteiten[[#Headers],[Loonkosten]],"")))</f>
        <v/>
      </c>
      <c r="AL860" t="str">
        <f>IF(ISNUMBER(FIND("arbeid",Methode_Keuze)),"",IF(ISNUMBER(FIND("arbeid",Methode_Keuze)),"",IF(Tb_Activiteiten[[#This Row],[Eigen arbeid]]=1,Tb_Activiteiten[[#Headers],[Eigen arbeid]],"")))</f>
        <v/>
      </c>
      <c r="AM860" t="str">
        <f>IF(ISNUMBER(FIND("arbeid",Methode_Keuze)),"",IF(ISNUMBER(FIND("arbeid",Methode_Keuze)),"",IF(Tb_Activiteiten[[#This Row],[Projectmedewerker]]=1,Tb_Activiteiten[[#Headers],[Projectmedewerker]],"")))</f>
        <v/>
      </c>
      <c r="AN860" t="str">
        <f>IF(ISNUMBER(FIND("arbeid",Methode_Keuze)),"",IF(ISNUMBER(FIND("arbeid",Methode_Keuze)),"",IF(Tb_Activiteiten[[#This Row],[Landbouwer]]=1,Tb_Activiteiten[[#Headers],[Landbouwer]],"")))</f>
        <v/>
      </c>
      <c r="AO860" t="str">
        <f>IF(ISNUMBER(FIND("arbeid",Methode_Keuze)),"",IF(ISNUMBER(FIND("arbeid",Methode_Keuze)),"",IF(Tb_Activiteiten[[#This Row],[Adviseur]]=1,Tb_Activiteiten[[#Headers],[Adviseur]],"")))</f>
        <v/>
      </c>
      <c r="AP860" t="str">
        <f>IF(ISNUMBER(FIND("arbeid",Methode_Keuze)),"",IF(ISNUMBER(FIND("arbeid",Methode_Keuze)),"",IF(Tb_Activiteiten[[#This Row],[Projectleider/Expert]]=1,Tb_Activiteiten[[#Headers],[Projectleider/Expert]],"")))</f>
        <v/>
      </c>
      <c r="AQ860" t="str">
        <f>IF(ISNUMBER(FIND("arbeid",Methode_Keuze)),"",IF(ISNUMBER(FIND("arbeid",Methode_Keuze)),"",IF(Tb_Activiteiten[[#This Row],[Arbeidskosten]]=1,Tb_Activiteiten[[#Headers],[Arbeidskosten]],"")))</f>
        <v/>
      </c>
      <c r="AR860" t="str">
        <f>IF(ISNUMBER(FIND("arbeid",Methode_Keuze)),"",IF(ISNUMBER(FIND("arbeid",Methode_Keuze)),"",IF(Tb_Activiteiten[[#This Row],[Arbeidskosten op basis van IKS]]=1,Tb_Activiteiten[[#Headers],[Arbeidskosten op basis van IKS]],"")))</f>
        <v/>
      </c>
      <c r="AS860" t="str">
        <f>IF(ISNUMBER(FIND("overige",Methode_Keuze)),"",IF(Tb_Activiteiten[[#This Row],[Kosten derden exclusief btw]]=1,Tb_Activiteiten[[#Headers],[Kosten derden exclusief btw]],""))</f>
        <v/>
      </c>
      <c r="AT860" t="str">
        <f>IF(ISNUMBER(FIND("overige",Methode_Keuze)),"",IF(Tb_Activiteiten[[#This Row],[Niet verrekenbare btw]]=1,Tb_Activiteiten[[#Headers],[Niet verrekenbare btw]],""))</f>
        <v/>
      </c>
      <c r="AU860" t="str">
        <f>IF(ISNUMBER(FIND("overige",Methode_Keuze)),"",IF(Tb_Activiteiten[[#This Row],[Grondkosten]]=1,Tb_Activiteiten[[#Headers],[Grondkosten]],""))</f>
        <v/>
      </c>
      <c r="AV860" t="str">
        <f>IF(ISNUMBER(FIND("overige",Methode_Keuze)),"",IF(Tb_Activiteiten[[#This Row],[Bijdrage in natura (overige)]]=1,Tb_Activiteiten[[#Headers],[Bijdrage in natura (overige)]],""))</f>
        <v/>
      </c>
      <c r="AW860" t="str">
        <f>IF(ISNUMBER(FIND("overige",Methode_Keuze)),"",IF(Tb_Activiteiten[[#This Row],[Bijdrage in natura (vrijwilligers)]]=1,Tb_Activiteiten[[#Headers],[Bijdrage in natura (vrijwilligers)]],""))</f>
        <v/>
      </c>
      <c r="AX860" t="str">
        <f>IF(ISNUMBER(FIND("overige",Methode_Keuze)),"",IF(Tb_Activiteiten[[#This Row],[Afschrijvingskosten]]=1,Tb_Activiteiten[[#Headers],[Afschrijvingskosten]],""))</f>
        <v/>
      </c>
      <c r="AY860" t="str">
        <f>IF(ISNUMBER(FIND("overige",Methode_Keuze)),"",IF(Tb_Activiteiten[[#This Row],[Vergoeding]]=1,Tb_Activiteiten[[#Headers],[Vergoeding]],""))</f>
        <v/>
      </c>
      <c r="AZ860" t="str">
        <f>IF(ISNUMBER(FIND("arbeid",Methode_Keuze)),"",IF(Tb_Activiteiten[[#This Row],[Arbeidskosten - vast tarief (excl eigen arbeid)]]=1,Tb_Activiteiten[[#Headers],[Arbeidskosten - vast tarief (excl eigen arbeid)]],""))</f>
        <v/>
      </c>
      <c r="BA860" t="str">
        <f>IF(ISNUMBER(FIND("overige",Methode_Keuze)),"",IF(Tb_Activiteiten[[#This Row],[Overige kosten]]=1,Tb_Activiteiten[[#Headers],[Overige kosten]],""))</f>
        <v/>
      </c>
    </row>
    <row r="861" spans="1:53" x14ac:dyDescent="0.25">
      <c r="A861" s="213"/>
      <c r="F861" s="64"/>
      <c r="G861" s="64"/>
      <c r="H861" s="258"/>
      <c r="I861" s="258"/>
      <c r="J861" s="258"/>
      <c r="K861" s="258"/>
      <c r="O861" s="56"/>
      <c r="Q861" t="str">
        <f>IFERROR(IF(VLOOKUP(Tb_Activiteiten[[#This Row],[Openstelling]],Tb_Openstelling[],2,0)=1,1,""),"")</f>
        <v/>
      </c>
      <c r="AK861" t="str">
        <f>IF(ISNUMBER(FIND("arbeid",Methode_Keuze)),"",IF(ISNUMBER(FIND("arbeid",Methode_Keuze)),"",IF(Tb_Activiteiten[[#This Row],[Loonkosten]]=1,Tb_Activiteiten[[#Headers],[Loonkosten]],"")))</f>
        <v/>
      </c>
      <c r="AL861" t="str">
        <f>IF(ISNUMBER(FIND("arbeid",Methode_Keuze)),"",IF(ISNUMBER(FIND("arbeid",Methode_Keuze)),"",IF(Tb_Activiteiten[[#This Row],[Eigen arbeid]]=1,Tb_Activiteiten[[#Headers],[Eigen arbeid]],"")))</f>
        <v/>
      </c>
      <c r="AM861" t="str">
        <f>IF(ISNUMBER(FIND("arbeid",Methode_Keuze)),"",IF(ISNUMBER(FIND("arbeid",Methode_Keuze)),"",IF(Tb_Activiteiten[[#This Row],[Projectmedewerker]]=1,Tb_Activiteiten[[#Headers],[Projectmedewerker]],"")))</f>
        <v/>
      </c>
      <c r="AN861" t="str">
        <f>IF(ISNUMBER(FIND("arbeid",Methode_Keuze)),"",IF(ISNUMBER(FIND("arbeid",Methode_Keuze)),"",IF(Tb_Activiteiten[[#This Row],[Landbouwer]]=1,Tb_Activiteiten[[#Headers],[Landbouwer]],"")))</f>
        <v/>
      </c>
      <c r="AO861" t="str">
        <f>IF(ISNUMBER(FIND("arbeid",Methode_Keuze)),"",IF(ISNUMBER(FIND("arbeid",Methode_Keuze)),"",IF(Tb_Activiteiten[[#This Row],[Adviseur]]=1,Tb_Activiteiten[[#Headers],[Adviseur]],"")))</f>
        <v/>
      </c>
      <c r="AP861" t="str">
        <f>IF(ISNUMBER(FIND("arbeid",Methode_Keuze)),"",IF(ISNUMBER(FIND("arbeid",Methode_Keuze)),"",IF(Tb_Activiteiten[[#This Row],[Projectleider/Expert]]=1,Tb_Activiteiten[[#Headers],[Projectleider/Expert]],"")))</f>
        <v/>
      </c>
      <c r="AQ861" t="str">
        <f>IF(ISNUMBER(FIND("arbeid",Methode_Keuze)),"",IF(ISNUMBER(FIND("arbeid",Methode_Keuze)),"",IF(Tb_Activiteiten[[#This Row],[Arbeidskosten]]=1,Tb_Activiteiten[[#Headers],[Arbeidskosten]],"")))</f>
        <v/>
      </c>
      <c r="AR861" t="str">
        <f>IF(ISNUMBER(FIND("arbeid",Methode_Keuze)),"",IF(ISNUMBER(FIND("arbeid",Methode_Keuze)),"",IF(Tb_Activiteiten[[#This Row],[Arbeidskosten op basis van IKS]]=1,Tb_Activiteiten[[#Headers],[Arbeidskosten op basis van IKS]],"")))</f>
        <v/>
      </c>
      <c r="AS861" t="str">
        <f>IF(ISNUMBER(FIND("overige",Methode_Keuze)),"",IF(Tb_Activiteiten[[#This Row],[Kosten derden exclusief btw]]=1,Tb_Activiteiten[[#Headers],[Kosten derden exclusief btw]],""))</f>
        <v/>
      </c>
      <c r="AT861" t="str">
        <f>IF(ISNUMBER(FIND("overige",Methode_Keuze)),"",IF(Tb_Activiteiten[[#This Row],[Niet verrekenbare btw]]=1,Tb_Activiteiten[[#Headers],[Niet verrekenbare btw]],""))</f>
        <v/>
      </c>
      <c r="AU861" t="str">
        <f>IF(ISNUMBER(FIND("overige",Methode_Keuze)),"",IF(Tb_Activiteiten[[#This Row],[Grondkosten]]=1,Tb_Activiteiten[[#Headers],[Grondkosten]],""))</f>
        <v/>
      </c>
      <c r="AV861" t="str">
        <f>IF(ISNUMBER(FIND("overige",Methode_Keuze)),"",IF(Tb_Activiteiten[[#This Row],[Bijdrage in natura (overige)]]=1,Tb_Activiteiten[[#Headers],[Bijdrage in natura (overige)]],""))</f>
        <v/>
      </c>
      <c r="AW861" t="str">
        <f>IF(ISNUMBER(FIND("overige",Methode_Keuze)),"",IF(Tb_Activiteiten[[#This Row],[Bijdrage in natura (vrijwilligers)]]=1,Tb_Activiteiten[[#Headers],[Bijdrage in natura (vrijwilligers)]],""))</f>
        <v/>
      </c>
      <c r="AX861" t="str">
        <f>IF(ISNUMBER(FIND("overige",Methode_Keuze)),"",IF(Tb_Activiteiten[[#This Row],[Afschrijvingskosten]]=1,Tb_Activiteiten[[#Headers],[Afschrijvingskosten]],""))</f>
        <v/>
      </c>
      <c r="AY861" t="str">
        <f>IF(ISNUMBER(FIND("overige",Methode_Keuze)),"",IF(Tb_Activiteiten[[#This Row],[Vergoeding]]=1,Tb_Activiteiten[[#Headers],[Vergoeding]],""))</f>
        <v/>
      </c>
      <c r="AZ861" t="str">
        <f>IF(ISNUMBER(FIND("arbeid",Methode_Keuze)),"",IF(Tb_Activiteiten[[#This Row],[Arbeidskosten - vast tarief (excl eigen arbeid)]]=1,Tb_Activiteiten[[#Headers],[Arbeidskosten - vast tarief (excl eigen arbeid)]],""))</f>
        <v/>
      </c>
      <c r="BA861" t="str">
        <f>IF(ISNUMBER(FIND("overige",Methode_Keuze)),"",IF(Tb_Activiteiten[[#This Row],[Overige kosten]]=1,Tb_Activiteiten[[#Headers],[Overige kosten]],""))</f>
        <v/>
      </c>
    </row>
    <row r="862" spans="1:53" x14ac:dyDescent="0.25">
      <c r="A862" s="213"/>
      <c r="F862" s="64"/>
      <c r="G862" s="64"/>
      <c r="H862" s="258"/>
      <c r="I862" s="258"/>
      <c r="J862" s="258"/>
      <c r="K862" s="258"/>
      <c r="O862" s="56"/>
      <c r="Q862" t="str">
        <f>IFERROR(IF(VLOOKUP(Tb_Activiteiten[[#This Row],[Openstelling]],Tb_Openstelling[],2,0)=1,1,""),"")</f>
        <v/>
      </c>
      <c r="AK862" t="str">
        <f>IF(ISNUMBER(FIND("arbeid",Methode_Keuze)),"",IF(ISNUMBER(FIND("arbeid",Methode_Keuze)),"",IF(Tb_Activiteiten[[#This Row],[Loonkosten]]=1,Tb_Activiteiten[[#Headers],[Loonkosten]],"")))</f>
        <v/>
      </c>
      <c r="AL862" t="str">
        <f>IF(ISNUMBER(FIND("arbeid",Methode_Keuze)),"",IF(ISNUMBER(FIND("arbeid",Methode_Keuze)),"",IF(Tb_Activiteiten[[#This Row],[Eigen arbeid]]=1,Tb_Activiteiten[[#Headers],[Eigen arbeid]],"")))</f>
        <v/>
      </c>
      <c r="AM862" t="str">
        <f>IF(ISNUMBER(FIND("arbeid",Methode_Keuze)),"",IF(ISNUMBER(FIND("arbeid",Methode_Keuze)),"",IF(Tb_Activiteiten[[#This Row],[Projectmedewerker]]=1,Tb_Activiteiten[[#Headers],[Projectmedewerker]],"")))</f>
        <v/>
      </c>
      <c r="AN862" t="str">
        <f>IF(ISNUMBER(FIND("arbeid",Methode_Keuze)),"",IF(ISNUMBER(FIND("arbeid",Methode_Keuze)),"",IF(Tb_Activiteiten[[#This Row],[Landbouwer]]=1,Tb_Activiteiten[[#Headers],[Landbouwer]],"")))</f>
        <v/>
      </c>
      <c r="AO862" t="str">
        <f>IF(ISNUMBER(FIND("arbeid",Methode_Keuze)),"",IF(ISNUMBER(FIND("arbeid",Methode_Keuze)),"",IF(Tb_Activiteiten[[#This Row],[Adviseur]]=1,Tb_Activiteiten[[#Headers],[Adviseur]],"")))</f>
        <v/>
      </c>
      <c r="AP862" t="str">
        <f>IF(ISNUMBER(FIND("arbeid",Methode_Keuze)),"",IF(ISNUMBER(FIND("arbeid",Methode_Keuze)),"",IF(Tb_Activiteiten[[#This Row],[Projectleider/Expert]]=1,Tb_Activiteiten[[#Headers],[Projectleider/Expert]],"")))</f>
        <v/>
      </c>
      <c r="AQ862" t="str">
        <f>IF(ISNUMBER(FIND("arbeid",Methode_Keuze)),"",IF(ISNUMBER(FIND("arbeid",Methode_Keuze)),"",IF(Tb_Activiteiten[[#This Row],[Arbeidskosten]]=1,Tb_Activiteiten[[#Headers],[Arbeidskosten]],"")))</f>
        <v/>
      </c>
      <c r="AR862" t="str">
        <f>IF(ISNUMBER(FIND("arbeid",Methode_Keuze)),"",IF(ISNUMBER(FIND("arbeid",Methode_Keuze)),"",IF(Tb_Activiteiten[[#This Row],[Arbeidskosten op basis van IKS]]=1,Tb_Activiteiten[[#Headers],[Arbeidskosten op basis van IKS]],"")))</f>
        <v/>
      </c>
      <c r="AS862" t="str">
        <f>IF(ISNUMBER(FIND("overige",Methode_Keuze)),"",IF(Tb_Activiteiten[[#This Row],[Kosten derden exclusief btw]]=1,Tb_Activiteiten[[#Headers],[Kosten derden exclusief btw]],""))</f>
        <v/>
      </c>
      <c r="AT862" t="str">
        <f>IF(ISNUMBER(FIND("overige",Methode_Keuze)),"",IF(Tb_Activiteiten[[#This Row],[Niet verrekenbare btw]]=1,Tb_Activiteiten[[#Headers],[Niet verrekenbare btw]],""))</f>
        <v/>
      </c>
      <c r="AU862" t="str">
        <f>IF(ISNUMBER(FIND("overige",Methode_Keuze)),"",IF(Tb_Activiteiten[[#This Row],[Grondkosten]]=1,Tb_Activiteiten[[#Headers],[Grondkosten]],""))</f>
        <v/>
      </c>
      <c r="AV862" t="str">
        <f>IF(ISNUMBER(FIND("overige",Methode_Keuze)),"",IF(Tb_Activiteiten[[#This Row],[Bijdrage in natura (overige)]]=1,Tb_Activiteiten[[#Headers],[Bijdrage in natura (overige)]],""))</f>
        <v/>
      </c>
      <c r="AW862" t="str">
        <f>IF(ISNUMBER(FIND("overige",Methode_Keuze)),"",IF(Tb_Activiteiten[[#This Row],[Bijdrage in natura (vrijwilligers)]]=1,Tb_Activiteiten[[#Headers],[Bijdrage in natura (vrijwilligers)]],""))</f>
        <v/>
      </c>
      <c r="AX862" t="str">
        <f>IF(ISNUMBER(FIND("overige",Methode_Keuze)),"",IF(Tb_Activiteiten[[#This Row],[Afschrijvingskosten]]=1,Tb_Activiteiten[[#Headers],[Afschrijvingskosten]],""))</f>
        <v/>
      </c>
      <c r="AY862" t="str">
        <f>IF(ISNUMBER(FIND("overige",Methode_Keuze)),"",IF(Tb_Activiteiten[[#This Row],[Vergoeding]]=1,Tb_Activiteiten[[#Headers],[Vergoeding]],""))</f>
        <v/>
      </c>
      <c r="AZ862" t="str">
        <f>IF(ISNUMBER(FIND("arbeid",Methode_Keuze)),"",IF(Tb_Activiteiten[[#This Row],[Arbeidskosten - vast tarief (excl eigen arbeid)]]=1,Tb_Activiteiten[[#Headers],[Arbeidskosten - vast tarief (excl eigen arbeid)]],""))</f>
        <v/>
      </c>
      <c r="BA862" t="str">
        <f>IF(ISNUMBER(FIND("overige",Methode_Keuze)),"",IF(Tb_Activiteiten[[#This Row],[Overige kosten]]=1,Tb_Activiteiten[[#Headers],[Overige kosten]],""))</f>
        <v/>
      </c>
    </row>
    <row r="863" spans="1:53" x14ac:dyDescent="0.25">
      <c r="A863" s="213"/>
      <c r="F863" s="64"/>
      <c r="G863" s="64"/>
      <c r="H863" s="258"/>
      <c r="I863" s="258"/>
      <c r="J863" s="258"/>
      <c r="K863" s="258"/>
      <c r="O863" s="56"/>
      <c r="Q863" t="str">
        <f>IFERROR(IF(VLOOKUP(Tb_Activiteiten[[#This Row],[Openstelling]],Tb_Openstelling[],2,0)=1,1,""),"")</f>
        <v/>
      </c>
      <c r="AK863" t="str">
        <f>IF(ISNUMBER(FIND("arbeid",Methode_Keuze)),"",IF(ISNUMBER(FIND("arbeid",Methode_Keuze)),"",IF(Tb_Activiteiten[[#This Row],[Loonkosten]]=1,Tb_Activiteiten[[#Headers],[Loonkosten]],"")))</f>
        <v/>
      </c>
      <c r="AL863" t="str">
        <f>IF(ISNUMBER(FIND("arbeid",Methode_Keuze)),"",IF(ISNUMBER(FIND("arbeid",Methode_Keuze)),"",IF(Tb_Activiteiten[[#This Row],[Eigen arbeid]]=1,Tb_Activiteiten[[#Headers],[Eigen arbeid]],"")))</f>
        <v/>
      </c>
      <c r="AM863" t="str">
        <f>IF(ISNUMBER(FIND("arbeid",Methode_Keuze)),"",IF(ISNUMBER(FIND("arbeid",Methode_Keuze)),"",IF(Tb_Activiteiten[[#This Row],[Projectmedewerker]]=1,Tb_Activiteiten[[#Headers],[Projectmedewerker]],"")))</f>
        <v/>
      </c>
      <c r="AN863" t="str">
        <f>IF(ISNUMBER(FIND("arbeid",Methode_Keuze)),"",IF(ISNUMBER(FIND("arbeid",Methode_Keuze)),"",IF(Tb_Activiteiten[[#This Row],[Landbouwer]]=1,Tb_Activiteiten[[#Headers],[Landbouwer]],"")))</f>
        <v/>
      </c>
      <c r="AO863" t="str">
        <f>IF(ISNUMBER(FIND("arbeid",Methode_Keuze)),"",IF(ISNUMBER(FIND("arbeid",Methode_Keuze)),"",IF(Tb_Activiteiten[[#This Row],[Adviseur]]=1,Tb_Activiteiten[[#Headers],[Adviseur]],"")))</f>
        <v/>
      </c>
      <c r="AP863" t="str">
        <f>IF(ISNUMBER(FIND("arbeid",Methode_Keuze)),"",IF(ISNUMBER(FIND("arbeid",Methode_Keuze)),"",IF(Tb_Activiteiten[[#This Row],[Projectleider/Expert]]=1,Tb_Activiteiten[[#Headers],[Projectleider/Expert]],"")))</f>
        <v/>
      </c>
      <c r="AQ863" t="str">
        <f>IF(ISNUMBER(FIND("arbeid",Methode_Keuze)),"",IF(ISNUMBER(FIND("arbeid",Methode_Keuze)),"",IF(Tb_Activiteiten[[#This Row],[Arbeidskosten]]=1,Tb_Activiteiten[[#Headers],[Arbeidskosten]],"")))</f>
        <v/>
      </c>
      <c r="AR863" t="str">
        <f>IF(ISNUMBER(FIND("arbeid",Methode_Keuze)),"",IF(ISNUMBER(FIND("arbeid",Methode_Keuze)),"",IF(Tb_Activiteiten[[#This Row],[Arbeidskosten op basis van IKS]]=1,Tb_Activiteiten[[#Headers],[Arbeidskosten op basis van IKS]],"")))</f>
        <v/>
      </c>
      <c r="AS863" t="str">
        <f>IF(ISNUMBER(FIND("overige",Methode_Keuze)),"",IF(Tb_Activiteiten[[#This Row],[Kosten derden exclusief btw]]=1,Tb_Activiteiten[[#Headers],[Kosten derden exclusief btw]],""))</f>
        <v/>
      </c>
      <c r="AT863" t="str">
        <f>IF(ISNUMBER(FIND("overige",Methode_Keuze)),"",IF(Tb_Activiteiten[[#This Row],[Niet verrekenbare btw]]=1,Tb_Activiteiten[[#Headers],[Niet verrekenbare btw]],""))</f>
        <v/>
      </c>
      <c r="AU863" t="str">
        <f>IF(ISNUMBER(FIND("overige",Methode_Keuze)),"",IF(Tb_Activiteiten[[#This Row],[Grondkosten]]=1,Tb_Activiteiten[[#Headers],[Grondkosten]],""))</f>
        <v/>
      </c>
      <c r="AV863" t="str">
        <f>IF(ISNUMBER(FIND("overige",Methode_Keuze)),"",IF(Tb_Activiteiten[[#This Row],[Bijdrage in natura (overige)]]=1,Tb_Activiteiten[[#Headers],[Bijdrage in natura (overige)]],""))</f>
        <v/>
      </c>
      <c r="AW863" t="str">
        <f>IF(ISNUMBER(FIND("overige",Methode_Keuze)),"",IF(Tb_Activiteiten[[#This Row],[Bijdrage in natura (vrijwilligers)]]=1,Tb_Activiteiten[[#Headers],[Bijdrage in natura (vrijwilligers)]],""))</f>
        <v/>
      </c>
      <c r="AX863" t="str">
        <f>IF(ISNUMBER(FIND("overige",Methode_Keuze)),"",IF(Tb_Activiteiten[[#This Row],[Afschrijvingskosten]]=1,Tb_Activiteiten[[#Headers],[Afschrijvingskosten]],""))</f>
        <v/>
      </c>
      <c r="AY863" t="str">
        <f>IF(ISNUMBER(FIND("overige",Methode_Keuze)),"",IF(Tb_Activiteiten[[#This Row],[Vergoeding]]=1,Tb_Activiteiten[[#Headers],[Vergoeding]],""))</f>
        <v/>
      </c>
      <c r="AZ863" t="str">
        <f>IF(ISNUMBER(FIND("arbeid",Methode_Keuze)),"",IF(Tb_Activiteiten[[#This Row],[Arbeidskosten - vast tarief (excl eigen arbeid)]]=1,Tb_Activiteiten[[#Headers],[Arbeidskosten - vast tarief (excl eigen arbeid)]],""))</f>
        <v/>
      </c>
      <c r="BA863" t="str">
        <f>IF(ISNUMBER(FIND("overige",Methode_Keuze)),"",IF(Tb_Activiteiten[[#This Row],[Overige kosten]]=1,Tb_Activiteiten[[#Headers],[Overige kosten]],""))</f>
        <v/>
      </c>
    </row>
    <row r="864" spans="1:53" x14ac:dyDescent="0.25">
      <c r="A864" s="213"/>
      <c r="F864" s="64"/>
      <c r="G864" s="64"/>
      <c r="H864" s="258"/>
      <c r="I864" s="258"/>
      <c r="J864" s="258"/>
      <c r="K864" s="258"/>
      <c r="O864" s="56"/>
      <c r="Q864" t="str">
        <f>IFERROR(IF(VLOOKUP(Tb_Activiteiten[[#This Row],[Openstelling]],Tb_Openstelling[],2,0)=1,1,""),"")</f>
        <v/>
      </c>
      <c r="AK864" t="str">
        <f>IF(ISNUMBER(FIND("arbeid",Methode_Keuze)),"",IF(ISNUMBER(FIND("arbeid",Methode_Keuze)),"",IF(Tb_Activiteiten[[#This Row],[Loonkosten]]=1,Tb_Activiteiten[[#Headers],[Loonkosten]],"")))</f>
        <v/>
      </c>
      <c r="AL864" t="str">
        <f>IF(ISNUMBER(FIND("arbeid",Methode_Keuze)),"",IF(ISNUMBER(FIND("arbeid",Methode_Keuze)),"",IF(Tb_Activiteiten[[#This Row],[Eigen arbeid]]=1,Tb_Activiteiten[[#Headers],[Eigen arbeid]],"")))</f>
        <v/>
      </c>
      <c r="AM864" t="str">
        <f>IF(ISNUMBER(FIND("arbeid",Methode_Keuze)),"",IF(ISNUMBER(FIND("arbeid",Methode_Keuze)),"",IF(Tb_Activiteiten[[#This Row],[Projectmedewerker]]=1,Tb_Activiteiten[[#Headers],[Projectmedewerker]],"")))</f>
        <v/>
      </c>
      <c r="AN864" t="str">
        <f>IF(ISNUMBER(FIND("arbeid",Methode_Keuze)),"",IF(ISNUMBER(FIND("arbeid",Methode_Keuze)),"",IF(Tb_Activiteiten[[#This Row],[Landbouwer]]=1,Tb_Activiteiten[[#Headers],[Landbouwer]],"")))</f>
        <v/>
      </c>
      <c r="AO864" t="str">
        <f>IF(ISNUMBER(FIND("arbeid",Methode_Keuze)),"",IF(ISNUMBER(FIND("arbeid",Methode_Keuze)),"",IF(Tb_Activiteiten[[#This Row],[Adviseur]]=1,Tb_Activiteiten[[#Headers],[Adviseur]],"")))</f>
        <v/>
      </c>
      <c r="AP864" t="str">
        <f>IF(ISNUMBER(FIND("arbeid",Methode_Keuze)),"",IF(ISNUMBER(FIND("arbeid",Methode_Keuze)),"",IF(Tb_Activiteiten[[#This Row],[Projectleider/Expert]]=1,Tb_Activiteiten[[#Headers],[Projectleider/Expert]],"")))</f>
        <v/>
      </c>
      <c r="AQ864" t="str">
        <f>IF(ISNUMBER(FIND("arbeid",Methode_Keuze)),"",IF(ISNUMBER(FIND("arbeid",Methode_Keuze)),"",IF(Tb_Activiteiten[[#This Row],[Arbeidskosten]]=1,Tb_Activiteiten[[#Headers],[Arbeidskosten]],"")))</f>
        <v/>
      </c>
      <c r="AR864" t="str">
        <f>IF(ISNUMBER(FIND("arbeid",Methode_Keuze)),"",IF(ISNUMBER(FIND("arbeid",Methode_Keuze)),"",IF(Tb_Activiteiten[[#This Row],[Arbeidskosten op basis van IKS]]=1,Tb_Activiteiten[[#Headers],[Arbeidskosten op basis van IKS]],"")))</f>
        <v/>
      </c>
      <c r="AS864" t="str">
        <f>IF(ISNUMBER(FIND("overige",Methode_Keuze)),"",IF(Tb_Activiteiten[[#This Row],[Kosten derden exclusief btw]]=1,Tb_Activiteiten[[#Headers],[Kosten derden exclusief btw]],""))</f>
        <v/>
      </c>
      <c r="AT864" t="str">
        <f>IF(ISNUMBER(FIND("overige",Methode_Keuze)),"",IF(Tb_Activiteiten[[#This Row],[Niet verrekenbare btw]]=1,Tb_Activiteiten[[#Headers],[Niet verrekenbare btw]],""))</f>
        <v/>
      </c>
      <c r="AU864" t="str">
        <f>IF(ISNUMBER(FIND("overige",Methode_Keuze)),"",IF(Tb_Activiteiten[[#This Row],[Grondkosten]]=1,Tb_Activiteiten[[#Headers],[Grondkosten]],""))</f>
        <v/>
      </c>
      <c r="AV864" t="str">
        <f>IF(ISNUMBER(FIND("overige",Methode_Keuze)),"",IF(Tb_Activiteiten[[#This Row],[Bijdrage in natura (overige)]]=1,Tb_Activiteiten[[#Headers],[Bijdrage in natura (overige)]],""))</f>
        <v/>
      </c>
      <c r="AW864" t="str">
        <f>IF(ISNUMBER(FIND("overige",Methode_Keuze)),"",IF(Tb_Activiteiten[[#This Row],[Bijdrage in natura (vrijwilligers)]]=1,Tb_Activiteiten[[#Headers],[Bijdrage in natura (vrijwilligers)]],""))</f>
        <v/>
      </c>
      <c r="AX864" t="str">
        <f>IF(ISNUMBER(FIND("overige",Methode_Keuze)),"",IF(Tb_Activiteiten[[#This Row],[Afschrijvingskosten]]=1,Tb_Activiteiten[[#Headers],[Afschrijvingskosten]],""))</f>
        <v/>
      </c>
      <c r="AY864" t="str">
        <f>IF(ISNUMBER(FIND("overige",Methode_Keuze)),"",IF(Tb_Activiteiten[[#This Row],[Vergoeding]]=1,Tb_Activiteiten[[#Headers],[Vergoeding]],""))</f>
        <v/>
      </c>
      <c r="AZ864" t="str">
        <f>IF(ISNUMBER(FIND("arbeid",Methode_Keuze)),"",IF(Tb_Activiteiten[[#This Row],[Arbeidskosten - vast tarief (excl eigen arbeid)]]=1,Tb_Activiteiten[[#Headers],[Arbeidskosten - vast tarief (excl eigen arbeid)]],""))</f>
        <v/>
      </c>
      <c r="BA864" t="str">
        <f>IF(ISNUMBER(FIND("overige",Methode_Keuze)),"",IF(Tb_Activiteiten[[#This Row],[Overige kosten]]=1,Tb_Activiteiten[[#Headers],[Overige kosten]],""))</f>
        <v/>
      </c>
    </row>
    <row r="865" spans="1:53" x14ac:dyDescent="0.25">
      <c r="A865" s="213"/>
      <c r="F865" s="64"/>
      <c r="G865" s="64"/>
      <c r="H865" s="258"/>
      <c r="I865" s="258"/>
      <c r="J865" s="258"/>
      <c r="K865" s="258"/>
      <c r="O865" s="56"/>
      <c r="Q865" t="str">
        <f>IFERROR(IF(VLOOKUP(Tb_Activiteiten[[#This Row],[Openstelling]],Tb_Openstelling[],2,0)=1,1,""),"")</f>
        <v/>
      </c>
      <c r="AK865" t="str">
        <f>IF(ISNUMBER(FIND("arbeid",Methode_Keuze)),"",IF(ISNUMBER(FIND("arbeid",Methode_Keuze)),"",IF(Tb_Activiteiten[[#This Row],[Loonkosten]]=1,Tb_Activiteiten[[#Headers],[Loonkosten]],"")))</f>
        <v/>
      </c>
      <c r="AL865" t="str">
        <f>IF(ISNUMBER(FIND("arbeid",Methode_Keuze)),"",IF(ISNUMBER(FIND("arbeid",Methode_Keuze)),"",IF(Tb_Activiteiten[[#This Row],[Eigen arbeid]]=1,Tb_Activiteiten[[#Headers],[Eigen arbeid]],"")))</f>
        <v/>
      </c>
      <c r="AM865" t="str">
        <f>IF(ISNUMBER(FIND("arbeid",Methode_Keuze)),"",IF(ISNUMBER(FIND("arbeid",Methode_Keuze)),"",IF(Tb_Activiteiten[[#This Row],[Projectmedewerker]]=1,Tb_Activiteiten[[#Headers],[Projectmedewerker]],"")))</f>
        <v/>
      </c>
      <c r="AN865" t="str">
        <f>IF(ISNUMBER(FIND("arbeid",Methode_Keuze)),"",IF(ISNUMBER(FIND("arbeid",Methode_Keuze)),"",IF(Tb_Activiteiten[[#This Row],[Landbouwer]]=1,Tb_Activiteiten[[#Headers],[Landbouwer]],"")))</f>
        <v/>
      </c>
      <c r="AO865" t="str">
        <f>IF(ISNUMBER(FIND("arbeid",Methode_Keuze)),"",IF(ISNUMBER(FIND("arbeid",Methode_Keuze)),"",IF(Tb_Activiteiten[[#This Row],[Adviseur]]=1,Tb_Activiteiten[[#Headers],[Adviseur]],"")))</f>
        <v/>
      </c>
      <c r="AP865" t="str">
        <f>IF(ISNUMBER(FIND("arbeid",Methode_Keuze)),"",IF(ISNUMBER(FIND("arbeid",Methode_Keuze)),"",IF(Tb_Activiteiten[[#This Row],[Projectleider/Expert]]=1,Tb_Activiteiten[[#Headers],[Projectleider/Expert]],"")))</f>
        <v/>
      </c>
      <c r="AQ865" t="str">
        <f>IF(ISNUMBER(FIND("arbeid",Methode_Keuze)),"",IF(ISNUMBER(FIND("arbeid",Methode_Keuze)),"",IF(Tb_Activiteiten[[#This Row],[Arbeidskosten]]=1,Tb_Activiteiten[[#Headers],[Arbeidskosten]],"")))</f>
        <v/>
      </c>
      <c r="AR865" t="str">
        <f>IF(ISNUMBER(FIND("arbeid",Methode_Keuze)),"",IF(ISNUMBER(FIND("arbeid",Methode_Keuze)),"",IF(Tb_Activiteiten[[#This Row],[Arbeidskosten op basis van IKS]]=1,Tb_Activiteiten[[#Headers],[Arbeidskosten op basis van IKS]],"")))</f>
        <v/>
      </c>
      <c r="AS865" t="str">
        <f>IF(ISNUMBER(FIND("overige",Methode_Keuze)),"",IF(Tb_Activiteiten[[#This Row],[Kosten derden exclusief btw]]=1,Tb_Activiteiten[[#Headers],[Kosten derden exclusief btw]],""))</f>
        <v/>
      </c>
      <c r="AT865" t="str">
        <f>IF(ISNUMBER(FIND("overige",Methode_Keuze)),"",IF(Tb_Activiteiten[[#This Row],[Niet verrekenbare btw]]=1,Tb_Activiteiten[[#Headers],[Niet verrekenbare btw]],""))</f>
        <v/>
      </c>
      <c r="AU865" t="str">
        <f>IF(ISNUMBER(FIND("overige",Methode_Keuze)),"",IF(Tb_Activiteiten[[#This Row],[Grondkosten]]=1,Tb_Activiteiten[[#Headers],[Grondkosten]],""))</f>
        <v/>
      </c>
      <c r="AV865" t="str">
        <f>IF(ISNUMBER(FIND("overige",Methode_Keuze)),"",IF(Tb_Activiteiten[[#This Row],[Bijdrage in natura (overige)]]=1,Tb_Activiteiten[[#Headers],[Bijdrage in natura (overige)]],""))</f>
        <v/>
      </c>
      <c r="AW865" t="str">
        <f>IF(ISNUMBER(FIND("overige",Methode_Keuze)),"",IF(Tb_Activiteiten[[#This Row],[Bijdrage in natura (vrijwilligers)]]=1,Tb_Activiteiten[[#Headers],[Bijdrage in natura (vrijwilligers)]],""))</f>
        <v/>
      </c>
      <c r="AX865" t="str">
        <f>IF(ISNUMBER(FIND("overige",Methode_Keuze)),"",IF(Tb_Activiteiten[[#This Row],[Afschrijvingskosten]]=1,Tb_Activiteiten[[#Headers],[Afschrijvingskosten]],""))</f>
        <v/>
      </c>
      <c r="AY865" t="str">
        <f>IF(ISNUMBER(FIND("overige",Methode_Keuze)),"",IF(Tb_Activiteiten[[#This Row],[Vergoeding]]=1,Tb_Activiteiten[[#Headers],[Vergoeding]],""))</f>
        <v/>
      </c>
      <c r="AZ865" t="str">
        <f>IF(ISNUMBER(FIND("arbeid",Methode_Keuze)),"",IF(Tb_Activiteiten[[#This Row],[Arbeidskosten - vast tarief (excl eigen arbeid)]]=1,Tb_Activiteiten[[#Headers],[Arbeidskosten - vast tarief (excl eigen arbeid)]],""))</f>
        <v/>
      </c>
      <c r="BA865" t="str">
        <f>IF(ISNUMBER(FIND("overige",Methode_Keuze)),"",IF(Tb_Activiteiten[[#This Row],[Overige kosten]]=1,Tb_Activiteiten[[#Headers],[Overige kosten]],""))</f>
        <v/>
      </c>
    </row>
    <row r="866" spans="1:53" x14ac:dyDescent="0.25">
      <c r="A866" s="213"/>
      <c r="F866" s="64"/>
      <c r="G866" s="64"/>
      <c r="H866" s="258"/>
      <c r="I866" s="258"/>
      <c r="J866" s="258"/>
      <c r="K866" s="258"/>
      <c r="O866" s="56"/>
      <c r="Q866" t="str">
        <f>IFERROR(IF(VLOOKUP(Tb_Activiteiten[[#This Row],[Openstelling]],Tb_Openstelling[],2,0)=1,1,""),"")</f>
        <v/>
      </c>
      <c r="AK866" t="str">
        <f>IF(ISNUMBER(FIND("arbeid",Methode_Keuze)),"",IF(ISNUMBER(FIND("arbeid",Methode_Keuze)),"",IF(Tb_Activiteiten[[#This Row],[Loonkosten]]=1,Tb_Activiteiten[[#Headers],[Loonkosten]],"")))</f>
        <v/>
      </c>
      <c r="AL866" t="str">
        <f>IF(ISNUMBER(FIND("arbeid",Methode_Keuze)),"",IF(ISNUMBER(FIND("arbeid",Methode_Keuze)),"",IF(Tb_Activiteiten[[#This Row],[Eigen arbeid]]=1,Tb_Activiteiten[[#Headers],[Eigen arbeid]],"")))</f>
        <v/>
      </c>
      <c r="AM866" t="str">
        <f>IF(ISNUMBER(FIND("arbeid",Methode_Keuze)),"",IF(ISNUMBER(FIND("arbeid",Methode_Keuze)),"",IF(Tb_Activiteiten[[#This Row],[Projectmedewerker]]=1,Tb_Activiteiten[[#Headers],[Projectmedewerker]],"")))</f>
        <v/>
      </c>
      <c r="AN866" t="str">
        <f>IF(ISNUMBER(FIND("arbeid",Methode_Keuze)),"",IF(ISNUMBER(FIND("arbeid",Methode_Keuze)),"",IF(Tb_Activiteiten[[#This Row],[Landbouwer]]=1,Tb_Activiteiten[[#Headers],[Landbouwer]],"")))</f>
        <v/>
      </c>
      <c r="AO866" t="str">
        <f>IF(ISNUMBER(FIND("arbeid",Methode_Keuze)),"",IF(ISNUMBER(FIND("arbeid",Methode_Keuze)),"",IF(Tb_Activiteiten[[#This Row],[Adviseur]]=1,Tb_Activiteiten[[#Headers],[Adviseur]],"")))</f>
        <v/>
      </c>
      <c r="AP866" t="str">
        <f>IF(ISNUMBER(FIND("arbeid",Methode_Keuze)),"",IF(ISNUMBER(FIND("arbeid",Methode_Keuze)),"",IF(Tb_Activiteiten[[#This Row],[Projectleider/Expert]]=1,Tb_Activiteiten[[#Headers],[Projectleider/Expert]],"")))</f>
        <v/>
      </c>
      <c r="AQ866" t="str">
        <f>IF(ISNUMBER(FIND("arbeid",Methode_Keuze)),"",IF(ISNUMBER(FIND("arbeid",Methode_Keuze)),"",IF(Tb_Activiteiten[[#This Row],[Arbeidskosten]]=1,Tb_Activiteiten[[#Headers],[Arbeidskosten]],"")))</f>
        <v/>
      </c>
      <c r="AR866" t="str">
        <f>IF(ISNUMBER(FIND("arbeid",Methode_Keuze)),"",IF(ISNUMBER(FIND("arbeid",Methode_Keuze)),"",IF(Tb_Activiteiten[[#This Row],[Arbeidskosten op basis van IKS]]=1,Tb_Activiteiten[[#Headers],[Arbeidskosten op basis van IKS]],"")))</f>
        <v/>
      </c>
      <c r="AS866" t="str">
        <f>IF(ISNUMBER(FIND("overige",Methode_Keuze)),"",IF(Tb_Activiteiten[[#This Row],[Kosten derden exclusief btw]]=1,Tb_Activiteiten[[#Headers],[Kosten derden exclusief btw]],""))</f>
        <v/>
      </c>
      <c r="AT866" t="str">
        <f>IF(ISNUMBER(FIND("overige",Methode_Keuze)),"",IF(Tb_Activiteiten[[#This Row],[Niet verrekenbare btw]]=1,Tb_Activiteiten[[#Headers],[Niet verrekenbare btw]],""))</f>
        <v/>
      </c>
      <c r="AU866" t="str">
        <f>IF(ISNUMBER(FIND("overige",Methode_Keuze)),"",IF(Tb_Activiteiten[[#This Row],[Grondkosten]]=1,Tb_Activiteiten[[#Headers],[Grondkosten]],""))</f>
        <v/>
      </c>
      <c r="AV866" t="str">
        <f>IF(ISNUMBER(FIND("overige",Methode_Keuze)),"",IF(Tb_Activiteiten[[#This Row],[Bijdrage in natura (overige)]]=1,Tb_Activiteiten[[#Headers],[Bijdrage in natura (overige)]],""))</f>
        <v/>
      </c>
      <c r="AW866" t="str">
        <f>IF(ISNUMBER(FIND("overige",Methode_Keuze)),"",IF(Tb_Activiteiten[[#This Row],[Bijdrage in natura (vrijwilligers)]]=1,Tb_Activiteiten[[#Headers],[Bijdrage in natura (vrijwilligers)]],""))</f>
        <v/>
      </c>
      <c r="AX866" t="str">
        <f>IF(ISNUMBER(FIND("overige",Methode_Keuze)),"",IF(Tb_Activiteiten[[#This Row],[Afschrijvingskosten]]=1,Tb_Activiteiten[[#Headers],[Afschrijvingskosten]],""))</f>
        <v/>
      </c>
      <c r="AY866" t="str">
        <f>IF(ISNUMBER(FIND("overige",Methode_Keuze)),"",IF(Tb_Activiteiten[[#This Row],[Vergoeding]]=1,Tb_Activiteiten[[#Headers],[Vergoeding]],""))</f>
        <v/>
      </c>
      <c r="AZ866" t="str">
        <f>IF(ISNUMBER(FIND("arbeid",Methode_Keuze)),"",IF(Tb_Activiteiten[[#This Row],[Arbeidskosten - vast tarief (excl eigen arbeid)]]=1,Tb_Activiteiten[[#Headers],[Arbeidskosten - vast tarief (excl eigen arbeid)]],""))</f>
        <v/>
      </c>
      <c r="BA866" t="str">
        <f>IF(ISNUMBER(FIND("overige",Methode_Keuze)),"",IF(Tb_Activiteiten[[#This Row],[Overige kosten]]=1,Tb_Activiteiten[[#Headers],[Overige kosten]],""))</f>
        <v/>
      </c>
    </row>
    <row r="867" spans="1:53" x14ac:dyDescent="0.25">
      <c r="A867" s="213"/>
      <c r="F867" s="64"/>
      <c r="G867" s="64"/>
      <c r="H867" s="258"/>
      <c r="I867" s="258"/>
      <c r="J867" s="258"/>
      <c r="K867" s="258"/>
      <c r="O867" s="56"/>
      <c r="Q867" t="str">
        <f>IFERROR(IF(VLOOKUP(Tb_Activiteiten[[#This Row],[Openstelling]],Tb_Openstelling[],2,0)=1,1,""),"")</f>
        <v/>
      </c>
      <c r="AK867" t="str">
        <f>IF(ISNUMBER(FIND("arbeid",Methode_Keuze)),"",IF(ISNUMBER(FIND("arbeid",Methode_Keuze)),"",IF(Tb_Activiteiten[[#This Row],[Loonkosten]]=1,Tb_Activiteiten[[#Headers],[Loonkosten]],"")))</f>
        <v/>
      </c>
      <c r="AL867" t="str">
        <f>IF(ISNUMBER(FIND("arbeid",Methode_Keuze)),"",IF(ISNUMBER(FIND("arbeid",Methode_Keuze)),"",IF(Tb_Activiteiten[[#This Row],[Eigen arbeid]]=1,Tb_Activiteiten[[#Headers],[Eigen arbeid]],"")))</f>
        <v/>
      </c>
      <c r="AM867" t="str">
        <f>IF(ISNUMBER(FIND("arbeid",Methode_Keuze)),"",IF(ISNUMBER(FIND("arbeid",Methode_Keuze)),"",IF(Tb_Activiteiten[[#This Row],[Projectmedewerker]]=1,Tb_Activiteiten[[#Headers],[Projectmedewerker]],"")))</f>
        <v/>
      </c>
      <c r="AN867" t="str">
        <f>IF(ISNUMBER(FIND("arbeid",Methode_Keuze)),"",IF(ISNUMBER(FIND("arbeid",Methode_Keuze)),"",IF(Tb_Activiteiten[[#This Row],[Landbouwer]]=1,Tb_Activiteiten[[#Headers],[Landbouwer]],"")))</f>
        <v/>
      </c>
      <c r="AO867" t="str">
        <f>IF(ISNUMBER(FIND("arbeid",Methode_Keuze)),"",IF(ISNUMBER(FIND("arbeid",Methode_Keuze)),"",IF(Tb_Activiteiten[[#This Row],[Adviseur]]=1,Tb_Activiteiten[[#Headers],[Adviseur]],"")))</f>
        <v/>
      </c>
      <c r="AP867" t="str">
        <f>IF(ISNUMBER(FIND("arbeid",Methode_Keuze)),"",IF(ISNUMBER(FIND("arbeid",Methode_Keuze)),"",IF(Tb_Activiteiten[[#This Row],[Projectleider/Expert]]=1,Tb_Activiteiten[[#Headers],[Projectleider/Expert]],"")))</f>
        <v/>
      </c>
      <c r="AQ867" t="str">
        <f>IF(ISNUMBER(FIND("arbeid",Methode_Keuze)),"",IF(ISNUMBER(FIND("arbeid",Methode_Keuze)),"",IF(Tb_Activiteiten[[#This Row],[Arbeidskosten]]=1,Tb_Activiteiten[[#Headers],[Arbeidskosten]],"")))</f>
        <v/>
      </c>
      <c r="AR867" t="str">
        <f>IF(ISNUMBER(FIND("arbeid",Methode_Keuze)),"",IF(ISNUMBER(FIND("arbeid",Methode_Keuze)),"",IF(Tb_Activiteiten[[#This Row],[Arbeidskosten op basis van IKS]]=1,Tb_Activiteiten[[#Headers],[Arbeidskosten op basis van IKS]],"")))</f>
        <v/>
      </c>
      <c r="AS867" t="str">
        <f>IF(ISNUMBER(FIND("overige",Methode_Keuze)),"",IF(Tb_Activiteiten[[#This Row],[Kosten derden exclusief btw]]=1,Tb_Activiteiten[[#Headers],[Kosten derden exclusief btw]],""))</f>
        <v/>
      </c>
      <c r="AT867" t="str">
        <f>IF(ISNUMBER(FIND("overige",Methode_Keuze)),"",IF(Tb_Activiteiten[[#This Row],[Niet verrekenbare btw]]=1,Tb_Activiteiten[[#Headers],[Niet verrekenbare btw]],""))</f>
        <v/>
      </c>
      <c r="AU867" t="str">
        <f>IF(ISNUMBER(FIND("overige",Methode_Keuze)),"",IF(Tb_Activiteiten[[#This Row],[Grondkosten]]=1,Tb_Activiteiten[[#Headers],[Grondkosten]],""))</f>
        <v/>
      </c>
      <c r="AV867" t="str">
        <f>IF(ISNUMBER(FIND("overige",Methode_Keuze)),"",IF(Tb_Activiteiten[[#This Row],[Bijdrage in natura (overige)]]=1,Tb_Activiteiten[[#Headers],[Bijdrage in natura (overige)]],""))</f>
        <v/>
      </c>
      <c r="AW867" t="str">
        <f>IF(ISNUMBER(FIND("overige",Methode_Keuze)),"",IF(Tb_Activiteiten[[#This Row],[Bijdrage in natura (vrijwilligers)]]=1,Tb_Activiteiten[[#Headers],[Bijdrage in natura (vrijwilligers)]],""))</f>
        <v/>
      </c>
      <c r="AX867" t="str">
        <f>IF(ISNUMBER(FIND("overige",Methode_Keuze)),"",IF(Tb_Activiteiten[[#This Row],[Afschrijvingskosten]]=1,Tb_Activiteiten[[#Headers],[Afschrijvingskosten]],""))</f>
        <v/>
      </c>
      <c r="AY867" t="str">
        <f>IF(ISNUMBER(FIND("overige",Methode_Keuze)),"",IF(Tb_Activiteiten[[#This Row],[Vergoeding]]=1,Tb_Activiteiten[[#Headers],[Vergoeding]],""))</f>
        <v/>
      </c>
      <c r="AZ867" t="str">
        <f>IF(ISNUMBER(FIND("arbeid",Methode_Keuze)),"",IF(Tb_Activiteiten[[#This Row],[Arbeidskosten - vast tarief (excl eigen arbeid)]]=1,Tb_Activiteiten[[#Headers],[Arbeidskosten - vast tarief (excl eigen arbeid)]],""))</f>
        <v/>
      </c>
      <c r="BA867" t="str">
        <f>IF(ISNUMBER(FIND("overige",Methode_Keuze)),"",IF(Tb_Activiteiten[[#This Row],[Overige kosten]]=1,Tb_Activiteiten[[#Headers],[Overige kosten]],""))</f>
        <v/>
      </c>
    </row>
    <row r="868" spans="1:53" x14ac:dyDescent="0.25">
      <c r="A868" s="213"/>
      <c r="F868" s="64"/>
      <c r="G868" s="64"/>
      <c r="H868" s="258"/>
      <c r="I868" s="258"/>
      <c r="J868" s="258"/>
      <c r="K868" s="258"/>
      <c r="O868" s="56"/>
      <c r="Q868" t="str">
        <f>IFERROR(IF(VLOOKUP(Tb_Activiteiten[[#This Row],[Openstelling]],Tb_Openstelling[],2,0)=1,1,""),"")</f>
        <v/>
      </c>
      <c r="AK868" t="str">
        <f>IF(ISNUMBER(FIND("arbeid",Methode_Keuze)),"",IF(ISNUMBER(FIND("arbeid",Methode_Keuze)),"",IF(Tb_Activiteiten[[#This Row],[Loonkosten]]=1,Tb_Activiteiten[[#Headers],[Loonkosten]],"")))</f>
        <v/>
      </c>
      <c r="AL868" t="str">
        <f>IF(ISNUMBER(FIND("arbeid",Methode_Keuze)),"",IF(ISNUMBER(FIND("arbeid",Methode_Keuze)),"",IF(Tb_Activiteiten[[#This Row],[Eigen arbeid]]=1,Tb_Activiteiten[[#Headers],[Eigen arbeid]],"")))</f>
        <v/>
      </c>
      <c r="AM868" t="str">
        <f>IF(ISNUMBER(FIND("arbeid",Methode_Keuze)),"",IF(ISNUMBER(FIND("arbeid",Methode_Keuze)),"",IF(Tb_Activiteiten[[#This Row],[Projectmedewerker]]=1,Tb_Activiteiten[[#Headers],[Projectmedewerker]],"")))</f>
        <v/>
      </c>
      <c r="AN868" t="str">
        <f>IF(ISNUMBER(FIND("arbeid",Methode_Keuze)),"",IF(ISNUMBER(FIND("arbeid",Methode_Keuze)),"",IF(Tb_Activiteiten[[#This Row],[Landbouwer]]=1,Tb_Activiteiten[[#Headers],[Landbouwer]],"")))</f>
        <v/>
      </c>
      <c r="AO868" t="str">
        <f>IF(ISNUMBER(FIND("arbeid",Methode_Keuze)),"",IF(ISNUMBER(FIND("arbeid",Methode_Keuze)),"",IF(Tb_Activiteiten[[#This Row],[Adviseur]]=1,Tb_Activiteiten[[#Headers],[Adviseur]],"")))</f>
        <v/>
      </c>
      <c r="AP868" t="str">
        <f>IF(ISNUMBER(FIND("arbeid",Methode_Keuze)),"",IF(ISNUMBER(FIND("arbeid",Methode_Keuze)),"",IF(Tb_Activiteiten[[#This Row],[Projectleider/Expert]]=1,Tb_Activiteiten[[#Headers],[Projectleider/Expert]],"")))</f>
        <v/>
      </c>
      <c r="AQ868" t="str">
        <f>IF(ISNUMBER(FIND("arbeid",Methode_Keuze)),"",IF(ISNUMBER(FIND("arbeid",Methode_Keuze)),"",IF(Tb_Activiteiten[[#This Row],[Arbeidskosten]]=1,Tb_Activiteiten[[#Headers],[Arbeidskosten]],"")))</f>
        <v/>
      </c>
      <c r="AR868" t="str">
        <f>IF(ISNUMBER(FIND("arbeid",Methode_Keuze)),"",IF(ISNUMBER(FIND("arbeid",Methode_Keuze)),"",IF(Tb_Activiteiten[[#This Row],[Arbeidskosten op basis van IKS]]=1,Tb_Activiteiten[[#Headers],[Arbeidskosten op basis van IKS]],"")))</f>
        <v/>
      </c>
      <c r="AS868" t="str">
        <f>IF(ISNUMBER(FIND("overige",Methode_Keuze)),"",IF(Tb_Activiteiten[[#This Row],[Kosten derden exclusief btw]]=1,Tb_Activiteiten[[#Headers],[Kosten derden exclusief btw]],""))</f>
        <v/>
      </c>
      <c r="AT868" t="str">
        <f>IF(ISNUMBER(FIND("overige",Methode_Keuze)),"",IF(Tb_Activiteiten[[#This Row],[Niet verrekenbare btw]]=1,Tb_Activiteiten[[#Headers],[Niet verrekenbare btw]],""))</f>
        <v/>
      </c>
      <c r="AU868" t="str">
        <f>IF(ISNUMBER(FIND("overige",Methode_Keuze)),"",IF(Tb_Activiteiten[[#This Row],[Grondkosten]]=1,Tb_Activiteiten[[#Headers],[Grondkosten]],""))</f>
        <v/>
      </c>
      <c r="AV868" t="str">
        <f>IF(ISNUMBER(FIND("overige",Methode_Keuze)),"",IF(Tb_Activiteiten[[#This Row],[Bijdrage in natura (overige)]]=1,Tb_Activiteiten[[#Headers],[Bijdrage in natura (overige)]],""))</f>
        <v/>
      </c>
      <c r="AW868" t="str">
        <f>IF(ISNUMBER(FIND("overige",Methode_Keuze)),"",IF(Tb_Activiteiten[[#This Row],[Bijdrage in natura (vrijwilligers)]]=1,Tb_Activiteiten[[#Headers],[Bijdrage in natura (vrijwilligers)]],""))</f>
        <v/>
      </c>
      <c r="AX868" t="str">
        <f>IF(ISNUMBER(FIND("overige",Methode_Keuze)),"",IF(Tb_Activiteiten[[#This Row],[Afschrijvingskosten]]=1,Tb_Activiteiten[[#Headers],[Afschrijvingskosten]],""))</f>
        <v/>
      </c>
      <c r="AY868" t="str">
        <f>IF(ISNUMBER(FIND("overige",Methode_Keuze)),"",IF(Tb_Activiteiten[[#This Row],[Vergoeding]]=1,Tb_Activiteiten[[#Headers],[Vergoeding]],""))</f>
        <v/>
      </c>
      <c r="AZ868" t="str">
        <f>IF(ISNUMBER(FIND("arbeid",Methode_Keuze)),"",IF(Tb_Activiteiten[[#This Row],[Arbeidskosten - vast tarief (excl eigen arbeid)]]=1,Tb_Activiteiten[[#Headers],[Arbeidskosten - vast tarief (excl eigen arbeid)]],""))</f>
        <v/>
      </c>
      <c r="BA868" t="str">
        <f>IF(ISNUMBER(FIND("overige",Methode_Keuze)),"",IF(Tb_Activiteiten[[#This Row],[Overige kosten]]=1,Tb_Activiteiten[[#Headers],[Overige kosten]],""))</f>
        <v/>
      </c>
    </row>
    <row r="869" spans="1:53" x14ac:dyDescent="0.25">
      <c r="A869" s="213"/>
      <c r="F869" s="64"/>
      <c r="G869" s="64"/>
      <c r="H869" s="258"/>
      <c r="I869" s="258"/>
      <c r="J869" s="258"/>
      <c r="K869" s="258"/>
      <c r="O869" s="56"/>
      <c r="Q869" t="str">
        <f>IFERROR(IF(VLOOKUP(Tb_Activiteiten[[#This Row],[Openstelling]],Tb_Openstelling[],2,0)=1,1,""),"")</f>
        <v/>
      </c>
      <c r="AK869" t="str">
        <f>IF(ISNUMBER(FIND("arbeid",Methode_Keuze)),"",IF(ISNUMBER(FIND("arbeid",Methode_Keuze)),"",IF(Tb_Activiteiten[[#This Row],[Loonkosten]]=1,Tb_Activiteiten[[#Headers],[Loonkosten]],"")))</f>
        <v/>
      </c>
      <c r="AL869" t="str">
        <f>IF(ISNUMBER(FIND("arbeid",Methode_Keuze)),"",IF(ISNUMBER(FIND("arbeid",Methode_Keuze)),"",IF(Tb_Activiteiten[[#This Row],[Eigen arbeid]]=1,Tb_Activiteiten[[#Headers],[Eigen arbeid]],"")))</f>
        <v/>
      </c>
      <c r="AM869" t="str">
        <f>IF(ISNUMBER(FIND("arbeid",Methode_Keuze)),"",IF(ISNUMBER(FIND("arbeid",Methode_Keuze)),"",IF(Tb_Activiteiten[[#This Row],[Projectmedewerker]]=1,Tb_Activiteiten[[#Headers],[Projectmedewerker]],"")))</f>
        <v/>
      </c>
      <c r="AN869" t="str">
        <f>IF(ISNUMBER(FIND("arbeid",Methode_Keuze)),"",IF(ISNUMBER(FIND("arbeid",Methode_Keuze)),"",IF(Tb_Activiteiten[[#This Row],[Landbouwer]]=1,Tb_Activiteiten[[#Headers],[Landbouwer]],"")))</f>
        <v/>
      </c>
      <c r="AO869" t="str">
        <f>IF(ISNUMBER(FIND("arbeid",Methode_Keuze)),"",IF(ISNUMBER(FIND("arbeid",Methode_Keuze)),"",IF(Tb_Activiteiten[[#This Row],[Adviseur]]=1,Tb_Activiteiten[[#Headers],[Adviseur]],"")))</f>
        <v/>
      </c>
      <c r="AP869" t="str">
        <f>IF(ISNUMBER(FIND("arbeid",Methode_Keuze)),"",IF(ISNUMBER(FIND("arbeid",Methode_Keuze)),"",IF(Tb_Activiteiten[[#This Row],[Projectleider/Expert]]=1,Tb_Activiteiten[[#Headers],[Projectleider/Expert]],"")))</f>
        <v/>
      </c>
      <c r="AQ869" t="str">
        <f>IF(ISNUMBER(FIND("arbeid",Methode_Keuze)),"",IF(ISNUMBER(FIND("arbeid",Methode_Keuze)),"",IF(Tb_Activiteiten[[#This Row],[Arbeidskosten]]=1,Tb_Activiteiten[[#Headers],[Arbeidskosten]],"")))</f>
        <v/>
      </c>
      <c r="AR869" t="str">
        <f>IF(ISNUMBER(FIND("arbeid",Methode_Keuze)),"",IF(ISNUMBER(FIND("arbeid",Methode_Keuze)),"",IF(Tb_Activiteiten[[#This Row],[Arbeidskosten op basis van IKS]]=1,Tb_Activiteiten[[#Headers],[Arbeidskosten op basis van IKS]],"")))</f>
        <v/>
      </c>
      <c r="AS869" t="str">
        <f>IF(ISNUMBER(FIND("overige",Methode_Keuze)),"",IF(Tb_Activiteiten[[#This Row],[Kosten derden exclusief btw]]=1,Tb_Activiteiten[[#Headers],[Kosten derden exclusief btw]],""))</f>
        <v/>
      </c>
      <c r="AT869" t="str">
        <f>IF(ISNUMBER(FIND("overige",Methode_Keuze)),"",IF(Tb_Activiteiten[[#This Row],[Niet verrekenbare btw]]=1,Tb_Activiteiten[[#Headers],[Niet verrekenbare btw]],""))</f>
        <v/>
      </c>
      <c r="AU869" t="str">
        <f>IF(ISNUMBER(FIND("overige",Methode_Keuze)),"",IF(Tb_Activiteiten[[#This Row],[Grondkosten]]=1,Tb_Activiteiten[[#Headers],[Grondkosten]],""))</f>
        <v/>
      </c>
      <c r="AV869" t="str">
        <f>IF(ISNUMBER(FIND("overige",Methode_Keuze)),"",IF(Tb_Activiteiten[[#This Row],[Bijdrage in natura (overige)]]=1,Tb_Activiteiten[[#Headers],[Bijdrage in natura (overige)]],""))</f>
        <v/>
      </c>
      <c r="AW869" t="str">
        <f>IF(ISNUMBER(FIND("overige",Methode_Keuze)),"",IF(Tb_Activiteiten[[#This Row],[Bijdrage in natura (vrijwilligers)]]=1,Tb_Activiteiten[[#Headers],[Bijdrage in natura (vrijwilligers)]],""))</f>
        <v/>
      </c>
      <c r="AX869" t="str">
        <f>IF(ISNUMBER(FIND("overige",Methode_Keuze)),"",IF(Tb_Activiteiten[[#This Row],[Afschrijvingskosten]]=1,Tb_Activiteiten[[#Headers],[Afschrijvingskosten]],""))</f>
        <v/>
      </c>
      <c r="AY869" t="str">
        <f>IF(ISNUMBER(FIND("overige",Methode_Keuze)),"",IF(Tb_Activiteiten[[#This Row],[Vergoeding]]=1,Tb_Activiteiten[[#Headers],[Vergoeding]],""))</f>
        <v/>
      </c>
      <c r="AZ869" t="str">
        <f>IF(ISNUMBER(FIND("arbeid",Methode_Keuze)),"",IF(Tb_Activiteiten[[#This Row],[Arbeidskosten - vast tarief (excl eigen arbeid)]]=1,Tb_Activiteiten[[#Headers],[Arbeidskosten - vast tarief (excl eigen arbeid)]],""))</f>
        <v/>
      </c>
      <c r="BA869" t="str">
        <f>IF(ISNUMBER(FIND("overige",Methode_Keuze)),"",IF(Tb_Activiteiten[[#This Row],[Overige kosten]]=1,Tb_Activiteiten[[#Headers],[Overige kosten]],""))</f>
        <v/>
      </c>
    </row>
    <row r="870" spans="1:53" x14ac:dyDescent="0.25">
      <c r="A870" s="213"/>
      <c r="F870" s="64"/>
      <c r="G870" s="64"/>
      <c r="H870" s="258"/>
      <c r="I870" s="258"/>
      <c r="J870" s="258"/>
      <c r="K870" s="258"/>
      <c r="O870" s="56"/>
      <c r="Q870" t="str">
        <f>IFERROR(IF(VLOOKUP(Tb_Activiteiten[[#This Row],[Openstelling]],Tb_Openstelling[],2,0)=1,1,""),"")</f>
        <v/>
      </c>
      <c r="AK870" t="str">
        <f>IF(ISNUMBER(FIND("arbeid",Methode_Keuze)),"",IF(ISNUMBER(FIND("arbeid",Methode_Keuze)),"",IF(Tb_Activiteiten[[#This Row],[Loonkosten]]=1,Tb_Activiteiten[[#Headers],[Loonkosten]],"")))</f>
        <v/>
      </c>
      <c r="AL870" t="str">
        <f>IF(ISNUMBER(FIND("arbeid",Methode_Keuze)),"",IF(ISNUMBER(FIND("arbeid",Methode_Keuze)),"",IF(Tb_Activiteiten[[#This Row],[Eigen arbeid]]=1,Tb_Activiteiten[[#Headers],[Eigen arbeid]],"")))</f>
        <v/>
      </c>
      <c r="AM870" t="str">
        <f>IF(ISNUMBER(FIND("arbeid",Methode_Keuze)),"",IF(ISNUMBER(FIND("arbeid",Methode_Keuze)),"",IF(Tb_Activiteiten[[#This Row],[Projectmedewerker]]=1,Tb_Activiteiten[[#Headers],[Projectmedewerker]],"")))</f>
        <v/>
      </c>
      <c r="AN870" t="str">
        <f>IF(ISNUMBER(FIND("arbeid",Methode_Keuze)),"",IF(ISNUMBER(FIND("arbeid",Methode_Keuze)),"",IF(Tb_Activiteiten[[#This Row],[Landbouwer]]=1,Tb_Activiteiten[[#Headers],[Landbouwer]],"")))</f>
        <v/>
      </c>
      <c r="AO870" t="str">
        <f>IF(ISNUMBER(FIND("arbeid",Methode_Keuze)),"",IF(ISNUMBER(FIND("arbeid",Methode_Keuze)),"",IF(Tb_Activiteiten[[#This Row],[Adviseur]]=1,Tb_Activiteiten[[#Headers],[Adviseur]],"")))</f>
        <v/>
      </c>
      <c r="AP870" t="str">
        <f>IF(ISNUMBER(FIND("arbeid",Methode_Keuze)),"",IF(ISNUMBER(FIND("arbeid",Methode_Keuze)),"",IF(Tb_Activiteiten[[#This Row],[Projectleider/Expert]]=1,Tb_Activiteiten[[#Headers],[Projectleider/Expert]],"")))</f>
        <v/>
      </c>
      <c r="AQ870" t="str">
        <f>IF(ISNUMBER(FIND("arbeid",Methode_Keuze)),"",IF(ISNUMBER(FIND("arbeid",Methode_Keuze)),"",IF(Tb_Activiteiten[[#This Row],[Arbeidskosten]]=1,Tb_Activiteiten[[#Headers],[Arbeidskosten]],"")))</f>
        <v/>
      </c>
      <c r="AR870" t="str">
        <f>IF(ISNUMBER(FIND("arbeid",Methode_Keuze)),"",IF(ISNUMBER(FIND("arbeid",Methode_Keuze)),"",IF(Tb_Activiteiten[[#This Row],[Arbeidskosten op basis van IKS]]=1,Tb_Activiteiten[[#Headers],[Arbeidskosten op basis van IKS]],"")))</f>
        <v/>
      </c>
      <c r="AS870" t="str">
        <f>IF(ISNUMBER(FIND("overige",Methode_Keuze)),"",IF(Tb_Activiteiten[[#This Row],[Kosten derden exclusief btw]]=1,Tb_Activiteiten[[#Headers],[Kosten derden exclusief btw]],""))</f>
        <v/>
      </c>
      <c r="AT870" t="str">
        <f>IF(ISNUMBER(FIND("overige",Methode_Keuze)),"",IF(Tb_Activiteiten[[#This Row],[Niet verrekenbare btw]]=1,Tb_Activiteiten[[#Headers],[Niet verrekenbare btw]],""))</f>
        <v/>
      </c>
      <c r="AU870" t="str">
        <f>IF(ISNUMBER(FIND("overige",Methode_Keuze)),"",IF(Tb_Activiteiten[[#This Row],[Grondkosten]]=1,Tb_Activiteiten[[#Headers],[Grondkosten]],""))</f>
        <v/>
      </c>
      <c r="AV870" t="str">
        <f>IF(ISNUMBER(FIND("overige",Methode_Keuze)),"",IF(Tb_Activiteiten[[#This Row],[Bijdrage in natura (overige)]]=1,Tb_Activiteiten[[#Headers],[Bijdrage in natura (overige)]],""))</f>
        <v/>
      </c>
      <c r="AW870" t="str">
        <f>IF(ISNUMBER(FIND("overige",Methode_Keuze)),"",IF(Tb_Activiteiten[[#This Row],[Bijdrage in natura (vrijwilligers)]]=1,Tb_Activiteiten[[#Headers],[Bijdrage in natura (vrijwilligers)]],""))</f>
        <v/>
      </c>
      <c r="AX870" t="str">
        <f>IF(ISNUMBER(FIND("overige",Methode_Keuze)),"",IF(Tb_Activiteiten[[#This Row],[Afschrijvingskosten]]=1,Tb_Activiteiten[[#Headers],[Afschrijvingskosten]],""))</f>
        <v/>
      </c>
      <c r="AY870" t="str">
        <f>IF(ISNUMBER(FIND("overige",Methode_Keuze)),"",IF(Tb_Activiteiten[[#This Row],[Vergoeding]]=1,Tb_Activiteiten[[#Headers],[Vergoeding]],""))</f>
        <v/>
      </c>
      <c r="AZ870" t="str">
        <f>IF(ISNUMBER(FIND("arbeid",Methode_Keuze)),"",IF(Tb_Activiteiten[[#This Row],[Arbeidskosten - vast tarief (excl eigen arbeid)]]=1,Tb_Activiteiten[[#Headers],[Arbeidskosten - vast tarief (excl eigen arbeid)]],""))</f>
        <v/>
      </c>
      <c r="BA870" t="str">
        <f>IF(ISNUMBER(FIND("overige",Methode_Keuze)),"",IF(Tb_Activiteiten[[#This Row],[Overige kosten]]=1,Tb_Activiteiten[[#Headers],[Overige kosten]],""))</f>
        <v/>
      </c>
    </row>
    <row r="871" spans="1:53" x14ac:dyDescent="0.25">
      <c r="A871" s="213"/>
      <c r="F871" s="64"/>
      <c r="G871" s="64"/>
      <c r="H871" s="258"/>
      <c r="I871" s="258"/>
      <c r="J871" s="258"/>
      <c r="K871" s="258"/>
      <c r="O871" s="56"/>
      <c r="Q871" t="str">
        <f>IFERROR(IF(VLOOKUP(Tb_Activiteiten[[#This Row],[Openstelling]],Tb_Openstelling[],2,0)=1,1,""),"")</f>
        <v/>
      </c>
      <c r="AK871" t="str">
        <f>IF(ISNUMBER(FIND("arbeid",Methode_Keuze)),"",IF(ISNUMBER(FIND("arbeid",Methode_Keuze)),"",IF(Tb_Activiteiten[[#This Row],[Loonkosten]]=1,Tb_Activiteiten[[#Headers],[Loonkosten]],"")))</f>
        <v/>
      </c>
      <c r="AL871" t="str">
        <f>IF(ISNUMBER(FIND("arbeid",Methode_Keuze)),"",IF(ISNUMBER(FIND("arbeid",Methode_Keuze)),"",IF(Tb_Activiteiten[[#This Row],[Eigen arbeid]]=1,Tb_Activiteiten[[#Headers],[Eigen arbeid]],"")))</f>
        <v/>
      </c>
      <c r="AM871" t="str">
        <f>IF(ISNUMBER(FIND("arbeid",Methode_Keuze)),"",IF(ISNUMBER(FIND("arbeid",Methode_Keuze)),"",IF(Tb_Activiteiten[[#This Row],[Projectmedewerker]]=1,Tb_Activiteiten[[#Headers],[Projectmedewerker]],"")))</f>
        <v/>
      </c>
      <c r="AN871" t="str">
        <f>IF(ISNUMBER(FIND("arbeid",Methode_Keuze)),"",IF(ISNUMBER(FIND("arbeid",Methode_Keuze)),"",IF(Tb_Activiteiten[[#This Row],[Landbouwer]]=1,Tb_Activiteiten[[#Headers],[Landbouwer]],"")))</f>
        <v/>
      </c>
      <c r="AO871" t="str">
        <f>IF(ISNUMBER(FIND("arbeid",Methode_Keuze)),"",IF(ISNUMBER(FIND("arbeid",Methode_Keuze)),"",IF(Tb_Activiteiten[[#This Row],[Adviseur]]=1,Tb_Activiteiten[[#Headers],[Adviseur]],"")))</f>
        <v/>
      </c>
      <c r="AP871" t="str">
        <f>IF(ISNUMBER(FIND("arbeid",Methode_Keuze)),"",IF(ISNUMBER(FIND("arbeid",Methode_Keuze)),"",IF(Tb_Activiteiten[[#This Row],[Projectleider/Expert]]=1,Tb_Activiteiten[[#Headers],[Projectleider/Expert]],"")))</f>
        <v/>
      </c>
      <c r="AQ871" t="str">
        <f>IF(ISNUMBER(FIND("arbeid",Methode_Keuze)),"",IF(ISNUMBER(FIND("arbeid",Methode_Keuze)),"",IF(Tb_Activiteiten[[#This Row],[Arbeidskosten]]=1,Tb_Activiteiten[[#Headers],[Arbeidskosten]],"")))</f>
        <v/>
      </c>
      <c r="AR871" t="str">
        <f>IF(ISNUMBER(FIND("arbeid",Methode_Keuze)),"",IF(ISNUMBER(FIND("arbeid",Methode_Keuze)),"",IF(Tb_Activiteiten[[#This Row],[Arbeidskosten op basis van IKS]]=1,Tb_Activiteiten[[#Headers],[Arbeidskosten op basis van IKS]],"")))</f>
        <v/>
      </c>
      <c r="AS871" t="str">
        <f>IF(ISNUMBER(FIND("overige",Methode_Keuze)),"",IF(Tb_Activiteiten[[#This Row],[Kosten derden exclusief btw]]=1,Tb_Activiteiten[[#Headers],[Kosten derden exclusief btw]],""))</f>
        <v/>
      </c>
      <c r="AT871" t="str">
        <f>IF(ISNUMBER(FIND("overige",Methode_Keuze)),"",IF(Tb_Activiteiten[[#This Row],[Niet verrekenbare btw]]=1,Tb_Activiteiten[[#Headers],[Niet verrekenbare btw]],""))</f>
        <v/>
      </c>
      <c r="AU871" t="str">
        <f>IF(ISNUMBER(FIND("overige",Methode_Keuze)),"",IF(Tb_Activiteiten[[#This Row],[Grondkosten]]=1,Tb_Activiteiten[[#Headers],[Grondkosten]],""))</f>
        <v/>
      </c>
      <c r="AV871" t="str">
        <f>IF(ISNUMBER(FIND("overige",Methode_Keuze)),"",IF(Tb_Activiteiten[[#This Row],[Bijdrage in natura (overige)]]=1,Tb_Activiteiten[[#Headers],[Bijdrage in natura (overige)]],""))</f>
        <v/>
      </c>
      <c r="AW871" t="str">
        <f>IF(ISNUMBER(FIND("overige",Methode_Keuze)),"",IF(Tb_Activiteiten[[#This Row],[Bijdrage in natura (vrijwilligers)]]=1,Tb_Activiteiten[[#Headers],[Bijdrage in natura (vrijwilligers)]],""))</f>
        <v/>
      </c>
      <c r="AX871" t="str">
        <f>IF(ISNUMBER(FIND("overige",Methode_Keuze)),"",IF(Tb_Activiteiten[[#This Row],[Afschrijvingskosten]]=1,Tb_Activiteiten[[#Headers],[Afschrijvingskosten]],""))</f>
        <v/>
      </c>
      <c r="AY871" t="str">
        <f>IF(ISNUMBER(FIND("overige",Methode_Keuze)),"",IF(Tb_Activiteiten[[#This Row],[Vergoeding]]=1,Tb_Activiteiten[[#Headers],[Vergoeding]],""))</f>
        <v/>
      </c>
      <c r="AZ871" t="str">
        <f>IF(ISNUMBER(FIND("arbeid",Methode_Keuze)),"",IF(Tb_Activiteiten[[#This Row],[Arbeidskosten - vast tarief (excl eigen arbeid)]]=1,Tb_Activiteiten[[#Headers],[Arbeidskosten - vast tarief (excl eigen arbeid)]],""))</f>
        <v/>
      </c>
      <c r="BA871" t="str">
        <f>IF(ISNUMBER(FIND("overige",Methode_Keuze)),"",IF(Tb_Activiteiten[[#This Row],[Overige kosten]]=1,Tb_Activiteiten[[#Headers],[Overige kosten]],""))</f>
        <v/>
      </c>
    </row>
    <row r="872" spans="1:53" x14ac:dyDescent="0.25">
      <c r="A872" s="213"/>
      <c r="F872" s="64"/>
      <c r="G872" s="64"/>
      <c r="H872" s="258"/>
      <c r="I872" s="258"/>
      <c r="J872" s="258"/>
      <c r="K872" s="258"/>
      <c r="O872" s="56"/>
      <c r="Q872" t="str">
        <f>IFERROR(IF(VLOOKUP(Tb_Activiteiten[[#This Row],[Openstelling]],Tb_Openstelling[],2,0)=1,1,""),"")</f>
        <v/>
      </c>
      <c r="AK872" t="str">
        <f>IF(ISNUMBER(FIND("arbeid",Methode_Keuze)),"",IF(ISNUMBER(FIND("arbeid",Methode_Keuze)),"",IF(Tb_Activiteiten[[#This Row],[Loonkosten]]=1,Tb_Activiteiten[[#Headers],[Loonkosten]],"")))</f>
        <v/>
      </c>
      <c r="AL872" t="str">
        <f>IF(ISNUMBER(FIND("arbeid",Methode_Keuze)),"",IF(ISNUMBER(FIND("arbeid",Methode_Keuze)),"",IF(Tb_Activiteiten[[#This Row],[Eigen arbeid]]=1,Tb_Activiteiten[[#Headers],[Eigen arbeid]],"")))</f>
        <v/>
      </c>
      <c r="AM872" t="str">
        <f>IF(ISNUMBER(FIND("arbeid",Methode_Keuze)),"",IF(ISNUMBER(FIND("arbeid",Methode_Keuze)),"",IF(Tb_Activiteiten[[#This Row],[Projectmedewerker]]=1,Tb_Activiteiten[[#Headers],[Projectmedewerker]],"")))</f>
        <v/>
      </c>
      <c r="AN872" t="str">
        <f>IF(ISNUMBER(FIND("arbeid",Methode_Keuze)),"",IF(ISNUMBER(FIND("arbeid",Methode_Keuze)),"",IF(Tb_Activiteiten[[#This Row],[Landbouwer]]=1,Tb_Activiteiten[[#Headers],[Landbouwer]],"")))</f>
        <v/>
      </c>
      <c r="AO872" t="str">
        <f>IF(ISNUMBER(FIND("arbeid",Methode_Keuze)),"",IF(ISNUMBER(FIND("arbeid",Methode_Keuze)),"",IF(Tb_Activiteiten[[#This Row],[Adviseur]]=1,Tb_Activiteiten[[#Headers],[Adviseur]],"")))</f>
        <v/>
      </c>
      <c r="AP872" t="str">
        <f>IF(ISNUMBER(FIND("arbeid",Methode_Keuze)),"",IF(ISNUMBER(FIND("arbeid",Methode_Keuze)),"",IF(Tb_Activiteiten[[#This Row],[Projectleider/Expert]]=1,Tb_Activiteiten[[#Headers],[Projectleider/Expert]],"")))</f>
        <v/>
      </c>
      <c r="AQ872" t="str">
        <f>IF(ISNUMBER(FIND("arbeid",Methode_Keuze)),"",IF(ISNUMBER(FIND("arbeid",Methode_Keuze)),"",IF(Tb_Activiteiten[[#This Row],[Arbeidskosten]]=1,Tb_Activiteiten[[#Headers],[Arbeidskosten]],"")))</f>
        <v/>
      </c>
      <c r="AR872" t="str">
        <f>IF(ISNUMBER(FIND("arbeid",Methode_Keuze)),"",IF(ISNUMBER(FIND("arbeid",Methode_Keuze)),"",IF(Tb_Activiteiten[[#This Row],[Arbeidskosten op basis van IKS]]=1,Tb_Activiteiten[[#Headers],[Arbeidskosten op basis van IKS]],"")))</f>
        <v/>
      </c>
      <c r="AS872" t="str">
        <f>IF(ISNUMBER(FIND("overige",Methode_Keuze)),"",IF(Tb_Activiteiten[[#This Row],[Kosten derden exclusief btw]]=1,Tb_Activiteiten[[#Headers],[Kosten derden exclusief btw]],""))</f>
        <v/>
      </c>
      <c r="AT872" t="str">
        <f>IF(ISNUMBER(FIND("overige",Methode_Keuze)),"",IF(Tb_Activiteiten[[#This Row],[Niet verrekenbare btw]]=1,Tb_Activiteiten[[#Headers],[Niet verrekenbare btw]],""))</f>
        <v/>
      </c>
      <c r="AU872" t="str">
        <f>IF(ISNUMBER(FIND("overige",Methode_Keuze)),"",IF(Tb_Activiteiten[[#This Row],[Grondkosten]]=1,Tb_Activiteiten[[#Headers],[Grondkosten]],""))</f>
        <v/>
      </c>
      <c r="AV872" t="str">
        <f>IF(ISNUMBER(FIND("overige",Methode_Keuze)),"",IF(Tb_Activiteiten[[#This Row],[Bijdrage in natura (overige)]]=1,Tb_Activiteiten[[#Headers],[Bijdrage in natura (overige)]],""))</f>
        <v/>
      </c>
      <c r="AW872" t="str">
        <f>IF(ISNUMBER(FIND("overige",Methode_Keuze)),"",IF(Tb_Activiteiten[[#This Row],[Bijdrage in natura (vrijwilligers)]]=1,Tb_Activiteiten[[#Headers],[Bijdrage in natura (vrijwilligers)]],""))</f>
        <v/>
      </c>
      <c r="AX872" t="str">
        <f>IF(ISNUMBER(FIND("overige",Methode_Keuze)),"",IF(Tb_Activiteiten[[#This Row],[Afschrijvingskosten]]=1,Tb_Activiteiten[[#Headers],[Afschrijvingskosten]],""))</f>
        <v/>
      </c>
      <c r="AY872" t="str">
        <f>IF(ISNUMBER(FIND("overige",Methode_Keuze)),"",IF(Tb_Activiteiten[[#This Row],[Vergoeding]]=1,Tb_Activiteiten[[#Headers],[Vergoeding]],""))</f>
        <v/>
      </c>
      <c r="AZ872" t="str">
        <f>IF(ISNUMBER(FIND("arbeid",Methode_Keuze)),"",IF(Tb_Activiteiten[[#This Row],[Arbeidskosten - vast tarief (excl eigen arbeid)]]=1,Tb_Activiteiten[[#Headers],[Arbeidskosten - vast tarief (excl eigen arbeid)]],""))</f>
        <v/>
      </c>
      <c r="BA872" t="str">
        <f>IF(ISNUMBER(FIND("overige",Methode_Keuze)),"",IF(Tb_Activiteiten[[#This Row],[Overige kosten]]=1,Tb_Activiteiten[[#Headers],[Overige kosten]],""))</f>
        <v/>
      </c>
    </row>
    <row r="873" spans="1:53" x14ac:dyDescent="0.25">
      <c r="A873" s="213"/>
      <c r="F873" s="64"/>
      <c r="G873" s="64"/>
      <c r="H873" s="258"/>
      <c r="I873" s="258"/>
      <c r="J873" s="258"/>
      <c r="K873" s="258"/>
      <c r="O873" s="56"/>
      <c r="Q873" t="str">
        <f>IFERROR(IF(VLOOKUP(Tb_Activiteiten[[#This Row],[Openstelling]],Tb_Openstelling[],2,0)=1,1,""),"")</f>
        <v/>
      </c>
      <c r="AK873" t="str">
        <f>IF(ISNUMBER(FIND("arbeid",Methode_Keuze)),"",IF(ISNUMBER(FIND("arbeid",Methode_Keuze)),"",IF(Tb_Activiteiten[[#This Row],[Loonkosten]]=1,Tb_Activiteiten[[#Headers],[Loonkosten]],"")))</f>
        <v/>
      </c>
      <c r="AL873" t="str">
        <f>IF(ISNUMBER(FIND("arbeid",Methode_Keuze)),"",IF(ISNUMBER(FIND("arbeid",Methode_Keuze)),"",IF(Tb_Activiteiten[[#This Row],[Eigen arbeid]]=1,Tb_Activiteiten[[#Headers],[Eigen arbeid]],"")))</f>
        <v/>
      </c>
      <c r="AM873" t="str">
        <f>IF(ISNUMBER(FIND("arbeid",Methode_Keuze)),"",IF(ISNUMBER(FIND("arbeid",Methode_Keuze)),"",IF(Tb_Activiteiten[[#This Row],[Projectmedewerker]]=1,Tb_Activiteiten[[#Headers],[Projectmedewerker]],"")))</f>
        <v/>
      </c>
      <c r="AN873" t="str">
        <f>IF(ISNUMBER(FIND("arbeid",Methode_Keuze)),"",IF(ISNUMBER(FIND("arbeid",Methode_Keuze)),"",IF(Tb_Activiteiten[[#This Row],[Landbouwer]]=1,Tb_Activiteiten[[#Headers],[Landbouwer]],"")))</f>
        <v/>
      </c>
      <c r="AO873" t="str">
        <f>IF(ISNUMBER(FIND("arbeid",Methode_Keuze)),"",IF(ISNUMBER(FIND("arbeid",Methode_Keuze)),"",IF(Tb_Activiteiten[[#This Row],[Adviseur]]=1,Tb_Activiteiten[[#Headers],[Adviseur]],"")))</f>
        <v/>
      </c>
      <c r="AP873" t="str">
        <f>IF(ISNUMBER(FIND("arbeid",Methode_Keuze)),"",IF(ISNUMBER(FIND("arbeid",Methode_Keuze)),"",IF(Tb_Activiteiten[[#This Row],[Projectleider/Expert]]=1,Tb_Activiteiten[[#Headers],[Projectleider/Expert]],"")))</f>
        <v/>
      </c>
      <c r="AQ873" t="str">
        <f>IF(ISNUMBER(FIND("arbeid",Methode_Keuze)),"",IF(ISNUMBER(FIND("arbeid",Methode_Keuze)),"",IF(Tb_Activiteiten[[#This Row],[Arbeidskosten]]=1,Tb_Activiteiten[[#Headers],[Arbeidskosten]],"")))</f>
        <v/>
      </c>
      <c r="AR873" t="str">
        <f>IF(ISNUMBER(FIND("arbeid",Methode_Keuze)),"",IF(ISNUMBER(FIND("arbeid",Methode_Keuze)),"",IF(Tb_Activiteiten[[#This Row],[Arbeidskosten op basis van IKS]]=1,Tb_Activiteiten[[#Headers],[Arbeidskosten op basis van IKS]],"")))</f>
        <v/>
      </c>
      <c r="AS873" t="str">
        <f>IF(ISNUMBER(FIND("overige",Methode_Keuze)),"",IF(Tb_Activiteiten[[#This Row],[Kosten derden exclusief btw]]=1,Tb_Activiteiten[[#Headers],[Kosten derden exclusief btw]],""))</f>
        <v/>
      </c>
      <c r="AT873" t="str">
        <f>IF(ISNUMBER(FIND("overige",Methode_Keuze)),"",IF(Tb_Activiteiten[[#This Row],[Niet verrekenbare btw]]=1,Tb_Activiteiten[[#Headers],[Niet verrekenbare btw]],""))</f>
        <v/>
      </c>
      <c r="AU873" t="str">
        <f>IF(ISNUMBER(FIND("overige",Methode_Keuze)),"",IF(Tb_Activiteiten[[#This Row],[Grondkosten]]=1,Tb_Activiteiten[[#Headers],[Grondkosten]],""))</f>
        <v/>
      </c>
      <c r="AV873" t="str">
        <f>IF(ISNUMBER(FIND("overige",Methode_Keuze)),"",IF(Tb_Activiteiten[[#This Row],[Bijdrage in natura (overige)]]=1,Tb_Activiteiten[[#Headers],[Bijdrage in natura (overige)]],""))</f>
        <v/>
      </c>
      <c r="AW873" t="str">
        <f>IF(ISNUMBER(FIND("overige",Methode_Keuze)),"",IF(Tb_Activiteiten[[#This Row],[Bijdrage in natura (vrijwilligers)]]=1,Tb_Activiteiten[[#Headers],[Bijdrage in natura (vrijwilligers)]],""))</f>
        <v/>
      </c>
      <c r="AX873" t="str">
        <f>IF(ISNUMBER(FIND("overige",Methode_Keuze)),"",IF(Tb_Activiteiten[[#This Row],[Afschrijvingskosten]]=1,Tb_Activiteiten[[#Headers],[Afschrijvingskosten]],""))</f>
        <v/>
      </c>
      <c r="AY873" t="str">
        <f>IF(ISNUMBER(FIND("overige",Methode_Keuze)),"",IF(Tb_Activiteiten[[#This Row],[Vergoeding]]=1,Tb_Activiteiten[[#Headers],[Vergoeding]],""))</f>
        <v/>
      </c>
      <c r="AZ873" t="str">
        <f>IF(ISNUMBER(FIND("arbeid",Methode_Keuze)),"",IF(Tb_Activiteiten[[#This Row],[Arbeidskosten - vast tarief (excl eigen arbeid)]]=1,Tb_Activiteiten[[#Headers],[Arbeidskosten - vast tarief (excl eigen arbeid)]],""))</f>
        <v/>
      </c>
      <c r="BA873" t="str">
        <f>IF(ISNUMBER(FIND("overige",Methode_Keuze)),"",IF(Tb_Activiteiten[[#This Row],[Overige kosten]]=1,Tb_Activiteiten[[#Headers],[Overige kosten]],""))</f>
        <v/>
      </c>
    </row>
    <row r="874" spans="1:53" x14ac:dyDescent="0.25">
      <c r="A874" s="213"/>
      <c r="F874" s="64"/>
      <c r="G874" s="64"/>
      <c r="H874" s="258"/>
      <c r="I874" s="258"/>
      <c r="J874" s="258"/>
      <c r="K874" s="258"/>
      <c r="O874" s="56"/>
      <c r="Q874" t="str">
        <f>IFERROR(IF(VLOOKUP(Tb_Activiteiten[[#This Row],[Openstelling]],Tb_Openstelling[],2,0)=1,1,""),"")</f>
        <v/>
      </c>
      <c r="AK874" t="str">
        <f>IF(ISNUMBER(FIND("arbeid",Methode_Keuze)),"",IF(ISNUMBER(FIND("arbeid",Methode_Keuze)),"",IF(Tb_Activiteiten[[#This Row],[Loonkosten]]=1,Tb_Activiteiten[[#Headers],[Loonkosten]],"")))</f>
        <v/>
      </c>
      <c r="AL874" t="str">
        <f>IF(ISNUMBER(FIND("arbeid",Methode_Keuze)),"",IF(ISNUMBER(FIND("arbeid",Methode_Keuze)),"",IF(Tb_Activiteiten[[#This Row],[Eigen arbeid]]=1,Tb_Activiteiten[[#Headers],[Eigen arbeid]],"")))</f>
        <v/>
      </c>
      <c r="AM874" t="str">
        <f>IF(ISNUMBER(FIND("arbeid",Methode_Keuze)),"",IF(ISNUMBER(FIND("arbeid",Methode_Keuze)),"",IF(Tb_Activiteiten[[#This Row],[Projectmedewerker]]=1,Tb_Activiteiten[[#Headers],[Projectmedewerker]],"")))</f>
        <v/>
      </c>
      <c r="AN874" t="str">
        <f>IF(ISNUMBER(FIND("arbeid",Methode_Keuze)),"",IF(ISNUMBER(FIND("arbeid",Methode_Keuze)),"",IF(Tb_Activiteiten[[#This Row],[Landbouwer]]=1,Tb_Activiteiten[[#Headers],[Landbouwer]],"")))</f>
        <v/>
      </c>
      <c r="AO874" t="str">
        <f>IF(ISNUMBER(FIND("arbeid",Methode_Keuze)),"",IF(ISNUMBER(FIND("arbeid",Methode_Keuze)),"",IF(Tb_Activiteiten[[#This Row],[Adviseur]]=1,Tb_Activiteiten[[#Headers],[Adviseur]],"")))</f>
        <v/>
      </c>
      <c r="AP874" t="str">
        <f>IF(ISNUMBER(FIND("arbeid",Methode_Keuze)),"",IF(ISNUMBER(FIND("arbeid",Methode_Keuze)),"",IF(Tb_Activiteiten[[#This Row],[Projectleider/Expert]]=1,Tb_Activiteiten[[#Headers],[Projectleider/Expert]],"")))</f>
        <v/>
      </c>
      <c r="AQ874" t="str">
        <f>IF(ISNUMBER(FIND("arbeid",Methode_Keuze)),"",IF(ISNUMBER(FIND("arbeid",Methode_Keuze)),"",IF(Tb_Activiteiten[[#This Row],[Arbeidskosten]]=1,Tb_Activiteiten[[#Headers],[Arbeidskosten]],"")))</f>
        <v/>
      </c>
      <c r="AR874" t="str">
        <f>IF(ISNUMBER(FIND("arbeid",Methode_Keuze)),"",IF(ISNUMBER(FIND("arbeid",Methode_Keuze)),"",IF(Tb_Activiteiten[[#This Row],[Arbeidskosten op basis van IKS]]=1,Tb_Activiteiten[[#Headers],[Arbeidskosten op basis van IKS]],"")))</f>
        <v/>
      </c>
      <c r="AS874" t="str">
        <f>IF(ISNUMBER(FIND("overige",Methode_Keuze)),"",IF(Tb_Activiteiten[[#This Row],[Kosten derden exclusief btw]]=1,Tb_Activiteiten[[#Headers],[Kosten derden exclusief btw]],""))</f>
        <v/>
      </c>
      <c r="AT874" t="str">
        <f>IF(ISNUMBER(FIND("overige",Methode_Keuze)),"",IF(Tb_Activiteiten[[#This Row],[Niet verrekenbare btw]]=1,Tb_Activiteiten[[#Headers],[Niet verrekenbare btw]],""))</f>
        <v/>
      </c>
      <c r="AU874" t="str">
        <f>IF(ISNUMBER(FIND("overige",Methode_Keuze)),"",IF(Tb_Activiteiten[[#This Row],[Grondkosten]]=1,Tb_Activiteiten[[#Headers],[Grondkosten]],""))</f>
        <v/>
      </c>
      <c r="AV874" t="str">
        <f>IF(ISNUMBER(FIND("overige",Methode_Keuze)),"",IF(Tb_Activiteiten[[#This Row],[Bijdrage in natura (overige)]]=1,Tb_Activiteiten[[#Headers],[Bijdrage in natura (overige)]],""))</f>
        <v/>
      </c>
      <c r="AW874" t="str">
        <f>IF(ISNUMBER(FIND("overige",Methode_Keuze)),"",IF(Tb_Activiteiten[[#This Row],[Bijdrage in natura (vrijwilligers)]]=1,Tb_Activiteiten[[#Headers],[Bijdrage in natura (vrijwilligers)]],""))</f>
        <v/>
      </c>
      <c r="AX874" t="str">
        <f>IF(ISNUMBER(FIND("overige",Methode_Keuze)),"",IF(Tb_Activiteiten[[#This Row],[Afschrijvingskosten]]=1,Tb_Activiteiten[[#Headers],[Afschrijvingskosten]],""))</f>
        <v/>
      </c>
      <c r="AY874" t="str">
        <f>IF(ISNUMBER(FIND("overige",Methode_Keuze)),"",IF(Tb_Activiteiten[[#This Row],[Vergoeding]]=1,Tb_Activiteiten[[#Headers],[Vergoeding]],""))</f>
        <v/>
      </c>
      <c r="AZ874" t="str">
        <f>IF(ISNUMBER(FIND("arbeid",Methode_Keuze)),"",IF(Tb_Activiteiten[[#This Row],[Arbeidskosten - vast tarief (excl eigen arbeid)]]=1,Tb_Activiteiten[[#Headers],[Arbeidskosten - vast tarief (excl eigen arbeid)]],""))</f>
        <v/>
      </c>
      <c r="BA874" t="str">
        <f>IF(ISNUMBER(FIND("overige",Methode_Keuze)),"",IF(Tb_Activiteiten[[#This Row],[Overige kosten]]=1,Tb_Activiteiten[[#Headers],[Overige kosten]],""))</f>
        <v/>
      </c>
    </row>
    <row r="875" spans="1:53" x14ac:dyDescent="0.25">
      <c r="A875" s="213"/>
      <c r="F875" s="64"/>
      <c r="G875" s="64"/>
      <c r="H875" s="258"/>
      <c r="I875" s="258"/>
      <c r="J875" s="258"/>
      <c r="K875" s="258"/>
      <c r="O875" s="56"/>
      <c r="Q875" t="str">
        <f>IFERROR(IF(VLOOKUP(Tb_Activiteiten[[#This Row],[Openstelling]],Tb_Openstelling[],2,0)=1,1,""),"")</f>
        <v/>
      </c>
      <c r="AK875" t="str">
        <f>IF(ISNUMBER(FIND("arbeid",Methode_Keuze)),"",IF(ISNUMBER(FIND("arbeid",Methode_Keuze)),"",IF(Tb_Activiteiten[[#This Row],[Loonkosten]]=1,Tb_Activiteiten[[#Headers],[Loonkosten]],"")))</f>
        <v/>
      </c>
      <c r="AL875" t="str">
        <f>IF(ISNUMBER(FIND("arbeid",Methode_Keuze)),"",IF(ISNUMBER(FIND("arbeid",Methode_Keuze)),"",IF(Tb_Activiteiten[[#This Row],[Eigen arbeid]]=1,Tb_Activiteiten[[#Headers],[Eigen arbeid]],"")))</f>
        <v/>
      </c>
      <c r="AM875" t="str">
        <f>IF(ISNUMBER(FIND("arbeid",Methode_Keuze)),"",IF(ISNUMBER(FIND("arbeid",Methode_Keuze)),"",IF(Tb_Activiteiten[[#This Row],[Projectmedewerker]]=1,Tb_Activiteiten[[#Headers],[Projectmedewerker]],"")))</f>
        <v/>
      </c>
      <c r="AN875" t="str">
        <f>IF(ISNUMBER(FIND("arbeid",Methode_Keuze)),"",IF(ISNUMBER(FIND("arbeid",Methode_Keuze)),"",IF(Tb_Activiteiten[[#This Row],[Landbouwer]]=1,Tb_Activiteiten[[#Headers],[Landbouwer]],"")))</f>
        <v/>
      </c>
      <c r="AO875" t="str">
        <f>IF(ISNUMBER(FIND("arbeid",Methode_Keuze)),"",IF(ISNUMBER(FIND("arbeid",Methode_Keuze)),"",IF(Tb_Activiteiten[[#This Row],[Adviseur]]=1,Tb_Activiteiten[[#Headers],[Adviseur]],"")))</f>
        <v/>
      </c>
      <c r="AP875" t="str">
        <f>IF(ISNUMBER(FIND("arbeid",Methode_Keuze)),"",IF(ISNUMBER(FIND("arbeid",Methode_Keuze)),"",IF(Tb_Activiteiten[[#This Row],[Projectleider/Expert]]=1,Tb_Activiteiten[[#Headers],[Projectleider/Expert]],"")))</f>
        <v/>
      </c>
      <c r="AQ875" t="str">
        <f>IF(ISNUMBER(FIND("arbeid",Methode_Keuze)),"",IF(ISNUMBER(FIND("arbeid",Methode_Keuze)),"",IF(Tb_Activiteiten[[#This Row],[Arbeidskosten]]=1,Tb_Activiteiten[[#Headers],[Arbeidskosten]],"")))</f>
        <v/>
      </c>
      <c r="AR875" t="str">
        <f>IF(ISNUMBER(FIND("arbeid",Methode_Keuze)),"",IF(ISNUMBER(FIND("arbeid",Methode_Keuze)),"",IF(Tb_Activiteiten[[#This Row],[Arbeidskosten op basis van IKS]]=1,Tb_Activiteiten[[#Headers],[Arbeidskosten op basis van IKS]],"")))</f>
        <v/>
      </c>
      <c r="AS875" t="str">
        <f>IF(ISNUMBER(FIND("overige",Methode_Keuze)),"",IF(Tb_Activiteiten[[#This Row],[Kosten derden exclusief btw]]=1,Tb_Activiteiten[[#Headers],[Kosten derden exclusief btw]],""))</f>
        <v/>
      </c>
      <c r="AT875" t="str">
        <f>IF(ISNUMBER(FIND("overige",Methode_Keuze)),"",IF(Tb_Activiteiten[[#This Row],[Niet verrekenbare btw]]=1,Tb_Activiteiten[[#Headers],[Niet verrekenbare btw]],""))</f>
        <v/>
      </c>
      <c r="AU875" t="str">
        <f>IF(ISNUMBER(FIND("overige",Methode_Keuze)),"",IF(Tb_Activiteiten[[#This Row],[Grondkosten]]=1,Tb_Activiteiten[[#Headers],[Grondkosten]],""))</f>
        <v/>
      </c>
      <c r="AV875" t="str">
        <f>IF(ISNUMBER(FIND("overige",Methode_Keuze)),"",IF(Tb_Activiteiten[[#This Row],[Bijdrage in natura (overige)]]=1,Tb_Activiteiten[[#Headers],[Bijdrage in natura (overige)]],""))</f>
        <v/>
      </c>
      <c r="AW875" t="str">
        <f>IF(ISNUMBER(FIND("overige",Methode_Keuze)),"",IF(Tb_Activiteiten[[#This Row],[Bijdrage in natura (vrijwilligers)]]=1,Tb_Activiteiten[[#Headers],[Bijdrage in natura (vrijwilligers)]],""))</f>
        <v/>
      </c>
      <c r="AX875" t="str">
        <f>IF(ISNUMBER(FIND("overige",Methode_Keuze)),"",IF(Tb_Activiteiten[[#This Row],[Afschrijvingskosten]]=1,Tb_Activiteiten[[#Headers],[Afschrijvingskosten]],""))</f>
        <v/>
      </c>
      <c r="AY875" t="str">
        <f>IF(ISNUMBER(FIND("overige",Methode_Keuze)),"",IF(Tb_Activiteiten[[#This Row],[Vergoeding]]=1,Tb_Activiteiten[[#Headers],[Vergoeding]],""))</f>
        <v/>
      </c>
      <c r="AZ875" t="str">
        <f>IF(ISNUMBER(FIND("arbeid",Methode_Keuze)),"",IF(Tb_Activiteiten[[#This Row],[Arbeidskosten - vast tarief (excl eigen arbeid)]]=1,Tb_Activiteiten[[#Headers],[Arbeidskosten - vast tarief (excl eigen arbeid)]],""))</f>
        <v/>
      </c>
      <c r="BA875" t="str">
        <f>IF(ISNUMBER(FIND("overige",Methode_Keuze)),"",IF(Tb_Activiteiten[[#This Row],[Overige kosten]]=1,Tb_Activiteiten[[#Headers],[Overige kosten]],""))</f>
        <v/>
      </c>
    </row>
    <row r="876" spans="1:53" x14ac:dyDescent="0.25">
      <c r="A876" s="213"/>
      <c r="F876" s="64"/>
      <c r="G876" s="64"/>
      <c r="H876" s="258"/>
      <c r="I876" s="258"/>
      <c r="J876" s="258"/>
      <c r="K876" s="258"/>
      <c r="O876" s="56"/>
      <c r="Q876" t="str">
        <f>IFERROR(IF(VLOOKUP(Tb_Activiteiten[[#This Row],[Openstelling]],Tb_Openstelling[],2,0)=1,1,""),"")</f>
        <v/>
      </c>
      <c r="AK876" t="str">
        <f>IF(ISNUMBER(FIND("arbeid",Methode_Keuze)),"",IF(ISNUMBER(FIND("arbeid",Methode_Keuze)),"",IF(Tb_Activiteiten[[#This Row],[Loonkosten]]=1,Tb_Activiteiten[[#Headers],[Loonkosten]],"")))</f>
        <v/>
      </c>
      <c r="AL876" t="str">
        <f>IF(ISNUMBER(FIND("arbeid",Methode_Keuze)),"",IF(ISNUMBER(FIND("arbeid",Methode_Keuze)),"",IF(Tb_Activiteiten[[#This Row],[Eigen arbeid]]=1,Tb_Activiteiten[[#Headers],[Eigen arbeid]],"")))</f>
        <v/>
      </c>
      <c r="AM876" t="str">
        <f>IF(ISNUMBER(FIND("arbeid",Methode_Keuze)),"",IF(ISNUMBER(FIND("arbeid",Methode_Keuze)),"",IF(Tb_Activiteiten[[#This Row],[Projectmedewerker]]=1,Tb_Activiteiten[[#Headers],[Projectmedewerker]],"")))</f>
        <v/>
      </c>
      <c r="AN876" t="str">
        <f>IF(ISNUMBER(FIND("arbeid",Methode_Keuze)),"",IF(ISNUMBER(FIND("arbeid",Methode_Keuze)),"",IF(Tb_Activiteiten[[#This Row],[Landbouwer]]=1,Tb_Activiteiten[[#Headers],[Landbouwer]],"")))</f>
        <v/>
      </c>
      <c r="AO876" t="str">
        <f>IF(ISNUMBER(FIND("arbeid",Methode_Keuze)),"",IF(ISNUMBER(FIND("arbeid",Methode_Keuze)),"",IF(Tb_Activiteiten[[#This Row],[Adviseur]]=1,Tb_Activiteiten[[#Headers],[Adviseur]],"")))</f>
        <v/>
      </c>
      <c r="AP876" t="str">
        <f>IF(ISNUMBER(FIND("arbeid",Methode_Keuze)),"",IF(ISNUMBER(FIND("arbeid",Methode_Keuze)),"",IF(Tb_Activiteiten[[#This Row],[Projectleider/Expert]]=1,Tb_Activiteiten[[#Headers],[Projectleider/Expert]],"")))</f>
        <v/>
      </c>
      <c r="AQ876" t="str">
        <f>IF(ISNUMBER(FIND("arbeid",Methode_Keuze)),"",IF(ISNUMBER(FIND("arbeid",Methode_Keuze)),"",IF(Tb_Activiteiten[[#This Row],[Arbeidskosten]]=1,Tb_Activiteiten[[#Headers],[Arbeidskosten]],"")))</f>
        <v/>
      </c>
      <c r="AR876" t="str">
        <f>IF(ISNUMBER(FIND("arbeid",Methode_Keuze)),"",IF(ISNUMBER(FIND("arbeid",Methode_Keuze)),"",IF(Tb_Activiteiten[[#This Row],[Arbeidskosten op basis van IKS]]=1,Tb_Activiteiten[[#Headers],[Arbeidskosten op basis van IKS]],"")))</f>
        <v/>
      </c>
      <c r="AS876" t="str">
        <f>IF(ISNUMBER(FIND("overige",Methode_Keuze)),"",IF(Tb_Activiteiten[[#This Row],[Kosten derden exclusief btw]]=1,Tb_Activiteiten[[#Headers],[Kosten derden exclusief btw]],""))</f>
        <v/>
      </c>
      <c r="AT876" t="str">
        <f>IF(ISNUMBER(FIND("overige",Methode_Keuze)),"",IF(Tb_Activiteiten[[#This Row],[Niet verrekenbare btw]]=1,Tb_Activiteiten[[#Headers],[Niet verrekenbare btw]],""))</f>
        <v/>
      </c>
      <c r="AU876" t="str">
        <f>IF(ISNUMBER(FIND("overige",Methode_Keuze)),"",IF(Tb_Activiteiten[[#This Row],[Grondkosten]]=1,Tb_Activiteiten[[#Headers],[Grondkosten]],""))</f>
        <v/>
      </c>
      <c r="AV876" t="str">
        <f>IF(ISNUMBER(FIND("overige",Methode_Keuze)),"",IF(Tb_Activiteiten[[#This Row],[Bijdrage in natura (overige)]]=1,Tb_Activiteiten[[#Headers],[Bijdrage in natura (overige)]],""))</f>
        <v/>
      </c>
      <c r="AW876" t="str">
        <f>IF(ISNUMBER(FIND("overige",Methode_Keuze)),"",IF(Tb_Activiteiten[[#This Row],[Bijdrage in natura (vrijwilligers)]]=1,Tb_Activiteiten[[#Headers],[Bijdrage in natura (vrijwilligers)]],""))</f>
        <v/>
      </c>
      <c r="AX876" t="str">
        <f>IF(ISNUMBER(FIND("overige",Methode_Keuze)),"",IF(Tb_Activiteiten[[#This Row],[Afschrijvingskosten]]=1,Tb_Activiteiten[[#Headers],[Afschrijvingskosten]],""))</f>
        <v/>
      </c>
      <c r="AY876" t="str">
        <f>IF(ISNUMBER(FIND("overige",Methode_Keuze)),"",IF(Tb_Activiteiten[[#This Row],[Vergoeding]]=1,Tb_Activiteiten[[#Headers],[Vergoeding]],""))</f>
        <v/>
      </c>
      <c r="AZ876" t="str">
        <f>IF(ISNUMBER(FIND("arbeid",Methode_Keuze)),"",IF(Tb_Activiteiten[[#This Row],[Arbeidskosten - vast tarief (excl eigen arbeid)]]=1,Tb_Activiteiten[[#Headers],[Arbeidskosten - vast tarief (excl eigen arbeid)]],""))</f>
        <v/>
      </c>
      <c r="BA876" t="str">
        <f>IF(ISNUMBER(FIND("overige",Methode_Keuze)),"",IF(Tb_Activiteiten[[#This Row],[Overige kosten]]=1,Tb_Activiteiten[[#Headers],[Overige kosten]],""))</f>
        <v/>
      </c>
    </row>
    <row r="877" spans="1:53" x14ac:dyDescent="0.25">
      <c r="A877" s="213"/>
      <c r="F877" s="64"/>
      <c r="G877" s="64"/>
      <c r="H877" s="258"/>
      <c r="I877" s="258"/>
      <c r="J877" s="258"/>
      <c r="K877" s="258"/>
      <c r="O877" s="56"/>
      <c r="Q877" t="str">
        <f>IFERROR(IF(VLOOKUP(Tb_Activiteiten[[#This Row],[Openstelling]],Tb_Openstelling[],2,0)=1,1,""),"")</f>
        <v/>
      </c>
      <c r="AK877" t="str">
        <f>IF(ISNUMBER(FIND("arbeid",Methode_Keuze)),"",IF(ISNUMBER(FIND("arbeid",Methode_Keuze)),"",IF(Tb_Activiteiten[[#This Row],[Loonkosten]]=1,Tb_Activiteiten[[#Headers],[Loonkosten]],"")))</f>
        <v/>
      </c>
      <c r="AL877" t="str">
        <f>IF(ISNUMBER(FIND("arbeid",Methode_Keuze)),"",IF(ISNUMBER(FIND("arbeid",Methode_Keuze)),"",IF(Tb_Activiteiten[[#This Row],[Eigen arbeid]]=1,Tb_Activiteiten[[#Headers],[Eigen arbeid]],"")))</f>
        <v/>
      </c>
      <c r="AM877" t="str">
        <f>IF(ISNUMBER(FIND("arbeid",Methode_Keuze)),"",IF(ISNUMBER(FIND("arbeid",Methode_Keuze)),"",IF(Tb_Activiteiten[[#This Row],[Projectmedewerker]]=1,Tb_Activiteiten[[#Headers],[Projectmedewerker]],"")))</f>
        <v/>
      </c>
      <c r="AN877" t="str">
        <f>IF(ISNUMBER(FIND("arbeid",Methode_Keuze)),"",IF(ISNUMBER(FIND("arbeid",Methode_Keuze)),"",IF(Tb_Activiteiten[[#This Row],[Landbouwer]]=1,Tb_Activiteiten[[#Headers],[Landbouwer]],"")))</f>
        <v/>
      </c>
      <c r="AO877" t="str">
        <f>IF(ISNUMBER(FIND("arbeid",Methode_Keuze)),"",IF(ISNUMBER(FIND("arbeid",Methode_Keuze)),"",IF(Tb_Activiteiten[[#This Row],[Adviseur]]=1,Tb_Activiteiten[[#Headers],[Adviseur]],"")))</f>
        <v/>
      </c>
      <c r="AP877" t="str">
        <f>IF(ISNUMBER(FIND("arbeid",Methode_Keuze)),"",IF(ISNUMBER(FIND("arbeid",Methode_Keuze)),"",IF(Tb_Activiteiten[[#This Row],[Projectleider/Expert]]=1,Tb_Activiteiten[[#Headers],[Projectleider/Expert]],"")))</f>
        <v/>
      </c>
      <c r="AQ877" t="str">
        <f>IF(ISNUMBER(FIND("arbeid",Methode_Keuze)),"",IF(ISNUMBER(FIND("arbeid",Methode_Keuze)),"",IF(Tb_Activiteiten[[#This Row],[Arbeidskosten]]=1,Tb_Activiteiten[[#Headers],[Arbeidskosten]],"")))</f>
        <v/>
      </c>
      <c r="AR877" t="str">
        <f>IF(ISNUMBER(FIND("arbeid",Methode_Keuze)),"",IF(ISNUMBER(FIND("arbeid",Methode_Keuze)),"",IF(Tb_Activiteiten[[#This Row],[Arbeidskosten op basis van IKS]]=1,Tb_Activiteiten[[#Headers],[Arbeidskosten op basis van IKS]],"")))</f>
        <v/>
      </c>
      <c r="AS877" t="str">
        <f>IF(ISNUMBER(FIND("overige",Methode_Keuze)),"",IF(Tb_Activiteiten[[#This Row],[Kosten derden exclusief btw]]=1,Tb_Activiteiten[[#Headers],[Kosten derden exclusief btw]],""))</f>
        <v/>
      </c>
      <c r="AT877" t="str">
        <f>IF(ISNUMBER(FIND("overige",Methode_Keuze)),"",IF(Tb_Activiteiten[[#This Row],[Niet verrekenbare btw]]=1,Tb_Activiteiten[[#Headers],[Niet verrekenbare btw]],""))</f>
        <v/>
      </c>
      <c r="AU877" t="str">
        <f>IF(ISNUMBER(FIND("overige",Methode_Keuze)),"",IF(Tb_Activiteiten[[#This Row],[Grondkosten]]=1,Tb_Activiteiten[[#Headers],[Grondkosten]],""))</f>
        <v/>
      </c>
      <c r="AV877" t="str">
        <f>IF(ISNUMBER(FIND("overige",Methode_Keuze)),"",IF(Tb_Activiteiten[[#This Row],[Bijdrage in natura (overige)]]=1,Tb_Activiteiten[[#Headers],[Bijdrage in natura (overige)]],""))</f>
        <v/>
      </c>
      <c r="AW877" t="str">
        <f>IF(ISNUMBER(FIND("overige",Methode_Keuze)),"",IF(Tb_Activiteiten[[#This Row],[Bijdrage in natura (vrijwilligers)]]=1,Tb_Activiteiten[[#Headers],[Bijdrage in natura (vrijwilligers)]],""))</f>
        <v/>
      </c>
      <c r="AX877" t="str">
        <f>IF(ISNUMBER(FIND("overige",Methode_Keuze)),"",IF(Tb_Activiteiten[[#This Row],[Afschrijvingskosten]]=1,Tb_Activiteiten[[#Headers],[Afschrijvingskosten]],""))</f>
        <v/>
      </c>
      <c r="AY877" t="str">
        <f>IF(ISNUMBER(FIND("overige",Methode_Keuze)),"",IF(Tb_Activiteiten[[#This Row],[Vergoeding]]=1,Tb_Activiteiten[[#Headers],[Vergoeding]],""))</f>
        <v/>
      </c>
      <c r="AZ877" t="str">
        <f>IF(ISNUMBER(FIND("arbeid",Methode_Keuze)),"",IF(Tb_Activiteiten[[#This Row],[Arbeidskosten - vast tarief (excl eigen arbeid)]]=1,Tb_Activiteiten[[#Headers],[Arbeidskosten - vast tarief (excl eigen arbeid)]],""))</f>
        <v/>
      </c>
      <c r="BA877" t="str">
        <f>IF(ISNUMBER(FIND("overige",Methode_Keuze)),"",IF(Tb_Activiteiten[[#This Row],[Overige kosten]]=1,Tb_Activiteiten[[#Headers],[Overige kosten]],""))</f>
        <v/>
      </c>
    </row>
    <row r="878" spans="1:53" x14ac:dyDescent="0.25">
      <c r="A878" s="213"/>
      <c r="F878" s="64"/>
      <c r="G878" s="64"/>
      <c r="H878" s="258"/>
      <c r="I878" s="258"/>
      <c r="J878" s="258"/>
      <c r="K878" s="258"/>
      <c r="O878" s="56"/>
      <c r="Q878" t="str">
        <f>IFERROR(IF(VLOOKUP(Tb_Activiteiten[[#This Row],[Openstelling]],Tb_Openstelling[],2,0)=1,1,""),"")</f>
        <v/>
      </c>
      <c r="AK878" t="str">
        <f>IF(ISNUMBER(FIND("arbeid",Methode_Keuze)),"",IF(ISNUMBER(FIND("arbeid",Methode_Keuze)),"",IF(Tb_Activiteiten[[#This Row],[Loonkosten]]=1,Tb_Activiteiten[[#Headers],[Loonkosten]],"")))</f>
        <v/>
      </c>
      <c r="AL878" t="str">
        <f>IF(ISNUMBER(FIND("arbeid",Methode_Keuze)),"",IF(ISNUMBER(FIND("arbeid",Methode_Keuze)),"",IF(Tb_Activiteiten[[#This Row],[Eigen arbeid]]=1,Tb_Activiteiten[[#Headers],[Eigen arbeid]],"")))</f>
        <v/>
      </c>
      <c r="AM878" t="str">
        <f>IF(ISNUMBER(FIND("arbeid",Methode_Keuze)),"",IF(ISNUMBER(FIND("arbeid",Methode_Keuze)),"",IF(Tb_Activiteiten[[#This Row],[Projectmedewerker]]=1,Tb_Activiteiten[[#Headers],[Projectmedewerker]],"")))</f>
        <v/>
      </c>
      <c r="AN878" t="str">
        <f>IF(ISNUMBER(FIND("arbeid",Methode_Keuze)),"",IF(ISNUMBER(FIND("arbeid",Methode_Keuze)),"",IF(Tb_Activiteiten[[#This Row],[Landbouwer]]=1,Tb_Activiteiten[[#Headers],[Landbouwer]],"")))</f>
        <v/>
      </c>
      <c r="AO878" t="str">
        <f>IF(ISNUMBER(FIND("arbeid",Methode_Keuze)),"",IF(ISNUMBER(FIND("arbeid",Methode_Keuze)),"",IF(Tb_Activiteiten[[#This Row],[Adviseur]]=1,Tb_Activiteiten[[#Headers],[Adviseur]],"")))</f>
        <v/>
      </c>
      <c r="AP878" t="str">
        <f>IF(ISNUMBER(FIND("arbeid",Methode_Keuze)),"",IF(ISNUMBER(FIND("arbeid",Methode_Keuze)),"",IF(Tb_Activiteiten[[#This Row],[Projectleider/Expert]]=1,Tb_Activiteiten[[#Headers],[Projectleider/Expert]],"")))</f>
        <v/>
      </c>
      <c r="AQ878" t="str">
        <f>IF(ISNUMBER(FIND("arbeid",Methode_Keuze)),"",IF(ISNUMBER(FIND("arbeid",Methode_Keuze)),"",IF(Tb_Activiteiten[[#This Row],[Arbeidskosten]]=1,Tb_Activiteiten[[#Headers],[Arbeidskosten]],"")))</f>
        <v/>
      </c>
      <c r="AR878" t="str">
        <f>IF(ISNUMBER(FIND("arbeid",Methode_Keuze)),"",IF(ISNUMBER(FIND("arbeid",Methode_Keuze)),"",IF(Tb_Activiteiten[[#This Row],[Arbeidskosten op basis van IKS]]=1,Tb_Activiteiten[[#Headers],[Arbeidskosten op basis van IKS]],"")))</f>
        <v/>
      </c>
      <c r="AS878" t="str">
        <f>IF(ISNUMBER(FIND("overige",Methode_Keuze)),"",IF(Tb_Activiteiten[[#This Row],[Kosten derden exclusief btw]]=1,Tb_Activiteiten[[#Headers],[Kosten derden exclusief btw]],""))</f>
        <v/>
      </c>
      <c r="AT878" t="str">
        <f>IF(ISNUMBER(FIND("overige",Methode_Keuze)),"",IF(Tb_Activiteiten[[#This Row],[Niet verrekenbare btw]]=1,Tb_Activiteiten[[#Headers],[Niet verrekenbare btw]],""))</f>
        <v/>
      </c>
      <c r="AU878" t="str">
        <f>IF(ISNUMBER(FIND("overige",Methode_Keuze)),"",IF(Tb_Activiteiten[[#This Row],[Grondkosten]]=1,Tb_Activiteiten[[#Headers],[Grondkosten]],""))</f>
        <v/>
      </c>
      <c r="AV878" t="str">
        <f>IF(ISNUMBER(FIND("overige",Methode_Keuze)),"",IF(Tb_Activiteiten[[#This Row],[Bijdrage in natura (overige)]]=1,Tb_Activiteiten[[#Headers],[Bijdrage in natura (overige)]],""))</f>
        <v/>
      </c>
      <c r="AW878" t="str">
        <f>IF(ISNUMBER(FIND("overige",Methode_Keuze)),"",IF(Tb_Activiteiten[[#This Row],[Bijdrage in natura (vrijwilligers)]]=1,Tb_Activiteiten[[#Headers],[Bijdrage in natura (vrijwilligers)]],""))</f>
        <v/>
      </c>
      <c r="AX878" t="str">
        <f>IF(ISNUMBER(FIND("overige",Methode_Keuze)),"",IF(Tb_Activiteiten[[#This Row],[Afschrijvingskosten]]=1,Tb_Activiteiten[[#Headers],[Afschrijvingskosten]],""))</f>
        <v/>
      </c>
      <c r="AY878" t="str">
        <f>IF(ISNUMBER(FIND("overige",Methode_Keuze)),"",IF(Tb_Activiteiten[[#This Row],[Vergoeding]]=1,Tb_Activiteiten[[#Headers],[Vergoeding]],""))</f>
        <v/>
      </c>
      <c r="AZ878" t="str">
        <f>IF(ISNUMBER(FIND("arbeid",Methode_Keuze)),"",IF(Tb_Activiteiten[[#This Row],[Arbeidskosten - vast tarief (excl eigen arbeid)]]=1,Tb_Activiteiten[[#Headers],[Arbeidskosten - vast tarief (excl eigen arbeid)]],""))</f>
        <v/>
      </c>
      <c r="BA878" t="str">
        <f>IF(ISNUMBER(FIND("overige",Methode_Keuze)),"",IF(Tb_Activiteiten[[#This Row],[Overige kosten]]=1,Tb_Activiteiten[[#Headers],[Overige kosten]],""))</f>
        <v/>
      </c>
    </row>
    <row r="879" spans="1:53" x14ac:dyDescent="0.25">
      <c r="A879" s="213"/>
      <c r="F879" s="64"/>
      <c r="G879" s="64"/>
      <c r="H879" s="258"/>
      <c r="I879" s="258"/>
      <c r="J879" s="258"/>
      <c r="K879" s="258"/>
      <c r="O879" s="56"/>
      <c r="Q879" t="str">
        <f>IFERROR(IF(VLOOKUP(Tb_Activiteiten[[#This Row],[Openstelling]],Tb_Openstelling[],2,0)=1,1,""),"")</f>
        <v/>
      </c>
      <c r="AK879" t="str">
        <f>IF(ISNUMBER(FIND("arbeid",Methode_Keuze)),"",IF(ISNUMBER(FIND("arbeid",Methode_Keuze)),"",IF(Tb_Activiteiten[[#This Row],[Loonkosten]]=1,Tb_Activiteiten[[#Headers],[Loonkosten]],"")))</f>
        <v/>
      </c>
      <c r="AL879" t="str">
        <f>IF(ISNUMBER(FIND("arbeid",Methode_Keuze)),"",IF(ISNUMBER(FIND("arbeid",Methode_Keuze)),"",IF(Tb_Activiteiten[[#This Row],[Eigen arbeid]]=1,Tb_Activiteiten[[#Headers],[Eigen arbeid]],"")))</f>
        <v/>
      </c>
      <c r="AM879" t="str">
        <f>IF(ISNUMBER(FIND("arbeid",Methode_Keuze)),"",IF(ISNUMBER(FIND("arbeid",Methode_Keuze)),"",IF(Tb_Activiteiten[[#This Row],[Projectmedewerker]]=1,Tb_Activiteiten[[#Headers],[Projectmedewerker]],"")))</f>
        <v/>
      </c>
      <c r="AN879" t="str">
        <f>IF(ISNUMBER(FIND("arbeid",Methode_Keuze)),"",IF(ISNUMBER(FIND("arbeid",Methode_Keuze)),"",IF(Tb_Activiteiten[[#This Row],[Landbouwer]]=1,Tb_Activiteiten[[#Headers],[Landbouwer]],"")))</f>
        <v/>
      </c>
      <c r="AO879" t="str">
        <f>IF(ISNUMBER(FIND("arbeid",Methode_Keuze)),"",IF(ISNUMBER(FIND("arbeid",Methode_Keuze)),"",IF(Tb_Activiteiten[[#This Row],[Adviseur]]=1,Tb_Activiteiten[[#Headers],[Adviseur]],"")))</f>
        <v/>
      </c>
      <c r="AP879" t="str">
        <f>IF(ISNUMBER(FIND("arbeid",Methode_Keuze)),"",IF(ISNUMBER(FIND("arbeid",Methode_Keuze)),"",IF(Tb_Activiteiten[[#This Row],[Projectleider/Expert]]=1,Tb_Activiteiten[[#Headers],[Projectleider/Expert]],"")))</f>
        <v/>
      </c>
      <c r="AQ879" t="str">
        <f>IF(ISNUMBER(FIND("arbeid",Methode_Keuze)),"",IF(ISNUMBER(FIND("arbeid",Methode_Keuze)),"",IF(Tb_Activiteiten[[#This Row],[Arbeidskosten]]=1,Tb_Activiteiten[[#Headers],[Arbeidskosten]],"")))</f>
        <v/>
      </c>
      <c r="AR879" t="str">
        <f>IF(ISNUMBER(FIND("arbeid",Methode_Keuze)),"",IF(ISNUMBER(FIND("arbeid",Methode_Keuze)),"",IF(Tb_Activiteiten[[#This Row],[Arbeidskosten op basis van IKS]]=1,Tb_Activiteiten[[#Headers],[Arbeidskosten op basis van IKS]],"")))</f>
        <v/>
      </c>
      <c r="AS879" t="str">
        <f>IF(ISNUMBER(FIND("overige",Methode_Keuze)),"",IF(Tb_Activiteiten[[#This Row],[Kosten derden exclusief btw]]=1,Tb_Activiteiten[[#Headers],[Kosten derden exclusief btw]],""))</f>
        <v/>
      </c>
      <c r="AT879" t="str">
        <f>IF(ISNUMBER(FIND("overige",Methode_Keuze)),"",IF(Tb_Activiteiten[[#This Row],[Niet verrekenbare btw]]=1,Tb_Activiteiten[[#Headers],[Niet verrekenbare btw]],""))</f>
        <v/>
      </c>
      <c r="AU879" t="str">
        <f>IF(ISNUMBER(FIND("overige",Methode_Keuze)),"",IF(Tb_Activiteiten[[#This Row],[Grondkosten]]=1,Tb_Activiteiten[[#Headers],[Grondkosten]],""))</f>
        <v/>
      </c>
      <c r="AV879" t="str">
        <f>IF(ISNUMBER(FIND("overige",Methode_Keuze)),"",IF(Tb_Activiteiten[[#This Row],[Bijdrage in natura (overige)]]=1,Tb_Activiteiten[[#Headers],[Bijdrage in natura (overige)]],""))</f>
        <v/>
      </c>
      <c r="AW879" t="str">
        <f>IF(ISNUMBER(FIND("overige",Methode_Keuze)),"",IF(Tb_Activiteiten[[#This Row],[Bijdrage in natura (vrijwilligers)]]=1,Tb_Activiteiten[[#Headers],[Bijdrage in natura (vrijwilligers)]],""))</f>
        <v/>
      </c>
      <c r="AX879" t="str">
        <f>IF(ISNUMBER(FIND("overige",Methode_Keuze)),"",IF(Tb_Activiteiten[[#This Row],[Afschrijvingskosten]]=1,Tb_Activiteiten[[#Headers],[Afschrijvingskosten]],""))</f>
        <v/>
      </c>
      <c r="AY879" t="str">
        <f>IF(ISNUMBER(FIND("overige",Methode_Keuze)),"",IF(Tb_Activiteiten[[#This Row],[Vergoeding]]=1,Tb_Activiteiten[[#Headers],[Vergoeding]],""))</f>
        <v/>
      </c>
      <c r="AZ879" t="str">
        <f>IF(ISNUMBER(FIND("arbeid",Methode_Keuze)),"",IF(Tb_Activiteiten[[#This Row],[Arbeidskosten - vast tarief (excl eigen arbeid)]]=1,Tb_Activiteiten[[#Headers],[Arbeidskosten - vast tarief (excl eigen arbeid)]],""))</f>
        <v/>
      </c>
      <c r="BA879" t="str">
        <f>IF(ISNUMBER(FIND("overige",Methode_Keuze)),"",IF(Tb_Activiteiten[[#This Row],[Overige kosten]]=1,Tb_Activiteiten[[#Headers],[Overige kosten]],""))</f>
        <v/>
      </c>
    </row>
    <row r="880" spans="1:53" x14ac:dyDescent="0.25">
      <c r="A880" s="213"/>
      <c r="F880" s="64"/>
      <c r="G880" s="64"/>
      <c r="H880" s="258"/>
      <c r="I880" s="258"/>
      <c r="J880" s="258"/>
      <c r="K880" s="258"/>
      <c r="O880" s="56"/>
      <c r="Q880" t="str">
        <f>IFERROR(IF(VLOOKUP(Tb_Activiteiten[[#This Row],[Openstelling]],Tb_Openstelling[],2,0)=1,1,""),"")</f>
        <v/>
      </c>
      <c r="AK880" t="str">
        <f>IF(ISNUMBER(FIND("arbeid",Methode_Keuze)),"",IF(ISNUMBER(FIND("arbeid",Methode_Keuze)),"",IF(Tb_Activiteiten[[#This Row],[Loonkosten]]=1,Tb_Activiteiten[[#Headers],[Loonkosten]],"")))</f>
        <v/>
      </c>
      <c r="AL880" t="str">
        <f>IF(ISNUMBER(FIND("arbeid",Methode_Keuze)),"",IF(ISNUMBER(FIND("arbeid",Methode_Keuze)),"",IF(Tb_Activiteiten[[#This Row],[Eigen arbeid]]=1,Tb_Activiteiten[[#Headers],[Eigen arbeid]],"")))</f>
        <v/>
      </c>
      <c r="AM880" t="str">
        <f>IF(ISNUMBER(FIND("arbeid",Methode_Keuze)),"",IF(ISNUMBER(FIND("arbeid",Methode_Keuze)),"",IF(Tb_Activiteiten[[#This Row],[Projectmedewerker]]=1,Tb_Activiteiten[[#Headers],[Projectmedewerker]],"")))</f>
        <v/>
      </c>
      <c r="AN880" t="str">
        <f>IF(ISNUMBER(FIND("arbeid",Methode_Keuze)),"",IF(ISNUMBER(FIND("arbeid",Methode_Keuze)),"",IF(Tb_Activiteiten[[#This Row],[Landbouwer]]=1,Tb_Activiteiten[[#Headers],[Landbouwer]],"")))</f>
        <v/>
      </c>
      <c r="AO880" t="str">
        <f>IF(ISNUMBER(FIND("arbeid",Methode_Keuze)),"",IF(ISNUMBER(FIND("arbeid",Methode_Keuze)),"",IF(Tb_Activiteiten[[#This Row],[Adviseur]]=1,Tb_Activiteiten[[#Headers],[Adviseur]],"")))</f>
        <v/>
      </c>
      <c r="AP880" t="str">
        <f>IF(ISNUMBER(FIND("arbeid",Methode_Keuze)),"",IF(ISNUMBER(FIND("arbeid",Methode_Keuze)),"",IF(Tb_Activiteiten[[#This Row],[Projectleider/Expert]]=1,Tb_Activiteiten[[#Headers],[Projectleider/Expert]],"")))</f>
        <v/>
      </c>
      <c r="AQ880" t="str">
        <f>IF(ISNUMBER(FIND("arbeid",Methode_Keuze)),"",IF(ISNUMBER(FIND("arbeid",Methode_Keuze)),"",IF(Tb_Activiteiten[[#This Row],[Arbeidskosten]]=1,Tb_Activiteiten[[#Headers],[Arbeidskosten]],"")))</f>
        <v/>
      </c>
      <c r="AR880" t="str">
        <f>IF(ISNUMBER(FIND("arbeid",Methode_Keuze)),"",IF(ISNUMBER(FIND("arbeid",Methode_Keuze)),"",IF(Tb_Activiteiten[[#This Row],[Arbeidskosten op basis van IKS]]=1,Tb_Activiteiten[[#Headers],[Arbeidskosten op basis van IKS]],"")))</f>
        <v/>
      </c>
      <c r="AS880" t="str">
        <f>IF(ISNUMBER(FIND("overige",Methode_Keuze)),"",IF(Tb_Activiteiten[[#This Row],[Kosten derden exclusief btw]]=1,Tb_Activiteiten[[#Headers],[Kosten derden exclusief btw]],""))</f>
        <v/>
      </c>
      <c r="AT880" t="str">
        <f>IF(ISNUMBER(FIND("overige",Methode_Keuze)),"",IF(Tb_Activiteiten[[#This Row],[Niet verrekenbare btw]]=1,Tb_Activiteiten[[#Headers],[Niet verrekenbare btw]],""))</f>
        <v/>
      </c>
      <c r="AU880" t="str">
        <f>IF(ISNUMBER(FIND("overige",Methode_Keuze)),"",IF(Tb_Activiteiten[[#This Row],[Grondkosten]]=1,Tb_Activiteiten[[#Headers],[Grondkosten]],""))</f>
        <v/>
      </c>
      <c r="AV880" t="str">
        <f>IF(ISNUMBER(FIND("overige",Methode_Keuze)),"",IF(Tb_Activiteiten[[#This Row],[Bijdrage in natura (overige)]]=1,Tb_Activiteiten[[#Headers],[Bijdrage in natura (overige)]],""))</f>
        <v/>
      </c>
      <c r="AW880" t="str">
        <f>IF(ISNUMBER(FIND("overige",Methode_Keuze)),"",IF(Tb_Activiteiten[[#This Row],[Bijdrage in natura (vrijwilligers)]]=1,Tb_Activiteiten[[#Headers],[Bijdrage in natura (vrijwilligers)]],""))</f>
        <v/>
      </c>
      <c r="AX880" t="str">
        <f>IF(ISNUMBER(FIND("overige",Methode_Keuze)),"",IF(Tb_Activiteiten[[#This Row],[Afschrijvingskosten]]=1,Tb_Activiteiten[[#Headers],[Afschrijvingskosten]],""))</f>
        <v/>
      </c>
      <c r="AY880" t="str">
        <f>IF(ISNUMBER(FIND("overige",Methode_Keuze)),"",IF(Tb_Activiteiten[[#This Row],[Vergoeding]]=1,Tb_Activiteiten[[#Headers],[Vergoeding]],""))</f>
        <v/>
      </c>
      <c r="AZ880" t="str">
        <f>IF(ISNUMBER(FIND("arbeid",Methode_Keuze)),"",IF(Tb_Activiteiten[[#This Row],[Arbeidskosten - vast tarief (excl eigen arbeid)]]=1,Tb_Activiteiten[[#Headers],[Arbeidskosten - vast tarief (excl eigen arbeid)]],""))</f>
        <v/>
      </c>
      <c r="BA880" t="str">
        <f>IF(ISNUMBER(FIND("overige",Methode_Keuze)),"",IF(Tb_Activiteiten[[#This Row],[Overige kosten]]=1,Tb_Activiteiten[[#Headers],[Overige kosten]],""))</f>
        <v/>
      </c>
    </row>
    <row r="881" spans="1:53" x14ac:dyDescent="0.25">
      <c r="A881" s="213"/>
      <c r="F881" s="64"/>
      <c r="G881" s="64"/>
      <c r="H881" s="258"/>
      <c r="I881" s="258"/>
      <c r="J881" s="258"/>
      <c r="K881" s="258"/>
      <c r="O881" s="56"/>
      <c r="Q881" t="str">
        <f>IFERROR(IF(VLOOKUP(Tb_Activiteiten[[#This Row],[Openstelling]],Tb_Openstelling[],2,0)=1,1,""),"")</f>
        <v/>
      </c>
      <c r="AK881" t="str">
        <f>IF(ISNUMBER(FIND("arbeid",Methode_Keuze)),"",IF(ISNUMBER(FIND("arbeid",Methode_Keuze)),"",IF(Tb_Activiteiten[[#This Row],[Loonkosten]]=1,Tb_Activiteiten[[#Headers],[Loonkosten]],"")))</f>
        <v/>
      </c>
      <c r="AL881" t="str">
        <f>IF(ISNUMBER(FIND("arbeid",Methode_Keuze)),"",IF(ISNUMBER(FIND("arbeid",Methode_Keuze)),"",IF(Tb_Activiteiten[[#This Row],[Eigen arbeid]]=1,Tb_Activiteiten[[#Headers],[Eigen arbeid]],"")))</f>
        <v/>
      </c>
      <c r="AM881" t="str">
        <f>IF(ISNUMBER(FIND("arbeid",Methode_Keuze)),"",IF(ISNUMBER(FIND("arbeid",Methode_Keuze)),"",IF(Tb_Activiteiten[[#This Row],[Projectmedewerker]]=1,Tb_Activiteiten[[#Headers],[Projectmedewerker]],"")))</f>
        <v/>
      </c>
      <c r="AN881" t="str">
        <f>IF(ISNUMBER(FIND("arbeid",Methode_Keuze)),"",IF(ISNUMBER(FIND("arbeid",Methode_Keuze)),"",IF(Tb_Activiteiten[[#This Row],[Landbouwer]]=1,Tb_Activiteiten[[#Headers],[Landbouwer]],"")))</f>
        <v/>
      </c>
      <c r="AO881" t="str">
        <f>IF(ISNUMBER(FIND("arbeid",Methode_Keuze)),"",IF(ISNUMBER(FIND("arbeid",Methode_Keuze)),"",IF(Tb_Activiteiten[[#This Row],[Adviseur]]=1,Tb_Activiteiten[[#Headers],[Adviseur]],"")))</f>
        <v/>
      </c>
      <c r="AP881" t="str">
        <f>IF(ISNUMBER(FIND("arbeid",Methode_Keuze)),"",IF(ISNUMBER(FIND("arbeid",Methode_Keuze)),"",IF(Tb_Activiteiten[[#This Row],[Projectleider/Expert]]=1,Tb_Activiteiten[[#Headers],[Projectleider/Expert]],"")))</f>
        <v/>
      </c>
      <c r="AQ881" t="str">
        <f>IF(ISNUMBER(FIND("arbeid",Methode_Keuze)),"",IF(ISNUMBER(FIND("arbeid",Methode_Keuze)),"",IF(Tb_Activiteiten[[#This Row],[Arbeidskosten]]=1,Tb_Activiteiten[[#Headers],[Arbeidskosten]],"")))</f>
        <v/>
      </c>
      <c r="AR881" t="str">
        <f>IF(ISNUMBER(FIND("arbeid",Methode_Keuze)),"",IF(ISNUMBER(FIND("arbeid",Methode_Keuze)),"",IF(Tb_Activiteiten[[#This Row],[Arbeidskosten op basis van IKS]]=1,Tb_Activiteiten[[#Headers],[Arbeidskosten op basis van IKS]],"")))</f>
        <v/>
      </c>
      <c r="AS881" t="str">
        <f>IF(ISNUMBER(FIND("overige",Methode_Keuze)),"",IF(Tb_Activiteiten[[#This Row],[Kosten derden exclusief btw]]=1,Tb_Activiteiten[[#Headers],[Kosten derden exclusief btw]],""))</f>
        <v/>
      </c>
      <c r="AT881" t="str">
        <f>IF(ISNUMBER(FIND("overige",Methode_Keuze)),"",IF(Tb_Activiteiten[[#This Row],[Niet verrekenbare btw]]=1,Tb_Activiteiten[[#Headers],[Niet verrekenbare btw]],""))</f>
        <v/>
      </c>
      <c r="AU881" t="str">
        <f>IF(ISNUMBER(FIND("overige",Methode_Keuze)),"",IF(Tb_Activiteiten[[#This Row],[Grondkosten]]=1,Tb_Activiteiten[[#Headers],[Grondkosten]],""))</f>
        <v/>
      </c>
      <c r="AV881" t="str">
        <f>IF(ISNUMBER(FIND("overige",Methode_Keuze)),"",IF(Tb_Activiteiten[[#This Row],[Bijdrage in natura (overige)]]=1,Tb_Activiteiten[[#Headers],[Bijdrage in natura (overige)]],""))</f>
        <v/>
      </c>
      <c r="AW881" t="str">
        <f>IF(ISNUMBER(FIND("overige",Methode_Keuze)),"",IF(Tb_Activiteiten[[#This Row],[Bijdrage in natura (vrijwilligers)]]=1,Tb_Activiteiten[[#Headers],[Bijdrage in natura (vrijwilligers)]],""))</f>
        <v/>
      </c>
      <c r="AX881" t="str">
        <f>IF(ISNUMBER(FIND("overige",Methode_Keuze)),"",IF(Tb_Activiteiten[[#This Row],[Afschrijvingskosten]]=1,Tb_Activiteiten[[#Headers],[Afschrijvingskosten]],""))</f>
        <v/>
      </c>
      <c r="AY881" t="str">
        <f>IF(ISNUMBER(FIND("overige",Methode_Keuze)),"",IF(Tb_Activiteiten[[#This Row],[Vergoeding]]=1,Tb_Activiteiten[[#Headers],[Vergoeding]],""))</f>
        <v/>
      </c>
      <c r="AZ881" t="str">
        <f>IF(ISNUMBER(FIND("arbeid",Methode_Keuze)),"",IF(Tb_Activiteiten[[#This Row],[Arbeidskosten - vast tarief (excl eigen arbeid)]]=1,Tb_Activiteiten[[#Headers],[Arbeidskosten - vast tarief (excl eigen arbeid)]],""))</f>
        <v/>
      </c>
      <c r="BA881" t="str">
        <f>IF(ISNUMBER(FIND("overige",Methode_Keuze)),"",IF(Tb_Activiteiten[[#This Row],[Overige kosten]]=1,Tb_Activiteiten[[#Headers],[Overige kosten]],""))</f>
        <v/>
      </c>
    </row>
    <row r="882" spans="1:53" x14ac:dyDescent="0.25">
      <c r="A882" s="213"/>
      <c r="F882" s="64"/>
      <c r="G882" s="64"/>
      <c r="H882" s="258"/>
      <c r="I882" s="258"/>
      <c r="J882" s="258"/>
      <c r="K882" s="258"/>
      <c r="O882" s="56"/>
      <c r="Q882" t="str">
        <f>IFERROR(IF(VLOOKUP(Tb_Activiteiten[[#This Row],[Openstelling]],Tb_Openstelling[],2,0)=1,1,""),"")</f>
        <v/>
      </c>
      <c r="AK882" t="str">
        <f>IF(ISNUMBER(FIND("arbeid",Methode_Keuze)),"",IF(ISNUMBER(FIND("arbeid",Methode_Keuze)),"",IF(Tb_Activiteiten[[#This Row],[Loonkosten]]=1,Tb_Activiteiten[[#Headers],[Loonkosten]],"")))</f>
        <v/>
      </c>
      <c r="AL882" t="str">
        <f>IF(ISNUMBER(FIND("arbeid",Methode_Keuze)),"",IF(ISNUMBER(FIND("arbeid",Methode_Keuze)),"",IF(Tb_Activiteiten[[#This Row],[Eigen arbeid]]=1,Tb_Activiteiten[[#Headers],[Eigen arbeid]],"")))</f>
        <v/>
      </c>
      <c r="AM882" t="str">
        <f>IF(ISNUMBER(FIND("arbeid",Methode_Keuze)),"",IF(ISNUMBER(FIND("arbeid",Methode_Keuze)),"",IF(Tb_Activiteiten[[#This Row],[Projectmedewerker]]=1,Tb_Activiteiten[[#Headers],[Projectmedewerker]],"")))</f>
        <v/>
      </c>
      <c r="AN882" t="str">
        <f>IF(ISNUMBER(FIND("arbeid",Methode_Keuze)),"",IF(ISNUMBER(FIND("arbeid",Methode_Keuze)),"",IF(Tb_Activiteiten[[#This Row],[Landbouwer]]=1,Tb_Activiteiten[[#Headers],[Landbouwer]],"")))</f>
        <v/>
      </c>
      <c r="AO882" t="str">
        <f>IF(ISNUMBER(FIND("arbeid",Methode_Keuze)),"",IF(ISNUMBER(FIND("arbeid",Methode_Keuze)),"",IF(Tb_Activiteiten[[#This Row],[Adviseur]]=1,Tb_Activiteiten[[#Headers],[Adviseur]],"")))</f>
        <v/>
      </c>
      <c r="AP882" t="str">
        <f>IF(ISNUMBER(FIND("arbeid",Methode_Keuze)),"",IF(ISNUMBER(FIND("arbeid",Methode_Keuze)),"",IF(Tb_Activiteiten[[#This Row],[Projectleider/Expert]]=1,Tb_Activiteiten[[#Headers],[Projectleider/Expert]],"")))</f>
        <v/>
      </c>
      <c r="AQ882" t="str">
        <f>IF(ISNUMBER(FIND("arbeid",Methode_Keuze)),"",IF(ISNUMBER(FIND("arbeid",Methode_Keuze)),"",IF(Tb_Activiteiten[[#This Row],[Arbeidskosten]]=1,Tb_Activiteiten[[#Headers],[Arbeidskosten]],"")))</f>
        <v/>
      </c>
      <c r="AR882" t="str">
        <f>IF(ISNUMBER(FIND("arbeid",Methode_Keuze)),"",IF(ISNUMBER(FIND("arbeid",Methode_Keuze)),"",IF(Tb_Activiteiten[[#This Row],[Arbeidskosten op basis van IKS]]=1,Tb_Activiteiten[[#Headers],[Arbeidskosten op basis van IKS]],"")))</f>
        <v/>
      </c>
      <c r="AS882" t="str">
        <f>IF(ISNUMBER(FIND("overige",Methode_Keuze)),"",IF(Tb_Activiteiten[[#This Row],[Kosten derden exclusief btw]]=1,Tb_Activiteiten[[#Headers],[Kosten derden exclusief btw]],""))</f>
        <v/>
      </c>
      <c r="AT882" t="str">
        <f>IF(ISNUMBER(FIND("overige",Methode_Keuze)),"",IF(Tb_Activiteiten[[#This Row],[Niet verrekenbare btw]]=1,Tb_Activiteiten[[#Headers],[Niet verrekenbare btw]],""))</f>
        <v/>
      </c>
      <c r="AU882" t="str">
        <f>IF(ISNUMBER(FIND("overige",Methode_Keuze)),"",IF(Tb_Activiteiten[[#This Row],[Grondkosten]]=1,Tb_Activiteiten[[#Headers],[Grondkosten]],""))</f>
        <v/>
      </c>
      <c r="AV882" t="str">
        <f>IF(ISNUMBER(FIND("overige",Methode_Keuze)),"",IF(Tb_Activiteiten[[#This Row],[Bijdrage in natura (overige)]]=1,Tb_Activiteiten[[#Headers],[Bijdrage in natura (overige)]],""))</f>
        <v/>
      </c>
      <c r="AW882" t="str">
        <f>IF(ISNUMBER(FIND("overige",Methode_Keuze)),"",IF(Tb_Activiteiten[[#This Row],[Bijdrage in natura (vrijwilligers)]]=1,Tb_Activiteiten[[#Headers],[Bijdrage in natura (vrijwilligers)]],""))</f>
        <v/>
      </c>
      <c r="AX882" t="str">
        <f>IF(ISNUMBER(FIND("overige",Methode_Keuze)),"",IF(Tb_Activiteiten[[#This Row],[Afschrijvingskosten]]=1,Tb_Activiteiten[[#Headers],[Afschrijvingskosten]],""))</f>
        <v/>
      </c>
      <c r="AY882" t="str">
        <f>IF(ISNUMBER(FIND("overige",Methode_Keuze)),"",IF(Tb_Activiteiten[[#This Row],[Vergoeding]]=1,Tb_Activiteiten[[#Headers],[Vergoeding]],""))</f>
        <v/>
      </c>
      <c r="AZ882" t="str">
        <f>IF(ISNUMBER(FIND("arbeid",Methode_Keuze)),"",IF(Tb_Activiteiten[[#This Row],[Arbeidskosten - vast tarief (excl eigen arbeid)]]=1,Tb_Activiteiten[[#Headers],[Arbeidskosten - vast tarief (excl eigen arbeid)]],""))</f>
        <v/>
      </c>
      <c r="BA882" t="str">
        <f>IF(ISNUMBER(FIND("overige",Methode_Keuze)),"",IF(Tb_Activiteiten[[#This Row],[Overige kosten]]=1,Tb_Activiteiten[[#Headers],[Overige kosten]],""))</f>
        <v/>
      </c>
    </row>
    <row r="883" spans="1:53" x14ac:dyDescent="0.25">
      <c r="A883" s="213"/>
      <c r="F883" s="64"/>
      <c r="G883" s="64"/>
      <c r="H883" s="258"/>
      <c r="I883" s="258"/>
      <c r="J883" s="258"/>
      <c r="K883" s="258"/>
      <c r="O883" s="56"/>
      <c r="Q883" t="str">
        <f>IFERROR(IF(VLOOKUP(Tb_Activiteiten[[#This Row],[Openstelling]],Tb_Openstelling[],2,0)=1,1,""),"")</f>
        <v/>
      </c>
      <c r="AK883" t="str">
        <f>IF(ISNUMBER(FIND("arbeid",Methode_Keuze)),"",IF(ISNUMBER(FIND("arbeid",Methode_Keuze)),"",IF(Tb_Activiteiten[[#This Row],[Loonkosten]]=1,Tb_Activiteiten[[#Headers],[Loonkosten]],"")))</f>
        <v/>
      </c>
      <c r="AL883" t="str">
        <f>IF(ISNUMBER(FIND("arbeid",Methode_Keuze)),"",IF(ISNUMBER(FIND("arbeid",Methode_Keuze)),"",IF(Tb_Activiteiten[[#This Row],[Eigen arbeid]]=1,Tb_Activiteiten[[#Headers],[Eigen arbeid]],"")))</f>
        <v/>
      </c>
      <c r="AM883" t="str">
        <f>IF(ISNUMBER(FIND("arbeid",Methode_Keuze)),"",IF(ISNUMBER(FIND("arbeid",Methode_Keuze)),"",IF(Tb_Activiteiten[[#This Row],[Projectmedewerker]]=1,Tb_Activiteiten[[#Headers],[Projectmedewerker]],"")))</f>
        <v/>
      </c>
      <c r="AN883" t="str">
        <f>IF(ISNUMBER(FIND("arbeid",Methode_Keuze)),"",IF(ISNUMBER(FIND("arbeid",Methode_Keuze)),"",IF(Tb_Activiteiten[[#This Row],[Landbouwer]]=1,Tb_Activiteiten[[#Headers],[Landbouwer]],"")))</f>
        <v/>
      </c>
      <c r="AO883" t="str">
        <f>IF(ISNUMBER(FIND("arbeid",Methode_Keuze)),"",IF(ISNUMBER(FIND("arbeid",Methode_Keuze)),"",IF(Tb_Activiteiten[[#This Row],[Adviseur]]=1,Tb_Activiteiten[[#Headers],[Adviseur]],"")))</f>
        <v/>
      </c>
      <c r="AP883" t="str">
        <f>IF(ISNUMBER(FIND("arbeid",Methode_Keuze)),"",IF(ISNUMBER(FIND("arbeid",Methode_Keuze)),"",IF(Tb_Activiteiten[[#This Row],[Projectleider/Expert]]=1,Tb_Activiteiten[[#Headers],[Projectleider/Expert]],"")))</f>
        <v/>
      </c>
      <c r="AQ883" t="str">
        <f>IF(ISNUMBER(FIND("arbeid",Methode_Keuze)),"",IF(ISNUMBER(FIND("arbeid",Methode_Keuze)),"",IF(Tb_Activiteiten[[#This Row],[Arbeidskosten]]=1,Tb_Activiteiten[[#Headers],[Arbeidskosten]],"")))</f>
        <v/>
      </c>
      <c r="AR883" t="str">
        <f>IF(ISNUMBER(FIND("arbeid",Methode_Keuze)),"",IF(ISNUMBER(FIND("arbeid",Methode_Keuze)),"",IF(Tb_Activiteiten[[#This Row],[Arbeidskosten op basis van IKS]]=1,Tb_Activiteiten[[#Headers],[Arbeidskosten op basis van IKS]],"")))</f>
        <v/>
      </c>
      <c r="AS883" t="str">
        <f>IF(ISNUMBER(FIND("overige",Methode_Keuze)),"",IF(Tb_Activiteiten[[#This Row],[Kosten derden exclusief btw]]=1,Tb_Activiteiten[[#Headers],[Kosten derden exclusief btw]],""))</f>
        <v/>
      </c>
      <c r="AT883" t="str">
        <f>IF(ISNUMBER(FIND("overige",Methode_Keuze)),"",IF(Tb_Activiteiten[[#This Row],[Niet verrekenbare btw]]=1,Tb_Activiteiten[[#Headers],[Niet verrekenbare btw]],""))</f>
        <v/>
      </c>
      <c r="AU883" t="str">
        <f>IF(ISNUMBER(FIND("overige",Methode_Keuze)),"",IF(Tb_Activiteiten[[#This Row],[Grondkosten]]=1,Tb_Activiteiten[[#Headers],[Grondkosten]],""))</f>
        <v/>
      </c>
      <c r="AV883" t="str">
        <f>IF(ISNUMBER(FIND("overige",Methode_Keuze)),"",IF(Tb_Activiteiten[[#This Row],[Bijdrage in natura (overige)]]=1,Tb_Activiteiten[[#Headers],[Bijdrage in natura (overige)]],""))</f>
        <v/>
      </c>
      <c r="AW883" t="str">
        <f>IF(ISNUMBER(FIND("overige",Methode_Keuze)),"",IF(Tb_Activiteiten[[#This Row],[Bijdrage in natura (vrijwilligers)]]=1,Tb_Activiteiten[[#Headers],[Bijdrage in natura (vrijwilligers)]],""))</f>
        <v/>
      </c>
      <c r="AX883" t="str">
        <f>IF(ISNUMBER(FIND("overige",Methode_Keuze)),"",IF(Tb_Activiteiten[[#This Row],[Afschrijvingskosten]]=1,Tb_Activiteiten[[#Headers],[Afschrijvingskosten]],""))</f>
        <v/>
      </c>
      <c r="AY883" t="str">
        <f>IF(ISNUMBER(FIND("overige",Methode_Keuze)),"",IF(Tb_Activiteiten[[#This Row],[Vergoeding]]=1,Tb_Activiteiten[[#Headers],[Vergoeding]],""))</f>
        <v/>
      </c>
      <c r="AZ883" t="str">
        <f>IF(ISNUMBER(FIND("arbeid",Methode_Keuze)),"",IF(Tb_Activiteiten[[#This Row],[Arbeidskosten - vast tarief (excl eigen arbeid)]]=1,Tb_Activiteiten[[#Headers],[Arbeidskosten - vast tarief (excl eigen arbeid)]],""))</f>
        <v/>
      </c>
      <c r="BA883" t="str">
        <f>IF(ISNUMBER(FIND("overige",Methode_Keuze)),"",IF(Tb_Activiteiten[[#This Row],[Overige kosten]]=1,Tb_Activiteiten[[#Headers],[Overige kosten]],""))</f>
        <v/>
      </c>
    </row>
    <row r="884" spans="1:53" x14ac:dyDescent="0.25">
      <c r="A884" s="213"/>
      <c r="F884" s="64"/>
      <c r="G884" s="64"/>
      <c r="H884" s="258"/>
      <c r="I884" s="258"/>
      <c r="J884" s="258"/>
      <c r="K884" s="258"/>
      <c r="O884" s="56"/>
      <c r="Q884" t="str">
        <f>IFERROR(IF(VLOOKUP(Tb_Activiteiten[[#This Row],[Openstelling]],Tb_Openstelling[],2,0)=1,1,""),"")</f>
        <v/>
      </c>
      <c r="AK884" t="str">
        <f>IF(ISNUMBER(FIND("arbeid",Methode_Keuze)),"",IF(ISNUMBER(FIND("arbeid",Methode_Keuze)),"",IF(Tb_Activiteiten[[#This Row],[Loonkosten]]=1,Tb_Activiteiten[[#Headers],[Loonkosten]],"")))</f>
        <v/>
      </c>
      <c r="AL884" t="str">
        <f>IF(ISNUMBER(FIND("arbeid",Methode_Keuze)),"",IF(ISNUMBER(FIND("arbeid",Methode_Keuze)),"",IF(Tb_Activiteiten[[#This Row],[Eigen arbeid]]=1,Tb_Activiteiten[[#Headers],[Eigen arbeid]],"")))</f>
        <v/>
      </c>
      <c r="AM884" t="str">
        <f>IF(ISNUMBER(FIND("arbeid",Methode_Keuze)),"",IF(ISNUMBER(FIND("arbeid",Methode_Keuze)),"",IF(Tb_Activiteiten[[#This Row],[Projectmedewerker]]=1,Tb_Activiteiten[[#Headers],[Projectmedewerker]],"")))</f>
        <v/>
      </c>
      <c r="AN884" t="str">
        <f>IF(ISNUMBER(FIND("arbeid",Methode_Keuze)),"",IF(ISNUMBER(FIND("arbeid",Methode_Keuze)),"",IF(Tb_Activiteiten[[#This Row],[Landbouwer]]=1,Tb_Activiteiten[[#Headers],[Landbouwer]],"")))</f>
        <v/>
      </c>
      <c r="AO884" t="str">
        <f>IF(ISNUMBER(FIND("arbeid",Methode_Keuze)),"",IF(ISNUMBER(FIND("arbeid",Methode_Keuze)),"",IF(Tb_Activiteiten[[#This Row],[Adviseur]]=1,Tb_Activiteiten[[#Headers],[Adviseur]],"")))</f>
        <v/>
      </c>
      <c r="AP884" t="str">
        <f>IF(ISNUMBER(FIND("arbeid",Methode_Keuze)),"",IF(ISNUMBER(FIND("arbeid",Methode_Keuze)),"",IF(Tb_Activiteiten[[#This Row],[Projectleider/Expert]]=1,Tb_Activiteiten[[#Headers],[Projectleider/Expert]],"")))</f>
        <v/>
      </c>
      <c r="AQ884" t="str">
        <f>IF(ISNUMBER(FIND("arbeid",Methode_Keuze)),"",IF(ISNUMBER(FIND("arbeid",Methode_Keuze)),"",IF(Tb_Activiteiten[[#This Row],[Arbeidskosten]]=1,Tb_Activiteiten[[#Headers],[Arbeidskosten]],"")))</f>
        <v/>
      </c>
      <c r="AR884" t="str">
        <f>IF(ISNUMBER(FIND("arbeid",Methode_Keuze)),"",IF(ISNUMBER(FIND("arbeid",Methode_Keuze)),"",IF(Tb_Activiteiten[[#This Row],[Arbeidskosten op basis van IKS]]=1,Tb_Activiteiten[[#Headers],[Arbeidskosten op basis van IKS]],"")))</f>
        <v/>
      </c>
      <c r="AS884" t="str">
        <f>IF(ISNUMBER(FIND("overige",Methode_Keuze)),"",IF(Tb_Activiteiten[[#This Row],[Kosten derden exclusief btw]]=1,Tb_Activiteiten[[#Headers],[Kosten derden exclusief btw]],""))</f>
        <v/>
      </c>
      <c r="AT884" t="str">
        <f>IF(ISNUMBER(FIND("overige",Methode_Keuze)),"",IF(Tb_Activiteiten[[#This Row],[Niet verrekenbare btw]]=1,Tb_Activiteiten[[#Headers],[Niet verrekenbare btw]],""))</f>
        <v/>
      </c>
      <c r="AU884" t="str">
        <f>IF(ISNUMBER(FIND("overige",Methode_Keuze)),"",IF(Tb_Activiteiten[[#This Row],[Grondkosten]]=1,Tb_Activiteiten[[#Headers],[Grondkosten]],""))</f>
        <v/>
      </c>
      <c r="AV884" t="str">
        <f>IF(ISNUMBER(FIND("overige",Methode_Keuze)),"",IF(Tb_Activiteiten[[#This Row],[Bijdrage in natura (overige)]]=1,Tb_Activiteiten[[#Headers],[Bijdrage in natura (overige)]],""))</f>
        <v/>
      </c>
      <c r="AW884" t="str">
        <f>IF(ISNUMBER(FIND("overige",Methode_Keuze)),"",IF(Tb_Activiteiten[[#This Row],[Bijdrage in natura (vrijwilligers)]]=1,Tb_Activiteiten[[#Headers],[Bijdrage in natura (vrijwilligers)]],""))</f>
        <v/>
      </c>
      <c r="AX884" t="str">
        <f>IF(ISNUMBER(FIND("overige",Methode_Keuze)),"",IF(Tb_Activiteiten[[#This Row],[Afschrijvingskosten]]=1,Tb_Activiteiten[[#Headers],[Afschrijvingskosten]],""))</f>
        <v/>
      </c>
      <c r="AY884" t="str">
        <f>IF(ISNUMBER(FIND("overige",Methode_Keuze)),"",IF(Tb_Activiteiten[[#This Row],[Vergoeding]]=1,Tb_Activiteiten[[#Headers],[Vergoeding]],""))</f>
        <v/>
      </c>
      <c r="AZ884" t="str">
        <f>IF(ISNUMBER(FIND("arbeid",Methode_Keuze)),"",IF(Tb_Activiteiten[[#This Row],[Arbeidskosten - vast tarief (excl eigen arbeid)]]=1,Tb_Activiteiten[[#Headers],[Arbeidskosten - vast tarief (excl eigen arbeid)]],""))</f>
        <v/>
      </c>
      <c r="BA884" t="str">
        <f>IF(ISNUMBER(FIND("overige",Methode_Keuze)),"",IF(Tb_Activiteiten[[#This Row],[Overige kosten]]=1,Tb_Activiteiten[[#Headers],[Overige kosten]],""))</f>
        <v/>
      </c>
    </row>
    <row r="885" spans="1:53" x14ac:dyDescent="0.25">
      <c r="A885" s="213"/>
      <c r="F885" s="64"/>
      <c r="G885" s="64"/>
      <c r="H885" s="258"/>
      <c r="I885" s="258"/>
      <c r="J885" s="258"/>
      <c r="K885" s="258"/>
      <c r="O885" s="56"/>
      <c r="Q885" t="str">
        <f>IFERROR(IF(VLOOKUP(Tb_Activiteiten[[#This Row],[Openstelling]],Tb_Openstelling[],2,0)=1,1,""),"")</f>
        <v/>
      </c>
      <c r="AK885" t="str">
        <f>IF(ISNUMBER(FIND("arbeid",Methode_Keuze)),"",IF(ISNUMBER(FIND("arbeid",Methode_Keuze)),"",IF(Tb_Activiteiten[[#This Row],[Loonkosten]]=1,Tb_Activiteiten[[#Headers],[Loonkosten]],"")))</f>
        <v/>
      </c>
      <c r="AL885" t="str">
        <f>IF(ISNUMBER(FIND("arbeid",Methode_Keuze)),"",IF(ISNUMBER(FIND("arbeid",Methode_Keuze)),"",IF(Tb_Activiteiten[[#This Row],[Eigen arbeid]]=1,Tb_Activiteiten[[#Headers],[Eigen arbeid]],"")))</f>
        <v/>
      </c>
      <c r="AM885" t="str">
        <f>IF(ISNUMBER(FIND("arbeid",Methode_Keuze)),"",IF(ISNUMBER(FIND("arbeid",Methode_Keuze)),"",IF(Tb_Activiteiten[[#This Row],[Projectmedewerker]]=1,Tb_Activiteiten[[#Headers],[Projectmedewerker]],"")))</f>
        <v/>
      </c>
      <c r="AN885" t="str">
        <f>IF(ISNUMBER(FIND("arbeid",Methode_Keuze)),"",IF(ISNUMBER(FIND("arbeid",Methode_Keuze)),"",IF(Tb_Activiteiten[[#This Row],[Landbouwer]]=1,Tb_Activiteiten[[#Headers],[Landbouwer]],"")))</f>
        <v/>
      </c>
      <c r="AO885" t="str">
        <f>IF(ISNUMBER(FIND("arbeid",Methode_Keuze)),"",IF(ISNUMBER(FIND("arbeid",Methode_Keuze)),"",IF(Tb_Activiteiten[[#This Row],[Adviseur]]=1,Tb_Activiteiten[[#Headers],[Adviseur]],"")))</f>
        <v/>
      </c>
      <c r="AP885" t="str">
        <f>IF(ISNUMBER(FIND("arbeid",Methode_Keuze)),"",IF(ISNUMBER(FIND("arbeid",Methode_Keuze)),"",IF(Tb_Activiteiten[[#This Row],[Projectleider/Expert]]=1,Tb_Activiteiten[[#Headers],[Projectleider/Expert]],"")))</f>
        <v/>
      </c>
      <c r="AQ885" t="str">
        <f>IF(ISNUMBER(FIND("arbeid",Methode_Keuze)),"",IF(ISNUMBER(FIND("arbeid",Methode_Keuze)),"",IF(Tb_Activiteiten[[#This Row],[Arbeidskosten]]=1,Tb_Activiteiten[[#Headers],[Arbeidskosten]],"")))</f>
        <v/>
      </c>
      <c r="AR885" t="str">
        <f>IF(ISNUMBER(FIND("arbeid",Methode_Keuze)),"",IF(ISNUMBER(FIND("arbeid",Methode_Keuze)),"",IF(Tb_Activiteiten[[#This Row],[Arbeidskosten op basis van IKS]]=1,Tb_Activiteiten[[#Headers],[Arbeidskosten op basis van IKS]],"")))</f>
        <v/>
      </c>
      <c r="AS885" t="str">
        <f>IF(ISNUMBER(FIND("overige",Methode_Keuze)),"",IF(Tb_Activiteiten[[#This Row],[Kosten derden exclusief btw]]=1,Tb_Activiteiten[[#Headers],[Kosten derden exclusief btw]],""))</f>
        <v/>
      </c>
      <c r="AT885" t="str">
        <f>IF(ISNUMBER(FIND("overige",Methode_Keuze)),"",IF(Tb_Activiteiten[[#This Row],[Niet verrekenbare btw]]=1,Tb_Activiteiten[[#Headers],[Niet verrekenbare btw]],""))</f>
        <v/>
      </c>
      <c r="AU885" t="str">
        <f>IF(ISNUMBER(FIND("overige",Methode_Keuze)),"",IF(Tb_Activiteiten[[#This Row],[Grondkosten]]=1,Tb_Activiteiten[[#Headers],[Grondkosten]],""))</f>
        <v/>
      </c>
      <c r="AV885" t="str">
        <f>IF(ISNUMBER(FIND("overige",Methode_Keuze)),"",IF(Tb_Activiteiten[[#This Row],[Bijdrage in natura (overige)]]=1,Tb_Activiteiten[[#Headers],[Bijdrage in natura (overige)]],""))</f>
        <v/>
      </c>
      <c r="AW885" t="str">
        <f>IF(ISNUMBER(FIND("overige",Methode_Keuze)),"",IF(Tb_Activiteiten[[#This Row],[Bijdrage in natura (vrijwilligers)]]=1,Tb_Activiteiten[[#Headers],[Bijdrage in natura (vrijwilligers)]],""))</f>
        <v/>
      </c>
      <c r="AX885" t="str">
        <f>IF(ISNUMBER(FIND("overige",Methode_Keuze)),"",IF(Tb_Activiteiten[[#This Row],[Afschrijvingskosten]]=1,Tb_Activiteiten[[#Headers],[Afschrijvingskosten]],""))</f>
        <v/>
      </c>
      <c r="AY885" t="str">
        <f>IF(ISNUMBER(FIND("overige",Methode_Keuze)),"",IF(Tb_Activiteiten[[#This Row],[Vergoeding]]=1,Tb_Activiteiten[[#Headers],[Vergoeding]],""))</f>
        <v/>
      </c>
      <c r="AZ885" t="str">
        <f>IF(ISNUMBER(FIND("arbeid",Methode_Keuze)),"",IF(Tb_Activiteiten[[#This Row],[Arbeidskosten - vast tarief (excl eigen arbeid)]]=1,Tb_Activiteiten[[#Headers],[Arbeidskosten - vast tarief (excl eigen arbeid)]],""))</f>
        <v/>
      </c>
      <c r="BA885" t="str">
        <f>IF(ISNUMBER(FIND("overige",Methode_Keuze)),"",IF(Tb_Activiteiten[[#This Row],[Overige kosten]]=1,Tb_Activiteiten[[#Headers],[Overige kosten]],""))</f>
        <v/>
      </c>
    </row>
    <row r="886" spans="1:53" x14ac:dyDescent="0.25">
      <c r="A886" s="213"/>
      <c r="F886" s="64"/>
      <c r="G886" s="64"/>
      <c r="H886" s="258"/>
      <c r="I886" s="258"/>
      <c r="J886" s="258"/>
      <c r="K886" s="258"/>
      <c r="O886" s="56"/>
      <c r="Q886" t="str">
        <f>IFERROR(IF(VLOOKUP(Tb_Activiteiten[[#This Row],[Openstelling]],Tb_Openstelling[],2,0)=1,1,""),"")</f>
        <v/>
      </c>
      <c r="AK886" t="str">
        <f>IF(ISNUMBER(FIND("arbeid",Methode_Keuze)),"",IF(ISNUMBER(FIND("arbeid",Methode_Keuze)),"",IF(Tb_Activiteiten[[#This Row],[Loonkosten]]=1,Tb_Activiteiten[[#Headers],[Loonkosten]],"")))</f>
        <v/>
      </c>
      <c r="AL886" t="str">
        <f>IF(ISNUMBER(FIND("arbeid",Methode_Keuze)),"",IF(ISNUMBER(FIND("arbeid",Methode_Keuze)),"",IF(Tb_Activiteiten[[#This Row],[Eigen arbeid]]=1,Tb_Activiteiten[[#Headers],[Eigen arbeid]],"")))</f>
        <v/>
      </c>
      <c r="AM886" t="str">
        <f>IF(ISNUMBER(FIND("arbeid",Methode_Keuze)),"",IF(ISNUMBER(FIND("arbeid",Methode_Keuze)),"",IF(Tb_Activiteiten[[#This Row],[Projectmedewerker]]=1,Tb_Activiteiten[[#Headers],[Projectmedewerker]],"")))</f>
        <v/>
      </c>
      <c r="AN886" t="str">
        <f>IF(ISNUMBER(FIND("arbeid",Methode_Keuze)),"",IF(ISNUMBER(FIND("arbeid",Methode_Keuze)),"",IF(Tb_Activiteiten[[#This Row],[Landbouwer]]=1,Tb_Activiteiten[[#Headers],[Landbouwer]],"")))</f>
        <v/>
      </c>
      <c r="AO886" t="str">
        <f>IF(ISNUMBER(FIND("arbeid",Methode_Keuze)),"",IF(ISNUMBER(FIND("arbeid",Methode_Keuze)),"",IF(Tb_Activiteiten[[#This Row],[Adviseur]]=1,Tb_Activiteiten[[#Headers],[Adviseur]],"")))</f>
        <v/>
      </c>
      <c r="AP886" t="str">
        <f>IF(ISNUMBER(FIND("arbeid",Methode_Keuze)),"",IF(ISNUMBER(FIND("arbeid",Methode_Keuze)),"",IF(Tb_Activiteiten[[#This Row],[Projectleider/Expert]]=1,Tb_Activiteiten[[#Headers],[Projectleider/Expert]],"")))</f>
        <v/>
      </c>
      <c r="AQ886" t="str">
        <f>IF(ISNUMBER(FIND("arbeid",Methode_Keuze)),"",IF(ISNUMBER(FIND("arbeid",Methode_Keuze)),"",IF(Tb_Activiteiten[[#This Row],[Arbeidskosten]]=1,Tb_Activiteiten[[#Headers],[Arbeidskosten]],"")))</f>
        <v/>
      </c>
      <c r="AR886" t="str">
        <f>IF(ISNUMBER(FIND("arbeid",Methode_Keuze)),"",IF(ISNUMBER(FIND("arbeid",Methode_Keuze)),"",IF(Tb_Activiteiten[[#This Row],[Arbeidskosten op basis van IKS]]=1,Tb_Activiteiten[[#Headers],[Arbeidskosten op basis van IKS]],"")))</f>
        <v/>
      </c>
      <c r="AS886" t="str">
        <f>IF(ISNUMBER(FIND("overige",Methode_Keuze)),"",IF(Tb_Activiteiten[[#This Row],[Kosten derden exclusief btw]]=1,Tb_Activiteiten[[#Headers],[Kosten derden exclusief btw]],""))</f>
        <v/>
      </c>
      <c r="AT886" t="str">
        <f>IF(ISNUMBER(FIND("overige",Methode_Keuze)),"",IF(Tb_Activiteiten[[#This Row],[Niet verrekenbare btw]]=1,Tb_Activiteiten[[#Headers],[Niet verrekenbare btw]],""))</f>
        <v/>
      </c>
      <c r="AU886" t="str">
        <f>IF(ISNUMBER(FIND("overige",Methode_Keuze)),"",IF(Tb_Activiteiten[[#This Row],[Grondkosten]]=1,Tb_Activiteiten[[#Headers],[Grondkosten]],""))</f>
        <v/>
      </c>
      <c r="AV886" t="str">
        <f>IF(ISNUMBER(FIND("overige",Methode_Keuze)),"",IF(Tb_Activiteiten[[#This Row],[Bijdrage in natura (overige)]]=1,Tb_Activiteiten[[#Headers],[Bijdrage in natura (overige)]],""))</f>
        <v/>
      </c>
      <c r="AW886" t="str">
        <f>IF(ISNUMBER(FIND("overige",Methode_Keuze)),"",IF(Tb_Activiteiten[[#This Row],[Bijdrage in natura (vrijwilligers)]]=1,Tb_Activiteiten[[#Headers],[Bijdrage in natura (vrijwilligers)]],""))</f>
        <v/>
      </c>
      <c r="AX886" t="str">
        <f>IF(ISNUMBER(FIND("overige",Methode_Keuze)),"",IF(Tb_Activiteiten[[#This Row],[Afschrijvingskosten]]=1,Tb_Activiteiten[[#Headers],[Afschrijvingskosten]],""))</f>
        <v/>
      </c>
      <c r="AY886" t="str">
        <f>IF(ISNUMBER(FIND("overige",Methode_Keuze)),"",IF(Tb_Activiteiten[[#This Row],[Vergoeding]]=1,Tb_Activiteiten[[#Headers],[Vergoeding]],""))</f>
        <v/>
      </c>
      <c r="AZ886" t="str">
        <f>IF(ISNUMBER(FIND("arbeid",Methode_Keuze)),"",IF(Tb_Activiteiten[[#This Row],[Arbeidskosten - vast tarief (excl eigen arbeid)]]=1,Tb_Activiteiten[[#Headers],[Arbeidskosten - vast tarief (excl eigen arbeid)]],""))</f>
        <v/>
      </c>
      <c r="BA886" t="str">
        <f>IF(ISNUMBER(FIND("overige",Methode_Keuze)),"",IF(Tb_Activiteiten[[#This Row],[Overige kosten]]=1,Tb_Activiteiten[[#Headers],[Overige kosten]],""))</f>
        <v/>
      </c>
    </row>
    <row r="887" spans="1:53" x14ac:dyDescent="0.25">
      <c r="A887" s="213"/>
      <c r="F887" s="64"/>
      <c r="G887" s="64"/>
      <c r="H887" s="258"/>
      <c r="I887" s="258"/>
      <c r="J887" s="258"/>
      <c r="K887" s="258"/>
      <c r="O887" s="56"/>
      <c r="Q887" t="str">
        <f>IFERROR(IF(VLOOKUP(Tb_Activiteiten[[#This Row],[Openstelling]],Tb_Openstelling[],2,0)=1,1,""),"")</f>
        <v/>
      </c>
      <c r="AK887" t="str">
        <f>IF(ISNUMBER(FIND("arbeid",Methode_Keuze)),"",IF(ISNUMBER(FIND("arbeid",Methode_Keuze)),"",IF(Tb_Activiteiten[[#This Row],[Loonkosten]]=1,Tb_Activiteiten[[#Headers],[Loonkosten]],"")))</f>
        <v/>
      </c>
      <c r="AL887" t="str">
        <f>IF(ISNUMBER(FIND("arbeid",Methode_Keuze)),"",IF(ISNUMBER(FIND("arbeid",Methode_Keuze)),"",IF(Tb_Activiteiten[[#This Row],[Eigen arbeid]]=1,Tb_Activiteiten[[#Headers],[Eigen arbeid]],"")))</f>
        <v/>
      </c>
      <c r="AM887" t="str">
        <f>IF(ISNUMBER(FIND("arbeid",Methode_Keuze)),"",IF(ISNUMBER(FIND("arbeid",Methode_Keuze)),"",IF(Tb_Activiteiten[[#This Row],[Projectmedewerker]]=1,Tb_Activiteiten[[#Headers],[Projectmedewerker]],"")))</f>
        <v/>
      </c>
      <c r="AN887" t="str">
        <f>IF(ISNUMBER(FIND("arbeid",Methode_Keuze)),"",IF(ISNUMBER(FIND("arbeid",Methode_Keuze)),"",IF(Tb_Activiteiten[[#This Row],[Landbouwer]]=1,Tb_Activiteiten[[#Headers],[Landbouwer]],"")))</f>
        <v/>
      </c>
      <c r="AO887" t="str">
        <f>IF(ISNUMBER(FIND("arbeid",Methode_Keuze)),"",IF(ISNUMBER(FIND("arbeid",Methode_Keuze)),"",IF(Tb_Activiteiten[[#This Row],[Adviseur]]=1,Tb_Activiteiten[[#Headers],[Adviseur]],"")))</f>
        <v/>
      </c>
      <c r="AP887" t="str">
        <f>IF(ISNUMBER(FIND("arbeid",Methode_Keuze)),"",IF(ISNUMBER(FIND("arbeid",Methode_Keuze)),"",IF(Tb_Activiteiten[[#This Row],[Projectleider/Expert]]=1,Tb_Activiteiten[[#Headers],[Projectleider/Expert]],"")))</f>
        <v/>
      </c>
      <c r="AQ887" t="str">
        <f>IF(ISNUMBER(FIND("arbeid",Methode_Keuze)),"",IF(ISNUMBER(FIND("arbeid",Methode_Keuze)),"",IF(Tb_Activiteiten[[#This Row],[Arbeidskosten]]=1,Tb_Activiteiten[[#Headers],[Arbeidskosten]],"")))</f>
        <v/>
      </c>
      <c r="AR887" t="str">
        <f>IF(ISNUMBER(FIND("arbeid",Methode_Keuze)),"",IF(ISNUMBER(FIND("arbeid",Methode_Keuze)),"",IF(Tb_Activiteiten[[#This Row],[Arbeidskosten op basis van IKS]]=1,Tb_Activiteiten[[#Headers],[Arbeidskosten op basis van IKS]],"")))</f>
        <v/>
      </c>
      <c r="AS887" t="str">
        <f>IF(ISNUMBER(FIND("overige",Methode_Keuze)),"",IF(Tb_Activiteiten[[#This Row],[Kosten derden exclusief btw]]=1,Tb_Activiteiten[[#Headers],[Kosten derden exclusief btw]],""))</f>
        <v/>
      </c>
      <c r="AT887" t="str">
        <f>IF(ISNUMBER(FIND("overige",Methode_Keuze)),"",IF(Tb_Activiteiten[[#This Row],[Niet verrekenbare btw]]=1,Tb_Activiteiten[[#Headers],[Niet verrekenbare btw]],""))</f>
        <v/>
      </c>
      <c r="AU887" t="str">
        <f>IF(ISNUMBER(FIND("overige",Methode_Keuze)),"",IF(Tb_Activiteiten[[#This Row],[Grondkosten]]=1,Tb_Activiteiten[[#Headers],[Grondkosten]],""))</f>
        <v/>
      </c>
      <c r="AV887" t="str">
        <f>IF(ISNUMBER(FIND("overige",Methode_Keuze)),"",IF(Tb_Activiteiten[[#This Row],[Bijdrage in natura (overige)]]=1,Tb_Activiteiten[[#Headers],[Bijdrage in natura (overige)]],""))</f>
        <v/>
      </c>
      <c r="AW887" t="str">
        <f>IF(ISNUMBER(FIND("overige",Methode_Keuze)),"",IF(Tb_Activiteiten[[#This Row],[Bijdrage in natura (vrijwilligers)]]=1,Tb_Activiteiten[[#Headers],[Bijdrage in natura (vrijwilligers)]],""))</f>
        <v/>
      </c>
      <c r="AX887" t="str">
        <f>IF(ISNUMBER(FIND("overige",Methode_Keuze)),"",IF(Tb_Activiteiten[[#This Row],[Afschrijvingskosten]]=1,Tb_Activiteiten[[#Headers],[Afschrijvingskosten]],""))</f>
        <v/>
      </c>
      <c r="AY887" t="str">
        <f>IF(ISNUMBER(FIND("overige",Methode_Keuze)),"",IF(Tb_Activiteiten[[#This Row],[Vergoeding]]=1,Tb_Activiteiten[[#Headers],[Vergoeding]],""))</f>
        <v/>
      </c>
      <c r="AZ887" t="str">
        <f>IF(ISNUMBER(FIND("arbeid",Methode_Keuze)),"",IF(Tb_Activiteiten[[#This Row],[Arbeidskosten - vast tarief (excl eigen arbeid)]]=1,Tb_Activiteiten[[#Headers],[Arbeidskosten - vast tarief (excl eigen arbeid)]],""))</f>
        <v/>
      </c>
      <c r="BA887" t="str">
        <f>IF(ISNUMBER(FIND("overige",Methode_Keuze)),"",IF(Tb_Activiteiten[[#This Row],[Overige kosten]]=1,Tb_Activiteiten[[#Headers],[Overige kosten]],""))</f>
        <v/>
      </c>
    </row>
    <row r="888" spans="1:53" x14ac:dyDescent="0.25">
      <c r="A888" s="213"/>
      <c r="F888" s="64"/>
      <c r="G888" s="64"/>
      <c r="H888" s="258"/>
      <c r="I888" s="258"/>
      <c r="J888" s="258"/>
      <c r="K888" s="258"/>
      <c r="O888" s="56"/>
      <c r="Q888" t="str">
        <f>IFERROR(IF(VLOOKUP(Tb_Activiteiten[[#This Row],[Openstelling]],Tb_Openstelling[],2,0)=1,1,""),"")</f>
        <v/>
      </c>
      <c r="AK888" t="str">
        <f>IF(ISNUMBER(FIND("arbeid",Methode_Keuze)),"",IF(ISNUMBER(FIND("arbeid",Methode_Keuze)),"",IF(Tb_Activiteiten[[#This Row],[Loonkosten]]=1,Tb_Activiteiten[[#Headers],[Loonkosten]],"")))</f>
        <v/>
      </c>
      <c r="AL888" t="str">
        <f>IF(ISNUMBER(FIND("arbeid",Methode_Keuze)),"",IF(ISNUMBER(FIND("arbeid",Methode_Keuze)),"",IF(Tb_Activiteiten[[#This Row],[Eigen arbeid]]=1,Tb_Activiteiten[[#Headers],[Eigen arbeid]],"")))</f>
        <v/>
      </c>
      <c r="AM888" t="str">
        <f>IF(ISNUMBER(FIND("arbeid",Methode_Keuze)),"",IF(ISNUMBER(FIND("arbeid",Methode_Keuze)),"",IF(Tb_Activiteiten[[#This Row],[Projectmedewerker]]=1,Tb_Activiteiten[[#Headers],[Projectmedewerker]],"")))</f>
        <v/>
      </c>
      <c r="AN888" t="str">
        <f>IF(ISNUMBER(FIND("arbeid",Methode_Keuze)),"",IF(ISNUMBER(FIND("arbeid",Methode_Keuze)),"",IF(Tb_Activiteiten[[#This Row],[Landbouwer]]=1,Tb_Activiteiten[[#Headers],[Landbouwer]],"")))</f>
        <v/>
      </c>
      <c r="AO888" t="str">
        <f>IF(ISNUMBER(FIND("arbeid",Methode_Keuze)),"",IF(ISNUMBER(FIND("arbeid",Methode_Keuze)),"",IF(Tb_Activiteiten[[#This Row],[Adviseur]]=1,Tb_Activiteiten[[#Headers],[Adviseur]],"")))</f>
        <v/>
      </c>
      <c r="AP888" t="str">
        <f>IF(ISNUMBER(FIND("arbeid",Methode_Keuze)),"",IF(ISNUMBER(FIND("arbeid",Methode_Keuze)),"",IF(Tb_Activiteiten[[#This Row],[Projectleider/Expert]]=1,Tb_Activiteiten[[#Headers],[Projectleider/Expert]],"")))</f>
        <v/>
      </c>
      <c r="AQ888" t="str">
        <f>IF(ISNUMBER(FIND("arbeid",Methode_Keuze)),"",IF(ISNUMBER(FIND("arbeid",Methode_Keuze)),"",IF(Tb_Activiteiten[[#This Row],[Arbeidskosten]]=1,Tb_Activiteiten[[#Headers],[Arbeidskosten]],"")))</f>
        <v/>
      </c>
      <c r="AR888" t="str">
        <f>IF(ISNUMBER(FIND("arbeid",Methode_Keuze)),"",IF(ISNUMBER(FIND("arbeid",Methode_Keuze)),"",IF(Tb_Activiteiten[[#This Row],[Arbeidskosten op basis van IKS]]=1,Tb_Activiteiten[[#Headers],[Arbeidskosten op basis van IKS]],"")))</f>
        <v/>
      </c>
      <c r="AS888" t="str">
        <f>IF(ISNUMBER(FIND("overige",Methode_Keuze)),"",IF(Tb_Activiteiten[[#This Row],[Kosten derden exclusief btw]]=1,Tb_Activiteiten[[#Headers],[Kosten derden exclusief btw]],""))</f>
        <v/>
      </c>
      <c r="AT888" t="str">
        <f>IF(ISNUMBER(FIND("overige",Methode_Keuze)),"",IF(Tb_Activiteiten[[#This Row],[Niet verrekenbare btw]]=1,Tb_Activiteiten[[#Headers],[Niet verrekenbare btw]],""))</f>
        <v/>
      </c>
      <c r="AU888" t="str">
        <f>IF(ISNUMBER(FIND("overige",Methode_Keuze)),"",IF(Tb_Activiteiten[[#This Row],[Grondkosten]]=1,Tb_Activiteiten[[#Headers],[Grondkosten]],""))</f>
        <v/>
      </c>
      <c r="AV888" t="str">
        <f>IF(ISNUMBER(FIND("overige",Methode_Keuze)),"",IF(Tb_Activiteiten[[#This Row],[Bijdrage in natura (overige)]]=1,Tb_Activiteiten[[#Headers],[Bijdrage in natura (overige)]],""))</f>
        <v/>
      </c>
      <c r="AW888" t="str">
        <f>IF(ISNUMBER(FIND("overige",Methode_Keuze)),"",IF(Tb_Activiteiten[[#This Row],[Bijdrage in natura (vrijwilligers)]]=1,Tb_Activiteiten[[#Headers],[Bijdrage in natura (vrijwilligers)]],""))</f>
        <v/>
      </c>
      <c r="AX888" t="str">
        <f>IF(ISNUMBER(FIND("overige",Methode_Keuze)),"",IF(Tb_Activiteiten[[#This Row],[Afschrijvingskosten]]=1,Tb_Activiteiten[[#Headers],[Afschrijvingskosten]],""))</f>
        <v/>
      </c>
      <c r="AY888" t="str">
        <f>IF(ISNUMBER(FIND("overige",Methode_Keuze)),"",IF(Tb_Activiteiten[[#This Row],[Vergoeding]]=1,Tb_Activiteiten[[#Headers],[Vergoeding]],""))</f>
        <v/>
      </c>
      <c r="AZ888" t="str">
        <f>IF(ISNUMBER(FIND("arbeid",Methode_Keuze)),"",IF(Tb_Activiteiten[[#This Row],[Arbeidskosten - vast tarief (excl eigen arbeid)]]=1,Tb_Activiteiten[[#Headers],[Arbeidskosten - vast tarief (excl eigen arbeid)]],""))</f>
        <v/>
      </c>
      <c r="BA888" t="str">
        <f>IF(ISNUMBER(FIND("overige",Methode_Keuze)),"",IF(Tb_Activiteiten[[#This Row],[Overige kosten]]=1,Tb_Activiteiten[[#Headers],[Overige kosten]],""))</f>
        <v/>
      </c>
    </row>
    <row r="889" spans="1:53" x14ac:dyDescent="0.25">
      <c r="A889" s="213"/>
      <c r="F889" s="64"/>
      <c r="G889" s="64"/>
      <c r="H889" s="258"/>
      <c r="I889" s="258"/>
      <c r="J889" s="258"/>
      <c r="K889" s="258"/>
      <c r="O889" s="56"/>
      <c r="Q889" t="str">
        <f>IFERROR(IF(VLOOKUP(Tb_Activiteiten[[#This Row],[Openstelling]],Tb_Openstelling[],2,0)=1,1,""),"")</f>
        <v/>
      </c>
      <c r="AK889" t="str">
        <f>IF(ISNUMBER(FIND("arbeid",Methode_Keuze)),"",IF(ISNUMBER(FIND("arbeid",Methode_Keuze)),"",IF(Tb_Activiteiten[[#This Row],[Loonkosten]]=1,Tb_Activiteiten[[#Headers],[Loonkosten]],"")))</f>
        <v/>
      </c>
      <c r="AL889" t="str">
        <f>IF(ISNUMBER(FIND("arbeid",Methode_Keuze)),"",IF(ISNUMBER(FIND("arbeid",Methode_Keuze)),"",IF(Tb_Activiteiten[[#This Row],[Eigen arbeid]]=1,Tb_Activiteiten[[#Headers],[Eigen arbeid]],"")))</f>
        <v/>
      </c>
      <c r="AM889" t="str">
        <f>IF(ISNUMBER(FIND("arbeid",Methode_Keuze)),"",IF(ISNUMBER(FIND("arbeid",Methode_Keuze)),"",IF(Tb_Activiteiten[[#This Row],[Projectmedewerker]]=1,Tb_Activiteiten[[#Headers],[Projectmedewerker]],"")))</f>
        <v/>
      </c>
      <c r="AN889" t="str">
        <f>IF(ISNUMBER(FIND("arbeid",Methode_Keuze)),"",IF(ISNUMBER(FIND("arbeid",Methode_Keuze)),"",IF(Tb_Activiteiten[[#This Row],[Landbouwer]]=1,Tb_Activiteiten[[#Headers],[Landbouwer]],"")))</f>
        <v/>
      </c>
      <c r="AO889" t="str">
        <f>IF(ISNUMBER(FIND("arbeid",Methode_Keuze)),"",IF(ISNUMBER(FIND("arbeid",Methode_Keuze)),"",IF(Tb_Activiteiten[[#This Row],[Adviseur]]=1,Tb_Activiteiten[[#Headers],[Adviseur]],"")))</f>
        <v/>
      </c>
      <c r="AP889" t="str">
        <f>IF(ISNUMBER(FIND("arbeid",Methode_Keuze)),"",IF(ISNUMBER(FIND("arbeid",Methode_Keuze)),"",IF(Tb_Activiteiten[[#This Row],[Projectleider/Expert]]=1,Tb_Activiteiten[[#Headers],[Projectleider/Expert]],"")))</f>
        <v/>
      </c>
      <c r="AQ889" t="str">
        <f>IF(ISNUMBER(FIND("arbeid",Methode_Keuze)),"",IF(ISNUMBER(FIND("arbeid",Methode_Keuze)),"",IF(Tb_Activiteiten[[#This Row],[Arbeidskosten]]=1,Tb_Activiteiten[[#Headers],[Arbeidskosten]],"")))</f>
        <v/>
      </c>
      <c r="AR889" t="str">
        <f>IF(ISNUMBER(FIND("arbeid",Methode_Keuze)),"",IF(ISNUMBER(FIND("arbeid",Methode_Keuze)),"",IF(Tb_Activiteiten[[#This Row],[Arbeidskosten op basis van IKS]]=1,Tb_Activiteiten[[#Headers],[Arbeidskosten op basis van IKS]],"")))</f>
        <v/>
      </c>
      <c r="AS889" t="str">
        <f>IF(ISNUMBER(FIND("overige",Methode_Keuze)),"",IF(Tb_Activiteiten[[#This Row],[Kosten derden exclusief btw]]=1,Tb_Activiteiten[[#Headers],[Kosten derden exclusief btw]],""))</f>
        <v/>
      </c>
      <c r="AT889" t="str">
        <f>IF(ISNUMBER(FIND("overige",Methode_Keuze)),"",IF(Tb_Activiteiten[[#This Row],[Niet verrekenbare btw]]=1,Tb_Activiteiten[[#Headers],[Niet verrekenbare btw]],""))</f>
        <v/>
      </c>
      <c r="AU889" t="str">
        <f>IF(ISNUMBER(FIND("overige",Methode_Keuze)),"",IF(Tb_Activiteiten[[#This Row],[Grondkosten]]=1,Tb_Activiteiten[[#Headers],[Grondkosten]],""))</f>
        <v/>
      </c>
      <c r="AV889" t="str">
        <f>IF(ISNUMBER(FIND("overige",Methode_Keuze)),"",IF(Tb_Activiteiten[[#This Row],[Bijdrage in natura (overige)]]=1,Tb_Activiteiten[[#Headers],[Bijdrage in natura (overige)]],""))</f>
        <v/>
      </c>
      <c r="AW889" t="str">
        <f>IF(ISNUMBER(FIND("overige",Methode_Keuze)),"",IF(Tb_Activiteiten[[#This Row],[Bijdrage in natura (vrijwilligers)]]=1,Tb_Activiteiten[[#Headers],[Bijdrage in natura (vrijwilligers)]],""))</f>
        <v/>
      </c>
      <c r="AX889" t="str">
        <f>IF(ISNUMBER(FIND("overige",Methode_Keuze)),"",IF(Tb_Activiteiten[[#This Row],[Afschrijvingskosten]]=1,Tb_Activiteiten[[#Headers],[Afschrijvingskosten]],""))</f>
        <v/>
      </c>
      <c r="AY889" t="str">
        <f>IF(ISNUMBER(FIND("overige",Methode_Keuze)),"",IF(Tb_Activiteiten[[#This Row],[Vergoeding]]=1,Tb_Activiteiten[[#Headers],[Vergoeding]],""))</f>
        <v/>
      </c>
      <c r="AZ889" t="str">
        <f>IF(ISNUMBER(FIND("arbeid",Methode_Keuze)),"",IF(Tb_Activiteiten[[#This Row],[Arbeidskosten - vast tarief (excl eigen arbeid)]]=1,Tb_Activiteiten[[#Headers],[Arbeidskosten - vast tarief (excl eigen arbeid)]],""))</f>
        <v/>
      </c>
      <c r="BA889" t="str">
        <f>IF(ISNUMBER(FIND("overige",Methode_Keuze)),"",IF(Tb_Activiteiten[[#This Row],[Overige kosten]]=1,Tb_Activiteiten[[#Headers],[Overige kosten]],""))</f>
        <v/>
      </c>
    </row>
    <row r="890" spans="1:53" x14ac:dyDescent="0.25">
      <c r="A890" s="213"/>
      <c r="F890" s="64"/>
      <c r="G890" s="64"/>
      <c r="H890" s="258"/>
      <c r="I890" s="258"/>
      <c r="J890" s="258"/>
      <c r="K890" s="258"/>
      <c r="O890" s="56"/>
      <c r="Q890" t="str">
        <f>IFERROR(IF(VLOOKUP(Tb_Activiteiten[[#This Row],[Openstelling]],Tb_Openstelling[],2,0)=1,1,""),"")</f>
        <v/>
      </c>
      <c r="AK890" t="str">
        <f>IF(ISNUMBER(FIND("arbeid",Methode_Keuze)),"",IF(ISNUMBER(FIND("arbeid",Methode_Keuze)),"",IF(Tb_Activiteiten[[#This Row],[Loonkosten]]=1,Tb_Activiteiten[[#Headers],[Loonkosten]],"")))</f>
        <v/>
      </c>
      <c r="AL890" t="str">
        <f>IF(ISNUMBER(FIND("arbeid",Methode_Keuze)),"",IF(ISNUMBER(FIND("arbeid",Methode_Keuze)),"",IF(Tb_Activiteiten[[#This Row],[Eigen arbeid]]=1,Tb_Activiteiten[[#Headers],[Eigen arbeid]],"")))</f>
        <v/>
      </c>
      <c r="AM890" t="str">
        <f>IF(ISNUMBER(FIND("arbeid",Methode_Keuze)),"",IF(ISNUMBER(FIND("arbeid",Methode_Keuze)),"",IF(Tb_Activiteiten[[#This Row],[Projectmedewerker]]=1,Tb_Activiteiten[[#Headers],[Projectmedewerker]],"")))</f>
        <v/>
      </c>
      <c r="AN890" t="str">
        <f>IF(ISNUMBER(FIND("arbeid",Methode_Keuze)),"",IF(ISNUMBER(FIND("arbeid",Methode_Keuze)),"",IF(Tb_Activiteiten[[#This Row],[Landbouwer]]=1,Tb_Activiteiten[[#Headers],[Landbouwer]],"")))</f>
        <v/>
      </c>
      <c r="AO890" t="str">
        <f>IF(ISNUMBER(FIND("arbeid",Methode_Keuze)),"",IF(ISNUMBER(FIND("arbeid",Methode_Keuze)),"",IF(Tb_Activiteiten[[#This Row],[Adviseur]]=1,Tb_Activiteiten[[#Headers],[Adviseur]],"")))</f>
        <v/>
      </c>
      <c r="AP890" t="str">
        <f>IF(ISNUMBER(FIND("arbeid",Methode_Keuze)),"",IF(ISNUMBER(FIND("arbeid",Methode_Keuze)),"",IF(Tb_Activiteiten[[#This Row],[Projectleider/Expert]]=1,Tb_Activiteiten[[#Headers],[Projectleider/Expert]],"")))</f>
        <v/>
      </c>
      <c r="AQ890" t="str">
        <f>IF(ISNUMBER(FIND("arbeid",Methode_Keuze)),"",IF(ISNUMBER(FIND("arbeid",Methode_Keuze)),"",IF(Tb_Activiteiten[[#This Row],[Arbeidskosten]]=1,Tb_Activiteiten[[#Headers],[Arbeidskosten]],"")))</f>
        <v/>
      </c>
      <c r="AR890" t="str">
        <f>IF(ISNUMBER(FIND("arbeid",Methode_Keuze)),"",IF(ISNUMBER(FIND("arbeid",Methode_Keuze)),"",IF(Tb_Activiteiten[[#This Row],[Arbeidskosten op basis van IKS]]=1,Tb_Activiteiten[[#Headers],[Arbeidskosten op basis van IKS]],"")))</f>
        <v/>
      </c>
      <c r="AS890" t="str">
        <f>IF(ISNUMBER(FIND("overige",Methode_Keuze)),"",IF(Tb_Activiteiten[[#This Row],[Kosten derden exclusief btw]]=1,Tb_Activiteiten[[#Headers],[Kosten derden exclusief btw]],""))</f>
        <v/>
      </c>
      <c r="AT890" t="str">
        <f>IF(ISNUMBER(FIND("overige",Methode_Keuze)),"",IF(Tb_Activiteiten[[#This Row],[Niet verrekenbare btw]]=1,Tb_Activiteiten[[#Headers],[Niet verrekenbare btw]],""))</f>
        <v/>
      </c>
      <c r="AU890" t="str">
        <f>IF(ISNUMBER(FIND("overige",Methode_Keuze)),"",IF(Tb_Activiteiten[[#This Row],[Grondkosten]]=1,Tb_Activiteiten[[#Headers],[Grondkosten]],""))</f>
        <v/>
      </c>
      <c r="AV890" t="str">
        <f>IF(ISNUMBER(FIND("overige",Methode_Keuze)),"",IF(Tb_Activiteiten[[#This Row],[Bijdrage in natura (overige)]]=1,Tb_Activiteiten[[#Headers],[Bijdrage in natura (overige)]],""))</f>
        <v/>
      </c>
      <c r="AW890" t="str">
        <f>IF(ISNUMBER(FIND("overige",Methode_Keuze)),"",IF(Tb_Activiteiten[[#This Row],[Bijdrage in natura (vrijwilligers)]]=1,Tb_Activiteiten[[#Headers],[Bijdrage in natura (vrijwilligers)]],""))</f>
        <v/>
      </c>
      <c r="AX890" t="str">
        <f>IF(ISNUMBER(FIND("overige",Methode_Keuze)),"",IF(Tb_Activiteiten[[#This Row],[Afschrijvingskosten]]=1,Tb_Activiteiten[[#Headers],[Afschrijvingskosten]],""))</f>
        <v/>
      </c>
      <c r="AY890" t="str">
        <f>IF(ISNUMBER(FIND("overige",Methode_Keuze)),"",IF(Tb_Activiteiten[[#This Row],[Vergoeding]]=1,Tb_Activiteiten[[#Headers],[Vergoeding]],""))</f>
        <v/>
      </c>
      <c r="AZ890" t="str">
        <f>IF(ISNUMBER(FIND("arbeid",Methode_Keuze)),"",IF(Tb_Activiteiten[[#This Row],[Arbeidskosten - vast tarief (excl eigen arbeid)]]=1,Tb_Activiteiten[[#Headers],[Arbeidskosten - vast tarief (excl eigen arbeid)]],""))</f>
        <v/>
      </c>
      <c r="BA890" t="str">
        <f>IF(ISNUMBER(FIND("overige",Methode_Keuze)),"",IF(Tb_Activiteiten[[#This Row],[Overige kosten]]=1,Tb_Activiteiten[[#Headers],[Overige kosten]],""))</f>
        <v/>
      </c>
    </row>
    <row r="891" spans="1:53" x14ac:dyDescent="0.25">
      <c r="A891" s="213"/>
      <c r="F891" s="64"/>
      <c r="G891" s="64"/>
      <c r="H891" s="258"/>
      <c r="I891" s="258"/>
      <c r="J891" s="258"/>
      <c r="K891" s="258"/>
      <c r="O891" s="56"/>
      <c r="Q891" t="str">
        <f>IFERROR(IF(VLOOKUP(Tb_Activiteiten[[#This Row],[Openstelling]],Tb_Openstelling[],2,0)=1,1,""),"")</f>
        <v/>
      </c>
      <c r="AK891" t="str">
        <f>IF(ISNUMBER(FIND("arbeid",Methode_Keuze)),"",IF(ISNUMBER(FIND("arbeid",Methode_Keuze)),"",IF(Tb_Activiteiten[[#This Row],[Loonkosten]]=1,Tb_Activiteiten[[#Headers],[Loonkosten]],"")))</f>
        <v/>
      </c>
      <c r="AL891" t="str">
        <f>IF(ISNUMBER(FIND("arbeid",Methode_Keuze)),"",IF(ISNUMBER(FIND("arbeid",Methode_Keuze)),"",IF(Tb_Activiteiten[[#This Row],[Eigen arbeid]]=1,Tb_Activiteiten[[#Headers],[Eigen arbeid]],"")))</f>
        <v/>
      </c>
      <c r="AM891" t="str">
        <f>IF(ISNUMBER(FIND("arbeid",Methode_Keuze)),"",IF(ISNUMBER(FIND("arbeid",Methode_Keuze)),"",IF(Tb_Activiteiten[[#This Row],[Projectmedewerker]]=1,Tb_Activiteiten[[#Headers],[Projectmedewerker]],"")))</f>
        <v/>
      </c>
      <c r="AN891" t="str">
        <f>IF(ISNUMBER(FIND("arbeid",Methode_Keuze)),"",IF(ISNUMBER(FIND("arbeid",Methode_Keuze)),"",IF(Tb_Activiteiten[[#This Row],[Landbouwer]]=1,Tb_Activiteiten[[#Headers],[Landbouwer]],"")))</f>
        <v/>
      </c>
      <c r="AO891" t="str">
        <f>IF(ISNUMBER(FIND("arbeid",Methode_Keuze)),"",IF(ISNUMBER(FIND("arbeid",Methode_Keuze)),"",IF(Tb_Activiteiten[[#This Row],[Adviseur]]=1,Tb_Activiteiten[[#Headers],[Adviseur]],"")))</f>
        <v/>
      </c>
      <c r="AP891" t="str">
        <f>IF(ISNUMBER(FIND("arbeid",Methode_Keuze)),"",IF(ISNUMBER(FIND("arbeid",Methode_Keuze)),"",IF(Tb_Activiteiten[[#This Row],[Projectleider/Expert]]=1,Tb_Activiteiten[[#Headers],[Projectleider/Expert]],"")))</f>
        <v/>
      </c>
      <c r="AQ891" t="str">
        <f>IF(ISNUMBER(FIND("arbeid",Methode_Keuze)),"",IF(ISNUMBER(FIND("arbeid",Methode_Keuze)),"",IF(Tb_Activiteiten[[#This Row],[Arbeidskosten]]=1,Tb_Activiteiten[[#Headers],[Arbeidskosten]],"")))</f>
        <v/>
      </c>
      <c r="AR891" t="str">
        <f>IF(ISNUMBER(FIND("arbeid",Methode_Keuze)),"",IF(ISNUMBER(FIND("arbeid",Methode_Keuze)),"",IF(Tb_Activiteiten[[#This Row],[Arbeidskosten op basis van IKS]]=1,Tb_Activiteiten[[#Headers],[Arbeidskosten op basis van IKS]],"")))</f>
        <v/>
      </c>
      <c r="AS891" t="str">
        <f>IF(ISNUMBER(FIND("overige",Methode_Keuze)),"",IF(Tb_Activiteiten[[#This Row],[Kosten derden exclusief btw]]=1,Tb_Activiteiten[[#Headers],[Kosten derden exclusief btw]],""))</f>
        <v/>
      </c>
      <c r="AT891" t="str">
        <f>IF(ISNUMBER(FIND("overige",Methode_Keuze)),"",IF(Tb_Activiteiten[[#This Row],[Niet verrekenbare btw]]=1,Tb_Activiteiten[[#Headers],[Niet verrekenbare btw]],""))</f>
        <v/>
      </c>
      <c r="AU891" t="str">
        <f>IF(ISNUMBER(FIND("overige",Methode_Keuze)),"",IF(Tb_Activiteiten[[#This Row],[Grondkosten]]=1,Tb_Activiteiten[[#Headers],[Grondkosten]],""))</f>
        <v/>
      </c>
      <c r="AV891" t="str">
        <f>IF(ISNUMBER(FIND("overige",Methode_Keuze)),"",IF(Tb_Activiteiten[[#This Row],[Bijdrage in natura (overige)]]=1,Tb_Activiteiten[[#Headers],[Bijdrage in natura (overige)]],""))</f>
        <v/>
      </c>
      <c r="AW891" t="str">
        <f>IF(ISNUMBER(FIND("overige",Methode_Keuze)),"",IF(Tb_Activiteiten[[#This Row],[Bijdrage in natura (vrijwilligers)]]=1,Tb_Activiteiten[[#Headers],[Bijdrage in natura (vrijwilligers)]],""))</f>
        <v/>
      </c>
      <c r="AX891" t="str">
        <f>IF(ISNUMBER(FIND("overige",Methode_Keuze)),"",IF(Tb_Activiteiten[[#This Row],[Afschrijvingskosten]]=1,Tb_Activiteiten[[#Headers],[Afschrijvingskosten]],""))</f>
        <v/>
      </c>
      <c r="AY891" t="str">
        <f>IF(ISNUMBER(FIND("overige",Methode_Keuze)),"",IF(Tb_Activiteiten[[#This Row],[Vergoeding]]=1,Tb_Activiteiten[[#Headers],[Vergoeding]],""))</f>
        <v/>
      </c>
      <c r="AZ891" t="str">
        <f>IF(ISNUMBER(FIND("arbeid",Methode_Keuze)),"",IF(Tb_Activiteiten[[#This Row],[Arbeidskosten - vast tarief (excl eigen arbeid)]]=1,Tb_Activiteiten[[#Headers],[Arbeidskosten - vast tarief (excl eigen arbeid)]],""))</f>
        <v/>
      </c>
      <c r="BA891" t="str">
        <f>IF(ISNUMBER(FIND("overige",Methode_Keuze)),"",IF(Tb_Activiteiten[[#This Row],[Overige kosten]]=1,Tb_Activiteiten[[#Headers],[Overige kosten]],""))</f>
        <v/>
      </c>
    </row>
    <row r="892" spans="1:53" x14ac:dyDescent="0.25">
      <c r="A892" s="213"/>
      <c r="F892" s="64"/>
      <c r="G892" s="64"/>
      <c r="H892" s="258"/>
      <c r="I892" s="258"/>
      <c r="J892" s="258"/>
      <c r="K892" s="258"/>
      <c r="O892" s="56"/>
      <c r="Q892" t="str">
        <f>IFERROR(IF(VLOOKUP(Tb_Activiteiten[[#This Row],[Openstelling]],Tb_Openstelling[],2,0)=1,1,""),"")</f>
        <v/>
      </c>
      <c r="AK892" t="str">
        <f>IF(ISNUMBER(FIND("arbeid",Methode_Keuze)),"",IF(ISNUMBER(FIND("arbeid",Methode_Keuze)),"",IF(Tb_Activiteiten[[#This Row],[Loonkosten]]=1,Tb_Activiteiten[[#Headers],[Loonkosten]],"")))</f>
        <v/>
      </c>
      <c r="AL892" t="str">
        <f>IF(ISNUMBER(FIND("arbeid",Methode_Keuze)),"",IF(ISNUMBER(FIND("arbeid",Methode_Keuze)),"",IF(Tb_Activiteiten[[#This Row],[Eigen arbeid]]=1,Tb_Activiteiten[[#Headers],[Eigen arbeid]],"")))</f>
        <v/>
      </c>
      <c r="AM892" t="str">
        <f>IF(ISNUMBER(FIND("arbeid",Methode_Keuze)),"",IF(ISNUMBER(FIND("arbeid",Methode_Keuze)),"",IF(Tb_Activiteiten[[#This Row],[Projectmedewerker]]=1,Tb_Activiteiten[[#Headers],[Projectmedewerker]],"")))</f>
        <v/>
      </c>
      <c r="AN892" t="str">
        <f>IF(ISNUMBER(FIND("arbeid",Methode_Keuze)),"",IF(ISNUMBER(FIND("arbeid",Methode_Keuze)),"",IF(Tb_Activiteiten[[#This Row],[Landbouwer]]=1,Tb_Activiteiten[[#Headers],[Landbouwer]],"")))</f>
        <v/>
      </c>
      <c r="AO892" t="str">
        <f>IF(ISNUMBER(FIND("arbeid",Methode_Keuze)),"",IF(ISNUMBER(FIND("arbeid",Methode_Keuze)),"",IF(Tb_Activiteiten[[#This Row],[Adviseur]]=1,Tb_Activiteiten[[#Headers],[Adviseur]],"")))</f>
        <v/>
      </c>
      <c r="AP892" t="str">
        <f>IF(ISNUMBER(FIND("arbeid",Methode_Keuze)),"",IF(ISNUMBER(FIND("arbeid",Methode_Keuze)),"",IF(Tb_Activiteiten[[#This Row],[Projectleider/Expert]]=1,Tb_Activiteiten[[#Headers],[Projectleider/Expert]],"")))</f>
        <v/>
      </c>
      <c r="AQ892" t="str">
        <f>IF(ISNUMBER(FIND("arbeid",Methode_Keuze)),"",IF(ISNUMBER(FIND("arbeid",Methode_Keuze)),"",IF(Tb_Activiteiten[[#This Row],[Arbeidskosten]]=1,Tb_Activiteiten[[#Headers],[Arbeidskosten]],"")))</f>
        <v/>
      </c>
      <c r="AR892" t="str">
        <f>IF(ISNUMBER(FIND("arbeid",Methode_Keuze)),"",IF(ISNUMBER(FIND("arbeid",Methode_Keuze)),"",IF(Tb_Activiteiten[[#This Row],[Arbeidskosten op basis van IKS]]=1,Tb_Activiteiten[[#Headers],[Arbeidskosten op basis van IKS]],"")))</f>
        <v/>
      </c>
      <c r="AS892" t="str">
        <f>IF(ISNUMBER(FIND("overige",Methode_Keuze)),"",IF(Tb_Activiteiten[[#This Row],[Kosten derden exclusief btw]]=1,Tb_Activiteiten[[#Headers],[Kosten derden exclusief btw]],""))</f>
        <v/>
      </c>
      <c r="AT892" t="str">
        <f>IF(ISNUMBER(FIND("overige",Methode_Keuze)),"",IF(Tb_Activiteiten[[#This Row],[Niet verrekenbare btw]]=1,Tb_Activiteiten[[#Headers],[Niet verrekenbare btw]],""))</f>
        <v/>
      </c>
      <c r="AU892" t="str">
        <f>IF(ISNUMBER(FIND("overige",Methode_Keuze)),"",IF(Tb_Activiteiten[[#This Row],[Grondkosten]]=1,Tb_Activiteiten[[#Headers],[Grondkosten]],""))</f>
        <v/>
      </c>
      <c r="AV892" t="str">
        <f>IF(ISNUMBER(FIND("overige",Methode_Keuze)),"",IF(Tb_Activiteiten[[#This Row],[Bijdrage in natura (overige)]]=1,Tb_Activiteiten[[#Headers],[Bijdrage in natura (overige)]],""))</f>
        <v/>
      </c>
      <c r="AW892" t="str">
        <f>IF(ISNUMBER(FIND("overige",Methode_Keuze)),"",IF(Tb_Activiteiten[[#This Row],[Bijdrage in natura (vrijwilligers)]]=1,Tb_Activiteiten[[#Headers],[Bijdrage in natura (vrijwilligers)]],""))</f>
        <v/>
      </c>
      <c r="AX892" t="str">
        <f>IF(ISNUMBER(FIND("overige",Methode_Keuze)),"",IF(Tb_Activiteiten[[#This Row],[Afschrijvingskosten]]=1,Tb_Activiteiten[[#Headers],[Afschrijvingskosten]],""))</f>
        <v/>
      </c>
      <c r="AY892" t="str">
        <f>IF(ISNUMBER(FIND("overige",Methode_Keuze)),"",IF(Tb_Activiteiten[[#This Row],[Vergoeding]]=1,Tb_Activiteiten[[#Headers],[Vergoeding]],""))</f>
        <v/>
      </c>
      <c r="AZ892" t="str">
        <f>IF(ISNUMBER(FIND("arbeid",Methode_Keuze)),"",IF(Tb_Activiteiten[[#This Row],[Arbeidskosten - vast tarief (excl eigen arbeid)]]=1,Tb_Activiteiten[[#Headers],[Arbeidskosten - vast tarief (excl eigen arbeid)]],""))</f>
        <v/>
      </c>
      <c r="BA892" t="str">
        <f>IF(ISNUMBER(FIND("overige",Methode_Keuze)),"",IF(Tb_Activiteiten[[#This Row],[Overige kosten]]=1,Tb_Activiteiten[[#Headers],[Overige kosten]],""))</f>
        <v/>
      </c>
    </row>
    <row r="893" spans="1:53" x14ac:dyDescent="0.25">
      <c r="A893" s="213"/>
      <c r="F893" s="64"/>
      <c r="G893" s="64"/>
      <c r="H893" s="258"/>
      <c r="I893" s="258"/>
      <c r="J893" s="258"/>
      <c r="K893" s="258"/>
      <c r="O893" s="56"/>
      <c r="Q893" t="str">
        <f>IFERROR(IF(VLOOKUP(Tb_Activiteiten[[#This Row],[Openstelling]],Tb_Openstelling[],2,0)=1,1,""),"")</f>
        <v/>
      </c>
      <c r="AK893" t="str">
        <f>IF(ISNUMBER(FIND("arbeid",Methode_Keuze)),"",IF(ISNUMBER(FIND("arbeid",Methode_Keuze)),"",IF(Tb_Activiteiten[[#This Row],[Loonkosten]]=1,Tb_Activiteiten[[#Headers],[Loonkosten]],"")))</f>
        <v/>
      </c>
      <c r="AL893" t="str">
        <f>IF(ISNUMBER(FIND("arbeid",Methode_Keuze)),"",IF(ISNUMBER(FIND("arbeid",Methode_Keuze)),"",IF(Tb_Activiteiten[[#This Row],[Eigen arbeid]]=1,Tb_Activiteiten[[#Headers],[Eigen arbeid]],"")))</f>
        <v/>
      </c>
      <c r="AM893" t="str">
        <f>IF(ISNUMBER(FIND("arbeid",Methode_Keuze)),"",IF(ISNUMBER(FIND("arbeid",Methode_Keuze)),"",IF(Tb_Activiteiten[[#This Row],[Projectmedewerker]]=1,Tb_Activiteiten[[#Headers],[Projectmedewerker]],"")))</f>
        <v/>
      </c>
      <c r="AN893" t="str">
        <f>IF(ISNUMBER(FIND("arbeid",Methode_Keuze)),"",IF(ISNUMBER(FIND("arbeid",Methode_Keuze)),"",IF(Tb_Activiteiten[[#This Row],[Landbouwer]]=1,Tb_Activiteiten[[#Headers],[Landbouwer]],"")))</f>
        <v/>
      </c>
      <c r="AO893" t="str">
        <f>IF(ISNUMBER(FIND("arbeid",Methode_Keuze)),"",IF(ISNUMBER(FIND("arbeid",Methode_Keuze)),"",IF(Tb_Activiteiten[[#This Row],[Adviseur]]=1,Tb_Activiteiten[[#Headers],[Adviseur]],"")))</f>
        <v/>
      </c>
      <c r="AP893" t="str">
        <f>IF(ISNUMBER(FIND("arbeid",Methode_Keuze)),"",IF(ISNUMBER(FIND("arbeid",Methode_Keuze)),"",IF(Tb_Activiteiten[[#This Row],[Projectleider/Expert]]=1,Tb_Activiteiten[[#Headers],[Projectleider/Expert]],"")))</f>
        <v/>
      </c>
      <c r="AQ893" t="str">
        <f>IF(ISNUMBER(FIND("arbeid",Methode_Keuze)),"",IF(ISNUMBER(FIND("arbeid",Methode_Keuze)),"",IF(Tb_Activiteiten[[#This Row],[Arbeidskosten]]=1,Tb_Activiteiten[[#Headers],[Arbeidskosten]],"")))</f>
        <v/>
      </c>
      <c r="AR893" t="str">
        <f>IF(ISNUMBER(FIND("arbeid",Methode_Keuze)),"",IF(ISNUMBER(FIND("arbeid",Methode_Keuze)),"",IF(Tb_Activiteiten[[#This Row],[Arbeidskosten op basis van IKS]]=1,Tb_Activiteiten[[#Headers],[Arbeidskosten op basis van IKS]],"")))</f>
        <v/>
      </c>
      <c r="AS893" t="str">
        <f>IF(ISNUMBER(FIND("overige",Methode_Keuze)),"",IF(Tb_Activiteiten[[#This Row],[Kosten derden exclusief btw]]=1,Tb_Activiteiten[[#Headers],[Kosten derden exclusief btw]],""))</f>
        <v/>
      </c>
      <c r="AT893" t="str">
        <f>IF(ISNUMBER(FIND("overige",Methode_Keuze)),"",IF(Tb_Activiteiten[[#This Row],[Niet verrekenbare btw]]=1,Tb_Activiteiten[[#Headers],[Niet verrekenbare btw]],""))</f>
        <v/>
      </c>
      <c r="AU893" t="str">
        <f>IF(ISNUMBER(FIND("overige",Methode_Keuze)),"",IF(Tb_Activiteiten[[#This Row],[Grondkosten]]=1,Tb_Activiteiten[[#Headers],[Grondkosten]],""))</f>
        <v/>
      </c>
      <c r="AV893" t="str">
        <f>IF(ISNUMBER(FIND("overige",Methode_Keuze)),"",IF(Tb_Activiteiten[[#This Row],[Bijdrage in natura (overige)]]=1,Tb_Activiteiten[[#Headers],[Bijdrage in natura (overige)]],""))</f>
        <v/>
      </c>
      <c r="AW893" t="str">
        <f>IF(ISNUMBER(FIND("overige",Methode_Keuze)),"",IF(Tb_Activiteiten[[#This Row],[Bijdrage in natura (vrijwilligers)]]=1,Tb_Activiteiten[[#Headers],[Bijdrage in natura (vrijwilligers)]],""))</f>
        <v/>
      </c>
      <c r="AX893" t="str">
        <f>IF(ISNUMBER(FIND("overige",Methode_Keuze)),"",IF(Tb_Activiteiten[[#This Row],[Afschrijvingskosten]]=1,Tb_Activiteiten[[#Headers],[Afschrijvingskosten]],""))</f>
        <v/>
      </c>
      <c r="AY893" t="str">
        <f>IF(ISNUMBER(FIND("overige",Methode_Keuze)),"",IF(Tb_Activiteiten[[#This Row],[Vergoeding]]=1,Tb_Activiteiten[[#Headers],[Vergoeding]],""))</f>
        <v/>
      </c>
      <c r="AZ893" t="str">
        <f>IF(ISNUMBER(FIND("arbeid",Methode_Keuze)),"",IF(Tb_Activiteiten[[#This Row],[Arbeidskosten - vast tarief (excl eigen arbeid)]]=1,Tb_Activiteiten[[#Headers],[Arbeidskosten - vast tarief (excl eigen arbeid)]],""))</f>
        <v/>
      </c>
      <c r="BA893" t="str">
        <f>IF(ISNUMBER(FIND("overige",Methode_Keuze)),"",IF(Tb_Activiteiten[[#This Row],[Overige kosten]]=1,Tb_Activiteiten[[#Headers],[Overige kosten]],""))</f>
        <v/>
      </c>
    </row>
    <row r="894" spans="1:53" x14ac:dyDescent="0.25">
      <c r="A894" s="213"/>
      <c r="F894" s="64"/>
      <c r="G894" s="64"/>
      <c r="H894" s="258"/>
      <c r="I894" s="258"/>
      <c r="J894" s="258"/>
      <c r="K894" s="258"/>
      <c r="O894" s="56"/>
      <c r="Q894" t="str">
        <f>IFERROR(IF(VLOOKUP(Tb_Activiteiten[[#This Row],[Openstelling]],Tb_Openstelling[],2,0)=1,1,""),"")</f>
        <v/>
      </c>
      <c r="AK894" t="str">
        <f>IF(ISNUMBER(FIND("arbeid",Methode_Keuze)),"",IF(ISNUMBER(FIND("arbeid",Methode_Keuze)),"",IF(Tb_Activiteiten[[#This Row],[Loonkosten]]=1,Tb_Activiteiten[[#Headers],[Loonkosten]],"")))</f>
        <v/>
      </c>
      <c r="AL894" t="str">
        <f>IF(ISNUMBER(FIND("arbeid",Methode_Keuze)),"",IF(ISNUMBER(FIND("arbeid",Methode_Keuze)),"",IF(Tb_Activiteiten[[#This Row],[Eigen arbeid]]=1,Tb_Activiteiten[[#Headers],[Eigen arbeid]],"")))</f>
        <v/>
      </c>
      <c r="AM894" t="str">
        <f>IF(ISNUMBER(FIND("arbeid",Methode_Keuze)),"",IF(ISNUMBER(FIND("arbeid",Methode_Keuze)),"",IF(Tb_Activiteiten[[#This Row],[Projectmedewerker]]=1,Tb_Activiteiten[[#Headers],[Projectmedewerker]],"")))</f>
        <v/>
      </c>
      <c r="AN894" t="str">
        <f>IF(ISNUMBER(FIND("arbeid",Methode_Keuze)),"",IF(ISNUMBER(FIND("arbeid",Methode_Keuze)),"",IF(Tb_Activiteiten[[#This Row],[Landbouwer]]=1,Tb_Activiteiten[[#Headers],[Landbouwer]],"")))</f>
        <v/>
      </c>
      <c r="AO894" t="str">
        <f>IF(ISNUMBER(FIND("arbeid",Methode_Keuze)),"",IF(ISNUMBER(FIND("arbeid",Methode_Keuze)),"",IF(Tb_Activiteiten[[#This Row],[Adviseur]]=1,Tb_Activiteiten[[#Headers],[Adviseur]],"")))</f>
        <v/>
      </c>
      <c r="AP894" t="str">
        <f>IF(ISNUMBER(FIND("arbeid",Methode_Keuze)),"",IF(ISNUMBER(FIND("arbeid",Methode_Keuze)),"",IF(Tb_Activiteiten[[#This Row],[Projectleider/Expert]]=1,Tb_Activiteiten[[#Headers],[Projectleider/Expert]],"")))</f>
        <v/>
      </c>
      <c r="AQ894" t="str">
        <f>IF(ISNUMBER(FIND("arbeid",Methode_Keuze)),"",IF(ISNUMBER(FIND("arbeid",Methode_Keuze)),"",IF(Tb_Activiteiten[[#This Row],[Arbeidskosten]]=1,Tb_Activiteiten[[#Headers],[Arbeidskosten]],"")))</f>
        <v/>
      </c>
      <c r="AR894" t="str">
        <f>IF(ISNUMBER(FIND("arbeid",Methode_Keuze)),"",IF(ISNUMBER(FIND("arbeid",Methode_Keuze)),"",IF(Tb_Activiteiten[[#This Row],[Arbeidskosten op basis van IKS]]=1,Tb_Activiteiten[[#Headers],[Arbeidskosten op basis van IKS]],"")))</f>
        <v/>
      </c>
      <c r="AS894" t="str">
        <f>IF(ISNUMBER(FIND("overige",Methode_Keuze)),"",IF(Tb_Activiteiten[[#This Row],[Kosten derden exclusief btw]]=1,Tb_Activiteiten[[#Headers],[Kosten derden exclusief btw]],""))</f>
        <v/>
      </c>
      <c r="AT894" t="str">
        <f>IF(ISNUMBER(FIND("overige",Methode_Keuze)),"",IF(Tb_Activiteiten[[#This Row],[Niet verrekenbare btw]]=1,Tb_Activiteiten[[#Headers],[Niet verrekenbare btw]],""))</f>
        <v/>
      </c>
      <c r="AU894" t="str">
        <f>IF(ISNUMBER(FIND("overige",Methode_Keuze)),"",IF(Tb_Activiteiten[[#This Row],[Grondkosten]]=1,Tb_Activiteiten[[#Headers],[Grondkosten]],""))</f>
        <v/>
      </c>
      <c r="AV894" t="str">
        <f>IF(ISNUMBER(FIND("overige",Methode_Keuze)),"",IF(Tb_Activiteiten[[#This Row],[Bijdrage in natura (overige)]]=1,Tb_Activiteiten[[#Headers],[Bijdrage in natura (overige)]],""))</f>
        <v/>
      </c>
      <c r="AW894" t="str">
        <f>IF(ISNUMBER(FIND("overige",Methode_Keuze)),"",IF(Tb_Activiteiten[[#This Row],[Bijdrage in natura (vrijwilligers)]]=1,Tb_Activiteiten[[#Headers],[Bijdrage in natura (vrijwilligers)]],""))</f>
        <v/>
      </c>
      <c r="AX894" t="str">
        <f>IF(ISNUMBER(FIND("overige",Methode_Keuze)),"",IF(Tb_Activiteiten[[#This Row],[Afschrijvingskosten]]=1,Tb_Activiteiten[[#Headers],[Afschrijvingskosten]],""))</f>
        <v/>
      </c>
      <c r="AY894" t="str">
        <f>IF(ISNUMBER(FIND("overige",Methode_Keuze)),"",IF(Tb_Activiteiten[[#This Row],[Vergoeding]]=1,Tb_Activiteiten[[#Headers],[Vergoeding]],""))</f>
        <v/>
      </c>
      <c r="AZ894" t="str">
        <f>IF(ISNUMBER(FIND("arbeid",Methode_Keuze)),"",IF(Tb_Activiteiten[[#This Row],[Arbeidskosten - vast tarief (excl eigen arbeid)]]=1,Tb_Activiteiten[[#Headers],[Arbeidskosten - vast tarief (excl eigen arbeid)]],""))</f>
        <v/>
      </c>
      <c r="BA894" t="str">
        <f>IF(ISNUMBER(FIND("overige",Methode_Keuze)),"",IF(Tb_Activiteiten[[#This Row],[Overige kosten]]=1,Tb_Activiteiten[[#Headers],[Overige kosten]],""))</f>
        <v/>
      </c>
    </row>
    <row r="895" spans="1:53" x14ac:dyDescent="0.25">
      <c r="A895" s="213"/>
      <c r="F895" s="64"/>
      <c r="G895" s="64"/>
      <c r="H895" s="258"/>
      <c r="I895" s="258"/>
      <c r="J895" s="258"/>
      <c r="K895" s="258"/>
      <c r="O895" s="56"/>
      <c r="Q895" t="str">
        <f>IFERROR(IF(VLOOKUP(Tb_Activiteiten[[#This Row],[Openstelling]],Tb_Openstelling[],2,0)=1,1,""),"")</f>
        <v/>
      </c>
      <c r="AK895" t="str">
        <f>IF(ISNUMBER(FIND("arbeid",Methode_Keuze)),"",IF(ISNUMBER(FIND("arbeid",Methode_Keuze)),"",IF(Tb_Activiteiten[[#This Row],[Loonkosten]]=1,Tb_Activiteiten[[#Headers],[Loonkosten]],"")))</f>
        <v/>
      </c>
      <c r="AL895" t="str">
        <f>IF(ISNUMBER(FIND("arbeid",Methode_Keuze)),"",IF(ISNUMBER(FIND("arbeid",Methode_Keuze)),"",IF(Tb_Activiteiten[[#This Row],[Eigen arbeid]]=1,Tb_Activiteiten[[#Headers],[Eigen arbeid]],"")))</f>
        <v/>
      </c>
      <c r="AM895" t="str">
        <f>IF(ISNUMBER(FIND("arbeid",Methode_Keuze)),"",IF(ISNUMBER(FIND("arbeid",Methode_Keuze)),"",IF(Tb_Activiteiten[[#This Row],[Projectmedewerker]]=1,Tb_Activiteiten[[#Headers],[Projectmedewerker]],"")))</f>
        <v/>
      </c>
      <c r="AN895" t="str">
        <f>IF(ISNUMBER(FIND("arbeid",Methode_Keuze)),"",IF(ISNUMBER(FIND("arbeid",Methode_Keuze)),"",IF(Tb_Activiteiten[[#This Row],[Landbouwer]]=1,Tb_Activiteiten[[#Headers],[Landbouwer]],"")))</f>
        <v/>
      </c>
      <c r="AO895" t="str">
        <f>IF(ISNUMBER(FIND("arbeid",Methode_Keuze)),"",IF(ISNUMBER(FIND("arbeid",Methode_Keuze)),"",IF(Tb_Activiteiten[[#This Row],[Adviseur]]=1,Tb_Activiteiten[[#Headers],[Adviseur]],"")))</f>
        <v/>
      </c>
      <c r="AP895" t="str">
        <f>IF(ISNUMBER(FIND("arbeid",Methode_Keuze)),"",IF(ISNUMBER(FIND("arbeid",Methode_Keuze)),"",IF(Tb_Activiteiten[[#This Row],[Projectleider/Expert]]=1,Tb_Activiteiten[[#Headers],[Projectleider/Expert]],"")))</f>
        <v/>
      </c>
      <c r="AQ895" t="str">
        <f>IF(ISNUMBER(FIND("arbeid",Methode_Keuze)),"",IF(ISNUMBER(FIND("arbeid",Methode_Keuze)),"",IF(Tb_Activiteiten[[#This Row],[Arbeidskosten]]=1,Tb_Activiteiten[[#Headers],[Arbeidskosten]],"")))</f>
        <v/>
      </c>
      <c r="AR895" t="str">
        <f>IF(ISNUMBER(FIND("arbeid",Methode_Keuze)),"",IF(ISNUMBER(FIND("arbeid",Methode_Keuze)),"",IF(Tb_Activiteiten[[#This Row],[Arbeidskosten op basis van IKS]]=1,Tb_Activiteiten[[#Headers],[Arbeidskosten op basis van IKS]],"")))</f>
        <v/>
      </c>
      <c r="AS895" t="str">
        <f>IF(ISNUMBER(FIND("overige",Methode_Keuze)),"",IF(Tb_Activiteiten[[#This Row],[Kosten derden exclusief btw]]=1,Tb_Activiteiten[[#Headers],[Kosten derden exclusief btw]],""))</f>
        <v/>
      </c>
      <c r="AT895" t="str">
        <f>IF(ISNUMBER(FIND("overige",Methode_Keuze)),"",IF(Tb_Activiteiten[[#This Row],[Niet verrekenbare btw]]=1,Tb_Activiteiten[[#Headers],[Niet verrekenbare btw]],""))</f>
        <v/>
      </c>
      <c r="AU895" t="str">
        <f>IF(ISNUMBER(FIND("overige",Methode_Keuze)),"",IF(Tb_Activiteiten[[#This Row],[Grondkosten]]=1,Tb_Activiteiten[[#Headers],[Grondkosten]],""))</f>
        <v/>
      </c>
      <c r="AV895" t="str">
        <f>IF(ISNUMBER(FIND("overige",Methode_Keuze)),"",IF(Tb_Activiteiten[[#This Row],[Bijdrage in natura (overige)]]=1,Tb_Activiteiten[[#Headers],[Bijdrage in natura (overige)]],""))</f>
        <v/>
      </c>
      <c r="AW895" t="str">
        <f>IF(ISNUMBER(FIND("overige",Methode_Keuze)),"",IF(Tb_Activiteiten[[#This Row],[Bijdrage in natura (vrijwilligers)]]=1,Tb_Activiteiten[[#Headers],[Bijdrage in natura (vrijwilligers)]],""))</f>
        <v/>
      </c>
      <c r="AX895" t="str">
        <f>IF(ISNUMBER(FIND("overige",Methode_Keuze)),"",IF(Tb_Activiteiten[[#This Row],[Afschrijvingskosten]]=1,Tb_Activiteiten[[#Headers],[Afschrijvingskosten]],""))</f>
        <v/>
      </c>
      <c r="AY895" t="str">
        <f>IF(ISNUMBER(FIND("overige",Methode_Keuze)),"",IF(Tb_Activiteiten[[#This Row],[Vergoeding]]=1,Tb_Activiteiten[[#Headers],[Vergoeding]],""))</f>
        <v/>
      </c>
      <c r="AZ895" t="str">
        <f>IF(ISNUMBER(FIND("arbeid",Methode_Keuze)),"",IF(Tb_Activiteiten[[#This Row],[Arbeidskosten - vast tarief (excl eigen arbeid)]]=1,Tb_Activiteiten[[#Headers],[Arbeidskosten - vast tarief (excl eigen arbeid)]],""))</f>
        <v/>
      </c>
      <c r="BA895" t="str">
        <f>IF(ISNUMBER(FIND("overige",Methode_Keuze)),"",IF(Tb_Activiteiten[[#This Row],[Overige kosten]]=1,Tb_Activiteiten[[#Headers],[Overige kosten]],""))</f>
        <v/>
      </c>
    </row>
    <row r="896" spans="1:53" x14ac:dyDescent="0.25">
      <c r="A896" s="213"/>
      <c r="F896" s="64"/>
      <c r="G896" s="64"/>
      <c r="H896" s="258"/>
      <c r="I896" s="258"/>
      <c r="J896" s="258"/>
      <c r="K896" s="258"/>
      <c r="O896" s="56"/>
      <c r="Q896" t="str">
        <f>IFERROR(IF(VLOOKUP(Tb_Activiteiten[[#This Row],[Openstelling]],Tb_Openstelling[],2,0)=1,1,""),"")</f>
        <v/>
      </c>
      <c r="AK896" t="str">
        <f>IF(ISNUMBER(FIND("arbeid",Methode_Keuze)),"",IF(ISNUMBER(FIND("arbeid",Methode_Keuze)),"",IF(Tb_Activiteiten[[#This Row],[Loonkosten]]=1,Tb_Activiteiten[[#Headers],[Loonkosten]],"")))</f>
        <v/>
      </c>
      <c r="AL896" t="str">
        <f>IF(ISNUMBER(FIND("arbeid",Methode_Keuze)),"",IF(ISNUMBER(FIND("arbeid",Methode_Keuze)),"",IF(Tb_Activiteiten[[#This Row],[Eigen arbeid]]=1,Tb_Activiteiten[[#Headers],[Eigen arbeid]],"")))</f>
        <v/>
      </c>
      <c r="AM896" t="str">
        <f>IF(ISNUMBER(FIND("arbeid",Methode_Keuze)),"",IF(ISNUMBER(FIND("arbeid",Methode_Keuze)),"",IF(Tb_Activiteiten[[#This Row],[Projectmedewerker]]=1,Tb_Activiteiten[[#Headers],[Projectmedewerker]],"")))</f>
        <v/>
      </c>
      <c r="AN896" t="str">
        <f>IF(ISNUMBER(FIND("arbeid",Methode_Keuze)),"",IF(ISNUMBER(FIND("arbeid",Methode_Keuze)),"",IF(Tb_Activiteiten[[#This Row],[Landbouwer]]=1,Tb_Activiteiten[[#Headers],[Landbouwer]],"")))</f>
        <v/>
      </c>
      <c r="AO896" t="str">
        <f>IF(ISNUMBER(FIND("arbeid",Methode_Keuze)),"",IF(ISNUMBER(FIND("arbeid",Methode_Keuze)),"",IF(Tb_Activiteiten[[#This Row],[Adviseur]]=1,Tb_Activiteiten[[#Headers],[Adviseur]],"")))</f>
        <v/>
      </c>
      <c r="AP896" t="str">
        <f>IF(ISNUMBER(FIND("arbeid",Methode_Keuze)),"",IF(ISNUMBER(FIND("arbeid",Methode_Keuze)),"",IF(Tb_Activiteiten[[#This Row],[Projectleider/Expert]]=1,Tb_Activiteiten[[#Headers],[Projectleider/Expert]],"")))</f>
        <v/>
      </c>
      <c r="AQ896" t="str">
        <f>IF(ISNUMBER(FIND("arbeid",Methode_Keuze)),"",IF(ISNUMBER(FIND("arbeid",Methode_Keuze)),"",IF(Tb_Activiteiten[[#This Row],[Arbeidskosten]]=1,Tb_Activiteiten[[#Headers],[Arbeidskosten]],"")))</f>
        <v/>
      </c>
      <c r="AR896" t="str">
        <f>IF(ISNUMBER(FIND("arbeid",Methode_Keuze)),"",IF(ISNUMBER(FIND("arbeid",Methode_Keuze)),"",IF(Tb_Activiteiten[[#This Row],[Arbeidskosten op basis van IKS]]=1,Tb_Activiteiten[[#Headers],[Arbeidskosten op basis van IKS]],"")))</f>
        <v/>
      </c>
      <c r="AS896" t="str">
        <f>IF(ISNUMBER(FIND("overige",Methode_Keuze)),"",IF(Tb_Activiteiten[[#This Row],[Kosten derden exclusief btw]]=1,Tb_Activiteiten[[#Headers],[Kosten derden exclusief btw]],""))</f>
        <v/>
      </c>
      <c r="AT896" t="str">
        <f>IF(ISNUMBER(FIND("overige",Methode_Keuze)),"",IF(Tb_Activiteiten[[#This Row],[Niet verrekenbare btw]]=1,Tb_Activiteiten[[#Headers],[Niet verrekenbare btw]],""))</f>
        <v/>
      </c>
      <c r="AU896" t="str">
        <f>IF(ISNUMBER(FIND("overige",Methode_Keuze)),"",IF(Tb_Activiteiten[[#This Row],[Grondkosten]]=1,Tb_Activiteiten[[#Headers],[Grondkosten]],""))</f>
        <v/>
      </c>
      <c r="AV896" t="str">
        <f>IF(ISNUMBER(FIND("overige",Methode_Keuze)),"",IF(Tb_Activiteiten[[#This Row],[Bijdrage in natura (overige)]]=1,Tb_Activiteiten[[#Headers],[Bijdrage in natura (overige)]],""))</f>
        <v/>
      </c>
      <c r="AW896" t="str">
        <f>IF(ISNUMBER(FIND("overige",Methode_Keuze)),"",IF(Tb_Activiteiten[[#This Row],[Bijdrage in natura (vrijwilligers)]]=1,Tb_Activiteiten[[#Headers],[Bijdrage in natura (vrijwilligers)]],""))</f>
        <v/>
      </c>
      <c r="AX896" t="str">
        <f>IF(ISNUMBER(FIND("overige",Methode_Keuze)),"",IF(Tb_Activiteiten[[#This Row],[Afschrijvingskosten]]=1,Tb_Activiteiten[[#Headers],[Afschrijvingskosten]],""))</f>
        <v/>
      </c>
      <c r="AY896" t="str">
        <f>IF(ISNUMBER(FIND("overige",Methode_Keuze)),"",IF(Tb_Activiteiten[[#This Row],[Vergoeding]]=1,Tb_Activiteiten[[#Headers],[Vergoeding]],""))</f>
        <v/>
      </c>
      <c r="AZ896" t="str">
        <f>IF(ISNUMBER(FIND("arbeid",Methode_Keuze)),"",IF(Tb_Activiteiten[[#This Row],[Arbeidskosten - vast tarief (excl eigen arbeid)]]=1,Tb_Activiteiten[[#Headers],[Arbeidskosten - vast tarief (excl eigen arbeid)]],""))</f>
        <v/>
      </c>
      <c r="BA896" t="str">
        <f>IF(ISNUMBER(FIND("overige",Methode_Keuze)),"",IF(Tb_Activiteiten[[#This Row],[Overige kosten]]=1,Tb_Activiteiten[[#Headers],[Overige kosten]],""))</f>
        <v/>
      </c>
    </row>
    <row r="897" spans="1:53" x14ac:dyDescent="0.25">
      <c r="A897" s="213"/>
      <c r="F897" s="64"/>
      <c r="G897" s="64"/>
      <c r="H897" s="258"/>
      <c r="I897" s="258"/>
      <c r="J897" s="258"/>
      <c r="K897" s="258"/>
      <c r="O897" s="56"/>
      <c r="Q897" t="str">
        <f>IFERROR(IF(VLOOKUP(Tb_Activiteiten[[#This Row],[Openstelling]],Tb_Openstelling[],2,0)=1,1,""),"")</f>
        <v/>
      </c>
      <c r="AK897" t="str">
        <f>IF(ISNUMBER(FIND("arbeid",Methode_Keuze)),"",IF(ISNUMBER(FIND("arbeid",Methode_Keuze)),"",IF(Tb_Activiteiten[[#This Row],[Loonkosten]]=1,Tb_Activiteiten[[#Headers],[Loonkosten]],"")))</f>
        <v/>
      </c>
      <c r="AL897" t="str">
        <f>IF(ISNUMBER(FIND("arbeid",Methode_Keuze)),"",IF(ISNUMBER(FIND("arbeid",Methode_Keuze)),"",IF(Tb_Activiteiten[[#This Row],[Eigen arbeid]]=1,Tb_Activiteiten[[#Headers],[Eigen arbeid]],"")))</f>
        <v/>
      </c>
      <c r="AM897" t="str">
        <f>IF(ISNUMBER(FIND("arbeid",Methode_Keuze)),"",IF(ISNUMBER(FIND("arbeid",Methode_Keuze)),"",IF(Tb_Activiteiten[[#This Row],[Projectmedewerker]]=1,Tb_Activiteiten[[#Headers],[Projectmedewerker]],"")))</f>
        <v/>
      </c>
      <c r="AN897" t="str">
        <f>IF(ISNUMBER(FIND("arbeid",Methode_Keuze)),"",IF(ISNUMBER(FIND("arbeid",Methode_Keuze)),"",IF(Tb_Activiteiten[[#This Row],[Landbouwer]]=1,Tb_Activiteiten[[#Headers],[Landbouwer]],"")))</f>
        <v/>
      </c>
      <c r="AO897" t="str">
        <f>IF(ISNUMBER(FIND("arbeid",Methode_Keuze)),"",IF(ISNUMBER(FIND("arbeid",Methode_Keuze)),"",IF(Tb_Activiteiten[[#This Row],[Adviseur]]=1,Tb_Activiteiten[[#Headers],[Adviseur]],"")))</f>
        <v/>
      </c>
      <c r="AP897" t="str">
        <f>IF(ISNUMBER(FIND("arbeid",Methode_Keuze)),"",IF(ISNUMBER(FIND("arbeid",Methode_Keuze)),"",IF(Tb_Activiteiten[[#This Row],[Projectleider/Expert]]=1,Tb_Activiteiten[[#Headers],[Projectleider/Expert]],"")))</f>
        <v/>
      </c>
      <c r="AQ897" t="str">
        <f>IF(ISNUMBER(FIND("arbeid",Methode_Keuze)),"",IF(ISNUMBER(FIND("arbeid",Methode_Keuze)),"",IF(Tb_Activiteiten[[#This Row],[Arbeidskosten]]=1,Tb_Activiteiten[[#Headers],[Arbeidskosten]],"")))</f>
        <v/>
      </c>
      <c r="AR897" t="str">
        <f>IF(ISNUMBER(FIND("arbeid",Methode_Keuze)),"",IF(ISNUMBER(FIND("arbeid",Methode_Keuze)),"",IF(Tb_Activiteiten[[#This Row],[Arbeidskosten op basis van IKS]]=1,Tb_Activiteiten[[#Headers],[Arbeidskosten op basis van IKS]],"")))</f>
        <v/>
      </c>
      <c r="AS897" t="str">
        <f>IF(ISNUMBER(FIND("overige",Methode_Keuze)),"",IF(Tb_Activiteiten[[#This Row],[Kosten derden exclusief btw]]=1,Tb_Activiteiten[[#Headers],[Kosten derden exclusief btw]],""))</f>
        <v/>
      </c>
      <c r="AT897" t="str">
        <f>IF(ISNUMBER(FIND("overige",Methode_Keuze)),"",IF(Tb_Activiteiten[[#This Row],[Niet verrekenbare btw]]=1,Tb_Activiteiten[[#Headers],[Niet verrekenbare btw]],""))</f>
        <v/>
      </c>
      <c r="AU897" t="str">
        <f>IF(ISNUMBER(FIND("overige",Methode_Keuze)),"",IF(Tb_Activiteiten[[#This Row],[Grondkosten]]=1,Tb_Activiteiten[[#Headers],[Grondkosten]],""))</f>
        <v/>
      </c>
      <c r="AV897" t="str">
        <f>IF(ISNUMBER(FIND("overige",Methode_Keuze)),"",IF(Tb_Activiteiten[[#This Row],[Bijdrage in natura (overige)]]=1,Tb_Activiteiten[[#Headers],[Bijdrage in natura (overige)]],""))</f>
        <v/>
      </c>
      <c r="AW897" t="str">
        <f>IF(ISNUMBER(FIND("overige",Methode_Keuze)),"",IF(Tb_Activiteiten[[#This Row],[Bijdrage in natura (vrijwilligers)]]=1,Tb_Activiteiten[[#Headers],[Bijdrage in natura (vrijwilligers)]],""))</f>
        <v/>
      </c>
      <c r="AX897" t="str">
        <f>IF(ISNUMBER(FIND("overige",Methode_Keuze)),"",IF(Tb_Activiteiten[[#This Row],[Afschrijvingskosten]]=1,Tb_Activiteiten[[#Headers],[Afschrijvingskosten]],""))</f>
        <v/>
      </c>
      <c r="AY897" t="str">
        <f>IF(ISNUMBER(FIND("overige",Methode_Keuze)),"",IF(Tb_Activiteiten[[#This Row],[Vergoeding]]=1,Tb_Activiteiten[[#Headers],[Vergoeding]],""))</f>
        <v/>
      </c>
      <c r="AZ897" t="str">
        <f>IF(ISNUMBER(FIND("arbeid",Methode_Keuze)),"",IF(Tb_Activiteiten[[#This Row],[Arbeidskosten - vast tarief (excl eigen arbeid)]]=1,Tb_Activiteiten[[#Headers],[Arbeidskosten - vast tarief (excl eigen arbeid)]],""))</f>
        <v/>
      </c>
      <c r="BA897" t="str">
        <f>IF(ISNUMBER(FIND("overige",Methode_Keuze)),"",IF(Tb_Activiteiten[[#This Row],[Overige kosten]]=1,Tb_Activiteiten[[#Headers],[Overige kosten]],""))</f>
        <v/>
      </c>
    </row>
    <row r="898" spans="1:53" x14ac:dyDescent="0.25">
      <c r="A898" s="213"/>
      <c r="F898" s="64"/>
      <c r="G898" s="64"/>
      <c r="H898" s="258"/>
      <c r="I898" s="258"/>
      <c r="J898" s="258"/>
      <c r="K898" s="258"/>
      <c r="O898" s="56"/>
      <c r="Q898" t="str">
        <f>IFERROR(IF(VLOOKUP(Tb_Activiteiten[[#This Row],[Openstelling]],Tb_Openstelling[],2,0)=1,1,""),"")</f>
        <v/>
      </c>
      <c r="AK898" t="str">
        <f>IF(ISNUMBER(FIND("arbeid",Methode_Keuze)),"",IF(ISNUMBER(FIND("arbeid",Methode_Keuze)),"",IF(Tb_Activiteiten[[#This Row],[Loonkosten]]=1,Tb_Activiteiten[[#Headers],[Loonkosten]],"")))</f>
        <v/>
      </c>
      <c r="AL898" t="str">
        <f>IF(ISNUMBER(FIND("arbeid",Methode_Keuze)),"",IF(ISNUMBER(FIND("arbeid",Methode_Keuze)),"",IF(Tb_Activiteiten[[#This Row],[Eigen arbeid]]=1,Tb_Activiteiten[[#Headers],[Eigen arbeid]],"")))</f>
        <v/>
      </c>
      <c r="AM898" t="str">
        <f>IF(ISNUMBER(FIND("arbeid",Methode_Keuze)),"",IF(ISNUMBER(FIND("arbeid",Methode_Keuze)),"",IF(Tb_Activiteiten[[#This Row],[Projectmedewerker]]=1,Tb_Activiteiten[[#Headers],[Projectmedewerker]],"")))</f>
        <v/>
      </c>
      <c r="AN898" t="str">
        <f>IF(ISNUMBER(FIND("arbeid",Methode_Keuze)),"",IF(ISNUMBER(FIND("arbeid",Methode_Keuze)),"",IF(Tb_Activiteiten[[#This Row],[Landbouwer]]=1,Tb_Activiteiten[[#Headers],[Landbouwer]],"")))</f>
        <v/>
      </c>
      <c r="AO898" t="str">
        <f>IF(ISNUMBER(FIND("arbeid",Methode_Keuze)),"",IF(ISNUMBER(FIND("arbeid",Methode_Keuze)),"",IF(Tb_Activiteiten[[#This Row],[Adviseur]]=1,Tb_Activiteiten[[#Headers],[Adviseur]],"")))</f>
        <v/>
      </c>
      <c r="AP898" t="str">
        <f>IF(ISNUMBER(FIND("arbeid",Methode_Keuze)),"",IF(ISNUMBER(FIND("arbeid",Methode_Keuze)),"",IF(Tb_Activiteiten[[#This Row],[Projectleider/Expert]]=1,Tb_Activiteiten[[#Headers],[Projectleider/Expert]],"")))</f>
        <v/>
      </c>
      <c r="AQ898" t="str">
        <f>IF(ISNUMBER(FIND("arbeid",Methode_Keuze)),"",IF(ISNUMBER(FIND("arbeid",Methode_Keuze)),"",IF(Tb_Activiteiten[[#This Row],[Arbeidskosten]]=1,Tb_Activiteiten[[#Headers],[Arbeidskosten]],"")))</f>
        <v/>
      </c>
      <c r="AR898" t="str">
        <f>IF(ISNUMBER(FIND("arbeid",Methode_Keuze)),"",IF(ISNUMBER(FIND("arbeid",Methode_Keuze)),"",IF(Tb_Activiteiten[[#This Row],[Arbeidskosten op basis van IKS]]=1,Tb_Activiteiten[[#Headers],[Arbeidskosten op basis van IKS]],"")))</f>
        <v/>
      </c>
      <c r="AS898" t="str">
        <f>IF(ISNUMBER(FIND("overige",Methode_Keuze)),"",IF(Tb_Activiteiten[[#This Row],[Kosten derden exclusief btw]]=1,Tb_Activiteiten[[#Headers],[Kosten derden exclusief btw]],""))</f>
        <v/>
      </c>
      <c r="AT898" t="str">
        <f>IF(ISNUMBER(FIND("overige",Methode_Keuze)),"",IF(Tb_Activiteiten[[#This Row],[Niet verrekenbare btw]]=1,Tb_Activiteiten[[#Headers],[Niet verrekenbare btw]],""))</f>
        <v/>
      </c>
      <c r="AU898" t="str">
        <f>IF(ISNUMBER(FIND("overige",Methode_Keuze)),"",IF(Tb_Activiteiten[[#This Row],[Grondkosten]]=1,Tb_Activiteiten[[#Headers],[Grondkosten]],""))</f>
        <v/>
      </c>
      <c r="AV898" t="str">
        <f>IF(ISNUMBER(FIND("overige",Methode_Keuze)),"",IF(Tb_Activiteiten[[#This Row],[Bijdrage in natura (overige)]]=1,Tb_Activiteiten[[#Headers],[Bijdrage in natura (overige)]],""))</f>
        <v/>
      </c>
      <c r="AW898" t="str">
        <f>IF(ISNUMBER(FIND("overige",Methode_Keuze)),"",IF(Tb_Activiteiten[[#This Row],[Bijdrage in natura (vrijwilligers)]]=1,Tb_Activiteiten[[#Headers],[Bijdrage in natura (vrijwilligers)]],""))</f>
        <v/>
      </c>
      <c r="AX898" t="str">
        <f>IF(ISNUMBER(FIND("overige",Methode_Keuze)),"",IF(Tb_Activiteiten[[#This Row],[Afschrijvingskosten]]=1,Tb_Activiteiten[[#Headers],[Afschrijvingskosten]],""))</f>
        <v/>
      </c>
      <c r="AY898" t="str">
        <f>IF(ISNUMBER(FIND("overige",Methode_Keuze)),"",IF(Tb_Activiteiten[[#This Row],[Vergoeding]]=1,Tb_Activiteiten[[#Headers],[Vergoeding]],""))</f>
        <v/>
      </c>
      <c r="AZ898" t="str">
        <f>IF(ISNUMBER(FIND("arbeid",Methode_Keuze)),"",IF(Tb_Activiteiten[[#This Row],[Arbeidskosten - vast tarief (excl eigen arbeid)]]=1,Tb_Activiteiten[[#Headers],[Arbeidskosten - vast tarief (excl eigen arbeid)]],""))</f>
        <v/>
      </c>
      <c r="BA898" t="str">
        <f>IF(ISNUMBER(FIND("overige",Methode_Keuze)),"",IF(Tb_Activiteiten[[#This Row],[Overige kosten]]=1,Tb_Activiteiten[[#Headers],[Overige kosten]],""))</f>
        <v/>
      </c>
    </row>
    <row r="899" spans="1:53" x14ac:dyDescent="0.25">
      <c r="A899" s="213"/>
      <c r="F899" s="64"/>
      <c r="G899" s="64"/>
      <c r="H899" s="258"/>
      <c r="I899" s="258"/>
      <c r="J899" s="258"/>
      <c r="K899" s="258"/>
      <c r="O899" s="56"/>
      <c r="Q899" t="str">
        <f>IFERROR(IF(VLOOKUP(Tb_Activiteiten[[#This Row],[Openstelling]],Tb_Openstelling[],2,0)=1,1,""),"")</f>
        <v/>
      </c>
      <c r="AK899" t="str">
        <f>IF(ISNUMBER(FIND("arbeid",Methode_Keuze)),"",IF(ISNUMBER(FIND("arbeid",Methode_Keuze)),"",IF(Tb_Activiteiten[[#This Row],[Loonkosten]]=1,Tb_Activiteiten[[#Headers],[Loonkosten]],"")))</f>
        <v/>
      </c>
      <c r="AL899" t="str">
        <f>IF(ISNUMBER(FIND("arbeid",Methode_Keuze)),"",IF(ISNUMBER(FIND("arbeid",Methode_Keuze)),"",IF(Tb_Activiteiten[[#This Row],[Eigen arbeid]]=1,Tb_Activiteiten[[#Headers],[Eigen arbeid]],"")))</f>
        <v/>
      </c>
      <c r="AM899" t="str">
        <f>IF(ISNUMBER(FIND("arbeid",Methode_Keuze)),"",IF(ISNUMBER(FIND("arbeid",Methode_Keuze)),"",IF(Tb_Activiteiten[[#This Row],[Projectmedewerker]]=1,Tb_Activiteiten[[#Headers],[Projectmedewerker]],"")))</f>
        <v/>
      </c>
      <c r="AN899" t="str">
        <f>IF(ISNUMBER(FIND("arbeid",Methode_Keuze)),"",IF(ISNUMBER(FIND("arbeid",Methode_Keuze)),"",IF(Tb_Activiteiten[[#This Row],[Landbouwer]]=1,Tb_Activiteiten[[#Headers],[Landbouwer]],"")))</f>
        <v/>
      </c>
      <c r="AO899" t="str">
        <f>IF(ISNUMBER(FIND("arbeid",Methode_Keuze)),"",IF(ISNUMBER(FIND("arbeid",Methode_Keuze)),"",IF(Tb_Activiteiten[[#This Row],[Adviseur]]=1,Tb_Activiteiten[[#Headers],[Adviseur]],"")))</f>
        <v/>
      </c>
      <c r="AP899" t="str">
        <f>IF(ISNUMBER(FIND("arbeid",Methode_Keuze)),"",IF(ISNUMBER(FIND("arbeid",Methode_Keuze)),"",IF(Tb_Activiteiten[[#This Row],[Projectleider/Expert]]=1,Tb_Activiteiten[[#Headers],[Projectleider/Expert]],"")))</f>
        <v/>
      </c>
      <c r="AQ899" t="str">
        <f>IF(ISNUMBER(FIND("arbeid",Methode_Keuze)),"",IF(ISNUMBER(FIND("arbeid",Methode_Keuze)),"",IF(Tb_Activiteiten[[#This Row],[Arbeidskosten]]=1,Tb_Activiteiten[[#Headers],[Arbeidskosten]],"")))</f>
        <v/>
      </c>
      <c r="AR899" t="str">
        <f>IF(ISNUMBER(FIND("arbeid",Methode_Keuze)),"",IF(ISNUMBER(FIND("arbeid",Methode_Keuze)),"",IF(Tb_Activiteiten[[#This Row],[Arbeidskosten op basis van IKS]]=1,Tb_Activiteiten[[#Headers],[Arbeidskosten op basis van IKS]],"")))</f>
        <v/>
      </c>
      <c r="AS899" t="str">
        <f>IF(ISNUMBER(FIND("overige",Methode_Keuze)),"",IF(Tb_Activiteiten[[#This Row],[Kosten derden exclusief btw]]=1,Tb_Activiteiten[[#Headers],[Kosten derden exclusief btw]],""))</f>
        <v/>
      </c>
      <c r="AT899" t="str">
        <f>IF(ISNUMBER(FIND("overige",Methode_Keuze)),"",IF(Tb_Activiteiten[[#This Row],[Niet verrekenbare btw]]=1,Tb_Activiteiten[[#Headers],[Niet verrekenbare btw]],""))</f>
        <v/>
      </c>
      <c r="AU899" t="str">
        <f>IF(ISNUMBER(FIND("overige",Methode_Keuze)),"",IF(Tb_Activiteiten[[#This Row],[Grondkosten]]=1,Tb_Activiteiten[[#Headers],[Grondkosten]],""))</f>
        <v/>
      </c>
      <c r="AV899" t="str">
        <f>IF(ISNUMBER(FIND("overige",Methode_Keuze)),"",IF(Tb_Activiteiten[[#This Row],[Bijdrage in natura (overige)]]=1,Tb_Activiteiten[[#Headers],[Bijdrage in natura (overige)]],""))</f>
        <v/>
      </c>
      <c r="AW899" t="str">
        <f>IF(ISNUMBER(FIND("overige",Methode_Keuze)),"",IF(Tb_Activiteiten[[#This Row],[Bijdrage in natura (vrijwilligers)]]=1,Tb_Activiteiten[[#Headers],[Bijdrage in natura (vrijwilligers)]],""))</f>
        <v/>
      </c>
      <c r="AX899" t="str">
        <f>IF(ISNUMBER(FIND("overige",Methode_Keuze)),"",IF(Tb_Activiteiten[[#This Row],[Afschrijvingskosten]]=1,Tb_Activiteiten[[#Headers],[Afschrijvingskosten]],""))</f>
        <v/>
      </c>
      <c r="AY899" t="str">
        <f>IF(ISNUMBER(FIND("overige",Methode_Keuze)),"",IF(Tb_Activiteiten[[#This Row],[Vergoeding]]=1,Tb_Activiteiten[[#Headers],[Vergoeding]],""))</f>
        <v/>
      </c>
      <c r="AZ899" t="str">
        <f>IF(ISNUMBER(FIND("arbeid",Methode_Keuze)),"",IF(Tb_Activiteiten[[#This Row],[Arbeidskosten - vast tarief (excl eigen arbeid)]]=1,Tb_Activiteiten[[#Headers],[Arbeidskosten - vast tarief (excl eigen arbeid)]],""))</f>
        <v/>
      </c>
      <c r="BA899" t="str">
        <f>IF(ISNUMBER(FIND("overige",Methode_Keuze)),"",IF(Tb_Activiteiten[[#This Row],[Overige kosten]]=1,Tb_Activiteiten[[#Headers],[Overige kosten]],""))</f>
        <v/>
      </c>
    </row>
    <row r="900" spans="1:53" x14ac:dyDescent="0.25">
      <c r="A900" s="213"/>
      <c r="F900" s="64"/>
      <c r="G900" s="64"/>
      <c r="H900" s="258"/>
      <c r="I900" s="258"/>
      <c r="J900" s="258"/>
      <c r="K900" s="258"/>
      <c r="O900" s="56"/>
      <c r="Q900" t="str">
        <f>IFERROR(IF(VLOOKUP(Tb_Activiteiten[[#This Row],[Openstelling]],Tb_Openstelling[],2,0)=1,1,""),"")</f>
        <v/>
      </c>
      <c r="AK900" t="str">
        <f>IF(ISNUMBER(FIND("arbeid",Methode_Keuze)),"",IF(ISNUMBER(FIND("arbeid",Methode_Keuze)),"",IF(Tb_Activiteiten[[#This Row],[Loonkosten]]=1,Tb_Activiteiten[[#Headers],[Loonkosten]],"")))</f>
        <v/>
      </c>
      <c r="AL900" t="str">
        <f>IF(ISNUMBER(FIND("arbeid",Methode_Keuze)),"",IF(ISNUMBER(FIND("arbeid",Methode_Keuze)),"",IF(Tb_Activiteiten[[#This Row],[Eigen arbeid]]=1,Tb_Activiteiten[[#Headers],[Eigen arbeid]],"")))</f>
        <v/>
      </c>
      <c r="AM900" t="str">
        <f>IF(ISNUMBER(FIND("arbeid",Methode_Keuze)),"",IF(ISNUMBER(FIND("arbeid",Methode_Keuze)),"",IF(Tb_Activiteiten[[#This Row],[Projectmedewerker]]=1,Tb_Activiteiten[[#Headers],[Projectmedewerker]],"")))</f>
        <v/>
      </c>
      <c r="AN900" t="str">
        <f>IF(ISNUMBER(FIND("arbeid",Methode_Keuze)),"",IF(ISNUMBER(FIND("arbeid",Methode_Keuze)),"",IF(Tb_Activiteiten[[#This Row],[Landbouwer]]=1,Tb_Activiteiten[[#Headers],[Landbouwer]],"")))</f>
        <v/>
      </c>
      <c r="AO900" t="str">
        <f>IF(ISNUMBER(FIND("arbeid",Methode_Keuze)),"",IF(ISNUMBER(FIND("arbeid",Methode_Keuze)),"",IF(Tb_Activiteiten[[#This Row],[Adviseur]]=1,Tb_Activiteiten[[#Headers],[Adviseur]],"")))</f>
        <v/>
      </c>
      <c r="AP900" t="str">
        <f>IF(ISNUMBER(FIND("arbeid",Methode_Keuze)),"",IF(ISNUMBER(FIND("arbeid",Methode_Keuze)),"",IF(Tb_Activiteiten[[#This Row],[Projectleider/Expert]]=1,Tb_Activiteiten[[#Headers],[Projectleider/Expert]],"")))</f>
        <v/>
      </c>
      <c r="AQ900" t="str">
        <f>IF(ISNUMBER(FIND("arbeid",Methode_Keuze)),"",IF(ISNUMBER(FIND("arbeid",Methode_Keuze)),"",IF(Tb_Activiteiten[[#This Row],[Arbeidskosten]]=1,Tb_Activiteiten[[#Headers],[Arbeidskosten]],"")))</f>
        <v/>
      </c>
      <c r="AR900" t="str">
        <f>IF(ISNUMBER(FIND("arbeid",Methode_Keuze)),"",IF(ISNUMBER(FIND("arbeid",Methode_Keuze)),"",IF(Tb_Activiteiten[[#This Row],[Arbeidskosten op basis van IKS]]=1,Tb_Activiteiten[[#Headers],[Arbeidskosten op basis van IKS]],"")))</f>
        <v/>
      </c>
      <c r="AS900" t="str">
        <f>IF(ISNUMBER(FIND("overige",Methode_Keuze)),"",IF(Tb_Activiteiten[[#This Row],[Kosten derden exclusief btw]]=1,Tb_Activiteiten[[#Headers],[Kosten derden exclusief btw]],""))</f>
        <v/>
      </c>
      <c r="AT900" t="str">
        <f>IF(ISNUMBER(FIND("overige",Methode_Keuze)),"",IF(Tb_Activiteiten[[#This Row],[Niet verrekenbare btw]]=1,Tb_Activiteiten[[#Headers],[Niet verrekenbare btw]],""))</f>
        <v/>
      </c>
      <c r="AU900" t="str">
        <f>IF(ISNUMBER(FIND("overige",Methode_Keuze)),"",IF(Tb_Activiteiten[[#This Row],[Grondkosten]]=1,Tb_Activiteiten[[#Headers],[Grondkosten]],""))</f>
        <v/>
      </c>
      <c r="AV900" t="str">
        <f>IF(ISNUMBER(FIND("overige",Methode_Keuze)),"",IF(Tb_Activiteiten[[#This Row],[Bijdrage in natura (overige)]]=1,Tb_Activiteiten[[#Headers],[Bijdrage in natura (overige)]],""))</f>
        <v/>
      </c>
      <c r="AW900" t="str">
        <f>IF(ISNUMBER(FIND("overige",Methode_Keuze)),"",IF(Tb_Activiteiten[[#This Row],[Bijdrage in natura (vrijwilligers)]]=1,Tb_Activiteiten[[#Headers],[Bijdrage in natura (vrijwilligers)]],""))</f>
        <v/>
      </c>
      <c r="AX900" t="str">
        <f>IF(ISNUMBER(FIND("overige",Methode_Keuze)),"",IF(Tb_Activiteiten[[#This Row],[Afschrijvingskosten]]=1,Tb_Activiteiten[[#Headers],[Afschrijvingskosten]],""))</f>
        <v/>
      </c>
      <c r="AY900" t="str">
        <f>IF(ISNUMBER(FIND("overige",Methode_Keuze)),"",IF(Tb_Activiteiten[[#This Row],[Vergoeding]]=1,Tb_Activiteiten[[#Headers],[Vergoeding]],""))</f>
        <v/>
      </c>
      <c r="AZ900" t="str">
        <f>IF(ISNUMBER(FIND("arbeid",Methode_Keuze)),"",IF(Tb_Activiteiten[[#This Row],[Arbeidskosten - vast tarief (excl eigen arbeid)]]=1,Tb_Activiteiten[[#Headers],[Arbeidskosten - vast tarief (excl eigen arbeid)]],""))</f>
        <v/>
      </c>
      <c r="BA900" t="str">
        <f>IF(ISNUMBER(FIND("overige",Methode_Keuze)),"",IF(Tb_Activiteiten[[#This Row],[Overige kosten]]=1,Tb_Activiteiten[[#Headers],[Overige kosten]],""))</f>
        <v/>
      </c>
    </row>
    <row r="901" spans="1:53" x14ac:dyDescent="0.25">
      <c r="A901" s="213"/>
      <c r="F901" s="64"/>
      <c r="G901" s="64"/>
      <c r="H901" s="258"/>
      <c r="I901" s="258"/>
      <c r="J901" s="258"/>
      <c r="K901" s="258"/>
      <c r="O901" s="56"/>
      <c r="Q901" t="str">
        <f>IFERROR(IF(VLOOKUP(Tb_Activiteiten[[#This Row],[Openstelling]],Tb_Openstelling[],2,0)=1,1,""),"")</f>
        <v/>
      </c>
      <c r="AK901" t="str">
        <f>IF(ISNUMBER(FIND("arbeid",Methode_Keuze)),"",IF(ISNUMBER(FIND("arbeid",Methode_Keuze)),"",IF(Tb_Activiteiten[[#This Row],[Loonkosten]]=1,Tb_Activiteiten[[#Headers],[Loonkosten]],"")))</f>
        <v/>
      </c>
      <c r="AL901" t="str">
        <f>IF(ISNUMBER(FIND("arbeid",Methode_Keuze)),"",IF(ISNUMBER(FIND("arbeid",Methode_Keuze)),"",IF(Tb_Activiteiten[[#This Row],[Eigen arbeid]]=1,Tb_Activiteiten[[#Headers],[Eigen arbeid]],"")))</f>
        <v/>
      </c>
      <c r="AM901" t="str">
        <f>IF(ISNUMBER(FIND("arbeid",Methode_Keuze)),"",IF(ISNUMBER(FIND("arbeid",Methode_Keuze)),"",IF(Tb_Activiteiten[[#This Row],[Projectmedewerker]]=1,Tb_Activiteiten[[#Headers],[Projectmedewerker]],"")))</f>
        <v/>
      </c>
      <c r="AN901" t="str">
        <f>IF(ISNUMBER(FIND("arbeid",Methode_Keuze)),"",IF(ISNUMBER(FIND("arbeid",Methode_Keuze)),"",IF(Tb_Activiteiten[[#This Row],[Landbouwer]]=1,Tb_Activiteiten[[#Headers],[Landbouwer]],"")))</f>
        <v/>
      </c>
      <c r="AO901" t="str">
        <f>IF(ISNUMBER(FIND("arbeid",Methode_Keuze)),"",IF(ISNUMBER(FIND("arbeid",Methode_Keuze)),"",IF(Tb_Activiteiten[[#This Row],[Adviseur]]=1,Tb_Activiteiten[[#Headers],[Adviseur]],"")))</f>
        <v/>
      </c>
      <c r="AP901" t="str">
        <f>IF(ISNUMBER(FIND("arbeid",Methode_Keuze)),"",IF(ISNUMBER(FIND("arbeid",Methode_Keuze)),"",IF(Tb_Activiteiten[[#This Row],[Projectleider/Expert]]=1,Tb_Activiteiten[[#Headers],[Projectleider/Expert]],"")))</f>
        <v/>
      </c>
      <c r="AQ901" t="str">
        <f>IF(ISNUMBER(FIND("arbeid",Methode_Keuze)),"",IF(ISNUMBER(FIND("arbeid",Methode_Keuze)),"",IF(Tb_Activiteiten[[#This Row],[Arbeidskosten]]=1,Tb_Activiteiten[[#Headers],[Arbeidskosten]],"")))</f>
        <v/>
      </c>
      <c r="AR901" t="str">
        <f>IF(ISNUMBER(FIND("arbeid",Methode_Keuze)),"",IF(ISNUMBER(FIND("arbeid",Methode_Keuze)),"",IF(Tb_Activiteiten[[#This Row],[Arbeidskosten op basis van IKS]]=1,Tb_Activiteiten[[#Headers],[Arbeidskosten op basis van IKS]],"")))</f>
        <v/>
      </c>
      <c r="AS901" t="str">
        <f>IF(ISNUMBER(FIND("overige",Methode_Keuze)),"",IF(Tb_Activiteiten[[#This Row],[Kosten derden exclusief btw]]=1,Tb_Activiteiten[[#Headers],[Kosten derden exclusief btw]],""))</f>
        <v/>
      </c>
      <c r="AT901" t="str">
        <f>IF(ISNUMBER(FIND("overige",Methode_Keuze)),"",IF(Tb_Activiteiten[[#This Row],[Niet verrekenbare btw]]=1,Tb_Activiteiten[[#Headers],[Niet verrekenbare btw]],""))</f>
        <v/>
      </c>
      <c r="AU901" t="str">
        <f>IF(ISNUMBER(FIND("overige",Methode_Keuze)),"",IF(Tb_Activiteiten[[#This Row],[Grondkosten]]=1,Tb_Activiteiten[[#Headers],[Grondkosten]],""))</f>
        <v/>
      </c>
      <c r="AV901" t="str">
        <f>IF(ISNUMBER(FIND("overige",Methode_Keuze)),"",IF(Tb_Activiteiten[[#This Row],[Bijdrage in natura (overige)]]=1,Tb_Activiteiten[[#Headers],[Bijdrage in natura (overige)]],""))</f>
        <v/>
      </c>
      <c r="AW901" t="str">
        <f>IF(ISNUMBER(FIND("overige",Methode_Keuze)),"",IF(Tb_Activiteiten[[#This Row],[Bijdrage in natura (vrijwilligers)]]=1,Tb_Activiteiten[[#Headers],[Bijdrage in natura (vrijwilligers)]],""))</f>
        <v/>
      </c>
      <c r="AX901" t="str">
        <f>IF(ISNUMBER(FIND("overige",Methode_Keuze)),"",IF(Tb_Activiteiten[[#This Row],[Afschrijvingskosten]]=1,Tb_Activiteiten[[#Headers],[Afschrijvingskosten]],""))</f>
        <v/>
      </c>
      <c r="AY901" t="str">
        <f>IF(ISNUMBER(FIND("overige",Methode_Keuze)),"",IF(Tb_Activiteiten[[#This Row],[Vergoeding]]=1,Tb_Activiteiten[[#Headers],[Vergoeding]],""))</f>
        <v/>
      </c>
      <c r="AZ901" t="str">
        <f>IF(ISNUMBER(FIND("arbeid",Methode_Keuze)),"",IF(Tb_Activiteiten[[#This Row],[Arbeidskosten - vast tarief (excl eigen arbeid)]]=1,Tb_Activiteiten[[#Headers],[Arbeidskosten - vast tarief (excl eigen arbeid)]],""))</f>
        <v/>
      </c>
      <c r="BA901" t="str">
        <f>IF(ISNUMBER(FIND("overige",Methode_Keuze)),"",IF(Tb_Activiteiten[[#This Row],[Overige kosten]]=1,Tb_Activiteiten[[#Headers],[Overige kosten]],""))</f>
        <v/>
      </c>
    </row>
    <row r="902" spans="1:53" x14ac:dyDescent="0.25">
      <c r="A902" s="213"/>
      <c r="F902" s="64"/>
      <c r="G902" s="64"/>
      <c r="H902" s="258"/>
      <c r="I902" s="258"/>
      <c r="J902" s="258"/>
      <c r="K902" s="258"/>
      <c r="O902" s="56"/>
      <c r="Q902" t="str">
        <f>IFERROR(IF(VLOOKUP(Tb_Activiteiten[[#This Row],[Openstelling]],Tb_Openstelling[],2,0)=1,1,""),"")</f>
        <v/>
      </c>
      <c r="AK902" t="str">
        <f>IF(ISNUMBER(FIND("arbeid",Methode_Keuze)),"",IF(ISNUMBER(FIND("arbeid",Methode_Keuze)),"",IF(Tb_Activiteiten[[#This Row],[Loonkosten]]=1,Tb_Activiteiten[[#Headers],[Loonkosten]],"")))</f>
        <v/>
      </c>
      <c r="AL902" t="str">
        <f>IF(ISNUMBER(FIND("arbeid",Methode_Keuze)),"",IF(ISNUMBER(FIND("arbeid",Methode_Keuze)),"",IF(Tb_Activiteiten[[#This Row],[Eigen arbeid]]=1,Tb_Activiteiten[[#Headers],[Eigen arbeid]],"")))</f>
        <v/>
      </c>
      <c r="AM902" t="str">
        <f>IF(ISNUMBER(FIND("arbeid",Methode_Keuze)),"",IF(ISNUMBER(FIND("arbeid",Methode_Keuze)),"",IF(Tb_Activiteiten[[#This Row],[Projectmedewerker]]=1,Tb_Activiteiten[[#Headers],[Projectmedewerker]],"")))</f>
        <v/>
      </c>
      <c r="AN902" t="str">
        <f>IF(ISNUMBER(FIND("arbeid",Methode_Keuze)),"",IF(ISNUMBER(FIND("arbeid",Methode_Keuze)),"",IF(Tb_Activiteiten[[#This Row],[Landbouwer]]=1,Tb_Activiteiten[[#Headers],[Landbouwer]],"")))</f>
        <v/>
      </c>
      <c r="AO902" t="str">
        <f>IF(ISNUMBER(FIND("arbeid",Methode_Keuze)),"",IF(ISNUMBER(FIND("arbeid",Methode_Keuze)),"",IF(Tb_Activiteiten[[#This Row],[Adviseur]]=1,Tb_Activiteiten[[#Headers],[Adviseur]],"")))</f>
        <v/>
      </c>
      <c r="AP902" t="str">
        <f>IF(ISNUMBER(FIND("arbeid",Methode_Keuze)),"",IF(ISNUMBER(FIND("arbeid",Methode_Keuze)),"",IF(Tb_Activiteiten[[#This Row],[Projectleider/Expert]]=1,Tb_Activiteiten[[#Headers],[Projectleider/Expert]],"")))</f>
        <v/>
      </c>
      <c r="AQ902" t="str">
        <f>IF(ISNUMBER(FIND("arbeid",Methode_Keuze)),"",IF(ISNUMBER(FIND("arbeid",Methode_Keuze)),"",IF(Tb_Activiteiten[[#This Row],[Arbeidskosten]]=1,Tb_Activiteiten[[#Headers],[Arbeidskosten]],"")))</f>
        <v/>
      </c>
      <c r="AR902" t="str">
        <f>IF(ISNUMBER(FIND("arbeid",Methode_Keuze)),"",IF(ISNUMBER(FIND("arbeid",Methode_Keuze)),"",IF(Tb_Activiteiten[[#This Row],[Arbeidskosten op basis van IKS]]=1,Tb_Activiteiten[[#Headers],[Arbeidskosten op basis van IKS]],"")))</f>
        <v/>
      </c>
      <c r="AS902" t="str">
        <f>IF(ISNUMBER(FIND("overige",Methode_Keuze)),"",IF(Tb_Activiteiten[[#This Row],[Kosten derden exclusief btw]]=1,Tb_Activiteiten[[#Headers],[Kosten derden exclusief btw]],""))</f>
        <v/>
      </c>
      <c r="AT902" t="str">
        <f>IF(ISNUMBER(FIND("overige",Methode_Keuze)),"",IF(Tb_Activiteiten[[#This Row],[Niet verrekenbare btw]]=1,Tb_Activiteiten[[#Headers],[Niet verrekenbare btw]],""))</f>
        <v/>
      </c>
      <c r="AU902" t="str">
        <f>IF(ISNUMBER(FIND("overige",Methode_Keuze)),"",IF(Tb_Activiteiten[[#This Row],[Grondkosten]]=1,Tb_Activiteiten[[#Headers],[Grondkosten]],""))</f>
        <v/>
      </c>
      <c r="AV902" t="str">
        <f>IF(ISNUMBER(FIND("overige",Methode_Keuze)),"",IF(Tb_Activiteiten[[#This Row],[Bijdrage in natura (overige)]]=1,Tb_Activiteiten[[#Headers],[Bijdrage in natura (overige)]],""))</f>
        <v/>
      </c>
      <c r="AW902" t="str">
        <f>IF(ISNUMBER(FIND("overige",Methode_Keuze)),"",IF(Tb_Activiteiten[[#This Row],[Bijdrage in natura (vrijwilligers)]]=1,Tb_Activiteiten[[#Headers],[Bijdrage in natura (vrijwilligers)]],""))</f>
        <v/>
      </c>
      <c r="AX902" t="str">
        <f>IF(ISNUMBER(FIND("overige",Methode_Keuze)),"",IF(Tb_Activiteiten[[#This Row],[Afschrijvingskosten]]=1,Tb_Activiteiten[[#Headers],[Afschrijvingskosten]],""))</f>
        <v/>
      </c>
      <c r="AY902" t="str">
        <f>IF(ISNUMBER(FIND("overige",Methode_Keuze)),"",IF(Tb_Activiteiten[[#This Row],[Vergoeding]]=1,Tb_Activiteiten[[#Headers],[Vergoeding]],""))</f>
        <v/>
      </c>
      <c r="AZ902" t="str">
        <f>IF(ISNUMBER(FIND("arbeid",Methode_Keuze)),"",IF(Tb_Activiteiten[[#This Row],[Arbeidskosten - vast tarief (excl eigen arbeid)]]=1,Tb_Activiteiten[[#Headers],[Arbeidskosten - vast tarief (excl eigen arbeid)]],""))</f>
        <v/>
      </c>
      <c r="BA902" t="str">
        <f>IF(ISNUMBER(FIND("overige",Methode_Keuze)),"",IF(Tb_Activiteiten[[#This Row],[Overige kosten]]=1,Tb_Activiteiten[[#Headers],[Overige kosten]],""))</f>
        <v/>
      </c>
    </row>
    <row r="903" spans="1:53" x14ac:dyDescent="0.25">
      <c r="A903" s="213"/>
      <c r="F903" s="64"/>
      <c r="G903" s="64"/>
      <c r="H903" s="258"/>
      <c r="I903" s="258"/>
      <c r="J903" s="258"/>
      <c r="K903" s="258"/>
      <c r="O903" s="56"/>
      <c r="Q903" t="str">
        <f>IFERROR(IF(VLOOKUP(Tb_Activiteiten[[#This Row],[Openstelling]],Tb_Openstelling[],2,0)=1,1,""),"")</f>
        <v/>
      </c>
      <c r="AK903" t="str">
        <f>IF(ISNUMBER(FIND("arbeid",Methode_Keuze)),"",IF(ISNUMBER(FIND("arbeid",Methode_Keuze)),"",IF(Tb_Activiteiten[[#This Row],[Loonkosten]]=1,Tb_Activiteiten[[#Headers],[Loonkosten]],"")))</f>
        <v/>
      </c>
      <c r="AL903" t="str">
        <f>IF(ISNUMBER(FIND("arbeid",Methode_Keuze)),"",IF(ISNUMBER(FIND("arbeid",Methode_Keuze)),"",IF(Tb_Activiteiten[[#This Row],[Eigen arbeid]]=1,Tb_Activiteiten[[#Headers],[Eigen arbeid]],"")))</f>
        <v/>
      </c>
      <c r="AM903" t="str">
        <f>IF(ISNUMBER(FIND("arbeid",Methode_Keuze)),"",IF(ISNUMBER(FIND("arbeid",Methode_Keuze)),"",IF(Tb_Activiteiten[[#This Row],[Projectmedewerker]]=1,Tb_Activiteiten[[#Headers],[Projectmedewerker]],"")))</f>
        <v/>
      </c>
      <c r="AN903" t="str">
        <f>IF(ISNUMBER(FIND("arbeid",Methode_Keuze)),"",IF(ISNUMBER(FIND("arbeid",Methode_Keuze)),"",IF(Tb_Activiteiten[[#This Row],[Landbouwer]]=1,Tb_Activiteiten[[#Headers],[Landbouwer]],"")))</f>
        <v/>
      </c>
      <c r="AO903" t="str">
        <f>IF(ISNUMBER(FIND("arbeid",Methode_Keuze)),"",IF(ISNUMBER(FIND("arbeid",Methode_Keuze)),"",IF(Tb_Activiteiten[[#This Row],[Adviseur]]=1,Tb_Activiteiten[[#Headers],[Adviseur]],"")))</f>
        <v/>
      </c>
      <c r="AP903" t="str">
        <f>IF(ISNUMBER(FIND("arbeid",Methode_Keuze)),"",IF(ISNUMBER(FIND("arbeid",Methode_Keuze)),"",IF(Tb_Activiteiten[[#This Row],[Projectleider/Expert]]=1,Tb_Activiteiten[[#Headers],[Projectleider/Expert]],"")))</f>
        <v/>
      </c>
      <c r="AQ903" t="str">
        <f>IF(ISNUMBER(FIND("arbeid",Methode_Keuze)),"",IF(ISNUMBER(FIND("arbeid",Methode_Keuze)),"",IF(Tb_Activiteiten[[#This Row],[Arbeidskosten]]=1,Tb_Activiteiten[[#Headers],[Arbeidskosten]],"")))</f>
        <v/>
      </c>
      <c r="AR903" t="str">
        <f>IF(ISNUMBER(FIND("arbeid",Methode_Keuze)),"",IF(ISNUMBER(FIND("arbeid",Methode_Keuze)),"",IF(Tb_Activiteiten[[#This Row],[Arbeidskosten op basis van IKS]]=1,Tb_Activiteiten[[#Headers],[Arbeidskosten op basis van IKS]],"")))</f>
        <v/>
      </c>
      <c r="AS903" t="str">
        <f>IF(ISNUMBER(FIND("overige",Methode_Keuze)),"",IF(Tb_Activiteiten[[#This Row],[Kosten derden exclusief btw]]=1,Tb_Activiteiten[[#Headers],[Kosten derden exclusief btw]],""))</f>
        <v/>
      </c>
      <c r="AT903" t="str">
        <f>IF(ISNUMBER(FIND("overige",Methode_Keuze)),"",IF(Tb_Activiteiten[[#This Row],[Niet verrekenbare btw]]=1,Tb_Activiteiten[[#Headers],[Niet verrekenbare btw]],""))</f>
        <v/>
      </c>
      <c r="AU903" t="str">
        <f>IF(ISNUMBER(FIND("overige",Methode_Keuze)),"",IF(Tb_Activiteiten[[#This Row],[Grondkosten]]=1,Tb_Activiteiten[[#Headers],[Grondkosten]],""))</f>
        <v/>
      </c>
      <c r="AV903" t="str">
        <f>IF(ISNUMBER(FIND("overige",Methode_Keuze)),"",IF(Tb_Activiteiten[[#This Row],[Bijdrage in natura (overige)]]=1,Tb_Activiteiten[[#Headers],[Bijdrage in natura (overige)]],""))</f>
        <v/>
      </c>
      <c r="AW903" t="str">
        <f>IF(ISNUMBER(FIND("overige",Methode_Keuze)),"",IF(Tb_Activiteiten[[#This Row],[Bijdrage in natura (vrijwilligers)]]=1,Tb_Activiteiten[[#Headers],[Bijdrage in natura (vrijwilligers)]],""))</f>
        <v/>
      </c>
      <c r="AX903" t="str">
        <f>IF(ISNUMBER(FIND("overige",Methode_Keuze)),"",IF(Tb_Activiteiten[[#This Row],[Afschrijvingskosten]]=1,Tb_Activiteiten[[#Headers],[Afschrijvingskosten]],""))</f>
        <v/>
      </c>
      <c r="AY903" t="str">
        <f>IF(ISNUMBER(FIND("overige",Methode_Keuze)),"",IF(Tb_Activiteiten[[#This Row],[Vergoeding]]=1,Tb_Activiteiten[[#Headers],[Vergoeding]],""))</f>
        <v/>
      </c>
      <c r="AZ903" t="str">
        <f>IF(ISNUMBER(FIND("arbeid",Methode_Keuze)),"",IF(Tb_Activiteiten[[#This Row],[Arbeidskosten - vast tarief (excl eigen arbeid)]]=1,Tb_Activiteiten[[#Headers],[Arbeidskosten - vast tarief (excl eigen arbeid)]],""))</f>
        <v/>
      </c>
      <c r="BA903" t="str">
        <f>IF(ISNUMBER(FIND("overige",Methode_Keuze)),"",IF(Tb_Activiteiten[[#This Row],[Overige kosten]]=1,Tb_Activiteiten[[#Headers],[Overige kosten]],""))</f>
        <v/>
      </c>
    </row>
    <row r="904" spans="1:53" x14ac:dyDescent="0.25">
      <c r="A904" s="213"/>
      <c r="F904" s="64"/>
      <c r="G904" s="64"/>
      <c r="H904" s="258"/>
      <c r="I904" s="258"/>
      <c r="J904" s="258"/>
      <c r="K904" s="258"/>
      <c r="O904" s="56"/>
      <c r="Q904" t="str">
        <f>IFERROR(IF(VLOOKUP(Tb_Activiteiten[[#This Row],[Openstelling]],Tb_Openstelling[],2,0)=1,1,""),"")</f>
        <v/>
      </c>
      <c r="AK904" t="str">
        <f>IF(ISNUMBER(FIND("arbeid",Methode_Keuze)),"",IF(ISNUMBER(FIND("arbeid",Methode_Keuze)),"",IF(Tb_Activiteiten[[#This Row],[Loonkosten]]=1,Tb_Activiteiten[[#Headers],[Loonkosten]],"")))</f>
        <v/>
      </c>
      <c r="AL904" t="str">
        <f>IF(ISNUMBER(FIND("arbeid",Methode_Keuze)),"",IF(ISNUMBER(FIND("arbeid",Methode_Keuze)),"",IF(Tb_Activiteiten[[#This Row],[Eigen arbeid]]=1,Tb_Activiteiten[[#Headers],[Eigen arbeid]],"")))</f>
        <v/>
      </c>
      <c r="AM904" t="str">
        <f>IF(ISNUMBER(FIND("arbeid",Methode_Keuze)),"",IF(ISNUMBER(FIND("arbeid",Methode_Keuze)),"",IF(Tb_Activiteiten[[#This Row],[Projectmedewerker]]=1,Tb_Activiteiten[[#Headers],[Projectmedewerker]],"")))</f>
        <v/>
      </c>
      <c r="AN904" t="str">
        <f>IF(ISNUMBER(FIND("arbeid",Methode_Keuze)),"",IF(ISNUMBER(FIND("arbeid",Methode_Keuze)),"",IF(Tb_Activiteiten[[#This Row],[Landbouwer]]=1,Tb_Activiteiten[[#Headers],[Landbouwer]],"")))</f>
        <v/>
      </c>
      <c r="AO904" t="str">
        <f>IF(ISNUMBER(FIND("arbeid",Methode_Keuze)),"",IF(ISNUMBER(FIND("arbeid",Methode_Keuze)),"",IF(Tb_Activiteiten[[#This Row],[Adviseur]]=1,Tb_Activiteiten[[#Headers],[Adviseur]],"")))</f>
        <v/>
      </c>
      <c r="AP904" t="str">
        <f>IF(ISNUMBER(FIND("arbeid",Methode_Keuze)),"",IF(ISNUMBER(FIND("arbeid",Methode_Keuze)),"",IF(Tb_Activiteiten[[#This Row],[Projectleider/Expert]]=1,Tb_Activiteiten[[#Headers],[Projectleider/Expert]],"")))</f>
        <v/>
      </c>
      <c r="AQ904" t="str">
        <f>IF(ISNUMBER(FIND("arbeid",Methode_Keuze)),"",IF(ISNUMBER(FIND("arbeid",Methode_Keuze)),"",IF(Tb_Activiteiten[[#This Row],[Arbeidskosten]]=1,Tb_Activiteiten[[#Headers],[Arbeidskosten]],"")))</f>
        <v/>
      </c>
      <c r="AR904" t="str">
        <f>IF(ISNUMBER(FIND("arbeid",Methode_Keuze)),"",IF(ISNUMBER(FIND("arbeid",Methode_Keuze)),"",IF(Tb_Activiteiten[[#This Row],[Arbeidskosten op basis van IKS]]=1,Tb_Activiteiten[[#Headers],[Arbeidskosten op basis van IKS]],"")))</f>
        <v/>
      </c>
      <c r="AS904" t="str">
        <f>IF(ISNUMBER(FIND("overige",Methode_Keuze)),"",IF(Tb_Activiteiten[[#This Row],[Kosten derden exclusief btw]]=1,Tb_Activiteiten[[#Headers],[Kosten derden exclusief btw]],""))</f>
        <v/>
      </c>
      <c r="AT904" t="str">
        <f>IF(ISNUMBER(FIND("overige",Methode_Keuze)),"",IF(Tb_Activiteiten[[#This Row],[Niet verrekenbare btw]]=1,Tb_Activiteiten[[#Headers],[Niet verrekenbare btw]],""))</f>
        <v/>
      </c>
      <c r="AU904" t="str">
        <f>IF(ISNUMBER(FIND("overige",Methode_Keuze)),"",IF(Tb_Activiteiten[[#This Row],[Grondkosten]]=1,Tb_Activiteiten[[#Headers],[Grondkosten]],""))</f>
        <v/>
      </c>
      <c r="AV904" t="str">
        <f>IF(ISNUMBER(FIND("overige",Methode_Keuze)),"",IF(Tb_Activiteiten[[#This Row],[Bijdrage in natura (overige)]]=1,Tb_Activiteiten[[#Headers],[Bijdrage in natura (overige)]],""))</f>
        <v/>
      </c>
      <c r="AW904" t="str">
        <f>IF(ISNUMBER(FIND("overige",Methode_Keuze)),"",IF(Tb_Activiteiten[[#This Row],[Bijdrage in natura (vrijwilligers)]]=1,Tb_Activiteiten[[#Headers],[Bijdrage in natura (vrijwilligers)]],""))</f>
        <v/>
      </c>
      <c r="AX904" t="str">
        <f>IF(ISNUMBER(FIND("overige",Methode_Keuze)),"",IF(Tb_Activiteiten[[#This Row],[Afschrijvingskosten]]=1,Tb_Activiteiten[[#Headers],[Afschrijvingskosten]],""))</f>
        <v/>
      </c>
      <c r="AY904" t="str">
        <f>IF(ISNUMBER(FIND("overige",Methode_Keuze)),"",IF(Tb_Activiteiten[[#This Row],[Vergoeding]]=1,Tb_Activiteiten[[#Headers],[Vergoeding]],""))</f>
        <v/>
      </c>
      <c r="AZ904" t="str">
        <f>IF(ISNUMBER(FIND("arbeid",Methode_Keuze)),"",IF(Tb_Activiteiten[[#This Row],[Arbeidskosten - vast tarief (excl eigen arbeid)]]=1,Tb_Activiteiten[[#Headers],[Arbeidskosten - vast tarief (excl eigen arbeid)]],""))</f>
        <v/>
      </c>
      <c r="BA904" t="str">
        <f>IF(ISNUMBER(FIND("overige",Methode_Keuze)),"",IF(Tb_Activiteiten[[#This Row],[Overige kosten]]=1,Tb_Activiteiten[[#Headers],[Overige kosten]],""))</f>
        <v/>
      </c>
    </row>
    <row r="905" spans="1:53" x14ac:dyDescent="0.25">
      <c r="A905" s="213"/>
      <c r="F905" s="64"/>
      <c r="G905" s="64"/>
      <c r="H905" s="258"/>
      <c r="I905" s="258"/>
      <c r="J905" s="258"/>
      <c r="K905" s="258"/>
      <c r="O905" s="56"/>
      <c r="Q905" t="str">
        <f>IFERROR(IF(VLOOKUP(Tb_Activiteiten[[#This Row],[Openstelling]],Tb_Openstelling[],2,0)=1,1,""),"")</f>
        <v/>
      </c>
      <c r="AK905" t="str">
        <f>IF(ISNUMBER(FIND("arbeid",Methode_Keuze)),"",IF(ISNUMBER(FIND("arbeid",Methode_Keuze)),"",IF(Tb_Activiteiten[[#This Row],[Loonkosten]]=1,Tb_Activiteiten[[#Headers],[Loonkosten]],"")))</f>
        <v/>
      </c>
      <c r="AL905" t="str">
        <f>IF(ISNUMBER(FIND("arbeid",Methode_Keuze)),"",IF(ISNUMBER(FIND("arbeid",Methode_Keuze)),"",IF(Tb_Activiteiten[[#This Row],[Eigen arbeid]]=1,Tb_Activiteiten[[#Headers],[Eigen arbeid]],"")))</f>
        <v/>
      </c>
      <c r="AM905" t="str">
        <f>IF(ISNUMBER(FIND("arbeid",Methode_Keuze)),"",IF(ISNUMBER(FIND("arbeid",Methode_Keuze)),"",IF(Tb_Activiteiten[[#This Row],[Projectmedewerker]]=1,Tb_Activiteiten[[#Headers],[Projectmedewerker]],"")))</f>
        <v/>
      </c>
      <c r="AN905" t="str">
        <f>IF(ISNUMBER(FIND("arbeid",Methode_Keuze)),"",IF(ISNUMBER(FIND("arbeid",Methode_Keuze)),"",IF(Tb_Activiteiten[[#This Row],[Landbouwer]]=1,Tb_Activiteiten[[#Headers],[Landbouwer]],"")))</f>
        <v/>
      </c>
      <c r="AO905" t="str">
        <f>IF(ISNUMBER(FIND("arbeid",Methode_Keuze)),"",IF(ISNUMBER(FIND("arbeid",Methode_Keuze)),"",IF(Tb_Activiteiten[[#This Row],[Adviseur]]=1,Tb_Activiteiten[[#Headers],[Adviseur]],"")))</f>
        <v/>
      </c>
      <c r="AP905" t="str">
        <f>IF(ISNUMBER(FIND("arbeid",Methode_Keuze)),"",IF(ISNUMBER(FIND("arbeid",Methode_Keuze)),"",IF(Tb_Activiteiten[[#This Row],[Projectleider/Expert]]=1,Tb_Activiteiten[[#Headers],[Projectleider/Expert]],"")))</f>
        <v/>
      </c>
      <c r="AQ905" t="str">
        <f>IF(ISNUMBER(FIND("arbeid",Methode_Keuze)),"",IF(ISNUMBER(FIND("arbeid",Methode_Keuze)),"",IF(Tb_Activiteiten[[#This Row],[Arbeidskosten]]=1,Tb_Activiteiten[[#Headers],[Arbeidskosten]],"")))</f>
        <v/>
      </c>
      <c r="AR905" t="str">
        <f>IF(ISNUMBER(FIND("arbeid",Methode_Keuze)),"",IF(ISNUMBER(FIND("arbeid",Methode_Keuze)),"",IF(Tb_Activiteiten[[#This Row],[Arbeidskosten op basis van IKS]]=1,Tb_Activiteiten[[#Headers],[Arbeidskosten op basis van IKS]],"")))</f>
        <v/>
      </c>
      <c r="AS905" t="str">
        <f>IF(ISNUMBER(FIND("overige",Methode_Keuze)),"",IF(Tb_Activiteiten[[#This Row],[Kosten derden exclusief btw]]=1,Tb_Activiteiten[[#Headers],[Kosten derden exclusief btw]],""))</f>
        <v/>
      </c>
      <c r="AT905" t="str">
        <f>IF(ISNUMBER(FIND("overige",Methode_Keuze)),"",IF(Tb_Activiteiten[[#This Row],[Niet verrekenbare btw]]=1,Tb_Activiteiten[[#Headers],[Niet verrekenbare btw]],""))</f>
        <v/>
      </c>
      <c r="AU905" t="str">
        <f>IF(ISNUMBER(FIND("overige",Methode_Keuze)),"",IF(Tb_Activiteiten[[#This Row],[Grondkosten]]=1,Tb_Activiteiten[[#Headers],[Grondkosten]],""))</f>
        <v/>
      </c>
      <c r="AV905" t="str">
        <f>IF(ISNUMBER(FIND("overige",Methode_Keuze)),"",IF(Tb_Activiteiten[[#This Row],[Bijdrage in natura (overige)]]=1,Tb_Activiteiten[[#Headers],[Bijdrage in natura (overige)]],""))</f>
        <v/>
      </c>
      <c r="AW905" t="str">
        <f>IF(ISNUMBER(FIND("overige",Methode_Keuze)),"",IF(Tb_Activiteiten[[#This Row],[Bijdrage in natura (vrijwilligers)]]=1,Tb_Activiteiten[[#Headers],[Bijdrage in natura (vrijwilligers)]],""))</f>
        <v/>
      </c>
      <c r="AX905" t="str">
        <f>IF(ISNUMBER(FIND("overige",Methode_Keuze)),"",IF(Tb_Activiteiten[[#This Row],[Afschrijvingskosten]]=1,Tb_Activiteiten[[#Headers],[Afschrijvingskosten]],""))</f>
        <v/>
      </c>
      <c r="AY905" t="str">
        <f>IF(ISNUMBER(FIND("overige",Methode_Keuze)),"",IF(Tb_Activiteiten[[#This Row],[Vergoeding]]=1,Tb_Activiteiten[[#Headers],[Vergoeding]],""))</f>
        <v/>
      </c>
      <c r="AZ905" t="str">
        <f>IF(ISNUMBER(FIND("arbeid",Methode_Keuze)),"",IF(Tb_Activiteiten[[#This Row],[Arbeidskosten - vast tarief (excl eigen arbeid)]]=1,Tb_Activiteiten[[#Headers],[Arbeidskosten - vast tarief (excl eigen arbeid)]],""))</f>
        <v/>
      </c>
      <c r="BA905" t="str">
        <f>IF(ISNUMBER(FIND("overige",Methode_Keuze)),"",IF(Tb_Activiteiten[[#This Row],[Overige kosten]]=1,Tb_Activiteiten[[#Headers],[Overige kosten]],""))</f>
        <v/>
      </c>
    </row>
    <row r="906" spans="1:53" x14ac:dyDescent="0.25">
      <c r="A906" s="213"/>
      <c r="F906" s="64"/>
      <c r="G906" s="64"/>
      <c r="H906" s="258"/>
      <c r="I906" s="258"/>
      <c r="J906" s="258"/>
      <c r="K906" s="258"/>
      <c r="O906" s="56"/>
      <c r="Q906" t="str">
        <f>IFERROR(IF(VLOOKUP(Tb_Activiteiten[[#This Row],[Openstelling]],Tb_Openstelling[],2,0)=1,1,""),"")</f>
        <v/>
      </c>
      <c r="AK906" t="str">
        <f>IF(ISNUMBER(FIND("arbeid",Methode_Keuze)),"",IF(ISNUMBER(FIND("arbeid",Methode_Keuze)),"",IF(Tb_Activiteiten[[#This Row],[Loonkosten]]=1,Tb_Activiteiten[[#Headers],[Loonkosten]],"")))</f>
        <v/>
      </c>
      <c r="AL906" t="str">
        <f>IF(ISNUMBER(FIND("arbeid",Methode_Keuze)),"",IF(ISNUMBER(FIND("arbeid",Methode_Keuze)),"",IF(Tb_Activiteiten[[#This Row],[Eigen arbeid]]=1,Tb_Activiteiten[[#Headers],[Eigen arbeid]],"")))</f>
        <v/>
      </c>
      <c r="AM906" t="str">
        <f>IF(ISNUMBER(FIND("arbeid",Methode_Keuze)),"",IF(ISNUMBER(FIND("arbeid",Methode_Keuze)),"",IF(Tb_Activiteiten[[#This Row],[Projectmedewerker]]=1,Tb_Activiteiten[[#Headers],[Projectmedewerker]],"")))</f>
        <v/>
      </c>
      <c r="AN906" t="str">
        <f>IF(ISNUMBER(FIND("arbeid",Methode_Keuze)),"",IF(ISNUMBER(FIND("arbeid",Methode_Keuze)),"",IF(Tb_Activiteiten[[#This Row],[Landbouwer]]=1,Tb_Activiteiten[[#Headers],[Landbouwer]],"")))</f>
        <v/>
      </c>
      <c r="AO906" t="str">
        <f>IF(ISNUMBER(FIND("arbeid",Methode_Keuze)),"",IF(ISNUMBER(FIND("arbeid",Methode_Keuze)),"",IF(Tb_Activiteiten[[#This Row],[Adviseur]]=1,Tb_Activiteiten[[#Headers],[Adviseur]],"")))</f>
        <v/>
      </c>
      <c r="AP906" t="str">
        <f>IF(ISNUMBER(FIND("arbeid",Methode_Keuze)),"",IF(ISNUMBER(FIND("arbeid",Methode_Keuze)),"",IF(Tb_Activiteiten[[#This Row],[Projectleider/Expert]]=1,Tb_Activiteiten[[#Headers],[Projectleider/Expert]],"")))</f>
        <v/>
      </c>
      <c r="AQ906" t="str">
        <f>IF(ISNUMBER(FIND("arbeid",Methode_Keuze)),"",IF(ISNUMBER(FIND("arbeid",Methode_Keuze)),"",IF(Tb_Activiteiten[[#This Row],[Arbeidskosten]]=1,Tb_Activiteiten[[#Headers],[Arbeidskosten]],"")))</f>
        <v/>
      </c>
      <c r="AR906" t="str">
        <f>IF(ISNUMBER(FIND("arbeid",Methode_Keuze)),"",IF(ISNUMBER(FIND("arbeid",Methode_Keuze)),"",IF(Tb_Activiteiten[[#This Row],[Arbeidskosten op basis van IKS]]=1,Tb_Activiteiten[[#Headers],[Arbeidskosten op basis van IKS]],"")))</f>
        <v/>
      </c>
      <c r="AS906" t="str">
        <f>IF(ISNUMBER(FIND("overige",Methode_Keuze)),"",IF(Tb_Activiteiten[[#This Row],[Kosten derden exclusief btw]]=1,Tb_Activiteiten[[#Headers],[Kosten derden exclusief btw]],""))</f>
        <v/>
      </c>
      <c r="AT906" t="str">
        <f>IF(ISNUMBER(FIND("overige",Methode_Keuze)),"",IF(Tb_Activiteiten[[#This Row],[Niet verrekenbare btw]]=1,Tb_Activiteiten[[#Headers],[Niet verrekenbare btw]],""))</f>
        <v/>
      </c>
      <c r="AU906" t="str">
        <f>IF(ISNUMBER(FIND("overige",Methode_Keuze)),"",IF(Tb_Activiteiten[[#This Row],[Grondkosten]]=1,Tb_Activiteiten[[#Headers],[Grondkosten]],""))</f>
        <v/>
      </c>
      <c r="AV906" t="str">
        <f>IF(ISNUMBER(FIND("overige",Methode_Keuze)),"",IF(Tb_Activiteiten[[#This Row],[Bijdrage in natura (overige)]]=1,Tb_Activiteiten[[#Headers],[Bijdrage in natura (overige)]],""))</f>
        <v/>
      </c>
      <c r="AW906" t="str">
        <f>IF(ISNUMBER(FIND("overige",Methode_Keuze)),"",IF(Tb_Activiteiten[[#This Row],[Bijdrage in natura (vrijwilligers)]]=1,Tb_Activiteiten[[#Headers],[Bijdrage in natura (vrijwilligers)]],""))</f>
        <v/>
      </c>
      <c r="AX906" t="str">
        <f>IF(ISNUMBER(FIND("overige",Methode_Keuze)),"",IF(Tb_Activiteiten[[#This Row],[Afschrijvingskosten]]=1,Tb_Activiteiten[[#Headers],[Afschrijvingskosten]],""))</f>
        <v/>
      </c>
      <c r="AY906" t="str">
        <f>IF(ISNUMBER(FIND("overige",Methode_Keuze)),"",IF(Tb_Activiteiten[[#This Row],[Vergoeding]]=1,Tb_Activiteiten[[#Headers],[Vergoeding]],""))</f>
        <v/>
      </c>
      <c r="AZ906" t="str">
        <f>IF(ISNUMBER(FIND("arbeid",Methode_Keuze)),"",IF(Tb_Activiteiten[[#This Row],[Arbeidskosten - vast tarief (excl eigen arbeid)]]=1,Tb_Activiteiten[[#Headers],[Arbeidskosten - vast tarief (excl eigen arbeid)]],""))</f>
        <v/>
      </c>
      <c r="BA906" t="str">
        <f>IF(ISNUMBER(FIND("overige",Methode_Keuze)),"",IF(Tb_Activiteiten[[#This Row],[Overige kosten]]=1,Tb_Activiteiten[[#Headers],[Overige kosten]],""))</f>
        <v/>
      </c>
    </row>
    <row r="907" spans="1:53" x14ac:dyDescent="0.25">
      <c r="A907" s="213"/>
      <c r="F907" s="64"/>
      <c r="G907" s="64"/>
      <c r="H907" s="258"/>
      <c r="I907" s="258"/>
      <c r="J907" s="258"/>
      <c r="K907" s="258"/>
      <c r="O907" s="56"/>
      <c r="Q907" t="str">
        <f>IFERROR(IF(VLOOKUP(Tb_Activiteiten[[#This Row],[Openstelling]],Tb_Openstelling[],2,0)=1,1,""),"")</f>
        <v/>
      </c>
      <c r="AK907" t="str">
        <f>IF(ISNUMBER(FIND("arbeid",Methode_Keuze)),"",IF(ISNUMBER(FIND("arbeid",Methode_Keuze)),"",IF(Tb_Activiteiten[[#This Row],[Loonkosten]]=1,Tb_Activiteiten[[#Headers],[Loonkosten]],"")))</f>
        <v/>
      </c>
      <c r="AL907" t="str">
        <f>IF(ISNUMBER(FIND("arbeid",Methode_Keuze)),"",IF(ISNUMBER(FIND("arbeid",Methode_Keuze)),"",IF(Tb_Activiteiten[[#This Row],[Eigen arbeid]]=1,Tb_Activiteiten[[#Headers],[Eigen arbeid]],"")))</f>
        <v/>
      </c>
      <c r="AM907" t="str">
        <f>IF(ISNUMBER(FIND("arbeid",Methode_Keuze)),"",IF(ISNUMBER(FIND("arbeid",Methode_Keuze)),"",IF(Tb_Activiteiten[[#This Row],[Projectmedewerker]]=1,Tb_Activiteiten[[#Headers],[Projectmedewerker]],"")))</f>
        <v/>
      </c>
      <c r="AN907" t="str">
        <f>IF(ISNUMBER(FIND("arbeid",Methode_Keuze)),"",IF(ISNUMBER(FIND("arbeid",Methode_Keuze)),"",IF(Tb_Activiteiten[[#This Row],[Landbouwer]]=1,Tb_Activiteiten[[#Headers],[Landbouwer]],"")))</f>
        <v/>
      </c>
      <c r="AO907" t="str">
        <f>IF(ISNUMBER(FIND("arbeid",Methode_Keuze)),"",IF(ISNUMBER(FIND("arbeid",Methode_Keuze)),"",IF(Tb_Activiteiten[[#This Row],[Adviseur]]=1,Tb_Activiteiten[[#Headers],[Adviseur]],"")))</f>
        <v/>
      </c>
      <c r="AP907" t="str">
        <f>IF(ISNUMBER(FIND("arbeid",Methode_Keuze)),"",IF(ISNUMBER(FIND("arbeid",Methode_Keuze)),"",IF(Tb_Activiteiten[[#This Row],[Projectleider/Expert]]=1,Tb_Activiteiten[[#Headers],[Projectleider/Expert]],"")))</f>
        <v/>
      </c>
      <c r="AQ907" t="str">
        <f>IF(ISNUMBER(FIND("arbeid",Methode_Keuze)),"",IF(ISNUMBER(FIND("arbeid",Methode_Keuze)),"",IF(Tb_Activiteiten[[#This Row],[Arbeidskosten]]=1,Tb_Activiteiten[[#Headers],[Arbeidskosten]],"")))</f>
        <v/>
      </c>
      <c r="AR907" t="str">
        <f>IF(ISNUMBER(FIND("arbeid",Methode_Keuze)),"",IF(ISNUMBER(FIND("arbeid",Methode_Keuze)),"",IF(Tb_Activiteiten[[#This Row],[Arbeidskosten op basis van IKS]]=1,Tb_Activiteiten[[#Headers],[Arbeidskosten op basis van IKS]],"")))</f>
        <v/>
      </c>
      <c r="AS907" t="str">
        <f>IF(ISNUMBER(FIND("overige",Methode_Keuze)),"",IF(Tb_Activiteiten[[#This Row],[Kosten derden exclusief btw]]=1,Tb_Activiteiten[[#Headers],[Kosten derden exclusief btw]],""))</f>
        <v/>
      </c>
      <c r="AT907" t="str">
        <f>IF(ISNUMBER(FIND("overige",Methode_Keuze)),"",IF(Tb_Activiteiten[[#This Row],[Niet verrekenbare btw]]=1,Tb_Activiteiten[[#Headers],[Niet verrekenbare btw]],""))</f>
        <v/>
      </c>
      <c r="AU907" t="str">
        <f>IF(ISNUMBER(FIND("overige",Methode_Keuze)),"",IF(Tb_Activiteiten[[#This Row],[Grondkosten]]=1,Tb_Activiteiten[[#Headers],[Grondkosten]],""))</f>
        <v/>
      </c>
      <c r="AV907" t="str">
        <f>IF(ISNUMBER(FIND("overige",Methode_Keuze)),"",IF(Tb_Activiteiten[[#This Row],[Bijdrage in natura (overige)]]=1,Tb_Activiteiten[[#Headers],[Bijdrage in natura (overige)]],""))</f>
        <v/>
      </c>
      <c r="AW907" t="str">
        <f>IF(ISNUMBER(FIND("overige",Methode_Keuze)),"",IF(Tb_Activiteiten[[#This Row],[Bijdrage in natura (vrijwilligers)]]=1,Tb_Activiteiten[[#Headers],[Bijdrage in natura (vrijwilligers)]],""))</f>
        <v/>
      </c>
      <c r="AX907" t="str">
        <f>IF(ISNUMBER(FIND("overige",Methode_Keuze)),"",IF(Tb_Activiteiten[[#This Row],[Afschrijvingskosten]]=1,Tb_Activiteiten[[#Headers],[Afschrijvingskosten]],""))</f>
        <v/>
      </c>
      <c r="AY907" t="str">
        <f>IF(ISNUMBER(FIND("overige",Methode_Keuze)),"",IF(Tb_Activiteiten[[#This Row],[Vergoeding]]=1,Tb_Activiteiten[[#Headers],[Vergoeding]],""))</f>
        <v/>
      </c>
      <c r="AZ907" t="str">
        <f>IF(ISNUMBER(FIND("arbeid",Methode_Keuze)),"",IF(Tb_Activiteiten[[#This Row],[Arbeidskosten - vast tarief (excl eigen arbeid)]]=1,Tb_Activiteiten[[#Headers],[Arbeidskosten - vast tarief (excl eigen arbeid)]],""))</f>
        <v/>
      </c>
      <c r="BA907" t="str">
        <f>IF(ISNUMBER(FIND("overige",Methode_Keuze)),"",IF(Tb_Activiteiten[[#This Row],[Overige kosten]]=1,Tb_Activiteiten[[#Headers],[Overige kosten]],""))</f>
        <v/>
      </c>
    </row>
    <row r="908" spans="1:53" x14ac:dyDescent="0.25">
      <c r="A908" s="213"/>
      <c r="F908" s="64"/>
      <c r="G908" s="64"/>
      <c r="H908" s="258"/>
      <c r="I908" s="258"/>
      <c r="J908" s="258"/>
      <c r="K908" s="258"/>
      <c r="O908" s="56"/>
      <c r="Q908" t="str">
        <f>IFERROR(IF(VLOOKUP(Tb_Activiteiten[[#This Row],[Openstelling]],Tb_Openstelling[],2,0)=1,1,""),"")</f>
        <v/>
      </c>
      <c r="AK908" t="str">
        <f>IF(ISNUMBER(FIND("arbeid",Methode_Keuze)),"",IF(ISNUMBER(FIND("arbeid",Methode_Keuze)),"",IF(Tb_Activiteiten[[#This Row],[Loonkosten]]=1,Tb_Activiteiten[[#Headers],[Loonkosten]],"")))</f>
        <v/>
      </c>
      <c r="AL908" t="str">
        <f>IF(ISNUMBER(FIND("arbeid",Methode_Keuze)),"",IF(ISNUMBER(FIND("arbeid",Methode_Keuze)),"",IF(Tb_Activiteiten[[#This Row],[Eigen arbeid]]=1,Tb_Activiteiten[[#Headers],[Eigen arbeid]],"")))</f>
        <v/>
      </c>
      <c r="AM908" t="str">
        <f>IF(ISNUMBER(FIND("arbeid",Methode_Keuze)),"",IF(ISNUMBER(FIND("arbeid",Methode_Keuze)),"",IF(Tb_Activiteiten[[#This Row],[Projectmedewerker]]=1,Tb_Activiteiten[[#Headers],[Projectmedewerker]],"")))</f>
        <v/>
      </c>
      <c r="AN908" t="str">
        <f>IF(ISNUMBER(FIND("arbeid",Methode_Keuze)),"",IF(ISNUMBER(FIND("arbeid",Methode_Keuze)),"",IF(Tb_Activiteiten[[#This Row],[Landbouwer]]=1,Tb_Activiteiten[[#Headers],[Landbouwer]],"")))</f>
        <v/>
      </c>
      <c r="AO908" t="str">
        <f>IF(ISNUMBER(FIND("arbeid",Methode_Keuze)),"",IF(ISNUMBER(FIND("arbeid",Methode_Keuze)),"",IF(Tb_Activiteiten[[#This Row],[Adviseur]]=1,Tb_Activiteiten[[#Headers],[Adviseur]],"")))</f>
        <v/>
      </c>
      <c r="AP908" t="str">
        <f>IF(ISNUMBER(FIND("arbeid",Methode_Keuze)),"",IF(ISNUMBER(FIND("arbeid",Methode_Keuze)),"",IF(Tb_Activiteiten[[#This Row],[Projectleider/Expert]]=1,Tb_Activiteiten[[#Headers],[Projectleider/Expert]],"")))</f>
        <v/>
      </c>
      <c r="AQ908" t="str">
        <f>IF(ISNUMBER(FIND("arbeid",Methode_Keuze)),"",IF(ISNUMBER(FIND("arbeid",Methode_Keuze)),"",IF(Tb_Activiteiten[[#This Row],[Arbeidskosten]]=1,Tb_Activiteiten[[#Headers],[Arbeidskosten]],"")))</f>
        <v/>
      </c>
      <c r="AR908" t="str">
        <f>IF(ISNUMBER(FIND("arbeid",Methode_Keuze)),"",IF(ISNUMBER(FIND("arbeid",Methode_Keuze)),"",IF(Tb_Activiteiten[[#This Row],[Arbeidskosten op basis van IKS]]=1,Tb_Activiteiten[[#Headers],[Arbeidskosten op basis van IKS]],"")))</f>
        <v/>
      </c>
      <c r="AS908" t="str">
        <f>IF(ISNUMBER(FIND("overige",Methode_Keuze)),"",IF(Tb_Activiteiten[[#This Row],[Kosten derden exclusief btw]]=1,Tb_Activiteiten[[#Headers],[Kosten derden exclusief btw]],""))</f>
        <v/>
      </c>
      <c r="AT908" t="str">
        <f>IF(ISNUMBER(FIND("overige",Methode_Keuze)),"",IF(Tb_Activiteiten[[#This Row],[Niet verrekenbare btw]]=1,Tb_Activiteiten[[#Headers],[Niet verrekenbare btw]],""))</f>
        <v/>
      </c>
      <c r="AU908" t="str">
        <f>IF(ISNUMBER(FIND("overige",Methode_Keuze)),"",IF(Tb_Activiteiten[[#This Row],[Grondkosten]]=1,Tb_Activiteiten[[#Headers],[Grondkosten]],""))</f>
        <v/>
      </c>
      <c r="AV908" t="str">
        <f>IF(ISNUMBER(FIND("overige",Methode_Keuze)),"",IF(Tb_Activiteiten[[#This Row],[Bijdrage in natura (overige)]]=1,Tb_Activiteiten[[#Headers],[Bijdrage in natura (overige)]],""))</f>
        <v/>
      </c>
      <c r="AW908" t="str">
        <f>IF(ISNUMBER(FIND("overige",Methode_Keuze)),"",IF(Tb_Activiteiten[[#This Row],[Bijdrage in natura (vrijwilligers)]]=1,Tb_Activiteiten[[#Headers],[Bijdrage in natura (vrijwilligers)]],""))</f>
        <v/>
      </c>
      <c r="AX908" t="str">
        <f>IF(ISNUMBER(FIND("overige",Methode_Keuze)),"",IF(Tb_Activiteiten[[#This Row],[Afschrijvingskosten]]=1,Tb_Activiteiten[[#Headers],[Afschrijvingskosten]],""))</f>
        <v/>
      </c>
      <c r="AY908" t="str">
        <f>IF(ISNUMBER(FIND("overige",Methode_Keuze)),"",IF(Tb_Activiteiten[[#This Row],[Vergoeding]]=1,Tb_Activiteiten[[#Headers],[Vergoeding]],""))</f>
        <v/>
      </c>
      <c r="AZ908" t="str">
        <f>IF(ISNUMBER(FIND("arbeid",Methode_Keuze)),"",IF(Tb_Activiteiten[[#This Row],[Arbeidskosten - vast tarief (excl eigen arbeid)]]=1,Tb_Activiteiten[[#Headers],[Arbeidskosten - vast tarief (excl eigen arbeid)]],""))</f>
        <v/>
      </c>
      <c r="BA908" t="str">
        <f>IF(ISNUMBER(FIND("overige",Methode_Keuze)),"",IF(Tb_Activiteiten[[#This Row],[Overige kosten]]=1,Tb_Activiteiten[[#Headers],[Overige kosten]],""))</f>
        <v/>
      </c>
    </row>
    <row r="909" spans="1:53" x14ac:dyDescent="0.25">
      <c r="A909" s="213"/>
      <c r="F909" s="64"/>
      <c r="G909" s="64"/>
      <c r="H909" s="258"/>
      <c r="I909" s="258"/>
      <c r="J909" s="258"/>
      <c r="K909" s="258"/>
      <c r="O909" s="56"/>
      <c r="Q909" t="str">
        <f>IFERROR(IF(VLOOKUP(Tb_Activiteiten[[#This Row],[Openstelling]],Tb_Openstelling[],2,0)=1,1,""),"")</f>
        <v/>
      </c>
      <c r="AK909" t="str">
        <f>IF(ISNUMBER(FIND("arbeid",Methode_Keuze)),"",IF(ISNUMBER(FIND("arbeid",Methode_Keuze)),"",IF(Tb_Activiteiten[[#This Row],[Loonkosten]]=1,Tb_Activiteiten[[#Headers],[Loonkosten]],"")))</f>
        <v/>
      </c>
      <c r="AL909" t="str">
        <f>IF(ISNUMBER(FIND("arbeid",Methode_Keuze)),"",IF(ISNUMBER(FIND("arbeid",Methode_Keuze)),"",IF(Tb_Activiteiten[[#This Row],[Eigen arbeid]]=1,Tb_Activiteiten[[#Headers],[Eigen arbeid]],"")))</f>
        <v/>
      </c>
      <c r="AM909" t="str">
        <f>IF(ISNUMBER(FIND("arbeid",Methode_Keuze)),"",IF(ISNUMBER(FIND("arbeid",Methode_Keuze)),"",IF(Tb_Activiteiten[[#This Row],[Projectmedewerker]]=1,Tb_Activiteiten[[#Headers],[Projectmedewerker]],"")))</f>
        <v/>
      </c>
      <c r="AN909" t="str">
        <f>IF(ISNUMBER(FIND("arbeid",Methode_Keuze)),"",IF(ISNUMBER(FIND("arbeid",Methode_Keuze)),"",IF(Tb_Activiteiten[[#This Row],[Landbouwer]]=1,Tb_Activiteiten[[#Headers],[Landbouwer]],"")))</f>
        <v/>
      </c>
      <c r="AO909" t="str">
        <f>IF(ISNUMBER(FIND("arbeid",Methode_Keuze)),"",IF(ISNUMBER(FIND("arbeid",Methode_Keuze)),"",IF(Tb_Activiteiten[[#This Row],[Adviseur]]=1,Tb_Activiteiten[[#Headers],[Adviseur]],"")))</f>
        <v/>
      </c>
      <c r="AP909" t="str">
        <f>IF(ISNUMBER(FIND("arbeid",Methode_Keuze)),"",IF(ISNUMBER(FIND("arbeid",Methode_Keuze)),"",IF(Tb_Activiteiten[[#This Row],[Projectleider/Expert]]=1,Tb_Activiteiten[[#Headers],[Projectleider/Expert]],"")))</f>
        <v/>
      </c>
      <c r="AQ909" t="str">
        <f>IF(ISNUMBER(FIND("arbeid",Methode_Keuze)),"",IF(ISNUMBER(FIND("arbeid",Methode_Keuze)),"",IF(Tb_Activiteiten[[#This Row],[Arbeidskosten]]=1,Tb_Activiteiten[[#Headers],[Arbeidskosten]],"")))</f>
        <v/>
      </c>
      <c r="AR909" t="str">
        <f>IF(ISNUMBER(FIND("arbeid",Methode_Keuze)),"",IF(ISNUMBER(FIND("arbeid",Methode_Keuze)),"",IF(Tb_Activiteiten[[#This Row],[Arbeidskosten op basis van IKS]]=1,Tb_Activiteiten[[#Headers],[Arbeidskosten op basis van IKS]],"")))</f>
        <v/>
      </c>
      <c r="AS909" t="str">
        <f>IF(ISNUMBER(FIND("overige",Methode_Keuze)),"",IF(Tb_Activiteiten[[#This Row],[Kosten derden exclusief btw]]=1,Tb_Activiteiten[[#Headers],[Kosten derden exclusief btw]],""))</f>
        <v/>
      </c>
      <c r="AT909" t="str">
        <f>IF(ISNUMBER(FIND("overige",Methode_Keuze)),"",IF(Tb_Activiteiten[[#This Row],[Niet verrekenbare btw]]=1,Tb_Activiteiten[[#Headers],[Niet verrekenbare btw]],""))</f>
        <v/>
      </c>
      <c r="AU909" t="str">
        <f>IF(ISNUMBER(FIND("overige",Methode_Keuze)),"",IF(Tb_Activiteiten[[#This Row],[Grondkosten]]=1,Tb_Activiteiten[[#Headers],[Grondkosten]],""))</f>
        <v/>
      </c>
      <c r="AV909" t="str">
        <f>IF(ISNUMBER(FIND("overige",Methode_Keuze)),"",IF(Tb_Activiteiten[[#This Row],[Bijdrage in natura (overige)]]=1,Tb_Activiteiten[[#Headers],[Bijdrage in natura (overige)]],""))</f>
        <v/>
      </c>
      <c r="AW909" t="str">
        <f>IF(ISNUMBER(FIND("overige",Methode_Keuze)),"",IF(Tb_Activiteiten[[#This Row],[Bijdrage in natura (vrijwilligers)]]=1,Tb_Activiteiten[[#Headers],[Bijdrage in natura (vrijwilligers)]],""))</f>
        <v/>
      </c>
      <c r="AX909" t="str">
        <f>IF(ISNUMBER(FIND("overige",Methode_Keuze)),"",IF(Tb_Activiteiten[[#This Row],[Afschrijvingskosten]]=1,Tb_Activiteiten[[#Headers],[Afschrijvingskosten]],""))</f>
        <v/>
      </c>
      <c r="AY909" t="str">
        <f>IF(ISNUMBER(FIND("overige",Methode_Keuze)),"",IF(Tb_Activiteiten[[#This Row],[Vergoeding]]=1,Tb_Activiteiten[[#Headers],[Vergoeding]],""))</f>
        <v/>
      </c>
      <c r="AZ909" t="str">
        <f>IF(ISNUMBER(FIND("arbeid",Methode_Keuze)),"",IF(Tb_Activiteiten[[#This Row],[Arbeidskosten - vast tarief (excl eigen arbeid)]]=1,Tb_Activiteiten[[#Headers],[Arbeidskosten - vast tarief (excl eigen arbeid)]],""))</f>
        <v/>
      </c>
      <c r="BA909" t="str">
        <f>IF(ISNUMBER(FIND("overige",Methode_Keuze)),"",IF(Tb_Activiteiten[[#This Row],[Overige kosten]]=1,Tb_Activiteiten[[#Headers],[Overige kosten]],""))</f>
        <v/>
      </c>
    </row>
    <row r="910" spans="1:53" x14ac:dyDescent="0.25">
      <c r="A910" s="213"/>
      <c r="F910" s="64"/>
      <c r="G910" s="64"/>
      <c r="H910" s="258"/>
      <c r="I910" s="258"/>
      <c r="J910" s="258"/>
      <c r="K910" s="258"/>
      <c r="O910" s="56"/>
      <c r="Q910" t="str">
        <f>IFERROR(IF(VLOOKUP(Tb_Activiteiten[[#This Row],[Openstelling]],Tb_Openstelling[],2,0)=1,1,""),"")</f>
        <v/>
      </c>
      <c r="AK910" t="str">
        <f>IF(ISNUMBER(FIND("arbeid",Methode_Keuze)),"",IF(ISNUMBER(FIND("arbeid",Methode_Keuze)),"",IF(Tb_Activiteiten[[#This Row],[Loonkosten]]=1,Tb_Activiteiten[[#Headers],[Loonkosten]],"")))</f>
        <v/>
      </c>
      <c r="AL910" t="str">
        <f>IF(ISNUMBER(FIND("arbeid",Methode_Keuze)),"",IF(ISNUMBER(FIND("arbeid",Methode_Keuze)),"",IF(Tb_Activiteiten[[#This Row],[Eigen arbeid]]=1,Tb_Activiteiten[[#Headers],[Eigen arbeid]],"")))</f>
        <v/>
      </c>
      <c r="AM910" t="str">
        <f>IF(ISNUMBER(FIND("arbeid",Methode_Keuze)),"",IF(ISNUMBER(FIND("arbeid",Methode_Keuze)),"",IF(Tb_Activiteiten[[#This Row],[Projectmedewerker]]=1,Tb_Activiteiten[[#Headers],[Projectmedewerker]],"")))</f>
        <v/>
      </c>
      <c r="AN910" t="str">
        <f>IF(ISNUMBER(FIND("arbeid",Methode_Keuze)),"",IF(ISNUMBER(FIND("arbeid",Methode_Keuze)),"",IF(Tb_Activiteiten[[#This Row],[Landbouwer]]=1,Tb_Activiteiten[[#Headers],[Landbouwer]],"")))</f>
        <v/>
      </c>
      <c r="AO910" t="str">
        <f>IF(ISNUMBER(FIND("arbeid",Methode_Keuze)),"",IF(ISNUMBER(FIND("arbeid",Methode_Keuze)),"",IF(Tb_Activiteiten[[#This Row],[Adviseur]]=1,Tb_Activiteiten[[#Headers],[Adviseur]],"")))</f>
        <v/>
      </c>
      <c r="AP910" t="str">
        <f>IF(ISNUMBER(FIND("arbeid",Methode_Keuze)),"",IF(ISNUMBER(FIND("arbeid",Methode_Keuze)),"",IF(Tb_Activiteiten[[#This Row],[Projectleider/Expert]]=1,Tb_Activiteiten[[#Headers],[Projectleider/Expert]],"")))</f>
        <v/>
      </c>
      <c r="AQ910" t="str">
        <f>IF(ISNUMBER(FIND("arbeid",Methode_Keuze)),"",IF(ISNUMBER(FIND("arbeid",Methode_Keuze)),"",IF(Tb_Activiteiten[[#This Row],[Arbeidskosten]]=1,Tb_Activiteiten[[#Headers],[Arbeidskosten]],"")))</f>
        <v/>
      </c>
      <c r="AR910" t="str">
        <f>IF(ISNUMBER(FIND("arbeid",Methode_Keuze)),"",IF(ISNUMBER(FIND("arbeid",Methode_Keuze)),"",IF(Tb_Activiteiten[[#This Row],[Arbeidskosten op basis van IKS]]=1,Tb_Activiteiten[[#Headers],[Arbeidskosten op basis van IKS]],"")))</f>
        <v/>
      </c>
      <c r="AS910" t="str">
        <f>IF(ISNUMBER(FIND("overige",Methode_Keuze)),"",IF(Tb_Activiteiten[[#This Row],[Kosten derden exclusief btw]]=1,Tb_Activiteiten[[#Headers],[Kosten derden exclusief btw]],""))</f>
        <v/>
      </c>
      <c r="AT910" t="str">
        <f>IF(ISNUMBER(FIND("overige",Methode_Keuze)),"",IF(Tb_Activiteiten[[#This Row],[Niet verrekenbare btw]]=1,Tb_Activiteiten[[#Headers],[Niet verrekenbare btw]],""))</f>
        <v/>
      </c>
      <c r="AU910" t="str">
        <f>IF(ISNUMBER(FIND("overige",Methode_Keuze)),"",IF(Tb_Activiteiten[[#This Row],[Grondkosten]]=1,Tb_Activiteiten[[#Headers],[Grondkosten]],""))</f>
        <v/>
      </c>
      <c r="AV910" t="str">
        <f>IF(ISNUMBER(FIND("overige",Methode_Keuze)),"",IF(Tb_Activiteiten[[#This Row],[Bijdrage in natura (overige)]]=1,Tb_Activiteiten[[#Headers],[Bijdrage in natura (overige)]],""))</f>
        <v/>
      </c>
      <c r="AW910" t="str">
        <f>IF(ISNUMBER(FIND("overige",Methode_Keuze)),"",IF(Tb_Activiteiten[[#This Row],[Bijdrage in natura (vrijwilligers)]]=1,Tb_Activiteiten[[#Headers],[Bijdrage in natura (vrijwilligers)]],""))</f>
        <v/>
      </c>
      <c r="AX910" t="str">
        <f>IF(ISNUMBER(FIND("overige",Methode_Keuze)),"",IF(Tb_Activiteiten[[#This Row],[Afschrijvingskosten]]=1,Tb_Activiteiten[[#Headers],[Afschrijvingskosten]],""))</f>
        <v/>
      </c>
      <c r="AY910" t="str">
        <f>IF(ISNUMBER(FIND("overige",Methode_Keuze)),"",IF(Tb_Activiteiten[[#This Row],[Vergoeding]]=1,Tb_Activiteiten[[#Headers],[Vergoeding]],""))</f>
        <v/>
      </c>
      <c r="AZ910" t="str">
        <f>IF(ISNUMBER(FIND("arbeid",Methode_Keuze)),"",IF(Tb_Activiteiten[[#This Row],[Arbeidskosten - vast tarief (excl eigen arbeid)]]=1,Tb_Activiteiten[[#Headers],[Arbeidskosten - vast tarief (excl eigen arbeid)]],""))</f>
        <v/>
      </c>
      <c r="BA910" t="str">
        <f>IF(ISNUMBER(FIND("overige",Methode_Keuze)),"",IF(Tb_Activiteiten[[#This Row],[Overige kosten]]=1,Tb_Activiteiten[[#Headers],[Overige kosten]],""))</f>
        <v/>
      </c>
    </row>
    <row r="911" spans="1:53" x14ac:dyDescent="0.25">
      <c r="A911" s="213"/>
      <c r="F911" s="64"/>
      <c r="G911" s="64"/>
      <c r="H911" s="258"/>
      <c r="I911" s="258"/>
      <c r="J911" s="258"/>
      <c r="K911" s="258"/>
      <c r="O911" s="56"/>
      <c r="Q911" t="str">
        <f>IFERROR(IF(VLOOKUP(Tb_Activiteiten[[#This Row],[Openstelling]],Tb_Openstelling[],2,0)=1,1,""),"")</f>
        <v/>
      </c>
      <c r="AK911" t="str">
        <f>IF(ISNUMBER(FIND("arbeid",Methode_Keuze)),"",IF(ISNUMBER(FIND("arbeid",Methode_Keuze)),"",IF(Tb_Activiteiten[[#This Row],[Loonkosten]]=1,Tb_Activiteiten[[#Headers],[Loonkosten]],"")))</f>
        <v/>
      </c>
      <c r="AL911" t="str">
        <f>IF(ISNUMBER(FIND("arbeid",Methode_Keuze)),"",IF(ISNUMBER(FIND("arbeid",Methode_Keuze)),"",IF(Tb_Activiteiten[[#This Row],[Eigen arbeid]]=1,Tb_Activiteiten[[#Headers],[Eigen arbeid]],"")))</f>
        <v/>
      </c>
      <c r="AM911" t="str">
        <f>IF(ISNUMBER(FIND("arbeid",Methode_Keuze)),"",IF(ISNUMBER(FIND("arbeid",Methode_Keuze)),"",IF(Tb_Activiteiten[[#This Row],[Projectmedewerker]]=1,Tb_Activiteiten[[#Headers],[Projectmedewerker]],"")))</f>
        <v/>
      </c>
      <c r="AN911" t="str">
        <f>IF(ISNUMBER(FIND("arbeid",Methode_Keuze)),"",IF(ISNUMBER(FIND("arbeid",Methode_Keuze)),"",IF(Tb_Activiteiten[[#This Row],[Landbouwer]]=1,Tb_Activiteiten[[#Headers],[Landbouwer]],"")))</f>
        <v/>
      </c>
      <c r="AO911" t="str">
        <f>IF(ISNUMBER(FIND("arbeid",Methode_Keuze)),"",IF(ISNUMBER(FIND("arbeid",Methode_Keuze)),"",IF(Tb_Activiteiten[[#This Row],[Adviseur]]=1,Tb_Activiteiten[[#Headers],[Adviseur]],"")))</f>
        <v/>
      </c>
      <c r="AP911" t="str">
        <f>IF(ISNUMBER(FIND("arbeid",Methode_Keuze)),"",IF(ISNUMBER(FIND("arbeid",Methode_Keuze)),"",IF(Tb_Activiteiten[[#This Row],[Projectleider/Expert]]=1,Tb_Activiteiten[[#Headers],[Projectleider/Expert]],"")))</f>
        <v/>
      </c>
      <c r="AQ911" t="str">
        <f>IF(ISNUMBER(FIND("arbeid",Methode_Keuze)),"",IF(ISNUMBER(FIND("arbeid",Methode_Keuze)),"",IF(Tb_Activiteiten[[#This Row],[Arbeidskosten]]=1,Tb_Activiteiten[[#Headers],[Arbeidskosten]],"")))</f>
        <v/>
      </c>
      <c r="AR911" t="str">
        <f>IF(ISNUMBER(FIND("arbeid",Methode_Keuze)),"",IF(ISNUMBER(FIND("arbeid",Methode_Keuze)),"",IF(Tb_Activiteiten[[#This Row],[Arbeidskosten op basis van IKS]]=1,Tb_Activiteiten[[#Headers],[Arbeidskosten op basis van IKS]],"")))</f>
        <v/>
      </c>
      <c r="AS911" t="str">
        <f>IF(ISNUMBER(FIND("overige",Methode_Keuze)),"",IF(Tb_Activiteiten[[#This Row],[Kosten derden exclusief btw]]=1,Tb_Activiteiten[[#Headers],[Kosten derden exclusief btw]],""))</f>
        <v/>
      </c>
      <c r="AT911" t="str">
        <f>IF(ISNUMBER(FIND("overige",Methode_Keuze)),"",IF(Tb_Activiteiten[[#This Row],[Niet verrekenbare btw]]=1,Tb_Activiteiten[[#Headers],[Niet verrekenbare btw]],""))</f>
        <v/>
      </c>
      <c r="AU911" t="str">
        <f>IF(ISNUMBER(FIND("overige",Methode_Keuze)),"",IF(Tb_Activiteiten[[#This Row],[Grondkosten]]=1,Tb_Activiteiten[[#Headers],[Grondkosten]],""))</f>
        <v/>
      </c>
      <c r="AV911" t="str">
        <f>IF(ISNUMBER(FIND("overige",Methode_Keuze)),"",IF(Tb_Activiteiten[[#This Row],[Bijdrage in natura (overige)]]=1,Tb_Activiteiten[[#Headers],[Bijdrage in natura (overige)]],""))</f>
        <v/>
      </c>
      <c r="AW911" t="str">
        <f>IF(ISNUMBER(FIND("overige",Methode_Keuze)),"",IF(Tb_Activiteiten[[#This Row],[Bijdrage in natura (vrijwilligers)]]=1,Tb_Activiteiten[[#Headers],[Bijdrage in natura (vrijwilligers)]],""))</f>
        <v/>
      </c>
      <c r="AX911" t="str">
        <f>IF(ISNUMBER(FIND("overige",Methode_Keuze)),"",IF(Tb_Activiteiten[[#This Row],[Afschrijvingskosten]]=1,Tb_Activiteiten[[#Headers],[Afschrijvingskosten]],""))</f>
        <v/>
      </c>
      <c r="AY911" t="str">
        <f>IF(ISNUMBER(FIND("overige",Methode_Keuze)),"",IF(Tb_Activiteiten[[#This Row],[Vergoeding]]=1,Tb_Activiteiten[[#Headers],[Vergoeding]],""))</f>
        <v/>
      </c>
      <c r="AZ911" t="str">
        <f>IF(ISNUMBER(FIND("arbeid",Methode_Keuze)),"",IF(Tb_Activiteiten[[#This Row],[Arbeidskosten - vast tarief (excl eigen arbeid)]]=1,Tb_Activiteiten[[#Headers],[Arbeidskosten - vast tarief (excl eigen arbeid)]],""))</f>
        <v/>
      </c>
      <c r="BA911" t="str">
        <f>IF(ISNUMBER(FIND("overige",Methode_Keuze)),"",IF(Tb_Activiteiten[[#This Row],[Overige kosten]]=1,Tb_Activiteiten[[#Headers],[Overige kosten]],""))</f>
        <v/>
      </c>
    </row>
    <row r="912" spans="1:53" x14ac:dyDescent="0.25">
      <c r="A912" s="213"/>
      <c r="F912" s="64"/>
      <c r="G912" s="64"/>
      <c r="H912" s="258"/>
      <c r="I912" s="258"/>
      <c r="J912" s="258"/>
      <c r="K912" s="258"/>
      <c r="O912" s="56"/>
      <c r="Q912" t="str">
        <f>IFERROR(IF(VLOOKUP(Tb_Activiteiten[[#This Row],[Openstelling]],Tb_Openstelling[],2,0)=1,1,""),"")</f>
        <v/>
      </c>
      <c r="AK912" t="str">
        <f>IF(ISNUMBER(FIND("arbeid",Methode_Keuze)),"",IF(ISNUMBER(FIND("arbeid",Methode_Keuze)),"",IF(Tb_Activiteiten[[#This Row],[Loonkosten]]=1,Tb_Activiteiten[[#Headers],[Loonkosten]],"")))</f>
        <v/>
      </c>
      <c r="AL912" t="str">
        <f>IF(ISNUMBER(FIND("arbeid",Methode_Keuze)),"",IF(ISNUMBER(FIND("arbeid",Methode_Keuze)),"",IF(Tb_Activiteiten[[#This Row],[Eigen arbeid]]=1,Tb_Activiteiten[[#Headers],[Eigen arbeid]],"")))</f>
        <v/>
      </c>
      <c r="AM912" t="str">
        <f>IF(ISNUMBER(FIND("arbeid",Methode_Keuze)),"",IF(ISNUMBER(FIND("arbeid",Methode_Keuze)),"",IF(Tb_Activiteiten[[#This Row],[Projectmedewerker]]=1,Tb_Activiteiten[[#Headers],[Projectmedewerker]],"")))</f>
        <v/>
      </c>
      <c r="AN912" t="str">
        <f>IF(ISNUMBER(FIND("arbeid",Methode_Keuze)),"",IF(ISNUMBER(FIND("arbeid",Methode_Keuze)),"",IF(Tb_Activiteiten[[#This Row],[Landbouwer]]=1,Tb_Activiteiten[[#Headers],[Landbouwer]],"")))</f>
        <v/>
      </c>
      <c r="AO912" t="str">
        <f>IF(ISNUMBER(FIND("arbeid",Methode_Keuze)),"",IF(ISNUMBER(FIND("arbeid",Methode_Keuze)),"",IF(Tb_Activiteiten[[#This Row],[Adviseur]]=1,Tb_Activiteiten[[#Headers],[Adviseur]],"")))</f>
        <v/>
      </c>
      <c r="AP912" t="str">
        <f>IF(ISNUMBER(FIND("arbeid",Methode_Keuze)),"",IF(ISNUMBER(FIND("arbeid",Methode_Keuze)),"",IF(Tb_Activiteiten[[#This Row],[Projectleider/Expert]]=1,Tb_Activiteiten[[#Headers],[Projectleider/Expert]],"")))</f>
        <v/>
      </c>
      <c r="AQ912" t="str">
        <f>IF(ISNUMBER(FIND("arbeid",Methode_Keuze)),"",IF(ISNUMBER(FIND("arbeid",Methode_Keuze)),"",IF(Tb_Activiteiten[[#This Row],[Arbeidskosten]]=1,Tb_Activiteiten[[#Headers],[Arbeidskosten]],"")))</f>
        <v/>
      </c>
      <c r="AR912" t="str">
        <f>IF(ISNUMBER(FIND("arbeid",Methode_Keuze)),"",IF(ISNUMBER(FIND("arbeid",Methode_Keuze)),"",IF(Tb_Activiteiten[[#This Row],[Arbeidskosten op basis van IKS]]=1,Tb_Activiteiten[[#Headers],[Arbeidskosten op basis van IKS]],"")))</f>
        <v/>
      </c>
      <c r="AS912" t="str">
        <f>IF(ISNUMBER(FIND("overige",Methode_Keuze)),"",IF(Tb_Activiteiten[[#This Row],[Kosten derden exclusief btw]]=1,Tb_Activiteiten[[#Headers],[Kosten derden exclusief btw]],""))</f>
        <v/>
      </c>
      <c r="AT912" t="str">
        <f>IF(ISNUMBER(FIND("overige",Methode_Keuze)),"",IF(Tb_Activiteiten[[#This Row],[Niet verrekenbare btw]]=1,Tb_Activiteiten[[#Headers],[Niet verrekenbare btw]],""))</f>
        <v/>
      </c>
      <c r="AU912" t="str">
        <f>IF(ISNUMBER(FIND("overige",Methode_Keuze)),"",IF(Tb_Activiteiten[[#This Row],[Grondkosten]]=1,Tb_Activiteiten[[#Headers],[Grondkosten]],""))</f>
        <v/>
      </c>
      <c r="AV912" t="str">
        <f>IF(ISNUMBER(FIND("overige",Methode_Keuze)),"",IF(Tb_Activiteiten[[#This Row],[Bijdrage in natura (overige)]]=1,Tb_Activiteiten[[#Headers],[Bijdrage in natura (overige)]],""))</f>
        <v/>
      </c>
      <c r="AW912" t="str">
        <f>IF(ISNUMBER(FIND("overige",Methode_Keuze)),"",IF(Tb_Activiteiten[[#This Row],[Bijdrage in natura (vrijwilligers)]]=1,Tb_Activiteiten[[#Headers],[Bijdrage in natura (vrijwilligers)]],""))</f>
        <v/>
      </c>
      <c r="AX912" t="str">
        <f>IF(ISNUMBER(FIND("overige",Methode_Keuze)),"",IF(Tb_Activiteiten[[#This Row],[Afschrijvingskosten]]=1,Tb_Activiteiten[[#Headers],[Afschrijvingskosten]],""))</f>
        <v/>
      </c>
      <c r="AY912" t="str">
        <f>IF(ISNUMBER(FIND("overige",Methode_Keuze)),"",IF(Tb_Activiteiten[[#This Row],[Vergoeding]]=1,Tb_Activiteiten[[#Headers],[Vergoeding]],""))</f>
        <v/>
      </c>
      <c r="AZ912" t="str">
        <f>IF(ISNUMBER(FIND("arbeid",Methode_Keuze)),"",IF(Tb_Activiteiten[[#This Row],[Arbeidskosten - vast tarief (excl eigen arbeid)]]=1,Tb_Activiteiten[[#Headers],[Arbeidskosten - vast tarief (excl eigen arbeid)]],""))</f>
        <v/>
      </c>
      <c r="BA912" t="str">
        <f>IF(ISNUMBER(FIND("overige",Methode_Keuze)),"",IF(Tb_Activiteiten[[#This Row],[Overige kosten]]=1,Tb_Activiteiten[[#Headers],[Overige kosten]],""))</f>
        <v/>
      </c>
    </row>
    <row r="913" spans="1:53" x14ac:dyDescent="0.25">
      <c r="A913" s="213"/>
      <c r="F913" s="64"/>
      <c r="G913" s="64"/>
      <c r="H913" s="258"/>
      <c r="I913" s="258"/>
      <c r="J913" s="258"/>
      <c r="K913" s="258"/>
      <c r="O913" s="56"/>
      <c r="Q913" t="str">
        <f>IFERROR(IF(VLOOKUP(Tb_Activiteiten[[#This Row],[Openstelling]],Tb_Openstelling[],2,0)=1,1,""),"")</f>
        <v/>
      </c>
      <c r="AK913" t="str">
        <f>IF(ISNUMBER(FIND("arbeid",Methode_Keuze)),"",IF(ISNUMBER(FIND("arbeid",Methode_Keuze)),"",IF(Tb_Activiteiten[[#This Row],[Loonkosten]]=1,Tb_Activiteiten[[#Headers],[Loonkosten]],"")))</f>
        <v/>
      </c>
      <c r="AL913" t="str">
        <f>IF(ISNUMBER(FIND("arbeid",Methode_Keuze)),"",IF(ISNUMBER(FIND("arbeid",Methode_Keuze)),"",IF(Tb_Activiteiten[[#This Row],[Eigen arbeid]]=1,Tb_Activiteiten[[#Headers],[Eigen arbeid]],"")))</f>
        <v/>
      </c>
      <c r="AM913" t="str">
        <f>IF(ISNUMBER(FIND("arbeid",Methode_Keuze)),"",IF(ISNUMBER(FIND("arbeid",Methode_Keuze)),"",IF(Tb_Activiteiten[[#This Row],[Projectmedewerker]]=1,Tb_Activiteiten[[#Headers],[Projectmedewerker]],"")))</f>
        <v/>
      </c>
      <c r="AN913" t="str">
        <f>IF(ISNUMBER(FIND("arbeid",Methode_Keuze)),"",IF(ISNUMBER(FIND("arbeid",Methode_Keuze)),"",IF(Tb_Activiteiten[[#This Row],[Landbouwer]]=1,Tb_Activiteiten[[#Headers],[Landbouwer]],"")))</f>
        <v/>
      </c>
      <c r="AO913" t="str">
        <f>IF(ISNUMBER(FIND("arbeid",Methode_Keuze)),"",IF(ISNUMBER(FIND("arbeid",Methode_Keuze)),"",IF(Tb_Activiteiten[[#This Row],[Adviseur]]=1,Tb_Activiteiten[[#Headers],[Adviseur]],"")))</f>
        <v/>
      </c>
      <c r="AP913" t="str">
        <f>IF(ISNUMBER(FIND("arbeid",Methode_Keuze)),"",IF(ISNUMBER(FIND("arbeid",Methode_Keuze)),"",IF(Tb_Activiteiten[[#This Row],[Projectleider/Expert]]=1,Tb_Activiteiten[[#Headers],[Projectleider/Expert]],"")))</f>
        <v/>
      </c>
      <c r="AQ913" t="str">
        <f>IF(ISNUMBER(FIND("arbeid",Methode_Keuze)),"",IF(ISNUMBER(FIND("arbeid",Methode_Keuze)),"",IF(Tb_Activiteiten[[#This Row],[Arbeidskosten]]=1,Tb_Activiteiten[[#Headers],[Arbeidskosten]],"")))</f>
        <v/>
      </c>
      <c r="AR913" t="str">
        <f>IF(ISNUMBER(FIND("arbeid",Methode_Keuze)),"",IF(ISNUMBER(FIND("arbeid",Methode_Keuze)),"",IF(Tb_Activiteiten[[#This Row],[Arbeidskosten op basis van IKS]]=1,Tb_Activiteiten[[#Headers],[Arbeidskosten op basis van IKS]],"")))</f>
        <v/>
      </c>
      <c r="AS913" t="str">
        <f>IF(ISNUMBER(FIND("overige",Methode_Keuze)),"",IF(Tb_Activiteiten[[#This Row],[Kosten derden exclusief btw]]=1,Tb_Activiteiten[[#Headers],[Kosten derden exclusief btw]],""))</f>
        <v/>
      </c>
      <c r="AT913" t="str">
        <f>IF(ISNUMBER(FIND("overige",Methode_Keuze)),"",IF(Tb_Activiteiten[[#This Row],[Niet verrekenbare btw]]=1,Tb_Activiteiten[[#Headers],[Niet verrekenbare btw]],""))</f>
        <v/>
      </c>
      <c r="AU913" t="str">
        <f>IF(ISNUMBER(FIND("overige",Methode_Keuze)),"",IF(Tb_Activiteiten[[#This Row],[Grondkosten]]=1,Tb_Activiteiten[[#Headers],[Grondkosten]],""))</f>
        <v/>
      </c>
      <c r="AV913" t="str">
        <f>IF(ISNUMBER(FIND("overige",Methode_Keuze)),"",IF(Tb_Activiteiten[[#This Row],[Bijdrage in natura (overige)]]=1,Tb_Activiteiten[[#Headers],[Bijdrage in natura (overige)]],""))</f>
        <v/>
      </c>
      <c r="AW913" t="str">
        <f>IF(ISNUMBER(FIND("overige",Methode_Keuze)),"",IF(Tb_Activiteiten[[#This Row],[Bijdrage in natura (vrijwilligers)]]=1,Tb_Activiteiten[[#Headers],[Bijdrage in natura (vrijwilligers)]],""))</f>
        <v/>
      </c>
      <c r="AX913" t="str">
        <f>IF(ISNUMBER(FIND("overige",Methode_Keuze)),"",IF(Tb_Activiteiten[[#This Row],[Afschrijvingskosten]]=1,Tb_Activiteiten[[#Headers],[Afschrijvingskosten]],""))</f>
        <v/>
      </c>
      <c r="AY913" t="str">
        <f>IF(ISNUMBER(FIND("overige",Methode_Keuze)),"",IF(Tb_Activiteiten[[#This Row],[Vergoeding]]=1,Tb_Activiteiten[[#Headers],[Vergoeding]],""))</f>
        <v/>
      </c>
      <c r="AZ913" t="str">
        <f>IF(ISNUMBER(FIND("arbeid",Methode_Keuze)),"",IF(Tb_Activiteiten[[#This Row],[Arbeidskosten - vast tarief (excl eigen arbeid)]]=1,Tb_Activiteiten[[#Headers],[Arbeidskosten - vast tarief (excl eigen arbeid)]],""))</f>
        <v/>
      </c>
      <c r="BA913" t="str">
        <f>IF(ISNUMBER(FIND("overige",Methode_Keuze)),"",IF(Tb_Activiteiten[[#This Row],[Overige kosten]]=1,Tb_Activiteiten[[#Headers],[Overige kosten]],""))</f>
        <v/>
      </c>
    </row>
    <row r="914" spans="1:53" x14ac:dyDescent="0.25">
      <c r="A914" s="213"/>
      <c r="F914" s="64"/>
      <c r="G914" s="64"/>
      <c r="H914" s="258"/>
      <c r="I914" s="258"/>
      <c r="J914" s="258"/>
      <c r="K914" s="258"/>
      <c r="O914" s="56"/>
      <c r="Q914" t="str">
        <f>IFERROR(IF(VLOOKUP(Tb_Activiteiten[[#This Row],[Openstelling]],Tb_Openstelling[],2,0)=1,1,""),"")</f>
        <v/>
      </c>
      <c r="AK914" t="str">
        <f>IF(ISNUMBER(FIND("arbeid",Methode_Keuze)),"",IF(ISNUMBER(FIND("arbeid",Methode_Keuze)),"",IF(Tb_Activiteiten[[#This Row],[Loonkosten]]=1,Tb_Activiteiten[[#Headers],[Loonkosten]],"")))</f>
        <v/>
      </c>
      <c r="AL914" t="str">
        <f>IF(ISNUMBER(FIND("arbeid",Methode_Keuze)),"",IF(ISNUMBER(FIND("arbeid",Methode_Keuze)),"",IF(Tb_Activiteiten[[#This Row],[Eigen arbeid]]=1,Tb_Activiteiten[[#Headers],[Eigen arbeid]],"")))</f>
        <v/>
      </c>
      <c r="AM914" t="str">
        <f>IF(ISNUMBER(FIND("arbeid",Methode_Keuze)),"",IF(ISNUMBER(FIND("arbeid",Methode_Keuze)),"",IF(Tb_Activiteiten[[#This Row],[Projectmedewerker]]=1,Tb_Activiteiten[[#Headers],[Projectmedewerker]],"")))</f>
        <v/>
      </c>
      <c r="AN914" t="str">
        <f>IF(ISNUMBER(FIND("arbeid",Methode_Keuze)),"",IF(ISNUMBER(FIND("arbeid",Methode_Keuze)),"",IF(Tb_Activiteiten[[#This Row],[Landbouwer]]=1,Tb_Activiteiten[[#Headers],[Landbouwer]],"")))</f>
        <v/>
      </c>
      <c r="AO914" t="str">
        <f>IF(ISNUMBER(FIND("arbeid",Methode_Keuze)),"",IF(ISNUMBER(FIND("arbeid",Methode_Keuze)),"",IF(Tb_Activiteiten[[#This Row],[Adviseur]]=1,Tb_Activiteiten[[#Headers],[Adviseur]],"")))</f>
        <v/>
      </c>
      <c r="AP914" t="str">
        <f>IF(ISNUMBER(FIND("arbeid",Methode_Keuze)),"",IF(ISNUMBER(FIND("arbeid",Methode_Keuze)),"",IF(Tb_Activiteiten[[#This Row],[Projectleider/Expert]]=1,Tb_Activiteiten[[#Headers],[Projectleider/Expert]],"")))</f>
        <v/>
      </c>
      <c r="AQ914" t="str">
        <f>IF(ISNUMBER(FIND("arbeid",Methode_Keuze)),"",IF(ISNUMBER(FIND("arbeid",Methode_Keuze)),"",IF(Tb_Activiteiten[[#This Row],[Arbeidskosten]]=1,Tb_Activiteiten[[#Headers],[Arbeidskosten]],"")))</f>
        <v/>
      </c>
      <c r="AR914" t="str">
        <f>IF(ISNUMBER(FIND("arbeid",Methode_Keuze)),"",IF(ISNUMBER(FIND("arbeid",Methode_Keuze)),"",IF(Tb_Activiteiten[[#This Row],[Arbeidskosten op basis van IKS]]=1,Tb_Activiteiten[[#Headers],[Arbeidskosten op basis van IKS]],"")))</f>
        <v/>
      </c>
      <c r="AS914" t="str">
        <f>IF(ISNUMBER(FIND("overige",Methode_Keuze)),"",IF(Tb_Activiteiten[[#This Row],[Kosten derden exclusief btw]]=1,Tb_Activiteiten[[#Headers],[Kosten derden exclusief btw]],""))</f>
        <v/>
      </c>
      <c r="AT914" t="str">
        <f>IF(ISNUMBER(FIND("overige",Methode_Keuze)),"",IF(Tb_Activiteiten[[#This Row],[Niet verrekenbare btw]]=1,Tb_Activiteiten[[#Headers],[Niet verrekenbare btw]],""))</f>
        <v/>
      </c>
      <c r="AU914" t="str">
        <f>IF(ISNUMBER(FIND("overige",Methode_Keuze)),"",IF(Tb_Activiteiten[[#This Row],[Grondkosten]]=1,Tb_Activiteiten[[#Headers],[Grondkosten]],""))</f>
        <v/>
      </c>
      <c r="AV914" t="str">
        <f>IF(ISNUMBER(FIND("overige",Methode_Keuze)),"",IF(Tb_Activiteiten[[#This Row],[Bijdrage in natura (overige)]]=1,Tb_Activiteiten[[#Headers],[Bijdrage in natura (overige)]],""))</f>
        <v/>
      </c>
      <c r="AW914" t="str">
        <f>IF(ISNUMBER(FIND("overige",Methode_Keuze)),"",IF(Tb_Activiteiten[[#This Row],[Bijdrage in natura (vrijwilligers)]]=1,Tb_Activiteiten[[#Headers],[Bijdrage in natura (vrijwilligers)]],""))</f>
        <v/>
      </c>
      <c r="AX914" t="str">
        <f>IF(ISNUMBER(FIND("overige",Methode_Keuze)),"",IF(Tb_Activiteiten[[#This Row],[Afschrijvingskosten]]=1,Tb_Activiteiten[[#Headers],[Afschrijvingskosten]],""))</f>
        <v/>
      </c>
      <c r="AY914" t="str">
        <f>IF(ISNUMBER(FIND("overige",Methode_Keuze)),"",IF(Tb_Activiteiten[[#This Row],[Vergoeding]]=1,Tb_Activiteiten[[#Headers],[Vergoeding]],""))</f>
        <v/>
      </c>
      <c r="AZ914" t="str">
        <f>IF(ISNUMBER(FIND("arbeid",Methode_Keuze)),"",IF(Tb_Activiteiten[[#This Row],[Arbeidskosten - vast tarief (excl eigen arbeid)]]=1,Tb_Activiteiten[[#Headers],[Arbeidskosten - vast tarief (excl eigen arbeid)]],""))</f>
        <v/>
      </c>
      <c r="BA914" t="str">
        <f>IF(ISNUMBER(FIND("overige",Methode_Keuze)),"",IF(Tb_Activiteiten[[#This Row],[Overige kosten]]=1,Tb_Activiteiten[[#Headers],[Overige kosten]],""))</f>
        <v/>
      </c>
    </row>
    <row r="915" spans="1:53" x14ac:dyDescent="0.25">
      <c r="A915" s="213"/>
      <c r="F915" s="64"/>
      <c r="G915" s="64"/>
      <c r="H915" s="258"/>
      <c r="I915" s="258"/>
      <c r="J915" s="258"/>
      <c r="K915" s="258"/>
      <c r="O915" s="56"/>
      <c r="Q915" t="str">
        <f>IFERROR(IF(VLOOKUP(Tb_Activiteiten[[#This Row],[Openstelling]],Tb_Openstelling[],2,0)=1,1,""),"")</f>
        <v/>
      </c>
      <c r="AK915" t="str">
        <f>IF(ISNUMBER(FIND("arbeid",Methode_Keuze)),"",IF(ISNUMBER(FIND("arbeid",Methode_Keuze)),"",IF(Tb_Activiteiten[[#This Row],[Loonkosten]]=1,Tb_Activiteiten[[#Headers],[Loonkosten]],"")))</f>
        <v/>
      </c>
      <c r="AL915" t="str">
        <f>IF(ISNUMBER(FIND("arbeid",Methode_Keuze)),"",IF(ISNUMBER(FIND("arbeid",Methode_Keuze)),"",IF(Tb_Activiteiten[[#This Row],[Eigen arbeid]]=1,Tb_Activiteiten[[#Headers],[Eigen arbeid]],"")))</f>
        <v/>
      </c>
      <c r="AM915" t="str">
        <f>IF(ISNUMBER(FIND("arbeid",Methode_Keuze)),"",IF(ISNUMBER(FIND("arbeid",Methode_Keuze)),"",IF(Tb_Activiteiten[[#This Row],[Projectmedewerker]]=1,Tb_Activiteiten[[#Headers],[Projectmedewerker]],"")))</f>
        <v/>
      </c>
      <c r="AN915" t="str">
        <f>IF(ISNUMBER(FIND("arbeid",Methode_Keuze)),"",IF(ISNUMBER(FIND("arbeid",Methode_Keuze)),"",IF(Tb_Activiteiten[[#This Row],[Landbouwer]]=1,Tb_Activiteiten[[#Headers],[Landbouwer]],"")))</f>
        <v/>
      </c>
      <c r="AO915" t="str">
        <f>IF(ISNUMBER(FIND("arbeid",Methode_Keuze)),"",IF(ISNUMBER(FIND("arbeid",Methode_Keuze)),"",IF(Tb_Activiteiten[[#This Row],[Adviseur]]=1,Tb_Activiteiten[[#Headers],[Adviseur]],"")))</f>
        <v/>
      </c>
      <c r="AP915" t="str">
        <f>IF(ISNUMBER(FIND("arbeid",Methode_Keuze)),"",IF(ISNUMBER(FIND("arbeid",Methode_Keuze)),"",IF(Tb_Activiteiten[[#This Row],[Projectleider/Expert]]=1,Tb_Activiteiten[[#Headers],[Projectleider/Expert]],"")))</f>
        <v/>
      </c>
      <c r="AQ915" t="str">
        <f>IF(ISNUMBER(FIND("arbeid",Methode_Keuze)),"",IF(ISNUMBER(FIND("arbeid",Methode_Keuze)),"",IF(Tb_Activiteiten[[#This Row],[Arbeidskosten]]=1,Tb_Activiteiten[[#Headers],[Arbeidskosten]],"")))</f>
        <v/>
      </c>
      <c r="AR915" t="str">
        <f>IF(ISNUMBER(FIND("arbeid",Methode_Keuze)),"",IF(ISNUMBER(FIND("arbeid",Methode_Keuze)),"",IF(Tb_Activiteiten[[#This Row],[Arbeidskosten op basis van IKS]]=1,Tb_Activiteiten[[#Headers],[Arbeidskosten op basis van IKS]],"")))</f>
        <v/>
      </c>
      <c r="AS915" t="str">
        <f>IF(ISNUMBER(FIND("overige",Methode_Keuze)),"",IF(Tb_Activiteiten[[#This Row],[Kosten derden exclusief btw]]=1,Tb_Activiteiten[[#Headers],[Kosten derden exclusief btw]],""))</f>
        <v/>
      </c>
      <c r="AT915" t="str">
        <f>IF(ISNUMBER(FIND("overige",Methode_Keuze)),"",IF(Tb_Activiteiten[[#This Row],[Niet verrekenbare btw]]=1,Tb_Activiteiten[[#Headers],[Niet verrekenbare btw]],""))</f>
        <v/>
      </c>
      <c r="AU915" t="str">
        <f>IF(ISNUMBER(FIND("overige",Methode_Keuze)),"",IF(Tb_Activiteiten[[#This Row],[Grondkosten]]=1,Tb_Activiteiten[[#Headers],[Grondkosten]],""))</f>
        <v/>
      </c>
      <c r="AV915" t="str">
        <f>IF(ISNUMBER(FIND("overige",Methode_Keuze)),"",IF(Tb_Activiteiten[[#This Row],[Bijdrage in natura (overige)]]=1,Tb_Activiteiten[[#Headers],[Bijdrage in natura (overige)]],""))</f>
        <v/>
      </c>
      <c r="AW915" t="str">
        <f>IF(ISNUMBER(FIND("overige",Methode_Keuze)),"",IF(Tb_Activiteiten[[#This Row],[Bijdrage in natura (vrijwilligers)]]=1,Tb_Activiteiten[[#Headers],[Bijdrage in natura (vrijwilligers)]],""))</f>
        <v/>
      </c>
      <c r="AX915" t="str">
        <f>IF(ISNUMBER(FIND("overige",Methode_Keuze)),"",IF(Tb_Activiteiten[[#This Row],[Afschrijvingskosten]]=1,Tb_Activiteiten[[#Headers],[Afschrijvingskosten]],""))</f>
        <v/>
      </c>
      <c r="AY915" t="str">
        <f>IF(ISNUMBER(FIND("overige",Methode_Keuze)),"",IF(Tb_Activiteiten[[#This Row],[Vergoeding]]=1,Tb_Activiteiten[[#Headers],[Vergoeding]],""))</f>
        <v/>
      </c>
      <c r="AZ915" t="str">
        <f>IF(ISNUMBER(FIND("arbeid",Methode_Keuze)),"",IF(Tb_Activiteiten[[#This Row],[Arbeidskosten - vast tarief (excl eigen arbeid)]]=1,Tb_Activiteiten[[#Headers],[Arbeidskosten - vast tarief (excl eigen arbeid)]],""))</f>
        <v/>
      </c>
      <c r="BA915" t="str">
        <f>IF(ISNUMBER(FIND("overige",Methode_Keuze)),"",IF(Tb_Activiteiten[[#This Row],[Overige kosten]]=1,Tb_Activiteiten[[#Headers],[Overige kosten]],""))</f>
        <v/>
      </c>
    </row>
    <row r="916" spans="1:53" x14ac:dyDescent="0.25">
      <c r="A916" s="213"/>
      <c r="F916" s="64"/>
      <c r="G916" s="64"/>
      <c r="H916" s="258"/>
      <c r="I916" s="258"/>
      <c r="J916" s="258"/>
      <c r="K916" s="258"/>
      <c r="O916" s="56"/>
      <c r="Q916" t="str">
        <f>IFERROR(IF(VLOOKUP(Tb_Activiteiten[[#This Row],[Openstelling]],Tb_Openstelling[],2,0)=1,1,""),"")</f>
        <v/>
      </c>
      <c r="AK916" t="str">
        <f>IF(ISNUMBER(FIND("arbeid",Methode_Keuze)),"",IF(ISNUMBER(FIND("arbeid",Methode_Keuze)),"",IF(Tb_Activiteiten[[#This Row],[Loonkosten]]=1,Tb_Activiteiten[[#Headers],[Loonkosten]],"")))</f>
        <v/>
      </c>
      <c r="AL916" t="str">
        <f>IF(ISNUMBER(FIND("arbeid",Methode_Keuze)),"",IF(ISNUMBER(FIND("arbeid",Methode_Keuze)),"",IF(Tb_Activiteiten[[#This Row],[Eigen arbeid]]=1,Tb_Activiteiten[[#Headers],[Eigen arbeid]],"")))</f>
        <v/>
      </c>
      <c r="AM916" t="str">
        <f>IF(ISNUMBER(FIND("arbeid",Methode_Keuze)),"",IF(ISNUMBER(FIND("arbeid",Methode_Keuze)),"",IF(Tb_Activiteiten[[#This Row],[Projectmedewerker]]=1,Tb_Activiteiten[[#Headers],[Projectmedewerker]],"")))</f>
        <v/>
      </c>
      <c r="AN916" t="str">
        <f>IF(ISNUMBER(FIND("arbeid",Methode_Keuze)),"",IF(ISNUMBER(FIND("arbeid",Methode_Keuze)),"",IF(Tb_Activiteiten[[#This Row],[Landbouwer]]=1,Tb_Activiteiten[[#Headers],[Landbouwer]],"")))</f>
        <v/>
      </c>
      <c r="AO916" t="str">
        <f>IF(ISNUMBER(FIND("arbeid",Methode_Keuze)),"",IF(ISNUMBER(FIND("arbeid",Methode_Keuze)),"",IF(Tb_Activiteiten[[#This Row],[Adviseur]]=1,Tb_Activiteiten[[#Headers],[Adviseur]],"")))</f>
        <v/>
      </c>
      <c r="AP916" t="str">
        <f>IF(ISNUMBER(FIND("arbeid",Methode_Keuze)),"",IF(ISNUMBER(FIND("arbeid",Methode_Keuze)),"",IF(Tb_Activiteiten[[#This Row],[Projectleider/Expert]]=1,Tb_Activiteiten[[#Headers],[Projectleider/Expert]],"")))</f>
        <v/>
      </c>
      <c r="AQ916" t="str">
        <f>IF(ISNUMBER(FIND("arbeid",Methode_Keuze)),"",IF(ISNUMBER(FIND("arbeid",Methode_Keuze)),"",IF(Tb_Activiteiten[[#This Row],[Arbeidskosten]]=1,Tb_Activiteiten[[#Headers],[Arbeidskosten]],"")))</f>
        <v/>
      </c>
      <c r="AR916" t="str">
        <f>IF(ISNUMBER(FIND("arbeid",Methode_Keuze)),"",IF(ISNUMBER(FIND("arbeid",Methode_Keuze)),"",IF(Tb_Activiteiten[[#This Row],[Arbeidskosten op basis van IKS]]=1,Tb_Activiteiten[[#Headers],[Arbeidskosten op basis van IKS]],"")))</f>
        <v/>
      </c>
      <c r="AS916" t="str">
        <f>IF(ISNUMBER(FIND("overige",Methode_Keuze)),"",IF(Tb_Activiteiten[[#This Row],[Kosten derden exclusief btw]]=1,Tb_Activiteiten[[#Headers],[Kosten derden exclusief btw]],""))</f>
        <v/>
      </c>
      <c r="AT916" t="str">
        <f>IF(ISNUMBER(FIND("overige",Methode_Keuze)),"",IF(Tb_Activiteiten[[#This Row],[Niet verrekenbare btw]]=1,Tb_Activiteiten[[#Headers],[Niet verrekenbare btw]],""))</f>
        <v/>
      </c>
      <c r="AU916" t="str">
        <f>IF(ISNUMBER(FIND("overige",Methode_Keuze)),"",IF(Tb_Activiteiten[[#This Row],[Grondkosten]]=1,Tb_Activiteiten[[#Headers],[Grondkosten]],""))</f>
        <v/>
      </c>
      <c r="AV916" t="str">
        <f>IF(ISNUMBER(FIND("overige",Methode_Keuze)),"",IF(Tb_Activiteiten[[#This Row],[Bijdrage in natura (overige)]]=1,Tb_Activiteiten[[#Headers],[Bijdrage in natura (overige)]],""))</f>
        <v/>
      </c>
      <c r="AW916" t="str">
        <f>IF(ISNUMBER(FIND("overige",Methode_Keuze)),"",IF(Tb_Activiteiten[[#This Row],[Bijdrage in natura (vrijwilligers)]]=1,Tb_Activiteiten[[#Headers],[Bijdrage in natura (vrijwilligers)]],""))</f>
        <v/>
      </c>
      <c r="AX916" t="str">
        <f>IF(ISNUMBER(FIND("overige",Methode_Keuze)),"",IF(Tb_Activiteiten[[#This Row],[Afschrijvingskosten]]=1,Tb_Activiteiten[[#Headers],[Afschrijvingskosten]],""))</f>
        <v/>
      </c>
      <c r="AY916" t="str">
        <f>IF(ISNUMBER(FIND("overige",Methode_Keuze)),"",IF(Tb_Activiteiten[[#This Row],[Vergoeding]]=1,Tb_Activiteiten[[#Headers],[Vergoeding]],""))</f>
        <v/>
      </c>
      <c r="AZ916" t="str">
        <f>IF(ISNUMBER(FIND("arbeid",Methode_Keuze)),"",IF(Tb_Activiteiten[[#This Row],[Arbeidskosten - vast tarief (excl eigen arbeid)]]=1,Tb_Activiteiten[[#Headers],[Arbeidskosten - vast tarief (excl eigen arbeid)]],""))</f>
        <v/>
      </c>
      <c r="BA916" t="str">
        <f>IF(ISNUMBER(FIND("overige",Methode_Keuze)),"",IF(Tb_Activiteiten[[#This Row],[Overige kosten]]=1,Tb_Activiteiten[[#Headers],[Overige kosten]],""))</f>
        <v/>
      </c>
    </row>
    <row r="917" spans="1:53" x14ac:dyDescent="0.25">
      <c r="A917" s="213"/>
      <c r="F917" s="64"/>
      <c r="G917" s="64"/>
      <c r="H917" s="258"/>
      <c r="I917" s="258"/>
      <c r="J917" s="258"/>
      <c r="K917" s="258"/>
      <c r="O917" s="56"/>
      <c r="Q917" t="str">
        <f>IFERROR(IF(VLOOKUP(Tb_Activiteiten[[#This Row],[Openstelling]],Tb_Openstelling[],2,0)=1,1,""),"")</f>
        <v/>
      </c>
      <c r="AK917" t="str">
        <f>IF(ISNUMBER(FIND("arbeid",Methode_Keuze)),"",IF(ISNUMBER(FIND("arbeid",Methode_Keuze)),"",IF(Tb_Activiteiten[[#This Row],[Loonkosten]]=1,Tb_Activiteiten[[#Headers],[Loonkosten]],"")))</f>
        <v/>
      </c>
      <c r="AL917" t="str">
        <f>IF(ISNUMBER(FIND("arbeid",Methode_Keuze)),"",IF(ISNUMBER(FIND("arbeid",Methode_Keuze)),"",IF(Tb_Activiteiten[[#This Row],[Eigen arbeid]]=1,Tb_Activiteiten[[#Headers],[Eigen arbeid]],"")))</f>
        <v/>
      </c>
      <c r="AM917" t="str">
        <f>IF(ISNUMBER(FIND("arbeid",Methode_Keuze)),"",IF(ISNUMBER(FIND("arbeid",Methode_Keuze)),"",IF(Tb_Activiteiten[[#This Row],[Projectmedewerker]]=1,Tb_Activiteiten[[#Headers],[Projectmedewerker]],"")))</f>
        <v/>
      </c>
      <c r="AN917" t="str">
        <f>IF(ISNUMBER(FIND("arbeid",Methode_Keuze)),"",IF(ISNUMBER(FIND("arbeid",Methode_Keuze)),"",IF(Tb_Activiteiten[[#This Row],[Landbouwer]]=1,Tb_Activiteiten[[#Headers],[Landbouwer]],"")))</f>
        <v/>
      </c>
      <c r="AO917" t="str">
        <f>IF(ISNUMBER(FIND("arbeid",Methode_Keuze)),"",IF(ISNUMBER(FIND("arbeid",Methode_Keuze)),"",IF(Tb_Activiteiten[[#This Row],[Adviseur]]=1,Tb_Activiteiten[[#Headers],[Adviseur]],"")))</f>
        <v/>
      </c>
      <c r="AP917" t="str">
        <f>IF(ISNUMBER(FIND("arbeid",Methode_Keuze)),"",IF(ISNUMBER(FIND("arbeid",Methode_Keuze)),"",IF(Tb_Activiteiten[[#This Row],[Projectleider/Expert]]=1,Tb_Activiteiten[[#Headers],[Projectleider/Expert]],"")))</f>
        <v/>
      </c>
      <c r="AQ917" t="str">
        <f>IF(ISNUMBER(FIND("arbeid",Methode_Keuze)),"",IF(ISNUMBER(FIND("arbeid",Methode_Keuze)),"",IF(Tb_Activiteiten[[#This Row],[Arbeidskosten]]=1,Tb_Activiteiten[[#Headers],[Arbeidskosten]],"")))</f>
        <v/>
      </c>
      <c r="AR917" t="str">
        <f>IF(ISNUMBER(FIND("arbeid",Methode_Keuze)),"",IF(ISNUMBER(FIND("arbeid",Methode_Keuze)),"",IF(Tb_Activiteiten[[#This Row],[Arbeidskosten op basis van IKS]]=1,Tb_Activiteiten[[#Headers],[Arbeidskosten op basis van IKS]],"")))</f>
        <v/>
      </c>
      <c r="AS917" t="str">
        <f>IF(ISNUMBER(FIND("overige",Methode_Keuze)),"",IF(Tb_Activiteiten[[#This Row],[Kosten derden exclusief btw]]=1,Tb_Activiteiten[[#Headers],[Kosten derden exclusief btw]],""))</f>
        <v/>
      </c>
      <c r="AT917" t="str">
        <f>IF(ISNUMBER(FIND("overige",Methode_Keuze)),"",IF(Tb_Activiteiten[[#This Row],[Niet verrekenbare btw]]=1,Tb_Activiteiten[[#Headers],[Niet verrekenbare btw]],""))</f>
        <v/>
      </c>
      <c r="AU917" t="str">
        <f>IF(ISNUMBER(FIND("overige",Methode_Keuze)),"",IF(Tb_Activiteiten[[#This Row],[Grondkosten]]=1,Tb_Activiteiten[[#Headers],[Grondkosten]],""))</f>
        <v/>
      </c>
      <c r="AV917" t="str">
        <f>IF(ISNUMBER(FIND("overige",Methode_Keuze)),"",IF(Tb_Activiteiten[[#This Row],[Bijdrage in natura (overige)]]=1,Tb_Activiteiten[[#Headers],[Bijdrage in natura (overige)]],""))</f>
        <v/>
      </c>
      <c r="AW917" t="str">
        <f>IF(ISNUMBER(FIND("overige",Methode_Keuze)),"",IF(Tb_Activiteiten[[#This Row],[Bijdrage in natura (vrijwilligers)]]=1,Tb_Activiteiten[[#Headers],[Bijdrage in natura (vrijwilligers)]],""))</f>
        <v/>
      </c>
      <c r="AX917" t="str">
        <f>IF(ISNUMBER(FIND("overige",Methode_Keuze)),"",IF(Tb_Activiteiten[[#This Row],[Afschrijvingskosten]]=1,Tb_Activiteiten[[#Headers],[Afschrijvingskosten]],""))</f>
        <v/>
      </c>
      <c r="AY917" t="str">
        <f>IF(ISNUMBER(FIND("overige",Methode_Keuze)),"",IF(Tb_Activiteiten[[#This Row],[Vergoeding]]=1,Tb_Activiteiten[[#Headers],[Vergoeding]],""))</f>
        <v/>
      </c>
      <c r="AZ917" t="str">
        <f>IF(ISNUMBER(FIND("arbeid",Methode_Keuze)),"",IF(Tb_Activiteiten[[#This Row],[Arbeidskosten - vast tarief (excl eigen arbeid)]]=1,Tb_Activiteiten[[#Headers],[Arbeidskosten - vast tarief (excl eigen arbeid)]],""))</f>
        <v/>
      </c>
      <c r="BA917" t="str">
        <f>IF(ISNUMBER(FIND("overige",Methode_Keuze)),"",IF(Tb_Activiteiten[[#This Row],[Overige kosten]]=1,Tb_Activiteiten[[#Headers],[Overige kosten]],""))</f>
        <v/>
      </c>
    </row>
    <row r="918" spans="1:53" x14ac:dyDescent="0.25">
      <c r="A918" s="213"/>
      <c r="F918" s="64"/>
      <c r="G918" s="64"/>
      <c r="H918" s="258"/>
      <c r="I918" s="258"/>
      <c r="J918" s="258"/>
      <c r="K918" s="258"/>
      <c r="O918" s="56"/>
      <c r="Q918" t="str">
        <f>IFERROR(IF(VLOOKUP(Tb_Activiteiten[[#This Row],[Openstelling]],Tb_Openstelling[],2,0)=1,1,""),"")</f>
        <v/>
      </c>
      <c r="AK918" t="str">
        <f>IF(ISNUMBER(FIND("arbeid",Methode_Keuze)),"",IF(ISNUMBER(FIND("arbeid",Methode_Keuze)),"",IF(Tb_Activiteiten[[#This Row],[Loonkosten]]=1,Tb_Activiteiten[[#Headers],[Loonkosten]],"")))</f>
        <v/>
      </c>
      <c r="AL918" t="str">
        <f>IF(ISNUMBER(FIND("arbeid",Methode_Keuze)),"",IF(ISNUMBER(FIND("arbeid",Methode_Keuze)),"",IF(Tb_Activiteiten[[#This Row],[Eigen arbeid]]=1,Tb_Activiteiten[[#Headers],[Eigen arbeid]],"")))</f>
        <v/>
      </c>
      <c r="AM918" t="str">
        <f>IF(ISNUMBER(FIND("arbeid",Methode_Keuze)),"",IF(ISNUMBER(FIND("arbeid",Methode_Keuze)),"",IF(Tb_Activiteiten[[#This Row],[Projectmedewerker]]=1,Tb_Activiteiten[[#Headers],[Projectmedewerker]],"")))</f>
        <v/>
      </c>
      <c r="AN918" t="str">
        <f>IF(ISNUMBER(FIND("arbeid",Methode_Keuze)),"",IF(ISNUMBER(FIND("arbeid",Methode_Keuze)),"",IF(Tb_Activiteiten[[#This Row],[Landbouwer]]=1,Tb_Activiteiten[[#Headers],[Landbouwer]],"")))</f>
        <v/>
      </c>
      <c r="AO918" t="str">
        <f>IF(ISNUMBER(FIND("arbeid",Methode_Keuze)),"",IF(ISNUMBER(FIND("arbeid",Methode_Keuze)),"",IF(Tb_Activiteiten[[#This Row],[Adviseur]]=1,Tb_Activiteiten[[#Headers],[Adviseur]],"")))</f>
        <v/>
      </c>
      <c r="AP918" t="str">
        <f>IF(ISNUMBER(FIND("arbeid",Methode_Keuze)),"",IF(ISNUMBER(FIND("arbeid",Methode_Keuze)),"",IF(Tb_Activiteiten[[#This Row],[Projectleider/Expert]]=1,Tb_Activiteiten[[#Headers],[Projectleider/Expert]],"")))</f>
        <v/>
      </c>
      <c r="AQ918" t="str">
        <f>IF(ISNUMBER(FIND("arbeid",Methode_Keuze)),"",IF(ISNUMBER(FIND("arbeid",Methode_Keuze)),"",IF(Tb_Activiteiten[[#This Row],[Arbeidskosten]]=1,Tb_Activiteiten[[#Headers],[Arbeidskosten]],"")))</f>
        <v/>
      </c>
      <c r="AR918" t="str">
        <f>IF(ISNUMBER(FIND("arbeid",Methode_Keuze)),"",IF(ISNUMBER(FIND("arbeid",Methode_Keuze)),"",IF(Tb_Activiteiten[[#This Row],[Arbeidskosten op basis van IKS]]=1,Tb_Activiteiten[[#Headers],[Arbeidskosten op basis van IKS]],"")))</f>
        <v/>
      </c>
      <c r="AS918" t="str">
        <f>IF(ISNUMBER(FIND("overige",Methode_Keuze)),"",IF(Tb_Activiteiten[[#This Row],[Kosten derden exclusief btw]]=1,Tb_Activiteiten[[#Headers],[Kosten derden exclusief btw]],""))</f>
        <v/>
      </c>
      <c r="AT918" t="str">
        <f>IF(ISNUMBER(FIND("overige",Methode_Keuze)),"",IF(Tb_Activiteiten[[#This Row],[Niet verrekenbare btw]]=1,Tb_Activiteiten[[#Headers],[Niet verrekenbare btw]],""))</f>
        <v/>
      </c>
      <c r="AU918" t="str">
        <f>IF(ISNUMBER(FIND("overige",Methode_Keuze)),"",IF(Tb_Activiteiten[[#This Row],[Grondkosten]]=1,Tb_Activiteiten[[#Headers],[Grondkosten]],""))</f>
        <v/>
      </c>
      <c r="AV918" t="str">
        <f>IF(ISNUMBER(FIND("overige",Methode_Keuze)),"",IF(Tb_Activiteiten[[#This Row],[Bijdrage in natura (overige)]]=1,Tb_Activiteiten[[#Headers],[Bijdrage in natura (overige)]],""))</f>
        <v/>
      </c>
      <c r="AW918" t="str">
        <f>IF(ISNUMBER(FIND("overige",Methode_Keuze)),"",IF(Tb_Activiteiten[[#This Row],[Bijdrage in natura (vrijwilligers)]]=1,Tb_Activiteiten[[#Headers],[Bijdrage in natura (vrijwilligers)]],""))</f>
        <v/>
      </c>
      <c r="AX918" t="str">
        <f>IF(ISNUMBER(FIND("overige",Methode_Keuze)),"",IF(Tb_Activiteiten[[#This Row],[Afschrijvingskosten]]=1,Tb_Activiteiten[[#Headers],[Afschrijvingskosten]],""))</f>
        <v/>
      </c>
      <c r="AY918" t="str">
        <f>IF(ISNUMBER(FIND("overige",Methode_Keuze)),"",IF(Tb_Activiteiten[[#This Row],[Vergoeding]]=1,Tb_Activiteiten[[#Headers],[Vergoeding]],""))</f>
        <v/>
      </c>
      <c r="AZ918" t="str">
        <f>IF(ISNUMBER(FIND("arbeid",Methode_Keuze)),"",IF(Tb_Activiteiten[[#This Row],[Arbeidskosten - vast tarief (excl eigen arbeid)]]=1,Tb_Activiteiten[[#Headers],[Arbeidskosten - vast tarief (excl eigen arbeid)]],""))</f>
        <v/>
      </c>
      <c r="BA918" t="str">
        <f>IF(ISNUMBER(FIND("overige",Methode_Keuze)),"",IF(Tb_Activiteiten[[#This Row],[Overige kosten]]=1,Tb_Activiteiten[[#Headers],[Overige kosten]],""))</f>
        <v/>
      </c>
    </row>
    <row r="919" spans="1:53" x14ac:dyDescent="0.25">
      <c r="A919" s="213"/>
      <c r="F919" s="64"/>
      <c r="G919" s="64"/>
      <c r="H919" s="258"/>
      <c r="I919" s="258"/>
      <c r="J919" s="258"/>
      <c r="K919" s="258"/>
      <c r="O919" s="56"/>
      <c r="Q919" t="str">
        <f>IFERROR(IF(VLOOKUP(Tb_Activiteiten[[#This Row],[Openstelling]],Tb_Openstelling[],2,0)=1,1,""),"")</f>
        <v/>
      </c>
      <c r="AK919" t="str">
        <f>IF(ISNUMBER(FIND("arbeid",Methode_Keuze)),"",IF(ISNUMBER(FIND("arbeid",Methode_Keuze)),"",IF(Tb_Activiteiten[[#This Row],[Loonkosten]]=1,Tb_Activiteiten[[#Headers],[Loonkosten]],"")))</f>
        <v/>
      </c>
      <c r="AL919" t="str">
        <f>IF(ISNUMBER(FIND("arbeid",Methode_Keuze)),"",IF(ISNUMBER(FIND("arbeid",Methode_Keuze)),"",IF(Tb_Activiteiten[[#This Row],[Eigen arbeid]]=1,Tb_Activiteiten[[#Headers],[Eigen arbeid]],"")))</f>
        <v/>
      </c>
      <c r="AM919" t="str">
        <f>IF(ISNUMBER(FIND("arbeid",Methode_Keuze)),"",IF(ISNUMBER(FIND("arbeid",Methode_Keuze)),"",IF(Tb_Activiteiten[[#This Row],[Projectmedewerker]]=1,Tb_Activiteiten[[#Headers],[Projectmedewerker]],"")))</f>
        <v/>
      </c>
      <c r="AN919" t="str">
        <f>IF(ISNUMBER(FIND("arbeid",Methode_Keuze)),"",IF(ISNUMBER(FIND("arbeid",Methode_Keuze)),"",IF(Tb_Activiteiten[[#This Row],[Landbouwer]]=1,Tb_Activiteiten[[#Headers],[Landbouwer]],"")))</f>
        <v/>
      </c>
      <c r="AO919" t="str">
        <f>IF(ISNUMBER(FIND("arbeid",Methode_Keuze)),"",IF(ISNUMBER(FIND("arbeid",Methode_Keuze)),"",IF(Tb_Activiteiten[[#This Row],[Adviseur]]=1,Tb_Activiteiten[[#Headers],[Adviseur]],"")))</f>
        <v/>
      </c>
      <c r="AP919" t="str">
        <f>IF(ISNUMBER(FIND("arbeid",Methode_Keuze)),"",IF(ISNUMBER(FIND("arbeid",Methode_Keuze)),"",IF(Tb_Activiteiten[[#This Row],[Projectleider/Expert]]=1,Tb_Activiteiten[[#Headers],[Projectleider/Expert]],"")))</f>
        <v/>
      </c>
      <c r="AQ919" t="str">
        <f>IF(ISNUMBER(FIND("arbeid",Methode_Keuze)),"",IF(ISNUMBER(FIND("arbeid",Methode_Keuze)),"",IF(Tb_Activiteiten[[#This Row],[Arbeidskosten]]=1,Tb_Activiteiten[[#Headers],[Arbeidskosten]],"")))</f>
        <v/>
      </c>
      <c r="AR919" t="str">
        <f>IF(ISNUMBER(FIND("arbeid",Methode_Keuze)),"",IF(ISNUMBER(FIND("arbeid",Methode_Keuze)),"",IF(Tb_Activiteiten[[#This Row],[Arbeidskosten op basis van IKS]]=1,Tb_Activiteiten[[#Headers],[Arbeidskosten op basis van IKS]],"")))</f>
        <v/>
      </c>
      <c r="AS919" t="str">
        <f>IF(ISNUMBER(FIND("overige",Methode_Keuze)),"",IF(Tb_Activiteiten[[#This Row],[Kosten derden exclusief btw]]=1,Tb_Activiteiten[[#Headers],[Kosten derden exclusief btw]],""))</f>
        <v/>
      </c>
      <c r="AT919" t="str">
        <f>IF(ISNUMBER(FIND("overige",Methode_Keuze)),"",IF(Tb_Activiteiten[[#This Row],[Niet verrekenbare btw]]=1,Tb_Activiteiten[[#Headers],[Niet verrekenbare btw]],""))</f>
        <v/>
      </c>
      <c r="AU919" t="str">
        <f>IF(ISNUMBER(FIND("overige",Methode_Keuze)),"",IF(Tb_Activiteiten[[#This Row],[Grondkosten]]=1,Tb_Activiteiten[[#Headers],[Grondkosten]],""))</f>
        <v/>
      </c>
      <c r="AV919" t="str">
        <f>IF(ISNUMBER(FIND("overige",Methode_Keuze)),"",IF(Tb_Activiteiten[[#This Row],[Bijdrage in natura (overige)]]=1,Tb_Activiteiten[[#Headers],[Bijdrage in natura (overige)]],""))</f>
        <v/>
      </c>
      <c r="AW919" t="str">
        <f>IF(ISNUMBER(FIND("overige",Methode_Keuze)),"",IF(Tb_Activiteiten[[#This Row],[Bijdrage in natura (vrijwilligers)]]=1,Tb_Activiteiten[[#Headers],[Bijdrage in natura (vrijwilligers)]],""))</f>
        <v/>
      </c>
      <c r="AX919" t="str">
        <f>IF(ISNUMBER(FIND("overige",Methode_Keuze)),"",IF(Tb_Activiteiten[[#This Row],[Afschrijvingskosten]]=1,Tb_Activiteiten[[#Headers],[Afschrijvingskosten]],""))</f>
        <v/>
      </c>
      <c r="AY919" t="str">
        <f>IF(ISNUMBER(FIND("overige",Methode_Keuze)),"",IF(Tb_Activiteiten[[#This Row],[Vergoeding]]=1,Tb_Activiteiten[[#Headers],[Vergoeding]],""))</f>
        <v/>
      </c>
      <c r="AZ919" t="str">
        <f>IF(ISNUMBER(FIND("arbeid",Methode_Keuze)),"",IF(Tb_Activiteiten[[#This Row],[Arbeidskosten - vast tarief (excl eigen arbeid)]]=1,Tb_Activiteiten[[#Headers],[Arbeidskosten - vast tarief (excl eigen arbeid)]],""))</f>
        <v/>
      </c>
      <c r="BA919" t="str">
        <f>IF(ISNUMBER(FIND("overige",Methode_Keuze)),"",IF(Tb_Activiteiten[[#This Row],[Overige kosten]]=1,Tb_Activiteiten[[#Headers],[Overige kosten]],""))</f>
        <v/>
      </c>
    </row>
    <row r="920" spans="1:53" x14ac:dyDescent="0.25">
      <c r="A920" s="213"/>
      <c r="F920" s="64"/>
      <c r="G920" s="64"/>
      <c r="H920" s="258"/>
      <c r="I920" s="258"/>
      <c r="J920" s="258"/>
      <c r="K920" s="258"/>
      <c r="O920" s="56"/>
      <c r="Q920" t="str">
        <f>IFERROR(IF(VLOOKUP(Tb_Activiteiten[[#This Row],[Openstelling]],Tb_Openstelling[],2,0)=1,1,""),"")</f>
        <v/>
      </c>
      <c r="AK920" t="str">
        <f>IF(ISNUMBER(FIND("arbeid",Methode_Keuze)),"",IF(ISNUMBER(FIND("arbeid",Methode_Keuze)),"",IF(Tb_Activiteiten[[#This Row],[Loonkosten]]=1,Tb_Activiteiten[[#Headers],[Loonkosten]],"")))</f>
        <v/>
      </c>
      <c r="AL920" t="str">
        <f>IF(ISNUMBER(FIND("arbeid",Methode_Keuze)),"",IF(ISNUMBER(FIND("arbeid",Methode_Keuze)),"",IF(Tb_Activiteiten[[#This Row],[Eigen arbeid]]=1,Tb_Activiteiten[[#Headers],[Eigen arbeid]],"")))</f>
        <v/>
      </c>
      <c r="AM920" t="str">
        <f>IF(ISNUMBER(FIND("arbeid",Methode_Keuze)),"",IF(ISNUMBER(FIND("arbeid",Methode_Keuze)),"",IF(Tb_Activiteiten[[#This Row],[Projectmedewerker]]=1,Tb_Activiteiten[[#Headers],[Projectmedewerker]],"")))</f>
        <v/>
      </c>
      <c r="AN920" t="str">
        <f>IF(ISNUMBER(FIND("arbeid",Methode_Keuze)),"",IF(ISNUMBER(FIND("arbeid",Methode_Keuze)),"",IF(Tb_Activiteiten[[#This Row],[Landbouwer]]=1,Tb_Activiteiten[[#Headers],[Landbouwer]],"")))</f>
        <v/>
      </c>
      <c r="AO920" t="str">
        <f>IF(ISNUMBER(FIND("arbeid",Methode_Keuze)),"",IF(ISNUMBER(FIND("arbeid",Methode_Keuze)),"",IF(Tb_Activiteiten[[#This Row],[Adviseur]]=1,Tb_Activiteiten[[#Headers],[Adviseur]],"")))</f>
        <v/>
      </c>
      <c r="AP920" t="str">
        <f>IF(ISNUMBER(FIND("arbeid",Methode_Keuze)),"",IF(ISNUMBER(FIND("arbeid",Methode_Keuze)),"",IF(Tb_Activiteiten[[#This Row],[Projectleider/Expert]]=1,Tb_Activiteiten[[#Headers],[Projectleider/Expert]],"")))</f>
        <v/>
      </c>
      <c r="AQ920" t="str">
        <f>IF(ISNUMBER(FIND("arbeid",Methode_Keuze)),"",IF(ISNUMBER(FIND("arbeid",Methode_Keuze)),"",IF(Tb_Activiteiten[[#This Row],[Arbeidskosten]]=1,Tb_Activiteiten[[#Headers],[Arbeidskosten]],"")))</f>
        <v/>
      </c>
      <c r="AR920" t="str">
        <f>IF(ISNUMBER(FIND("arbeid",Methode_Keuze)),"",IF(ISNUMBER(FIND("arbeid",Methode_Keuze)),"",IF(Tb_Activiteiten[[#This Row],[Arbeidskosten op basis van IKS]]=1,Tb_Activiteiten[[#Headers],[Arbeidskosten op basis van IKS]],"")))</f>
        <v/>
      </c>
      <c r="AS920" t="str">
        <f>IF(ISNUMBER(FIND("overige",Methode_Keuze)),"",IF(Tb_Activiteiten[[#This Row],[Kosten derden exclusief btw]]=1,Tb_Activiteiten[[#Headers],[Kosten derden exclusief btw]],""))</f>
        <v/>
      </c>
      <c r="AT920" t="str">
        <f>IF(ISNUMBER(FIND("overige",Methode_Keuze)),"",IF(Tb_Activiteiten[[#This Row],[Niet verrekenbare btw]]=1,Tb_Activiteiten[[#Headers],[Niet verrekenbare btw]],""))</f>
        <v/>
      </c>
      <c r="AU920" t="str">
        <f>IF(ISNUMBER(FIND("overige",Methode_Keuze)),"",IF(Tb_Activiteiten[[#This Row],[Grondkosten]]=1,Tb_Activiteiten[[#Headers],[Grondkosten]],""))</f>
        <v/>
      </c>
      <c r="AV920" t="str">
        <f>IF(ISNUMBER(FIND("overige",Methode_Keuze)),"",IF(Tb_Activiteiten[[#This Row],[Bijdrage in natura (overige)]]=1,Tb_Activiteiten[[#Headers],[Bijdrage in natura (overige)]],""))</f>
        <v/>
      </c>
      <c r="AW920" t="str">
        <f>IF(ISNUMBER(FIND("overige",Methode_Keuze)),"",IF(Tb_Activiteiten[[#This Row],[Bijdrage in natura (vrijwilligers)]]=1,Tb_Activiteiten[[#Headers],[Bijdrage in natura (vrijwilligers)]],""))</f>
        <v/>
      </c>
      <c r="AX920" t="str">
        <f>IF(ISNUMBER(FIND("overige",Methode_Keuze)),"",IF(Tb_Activiteiten[[#This Row],[Afschrijvingskosten]]=1,Tb_Activiteiten[[#Headers],[Afschrijvingskosten]],""))</f>
        <v/>
      </c>
      <c r="AY920" t="str">
        <f>IF(ISNUMBER(FIND("overige",Methode_Keuze)),"",IF(Tb_Activiteiten[[#This Row],[Vergoeding]]=1,Tb_Activiteiten[[#Headers],[Vergoeding]],""))</f>
        <v/>
      </c>
      <c r="AZ920" t="str">
        <f>IF(ISNUMBER(FIND("arbeid",Methode_Keuze)),"",IF(Tb_Activiteiten[[#This Row],[Arbeidskosten - vast tarief (excl eigen arbeid)]]=1,Tb_Activiteiten[[#Headers],[Arbeidskosten - vast tarief (excl eigen arbeid)]],""))</f>
        <v/>
      </c>
      <c r="BA920" t="str">
        <f>IF(ISNUMBER(FIND("overige",Methode_Keuze)),"",IF(Tb_Activiteiten[[#This Row],[Overige kosten]]=1,Tb_Activiteiten[[#Headers],[Overige kosten]],""))</f>
        <v/>
      </c>
    </row>
    <row r="921" spans="1:53" x14ac:dyDescent="0.25">
      <c r="A921" s="213"/>
      <c r="F921" s="64"/>
      <c r="G921" s="64"/>
      <c r="H921" s="258"/>
      <c r="I921" s="258"/>
      <c r="J921" s="258"/>
      <c r="K921" s="258"/>
      <c r="O921" s="56"/>
      <c r="Q921" t="str">
        <f>IFERROR(IF(VLOOKUP(Tb_Activiteiten[[#This Row],[Openstelling]],Tb_Openstelling[],2,0)=1,1,""),"")</f>
        <v/>
      </c>
      <c r="AK921" t="str">
        <f>IF(ISNUMBER(FIND("arbeid",Methode_Keuze)),"",IF(ISNUMBER(FIND("arbeid",Methode_Keuze)),"",IF(Tb_Activiteiten[[#This Row],[Loonkosten]]=1,Tb_Activiteiten[[#Headers],[Loonkosten]],"")))</f>
        <v/>
      </c>
      <c r="AL921" t="str">
        <f>IF(ISNUMBER(FIND("arbeid",Methode_Keuze)),"",IF(ISNUMBER(FIND("arbeid",Methode_Keuze)),"",IF(Tb_Activiteiten[[#This Row],[Eigen arbeid]]=1,Tb_Activiteiten[[#Headers],[Eigen arbeid]],"")))</f>
        <v/>
      </c>
      <c r="AM921" t="str">
        <f>IF(ISNUMBER(FIND("arbeid",Methode_Keuze)),"",IF(ISNUMBER(FIND("arbeid",Methode_Keuze)),"",IF(Tb_Activiteiten[[#This Row],[Projectmedewerker]]=1,Tb_Activiteiten[[#Headers],[Projectmedewerker]],"")))</f>
        <v/>
      </c>
      <c r="AN921" t="str">
        <f>IF(ISNUMBER(FIND("arbeid",Methode_Keuze)),"",IF(ISNUMBER(FIND("arbeid",Methode_Keuze)),"",IF(Tb_Activiteiten[[#This Row],[Landbouwer]]=1,Tb_Activiteiten[[#Headers],[Landbouwer]],"")))</f>
        <v/>
      </c>
      <c r="AO921" t="str">
        <f>IF(ISNUMBER(FIND("arbeid",Methode_Keuze)),"",IF(ISNUMBER(FIND("arbeid",Methode_Keuze)),"",IF(Tb_Activiteiten[[#This Row],[Adviseur]]=1,Tb_Activiteiten[[#Headers],[Adviseur]],"")))</f>
        <v/>
      </c>
      <c r="AP921" t="str">
        <f>IF(ISNUMBER(FIND("arbeid",Methode_Keuze)),"",IF(ISNUMBER(FIND("arbeid",Methode_Keuze)),"",IF(Tb_Activiteiten[[#This Row],[Projectleider/Expert]]=1,Tb_Activiteiten[[#Headers],[Projectleider/Expert]],"")))</f>
        <v/>
      </c>
      <c r="AQ921" t="str">
        <f>IF(ISNUMBER(FIND("arbeid",Methode_Keuze)),"",IF(ISNUMBER(FIND("arbeid",Methode_Keuze)),"",IF(Tb_Activiteiten[[#This Row],[Arbeidskosten]]=1,Tb_Activiteiten[[#Headers],[Arbeidskosten]],"")))</f>
        <v/>
      </c>
      <c r="AR921" t="str">
        <f>IF(ISNUMBER(FIND("arbeid",Methode_Keuze)),"",IF(ISNUMBER(FIND("arbeid",Methode_Keuze)),"",IF(Tb_Activiteiten[[#This Row],[Arbeidskosten op basis van IKS]]=1,Tb_Activiteiten[[#Headers],[Arbeidskosten op basis van IKS]],"")))</f>
        <v/>
      </c>
      <c r="AS921" t="str">
        <f>IF(ISNUMBER(FIND("overige",Methode_Keuze)),"",IF(Tb_Activiteiten[[#This Row],[Kosten derden exclusief btw]]=1,Tb_Activiteiten[[#Headers],[Kosten derden exclusief btw]],""))</f>
        <v/>
      </c>
      <c r="AT921" t="str">
        <f>IF(ISNUMBER(FIND("overige",Methode_Keuze)),"",IF(Tb_Activiteiten[[#This Row],[Niet verrekenbare btw]]=1,Tb_Activiteiten[[#Headers],[Niet verrekenbare btw]],""))</f>
        <v/>
      </c>
      <c r="AU921" t="str">
        <f>IF(ISNUMBER(FIND("overige",Methode_Keuze)),"",IF(Tb_Activiteiten[[#This Row],[Grondkosten]]=1,Tb_Activiteiten[[#Headers],[Grondkosten]],""))</f>
        <v/>
      </c>
      <c r="AV921" t="str">
        <f>IF(ISNUMBER(FIND("overige",Methode_Keuze)),"",IF(Tb_Activiteiten[[#This Row],[Bijdrage in natura (overige)]]=1,Tb_Activiteiten[[#Headers],[Bijdrage in natura (overige)]],""))</f>
        <v/>
      </c>
      <c r="AW921" t="str">
        <f>IF(ISNUMBER(FIND("overige",Methode_Keuze)),"",IF(Tb_Activiteiten[[#This Row],[Bijdrage in natura (vrijwilligers)]]=1,Tb_Activiteiten[[#Headers],[Bijdrage in natura (vrijwilligers)]],""))</f>
        <v/>
      </c>
      <c r="AX921" t="str">
        <f>IF(ISNUMBER(FIND("overige",Methode_Keuze)),"",IF(Tb_Activiteiten[[#This Row],[Afschrijvingskosten]]=1,Tb_Activiteiten[[#Headers],[Afschrijvingskosten]],""))</f>
        <v/>
      </c>
      <c r="AY921" t="str">
        <f>IF(ISNUMBER(FIND("overige",Methode_Keuze)),"",IF(Tb_Activiteiten[[#This Row],[Vergoeding]]=1,Tb_Activiteiten[[#Headers],[Vergoeding]],""))</f>
        <v/>
      </c>
      <c r="AZ921" t="str">
        <f>IF(ISNUMBER(FIND("arbeid",Methode_Keuze)),"",IF(Tb_Activiteiten[[#This Row],[Arbeidskosten - vast tarief (excl eigen arbeid)]]=1,Tb_Activiteiten[[#Headers],[Arbeidskosten - vast tarief (excl eigen arbeid)]],""))</f>
        <v/>
      </c>
      <c r="BA921" t="str">
        <f>IF(ISNUMBER(FIND("overige",Methode_Keuze)),"",IF(Tb_Activiteiten[[#This Row],[Overige kosten]]=1,Tb_Activiteiten[[#Headers],[Overige kosten]],""))</f>
        <v/>
      </c>
    </row>
    <row r="922" spans="1:53" x14ac:dyDescent="0.25">
      <c r="A922" s="213"/>
      <c r="F922" s="64"/>
      <c r="G922" s="64"/>
      <c r="H922" s="258"/>
      <c r="I922" s="258"/>
      <c r="J922" s="258"/>
      <c r="K922" s="258"/>
      <c r="O922" s="56"/>
      <c r="Q922" t="str">
        <f>IFERROR(IF(VLOOKUP(Tb_Activiteiten[[#This Row],[Openstelling]],Tb_Openstelling[],2,0)=1,1,""),"")</f>
        <v/>
      </c>
      <c r="AK922" t="str">
        <f>IF(ISNUMBER(FIND("arbeid",Methode_Keuze)),"",IF(ISNUMBER(FIND("arbeid",Methode_Keuze)),"",IF(Tb_Activiteiten[[#This Row],[Loonkosten]]=1,Tb_Activiteiten[[#Headers],[Loonkosten]],"")))</f>
        <v/>
      </c>
      <c r="AL922" t="str">
        <f>IF(ISNUMBER(FIND("arbeid",Methode_Keuze)),"",IF(ISNUMBER(FIND("arbeid",Methode_Keuze)),"",IF(Tb_Activiteiten[[#This Row],[Eigen arbeid]]=1,Tb_Activiteiten[[#Headers],[Eigen arbeid]],"")))</f>
        <v/>
      </c>
      <c r="AM922" t="str">
        <f>IF(ISNUMBER(FIND("arbeid",Methode_Keuze)),"",IF(ISNUMBER(FIND("arbeid",Methode_Keuze)),"",IF(Tb_Activiteiten[[#This Row],[Projectmedewerker]]=1,Tb_Activiteiten[[#Headers],[Projectmedewerker]],"")))</f>
        <v/>
      </c>
      <c r="AN922" t="str">
        <f>IF(ISNUMBER(FIND("arbeid",Methode_Keuze)),"",IF(ISNUMBER(FIND("arbeid",Methode_Keuze)),"",IF(Tb_Activiteiten[[#This Row],[Landbouwer]]=1,Tb_Activiteiten[[#Headers],[Landbouwer]],"")))</f>
        <v/>
      </c>
      <c r="AO922" t="str">
        <f>IF(ISNUMBER(FIND("arbeid",Methode_Keuze)),"",IF(ISNUMBER(FIND("arbeid",Methode_Keuze)),"",IF(Tb_Activiteiten[[#This Row],[Adviseur]]=1,Tb_Activiteiten[[#Headers],[Adviseur]],"")))</f>
        <v/>
      </c>
      <c r="AP922" t="str">
        <f>IF(ISNUMBER(FIND("arbeid",Methode_Keuze)),"",IF(ISNUMBER(FIND("arbeid",Methode_Keuze)),"",IF(Tb_Activiteiten[[#This Row],[Projectleider/Expert]]=1,Tb_Activiteiten[[#Headers],[Projectleider/Expert]],"")))</f>
        <v/>
      </c>
      <c r="AQ922" t="str">
        <f>IF(ISNUMBER(FIND("arbeid",Methode_Keuze)),"",IF(ISNUMBER(FIND("arbeid",Methode_Keuze)),"",IF(Tb_Activiteiten[[#This Row],[Arbeidskosten]]=1,Tb_Activiteiten[[#Headers],[Arbeidskosten]],"")))</f>
        <v/>
      </c>
      <c r="AR922" t="str">
        <f>IF(ISNUMBER(FIND("arbeid",Methode_Keuze)),"",IF(ISNUMBER(FIND("arbeid",Methode_Keuze)),"",IF(Tb_Activiteiten[[#This Row],[Arbeidskosten op basis van IKS]]=1,Tb_Activiteiten[[#Headers],[Arbeidskosten op basis van IKS]],"")))</f>
        <v/>
      </c>
      <c r="AS922" t="str">
        <f>IF(ISNUMBER(FIND("overige",Methode_Keuze)),"",IF(Tb_Activiteiten[[#This Row],[Kosten derden exclusief btw]]=1,Tb_Activiteiten[[#Headers],[Kosten derden exclusief btw]],""))</f>
        <v/>
      </c>
      <c r="AT922" t="str">
        <f>IF(ISNUMBER(FIND("overige",Methode_Keuze)),"",IF(Tb_Activiteiten[[#This Row],[Niet verrekenbare btw]]=1,Tb_Activiteiten[[#Headers],[Niet verrekenbare btw]],""))</f>
        <v/>
      </c>
      <c r="AU922" t="str">
        <f>IF(ISNUMBER(FIND("overige",Methode_Keuze)),"",IF(Tb_Activiteiten[[#This Row],[Grondkosten]]=1,Tb_Activiteiten[[#Headers],[Grondkosten]],""))</f>
        <v/>
      </c>
      <c r="AV922" t="str">
        <f>IF(ISNUMBER(FIND("overige",Methode_Keuze)),"",IF(Tb_Activiteiten[[#This Row],[Bijdrage in natura (overige)]]=1,Tb_Activiteiten[[#Headers],[Bijdrage in natura (overige)]],""))</f>
        <v/>
      </c>
      <c r="AW922" t="str">
        <f>IF(ISNUMBER(FIND("overige",Methode_Keuze)),"",IF(Tb_Activiteiten[[#This Row],[Bijdrage in natura (vrijwilligers)]]=1,Tb_Activiteiten[[#Headers],[Bijdrage in natura (vrijwilligers)]],""))</f>
        <v/>
      </c>
      <c r="AX922" t="str">
        <f>IF(ISNUMBER(FIND("overige",Methode_Keuze)),"",IF(Tb_Activiteiten[[#This Row],[Afschrijvingskosten]]=1,Tb_Activiteiten[[#Headers],[Afschrijvingskosten]],""))</f>
        <v/>
      </c>
      <c r="AY922" t="str">
        <f>IF(ISNUMBER(FIND("overige",Methode_Keuze)),"",IF(Tb_Activiteiten[[#This Row],[Vergoeding]]=1,Tb_Activiteiten[[#Headers],[Vergoeding]],""))</f>
        <v/>
      </c>
      <c r="AZ922" t="str">
        <f>IF(ISNUMBER(FIND("arbeid",Methode_Keuze)),"",IF(Tb_Activiteiten[[#This Row],[Arbeidskosten - vast tarief (excl eigen arbeid)]]=1,Tb_Activiteiten[[#Headers],[Arbeidskosten - vast tarief (excl eigen arbeid)]],""))</f>
        <v/>
      </c>
      <c r="BA922" t="str">
        <f>IF(ISNUMBER(FIND("overige",Methode_Keuze)),"",IF(Tb_Activiteiten[[#This Row],[Overige kosten]]=1,Tb_Activiteiten[[#Headers],[Overige kosten]],""))</f>
        <v/>
      </c>
    </row>
    <row r="923" spans="1:53" x14ac:dyDescent="0.25">
      <c r="A923" s="213"/>
      <c r="F923" s="64"/>
      <c r="G923" s="64"/>
      <c r="H923" s="258"/>
      <c r="I923" s="258"/>
      <c r="J923" s="258"/>
      <c r="K923" s="258"/>
      <c r="O923" s="56"/>
      <c r="Q923" t="str">
        <f>IFERROR(IF(VLOOKUP(Tb_Activiteiten[[#This Row],[Openstelling]],Tb_Openstelling[],2,0)=1,1,""),"")</f>
        <v/>
      </c>
      <c r="AK923" t="str">
        <f>IF(ISNUMBER(FIND("arbeid",Methode_Keuze)),"",IF(ISNUMBER(FIND("arbeid",Methode_Keuze)),"",IF(Tb_Activiteiten[[#This Row],[Loonkosten]]=1,Tb_Activiteiten[[#Headers],[Loonkosten]],"")))</f>
        <v/>
      </c>
      <c r="AL923" t="str">
        <f>IF(ISNUMBER(FIND("arbeid",Methode_Keuze)),"",IF(ISNUMBER(FIND("arbeid",Methode_Keuze)),"",IF(Tb_Activiteiten[[#This Row],[Eigen arbeid]]=1,Tb_Activiteiten[[#Headers],[Eigen arbeid]],"")))</f>
        <v/>
      </c>
      <c r="AM923" t="str">
        <f>IF(ISNUMBER(FIND("arbeid",Methode_Keuze)),"",IF(ISNUMBER(FIND("arbeid",Methode_Keuze)),"",IF(Tb_Activiteiten[[#This Row],[Projectmedewerker]]=1,Tb_Activiteiten[[#Headers],[Projectmedewerker]],"")))</f>
        <v/>
      </c>
      <c r="AN923" t="str">
        <f>IF(ISNUMBER(FIND("arbeid",Methode_Keuze)),"",IF(ISNUMBER(FIND("arbeid",Methode_Keuze)),"",IF(Tb_Activiteiten[[#This Row],[Landbouwer]]=1,Tb_Activiteiten[[#Headers],[Landbouwer]],"")))</f>
        <v/>
      </c>
      <c r="AO923" t="str">
        <f>IF(ISNUMBER(FIND("arbeid",Methode_Keuze)),"",IF(ISNUMBER(FIND("arbeid",Methode_Keuze)),"",IF(Tb_Activiteiten[[#This Row],[Adviseur]]=1,Tb_Activiteiten[[#Headers],[Adviseur]],"")))</f>
        <v/>
      </c>
      <c r="AP923" t="str">
        <f>IF(ISNUMBER(FIND("arbeid",Methode_Keuze)),"",IF(ISNUMBER(FIND("arbeid",Methode_Keuze)),"",IF(Tb_Activiteiten[[#This Row],[Projectleider/Expert]]=1,Tb_Activiteiten[[#Headers],[Projectleider/Expert]],"")))</f>
        <v/>
      </c>
      <c r="AQ923" t="str">
        <f>IF(ISNUMBER(FIND("arbeid",Methode_Keuze)),"",IF(ISNUMBER(FIND("arbeid",Methode_Keuze)),"",IF(Tb_Activiteiten[[#This Row],[Arbeidskosten]]=1,Tb_Activiteiten[[#Headers],[Arbeidskosten]],"")))</f>
        <v/>
      </c>
      <c r="AR923" t="str">
        <f>IF(ISNUMBER(FIND("arbeid",Methode_Keuze)),"",IF(ISNUMBER(FIND("arbeid",Methode_Keuze)),"",IF(Tb_Activiteiten[[#This Row],[Arbeidskosten op basis van IKS]]=1,Tb_Activiteiten[[#Headers],[Arbeidskosten op basis van IKS]],"")))</f>
        <v/>
      </c>
      <c r="AS923" t="str">
        <f>IF(ISNUMBER(FIND("overige",Methode_Keuze)),"",IF(Tb_Activiteiten[[#This Row],[Kosten derden exclusief btw]]=1,Tb_Activiteiten[[#Headers],[Kosten derden exclusief btw]],""))</f>
        <v/>
      </c>
      <c r="AT923" t="str">
        <f>IF(ISNUMBER(FIND("overige",Methode_Keuze)),"",IF(Tb_Activiteiten[[#This Row],[Niet verrekenbare btw]]=1,Tb_Activiteiten[[#Headers],[Niet verrekenbare btw]],""))</f>
        <v/>
      </c>
      <c r="AU923" t="str">
        <f>IF(ISNUMBER(FIND("overige",Methode_Keuze)),"",IF(Tb_Activiteiten[[#This Row],[Grondkosten]]=1,Tb_Activiteiten[[#Headers],[Grondkosten]],""))</f>
        <v/>
      </c>
      <c r="AV923" t="str">
        <f>IF(ISNUMBER(FIND("overige",Methode_Keuze)),"",IF(Tb_Activiteiten[[#This Row],[Bijdrage in natura (overige)]]=1,Tb_Activiteiten[[#Headers],[Bijdrage in natura (overige)]],""))</f>
        <v/>
      </c>
      <c r="AW923" t="str">
        <f>IF(ISNUMBER(FIND("overige",Methode_Keuze)),"",IF(Tb_Activiteiten[[#This Row],[Bijdrage in natura (vrijwilligers)]]=1,Tb_Activiteiten[[#Headers],[Bijdrage in natura (vrijwilligers)]],""))</f>
        <v/>
      </c>
      <c r="AX923" t="str">
        <f>IF(ISNUMBER(FIND("overige",Methode_Keuze)),"",IF(Tb_Activiteiten[[#This Row],[Afschrijvingskosten]]=1,Tb_Activiteiten[[#Headers],[Afschrijvingskosten]],""))</f>
        <v/>
      </c>
      <c r="AY923" t="str">
        <f>IF(ISNUMBER(FIND("overige",Methode_Keuze)),"",IF(Tb_Activiteiten[[#This Row],[Vergoeding]]=1,Tb_Activiteiten[[#Headers],[Vergoeding]],""))</f>
        <v/>
      </c>
      <c r="AZ923" t="str">
        <f>IF(ISNUMBER(FIND("arbeid",Methode_Keuze)),"",IF(Tb_Activiteiten[[#This Row],[Arbeidskosten - vast tarief (excl eigen arbeid)]]=1,Tb_Activiteiten[[#Headers],[Arbeidskosten - vast tarief (excl eigen arbeid)]],""))</f>
        <v/>
      </c>
      <c r="BA923" t="str">
        <f>IF(ISNUMBER(FIND("overige",Methode_Keuze)),"",IF(Tb_Activiteiten[[#This Row],[Overige kosten]]=1,Tb_Activiteiten[[#Headers],[Overige kosten]],""))</f>
        <v/>
      </c>
    </row>
    <row r="924" spans="1:53" x14ac:dyDescent="0.25">
      <c r="A924" s="213"/>
      <c r="F924" s="64"/>
      <c r="G924" s="64"/>
      <c r="H924" s="258"/>
      <c r="I924" s="258"/>
      <c r="J924" s="258"/>
      <c r="K924" s="258"/>
      <c r="O924" s="56"/>
      <c r="Q924" t="str">
        <f>IFERROR(IF(VLOOKUP(Tb_Activiteiten[[#This Row],[Openstelling]],Tb_Openstelling[],2,0)=1,1,""),"")</f>
        <v/>
      </c>
      <c r="AK924" t="str">
        <f>IF(ISNUMBER(FIND("arbeid",Methode_Keuze)),"",IF(ISNUMBER(FIND("arbeid",Methode_Keuze)),"",IF(Tb_Activiteiten[[#This Row],[Loonkosten]]=1,Tb_Activiteiten[[#Headers],[Loonkosten]],"")))</f>
        <v/>
      </c>
      <c r="AL924" t="str">
        <f>IF(ISNUMBER(FIND("arbeid",Methode_Keuze)),"",IF(ISNUMBER(FIND("arbeid",Methode_Keuze)),"",IF(Tb_Activiteiten[[#This Row],[Eigen arbeid]]=1,Tb_Activiteiten[[#Headers],[Eigen arbeid]],"")))</f>
        <v/>
      </c>
      <c r="AM924" t="str">
        <f>IF(ISNUMBER(FIND("arbeid",Methode_Keuze)),"",IF(ISNUMBER(FIND("arbeid",Methode_Keuze)),"",IF(Tb_Activiteiten[[#This Row],[Projectmedewerker]]=1,Tb_Activiteiten[[#Headers],[Projectmedewerker]],"")))</f>
        <v/>
      </c>
      <c r="AN924" t="str">
        <f>IF(ISNUMBER(FIND("arbeid",Methode_Keuze)),"",IF(ISNUMBER(FIND("arbeid",Methode_Keuze)),"",IF(Tb_Activiteiten[[#This Row],[Landbouwer]]=1,Tb_Activiteiten[[#Headers],[Landbouwer]],"")))</f>
        <v/>
      </c>
      <c r="AO924" t="str">
        <f>IF(ISNUMBER(FIND("arbeid",Methode_Keuze)),"",IF(ISNUMBER(FIND("arbeid",Methode_Keuze)),"",IF(Tb_Activiteiten[[#This Row],[Adviseur]]=1,Tb_Activiteiten[[#Headers],[Adviseur]],"")))</f>
        <v/>
      </c>
      <c r="AP924" t="str">
        <f>IF(ISNUMBER(FIND("arbeid",Methode_Keuze)),"",IF(ISNUMBER(FIND("arbeid",Methode_Keuze)),"",IF(Tb_Activiteiten[[#This Row],[Projectleider/Expert]]=1,Tb_Activiteiten[[#Headers],[Projectleider/Expert]],"")))</f>
        <v/>
      </c>
      <c r="AQ924" t="str">
        <f>IF(ISNUMBER(FIND("arbeid",Methode_Keuze)),"",IF(ISNUMBER(FIND("arbeid",Methode_Keuze)),"",IF(Tb_Activiteiten[[#This Row],[Arbeidskosten]]=1,Tb_Activiteiten[[#Headers],[Arbeidskosten]],"")))</f>
        <v/>
      </c>
      <c r="AR924" t="str">
        <f>IF(ISNUMBER(FIND("arbeid",Methode_Keuze)),"",IF(ISNUMBER(FIND("arbeid",Methode_Keuze)),"",IF(Tb_Activiteiten[[#This Row],[Arbeidskosten op basis van IKS]]=1,Tb_Activiteiten[[#Headers],[Arbeidskosten op basis van IKS]],"")))</f>
        <v/>
      </c>
      <c r="AS924" t="str">
        <f>IF(ISNUMBER(FIND("overige",Methode_Keuze)),"",IF(Tb_Activiteiten[[#This Row],[Kosten derden exclusief btw]]=1,Tb_Activiteiten[[#Headers],[Kosten derden exclusief btw]],""))</f>
        <v/>
      </c>
      <c r="AT924" t="str">
        <f>IF(ISNUMBER(FIND("overige",Methode_Keuze)),"",IF(Tb_Activiteiten[[#This Row],[Niet verrekenbare btw]]=1,Tb_Activiteiten[[#Headers],[Niet verrekenbare btw]],""))</f>
        <v/>
      </c>
      <c r="AU924" t="str">
        <f>IF(ISNUMBER(FIND("overige",Methode_Keuze)),"",IF(Tb_Activiteiten[[#This Row],[Grondkosten]]=1,Tb_Activiteiten[[#Headers],[Grondkosten]],""))</f>
        <v/>
      </c>
      <c r="AV924" t="str">
        <f>IF(ISNUMBER(FIND("overige",Methode_Keuze)),"",IF(Tb_Activiteiten[[#This Row],[Bijdrage in natura (overige)]]=1,Tb_Activiteiten[[#Headers],[Bijdrage in natura (overige)]],""))</f>
        <v/>
      </c>
      <c r="AW924" t="str">
        <f>IF(ISNUMBER(FIND("overige",Methode_Keuze)),"",IF(Tb_Activiteiten[[#This Row],[Bijdrage in natura (vrijwilligers)]]=1,Tb_Activiteiten[[#Headers],[Bijdrage in natura (vrijwilligers)]],""))</f>
        <v/>
      </c>
      <c r="AX924" t="str">
        <f>IF(ISNUMBER(FIND("overige",Methode_Keuze)),"",IF(Tb_Activiteiten[[#This Row],[Afschrijvingskosten]]=1,Tb_Activiteiten[[#Headers],[Afschrijvingskosten]],""))</f>
        <v/>
      </c>
      <c r="AY924" t="str">
        <f>IF(ISNUMBER(FIND("overige",Methode_Keuze)),"",IF(Tb_Activiteiten[[#This Row],[Vergoeding]]=1,Tb_Activiteiten[[#Headers],[Vergoeding]],""))</f>
        <v/>
      </c>
      <c r="AZ924" t="str">
        <f>IF(ISNUMBER(FIND("arbeid",Methode_Keuze)),"",IF(Tb_Activiteiten[[#This Row],[Arbeidskosten - vast tarief (excl eigen arbeid)]]=1,Tb_Activiteiten[[#Headers],[Arbeidskosten - vast tarief (excl eigen arbeid)]],""))</f>
        <v/>
      </c>
      <c r="BA924" t="str">
        <f>IF(ISNUMBER(FIND("overige",Methode_Keuze)),"",IF(Tb_Activiteiten[[#This Row],[Overige kosten]]=1,Tb_Activiteiten[[#Headers],[Overige kosten]],""))</f>
        <v/>
      </c>
    </row>
    <row r="925" spans="1:53" x14ac:dyDescent="0.25">
      <c r="A925" s="213"/>
      <c r="F925" s="64"/>
      <c r="G925" s="64"/>
      <c r="H925" s="258"/>
      <c r="I925" s="258"/>
      <c r="J925" s="258"/>
      <c r="K925" s="258"/>
      <c r="O925" s="56"/>
      <c r="Q925" t="str">
        <f>IFERROR(IF(VLOOKUP(Tb_Activiteiten[[#This Row],[Openstelling]],Tb_Openstelling[],2,0)=1,1,""),"")</f>
        <v/>
      </c>
      <c r="AK925" t="str">
        <f>IF(ISNUMBER(FIND("arbeid",Methode_Keuze)),"",IF(ISNUMBER(FIND("arbeid",Methode_Keuze)),"",IF(Tb_Activiteiten[[#This Row],[Loonkosten]]=1,Tb_Activiteiten[[#Headers],[Loonkosten]],"")))</f>
        <v/>
      </c>
      <c r="AL925" t="str">
        <f>IF(ISNUMBER(FIND("arbeid",Methode_Keuze)),"",IF(ISNUMBER(FIND("arbeid",Methode_Keuze)),"",IF(Tb_Activiteiten[[#This Row],[Eigen arbeid]]=1,Tb_Activiteiten[[#Headers],[Eigen arbeid]],"")))</f>
        <v/>
      </c>
      <c r="AM925" t="str">
        <f>IF(ISNUMBER(FIND("arbeid",Methode_Keuze)),"",IF(ISNUMBER(FIND("arbeid",Methode_Keuze)),"",IF(Tb_Activiteiten[[#This Row],[Projectmedewerker]]=1,Tb_Activiteiten[[#Headers],[Projectmedewerker]],"")))</f>
        <v/>
      </c>
      <c r="AN925" t="str">
        <f>IF(ISNUMBER(FIND("arbeid",Methode_Keuze)),"",IF(ISNUMBER(FIND("arbeid",Methode_Keuze)),"",IF(Tb_Activiteiten[[#This Row],[Landbouwer]]=1,Tb_Activiteiten[[#Headers],[Landbouwer]],"")))</f>
        <v/>
      </c>
      <c r="AO925" t="str">
        <f>IF(ISNUMBER(FIND("arbeid",Methode_Keuze)),"",IF(ISNUMBER(FIND("arbeid",Methode_Keuze)),"",IF(Tb_Activiteiten[[#This Row],[Adviseur]]=1,Tb_Activiteiten[[#Headers],[Adviseur]],"")))</f>
        <v/>
      </c>
      <c r="AP925" t="str">
        <f>IF(ISNUMBER(FIND("arbeid",Methode_Keuze)),"",IF(ISNUMBER(FIND("arbeid",Methode_Keuze)),"",IF(Tb_Activiteiten[[#This Row],[Projectleider/Expert]]=1,Tb_Activiteiten[[#Headers],[Projectleider/Expert]],"")))</f>
        <v/>
      </c>
      <c r="AQ925" t="str">
        <f>IF(ISNUMBER(FIND("arbeid",Methode_Keuze)),"",IF(ISNUMBER(FIND("arbeid",Methode_Keuze)),"",IF(Tb_Activiteiten[[#This Row],[Arbeidskosten]]=1,Tb_Activiteiten[[#Headers],[Arbeidskosten]],"")))</f>
        <v/>
      </c>
      <c r="AR925" t="str">
        <f>IF(ISNUMBER(FIND("arbeid",Methode_Keuze)),"",IF(ISNUMBER(FIND("arbeid",Methode_Keuze)),"",IF(Tb_Activiteiten[[#This Row],[Arbeidskosten op basis van IKS]]=1,Tb_Activiteiten[[#Headers],[Arbeidskosten op basis van IKS]],"")))</f>
        <v/>
      </c>
      <c r="AS925" t="str">
        <f>IF(ISNUMBER(FIND("overige",Methode_Keuze)),"",IF(Tb_Activiteiten[[#This Row],[Kosten derden exclusief btw]]=1,Tb_Activiteiten[[#Headers],[Kosten derden exclusief btw]],""))</f>
        <v/>
      </c>
      <c r="AT925" t="str">
        <f>IF(ISNUMBER(FIND("overige",Methode_Keuze)),"",IF(Tb_Activiteiten[[#This Row],[Niet verrekenbare btw]]=1,Tb_Activiteiten[[#Headers],[Niet verrekenbare btw]],""))</f>
        <v/>
      </c>
      <c r="AU925" t="str">
        <f>IF(ISNUMBER(FIND("overige",Methode_Keuze)),"",IF(Tb_Activiteiten[[#This Row],[Grondkosten]]=1,Tb_Activiteiten[[#Headers],[Grondkosten]],""))</f>
        <v/>
      </c>
      <c r="AV925" t="str">
        <f>IF(ISNUMBER(FIND("overige",Methode_Keuze)),"",IF(Tb_Activiteiten[[#This Row],[Bijdrage in natura (overige)]]=1,Tb_Activiteiten[[#Headers],[Bijdrage in natura (overige)]],""))</f>
        <v/>
      </c>
      <c r="AW925" t="str">
        <f>IF(ISNUMBER(FIND("overige",Methode_Keuze)),"",IF(Tb_Activiteiten[[#This Row],[Bijdrage in natura (vrijwilligers)]]=1,Tb_Activiteiten[[#Headers],[Bijdrage in natura (vrijwilligers)]],""))</f>
        <v/>
      </c>
      <c r="AX925" t="str">
        <f>IF(ISNUMBER(FIND("overige",Methode_Keuze)),"",IF(Tb_Activiteiten[[#This Row],[Afschrijvingskosten]]=1,Tb_Activiteiten[[#Headers],[Afschrijvingskosten]],""))</f>
        <v/>
      </c>
      <c r="AY925" t="str">
        <f>IF(ISNUMBER(FIND("overige",Methode_Keuze)),"",IF(Tb_Activiteiten[[#This Row],[Vergoeding]]=1,Tb_Activiteiten[[#Headers],[Vergoeding]],""))</f>
        <v/>
      </c>
      <c r="AZ925" t="str">
        <f>IF(ISNUMBER(FIND("arbeid",Methode_Keuze)),"",IF(Tb_Activiteiten[[#This Row],[Arbeidskosten - vast tarief (excl eigen arbeid)]]=1,Tb_Activiteiten[[#Headers],[Arbeidskosten - vast tarief (excl eigen arbeid)]],""))</f>
        <v/>
      </c>
      <c r="BA925" t="str">
        <f>IF(ISNUMBER(FIND("overige",Methode_Keuze)),"",IF(Tb_Activiteiten[[#This Row],[Overige kosten]]=1,Tb_Activiteiten[[#Headers],[Overige kosten]],""))</f>
        <v/>
      </c>
    </row>
    <row r="926" spans="1:53" x14ac:dyDescent="0.25">
      <c r="A926" s="213"/>
      <c r="F926" s="64"/>
      <c r="G926" s="64"/>
      <c r="H926" s="258"/>
      <c r="I926" s="258"/>
      <c r="J926" s="258"/>
      <c r="K926" s="258"/>
      <c r="O926" s="56"/>
      <c r="Q926" t="str">
        <f>IFERROR(IF(VLOOKUP(Tb_Activiteiten[[#This Row],[Openstelling]],Tb_Openstelling[],2,0)=1,1,""),"")</f>
        <v/>
      </c>
      <c r="AK926" t="str">
        <f>IF(ISNUMBER(FIND("arbeid",Methode_Keuze)),"",IF(ISNUMBER(FIND("arbeid",Methode_Keuze)),"",IF(Tb_Activiteiten[[#This Row],[Loonkosten]]=1,Tb_Activiteiten[[#Headers],[Loonkosten]],"")))</f>
        <v/>
      </c>
      <c r="AL926" t="str">
        <f>IF(ISNUMBER(FIND("arbeid",Methode_Keuze)),"",IF(ISNUMBER(FIND("arbeid",Methode_Keuze)),"",IF(Tb_Activiteiten[[#This Row],[Eigen arbeid]]=1,Tb_Activiteiten[[#Headers],[Eigen arbeid]],"")))</f>
        <v/>
      </c>
      <c r="AM926" t="str">
        <f>IF(ISNUMBER(FIND("arbeid",Methode_Keuze)),"",IF(ISNUMBER(FIND("arbeid",Methode_Keuze)),"",IF(Tb_Activiteiten[[#This Row],[Projectmedewerker]]=1,Tb_Activiteiten[[#Headers],[Projectmedewerker]],"")))</f>
        <v/>
      </c>
      <c r="AN926" t="str">
        <f>IF(ISNUMBER(FIND("arbeid",Methode_Keuze)),"",IF(ISNUMBER(FIND("arbeid",Methode_Keuze)),"",IF(Tb_Activiteiten[[#This Row],[Landbouwer]]=1,Tb_Activiteiten[[#Headers],[Landbouwer]],"")))</f>
        <v/>
      </c>
      <c r="AO926" t="str">
        <f>IF(ISNUMBER(FIND("arbeid",Methode_Keuze)),"",IF(ISNUMBER(FIND("arbeid",Methode_Keuze)),"",IF(Tb_Activiteiten[[#This Row],[Adviseur]]=1,Tb_Activiteiten[[#Headers],[Adviseur]],"")))</f>
        <v/>
      </c>
      <c r="AP926" t="str">
        <f>IF(ISNUMBER(FIND("arbeid",Methode_Keuze)),"",IF(ISNUMBER(FIND("arbeid",Methode_Keuze)),"",IF(Tb_Activiteiten[[#This Row],[Projectleider/Expert]]=1,Tb_Activiteiten[[#Headers],[Projectleider/Expert]],"")))</f>
        <v/>
      </c>
      <c r="AQ926" t="str">
        <f>IF(ISNUMBER(FIND("arbeid",Methode_Keuze)),"",IF(ISNUMBER(FIND("arbeid",Methode_Keuze)),"",IF(Tb_Activiteiten[[#This Row],[Arbeidskosten]]=1,Tb_Activiteiten[[#Headers],[Arbeidskosten]],"")))</f>
        <v/>
      </c>
      <c r="AR926" t="str">
        <f>IF(ISNUMBER(FIND("arbeid",Methode_Keuze)),"",IF(ISNUMBER(FIND("arbeid",Methode_Keuze)),"",IF(Tb_Activiteiten[[#This Row],[Arbeidskosten op basis van IKS]]=1,Tb_Activiteiten[[#Headers],[Arbeidskosten op basis van IKS]],"")))</f>
        <v/>
      </c>
      <c r="AS926" t="str">
        <f>IF(ISNUMBER(FIND("overige",Methode_Keuze)),"",IF(Tb_Activiteiten[[#This Row],[Kosten derden exclusief btw]]=1,Tb_Activiteiten[[#Headers],[Kosten derden exclusief btw]],""))</f>
        <v/>
      </c>
      <c r="AT926" t="str">
        <f>IF(ISNUMBER(FIND("overige",Methode_Keuze)),"",IF(Tb_Activiteiten[[#This Row],[Niet verrekenbare btw]]=1,Tb_Activiteiten[[#Headers],[Niet verrekenbare btw]],""))</f>
        <v/>
      </c>
      <c r="AU926" t="str">
        <f>IF(ISNUMBER(FIND("overige",Methode_Keuze)),"",IF(Tb_Activiteiten[[#This Row],[Grondkosten]]=1,Tb_Activiteiten[[#Headers],[Grondkosten]],""))</f>
        <v/>
      </c>
      <c r="AV926" t="str">
        <f>IF(ISNUMBER(FIND("overige",Methode_Keuze)),"",IF(Tb_Activiteiten[[#This Row],[Bijdrage in natura (overige)]]=1,Tb_Activiteiten[[#Headers],[Bijdrage in natura (overige)]],""))</f>
        <v/>
      </c>
      <c r="AW926" t="str">
        <f>IF(ISNUMBER(FIND("overige",Methode_Keuze)),"",IF(Tb_Activiteiten[[#This Row],[Bijdrage in natura (vrijwilligers)]]=1,Tb_Activiteiten[[#Headers],[Bijdrage in natura (vrijwilligers)]],""))</f>
        <v/>
      </c>
      <c r="AX926" t="str">
        <f>IF(ISNUMBER(FIND("overige",Methode_Keuze)),"",IF(Tb_Activiteiten[[#This Row],[Afschrijvingskosten]]=1,Tb_Activiteiten[[#Headers],[Afschrijvingskosten]],""))</f>
        <v/>
      </c>
      <c r="AY926" t="str">
        <f>IF(ISNUMBER(FIND("overige",Methode_Keuze)),"",IF(Tb_Activiteiten[[#This Row],[Vergoeding]]=1,Tb_Activiteiten[[#Headers],[Vergoeding]],""))</f>
        <v/>
      </c>
      <c r="AZ926" t="str">
        <f>IF(ISNUMBER(FIND("arbeid",Methode_Keuze)),"",IF(Tb_Activiteiten[[#This Row],[Arbeidskosten - vast tarief (excl eigen arbeid)]]=1,Tb_Activiteiten[[#Headers],[Arbeidskosten - vast tarief (excl eigen arbeid)]],""))</f>
        <v/>
      </c>
      <c r="BA926" t="str">
        <f>IF(ISNUMBER(FIND("overige",Methode_Keuze)),"",IF(Tb_Activiteiten[[#This Row],[Overige kosten]]=1,Tb_Activiteiten[[#Headers],[Overige kosten]],""))</f>
        <v/>
      </c>
    </row>
    <row r="927" spans="1:53" x14ac:dyDescent="0.25">
      <c r="A927" s="213"/>
      <c r="F927" s="64"/>
      <c r="G927" s="64"/>
      <c r="H927" s="258"/>
      <c r="I927" s="258"/>
      <c r="J927" s="258"/>
      <c r="K927" s="258"/>
      <c r="O927" s="56"/>
      <c r="Q927" t="str">
        <f>IFERROR(IF(VLOOKUP(Tb_Activiteiten[[#This Row],[Openstelling]],Tb_Openstelling[],2,0)=1,1,""),"")</f>
        <v/>
      </c>
      <c r="AK927" t="str">
        <f>IF(ISNUMBER(FIND("arbeid",Methode_Keuze)),"",IF(ISNUMBER(FIND("arbeid",Methode_Keuze)),"",IF(Tb_Activiteiten[[#This Row],[Loonkosten]]=1,Tb_Activiteiten[[#Headers],[Loonkosten]],"")))</f>
        <v/>
      </c>
      <c r="AL927" t="str">
        <f>IF(ISNUMBER(FIND("arbeid",Methode_Keuze)),"",IF(ISNUMBER(FIND("arbeid",Methode_Keuze)),"",IF(Tb_Activiteiten[[#This Row],[Eigen arbeid]]=1,Tb_Activiteiten[[#Headers],[Eigen arbeid]],"")))</f>
        <v/>
      </c>
      <c r="AM927" t="str">
        <f>IF(ISNUMBER(FIND("arbeid",Methode_Keuze)),"",IF(ISNUMBER(FIND("arbeid",Methode_Keuze)),"",IF(Tb_Activiteiten[[#This Row],[Projectmedewerker]]=1,Tb_Activiteiten[[#Headers],[Projectmedewerker]],"")))</f>
        <v/>
      </c>
      <c r="AN927" t="str">
        <f>IF(ISNUMBER(FIND("arbeid",Methode_Keuze)),"",IF(ISNUMBER(FIND("arbeid",Methode_Keuze)),"",IF(Tb_Activiteiten[[#This Row],[Landbouwer]]=1,Tb_Activiteiten[[#Headers],[Landbouwer]],"")))</f>
        <v/>
      </c>
      <c r="AO927" t="str">
        <f>IF(ISNUMBER(FIND("arbeid",Methode_Keuze)),"",IF(ISNUMBER(FIND("arbeid",Methode_Keuze)),"",IF(Tb_Activiteiten[[#This Row],[Adviseur]]=1,Tb_Activiteiten[[#Headers],[Adviseur]],"")))</f>
        <v/>
      </c>
      <c r="AP927" t="str">
        <f>IF(ISNUMBER(FIND("arbeid",Methode_Keuze)),"",IF(ISNUMBER(FIND("arbeid",Methode_Keuze)),"",IF(Tb_Activiteiten[[#This Row],[Projectleider/Expert]]=1,Tb_Activiteiten[[#Headers],[Projectleider/Expert]],"")))</f>
        <v/>
      </c>
      <c r="AQ927" t="str">
        <f>IF(ISNUMBER(FIND("arbeid",Methode_Keuze)),"",IF(ISNUMBER(FIND("arbeid",Methode_Keuze)),"",IF(Tb_Activiteiten[[#This Row],[Arbeidskosten]]=1,Tb_Activiteiten[[#Headers],[Arbeidskosten]],"")))</f>
        <v/>
      </c>
      <c r="AR927" t="str">
        <f>IF(ISNUMBER(FIND("arbeid",Methode_Keuze)),"",IF(ISNUMBER(FIND("arbeid",Methode_Keuze)),"",IF(Tb_Activiteiten[[#This Row],[Arbeidskosten op basis van IKS]]=1,Tb_Activiteiten[[#Headers],[Arbeidskosten op basis van IKS]],"")))</f>
        <v/>
      </c>
      <c r="AS927" t="str">
        <f>IF(ISNUMBER(FIND("overige",Methode_Keuze)),"",IF(Tb_Activiteiten[[#This Row],[Kosten derden exclusief btw]]=1,Tb_Activiteiten[[#Headers],[Kosten derden exclusief btw]],""))</f>
        <v/>
      </c>
      <c r="AT927" t="str">
        <f>IF(ISNUMBER(FIND("overige",Methode_Keuze)),"",IF(Tb_Activiteiten[[#This Row],[Niet verrekenbare btw]]=1,Tb_Activiteiten[[#Headers],[Niet verrekenbare btw]],""))</f>
        <v/>
      </c>
      <c r="AU927" t="str">
        <f>IF(ISNUMBER(FIND("overige",Methode_Keuze)),"",IF(Tb_Activiteiten[[#This Row],[Grondkosten]]=1,Tb_Activiteiten[[#Headers],[Grondkosten]],""))</f>
        <v/>
      </c>
      <c r="AV927" t="str">
        <f>IF(ISNUMBER(FIND("overige",Methode_Keuze)),"",IF(Tb_Activiteiten[[#This Row],[Bijdrage in natura (overige)]]=1,Tb_Activiteiten[[#Headers],[Bijdrage in natura (overige)]],""))</f>
        <v/>
      </c>
      <c r="AW927" t="str">
        <f>IF(ISNUMBER(FIND("overige",Methode_Keuze)),"",IF(Tb_Activiteiten[[#This Row],[Bijdrage in natura (vrijwilligers)]]=1,Tb_Activiteiten[[#Headers],[Bijdrage in natura (vrijwilligers)]],""))</f>
        <v/>
      </c>
      <c r="AX927" t="str">
        <f>IF(ISNUMBER(FIND("overige",Methode_Keuze)),"",IF(Tb_Activiteiten[[#This Row],[Afschrijvingskosten]]=1,Tb_Activiteiten[[#Headers],[Afschrijvingskosten]],""))</f>
        <v/>
      </c>
      <c r="AY927" t="str">
        <f>IF(ISNUMBER(FIND("overige",Methode_Keuze)),"",IF(Tb_Activiteiten[[#This Row],[Vergoeding]]=1,Tb_Activiteiten[[#Headers],[Vergoeding]],""))</f>
        <v/>
      </c>
      <c r="AZ927" t="str">
        <f>IF(ISNUMBER(FIND("arbeid",Methode_Keuze)),"",IF(Tb_Activiteiten[[#This Row],[Arbeidskosten - vast tarief (excl eigen arbeid)]]=1,Tb_Activiteiten[[#Headers],[Arbeidskosten - vast tarief (excl eigen arbeid)]],""))</f>
        <v/>
      </c>
      <c r="BA927" t="str">
        <f>IF(ISNUMBER(FIND("overige",Methode_Keuze)),"",IF(Tb_Activiteiten[[#This Row],[Overige kosten]]=1,Tb_Activiteiten[[#Headers],[Overige kosten]],""))</f>
        <v/>
      </c>
    </row>
    <row r="928" spans="1:53" x14ac:dyDescent="0.25">
      <c r="A928" s="213"/>
      <c r="F928" s="64"/>
      <c r="G928" s="64"/>
      <c r="H928" s="258"/>
      <c r="I928" s="258"/>
      <c r="J928" s="258"/>
      <c r="K928" s="258"/>
      <c r="O928" s="56"/>
      <c r="Q928" t="str">
        <f>IFERROR(IF(VLOOKUP(Tb_Activiteiten[[#This Row],[Openstelling]],Tb_Openstelling[],2,0)=1,1,""),"")</f>
        <v/>
      </c>
      <c r="AK928" t="str">
        <f>IF(ISNUMBER(FIND("arbeid",Methode_Keuze)),"",IF(ISNUMBER(FIND("arbeid",Methode_Keuze)),"",IF(Tb_Activiteiten[[#This Row],[Loonkosten]]=1,Tb_Activiteiten[[#Headers],[Loonkosten]],"")))</f>
        <v/>
      </c>
      <c r="AL928" t="str">
        <f>IF(ISNUMBER(FIND("arbeid",Methode_Keuze)),"",IF(ISNUMBER(FIND("arbeid",Methode_Keuze)),"",IF(Tb_Activiteiten[[#This Row],[Eigen arbeid]]=1,Tb_Activiteiten[[#Headers],[Eigen arbeid]],"")))</f>
        <v/>
      </c>
      <c r="AM928" t="str">
        <f>IF(ISNUMBER(FIND("arbeid",Methode_Keuze)),"",IF(ISNUMBER(FIND("arbeid",Methode_Keuze)),"",IF(Tb_Activiteiten[[#This Row],[Projectmedewerker]]=1,Tb_Activiteiten[[#Headers],[Projectmedewerker]],"")))</f>
        <v/>
      </c>
      <c r="AN928" t="str">
        <f>IF(ISNUMBER(FIND("arbeid",Methode_Keuze)),"",IF(ISNUMBER(FIND("arbeid",Methode_Keuze)),"",IF(Tb_Activiteiten[[#This Row],[Landbouwer]]=1,Tb_Activiteiten[[#Headers],[Landbouwer]],"")))</f>
        <v/>
      </c>
      <c r="AO928" t="str">
        <f>IF(ISNUMBER(FIND("arbeid",Methode_Keuze)),"",IF(ISNUMBER(FIND("arbeid",Methode_Keuze)),"",IF(Tb_Activiteiten[[#This Row],[Adviseur]]=1,Tb_Activiteiten[[#Headers],[Adviseur]],"")))</f>
        <v/>
      </c>
      <c r="AP928" t="str">
        <f>IF(ISNUMBER(FIND("arbeid",Methode_Keuze)),"",IF(ISNUMBER(FIND("arbeid",Methode_Keuze)),"",IF(Tb_Activiteiten[[#This Row],[Projectleider/Expert]]=1,Tb_Activiteiten[[#Headers],[Projectleider/Expert]],"")))</f>
        <v/>
      </c>
      <c r="AQ928" t="str">
        <f>IF(ISNUMBER(FIND("arbeid",Methode_Keuze)),"",IF(ISNUMBER(FIND("arbeid",Methode_Keuze)),"",IF(Tb_Activiteiten[[#This Row],[Arbeidskosten]]=1,Tb_Activiteiten[[#Headers],[Arbeidskosten]],"")))</f>
        <v/>
      </c>
      <c r="AR928" t="str">
        <f>IF(ISNUMBER(FIND("arbeid",Methode_Keuze)),"",IF(ISNUMBER(FIND("arbeid",Methode_Keuze)),"",IF(Tb_Activiteiten[[#This Row],[Arbeidskosten op basis van IKS]]=1,Tb_Activiteiten[[#Headers],[Arbeidskosten op basis van IKS]],"")))</f>
        <v/>
      </c>
      <c r="AS928" t="str">
        <f>IF(ISNUMBER(FIND("overige",Methode_Keuze)),"",IF(Tb_Activiteiten[[#This Row],[Kosten derden exclusief btw]]=1,Tb_Activiteiten[[#Headers],[Kosten derden exclusief btw]],""))</f>
        <v/>
      </c>
      <c r="AT928" t="str">
        <f>IF(ISNUMBER(FIND("overige",Methode_Keuze)),"",IF(Tb_Activiteiten[[#This Row],[Niet verrekenbare btw]]=1,Tb_Activiteiten[[#Headers],[Niet verrekenbare btw]],""))</f>
        <v/>
      </c>
      <c r="AU928" t="str">
        <f>IF(ISNUMBER(FIND("overige",Methode_Keuze)),"",IF(Tb_Activiteiten[[#This Row],[Grondkosten]]=1,Tb_Activiteiten[[#Headers],[Grondkosten]],""))</f>
        <v/>
      </c>
      <c r="AV928" t="str">
        <f>IF(ISNUMBER(FIND("overige",Methode_Keuze)),"",IF(Tb_Activiteiten[[#This Row],[Bijdrage in natura (overige)]]=1,Tb_Activiteiten[[#Headers],[Bijdrage in natura (overige)]],""))</f>
        <v/>
      </c>
      <c r="AW928" t="str">
        <f>IF(ISNUMBER(FIND("overige",Methode_Keuze)),"",IF(Tb_Activiteiten[[#This Row],[Bijdrage in natura (vrijwilligers)]]=1,Tb_Activiteiten[[#Headers],[Bijdrage in natura (vrijwilligers)]],""))</f>
        <v/>
      </c>
      <c r="AX928" t="str">
        <f>IF(ISNUMBER(FIND("overige",Methode_Keuze)),"",IF(Tb_Activiteiten[[#This Row],[Afschrijvingskosten]]=1,Tb_Activiteiten[[#Headers],[Afschrijvingskosten]],""))</f>
        <v/>
      </c>
      <c r="AY928" t="str">
        <f>IF(ISNUMBER(FIND("overige",Methode_Keuze)),"",IF(Tb_Activiteiten[[#This Row],[Vergoeding]]=1,Tb_Activiteiten[[#Headers],[Vergoeding]],""))</f>
        <v/>
      </c>
      <c r="AZ928" t="str">
        <f>IF(ISNUMBER(FIND("arbeid",Methode_Keuze)),"",IF(Tb_Activiteiten[[#This Row],[Arbeidskosten - vast tarief (excl eigen arbeid)]]=1,Tb_Activiteiten[[#Headers],[Arbeidskosten - vast tarief (excl eigen arbeid)]],""))</f>
        <v/>
      </c>
      <c r="BA928" t="str">
        <f>IF(ISNUMBER(FIND("overige",Methode_Keuze)),"",IF(Tb_Activiteiten[[#This Row],[Overige kosten]]=1,Tb_Activiteiten[[#Headers],[Overige kosten]],""))</f>
        <v/>
      </c>
    </row>
    <row r="929" spans="1:53" x14ac:dyDescent="0.25">
      <c r="A929" s="213"/>
      <c r="F929" s="64"/>
      <c r="G929" s="64"/>
      <c r="H929" s="258"/>
      <c r="I929" s="258"/>
      <c r="J929" s="258"/>
      <c r="K929" s="258"/>
      <c r="O929" s="56"/>
      <c r="Q929" t="str">
        <f>IFERROR(IF(VLOOKUP(Tb_Activiteiten[[#This Row],[Openstelling]],Tb_Openstelling[],2,0)=1,1,""),"")</f>
        <v/>
      </c>
      <c r="AK929" t="str">
        <f>IF(ISNUMBER(FIND("arbeid",Methode_Keuze)),"",IF(ISNUMBER(FIND("arbeid",Methode_Keuze)),"",IF(Tb_Activiteiten[[#This Row],[Loonkosten]]=1,Tb_Activiteiten[[#Headers],[Loonkosten]],"")))</f>
        <v/>
      </c>
      <c r="AL929" t="str">
        <f>IF(ISNUMBER(FIND("arbeid",Methode_Keuze)),"",IF(ISNUMBER(FIND("arbeid",Methode_Keuze)),"",IF(Tb_Activiteiten[[#This Row],[Eigen arbeid]]=1,Tb_Activiteiten[[#Headers],[Eigen arbeid]],"")))</f>
        <v/>
      </c>
      <c r="AM929" t="str">
        <f>IF(ISNUMBER(FIND("arbeid",Methode_Keuze)),"",IF(ISNUMBER(FIND("arbeid",Methode_Keuze)),"",IF(Tb_Activiteiten[[#This Row],[Projectmedewerker]]=1,Tb_Activiteiten[[#Headers],[Projectmedewerker]],"")))</f>
        <v/>
      </c>
      <c r="AN929" t="str">
        <f>IF(ISNUMBER(FIND("arbeid",Methode_Keuze)),"",IF(ISNUMBER(FIND("arbeid",Methode_Keuze)),"",IF(Tb_Activiteiten[[#This Row],[Landbouwer]]=1,Tb_Activiteiten[[#Headers],[Landbouwer]],"")))</f>
        <v/>
      </c>
      <c r="AO929" t="str">
        <f>IF(ISNUMBER(FIND("arbeid",Methode_Keuze)),"",IF(ISNUMBER(FIND("arbeid",Methode_Keuze)),"",IF(Tb_Activiteiten[[#This Row],[Adviseur]]=1,Tb_Activiteiten[[#Headers],[Adviseur]],"")))</f>
        <v/>
      </c>
      <c r="AP929" t="str">
        <f>IF(ISNUMBER(FIND("arbeid",Methode_Keuze)),"",IF(ISNUMBER(FIND("arbeid",Methode_Keuze)),"",IF(Tb_Activiteiten[[#This Row],[Projectleider/Expert]]=1,Tb_Activiteiten[[#Headers],[Projectleider/Expert]],"")))</f>
        <v/>
      </c>
      <c r="AQ929" t="str">
        <f>IF(ISNUMBER(FIND("arbeid",Methode_Keuze)),"",IF(ISNUMBER(FIND("arbeid",Methode_Keuze)),"",IF(Tb_Activiteiten[[#This Row],[Arbeidskosten]]=1,Tb_Activiteiten[[#Headers],[Arbeidskosten]],"")))</f>
        <v/>
      </c>
      <c r="AR929" t="str">
        <f>IF(ISNUMBER(FIND("arbeid",Methode_Keuze)),"",IF(ISNUMBER(FIND("arbeid",Methode_Keuze)),"",IF(Tb_Activiteiten[[#This Row],[Arbeidskosten op basis van IKS]]=1,Tb_Activiteiten[[#Headers],[Arbeidskosten op basis van IKS]],"")))</f>
        <v/>
      </c>
      <c r="AS929" t="str">
        <f>IF(ISNUMBER(FIND("overige",Methode_Keuze)),"",IF(Tb_Activiteiten[[#This Row],[Kosten derden exclusief btw]]=1,Tb_Activiteiten[[#Headers],[Kosten derden exclusief btw]],""))</f>
        <v/>
      </c>
      <c r="AT929" t="str">
        <f>IF(ISNUMBER(FIND("overige",Methode_Keuze)),"",IF(Tb_Activiteiten[[#This Row],[Niet verrekenbare btw]]=1,Tb_Activiteiten[[#Headers],[Niet verrekenbare btw]],""))</f>
        <v/>
      </c>
      <c r="AU929" t="str">
        <f>IF(ISNUMBER(FIND("overige",Methode_Keuze)),"",IF(Tb_Activiteiten[[#This Row],[Grondkosten]]=1,Tb_Activiteiten[[#Headers],[Grondkosten]],""))</f>
        <v/>
      </c>
      <c r="AV929" t="str">
        <f>IF(ISNUMBER(FIND("overige",Methode_Keuze)),"",IF(Tb_Activiteiten[[#This Row],[Bijdrage in natura (overige)]]=1,Tb_Activiteiten[[#Headers],[Bijdrage in natura (overige)]],""))</f>
        <v/>
      </c>
      <c r="AW929" t="str">
        <f>IF(ISNUMBER(FIND("overige",Methode_Keuze)),"",IF(Tb_Activiteiten[[#This Row],[Bijdrage in natura (vrijwilligers)]]=1,Tb_Activiteiten[[#Headers],[Bijdrage in natura (vrijwilligers)]],""))</f>
        <v/>
      </c>
      <c r="AX929" t="str">
        <f>IF(ISNUMBER(FIND("overige",Methode_Keuze)),"",IF(Tb_Activiteiten[[#This Row],[Afschrijvingskosten]]=1,Tb_Activiteiten[[#Headers],[Afschrijvingskosten]],""))</f>
        <v/>
      </c>
      <c r="AY929" t="str">
        <f>IF(ISNUMBER(FIND("overige",Methode_Keuze)),"",IF(Tb_Activiteiten[[#This Row],[Vergoeding]]=1,Tb_Activiteiten[[#Headers],[Vergoeding]],""))</f>
        <v/>
      </c>
      <c r="AZ929" t="str">
        <f>IF(ISNUMBER(FIND("arbeid",Methode_Keuze)),"",IF(Tb_Activiteiten[[#This Row],[Arbeidskosten - vast tarief (excl eigen arbeid)]]=1,Tb_Activiteiten[[#Headers],[Arbeidskosten - vast tarief (excl eigen arbeid)]],""))</f>
        <v/>
      </c>
      <c r="BA929" t="str">
        <f>IF(ISNUMBER(FIND("overige",Methode_Keuze)),"",IF(Tb_Activiteiten[[#This Row],[Overige kosten]]=1,Tb_Activiteiten[[#Headers],[Overige kosten]],""))</f>
        <v/>
      </c>
    </row>
    <row r="930" spans="1:53" x14ac:dyDescent="0.25">
      <c r="A930" s="213"/>
      <c r="F930" s="64"/>
      <c r="G930" s="64"/>
      <c r="H930" s="258"/>
      <c r="I930" s="258"/>
      <c r="J930" s="258"/>
      <c r="K930" s="258"/>
      <c r="O930" s="56"/>
      <c r="Q930" t="str">
        <f>IFERROR(IF(VLOOKUP(Tb_Activiteiten[[#This Row],[Openstelling]],Tb_Openstelling[],2,0)=1,1,""),"")</f>
        <v/>
      </c>
      <c r="AK930" t="str">
        <f>IF(ISNUMBER(FIND("arbeid",Methode_Keuze)),"",IF(ISNUMBER(FIND("arbeid",Methode_Keuze)),"",IF(Tb_Activiteiten[[#This Row],[Loonkosten]]=1,Tb_Activiteiten[[#Headers],[Loonkosten]],"")))</f>
        <v/>
      </c>
      <c r="AL930" t="str">
        <f>IF(ISNUMBER(FIND("arbeid",Methode_Keuze)),"",IF(ISNUMBER(FIND("arbeid",Methode_Keuze)),"",IF(Tb_Activiteiten[[#This Row],[Eigen arbeid]]=1,Tb_Activiteiten[[#Headers],[Eigen arbeid]],"")))</f>
        <v/>
      </c>
      <c r="AM930" t="str">
        <f>IF(ISNUMBER(FIND("arbeid",Methode_Keuze)),"",IF(ISNUMBER(FIND("arbeid",Methode_Keuze)),"",IF(Tb_Activiteiten[[#This Row],[Projectmedewerker]]=1,Tb_Activiteiten[[#Headers],[Projectmedewerker]],"")))</f>
        <v/>
      </c>
      <c r="AN930" t="str">
        <f>IF(ISNUMBER(FIND("arbeid",Methode_Keuze)),"",IF(ISNUMBER(FIND("arbeid",Methode_Keuze)),"",IF(Tb_Activiteiten[[#This Row],[Landbouwer]]=1,Tb_Activiteiten[[#Headers],[Landbouwer]],"")))</f>
        <v/>
      </c>
      <c r="AO930" t="str">
        <f>IF(ISNUMBER(FIND("arbeid",Methode_Keuze)),"",IF(ISNUMBER(FIND("arbeid",Methode_Keuze)),"",IF(Tb_Activiteiten[[#This Row],[Adviseur]]=1,Tb_Activiteiten[[#Headers],[Adviseur]],"")))</f>
        <v/>
      </c>
      <c r="AP930" t="str">
        <f>IF(ISNUMBER(FIND("arbeid",Methode_Keuze)),"",IF(ISNUMBER(FIND("arbeid",Methode_Keuze)),"",IF(Tb_Activiteiten[[#This Row],[Projectleider/Expert]]=1,Tb_Activiteiten[[#Headers],[Projectleider/Expert]],"")))</f>
        <v/>
      </c>
      <c r="AQ930" t="str">
        <f>IF(ISNUMBER(FIND("arbeid",Methode_Keuze)),"",IF(ISNUMBER(FIND("arbeid",Methode_Keuze)),"",IF(Tb_Activiteiten[[#This Row],[Arbeidskosten]]=1,Tb_Activiteiten[[#Headers],[Arbeidskosten]],"")))</f>
        <v/>
      </c>
      <c r="AR930" t="str">
        <f>IF(ISNUMBER(FIND("arbeid",Methode_Keuze)),"",IF(ISNUMBER(FIND("arbeid",Methode_Keuze)),"",IF(Tb_Activiteiten[[#This Row],[Arbeidskosten op basis van IKS]]=1,Tb_Activiteiten[[#Headers],[Arbeidskosten op basis van IKS]],"")))</f>
        <v/>
      </c>
      <c r="AS930" t="str">
        <f>IF(ISNUMBER(FIND("overige",Methode_Keuze)),"",IF(Tb_Activiteiten[[#This Row],[Kosten derden exclusief btw]]=1,Tb_Activiteiten[[#Headers],[Kosten derden exclusief btw]],""))</f>
        <v/>
      </c>
      <c r="AT930" t="str">
        <f>IF(ISNUMBER(FIND("overige",Methode_Keuze)),"",IF(Tb_Activiteiten[[#This Row],[Niet verrekenbare btw]]=1,Tb_Activiteiten[[#Headers],[Niet verrekenbare btw]],""))</f>
        <v/>
      </c>
      <c r="AU930" t="str">
        <f>IF(ISNUMBER(FIND("overige",Methode_Keuze)),"",IF(Tb_Activiteiten[[#This Row],[Grondkosten]]=1,Tb_Activiteiten[[#Headers],[Grondkosten]],""))</f>
        <v/>
      </c>
      <c r="AV930" t="str">
        <f>IF(ISNUMBER(FIND("overige",Methode_Keuze)),"",IF(Tb_Activiteiten[[#This Row],[Bijdrage in natura (overige)]]=1,Tb_Activiteiten[[#Headers],[Bijdrage in natura (overige)]],""))</f>
        <v/>
      </c>
      <c r="AW930" t="str">
        <f>IF(ISNUMBER(FIND("overige",Methode_Keuze)),"",IF(Tb_Activiteiten[[#This Row],[Bijdrage in natura (vrijwilligers)]]=1,Tb_Activiteiten[[#Headers],[Bijdrage in natura (vrijwilligers)]],""))</f>
        <v/>
      </c>
      <c r="AX930" t="str">
        <f>IF(ISNUMBER(FIND("overige",Methode_Keuze)),"",IF(Tb_Activiteiten[[#This Row],[Afschrijvingskosten]]=1,Tb_Activiteiten[[#Headers],[Afschrijvingskosten]],""))</f>
        <v/>
      </c>
      <c r="AY930" t="str">
        <f>IF(ISNUMBER(FIND("overige",Methode_Keuze)),"",IF(Tb_Activiteiten[[#This Row],[Vergoeding]]=1,Tb_Activiteiten[[#Headers],[Vergoeding]],""))</f>
        <v/>
      </c>
      <c r="AZ930" t="str">
        <f>IF(ISNUMBER(FIND("arbeid",Methode_Keuze)),"",IF(Tb_Activiteiten[[#This Row],[Arbeidskosten - vast tarief (excl eigen arbeid)]]=1,Tb_Activiteiten[[#Headers],[Arbeidskosten - vast tarief (excl eigen arbeid)]],""))</f>
        <v/>
      </c>
      <c r="BA930" t="str">
        <f>IF(ISNUMBER(FIND("overige",Methode_Keuze)),"",IF(Tb_Activiteiten[[#This Row],[Overige kosten]]=1,Tb_Activiteiten[[#Headers],[Overige kosten]],""))</f>
        <v/>
      </c>
    </row>
    <row r="931" spans="1:53" x14ac:dyDescent="0.25">
      <c r="A931" s="213"/>
      <c r="F931" s="64"/>
      <c r="G931" s="64"/>
      <c r="H931" s="258"/>
      <c r="I931" s="258"/>
      <c r="J931" s="258"/>
      <c r="K931" s="258"/>
      <c r="O931" s="56"/>
      <c r="Q931" t="str">
        <f>IFERROR(IF(VLOOKUP(Tb_Activiteiten[[#This Row],[Openstelling]],Tb_Openstelling[],2,0)=1,1,""),"")</f>
        <v/>
      </c>
      <c r="AK931" t="str">
        <f>IF(ISNUMBER(FIND("arbeid",Methode_Keuze)),"",IF(ISNUMBER(FIND("arbeid",Methode_Keuze)),"",IF(Tb_Activiteiten[[#This Row],[Loonkosten]]=1,Tb_Activiteiten[[#Headers],[Loonkosten]],"")))</f>
        <v/>
      </c>
      <c r="AL931" t="str">
        <f>IF(ISNUMBER(FIND("arbeid",Methode_Keuze)),"",IF(ISNUMBER(FIND("arbeid",Methode_Keuze)),"",IF(Tb_Activiteiten[[#This Row],[Eigen arbeid]]=1,Tb_Activiteiten[[#Headers],[Eigen arbeid]],"")))</f>
        <v/>
      </c>
      <c r="AM931" t="str">
        <f>IF(ISNUMBER(FIND("arbeid",Methode_Keuze)),"",IF(ISNUMBER(FIND("arbeid",Methode_Keuze)),"",IF(Tb_Activiteiten[[#This Row],[Projectmedewerker]]=1,Tb_Activiteiten[[#Headers],[Projectmedewerker]],"")))</f>
        <v/>
      </c>
      <c r="AN931" t="str">
        <f>IF(ISNUMBER(FIND("arbeid",Methode_Keuze)),"",IF(ISNUMBER(FIND("arbeid",Methode_Keuze)),"",IF(Tb_Activiteiten[[#This Row],[Landbouwer]]=1,Tb_Activiteiten[[#Headers],[Landbouwer]],"")))</f>
        <v/>
      </c>
      <c r="AO931" t="str">
        <f>IF(ISNUMBER(FIND("arbeid",Methode_Keuze)),"",IF(ISNUMBER(FIND("arbeid",Methode_Keuze)),"",IF(Tb_Activiteiten[[#This Row],[Adviseur]]=1,Tb_Activiteiten[[#Headers],[Adviseur]],"")))</f>
        <v/>
      </c>
      <c r="AP931" t="str">
        <f>IF(ISNUMBER(FIND("arbeid",Methode_Keuze)),"",IF(ISNUMBER(FIND("arbeid",Methode_Keuze)),"",IF(Tb_Activiteiten[[#This Row],[Projectleider/Expert]]=1,Tb_Activiteiten[[#Headers],[Projectleider/Expert]],"")))</f>
        <v/>
      </c>
      <c r="AQ931" t="str">
        <f>IF(ISNUMBER(FIND("arbeid",Methode_Keuze)),"",IF(ISNUMBER(FIND("arbeid",Methode_Keuze)),"",IF(Tb_Activiteiten[[#This Row],[Arbeidskosten]]=1,Tb_Activiteiten[[#Headers],[Arbeidskosten]],"")))</f>
        <v/>
      </c>
      <c r="AR931" t="str">
        <f>IF(ISNUMBER(FIND("arbeid",Methode_Keuze)),"",IF(ISNUMBER(FIND("arbeid",Methode_Keuze)),"",IF(Tb_Activiteiten[[#This Row],[Arbeidskosten op basis van IKS]]=1,Tb_Activiteiten[[#Headers],[Arbeidskosten op basis van IKS]],"")))</f>
        <v/>
      </c>
      <c r="AS931" t="str">
        <f>IF(ISNUMBER(FIND("overige",Methode_Keuze)),"",IF(Tb_Activiteiten[[#This Row],[Kosten derden exclusief btw]]=1,Tb_Activiteiten[[#Headers],[Kosten derden exclusief btw]],""))</f>
        <v/>
      </c>
      <c r="AT931" t="str">
        <f>IF(ISNUMBER(FIND("overige",Methode_Keuze)),"",IF(Tb_Activiteiten[[#This Row],[Niet verrekenbare btw]]=1,Tb_Activiteiten[[#Headers],[Niet verrekenbare btw]],""))</f>
        <v/>
      </c>
      <c r="AU931" t="str">
        <f>IF(ISNUMBER(FIND("overige",Methode_Keuze)),"",IF(Tb_Activiteiten[[#This Row],[Grondkosten]]=1,Tb_Activiteiten[[#Headers],[Grondkosten]],""))</f>
        <v/>
      </c>
      <c r="AV931" t="str">
        <f>IF(ISNUMBER(FIND("overige",Methode_Keuze)),"",IF(Tb_Activiteiten[[#This Row],[Bijdrage in natura (overige)]]=1,Tb_Activiteiten[[#Headers],[Bijdrage in natura (overige)]],""))</f>
        <v/>
      </c>
      <c r="AW931" t="str">
        <f>IF(ISNUMBER(FIND("overige",Methode_Keuze)),"",IF(Tb_Activiteiten[[#This Row],[Bijdrage in natura (vrijwilligers)]]=1,Tb_Activiteiten[[#Headers],[Bijdrage in natura (vrijwilligers)]],""))</f>
        <v/>
      </c>
      <c r="AX931" t="str">
        <f>IF(ISNUMBER(FIND("overige",Methode_Keuze)),"",IF(Tb_Activiteiten[[#This Row],[Afschrijvingskosten]]=1,Tb_Activiteiten[[#Headers],[Afschrijvingskosten]],""))</f>
        <v/>
      </c>
      <c r="AY931" t="str">
        <f>IF(ISNUMBER(FIND("overige",Methode_Keuze)),"",IF(Tb_Activiteiten[[#This Row],[Vergoeding]]=1,Tb_Activiteiten[[#Headers],[Vergoeding]],""))</f>
        <v/>
      </c>
      <c r="AZ931" t="str">
        <f>IF(ISNUMBER(FIND("arbeid",Methode_Keuze)),"",IF(Tb_Activiteiten[[#This Row],[Arbeidskosten - vast tarief (excl eigen arbeid)]]=1,Tb_Activiteiten[[#Headers],[Arbeidskosten - vast tarief (excl eigen arbeid)]],""))</f>
        <v/>
      </c>
      <c r="BA931" t="str">
        <f>IF(ISNUMBER(FIND("overige",Methode_Keuze)),"",IF(Tb_Activiteiten[[#This Row],[Overige kosten]]=1,Tb_Activiteiten[[#Headers],[Overige kosten]],""))</f>
        <v/>
      </c>
    </row>
    <row r="932" spans="1:53" x14ac:dyDescent="0.25">
      <c r="A932" s="213"/>
      <c r="F932" s="64"/>
      <c r="G932" s="64"/>
      <c r="H932" s="258"/>
      <c r="I932" s="258"/>
      <c r="J932" s="258"/>
      <c r="K932" s="258"/>
      <c r="O932" s="56"/>
      <c r="Q932" t="str">
        <f>IFERROR(IF(VLOOKUP(Tb_Activiteiten[[#This Row],[Openstelling]],Tb_Openstelling[],2,0)=1,1,""),"")</f>
        <v/>
      </c>
      <c r="AK932" t="str">
        <f>IF(ISNUMBER(FIND("arbeid",Methode_Keuze)),"",IF(ISNUMBER(FIND("arbeid",Methode_Keuze)),"",IF(Tb_Activiteiten[[#This Row],[Loonkosten]]=1,Tb_Activiteiten[[#Headers],[Loonkosten]],"")))</f>
        <v/>
      </c>
      <c r="AL932" t="str">
        <f>IF(ISNUMBER(FIND("arbeid",Methode_Keuze)),"",IF(ISNUMBER(FIND("arbeid",Methode_Keuze)),"",IF(Tb_Activiteiten[[#This Row],[Eigen arbeid]]=1,Tb_Activiteiten[[#Headers],[Eigen arbeid]],"")))</f>
        <v/>
      </c>
      <c r="AM932" t="str">
        <f>IF(ISNUMBER(FIND("arbeid",Methode_Keuze)),"",IF(ISNUMBER(FIND("arbeid",Methode_Keuze)),"",IF(Tb_Activiteiten[[#This Row],[Projectmedewerker]]=1,Tb_Activiteiten[[#Headers],[Projectmedewerker]],"")))</f>
        <v/>
      </c>
      <c r="AN932" t="str">
        <f>IF(ISNUMBER(FIND("arbeid",Methode_Keuze)),"",IF(ISNUMBER(FIND("arbeid",Methode_Keuze)),"",IF(Tb_Activiteiten[[#This Row],[Landbouwer]]=1,Tb_Activiteiten[[#Headers],[Landbouwer]],"")))</f>
        <v/>
      </c>
      <c r="AO932" t="str">
        <f>IF(ISNUMBER(FIND("arbeid",Methode_Keuze)),"",IF(ISNUMBER(FIND("arbeid",Methode_Keuze)),"",IF(Tb_Activiteiten[[#This Row],[Adviseur]]=1,Tb_Activiteiten[[#Headers],[Adviseur]],"")))</f>
        <v/>
      </c>
      <c r="AP932" t="str">
        <f>IF(ISNUMBER(FIND("arbeid",Methode_Keuze)),"",IF(ISNUMBER(FIND("arbeid",Methode_Keuze)),"",IF(Tb_Activiteiten[[#This Row],[Projectleider/Expert]]=1,Tb_Activiteiten[[#Headers],[Projectleider/Expert]],"")))</f>
        <v/>
      </c>
      <c r="AQ932" t="str">
        <f>IF(ISNUMBER(FIND("arbeid",Methode_Keuze)),"",IF(ISNUMBER(FIND("arbeid",Methode_Keuze)),"",IF(Tb_Activiteiten[[#This Row],[Arbeidskosten]]=1,Tb_Activiteiten[[#Headers],[Arbeidskosten]],"")))</f>
        <v/>
      </c>
      <c r="AR932" t="str">
        <f>IF(ISNUMBER(FIND("arbeid",Methode_Keuze)),"",IF(ISNUMBER(FIND("arbeid",Methode_Keuze)),"",IF(Tb_Activiteiten[[#This Row],[Arbeidskosten op basis van IKS]]=1,Tb_Activiteiten[[#Headers],[Arbeidskosten op basis van IKS]],"")))</f>
        <v/>
      </c>
      <c r="AS932" t="str">
        <f>IF(ISNUMBER(FIND("overige",Methode_Keuze)),"",IF(Tb_Activiteiten[[#This Row],[Kosten derden exclusief btw]]=1,Tb_Activiteiten[[#Headers],[Kosten derden exclusief btw]],""))</f>
        <v/>
      </c>
      <c r="AT932" t="str">
        <f>IF(ISNUMBER(FIND("overige",Methode_Keuze)),"",IF(Tb_Activiteiten[[#This Row],[Niet verrekenbare btw]]=1,Tb_Activiteiten[[#Headers],[Niet verrekenbare btw]],""))</f>
        <v/>
      </c>
      <c r="AU932" t="str">
        <f>IF(ISNUMBER(FIND("overige",Methode_Keuze)),"",IF(Tb_Activiteiten[[#This Row],[Grondkosten]]=1,Tb_Activiteiten[[#Headers],[Grondkosten]],""))</f>
        <v/>
      </c>
      <c r="AV932" t="str">
        <f>IF(ISNUMBER(FIND("overige",Methode_Keuze)),"",IF(Tb_Activiteiten[[#This Row],[Bijdrage in natura (overige)]]=1,Tb_Activiteiten[[#Headers],[Bijdrage in natura (overige)]],""))</f>
        <v/>
      </c>
      <c r="AW932" t="str">
        <f>IF(ISNUMBER(FIND("overige",Methode_Keuze)),"",IF(Tb_Activiteiten[[#This Row],[Bijdrage in natura (vrijwilligers)]]=1,Tb_Activiteiten[[#Headers],[Bijdrage in natura (vrijwilligers)]],""))</f>
        <v/>
      </c>
      <c r="AX932" t="str">
        <f>IF(ISNUMBER(FIND("overige",Methode_Keuze)),"",IF(Tb_Activiteiten[[#This Row],[Afschrijvingskosten]]=1,Tb_Activiteiten[[#Headers],[Afschrijvingskosten]],""))</f>
        <v/>
      </c>
      <c r="AY932" t="str">
        <f>IF(ISNUMBER(FIND("overige",Methode_Keuze)),"",IF(Tb_Activiteiten[[#This Row],[Vergoeding]]=1,Tb_Activiteiten[[#Headers],[Vergoeding]],""))</f>
        <v/>
      </c>
      <c r="AZ932" t="str">
        <f>IF(ISNUMBER(FIND("arbeid",Methode_Keuze)),"",IF(Tb_Activiteiten[[#This Row],[Arbeidskosten - vast tarief (excl eigen arbeid)]]=1,Tb_Activiteiten[[#Headers],[Arbeidskosten - vast tarief (excl eigen arbeid)]],""))</f>
        <v/>
      </c>
      <c r="BA932" t="str">
        <f>IF(ISNUMBER(FIND("overige",Methode_Keuze)),"",IF(Tb_Activiteiten[[#This Row],[Overige kosten]]=1,Tb_Activiteiten[[#Headers],[Overige kosten]],""))</f>
        <v/>
      </c>
    </row>
    <row r="933" spans="1:53" x14ac:dyDescent="0.25">
      <c r="A933" s="213"/>
      <c r="F933" s="64"/>
      <c r="G933" s="64"/>
      <c r="H933" s="258"/>
      <c r="I933" s="258"/>
      <c r="J933" s="258"/>
      <c r="K933" s="258"/>
      <c r="O933" s="56"/>
      <c r="Q933" t="str">
        <f>IFERROR(IF(VLOOKUP(Tb_Activiteiten[[#This Row],[Openstelling]],Tb_Openstelling[],2,0)=1,1,""),"")</f>
        <v/>
      </c>
      <c r="AK933" t="str">
        <f>IF(ISNUMBER(FIND("arbeid",Methode_Keuze)),"",IF(ISNUMBER(FIND("arbeid",Methode_Keuze)),"",IF(Tb_Activiteiten[[#This Row],[Loonkosten]]=1,Tb_Activiteiten[[#Headers],[Loonkosten]],"")))</f>
        <v/>
      </c>
      <c r="AL933" t="str">
        <f>IF(ISNUMBER(FIND("arbeid",Methode_Keuze)),"",IF(ISNUMBER(FIND("arbeid",Methode_Keuze)),"",IF(Tb_Activiteiten[[#This Row],[Eigen arbeid]]=1,Tb_Activiteiten[[#Headers],[Eigen arbeid]],"")))</f>
        <v/>
      </c>
      <c r="AM933" t="str">
        <f>IF(ISNUMBER(FIND("arbeid",Methode_Keuze)),"",IF(ISNUMBER(FIND("arbeid",Methode_Keuze)),"",IF(Tb_Activiteiten[[#This Row],[Projectmedewerker]]=1,Tb_Activiteiten[[#Headers],[Projectmedewerker]],"")))</f>
        <v/>
      </c>
      <c r="AN933" t="str">
        <f>IF(ISNUMBER(FIND("arbeid",Methode_Keuze)),"",IF(ISNUMBER(FIND("arbeid",Methode_Keuze)),"",IF(Tb_Activiteiten[[#This Row],[Landbouwer]]=1,Tb_Activiteiten[[#Headers],[Landbouwer]],"")))</f>
        <v/>
      </c>
      <c r="AO933" t="str">
        <f>IF(ISNUMBER(FIND("arbeid",Methode_Keuze)),"",IF(ISNUMBER(FIND("arbeid",Methode_Keuze)),"",IF(Tb_Activiteiten[[#This Row],[Adviseur]]=1,Tb_Activiteiten[[#Headers],[Adviseur]],"")))</f>
        <v/>
      </c>
      <c r="AP933" t="str">
        <f>IF(ISNUMBER(FIND("arbeid",Methode_Keuze)),"",IF(ISNUMBER(FIND("arbeid",Methode_Keuze)),"",IF(Tb_Activiteiten[[#This Row],[Projectleider/Expert]]=1,Tb_Activiteiten[[#Headers],[Projectleider/Expert]],"")))</f>
        <v/>
      </c>
      <c r="AQ933" t="str">
        <f>IF(ISNUMBER(FIND("arbeid",Methode_Keuze)),"",IF(ISNUMBER(FIND("arbeid",Methode_Keuze)),"",IF(Tb_Activiteiten[[#This Row],[Arbeidskosten]]=1,Tb_Activiteiten[[#Headers],[Arbeidskosten]],"")))</f>
        <v/>
      </c>
      <c r="AR933" t="str">
        <f>IF(ISNUMBER(FIND("arbeid",Methode_Keuze)),"",IF(ISNUMBER(FIND("arbeid",Methode_Keuze)),"",IF(Tb_Activiteiten[[#This Row],[Arbeidskosten op basis van IKS]]=1,Tb_Activiteiten[[#Headers],[Arbeidskosten op basis van IKS]],"")))</f>
        <v/>
      </c>
      <c r="AS933" t="str">
        <f>IF(ISNUMBER(FIND("overige",Methode_Keuze)),"",IF(Tb_Activiteiten[[#This Row],[Kosten derden exclusief btw]]=1,Tb_Activiteiten[[#Headers],[Kosten derden exclusief btw]],""))</f>
        <v/>
      </c>
      <c r="AT933" t="str">
        <f>IF(ISNUMBER(FIND("overige",Methode_Keuze)),"",IF(Tb_Activiteiten[[#This Row],[Niet verrekenbare btw]]=1,Tb_Activiteiten[[#Headers],[Niet verrekenbare btw]],""))</f>
        <v/>
      </c>
      <c r="AU933" t="str">
        <f>IF(ISNUMBER(FIND("overige",Methode_Keuze)),"",IF(Tb_Activiteiten[[#This Row],[Grondkosten]]=1,Tb_Activiteiten[[#Headers],[Grondkosten]],""))</f>
        <v/>
      </c>
      <c r="AV933" t="str">
        <f>IF(ISNUMBER(FIND("overige",Methode_Keuze)),"",IF(Tb_Activiteiten[[#This Row],[Bijdrage in natura (overige)]]=1,Tb_Activiteiten[[#Headers],[Bijdrage in natura (overige)]],""))</f>
        <v/>
      </c>
      <c r="AW933" t="str">
        <f>IF(ISNUMBER(FIND("overige",Methode_Keuze)),"",IF(Tb_Activiteiten[[#This Row],[Bijdrage in natura (vrijwilligers)]]=1,Tb_Activiteiten[[#Headers],[Bijdrage in natura (vrijwilligers)]],""))</f>
        <v/>
      </c>
      <c r="AX933" t="str">
        <f>IF(ISNUMBER(FIND("overige",Methode_Keuze)),"",IF(Tb_Activiteiten[[#This Row],[Afschrijvingskosten]]=1,Tb_Activiteiten[[#Headers],[Afschrijvingskosten]],""))</f>
        <v/>
      </c>
      <c r="AY933" t="str">
        <f>IF(ISNUMBER(FIND("overige",Methode_Keuze)),"",IF(Tb_Activiteiten[[#This Row],[Vergoeding]]=1,Tb_Activiteiten[[#Headers],[Vergoeding]],""))</f>
        <v/>
      </c>
      <c r="AZ933" t="str">
        <f>IF(ISNUMBER(FIND("arbeid",Methode_Keuze)),"",IF(Tb_Activiteiten[[#This Row],[Arbeidskosten - vast tarief (excl eigen arbeid)]]=1,Tb_Activiteiten[[#Headers],[Arbeidskosten - vast tarief (excl eigen arbeid)]],""))</f>
        <v/>
      </c>
      <c r="BA933" t="str">
        <f>IF(ISNUMBER(FIND("overige",Methode_Keuze)),"",IF(Tb_Activiteiten[[#This Row],[Overige kosten]]=1,Tb_Activiteiten[[#Headers],[Overige kosten]],""))</f>
        <v/>
      </c>
    </row>
    <row r="934" spans="1:53" x14ac:dyDescent="0.25">
      <c r="A934" s="213"/>
      <c r="F934" s="64"/>
      <c r="G934" s="64"/>
      <c r="H934" s="258"/>
      <c r="I934" s="258"/>
      <c r="J934" s="258"/>
      <c r="K934" s="258"/>
      <c r="O934" s="56"/>
      <c r="Q934" t="str">
        <f>IFERROR(IF(VLOOKUP(Tb_Activiteiten[[#This Row],[Openstelling]],Tb_Openstelling[],2,0)=1,1,""),"")</f>
        <v/>
      </c>
      <c r="AK934" t="str">
        <f>IF(ISNUMBER(FIND("arbeid",Methode_Keuze)),"",IF(ISNUMBER(FIND("arbeid",Methode_Keuze)),"",IF(Tb_Activiteiten[[#This Row],[Loonkosten]]=1,Tb_Activiteiten[[#Headers],[Loonkosten]],"")))</f>
        <v/>
      </c>
      <c r="AL934" t="str">
        <f>IF(ISNUMBER(FIND("arbeid",Methode_Keuze)),"",IF(ISNUMBER(FIND("arbeid",Methode_Keuze)),"",IF(Tb_Activiteiten[[#This Row],[Eigen arbeid]]=1,Tb_Activiteiten[[#Headers],[Eigen arbeid]],"")))</f>
        <v/>
      </c>
      <c r="AM934" t="str">
        <f>IF(ISNUMBER(FIND("arbeid",Methode_Keuze)),"",IF(ISNUMBER(FIND("arbeid",Methode_Keuze)),"",IF(Tb_Activiteiten[[#This Row],[Projectmedewerker]]=1,Tb_Activiteiten[[#Headers],[Projectmedewerker]],"")))</f>
        <v/>
      </c>
      <c r="AN934" t="str">
        <f>IF(ISNUMBER(FIND("arbeid",Methode_Keuze)),"",IF(ISNUMBER(FIND("arbeid",Methode_Keuze)),"",IF(Tb_Activiteiten[[#This Row],[Landbouwer]]=1,Tb_Activiteiten[[#Headers],[Landbouwer]],"")))</f>
        <v/>
      </c>
      <c r="AO934" t="str">
        <f>IF(ISNUMBER(FIND("arbeid",Methode_Keuze)),"",IF(ISNUMBER(FIND("arbeid",Methode_Keuze)),"",IF(Tb_Activiteiten[[#This Row],[Adviseur]]=1,Tb_Activiteiten[[#Headers],[Adviseur]],"")))</f>
        <v/>
      </c>
      <c r="AP934" t="str">
        <f>IF(ISNUMBER(FIND("arbeid",Methode_Keuze)),"",IF(ISNUMBER(FIND("arbeid",Methode_Keuze)),"",IF(Tb_Activiteiten[[#This Row],[Projectleider/Expert]]=1,Tb_Activiteiten[[#Headers],[Projectleider/Expert]],"")))</f>
        <v/>
      </c>
      <c r="AQ934" t="str">
        <f>IF(ISNUMBER(FIND("arbeid",Methode_Keuze)),"",IF(ISNUMBER(FIND("arbeid",Methode_Keuze)),"",IF(Tb_Activiteiten[[#This Row],[Arbeidskosten]]=1,Tb_Activiteiten[[#Headers],[Arbeidskosten]],"")))</f>
        <v/>
      </c>
      <c r="AR934" t="str">
        <f>IF(ISNUMBER(FIND("arbeid",Methode_Keuze)),"",IF(ISNUMBER(FIND("arbeid",Methode_Keuze)),"",IF(Tb_Activiteiten[[#This Row],[Arbeidskosten op basis van IKS]]=1,Tb_Activiteiten[[#Headers],[Arbeidskosten op basis van IKS]],"")))</f>
        <v/>
      </c>
      <c r="AS934" t="str">
        <f>IF(ISNUMBER(FIND("overige",Methode_Keuze)),"",IF(Tb_Activiteiten[[#This Row],[Kosten derden exclusief btw]]=1,Tb_Activiteiten[[#Headers],[Kosten derden exclusief btw]],""))</f>
        <v/>
      </c>
      <c r="AT934" t="str">
        <f>IF(ISNUMBER(FIND("overige",Methode_Keuze)),"",IF(Tb_Activiteiten[[#This Row],[Niet verrekenbare btw]]=1,Tb_Activiteiten[[#Headers],[Niet verrekenbare btw]],""))</f>
        <v/>
      </c>
      <c r="AU934" t="str">
        <f>IF(ISNUMBER(FIND("overige",Methode_Keuze)),"",IF(Tb_Activiteiten[[#This Row],[Grondkosten]]=1,Tb_Activiteiten[[#Headers],[Grondkosten]],""))</f>
        <v/>
      </c>
      <c r="AV934" t="str">
        <f>IF(ISNUMBER(FIND("overige",Methode_Keuze)),"",IF(Tb_Activiteiten[[#This Row],[Bijdrage in natura (overige)]]=1,Tb_Activiteiten[[#Headers],[Bijdrage in natura (overige)]],""))</f>
        <v/>
      </c>
      <c r="AW934" t="str">
        <f>IF(ISNUMBER(FIND("overige",Methode_Keuze)),"",IF(Tb_Activiteiten[[#This Row],[Bijdrage in natura (vrijwilligers)]]=1,Tb_Activiteiten[[#Headers],[Bijdrage in natura (vrijwilligers)]],""))</f>
        <v/>
      </c>
      <c r="AX934" t="str">
        <f>IF(ISNUMBER(FIND("overige",Methode_Keuze)),"",IF(Tb_Activiteiten[[#This Row],[Afschrijvingskosten]]=1,Tb_Activiteiten[[#Headers],[Afschrijvingskosten]],""))</f>
        <v/>
      </c>
      <c r="AY934" t="str">
        <f>IF(ISNUMBER(FIND("overige",Methode_Keuze)),"",IF(Tb_Activiteiten[[#This Row],[Vergoeding]]=1,Tb_Activiteiten[[#Headers],[Vergoeding]],""))</f>
        <v/>
      </c>
      <c r="AZ934" t="str">
        <f>IF(ISNUMBER(FIND("arbeid",Methode_Keuze)),"",IF(Tb_Activiteiten[[#This Row],[Arbeidskosten - vast tarief (excl eigen arbeid)]]=1,Tb_Activiteiten[[#Headers],[Arbeidskosten - vast tarief (excl eigen arbeid)]],""))</f>
        <v/>
      </c>
      <c r="BA934" t="str">
        <f>IF(ISNUMBER(FIND("overige",Methode_Keuze)),"",IF(Tb_Activiteiten[[#This Row],[Overige kosten]]=1,Tb_Activiteiten[[#Headers],[Overige kosten]],""))</f>
        <v/>
      </c>
    </row>
    <row r="935" spans="1:53" x14ac:dyDescent="0.25">
      <c r="A935" s="213"/>
      <c r="F935" s="64"/>
      <c r="G935" s="64"/>
      <c r="H935" s="258"/>
      <c r="I935" s="258"/>
      <c r="J935" s="258"/>
      <c r="K935" s="258"/>
      <c r="O935" s="56"/>
      <c r="Q935" t="str">
        <f>IFERROR(IF(VLOOKUP(Tb_Activiteiten[[#This Row],[Openstelling]],Tb_Openstelling[],2,0)=1,1,""),"")</f>
        <v/>
      </c>
      <c r="AK935" t="str">
        <f>IF(ISNUMBER(FIND("arbeid",Methode_Keuze)),"",IF(ISNUMBER(FIND("arbeid",Methode_Keuze)),"",IF(Tb_Activiteiten[[#This Row],[Loonkosten]]=1,Tb_Activiteiten[[#Headers],[Loonkosten]],"")))</f>
        <v/>
      </c>
      <c r="AL935" t="str">
        <f>IF(ISNUMBER(FIND("arbeid",Methode_Keuze)),"",IF(ISNUMBER(FIND("arbeid",Methode_Keuze)),"",IF(Tb_Activiteiten[[#This Row],[Eigen arbeid]]=1,Tb_Activiteiten[[#Headers],[Eigen arbeid]],"")))</f>
        <v/>
      </c>
      <c r="AM935" t="str">
        <f>IF(ISNUMBER(FIND("arbeid",Methode_Keuze)),"",IF(ISNUMBER(FIND("arbeid",Methode_Keuze)),"",IF(Tb_Activiteiten[[#This Row],[Projectmedewerker]]=1,Tb_Activiteiten[[#Headers],[Projectmedewerker]],"")))</f>
        <v/>
      </c>
      <c r="AN935" t="str">
        <f>IF(ISNUMBER(FIND("arbeid",Methode_Keuze)),"",IF(ISNUMBER(FIND("arbeid",Methode_Keuze)),"",IF(Tb_Activiteiten[[#This Row],[Landbouwer]]=1,Tb_Activiteiten[[#Headers],[Landbouwer]],"")))</f>
        <v/>
      </c>
      <c r="AO935" t="str">
        <f>IF(ISNUMBER(FIND("arbeid",Methode_Keuze)),"",IF(ISNUMBER(FIND("arbeid",Methode_Keuze)),"",IF(Tb_Activiteiten[[#This Row],[Adviseur]]=1,Tb_Activiteiten[[#Headers],[Adviseur]],"")))</f>
        <v/>
      </c>
      <c r="AP935" t="str">
        <f>IF(ISNUMBER(FIND("arbeid",Methode_Keuze)),"",IF(ISNUMBER(FIND("arbeid",Methode_Keuze)),"",IF(Tb_Activiteiten[[#This Row],[Projectleider/Expert]]=1,Tb_Activiteiten[[#Headers],[Projectleider/Expert]],"")))</f>
        <v/>
      </c>
      <c r="AQ935" t="str">
        <f>IF(ISNUMBER(FIND("arbeid",Methode_Keuze)),"",IF(ISNUMBER(FIND("arbeid",Methode_Keuze)),"",IF(Tb_Activiteiten[[#This Row],[Arbeidskosten]]=1,Tb_Activiteiten[[#Headers],[Arbeidskosten]],"")))</f>
        <v/>
      </c>
      <c r="AR935" t="str">
        <f>IF(ISNUMBER(FIND("arbeid",Methode_Keuze)),"",IF(ISNUMBER(FIND("arbeid",Methode_Keuze)),"",IF(Tb_Activiteiten[[#This Row],[Arbeidskosten op basis van IKS]]=1,Tb_Activiteiten[[#Headers],[Arbeidskosten op basis van IKS]],"")))</f>
        <v/>
      </c>
      <c r="AS935" t="str">
        <f>IF(ISNUMBER(FIND("overige",Methode_Keuze)),"",IF(Tb_Activiteiten[[#This Row],[Kosten derden exclusief btw]]=1,Tb_Activiteiten[[#Headers],[Kosten derden exclusief btw]],""))</f>
        <v/>
      </c>
      <c r="AT935" t="str">
        <f>IF(ISNUMBER(FIND("overige",Methode_Keuze)),"",IF(Tb_Activiteiten[[#This Row],[Niet verrekenbare btw]]=1,Tb_Activiteiten[[#Headers],[Niet verrekenbare btw]],""))</f>
        <v/>
      </c>
      <c r="AU935" t="str">
        <f>IF(ISNUMBER(FIND("overige",Methode_Keuze)),"",IF(Tb_Activiteiten[[#This Row],[Grondkosten]]=1,Tb_Activiteiten[[#Headers],[Grondkosten]],""))</f>
        <v/>
      </c>
      <c r="AV935" t="str">
        <f>IF(ISNUMBER(FIND("overige",Methode_Keuze)),"",IF(Tb_Activiteiten[[#This Row],[Bijdrage in natura (overige)]]=1,Tb_Activiteiten[[#Headers],[Bijdrage in natura (overige)]],""))</f>
        <v/>
      </c>
      <c r="AW935" t="str">
        <f>IF(ISNUMBER(FIND("overige",Methode_Keuze)),"",IF(Tb_Activiteiten[[#This Row],[Bijdrage in natura (vrijwilligers)]]=1,Tb_Activiteiten[[#Headers],[Bijdrage in natura (vrijwilligers)]],""))</f>
        <v/>
      </c>
      <c r="AX935" t="str">
        <f>IF(ISNUMBER(FIND("overige",Methode_Keuze)),"",IF(Tb_Activiteiten[[#This Row],[Afschrijvingskosten]]=1,Tb_Activiteiten[[#Headers],[Afschrijvingskosten]],""))</f>
        <v/>
      </c>
      <c r="AY935" t="str">
        <f>IF(ISNUMBER(FIND("overige",Methode_Keuze)),"",IF(Tb_Activiteiten[[#This Row],[Vergoeding]]=1,Tb_Activiteiten[[#Headers],[Vergoeding]],""))</f>
        <v/>
      </c>
      <c r="AZ935" t="str">
        <f>IF(ISNUMBER(FIND("arbeid",Methode_Keuze)),"",IF(Tb_Activiteiten[[#This Row],[Arbeidskosten - vast tarief (excl eigen arbeid)]]=1,Tb_Activiteiten[[#Headers],[Arbeidskosten - vast tarief (excl eigen arbeid)]],""))</f>
        <v/>
      </c>
      <c r="BA935" t="str">
        <f>IF(ISNUMBER(FIND("overige",Methode_Keuze)),"",IF(Tb_Activiteiten[[#This Row],[Overige kosten]]=1,Tb_Activiteiten[[#Headers],[Overige kosten]],""))</f>
        <v/>
      </c>
    </row>
    <row r="936" spans="1:53" x14ac:dyDescent="0.25">
      <c r="A936" s="213"/>
      <c r="F936" s="64"/>
      <c r="G936" s="64"/>
      <c r="H936" s="258"/>
      <c r="I936" s="258"/>
      <c r="J936" s="258"/>
      <c r="K936" s="258"/>
      <c r="O936" s="56"/>
      <c r="Q936" t="str">
        <f>IFERROR(IF(VLOOKUP(Tb_Activiteiten[[#This Row],[Openstelling]],Tb_Openstelling[],2,0)=1,1,""),"")</f>
        <v/>
      </c>
      <c r="AK936" t="str">
        <f>IF(ISNUMBER(FIND("arbeid",Methode_Keuze)),"",IF(ISNUMBER(FIND("arbeid",Methode_Keuze)),"",IF(Tb_Activiteiten[[#This Row],[Loonkosten]]=1,Tb_Activiteiten[[#Headers],[Loonkosten]],"")))</f>
        <v/>
      </c>
      <c r="AL936" t="str">
        <f>IF(ISNUMBER(FIND("arbeid",Methode_Keuze)),"",IF(ISNUMBER(FIND("arbeid",Methode_Keuze)),"",IF(Tb_Activiteiten[[#This Row],[Eigen arbeid]]=1,Tb_Activiteiten[[#Headers],[Eigen arbeid]],"")))</f>
        <v/>
      </c>
      <c r="AM936" t="str">
        <f>IF(ISNUMBER(FIND("arbeid",Methode_Keuze)),"",IF(ISNUMBER(FIND("arbeid",Methode_Keuze)),"",IF(Tb_Activiteiten[[#This Row],[Projectmedewerker]]=1,Tb_Activiteiten[[#Headers],[Projectmedewerker]],"")))</f>
        <v/>
      </c>
      <c r="AN936" t="str">
        <f>IF(ISNUMBER(FIND("arbeid",Methode_Keuze)),"",IF(ISNUMBER(FIND("arbeid",Methode_Keuze)),"",IF(Tb_Activiteiten[[#This Row],[Landbouwer]]=1,Tb_Activiteiten[[#Headers],[Landbouwer]],"")))</f>
        <v/>
      </c>
      <c r="AO936" t="str">
        <f>IF(ISNUMBER(FIND("arbeid",Methode_Keuze)),"",IF(ISNUMBER(FIND("arbeid",Methode_Keuze)),"",IF(Tb_Activiteiten[[#This Row],[Adviseur]]=1,Tb_Activiteiten[[#Headers],[Adviseur]],"")))</f>
        <v/>
      </c>
      <c r="AP936" t="str">
        <f>IF(ISNUMBER(FIND("arbeid",Methode_Keuze)),"",IF(ISNUMBER(FIND("arbeid",Methode_Keuze)),"",IF(Tb_Activiteiten[[#This Row],[Projectleider/Expert]]=1,Tb_Activiteiten[[#Headers],[Projectleider/Expert]],"")))</f>
        <v/>
      </c>
      <c r="AQ936" t="str">
        <f>IF(ISNUMBER(FIND("arbeid",Methode_Keuze)),"",IF(ISNUMBER(FIND("arbeid",Methode_Keuze)),"",IF(Tb_Activiteiten[[#This Row],[Arbeidskosten]]=1,Tb_Activiteiten[[#Headers],[Arbeidskosten]],"")))</f>
        <v/>
      </c>
      <c r="AR936" t="str">
        <f>IF(ISNUMBER(FIND("arbeid",Methode_Keuze)),"",IF(ISNUMBER(FIND("arbeid",Methode_Keuze)),"",IF(Tb_Activiteiten[[#This Row],[Arbeidskosten op basis van IKS]]=1,Tb_Activiteiten[[#Headers],[Arbeidskosten op basis van IKS]],"")))</f>
        <v/>
      </c>
      <c r="AS936" t="str">
        <f>IF(ISNUMBER(FIND("overige",Methode_Keuze)),"",IF(Tb_Activiteiten[[#This Row],[Kosten derden exclusief btw]]=1,Tb_Activiteiten[[#Headers],[Kosten derden exclusief btw]],""))</f>
        <v/>
      </c>
      <c r="AT936" t="str">
        <f>IF(ISNUMBER(FIND("overige",Methode_Keuze)),"",IF(Tb_Activiteiten[[#This Row],[Niet verrekenbare btw]]=1,Tb_Activiteiten[[#Headers],[Niet verrekenbare btw]],""))</f>
        <v/>
      </c>
      <c r="AU936" t="str">
        <f>IF(ISNUMBER(FIND("overige",Methode_Keuze)),"",IF(Tb_Activiteiten[[#This Row],[Grondkosten]]=1,Tb_Activiteiten[[#Headers],[Grondkosten]],""))</f>
        <v/>
      </c>
      <c r="AV936" t="str">
        <f>IF(ISNUMBER(FIND("overige",Methode_Keuze)),"",IF(Tb_Activiteiten[[#This Row],[Bijdrage in natura (overige)]]=1,Tb_Activiteiten[[#Headers],[Bijdrage in natura (overige)]],""))</f>
        <v/>
      </c>
      <c r="AW936" t="str">
        <f>IF(ISNUMBER(FIND("overige",Methode_Keuze)),"",IF(Tb_Activiteiten[[#This Row],[Bijdrage in natura (vrijwilligers)]]=1,Tb_Activiteiten[[#Headers],[Bijdrage in natura (vrijwilligers)]],""))</f>
        <v/>
      </c>
      <c r="AX936" t="str">
        <f>IF(ISNUMBER(FIND("overige",Methode_Keuze)),"",IF(Tb_Activiteiten[[#This Row],[Afschrijvingskosten]]=1,Tb_Activiteiten[[#Headers],[Afschrijvingskosten]],""))</f>
        <v/>
      </c>
      <c r="AY936" t="str">
        <f>IF(ISNUMBER(FIND("overige",Methode_Keuze)),"",IF(Tb_Activiteiten[[#This Row],[Vergoeding]]=1,Tb_Activiteiten[[#Headers],[Vergoeding]],""))</f>
        <v/>
      </c>
      <c r="AZ936" t="str">
        <f>IF(ISNUMBER(FIND("arbeid",Methode_Keuze)),"",IF(Tb_Activiteiten[[#This Row],[Arbeidskosten - vast tarief (excl eigen arbeid)]]=1,Tb_Activiteiten[[#Headers],[Arbeidskosten - vast tarief (excl eigen arbeid)]],""))</f>
        <v/>
      </c>
      <c r="BA936" t="str">
        <f>IF(ISNUMBER(FIND("overige",Methode_Keuze)),"",IF(Tb_Activiteiten[[#This Row],[Overige kosten]]=1,Tb_Activiteiten[[#Headers],[Overige kosten]],""))</f>
        <v/>
      </c>
    </row>
    <row r="937" spans="1:53" x14ac:dyDescent="0.25">
      <c r="A937" s="213"/>
      <c r="F937" s="64"/>
      <c r="G937" s="64"/>
      <c r="H937" s="258"/>
      <c r="I937" s="258"/>
      <c r="J937" s="258"/>
      <c r="K937" s="258"/>
      <c r="O937" s="56"/>
      <c r="Q937" t="str">
        <f>IFERROR(IF(VLOOKUP(Tb_Activiteiten[[#This Row],[Openstelling]],Tb_Openstelling[],2,0)=1,1,""),"")</f>
        <v/>
      </c>
      <c r="AK937" t="str">
        <f>IF(ISNUMBER(FIND("arbeid",Methode_Keuze)),"",IF(ISNUMBER(FIND("arbeid",Methode_Keuze)),"",IF(Tb_Activiteiten[[#This Row],[Loonkosten]]=1,Tb_Activiteiten[[#Headers],[Loonkosten]],"")))</f>
        <v/>
      </c>
      <c r="AL937" t="str">
        <f>IF(ISNUMBER(FIND("arbeid",Methode_Keuze)),"",IF(ISNUMBER(FIND("arbeid",Methode_Keuze)),"",IF(Tb_Activiteiten[[#This Row],[Eigen arbeid]]=1,Tb_Activiteiten[[#Headers],[Eigen arbeid]],"")))</f>
        <v/>
      </c>
      <c r="AM937" t="str">
        <f>IF(ISNUMBER(FIND("arbeid",Methode_Keuze)),"",IF(ISNUMBER(FIND("arbeid",Methode_Keuze)),"",IF(Tb_Activiteiten[[#This Row],[Projectmedewerker]]=1,Tb_Activiteiten[[#Headers],[Projectmedewerker]],"")))</f>
        <v/>
      </c>
      <c r="AN937" t="str">
        <f>IF(ISNUMBER(FIND("arbeid",Methode_Keuze)),"",IF(ISNUMBER(FIND("arbeid",Methode_Keuze)),"",IF(Tb_Activiteiten[[#This Row],[Landbouwer]]=1,Tb_Activiteiten[[#Headers],[Landbouwer]],"")))</f>
        <v/>
      </c>
      <c r="AO937" t="str">
        <f>IF(ISNUMBER(FIND("arbeid",Methode_Keuze)),"",IF(ISNUMBER(FIND("arbeid",Methode_Keuze)),"",IF(Tb_Activiteiten[[#This Row],[Adviseur]]=1,Tb_Activiteiten[[#Headers],[Adviseur]],"")))</f>
        <v/>
      </c>
      <c r="AP937" t="str">
        <f>IF(ISNUMBER(FIND("arbeid",Methode_Keuze)),"",IF(ISNUMBER(FIND("arbeid",Methode_Keuze)),"",IF(Tb_Activiteiten[[#This Row],[Projectleider/Expert]]=1,Tb_Activiteiten[[#Headers],[Projectleider/Expert]],"")))</f>
        <v/>
      </c>
      <c r="AQ937" t="str">
        <f>IF(ISNUMBER(FIND("arbeid",Methode_Keuze)),"",IF(ISNUMBER(FIND("arbeid",Methode_Keuze)),"",IF(Tb_Activiteiten[[#This Row],[Arbeidskosten]]=1,Tb_Activiteiten[[#Headers],[Arbeidskosten]],"")))</f>
        <v/>
      </c>
      <c r="AR937" t="str">
        <f>IF(ISNUMBER(FIND("arbeid",Methode_Keuze)),"",IF(ISNUMBER(FIND("arbeid",Methode_Keuze)),"",IF(Tb_Activiteiten[[#This Row],[Arbeidskosten op basis van IKS]]=1,Tb_Activiteiten[[#Headers],[Arbeidskosten op basis van IKS]],"")))</f>
        <v/>
      </c>
      <c r="AS937" t="str">
        <f>IF(ISNUMBER(FIND("overige",Methode_Keuze)),"",IF(Tb_Activiteiten[[#This Row],[Kosten derden exclusief btw]]=1,Tb_Activiteiten[[#Headers],[Kosten derden exclusief btw]],""))</f>
        <v/>
      </c>
      <c r="AT937" t="str">
        <f>IF(ISNUMBER(FIND("overige",Methode_Keuze)),"",IF(Tb_Activiteiten[[#This Row],[Niet verrekenbare btw]]=1,Tb_Activiteiten[[#Headers],[Niet verrekenbare btw]],""))</f>
        <v/>
      </c>
      <c r="AU937" t="str">
        <f>IF(ISNUMBER(FIND("overige",Methode_Keuze)),"",IF(Tb_Activiteiten[[#This Row],[Grondkosten]]=1,Tb_Activiteiten[[#Headers],[Grondkosten]],""))</f>
        <v/>
      </c>
      <c r="AV937" t="str">
        <f>IF(ISNUMBER(FIND("overige",Methode_Keuze)),"",IF(Tb_Activiteiten[[#This Row],[Bijdrage in natura (overige)]]=1,Tb_Activiteiten[[#Headers],[Bijdrage in natura (overige)]],""))</f>
        <v/>
      </c>
      <c r="AW937" t="str">
        <f>IF(ISNUMBER(FIND("overige",Methode_Keuze)),"",IF(Tb_Activiteiten[[#This Row],[Bijdrage in natura (vrijwilligers)]]=1,Tb_Activiteiten[[#Headers],[Bijdrage in natura (vrijwilligers)]],""))</f>
        <v/>
      </c>
      <c r="AX937" t="str">
        <f>IF(ISNUMBER(FIND("overige",Methode_Keuze)),"",IF(Tb_Activiteiten[[#This Row],[Afschrijvingskosten]]=1,Tb_Activiteiten[[#Headers],[Afschrijvingskosten]],""))</f>
        <v/>
      </c>
      <c r="AY937" t="str">
        <f>IF(ISNUMBER(FIND("overige",Methode_Keuze)),"",IF(Tb_Activiteiten[[#This Row],[Vergoeding]]=1,Tb_Activiteiten[[#Headers],[Vergoeding]],""))</f>
        <v/>
      </c>
      <c r="AZ937" t="str">
        <f>IF(ISNUMBER(FIND("arbeid",Methode_Keuze)),"",IF(Tb_Activiteiten[[#This Row],[Arbeidskosten - vast tarief (excl eigen arbeid)]]=1,Tb_Activiteiten[[#Headers],[Arbeidskosten - vast tarief (excl eigen arbeid)]],""))</f>
        <v/>
      </c>
      <c r="BA937" t="str">
        <f>IF(ISNUMBER(FIND("overige",Methode_Keuze)),"",IF(Tb_Activiteiten[[#This Row],[Overige kosten]]=1,Tb_Activiteiten[[#Headers],[Overige kosten]],""))</f>
        <v/>
      </c>
    </row>
    <row r="938" spans="1:53" x14ac:dyDescent="0.25">
      <c r="A938" s="213"/>
      <c r="F938" s="64"/>
      <c r="G938" s="64"/>
      <c r="H938" s="258"/>
      <c r="I938" s="258"/>
      <c r="J938" s="258"/>
      <c r="K938" s="258"/>
      <c r="O938" s="56"/>
      <c r="Q938" t="str">
        <f>IFERROR(IF(VLOOKUP(Tb_Activiteiten[[#This Row],[Openstelling]],Tb_Openstelling[],2,0)=1,1,""),"")</f>
        <v/>
      </c>
      <c r="AK938" t="str">
        <f>IF(ISNUMBER(FIND("arbeid",Methode_Keuze)),"",IF(ISNUMBER(FIND("arbeid",Methode_Keuze)),"",IF(Tb_Activiteiten[[#This Row],[Loonkosten]]=1,Tb_Activiteiten[[#Headers],[Loonkosten]],"")))</f>
        <v/>
      </c>
      <c r="AL938" t="str">
        <f>IF(ISNUMBER(FIND("arbeid",Methode_Keuze)),"",IF(ISNUMBER(FIND("arbeid",Methode_Keuze)),"",IF(Tb_Activiteiten[[#This Row],[Eigen arbeid]]=1,Tb_Activiteiten[[#Headers],[Eigen arbeid]],"")))</f>
        <v/>
      </c>
      <c r="AM938" t="str">
        <f>IF(ISNUMBER(FIND("arbeid",Methode_Keuze)),"",IF(ISNUMBER(FIND("arbeid",Methode_Keuze)),"",IF(Tb_Activiteiten[[#This Row],[Projectmedewerker]]=1,Tb_Activiteiten[[#Headers],[Projectmedewerker]],"")))</f>
        <v/>
      </c>
      <c r="AN938" t="str">
        <f>IF(ISNUMBER(FIND("arbeid",Methode_Keuze)),"",IF(ISNUMBER(FIND("arbeid",Methode_Keuze)),"",IF(Tb_Activiteiten[[#This Row],[Landbouwer]]=1,Tb_Activiteiten[[#Headers],[Landbouwer]],"")))</f>
        <v/>
      </c>
      <c r="AO938" t="str">
        <f>IF(ISNUMBER(FIND("arbeid",Methode_Keuze)),"",IF(ISNUMBER(FIND("arbeid",Methode_Keuze)),"",IF(Tb_Activiteiten[[#This Row],[Adviseur]]=1,Tb_Activiteiten[[#Headers],[Adviseur]],"")))</f>
        <v/>
      </c>
      <c r="AP938" t="str">
        <f>IF(ISNUMBER(FIND("arbeid",Methode_Keuze)),"",IF(ISNUMBER(FIND("arbeid",Methode_Keuze)),"",IF(Tb_Activiteiten[[#This Row],[Projectleider/Expert]]=1,Tb_Activiteiten[[#Headers],[Projectleider/Expert]],"")))</f>
        <v/>
      </c>
      <c r="AQ938" t="str">
        <f>IF(ISNUMBER(FIND("arbeid",Methode_Keuze)),"",IF(ISNUMBER(FIND("arbeid",Methode_Keuze)),"",IF(Tb_Activiteiten[[#This Row],[Arbeidskosten]]=1,Tb_Activiteiten[[#Headers],[Arbeidskosten]],"")))</f>
        <v/>
      </c>
      <c r="AR938" t="str">
        <f>IF(ISNUMBER(FIND("arbeid",Methode_Keuze)),"",IF(ISNUMBER(FIND("arbeid",Methode_Keuze)),"",IF(Tb_Activiteiten[[#This Row],[Arbeidskosten op basis van IKS]]=1,Tb_Activiteiten[[#Headers],[Arbeidskosten op basis van IKS]],"")))</f>
        <v/>
      </c>
      <c r="AS938" t="str">
        <f>IF(ISNUMBER(FIND("overige",Methode_Keuze)),"",IF(Tb_Activiteiten[[#This Row],[Kosten derden exclusief btw]]=1,Tb_Activiteiten[[#Headers],[Kosten derden exclusief btw]],""))</f>
        <v/>
      </c>
      <c r="AT938" t="str">
        <f>IF(ISNUMBER(FIND("overige",Methode_Keuze)),"",IF(Tb_Activiteiten[[#This Row],[Niet verrekenbare btw]]=1,Tb_Activiteiten[[#Headers],[Niet verrekenbare btw]],""))</f>
        <v/>
      </c>
      <c r="AU938" t="str">
        <f>IF(ISNUMBER(FIND("overige",Methode_Keuze)),"",IF(Tb_Activiteiten[[#This Row],[Grondkosten]]=1,Tb_Activiteiten[[#Headers],[Grondkosten]],""))</f>
        <v/>
      </c>
      <c r="AV938" t="str">
        <f>IF(ISNUMBER(FIND("overige",Methode_Keuze)),"",IF(Tb_Activiteiten[[#This Row],[Bijdrage in natura (overige)]]=1,Tb_Activiteiten[[#Headers],[Bijdrage in natura (overige)]],""))</f>
        <v/>
      </c>
      <c r="AW938" t="str">
        <f>IF(ISNUMBER(FIND("overige",Methode_Keuze)),"",IF(Tb_Activiteiten[[#This Row],[Bijdrage in natura (vrijwilligers)]]=1,Tb_Activiteiten[[#Headers],[Bijdrage in natura (vrijwilligers)]],""))</f>
        <v/>
      </c>
      <c r="AX938" t="str">
        <f>IF(ISNUMBER(FIND("overige",Methode_Keuze)),"",IF(Tb_Activiteiten[[#This Row],[Afschrijvingskosten]]=1,Tb_Activiteiten[[#Headers],[Afschrijvingskosten]],""))</f>
        <v/>
      </c>
      <c r="AY938" t="str">
        <f>IF(ISNUMBER(FIND("overige",Methode_Keuze)),"",IF(Tb_Activiteiten[[#This Row],[Vergoeding]]=1,Tb_Activiteiten[[#Headers],[Vergoeding]],""))</f>
        <v/>
      </c>
      <c r="AZ938" t="str">
        <f>IF(ISNUMBER(FIND("arbeid",Methode_Keuze)),"",IF(Tb_Activiteiten[[#This Row],[Arbeidskosten - vast tarief (excl eigen arbeid)]]=1,Tb_Activiteiten[[#Headers],[Arbeidskosten - vast tarief (excl eigen arbeid)]],""))</f>
        <v/>
      </c>
      <c r="BA938" t="str">
        <f>IF(ISNUMBER(FIND("overige",Methode_Keuze)),"",IF(Tb_Activiteiten[[#This Row],[Overige kosten]]=1,Tb_Activiteiten[[#Headers],[Overige kosten]],""))</f>
        <v/>
      </c>
    </row>
    <row r="939" spans="1:53" x14ac:dyDescent="0.25">
      <c r="A939" s="213"/>
      <c r="F939" s="64"/>
      <c r="G939" s="64"/>
      <c r="H939" s="258"/>
      <c r="I939" s="258"/>
      <c r="J939" s="258"/>
      <c r="K939" s="258"/>
      <c r="O939" s="56"/>
      <c r="Q939" t="str">
        <f>IFERROR(IF(VLOOKUP(Tb_Activiteiten[[#This Row],[Openstelling]],Tb_Openstelling[],2,0)=1,1,""),"")</f>
        <v/>
      </c>
      <c r="AK939" t="str">
        <f>IF(ISNUMBER(FIND("arbeid",Methode_Keuze)),"",IF(ISNUMBER(FIND("arbeid",Methode_Keuze)),"",IF(Tb_Activiteiten[[#This Row],[Loonkosten]]=1,Tb_Activiteiten[[#Headers],[Loonkosten]],"")))</f>
        <v/>
      </c>
      <c r="AL939" t="str">
        <f>IF(ISNUMBER(FIND("arbeid",Methode_Keuze)),"",IF(ISNUMBER(FIND("arbeid",Methode_Keuze)),"",IF(Tb_Activiteiten[[#This Row],[Eigen arbeid]]=1,Tb_Activiteiten[[#Headers],[Eigen arbeid]],"")))</f>
        <v/>
      </c>
      <c r="AM939" t="str">
        <f>IF(ISNUMBER(FIND("arbeid",Methode_Keuze)),"",IF(ISNUMBER(FIND("arbeid",Methode_Keuze)),"",IF(Tb_Activiteiten[[#This Row],[Projectmedewerker]]=1,Tb_Activiteiten[[#Headers],[Projectmedewerker]],"")))</f>
        <v/>
      </c>
      <c r="AN939" t="str">
        <f>IF(ISNUMBER(FIND("arbeid",Methode_Keuze)),"",IF(ISNUMBER(FIND("arbeid",Methode_Keuze)),"",IF(Tb_Activiteiten[[#This Row],[Landbouwer]]=1,Tb_Activiteiten[[#Headers],[Landbouwer]],"")))</f>
        <v/>
      </c>
      <c r="AO939" t="str">
        <f>IF(ISNUMBER(FIND("arbeid",Methode_Keuze)),"",IF(ISNUMBER(FIND("arbeid",Methode_Keuze)),"",IF(Tb_Activiteiten[[#This Row],[Adviseur]]=1,Tb_Activiteiten[[#Headers],[Adviseur]],"")))</f>
        <v/>
      </c>
      <c r="AP939" t="str">
        <f>IF(ISNUMBER(FIND("arbeid",Methode_Keuze)),"",IF(ISNUMBER(FIND("arbeid",Methode_Keuze)),"",IF(Tb_Activiteiten[[#This Row],[Projectleider/Expert]]=1,Tb_Activiteiten[[#Headers],[Projectleider/Expert]],"")))</f>
        <v/>
      </c>
      <c r="AQ939" t="str">
        <f>IF(ISNUMBER(FIND("arbeid",Methode_Keuze)),"",IF(ISNUMBER(FIND("arbeid",Methode_Keuze)),"",IF(Tb_Activiteiten[[#This Row],[Arbeidskosten]]=1,Tb_Activiteiten[[#Headers],[Arbeidskosten]],"")))</f>
        <v/>
      </c>
      <c r="AR939" t="str">
        <f>IF(ISNUMBER(FIND("arbeid",Methode_Keuze)),"",IF(ISNUMBER(FIND("arbeid",Methode_Keuze)),"",IF(Tb_Activiteiten[[#This Row],[Arbeidskosten op basis van IKS]]=1,Tb_Activiteiten[[#Headers],[Arbeidskosten op basis van IKS]],"")))</f>
        <v/>
      </c>
      <c r="AS939" t="str">
        <f>IF(ISNUMBER(FIND("overige",Methode_Keuze)),"",IF(Tb_Activiteiten[[#This Row],[Kosten derden exclusief btw]]=1,Tb_Activiteiten[[#Headers],[Kosten derden exclusief btw]],""))</f>
        <v/>
      </c>
      <c r="AT939" t="str">
        <f>IF(ISNUMBER(FIND("overige",Methode_Keuze)),"",IF(Tb_Activiteiten[[#This Row],[Niet verrekenbare btw]]=1,Tb_Activiteiten[[#Headers],[Niet verrekenbare btw]],""))</f>
        <v/>
      </c>
      <c r="AU939" t="str">
        <f>IF(ISNUMBER(FIND("overige",Methode_Keuze)),"",IF(Tb_Activiteiten[[#This Row],[Grondkosten]]=1,Tb_Activiteiten[[#Headers],[Grondkosten]],""))</f>
        <v/>
      </c>
      <c r="AV939" t="str">
        <f>IF(ISNUMBER(FIND("overige",Methode_Keuze)),"",IF(Tb_Activiteiten[[#This Row],[Bijdrage in natura (overige)]]=1,Tb_Activiteiten[[#Headers],[Bijdrage in natura (overige)]],""))</f>
        <v/>
      </c>
      <c r="AW939" t="str">
        <f>IF(ISNUMBER(FIND("overige",Methode_Keuze)),"",IF(Tb_Activiteiten[[#This Row],[Bijdrage in natura (vrijwilligers)]]=1,Tb_Activiteiten[[#Headers],[Bijdrage in natura (vrijwilligers)]],""))</f>
        <v/>
      </c>
      <c r="AX939" t="str">
        <f>IF(ISNUMBER(FIND("overige",Methode_Keuze)),"",IF(Tb_Activiteiten[[#This Row],[Afschrijvingskosten]]=1,Tb_Activiteiten[[#Headers],[Afschrijvingskosten]],""))</f>
        <v/>
      </c>
      <c r="AY939" t="str">
        <f>IF(ISNUMBER(FIND("overige",Methode_Keuze)),"",IF(Tb_Activiteiten[[#This Row],[Vergoeding]]=1,Tb_Activiteiten[[#Headers],[Vergoeding]],""))</f>
        <v/>
      </c>
      <c r="AZ939" t="str">
        <f>IF(ISNUMBER(FIND("arbeid",Methode_Keuze)),"",IF(Tb_Activiteiten[[#This Row],[Arbeidskosten - vast tarief (excl eigen arbeid)]]=1,Tb_Activiteiten[[#Headers],[Arbeidskosten - vast tarief (excl eigen arbeid)]],""))</f>
        <v/>
      </c>
      <c r="BA939" t="str">
        <f>IF(ISNUMBER(FIND("overige",Methode_Keuze)),"",IF(Tb_Activiteiten[[#This Row],[Overige kosten]]=1,Tb_Activiteiten[[#Headers],[Overige kosten]],""))</f>
        <v/>
      </c>
    </row>
    <row r="940" spans="1:53" x14ac:dyDescent="0.25">
      <c r="A940" s="213"/>
      <c r="F940" s="64"/>
      <c r="G940" s="64"/>
      <c r="H940" s="258"/>
      <c r="I940" s="258"/>
      <c r="J940" s="258"/>
      <c r="K940" s="258"/>
      <c r="O940" s="56"/>
      <c r="Q940" t="str">
        <f>IFERROR(IF(VLOOKUP(Tb_Activiteiten[[#This Row],[Openstelling]],Tb_Openstelling[],2,0)=1,1,""),"")</f>
        <v/>
      </c>
      <c r="AK940" t="str">
        <f>IF(ISNUMBER(FIND("arbeid",Methode_Keuze)),"",IF(ISNUMBER(FIND("arbeid",Methode_Keuze)),"",IF(Tb_Activiteiten[[#This Row],[Loonkosten]]=1,Tb_Activiteiten[[#Headers],[Loonkosten]],"")))</f>
        <v/>
      </c>
      <c r="AL940" t="str">
        <f>IF(ISNUMBER(FIND("arbeid",Methode_Keuze)),"",IF(ISNUMBER(FIND("arbeid",Methode_Keuze)),"",IF(Tb_Activiteiten[[#This Row],[Eigen arbeid]]=1,Tb_Activiteiten[[#Headers],[Eigen arbeid]],"")))</f>
        <v/>
      </c>
      <c r="AM940" t="str">
        <f>IF(ISNUMBER(FIND("arbeid",Methode_Keuze)),"",IF(ISNUMBER(FIND("arbeid",Methode_Keuze)),"",IF(Tb_Activiteiten[[#This Row],[Projectmedewerker]]=1,Tb_Activiteiten[[#Headers],[Projectmedewerker]],"")))</f>
        <v/>
      </c>
      <c r="AN940" t="str">
        <f>IF(ISNUMBER(FIND("arbeid",Methode_Keuze)),"",IF(ISNUMBER(FIND("arbeid",Methode_Keuze)),"",IF(Tb_Activiteiten[[#This Row],[Landbouwer]]=1,Tb_Activiteiten[[#Headers],[Landbouwer]],"")))</f>
        <v/>
      </c>
      <c r="AO940" t="str">
        <f>IF(ISNUMBER(FIND("arbeid",Methode_Keuze)),"",IF(ISNUMBER(FIND("arbeid",Methode_Keuze)),"",IF(Tb_Activiteiten[[#This Row],[Adviseur]]=1,Tb_Activiteiten[[#Headers],[Adviseur]],"")))</f>
        <v/>
      </c>
      <c r="AP940" t="str">
        <f>IF(ISNUMBER(FIND("arbeid",Methode_Keuze)),"",IF(ISNUMBER(FIND("arbeid",Methode_Keuze)),"",IF(Tb_Activiteiten[[#This Row],[Projectleider/Expert]]=1,Tb_Activiteiten[[#Headers],[Projectleider/Expert]],"")))</f>
        <v/>
      </c>
      <c r="AQ940" t="str">
        <f>IF(ISNUMBER(FIND("arbeid",Methode_Keuze)),"",IF(ISNUMBER(FIND("arbeid",Methode_Keuze)),"",IF(Tb_Activiteiten[[#This Row],[Arbeidskosten]]=1,Tb_Activiteiten[[#Headers],[Arbeidskosten]],"")))</f>
        <v/>
      </c>
      <c r="AR940" t="str">
        <f>IF(ISNUMBER(FIND("arbeid",Methode_Keuze)),"",IF(ISNUMBER(FIND("arbeid",Methode_Keuze)),"",IF(Tb_Activiteiten[[#This Row],[Arbeidskosten op basis van IKS]]=1,Tb_Activiteiten[[#Headers],[Arbeidskosten op basis van IKS]],"")))</f>
        <v/>
      </c>
      <c r="AS940" t="str">
        <f>IF(ISNUMBER(FIND("overige",Methode_Keuze)),"",IF(Tb_Activiteiten[[#This Row],[Kosten derden exclusief btw]]=1,Tb_Activiteiten[[#Headers],[Kosten derden exclusief btw]],""))</f>
        <v/>
      </c>
      <c r="AT940" t="str">
        <f>IF(ISNUMBER(FIND("overige",Methode_Keuze)),"",IF(Tb_Activiteiten[[#This Row],[Niet verrekenbare btw]]=1,Tb_Activiteiten[[#Headers],[Niet verrekenbare btw]],""))</f>
        <v/>
      </c>
      <c r="AU940" t="str">
        <f>IF(ISNUMBER(FIND("overige",Methode_Keuze)),"",IF(Tb_Activiteiten[[#This Row],[Grondkosten]]=1,Tb_Activiteiten[[#Headers],[Grondkosten]],""))</f>
        <v/>
      </c>
      <c r="AV940" t="str">
        <f>IF(ISNUMBER(FIND("overige",Methode_Keuze)),"",IF(Tb_Activiteiten[[#This Row],[Bijdrage in natura (overige)]]=1,Tb_Activiteiten[[#Headers],[Bijdrage in natura (overige)]],""))</f>
        <v/>
      </c>
      <c r="AW940" t="str">
        <f>IF(ISNUMBER(FIND("overige",Methode_Keuze)),"",IF(Tb_Activiteiten[[#This Row],[Bijdrage in natura (vrijwilligers)]]=1,Tb_Activiteiten[[#Headers],[Bijdrage in natura (vrijwilligers)]],""))</f>
        <v/>
      </c>
      <c r="AX940" t="str">
        <f>IF(ISNUMBER(FIND("overige",Methode_Keuze)),"",IF(Tb_Activiteiten[[#This Row],[Afschrijvingskosten]]=1,Tb_Activiteiten[[#Headers],[Afschrijvingskosten]],""))</f>
        <v/>
      </c>
      <c r="AY940" t="str">
        <f>IF(ISNUMBER(FIND("overige",Methode_Keuze)),"",IF(Tb_Activiteiten[[#This Row],[Vergoeding]]=1,Tb_Activiteiten[[#Headers],[Vergoeding]],""))</f>
        <v/>
      </c>
      <c r="AZ940" t="str">
        <f>IF(ISNUMBER(FIND("arbeid",Methode_Keuze)),"",IF(Tb_Activiteiten[[#This Row],[Arbeidskosten - vast tarief (excl eigen arbeid)]]=1,Tb_Activiteiten[[#Headers],[Arbeidskosten - vast tarief (excl eigen arbeid)]],""))</f>
        <v/>
      </c>
      <c r="BA940" t="str">
        <f>IF(ISNUMBER(FIND("overige",Methode_Keuze)),"",IF(Tb_Activiteiten[[#This Row],[Overige kosten]]=1,Tb_Activiteiten[[#Headers],[Overige kosten]],""))</f>
        <v/>
      </c>
    </row>
    <row r="941" spans="1:53" x14ac:dyDescent="0.25">
      <c r="A941" s="213"/>
      <c r="F941" s="64"/>
      <c r="G941" s="64"/>
      <c r="H941" s="258"/>
      <c r="I941" s="258"/>
      <c r="J941" s="258"/>
      <c r="K941" s="258"/>
      <c r="O941" s="56"/>
      <c r="Q941" t="str">
        <f>IFERROR(IF(VLOOKUP(Tb_Activiteiten[[#This Row],[Openstelling]],Tb_Openstelling[],2,0)=1,1,""),"")</f>
        <v/>
      </c>
      <c r="AK941" t="str">
        <f>IF(ISNUMBER(FIND("arbeid",Methode_Keuze)),"",IF(ISNUMBER(FIND("arbeid",Methode_Keuze)),"",IF(Tb_Activiteiten[[#This Row],[Loonkosten]]=1,Tb_Activiteiten[[#Headers],[Loonkosten]],"")))</f>
        <v/>
      </c>
      <c r="AL941" t="str">
        <f>IF(ISNUMBER(FIND("arbeid",Methode_Keuze)),"",IF(ISNUMBER(FIND("arbeid",Methode_Keuze)),"",IF(Tb_Activiteiten[[#This Row],[Eigen arbeid]]=1,Tb_Activiteiten[[#Headers],[Eigen arbeid]],"")))</f>
        <v/>
      </c>
      <c r="AM941" t="str">
        <f>IF(ISNUMBER(FIND("arbeid",Methode_Keuze)),"",IF(ISNUMBER(FIND("arbeid",Methode_Keuze)),"",IF(Tb_Activiteiten[[#This Row],[Projectmedewerker]]=1,Tb_Activiteiten[[#Headers],[Projectmedewerker]],"")))</f>
        <v/>
      </c>
      <c r="AN941" t="str">
        <f>IF(ISNUMBER(FIND("arbeid",Methode_Keuze)),"",IF(ISNUMBER(FIND("arbeid",Methode_Keuze)),"",IF(Tb_Activiteiten[[#This Row],[Landbouwer]]=1,Tb_Activiteiten[[#Headers],[Landbouwer]],"")))</f>
        <v/>
      </c>
      <c r="AO941" t="str">
        <f>IF(ISNUMBER(FIND("arbeid",Methode_Keuze)),"",IF(ISNUMBER(FIND("arbeid",Methode_Keuze)),"",IF(Tb_Activiteiten[[#This Row],[Adviseur]]=1,Tb_Activiteiten[[#Headers],[Adviseur]],"")))</f>
        <v/>
      </c>
      <c r="AP941" t="str">
        <f>IF(ISNUMBER(FIND("arbeid",Methode_Keuze)),"",IF(ISNUMBER(FIND("arbeid",Methode_Keuze)),"",IF(Tb_Activiteiten[[#This Row],[Projectleider/Expert]]=1,Tb_Activiteiten[[#Headers],[Projectleider/Expert]],"")))</f>
        <v/>
      </c>
      <c r="AQ941" t="str">
        <f>IF(ISNUMBER(FIND("arbeid",Methode_Keuze)),"",IF(ISNUMBER(FIND("arbeid",Methode_Keuze)),"",IF(Tb_Activiteiten[[#This Row],[Arbeidskosten]]=1,Tb_Activiteiten[[#Headers],[Arbeidskosten]],"")))</f>
        <v/>
      </c>
      <c r="AR941" t="str">
        <f>IF(ISNUMBER(FIND("arbeid",Methode_Keuze)),"",IF(ISNUMBER(FIND("arbeid",Methode_Keuze)),"",IF(Tb_Activiteiten[[#This Row],[Arbeidskosten op basis van IKS]]=1,Tb_Activiteiten[[#Headers],[Arbeidskosten op basis van IKS]],"")))</f>
        <v/>
      </c>
      <c r="AS941" t="str">
        <f>IF(ISNUMBER(FIND("overige",Methode_Keuze)),"",IF(Tb_Activiteiten[[#This Row],[Kosten derden exclusief btw]]=1,Tb_Activiteiten[[#Headers],[Kosten derden exclusief btw]],""))</f>
        <v/>
      </c>
      <c r="AT941" t="str">
        <f>IF(ISNUMBER(FIND("overige",Methode_Keuze)),"",IF(Tb_Activiteiten[[#This Row],[Niet verrekenbare btw]]=1,Tb_Activiteiten[[#Headers],[Niet verrekenbare btw]],""))</f>
        <v/>
      </c>
      <c r="AU941" t="str">
        <f>IF(ISNUMBER(FIND("overige",Methode_Keuze)),"",IF(Tb_Activiteiten[[#This Row],[Grondkosten]]=1,Tb_Activiteiten[[#Headers],[Grondkosten]],""))</f>
        <v/>
      </c>
      <c r="AV941" t="str">
        <f>IF(ISNUMBER(FIND("overige",Methode_Keuze)),"",IF(Tb_Activiteiten[[#This Row],[Bijdrage in natura (overige)]]=1,Tb_Activiteiten[[#Headers],[Bijdrage in natura (overige)]],""))</f>
        <v/>
      </c>
      <c r="AW941" t="str">
        <f>IF(ISNUMBER(FIND("overige",Methode_Keuze)),"",IF(Tb_Activiteiten[[#This Row],[Bijdrage in natura (vrijwilligers)]]=1,Tb_Activiteiten[[#Headers],[Bijdrage in natura (vrijwilligers)]],""))</f>
        <v/>
      </c>
      <c r="AX941" t="str">
        <f>IF(ISNUMBER(FIND("overige",Methode_Keuze)),"",IF(Tb_Activiteiten[[#This Row],[Afschrijvingskosten]]=1,Tb_Activiteiten[[#Headers],[Afschrijvingskosten]],""))</f>
        <v/>
      </c>
      <c r="AY941" t="str">
        <f>IF(ISNUMBER(FIND("overige",Methode_Keuze)),"",IF(Tb_Activiteiten[[#This Row],[Vergoeding]]=1,Tb_Activiteiten[[#Headers],[Vergoeding]],""))</f>
        <v/>
      </c>
      <c r="AZ941" t="str">
        <f>IF(ISNUMBER(FIND("arbeid",Methode_Keuze)),"",IF(Tb_Activiteiten[[#This Row],[Arbeidskosten - vast tarief (excl eigen arbeid)]]=1,Tb_Activiteiten[[#Headers],[Arbeidskosten - vast tarief (excl eigen arbeid)]],""))</f>
        <v/>
      </c>
      <c r="BA941" t="str">
        <f>IF(ISNUMBER(FIND("overige",Methode_Keuze)),"",IF(Tb_Activiteiten[[#This Row],[Overige kosten]]=1,Tb_Activiteiten[[#Headers],[Overige kosten]],""))</f>
        <v/>
      </c>
    </row>
    <row r="942" spans="1:53" x14ac:dyDescent="0.25">
      <c r="A942" s="213"/>
      <c r="F942" s="64"/>
      <c r="G942" s="64"/>
      <c r="H942" s="258"/>
      <c r="I942" s="258"/>
      <c r="J942" s="258"/>
      <c r="K942" s="258"/>
      <c r="O942" s="56"/>
      <c r="Q942" t="str">
        <f>IFERROR(IF(VLOOKUP(Tb_Activiteiten[[#This Row],[Openstelling]],Tb_Openstelling[],2,0)=1,1,""),"")</f>
        <v/>
      </c>
      <c r="AK942" t="str">
        <f>IF(ISNUMBER(FIND("arbeid",Methode_Keuze)),"",IF(ISNUMBER(FIND("arbeid",Methode_Keuze)),"",IF(Tb_Activiteiten[[#This Row],[Loonkosten]]=1,Tb_Activiteiten[[#Headers],[Loonkosten]],"")))</f>
        <v/>
      </c>
      <c r="AL942" t="str">
        <f>IF(ISNUMBER(FIND("arbeid",Methode_Keuze)),"",IF(ISNUMBER(FIND("arbeid",Methode_Keuze)),"",IF(Tb_Activiteiten[[#This Row],[Eigen arbeid]]=1,Tb_Activiteiten[[#Headers],[Eigen arbeid]],"")))</f>
        <v/>
      </c>
      <c r="AM942" t="str">
        <f>IF(ISNUMBER(FIND("arbeid",Methode_Keuze)),"",IF(ISNUMBER(FIND("arbeid",Methode_Keuze)),"",IF(Tb_Activiteiten[[#This Row],[Projectmedewerker]]=1,Tb_Activiteiten[[#Headers],[Projectmedewerker]],"")))</f>
        <v/>
      </c>
      <c r="AN942" t="str">
        <f>IF(ISNUMBER(FIND("arbeid",Methode_Keuze)),"",IF(ISNUMBER(FIND("arbeid",Methode_Keuze)),"",IF(Tb_Activiteiten[[#This Row],[Landbouwer]]=1,Tb_Activiteiten[[#Headers],[Landbouwer]],"")))</f>
        <v/>
      </c>
      <c r="AO942" t="str">
        <f>IF(ISNUMBER(FIND("arbeid",Methode_Keuze)),"",IF(ISNUMBER(FIND("arbeid",Methode_Keuze)),"",IF(Tb_Activiteiten[[#This Row],[Adviseur]]=1,Tb_Activiteiten[[#Headers],[Adviseur]],"")))</f>
        <v/>
      </c>
      <c r="AP942" t="str">
        <f>IF(ISNUMBER(FIND("arbeid",Methode_Keuze)),"",IF(ISNUMBER(FIND("arbeid",Methode_Keuze)),"",IF(Tb_Activiteiten[[#This Row],[Projectleider/Expert]]=1,Tb_Activiteiten[[#Headers],[Projectleider/Expert]],"")))</f>
        <v/>
      </c>
      <c r="AQ942" t="str">
        <f>IF(ISNUMBER(FIND("arbeid",Methode_Keuze)),"",IF(ISNUMBER(FIND("arbeid",Methode_Keuze)),"",IF(Tb_Activiteiten[[#This Row],[Arbeidskosten]]=1,Tb_Activiteiten[[#Headers],[Arbeidskosten]],"")))</f>
        <v/>
      </c>
      <c r="AR942" t="str">
        <f>IF(ISNUMBER(FIND("arbeid",Methode_Keuze)),"",IF(ISNUMBER(FIND("arbeid",Methode_Keuze)),"",IF(Tb_Activiteiten[[#This Row],[Arbeidskosten op basis van IKS]]=1,Tb_Activiteiten[[#Headers],[Arbeidskosten op basis van IKS]],"")))</f>
        <v/>
      </c>
      <c r="AS942" t="str">
        <f>IF(ISNUMBER(FIND("overige",Methode_Keuze)),"",IF(Tb_Activiteiten[[#This Row],[Kosten derden exclusief btw]]=1,Tb_Activiteiten[[#Headers],[Kosten derden exclusief btw]],""))</f>
        <v/>
      </c>
      <c r="AT942" t="str">
        <f>IF(ISNUMBER(FIND("overige",Methode_Keuze)),"",IF(Tb_Activiteiten[[#This Row],[Niet verrekenbare btw]]=1,Tb_Activiteiten[[#Headers],[Niet verrekenbare btw]],""))</f>
        <v/>
      </c>
      <c r="AU942" t="str">
        <f>IF(ISNUMBER(FIND("overige",Methode_Keuze)),"",IF(Tb_Activiteiten[[#This Row],[Grondkosten]]=1,Tb_Activiteiten[[#Headers],[Grondkosten]],""))</f>
        <v/>
      </c>
      <c r="AV942" t="str">
        <f>IF(ISNUMBER(FIND("overige",Methode_Keuze)),"",IF(Tb_Activiteiten[[#This Row],[Bijdrage in natura (overige)]]=1,Tb_Activiteiten[[#Headers],[Bijdrage in natura (overige)]],""))</f>
        <v/>
      </c>
      <c r="AW942" t="str">
        <f>IF(ISNUMBER(FIND("overige",Methode_Keuze)),"",IF(Tb_Activiteiten[[#This Row],[Bijdrage in natura (vrijwilligers)]]=1,Tb_Activiteiten[[#Headers],[Bijdrage in natura (vrijwilligers)]],""))</f>
        <v/>
      </c>
      <c r="AX942" t="str">
        <f>IF(ISNUMBER(FIND("overige",Methode_Keuze)),"",IF(Tb_Activiteiten[[#This Row],[Afschrijvingskosten]]=1,Tb_Activiteiten[[#Headers],[Afschrijvingskosten]],""))</f>
        <v/>
      </c>
      <c r="AY942" t="str">
        <f>IF(ISNUMBER(FIND("overige",Methode_Keuze)),"",IF(Tb_Activiteiten[[#This Row],[Vergoeding]]=1,Tb_Activiteiten[[#Headers],[Vergoeding]],""))</f>
        <v/>
      </c>
      <c r="AZ942" t="str">
        <f>IF(ISNUMBER(FIND("arbeid",Methode_Keuze)),"",IF(Tb_Activiteiten[[#This Row],[Arbeidskosten - vast tarief (excl eigen arbeid)]]=1,Tb_Activiteiten[[#Headers],[Arbeidskosten - vast tarief (excl eigen arbeid)]],""))</f>
        <v/>
      </c>
      <c r="BA942" t="str">
        <f>IF(ISNUMBER(FIND("overige",Methode_Keuze)),"",IF(Tb_Activiteiten[[#This Row],[Overige kosten]]=1,Tb_Activiteiten[[#Headers],[Overige kosten]],""))</f>
        <v/>
      </c>
    </row>
    <row r="943" spans="1:53" x14ac:dyDescent="0.25">
      <c r="A943" s="213"/>
      <c r="F943" s="64"/>
      <c r="G943" s="64"/>
      <c r="H943" s="258"/>
      <c r="I943" s="258"/>
      <c r="J943" s="258"/>
      <c r="K943" s="258"/>
      <c r="O943" s="56"/>
      <c r="Q943" t="str">
        <f>IFERROR(IF(VLOOKUP(Tb_Activiteiten[[#This Row],[Openstelling]],Tb_Openstelling[],2,0)=1,1,""),"")</f>
        <v/>
      </c>
      <c r="AK943" t="str">
        <f>IF(ISNUMBER(FIND("arbeid",Methode_Keuze)),"",IF(ISNUMBER(FIND("arbeid",Methode_Keuze)),"",IF(Tb_Activiteiten[[#This Row],[Loonkosten]]=1,Tb_Activiteiten[[#Headers],[Loonkosten]],"")))</f>
        <v/>
      </c>
      <c r="AL943" t="str">
        <f>IF(ISNUMBER(FIND("arbeid",Methode_Keuze)),"",IF(ISNUMBER(FIND("arbeid",Methode_Keuze)),"",IF(Tb_Activiteiten[[#This Row],[Eigen arbeid]]=1,Tb_Activiteiten[[#Headers],[Eigen arbeid]],"")))</f>
        <v/>
      </c>
      <c r="AM943" t="str">
        <f>IF(ISNUMBER(FIND("arbeid",Methode_Keuze)),"",IF(ISNUMBER(FIND("arbeid",Methode_Keuze)),"",IF(Tb_Activiteiten[[#This Row],[Projectmedewerker]]=1,Tb_Activiteiten[[#Headers],[Projectmedewerker]],"")))</f>
        <v/>
      </c>
      <c r="AN943" t="str">
        <f>IF(ISNUMBER(FIND("arbeid",Methode_Keuze)),"",IF(ISNUMBER(FIND("arbeid",Methode_Keuze)),"",IF(Tb_Activiteiten[[#This Row],[Landbouwer]]=1,Tb_Activiteiten[[#Headers],[Landbouwer]],"")))</f>
        <v/>
      </c>
      <c r="AO943" t="str">
        <f>IF(ISNUMBER(FIND("arbeid",Methode_Keuze)),"",IF(ISNUMBER(FIND("arbeid",Methode_Keuze)),"",IF(Tb_Activiteiten[[#This Row],[Adviseur]]=1,Tb_Activiteiten[[#Headers],[Adviseur]],"")))</f>
        <v/>
      </c>
      <c r="AP943" t="str">
        <f>IF(ISNUMBER(FIND("arbeid",Methode_Keuze)),"",IF(ISNUMBER(FIND("arbeid",Methode_Keuze)),"",IF(Tb_Activiteiten[[#This Row],[Projectleider/Expert]]=1,Tb_Activiteiten[[#Headers],[Projectleider/Expert]],"")))</f>
        <v/>
      </c>
      <c r="AQ943" t="str">
        <f>IF(ISNUMBER(FIND("arbeid",Methode_Keuze)),"",IF(ISNUMBER(FIND("arbeid",Methode_Keuze)),"",IF(Tb_Activiteiten[[#This Row],[Arbeidskosten]]=1,Tb_Activiteiten[[#Headers],[Arbeidskosten]],"")))</f>
        <v/>
      </c>
      <c r="AR943" t="str">
        <f>IF(ISNUMBER(FIND("arbeid",Methode_Keuze)),"",IF(ISNUMBER(FIND("arbeid",Methode_Keuze)),"",IF(Tb_Activiteiten[[#This Row],[Arbeidskosten op basis van IKS]]=1,Tb_Activiteiten[[#Headers],[Arbeidskosten op basis van IKS]],"")))</f>
        <v/>
      </c>
      <c r="AS943" t="str">
        <f>IF(ISNUMBER(FIND("overige",Methode_Keuze)),"",IF(Tb_Activiteiten[[#This Row],[Kosten derden exclusief btw]]=1,Tb_Activiteiten[[#Headers],[Kosten derden exclusief btw]],""))</f>
        <v/>
      </c>
      <c r="AT943" t="str">
        <f>IF(ISNUMBER(FIND("overige",Methode_Keuze)),"",IF(Tb_Activiteiten[[#This Row],[Niet verrekenbare btw]]=1,Tb_Activiteiten[[#Headers],[Niet verrekenbare btw]],""))</f>
        <v/>
      </c>
      <c r="AU943" t="str">
        <f>IF(ISNUMBER(FIND("overige",Methode_Keuze)),"",IF(Tb_Activiteiten[[#This Row],[Grondkosten]]=1,Tb_Activiteiten[[#Headers],[Grondkosten]],""))</f>
        <v/>
      </c>
      <c r="AV943" t="str">
        <f>IF(ISNUMBER(FIND("overige",Methode_Keuze)),"",IF(Tb_Activiteiten[[#This Row],[Bijdrage in natura (overige)]]=1,Tb_Activiteiten[[#Headers],[Bijdrage in natura (overige)]],""))</f>
        <v/>
      </c>
      <c r="AW943" t="str">
        <f>IF(ISNUMBER(FIND("overige",Methode_Keuze)),"",IF(Tb_Activiteiten[[#This Row],[Bijdrage in natura (vrijwilligers)]]=1,Tb_Activiteiten[[#Headers],[Bijdrage in natura (vrijwilligers)]],""))</f>
        <v/>
      </c>
      <c r="AX943" t="str">
        <f>IF(ISNUMBER(FIND("overige",Methode_Keuze)),"",IF(Tb_Activiteiten[[#This Row],[Afschrijvingskosten]]=1,Tb_Activiteiten[[#Headers],[Afschrijvingskosten]],""))</f>
        <v/>
      </c>
      <c r="AY943" t="str">
        <f>IF(ISNUMBER(FIND("overige",Methode_Keuze)),"",IF(Tb_Activiteiten[[#This Row],[Vergoeding]]=1,Tb_Activiteiten[[#Headers],[Vergoeding]],""))</f>
        <v/>
      </c>
      <c r="AZ943" t="str">
        <f>IF(ISNUMBER(FIND("arbeid",Methode_Keuze)),"",IF(Tb_Activiteiten[[#This Row],[Arbeidskosten - vast tarief (excl eigen arbeid)]]=1,Tb_Activiteiten[[#Headers],[Arbeidskosten - vast tarief (excl eigen arbeid)]],""))</f>
        <v/>
      </c>
      <c r="BA943" t="str">
        <f>IF(ISNUMBER(FIND("overige",Methode_Keuze)),"",IF(Tb_Activiteiten[[#This Row],[Overige kosten]]=1,Tb_Activiteiten[[#Headers],[Overige kosten]],""))</f>
        <v/>
      </c>
    </row>
    <row r="944" spans="1:53" x14ac:dyDescent="0.25">
      <c r="A944" s="213"/>
      <c r="F944" s="64"/>
      <c r="G944" s="64"/>
      <c r="H944" s="258"/>
      <c r="I944" s="258"/>
      <c r="J944" s="258"/>
      <c r="K944" s="258"/>
      <c r="O944" s="56"/>
      <c r="Q944" t="str">
        <f>IFERROR(IF(VLOOKUP(Tb_Activiteiten[[#This Row],[Openstelling]],Tb_Openstelling[],2,0)=1,1,""),"")</f>
        <v/>
      </c>
      <c r="AK944" t="str">
        <f>IF(ISNUMBER(FIND("arbeid",Methode_Keuze)),"",IF(ISNUMBER(FIND("arbeid",Methode_Keuze)),"",IF(Tb_Activiteiten[[#This Row],[Loonkosten]]=1,Tb_Activiteiten[[#Headers],[Loonkosten]],"")))</f>
        <v/>
      </c>
      <c r="AL944" t="str">
        <f>IF(ISNUMBER(FIND("arbeid",Methode_Keuze)),"",IF(ISNUMBER(FIND("arbeid",Methode_Keuze)),"",IF(Tb_Activiteiten[[#This Row],[Eigen arbeid]]=1,Tb_Activiteiten[[#Headers],[Eigen arbeid]],"")))</f>
        <v/>
      </c>
      <c r="AM944" t="str">
        <f>IF(ISNUMBER(FIND("arbeid",Methode_Keuze)),"",IF(ISNUMBER(FIND("arbeid",Methode_Keuze)),"",IF(Tb_Activiteiten[[#This Row],[Projectmedewerker]]=1,Tb_Activiteiten[[#Headers],[Projectmedewerker]],"")))</f>
        <v/>
      </c>
      <c r="AN944" t="str">
        <f>IF(ISNUMBER(FIND("arbeid",Methode_Keuze)),"",IF(ISNUMBER(FIND("arbeid",Methode_Keuze)),"",IF(Tb_Activiteiten[[#This Row],[Landbouwer]]=1,Tb_Activiteiten[[#Headers],[Landbouwer]],"")))</f>
        <v/>
      </c>
      <c r="AO944" t="str">
        <f>IF(ISNUMBER(FIND("arbeid",Methode_Keuze)),"",IF(ISNUMBER(FIND("arbeid",Methode_Keuze)),"",IF(Tb_Activiteiten[[#This Row],[Adviseur]]=1,Tb_Activiteiten[[#Headers],[Adviseur]],"")))</f>
        <v/>
      </c>
      <c r="AP944" t="str">
        <f>IF(ISNUMBER(FIND("arbeid",Methode_Keuze)),"",IF(ISNUMBER(FIND("arbeid",Methode_Keuze)),"",IF(Tb_Activiteiten[[#This Row],[Projectleider/Expert]]=1,Tb_Activiteiten[[#Headers],[Projectleider/Expert]],"")))</f>
        <v/>
      </c>
      <c r="AQ944" t="str">
        <f>IF(ISNUMBER(FIND("arbeid",Methode_Keuze)),"",IF(ISNUMBER(FIND("arbeid",Methode_Keuze)),"",IF(Tb_Activiteiten[[#This Row],[Arbeidskosten]]=1,Tb_Activiteiten[[#Headers],[Arbeidskosten]],"")))</f>
        <v/>
      </c>
      <c r="AR944" t="str">
        <f>IF(ISNUMBER(FIND("arbeid",Methode_Keuze)),"",IF(ISNUMBER(FIND("arbeid",Methode_Keuze)),"",IF(Tb_Activiteiten[[#This Row],[Arbeidskosten op basis van IKS]]=1,Tb_Activiteiten[[#Headers],[Arbeidskosten op basis van IKS]],"")))</f>
        <v/>
      </c>
      <c r="AS944" t="str">
        <f>IF(ISNUMBER(FIND("overige",Methode_Keuze)),"",IF(Tb_Activiteiten[[#This Row],[Kosten derden exclusief btw]]=1,Tb_Activiteiten[[#Headers],[Kosten derden exclusief btw]],""))</f>
        <v/>
      </c>
      <c r="AT944" t="str">
        <f>IF(ISNUMBER(FIND("overige",Methode_Keuze)),"",IF(Tb_Activiteiten[[#This Row],[Niet verrekenbare btw]]=1,Tb_Activiteiten[[#Headers],[Niet verrekenbare btw]],""))</f>
        <v/>
      </c>
      <c r="AU944" t="str">
        <f>IF(ISNUMBER(FIND("overige",Methode_Keuze)),"",IF(Tb_Activiteiten[[#This Row],[Grondkosten]]=1,Tb_Activiteiten[[#Headers],[Grondkosten]],""))</f>
        <v/>
      </c>
      <c r="AV944" t="str">
        <f>IF(ISNUMBER(FIND("overige",Methode_Keuze)),"",IF(Tb_Activiteiten[[#This Row],[Bijdrage in natura (overige)]]=1,Tb_Activiteiten[[#Headers],[Bijdrage in natura (overige)]],""))</f>
        <v/>
      </c>
      <c r="AW944" t="str">
        <f>IF(ISNUMBER(FIND("overige",Methode_Keuze)),"",IF(Tb_Activiteiten[[#This Row],[Bijdrage in natura (vrijwilligers)]]=1,Tb_Activiteiten[[#Headers],[Bijdrage in natura (vrijwilligers)]],""))</f>
        <v/>
      </c>
      <c r="AX944" t="str">
        <f>IF(ISNUMBER(FIND("overige",Methode_Keuze)),"",IF(Tb_Activiteiten[[#This Row],[Afschrijvingskosten]]=1,Tb_Activiteiten[[#Headers],[Afschrijvingskosten]],""))</f>
        <v/>
      </c>
      <c r="AY944" t="str">
        <f>IF(ISNUMBER(FIND("overige",Methode_Keuze)),"",IF(Tb_Activiteiten[[#This Row],[Vergoeding]]=1,Tb_Activiteiten[[#Headers],[Vergoeding]],""))</f>
        <v/>
      </c>
      <c r="AZ944" t="str">
        <f>IF(ISNUMBER(FIND("arbeid",Methode_Keuze)),"",IF(Tb_Activiteiten[[#This Row],[Arbeidskosten - vast tarief (excl eigen arbeid)]]=1,Tb_Activiteiten[[#Headers],[Arbeidskosten - vast tarief (excl eigen arbeid)]],""))</f>
        <v/>
      </c>
      <c r="BA944" t="str">
        <f>IF(ISNUMBER(FIND("overige",Methode_Keuze)),"",IF(Tb_Activiteiten[[#This Row],[Overige kosten]]=1,Tb_Activiteiten[[#Headers],[Overige kosten]],""))</f>
        <v/>
      </c>
    </row>
    <row r="945" spans="1:53" x14ac:dyDescent="0.25">
      <c r="A945" s="213"/>
      <c r="F945" s="64"/>
      <c r="G945" s="64"/>
      <c r="H945" s="258"/>
      <c r="I945" s="258"/>
      <c r="J945" s="258"/>
      <c r="K945" s="258"/>
      <c r="O945" s="56"/>
      <c r="Q945" t="str">
        <f>IFERROR(IF(VLOOKUP(Tb_Activiteiten[[#This Row],[Openstelling]],Tb_Openstelling[],2,0)=1,1,""),"")</f>
        <v/>
      </c>
      <c r="AK945" t="str">
        <f>IF(ISNUMBER(FIND("arbeid",Methode_Keuze)),"",IF(ISNUMBER(FIND("arbeid",Methode_Keuze)),"",IF(Tb_Activiteiten[[#This Row],[Loonkosten]]=1,Tb_Activiteiten[[#Headers],[Loonkosten]],"")))</f>
        <v/>
      </c>
      <c r="AL945" t="str">
        <f>IF(ISNUMBER(FIND("arbeid",Methode_Keuze)),"",IF(ISNUMBER(FIND("arbeid",Methode_Keuze)),"",IF(Tb_Activiteiten[[#This Row],[Eigen arbeid]]=1,Tb_Activiteiten[[#Headers],[Eigen arbeid]],"")))</f>
        <v/>
      </c>
      <c r="AM945" t="str">
        <f>IF(ISNUMBER(FIND("arbeid",Methode_Keuze)),"",IF(ISNUMBER(FIND("arbeid",Methode_Keuze)),"",IF(Tb_Activiteiten[[#This Row],[Projectmedewerker]]=1,Tb_Activiteiten[[#Headers],[Projectmedewerker]],"")))</f>
        <v/>
      </c>
      <c r="AN945" t="str">
        <f>IF(ISNUMBER(FIND("arbeid",Methode_Keuze)),"",IF(ISNUMBER(FIND("arbeid",Methode_Keuze)),"",IF(Tb_Activiteiten[[#This Row],[Landbouwer]]=1,Tb_Activiteiten[[#Headers],[Landbouwer]],"")))</f>
        <v/>
      </c>
      <c r="AO945" t="str">
        <f>IF(ISNUMBER(FIND("arbeid",Methode_Keuze)),"",IF(ISNUMBER(FIND("arbeid",Methode_Keuze)),"",IF(Tb_Activiteiten[[#This Row],[Adviseur]]=1,Tb_Activiteiten[[#Headers],[Adviseur]],"")))</f>
        <v/>
      </c>
      <c r="AP945" t="str">
        <f>IF(ISNUMBER(FIND("arbeid",Methode_Keuze)),"",IF(ISNUMBER(FIND("arbeid",Methode_Keuze)),"",IF(Tb_Activiteiten[[#This Row],[Projectleider/Expert]]=1,Tb_Activiteiten[[#Headers],[Projectleider/Expert]],"")))</f>
        <v/>
      </c>
      <c r="AQ945" t="str">
        <f>IF(ISNUMBER(FIND("arbeid",Methode_Keuze)),"",IF(ISNUMBER(FIND("arbeid",Methode_Keuze)),"",IF(Tb_Activiteiten[[#This Row],[Arbeidskosten]]=1,Tb_Activiteiten[[#Headers],[Arbeidskosten]],"")))</f>
        <v/>
      </c>
      <c r="AR945" t="str">
        <f>IF(ISNUMBER(FIND("arbeid",Methode_Keuze)),"",IF(ISNUMBER(FIND("arbeid",Methode_Keuze)),"",IF(Tb_Activiteiten[[#This Row],[Arbeidskosten op basis van IKS]]=1,Tb_Activiteiten[[#Headers],[Arbeidskosten op basis van IKS]],"")))</f>
        <v/>
      </c>
      <c r="AS945" t="str">
        <f>IF(ISNUMBER(FIND("overige",Methode_Keuze)),"",IF(Tb_Activiteiten[[#This Row],[Kosten derden exclusief btw]]=1,Tb_Activiteiten[[#Headers],[Kosten derden exclusief btw]],""))</f>
        <v/>
      </c>
      <c r="AT945" t="str">
        <f>IF(ISNUMBER(FIND("overige",Methode_Keuze)),"",IF(Tb_Activiteiten[[#This Row],[Niet verrekenbare btw]]=1,Tb_Activiteiten[[#Headers],[Niet verrekenbare btw]],""))</f>
        <v/>
      </c>
      <c r="AU945" t="str">
        <f>IF(ISNUMBER(FIND("overige",Methode_Keuze)),"",IF(Tb_Activiteiten[[#This Row],[Grondkosten]]=1,Tb_Activiteiten[[#Headers],[Grondkosten]],""))</f>
        <v/>
      </c>
      <c r="AV945" t="str">
        <f>IF(ISNUMBER(FIND("overige",Methode_Keuze)),"",IF(Tb_Activiteiten[[#This Row],[Bijdrage in natura (overige)]]=1,Tb_Activiteiten[[#Headers],[Bijdrage in natura (overige)]],""))</f>
        <v/>
      </c>
      <c r="AW945" t="str">
        <f>IF(ISNUMBER(FIND("overige",Methode_Keuze)),"",IF(Tb_Activiteiten[[#This Row],[Bijdrage in natura (vrijwilligers)]]=1,Tb_Activiteiten[[#Headers],[Bijdrage in natura (vrijwilligers)]],""))</f>
        <v/>
      </c>
      <c r="AX945" t="str">
        <f>IF(ISNUMBER(FIND("overige",Methode_Keuze)),"",IF(Tb_Activiteiten[[#This Row],[Afschrijvingskosten]]=1,Tb_Activiteiten[[#Headers],[Afschrijvingskosten]],""))</f>
        <v/>
      </c>
      <c r="AY945" t="str">
        <f>IF(ISNUMBER(FIND("overige",Methode_Keuze)),"",IF(Tb_Activiteiten[[#This Row],[Vergoeding]]=1,Tb_Activiteiten[[#Headers],[Vergoeding]],""))</f>
        <v/>
      </c>
      <c r="AZ945" t="str">
        <f>IF(ISNUMBER(FIND("arbeid",Methode_Keuze)),"",IF(Tb_Activiteiten[[#This Row],[Arbeidskosten - vast tarief (excl eigen arbeid)]]=1,Tb_Activiteiten[[#Headers],[Arbeidskosten - vast tarief (excl eigen arbeid)]],""))</f>
        <v/>
      </c>
      <c r="BA945" t="str">
        <f>IF(ISNUMBER(FIND("overige",Methode_Keuze)),"",IF(Tb_Activiteiten[[#This Row],[Overige kosten]]=1,Tb_Activiteiten[[#Headers],[Overige kosten]],""))</f>
        <v/>
      </c>
    </row>
    <row r="946" spans="1:53" x14ac:dyDescent="0.25">
      <c r="A946" s="213"/>
      <c r="F946" s="64"/>
      <c r="G946" s="64"/>
      <c r="H946" s="258"/>
      <c r="I946" s="258"/>
      <c r="J946" s="258"/>
      <c r="K946" s="258"/>
      <c r="O946" s="56"/>
      <c r="Q946" t="str">
        <f>IFERROR(IF(VLOOKUP(Tb_Activiteiten[[#This Row],[Openstelling]],Tb_Openstelling[],2,0)=1,1,""),"")</f>
        <v/>
      </c>
      <c r="AK946" t="str">
        <f>IF(ISNUMBER(FIND("arbeid",Methode_Keuze)),"",IF(ISNUMBER(FIND("arbeid",Methode_Keuze)),"",IF(Tb_Activiteiten[[#This Row],[Loonkosten]]=1,Tb_Activiteiten[[#Headers],[Loonkosten]],"")))</f>
        <v/>
      </c>
      <c r="AL946" t="str">
        <f>IF(ISNUMBER(FIND("arbeid",Methode_Keuze)),"",IF(ISNUMBER(FIND("arbeid",Methode_Keuze)),"",IF(Tb_Activiteiten[[#This Row],[Eigen arbeid]]=1,Tb_Activiteiten[[#Headers],[Eigen arbeid]],"")))</f>
        <v/>
      </c>
      <c r="AM946" t="str">
        <f>IF(ISNUMBER(FIND("arbeid",Methode_Keuze)),"",IF(ISNUMBER(FIND("arbeid",Methode_Keuze)),"",IF(Tb_Activiteiten[[#This Row],[Projectmedewerker]]=1,Tb_Activiteiten[[#Headers],[Projectmedewerker]],"")))</f>
        <v/>
      </c>
      <c r="AN946" t="str">
        <f>IF(ISNUMBER(FIND("arbeid",Methode_Keuze)),"",IF(ISNUMBER(FIND("arbeid",Methode_Keuze)),"",IF(Tb_Activiteiten[[#This Row],[Landbouwer]]=1,Tb_Activiteiten[[#Headers],[Landbouwer]],"")))</f>
        <v/>
      </c>
      <c r="AO946" t="str">
        <f>IF(ISNUMBER(FIND("arbeid",Methode_Keuze)),"",IF(ISNUMBER(FIND("arbeid",Methode_Keuze)),"",IF(Tb_Activiteiten[[#This Row],[Adviseur]]=1,Tb_Activiteiten[[#Headers],[Adviseur]],"")))</f>
        <v/>
      </c>
      <c r="AP946" t="str">
        <f>IF(ISNUMBER(FIND("arbeid",Methode_Keuze)),"",IF(ISNUMBER(FIND("arbeid",Methode_Keuze)),"",IF(Tb_Activiteiten[[#This Row],[Projectleider/Expert]]=1,Tb_Activiteiten[[#Headers],[Projectleider/Expert]],"")))</f>
        <v/>
      </c>
      <c r="AQ946" t="str">
        <f>IF(ISNUMBER(FIND("arbeid",Methode_Keuze)),"",IF(ISNUMBER(FIND("arbeid",Methode_Keuze)),"",IF(Tb_Activiteiten[[#This Row],[Arbeidskosten]]=1,Tb_Activiteiten[[#Headers],[Arbeidskosten]],"")))</f>
        <v/>
      </c>
      <c r="AR946" t="str">
        <f>IF(ISNUMBER(FIND("arbeid",Methode_Keuze)),"",IF(ISNUMBER(FIND("arbeid",Methode_Keuze)),"",IF(Tb_Activiteiten[[#This Row],[Arbeidskosten op basis van IKS]]=1,Tb_Activiteiten[[#Headers],[Arbeidskosten op basis van IKS]],"")))</f>
        <v/>
      </c>
      <c r="AS946" t="str">
        <f>IF(ISNUMBER(FIND("overige",Methode_Keuze)),"",IF(Tb_Activiteiten[[#This Row],[Kosten derden exclusief btw]]=1,Tb_Activiteiten[[#Headers],[Kosten derden exclusief btw]],""))</f>
        <v/>
      </c>
      <c r="AT946" t="str">
        <f>IF(ISNUMBER(FIND("overige",Methode_Keuze)),"",IF(Tb_Activiteiten[[#This Row],[Niet verrekenbare btw]]=1,Tb_Activiteiten[[#Headers],[Niet verrekenbare btw]],""))</f>
        <v/>
      </c>
      <c r="AU946" t="str">
        <f>IF(ISNUMBER(FIND("overige",Methode_Keuze)),"",IF(Tb_Activiteiten[[#This Row],[Grondkosten]]=1,Tb_Activiteiten[[#Headers],[Grondkosten]],""))</f>
        <v/>
      </c>
      <c r="AV946" t="str">
        <f>IF(ISNUMBER(FIND("overige",Methode_Keuze)),"",IF(Tb_Activiteiten[[#This Row],[Bijdrage in natura (overige)]]=1,Tb_Activiteiten[[#Headers],[Bijdrage in natura (overige)]],""))</f>
        <v/>
      </c>
      <c r="AW946" t="str">
        <f>IF(ISNUMBER(FIND("overige",Methode_Keuze)),"",IF(Tb_Activiteiten[[#This Row],[Bijdrage in natura (vrijwilligers)]]=1,Tb_Activiteiten[[#Headers],[Bijdrage in natura (vrijwilligers)]],""))</f>
        <v/>
      </c>
      <c r="AX946" t="str">
        <f>IF(ISNUMBER(FIND("overige",Methode_Keuze)),"",IF(Tb_Activiteiten[[#This Row],[Afschrijvingskosten]]=1,Tb_Activiteiten[[#Headers],[Afschrijvingskosten]],""))</f>
        <v/>
      </c>
      <c r="AY946" t="str">
        <f>IF(ISNUMBER(FIND("overige",Methode_Keuze)),"",IF(Tb_Activiteiten[[#This Row],[Vergoeding]]=1,Tb_Activiteiten[[#Headers],[Vergoeding]],""))</f>
        <v/>
      </c>
      <c r="AZ946" t="str">
        <f>IF(ISNUMBER(FIND("arbeid",Methode_Keuze)),"",IF(Tb_Activiteiten[[#This Row],[Arbeidskosten - vast tarief (excl eigen arbeid)]]=1,Tb_Activiteiten[[#Headers],[Arbeidskosten - vast tarief (excl eigen arbeid)]],""))</f>
        <v/>
      </c>
      <c r="BA946" t="str">
        <f>IF(ISNUMBER(FIND("overige",Methode_Keuze)),"",IF(Tb_Activiteiten[[#This Row],[Overige kosten]]=1,Tb_Activiteiten[[#Headers],[Overige kosten]],""))</f>
        <v/>
      </c>
    </row>
    <row r="947" spans="1:53" x14ac:dyDescent="0.25">
      <c r="A947" s="213"/>
      <c r="F947" s="64"/>
      <c r="G947" s="64"/>
      <c r="H947" s="258"/>
      <c r="I947" s="258"/>
      <c r="J947" s="258"/>
      <c r="K947" s="258"/>
      <c r="O947" s="56"/>
      <c r="Q947" t="str">
        <f>IFERROR(IF(VLOOKUP(Tb_Activiteiten[[#This Row],[Openstelling]],Tb_Openstelling[],2,0)=1,1,""),"")</f>
        <v/>
      </c>
      <c r="AK947" t="str">
        <f>IF(ISNUMBER(FIND("arbeid",Methode_Keuze)),"",IF(ISNUMBER(FIND("arbeid",Methode_Keuze)),"",IF(Tb_Activiteiten[[#This Row],[Loonkosten]]=1,Tb_Activiteiten[[#Headers],[Loonkosten]],"")))</f>
        <v/>
      </c>
      <c r="AL947" t="str">
        <f>IF(ISNUMBER(FIND("arbeid",Methode_Keuze)),"",IF(ISNUMBER(FIND("arbeid",Methode_Keuze)),"",IF(Tb_Activiteiten[[#This Row],[Eigen arbeid]]=1,Tb_Activiteiten[[#Headers],[Eigen arbeid]],"")))</f>
        <v/>
      </c>
      <c r="AM947" t="str">
        <f>IF(ISNUMBER(FIND("arbeid",Methode_Keuze)),"",IF(ISNUMBER(FIND("arbeid",Methode_Keuze)),"",IF(Tb_Activiteiten[[#This Row],[Projectmedewerker]]=1,Tb_Activiteiten[[#Headers],[Projectmedewerker]],"")))</f>
        <v/>
      </c>
      <c r="AN947" t="str">
        <f>IF(ISNUMBER(FIND("arbeid",Methode_Keuze)),"",IF(ISNUMBER(FIND("arbeid",Methode_Keuze)),"",IF(Tb_Activiteiten[[#This Row],[Landbouwer]]=1,Tb_Activiteiten[[#Headers],[Landbouwer]],"")))</f>
        <v/>
      </c>
      <c r="AO947" t="str">
        <f>IF(ISNUMBER(FIND("arbeid",Methode_Keuze)),"",IF(ISNUMBER(FIND("arbeid",Methode_Keuze)),"",IF(Tb_Activiteiten[[#This Row],[Adviseur]]=1,Tb_Activiteiten[[#Headers],[Adviseur]],"")))</f>
        <v/>
      </c>
      <c r="AP947" t="str">
        <f>IF(ISNUMBER(FIND("arbeid",Methode_Keuze)),"",IF(ISNUMBER(FIND("arbeid",Methode_Keuze)),"",IF(Tb_Activiteiten[[#This Row],[Projectleider/Expert]]=1,Tb_Activiteiten[[#Headers],[Projectleider/Expert]],"")))</f>
        <v/>
      </c>
      <c r="AQ947" t="str">
        <f>IF(ISNUMBER(FIND("arbeid",Methode_Keuze)),"",IF(ISNUMBER(FIND("arbeid",Methode_Keuze)),"",IF(Tb_Activiteiten[[#This Row],[Arbeidskosten]]=1,Tb_Activiteiten[[#Headers],[Arbeidskosten]],"")))</f>
        <v/>
      </c>
      <c r="AR947" t="str">
        <f>IF(ISNUMBER(FIND("arbeid",Methode_Keuze)),"",IF(ISNUMBER(FIND("arbeid",Methode_Keuze)),"",IF(Tb_Activiteiten[[#This Row],[Arbeidskosten op basis van IKS]]=1,Tb_Activiteiten[[#Headers],[Arbeidskosten op basis van IKS]],"")))</f>
        <v/>
      </c>
      <c r="AS947" t="str">
        <f>IF(ISNUMBER(FIND("overige",Methode_Keuze)),"",IF(Tb_Activiteiten[[#This Row],[Kosten derden exclusief btw]]=1,Tb_Activiteiten[[#Headers],[Kosten derden exclusief btw]],""))</f>
        <v/>
      </c>
      <c r="AT947" t="str">
        <f>IF(ISNUMBER(FIND("overige",Methode_Keuze)),"",IF(Tb_Activiteiten[[#This Row],[Niet verrekenbare btw]]=1,Tb_Activiteiten[[#Headers],[Niet verrekenbare btw]],""))</f>
        <v/>
      </c>
      <c r="AU947" t="str">
        <f>IF(ISNUMBER(FIND("overige",Methode_Keuze)),"",IF(Tb_Activiteiten[[#This Row],[Grondkosten]]=1,Tb_Activiteiten[[#Headers],[Grondkosten]],""))</f>
        <v/>
      </c>
      <c r="AV947" t="str">
        <f>IF(ISNUMBER(FIND("overige",Methode_Keuze)),"",IF(Tb_Activiteiten[[#This Row],[Bijdrage in natura (overige)]]=1,Tb_Activiteiten[[#Headers],[Bijdrage in natura (overige)]],""))</f>
        <v/>
      </c>
      <c r="AW947" t="str">
        <f>IF(ISNUMBER(FIND("overige",Methode_Keuze)),"",IF(Tb_Activiteiten[[#This Row],[Bijdrage in natura (vrijwilligers)]]=1,Tb_Activiteiten[[#Headers],[Bijdrage in natura (vrijwilligers)]],""))</f>
        <v/>
      </c>
      <c r="AX947" t="str">
        <f>IF(ISNUMBER(FIND("overige",Methode_Keuze)),"",IF(Tb_Activiteiten[[#This Row],[Afschrijvingskosten]]=1,Tb_Activiteiten[[#Headers],[Afschrijvingskosten]],""))</f>
        <v/>
      </c>
      <c r="AY947" t="str">
        <f>IF(ISNUMBER(FIND("overige",Methode_Keuze)),"",IF(Tb_Activiteiten[[#This Row],[Vergoeding]]=1,Tb_Activiteiten[[#Headers],[Vergoeding]],""))</f>
        <v/>
      </c>
      <c r="AZ947" t="str">
        <f>IF(ISNUMBER(FIND("arbeid",Methode_Keuze)),"",IF(Tb_Activiteiten[[#This Row],[Arbeidskosten - vast tarief (excl eigen arbeid)]]=1,Tb_Activiteiten[[#Headers],[Arbeidskosten - vast tarief (excl eigen arbeid)]],""))</f>
        <v/>
      </c>
      <c r="BA947" t="str">
        <f>IF(ISNUMBER(FIND("overige",Methode_Keuze)),"",IF(Tb_Activiteiten[[#This Row],[Overige kosten]]=1,Tb_Activiteiten[[#Headers],[Overige kosten]],""))</f>
        <v/>
      </c>
    </row>
    <row r="948" spans="1:53" x14ac:dyDescent="0.25">
      <c r="A948" s="213"/>
      <c r="F948" s="64"/>
      <c r="G948" s="64"/>
      <c r="H948" s="258"/>
      <c r="I948" s="258"/>
      <c r="J948" s="258"/>
      <c r="K948" s="258"/>
      <c r="O948" s="56"/>
      <c r="Q948" t="str">
        <f>IFERROR(IF(VLOOKUP(Tb_Activiteiten[[#This Row],[Openstelling]],Tb_Openstelling[],2,0)=1,1,""),"")</f>
        <v/>
      </c>
      <c r="AK948" t="str">
        <f>IF(ISNUMBER(FIND("arbeid",Methode_Keuze)),"",IF(ISNUMBER(FIND("arbeid",Methode_Keuze)),"",IF(Tb_Activiteiten[[#This Row],[Loonkosten]]=1,Tb_Activiteiten[[#Headers],[Loonkosten]],"")))</f>
        <v/>
      </c>
      <c r="AL948" t="str">
        <f>IF(ISNUMBER(FIND("arbeid",Methode_Keuze)),"",IF(ISNUMBER(FIND("arbeid",Methode_Keuze)),"",IF(Tb_Activiteiten[[#This Row],[Eigen arbeid]]=1,Tb_Activiteiten[[#Headers],[Eigen arbeid]],"")))</f>
        <v/>
      </c>
      <c r="AM948" t="str">
        <f>IF(ISNUMBER(FIND("arbeid",Methode_Keuze)),"",IF(ISNUMBER(FIND("arbeid",Methode_Keuze)),"",IF(Tb_Activiteiten[[#This Row],[Projectmedewerker]]=1,Tb_Activiteiten[[#Headers],[Projectmedewerker]],"")))</f>
        <v/>
      </c>
      <c r="AN948" t="str">
        <f>IF(ISNUMBER(FIND("arbeid",Methode_Keuze)),"",IF(ISNUMBER(FIND("arbeid",Methode_Keuze)),"",IF(Tb_Activiteiten[[#This Row],[Landbouwer]]=1,Tb_Activiteiten[[#Headers],[Landbouwer]],"")))</f>
        <v/>
      </c>
      <c r="AO948" t="str">
        <f>IF(ISNUMBER(FIND("arbeid",Methode_Keuze)),"",IF(ISNUMBER(FIND("arbeid",Methode_Keuze)),"",IF(Tb_Activiteiten[[#This Row],[Adviseur]]=1,Tb_Activiteiten[[#Headers],[Adviseur]],"")))</f>
        <v/>
      </c>
      <c r="AP948" t="str">
        <f>IF(ISNUMBER(FIND("arbeid",Methode_Keuze)),"",IF(ISNUMBER(FIND("arbeid",Methode_Keuze)),"",IF(Tb_Activiteiten[[#This Row],[Projectleider/Expert]]=1,Tb_Activiteiten[[#Headers],[Projectleider/Expert]],"")))</f>
        <v/>
      </c>
      <c r="AQ948" t="str">
        <f>IF(ISNUMBER(FIND("arbeid",Methode_Keuze)),"",IF(ISNUMBER(FIND("arbeid",Methode_Keuze)),"",IF(Tb_Activiteiten[[#This Row],[Arbeidskosten]]=1,Tb_Activiteiten[[#Headers],[Arbeidskosten]],"")))</f>
        <v/>
      </c>
      <c r="AR948" t="str">
        <f>IF(ISNUMBER(FIND("arbeid",Methode_Keuze)),"",IF(ISNUMBER(FIND("arbeid",Methode_Keuze)),"",IF(Tb_Activiteiten[[#This Row],[Arbeidskosten op basis van IKS]]=1,Tb_Activiteiten[[#Headers],[Arbeidskosten op basis van IKS]],"")))</f>
        <v/>
      </c>
      <c r="AS948" t="str">
        <f>IF(ISNUMBER(FIND("overige",Methode_Keuze)),"",IF(Tb_Activiteiten[[#This Row],[Kosten derden exclusief btw]]=1,Tb_Activiteiten[[#Headers],[Kosten derden exclusief btw]],""))</f>
        <v/>
      </c>
      <c r="AT948" t="str">
        <f>IF(ISNUMBER(FIND("overige",Methode_Keuze)),"",IF(Tb_Activiteiten[[#This Row],[Niet verrekenbare btw]]=1,Tb_Activiteiten[[#Headers],[Niet verrekenbare btw]],""))</f>
        <v/>
      </c>
      <c r="AU948" t="str">
        <f>IF(ISNUMBER(FIND("overige",Methode_Keuze)),"",IF(Tb_Activiteiten[[#This Row],[Grondkosten]]=1,Tb_Activiteiten[[#Headers],[Grondkosten]],""))</f>
        <v/>
      </c>
      <c r="AV948" t="str">
        <f>IF(ISNUMBER(FIND("overige",Methode_Keuze)),"",IF(Tb_Activiteiten[[#This Row],[Bijdrage in natura (overige)]]=1,Tb_Activiteiten[[#Headers],[Bijdrage in natura (overige)]],""))</f>
        <v/>
      </c>
      <c r="AW948" t="str">
        <f>IF(ISNUMBER(FIND("overige",Methode_Keuze)),"",IF(Tb_Activiteiten[[#This Row],[Bijdrage in natura (vrijwilligers)]]=1,Tb_Activiteiten[[#Headers],[Bijdrage in natura (vrijwilligers)]],""))</f>
        <v/>
      </c>
      <c r="AX948" t="str">
        <f>IF(ISNUMBER(FIND("overige",Methode_Keuze)),"",IF(Tb_Activiteiten[[#This Row],[Afschrijvingskosten]]=1,Tb_Activiteiten[[#Headers],[Afschrijvingskosten]],""))</f>
        <v/>
      </c>
      <c r="AY948" t="str">
        <f>IF(ISNUMBER(FIND("overige",Methode_Keuze)),"",IF(Tb_Activiteiten[[#This Row],[Vergoeding]]=1,Tb_Activiteiten[[#Headers],[Vergoeding]],""))</f>
        <v/>
      </c>
      <c r="AZ948" t="str">
        <f>IF(ISNUMBER(FIND("arbeid",Methode_Keuze)),"",IF(Tb_Activiteiten[[#This Row],[Arbeidskosten - vast tarief (excl eigen arbeid)]]=1,Tb_Activiteiten[[#Headers],[Arbeidskosten - vast tarief (excl eigen arbeid)]],""))</f>
        <v/>
      </c>
      <c r="BA948" t="str">
        <f>IF(ISNUMBER(FIND("overige",Methode_Keuze)),"",IF(Tb_Activiteiten[[#This Row],[Overige kosten]]=1,Tb_Activiteiten[[#Headers],[Overige kosten]],""))</f>
        <v/>
      </c>
    </row>
    <row r="949" spans="1:53" x14ac:dyDescent="0.25">
      <c r="A949" s="213"/>
      <c r="F949" s="64"/>
      <c r="G949" s="64"/>
      <c r="H949" s="258"/>
      <c r="I949" s="258"/>
      <c r="J949" s="258"/>
      <c r="K949" s="258"/>
      <c r="O949" s="56"/>
      <c r="Q949" t="str">
        <f>IFERROR(IF(VLOOKUP(Tb_Activiteiten[[#This Row],[Openstelling]],Tb_Openstelling[],2,0)=1,1,""),"")</f>
        <v/>
      </c>
      <c r="AK949" t="str">
        <f>IF(ISNUMBER(FIND("arbeid",Methode_Keuze)),"",IF(ISNUMBER(FIND("arbeid",Methode_Keuze)),"",IF(Tb_Activiteiten[[#This Row],[Loonkosten]]=1,Tb_Activiteiten[[#Headers],[Loonkosten]],"")))</f>
        <v/>
      </c>
      <c r="AL949" t="str">
        <f>IF(ISNUMBER(FIND("arbeid",Methode_Keuze)),"",IF(ISNUMBER(FIND("arbeid",Methode_Keuze)),"",IF(Tb_Activiteiten[[#This Row],[Eigen arbeid]]=1,Tb_Activiteiten[[#Headers],[Eigen arbeid]],"")))</f>
        <v/>
      </c>
      <c r="AM949" t="str">
        <f>IF(ISNUMBER(FIND("arbeid",Methode_Keuze)),"",IF(ISNUMBER(FIND("arbeid",Methode_Keuze)),"",IF(Tb_Activiteiten[[#This Row],[Projectmedewerker]]=1,Tb_Activiteiten[[#Headers],[Projectmedewerker]],"")))</f>
        <v/>
      </c>
      <c r="AN949" t="str">
        <f>IF(ISNUMBER(FIND("arbeid",Methode_Keuze)),"",IF(ISNUMBER(FIND("arbeid",Methode_Keuze)),"",IF(Tb_Activiteiten[[#This Row],[Landbouwer]]=1,Tb_Activiteiten[[#Headers],[Landbouwer]],"")))</f>
        <v/>
      </c>
      <c r="AO949" t="str">
        <f>IF(ISNUMBER(FIND("arbeid",Methode_Keuze)),"",IF(ISNUMBER(FIND("arbeid",Methode_Keuze)),"",IF(Tb_Activiteiten[[#This Row],[Adviseur]]=1,Tb_Activiteiten[[#Headers],[Adviseur]],"")))</f>
        <v/>
      </c>
      <c r="AP949" t="str">
        <f>IF(ISNUMBER(FIND("arbeid",Methode_Keuze)),"",IF(ISNUMBER(FIND("arbeid",Methode_Keuze)),"",IF(Tb_Activiteiten[[#This Row],[Projectleider/Expert]]=1,Tb_Activiteiten[[#Headers],[Projectleider/Expert]],"")))</f>
        <v/>
      </c>
      <c r="AQ949" t="str">
        <f>IF(ISNUMBER(FIND("arbeid",Methode_Keuze)),"",IF(ISNUMBER(FIND("arbeid",Methode_Keuze)),"",IF(Tb_Activiteiten[[#This Row],[Arbeidskosten]]=1,Tb_Activiteiten[[#Headers],[Arbeidskosten]],"")))</f>
        <v/>
      </c>
      <c r="AR949" t="str">
        <f>IF(ISNUMBER(FIND("arbeid",Methode_Keuze)),"",IF(ISNUMBER(FIND("arbeid",Methode_Keuze)),"",IF(Tb_Activiteiten[[#This Row],[Arbeidskosten op basis van IKS]]=1,Tb_Activiteiten[[#Headers],[Arbeidskosten op basis van IKS]],"")))</f>
        <v/>
      </c>
      <c r="AS949" t="str">
        <f>IF(ISNUMBER(FIND("overige",Methode_Keuze)),"",IF(Tb_Activiteiten[[#This Row],[Kosten derden exclusief btw]]=1,Tb_Activiteiten[[#Headers],[Kosten derden exclusief btw]],""))</f>
        <v/>
      </c>
      <c r="AT949" t="str">
        <f>IF(ISNUMBER(FIND("overige",Methode_Keuze)),"",IF(Tb_Activiteiten[[#This Row],[Niet verrekenbare btw]]=1,Tb_Activiteiten[[#Headers],[Niet verrekenbare btw]],""))</f>
        <v/>
      </c>
      <c r="AU949" t="str">
        <f>IF(ISNUMBER(FIND("overige",Methode_Keuze)),"",IF(Tb_Activiteiten[[#This Row],[Grondkosten]]=1,Tb_Activiteiten[[#Headers],[Grondkosten]],""))</f>
        <v/>
      </c>
      <c r="AV949" t="str">
        <f>IF(ISNUMBER(FIND("overige",Methode_Keuze)),"",IF(Tb_Activiteiten[[#This Row],[Bijdrage in natura (overige)]]=1,Tb_Activiteiten[[#Headers],[Bijdrage in natura (overige)]],""))</f>
        <v/>
      </c>
      <c r="AW949" t="str">
        <f>IF(ISNUMBER(FIND("overige",Methode_Keuze)),"",IF(Tb_Activiteiten[[#This Row],[Bijdrage in natura (vrijwilligers)]]=1,Tb_Activiteiten[[#Headers],[Bijdrage in natura (vrijwilligers)]],""))</f>
        <v/>
      </c>
      <c r="AX949" t="str">
        <f>IF(ISNUMBER(FIND("overige",Methode_Keuze)),"",IF(Tb_Activiteiten[[#This Row],[Afschrijvingskosten]]=1,Tb_Activiteiten[[#Headers],[Afschrijvingskosten]],""))</f>
        <v/>
      </c>
      <c r="AY949" t="str">
        <f>IF(ISNUMBER(FIND("overige",Methode_Keuze)),"",IF(Tb_Activiteiten[[#This Row],[Vergoeding]]=1,Tb_Activiteiten[[#Headers],[Vergoeding]],""))</f>
        <v/>
      </c>
      <c r="AZ949" t="str">
        <f>IF(ISNUMBER(FIND("arbeid",Methode_Keuze)),"",IF(Tb_Activiteiten[[#This Row],[Arbeidskosten - vast tarief (excl eigen arbeid)]]=1,Tb_Activiteiten[[#Headers],[Arbeidskosten - vast tarief (excl eigen arbeid)]],""))</f>
        <v/>
      </c>
      <c r="BA949" t="str">
        <f>IF(ISNUMBER(FIND("overige",Methode_Keuze)),"",IF(Tb_Activiteiten[[#This Row],[Overige kosten]]=1,Tb_Activiteiten[[#Headers],[Overige kosten]],""))</f>
        <v/>
      </c>
    </row>
    <row r="950" spans="1:53" x14ac:dyDescent="0.25">
      <c r="A950" s="213"/>
      <c r="F950" s="64"/>
      <c r="G950" s="64"/>
      <c r="H950" s="258"/>
      <c r="I950" s="258"/>
      <c r="J950" s="258"/>
      <c r="K950" s="258"/>
      <c r="O950" s="56"/>
      <c r="Q950" t="str">
        <f>IFERROR(IF(VLOOKUP(Tb_Activiteiten[[#This Row],[Openstelling]],Tb_Openstelling[],2,0)=1,1,""),"")</f>
        <v/>
      </c>
      <c r="AK950" t="str">
        <f>IF(ISNUMBER(FIND("arbeid",Methode_Keuze)),"",IF(ISNUMBER(FIND("arbeid",Methode_Keuze)),"",IF(Tb_Activiteiten[[#This Row],[Loonkosten]]=1,Tb_Activiteiten[[#Headers],[Loonkosten]],"")))</f>
        <v/>
      </c>
      <c r="AL950" t="str">
        <f>IF(ISNUMBER(FIND("arbeid",Methode_Keuze)),"",IF(ISNUMBER(FIND("arbeid",Methode_Keuze)),"",IF(Tb_Activiteiten[[#This Row],[Eigen arbeid]]=1,Tb_Activiteiten[[#Headers],[Eigen arbeid]],"")))</f>
        <v/>
      </c>
      <c r="AM950" t="str">
        <f>IF(ISNUMBER(FIND("arbeid",Methode_Keuze)),"",IF(ISNUMBER(FIND("arbeid",Methode_Keuze)),"",IF(Tb_Activiteiten[[#This Row],[Projectmedewerker]]=1,Tb_Activiteiten[[#Headers],[Projectmedewerker]],"")))</f>
        <v/>
      </c>
      <c r="AN950" t="str">
        <f>IF(ISNUMBER(FIND("arbeid",Methode_Keuze)),"",IF(ISNUMBER(FIND("arbeid",Methode_Keuze)),"",IF(Tb_Activiteiten[[#This Row],[Landbouwer]]=1,Tb_Activiteiten[[#Headers],[Landbouwer]],"")))</f>
        <v/>
      </c>
      <c r="AO950" t="str">
        <f>IF(ISNUMBER(FIND("arbeid",Methode_Keuze)),"",IF(ISNUMBER(FIND("arbeid",Methode_Keuze)),"",IF(Tb_Activiteiten[[#This Row],[Adviseur]]=1,Tb_Activiteiten[[#Headers],[Adviseur]],"")))</f>
        <v/>
      </c>
      <c r="AP950" t="str">
        <f>IF(ISNUMBER(FIND("arbeid",Methode_Keuze)),"",IF(ISNUMBER(FIND("arbeid",Methode_Keuze)),"",IF(Tb_Activiteiten[[#This Row],[Projectleider/Expert]]=1,Tb_Activiteiten[[#Headers],[Projectleider/Expert]],"")))</f>
        <v/>
      </c>
      <c r="AQ950" t="str">
        <f>IF(ISNUMBER(FIND("arbeid",Methode_Keuze)),"",IF(ISNUMBER(FIND("arbeid",Methode_Keuze)),"",IF(Tb_Activiteiten[[#This Row],[Arbeidskosten]]=1,Tb_Activiteiten[[#Headers],[Arbeidskosten]],"")))</f>
        <v/>
      </c>
      <c r="AR950" t="str">
        <f>IF(ISNUMBER(FIND("arbeid",Methode_Keuze)),"",IF(ISNUMBER(FIND("arbeid",Methode_Keuze)),"",IF(Tb_Activiteiten[[#This Row],[Arbeidskosten op basis van IKS]]=1,Tb_Activiteiten[[#Headers],[Arbeidskosten op basis van IKS]],"")))</f>
        <v/>
      </c>
      <c r="AS950" t="str">
        <f>IF(ISNUMBER(FIND("overige",Methode_Keuze)),"",IF(Tb_Activiteiten[[#This Row],[Kosten derden exclusief btw]]=1,Tb_Activiteiten[[#Headers],[Kosten derden exclusief btw]],""))</f>
        <v/>
      </c>
      <c r="AT950" t="str">
        <f>IF(ISNUMBER(FIND("overige",Methode_Keuze)),"",IF(Tb_Activiteiten[[#This Row],[Niet verrekenbare btw]]=1,Tb_Activiteiten[[#Headers],[Niet verrekenbare btw]],""))</f>
        <v/>
      </c>
      <c r="AU950" t="str">
        <f>IF(ISNUMBER(FIND("overige",Methode_Keuze)),"",IF(Tb_Activiteiten[[#This Row],[Grondkosten]]=1,Tb_Activiteiten[[#Headers],[Grondkosten]],""))</f>
        <v/>
      </c>
      <c r="AV950" t="str">
        <f>IF(ISNUMBER(FIND("overige",Methode_Keuze)),"",IF(Tb_Activiteiten[[#This Row],[Bijdrage in natura (overige)]]=1,Tb_Activiteiten[[#Headers],[Bijdrage in natura (overige)]],""))</f>
        <v/>
      </c>
      <c r="AW950" t="str">
        <f>IF(ISNUMBER(FIND("overige",Methode_Keuze)),"",IF(Tb_Activiteiten[[#This Row],[Bijdrage in natura (vrijwilligers)]]=1,Tb_Activiteiten[[#Headers],[Bijdrage in natura (vrijwilligers)]],""))</f>
        <v/>
      </c>
      <c r="AX950" t="str">
        <f>IF(ISNUMBER(FIND("overige",Methode_Keuze)),"",IF(Tb_Activiteiten[[#This Row],[Afschrijvingskosten]]=1,Tb_Activiteiten[[#Headers],[Afschrijvingskosten]],""))</f>
        <v/>
      </c>
      <c r="AY950" t="str">
        <f>IF(ISNUMBER(FIND("overige",Methode_Keuze)),"",IF(Tb_Activiteiten[[#This Row],[Vergoeding]]=1,Tb_Activiteiten[[#Headers],[Vergoeding]],""))</f>
        <v/>
      </c>
      <c r="AZ950" t="str">
        <f>IF(ISNUMBER(FIND("arbeid",Methode_Keuze)),"",IF(Tb_Activiteiten[[#This Row],[Arbeidskosten - vast tarief (excl eigen arbeid)]]=1,Tb_Activiteiten[[#Headers],[Arbeidskosten - vast tarief (excl eigen arbeid)]],""))</f>
        <v/>
      </c>
      <c r="BA950" t="str">
        <f>IF(ISNUMBER(FIND("overige",Methode_Keuze)),"",IF(Tb_Activiteiten[[#This Row],[Overige kosten]]=1,Tb_Activiteiten[[#Headers],[Overige kosten]],""))</f>
        <v/>
      </c>
    </row>
    <row r="951" spans="1:53" x14ac:dyDescent="0.25">
      <c r="A951" s="213"/>
      <c r="F951" s="64"/>
      <c r="G951" s="64"/>
      <c r="H951" s="258"/>
      <c r="I951" s="258"/>
      <c r="J951" s="258"/>
      <c r="K951" s="258"/>
      <c r="O951" s="56"/>
      <c r="Q951" t="str">
        <f>IFERROR(IF(VLOOKUP(Tb_Activiteiten[[#This Row],[Openstelling]],Tb_Openstelling[],2,0)=1,1,""),"")</f>
        <v/>
      </c>
      <c r="AK951" t="str">
        <f>IF(ISNUMBER(FIND("arbeid",Methode_Keuze)),"",IF(ISNUMBER(FIND("arbeid",Methode_Keuze)),"",IF(Tb_Activiteiten[[#This Row],[Loonkosten]]=1,Tb_Activiteiten[[#Headers],[Loonkosten]],"")))</f>
        <v/>
      </c>
      <c r="AL951" t="str">
        <f>IF(ISNUMBER(FIND("arbeid",Methode_Keuze)),"",IF(ISNUMBER(FIND("arbeid",Methode_Keuze)),"",IF(Tb_Activiteiten[[#This Row],[Eigen arbeid]]=1,Tb_Activiteiten[[#Headers],[Eigen arbeid]],"")))</f>
        <v/>
      </c>
      <c r="AM951" t="str">
        <f>IF(ISNUMBER(FIND("arbeid",Methode_Keuze)),"",IF(ISNUMBER(FIND("arbeid",Methode_Keuze)),"",IF(Tb_Activiteiten[[#This Row],[Projectmedewerker]]=1,Tb_Activiteiten[[#Headers],[Projectmedewerker]],"")))</f>
        <v/>
      </c>
      <c r="AN951" t="str">
        <f>IF(ISNUMBER(FIND("arbeid",Methode_Keuze)),"",IF(ISNUMBER(FIND("arbeid",Methode_Keuze)),"",IF(Tb_Activiteiten[[#This Row],[Landbouwer]]=1,Tb_Activiteiten[[#Headers],[Landbouwer]],"")))</f>
        <v/>
      </c>
      <c r="AO951" t="str">
        <f>IF(ISNUMBER(FIND("arbeid",Methode_Keuze)),"",IF(ISNUMBER(FIND("arbeid",Methode_Keuze)),"",IF(Tb_Activiteiten[[#This Row],[Adviseur]]=1,Tb_Activiteiten[[#Headers],[Adviseur]],"")))</f>
        <v/>
      </c>
      <c r="AP951" t="str">
        <f>IF(ISNUMBER(FIND("arbeid",Methode_Keuze)),"",IF(ISNUMBER(FIND("arbeid",Methode_Keuze)),"",IF(Tb_Activiteiten[[#This Row],[Projectleider/Expert]]=1,Tb_Activiteiten[[#Headers],[Projectleider/Expert]],"")))</f>
        <v/>
      </c>
      <c r="AQ951" t="str">
        <f>IF(ISNUMBER(FIND("arbeid",Methode_Keuze)),"",IF(ISNUMBER(FIND("arbeid",Methode_Keuze)),"",IF(Tb_Activiteiten[[#This Row],[Arbeidskosten]]=1,Tb_Activiteiten[[#Headers],[Arbeidskosten]],"")))</f>
        <v/>
      </c>
      <c r="AR951" t="str">
        <f>IF(ISNUMBER(FIND("arbeid",Methode_Keuze)),"",IF(ISNUMBER(FIND("arbeid",Methode_Keuze)),"",IF(Tb_Activiteiten[[#This Row],[Arbeidskosten op basis van IKS]]=1,Tb_Activiteiten[[#Headers],[Arbeidskosten op basis van IKS]],"")))</f>
        <v/>
      </c>
      <c r="AS951" t="str">
        <f>IF(ISNUMBER(FIND("overige",Methode_Keuze)),"",IF(Tb_Activiteiten[[#This Row],[Kosten derden exclusief btw]]=1,Tb_Activiteiten[[#Headers],[Kosten derden exclusief btw]],""))</f>
        <v/>
      </c>
      <c r="AT951" t="str">
        <f>IF(ISNUMBER(FIND("overige",Methode_Keuze)),"",IF(Tb_Activiteiten[[#This Row],[Niet verrekenbare btw]]=1,Tb_Activiteiten[[#Headers],[Niet verrekenbare btw]],""))</f>
        <v/>
      </c>
      <c r="AU951" t="str">
        <f>IF(ISNUMBER(FIND("overige",Methode_Keuze)),"",IF(Tb_Activiteiten[[#This Row],[Grondkosten]]=1,Tb_Activiteiten[[#Headers],[Grondkosten]],""))</f>
        <v/>
      </c>
      <c r="AV951" t="str">
        <f>IF(ISNUMBER(FIND("overige",Methode_Keuze)),"",IF(Tb_Activiteiten[[#This Row],[Bijdrage in natura (overige)]]=1,Tb_Activiteiten[[#Headers],[Bijdrage in natura (overige)]],""))</f>
        <v/>
      </c>
      <c r="AW951" t="str">
        <f>IF(ISNUMBER(FIND("overige",Methode_Keuze)),"",IF(Tb_Activiteiten[[#This Row],[Bijdrage in natura (vrijwilligers)]]=1,Tb_Activiteiten[[#Headers],[Bijdrage in natura (vrijwilligers)]],""))</f>
        <v/>
      </c>
      <c r="AX951" t="str">
        <f>IF(ISNUMBER(FIND("overige",Methode_Keuze)),"",IF(Tb_Activiteiten[[#This Row],[Afschrijvingskosten]]=1,Tb_Activiteiten[[#Headers],[Afschrijvingskosten]],""))</f>
        <v/>
      </c>
      <c r="AY951" t="str">
        <f>IF(ISNUMBER(FIND("overige",Methode_Keuze)),"",IF(Tb_Activiteiten[[#This Row],[Vergoeding]]=1,Tb_Activiteiten[[#Headers],[Vergoeding]],""))</f>
        <v/>
      </c>
      <c r="AZ951" t="str">
        <f>IF(ISNUMBER(FIND("arbeid",Methode_Keuze)),"",IF(Tb_Activiteiten[[#This Row],[Arbeidskosten - vast tarief (excl eigen arbeid)]]=1,Tb_Activiteiten[[#Headers],[Arbeidskosten - vast tarief (excl eigen arbeid)]],""))</f>
        <v/>
      </c>
      <c r="BA951" t="str">
        <f>IF(ISNUMBER(FIND("overige",Methode_Keuze)),"",IF(Tb_Activiteiten[[#This Row],[Overige kosten]]=1,Tb_Activiteiten[[#Headers],[Overige kosten]],""))</f>
        <v/>
      </c>
    </row>
    <row r="952" spans="1:53" x14ac:dyDescent="0.25">
      <c r="A952" s="213"/>
      <c r="F952" s="64"/>
      <c r="G952" s="64"/>
      <c r="H952" s="258"/>
      <c r="I952" s="258"/>
      <c r="J952" s="258"/>
      <c r="K952" s="258"/>
      <c r="O952" s="56"/>
      <c r="Q952" t="str">
        <f>IFERROR(IF(VLOOKUP(Tb_Activiteiten[[#This Row],[Openstelling]],Tb_Openstelling[],2,0)=1,1,""),"")</f>
        <v/>
      </c>
      <c r="AK952" t="str">
        <f>IF(ISNUMBER(FIND("arbeid",Methode_Keuze)),"",IF(ISNUMBER(FIND("arbeid",Methode_Keuze)),"",IF(Tb_Activiteiten[[#This Row],[Loonkosten]]=1,Tb_Activiteiten[[#Headers],[Loonkosten]],"")))</f>
        <v/>
      </c>
      <c r="AL952" t="str">
        <f>IF(ISNUMBER(FIND("arbeid",Methode_Keuze)),"",IF(ISNUMBER(FIND("arbeid",Methode_Keuze)),"",IF(Tb_Activiteiten[[#This Row],[Eigen arbeid]]=1,Tb_Activiteiten[[#Headers],[Eigen arbeid]],"")))</f>
        <v/>
      </c>
      <c r="AM952" t="str">
        <f>IF(ISNUMBER(FIND("arbeid",Methode_Keuze)),"",IF(ISNUMBER(FIND("arbeid",Methode_Keuze)),"",IF(Tb_Activiteiten[[#This Row],[Projectmedewerker]]=1,Tb_Activiteiten[[#Headers],[Projectmedewerker]],"")))</f>
        <v/>
      </c>
      <c r="AN952" t="str">
        <f>IF(ISNUMBER(FIND("arbeid",Methode_Keuze)),"",IF(ISNUMBER(FIND("arbeid",Methode_Keuze)),"",IF(Tb_Activiteiten[[#This Row],[Landbouwer]]=1,Tb_Activiteiten[[#Headers],[Landbouwer]],"")))</f>
        <v/>
      </c>
      <c r="AO952" t="str">
        <f>IF(ISNUMBER(FIND("arbeid",Methode_Keuze)),"",IF(ISNUMBER(FIND("arbeid",Methode_Keuze)),"",IF(Tb_Activiteiten[[#This Row],[Adviseur]]=1,Tb_Activiteiten[[#Headers],[Adviseur]],"")))</f>
        <v/>
      </c>
      <c r="AP952" t="str">
        <f>IF(ISNUMBER(FIND("arbeid",Methode_Keuze)),"",IF(ISNUMBER(FIND("arbeid",Methode_Keuze)),"",IF(Tb_Activiteiten[[#This Row],[Projectleider/Expert]]=1,Tb_Activiteiten[[#Headers],[Projectleider/Expert]],"")))</f>
        <v/>
      </c>
      <c r="AQ952" t="str">
        <f>IF(ISNUMBER(FIND("arbeid",Methode_Keuze)),"",IF(ISNUMBER(FIND("arbeid",Methode_Keuze)),"",IF(Tb_Activiteiten[[#This Row],[Arbeidskosten]]=1,Tb_Activiteiten[[#Headers],[Arbeidskosten]],"")))</f>
        <v/>
      </c>
      <c r="AR952" t="str">
        <f>IF(ISNUMBER(FIND("arbeid",Methode_Keuze)),"",IF(ISNUMBER(FIND("arbeid",Methode_Keuze)),"",IF(Tb_Activiteiten[[#This Row],[Arbeidskosten op basis van IKS]]=1,Tb_Activiteiten[[#Headers],[Arbeidskosten op basis van IKS]],"")))</f>
        <v/>
      </c>
      <c r="AS952" t="str">
        <f>IF(ISNUMBER(FIND("overige",Methode_Keuze)),"",IF(Tb_Activiteiten[[#This Row],[Kosten derden exclusief btw]]=1,Tb_Activiteiten[[#Headers],[Kosten derden exclusief btw]],""))</f>
        <v/>
      </c>
      <c r="AT952" t="str">
        <f>IF(ISNUMBER(FIND("overige",Methode_Keuze)),"",IF(Tb_Activiteiten[[#This Row],[Niet verrekenbare btw]]=1,Tb_Activiteiten[[#Headers],[Niet verrekenbare btw]],""))</f>
        <v/>
      </c>
      <c r="AU952" t="str">
        <f>IF(ISNUMBER(FIND("overige",Methode_Keuze)),"",IF(Tb_Activiteiten[[#This Row],[Grondkosten]]=1,Tb_Activiteiten[[#Headers],[Grondkosten]],""))</f>
        <v/>
      </c>
      <c r="AV952" t="str">
        <f>IF(ISNUMBER(FIND("overige",Methode_Keuze)),"",IF(Tb_Activiteiten[[#This Row],[Bijdrage in natura (overige)]]=1,Tb_Activiteiten[[#Headers],[Bijdrage in natura (overige)]],""))</f>
        <v/>
      </c>
      <c r="AW952" t="str">
        <f>IF(ISNUMBER(FIND("overige",Methode_Keuze)),"",IF(Tb_Activiteiten[[#This Row],[Bijdrage in natura (vrijwilligers)]]=1,Tb_Activiteiten[[#Headers],[Bijdrage in natura (vrijwilligers)]],""))</f>
        <v/>
      </c>
      <c r="AX952" t="str">
        <f>IF(ISNUMBER(FIND("overige",Methode_Keuze)),"",IF(Tb_Activiteiten[[#This Row],[Afschrijvingskosten]]=1,Tb_Activiteiten[[#Headers],[Afschrijvingskosten]],""))</f>
        <v/>
      </c>
      <c r="AY952" t="str">
        <f>IF(ISNUMBER(FIND("overige",Methode_Keuze)),"",IF(Tb_Activiteiten[[#This Row],[Vergoeding]]=1,Tb_Activiteiten[[#Headers],[Vergoeding]],""))</f>
        <v/>
      </c>
      <c r="AZ952" t="str">
        <f>IF(ISNUMBER(FIND("arbeid",Methode_Keuze)),"",IF(Tb_Activiteiten[[#This Row],[Arbeidskosten - vast tarief (excl eigen arbeid)]]=1,Tb_Activiteiten[[#Headers],[Arbeidskosten - vast tarief (excl eigen arbeid)]],""))</f>
        <v/>
      </c>
      <c r="BA952" t="str">
        <f>IF(ISNUMBER(FIND("overige",Methode_Keuze)),"",IF(Tb_Activiteiten[[#This Row],[Overige kosten]]=1,Tb_Activiteiten[[#Headers],[Overige kosten]],""))</f>
        <v/>
      </c>
    </row>
    <row r="953" spans="1:53" x14ac:dyDescent="0.25">
      <c r="A953" s="213"/>
      <c r="F953" s="64"/>
      <c r="G953" s="64"/>
      <c r="H953" s="258"/>
      <c r="I953" s="258"/>
      <c r="J953" s="258"/>
      <c r="K953" s="258"/>
      <c r="O953" s="56"/>
      <c r="Q953" t="str">
        <f>IFERROR(IF(VLOOKUP(Tb_Activiteiten[[#This Row],[Openstelling]],Tb_Openstelling[],2,0)=1,1,""),"")</f>
        <v/>
      </c>
      <c r="AK953" t="str">
        <f>IF(ISNUMBER(FIND("arbeid",Methode_Keuze)),"",IF(ISNUMBER(FIND("arbeid",Methode_Keuze)),"",IF(Tb_Activiteiten[[#This Row],[Loonkosten]]=1,Tb_Activiteiten[[#Headers],[Loonkosten]],"")))</f>
        <v/>
      </c>
      <c r="AL953" t="str">
        <f>IF(ISNUMBER(FIND("arbeid",Methode_Keuze)),"",IF(ISNUMBER(FIND("arbeid",Methode_Keuze)),"",IF(Tb_Activiteiten[[#This Row],[Eigen arbeid]]=1,Tb_Activiteiten[[#Headers],[Eigen arbeid]],"")))</f>
        <v/>
      </c>
      <c r="AM953" t="str">
        <f>IF(ISNUMBER(FIND("arbeid",Methode_Keuze)),"",IF(ISNUMBER(FIND("arbeid",Methode_Keuze)),"",IF(Tb_Activiteiten[[#This Row],[Projectmedewerker]]=1,Tb_Activiteiten[[#Headers],[Projectmedewerker]],"")))</f>
        <v/>
      </c>
      <c r="AN953" t="str">
        <f>IF(ISNUMBER(FIND("arbeid",Methode_Keuze)),"",IF(ISNUMBER(FIND("arbeid",Methode_Keuze)),"",IF(Tb_Activiteiten[[#This Row],[Landbouwer]]=1,Tb_Activiteiten[[#Headers],[Landbouwer]],"")))</f>
        <v/>
      </c>
      <c r="AO953" t="str">
        <f>IF(ISNUMBER(FIND("arbeid",Methode_Keuze)),"",IF(ISNUMBER(FIND("arbeid",Methode_Keuze)),"",IF(Tb_Activiteiten[[#This Row],[Adviseur]]=1,Tb_Activiteiten[[#Headers],[Adviseur]],"")))</f>
        <v/>
      </c>
      <c r="AP953" t="str">
        <f>IF(ISNUMBER(FIND("arbeid",Methode_Keuze)),"",IF(ISNUMBER(FIND("arbeid",Methode_Keuze)),"",IF(Tb_Activiteiten[[#This Row],[Projectleider/Expert]]=1,Tb_Activiteiten[[#Headers],[Projectleider/Expert]],"")))</f>
        <v/>
      </c>
      <c r="AQ953" t="str">
        <f>IF(ISNUMBER(FIND("arbeid",Methode_Keuze)),"",IF(ISNUMBER(FIND("arbeid",Methode_Keuze)),"",IF(Tb_Activiteiten[[#This Row],[Arbeidskosten]]=1,Tb_Activiteiten[[#Headers],[Arbeidskosten]],"")))</f>
        <v/>
      </c>
      <c r="AR953" t="str">
        <f>IF(ISNUMBER(FIND("arbeid",Methode_Keuze)),"",IF(ISNUMBER(FIND("arbeid",Methode_Keuze)),"",IF(Tb_Activiteiten[[#This Row],[Arbeidskosten op basis van IKS]]=1,Tb_Activiteiten[[#Headers],[Arbeidskosten op basis van IKS]],"")))</f>
        <v/>
      </c>
      <c r="AS953" t="str">
        <f>IF(ISNUMBER(FIND("overige",Methode_Keuze)),"",IF(Tb_Activiteiten[[#This Row],[Kosten derden exclusief btw]]=1,Tb_Activiteiten[[#Headers],[Kosten derden exclusief btw]],""))</f>
        <v/>
      </c>
      <c r="AT953" t="str">
        <f>IF(ISNUMBER(FIND("overige",Methode_Keuze)),"",IF(Tb_Activiteiten[[#This Row],[Niet verrekenbare btw]]=1,Tb_Activiteiten[[#Headers],[Niet verrekenbare btw]],""))</f>
        <v/>
      </c>
      <c r="AU953" t="str">
        <f>IF(ISNUMBER(FIND("overige",Methode_Keuze)),"",IF(Tb_Activiteiten[[#This Row],[Grondkosten]]=1,Tb_Activiteiten[[#Headers],[Grondkosten]],""))</f>
        <v/>
      </c>
      <c r="AV953" t="str">
        <f>IF(ISNUMBER(FIND("overige",Methode_Keuze)),"",IF(Tb_Activiteiten[[#This Row],[Bijdrage in natura (overige)]]=1,Tb_Activiteiten[[#Headers],[Bijdrage in natura (overige)]],""))</f>
        <v/>
      </c>
      <c r="AW953" t="str">
        <f>IF(ISNUMBER(FIND("overige",Methode_Keuze)),"",IF(Tb_Activiteiten[[#This Row],[Bijdrage in natura (vrijwilligers)]]=1,Tb_Activiteiten[[#Headers],[Bijdrage in natura (vrijwilligers)]],""))</f>
        <v/>
      </c>
      <c r="AX953" t="str">
        <f>IF(ISNUMBER(FIND("overige",Methode_Keuze)),"",IF(Tb_Activiteiten[[#This Row],[Afschrijvingskosten]]=1,Tb_Activiteiten[[#Headers],[Afschrijvingskosten]],""))</f>
        <v/>
      </c>
      <c r="AY953" t="str">
        <f>IF(ISNUMBER(FIND("overige",Methode_Keuze)),"",IF(Tb_Activiteiten[[#This Row],[Vergoeding]]=1,Tb_Activiteiten[[#Headers],[Vergoeding]],""))</f>
        <v/>
      </c>
      <c r="AZ953" t="str">
        <f>IF(ISNUMBER(FIND("arbeid",Methode_Keuze)),"",IF(Tb_Activiteiten[[#This Row],[Arbeidskosten - vast tarief (excl eigen arbeid)]]=1,Tb_Activiteiten[[#Headers],[Arbeidskosten - vast tarief (excl eigen arbeid)]],""))</f>
        <v/>
      </c>
      <c r="BA953" t="str">
        <f>IF(ISNUMBER(FIND("overige",Methode_Keuze)),"",IF(Tb_Activiteiten[[#This Row],[Overige kosten]]=1,Tb_Activiteiten[[#Headers],[Overige kosten]],""))</f>
        <v/>
      </c>
    </row>
    <row r="954" spans="1:53" x14ac:dyDescent="0.25">
      <c r="A954" s="213"/>
      <c r="F954" s="64"/>
      <c r="G954" s="64"/>
      <c r="H954" s="258"/>
      <c r="I954" s="258"/>
      <c r="J954" s="258"/>
      <c r="K954" s="258"/>
      <c r="O954" s="56"/>
      <c r="Q954" t="str">
        <f>IFERROR(IF(VLOOKUP(Tb_Activiteiten[[#This Row],[Openstelling]],Tb_Openstelling[],2,0)=1,1,""),"")</f>
        <v/>
      </c>
      <c r="AK954" t="str">
        <f>IF(ISNUMBER(FIND("arbeid",Methode_Keuze)),"",IF(ISNUMBER(FIND("arbeid",Methode_Keuze)),"",IF(Tb_Activiteiten[[#This Row],[Loonkosten]]=1,Tb_Activiteiten[[#Headers],[Loonkosten]],"")))</f>
        <v/>
      </c>
      <c r="AL954" t="str">
        <f>IF(ISNUMBER(FIND("arbeid",Methode_Keuze)),"",IF(ISNUMBER(FIND("arbeid",Methode_Keuze)),"",IF(Tb_Activiteiten[[#This Row],[Eigen arbeid]]=1,Tb_Activiteiten[[#Headers],[Eigen arbeid]],"")))</f>
        <v/>
      </c>
      <c r="AM954" t="str">
        <f>IF(ISNUMBER(FIND("arbeid",Methode_Keuze)),"",IF(ISNUMBER(FIND("arbeid",Methode_Keuze)),"",IF(Tb_Activiteiten[[#This Row],[Projectmedewerker]]=1,Tb_Activiteiten[[#Headers],[Projectmedewerker]],"")))</f>
        <v/>
      </c>
      <c r="AN954" t="str">
        <f>IF(ISNUMBER(FIND("arbeid",Methode_Keuze)),"",IF(ISNUMBER(FIND("arbeid",Methode_Keuze)),"",IF(Tb_Activiteiten[[#This Row],[Landbouwer]]=1,Tb_Activiteiten[[#Headers],[Landbouwer]],"")))</f>
        <v/>
      </c>
      <c r="AO954" t="str">
        <f>IF(ISNUMBER(FIND("arbeid",Methode_Keuze)),"",IF(ISNUMBER(FIND("arbeid",Methode_Keuze)),"",IF(Tb_Activiteiten[[#This Row],[Adviseur]]=1,Tb_Activiteiten[[#Headers],[Adviseur]],"")))</f>
        <v/>
      </c>
      <c r="AP954" t="str">
        <f>IF(ISNUMBER(FIND("arbeid",Methode_Keuze)),"",IF(ISNUMBER(FIND("arbeid",Methode_Keuze)),"",IF(Tb_Activiteiten[[#This Row],[Projectleider/Expert]]=1,Tb_Activiteiten[[#Headers],[Projectleider/Expert]],"")))</f>
        <v/>
      </c>
      <c r="AQ954" t="str">
        <f>IF(ISNUMBER(FIND("arbeid",Methode_Keuze)),"",IF(ISNUMBER(FIND("arbeid",Methode_Keuze)),"",IF(Tb_Activiteiten[[#This Row],[Arbeidskosten]]=1,Tb_Activiteiten[[#Headers],[Arbeidskosten]],"")))</f>
        <v/>
      </c>
      <c r="AR954" t="str">
        <f>IF(ISNUMBER(FIND("arbeid",Methode_Keuze)),"",IF(ISNUMBER(FIND("arbeid",Methode_Keuze)),"",IF(Tb_Activiteiten[[#This Row],[Arbeidskosten op basis van IKS]]=1,Tb_Activiteiten[[#Headers],[Arbeidskosten op basis van IKS]],"")))</f>
        <v/>
      </c>
      <c r="AS954" t="str">
        <f>IF(ISNUMBER(FIND("overige",Methode_Keuze)),"",IF(Tb_Activiteiten[[#This Row],[Kosten derden exclusief btw]]=1,Tb_Activiteiten[[#Headers],[Kosten derden exclusief btw]],""))</f>
        <v/>
      </c>
      <c r="AT954" t="str">
        <f>IF(ISNUMBER(FIND("overige",Methode_Keuze)),"",IF(Tb_Activiteiten[[#This Row],[Niet verrekenbare btw]]=1,Tb_Activiteiten[[#Headers],[Niet verrekenbare btw]],""))</f>
        <v/>
      </c>
      <c r="AU954" t="str">
        <f>IF(ISNUMBER(FIND("overige",Methode_Keuze)),"",IF(Tb_Activiteiten[[#This Row],[Grondkosten]]=1,Tb_Activiteiten[[#Headers],[Grondkosten]],""))</f>
        <v/>
      </c>
      <c r="AV954" t="str">
        <f>IF(ISNUMBER(FIND("overige",Methode_Keuze)),"",IF(Tb_Activiteiten[[#This Row],[Bijdrage in natura (overige)]]=1,Tb_Activiteiten[[#Headers],[Bijdrage in natura (overige)]],""))</f>
        <v/>
      </c>
      <c r="AW954" t="str">
        <f>IF(ISNUMBER(FIND("overige",Methode_Keuze)),"",IF(Tb_Activiteiten[[#This Row],[Bijdrage in natura (vrijwilligers)]]=1,Tb_Activiteiten[[#Headers],[Bijdrage in natura (vrijwilligers)]],""))</f>
        <v/>
      </c>
      <c r="AX954" t="str">
        <f>IF(ISNUMBER(FIND("overige",Methode_Keuze)),"",IF(Tb_Activiteiten[[#This Row],[Afschrijvingskosten]]=1,Tb_Activiteiten[[#Headers],[Afschrijvingskosten]],""))</f>
        <v/>
      </c>
      <c r="AY954" t="str">
        <f>IF(ISNUMBER(FIND("overige",Methode_Keuze)),"",IF(Tb_Activiteiten[[#This Row],[Vergoeding]]=1,Tb_Activiteiten[[#Headers],[Vergoeding]],""))</f>
        <v/>
      </c>
      <c r="AZ954" t="str">
        <f>IF(ISNUMBER(FIND("arbeid",Methode_Keuze)),"",IF(Tb_Activiteiten[[#This Row],[Arbeidskosten - vast tarief (excl eigen arbeid)]]=1,Tb_Activiteiten[[#Headers],[Arbeidskosten - vast tarief (excl eigen arbeid)]],""))</f>
        <v/>
      </c>
      <c r="BA954" t="str">
        <f>IF(ISNUMBER(FIND("overige",Methode_Keuze)),"",IF(Tb_Activiteiten[[#This Row],[Overige kosten]]=1,Tb_Activiteiten[[#Headers],[Overige kosten]],""))</f>
        <v/>
      </c>
    </row>
    <row r="955" spans="1:53" x14ac:dyDescent="0.25">
      <c r="A955" s="213"/>
      <c r="F955" s="64"/>
      <c r="G955" s="64"/>
      <c r="H955" s="258"/>
      <c r="I955" s="258"/>
      <c r="J955" s="258"/>
      <c r="K955" s="258"/>
      <c r="O955" s="56"/>
      <c r="Q955" t="str">
        <f>IFERROR(IF(VLOOKUP(Tb_Activiteiten[[#This Row],[Openstelling]],Tb_Openstelling[],2,0)=1,1,""),"")</f>
        <v/>
      </c>
      <c r="AK955" t="str">
        <f>IF(ISNUMBER(FIND("arbeid",Methode_Keuze)),"",IF(ISNUMBER(FIND("arbeid",Methode_Keuze)),"",IF(Tb_Activiteiten[[#This Row],[Loonkosten]]=1,Tb_Activiteiten[[#Headers],[Loonkosten]],"")))</f>
        <v/>
      </c>
      <c r="AL955" t="str">
        <f>IF(ISNUMBER(FIND("arbeid",Methode_Keuze)),"",IF(ISNUMBER(FIND("arbeid",Methode_Keuze)),"",IF(Tb_Activiteiten[[#This Row],[Eigen arbeid]]=1,Tb_Activiteiten[[#Headers],[Eigen arbeid]],"")))</f>
        <v/>
      </c>
      <c r="AM955" t="str">
        <f>IF(ISNUMBER(FIND("arbeid",Methode_Keuze)),"",IF(ISNUMBER(FIND("arbeid",Methode_Keuze)),"",IF(Tb_Activiteiten[[#This Row],[Projectmedewerker]]=1,Tb_Activiteiten[[#Headers],[Projectmedewerker]],"")))</f>
        <v/>
      </c>
      <c r="AN955" t="str">
        <f>IF(ISNUMBER(FIND("arbeid",Methode_Keuze)),"",IF(ISNUMBER(FIND("arbeid",Methode_Keuze)),"",IF(Tb_Activiteiten[[#This Row],[Landbouwer]]=1,Tb_Activiteiten[[#Headers],[Landbouwer]],"")))</f>
        <v/>
      </c>
      <c r="AO955" t="str">
        <f>IF(ISNUMBER(FIND("arbeid",Methode_Keuze)),"",IF(ISNUMBER(FIND("arbeid",Methode_Keuze)),"",IF(Tb_Activiteiten[[#This Row],[Adviseur]]=1,Tb_Activiteiten[[#Headers],[Adviseur]],"")))</f>
        <v/>
      </c>
      <c r="AP955" t="str">
        <f>IF(ISNUMBER(FIND("arbeid",Methode_Keuze)),"",IF(ISNUMBER(FIND("arbeid",Methode_Keuze)),"",IF(Tb_Activiteiten[[#This Row],[Projectleider/Expert]]=1,Tb_Activiteiten[[#Headers],[Projectleider/Expert]],"")))</f>
        <v/>
      </c>
      <c r="AQ955" t="str">
        <f>IF(ISNUMBER(FIND("arbeid",Methode_Keuze)),"",IF(ISNUMBER(FIND("arbeid",Methode_Keuze)),"",IF(Tb_Activiteiten[[#This Row],[Arbeidskosten]]=1,Tb_Activiteiten[[#Headers],[Arbeidskosten]],"")))</f>
        <v/>
      </c>
      <c r="AR955" t="str">
        <f>IF(ISNUMBER(FIND("arbeid",Methode_Keuze)),"",IF(ISNUMBER(FIND("arbeid",Methode_Keuze)),"",IF(Tb_Activiteiten[[#This Row],[Arbeidskosten op basis van IKS]]=1,Tb_Activiteiten[[#Headers],[Arbeidskosten op basis van IKS]],"")))</f>
        <v/>
      </c>
      <c r="AS955" t="str">
        <f>IF(ISNUMBER(FIND("overige",Methode_Keuze)),"",IF(Tb_Activiteiten[[#This Row],[Kosten derden exclusief btw]]=1,Tb_Activiteiten[[#Headers],[Kosten derden exclusief btw]],""))</f>
        <v/>
      </c>
      <c r="AT955" t="str">
        <f>IF(ISNUMBER(FIND("overige",Methode_Keuze)),"",IF(Tb_Activiteiten[[#This Row],[Niet verrekenbare btw]]=1,Tb_Activiteiten[[#Headers],[Niet verrekenbare btw]],""))</f>
        <v/>
      </c>
      <c r="AU955" t="str">
        <f>IF(ISNUMBER(FIND("overige",Methode_Keuze)),"",IF(Tb_Activiteiten[[#This Row],[Grondkosten]]=1,Tb_Activiteiten[[#Headers],[Grondkosten]],""))</f>
        <v/>
      </c>
      <c r="AV955" t="str">
        <f>IF(ISNUMBER(FIND("overige",Methode_Keuze)),"",IF(Tb_Activiteiten[[#This Row],[Bijdrage in natura (overige)]]=1,Tb_Activiteiten[[#Headers],[Bijdrage in natura (overige)]],""))</f>
        <v/>
      </c>
      <c r="AW955" t="str">
        <f>IF(ISNUMBER(FIND("overige",Methode_Keuze)),"",IF(Tb_Activiteiten[[#This Row],[Bijdrage in natura (vrijwilligers)]]=1,Tb_Activiteiten[[#Headers],[Bijdrage in natura (vrijwilligers)]],""))</f>
        <v/>
      </c>
      <c r="AX955" t="str">
        <f>IF(ISNUMBER(FIND("overige",Methode_Keuze)),"",IF(Tb_Activiteiten[[#This Row],[Afschrijvingskosten]]=1,Tb_Activiteiten[[#Headers],[Afschrijvingskosten]],""))</f>
        <v/>
      </c>
      <c r="AY955" t="str">
        <f>IF(ISNUMBER(FIND("overige",Methode_Keuze)),"",IF(Tb_Activiteiten[[#This Row],[Vergoeding]]=1,Tb_Activiteiten[[#Headers],[Vergoeding]],""))</f>
        <v/>
      </c>
      <c r="AZ955" t="str">
        <f>IF(ISNUMBER(FIND("arbeid",Methode_Keuze)),"",IF(Tb_Activiteiten[[#This Row],[Arbeidskosten - vast tarief (excl eigen arbeid)]]=1,Tb_Activiteiten[[#Headers],[Arbeidskosten - vast tarief (excl eigen arbeid)]],""))</f>
        <v/>
      </c>
      <c r="BA955" t="str">
        <f>IF(ISNUMBER(FIND("overige",Methode_Keuze)),"",IF(Tb_Activiteiten[[#This Row],[Overige kosten]]=1,Tb_Activiteiten[[#Headers],[Overige kosten]],""))</f>
        <v/>
      </c>
    </row>
    <row r="956" spans="1:53" x14ac:dyDescent="0.25">
      <c r="A956" s="213"/>
      <c r="F956" s="64"/>
      <c r="G956" s="64"/>
      <c r="H956" s="258"/>
      <c r="I956" s="258"/>
      <c r="J956" s="258"/>
      <c r="K956" s="258"/>
      <c r="O956" s="56"/>
      <c r="Q956" t="str">
        <f>IFERROR(IF(VLOOKUP(Tb_Activiteiten[[#This Row],[Openstelling]],Tb_Openstelling[],2,0)=1,1,""),"")</f>
        <v/>
      </c>
      <c r="AK956" t="str">
        <f>IF(ISNUMBER(FIND("arbeid",Methode_Keuze)),"",IF(ISNUMBER(FIND("arbeid",Methode_Keuze)),"",IF(Tb_Activiteiten[[#This Row],[Loonkosten]]=1,Tb_Activiteiten[[#Headers],[Loonkosten]],"")))</f>
        <v/>
      </c>
      <c r="AL956" t="str">
        <f>IF(ISNUMBER(FIND("arbeid",Methode_Keuze)),"",IF(ISNUMBER(FIND("arbeid",Methode_Keuze)),"",IF(Tb_Activiteiten[[#This Row],[Eigen arbeid]]=1,Tb_Activiteiten[[#Headers],[Eigen arbeid]],"")))</f>
        <v/>
      </c>
      <c r="AM956" t="str">
        <f>IF(ISNUMBER(FIND("arbeid",Methode_Keuze)),"",IF(ISNUMBER(FIND("arbeid",Methode_Keuze)),"",IF(Tb_Activiteiten[[#This Row],[Projectmedewerker]]=1,Tb_Activiteiten[[#Headers],[Projectmedewerker]],"")))</f>
        <v/>
      </c>
      <c r="AN956" t="str">
        <f>IF(ISNUMBER(FIND("arbeid",Methode_Keuze)),"",IF(ISNUMBER(FIND("arbeid",Methode_Keuze)),"",IF(Tb_Activiteiten[[#This Row],[Landbouwer]]=1,Tb_Activiteiten[[#Headers],[Landbouwer]],"")))</f>
        <v/>
      </c>
      <c r="AO956" t="str">
        <f>IF(ISNUMBER(FIND("arbeid",Methode_Keuze)),"",IF(ISNUMBER(FIND("arbeid",Methode_Keuze)),"",IF(Tb_Activiteiten[[#This Row],[Adviseur]]=1,Tb_Activiteiten[[#Headers],[Adviseur]],"")))</f>
        <v/>
      </c>
      <c r="AP956" t="str">
        <f>IF(ISNUMBER(FIND("arbeid",Methode_Keuze)),"",IF(ISNUMBER(FIND("arbeid",Methode_Keuze)),"",IF(Tb_Activiteiten[[#This Row],[Projectleider/Expert]]=1,Tb_Activiteiten[[#Headers],[Projectleider/Expert]],"")))</f>
        <v/>
      </c>
      <c r="AQ956" t="str">
        <f>IF(ISNUMBER(FIND("arbeid",Methode_Keuze)),"",IF(ISNUMBER(FIND("arbeid",Methode_Keuze)),"",IF(Tb_Activiteiten[[#This Row],[Arbeidskosten]]=1,Tb_Activiteiten[[#Headers],[Arbeidskosten]],"")))</f>
        <v/>
      </c>
      <c r="AR956" t="str">
        <f>IF(ISNUMBER(FIND("arbeid",Methode_Keuze)),"",IF(ISNUMBER(FIND("arbeid",Methode_Keuze)),"",IF(Tb_Activiteiten[[#This Row],[Arbeidskosten op basis van IKS]]=1,Tb_Activiteiten[[#Headers],[Arbeidskosten op basis van IKS]],"")))</f>
        <v/>
      </c>
      <c r="AS956" t="str">
        <f>IF(ISNUMBER(FIND("overige",Methode_Keuze)),"",IF(Tb_Activiteiten[[#This Row],[Kosten derden exclusief btw]]=1,Tb_Activiteiten[[#Headers],[Kosten derden exclusief btw]],""))</f>
        <v/>
      </c>
      <c r="AT956" t="str">
        <f>IF(ISNUMBER(FIND("overige",Methode_Keuze)),"",IF(Tb_Activiteiten[[#This Row],[Niet verrekenbare btw]]=1,Tb_Activiteiten[[#Headers],[Niet verrekenbare btw]],""))</f>
        <v/>
      </c>
      <c r="AU956" t="str">
        <f>IF(ISNUMBER(FIND("overige",Methode_Keuze)),"",IF(Tb_Activiteiten[[#This Row],[Grondkosten]]=1,Tb_Activiteiten[[#Headers],[Grondkosten]],""))</f>
        <v/>
      </c>
      <c r="AV956" t="str">
        <f>IF(ISNUMBER(FIND("overige",Methode_Keuze)),"",IF(Tb_Activiteiten[[#This Row],[Bijdrage in natura (overige)]]=1,Tb_Activiteiten[[#Headers],[Bijdrage in natura (overige)]],""))</f>
        <v/>
      </c>
      <c r="AW956" t="str">
        <f>IF(ISNUMBER(FIND("overige",Methode_Keuze)),"",IF(Tb_Activiteiten[[#This Row],[Bijdrage in natura (vrijwilligers)]]=1,Tb_Activiteiten[[#Headers],[Bijdrage in natura (vrijwilligers)]],""))</f>
        <v/>
      </c>
      <c r="AX956" t="str">
        <f>IF(ISNUMBER(FIND("overige",Methode_Keuze)),"",IF(Tb_Activiteiten[[#This Row],[Afschrijvingskosten]]=1,Tb_Activiteiten[[#Headers],[Afschrijvingskosten]],""))</f>
        <v/>
      </c>
      <c r="AY956" t="str">
        <f>IF(ISNUMBER(FIND("overige",Methode_Keuze)),"",IF(Tb_Activiteiten[[#This Row],[Vergoeding]]=1,Tb_Activiteiten[[#Headers],[Vergoeding]],""))</f>
        <v/>
      </c>
      <c r="AZ956" t="str">
        <f>IF(ISNUMBER(FIND("arbeid",Methode_Keuze)),"",IF(Tb_Activiteiten[[#This Row],[Arbeidskosten - vast tarief (excl eigen arbeid)]]=1,Tb_Activiteiten[[#Headers],[Arbeidskosten - vast tarief (excl eigen arbeid)]],""))</f>
        <v/>
      </c>
      <c r="BA956" t="str">
        <f>IF(ISNUMBER(FIND("overige",Methode_Keuze)),"",IF(Tb_Activiteiten[[#This Row],[Overige kosten]]=1,Tb_Activiteiten[[#Headers],[Overige kosten]],""))</f>
        <v/>
      </c>
    </row>
    <row r="957" spans="1:53" x14ac:dyDescent="0.25">
      <c r="A957" s="213"/>
      <c r="F957" s="64"/>
      <c r="G957" s="64"/>
      <c r="H957" s="258"/>
      <c r="I957" s="258"/>
      <c r="J957" s="258"/>
      <c r="K957" s="258"/>
      <c r="O957" s="56"/>
      <c r="Q957" t="str">
        <f>IFERROR(IF(VLOOKUP(Tb_Activiteiten[[#This Row],[Openstelling]],Tb_Openstelling[],2,0)=1,1,""),"")</f>
        <v/>
      </c>
      <c r="AK957" t="str">
        <f>IF(ISNUMBER(FIND("arbeid",Methode_Keuze)),"",IF(ISNUMBER(FIND("arbeid",Methode_Keuze)),"",IF(Tb_Activiteiten[[#This Row],[Loonkosten]]=1,Tb_Activiteiten[[#Headers],[Loonkosten]],"")))</f>
        <v/>
      </c>
      <c r="AL957" t="str">
        <f>IF(ISNUMBER(FIND("arbeid",Methode_Keuze)),"",IF(ISNUMBER(FIND("arbeid",Methode_Keuze)),"",IF(Tb_Activiteiten[[#This Row],[Eigen arbeid]]=1,Tb_Activiteiten[[#Headers],[Eigen arbeid]],"")))</f>
        <v/>
      </c>
      <c r="AM957" t="str">
        <f>IF(ISNUMBER(FIND("arbeid",Methode_Keuze)),"",IF(ISNUMBER(FIND("arbeid",Methode_Keuze)),"",IF(Tb_Activiteiten[[#This Row],[Projectmedewerker]]=1,Tb_Activiteiten[[#Headers],[Projectmedewerker]],"")))</f>
        <v/>
      </c>
      <c r="AN957" t="str">
        <f>IF(ISNUMBER(FIND("arbeid",Methode_Keuze)),"",IF(ISNUMBER(FIND("arbeid",Methode_Keuze)),"",IF(Tb_Activiteiten[[#This Row],[Landbouwer]]=1,Tb_Activiteiten[[#Headers],[Landbouwer]],"")))</f>
        <v/>
      </c>
      <c r="AO957" t="str">
        <f>IF(ISNUMBER(FIND("arbeid",Methode_Keuze)),"",IF(ISNUMBER(FIND("arbeid",Methode_Keuze)),"",IF(Tb_Activiteiten[[#This Row],[Adviseur]]=1,Tb_Activiteiten[[#Headers],[Adviseur]],"")))</f>
        <v/>
      </c>
      <c r="AP957" t="str">
        <f>IF(ISNUMBER(FIND("arbeid",Methode_Keuze)),"",IF(ISNUMBER(FIND("arbeid",Methode_Keuze)),"",IF(Tb_Activiteiten[[#This Row],[Projectleider/Expert]]=1,Tb_Activiteiten[[#Headers],[Projectleider/Expert]],"")))</f>
        <v/>
      </c>
      <c r="AQ957" t="str">
        <f>IF(ISNUMBER(FIND("arbeid",Methode_Keuze)),"",IF(ISNUMBER(FIND("arbeid",Methode_Keuze)),"",IF(Tb_Activiteiten[[#This Row],[Arbeidskosten]]=1,Tb_Activiteiten[[#Headers],[Arbeidskosten]],"")))</f>
        <v/>
      </c>
      <c r="AR957" t="str">
        <f>IF(ISNUMBER(FIND("arbeid",Methode_Keuze)),"",IF(ISNUMBER(FIND("arbeid",Methode_Keuze)),"",IF(Tb_Activiteiten[[#This Row],[Arbeidskosten op basis van IKS]]=1,Tb_Activiteiten[[#Headers],[Arbeidskosten op basis van IKS]],"")))</f>
        <v/>
      </c>
      <c r="AS957" t="str">
        <f>IF(ISNUMBER(FIND("overige",Methode_Keuze)),"",IF(Tb_Activiteiten[[#This Row],[Kosten derden exclusief btw]]=1,Tb_Activiteiten[[#Headers],[Kosten derden exclusief btw]],""))</f>
        <v/>
      </c>
      <c r="AT957" t="str">
        <f>IF(ISNUMBER(FIND("overige",Methode_Keuze)),"",IF(Tb_Activiteiten[[#This Row],[Niet verrekenbare btw]]=1,Tb_Activiteiten[[#Headers],[Niet verrekenbare btw]],""))</f>
        <v/>
      </c>
      <c r="AU957" t="str">
        <f>IF(ISNUMBER(FIND("overige",Methode_Keuze)),"",IF(Tb_Activiteiten[[#This Row],[Grondkosten]]=1,Tb_Activiteiten[[#Headers],[Grondkosten]],""))</f>
        <v/>
      </c>
      <c r="AV957" t="str">
        <f>IF(ISNUMBER(FIND("overige",Methode_Keuze)),"",IF(Tb_Activiteiten[[#This Row],[Bijdrage in natura (overige)]]=1,Tb_Activiteiten[[#Headers],[Bijdrage in natura (overige)]],""))</f>
        <v/>
      </c>
      <c r="AW957" t="str">
        <f>IF(ISNUMBER(FIND("overige",Methode_Keuze)),"",IF(Tb_Activiteiten[[#This Row],[Bijdrage in natura (vrijwilligers)]]=1,Tb_Activiteiten[[#Headers],[Bijdrage in natura (vrijwilligers)]],""))</f>
        <v/>
      </c>
      <c r="AX957" t="str">
        <f>IF(ISNUMBER(FIND("overige",Methode_Keuze)),"",IF(Tb_Activiteiten[[#This Row],[Afschrijvingskosten]]=1,Tb_Activiteiten[[#Headers],[Afschrijvingskosten]],""))</f>
        <v/>
      </c>
      <c r="AY957" t="str">
        <f>IF(ISNUMBER(FIND("overige",Methode_Keuze)),"",IF(Tb_Activiteiten[[#This Row],[Vergoeding]]=1,Tb_Activiteiten[[#Headers],[Vergoeding]],""))</f>
        <v/>
      </c>
      <c r="AZ957" t="str">
        <f>IF(ISNUMBER(FIND("arbeid",Methode_Keuze)),"",IF(Tb_Activiteiten[[#This Row],[Arbeidskosten - vast tarief (excl eigen arbeid)]]=1,Tb_Activiteiten[[#Headers],[Arbeidskosten - vast tarief (excl eigen arbeid)]],""))</f>
        <v/>
      </c>
      <c r="BA957" t="str">
        <f>IF(ISNUMBER(FIND("overige",Methode_Keuze)),"",IF(Tb_Activiteiten[[#This Row],[Overige kosten]]=1,Tb_Activiteiten[[#Headers],[Overige kosten]],""))</f>
        <v/>
      </c>
    </row>
    <row r="958" spans="1:53" x14ac:dyDescent="0.25">
      <c r="A958" s="213"/>
      <c r="F958" s="64"/>
      <c r="G958" s="64"/>
      <c r="H958" s="258"/>
      <c r="I958" s="258"/>
      <c r="J958" s="258"/>
      <c r="K958" s="258"/>
      <c r="O958" s="56"/>
      <c r="Q958" t="str">
        <f>IFERROR(IF(VLOOKUP(Tb_Activiteiten[[#This Row],[Openstelling]],Tb_Openstelling[],2,0)=1,1,""),"")</f>
        <v/>
      </c>
      <c r="AK958" t="str">
        <f>IF(ISNUMBER(FIND("arbeid",Methode_Keuze)),"",IF(ISNUMBER(FIND("arbeid",Methode_Keuze)),"",IF(Tb_Activiteiten[[#This Row],[Loonkosten]]=1,Tb_Activiteiten[[#Headers],[Loonkosten]],"")))</f>
        <v/>
      </c>
      <c r="AL958" t="str">
        <f>IF(ISNUMBER(FIND("arbeid",Methode_Keuze)),"",IF(ISNUMBER(FIND("arbeid",Methode_Keuze)),"",IF(Tb_Activiteiten[[#This Row],[Eigen arbeid]]=1,Tb_Activiteiten[[#Headers],[Eigen arbeid]],"")))</f>
        <v/>
      </c>
      <c r="AM958" t="str">
        <f>IF(ISNUMBER(FIND("arbeid",Methode_Keuze)),"",IF(ISNUMBER(FIND("arbeid",Methode_Keuze)),"",IF(Tb_Activiteiten[[#This Row],[Projectmedewerker]]=1,Tb_Activiteiten[[#Headers],[Projectmedewerker]],"")))</f>
        <v/>
      </c>
      <c r="AN958" t="str">
        <f>IF(ISNUMBER(FIND("arbeid",Methode_Keuze)),"",IF(ISNUMBER(FIND("arbeid",Methode_Keuze)),"",IF(Tb_Activiteiten[[#This Row],[Landbouwer]]=1,Tb_Activiteiten[[#Headers],[Landbouwer]],"")))</f>
        <v/>
      </c>
      <c r="AO958" t="str">
        <f>IF(ISNUMBER(FIND("arbeid",Methode_Keuze)),"",IF(ISNUMBER(FIND("arbeid",Methode_Keuze)),"",IF(Tb_Activiteiten[[#This Row],[Adviseur]]=1,Tb_Activiteiten[[#Headers],[Adviseur]],"")))</f>
        <v/>
      </c>
      <c r="AP958" t="str">
        <f>IF(ISNUMBER(FIND("arbeid",Methode_Keuze)),"",IF(ISNUMBER(FIND("arbeid",Methode_Keuze)),"",IF(Tb_Activiteiten[[#This Row],[Projectleider/Expert]]=1,Tb_Activiteiten[[#Headers],[Projectleider/Expert]],"")))</f>
        <v/>
      </c>
      <c r="AQ958" t="str">
        <f>IF(ISNUMBER(FIND("arbeid",Methode_Keuze)),"",IF(ISNUMBER(FIND("arbeid",Methode_Keuze)),"",IF(Tb_Activiteiten[[#This Row],[Arbeidskosten]]=1,Tb_Activiteiten[[#Headers],[Arbeidskosten]],"")))</f>
        <v/>
      </c>
      <c r="AR958" t="str">
        <f>IF(ISNUMBER(FIND("arbeid",Methode_Keuze)),"",IF(ISNUMBER(FIND("arbeid",Methode_Keuze)),"",IF(Tb_Activiteiten[[#This Row],[Arbeidskosten op basis van IKS]]=1,Tb_Activiteiten[[#Headers],[Arbeidskosten op basis van IKS]],"")))</f>
        <v/>
      </c>
      <c r="AS958" t="str">
        <f>IF(ISNUMBER(FIND("overige",Methode_Keuze)),"",IF(Tb_Activiteiten[[#This Row],[Kosten derden exclusief btw]]=1,Tb_Activiteiten[[#Headers],[Kosten derden exclusief btw]],""))</f>
        <v/>
      </c>
      <c r="AT958" t="str">
        <f>IF(ISNUMBER(FIND("overige",Methode_Keuze)),"",IF(Tb_Activiteiten[[#This Row],[Niet verrekenbare btw]]=1,Tb_Activiteiten[[#Headers],[Niet verrekenbare btw]],""))</f>
        <v/>
      </c>
      <c r="AU958" t="str">
        <f>IF(ISNUMBER(FIND("overige",Methode_Keuze)),"",IF(Tb_Activiteiten[[#This Row],[Grondkosten]]=1,Tb_Activiteiten[[#Headers],[Grondkosten]],""))</f>
        <v/>
      </c>
      <c r="AV958" t="str">
        <f>IF(ISNUMBER(FIND("overige",Methode_Keuze)),"",IF(Tb_Activiteiten[[#This Row],[Bijdrage in natura (overige)]]=1,Tb_Activiteiten[[#Headers],[Bijdrage in natura (overige)]],""))</f>
        <v/>
      </c>
      <c r="AW958" t="str">
        <f>IF(ISNUMBER(FIND("overige",Methode_Keuze)),"",IF(Tb_Activiteiten[[#This Row],[Bijdrage in natura (vrijwilligers)]]=1,Tb_Activiteiten[[#Headers],[Bijdrage in natura (vrijwilligers)]],""))</f>
        <v/>
      </c>
      <c r="AX958" t="str">
        <f>IF(ISNUMBER(FIND("overige",Methode_Keuze)),"",IF(Tb_Activiteiten[[#This Row],[Afschrijvingskosten]]=1,Tb_Activiteiten[[#Headers],[Afschrijvingskosten]],""))</f>
        <v/>
      </c>
      <c r="AY958" t="str">
        <f>IF(ISNUMBER(FIND("overige",Methode_Keuze)),"",IF(Tb_Activiteiten[[#This Row],[Vergoeding]]=1,Tb_Activiteiten[[#Headers],[Vergoeding]],""))</f>
        <v/>
      </c>
      <c r="AZ958" t="str">
        <f>IF(ISNUMBER(FIND("arbeid",Methode_Keuze)),"",IF(Tb_Activiteiten[[#This Row],[Arbeidskosten - vast tarief (excl eigen arbeid)]]=1,Tb_Activiteiten[[#Headers],[Arbeidskosten - vast tarief (excl eigen arbeid)]],""))</f>
        <v/>
      </c>
      <c r="BA958" t="str">
        <f>IF(ISNUMBER(FIND("overige",Methode_Keuze)),"",IF(Tb_Activiteiten[[#This Row],[Overige kosten]]=1,Tb_Activiteiten[[#Headers],[Overige kosten]],""))</f>
        <v/>
      </c>
    </row>
    <row r="959" spans="1:53" x14ac:dyDescent="0.25">
      <c r="A959" s="213"/>
      <c r="F959" s="64"/>
      <c r="G959" s="64"/>
      <c r="H959" s="258"/>
      <c r="I959" s="258"/>
      <c r="J959" s="258"/>
      <c r="K959" s="258"/>
      <c r="O959" s="56"/>
      <c r="Q959" t="str">
        <f>IFERROR(IF(VLOOKUP(Tb_Activiteiten[[#This Row],[Openstelling]],Tb_Openstelling[],2,0)=1,1,""),"")</f>
        <v/>
      </c>
      <c r="AK959" t="str">
        <f>IF(ISNUMBER(FIND("arbeid",Methode_Keuze)),"",IF(ISNUMBER(FIND("arbeid",Methode_Keuze)),"",IF(Tb_Activiteiten[[#This Row],[Loonkosten]]=1,Tb_Activiteiten[[#Headers],[Loonkosten]],"")))</f>
        <v/>
      </c>
      <c r="AL959" t="str">
        <f>IF(ISNUMBER(FIND("arbeid",Methode_Keuze)),"",IF(ISNUMBER(FIND("arbeid",Methode_Keuze)),"",IF(Tb_Activiteiten[[#This Row],[Eigen arbeid]]=1,Tb_Activiteiten[[#Headers],[Eigen arbeid]],"")))</f>
        <v/>
      </c>
      <c r="AM959" t="str">
        <f>IF(ISNUMBER(FIND("arbeid",Methode_Keuze)),"",IF(ISNUMBER(FIND("arbeid",Methode_Keuze)),"",IF(Tb_Activiteiten[[#This Row],[Projectmedewerker]]=1,Tb_Activiteiten[[#Headers],[Projectmedewerker]],"")))</f>
        <v/>
      </c>
      <c r="AN959" t="str">
        <f>IF(ISNUMBER(FIND("arbeid",Methode_Keuze)),"",IF(ISNUMBER(FIND("arbeid",Methode_Keuze)),"",IF(Tb_Activiteiten[[#This Row],[Landbouwer]]=1,Tb_Activiteiten[[#Headers],[Landbouwer]],"")))</f>
        <v/>
      </c>
      <c r="AO959" t="str">
        <f>IF(ISNUMBER(FIND("arbeid",Methode_Keuze)),"",IF(ISNUMBER(FIND("arbeid",Methode_Keuze)),"",IF(Tb_Activiteiten[[#This Row],[Adviseur]]=1,Tb_Activiteiten[[#Headers],[Adviseur]],"")))</f>
        <v/>
      </c>
      <c r="AP959" t="str">
        <f>IF(ISNUMBER(FIND("arbeid",Methode_Keuze)),"",IF(ISNUMBER(FIND("arbeid",Methode_Keuze)),"",IF(Tb_Activiteiten[[#This Row],[Projectleider/Expert]]=1,Tb_Activiteiten[[#Headers],[Projectleider/Expert]],"")))</f>
        <v/>
      </c>
      <c r="AQ959" t="str">
        <f>IF(ISNUMBER(FIND("arbeid",Methode_Keuze)),"",IF(ISNUMBER(FIND("arbeid",Methode_Keuze)),"",IF(Tb_Activiteiten[[#This Row],[Arbeidskosten]]=1,Tb_Activiteiten[[#Headers],[Arbeidskosten]],"")))</f>
        <v/>
      </c>
      <c r="AR959" t="str">
        <f>IF(ISNUMBER(FIND("arbeid",Methode_Keuze)),"",IF(ISNUMBER(FIND("arbeid",Methode_Keuze)),"",IF(Tb_Activiteiten[[#This Row],[Arbeidskosten op basis van IKS]]=1,Tb_Activiteiten[[#Headers],[Arbeidskosten op basis van IKS]],"")))</f>
        <v/>
      </c>
      <c r="AS959" t="str">
        <f>IF(ISNUMBER(FIND("overige",Methode_Keuze)),"",IF(Tb_Activiteiten[[#This Row],[Kosten derden exclusief btw]]=1,Tb_Activiteiten[[#Headers],[Kosten derden exclusief btw]],""))</f>
        <v/>
      </c>
      <c r="AT959" t="str">
        <f>IF(ISNUMBER(FIND("overige",Methode_Keuze)),"",IF(Tb_Activiteiten[[#This Row],[Niet verrekenbare btw]]=1,Tb_Activiteiten[[#Headers],[Niet verrekenbare btw]],""))</f>
        <v/>
      </c>
      <c r="AU959" t="str">
        <f>IF(ISNUMBER(FIND("overige",Methode_Keuze)),"",IF(Tb_Activiteiten[[#This Row],[Grondkosten]]=1,Tb_Activiteiten[[#Headers],[Grondkosten]],""))</f>
        <v/>
      </c>
      <c r="AV959" t="str">
        <f>IF(ISNUMBER(FIND("overige",Methode_Keuze)),"",IF(Tb_Activiteiten[[#This Row],[Bijdrage in natura (overige)]]=1,Tb_Activiteiten[[#Headers],[Bijdrage in natura (overige)]],""))</f>
        <v/>
      </c>
      <c r="AW959" t="str">
        <f>IF(ISNUMBER(FIND("overige",Methode_Keuze)),"",IF(Tb_Activiteiten[[#This Row],[Bijdrage in natura (vrijwilligers)]]=1,Tb_Activiteiten[[#Headers],[Bijdrage in natura (vrijwilligers)]],""))</f>
        <v/>
      </c>
      <c r="AX959" t="str">
        <f>IF(ISNUMBER(FIND("overige",Methode_Keuze)),"",IF(Tb_Activiteiten[[#This Row],[Afschrijvingskosten]]=1,Tb_Activiteiten[[#Headers],[Afschrijvingskosten]],""))</f>
        <v/>
      </c>
      <c r="AY959" t="str">
        <f>IF(ISNUMBER(FIND("overige",Methode_Keuze)),"",IF(Tb_Activiteiten[[#This Row],[Vergoeding]]=1,Tb_Activiteiten[[#Headers],[Vergoeding]],""))</f>
        <v/>
      </c>
      <c r="AZ959" t="str">
        <f>IF(ISNUMBER(FIND("arbeid",Methode_Keuze)),"",IF(Tb_Activiteiten[[#This Row],[Arbeidskosten - vast tarief (excl eigen arbeid)]]=1,Tb_Activiteiten[[#Headers],[Arbeidskosten - vast tarief (excl eigen arbeid)]],""))</f>
        <v/>
      </c>
      <c r="BA959" t="str">
        <f>IF(ISNUMBER(FIND("overige",Methode_Keuze)),"",IF(Tb_Activiteiten[[#This Row],[Overige kosten]]=1,Tb_Activiteiten[[#Headers],[Overige kosten]],""))</f>
        <v/>
      </c>
    </row>
    <row r="960" spans="1:53" x14ac:dyDescent="0.25">
      <c r="A960" s="213"/>
      <c r="F960" s="64"/>
      <c r="G960" s="64"/>
      <c r="H960" s="258"/>
      <c r="I960" s="258"/>
      <c r="J960" s="258"/>
      <c r="K960" s="258"/>
      <c r="O960" s="56"/>
      <c r="Q960" t="str">
        <f>IFERROR(IF(VLOOKUP(Tb_Activiteiten[[#This Row],[Openstelling]],Tb_Openstelling[],2,0)=1,1,""),"")</f>
        <v/>
      </c>
      <c r="AK960" t="str">
        <f>IF(ISNUMBER(FIND("arbeid",Methode_Keuze)),"",IF(ISNUMBER(FIND("arbeid",Methode_Keuze)),"",IF(Tb_Activiteiten[[#This Row],[Loonkosten]]=1,Tb_Activiteiten[[#Headers],[Loonkosten]],"")))</f>
        <v/>
      </c>
      <c r="AL960" t="str">
        <f>IF(ISNUMBER(FIND("arbeid",Methode_Keuze)),"",IF(ISNUMBER(FIND("arbeid",Methode_Keuze)),"",IF(Tb_Activiteiten[[#This Row],[Eigen arbeid]]=1,Tb_Activiteiten[[#Headers],[Eigen arbeid]],"")))</f>
        <v/>
      </c>
      <c r="AM960" t="str">
        <f>IF(ISNUMBER(FIND("arbeid",Methode_Keuze)),"",IF(ISNUMBER(FIND("arbeid",Methode_Keuze)),"",IF(Tb_Activiteiten[[#This Row],[Projectmedewerker]]=1,Tb_Activiteiten[[#Headers],[Projectmedewerker]],"")))</f>
        <v/>
      </c>
      <c r="AN960" t="str">
        <f>IF(ISNUMBER(FIND("arbeid",Methode_Keuze)),"",IF(ISNUMBER(FIND("arbeid",Methode_Keuze)),"",IF(Tb_Activiteiten[[#This Row],[Landbouwer]]=1,Tb_Activiteiten[[#Headers],[Landbouwer]],"")))</f>
        <v/>
      </c>
      <c r="AO960" t="str">
        <f>IF(ISNUMBER(FIND("arbeid",Methode_Keuze)),"",IF(ISNUMBER(FIND("arbeid",Methode_Keuze)),"",IF(Tb_Activiteiten[[#This Row],[Adviseur]]=1,Tb_Activiteiten[[#Headers],[Adviseur]],"")))</f>
        <v/>
      </c>
      <c r="AP960" t="str">
        <f>IF(ISNUMBER(FIND("arbeid",Methode_Keuze)),"",IF(ISNUMBER(FIND("arbeid",Methode_Keuze)),"",IF(Tb_Activiteiten[[#This Row],[Projectleider/Expert]]=1,Tb_Activiteiten[[#Headers],[Projectleider/Expert]],"")))</f>
        <v/>
      </c>
      <c r="AQ960" t="str">
        <f>IF(ISNUMBER(FIND("arbeid",Methode_Keuze)),"",IF(ISNUMBER(FIND("arbeid",Methode_Keuze)),"",IF(Tb_Activiteiten[[#This Row],[Arbeidskosten]]=1,Tb_Activiteiten[[#Headers],[Arbeidskosten]],"")))</f>
        <v/>
      </c>
      <c r="AR960" t="str">
        <f>IF(ISNUMBER(FIND("arbeid",Methode_Keuze)),"",IF(ISNUMBER(FIND("arbeid",Methode_Keuze)),"",IF(Tb_Activiteiten[[#This Row],[Arbeidskosten op basis van IKS]]=1,Tb_Activiteiten[[#Headers],[Arbeidskosten op basis van IKS]],"")))</f>
        <v/>
      </c>
      <c r="AS960" t="str">
        <f>IF(ISNUMBER(FIND("overige",Methode_Keuze)),"",IF(Tb_Activiteiten[[#This Row],[Kosten derden exclusief btw]]=1,Tb_Activiteiten[[#Headers],[Kosten derden exclusief btw]],""))</f>
        <v/>
      </c>
      <c r="AT960" t="str">
        <f>IF(ISNUMBER(FIND("overige",Methode_Keuze)),"",IF(Tb_Activiteiten[[#This Row],[Niet verrekenbare btw]]=1,Tb_Activiteiten[[#Headers],[Niet verrekenbare btw]],""))</f>
        <v/>
      </c>
      <c r="AU960" t="str">
        <f>IF(ISNUMBER(FIND("overige",Methode_Keuze)),"",IF(Tb_Activiteiten[[#This Row],[Grondkosten]]=1,Tb_Activiteiten[[#Headers],[Grondkosten]],""))</f>
        <v/>
      </c>
      <c r="AV960" t="str">
        <f>IF(ISNUMBER(FIND("overige",Methode_Keuze)),"",IF(Tb_Activiteiten[[#This Row],[Bijdrage in natura (overige)]]=1,Tb_Activiteiten[[#Headers],[Bijdrage in natura (overige)]],""))</f>
        <v/>
      </c>
      <c r="AW960" t="str">
        <f>IF(ISNUMBER(FIND("overige",Methode_Keuze)),"",IF(Tb_Activiteiten[[#This Row],[Bijdrage in natura (vrijwilligers)]]=1,Tb_Activiteiten[[#Headers],[Bijdrage in natura (vrijwilligers)]],""))</f>
        <v/>
      </c>
      <c r="AX960" t="str">
        <f>IF(ISNUMBER(FIND("overige",Methode_Keuze)),"",IF(Tb_Activiteiten[[#This Row],[Afschrijvingskosten]]=1,Tb_Activiteiten[[#Headers],[Afschrijvingskosten]],""))</f>
        <v/>
      </c>
      <c r="AY960" t="str">
        <f>IF(ISNUMBER(FIND("overige",Methode_Keuze)),"",IF(Tb_Activiteiten[[#This Row],[Vergoeding]]=1,Tb_Activiteiten[[#Headers],[Vergoeding]],""))</f>
        <v/>
      </c>
      <c r="AZ960" t="str">
        <f>IF(ISNUMBER(FIND("arbeid",Methode_Keuze)),"",IF(Tb_Activiteiten[[#This Row],[Arbeidskosten - vast tarief (excl eigen arbeid)]]=1,Tb_Activiteiten[[#Headers],[Arbeidskosten - vast tarief (excl eigen arbeid)]],""))</f>
        <v/>
      </c>
      <c r="BA960" t="str">
        <f>IF(ISNUMBER(FIND("overige",Methode_Keuze)),"",IF(Tb_Activiteiten[[#This Row],[Overige kosten]]=1,Tb_Activiteiten[[#Headers],[Overige kosten]],""))</f>
        <v/>
      </c>
    </row>
    <row r="961" spans="1:53" x14ac:dyDescent="0.25">
      <c r="A961" s="213"/>
      <c r="F961" s="64"/>
      <c r="G961" s="64"/>
      <c r="H961" s="258"/>
      <c r="I961" s="258"/>
      <c r="J961" s="258"/>
      <c r="K961" s="258"/>
      <c r="O961" s="56"/>
      <c r="Q961" t="str">
        <f>IFERROR(IF(VLOOKUP(Tb_Activiteiten[[#This Row],[Openstelling]],Tb_Openstelling[],2,0)=1,1,""),"")</f>
        <v/>
      </c>
      <c r="AK961" t="str">
        <f>IF(ISNUMBER(FIND("arbeid",Methode_Keuze)),"",IF(ISNUMBER(FIND("arbeid",Methode_Keuze)),"",IF(Tb_Activiteiten[[#This Row],[Loonkosten]]=1,Tb_Activiteiten[[#Headers],[Loonkosten]],"")))</f>
        <v/>
      </c>
      <c r="AL961" t="str">
        <f>IF(ISNUMBER(FIND("arbeid",Methode_Keuze)),"",IF(ISNUMBER(FIND("arbeid",Methode_Keuze)),"",IF(Tb_Activiteiten[[#This Row],[Eigen arbeid]]=1,Tb_Activiteiten[[#Headers],[Eigen arbeid]],"")))</f>
        <v/>
      </c>
      <c r="AM961" t="str">
        <f>IF(ISNUMBER(FIND("arbeid",Methode_Keuze)),"",IF(ISNUMBER(FIND("arbeid",Methode_Keuze)),"",IF(Tb_Activiteiten[[#This Row],[Projectmedewerker]]=1,Tb_Activiteiten[[#Headers],[Projectmedewerker]],"")))</f>
        <v/>
      </c>
      <c r="AN961" t="str">
        <f>IF(ISNUMBER(FIND("arbeid",Methode_Keuze)),"",IF(ISNUMBER(FIND("arbeid",Methode_Keuze)),"",IF(Tb_Activiteiten[[#This Row],[Landbouwer]]=1,Tb_Activiteiten[[#Headers],[Landbouwer]],"")))</f>
        <v/>
      </c>
      <c r="AO961" t="str">
        <f>IF(ISNUMBER(FIND("arbeid",Methode_Keuze)),"",IF(ISNUMBER(FIND("arbeid",Methode_Keuze)),"",IF(Tb_Activiteiten[[#This Row],[Adviseur]]=1,Tb_Activiteiten[[#Headers],[Adviseur]],"")))</f>
        <v/>
      </c>
      <c r="AP961" t="str">
        <f>IF(ISNUMBER(FIND("arbeid",Methode_Keuze)),"",IF(ISNUMBER(FIND("arbeid",Methode_Keuze)),"",IF(Tb_Activiteiten[[#This Row],[Projectleider/Expert]]=1,Tb_Activiteiten[[#Headers],[Projectleider/Expert]],"")))</f>
        <v/>
      </c>
      <c r="AQ961" t="str">
        <f>IF(ISNUMBER(FIND("arbeid",Methode_Keuze)),"",IF(ISNUMBER(FIND("arbeid",Methode_Keuze)),"",IF(Tb_Activiteiten[[#This Row],[Arbeidskosten]]=1,Tb_Activiteiten[[#Headers],[Arbeidskosten]],"")))</f>
        <v/>
      </c>
      <c r="AR961" t="str">
        <f>IF(ISNUMBER(FIND("arbeid",Methode_Keuze)),"",IF(ISNUMBER(FIND("arbeid",Methode_Keuze)),"",IF(Tb_Activiteiten[[#This Row],[Arbeidskosten op basis van IKS]]=1,Tb_Activiteiten[[#Headers],[Arbeidskosten op basis van IKS]],"")))</f>
        <v/>
      </c>
      <c r="AS961" t="str">
        <f>IF(ISNUMBER(FIND("overige",Methode_Keuze)),"",IF(Tb_Activiteiten[[#This Row],[Kosten derden exclusief btw]]=1,Tb_Activiteiten[[#Headers],[Kosten derden exclusief btw]],""))</f>
        <v/>
      </c>
      <c r="AT961" t="str">
        <f>IF(ISNUMBER(FIND("overige",Methode_Keuze)),"",IF(Tb_Activiteiten[[#This Row],[Niet verrekenbare btw]]=1,Tb_Activiteiten[[#Headers],[Niet verrekenbare btw]],""))</f>
        <v/>
      </c>
      <c r="AU961" t="str">
        <f>IF(ISNUMBER(FIND("overige",Methode_Keuze)),"",IF(Tb_Activiteiten[[#This Row],[Grondkosten]]=1,Tb_Activiteiten[[#Headers],[Grondkosten]],""))</f>
        <v/>
      </c>
      <c r="AV961" t="str">
        <f>IF(ISNUMBER(FIND("overige",Methode_Keuze)),"",IF(Tb_Activiteiten[[#This Row],[Bijdrage in natura (overige)]]=1,Tb_Activiteiten[[#Headers],[Bijdrage in natura (overige)]],""))</f>
        <v/>
      </c>
      <c r="AW961" t="str">
        <f>IF(ISNUMBER(FIND("overige",Methode_Keuze)),"",IF(Tb_Activiteiten[[#This Row],[Bijdrage in natura (vrijwilligers)]]=1,Tb_Activiteiten[[#Headers],[Bijdrage in natura (vrijwilligers)]],""))</f>
        <v/>
      </c>
      <c r="AX961" t="str">
        <f>IF(ISNUMBER(FIND("overige",Methode_Keuze)),"",IF(Tb_Activiteiten[[#This Row],[Afschrijvingskosten]]=1,Tb_Activiteiten[[#Headers],[Afschrijvingskosten]],""))</f>
        <v/>
      </c>
      <c r="AY961" t="str">
        <f>IF(ISNUMBER(FIND("overige",Methode_Keuze)),"",IF(Tb_Activiteiten[[#This Row],[Vergoeding]]=1,Tb_Activiteiten[[#Headers],[Vergoeding]],""))</f>
        <v/>
      </c>
      <c r="AZ961" t="str">
        <f>IF(ISNUMBER(FIND("arbeid",Methode_Keuze)),"",IF(Tb_Activiteiten[[#This Row],[Arbeidskosten - vast tarief (excl eigen arbeid)]]=1,Tb_Activiteiten[[#Headers],[Arbeidskosten - vast tarief (excl eigen arbeid)]],""))</f>
        <v/>
      </c>
      <c r="BA961" t="str">
        <f>IF(ISNUMBER(FIND("overige",Methode_Keuze)),"",IF(Tb_Activiteiten[[#This Row],[Overige kosten]]=1,Tb_Activiteiten[[#Headers],[Overige kosten]],""))</f>
        <v/>
      </c>
    </row>
    <row r="962" spans="1:53" x14ac:dyDescent="0.25">
      <c r="A962" s="213"/>
      <c r="F962" s="64"/>
      <c r="G962" s="64"/>
      <c r="H962" s="258"/>
      <c r="I962" s="258"/>
      <c r="J962" s="258"/>
      <c r="K962" s="258"/>
      <c r="O962" s="56"/>
      <c r="Q962" t="str">
        <f>IFERROR(IF(VLOOKUP(Tb_Activiteiten[[#This Row],[Openstelling]],Tb_Openstelling[],2,0)=1,1,""),"")</f>
        <v/>
      </c>
      <c r="AK962" t="str">
        <f>IF(ISNUMBER(FIND("arbeid",Methode_Keuze)),"",IF(ISNUMBER(FIND("arbeid",Methode_Keuze)),"",IF(Tb_Activiteiten[[#This Row],[Loonkosten]]=1,Tb_Activiteiten[[#Headers],[Loonkosten]],"")))</f>
        <v/>
      </c>
      <c r="AL962" t="str">
        <f>IF(ISNUMBER(FIND("arbeid",Methode_Keuze)),"",IF(ISNUMBER(FIND("arbeid",Methode_Keuze)),"",IF(Tb_Activiteiten[[#This Row],[Eigen arbeid]]=1,Tb_Activiteiten[[#Headers],[Eigen arbeid]],"")))</f>
        <v/>
      </c>
      <c r="AM962" t="str">
        <f>IF(ISNUMBER(FIND("arbeid",Methode_Keuze)),"",IF(ISNUMBER(FIND("arbeid",Methode_Keuze)),"",IF(Tb_Activiteiten[[#This Row],[Projectmedewerker]]=1,Tb_Activiteiten[[#Headers],[Projectmedewerker]],"")))</f>
        <v/>
      </c>
      <c r="AN962" t="str">
        <f>IF(ISNUMBER(FIND("arbeid",Methode_Keuze)),"",IF(ISNUMBER(FIND("arbeid",Methode_Keuze)),"",IF(Tb_Activiteiten[[#This Row],[Landbouwer]]=1,Tb_Activiteiten[[#Headers],[Landbouwer]],"")))</f>
        <v/>
      </c>
      <c r="AO962" t="str">
        <f>IF(ISNUMBER(FIND("arbeid",Methode_Keuze)),"",IF(ISNUMBER(FIND("arbeid",Methode_Keuze)),"",IF(Tb_Activiteiten[[#This Row],[Adviseur]]=1,Tb_Activiteiten[[#Headers],[Adviseur]],"")))</f>
        <v/>
      </c>
      <c r="AP962" t="str">
        <f>IF(ISNUMBER(FIND("arbeid",Methode_Keuze)),"",IF(ISNUMBER(FIND("arbeid",Methode_Keuze)),"",IF(Tb_Activiteiten[[#This Row],[Projectleider/Expert]]=1,Tb_Activiteiten[[#Headers],[Projectleider/Expert]],"")))</f>
        <v/>
      </c>
      <c r="AQ962" t="str">
        <f>IF(ISNUMBER(FIND("arbeid",Methode_Keuze)),"",IF(ISNUMBER(FIND("arbeid",Methode_Keuze)),"",IF(Tb_Activiteiten[[#This Row],[Arbeidskosten]]=1,Tb_Activiteiten[[#Headers],[Arbeidskosten]],"")))</f>
        <v/>
      </c>
      <c r="AR962" t="str">
        <f>IF(ISNUMBER(FIND("arbeid",Methode_Keuze)),"",IF(ISNUMBER(FIND("arbeid",Methode_Keuze)),"",IF(Tb_Activiteiten[[#This Row],[Arbeidskosten op basis van IKS]]=1,Tb_Activiteiten[[#Headers],[Arbeidskosten op basis van IKS]],"")))</f>
        <v/>
      </c>
      <c r="AS962" t="str">
        <f>IF(ISNUMBER(FIND("overige",Methode_Keuze)),"",IF(Tb_Activiteiten[[#This Row],[Kosten derden exclusief btw]]=1,Tb_Activiteiten[[#Headers],[Kosten derden exclusief btw]],""))</f>
        <v/>
      </c>
      <c r="AT962" t="str">
        <f>IF(ISNUMBER(FIND("overige",Methode_Keuze)),"",IF(Tb_Activiteiten[[#This Row],[Niet verrekenbare btw]]=1,Tb_Activiteiten[[#Headers],[Niet verrekenbare btw]],""))</f>
        <v/>
      </c>
      <c r="AU962" t="str">
        <f>IF(ISNUMBER(FIND("overige",Methode_Keuze)),"",IF(Tb_Activiteiten[[#This Row],[Grondkosten]]=1,Tb_Activiteiten[[#Headers],[Grondkosten]],""))</f>
        <v/>
      </c>
      <c r="AV962" t="str">
        <f>IF(ISNUMBER(FIND("overige",Methode_Keuze)),"",IF(Tb_Activiteiten[[#This Row],[Bijdrage in natura (overige)]]=1,Tb_Activiteiten[[#Headers],[Bijdrage in natura (overige)]],""))</f>
        <v/>
      </c>
      <c r="AW962" t="str">
        <f>IF(ISNUMBER(FIND("overige",Methode_Keuze)),"",IF(Tb_Activiteiten[[#This Row],[Bijdrage in natura (vrijwilligers)]]=1,Tb_Activiteiten[[#Headers],[Bijdrage in natura (vrijwilligers)]],""))</f>
        <v/>
      </c>
      <c r="AX962" t="str">
        <f>IF(ISNUMBER(FIND("overige",Methode_Keuze)),"",IF(Tb_Activiteiten[[#This Row],[Afschrijvingskosten]]=1,Tb_Activiteiten[[#Headers],[Afschrijvingskosten]],""))</f>
        <v/>
      </c>
      <c r="AY962" t="str">
        <f>IF(ISNUMBER(FIND("overige",Methode_Keuze)),"",IF(Tb_Activiteiten[[#This Row],[Vergoeding]]=1,Tb_Activiteiten[[#Headers],[Vergoeding]],""))</f>
        <v/>
      </c>
      <c r="AZ962" t="str">
        <f>IF(ISNUMBER(FIND("arbeid",Methode_Keuze)),"",IF(Tb_Activiteiten[[#This Row],[Arbeidskosten - vast tarief (excl eigen arbeid)]]=1,Tb_Activiteiten[[#Headers],[Arbeidskosten - vast tarief (excl eigen arbeid)]],""))</f>
        <v/>
      </c>
      <c r="BA962" t="str">
        <f>IF(ISNUMBER(FIND("overige",Methode_Keuze)),"",IF(Tb_Activiteiten[[#This Row],[Overige kosten]]=1,Tb_Activiteiten[[#Headers],[Overige kosten]],""))</f>
        <v/>
      </c>
    </row>
    <row r="963" spans="1:53" x14ac:dyDescent="0.25">
      <c r="A963" s="213"/>
      <c r="F963" s="64"/>
      <c r="G963" s="64"/>
      <c r="H963" s="258"/>
      <c r="I963" s="258"/>
      <c r="J963" s="258"/>
      <c r="K963" s="258"/>
      <c r="O963" s="56"/>
      <c r="Q963" t="str">
        <f>IFERROR(IF(VLOOKUP(Tb_Activiteiten[[#This Row],[Openstelling]],Tb_Openstelling[],2,0)=1,1,""),"")</f>
        <v/>
      </c>
      <c r="AK963" t="str">
        <f>IF(ISNUMBER(FIND("arbeid",Methode_Keuze)),"",IF(ISNUMBER(FIND("arbeid",Methode_Keuze)),"",IF(Tb_Activiteiten[[#This Row],[Loonkosten]]=1,Tb_Activiteiten[[#Headers],[Loonkosten]],"")))</f>
        <v/>
      </c>
      <c r="AL963" t="str">
        <f>IF(ISNUMBER(FIND("arbeid",Methode_Keuze)),"",IF(ISNUMBER(FIND("arbeid",Methode_Keuze)),"",IF(Tb_Activiteiten[[#This Row],[Eigen arbeid]]=1,Tb_Activiteiten[[#Headers],[Eigen arbeid]],"")))</f>
        <v/>
      </c>
      <c r="AM963" t="str">
        <f>IF(ISNUMBER(FIND("arbeid",Methode_Keuze)),"",IF(ISNUMBER(FIND("arbeid",Methode_Keuze)),"",IF(Tb_Activiteiten[[#This Row],[Projectmedewerker]]=1,Tb_Activiteiten[[#Headers],[Projectmedewerker]],"")))</f>
        <v/>
      </c>
      <c r="AN963" t="str">
        <f>IF(ISNUMBER(FIND("arbeid",Methode_Keuze)),"",IF(ISNUMBER(FIND("arbeid",Methode_Keuze)),"",IF(Tb_Activiteiten[[#This Row],[Landbouwer]]=1,Tb_Activiteiten[[#Headers],[Landbouwer]],"")))</f>
        <v/>
      </c>
      <c r="AO963" t="str">
        <f>IF(ISNUMBER(FIND("arbeid",Methode_Keuze)),"",IF(ISNUMBER(FIND("arbeid",Methode_Keuze)),"",IF(Tb_Activiteiten[[#This Row],[Adviseur]]=1,Tb_Activiteiten[[#Headers],[Adviseur]],"")))</f>
        <v/>
      </c>
      <c r="AP963" t="str">
        <f>IF(ISNUMBER(FIND("arbeid",Methode_Keuze)),"",IF(ISNUMBER(FIND("arbeid",Methode_Keuze)),"",IF(Tb_Activiteiten[[#This Row],[Projectleider/Expert]]=1,Tb_Activiteiten[[#Headers],[Projectleider/Expert]],"")))</f>
        <v/>
      </c>
      <c r="AQ963" t="str">
        <f>IF(ISNUMBER(FIND("arbeid",Methode_Keuze)),"",IF(ISNUMBER(FIND("arbeid",Methode_Keuze)),"",IF(Tb_Activiteiten[[#This Row],[Arbeidskosten]]=1,Tb_Activiteiten[[#Headers],[Arbeidskosten]],"")))</f>
        <v/>
      </c>
      <c r="AR963" t="str">
        <f>IF(ISNUMBER(FIND("arbeid",Methode_Keuze)),"",IF(ISNUMBER(FIND("arbeid",Methode_Keuze)),"",IF(Tb_Activiteiten[[#This Row],[Arbeidskosten op basis van IKS]]=1,Tb_Activiteiten[[#Headers],[Arbeidskosten op basis van IKS]],"")))</f>
        <v/>
      </c>
      <c r="AS963" t="str">
        <f>IF(ISNUMBER(FIND("overige",Methode_Keuze)),"",IF(Tb_Activiteiten[[#This Row],[Kosten derden exclusief btw]]=1,Tb_Activiteiten[[#Headers],[Kosten derden exclusief btw]],""))</f>
        <v/>
      </c>
      <c r="AT963" t="str">
        <f>IF(ISNUMBER(FIND("overige",Methode_Keuze)),"",IF(Tb_Activiteiten[[#This Row],[Niet verrekenbare btw]]=1,Tb_Activiteiten[[#Headers],[Niet verrekenbare btw]],""))</f>
        <v/>
      </c>
      <c r="AU963" t="str">
        <f>IF(ISNUMBER(FIND("overige",Methode_Keuze)),"",IF(Tb_Activiteiten[[#This Row],[Grondkosten]]=1,Tb_Activiteiten[[#Headers],[Grondkosten]],""))</f>
        <v/>
      </c>
      <c r="AV963" t="str">
        <f>IF(ISNUMBER(FIND("overige",Methode_Keuze)),"",IF(Tb_Activiteiten[[#This Row],[Bijdrage in natura (overige)]]=1,Tb_Activiteiten[[#Headers],[Bijdrage in natura (overige)]],""))</f>
        <v/>
      </c>
      <c r="AW963" t="str">
        <f>IF(ISNUMBER(FIND("overige",Methode_Keuze)),"",IF(Tb_Activiteiten[[#This Row],[Bijdrage in natura (vrijwilligers)]]=1,Tb_Activiteiten[[#Headers],[Bijdrage in natura (vrijwilligers)]],""))</f>
        <v/>
      </c>
      <c r="AX963" t="str">
        <f>IF(ISNUMBER(FIND("overige",Methode_Keuze)),"",IF(Tb_Activiteiten[[#This Row],[Afschrijvingskosten]]=1,Tb_Activiteiten[[#Headers],[Afschrijvingskosten]],""))</f>
        <v/>
      </c>
      <c r="AY963" t="str">
        <f>IF(ISNUMBER(FIND("overige",Methode_Keuze)),"",IF(Tb_Activiteiten[[#This Row],[Vergoeding]]=1,Tb_Activiteiten[[#Headers],[Vergoeding]],""))</f>
        <v/>
      </c>
      <c r="AZ963" t="str">
        <f>IF(ISNUMBER(FIND("arbeid",Methode_Keuze)),"",IF(Tb_Activiteiten[[#This Row],[Arbeidskosten - vast tarief (excl eigen arbeid)]]=1,Tb_Activiteiten[[#Headers],[Arbeidskosten - vast tarief (excl eigen arbeid)]],""))</f>
        <v/>
      </c>
      <c r="BA963" t="str">
        <f>IF(ISNUMBER(FIND("overige",Methode_Keuze)),"",IF(Tb_Activiteiten[[#This Row],[Overige kosten]]=1,Tb_Activiteiten[[#Headers],[Overige kosten]],""))</f>
        <v/>
      </c>
    </row>
    <row r="964" spans="1:53" x14ac:dyDescent="0.25">
      <c r="A964" s="213"/>
      <c r="F964" s="64"/>
      <c r="G964" s="64"/>
      <c r="H964" s="258"/>
      <c r="I964" s="258"/>
      <c r="J964" s="258"/>
      <c r="K964" s="258"/>
      <c r="O964" s="56"/>
      <c r="Q964" t="str">
        <f>IFERROR(IF(VLOOKUP(Tb_Activiteiten[[#This Row],[Openstelling]],Tb_Openstelling[],2,0)=1,1,""),"")</f>
        <v/>
      </c>
      <c r="AK964" t="str">
        <f>IF(ISNUMBER(FIND("arbeid",Methode_Keuze)),"",IF(ISNUMBER(FIND("arbeid",Methode_Keuze)),"",IF(Tb_Activiteiten[[#This Row],[Loonkosten]]=1,Tb_Activiteiten[[#Headers],[Loonkosten]],"")))</f>
        <v/>
      </c>
      <c r="AL964" t="str">
        <f>IF(ISNUMBER(FIND("arbeid",Methode_Keuze)),"",IF(ISNUMBER(FIND("arbeid",Methode_Keuze)),"",IF(Tb_Activiteiten[[#This Row],[Eigen arbeid]]=1,Tb_Activiteiten[[#Headers],[Eigen arbeid]],"")))</f>
        <v/>
      </c>
      <c r="AM964" t="str">
        <f>IF(ISNUMBER(FIND("arbeid",Methode_Keuze)),"",IF(ISNUMBER(FIND("arbeid",Methode_Keuze)),"",IF(Tb_Activiteiten[[#This Row],[Projectmedewerker]]=1,Tb_Activiteiten[[#Headers],[Projectmedewerker]],"")))</f>
        <v/>
      </c>
      <c r="AN964" t="str">
        <f>IF(ISNUMBER(FIND("arbeid",Methode_Keuze)),"",IF(ISNUMBER(FIND("arbeid",Methode_Keuze)),"",IF(Tb_Activiteiten[[#This Row],[Landbouwer]]=1,Tb_Activiteiten[[#Headers],[Landbouwer]],"")))</f>
        <v/>
      </c>
      <c r="AO964" t="str">
        <f>IF(ISNUMBER(FIND("arbeid",Methode_Keuze)),"",IF(ISNUMBER(FIND("arbeid",Methode_Keuze)),"",IF(Tb_Activiteiten[[#This Row],[Adviseur]]=1,Tb_Activiteiten[[#Headers],[Adviseur]],"")))</f>
        <v/>
      </c>
      <c r="AP964" t="str">
        <f>IF(ISNUMBER(FIND("arbeid",Methode_Keuze)),"",IF(ISNUMBER(FIND("arbeid",Methode_Keuze)),"",IF(Tb_Activiteiten[[#This Row],[Projectleider/Expert]]=1,Tb_Activiteiten[[#Headers],[Projectleider/Expert]],"")))</f>
        <v/>
      </c>
      <c r="AQ964" t="str">
        <f>IF(ISNUMBER(FIND("arbeid",Methode_Keuze)),"",IF(ISNUMBER(FIND("arbeid",Methode_Keuze)),"",IF(Tb_Activiteiten[[#This Row],[Arbeidskosten]]=1,Tb_Activiteiten[[#Headers],[Arbeidskosten]],"")))</f>
        <v/>
      </c>
      <c r="AR964" t="str">
        <f>IF(ISNUMBER(FIND("arbeid",Methode_Keuze)),"",IF(ISNUMBER(FIND("arbeid",Methode_Keuze)),"",IF(Tb_Activiteiten[[#This Row],[Arbeidskosten op basis van IKS]]=1,Tb_Activiteiten[[#Headers],[Arbeidskosten op basis van IKS]],"")))</f>
        <v/>
      </c>
      <c r="AS964" t="str">
        <f>IF(ISNUMBER(FIND("overige",Methode_Keuze)),"",IF(Tb_Activiteiten[[#This Row],[Kosten derden exclusief btw]]=1,Tb_Activiteiten[[#Headers],[Kosten derden exclusief btw]],""))</f>
        <v/>
      </c>
      <c r="AT964" t="str">
        <f>IF(ISNUMBER(FIND("overige",Methode_Keuze)),"",IF(Tb_Activiteiten[[#This Row],[Niet verrekenbare btw]]=1,Tb_Activiteiten[[#Headers],[Niet verrekenbare btw]],""))</f>
        <v/>
      </c>
      <c r="AU964" t="str">
        <f>IF(ISNUMBER(FIND("overige",Methode_Keuze)),"",IF(Tb_Activiteiten[[#This Row],[Grondkosten]]=1,Tb_Activiteiten[[#Headers],[Grondkosten]],""))</f>
        <v/>
      </c>
      <c r="AV964" t="str">
        <f>IF(ISNUMBER(FIND("overige",Methode_Keuze)),"",IF(Tb_Activiteiten[[#This Row],[Bijdrage in natura (overige)]]=1,Tb_Activiteiten[[#Headers],[Bijdrage in natura (overige)]],""))</f>
        <v/>
      </c>
      <c r="AW964" t="str">
        <f>IF(ISNUMBER(FIND("overige",Methode_Keuze)),"",IF(Tb_Activiteiten[[#This Row],[Bijdrage in natura (vrijwilligers)]]=1,Tb_Activiteiten[[#Headers],[Bijdrage in natura (vrijwilligers)]],""))</f>
        <v/>
      </c>
      <c r="AX964" t="str">
        <f>IF(ISNUMBER(FIND("overige",Methode_Keuze)),"",IF(Tb_Activiteiten[[#This Row],[Afschrijvingskosten]]=1,Tb_Activiteiten[[#Headers],[Afschrijvingskosten]],""))</f>
        <v/>
      </c>
      <c r="AY964" t="str">
        <f>IF(ISNUMBER(FIND("overige",Methode_Keuze)),"",IF(Tb_Activiteiten[[#This Row],[Vergoeding]]=1,Tb_Activiteiten[[#Headers],[Vergoeding]],""))</f>
        <v/>
      </c>
      <c r="AZ964" t="str">
        <f>IF(ISNUMBER(FIND("arbeid",Methode_Keuze)),"",IF(Tb_Activiteiten[[#This Row],[Arbeidskosten - vast tarief (excl eigen arbeid)]]=1,Tb_Activiteiten[[#Headers],[Arbeidskosten - vast tarief (excl eigen arbeid)]],""))</f>
        <v/>
      </c>
      <c r="BA964" t="str">
        <f>IF(ISNUMBER(FIND("overige",Methode_Keuze)),"",IF(Tb_Activiteiten[[#This Row],[Overige kosten]]=1,Tb_Activiteiten[[#Headers],[Overige kosten]],""))</f>
        <v/>
      </c>
    </row>
    <row r="965" spans="1:53" x14ac:dyDescent="0.25">
      <c r="A965" s="213"/>
      <c r="F965" s="64"/>
      <c r="G965" s="64"/>
      <c r="H965" s="258"/>
      <c r="I965" s="258"/>
      <c r="J965" s="258"/>
      <c r="K965" s="258"/>
      <c r="O965" s="56"/>
      <c r="Q965" t="str">
        <f>IFERROR(IF(VLOOKUP(Tb_Activiteiten[[#This Row],[Openstelling]],Tb_Openstelling[],2,0)=1,1,""),"")</f>
        <v/>
      </c>
      <c r="AK965" t="str">
        <f>IF(ISNUMBER(FIND("arbeid",Methode_Keuze)),"",IF(ISNUMBER(FIND("arbeid",Methode_Keuze)),"",IF(Tb_Activiteiten[[#This Row],[Loonkosten]]=1,Tb_Activiteiten[[#Headers],[Loonkosten]],"")))</f>
        <v/>
      </c>
      <c r="AL965" t="str">
        <f>IF(ISNUMBER(FIND("arbeid",Methode_Keuze)),"",IF(ISNUMBER(FIND("arbeid",Methode_Keuze)),"",IF(Tb_Activiteiten[[#This Row],[Eigen arbeid]]=1,Tb_Activiteiten[[#Headers],[Eigen arbeid]],"")))</f>
        <v/>
      </c>
      <c r="AM965" t="str">
        <f>IF(ISNUMBER(FIND("arbeid",Methode_Keuze)),"",IF(ISNUMBER(FIND("arbeid",Methode_Keuze)),"",IF(Tb_Activiteiten[[#This Row],[Projectmedewerker]]=1,Tb_Activiteiten[[#Headers],[Projectmedewerker]],"")))</f>
        <v/>
      </c>
      <c r="AN965" t="str">
        <f>IF(ISNUMBER(FIND("arbeid",Methode_Keuze)),"",IF(ISNUMBER(FIND("arbeid",Methode_Keuze)),"",IF(Tb_Activiteiten[[#This Row],[Landbouwer]]=1,Tb_Activiteiten[[#Headers],[Landbouwer]],"")))</f>
        <v/>
      </c>
      <c r="AO965" t="str">
        <f>IF(ISNUMBER(FIND("arbeid",Methode_Keuze)),"",IF(ISNUMBER(FIND("arbeid",Methode_Keuze)),"",IF(Tb_Activiteiten[[#This Row],[Adviseur]]=1,Tb_Activiteiten[[#Headers],[Adviseur]],"")))</f>
        <v/>
      </c>
      <c r="AP965" t="str">
        <f>IF(ISNUMBER(FIND("arbeid",Methode_Keuze)),"",IF(ISNUMBER(FIND("arbeid",Methode_Keuze)),"",IF(Tb_Activiteiten[[#This Row],[Projectleider/Expert]]=1,Tb_Activiteiten[[#Headers],[Projectleider/Expert]],"")))</f>
        <v/>
      </c>
      <c r="AQ965" t="str">
        <f>IF(ISNUMBER(FIND("arbeid",Methode_Keuze)),"",IF(ISNUMBER(FIND("arbeid",Methode_Keuze)),"",IF(Tb_Activiteiten[[#This Row],[Arbeidskosten]]=1,Tb_Activiteiten[[#Headers],[Arbeidskosten]],"")))</f>
        <v/>
      </c>
      <c r="AR965" t="str">
        <f>IF(ISNUMBER(FIND("arbeid",Methode_Keuze)),"",IF(ISNUMBER(FIND("arbeid",Methode_Keuze)),"",IF(Tb_Activiteiten[[#This Row],[Arbeidskosten op basis van IKS]]=1,Tb_Activiteiten[[#Headers],[Arbeidskosten op basis van IKS]],"")))</f>
        <v/>
      </c>
      <c r="AS965" t="str">
        <f>IF(ISNUMBER(FIND("overige",Methode_Keuze)),"",IF(Tb_Activiteiten[[#This Row],[Kosten derden exclusief btw]]=1,Tb_Activiteiten[[#Headers],[Kosten derden exclusief btw]],""))</f>
        <v/>
      </c>
      <c r="AT965" t="str">
        <f>IF(ISNUMBER(FIND("overige",Methode_Keuze)),"",IF(Tb_Activiteiten[[#This Row],[Niet verrekenbare btw]]=1,Tb_Activiteiten[[#Headers],[Niet verrekenbare btw]],""))</f>
        <v/>
      </c>
      <c r="AU965" t="str">
        <f>IF(ISNUMBER(FIND("overige",Methode_Keuze)),"",IF(Tb_Activiteiten[[#This Row],[Grondkosten]]=1,Tb_Activiteiten[[#Headers],[Grondkosten]],""))</f>
        <v/>
      </c>
      <c r="AV965" t="str">
        <f>IF(ISNUMBER(FIND("overige",Methode_Keuze)),"",IF(Tb_Activiteiten[[#This Row],[Bijdrage in natura (overige)]]=1,Tb_Activiteiten[[#Headers],[Bijdrage in natura (overige)]],""))</f>
        <v/>
      </c>
      <c r="AW965" t="str">
        <f>IF(ISNUMBER(FIND("overige",Methode_Keuze)),"",IF(Tb_Activiteiten[[#This Row],[Bijdrage in natura (vrijwilligers)]]=1,Tb_Activiteiten[[#Headers],[Bijdrage in natura (vrijwilligers)]],""))</f>
        <v/>
      </c>
      <c r="AX965" t="str">
        <f>IF(ISNUMBER(FIND("overige",Methode_Keuze)),"",IF(Tb_Activiteiten[[#This Row],[Afschrijvingskosten]]=1,Tb_Activiteiten[[#Headers],[Afschrijvingskosten]],""))</f>
        <v/>
      </c>
      <c r="AY965" t="str">
        <f>IF(ISNUMBER(FIND("overige",Methode_Keuze)),"",IF(Tb_Activiteiten[[#This Row],[Vergoeding]]=1,Tb_Activiteiten[[#Headers],[Vergoeding]],""))</f>
        <v/>
      </c>
      <c r="AZ965" t="str">
        <f>IF(ISNUMBER(FIND("arbeid",Methode_Keuze)),"",IF(Tb_Activiteiten[[#This Row],[Arbeidskosten - vast tarief (excl eigen arbeid)]]=1,Tb_Activiteiten[[#Headers],[Arbeidskosten - vast tarief (excl eigen arbeid)]],""))</f>
        <v/>
      </c>
      <c r="BA965" t="str">
        <f>IF(ISNUMBER(FIND("overige",Methode_Keuze)),"",IF(Tb_Activiteiten[[#This Row],[Overige kosten]]=1,Tb_Activiteiten[[#Headers],[Overige kosten]],""))</f>
        <v/>
      </c>
    </row>
    <row r="966" spans="1:53" x14ac:dyDescent="0.25">
      <c r="A966" s="213"/>
      <c r="F966" s="64"/>
      <c r="G966" s="64"/>
      <c r="H966" s="258"/>
      <c r="I966" s="258"/>
      <c r="J966" s="258"/>
      <c r="K966" s="258"/>
      <c r="O966" s="56"/>
      <c r="Q966" t="str">
        <f>IFERROR(IF(VLOOKUP(Tb_Activiteiten[[#This Row],[Openstelling]],Tb_Openstelling[],2,0)=1,1,""),"")</f>
        <v/>
      </c>
      <c r="AK966" t="str">
        <f>IF(ISNUMBER(FIND("arbeid",Methode_Keuze)),"",IF(ISNUMBER(FIND("arbeid",Methode_Keuze)),"",IF(Tb_Activiteiten[[#This Row],[Loonkosten]]=1,Tb_Activiteiten[[#Headers],[Loonkosten]],"")))</f>
        <v/>
      </c>
      <c r="AL966" t="str">
        <f>IF(ISNUMBER(FIND("arbeid",Methode_Keuze)),"",IF(ISNUMBER(FIND("arbeid",Methode_Keuze)),"",IF(Tb_Activiteiten[[#This Row],[Eigen arbeid]]=1,Tb_Activiteiten[[#Headers],[Eigen arbeid]],"")))</f>
        <v/>
      </c>
      <c r="AM966" t="str">
        <f>IF(ISNUMBER(FIND("arbeid",Methode_Keuze)),"",IF(ISNUMBER(FIND("arbeid",Methode_Keuze)),"",IF(Tb_Activiteiten[[#This Row],[Projectmedewerker]]=1,Tb_Activiteiten[[#Headers],[Projectmedewerker]],"")))</f>
        <v/>
      </c>
      <c r="AN966" t="str">
        <f>IF(ISNUMBER(FIND("arbeid",Methode_Keuze)),"",IF(ISNUMBER(FIND("arbeid",Methode_Keuze)),"",IF(Tb_Activiteiten[[#This Row],[Landbouwer]]=1,Tb_Activiteiten[[#Headers],[Landbouwer]],"")))</f>
        <v/>
      </c>
      <c r="AO966" t="str">
        <f>IF(ISNUMBER(FIND("arbeid",Methode_Keuze)),"",IF(ISNUMBER(FIND("arbeid",Methode_Keuze)),"",IF(Tb_Activiteiten[[#This Row],[Adviseur]]=1,Tb_Activiteiten[[#Headers],[Adviseur]],"")))</f>
        <v/>
      </c>
      <c r="AP966" t="str">
        <f>IF(ISNUMBER(FIND("arbeid",Methode_Keuze)),"",IF(ISNUMBER(FIND("arbeid",Methode_Keuze)),"",IF(Tb_Activiteiten[[#This Row],[Projectleider/Expert]]=1,Tb_Activiteiten[[#Headers],[Projectleider/Expert]],"")))</f>
        <v/>
      </c>
      <c r="AQ966" t="str">
        <f>IF(ISNUMBER(FIND("arbeid",Methode_Keuze)),"",IF(ISNUMBER(FIND("arbeid",Methode_Keuze)),"",IF(Tb_Activiteiten[[#This Row],[Arbeidskosten]]=1,Tb_Activiteiten[[#Headers],[Arbeidskosten]],"")))</f>
        <v/>
      </c>
      <c r="AR966" t="str">
        <f>IF(ISNUMBER(FIND("arbeid",Methode_Keuze)),"",IF(ISNUMBER(FIND("arbeid",Methode_Keuze)),"",IF(Tb_Activiteiten[[#This Row],[Arbeidskosten op basis van IKS]]=1,Tb_Activiteiten[[#Headers],[Arbeidskosten op basis van IKS]],"")))</f>
        <v/>
      </c>
      <c r="AS966" t="str">
        <f>IF(ISNUMBER(FIND("overige",Methode_Keuze)),"",IF(Tb_Activiteiten[[#This Row],[Kosten derden exclusief btw]]=1,Tb_Activiteiten[[#Headers],[Kosten derden exclusief btw]],""))</f>
        <v/>
      </c>
      <c r="AT966" t="str">
        <f>IF(ISNUMBER(FIND("overige",Methode_Keuze)),"",IF(Tb_Activiteiten[[#This Row],[Niet verrekenbare btw]]=1,Tb_Activiteiten[[#Headers],[Niet verrekenbare btw]],""))</f>
        <v/>
      </c>
      <c r="AU966" t="str">
        <f>IF(ISNUMBER(FIND("overige",Methode_Keuze)),"",IF(Tb_Activiteiten[[#This Row],[Grondkosten]]=1,Tb_Activiteiten[[#Headers],[Grondkosten]],""))</f>
        <v/>
      </c>
      <c r="AV966" t="str">
        <f>IF(ISNUMBER(FIND("overige",Methode_Keuze)),"",IF(Tb_Activiteiten[[#This Row],[Bijdrage in natura (overige)]]=1,Tb_Activiteiten[[#Headers],[Bijdrage in natura (overige)]],""))</f>
        <v/>
      </c>
      <c r="AW966" t="str">
        <f>IF(ISNUMBER(FIND("overige",Methode_Keuze)),"",IF(Tb_Activiteiten[[#This Row],[Bijdrage in natura (vrijwilligers)]]=1,Tb_Activiteiten[[#Headers],[Bijdrage in natura (vrijwilligers)]],""))</f>
        <v/>
      </c>
      <c r="AX966" t="str">
        <f>IF(ISNUMBER(FIND("overige",Methode_Keuze)),"",IF(Tb_Activiteiten[[#This Row],[Afschrijvingskosten]]=1,Tb_Activiteiten[[#Headers],[Afschrijvingskosten]],""))</f>
        <v/>
      </c>
      <c r="AY966" t="str">
        <f>IF(ISNUMBER(FIND("overige",Methode_Keuze)),"",IF(Tb_Activiteiten[[#This Row],[Vergoeding]]=1,Tb_Activiteiten[[#Headers],[Vergoeding]],""))</f>
        <v/>
      </c>
      <c r="AZ966" t="str">
        <f>IF(ISNUMBER(FIND("arbeid",Methode_Keuze)),"",IF(Tb_Activiteiten[[#This Row],[Arbeidskosten - vast tarief (excl eigen arbeid)]]=1,Tb_Activiteiten[[#Headers],[Arbeidskosten - vast tarief (excl eigen arbeid)]],""))</f>
        <v/>
      </c>
      <c r="BA966" t="str">
        <f>IF(ISNUMBER(FIND("overige",Methode_Keuze)),"",IF(Tb_Activiteiten[[#This Row],[Overige kosten]]=1,Tb_Activiteiten[[#Headers],[Overige kosten]],""))</f>
        <v/>
      </c>
    </row>
    <row r="967" spans="1:53" x14ac:dyDescent="0.25">
      <c r="A967" s="213"/>
      <c r="F967" s="64"/>
      <c r="G967" s="64"/>
      <c r="H967" s="258"/>
      <c r="I967" s="258"/>
      <c r="J967" s="258"/>
      <c r="K967" s="258"/>
      <c r="O967" s="56"/>
      <c r="Q967" t="str">
        <f>IFERROR(IF(VLOOKUP(Tb_Activiteiten[[#This Row],[Openstelling]],Tb_Openstelling[],2,0)=1,1,""),"")</f>
        <v/>
      </c>
      <c r="AK967" t="str">
        <f>IF(ISNUMBER(FIND("arbeid",Methode_Keuze)),"",IF(ISNUMBER(FIND("arbeid",Methode_Keuze)),"",IF(Tb_Activiteiten[[#This Row],[Loonkosten]]=1,Tb_Activiteiten[[#Headers],[Loonkosten]],"")))</f>
        <v/>
      </c>
      <c r="AL967" t="str">
        <f>IF(ISNUMBER(FIND("arbeid",Methode_Keuze)),"",IF(ISNUMBER(FIND("arbeid",Methode_Keuze)),"",IF(Tb_Activiteiten[[#This Row],[Eigen arbeid]]=1,Tb_Activiteiten[[#Headers],[Eigen arbeid]],"")))</f>
        <v/>
      </c>
      <c r="AM967" t="str">
        <f>IF(ISNUMBER(FIND("arbeid",Methode_Keuze)),"",IF(ISNUMBER(FIND("arbeid",Methode_Keuze)),"",IF(Tb_Activiteiten[[#This Row],[Projectmedewerker]]=1,Tb_Activiteiten[[#Headers],[Projectmedewerker]],"")))</f>
        <v/>
      </c>
      <c r="AN967" t="str">
        <f>IF(ISNUMBER(FIND("arbeid",Methode_Keuze)),"",IF(ISNUMBER(FIND("arbeid",Methode_Keuze)),"",IF(Tb_Activiteiten[[#This Row],[Landbouwer]]=1,Tb_Activiteiten[[#Headers],[Landbouwer]],"")))</f>
        <v/>
      </c>
      <c r="AO967" t="str">
        <f>IF(ISNUMBER(FIND("arbeid",Methode_Keuze)),"",IF(ISNUMBER(FIND("arbeid",Methode_Keuze)),"",IF(Tb_Activiteiten[[#This Row],[Adviseur]]=1,Tb_Activiteiten[[#Headers],[Adviseur]],"")))</f>
        <v/>
      </c>
      <c r="AP967" t="str">
        <f>IF(ISNUMBER(FIND("arbeid",Methode_Keuze)),"",IF(ISNUMBER(FIND("arbeid",Methode_Keuze)),"",IF(Tb_Activiteiten[[#This Row],[Projectleider/Expert]]=1,Tb_Activiteiten[[#Headers],[Projectleider/Expert]],"")))</f>
        <v/>
      </c>
      <c r="AQ967" t="str">
        <f>IF(ISNUMBER(FIND("arbeid",Methode_Keuze)),"",IF(ISNUMBER(FIND("arbeid",Methode_Keuze)),"",IF(Tb_Activiteiten[[#This Row],[Arbeidskosten]]=1,Tb_Activiteiten[[#Headers],[Arbeidskosten]],"")))</f>
        <v/>
      </c>
      <c r="AR967" t="str">
        <f>IF(ISNUMBER(FIND("arbeid",Methode_Keuze)),"",IF(ISNUMBER(FIND("arbeid",Methode_Keuze)),"",IF(Tb_Activiteiten[[#This Row],[Arbeidskosten op basis van IKS]]=1,Tb_Activiteiten[[#Headers],[Arbeidskosten op basis van IKS]],"")))</f>
        <v/>
      </c>
      <c r="AS967" t="str">
        <f>IF(ISNUMBER(FIND("overige",Methode_Keuze)),"",IF(Tb_Activiteiten[[#This Row],[Kosten derden exclusief btw]]=1,Tb_Activiteiten[[#Headers],[Kosten derden exclusief btw]],""))</f>
        <v/>
      </c>
      <c r="AT967" t="str">
        <f>IF(ISNUMBER(FIND("overige",Methode_Keuze)),"",IF(Tb_Activiteiten[[#This Row],[Niet verrekenbare btw]]=1,Tb_Activiteiten[[#Headers],[Niet verrekenbare btw]],""))</f>
        <v/>
      </c>
      <c r="AU967" t="str">
        <f>IF(ISNUMBER(FIND("overige",Methode_Keuze)),"",IF(Tb_Activiteiten[[#This Row],[Grondkosten]]=1,Tb_Activiteiten[[#Headers],[Grondkosten]],""))</f>
        <v/>
      </c>
      <c r="AV967" t="str">
        <f>IF(ISNUMBER(FIND("overige",Methode_Keuze)),"",IF(Tb_Activiteiten[[#This Row],[Bijdrage in natura (overige)]]=1,Tb_Activiteiten[[#Headers],[Bijdrage in natura (overige)]],""))</f>
        <v/>
      </c>
      <c r="AW967" t="str">
        <f>IF(ISNUMBER(FIND("overige",Methode_Keuze)),"",IF(Tb_Activiteiten[[#This Row],[Bijdrage in natura (vrijwilligers)]]=1,Tb_Activiteiten[[#Headers],[Bijdrage in natura (vrijwilligers)]],""))</f>
        <v/>
      </c>
      <c r="AX967" t="str">
        <f>IF(ISNUMBER(FIND("overige",Methode_Keuze)),"",IF(Tb_Activiteiten[[#This Row],[Afschrijvingskosten]]=1,Tb_Activiteiten[[#Headers],[Afschrijvingskosten]],""))</f>
        <v/>
      </c>
      <c r="AY967" t="str">
        <f>IF(ISNUMBER(FIND("overige",Methode_Keuze)),"",IF(Tb_Activiteiten[[#This Row],[Vergoeding]]=1,Tb_Activiteiten[[#Headers],[Vergoeding]],""))</f>
        <v/>
      </c>
      <c r="AZ967" t="str">
        <f>IF(ISNUMBER(FIND("arbeid",Methode_Keuze)),"",IF(Tb_Activiteiten[[#This Row],[Arbeidskosten - vast tarief (excl eigen arbeid)]]=1,Tb_Activiteiten[[#Headers],[Arbeidskosten - vast tarief (excl eigen arbeid)]],""))</f>
        <v/>
      </c>
      <c r="BA967" t="str">
        <f>IF(ISNUMBER(FIND("overige",Methode_Keuze)),"",IF(Tb_Activiteiten[[#This Row],[Overige kosten]]=1,Tb_Activiteiten[[#Headers],[Overige kosten]],""))</f>
        <v/>
      </c>
    </row>
    <row r="968" spans="1:53" x14ac:dyDescent="0.25">
      <c r="A968" s="213"/>
      <c r="F968" s="64"/>
      <c r="G968" s="64"/>
      <c r="H968" s="258"/>
      <c r="I968" s="258"/>
      <c r="J968" s="258"/>
      <c r="K968" s="258"/>
      <c r="O968" s="56"/>
      <c r="Q968" t="str">
        <f>IFERROR(IF(VLOOKUP(Tb_Activiteiten[[#This Row],[Openstelling]],Tb_Openstelling[],2,0)=1,1,""),"")</f>
        <v/>
      </c>
      <c r="AK968" t="str">
        <f>IF(ISNUMBER(FIND("arbeid",Methode_Keuze)),"",IF(ISNUMBER(FIND("arbeid",Methode_Keuze)),"",IF(Tb_Activiteiten[[#This Row],[Loonkosten]]=1,Tb_Activiteiten[[#Headers],[Loonkosten]],"")))</f>
        <v/>
      </c>
      <c r="AL968" t="str">
        <f>IF(ISNUMBER(FIND("arbeid",Methode_Keuze)),"",IF(ISNUMBER(FIND("arbeid",Methode_Keuze)),"",IF(Tb_Activiteiten[[#This Row],[Eigen arbeid]]=1,Tb_Activiteiten[[#Headers],[Eigen arbeid]],"")))</f>
        <v/>
      </c>
      <c r="AM968" t="str">
        <f>IF(ISNUMBER(FIND("arbeid",Methode_Keuze)),"",IF(ISNUMBER(FIND("arbeid",Methode_Keuze)),"",IF(Tb_Activiteiten[[#This Row],[Projectmedewerker]]=1,Tb_Activiteiten[[#Headers],[Projectmedewerker]],"")))</f>
        <v/>
      </c>
      <c r="AN968" t="str">
        <f>IF(ISNUMBER(FIND("arbeid",Methode_Keuze)),"",IF(ISNUMBER(FIND("arbeid",Methode_Keuze)),"",IF(Tb_Activiteiten[[#This Row],[Landbouwer]]=1,Tb_Activiteiten[[#Headers],[Landbouwer]],"")))</f>
        <v/>
      </c>
      <c r="AO968" t="str">
        <f>IF(ISNUMBER(FIND("arbeid",Methode_Keuze)),"",IF(ISNUMBER(FIND("arbeid",Methode_Keuze)),"",IF(Tb_Activiteiten[[#This Row],[Adviseur]]=1,Tb_Activiteiten[[#Headers],[Adviseur]],"")))</f>
        <v/>
      </c>
      <c r="AP968" t="str">
        <f>IF(ISNUMBER(FIND("arbeid",Methode_Keuze)),"",IF(ISNUMBER(FIND("arbeid",Methode_Keuze)),"",IF(Tb_Activiteiten[[#This Row],[Projectleider/Expert]]=1,Tb_Activiteiten[[#Headers],[Projectleider/Expert]],"")))</f>
        <v/>
      </c>
      <c r="AQ968" t="str">
        <f>IF(ISNUMBER(FIND("arbeid",Methode_Keuze)),"",IF(ISNUMBER(FIND("arbeid",Methode_Keuze)),"",IF(Tb_Activiteiten[[#This Row],[Arbeidskosten]]=1,Tb_Activiteiten[[#Headers],[Arbeidskosten]],"")))</f>
        <v/>
      </c>
      <c r="AR968" t="str">
        <f>IF(ISNUMBER(FIND("arbeid",Methode_Keuze)),"",IF(ISNUMBER(FIND("arbeid",Methode_Keuze)),"",IF(Tb_Activiteiten[[#This Row],[Arbeidskosten op basis van IKS]]=1,Tb_Activiteiten[[#Headers],[Arbeidskosten op basis van IKS]],"")))</f>
        <v/>
      </c>
      <c r="AS968" t="str">
        <f>IF(ISNUMBER(FIND("overige",Methode_Keuze)),"",IF(Tb_Activiteiten[[#This Row],[Kosten derden exclusief btw]]=1,Tb_Activiteiten[[#Headers],[Kosten derden exclusief btw]],""))</f>
        <v/>
      </c>
      <c r="AT968" t="str">
        <f>IF(ISNUMBER(FIND("overige",Methode_Keuze)),"",IF(Tb_Activiteiten[[#This Row],[Niet verrekenbare btw]]=1,Tb_Activiteiten[[#Headers],[Niet verrekenbare btw]],""))</f>
        <v/>
      </c>
      <c r="AU968" t="str">
        <f>IF(ISNUMBER(FIND("overige",Methode_Keuze)),"",IF(Tb_Activiteiten[[#This Row],[Grondkosten]]=1,Tb_Activiteiten[[#Headers],[Grondkosten]],""))</f>
        <v/>
      </c>
      <c r="AV968" t="str">
        <f>IF(ISNUMBER(FIND("overige",Methode_Keuze)),"",IF(Tb_Activiteiten[[#This Row],[Bijdrage in natura (overige)]]=1,Tb_Activiteiten[[#Headers],[Bijdrage in natura (overige)]],""))</f>
        <v/>
      </c>
      <c r="AW968" t="str">
        <f>IF(ISNUMBER(FIND("overige",Methode_Keuze)),"",IF(Tb_Activiteiten[[#This Row],[Bijdrage in natura (vrijwilligers)]]=1,Tb_Activiteiten[[#Headers],[Bijdrage in natura (vrijwilligers)]],""))</f>
        <v/>
      </c>
      <c r="AX968" t="str">
        <f>IF(ISNUMBER(FIND("overige",Methode_Keuze)),"",IF(Tb_Activiteiten[[#This Row],[Afschrijvingskosten]]=1,Tb_Activiteiten[[#Headers],[Afschrijvingskosten]],""))</f>
        <v/>
      </c>
      <c r="AY968" t="str">
        <f>IF(ISNUMBER(FIND("overige",Methode_Keuze)),"",IF(Tb_Activiteiten[[#This Row],[Vergoeding]]=1,Tb_Activiteiten[[#Headers],[Vergoeding]],""))</f>
        <v/>
      </c>
      <c r="AZ968" t="str">
        <f>IF(ISNUMBER(FIND("arbeid",Methode_Keuze)),"",IF(Tb_Activiteiten[[#This Row],[Arbeidskosten - vast tarief (excl eigen arbeid)]]=1,Tb_Activiteiten[[#Headers],[Arbeidskosten - vast tarief (excl eigen arbeid)]],""))</f>
        <v/>
      </c>
      <c r="BA968" t="str">
        <f>IF(ISNUMBER(FIND("overige",Methode_Keuze)),"",IF(Tb_Activiteiten[[#This Row],[Overige kosten]]=1,Tb_Activiteiten[[#Headers],[Overige kosten]],""))</f>
        <v/>
      </c>
    </row>
    <row r="969" spans="1:53" x14ac:dyDescent="0.25">
      <c r="A969" s="213"/>
      <c r="F969" s="64"/>
      <c r="G969" s="64"/>
      <c r="H969" s="258"/>
      <c r="I969" s="258"/>
      <c r="J969" s="258"/>
      <c r="K969" s="258"/>
      <c r="O969" s="56"/>
      <c r="Q969" t="str">
        <f>IFERROR(IF(VLOOKUP(Tb_Activiteiten[[#This Row],[Openstelling]],Tb_Openstelling[],2,0)=1,1,""),"")</f>
        <v/>
      </c>
      <c r="AK969" t="str">
        <f>IF(ISNUMBER(FIND("arbeid",Methode_Keuze)),"",IF(ISNUMBER(FIND("arbeid",Methode_Keuze)),"",IF(Tb_Activiteiten[[#This Row],[Loonkosten]]=1,Tb_Activiteiten[[#Headers],[Loonkosten]],"")))</f>
        <v/>
      </c>
      <c r="AL969" t="str">
        <f>IF(ISNUMBER(FIND("arbeid",Methode_Keuze)),"",IF(ISNUMBER(FIND("arbeid",Methode_Keuze)),"",IF(Tb_Activiteiten[[#This Row],[Eigen arbeid]]=1,Tb_Activiteiten[[#Headers],[Eigen arbeid]],"")))</f>
        <v/>
      </c>
      <c r="AM969" t="str">
        <f>IF(ISNUMBER(FIND("arbeid",Methode_Keuze)),"",IF(ISNUMBER(FIND("arbeid",Methode_Keuze)),"",IF(Tb_Activiteiten[[#This Row],[Projectmedewerker]]=1,Tb_Activiteiten[[#Headers],[Projectmedewerker]],"")))</f>
        <v/>
      </c>
      <c r="AN969" t="str">
        <f>IF(ISNUMBER(FIND("arbeid",Methode_Keuze)),"",IF(ISNUMBER(FIND("arbeid",Methode_Keuze)),"",IF(Tb_Activiteiten[[#This Row],[Landbouwer]]=1,Tb_Activiteiten[[#Headers],[Landbouwer]],"")))</f>
        <v/>
      </c>
      <c r="AO969" t="str">
        <f>IF(ISNUMBER(FIND("arbeid",Methode_Keuze)),"",IF(ISNUMBER(FIND("arbeid",Methode_Keuze)),"",IF(Tb_Activiteiten[[#This Row],[Adviseur]]=1,Tb_Activiteiten[[#Headers],[Adviseur]],"")))</f>
        <v/>
      </c>
      <c r="AP969" t="str">
        <f>IF(ISNUMBER(FIND("arbeid",Methode_Keuze)),"",IF(ISNUMBER(FIND("arbeid",Methode_Keuze)),"",IF(Tb_Activiteiten[[#This Row],[Projectleider/Expert]]=1,Tb_Activiteiten[[#Headers],[Projectleider/Expert]],"")))</f>
        <v/>
      </c>
      <c r="AQ969" t="str">
        <f>IF(ISNUMBER(FIND("arbeid",Methode_Keuze)),"",IF(ISNUMBER(FIND("arbeid",Methode_Keuze)),"",IF(Tb_Activiteiten[[#This Row],[Arbeidskosten]]=1,Tb_Activiteiten[[#Headers],[Arbeidskosten]],"")))</f>
        <v/>
      </c>
      <c r="AR969" t="str">
        <f>IF(ISNUMBER(FIND("arbeid",Methode_Keuze)),"",IF(ISNUMBER(FIND("arbeid",Methode_Keuze)),"",IF(Tb_Activiteiten[[#This Row],[Arbeidskosten op basis van IKS]]=1,Tb_Activiteiten[[#Headers],[Arbeidskosten op basis van IKS]],"")))</f>
        <v/>
      </c>
      <c r="AS969" t="str">
        <f>IF(ISNUMBER(FIND("overige",Methode_Keuze)),"",IF(Tb_Activiteiten[[#This Row],[Kosten derden exclusief btw]]=1,Tb_Activiteiten[[#Headers],[Kosten derden exclusief btw]],""))</f>
        <v/>
      </c>
      <c r="AT969" t="str">
        <f>IF(ISNUMBER(FIND("overige",Methode_Keuze)),"",IF(Tb_Activiteiten[[#This Row],[Niet verrekenbare btw]]=1,Tb_Activiteiten[[#Headers],[Niet verrekenbare btw]],""))</f>
        <v/>
      </c>
      <c r="AU969" t="str">
        <f>IF(ISNUMBER(FIND("overige",Methode_Keuze)),"",IF(Tb_Activiteiten[[#This Row],[Grondkosten]]=1,Tb_Activiteiten[[#Headers],[Grondkosten]],""))</f>
        <v/>
      </c>
      <c r="AV969" t="str">
        <f>IF(ISNUMBER(FIND("overige",Methode_Keuze)),"",IF(Tb_Activiteiten[[#This Row],[Bijdrage in natura (overige)]]=1,Tb_Activiteiten[[#Headers],[Bijdrage in natura (overige)]],""))</f>
        <v/>
      </c>
      <c r="AW969" t="str">
        <f>IF(ISNUMBER(FIND("overige",Methode_Keuze)),"",IF(Tb_Activiteiten[[#This Row],[Bijdrage in natura (vrijwilligers)]]=1,Tb_Activiteiten[[#Headers],[Bijdrage in natura (vrijwilligers)]],""))</f>
        <v/>
      </c>
      <c r="AX969" t="str">
        <f>IF(ISNUMBER(FIND("overige",Methode_Keuze)),"",IF(Tb_Activiteiten[[#This Row],[Afschrijvingskosten]]=1,Tb_Activiteiten[[#Headers],[Afschrijvingskosten]],""))</f>
        <v/>
      </c>
      <c r="AY969" t="str">
        <f>IF(ISNUMBER(FIND("overige",Methode_Keuze)),"",IF(Tb_Activiteiten[[#This Row],[Vergoeding]]=1,Tb_Activiteiten[[#Headers],[Vergoeding]],""))</f>
        <v/>
      </c>
      <c r="AZ969" t="str">
        <f>IF(ISNUMBER(FIND("arbeid",Methode_Keuze)),"",IF(Tb_Activiteiten[[#This Row],[Arbeidskosten - vast tarief (excl eigen arbeid)]]=1,Tb_Activiteiten[[#Headers],[Arbeidskosten - vast tarief (excl eigen arbeid)]],""))</f>
        <v/>
      </c>
      <c r="BA969" t="str">
        <f>IF(ISNUMBER(FIND("overige",Methode_Keuze)),"",IF(Tb_Activiteiten[[#This Row],[Overige kosten]]=1,Tb_Activiteiten[[#Headers],[Overige kosten]],""))</f>
        <v/>
      </c>
    </row>
    <row r="970" spans="1:53" x14ac:dyDescent="0.25">
      <c r="A970" s="213"/>
      <c r="F970" s="64"/>
      <c r="G970" s="64"/>
      <c r="H970" s="258"/>
      <c r="I970" s="258"/>
      <c r="J970" s="258"/>
      <c r="K970" s="258"/>
      <c r="O970" s="56"/>
      <c r="Q970" t="str">
        <f>IFERROR(IF(VLOOKUP(Tb_Activiteiten[[#This Row],[Openstelling]],Tb_Openstelling[],2,0)=1,1,""),"")</f>
        <v/>
      </c>
      <c r="AK970" t="str">
        <f>IF(ISNUMBER(FIND("arbeid",Methode_Keuze)),"",IF(ISNUMBER(FIND("arbeid",Methode_Keuze)),"",IF(Tb_Activiteiten[[#This Row],[Loonkosten]]=1,Tb_Activiteiten[[#Headers],[Loonkosten]],"")))</f>
        <v/>
      </c>
      <c r="AL970" t="str">
        <f>IF(ISNUMBER(FIND("arbeid",Methode_Keuze)),"",IF(ISNUMBER(FIND("arbeid",Methode_Keuze)),"",IF(Tb_Activiteiten[[#This Row],[Eigen arbeid]]=1,Tb_Activiteiten[[#Headers],[Eigen arbeid]],"")))</f>
        <v/>
      </c>
      <c r="AM970" t="str">
        <f>IF(ISNUMBER(FIND("arbeid",Methode_Keuze)),"",IF(ISNUMBER(FIND("arbeid",Methode_Keuze)),"",IF(Tb_Activiteiten[[#This Row],[Projectmedewerker]]=1,Tb_Activiteiten[[#Headers],[Projectmedewerker]],"")))</f>
        <v/>
      </c>
      <c r="AN970" t="str">
        <f>IF(ISNUMBER(FIND("arbeid",Methode_Keuze)),"",IF(ISNUMBER(FIND("arbeid",Methode_Keuze)),"",IF(Tb_Activiteiten[[#This Row],[Landbouwer]]=1,Tb_Activiteiten[[#Headers],[Landbouwer]],"")))</f>
        <v/>
      </c>
      <c r="AO970" t="str">
        <f>IF(ISNUMBER(FIND("arbeid",Methode_Keuze)),"",IF(ISNUMBER(FIND("arbeid",Methode_Keuze)),"",IF(Tb_Activiteiten[[#This Row],[Adviseur]]=1,Tb_Activiteiten[[#Headers],[Adviseur]],"")))</f>
        <v/>
      </c>
      <c r="AP970" t="str">
        <f>IF(ISNUMBER(FIND("arbeid",Methode_Keuze)),"",IF(ISNUMBER(FIND("arbeid",Methode_Keuze)),"",IF(Tb_Activiteiten[[#This Row],[Projectleider/Expert]]=1,Tb_Activiteiten[[#Headers],[Projectleider/Expert]],"")))</f>
        <v/>
      </c>
      <c r="AQ970" t="str">
        <f>IF(ISNUMBER(FIND("arbeid",Methode_Keuze)),"",IF(ISNUMBER(FIND("arbeid",Methode_Keuze)),"",IF(Tb_Activiteiten[[#This Row],[Arbeidskosten]]=1,Tb_Activiteiten[[#Headers],[Arbeidskosten]],"")))</f>
        <v/>
      </c>
      <c r="AR970" t="str">
        <f>IF(ISNUMBER(FIND("arbeid",Methode_Keuze)),"",IF(ISNUMBER(FIND("arbeid",Methode_Keuze)),"",IF(Tb_Activiteiten[[#This Row],[Arbeidskosten op basis van IKS]]=1,Tb_Activiteiten[[#Headers],[Arbeidskosten op basis van IKS]],"")))</f>
        <v/>
      </c>
      <c r="AS970" t="str">
        <f>IF(ISNUMBER(FIND("overige",Methode_Keuze)),"",IF(Tb_Activiteiten[[#This Row],[Kosten derden exclusief btw]]=1,Tb_Activiteiten[[#Headers],[Kosten derden exclusief btw]],""))</f>
        <v/>
      </c>
      <c r="AT970" t="str">
        <f>IF(ISNUMBER(FIND("overige",Methode_Keuze)),"",IF(Tb_Activiteiten[[#This Row],[Niet verrekenbare btw]]=1,Tb_Activiteiten[[#Headers],[Niet verrekenbare btw]],""))</f>
        <v/>
      </c>
      <c r="AU970" t="str">
        <f>IF(ISNUMBER(FIND("overige",Methode_Keuze)),"",IF(Tb_Activiteiten[[#This Row],[Grondkosten]]=1,Tb_Activiteiten[[#Headers],[Grondkosten]],""))</f>
        <v/>
      </c>
      <c r="AV970" t="str">
        <f>IF(ISNUMBER(FIND("overige",Methode_Keuze)),"",IF(Tb_Activiteiten[[#This Row],[Bijdrage in natura (overige)]]=1,Tb_Activiteiten[[#Headers],[Bijdrage in natura (overige)]],""))</f>
        <v/>
      </c>
      <c r="AW970" t="str">
        <f>IF(ISNUMBER(FIND("overige",Methode_Keuze)),"",IF(Tb_Activiteiten[[#This Row],[Bijdrage in natura (vrijwilligers)]]=1,Tb_Activiteiten[[#Headers],[Bijdrage in natura (vrijwilligers)]],""))</f>
        <v/>
      </c>
      <c r="AX970" t="str">
        <f>IF(ISNUMBER(FIND("overige",Methode_Keuze)),"",IF(Tb_Activiteiten[[#This Row],[Afschrijvingskosten]]=1,Tb_Activiteiten[[#Headers],[Afschrijvingskosten]],""))</f>
        <v/>
      </c>
      <c r="AY970" t="str">
        <f>IF(ISNUMBER(FIND("overige",Methode_Keuze)),"",IF(Tb_Activiteiten[[#This Row],[Vergoeding]]=1,Tb_Activiteiten[[#Headers],[Vergoeding]],""))</f>
        <v/>
      </c>
      <c r="AZ970" t="str">
        <f>IF(ISNUMBER(FIND("arbeid",Methode_Keuze)),"",IF(Tb_Activiteiten[[#This Row],[Arbeidskosten - vast tarief (excl eigen arbeid)]]=1,Tb_Activiteiten[[#Headers],[Arbeidskosten - vast tarief (excl eigen arbeid)]],""))</f>
        <v/>
      </c>
      <c r="BA970" t="str">
        <f>IF(ISNUMBER(FIND("overige",Methode_Keuze)),"",IF(Tb_Activiteiten[[#This Row],[Overige kosten]]=1,Tb_Activiteiten[[#Headers],[Overige kosten]],""))</f>
        <v/>
      </c>
    </row>
    <row r="971" spans="1:53" x14ac:dyDescent="0.25">
      <c r="A971" s="213"/>
      <c r="F971" s="64"/>
      <c r="G971" s="64"/>
      <c r="H971" s="258"/>
      <c r="I971" s="258"/>
      <c r="J971" s="258"/>
      <c r="K971" s="258"/>
      <c r="O971" s="56"/>
      <c r="Q971" t="str">
        <f>IFERROR(IF(VLOOKUP(Tb_Activiteiten[[#This Row],[Openstelling]],Tb_Openstelling[],2,0)=1,1,""),"")</f>
        <v/>
      </c>
      <c r="AK971" t="str">
        <f>IF(ISNUMBER(FIND("arbeid",Methode_Keuze)),"",IF(ISNUMBER(FIND("arbeid",Methode_Keuze)),"",IF(Tb_Activiteiten[[#This Row],[Loonkosten]]=1,Tb_Activiteiten[[#Headers],[Loonkosten]],"")))</f>
        <v/>
      </c>
      <c r="AL971" t="str">
        <f>IF(ISNUMBER(FIND("arbeid",Methode_Keuze)),"",IF(ISNUMBER(FIND("arbeid",Methode_Keuze)),"",IF(Tb_Activiteiten[[#This Row],[Eigen arbeid]]=1,Tb_Activiteiten[[#Headers],[Eigen arbeid]],"")))</f>
        <v/>
      </c>
      <c r="AM971" t="str">
        <f>IF(ISNUMBER(FIND("arbeid",Methode_Keuze)),"",IF(ISNUMBER(FIND("arbeid",Methode_Keuze)),"",IF(Tb_Activiteiten[[#This Row],[Projectmedewerker]]=1,Tb_Activiteiten[[#Headers],[Projectmedewerker]],"")))</f>
        <v/>
      </c>
      <c r="AN971" t="str">
        <f>IF(ISNUMBER(FIND("arbeid",Methode_Keuze)),"",IF(ISNUMBER(FIND("arbeid",Methode_Keuze)),"",IF(Tb_Activiteiten[[#This Row],[Landbouwer]]=1,Tb_Activiteiten[[#Headers],[Landbouwer]],"")))</f>
        <v/>
      </c>
      <c r="AO971" t="str">
        <f>IF(ISNUMBER(FIND("arbeid",Methode_Keuze)),"",IF(ISNUMBER(FIND("arbeid",Methode_Keuze)),"",IF(Tb_Activiteiten[[#This Row],[Adviseur]]=1,Tb_Activiteiten[[#Headers],[Adviseur]],"")))</f>
        <v/>
      </c>
      <c r="AP971" t="str">
        <f>IF(ISNUMBER(FIND("arbeid",Methode_Keuze)),"",IF(ISNUMBER(FIND("arbeid",Methode_Keuze)),"",IF(Tb_Activiteiten[[#This Row],[Projectleider/Expert]]=1,Tb_Activiteiten[[#Headers],[Projectleider/Expert]],"")))</f>
        <v/>
      </c>
      <c r="AQ971" t="str">
        <f>IF(ISNUMBER(FIND("arbeid",Methode_Keuze)),"",IF(ISNUMBER(FIND("arbeid",Methode_Keuze)),"",IF(Tb_Activiteiten[[#This Row],[Arbeidskosten]]=1,Tb_Activiteiten[[#Headers],[Arbeidskosten]],"")))</f>
        <v/>
      </c>
      <c r="AR971" t="str">
        <f>IF(ISNUMBER(FIND("arbeid",Methode_Keuze)),"",IF(ISNUMBER(FIND("arbeid",Methode_Keuze)),"",IF(Tb_Activiteiten[[#This Row],[Arbeidskosten op basis van IKS]]=1,Tb_Activiteiten[[#Headers],[Arbeidskosten op basis van IKS]],"")))</f>
        <v/>
      </c>
      <c r="AS971" t="str">
        <f>IF(ISNUMBER(FIND("overige",Methode_Keuze)),"",IF(Tb_Activiteiten[[#This Row],[Kosten derden exclusief btw]]=1,Tb_Activiteiten[[#Headers],[Kosten derden exclusief btw]],""))</f>
        <v/>
      </c>
      <c r="AT971" t="str">
        <f>IF(ISNUMBER(FIND("overige",Methode_Keuze)),"",IF(Tb_Activiteiten[[#This Row],[Niet verrekenbare btw]]=1,Tb_Activiteiten[[#Headers],[Niet verrekenbare btw]],""))</f>
        <v/>
      </c>
      <c r="AU971" t="str">
        <f>IF(ISNUMBER(FIND("overige",Methode_Keuze)),"",IF(Tb_Activiteiten[[#This Row],[Grondkosten]]=1,Tb_Activiteiten[[#Headers],[Grondkosten]],""))</f>
        <v/>
      </c>
      <c r="AV971" t="str">
        <f>IF(ISNUMBER(FIND("overige",Methode_Keuze)),"",IF(Tb_Activiteiten[[#This Row],[Bijdrage in natura (overige)]]=1,Tb_Activiteiten[[#Headers],[Bijdrage in natura (overige)]],""))</f>
        <v/>
      </c>
      <c r="AW971" t="str">
        <f>IF(ISNUMBER(FIND("overige",Methode_Keuze)),"",IF(Tb_Activiteiten[[#This Row],[Bijdrage in natura (vrijwilligers)]]=1,Tb_Activiteiten[[#Headers],[Bijdrage in natura (vrijwilligers)]],""))</f>
        <v/>
      </c>
      <c r="AX971" t="str">
        <f>IF(ISNUMBER(FIND("overige",Methode_Keuze)),"",IF(Tb_Activiteiten[[#This Row],[Afschrijvingskosten]]=1,Tb_Activiteiten[[#Headers],[Afschrijvingskosten]],""))</f>
        <v/>
      </c>
      <c r="AY971" t="str">
        <f>IF(ISNUMBER(FIND("overige",Methode_Keuze)),"",IF(Tb_Activiteiten[[#This Row],[Vergoeding]]=1,Tb_Activiteiten[[#Headers],[Vergoeding]],""))</f>
        <v/>
      </c>
      <c r="AZ971" t="str">
        <f>IF(ISNUMBER(FIND("arbeid",Methode_Keuze)),"",IF(Tb_Activiteiten[[#This Row],[Arbeidskosten - vast tarief (excl eigen arbeid)]]=1,Tb_Activiteiten[[#Headers],[Arbeidskosten - vast tarief (excl eigen arbeid)]],""))</f>
        <v/>
      </c>
      <c r="BA971" t="str">
        <f>IF(ISNUMBER(FIND("overige",Methode_Keuze)),"",IF(Tb_Activiteiten[[#This Row],[Overige kosten]]=1,Tb_Activiteiten[[#Headers],[Overige kosten]],""))</f>
        <v/>
      </c>
    </row>
    <row r="972" spans="1:53" x14ac:dyDescent="0.25">
      <c r="A972" s="213"/>
      <c r="F972" s="64"/>
      <c r="G972" s="64"/>
      <c r="H972" s="258"/>
      <c r="I972" s="258"/>
      <c r="J972" s="258"/>
      <c r="K972" s="258"/>
      <c r="O972" s="56"/>
      <c r="Q972" t="str">
        <f>IFERROR(IF(VLOOKUP(Tb_Activiteiten[[#This Row],[Openstelling]],Tb_Openstelling[],2,0)=1,1,""),"")</f>
        <v/>
      </c>
      <c r="AK972" t="str">
        <f>IF(ISNUMBER(FIND("arbeid",Methode_Keuze)),"",IF(ISNUMBER(FIND("arbeid",Methode_Keuze)),"",IF(Tb_Activiteiten[[#This Row],[Loonkosten]]=1,Tb_Activiteiten[[#Headers],[Loonkosten]],"")))</f>
        <v/>
      </c>
      <c r="AL972" t="str">
        <f>IF(ISNUMBER(FIND("arbeid",Methode_Keuze)),"",IF(ISNUMBER(FIND("arbeid",Methode_Keuze)),"",IF(Tb_Activiteiten[[#This Row],[Eigen arbeid]]=1,Tb_Activiteiten[[#Headers],[Eigen arbeid]],"")))</f>
        <v/>
      </c>
      <c r="AM972" t="str">
        <f>IF(ISNUMBER(FIND("arbeid",Methode_Keuze)),"",IF(ISNUMBER(FIND("arbeid",Methode_Keuze)),"",IF(Tb_Activiteiten[[#This Row],[Projectmedewerker]]=1,Tb_Activiteiten[[#Headers],[Projectmedewerker]],"")))</f>
        <v/>
      </c>
      <c r="AN972" t="str">
        <f>IF(ISNUMBER(FIND("arbeid",Methode_Keuze)),"",IF(ISNUMBER(FIND("arbeid",Methode_Keuze)),"",IF(Tb_Activiteiten[[#This Row],[Landbouwer]]=1,Tb_Activiteiten[[#Headers],[Landbouwer]],"")))</f>
        <v/>
      </c>
      <c r="AO972" t="str">
        <f>IF(ISNUMBER(FIND("arbeid",Methode_Keuze)),"",IF(ISNUMBER(FIND("arbeid",Methode_Keuze)),"",IF(Tb_Activiteiten[[#This Row],[Adviseur]]=1,Tb_Activiteiten[[#Headers],[Adviseur]],"")))</f>
        <v/>
      </c>
      <c r="AP972" t="str">
        <f>IF(ISNUMBER(FIND("arbeid",Methode_Keuze)),"",IF(ISNUMBER(FIND("arbeid",Methode_Keuze)),"",IF(Tb_Activiteiten[[#This Row],[Projectleider/Expert]]=1,Tb_Activiteiten[[#Headers],[Projectleider/Expert]],"")))</f>
        <v/>
      </c>
      <c r="AQ972" t="str">
        <f>IF(ISNUMBER(FIND("arbeid",Methode_Keuze)),"",IF(ISNUMBER(FIND("arbeid",Methode_Keuze)),"",IF(Tb_Activiteiten[[#This Row],[Arbeidskosten]]=1,Tb_Activiteiten[[#Headers],[Arbeidskosten]],"")))</f>
        <v/>
      </c>
      <c r="AR972" t="str">
        <f>IF(ISNUMBER(FIND("arbeid",Methode_Keuze)),"",IF(ISNUMBER(FIND("arbeid",Methode_Keuze)),"",IF(Tb_Activiteiten[[#This Row],[Arbeidskosten op basis van IKS]]=1,Tb_Activiteiten[[#Headers],[Arbeidskosten op basis van IKS]],"")))</f>
        <v/>
      </c>
      <c r="AS972" t="str">
        <f>IF(ISNUMBER(FIND("overige",Methode_Keuze)),"",IF(Tb_Activiteiten[[#This Row],[Kosten derden exclusief btw]]=1,Tb_Activiteiten[[#Headers],[Kosten derden exclusief btw]],""))</f>
        <v/>
      </c>
      <c r="AT972" t="str">
        <f>IF(ISNUMBER(FIND("overige",Methode_Keuze)),"",IF(Tb_Activiteiten[[#This Row],[Niet verrekenbare btw]]=1,Tb_Activiteiten[[#Headers],[Niet verrekenbare btw]],""))</f>
        <v/>
      </c>
      <c r="AU972" t="str">
        <f>IF(ISNUMBER(FIND("overige",Methode_Keuze)),"",IF(Tb_Activiteiten[[#This Row],[Grondkosten]]=1,Tb_Activiteiten[[#Headers],[Grondkosten]],""))</f>
        <v/>
      </c>
      <c r="AV972" t="str">
        <f>IF(ISNUMBER(FIND("overige",Methode_Keuze)),"",IF(Tb_Activiteiten[[#This Row],[Bijdrage in natura (overige)]]=1,Tb_Activiteiten[[#Headers],[Bijdrage in natura (overige)]],""))</f>
        <v/>
      </c>
      <c r="AW972" t="str">
        <f>IF(ISNUMBER(FIND("overige",Methode_Keuze)),"",IF(Tb_Activiteiten[[#This Row],[Bijdrage in natura (vrijwilligers)]]=1,Tb_Activiteiten[[#Headers],[Bijdrage in natura (vrijwilligers)]],""))</f>
        <v/>
      </c>
      <c r="AX972" t="str">
        <f>IF(ISNUMBER(FIND("overige",Methode_Keuze)),"",IF(Tb_Activiteiten[[#This Row],[Afschrijvingskosten]]=1,Tb_Activiteiten[[#Headers],[Afschrijvingskosten]],""))</f>
        <v/>
      </c>
      <c r="AY972" t="str">
        <f>IF(ISNUMBER(FIND("overige",Methode_Keuze)),"",IF(Tb_Activiteiten[[#This Row],[Vergoeding]]=1,Tb_Activiteiten[[#Headers],[Vergoeding]],""))</f>
        <v/>
      </c>
      <c r="AZ972" t="str">
        <f>IF(ISNUMBER(FIND("arbeid",Methode_Keuze)),"",IF(Tb_Activiteiten[[#This Row],[Arbeidskosten - vast tarief (excl eigen arbeid)]]=1,Tb_Activiteiten[[#Headers],[Arbeidskosten - vast tarief (excl eigen arbeid)]],""))</f>
        <v/>
      </c>
      <c r="BA972" t="str">
        <f>IF(ISNUMBER(FIND("overige",Methode_Keuze)),"",IF(Tb_Activiteiten[[#This Row],[Overige kosten]]=1,Tb_Activiteiten[[#Headers],[Overige kosten]],""))</f>
        <v/>
      </c>
    </row>
    <row r="973" spans="1:53" x14ac:dyDescent="0.25">
      <c r="A973" s="213"/>
      <c r="F973" s="64"/>
      <c r="G973" s="64"/>
      <c r="H973" s="258"/>
      <c r="I973" s="258"/>
      <c r="J973" s="258"/>
      <c r="K973" s="258"/>
      <c r="O973" s="56"/>
      <c r="Q973" t="str">
        <f>IFERROR(IF(VLOOKUP(Tb_Activiteiten[[#This Row],[Openstelling]],Tb_Openstelling[],2,0)=1,1,""),"")</f>
        <v/>
      </c>
      <c r="AK973" t="str">
        <f>IF(ISNUMBER(FIND("arbeid",Methode_Keuze)),"",IF(ISNUMBER(FIND("arbeid",Methode_Keuze)),"",IF(Tb_Activiteiten[[#This Row],[Loonkosten]]=1,Tb_Activiteiten[[#Headers],[Loonkosten]],"")))</f>
        <v/>
      </c>
      <c r="AL973" t="str">
        <f>IF(ISNUMBER(FIND("arbeid",Methode_Keuze)),"",IF(ISNUMBER(FIND("arbeid",Methode_Keuze)),"",IF(Tb_Activiteiten[[#This Row],[Eigen arbeid]]=1,Tb_Activiteiten[[#Headers],[Eigen arbeid]],"")))</f>
        <v/>
      </c>
      <c r="AM973" t="str">
        <f>IF(ISNUMBER(FIND("arbeid",Methode_Keuze)),"",IF(ISNUMBER(FIND("arbeid",Methode_Keuze)),"",IF(Tb_Activiteiten[[#This Row],[Projectmedewerker]]=1,Tb_Activiteiten[[#Headers],[Projectmedewerker]],"")))</f>
        <v/>
      </c>
      <c r="AN973" t="str">
        <f>IF(ISNUMBER(FIND("arbeid",Methode_Keuze)),"",IF(ISNUMBER(FIND("arbeid",Methode_Keuze)),"",IF(Tb_Activiteiten[[#This Row],[Landbouwer]]=1,Tb_Activiteiten[[#Headers],[Landbouwer]],"")))</f>
        <v/>
      </c>
      <c r="AO973" t="str">
        <f>IF(ISNUMBER(FIND("arbeid",Methode_Keuze)),"",IF(ISNUMBER(FIND("arbeid",Methode_Keuze)),"",IF(Tb_Activiteiten[[#This Row],[Adviseur]]=1,Tb_Activiteiten[[#Headers],[Adviseur]],"")))</f>
        <v/>
      </c>
      <c r="AP973" t="str">
        <f>IF(ISNUMBER(FIND("arbeid",Methode_Keuze)),"",IF(ISNUMBER(FIND("arbeid",Methode_Keuze)),"",IF(Tb_Activiteiten[[#This Row],[Projectleider/Expert]]=1,Tb_Activiteiten[[#Headers],[Projectleider/Expert]],"")))</f>
        <v/>
      </c>
      <c r="AQ973" t="str">
        <f>IF(ISNUMBER(FIND("arbeid",Methode_Keuze)),"",IF(ISNUMBER(FIND("arbeid",Methode_Keuze)),"",IF(Tb_Activiteiten[[#This Row],[Arbeidskosten]]=1,Tb_Activiteiten[[#Headers],[Arbeidskosten]],"")))</f>
        <v/>
      </c>
      <c r="AR973" t="str">
        <f>IF(ISNUMBER(FIND("arbeid",Methode_Keuze)),"",IF(ISNUMBER(FIND("arbeid",Methode_Keuze)),"",IF(Tb_Activiteiten[[#This Row],[Arbeidskosten op basis van IKS]]=1,Tb_Activiteiten[[#Headers],[Arbeidskosten op basis van IKS]],"")))</f>
        <v/>
      </c>
      <c r="AS973" t="str">
        <f>IF(ISNUMBER(FIND("overige",Methode_Keuze)),"",IF(Tb_Activiteiten[[#This Row],[Kosten derden exclusief btw]]=1,Tb_Activiteiten[[#Headers],[Kosten derden exclusief btw]],""))</f>
        <v/>
      </c>
      <c r="AT973" t="str">
        <f>IF(ISNUMBER(FIND("overige",Methode_Keuze)),"",IF(Tb_Activiteiten[[#This Row],[Niet verrekenbare btw]]=1,Tb_Activiteiten[[#Headers],[Niet verrekenbare btw]],""))</f>
        <v/>
      </c>
      <c r="AU973" t="str">
        <f>IF(ISNUMBER(FIND("overige",Methode_Keuze)),"",IF(Tb_Activiteiten[[#This Row],[Grondkosten]]=1,Tb_Activiteiten[[#Headers],[Grondkosten]],""))</f>
        <v/>
      </c>
      <c r="AV973" t="str">
        <f>IF(ISNUMBER(FIND("overige",Methode_Keuze)),"",IF(Tb_Activiteiten[[#This Row],[Bijdrage in natura (overige)]]=1,Tb_Activiteiten[[#Headers],[Bijdrage in natura (overige)]],""))</f>
        <v/>
      </c>
      <c r="AW973" t="str">
        <f>IF(ISNUMBER(FIND("overige",Methode_Keuze)),"",IF(Tb_Activiteiten[[#This Row],[Bijdrage in natura (vrijwilligers)]]=1,Tb_Activiteiten[[#Headers],[Bijdrage in natura (vrijwilligers)]],""))</f>
        <v/>
      </c>
      <c r="AX973" t="str">
        <f>IF(ISNUMBER(FIND("overige",Methode_Keuze)),"",IF(Tb_Activiteiten[[#This Row],[Afschrijvingskosten]]=1,Tb_Activiteiten[[#Headers],[Afschrijvingskosten]],""))</f>
        <v/>
      </c>
      <c r="AY973" t="str">
        <f>IF(ISNUMBER(FIND("overige",Methode_Keuze)),"",IF(Tb_Activiteiten[[#This Row],[Vergoeding]]=1,Tb_Activiteiten[[#Headers],[Vergoeding]],""))</f>
        <v/>
      </c>
      <c r="AZ973" t="str">
        <f>IF(ISNUMBER(FIND("arbeid",Methode_Keuze)),"",IF(Tb_Activiteiten[[#This Row],[Arbeidskosten - vast tarief (excl eigen arbeid)]]=1,Tb_Activiteiten[[#Headers],[Arbeidskosten - vast tarief (excl eigen arbeid)]],""))</f>
        <v/>
      </c>
      <c r="BA973" t="str">
        <f>IF(ISNUMBER(FIND("overige",Methode_Keuze)),"",IF(Tb_Activiteiten[[#This Row],[Overige kosten]]=1,Tb_Activiteiten[[#Headers],[Overige kosten]],""))</f>
        <v/>
      </c>
    </row>
    <row r="974" spans="1:53" x14ac:dyDescent="0.25">
      <c r="A974" s="213"/>
      <c r="F974" s="64"/>
      <c r="G974" s="64"/>
      <c r="H974" s="258"/>
      <c r="I974" s="258"/>
      <c r="J974" s="258"/>
      <c r="K974" s="258"/>
      <c r="O974" s="56"/>
      <c r="Q974" t="str">
        <f>IFERROR(IF(VLOOKUP(Tb_Activiteiten[[#This Row],[Openstelling]],Tb_Openstelling[],2,0)=1,1,""),"")</f>
        <v/>
      </c>
      <c r="AK974" t="str">
        <f>IF(ISNUMBER(FIND("arbeid",Methode_Keuze)),"",IF(ISNUMBER(FIND("arbeid",Methode_Keuze)),"",IF(Tb_Activiteiten[[#This Row],[Loonkosten]]=1,Tb_Activiteiten[[#Headers],[Loonkosten]],"")))</f>
        <v/>
      </c>
      <c r="AL974" t="str">
        <f>IF(ISNUMBER(FIND("arbeid",Methode_Keuze)),"",IF(ISNUMBER(FIND("arbeid",Methode_Keuze)),"",IF(Tb_Activiteiten[[#This Row],[Eigen arbeid]]=1,Tb_Activiteiten[[#Headers],[Eigen arbeid]],"")))</f>
        <v/>
      </c>
      <c r="AM974" t="str">
        <f>IF(ISNUMBER(FIND("arbeid",Methode_Keuze)),"",IF(ISNUMBER(FIND("arbeid",Methode_Keuze)),"",IF(Tb_Activiteiten[[#This Row],[Projectmedewerker]]=1,Tb_Activiteiten[[#Headers],[Projectmedewerker]],"")))</f>
        <v/>
      </c>
      <c r="AN974" t="str">
        <f>IF(ISNUMBER(FIND("arbeid",Methode_Keuze)),"",IF(ISNUMBER(FIND("arbeid",Methode_Keuze)),"",IF(Tb_Activiteiten[[#This Row],[Landbouwer]]=1,Tb_Activiteiten[[#Headers],[Landbouwer]],"")))</f>
        <v/>
      </c>
      <c r="AO974" t="str">
        <f>IF(ISNUMBER(FIND("arbeid",Methode_Keuze)),"",IF(ISNUMBER(FIND("arbeid",Methode_Keuze)),"",IF(Tb_Activiteiten[[#This Row],[Adviseur]]=1,Tb_Activiteiten[[#Headers],[Adviseur]],"")))</f>
        <v/>
      </c>
      <c r="AP974" t="str">
        <f>IF(ISNUMBER(FIND("arbeid",Methode_Keuze)),"",IF(ISNUMBER(FIND("arbeid",Methode_Keuze)),"",IF(Tb_Activiteiten[[#This Row],[Projectleider/Expert]]=1,Tb_Activiteiten[[#Headers],[Projectleider/Expert]],"")))</f>
        <v/>
      </c>
      <c r="AQ974" t="str">
        <f>IF(ISNUMBER(FIND("arbeid",Methode_Keuze)),"",IF(ISNUMBER(FIND("arbeid",Methode_Keuze)),"",IF(Tb_Activiteiten[[#This Row],[Arbeidskosten]]=1,Tb_Activiteiten[[#Headers],[Arbeidskosten]],"")))</f>
        <v/>
      </c>
      <c r="AR974" t="str">
        <f>IF(ISNUMBER(FIND("arbeid",Methode_Keuze)),"",IF(ISNUMBER(FIND("arbeid",Methode_Keuze)),"",IF(Tb_Activiteiten[[#This Row],[Arbeidskosten op basis van IKS]]=1,Tb_Activiteiten[[#Headers],[Arbeidskosten op basis van IKS]],"")))</f>
        <v/>
      </c>
      <c r="AS974" t="str">
        <f>IF(ISNUMBER(FIND("overige",Methode_Keuze)),"",IF(Tb_Activiteiten[[#This Row],[Kosten derden exclusief btw]]=1,Tb_Activiteiten[[#Headers],[Kosten derden exclusief btw]],""))</f>
        <v/>
      </c>
      <c r="AT974" t="str">
        <f>IF(ISNUMBER(FIND("overige",Methode_Keuze)),"",IF(Tb_Activiteiten[[#This Row],[Niet verrekenbare btw]]=1,Tb_Activiteiten[[#Headers],[Niet verrekenbare btw]],""))</f>
        <v/>
      </c>
      <c r="AU974" t="str">
        <f>IF(ISNUMBER(FIND("overige",Methode_Keuze)),"",IF(Tb_Activiteiten[[#This Row],[Grondkosten]]=1,Tb_Activiteiten[[#Headers],[Grondkosten]],""))</f>
        <v/>
      </c>
      <c r="AV974" t="str">
        <f>IF(ISNUMBER(FIND("overige",Methode_Keuze)),"",IF(Tb_Activiteiten[[#This Row],[Bijdrage in natura (overige)]]=1,Tb_Activiteiten[[#Headers],[Bijdrage in natura (overige)]],""))</f>
        <v/>
      </c>
      <c r="AW974" t="str">
        <f>IF(ISNUMBER(FIND("overige",Methode_Keuze)),"",IF(Tb_Activiteiten[[#This Row],[Bijdrage in natura (vrijwilligers)]]=1,Tb_Activiteiten[[#Headers],[Bijdrage in natura (vrijwilligers)]],""))</f>
        <v/>
      </c>
      <c r="AX974" t="str">
        <f>IF(ISNUMBER(FIND("overige",Methode_Keuze)),"",IF(Tb_Activiteiten[[#This Row],[Afschrijvingskosten]]=1,Tb_Activiteiten[[#Headers],[Afschrijvingskosten]],""))</f>
        <v/>
      </c>
      <c r="AY974" t="str">
        <f>IF(ISNUMBER(FIND("overige",Methode_Keuze)),"",IF(Tb_Activiteiten[[#This Row],[Vergoeding]]=1,Tb_Activiteiten[[#Headers],[Vergoeding]],""))</f>
        <v/>
      </c>
      <c r="AZ974" t="str">
        <f>IF(ISNUMBER(FIND("arbeid",Methode_Keuze)),"",IF(Tb_Activiteiten[[#This Row],[Arbeidskosten - vast tarief (excl eigen arbeid)]]=1,Tb_Activiteiten[[#Headers],[Arbeidskosten - vast tarief (excl eigen arbeid)]],""))</f>
        <v/>
      </c>
      <c r="BA974" t="str">
        <f>IF(ISNUMBER(FIND("overige",Methode_Keuze)),"",IF(Tb_Activiteiten[[#This Row],[Overige kosten]]=1,Tb_Activiteiten[[#Headers],[Overige kosten]],""))</f>
        <v/>
      </c>
    </row>
    <row r="975" spans="1:53" x14ac:dyDescent="0.25">
      <c r="A975" s="213"/>
      <c r="F975" s="64"/>
      <c r="G975" s="64"/>
      <c r="H975" s="258"/>
      <c r="I975" s="258"/>
      <c r="J975" s="258"/>
      <c r="K975" s="258"/>
      <c r="O975" s="56"/>
      <c r="Q975" t="str">
        <f>IFERROR(IF(VLOOKUP(Tb_Activiteiten[[#This Row],[Openstelling]],Tb_Openstelling[],2,0)=1,1,""),"")</f>
        <v/>
      </c>
      <c r="AK975" t="str">
        <f>IF(ISNUMBER(FIND("arbeid",Methode_Keuze)),"",IF(ISNUMBER(FIND("arbeid",Methode_Keuze)),"",IF(Tb_Activiteiten[[#This Row],[Loonkosten]]=1,Tb_Activiteiten[[#Headers],[Loonkosten]],"")))</f>
        <v/>
      </c>
      <c r="AL975" t="str">
        <f>IF(ISNUMBER(FIND("arbeid",Methode_Keuze)),"",IF(ISNUMBER(FIND("arbeid",Methode_Keuze)),"",IF(Tb_Activiteiten[[#This Row],[Eigen arbeid]]=1,Tb_Activiteiten[[#Headers],[Eigen arbeid]],"")))</f>
        <v/>
      </c>
      <c r="AM975" t="str">
        <f>IF(ISNUMBER(FIND("arbeid",Methode_Keuze)),"",IF(ISNUMBER(FIND("arbeid",Methode_Keuze)),"",IF(Tb_Activiteiten[[#This Row],[Projectmedewerker]]=1,Tb_Activiteiten[[#Headers],[Projectmedewerker]],"")))</f>
        <v/>
      </c>
      <c r="AN975" t="str">
        <f>IF(ISNUMBER(FIND("arbeid",Methode_Keuze)),"",IF(ISNUMBER(FIND("arbeid",Methode_Keuze)),"",IF(Tb_Activiteiten[[#This Row],[Landbouwer]]=1,Tb_Activiteiten[[#Headers],[Landbouwer]],"")))</f>
        <v/>
      </c>
      <c r="AO975" t="str">
        <f>IF(ISNUMBER(FIND("arbeid",Methode_Keuze)),"",IF(ISNUMBER(FIND("arbeid",Methode_Keuze)),"",IF(Tb_Activiteiten[[#This Row],[Adviseur]]=1,Tb_Activiteiten[[#Headers],[Adviseur]],"")))</f>
        <v/>
      </c>
      <c r="AP975" t="str">
        <f>IF(ISNUMBER(FIND("arbeid",Methode_Keuze)),"",IF(ISNUMBER(FIND("arbeid",Methode_Keuze)),"",IF(Tb_Activiteiten[[#This Row],[Projectleider/Expert]]=1,Tb_Activiteiten[[#Headers],[Projectleider/Expert]],"")))</f>
        <v/>
      </c>
      <c r="AQ975" t="str">
        <f>IF(ISNUMBER(FIND("arbeid",Methode_Keuze)),"",IF(ISNUMBER(FIND("arbeid",Methode_Keuze)),"",IF(Tb_Activiteiten[[#This Row],[Arbeidskosten]]=1,Tb_Activiteiten[[#Headers],[Arbeidskosten]],"")))</f>
        <v/>
      </c>
      <c r="AR975" t="str">
        <f>IF(ISNUMBER(FIND("arbeid",Methode_Keuze)),"",IF(ISNUMBER(FIND("arbeid",Methode_Keuze)),"",IF(Tb_Activiteiten[[#This Row],[Arbeidskosten op basis van IKS]]=1,Tb_Activiteiten[[#Headers],[Arbeidskosten op basis van IKS]],"")))</f>
        <v/>
      </c>
      <c r="AS975" t="str">
        <f>IF(ISNUMBER(FIND("overige",Methode_Keuze)),"",IF(Tb_Activiteiten[[#This Row],[Kosten derden exclusief btw]]=1,Tb_Activiteiten[[#Headers],[Kosten derden exclusief btw]],""))</f>
        <v/>
      </c>
      <c r="AT975" t="str">
        <f>IF(ISNUMBER(FIND("overige",Methode_Keuze)),"",IF(Tb_Activiteiten[[#This Row],[Niet verrekenbare btw]]=1,Tb_Activiteiten[[#Headers],[Niet verrekenbare btw]],""))</f>
        <v/>
      </c>
      <c r="AU975" t="str">
        <f>IF(ISNUMBER(FIND("overige",Methode_Keuze)),"",IF(Tb_Activiteiten[[#This Row],[Grondkosten]]=1,Tb_Activiteiten[[#Headers],[Grondkosten]],""))</f>
        <v/>
      </c>
      <c r="AV975" t="str">
        <f>IF(ISNUMBER(FIND("overige",Methode_Keuze)),"",IF(Tb_Activiteiten[[#This Row],[Bijdrage in natura (overige)]]=1,Tb_Activiteiten[[#Headers],[Bijdrage in natura (overige)]],""))</f>
        <v/>
      </c>
      <c r="AW975" t="str">
        <f>IF(ISNUMBER(FIND("overige",Methode_Keuze)),"",IF(Tb_Activiteiten[[#This Row],[Bijdrage in natura (vrijwilligers)]]=1,Tb_Activiteiten[[#Headers],[Bijdrage in natura (vrijwilligers)]],""))</f>
        <v/>
      </c>
      <c r="AX975" t="str">
        <f>IF(ISNUMBER(FIND("overige",Methode_Keuze)),"",IF(Tb_Activiteiten[[#This Row],[Afschrijvingskosten]]=1,Tb_Activiteiten[[#Headers],[Afschrijvingskosten]],""))</f>
        <v/>
      </c>
      <c r="AY975" t="str">
        <f>IF(ISNUMBER(FIND("overige",Methode_Keuze)),"",IF(Tb_Activiteiten[[#This Row],[Vergoeding]]=1,Tb_Activiteiten[[#Headers],[Vergoeding]],""))</f>
        <v/>
      </c>
      <c r="AZ975" t="str">
        <f>IF(ISNUMBER(FIND("arbeid",Methode_Keuze)),"",IF(Tb_Activiteiten[[#This Row],[Arbeidskosten - vast tarief (excl eigen arbeid)]]=1,Tb_Activiteiten[[#Headers],[Arbeidskosten - vast tarief (excl eigen arbeid)]],""))</f>
        <v/>
      </c>
      <c r="BA975" t="str">
        <f>IF(ISNUMBER(FIND("overige",Methode_Keuze)),"",IF(Tb_Activiteiten[[#This Row],[Overige kosten]]=1,Tb_Activiteiten[[#Headers],[Overige kosten]],""))</f>
        <v/>
      </c>
    </row>
    <row r="976" spans="1:53" x14ac:dyDescent="0.25">
      <c r="A976" s="213"/>
      <c r="F976" s="64"/>
      <c r="G976" s="64"/>
      <c r="H976" s="258"/>
      <c r="I976" s="258"/>
      <c r="J976" s="258"/>
      <c r="K976" s="258"/>
      <c r="O976" s="56"/>
      <c r="Q976" t="str">
        <f>IFERROR(IF(VLOOKUP(Tb_Activiteiten[[#This Row],[Openstelling]],Tb_Openstelling[],2,0)=1,1,""),"")</f>
        <v/>
      </c>
      <c r="AK976" t="str">
        <f>IF(ISNUMBER(FIND("arbeid",Methode_Keuze)),"",IF(ISNUMBER(FIND("arbeid",Methode_Keuze)),"",IF(Tb_Activiteiten[[#This Row],[Loonkosten]]=1,Tb_Activiteiten[[#Headers],[Loonkosten]],"")))</f>
        <v/>
      </c>
      <c r="AL976" t="str">
        <f>IF(ISNUMBER(FIND("arbeid",Methode_Keuze)),"",IF(ISNUMBER(FIND("arbeid",Methode_Keuze)),"",IF(Tb_Activiteiten[[#This Row],[Eigen arbeid]]=1,Tb_Activiteiten[[#Headers],[Eigen arbeid]],"")))</f>
        <v/>
      </c>
      <c r="AM976" t="str">
        <f>IF(ISNUMBER(FIND("arbeid",Methode_Keuze)),"",IF(ISNUMBER(FIND("arbeid",Methode_Keuze)),"",IF(Tb_Activiteiten[[#This Row],[Projectmedewerker]]=1,Tb_Activiteiten[[#Headers],[Projectmedewerker]],"")))</f>
        <v/>
      </c>
      <c r="AN976" t="str">
        <f>IF(ISNUMBER(FIND("arbeid",Methode_Keuze)),"",IF(ISNUMBER(FIND("arbeid",Methode_Keuze)),"",IF(Tb_Activiteiten[[#This Row],[Landbouwer]]=1,Tb_Activiteiten[[#Headers],[Landbouwer]],"")))</f>
        <v/>
      </c>
      <c r="AO976" t="str">
        <f>IF(ISNUMBER(FIND("arbeid",Methode_Keuze)),"",IF(ISNUMBER(FIND("arbeid",Methode_Keuze)),"",IF(Tb_Activiteiten[[#This Row],[Adviseur]]=1,Tb_Activiteiten[[#Headers],[Adviseur]],"")))</f>
        <v/>
      </c>
      <c r="AP976" t="str">
        <f>IF(ISNUMBER(FIND("arbeid",Methode_Keuze)),"",IF(ISNUMBER(FIND("arbeid",Methode_Keuze)),"",IF(Tb_Activiteiten[[#This Row],[Projectleider/Expert]]=1,Tb_Activiteiten[[#Headers],[Projectleider/Expert]],"")))</f>
        <v/>
      </c>
      <c r="AQ976" t="str">
        <f>IF(ISNUMBER(FIND("arbeid",Methode_Keuze)),"",IF(ISNUMBER(FIND("arbeid",Methode_Keuze)),"",IF(Tb_Activiteiten[[#This Row],[Arbeidskosten]]=1,Tb_Activiteiten[[#Headers],[Arbeidskosten]],"")))</f>
        <v/>
      </c>
      <c r="AR976" t="str">
        <f>IF(ISNUMBER(FIND("arbeid",Methode_Keuze)),"",IF(ISNUMBER(FIND("arbeid",Methode_Keuze)),"",IF(Tb_Activiteiten[[#This Row],[Arbeidskosten op basis van IKS]]=1,Tb_Activiteiten[[#Headers],[Arbeidskosten op basis van IKS]],"")))</f>
        <v/>
      </c>
      <c r="AS976" t="str">
        <f>IF(ISNUMBER(FIND("overige",Methode_Keuze)),"",IF(Tb_Activiteiten[[#This Row],[Kosten derden exclusief btw]]=1,Tb_Activiteiten[[#Headers],[Kosten derden exclusief btw]],""))</f>
        <v/>
      </c>
      <c r="AT976" t="str">
        <f>IF(ISNUMBER(FIND("overige",Methode_Keuze)),"",IF(Tb_Activiteiten[[#This Row],[Niet verrekenbare btw]]=1,Tb_Activiteiten[[#Headers],[Niet verrekenbare btw]],""))</f>
        <v/>
      </c>
      <c r="AU976" t="str">
        <f>IF(ISNUMBER(FIND("overige",Methode_Keuze)),"",IF(Tb_Activiteiten[[#This Row],[Grondkosten]]=1,Tb_Activiteiten[[#Headers],[Grondkosten]],""))</f>
        <v/>
      </c>
      <c r="AV976" t="str">
        <f>IF(ISNUMBER(FIND("overige",Methode_Keuze)),"",IF(Tb_Activiteiten[[#This Row],[Bijdrage in natura (overige)]]=1,Tb_Activiteiten[[#Headers],[Bijdrage in natura (overige)]],""))</f>
        <v/>
      </c>
      <c r="AW976" t="str">
        <f>IF(ISNUMBER(FIND("overige",Methode_Keuze)),"",IF(Tb_Activiteiten[[#This Row],[Bijdrage in natura (vrijwilligers)]]=1,Tb_Activiteiten[[#Headers],[Bijdrage in natura (vrijwilligers)]],""))</f>
        <v/>
      </c>
      <c r="AX976" t="str">
        <f>IF(ISNUMBER(FIND("overige",Methode_Keuze)),"",IF(Tb_Activiteiten[[#This Row],[Afschrijvingskosten]]=1,Tb_Activiteiten[[#Headers],[Afschrijvingskosten]],""))</f>
        <v/>
      </c>
      <c r="AY976" t="str">
        <f>IF(ISNUMBER(FIND("overige",Methode_Keuze)),"",IF(Tb_Activiteiten[[#This Row],[Vergoeding]]=1,Tb_Activiteiten[[#Headers],[Vergoeding]],""))</f>
        <v/>
      </c>
      <c r="AZ976" t="str">
        <f>IF(ISNUMBER(FIND("arbeid",Methode_Keuze)),"",IF(Tb_Activiteiten[[#This Row],[Arbeidskosten - vast tarief (excl eigen arbeid)]]=1,Tb_Activiteiten[[#Headers],[Arbeidskosten - vast tarief (excl eigen arbeid)]],""))</f>
        <v/>
      </c>
      <c r="BA976" t="str">
        <f>IF(ISNUMBER(FIND("overige",Methode_Keuze)),"",IF(Tb_Activiteiten[[#This Row],[Overige kosten]]=1,Tb_Activiteiten[[#Headers],[Overige kosten]],""))</f>
        <v/>
      </c>
    </row>
    <row r="977" spans="1:53" x14ac:dyDescent="0.25">
      <c r="A977" s="213"/>
      <c r="F977" s="64"/>
      <c r="G977" s="64"/>
      <c r="H977" s="258"/>
      <c r="I977" s="258"/>
      <c r="J977" s="258"/>
      <c r="K977" s="258"/>
      <c r="O977" s="56"/>
      <c r="Q977" t="str">
        <f>IFERROR(IF(VLOOKUP(Tb_Activiteiten[[#This Row],[Openstelling]],Tb_Openstelling[],2,0)=1,1,""),"")</f>
        <v/>
      </c>
      <c r="AK977" t="str">
        <f>IF(ISNUMBER(FIND("arbeid",Methode_Keuze)),"",IF(ISNUMBER(FIND("arbeid",Methode_Keuze)),"",IF(Tb_Activiteiten[[#This Row],[Loonkosten]]=1,Tb_Activiteiten[[#Headers],[Loonkosten]],"")))</f>
        <v/>
      </c>
      <c r="AL977" t="str">
        <f>IF(ISNUMBER(FIND("arbeid",Methode_Keuze)),"",IF(ISNUMBER(FIND("arbeid",Methode_Keuze)),"",IF(Tb_Activiteiten[[#This Row],[Eigen arbeid]]=1,Tb_Activiteiten[[#Headers],[Eigen arbeid]],"")))</f>
        <v/>
      </c>
      <c r="AM977" t="str">
        <f>IF(ISNUMBER(FIND("arbeid",Methode_Keuze)),"",IF(ISNUMBER(FIND("arbeid",Methode_Keuze)),"",IF(Tb_Activiteiten[[#This Row],[Projectmedewerker]]=1,Tb_Activiteiten[[#Headers],[Projectmedewerker]],"")))</f>
        <v/>
      </c>
      <c r="AN977" t="str">
        <f>IF(ISNUMBER(FIND("arbeid",Methode_Keuze)),"",IF(ISNUMBER(FIND("arbeid",Methode_Keuze)),"",IF(Tb_Activiteiten[[#This Row],[Landbouwer]]=1,Tb_Activiteiten[[#Headers],[Landbouwer]],"")))</f>
        <v/>
      </c>
      <c r="AO977" t="str">
        <f>IF(ISNUMBER(FIND("arbeid",Methode_Keuze)),"",IF(ISNUMBER(FIND("arbeid",Methode_Keuze)),"",IF(Tb_Activiteiten[[#This Row],[Adviseur]]=1,Tb_Activiteiten[[#Headers],[Adviseur]],"")))</f>
        <v/>
      </c>
      <c r="AP977" t="str">
        <f>IF(ISNUMBER(FIND("arbeid",Methode_Keuze)),"",IF(ISNUMBER(FIND("arbeid",Methode_Keuze)),"",IF(Tb_Activiteiten[[#This Row],[Projectleider/Expert]]=1,Tb_Activiteiten[[#Headers],[Projectleider/Expert]],"")))</f>
        <v/>
      </c>
      <c r="AQ977" t="str">
        <f>IF(ISNUMBER(FIND("arbeid",Methode_Keuze)),"",IF(ISNUMBER(FIND("arbeid",Methode_Keuze)),"",IF(Tb_Activiteiten[[#This Row],[Arbeidskosten]]=1,Tb_Activiteiten[[#Headers],[Arbeidskosten]],"")))</f>
        <v/>
      </c>
      <c r="AR977" t="str">
        <f>IF(ISNUMBER(FIND("arbeid",Methode_Keuze)),"",IF(ISNUMBER(FIND("arbeid",Methode_Keuze)),"",IF(Tb_Activiteiten[[#This Row],[Arbeidskosten op basis van IKS]]=1,Tb_Activiteiten[[#Headers],[Arbeidskosten op basis van IKS]],"")))</f>
        <v/>
      </c>
      <c r="AS977" t="str">
        <f>IF(ISNUMBER(FIND("overige",Methode_Keuze)),"",IF(Tb_Activiteiten[[#This Row],[Kosten derden exclusief btw]]=1,Tb_Activiteiten[[#Headers],[Kosten derden exclusief btw]],""))</f>
        <v/>
      </c>
      <c r="AT977" t="str">
        <f>IF(ISNUMBER(FIND("overige",Methode_Keuze)),"",IF(Tb_Activiteiten[[#This Row],[Niet verrekenbare btw]]=1,Tb_Activiteiten[[#Headers],[Niet verrekenbare btw]],""))</f>
        <v/>
      </c>
      <c r="AU977" t="str">
        <f>IF(ISNUMBER(FIND("overige",Methode_Keuze)),"",IF(Tb_Activiteiten[[#This Row],[Grondkosten]]=1,Tb_Activiteiten[[#Headers],[Grondkosten]],""))</f>
        <v/>
      </c>
      <c r="AV977" t="str">
        <f>IF(ISNUMBER(FIND("overige",Methode_Keuze)),"",IF(Tb_Activiteiten[[#This Row],[Bijdrage in natura (overige)]]=1,Tb_Activiteiten[[#Headers],[Bijdrage in natura (overige)]],""))</f>
        <v/>
      </c>
      <c r="AW977" t="str">
        <f>IF(ISNUMBER(FIND("overige",Methode_Keuze)),"",IF(Tb_Activiteiten[[#This Row],[Bijdrage in natura (vrijwilligers)]]=1,Tb_Activiteiten[[#Headers],[Bijdrage in natura (vrijwilligers)]],""))</f>
        <v/>
      </c>
      <c r="AX977" t="str">
        <f>IF(ISNUMBER(FIND("overige",Methode_Keuze)),"",IF(Tb_Activiteiten[[#This Row],[Afschrijvingskosten]]=1,Tb_Activiteiten[[#Headers],[Afschrijvingskosten]],""))</f>
        <v/>
      </c>
      <c r="AY977" t="str">
        <f>IF(ISNUMBER(FIND("overige",Methode_Keuze)),"",IF(Tb_Activiteiten[[#This Row],[Vergoeding]]=1,Tb_Activiteiten[[#Headers],[Vergoeding]],""))</f>
        <v/>
      </c>
      <c r="AZ977" t="str">
        <f>IF(ISNUMBER(FIND("arbeid",Methode_Keuze)),"",IF(Tb_Activiteiten[[#This Row],[Arbeidskosten - vast tarief (excl eigen arbeid)]]=1,Tb_Activiteiten[[#Headers],[Arbeidskosten - vast tarief (excl eigen arbeid)]],""))</f>
        <v/>
      </c>
      <c r="BA977" t="str">
        <f>IF(ISNUMBER(FIND("overige",Methode_Keuze)),"",IF(Tb_Activiteiten[[#This Row],[Overige kosten]]=1,Tb_Activiteiten[[#Headers],[Overige kosten]],""))</f>
        <v/>
      </c>
    </row>
    <row r="978" spans="1:53" x14ac:dyDescent="0.25">
      <c r="A978" s="213"/>
      <c r="F978" s="64"/>
      <c r="G978" s="64"/>
      <c r="H978" s="258"/>
      <c r="I978" s="258"/>
      <c r="J978" s="258"/>
      <c r="K978" s="258"/>
      <c r="O978" s="56"/>
      <c r="Q978" t="str">
        <f>IFERROR(IF(VLOOKUP(Tb_Activiteiten[[#This Row],[Openstelling]],Tb_Openstelling[],2,0)=1,1,""),"")</f>
        <v/>
      </c>
      <c r="AK978" t="str">
        <f>IF(ISNUMBER(FIND("arbeid",Methode_Keuze)),"",IF(ISNUMBER(FIND("arbeid",Methode_Keuze)),"",IF(Tb_Activiteiten[[#This Row],[Loonkosten]]=1,Tb_Activiteiten[[#Headers],[Loonkosten]],"")))</f>
        <v/>
      </c>
      <c r="AL978" t="str">
        <f>IF(ISNUMBER(FIND("arbeid",Methode_Keuze)),"",IF(ISNUMBER(FIND("arbeid",Methode_Keuze)),"",IF(Tb_Activiteiten[[#This Row],[Eigen arbeid]]=1,Tb_Activiteiten[[#Headers],[Eigen arbeid]],"")))</f>
        <v/>
      </c>
      <c r="AM978" t="str">
        <f>IF(ISNUMBER(FIND("arbeid",Methode_Keuze)),"",IF(ISNUMBER(FIND("arbeid",Methode_Keuze)),"",IF(Tb_Activiteiten[[#This Row],[Projectmedewerker]]=1,Tb_Activiteiten[[#Headers],[Projectmedewerker]],"")))</f>
        <v/>
      </c>
      <c r="AN978" t="str">
        <f>IF(ISNUMBER(FIND("arbeid",Methode_Keuze)),"",IF(ISNUMBER(FIND("arbeid",Methode_Keuze)),"",IF(Tb_Activiteiten[[#This Row],[Landbouwer]]=1,Tb_Activiteiten[[#Headers],[Landbouwer]],"")))</f>
        <v/>
      </c>
      <c r="AO978" t="str">
        <f>IF(ISNUMBER(FIND("arbeid",Methode_Keuze)),"",IF(ISNUMBER(FIND("arbeid",Methode_Keuze)),"",IF(Tb_Activiteiten[[#This Row],[Adviseur]]=1,Tb_Activiteiten[[#Headers],[Adviseur]],"")))</f>
        <v/>
      </c>
      <c r="AP978" t="str">
        <f>IF(ISNUMBER(FIND("arbeid",Methode_Keuze)),"",IF(ISNUMBER(FIND("arbeid",Methode_Keuze)),"",IF(Tb_Activiteiten[[#This Row],[Projectleider/Expert]]=1,Tb_Activiteiten[[#Headers],[Projectleider/Expert]],"")))</f>
        <v/>
      </c>
      <c r="AQ978" t="str">
        <f>IF(ISNUMBER(FIND("arbeid",Methode_Keuze)),"",IF(ISNUMBER(FIND("arbeid",Methode_Keuze)),"",IF(Tb_Activiteiten[[#This Row],[Arbeidskosten]]=1,Tb_Activiteiten[[#Headers],[Arbeidskosten]],"")))</f>
        <v/>
      </c>
      <c r="AR978" t="str">
        <f>IF(ISNUMBER(FIND("arbeid",Methode_Keuze)),"",IF(ISNUMBER(FIND("arbeid",Methode_Keuze)),"",IF(Tb_Activiteiten[[#This Row],[Arbeidskosten op basis van IKS]]=1,Tb_Activiteiten[[#Headers],[Arbeidskosten op basis van IKS]],"")))</f>
        <v/>
      </c>
      <c r="AS978" t="str">
        <f>IF(ISNUMBER(FIND("overige",Methode_Keuze)),"",IF(Tb_Activiteiten[[#This Row],[Kosten derden exclusief btw]]=1,Tb_Activiteiten[[#Headers],[Kosten derden exclusief btw]],""))</f>
        <v/>
      </c>
      <c r="AT978" t="str">
        <f>IF(ISNUMBER(FIND("overige",Methode_Keuze)),"",IF(Tb_Activiteiten[[#This Row],[Niet verrekenbare btw]]=1,Tb_Activiteiten[[#Headers],[Niet verrekenbare btw]],""))</f>
        <v/>
      </c>
      <c r="AU978" t="str">
        <f>IF(ISNUMBER(FIND("overige",Methode_Keuze)),"",IF(Tb_Activiteiten[[#This Row],[Grondkosten]]=1,Tb_Activiteiten[[#Headers],[Grondkosten]],""))</f>
        <v/>
      </c>
      <c r="AV978" t="str">
        <f>IF(ISNUMBER(FIND("overige",Methode_Keuze)),"",IF(Tb_Activiteiten[[#This Row],[Bijdrage in natura (overige)]]=1,Tb_Activiteiten[[#Headers],[Bijdrage in natura (overige)]],""))</f>
        <v/>
      </c>
      <c r="AW978" t="str">
        <f>IF(ISNUMBER(FIND("overige",Methode_Keuze)),"",IF(Tb_Activiteiten[[#This Row],[Bijdrage in natura (vrijwilligers)]]=1,Tb_Activiteiten[[#Headers],[Bijdrage in natura (vrijwilligers)]],""))</f>
        <v/>
      </c>
      <c r="AX978" t="str">
        <f>IF(ISNUMBER(FIND("overige",Methode_Keuze)),"",IF(Tb_Activiteiten[[#This Row],[Afschrijvingskosten]]=1,Tb_Activiteiten[[#Headers],[Afschrijvingskosten]],""))</f>
        <v/>
      </c>
      <c r="AY978" t="str">
        <f>IF(ISNUMBER(FIND("overige",Methode_Keuze)),"",IF(Tb_Activiteiten[[#This Row],[Vergoeding]]=1,Tb_Activiteiten[[#Headers],[Vergoeding]],""))</f>
        <v/>
      </c>
      <c r="AZ978" t="str">
        <f>IF(ISNUMBER(FIND("arbeid",Methode_Keuze)),"",IF(Tb_Activiteiten[[#This Row],[Arbeidskosten - vast tarief (excl eigen arbeid)]]=1,Tb_Activiteiten[[#Headers],[Arbeidskosten - vast tarief (excl eigen arbeid)]],""))</f>
        <v/>
      </c>
      <c r="BA978" t="str">
        <f>IF(ISNUMBER(FIND("overige",Methode_Keuze)),"",IF(Tb_Activiteiten[[#This Row],[Overige kosten]]=1,Tb_Activiteiten[[#Headers],[Overige kosten]],""))</f>
        <v/>
      </c>
    </row>
    <row r="979" spans="1:53" x14ac:dyDescent="0.25">
      <c r="A979" s="213"/>
      <c r="F979" s="64"/>
      <c r="G979" s="64"/>
      <c r="H979" s="258"/>
      <c r="I979" s="258"/>
      <c r="J979" s="258"/>
      <c r="K979" s="258"/>
      <c r="O979" s="56"/>
      <c r="Q979" t="str">
        <f>IFERROR(IF(VLOOKUP(Tb_Activiteiten[[#This Row],[Openstelling]],Tb_Openstelling[],2,0)=1,1,""),"")</f>
        <v/>
      </c>
      <c r="AK979" t="str">
        <f>IF(ISNUMBER(FIND("arbeid",Methode_Keuze)),"",IF(ISNUMBER(FIND("arbeid",Methode_Keuze)),"",IF(Tb_Activiteiten[[#This Row],[Loonkosten]]=1,Tb_Activiteiten[[#Headers],[Loonkosten]],"")))</f>
        <v/>
      </c>
      <c r="AL979" t="str">
        <f>IF(ISNUMBER(FIND("arbeid",Methode_Keuze)),"",IF(ISNUMBER(FIND("arbeid",Methode_Keuze)),"",IF(Tb_Activiteiten[[#This Row],[Eigen arbeid]]=1,Tb_Activiteiten[[#Headers],[Eigen arbeid]],"")))</f>
        <v/>
      </c>
      <c r="AM979" t="str">
        <f>IF(ISNUMBER(FIND("arbeid",Methode_Keuze)),"",IF(ISNUMBER(FIND("arbeid",Methode_Keuze)),"",IF(Tb_Activiteiten[[#This Row],[Projectmedewerker]]=1,Tb_Activiteiten[[#Headers],[Projectmedewerker]],"")))</f>
        <v/>
      </c>
      <c r="AN979" t="str">
        <f>IF(ISNUMBER(FIND("arbeid",Methode_Keuze)),"",IF(ISNUMBER(FIND("arbeid",Methode_Keuze)),"",IF(Tb_Activiteiten[[#This Row],[Landbouwer]]=1,Tb_Activiteiten[[#Headers],[Landbouwer]],"")))</f>
        <v/>
      </c>
      <c r="AO979" t="str">
        <f>IF(ISNUMBER(FIND("arbeid",Methode_Keuze)),"",IF(ISNUMBER(FIND("arbeid",Methode_Keuze)),"",IF(Tb_Activiteiten[[#This Row],[Adviseur]]=1,Tb_Activiteiten[[#Headers],[Adviseur]],"")))</f>
        <v/>
      </c>
      <c r="AP979" t="str">
        <f>IF(ISNUMBER(FIND("arbeid",Methode_Keuze)),"",IF(ISNUMBER(FIND("arbeid",Methode_Keuze)),"",IF(Tb_Activiteiten[[#This Row],[Projectleider/Expert]]=1,Tb_Activiteiten[[#Headers],[Projectleider/Expert]],"")))</f>
        <v/>
      </c>
      <c r="AQ979" t="str">
        <f>IF(ISNUMBER(FIND("arbeid",Methode_Keuze)),"",IF(ISNUMBER(FIND("arbeid",Methode_Keuze)),"",IF(Tb_Activiteiten[[#This Row],[Arbeidskosten]]=1,Tb_Activiteiten[[#Headers],[Arbeidskosten]],"")))</f>
        <v/>
      </c>
      <c r="AR979" t="str">
        <f>IF(ISNUMBER(FIND("arbeid",Methode_Keuze)),"",IF(ISNUMBER(FIND("arbeid",Methode_Keuze)),"",IF(Tb_Activiteiten[[#This Row],[Arbeidskosten op basis van IKS]]=1,Tb_Activiteiten[[#Headers],[Arbeidskosten op basis van IKS]],"")))</f>
        <v/>
      </c>
      <c r="AS979" t="str">
        <f>IF(ISNUMBER(FIND("overige",Methode_Keuze)),"",IF(Tb_Activiteiten[[#This Row],[Kosten derden exclusief btw]]=1,Tb_Activiteiten[[#Headers],[Kosten derden exclusief btw]],""))</f>
        <v/>
      </c>
      <c r="AT979" t="str">
        <f>IF(ISNUMBER(FIND("overige",Methode_Keuze)),"",IF(Tb_Activiteiten[[#This Row],[Niet verrekenbare btw]]=1,Tb_Activiteiten[[#Headers],[Niet verrekenbare btw]],""))</f>
        <v/>
      </c>
      <c r="AU979" t="str">
        <f>IF(ISNUMBER(FIND("overige",Methode_Keuze)),"",IF(Tb_Activiteiten[[#This Row],[Grondkosten]]=1,Tb_Activiteiten[[#Headers],[Grondkosten]],""))</f>
        <v/>
      </c>
      <c r="AV979" t="str">
        <f>IF(ISNUMBER(FIND("overige",Methode_Keuze)),"",IF(Tb_Activiteiten[[#This Row],[Bijdrage in natura (overige)]]=1,Tb_Activiteiten[[#Headers],[Bijdrage in natura (overige)]],""))</f>
        <v/>
      </c>
      <c r="AW979" t="str">
        <f>IF(ISNUMBER(FIND("overige",Methode_Keuze)),"",IF(Tb_Activiteiten[[#This Row],[Bijdrage in natura (vrijwilligers)]]=1,Tb_Activiteiten[[#Headers],[Bijdrage in natura (vrijwilligers)]],""))</f>
        <v/>
      </c>
      <c r="AX979" t="str">
        <f>IF(ISNUMBER(FIND("overige",Methode_Keuze)),"",IF(Tb_Activiteiten[[#This Row],[Afschrijvingskosten]]=1,Tb_Activiteiten[[#Headers],[Afschrijvingskosten]],""))</f>
        <v/>
      </c>
      <c r="AY979" t="str">
        <f>IF(ISNUMBER(FIND("overige",Methode_Keuze)),"",IF(Tb_Activiteiten[[#This Row],[Vergoeding]]=1,Tb_Activiteiten[[#Headers],[Vergoeding]],""))</f>
        <v/>
      </c>
      <c r="AZ979" t="str">
        <f>IF(ISNUMBER(FIND("arbeid",Methode_Keuze)),"",IF(Tb_Activiteiten[[#This Row],[Arbeidskosten - vast tarief (excl eigen arbeid)]]=1,Tb_Activiteiten[[#Headers],[Arbeidskosten - vast tarief (excl eigen arbeid)]],""))</f>
        <v/>
      </c>
      <c r="BA979" t="str">
        <f>IF(ISNUMBER(FIND("overige",Methode_Keuze)),"",IF(Tb_Activiteiten[[#This Row],[Overige kosten]]=1,Tb_Activiteiten[[#Headers],[Overige kosten]],""))</f>
        <v/>
      </c>
    </row>
    <row r="980" spans="1:53" x14ac:dyDescent="0.25">
      <c r="A980" s="213"/>
      <c r="F980" s="64"/>
      <c r="G980" s="64"/>
      <c r="H980" s="258"/>
      <c r="I980" s="258"/>
      <c r="J980" s="258"/>
      <c r="K980" s="258"/>
      <c r="O980" s="56"/>
      <c r="Q980" t="str">
        <f>IFERROR(IF(VLOOKUP(Tb_Activiteiten[[#This Row],[Openstelling]],Tb_Openstelling[],2,0)=1,1,""),"")</f>
        <v/>
      </c>
      <c r="AK980" t="str">
        <f>IF(ISNUMBER(FIND("arbeid",Methode_Keuze)),"",IF(ISNUMBER(FIND("arbeid",Methode_Keuze)),"",IF(Tb_Activiteiten[[#This Row],[Loonkosten]]=1,Tb_Activiteiten[[#Headers],[Loonkosten]],"")))</f>
        <v/>
      </c>
      <c r="AL980" t="str">
        <f>IF(ISNUMBER(FIND("arbeid",Methode_Keuze)),"",IF(ISNUMBER(FIND("arbeid",Methode_Keuze)),"",IF(Tb_Activiteiten[[#This Row],[Eigen arbeid]]=1,Tb_Activiteiten[[#Headers],[Eigen arbeid]],"")))</f>
        <v/>
      </c>
      <c r="AM980" t="str">
        <f>IF(ISNUMBER(FIND("arbeid",Methode_Keuze)),"",IF(ISNUMBER(FIND("arbeid",Methode_Keuze)),"",IF(Tb_Activiteiten[[#This Row],[Projectmedewerker]]=1,Tb_Activiteiten[[#Headers],[Projectmedewerker]],"")))</f>
        <v/>
      </c>
      <c r="AN980" t="str">
        <f>IF(ISNUMBER(FIND("arbeid",Methode_Keuze)),"",IF(ISNUMBER(FIND("arbeid",Methode_Keuze)),"",IF(Tb_Activiteiten[[#This Row],[Landbouwer]]=1,Tb_Activiteiten[[#Headers],[Landbouwer]],"")))</f>
        <v/>
      </c>
      <c r="AO980" t="str">
        <f>IF(ISNUMBER(FIND("arbeid",Methode_Keuze)),"",IF(ISNUMBER(FIND("arbeid",Methode_Keuze)),"",IF(Tb_Activiteiten[[#This Row],[Adviseur]]=1,Tb_Activiteiten[[#Headers],[Adviseur]],"")))</f>
        <v/>
      </c>
      <c r="AP980" t="str">
        <f>IF(ISNUMBER(FIND("arbeid",Methode_Keuze)),"",IF(ISNUMBER(FIND("arbeid",Methode_Keuze)),"",IF(Tb_Activiteiten[[#This Row],[Projectleider/Expert]]=1,Tb_Activiteiten[[#Headers],[Projectleider/Expert]],"")))</f>
        <v/>
      </c>
      <c r="AQ980" t="str">
        <f>IF(ISNUMBER(FIND("arbeid",Methode_Keuze)),"",IF(ISNUMBER(FIND("arbeid",Methode_Keuze)),"",IF(Tb_Activiteiten[[#This Row],[Arbeidskosten]]=1,Tb_Activiteiten[[#Headers],[Arbeidskosten]],"")))</f>
        <v/>
      </c>
      <c r="AR980" t="str">
        <f>IF(ISNUMBER(FIND("arbeid",Methode_Keuze)),"",IF(ISNUMBER(FIND("arbeid",Methode_Keuze)),"",IF(Tb_Activiteiten[[#This Row],[Arbeidskosten op basis van IKS]]=1,Tb_Activiteiten[[#Headers],[Arbeidskosten op basis van IKS]],"")))</f>
        <v/>
      </c>
      <c r="AS980" t="str">
        <f>IF(ISNUMBER(FIND("overige",Methode_Keuze)),"",IF(Tb_Activiteiten[[#This Row],[Kosten derden exclusief btw]]=1,Tb_Activiteiten[[#Headers],[Kosten derden exclusief btw]],""))</f>
        <v/>
      </c>
      <c r="AT980" t="str">
        <f>IF(ISNUMBER(FIND("overige",Methode_Keuze)),"",IF(Tb_Activiteiten[[#This Row],[Niet verrekenbare btw]]=1,Tb_Activiteiten[[#Headers],[Niet verrekenbare btw]],""))</f>
        <v/>
      </c>
      <c r="AU980" t="str">
        <f>IF(ISNUMBER(FIND("overige",Methode_Keuze)),"",IF(Tb_Activiteiten[[#This Row],[Grondkosten]]=1,Tb_Activiteiten[[#Headers],[Grondkosten]],""))</f>
        <v/>
      </c>
      <c r="AV980" t="str">
        <f>IF(ISNUMBER(FIND("overige",Methode_Keuze)),"",IF(Tb_Activiteiten[[#This Row],[Bijdrage in natura (overige)]]=1,Tb_Activiteiten[[#Headers],[Bijdrage in natura (overige)]],""))</f>
        <v/>
      </c>
      <c r="AW980" t="str">
        <f>IF(ISNUMBER(FIND("overige",Methode_Keuze)),"",IF(Tb_Activiteiten[[#This Row],[Bijdrage in natura (vrijwilligers)]]=1,Tb_Activiteiten[[#Headers],[Bijdrage in natura (vrijwilligers)]],""))</f>
        <v/>
      </c>
      <c r="AX980" t="str">
        <f>IF(ISNUMBER(FIND("overige",Methode_Keuze)),"",IF(Tb_Activiteiten[[#This Row],[Afschrijvingskosten]]=1,Tb_Activiteiten[[#Headers],[Afschrijvingskosten]],""))</f>
        <v/>
      </c>
      <c r="AY980" t="str">
        <f>IF(ISNUMBER(FIND("overige",Methode_Keuze)),"",IF(Tb_Activiteiten[[#This Row],[Vergoeding]]=1,Tb_Activiteiten[[#Headers],[Vergoeding]],""))</f>
        <v/>
      </c>
      <c r="AZ980" t="str">
        <f>IF(ISNUMBER(FIND("arbeid",Methode_Keuze)),"",IF(Tb_Activiteiten[[#This Row],[Arbeidskosten - vast tarief (excl eigen arbeid)]]=1,Tb_Activiteiten[[#Headers],[Arbeidskosten - vast tarief (excl eigen arbeid)]],""))</f>
        <v/>
      </c>
      <c r="BA980" t="str">
        <f>IF(ISNUMBER(FIND("overige",Methode_Keuze)),"",IF(Tb_Activiteiten[[#This Row],[Overige kosten]]=1,Tb_Activiteiten[[#Headers],[Overige kosten]],""))</f>
        <v/>
      </c>
    </row>
    <row r="981" spans="1:53" x14ac:dyDescent="0.25">
      <c r="A981" s="213"/>
      <c r="F981" s="64"/>
      <c r="G981" s="64"/>
      <c r="H981" s="258"/>
      <c r="I981" s="258"/>
      <c r="J981" s="258"/>
      <c r="K981" s="258"/>
      <c r="O981" s="56"/>
      <c r="Q981" t="str">
        <f>IFERROR(IF(VLOOKUP(Tb_Activiteiten[[#This Row],[Openstelling]],Tb_Openstelling[],2,0)=1,1,""),"")</f>
        <v/>
      </c>
      <c r="AK981" t="str">
        <f>IF(ISNUMBER(FIND("arbeid",Methode_Keuze)),"",IF(ISNUMBER(FIND("arbeid",Methode_Keuze)),"",IF(Tb_Activiteiten[[#This Row],[Loonkosten]]=1,Tb_Activiteiten[[#Headers],[Loonkosten]],"")))</f>
        <v/>
      </c>
      <c r="AL981" t="str">
        <f>IF(ISNUMBER(FIND("arbeid",Methode_Keuze)),"",IF(ISNUMBER(FIND("arbeid",Methode_Keuze)),"",IF(Tb_Activiteiten[[#This Row],[Eigen arbeid]]=1,Tb_Activiteiten[[#Headers],[Eigen arbeid]],"")))</f>
        <v/>
      </c>
      <c r="AM981" t="str">
        <f>IF(ISNUMBER(FIND("arbeid",Methode_Keuze)),"",IF(ISNUMBER(FIND("arbeid",Methode_Keuze)),"",IF(Tb_Activiteiten[[#This Row],[Projectmedewerker]]=1,Tb_Activiteiten[[#Headers],[Projectmedewerker]],"")))</f>
        <v/>
      </c>
      <c r="AN981" t="str">
        <f>IF(ISNUMBER(FIND("arbeid",Methode_Keuze)),"",IF(ISNUMBER(FIND("arbeid",Methode_Keuze)),"",IF(Tb_Activiteiten[[#This Row],[Landbouwer]]=1,Tb_Activiteiten[[#Headers],[Landbouwer]],"")))</f>
        <v/>
      </c>
      <c r="AO981" t="str">
        <f>IF(ISNUMBER(FIND("arbeid",Methode_Keuze)),"",IF(ISNUMBER(FIND("arbeid",Methode_Keuze)),"",IF(Tb_Activiteiten[[#This Row],[Adviseur]]=1,Tb_Activiteiten[[#Headers],[Adviseur]],"")))</f>
        <v/>
      </c>
      <c r="AP981" t="str">
        <f>IF(ISNUMBER(FIND("arbeid",Methode_Keuze)),"",IF(ISNUMBER(FIND("arbeid",Methode_Keuze)),"",IF(Tb_Activiteiten[[#This Row],[Projectleider/Expert]]=1,Tb_Activiteiten[[#Headers],[Projectleider/Expert]],"")))</f>
        <v/>
      </c>
      <c r="AQ981" t="str">
        <f>IF(ISNUMBER(FIND("arbeid",Methode_Keuze)),"",IF(ISNUMBER(FIND("arbeid",Methode_Keuze)),"",IF(Tb_Activiteiten[[#This Row],[Arbeidskosten]]=1,Tb_Activiteiten[[#Headers],[Arbeidskosten]],"")))</f>
        <v/>
      </c>
      <c r="AR981" t="str">
        <f>IF(ISNUMBER(FIND("arbeid",Methode_Keuze)),"",IF(ISNUMBER(FIND("arbeid",Methode_Keuze)),"",IF(Tb_Activiteiten[[#This Row],[Arbeidskosten op basis van IKS]]=1,Tb_Activiteiten[[#Headers],[Arbeidskosten op basis van IKS]],"")))</f>
        <v/>
      </c>
      <c r="AS981" t="str">
        <f>IF(ISNUMBER(FIND("overige",Methode_Keuze)),"",IF(Tb_Activiteiten[[#This Row],[Kosten derden exclusief btw]]=1,Tb_Activiteiten[[#Headers],[Kosten derden exclusief btw]],""))</f>
        <v/>
      </c>
      <c r="AT981" t="str">
        <f>IF(ISNUMBER(FIND("overige",Methode_Keuze)),"",IF(Tb_Activiteiten[[#This Row],[Niet verrekenbare btw]]=1,Tb_Activiteiten[[#Headers],[Niet verrekenbare btw]],""))</f>
        <v/>
      </c>
      <c r="AU981" t="str">
        <f>IF(ISNUMBER(FIND("overige",Methode_Keuze)),"",IF(Tb_Activiteiten[[#This Row],[Grondkosten]]=1,Tb_Activiteiten[[#Headers],[Grondkosten]],""))</f>
        <v/>
      </c>
      <c r="AV981" t="str">
        <f>IF(ISNUMBER(FIND("overige",Methode_Keuze)),"",IF(Tb_Activiteiten[[#This Row],[Bijdrage in natura (overige)]]=1,Tb_Activiteiten[[#Headers],[Bijdrage in natura (overige)]],""))</f>
        <v/>
      </c>
      <c r="AW981" t="str">
        <f>IF(ISNUMBER(FIND("overige",Methode_Keuze)),"",IF(Tb_Activiteiten[[#This Row],[Bijdrage in natura (vrijwilligers)]]=1,Tb_Activiteiten[[#Headers],[Bijdrage in natura (vrijwilligers)]],""))</f>
        <v/>
      </c>
      <c r="AX981" t="str">
        <f>IF(ISNUMBER(FIND("overige",Methode_Keuze)),"",IF(Tb_Activiteiten[[#This Row],[Afschrijvingskosten]]=1,Tb_Activiteiten[[#Headers],[Afschrijvingskosten]],""))</f>
        <v/>
      </c>
      <c r="AY981" t="str">
        <f>IF(ISNUMBER(FIND("overige",Methode_Keuze)),"",IF(Tb_Activiteiten[[#This Row],[Vergoeding]]=1,Tb_Activiteiten[[#Headers],[Vergoeding]],""))</f>
        <v/>
      </c>
      <c r="AZ981" t="str">
        <f>IF(ISNUMBER(FIND("arbeid",Methode_Keuze)),"",IF(Tb_Activiteiten[[#This Row],[Arbeidskosten - vast tarief (excl eigen arbeid)]]=1,Tb_Activiteiten[[#Headers],[Arbeidskosten - vast tarief (excl eigen arbeid)]],""))</f>
        <v/>
      </c>
      <c r="BA981" t="str">
        <f>IF(ISNUMBER(FIND("overige",Methode_Keuze)),"",IF(Tb_Activiteiten[[#This Row],[Overige kosten]]=1,Tb_Activiteiten[[#Headers],[Overige kosten]],""))</f>
        <v/>
      </c>
    </row>
    <row r="982" spans="1:53" x14ac:dyDescent="0.25">
      <c r="A982" s="213"/>
      <c r="F982" s="64"/>
      <c r="G982" s="64"/>
      <c r="H982" s="258"/>
      <c r="I982" s="258"/>
      <c r="J982" s="258"/>
      <c r="K982" s="258"/>
      <c r="O982" s="56"/>
      <c r="Q982" t="str">
        <f>IFERROR(IF(VLOOKUP(Tb_Activiteiten[[#This Row],[Openstelling]],Tb_Openstelling[],2,0)=1,1,""),"")</f>
        <v/>
      </c>
      <c r="AK982" t="str">
        <f>IF(ISNUMBER(FIND("arbeid",Methode_Keuze)),"",IF(ISNUMBER(FIND("arbeid",Methode_Keuze)),"",IF(Tb_Activiteiten[[#This Row],[Loonkosten]]=1,Tb_Activiteiten[[#Headers],[Loonkosten]],"")))</f>
        <v/>
      </c>
      <c r="AL982" t="str">
        <f>IF(ISNUMBER(FIND("arbeid",Methode_Keuze)),"",IF(ISNUMBER(FIND("arbeid",Methode_Keuze)),"",IF(Tb_Activiteiten[[#This Row],[Eigen arbeid]]=1,Tb_Activiteiten[[#Headers],[Eigen arbeid]],"")))</f>
        <v/>
      </c>
      <c r="AM982" t="str">
        <f>IF(ISNUMBER(FIND("arbeid",Methode_Keuze)),"",IF(ISNUMBER(FIND("arbeid",Methode_Keuze)),"",IF(Tb_Activiteiten[[#This Row],[Projectmedewerker]]=1,Tb_Activiteiten[[#Headers],[Projectmedewerker]],"")))</f>
        <v/>
      </c>
      <c r="AN982" t="str">
        <f>IF(ISNUMBER(FIND("arbeid",Methode_Keuze)),"",IF(ISNUMBER(FIND("arbeid",Methode_Keuze)),"",IF(Tb_Activiteiten[[#This Row],[Landbouwer]]=1,Tb_Activiteiten[[#Headers],[Landbouwer]],"")))</f>
        <v/>
      </c>
      <c r="AO982" t="str">
        <f>IF(ISNUMBER(FIND("arbeid",Methode_Keuze)),"",IF(ISNUMBER(FIND("arbeid",Methode_Keuze)),"",IF(Tb_Activiteiten[[#This Row],[Adviseur]]=1,Tb_Activiteiten[[#Headers],[Adviseur]],"")))</f>
        <v/>
      </c>
      <c r="AP982" t="str">
        <f>IF(ISNUMBER(FIND("arbeid",Methode_Keuze)),"",IF(ISNUMBER(FIND("arbeid",Methode_Keuze)),"",IF(Tb_Activiteiten[[#This Row],[Projectleider/Expert]]=1,Tb_Activiteiten[[#Headers],[Projectleider/Expert]],"")))</f>
        <v/>
      </c>
      <c r="AQ982" t="str">
        <f>IF(ISNUMBER(FIND("arbeid",Methode_Keuze)),"",IF(ISNUMBER(FIND("arbeid",Methode_Keuze)),"",IF(Tb_Activiteiten[[#This Row],[Arbeidskosten]]=1,Tb_Activiteiten[[#Headers],[Arbeidskosten]],"")))</f>
        <v/>
      </c>
      <c r="AR982" t="str">
        <f>IF(ISNUMBER(FIND("arbeid",Methode_Keuze)),"",IF(ISNUMBER(FIND("arbeid",Methode_Keuze)),"",IF(Tb_Activiteiten[[#This Row],[Arbeidskosten op basis van IKS]]=1,Tb_Activiteiten[[#Headers],[Arbeidskosten op basis van IKS]],"")))</f>
        <v/>
      </c>
      <c r="AS982" t="str">
        <f>IF(ISNUMBER(FIND("overige",Methode_Keuze)),"",IF(Tb_Activiteiten[[#This Row],[Kosten derden exclusief btw]]=1,Tb_Activiteiten[[#Headers],[Kosten derden exclusief btw]],""))</f>
        <v/>
      </c>
      <c r="AT982" t="str">
        <f>IF(ISNUMBER(FIND("overige",Methode_Keuze)),"",IF(Tb_Activiteiten[[#This Row],[Niet verrekenbare btw]]=1,Tb_Activiteiten[[#Headers],[Niet verrekenbare btw]],""))</f>
        <v/>
      </c>
      <c r="AU982" t="str">
        <f>IF(ISNUMBER(FIND("overige",Methode_Keuze)),"",IF(Tb_Activiteiten[[#This Row],[Grondkosten]]=1,Tb_Activiteiten[[#Headers],[Grondkosten]],""))</f>
        <v/>
      </c>
      <c r="AV982" t="str">
        <f>IF(ISNUMBER(FIND("overige",Methode_Keuze)),"",IF(Tb_Activiteiten[[#This Row],[Bijdrage in natura (overige)]]=1,Tb_Activiteiten[[#Headers],[Bijdrage in natura (overige)]],""))</f>
        <v/>
      </c>
      <c r="AW982" t="str">
        <f>IF(ISNUMBER(FIND("overige",Methode_Keuze)),"",IF(Tb_Activiteiten[[#This Row],[Bijdrage in natura (vrijwilligers)]]=1,Tb_Activiteiten[[#Headers],[Bijdrage in natura (vrijwilligers)]],""))</f>
        <v/>
      </c>
      <c r="AX982" t="str">
        <f>IF(ISNUMBER(FIND("overige",Methode_Keuze)),"",IF(Tb_Activiteiten[[#This Row],[Afschrijvingskosten]]=1,Tb_Activiteiten[[#Headers],[Afschrijvingskosten]],""))</f>
        <v/>
      </c>
      <c r="AY982" t="str">
        <f>IF(ISNUMBER(FIND("overige",Methode_Keuze)),"",IF(Tb_Activiteiten[[#This Row],[Vergoeding]]=1,Tb_Activiteiten[[#Headers],[Vergoeding]],""))</f>
        <v/>
      </c>
      <c r="AZ982" t="str">
        <f>IF(ISNUMBER(FIND("arbeid",Methode_Keuze)),"",IF(Tb_Activiteiten[[#This Row],[Arbeidskosten - vast tarief (excl eigen arbeid)]]=1,Tb_Activiteiten[[#Headers],[Arbeidskosten - vast tarief (excl eigen arbeid)]],""))</f>
        <v/>
      </c>
      <c r="BA982" t="str">
        <f>IF(ISNUMBER(FIND("overige",Methode_Keuze)),"",IF(Tb_Activiteiten[[#This Row],[Overige kosten]]=1,Tb_Activiteiten[[#Headers],[Overige kosten]],""))</f>
        <v/>
      </c>
    </row>
    <row r="983" spans="1:53" x14ac:dyDescent="0.25">
      <c r="A983" s="213"/>
      <c r="F983" s="64"/>
      <c r="G983" s="64"/>
      <c r="H983" s="258"/>
      <c r="I983" s="258"/>
      <c r="J983" s="258"/>
      <c r="K983" s="258"/>
      <c r="O983" s="56"/>
      <c r="Q983" t="str">
        <f>IFERROR(IF(VLOOKUP(Tb_Activiteiten[[#This Row],[Openstelling]],Tb_Openstelling[],2,0)=1,1,""),"")</f>
        <v/>
      </c>
      <c r="AK983" t="str">
        <f>IF(ISNUMBER(FIND("arbeid",Methode_Keuze)),"",IF(ISNUMBER(FIND("arbeid",Methode_Keuze)),"",IF(Tb_Activiteiten[[#This Row],[Loonkosten]]=1,Tb_Activiteiten[[#Headers],[Loonkosten]],"")))</f>
        <v/>
      </c>
      <c r="AL983" t="str">
        <f>IF(ISNUMBER(FIND("arbeid",Methode_Keuze)),"",IF(ISNUMBER(FIND("arbeid",Methode_Keuze)),"",IF(Tb_Activiteiten[[#This Row],[Eigen arbeid]]=1,Tb_Activiteiten[[#Headers],[Eigen arbeid]],"")))</f>
        <v/>
      </c>
      <c r="AM983" t="str">
        <f>IF(ISNUMBER(FIND("arbeid",Methode_Keuze)),"",IF(ISNUMBER(FIND("arbeid",Methode_Keuze)),"",IF(Tb_Activiteiten[[#This Row],[Projectmedewerker]]=1,Tb_Activiteiten[[#Headers],[Projectmedewerker]],"")))</f>
        <v/>
      </c>
      <c r="AN983" t="str">
        <f>IF(ISNUMBER(FIND("arbeid",Methode_Keuze)),"",IF(ISNUMBER(FIND("arbeid",Methode_Keuze)),"",IF(Tb_Activiteiten[[#This Row],[Landbouwer]]=1,Tb_Activiteiten[[#Headers],[Landbouwer]],"")))</f>
        <v/>
      </c>
      <c r="AO983" t="str">
        <f>IF(ISNUMBER(FIND("arbeid",Methode_Keuze)),"",IF(ISNUMBER(FIND("arbeid",Methode_Keuze)),"",IF(Tb_Activiteiten[[#This Row],[Adviseur]]=1,Tb_Activiteiten[[#Headers],[Adviseur]],"")))</f>
        <v/>
      </c>
      <c r="AP983" t="str">
        <f>IF(ISNUMBER(FIND("arbeid",Methode_Keuze)),"",IF(ISNUMBER(FIND("arbeid",Methode_Keuze)),"",IF(Tb_Activiteiten[[#This Row],[Projectleider/Expert]]=1,Tb_Activiteiten[[#Headers],[Projectleider/Expert]],"")))</f>
        <v/>
      </c>
      <c r="AQ983" t="str">
        <f>IF(ISNUMBER(FIND("arbeid",Methode_Keuze)),"",IF(ISNUMBER(FIND("arbeid",Methode_Keuze)),"",IF(Tb_Activiteiten[[#This Row],[Arbeidskosten]]=1,Tb_Activiteiten[[#Headers],[Arbeidskosten]],"")))</f>
        <v/>
      </c>
      <c r="AR983" t="str">
        <f>IF(ISNUMBER(FIND("arbeid",Methode_Keuze)),"",IF(ISNUMBER(FIND("arbeid",Methode_Keuze)),"",IF(Tb_Activiteiten[[#This Row],[Arbeidskosten op basis van IKS]]=1,Tb_Activiteiten[[#Headers],[Arbeidskosten op basis van IKS]],"")))</f>
        <v/>
      </c>
      <c r="AS983" t="str">
        <f>IF(ISNUMBER(FIND("overige",Methode_Keuze)),"",IF(Tb_Activiteiten[[#This Row],[Kosten derden exclusief btw]]=1,Tb_Activiteiten[[#Headers],[Kosten derden exclusief btw]],""))</f>
        <v/>
      </c>
      <c r="AT983" t="str">
        <f>IF(ISNUMBER(FIND("overige",Methode_Keuze)),"",IF(Tb_Activiteiten[[#This Row],[Niet verrekenbare btw]]=1,Tb_Activiteiten[[#Headers],[Niet verrekenbare btw]],""))</f>
        <v/>
      </c>
      <c r="AU983" t="str">
        <f>IF(ISNUMBER(FIND("overige",Methode_Keuze)),"",IF(Tb_Activiteiten[[#This Row],[Grondkosten]]=1,Tb_Activiteiten[[#Headers],[Grondkosten]],""))</f>
        <v/>
      </c>
      <c r="AV983" t="str">
        <f>IF(ISNUMBER(FIND("overige",Methode_Keuze)),"",IF(Tb_Activiteiten[[#This Row],[Bijdrage in natura (overige)]]=1,Tb_Activiteiten[[#Headers],[Bijdrage in natura (overige)]],""))</f>
        <v/>
      </c>
      <c r="AW983" t="str">
        <f>IF(ISNUMBER(FIND("overige",Methode_Keuze)),"",IF(Tb_Activiteiten[[#This Row],[Bijdrage in natura (vrijwilligers)]]=1,Tb_Activiteiten[[#Headers],[Bijdrage in natura (vrijwilligers)]],""))</f>
        <v/>
      </c>
      <c r="AX983" t="str">
        <f>IF(ISNUMBER(FIND("overige",Methode_Keuze)),"",IF(Tb_Activiteiten[[#This Row],[Afschrijvingskosten]]=1,Tb_Activiteiten[[#Headers],[Afschrijvingskosten]],""))</f>
        <v/>
      </c>
      <c r="AY983" t="str">
        <f>IF(ISNUMBER(FIND("overige",Methode_Keuze)),"",IF(Tb_Activiteiten[[#This Row],[Vergoeding]]=1,Tb_Activiteiten[[#Headers],[Vergoeding]],""))</f>
        <v/>
      </c>
      <c r="AZ983" t="str">
        <f>IF(ISNUMBER(FIND("arbeid",Methode_Keuze)),"",IF(Tb_Activiteiten[[#This Row],[Arbeidskosten - vast tarief (excl eigen arbeid)]]=1,Tb_Activiteiten[[#Headers],[Arbeidskosten - vast tarief (excl eigen arbeid)]],""))</f>
        <v/>
      </c>
      <c r="BA983" t="str">
        <f>IF(ISNUMBER(FIND("overige",Methode_Keuze)),"",IF(Tb_Activiteiten[[#This Row],[Overige kosten]]=1,Tb_Activiteiten[[#Headers],[Overige kosten]],""))</f>
        <v/>
      </c>
    </row>
    <row r="984" spans="1:53" x14ac:dyDescent="0.25">
      <c r="A984" s="213"/>
      <c r="F984" s="64"/>
      <c r="G984" s="64"/>
      <c r="H984" s="258"/>
      <c r="I984" s="258"/>
      <c r="J984" s="258"/>
      <c r="K984" s="258"/>
      <c r="O984" s="56"/>
      <c r="Q984" t="str">
        <f>IFERROR(IF(VLOOKUP(Tb_Activiteiten[[#This Row],[Openstelling]],Tb_Openstelling[],2,0)=1,1,""),"")</f>
        <v/>
      </c>
      <c r="AK984" t="str">
        <f>IF(ISNUMBER(FIND("arbeid",Methode_Keuze)),"",IF(ISNUMBER(FIND("arbeid",Methode_Keuze)),"",IF(Tb_Activiteiten[[#This Row],[Loonkosten]]=1,Tb_Activiteiten[[#Headers],[Loonkosten]],"")))</f>
        <v/>
      </c>
      <c r="AL984" t="str">
        <f>IF(ISNUMBER(FIND("arbeid",Methode_Keuze)),"",IF(ISNUMBER(FIND("arbeid",Methode_Keuze)),"",IF(Tb_Activiteiten[[#This Row],[Eigen arbeid]]=1,Tb_Activiteiten[[#Headers],[Eigen arbeid]],"")))</f>
        <v/>
      </c>
      <c r="AM984" t="str">
        <f>IF(ISNUMBER(FIND("arbeid",Methode_Keuze)),"",IF(ISNUMBER(FIND("arbeid",Methode_Keuze)),"",IF(Tb_Activiteiten[[#This Row],[Projectmedewerker]]=1,Tb_Activiteiten[[#Headers],[Projectmedewerker]],"")))</f>
        <v/>
      </c>
      <c r="AN984" t="str">
        <f>IF(ISNUMBER(FIND("arbeid",Methode_Keuze)),"",IF(ISNUMBER(FIND("arbeid",Methode_Keuze)),"",IF(Tb_Activiteiten[[#This Row],[Landbouwer]]=1,Tb_Activiteiten[[#Headers],[Landbouwer]],"")))</f>
        <v/>
      </c>
      <c r="AO984" t="str">
        <f>IF(ISNUMBER(FIND("arbeid",Methode_Keuze)),"",IF(ISNUMBER(FIND("arbeid",Methode_Keuze)),"",IF(Tb_Activiteiten[[#This Row],[Adviseur]]=1,Tb_Activiteiten[[#Headers],[Adviseur]],"")))</f>
        <v/>
      </c>
      <c r="AP984" t="str">
        <f>IF(ISNUMBER(FIND("arbeid",Methode_Keuze)),"",IF(ISNUMBER(FIND("arbeid",Methode_Keuze)),"",IF(Tb_Activiteiten[[#This Row],[Projectleider/Expert]]=1,Tb_Activiteiten[[#Headers],[Projectleider/Expert]],"")))</f>
        <v/>
      </c>
      <c r="AQ984" t="str">
        <f>IF(ISNUMBER(FIND("arbeid",Methode_Keuze)),"",IF(ISNUMBER(FIND("arbeid",Methode_Keuze)),"",IF(Tb_Activiteiten[[#This Row],[Arbeidskosten]]=1,Tb_Activiteiten[[#Headers],[Arbeidskosten]],"")))</f>
        <v/>
      </c>
      <c r="AR984" t="str">
        <f>IF(ISNUMBER(FIND("arbeid",Methode_Keuze)),"",IF(ISNUMBER(FIND("arbeid",Methode_Keuze)),"",IF(Tb_Activiteiten[[#This Row],[Arbeidskosten op basis van IKS]]=1,Tb_Activiteiten[[#Headers],[Arbeidskosten op basis van IKS]],"")))</f>
        <v/>
      </c>
      <c r="AS984" t="str">
        <f>IF(ISNUMBER(FIND("overige",Methode_Keuze)),"",IF(Tb_Activiteiten[[#This Row],[Kosten derden exclusief btw]]=1,Tb_Activiteiten[[#Headers],[Kosten derden exclusief btw]],""))</f>
        <v/>
      </c>
      <c r="AT984" t="str">
        <f>IF(ISNUMBER(FIND("overige",Methode_Keuze)),"",IF(Tb_Activiteiten[[#This Row],[Niet verrekenbare btw]]=1,Tb_Activiteiten[[#Headers],[Niet verrekenbare btw]],""))</f>
        <v/>
      </c>
      <c r="AU984" t="str">
        <f>IF(ISNUMBER(FIND("overige",Methode_Keuze)),"",IF(Tb_Activiteiten[[#This Row],[Grondkosten]]=1,Tb_Activiteiten[[#Headers],[Grondkosten]],""))</f>
        <v/>
      </c>
      <c r="AV984" t="str">
        <f>IF(ISNUMBER(FIND("overige",Methode_Keuze)),"",IF(Tb_Activiteiten[[#This Row],[Bijdrage in natura (overige)]]=1,Tb_Activiteiten[[#Headers],[Bijdrage in natura (overige)]],""))</f>
        <v/>
      </c>
      <c r="AW984" t="str">
        <f>IF(ISNUMBER(FIND("overige",Methode_Keuze)),"",IF(Tb_Activiteiten[[#This Row],[Bijdrage in natura (vrijwilligers)]]=1,Tb_Activiteiten[[#Headers],[Bijdrage in natura (vrijwilligers)]],""))</f>
        <v/>
      </c>
      <c r="AX984" t="str">
        <f>IF(ISNUMBER(FIND("overige",Methode_Keuze)),"",IF(Tb_Activiteiten[[#This Row],[Afschrijvingskosten]]=1,Tb_Activiteiten[[#Headers],[Afschrijvingskosten]],""))</f>
        <v/>
      </c>
      <c r="AY984" t="str">
        <f>IF(ISNUMBER(FIND("overige",Methode_Keuze)),"",IF(Tb_Activiteiten[[#This Row],[Vergoeding]]=1,Tb_Activiteiten[[#Headers],[Vergoeding]],""))</f>
        <v/>
      </c>
      <c r="AZ984" t="str">
        <f>IF(ISNUMBER(FIND("arbeid",Methode_Keuze)),"",IF(Tb_Activiteiten[[#This Row],[Arbeidskosten - vast tarief (excl eigen arbeid)]]=1,Tb_Activiteiten[[#Headers],[Arbeidskosten - vast tarief (excl eigen arbeid)]],""))</f>
        <v/>
      </c>
      <c r="BA984" t="str">
        <f>IF(ISNUMBER(FIND("overige",Methode_Keuze)),"",IF(Tb_Activiteiten[[#This Row],[Overige kosten]]=1,Tb_Activiteiten[[#Headers],[Overige kosten]],""))</f>
        <v/>
      </c>
    </row>
    <row r="985" spans="1:53" x14ac:dyDescent="0.25">
      <c r="A985" s="213"/>
      <c r="F985" s="64"/>
      <c r="G985" s="64"/>
      <c r="H985" s="258"/>
      <c r="I985" s="258"/>
      <c r="J985" s="258"/>
      <c r="K985" s="258"/>
      <c r="O985" s="56"/>
      <c r="Q985" t="str">
        <f>IFERROR(IF(VLOOKUP(Tb_Activiteiten[[#This Row],[Openstelling]],Tb_Openstelling[],2,0)=1,1,""),"")</f>
        <v/>
      </c>
      <c r="AK985" t="str">
        <f>IF(ISNUMBER(FIND("arbeid",Methode_Keuze)),"",IF(ISNUMBER(FIND("arbeid",Methode_Keuze)),"",IF(Tb_Activiteiten[[#This Row],[Loonkosten]]=1,Tb_Activiteiten[[#Headers],[Loonkosten]],"")))</f>
        <v/>
      </c>
      <c r="AL985" t="str">
        <f>IF(ISNUMBER(FIND("arbeid",Methode_Keuze)),"",IF(ISNUMBER(FIND("arbeid",Methode_Keuze)),"",IF(Tb_Activiteiten[[#This Row],[Eigen arbeid]]=1,Tb_Activiteiten[[#Headers],[Eigen arbeid]],"")))</f>
        <v/>
      </c>
      <c r="AM985" t="str">
        <f>IF(ISNUMBER(FIND("arbeid",Methode_Keuze)),"",IF(ISNUMBER(FIND("arbeid",Methode_Keuze)),"",IF(Tb_Activiteiten[[#This Row],[Projectmedewerker]]=1,Tb_Activiteiten[[#Headers],[Projectmedewerker]],"")))</f>
        <v/>
      </c>
      <c r="AN985" t="str">
        <f>IF(ISNUMBER(FIND("arbeid",Methode_Keuze)),"",IF(ISNUMBER(FIND("arbeid",Methode_Keuze)),"",IF(Tb_Activiteiten[[#This Row],[Landbouwer]]=1,Tb_Activiteiten[[#Headers],[Landbouwer]],"")))</f>
        <v/>
      </c>
      <c r="AO985" t="str">
        <f>IF(ISNUMBER(FIND("arbeid",Methode_Keuze)),"",IF(ISNUMBER(FIND("arbeid",Methode_Keuze)),"",IF(Tb_Activiteiten[[#This Row],[Adviseur]]=1,Tb_Activiteiten[[#Headers],[Adviseur]],"")))</f>
        <v/>
      </c>
      <c r="AP985" t="str">
        <f>IF(ISNUMBER(FIND("arbeid",Methode_Keuze)),"",IF(ISNUMBER(FIND("arbeid",Methode_Keuze)),"",IF(Tb_Activiteiten[[#This Row],[Projectleider/Expert]]=1,Tb_Activiteiten[[#Headers],[Projectleider/Expert]],"")))</f>
        <v/>
      </c>
      <c r="AQ985" t="str">
        <f>IF(ISNUMBER(FIND("arbeid",Methode_Keuze)),"",IF(ISNUMBER(FIND("arbeid",Methode_Keuze)),"",IF(Tb_Activiteiten[[#This Row],[Arbeidskosten]]=1,Tb_Activiteiten[[#Headers],[Arbeidskosten]],"")))</f>
        <v/>
      </c>
      <c r="AR985" t="str">
        <f>IF(ISNUMBER(FIND("arbeid",Methode_Keuze)),"",IF(ISNUMBER(FIND("arbeid",Methode_Keuze)),"",IF(Tb_Activiteiten[[#This Row],[Arbeidskosten op basis van IKS]]=1,Tb_Activiteiten[[#Headers],[Arbeidskosten op basis van IKS]],"")))</f>
        <v/>
      </c>
      <c r="AS985" t="str">
        <f>IF(ISNUMBER(FIND("overige",Methode_Keuze)),"",IF(Tb_Activiteiten[[#This Row],[Kosten derden exclusief btw]]=1,Tb_Activiteiten[[#Headers],[Kosten derden exclusief btw]],""))</f>
        <v/>
      </c>
      <c r="AT985" t="str">
        <f>IF(ISNUMBER(FIND("overige",Methode_Keuze)),"",IF(Tb_Activiteiten[[#This Row],[Niet verrekenbare btw]]=1,Tb_Activiteiten[[#Headers],[Niet verrekenbare btw]],""))</f>
        <v/>
      </c>
      <c r="AU985" t="str">
        <f>IF(ISNUMBER(FIND("overige",Methode_Keuze)),"",IF(Tb_Activiteiten[[#This Row],[Grondkosten]]=1,Tb_Activiteiten[[#Headers],[Grondkosten]],""))</f>
        <v/>
      </c>
      <c r="AV985" t="str">
        <f>IF(ISNUMBER(FIND("overige",Methode_Keuze)),"",IF(Tb_Activiteiten[[#This Row],[Bijdrage in natura (overige)]]=1,Tb_Activiteiten[[#Headers],[Bijdrage in natura (overige)]],""))</f>
        <v/>
      </c>
      <c r="AW985" t="str">
        <f>IF(ISNUMBER(FIND("overige",Methode_Keuze)),"",IF(Tb_Activiteiten[[#This Row],[Bijdrage in natura (vrijwilligers)]]=1,Tb_Activiteiten[[#Headers],[Bijdrage in natura (vrijwilligers)]],""))</f>
        <v/>
      </c>
      <c r="AX985" t="str">
        <f>IF(ISNUMBER(FIND("overige",Methode_Keuze)),"",IF(Tb_Activiteiten[[#This Row],[Afschrijvingskosten]]=1,Tb_Activiteiten[[#Headers],[Afschrijvingskosten]],""))</f>
        <v/>
      </c>
      <c r="AY985" t="str">
        <f>IF(ISNUMBER(FIND("overige",Methode_Keuze)),"",IF(Tb_Activiteiten[[#This Row],[Vergoeding]]=1,Tb_Activiteiten[[#Headers],[Vergoeding]],""))</f>
        <v/>
      </c>
      <c r="AZ985" t="str">
        <f>IF(ISNUMBER(FIND("arbeid",Methode_Keuze)),"",IF(Tb_Activiteiten[[#This Row],[Arbeidskosten - vast tarief (excl eigen arbeid)]]=1,Tb_Activiteiten[[#Headers],[Arbeidskosten - vast tarief (excl eigen arbeid)]],""))</f>
        <v/>
      </c>
      <c r="BA985" t="str">
        <f>IF(ISNUMBER(FIND("overige",Methode_Keuze)),"",IF(Tb_Activiteiten[[#This Row],[Overige kosten]]=1,Tb_Activiteiten[[#Headers],[Overige kosten]],""))</f>
        <v/>
      </c>
    </row>
    <row r="986" spans="1:53" x14ac:dyDescent="0.25">
      <c r="A986" s="213"/>
      <c r="F986" s="64"/>
      <c r="G986" s="64"/>
      <c r="H986" s="258"/>
      <c r="I986" s="258"/>
      <c r="J986" s="258"/>
      <c r="K986" s="258"/>
      <c r="O986" s="56"/>
      <c r="Q986" t="str">
        <f>IFERROR(IF(VLOOKUP(Tb_Activiteiten[[#This Row],[Openstelling]],Tb_Openstelling[],2,0)=1,1,""),"")</f>
        <v/>
      </c>
      <c r="AK986" t="str">
        <f>IF(ISNUMBER(FIND("arbeid",Methode_Keuze)),"",IF(ISNUMBER(FIND("arbeid",Methode_Keuze)),"",IF(Tb_Activiteiten[[#This Row],[Loonkosten]]=1,Tb_Activiteiten[[#Headers],[Loonkosten]],"")))</f>
        <v/>
      </c>
      <c r="AL986" t="str">
        <f>IF(ISNUMBER(FIND("arbeid",Methode_Keuze)),"",IF(ISNUMBER(FIND("arbeid",Methode_Keuze)),"",IF(Tb_Activiteiten[[#This Row],[Eigen arbeid]]=1,Tb_Activiteiten[[#Headers],[Eigen arbeid]],"")))</f>
        <v/>
      </c>
      <c r="AM986" t="str">
        <f>IF(ISNUMBER(FIND("arbeid",Methode_Keuze)),"",IF(ISNUMBER(FIND("arbeid",Methode_Keuze)),"",IF(Tb_Activiteiten[[#This Row],[Projectmedewerker]]=1,Tb_Activiteiten[[#Headers],[Projectmedewerker]],"")))</f>
        <v/>
      </c>
      <c r="AN986" t="str">
        <f>IF(ISNUMBER(FIND("arbeid",Methode_Keuze)),"",IF(ISNUMBER(FIND("arbeid",Methode_Keuze)),"",IF(Tb_Activiteiten[[#This Row],[Landbouwer]]=1,Tb_Activiteiten[[#Headers],[Landbouwer]],"")))</f>
        <v/>
      </c>
      <c r="AO986" t="str">
        <f>IF(ISNUMBER(FIND("arbeid",Methode_Keuze)),"",IF(ISNUMBER(FIND("arbeid",Methode_Keuze)),"",IF(Tb_Activiteiten[[#This Row],[Adviseur]]=1,Tb_Activiteiten[[#Headers],[Adviseur]],"")))</f>
        <v/>
      </c>
      <c r="AP986" t="str">
        <f>IF(ISNUMBER(FIND("arbeid",Methode_Keuze)),"",IF(ISNUMBER(FIND("arbeid",Methode_Keuze)),"",IF(Tb_Activiteiten[[#This Row],[Projectleider/Expert]]=1,Tb_Activiteiten[[#Headers],[Projectleider/Expert]],"")))</f>
        <v/>
      </c>
      <c r="AQ986" t="str">
        <f>IF(ISNUMBER(FIND("arbeid",Methode_Keuze)),"",IF(ISNUMBER(FIND("arbeid",Methode_Keuze)),"",IF(Tb_Activiteiten[[#This Row],[Arbeidskosten]]=1,Tb_Activiteiten[[#Headers],[Arbeidskosten]],"")))</f>
        <v/>
      </c>
      <c r="AR986" t="str">
        <f>IF(ISNUMBER(FIND("arbeid",Methode_Keuze)),"",IF(ISNUMBER(FIND("arbeid",Methode_Keuze)),"",IF(Tb_Activiteiten[[#This Row],[Arbeidskosten op basis van IKS]]=1,Tb_Activiteiten[[#Headers],[Arbeidskosten op basis van IKS]],"")))</f>
        <v/>
      </c>
      <c r="AS986" t="str">
        <f>IF(ISNUMBER(FIND("overige",Methode_Keuze)),"",IF(Tb_Activiteiten[[#This Row],[Kosten derden exclusief btw]]=1,Tb_Activiteiten[[#Headers],[Kosten derden exclusief btw]],""))</f>
        <v/>
      </c>
      <c r="AT986" t="str">
        <f>IF(ISNUMBER(FIND("overige",Methode_Keuze)),"",IF(Tb_Activiteiten[[#This Row],[Niet verrekenbare btw]]=1,Tb_Activiteiten[[#Headers],[Niet verrekenbare btw]],""))</f>
        <v/>
      </c>
      <c r="AU986" t="str">
        <f>IF(ISNUMBER(FIND("overige",Methode_Keuze)),"",IF(Tb_Activiteiten[[#This Row],[Grondkosten]]=1,Tb_Activiteiten[[#Headers],[Grondkosten]],""))</f>
        <v/>
      </c>
      <c r="AV986" t="str">
        <f>IF(ISNUMBER(FIND("overige",Methode_Keuze)),"",IF(Tb_Activiteiten[[#This Row],[Bijdrage in natura (overige)]]=1,Tb_Activiteiten[[#Headers],[Bijdrage in natura (overige)]],""))</f>
        <v/>
      </c>
      <c r="AW986" t="str">
        <f>IF(ISNUMBER(FIND("overige",Methode_Keuze)),"",IF(Tb_Activiteiten[[#This Row],[Bijdrage in natura (vrijwilligers)]]=1,Tb_Activiteiten[[#Headers],[Bijdrage in natura (vrijwilligers)]],""))</f>
        <v/>
      </c>
      <c r="AX986" t="str">
        <f>IF(ISNUMBER(FIND("overige",Methode_Keuze)),"",IF(Tb_Activiteiten[[#This Row],[Afschrijvingskosten]]=1,Tb_Activiteiten[[#Headers],[Afschrijvingskosten]],""))</f>
        <v/>
      </c>
      <c r="AY986" t="str">
        <f>IF(ISNUMBER(FIND("overige",Methode_Keuze)),"",IF(Tb_Activiteiten[[#This Row],[Vergoeding]]=1,Tb_Activiteiten[[#Headers],[Vergoeding]],""))</f>
        <v/>
      </c>
      <c r="AZ986" t="str">
        <f>IF(ISNUMBER(FIND("arbeid",Methode_Keuze)),"",IF(Tb_Activiteiten[[#This Row],[Arbeidskosten - vast tarief (excl eigen arbeid)]]=1,Tb_Activiteiten[[#Headers],[Arbeidskosten - vast tarief (excl eigen arbeid)]],""))</f>
        <v/>
      </c>
      <c r="BA986" t="str">
        <f>IF(ISNUMBER(FIND("overige",Methode_Keuze)),"",IF(Tb_Activiteiten[[#This Row],[Overige kosten]]=1,Tb_Activiteiten[[#Headers],[Overige kosten]],""))</f>
        <v/>
      </c>
    </row>
    <row r="987" spans="1:53" x14ac:dyDescent="0.25">
      <c r="A987" s="213"/>
      <c r="F987" s="64"/>
      <c r="G987" s="64"/>
      <c r="H987" s="258"/>
      <c r="I987" s="258"/>
      <c r="J987" s="258"/>
      <c r="K987" s="258"/>
      <c r="O987" s="56"/>
      <c r="Q987" t="str">
        <f>IFERROR(IF(VLOOKUP(Tb_Activiteiten[[#This Row],[Openstelling]],Tb_Openstelling[],2,0)=1,1,""),"")</f>
        <v/>
      </c>
      <c r="AK987" t="str">
        <f>IF(ISNUMBER(FIND("arbeid",Methode_Keuze)),"",IF(ISNUMBER(FIND("arbeid",Methode_Keuze)),"",IF(Tb_Activiteiten[[#This Row],[Loonkosten]]=1,Tb_Activiteiten[[#Headers],[Loonkosten]],"")))</f>
        <v/>
      </c>
      <c r="AL987" t="str">
        <f>IF(ISNUMBER(FIND("arbeid",Methode_Keuze)),"",IF(ISNUMBER(FIND("arbeid",Methode_Keuze)),"",IF(Tb_Activiteiten[[#This Row],[Eigen arbeid]]=1,Tb_Activiteiten[[#Headers],[Eigen arbeid]],"")))</f>
        <v/>
      </c>
      <c r="AM987" t="str">
        <f>IF(ISNUMBER(FIND("arbeid",Methode_Keuze)),"",IF(ISNUMBER(FIND("arbeid",Methode_Keuze)),"",IF(Tb_Activiteiten[[#This Row],[Projectmedewerker]]=1,Tb_Activiteiten[[#Headers],[Projectmedewerker]],"")))</f>
        <v/>
      </c>
      <c r="AN987" t="str">
        <f>IF(ISNUMBER(FIND("arbeid",Methode_Keuze)),"",IF(ISNUMBER(FIND("arbeid",Methode_Keuze)),"",IF(Tb_Activiteiten[[#This Row],[Landbouwer]]=1,Tb_Activiteiten[[#Headers],[Landbouwer]],"")))</f>
        <v/>
      </c>
      <c r="AO987" t="str">
        <f>IF(ISNUMBER(FIND("arbeid",Methode_Keuze)),"",IF(ISNUMBER(FIND("arbeid",Methode_Keuze)),"",IF(Tb_Activiteiten[[#This Row],[Adviseur]]=1,Tb_Activiteiten[[#Headers],[Adviseur]],"")))</f>
        <v/>
      </c>
      <c r="AP987" t="str">
        <f>IF(ISNUMBER(FIND("arbeid",Methode_Keuze)),"",IF(ISNUMBER(FIND("arbeid",Methode_Keuze)),"",IF(Tb_Activiteiten[[#This Row],[Projectleider/Expert]]=1,Tb_Activiteiten[[#Headers],[Projectleider/Expert]],"")))</f>
        <v/>
      </c>
      <c r="AQ987" t="str">
        <f>IF(ISNUMBER(FIND("arbeid",Methode_Keuze)),"",IF(ISNUMBER(FIND("arbeid",Methode_Keuze)),"",IF(Tb_Activiteiten[[#This Row],[Arbeidskosten]]=1,Tb_Activiteiten[[#Headers],[Arbeidskosten]],"")))</f>
        <v/>
      </c>
      <c r="AR987" t="str">
        <f>IF(ISNUMBER(FIND("arbeid",Methode_Keuze)),"",IF(ISNUMBER(FIND("arbeid",Methode_Keuze)),"",IF(Tb_Activiteiten[[#This Row],[Arbeidskosten op basis van IKS]]=1,Tb_Activiteiten[[#Headers],[Arbeidskosten op basis van IKS]],"")))</f>
        <v/>
      </c>
      <c r="AS987" t="str">
        <f>IF(ISNUMBER(FIND("overige",Methode_Keuze)),"",IF(Tb_Activiteiten[[#This Row],[Kosten derden exclusief btw]]=1,Tb_Activiteiten[[#Headers],[Kosten derden exclusief btw]],""))</f>
        <v/>
      </c>
      <c r="AT987" t="str">
        <f>IF(ISNUMBER(FIND("overige",Methode_Keuze)),"",IF(Tb_Activiteiten[[#This Row],[Niet verrekenbare btw]]=1,Tb_Activiteiten[[#Headers],[Niet verrekenbare btw]],""))</f>
        <v/>
      </c>
      <c r="AU987" t="str">
        <f>IF(ISNUMBER(FIND("overige",Methode_Keuze)),"",IF(Tb_Activiteiten[[#This Row],[Grondkosten]]=1,Tb_Activiteiten[[#Headers],[Grondkosten]],""))</f>
        <v/>
      </c>
      <c r="AV987" t="str">
        <f>IF(ISNUMBER(FIND("overige",Methode_Keuze)),"",IF(Tb_Activiteiten[[#This Row],[Bijdrage in natura (overige)]]=1,Tb_Activiteiten[[#Headers],[Bijdrage in natura (overige)]],""))</f>
        <v/>
      </c>
      <c r="AW987" t="str">
        <f>IF(ISNUMBER(FIND("overige",Methode_Keuze)),"",IF(Tb_Activiteiten[[#This Row],[Bijdrage in natura (vrijwilligers)]]=1,Tb_Activiteiten[[#Headers],[Bijdrage in natura (vrijwilligers)]],""))</f>
        <v/>
      </c>
      <c r="AX987" t="str">
        <f>IF(ISNUMBER(FIND("overige",Methode_Keuze)),"",IF(Tb_Activiteiten[[#This Row],[Afschrijvingskosten]]=1,Tb_Activiteiten[[#Headers],[Afschrijvingskosten]],""))</f>
        <v/>
      </c>
      <c r="AY987" t="str">
        <f>IF(ISNUMBER(FIND("overige",Methode_Keuze)),"",IF(Tb_Activiteiten[[#This Row],[Vergoeding]]=1,Tb_Activiteiten[[#Headers],[Vergoeding]],""))</f>
        <v/>
      </c>
      <c r="AZ987" t="str">
        <f>IF(ISNUMBER(FIND("arbeid",Methode_Keuze)),"",IF(Tb_Activiteiten[[#This Row],[Arbeidskosten - vast tarief (excl eigen arbeid)]]=1,Tb_Activiteiten[[#Headers],[Arbeidskosten - vast tarief (excl eigen arbeid)]],""))</f>
        <v/>
      </c>
      <c r="BA987" t="str">
        <f>IF(ISNUMBER(FIND("overige",Methode_Keuze)),"",IF(Tb_Activiteiten[[#This Row],[Overige kosten]]=1,Tb_Activiteiten[[#Headers],[Overige kosten]],""))</f>
        <v/>
      </c>
    </row>
    <row r="988" spans="1:53" x14ac:dyDescent="0.25">
      <c r="A988" s="213"/>
      <c r="F988" s="64"/>
      <c r="G988" s="64"/>
      <c r="H988" s="258"/>
      <c r="I988" s="258"/>
      <c r="J988" s="258"/>
      <c r="K988" s="258"/>
      <c r="O988" s="56"/>
      <c r="Q988" t="str">
        <f>IFERROR(IF(VLOOKUP(Tb_Activiteiten[[#This Row],[Openstelling]],Tb_Openstelling[],2,0)=1,1,""),"")</f>
        <v/>
      </c>
      <c r="AK988" t="str">
        <f>IF(ISNUMBER(FIND("arbeid",Methode_Keuze)),"",IF(ISNUMBER(FIND("arbeid",Methode_Keuze)),"",IF(Tb_Activiteiten[[#This Row],[Loonkosten]]=1,Tb_Activiteiten[[#Headers],[Loonkosten]],"")))</f>
        <v/>
      </c>
      <c r="AL988" t="str">
        <f>IF(ISNUMBER(FIND("arbeid",Methode_Keuze)),"",IF(ISNUMBER(FIND("arbeid",Methode_Keuze)),"",IF(Tb_Activiteiten[[#This Row],[Eigen arbeid]]=1,Tb_Activiteiten[[#Headers],[Eigen arbeid]],"")))</f>
        <v/>
      </c>
      <c r="AM988" t="str">
        <f>IF(ISNUMBER(FIND("arbeid",Methode_Keuze)),"",IF(ISNUMBER(FIND("arbeid",Methode_Keuze)),"",IF(Tb_Activiteiten[[#This Row],[Projectmedewerker]]=1,Tb_Activiteiten[[#Headers],[Projectmedewerker]],"")))</f>
        <v/>
      </c>
      <c r="AN988" t="str">
        <f>IF(ISNUMBER(FIND("arbeid",Methode_Keuze)),"",IF(ISNUMBER(FIND("arbeid",Methode_Keuze)),"",IF(Tb_Activiteiten[[#This Row],[Landbouwer]]=1,Tb_Activiteiten[[#Headers],[Landbouwer]],"")))</f>
        <v/>
      </c>
      <c r="AO988" t="str">
        <f>IF(ISNUMBER(FIND("arbeid",Methode_Keuze)),"",IF(ISNUMBER(FIND("arbeid",Methode_Keuze)),"",IF(Tb_Activiteiten[[#This Row],[Adviseur]]=1,Tb_Activiteiten[[#Headers],[Adviseur]],"")))</f>
        <v/>
      </c>
      <c r="AP988" t="str">
        <f>IF(ISNUMBER(FIND("arbeid",Methode_Keuze)),"",IF(ISNUMBER(FIND("arbeid",Methode_Keuze)),"",IF(Tb_Activiteiten[[#This Row],[Projectleider/Expert]]=1,Tb_Activiteiten[[#Headers],[Projectleider/Expert]],"")))</f>
        <v/>
      </c>
      <c r="AQ988" t="str">
        <f>IF(ISNUMBER(FIND("arbeid",Methode_Keuze)),"",IF(ISNUMBER(FIND("arbeid",Methode_Keuze)),"",IF(Tb_Activiteiten[[#This Row],[Arbeidskosten]]=1,Tb_Activiteiten[[#Headers],[Arbeidskosten]],"")))</f>
        <v/>
      </c>
      <c r="AR988" t="str">
        <f>IF(ISNUMBER(FIND("arbeid",Methode_Keuze)),"",IF(ISNUMBER(FIND("arbeid",Methode_Keuze)),"",IF(Tb_Activiteiten[[#This Row],[Arbeidskosten op basis van IKS]]=1,Tb_Activiteiten[[#Headers],[Arbeidskosten op basis van IKS]],"")))</f>
        <v/>
      </c>
      <c r="AS988" t="str">
        <f>IF(ISNUMBER(FIND("overige",Methode_Keuze)),"",IF(Tb_Activiteiten[[#This Row],[Kosten derden exclusief btw]]=1,Tb_Activiteiten[[#Headers],[Kosten derden exclusief btw]],""))</f>
        <v/>
      </c>
      <c r="AT988" t="str">
        <f>IF(ISNUMBER(FIND("overige",Methode_Keuze)),"",IF(Tb_Activiteiten[[#This Row],[Niet verrekenbare btw]]=1,Tb_Activiteiten[[#Headers],[Niet verrekenbare btw]],""))</f>
        <v/>
      </c>
      <c r="AU988" t="str">
        <f>IF(ISNUMBER(FIND("overige",Methode_Keuze)),"",IF(Tb_Activiteiten[[#This Row],[Grondkosten]]=1,Tb_Activiteiten[[#Headers],[Grondkosten]],""))</f>
        <v/>
      </c>
      <c r="AV988" t="str">
        <f>IF(ISNUMBER(FIND("overige",Methode_Keuze)),"",IF(Tb_Activiteiten[[#This Row],[Bijdrage in natura (overige)]]=1,Tb_Activiteiten[[#Headers],[Bijdrage in natura (overige)]],""))</f>
        <v/>
      </c>
      <c r="AW988" t="str">
        <f>IF(ISNUMBER(FIND("overige",Methode_Keuze)),"",IF(Tb_Activiteiten[[#This Row],[Bijdrage in natura (vrijwilligers)]]=1,Tb_Activiteiten[[#Headers],[Bijdrage in natura (vrijwilligers)]],""))</f>
        <v/>
      </c>
      <c r="AX988" t="str">
        <f>IF(ISNUMBER(FIND("overige",Methode_Keuze)),"",IF(Tb_Activiteiten[[#This Row],[Afschrijvingskosten]]=1,Tb_Activiteiten[[#Headers],[Afschrijvingskosten]],""))</f>
        <v/>
      </c>
      <c r="AY988" t="str">
        <f>IF(ISNUMBER(FIND("overige",Methode_Keuze)),"",IF(Tb_Activiteiten[[#This Row],[Vergoeding]]=1,Tb_Activiteiten[[#Headers],[Vergoeding]],""))</f>
        <v/>
      </c>
      <c r="AZ988" t="str">
        <f>IF(ISNUMBER(FIND("arbeid",Methode_Keuze)),"",IF(Tb_Activiteiten[[#This Row],[Arbeidskosten - vast tarief (excl eigen arbeid)]]=1,Tb_Activiteiten[[#Headers],[Arbeidskosten - vast tarief (excl eigen arbeid)]],""))</f>
        <v/>
      </c>
      <c r="BA988" t="str">
        <f>IF(ISNUMBER(FIND("overige",Methode_Keuze)),"",IF(Tb_Activiteiten[[#This Row],[Overige kosten]]=1,Tb_Activiteiten[[#Headers],[Overige kosten]],""))</f>
        <v/>
      </c>
    </row>
    <row r="989" spans="1:53" x14ac:dyDescent="0.25">
      <c r="A989" s="213"/>
      <c r="F989" s="64"/>
      <c r="G989" s="64"/>
      <c r="H989" s="258"/>
      <c r="I989" s="258"/>
      <c r="J989" s="258"/>
      <c r="K989" s="258"/>
      <c r="O989" s="56"/>
      <c r="Q989" t="str">
        <f>IFERROR(IF(VLOOKUP(Tb_Activiteiten[[#This Row],[Openstelling]],Tb_Openstelling[],2,0)=1,1,""),"")</f>
        <v/>
      </c>
      <c r="AK989" t="str">
        <f>IF(ISNUMBER(FIND("arbeid",Methode_Keuze)),"",IF(ISNUMBER(FIND("arbeid",Methode_Keuze)),"",IF(Tb_Activiteiten[[#This Row],[Loonkosten]]=1,Tb_Activiteiten[[#Headers],[Loonkosten]],"")))</f>
        <v/>
      </c>
      <c r="AL989" t="str">
        <f>IF(ISNUMBER(FIND("arbeid",Methode_Keuze)),"",IF(ISNUMBER(FIND("arbeid",Methode_Keuze)),"",IF(Tb_Activiteiten[[#This Row],[Eigen arbeid]]=1,Tb_Activiteiten[[#Headers],[Eigen arbeid]],"")))</f>
        <v/>
      </c>
      <c r="AM989" t="str">
        <f>IF(ISNUMBER(FIND("arbeid",Methode_Keuze)),"",IF(ISNUMBER(FIND("arbeid",Methode_Keuze)),"",IF(Tb_Activiteiten[[#This Row],[Projectmedewerker]]=1,Tb_Activiteiten[[#Headers],[Projectmedewerker]],"")))</f>
        <v/>
      </c>
      <c r="AN989" t="str">
        <f>IF(ISNUMBER(FIND("arbeid",Methode_Keuze)),"",IF(ISNUMBER(FIND("arbeid",Methode_Keuze)),"",IF(Tb_Activiteiten[[#This Row],[Landbouwer]]=1,Tb_Activiteiten[[#Headers],[Landbouwer]],"")))</f>
        <v/>
      </c>
      <c r="AO989" t="str">
        <f>IF(ISNUMBER(FIND("arbeid",Methode_Keuze)),"",IF(ISNUMBER(FIND("arbeid",Methode_Keuze)),"",IF(Tb_Activiteiten[[#This Row],[Adviseur]]=1,Tb_Activiteiten[[#Headers],[Adviseur]],"")))</f>
        <v/>
      </c>
      <c r="AP989" t="str">
        <f>IF(ISNUMBER(FIND("arbeid",Methode_Keuze)),"",IF(ISNUMBER(FIND("arbeid",Methode_Keuze)),"",IF(Tb_Activiteiten[[#This Row],[Projectleider/Expert]]=1,Tb_Activiteiten[[#Headers],[Projectleider/Expert]],"")))</f>
        <v/>
      </c>
      <c r="AQ989" t="str">
        <f>IF(ISNUMBER(FIND("arbeid",Methode_Keuze)),"",IF(ISNUMBER(FIND("arbeid",Methode_Keuze)),"",IF(Tb_Activiteiten[[#This Row],[Arbeidskosten]]=1,Tb_Activiteiten[[#Headers],[Arbeidskosten]],"")))</f>
        <v/>
      </c>
      <c r="AR989" t="str">
        <f>IF(ISNUMBER(FIND("arbeid",Methode_Keuze)),"",IF(ISNUMBER(FIND("arbeid",Methode_Keuze)),"",IF(Tb_Activiteiten[[#This Row],[Arbeidskosten op basis van IKS]]=1,Tb_Activiteiten[[#Headers],[Arbeidskosten op basis van IKS]],"")))</f>
        <v/>
      </c>
      <c r="AS989" t="str">
        <f>IF(ISNUMBER(FIND("overige",Methode_Keuze)),"",IF(Tb_Activiteiten[[#This Row],[Kosten derden exclusief btw]]=1,Tb_Activiteiten[[#Headers],[Kosten derden exclusief btw]],""))</f>
        <v/>
      </c>
      <c r="AT989" t="str">
        <f>IF(ISNUMBER(FIND("overige",Methode_Keuze)),"",IF(Tb_Activiteiten[[#This Row],[Niet verrekenbare btw]]=1,Tb_Activiteiten[[#Headers],[Niet verrekenbare btw]],""))</f>
        <v/>
      </c>
      <c r="AU989" t="str">
        <f>IF(ISNUMBER(FIND("overige",Methode_Keuze)),"",IF(Tb_Activiteiten[[#This Row],[Grondkosten]]=1,Tb_Activiteiten[[#Headers],[Grondkosten]],""))</f>
        <v/>
      </c>
      <c r="AV989" t="str">
        <f>IF(ISNUMBER(FIND("overige",Methode_Keuze)),"",IF(Tb_Activiteiten[[#This Row],[Bijdrage in natura (overige)]]=1,Tb_Activiteiten[[#Headers],[Bijdrage in natura (overige)]],""))</f>
        <v/>
      </c>
      <c r="AW989" t="str">
        <f>IF(ISNUMBER(FIND("overige",Methode_Keuze)),"",IF(Tb_Activiteiten[[#This Row],[Bijdrage in natura (vrijwilligers)]]=1,Tb_Activiteiten[[#Headers],[Bijdrage in natura (vrijwilligers)]],""))</f>
        <v/>
      </c>
      <c r="AX989" t="str">
        <f>IF(ISNUMBER(FIND("overige",Methode_Keuze)),"",IF(Tb_Activiteiten[[#This Row],[Afschrijvingskosten]]=1,Tb_Activiteiten[[#Headers],[Afschrijvingskosten]],""))</f>
        <v/>
      </c>
      <c r="AY989" t="str">
        <f>IF(ISNUMBER(FIND("overige",Methode_Keuze)),"",IF(Tb_Activiteiten[[#This Row],[Vergoeding]]=1,Tb_Activiteiten[[#Headers],[Vergoeding]],""))</f>
        <v/>
      </c>
      <c r="AZ989" t="str">
        <f>IF(ISNUMBER(FIND("arbeid",Methode_Keuze)),"",IF(Tb_Activiteiten[[#This Row],[Arbeidskosten - vast tarief (excl eigen arbeid)]]=1,Tb_Activiteiten[[#Headers],[Arbeidskosten - vast tarief (excl eigen arbeid)]],""))</f>
        <v/>
      </c>
      <c r="BA989" t="str">
        <f>IF(ISNUMBER(FIND("overige",Methode_Keuze)),"",IF(Tb_Activiteiten[[#This Row],[Overige kosten]]=1,Tb_Activiteiten[[#Headers],[Overige kosten]],""))</f>
        <v/>
      </c>
    </row>
    <row r="990" spans="1:53" x14ac:dyDescent="0.25">
      <c r="A990" s="213"/>
      <c r="F990" s="64"/>
      <c r="G990" s="64"/>
      <c r="H990" s="258"/>
      <c r="I990" s="258"/>
      <c r="J990" s="258"/>
      <c r="K990" s="258"/>
      <c r="O990" s="56"/>
      <c r="Q990" t="str">
        <f>IFERROR(IF(VLOOKUP(Tb_Activiteiten[[#This Row],[Openstelling]],Tb_Openstelling[],2,0)=1,1,""),"")</f>
        <v/>
      </c>
      <c r="AK990" t="str">
        <f>IF(ISNUMBER(FIND("arbeid",Methode_Keuze)),"",IF(ISNUMBER(FIND("arbeid",Methode_Keuze)),"",IF(Tb_Activiteiten[[#This Row],[Loonkosten]]=1,Tb_Activiteiten[[#Headers],[Loonkosten]],"")))</f>
        <v/>
      </c>
      <c r="AL990" t="str">
        <f>IF(ISNUMBER(FIND("arbeid",Methode_Keuze)),"",IF(ISNUMBER(FIND("arbeid",Methode_Keuze)),"",IF(Tb_Activiteiten[[#This Row],[Eigen arbeid]]=1,Tb_Activiteiten[[#Headers],[Eigen arbeid]],"")))</f>
        <v/>
      </c>
      <c r="AM990" t="str">
        <f>IF(ISNUMBER(FIND("arbeid",Methode_Keuze)),"",IF(ISNUMBER(FIND("arbeid",Methode_Keuze)),"",IF(Tb_Activiteiten[[#This Row],[Projectmedewerker]]=1,Tb_Activiteiten[[#Headers],[Projectmedewerker]],"")))</f>
        <v/>
      </c>
      <c r="AN990" t="str">
        <f>IF(ISNUMBER(FIND("arbeid",Methode_Keuze)),"",IF(ISNUMBER(FIND("arbeid",Methode_Keuze)),"",IF(Tb_Activiteiten[[#This Row],[Landbouwer]]=1,Tb_Activiteiten[[#Headers],[Landbouwer]],"")))</f>
        <v/>
      </c>
      <c r="AO990" t="str">
        <f>IF(ISNUMBER(FIND("arbeid",Methode_Keuze)),"",IF(ISNUMBER(FIND("arbeid",Methode_Keuze)),"",IF(Tb_Activiteiten[[#This Row],[Adviseur]]=1,Tb_Activiteiten[[#Headers],[Adviseur]],"")))</f>
        <v/>
      </c>
      <c r="AP990" t="str">
        <f>IF(ISNUMBER(FIND("arbeid",Methode_Keuze)),"",IF(ISNUMBER(FIND("arbeid",Methode_Keuze)),"",IF(Tb_Activiteiten[[#This Row],[Projectleider/Expert]]=1,Tb_Activiteiten[[#Headers],[Projectleider/Expert]],"")))</f>
        <v/>
      </c>
      <c r="AQ990" t="str">
        <f>IF(ISNUMBER(FIND("arbeid",Methode_Keuze)),"",IF(ISNUMBER(FIND("arbeid",Methode_Keuze)),"",IF(Tb_Activiteiten[[#This Row],[Arbeidskosten]]=1,Tb_Activiteiten[[#Headers],[Arbeidskosten]],"")))</f>
        <v/>
      </c>
      <c r="AR990" t="str">
        <f>IF(ISNUMBER(FIND("arbeid",Methode_Keuze)),"",IF(ISNUMBER(FIND("arbeid",Methode_Keuze)),"",IF(Tb_Activiteiten[[#This Row],[Arbeidskosten op basis van IKS]]=1,Tb_Activiteiten[[#Headers],[Arbeidskosten op basis van IKS]],"")))</f>
        <v/>
      </c>
      <c r="AS990" t="str">
        <f>IF(ISNUMBER(FIND("overige",Methode_Keuze)),"",IF(Tb_Activiteiten[[#This Row],[Kosten derden exclusief btw]]=1,Tb_Activiteiten[[#Headers],[Kosten derden exclusief btw]],""))</f>
        <v/>
      </c>
      <c r="AT990" t="str">
        <f>IF(ISNUMBER(FIND("overige",Methode_Keuze)),"",IF(Tb_Activiteiten[[#This Row],[Niet verrekenbare btw]]=1,Tb_Activiteiten[[#Headers],[Niet verrekenbare btw]],""))</f>
        <v/>
      </c>
      <c r="AU990" t="str">
        <f>IF(ISNUMBER(FIND("overige",Methode_Keuze)),"",IF(Tb_Activiteiten[[#This Row],[Grondkosten]]=1,Tb_Activiteiten[[#Headers],[Grondkosten]],""))</f>
        <v/>
      </c>
      <c r="AV990" t="str">
        <f>IF(ISNUMBER(FIND("overige",Methode_Keuze)),"",IF(Tb_Activiteiten[[#This Row],[Bijdrage in natura (overige)]]=1,Tb_Activiteiten[[#Headers],[Bijdrage in natura (overige)]],""))</f>
        <v/>
      </c>
      <c r="AW990" t="str">
        <f>IF(ISNUMBER(FIND("overige",Methode_Keuze)),"",IF(Tb_Activiteiten[[#This Row],[Bijdrage in natura (vrijwilligers)]]=1,Tb_Activiteiten[[#Headers],[Bijdrage in natura (vrijwilligers)]],""))</f>
        <v/>
      </c>
      <c r="AX990" t="str">
        <f>IF(ISNUMBER(FIND("overige",Methode_Keuze)),"",IF(Tb_Activiteiten[[#This Row],[Afschrijvingskosten]]=1,Tb_Activiteiten[[#Headers],[Afschrijvingskosten]],""))</f>
        <v/>
      </c>
      <c r="AY990" t="str">
        <f>IF(ISNUMBER(FIND("overige",Methode_Keuze)),"",IF(Tb_Activiteiten[[#This Row],[Vergoeding]]=1,Tb_Activiteiten[[#Headers],[Vergoeding]],""))</f>
        <v/>
      </c>
      <c r="AZ990" t="str">
        <f>IF(ISNUMBER(FIND("arbeid",Methode_Keuze)),"",IF(Tb_Activiteiten[[#This Row],[Arbeidskosten - vast tarief (excl eigen arbeid)]]=1,Tb_Activiteiten[[#Headers],[Arbeidskosten - vast tarief (excl eigen arbeid)]],""))</f>
        <v/>
      </c>
      <c r="BA990" t="str">
        <f>IF(ISNUMBER(FIND("overige",Methode_Keuze)),"",IF(Tb_Activiteiten[[#This Row],[Overige kosten]]=1,Tb_Activiteiten[[#Headers],[Overige kosten]],""))</f>
        <v/>
      </c>
    </row>
    <row r="991" spans="1:53" x14ac:dyDescent="0.25">
      <c r="A991" s="213"/>
      <c r="F991" s="64"/>
      <c r="G991" s="64"/>
      <c r="H991" s="258"/>
      <c r="I991" s="258"/>
      <c r="J991" s="258"/>
      <c r="K991" s="258"/>
      <c r="O991" s="56"/>
      <c r="Q991" t="str">
        <f>IFERROR(IF(VLOOKUP(Tb_Activiteiten[[#This Row],[Openstelling]],Tb_Openstelling[],2,0)=1,1,""),"")</f>
        <v/>
      </c>
      <c r="AK991" t="str">
        <f>IF(ISNUMBER(FIND("arbeid",Methode_Keuze)),"",IF(ISNUMBER(FIND("arbeid",Methode_Keuze)),"",IF(Tb_Activiteiten[[#This Row],[Loonkosten]]=1,Tb_Activiteiten[[#Headers],[Loonkosten]],"")))</f>
        <v/>
      </c>
      <c r="AL991" t="str">
        <f>IF(ISNUMBER(FIND("arbeid",Methode_Keuze)),"",IF(ISNUMBER(FIND("arbeid",Methode_Keuze)),"",IF(Tb_Activiteiten[[#This Row],[Eigen arbeid]]=1,Tb_Activiteiten[[#Headers],[Eigen arbeid]],"")))</f>
        <v/>
      </c>
      <c r="AM991" t="str">
        <f>IF(ISNUMBER(FIND("arbeid",Methode_Keuze)),"",IF(ISNUMBER(FIND("arbeid",Methode_Keuze)),"",IF(Tb_Activiteiten[[#This Row],[Projectmedewerker]]=1,Tb_Activiteiten[[#Headers],[Projectmedewerker]],"")))</f>
        <v/>
      </c>
      <c r="AN991" t="str">
        <f>IF(ISNUMBER(FIND("arbeid",Methode_Keuze)),"",IF(ISNUMBER(FIND("arbeid",Methode_Keuze)),"",IF(Tb_Activiteiten[[#This Row],[Landbouwer]]=1,Tb_Activiteiten[[#Headers],[Landbouwer]],"")))</f>
        <v/>
      </c>
      <c r="AO991" t="str">
        <f>IF(ISNUMBER(FIND("arbeid",Methode_Keuze)),"",IF(ISNUMBER(FIND("arbeid",Methode_Keuze)),"",IF(Tb_Activiteiten[[#This Row],[Adviseur]]=1,Tb_Activiteiten[[#Headers],[Adviseur]],"")))</f>
        <v/>
      </c>
      <c r="AP991" t="str">
        <f>IF(ISNUMBER(FIND("arbeid",Methode_Keuze)),"",IF(ISNUMBER(FIND("arbeid",Methode_Keuze)),"",IF(Tb_Activiteiten[[#This Row],[Projectleider/Expert]]=1,Tb_Activiteiten[[#Headers],[Projectleider/Expert]],"")))</f>
        <v/>
      </c>
      <c r="AQ991" t="str">
        <f>IF(ISNUMBER(FIND("arbeid",Methode_Keuze)),"",IF(ISNUMBER(FIND("arbeid",Methode_Keuze)),"",IF(Tb_Activiteiten[[#This Row],[Arbeidskosten]]=1,Tb_Activiteiten[[#Headers],[Arbeidskosten]],"")))</f>
        <v/>
      </c>
      <c r="AR991" t="str">
        <f>IF(ISNUMBER(FIND("arbeid",Methode_Keuze)),"",IF(ISNUMBER(FIND("arbeid",Methode_Keuze)),"",IF(Tb_Activiteiten[[#This Row],[Arbeidskosten op basis van IKS]]=1,Tb_Activiteiten[[#Headers],[Arbeidskosten op basis van IKS]],"")))</f>
        <v/>
      </c>
      <c r="AS991" t="str">
        <f>IF(ISNUMBER(FIND("overige",Methode_Keuze)),"",IF(Tb_Activiteiten[[#This Row],[Kosten derden exclusief btw]]=1,Tb_Activiteiten[[#Headers],[Kosten derden exclusief btw]],""))</f>
        <v/>
      </c>
      <c r="AT991" t="str">
        <f>IF(ISNUMBER(FIND("overige",Methode_Keuze)),"",IF(Tb_Activiteiten[[#This Row],[Niet verrekenbare btw]]=1,Tb_Activiteiten[[#Headers],[Niet verrekenbare btw]],""))</f>
        <v/>
      </c>
      <c r="AU991" t="str">
        <f>IF(ISNUMBER(FIND("overige",Methode_Keuze)),"",IF(Tb_Activiteiten[[#This Row],[Grondkosten]]=1,Tb_Activiteiten[[#Headers],[Grondkosten]],""))</f>
        <v/>
      </c>
      <c r="AV991" t="str">
        <f>IF(ISNUMBER(FIND("overige",Methode_Keuze)),"",IF(Tb_Activiteiten[[#This Row],[Bijdrage in natura (overige)]]=1,Tb_Activiteiten[[#Headers],[Bijdrage in natura (overige)]],""))</f>
        <v/>
      </c>
      <c r="AW991" t="str">
        <f>IF(ISNUMBER(FIND("overige",Methode_Keuze)),"",IF(Tb_Activiteiten[[#This Row],[Bijdrage in natura (vrijwilligers)]]=1,Tb_Activiteiten[[#Headers],[Bijdrage in natura (vrijwilligers)]],""))</f>
        <v/>
      </c>
      <c r="AX991" t="str">
        <f>IF(ISNUMBER(FIND("overige",Methode_Keuze)),"",IF(Tb_Activiteiten[[#This Row],[Afschrijvingskosten]]=1,Tb_Activiteiten[[#Headers],[Afschrijvingskosten]],""))</f>
        <v/>
      </c>
      <c r="AY991" t="str">
        <f>IF(ISNUMBER(FIND("overige",Methode_Keuze)),"",IF(Tb_Activiteiten[[#This Row],[Vergoeding]]=1,Tb_Activiteiten[[#Headers],[Vergoeding]],""))</f>
        <v/>
      </c>
      <c r="AZ991" t="str">
        <f>IF(ISNUMBER(FIND("arbeid",Methode_Keuze)),"",IF(Tb_Activiteiten[[#This Row],[Arbeidskosten - vast tarief (excl eigen arbeid)]]=1,Tb_Activiteiten[[#Headers],[Arbeidskosten - vast tarief (excl eigen arbeid)]],""))</f>
        <v/>
      </c>
      <c r="BA991" t="str">
        <f>IF(ISNUMBER(FIND("overige",Methode_Keuze)),"",IF(Tb_Activiteiten[[#This Row],[Overige kosten]]=1,Tb_Activiteiten[[#Headers],[Overige kosten]],""))</f>
        <v/>
      </c>
    </row>
    <row r="992" spans="1:53" x14ac:dyDescent="0.25">
      <c r="A992" s="213"/>
      <c r="F992" s="64"/>
      <c r="G992" s="64"/>
      <c r="H992" s="258"/>
      <c r="I992" s="258"/>
      <c r="J992" s="258"/>
      <c r="K992" s="258"/>
      <c r="O992" s="56"/>
      <c r="Q992" t="str">
        <f>IFERROR(IF(VLOOKUP(Tb_Activiteiten[[#This Row],[Openstelling]],Tb_Openstelling[],2,0)=1,1,""),"")</f>
        <v/>
      </c>
      <c r="AK992" t="str">
        <f>IF(ISNUMBER(FIND("arbeid",Methode_Keuze)),"",IF(ISNUMBER(FIND("arbeid",Methode_Keuze)),"",IF(Tb_Activiteiten[[#This Row],[Loonkosten]]=1,Tb_Activiteiten[[#Headers],[Loonkosten]],"")))</f>
        <v/>
      </c>
      <c r="AL992" t="str">
        <f>IF(ISNUMBER(FIND("arbeid",Methode_Keuze)),"",IF(ISNUMBER(FIND("arbeid",Methode_Keuze)),"",IF(Tb_Activiteiten[[#This Row],[Eigen arbeid]]=1,Tb_Activiteiten[[#Headers],[Eigen arbeid]],"")))</f>
        <v/>
      </c>
      <c r="AM992" t="str">
        <f>IF(ISNUMBER(FIND("arbeid",Methode_Keuze)),"",IF(ISNUMBER(FIND("arbeid",Methode_Keuze)),"",IF(Tb_Activiteiten[[#This Row],[Projectmedewerker]]=1,Tb_Activiteiten[[#Headers],[Projectmedewerker]],"")))</f>
        <v/>
      </c>
      <c r="AN992" t="str">
        <f>IF(ISNUMBER(FIND("arbeid",Methode_Keuze)),"",IF(ISNUMBER(FIND("arbeid",Methode_Keuze)),"",IF(Tb_Activiteiten[[#This Row],[Landbouwer]]=1,Tb_Activiteiten[[#Headers],[Landbouwer]],"")))</f>
        <v/>
      </c>
      <c r="AO992" t="str">
        <f>IF(ISNUMBER(FIND("arbeid",Methode_Keuze)),"",IF(ISNUMBER(FIND("arbeid",Methode_Keuze)),"",IF(Tb_Activiteiten[[#This Row],[Adviseur]]=1,Tb_Activiteiten[[#Headers],[Adviseur]],"")))</f>
        <v/>
      </c>
      <c r="AP992" t="str">
        <f>IF(ISNUMBER(FIND("arbeid",Methode_Keuze)),"",IF(ISNUMBER(FIND("arbeid",Methode_Keuze)),"",IF(Tb_Activiteiten[[#This Row],[Projectleider/Expert]]=1,Tb_Activiteiten[[#Headers],[Projectleider/Expert]],"")))</f>
        <v/>
      </c>
      <c r="AQ992" t="str">
        <f>IF(ISNUMBER(FIND("arbeid",Methode_Keuze)),"",IF(ISNUMBER(FIND("arbeid",Methode_Keuze)),"",IF(Tb_Activiteiten[[#This Row],[Arbeidskosten]]=1,Tb_Activiteiten[[#Headers],[Arbeidskosten]],"")))</f>
        <v/>
      </c>
      <c r="AR992" t="str">
        <f>IF(ISNUMBER(FIND("arbeid",Methode_Keuze)),"",IF(ISNUMBER(FIND("arbeid",Methode_Keuze)),"",IF(Tb_Activiteiten[[#This Row],[Arbeidskosten op basis van IKS]]=1,Tb_Activiteiten[[#Headers],[Arbeidskosten op basis van IKS]],"")))</f>
        <v/>
      </c>
      <c r="AS992" t="str">
        <f>IF(ISNUMBER(FIND("overige",Methode_Keuze)),"",IF(Tb_Activiteiten[[#This Row],[Kosten derden exclusief btw]]=1,Tb_Activiteiten[[#Headers],[Kosten derden exclusief btw]],""))</f>
        <v/>
      </c>
      <c r="AT992" t="str">
        <f>IF(ISNUMBER(FIND("overige",Methode_Keuze)),"",IF(Tb_Activiteiten[[#This Row],[Niet verrekenbare btw]]=1,Tb_Activiteiten[[#Headers],[Niet verrekenbare btw]],""))</f>
        <v/>
      </c>
      <c r="AU992" t="str">
        <f>IF(ISNUMBER(FIND("overige",Methode_Keuze)),"",IF(Tb_Activiteiten[[#This Row],[Grondkosten]]=1,Tb_Activiteiten[[#Headers],[Grondkosten]],""))</f>
        <v/>
      </c>
      <c r="AV992" t="str">
        <f>IF(ISNUMBER(FIND("overige",Methode_Keuze)),"",IF(Tb_Activiteiten[[#This Row],[Bijdrage in natura (overige)]]=1,Tb_Activiteiten[[#Headers],[Bijdrage in natura (overige)]],""))</f>
        <v/>
      </c>
      <c r="AW992" t="str">
        <f>IF(ISNUMBER(FIND("overige",Methode_Keuze)),"",IF(Tb_Activiteiten[[#This Row],[Bijdrage in natura (vrijwilligers)]]=1,Tb_Activiteiten[[#Headers],[Bijdrage in natura (vrijwilligers)]],""))</f>
        <v/>
      </c>
      <c r="AX992" t="str">
        <f>IF(ISNUMBER(FIND("overige",Methode_Keuze)),"",IF(Tb_Activiteiten[[#This Row],[Afschrijvingskosten]]=1,Tb_Activiteiten[[#Headers],[Afschrijvingskosten]],""))</f>
        <v/>
      </c>
      <c r="AY992" t="str">
        <f>IF(ISNUMBER(FIND("overige",Methode_Keuze)),"",IF(Tb_Activiteiten[[#This Row],[Vergoeding]]=1,Tb_Activiteiten[[#Headers],[Vergoeding]],""))</f>
        <v/>
      </c>
      <c r="AZ992" t="str">
        <f>IF(ISNUMBER(FIND("arbeid",Methode_Keuze)),"",IF(Tb_Activiteiten[[#This Row],[Arbeidskosten - vast tarief (excl eigen arbeid)]]=1,Tb_Activiteiten[[#Headers],[Arbeidskosten - vast tarief (excl eigen arbeid)]],""))</f>
        <v/>
      </c>
      <c r="BA992" t="str">
        <f>IF(ISNUMBER(FIND("overige",Methode_Keuze)),"",IF(Tb_Activiteiten[[#This Row],[Overige kosten]]=1,Tb_Activiteiten[[#Headers],[Overige kosten]],""))</f>
        <v/>
      </c>
    </row>
    <row r="993" spans="1:53" x14ac:dyDescent="0.25">
      <c r="A993" s="213"/>
      <c r="F993" s="64"/>
      <c r="G993" s="64"/>
      <c r="H993" s="258"/>
      <c r="I993" s="258"/>
      <c r="J993" s="258"/>
      <c r="K993" s="258"/>
      <c r="O993" s="56"/>
      <c r="Q993" t="str">
        <f>IFERROR(IF(VLOOKUP(Tb_Activiteiten[[#This Row],[Openstelling]],Tb_Openstelling[],2,0)=1,1,""),"")</f>
        <v/>
      </c>
      <c r="AK993" t="str">
        <f>IF(ISNUMBER(FIND("arbeid",Methode_Keuze)),"",IF(ISNUMBER(FIND("arbeid",Methode_Keuze)),"",IF(Tb_Activiteiten[[#This Row],[Loonkosten]]=1,Tb_Activiteiten[[#Headers],[Loonkosten]],"")))</f>
        <v/>
      </c>
      <c r="AL993" t="str">
        <f>IF(ISNUMBER(FIND("arbeid",Methode_Keuze)),"",IF(ISNUMBER(FIND("arbeid",Methode_Keuze)),"",IF(Tb_Activiteiten[[#This Row],[Eigen arbeid]]=1,Tb_Activiteiten[[#Headers],[Eigen arbeid]],"")))</f>
        <v/>
      </c>
      <c r="AM993" t="str">
        <f>IF(ISNUMBER(FIND("arbeid",Methode_Keuze)),"",IF(ISNUMBER(FIND("arbeid",Methode_Keuze)),"",IF(Tb_Activiteiten[[#This Row],[Projectmedewerker]]=1,Tb_Activiteiten[[#Headers],[Projectmedewerker]],"")))</f>
        <v/>
      </c>
      <c r="AN993" t="str">
        <f>IF(ISNUMBER(FIND("arbeid",Methode_Keuze)),"",IF(ISNUMBER(FIND("arbeid",Methode_Keuze)),"",IF(Tb_Activiteiten[[#This Row],[Landbouwer]]=1,Tb_Activiteiten[[#Headers],[Landbouwer]],"")))</f>
        <v/>
      </c>
      <c r="AO993" t="str">
        <f>IF(ISNUMBER(FIND("arbeid",Methode_Keuze)),"",IF(ISNUMBER(FIND("arbeid",Methode_Keuze)),"",IF(Tb_Activiteiten[[#This Row],[Adviseur]]=1,Tb_Activiteiten[[#Headers],[Adviseur]],"")))</f>
        <v/>
      </c>
      <c r="AP993" t="str">
        <f>IF(ISNUMBER(FIND("arbeid",Methode_Keuze)),"",IF(ISNUMBER(FIND("arbeid",Methode_Keuze)),"",IF(Tb_Activiteiten[[#This Row],[Projectleider/Expert]]=1,Tb_Activiteiten[[#Headers],[Projectleider/Expert]],"")))</f>
        <v/>
      </c>
      <c r="AQ993" t="str">
        <f>IF(ISNUMBER(FIND("arbeid",Methode_Keuze)),"",IF(ISNUMBER(FIND("arbeid",Methode_Keuze)),"",IF(Tb_Activiteiten[[#This Row],[Arbeidskosten]]=1,Tb_Activiteiten[[#Headers],[Arbeidskosten]],"")))</f>
        <v/>
      </c>
      <c r="AR993" t="str">
        <f>IF(ISNUMBER(FIND("arbeid",Methode_Keuze)),"",IF(ISNUMBER(FIND("arbeid",Methode_Keuze)),"",IF(Tb_Activiteiten[[#This Row],[Arbeidskosten op basis van IKS]]=1,Tb_Activiteiten[[#Headers],[Arbeidskosten op basis van IKS]],"")))</f>
        <v/>
      </c>
      <c r="AS993" t="str">
        <f>IF(ISNUMBER(FIND("overige",Methode_Keuze)),"",IF(Tb_Activiteiten[[#This Row],[Kosten derden exclusief btw]]=1,Tb_Activiteiten[[#Headers],[Kosten derden exclusief btw]],""))</f>
        <v/>
      </c>
      <c r="AT993" t="str">
        <f>IF(ISNUMBER(FIND("overige",Methode_Keuze)),"",IF(Tb_Activiteiten[[#This Row],[Niet verrekenbare btw]]=1,Tb_Activiteiten[[#Headers],[Niet verrekenbare btw]],""))</f>
        <v/>
      </c>
      <c r="AU993" t="str">
        <f>IF(ISNUMBER(FIND("overige",Methode_Keuze)),"",IF(Tb_Activiteiten[[#This Row],[Grondkosten]]=1,Tb_Activiteiten[[#Headers],[Grondkosten]],""))</f>
        <v/>
      </c>
      <c r="AV993" t="str">
        <f>IF(ISNUMBER(FIND("overige",Methode_Keuze)),"",IF(Tb_Activiteiten[[#This Row],[Bijdrage in natura (overige)]]=1,Tb_Activiteiten[[#Headers],[Bijdrage in natura (overige)]],""))</f>
        <v/>
      </c>
      <c r="AW993" t="str">
        <f>IF(ISNUMBER(FIND("overige",Methode_Keuze)),"",IF(Tb_Activiteiten[[#This Row],[Bijdrage in natura (vrijwilligers)]]=1,Tb_Activiteiten[[#Headers],[Bijdrage in natura (vrijwilligers)]],""))</f>
        <v/>
      </c>
      <c r="AX993" t="str">
        <f>IF(ISNUMBER(FIND("overige",Methode_Keuze)),"",IF(Tb_Activiteiten[[#This Row],[Afschrijvingskosten]]=1,Tb_Activiteiten[[#Headers],[Afschrijvingskosten]],""))</f>
        <v/>
      </c>
      <c r="AY993" t="str">
        <f>IF(ISNUMBER(FIND("overige",Methode_Keuze)),"",IF(Tb_Activiteiten[[#This Row],[Vergoeding]]=1,Tb_Activiteiten[[#Headers],[Vergoeding]],""))</f>
        <v/>
      </c>
      <c r="AZ993" t="str">
        <f>IF(ISNUMBER(FIND("arbeid",Methode_Keuze)),"",IF(Tb_Activiteiten[[#This Row],[Arbeidskosten - vast tarief (excl eigen arbeid)]]=1,Tb_Activiteiten[[#Headers],[Arbeidskosten - vast tarief (excl eigen arbeid)]],""))</f>
        <v/>
      </c>
      <c r="BA993" t="str">
        <f>IF(ISNUMBER(FIND("overige",Methode_Keuze)),"",IF(Tb_Activiteiten[[#This Row],[Overige kosten]]=1,Tb_Activiteiten[[#Headers],[Overige kosten]],""))</f>
        <v/>
      </c>
    </row>
    <row r="994" spans="1:53" x14ac:dyDescent="0.25">
      <c r="A994" s="213"/>
      <c r="F994" s="64"/>
      <c r="G994" s="64"/>
      <c r="H994" s="258"/>
      <c r="I994" s="258"/>
      <c r="J994" s="258"/>
      <c r="K994" s="258"/>
      <c r="O994" s="56"/>
      <c r="Q994" t="str">
        <f>IFERROR(IF(VLOOKUP(Tb_Activiteiten[[#This Row],[Openstelling]],Tb_Openstelling[],2,0)=1,1,""),"")</f>
        <v/>
      </c>
      <c r="AK994" t="str">
        <f>IF(ISNUMBER(FIND("arbeid",Methode_Keuze)),"",IF(ISNUMBER(FIND("arbeid",Methode_Keuze)),"",IF(Tb_Activiteiten[[#This Row],[Loonkosten]]=1,Tb_Activiteiten[[#Headers],[Loonkosten]],"")))</f>
        <v/>
      </c>
      <c r="AL994" t="str">
        <f>IF(ISNUMBER(FIND("arbeid",Methode_Keuze)),"",IF(ISNUMBER(FIND("arbeid",Methode_Keuze)),"",IF(Tb_Activiteiten[[#This Row],[Eigen arbeid]]=1,Tb_Activiteiten[[#Headers],[Eigen arbeid]],"")))</f>
        <v/>
      </c>
      <c r="AM994" t="str">
        <f>IF(ISNUMBER(FIND("arbeid",Methode_Keuze)),"",IF(ISNUMBER(FIND("arbeid",Methode_Keuze)),"",IF(Tb_Activiteiten[[#This Row],[Projectmedewerker]]=1,Tb_Activiteiten[[#Headers],[Projectmedewerker]],"")))</f>
        <v/>
      </c>
      <c r="AN994" t="str">
        <f>IF(ISNUMBER(FIND("arbeid",Methode_Keuze)),"",IF(ISNUMBER(FIND("arbeid",Methode_Keuze)),"",IF(Tb_Activiteiten[[#This Row],[Landbouwer]]=1,Tb_Activiteiten[[#Headers],[Landbouwer]],"")))</f>
        <v/>
      </c>
      <c r="AO994" t="str">
        <f>IF(ISNUMBER(FIND("arbeid",Methode_Keuze)),"",IF(ISNUMBER(FIND("arbeid",Methode_Keuze)),"",IF(Tb_Activiteiten[[#This Row],[Adviseur]]=1,Tb_Activiteiten[[#Headers],[Adviseur]],"")))</f>
        <v/>
      </c>
      <c r="AP994" t="str">
        <f>IF(ISNUMBER(FIND("arbeid",Methode_Keuze)),"",IF(ISNUMBER(FIND("arbeid",Methode_Keuze)),"",IF(Tb_Activiteiten[[#This Row],[Projectleider/Expert]]=1,Tb_Activiteiten[[#Headers],[Projectleider/Expert]],"")))</f>
        <v/>
      </c>
      <c r="AQ994" t="str">
        <f>IF(ISNUMBER(FIND("arbeid",Methode_Keuze)),"",IF(ISNUMBER(FIND("arbeid",Methode_Keuze)),"",IF(Tb_Activiteiten[[#This Row],[Arbeidskosten]]=1,Tb_Activiteiten[[#Headers],[Arbeidskosten]],"")))</f>
        <v/>
      </c>
      <c r="AR994" t="str">
        <f>IF(ISNUMBER(FIND("arbeid",Methode_Keuze)),"",IF(ISNUMBER(FIND("arbeid",Methode_Keuze)),"",IF(Tb_Activiteiten[[#This Row],[Arbeidskosten op basis van IKS]]=1,Tb_Activiteiten[[#Headers],[Arbeidskosten op basis van IKS]],"")))</f>
        <v/>
      </c>
      <c r="AS994" t="str">
        <f>IF(ISNUMBER(FIND("overige",Methode_Keuze)),"",IF(Tb_Activiteiten[[#This Row],[Kosten derden exclusief btw]]=1,Tb_Activiteiten[[#Headers],[Kosten derden exclusief btw]],""))</f>
        <v/>
      </c>
      <c r="AT994" t="str">
        <f>IF(ISNUMBER(FIND("overige",Methode_Keuze)),"",IF(Tb_Activiteiten[[#This Row],[Niet verrekenbare btw]]=1,Tb_Activiteiten[[#Headers],[Niet verrekenbare btw]],""))</f>
        <v/>
      </c>
      <c r="AU994" t="str">
        <f>IF(ISNUMBER(FIND("overige",Methode_Keuze)),"",IF(Tb_Activiteiten[[#This Row],[Grondkosten]]=1,Tb_Activiteiten[[#Headers],[Grondkosten]],""))</f>
        <v/>
      </c>
      <c r="AV994" t="str">
        <f>IF(ISNUMBER(FIND("overige",Methode_Keuze)),"",IF(Tb_Activiteiten[[#This Row],[Bijdrage in natura (overige)]]=1,Tb_Activiteiten[[#Headers],[Bijdrage in natura (overige)]],""))</f>
        <v/>
      </c>
      <c r="AW994" t="str">
        <f>IF(ISNUMBER(FIND("overige",Methode_Keuze)),"",IF(Tb_Activiteiten[[#This Row],[Bijdrage in natura (vrijwilligers)]]=1,Tb_Activiteiten[[#Headers],[Bijdrage in natura (vrijwilligers)]],""))</f>
        <v/>
      </c>
      <c r="AX994" t="str">
        <f>IF(ISNUMBER(FIND("overige",Methode_Keuze)),"",IF(Tb_Activiteiten[[#This Row],[Afschrijvingskosten]]=1,Tb_Activiteiten[[#Headers],[Afschrijvingskosten]],""))</f>
        <v/>
      </c>
      <c r="AY994" t="str">
        <f>IF(ISNUMBER(FIND("overige",Methode_Keuze)),"",IF(Tb_Activiteiten[[#This Row],[Vergoeding]]=1,Tb_Activiteiten[[#Headers],[Vergoeding]],""))</f>
        <v/>
      </c>
      <c r="AZ994" t="str">
        <f>IF(ISNUMBER(FIND("arbeid",Methode_Keuze)),"",IF(Tb_Activiteiten[[#This Row],[Arbeidskosten - vast tarief (excl eigen arbeid)]]=1,Tb_Activiteiten[[#Headers],[Arbeidskosten - vast tarief (excl eigen arbeid)]],""))</f>
        <v/>
      </c>
      <c r="BA994" t="str">
        <f>IF(ISNUMBER(FIND("overige",Methode_Keuze)),"",IF(Tb_Activiteiten[[#This Row],[Overige kosten]]=1,Tb_Activiteiten[[#Headers],[Overige kosten]],""))</f>
        <v/>
      </c>
    </row>
    <row r="995" spans="1:53" x14ac:dyDescent="0.25">
      <c r="A995" s="213"/>
      <c r="F995" s="64"/>
      <c r="G995" s="64"/>
      <c r="H995" s="258"/>
      <c r="I995" s="258"/>
      <c r="J995" s="258"/>
      <c r="K995" s="258"/>
      <c r="O995" s="56"/>
      <c r="Q995" t="str">
        <f>IFERROR(IF(VLOOKUP(Tb_Activiteiten[[#This Row],[Openstelling]],Tb_Openstelling[],2,0)=1,1,""),"")</f>
        <v/>
      </c>
      <c r="AK995" t="str">
        <f>IF(ISNUMBER(FIND("arbeid",Methode_Keuze)),"",IF(ISNUMBER(FIND("arbeid",Methode_Keuze)),"",IF(Tb_Activiteiten[[#This Row],[Loonkosten]]=1,Tb_Activiteiten[[#Headers],[Loonkosten]],"")))</f>
        <v/>
      </c>
      <c r="AL995" t="str">
        <f>IF(ISNUMBER(FIND("arbeid",Methode_Keuze)),"",IF(ISNUMBER(FIND("arbeid",Methode_Keuze)),"",IF(Tb_Activiteiten[[#This Row],[Eigen arbeid]]=1,Tb_Activiteiten[[#Headers],[Eigen arbeid]],"")))</f>
        <v/>
      </c>
      <c r="AM995" t="str">
        <f>IF(ISNUMBER(FIND("arbeid",Methode_Keuze)),"",IF(ISNUMBER(FIND("arbeid",Methode_Keuze)),"",IF(Tb_Activiteiten[[#This Row],[Projectmedewerker]]=1,Tb_Activiteiten[[#Headers],[Projectmedewerker]],"")))</f>
        <v/>
      </c>
      <c r="AN995" t="str">
        <f>IF(ISNUMBER(FIND("arbeid",Methode_Keuze)),"",IF(ISNUMBER(FIND("arbeid",Methode_Keuze)),"",IF(Tb_Activiteiten[[#This Row],[Landbouwer]]=1,Tb_Activiteiten[[#Headers],[Landbouwer]],"")))</f>
        <v/>
      </c>
      <c r="AO995" t="str">
        <f>IF(ISNUMBER(FIND("arbeid",Methode_Keuze)),"",IF(ISNUMBER(FIND("arbeid",Methode_Keuze)),"",IF(Tb_Activiteiten[[#This Row],[Adviseur]]=1,Tb_Activiteiten[[#Headers],[Adviseur]],"")))</f>
        <v/>
      </c>
      <c r="AP995" t="str">
        <f>IF(ISNUMBER(FIND("arbeid",Methode_Keuze)),"",IF(ISNUMBER(FIND("arbeid",Methode_Keuze)),"",IF(Tb_Activiteiten[[#This Row],[Projectleider/Expert]]=1,Tb_Activiteiten[[#Headers],[Projectleider/Expert]],"")))</f>
        <v/>
      </c>
      <c r="AQ995" t="str">
        <f>IF(ISNUMBER(FIND("arbeid",Methode_Keuze)),"",IF(ISNUMBER(FIND("arbeid",Methode_Keuze)),"",IF(Tb_Activiteiten[[#This Row],[Arbeidskosten]]=1,Tb_Activiteiten[[#Headers],[Arbeidskosten]],"")))</f>
        <v/>
      </c>
      <c r="AR995" t="str">
        <f>IF(ISNUMBER(FIND("arbeid",Methode_Keuze)),"",IF(ISNUMBER(FIND("arbeid",Methode_Keuze)),"",IF(Tb_Activiteiten[[#This Row],[Arbeidskosten op basis van IKS]]=1,Tb_Activiteiten[[#Headers],[Arbeidskosten op basis van IKS]],"")))</f>
        <v/>
      </c>
      <c r="AS995" t="str">
        <f>IF(ISNUMBER(FIND("overige",Methode_Keuze)),"",IF(Tb_Activiteiten[[#This Row],[Kosten derden exclusief btw]]=1,Tb_Activiteiten[[#Headers],[Kosten derden exclusief btw]],""))</f>
        <v/>
      </c>
      <c r="AT995" t="str">
        <f>IF(ISNUMBER(FIND("overige",Methode_Keuze)),"",IF(Tb_Activiteiten[[#This Row],[Niet verrekenbare btw]]=1,Tb_Activiteiten[[#Headers],[Niet verrekenbare btw]],""))</f>
        <v/>
      </c>
      <c r="AU995" t="str">
        <f>IF(ISNUMBER(FIND("overige",Methode_Keuze)),"",IF(Tb_Activiteiten[[#This Row],[Grondkosten]]=1,Tb_Activiteiten[[#Headers],[Grondkosten]],""))</f>
        <v/>
      </c>
      <c r="AV995" t="str">
        <f>IF(ISNUMBER(FIND("overige",Methode_Keuze)),"",IF(Tb_Activiteiten[[#This Row],[Bijdrage in natura (overige)]]=1,Tb_Activiteiten[[#Headers],[Bijdrage in natura (overige)]],""))</f>
        <v/>
      </c>
      <c r="AW995" t="str">
        <f>IF(ISNUMBER(FIND("overige",Methode_Keuze)),"",IF(Tb_Activiteiten[[#This Row],[Bijdrage in natura (vrijwilligers)]]=1,Tb_Activiteiten[[#Headers],[Bijdrage in natura (vrijwilligers)]],""))</f>
        <v/>
      </c>
      <c r="AX995" t="str">
        <f>IF(ISNUMBER(FIND("overige",Methode_Keuze)),"",IF(Tb_Activiteiten[[#This Row],[Afschrijvingskosten]]=1,Tb_Activiteiten[[#Headers],[Afschrijvingskosten]],""))</f>
        <v/>
      </c>
      <c r="AY995" t="str">
        <f>IF(ISNUMBER(FIND("overige",Methode_Keuze)),"",IF(Tb_Activiteiten[[#This Row],[Vergoeding]]=1,Tb_Activiteiten[[#Headers],[Vergoeding]],""))</f>
        <v/>
      </c>
      <c r="AZ995" t="str">
        <f>IF(ISNUMBER(FIND("arbeid",Methode_Keuze)),"",IF(Tb_Activiteiten[[#This Row],[Arbeidskosten - vast tarief (excl eigen arbeid)]]=1,Tb_Activiteiten[[#Headers],[Arbeidskosten - vast tarief (excl eigen arbeid)]],""))</f>
        <v/>
      </c>
      <c r="BA995" t="str">
        <f>IF(ISNUMBER(FIND("overige",Methode_Keuze)),"",IF(Tb_Activiteiten[[#This Row],[Overige kosten]]=1,Tb_Activiteiten[[#Headers],[Overige kosten]],""))</f>
        <v/>
      </c>
    </row>
    <row r="996" spans="1:53" x14ac:dyDescent="0.25">
      <c r="A996" s="213"/>
      <c r="F996" s="64"/>
      <c r="G996" s="64"/>
      <c r="H996" s="258"/>
      <c r="I996" s="258"/>
      <c r="J996" s="258"/>
      <c r="K996" s="258"/>
      <c r="O996" s="56"/>
      <c r="Q996" t="str">
        <f>IFERROR(IF(VLOOKUP(Tb_Activiteiten[[#This Row],[Openstelling]],Tb_Openstelling[],2,0)=1,1,""),"")</f>
        <v/>
      </c>
      <c r="AK996" t="str">
        <f>IF(ISNUMBER(FIND("arbeid",Methode_Keuze)),"",IF(ISNUMBER(FIND("arbeid",Methode_Keuze)),"",IF(Tb_Activiteiten[[#This Row],[Loonkosten]]=1,Tb_Activiteiten[[#Headers],[Loonkosten]],"")))</f>
        <v/>
      </c>
      <c r="AL996" t="str">
        <f>IF(ISNUMBER(FIND("arbeid",Methode_Keuze)),"",IF(ISNUMBER(FIND("arbeid",Methode_Keuze)),"",IF(Tb_Activiteiten[[#This Row],[Eigen arbeid]]=1,Tb_Activiteiten[[#Headers],[Eigen arbeid]],"")))</f>
        <v/>
      </c>
      <c r="AM996" t="str">
        <f>IF(ISNUMBER(FIND("arbeid",Methode_Keuze)),"",IF(ISNUMBER(FIND("arbeid",Methode_Keuze)),"",IF(Tb_Activiteiten[[#This Row],[Projectmedewerker]]=1,Tb_Activiteiten[[#Headers],[Projectmedewerker]],"")))</f>
        <v/>
      </c>
      <c r="AN996" t="str">
        <f>IF(ISNUMBER(FIND("arbeid",Methode_Keuze)),"",IF(ISNUMBER(FIND("arbeid",Methode_Keuze)),"",IF(Tb_Activiteiten[[#This Row],[Landbouwer]]=1,Tb_Activiteiten[[#Headers],[Landbouwer]],"")))</f>
        <v/>
      </c>
      <c r="AO996" t="str">
        <f>IF(ISNUMBER(FIND("arbeid",Methode_Keuze)),"",IF(ISNUMBER(FIND("arbeid",Methode_Keuze)),"",IF(Tb_Activiteiten[[#This Row],[Adviseur]]=1,Tb_Activiteiten[[#Headers],[Adviseur]],"")))</f>
        <v/>
      </c>
      <c r="AP996" t="str">
        <f>IF(ISNUMBER(FIND("arbeid",Methode_Keuze)),"",IF(ISNUMBER(FIND("arbeid",Methode_Keuze)),"",IF(Tb_Activiteiten[[#This Row],[Projectleider/Expert]]=1,Tb_Activiteiten[[#Headers],[Projectleider/Expert]],"")))</f>
        <v/>
      </c>
      <c r="AQ996" t="str">
        <f>IF(ISNUMBER(FIND("arbeid",Methode_Keuze)),"",IF(ISNUMBER(FIND("arbeid",Methode_Keuze)),"",IF(Tb_Activiteiten[[#This Row],[Arbeidskosten]]=1,Tb_Activiteiten[[#Headers],[Arbeidskosten]],"")))</f>
        <v/>
      </c>
      <c r="AR996" t="str">
        <f>IF(ISNUMBER(FIND("arbeid",Methode_Keuze)),"",IF(ISNUMBER(FIND("arbeid",Methode_Keuze)),"",IF(Tb_Activiteiten[[#This Row],[Arbeidskosten op basis van IKS]]=1,Tb_Activiteiten[[#Headers],[Arbeidskosten op basis van IKS]],"")))</f>
        <v/>
      </c>
      <c r="AS996" t="str">
        <f>IF(ISNUMBER(FIND("overige",Methode_Keuze)),"",IF(Tb_Activiteiten[[#This Row],[Kosten derden exclusief btw]]=1,Tb_Activiteiten[[#Headers],[Kosten derden exclusief btw]],""))</f>
        <v/>
      </c>
      <c r="AT996" t="str">
        <f>IF(ISNUMBER(FIND("overige",Methode_Keuze)),"",IF(Tb_Activiteiten[[#This Row],[Niet verrekenbare btw]]=1,Tb_Activiteiten[[#Headers],[Niet verrekenbare btw]],""))</f>
        <v/>
      </c>
      <c r="AU996" t="str">
        <f>IF(ISNUMBER(FIND("overige",Methode_Keuze)),"",IF(Tb_Activiteiten[[#This Row],[Grondkosten]]=1,Tb_Activiteiten[[#Headers],[Grondkosten]],""))</f>
        <v/>
      </c>
      <c r="AV996" t="str">
        <f>IF(ISNUMBER(FIND("overige",Methode_Keuze)),"",IF(Tb_Activiteiten[[#This Row],[Bijdrage in natura (overige)]]=1,Tb_Activiteiten[[#Headers],[Bijdrage in natura (overige)]],""))</f>
        <v/>
      </c>
      <c r="AW996" t="str">
        <f>IF(ISNUMBER(FIND("overige",Methode_Keuze)),"",IF(Tb_Activiteiten[[#This Row],[Bijdrage in natura (vrijwilligers)]]=1,Tb_Activiteiten[[#Headers],[Bijdrage in natura (vrijwilligers)]],""))</f>
        <v/>
      </c>
      <c r="AX996" t="str">
        <f>IF(ISNUMBER(FIND("overige",Methode_Keuze)),"",IF(Tb_Activiteiten[[#This Row],[Afschrijvingskosten]]=1,Tb_Activiteiten[[#Headers],[Afschrijvingskosten]],""))</f>
        <v/>
      </c>
      <c r="AY996" t="str">
        <f>IF(ISNUMBER(FIND("overige",Methode_Keuze)),"",IF(Tb_Activiteiten[[#This Row],[Vergoeding]]=1,Tb_Activiteiten[[#Headers],[Vergoeding]],""))</f>
        <v/>
      </c>
      <c r="AZ996" t="str">
        <f>IF(ISNUMBER(FIND("arbeid",Methode_Keuze)),"",IF(Tb_Activiteiten[[#This Row],[Arbeidskosten - vast tarief (excl eigen arbeid)]]=1,Tb_Activiteiten[[#Headers],[Arbeidskosten - vast tarief (excl eigen arbeid)]],""))</f>
        <v/>
      </c>
      <c r="BA996" t="str">
        <f>IF(ISNUMBER(FIND("overige",Methode_Keuze)),"",IF(Tb_Activiteiten[[#This Row],[Overige kosten]]=1,Tb_Activiteiten[[#Headers],[Overige kosten]],""))</f>
        <v/>
      </c>
    </row>
    <row r="997" spans="1:53" x14ac:dyDescent="0.25">
      <c r="A997" s="213"/>
      <c r="F997" s="64"/>
      <c r="G997" s="64"/>
      <c r="H997" s="258"/>
      <c r="I997" s="258"/>
      <c r="J997" s="258"/>
      <c r="K997" s="258"/>
      <c r="O997" s="56"/>
      <c r="Q997" t="str">
        <f>IFERROR(IF(VLOOKUP(Tb_Activiteiten[[#This Row],[Openstelling]],Tb_Openstelling[],2,0)=1,1,""),"")</f>
        <v/>
      </c>
      <c r="AK997" t="str">
        <f>IF(ISNUMBER(FIND("arbeid",Methode_Keuze)),"",IF(ISNUMBER(FIND("arbeid",Methode_Keuze)),"",IF(Tb_Activiteiten[[#This Row],[Loonkosten]]=1,Tb_Activiteiten[[#Headers],[Loonkosten]],"")))</f>
        <v/>
      </c>
      <c r="AL997" t="str">
        <f>IF(ISNUMBER(FIND("arbeid",Methode_Keuze)),"",IF(ISNUMBER(FIND("arbeid",Methode_Keuze)),"",IF(Tb_Activiteiten[[#This Row],[Eigen arbeid]]=1,Tb_Activiteiten[[#Headers],[Eigen arbeid]],"")))</f>
        <v/>
      </c>
      <c r="AM997" t="str">
        <f>IF(ISNUMBER(FIND("arbeid",Methode_Keuze)),"",IF(ISNUMBER(FIND("arbeid",Methode_Keuze)),"",IF(Tb_Activiteiten[[#This Row],[Projectmedewerker]]=1,Tb_Activiteiten[[#Headers],[Projectmedewerker]],"")))</f>
        <v/>
      </c>
      <c r="AN997" t="str">
        <f>IF(ISNUMBER(FIND("arbeid",Methode_Keuze)),"",IF(ISNUMBER(FIND("arbeid",Methode_Keuze)),"",IF(Tb_Activiteiten[[#This Row],[Landbouwer]]=1,Tb_Activiteiten[[#Headers],[Landbouwer]],"")))</f>
        <v/>
      </c>
      <c r="AO997" t="str">
        <f>IF(ISNUMBER(FIND("arbeid",Methode_Keuze)),"",IF(ISNUMBER(FIND("arbeid",Methode_Keuze)),"",IF(Tb_Activiteiten[[#This Row],[Adviseur]]=1,Tb_Activiteiten[[#Headers],[Adviseur]],"")))</f>
        <v/>
      </c>
      <c r="AP997" t="str">
        <f>IF(ISNUMBER(FIND("arbeid",Methode_Keuze)),"",IF(ISNUMBER(FIND("arbeid",Methode_Keuze)),"",IF(Tb_Activiteiten[[#This Row],[Projectleider/Expert]]=1,Tb_Activiteiten[[#Headers],[Projectleider/Expert]],"")))</f>
        <v/>
      </c>
      <c r="AQ997" t="str">
        <f>IF(ISNUMBER(FIND("arbeid",Methode_Keuze)),"",IF(ISNUMBER(FIND("arbeid",Methode_Keuze)),"",IF(Tb_Activiteiten[[#This Row],[Arbeidskosten]]=1,Tb_Activiteiten[[#Headers],[Arbeidskosten]],"")))</f>
        <v/>
      </c>
      <c r="AR997" t="str">
        <f>IF(ISNUMBER(FIND("arbeid",Methode_Keuze)),"",IF(ISNUMBER(FIND("arbeid",Methode_Keuze)),"",IF(Tb_Activiteiten[[#This Row],[Arbeidskosten op basis van IKS]]=1,Tb_Activiteiten[[#Headers],[Arbeidskosten op basis van IKS]],"")))</f>
        <v/>
      </c>
      <c r="AS997" t="str">
        <f>IF(ISNUMBER(FIND("overige",Methode_Keuze)),"",IF(Tb_Activiteiten[[#This Row],[Kosten derden exclusief btw]]=1,Tb_Activiteiten[[#Headers],[Kosten derden exclusief btw]],""))</f>
        <v/>
      </c>
      <c r="AT997" t="str">
        <f>IF(ISNUMBER(FIND("overige",Methode_Keuze)),"",IF(Tb_Activiteiten[[#This Row],[Niet verrekenbare btw]]=1,Tb_Activiteiten[[#Headers],[Niet verrekenbare btw]],""))</f>
        <v/>
      </c>
      <c r="AU997" t="str">
        <f>IF(ISNUMBER(FIND("overige",Methode_Keuze)),"",IF(Tb_Activiteiten[[#This Row],[Grondkosten]]=1,Tb_Activiteiten[[#Headers],[Grondkosten]],""))</f>
        <v/>
      </c>
      <c r="AV997" t="str">
        <f>IF(ISNUMBER(FIND("overige",Methode_Keuze)),"",IF(Tb_Activiteiten[[#This Row],[Bijdrage in natura (overige)]]=1,Tb_Activiteiten[[#Headers],[Bijdrage in natura (overige)]],""))</f>
        <v/>
      </c>
      <c r="AW997" t="str">
        <f>IF(ISNUMBER(FIND("overige",Methode_Keuze)),"",IF(Tb_Activiteiten[[#This Row],[Bijdrage in natura (vrijwilligers)]]=1,Tb_Activiteiten[[#Headers],[Bijdrage in natura (vrijwilligers)]],""))</f>
        <v/>
      </c>
      <c r="AX997" t="str">
        <f>IF(ISNUMBER(FIND("overige",Methode_Keuze)),"",IF(Tb_Activiteiten[[#This Row],[Afschrijvingskosten]]=1,Tb_Activiteiten[[#Headers],[Afschrijvingskosten]],""))</f>
        <v/>
      </c>
      <c r="AY997" t="str">
        <f>IF(ISNUMBER(FIND("overige",Methode_Keuze)),"",IF(Tb_Activiteiten[[#This Row],[Vergoeding]]=1,Tb_Activiteiten[[#Headers],[Vergoeding]],""))</f>
        <v/>
      </c>
      <c r="AZ997" t="str">
        <f>IF(ISNUMBER(FIND("arbeid",Methode_Keuze)),"",IF(Tb_Activiteiten[[#This Row],[Arbeidskosten - vast tarief (excl eigen arbeid)]]=1,Tb_Activiteiten[[#Headers],[Arbeidskosten - vast tarief (excl eigen arbeid)]],""))</f>
        <v/>
      </c>
      <c r="BA997" t="str">
        <f>IF(ISNUMBER(FIND("overige",Methode_Keuze)),"",IF(Tb_Activiteiten[[#This Row],[Overige kosten]]=1,Tb_Activiteiten[[#Headers],[Overige kosten]],""))</f>
        <v/>
      </c>
    </row>
    <row r="998" spans="1:53" x14ac:dyDescent="0.25">
      <c r="A998" s="213"/>
      <c r="F998" s="64"/>
      <c r="G998" s="64"/>
      <c r="H998" s="258"/>
      <c r="I998" s="258"/>
      <c r="J998" s="258"/>
      <c r="K998" s="258"/>
      <c r="O998" s="56"/>
      <c r="Q998" t="str">
        <f>IFERROR(IF(VLOOKUP(Tb_Activiteiten[[#This Row],[Openstelling]],Tb_Openstelling[],2,0)=1,1,""),"")</f>
        <v/>
      </c>
      <c r="AK998" t="str">
        <f>IF(ISNUMBER(FIND("arbeid",Methode_Keuze)),"",IF(ISNUMBER(FIND("arbeid",Methode_Keuze)),"",IF(Tb_Activiteiten[[#This Row],[Loonkosten]]=1,Tb_Activiteiten[[#Headers],[Loonkosten]],"")))</f>
        <v/>
      </c>
      <c r="AL998" t="str">
        <f>IF(ISNUMBER(FIND("arbeid",Methode_Keuze)),"",IF(ISNUMBER(FIND("arbeid",Methode_Keuze)),"",IF(Tb_Activiteiten[[#This Row],[Eigen arbeid]]=1,Tb_Activiteiten[[#Headers],[Eigen arbeid]],"")))</f>
        <v/>
      </c>
      <c r="AM998" t="str">
        <f>IF(ISNUMBER(FIND("arbeid",Methode_Keuze)),"",IF(ISNUMBER(FIND("arbeid",Methode_Keuze)),"",IF(Tb_Activiteiten[[#This Row],[Projectmedewerker]]=1,Tb_Activiteiten[[#Headers],[Projectmedewerker]],"")))</f>
        <v/>
      </c>
      <c r="AN998" t="str">
        <f>IF(ISNUMBER(FIND("arbeid",Methode_Keuze)),"",IF(ISNUMBER(FIND("arbeid",Methode_Keuze)),"",IF(Tb_Activiteiten[[#This Row],[Landbouwer]]=1,Tb_Activiteiten[[#Headers],[Landbouwer]],"")))</f>
        <v/>
      </c>
      <c r="AO998" t="str">
        <f>IF(ISNUMBER(FIND("arbeid",Methode_Keuze)),"",IF(ISNUMBER(FIND("arbeid",Methode_Keuze)),"",IF(Tb_Activiteiten[[#This Row],[Adviseur]]=1,Tb_Activiteiten[[#Headers],[Adviseur]],"")))</f>
        <v/>
      </c>
      <c r="AP998" t="str">
        <f>IF(ISNUMBER(FIND("arbeid",Methode_Keuze)),"",IF(ISNUMBER(FIND("arbeid",Methode_Keuze)),"",IF(Tb_Activiteiten[[#This Row],[Projectleider/Expert]]=1,Tb_Activiteiten[[#Headers],[Projectleider/Expert]],"")))</f>
        <v/>
      </c>
      <c r="AQ998" t="str">
        <f>IF(ISNUMBER(FIND("arbeid",Methode_Keuze)),"",IF(ISNUMBER(FIND("arbeid",Methode_Keuze)),"",IF(Tb_Activiteiten[[#This Row],[Arbeidskosten]]=1,Tb_Activiteiten[[#Headers],[Arbeidskosten]],"")))</f>
        <v/>
      </c>
      <c r="AR998" t="str">
        <f>IF(ISNUMBER(FIND("arbeid",Methode_Keuze)),"",IF(ISNUMBER(FIND("arbeid",Methode_Keuze)),"",IF(Tb_Activiteiten[[#This Row],[Arbeidskosten op basis van IKS]]=1,Tb_Activiteiten[[#Headers],[Arbeidskosten op basis van IKS]],"")))</f>
        <v/>
      </c>
      <c r="AS998" t="str">
        <f>IF(ISNUMBER(FIND("overige",Methode_Keuze)),"",IF(Tb_Activiteiten[[#This Row],[Kosten derden exclusief btw]]=1,Tb_Activiteiten[[#Headers],[Kosten derden exclusief btw]],""))</f>
        <v/>
      </c>
      <c r="AT998" t="str">
        <f>IF(ISNUMBER(FIND("overige",Methode_Keuze)),"",IF(Tb_Activiteiten[[#This Row],[Niet verrekenbare btw]]=1,Tb_Activiteiten[[#Headers],[Niet verrekenbare btw]],""))</f>
        <v/>
      </c>
      <c r="AU998" t="str">
        <f>IF(ISNUMBER(FIND("overige",Methode_Keuze)),"",IF(Tb_Activiteiten[[#This Row],[Grondkosten]]=1,Tb_Activiteiten[[#Headers],[Grondkosten]],""))</f>
        <v/>
      </c>
      <c r="AV998" t="str">
        <f>IF(ISNUMBER(FIND("overige",Methode_Keuze)),"",IF(Tb_Activiteiten[[#This Row],[Bijdrage in natura (overige)]]=1,Tb_Activiteiten[[#Headers],[Bijdrage in natura (overige)]],""))</f>
        <v/>
      </c>
      <c r="AW998" t="str">
        <f>IF(ISNUMBER(FIND("overige",Methode_Keuze)),"",IF(Tb_Activiteiten[[#This Row],[Bijdrage in natura (vrijwilligers)]]=1,Tb_Activiteiten[[#Headers],[Bijdrage in natura (vrijwilligers)]],""))</f>
        <v/>
      </c>
      <c r="AX998" t="str">
        <f>IF(ISNUMBER(FIND("overige",Methode_Keuze)),"",IF(Tb_Activiteiten[[#This Row],[Afschrijvingskosten]]=1,Tb_Activiteiten[[#Headers],[Afschrijvingskosten]],""))</f>
        <v/>
      </c>
      <c r="AY998" t="str">
        <f>IF(ISNUMBER(FIND("overige",Methode_Keuze)),"",IF(Tb_Activiteiten[[#This Row],[Vergoeding]]=1,Tb_Activiteiten[[#Headers],[Vergoeding]],""))</f>
        <v/>
      </c>
      <c r="AZ998" t="str">
        <f>IF(ISNUMBER(FIND("arbeid",Methode_Keuze)),"",IF(Tb_Activiteiten[[#This Row],[Arbeidskosten - vast tarief (excl eigen arbeid)]]=1,Tb_Activiteiten[[#Headers],[Arbeidskosten - vast tarief (excl eigen arbeid)]],""))</f>
        <v/>
      </c>
      <c r="BA998" t="str">
        <f>IF(ISNUMBER(FIND("overige",Methode_Keuze)),"",IF(Tb_Activiteiten[[#This Row],[Overige kosten]]=1,Tb_Activiteiten[[#Headers],[Overige kosten]],""))</f>
        <v/>
      </c>
    </row>
    <row r="999" spans="1:53" x14ac:dyDescent="0.25">
      <c r="A999" s="213"/>
      <c r="F999" s="64"/>
      <c r="G999" s="64"/>
      <c r="H999" s="258"/>
      <c r="I999" s="258"/>
      <c r="J999" s="258"/>
      <c r="K999" s="258"/>
      <c r="O999" s="56"/>
      <c r="Q999" t="str">
        <f>IFERROR(IF(VLOOKUP(Tb_Activiteiten[[#This Row],[Openstelling]],Tb_Openstelling[],2,0)=1,1,""),"")</f>
        <v/>
      </c>
      <c r="AK999" t="str">
        <f>IF(ISNUMBER(FIND("arbeid",Methode_Keuze)),"",IF(ISNUMBER(FIND("arbeid",Methode_Keuze)),"",IF(Tb_Activiteiten[[#This Row],[Loonkosten]]=1,Tb_Activiteiten[[#Headers],[Loonkosten]],"")))</f>
        <v/>
      </c>
      <c r="AL999" t="str">
        <f>IF(ISNUMBER(FIND("arbeid",Methode_Keuze)),"",IF(ISNUMBER(FIND("arbeid",Methode_Keuze)),"",IF(Tb_Activiteiten[[#This Row],[Eigen arbeid]]=1,Tb_Activiteiten[[#Headers],[Eigen arbeid]],"")))</f>
        <v/>
      </c>
      <c r="AM999" t="str">
        <f>IF(ISNUMBER(FIND("arbeid",Methode_Keuze)),"",IF(ISNUMBER(FIND("arbeid",Methode_Keuze)),"",IF(Tb_Activiteiten[[#This Row],[Projectmedewerker]]=1,Tb_Activiteiten[[#Headers],[Projectmedewerker]],"")))</f>
        <v/>
      </c>
      <c r="AN999" t="str">
        <f>IF(ISNUMBER(FIND("arbeid",Methode_Keuze)),"",IF(ISNUMBER(FIND("arbeid",Methode_Keuze)),"",IF(Tb_Activiteiten[[#This Row],[Landbouwer]]=1,Tb_Activiteiten[[#Headers],[Landbouwer]],"")))</f>
        <v/>
      </c>
      <c r="AO999" t="str">
        <f>IF(ISNUMBER(FIND("arbeid",Methode_Keuze)),"",IF(ISNUMBER(FIND("arbeid",Methode_Keuze)),"",IF(Tb_Activiteiten[[#This Row],[Adviseur]]=1,Tb_Activiteiten[[#Headers],[Adviseur]],"")))</f>
        <v/>
      </c>
      <c r="AP999" t="str">
        <f>IF(ISNUMBER(FIND("arbeid",Methode_Keuze)),"",IF(ISNUMBER(FIND("arbeid",Methode_Keuze)),"",IF(Tb_Activiteiten[[#This Row],[Projectleider/Expert]]=1,Tb_Activiteiten[[#Headers],[Projectleider/Expert]],"")))</f>
        <v/>
      </c>
      <c r="AQ999" t="str">
        <f>IF(ISNUMBER(FIND("arbeid",Methode_Keuze)),"",IF(ISNUMBER(FIND("arbeid",Methode_Keuze)),"",IF(Tb_Activiteiten[[#This Row],[Arbeidskosten]]=1,Tb_Activiteiten[[#Headers],[Arbeidskosten]],"")))</f>
        <v/>
      </c>
      <c r="AR999" t="str">
        <f>IF(ISNUMBER(FIND("arbeid",Methode_Keuze)),"",IF(ISNUMBER(FIND("arbeid",Methode_Keuze)),"",IF(Tb_Activiteiten[[#This Row],[Arbeidskosten op basis van IKS]]=1,Tb_Activiteiten[[#Headers],[Arbeidskosten op basis van IKS]],"")))</f>
        <v/>
      </c>
      <c r="AS999" t="str">
        <f>IF(ISNUMBER(FIND("overige",Methode_Keuze)),"",IF(Tb_Activiteiten[[#This Row],[Kosten derden exclusief btw]]=1,Tb_Activiteiten[[#Headers],[Kosten derden exclusief btw]],""))</f>
        <v/>
      </c>
      <c r="AT999" t="str">
        <f>IF(ISNUMBER(FIND("overige",Methode_Keuze)),"",IF(Tb_Activiteiten[[#This Row],[Niet verrekenbare btw]]=1,Tb_Activiteiten[[#Headers],[Niet verrekenbare btw]],""))</f>
        <v/>
      </c>
      <c r="AU999" t="str">
        <f>IF(ISNUMBER(FIND("overige",Methode_Keuze)),"",IF(Tb_Activiteiten[[#This Row],[Grondkosten]]=1,Tb_Activiteiten[[#Headers],[Grondkosten]],""))</f>
        <v/>
      </c>
      <c r="AV999" t="str">
        <f>IF(ISNUMBER(FIND("overige",Methode_Keuze)),"",IF(Tb_Activiteiten[[#This Row],[Bijdrage in natura (overige)]]=1,Tb_Activiteiten[[#Headers],[Bijdrage in natura (overige)]],""))</f>
        <v/>
      </c>
      <c r="AW999" t="str">
        <f>IF(ISNUMBER(FIND("overige",Methode_Keuze)),"",IF(Tb_Activiteiten[[#This Row],[Bijdrage in natura (vrijwilligers)]]=1,Tb_Activiteiten[[#Headers],[Bijdrage in natura (vrijwilligers)]],""))</f>
        <v/>
      </c>
      <c r="AX999" t="str">
        <f>IF(ISNUMBER(FIND("overige",Methode_Keuze)),"",IF(Tb_Activiteiten[[#This Row],[Afschrijvingskosten]]=1,Tb_Activiteiten[[#Headers],[Afschrijvingskosten]],""))</f>
        <v/>
      </c>
      <c r="AY999" t="str">
        <f>IF(ISNUMBER(FIND("overige",Methode_Keuze)),"",IF(Tb_Activiteiten[[#This Row],[Vergoeding]]=1,Tb_Activiteiten[[#Headers],[Vergoeding]],""))</f>
        <v/>
      </c>
      <c r="AZ999" t="str">
        <f>IF(ISNUMBER(FIND("arbeid",Methode_Keuze)),"",IF(Tb_Activiteiten[[#This Row],[Arbeidskosten - vast tarief (excl eigen arbeid)]]=1,Tb_Activiteiten[[#Headers],[Arbeidskosten - vast tarief (excl eigen arbeid)]],""))</f>
        <v/>
      </c>
      <c r="BA999" t="str">
        <f>IF(ISNUMBER(FIND("overige",Methode_Keuze)),"",IF(Tb_Activiteiten[[#This Row],[Overige kosten]]=1,Tb_Activiteiten[[#Headers],[Overige kosten]],""))</f>
        <v/>
      </c>
    </row>
    <row r="1000" spans="1:53" x14ac:dyDescent="0.25">
      <c r="A1000" s="213"/>
      <c r="F1000" s="64"/>
      <c r="G1000" s="64"/>
      <c r="H1000" s="258"/>
      <c r="I1000" s="258"/>
      <c r="J1000" s="258"/>
      <c r="K1000" s="258"/>
      <c r="O1000" s="56"/>
      <c r="Q1000" t="str">
        <f>IFERROR(IF(VLOOKUP(Tb_Activiteiten[[#This Row],[Openstelling]],Tb_Openstelling[],2,0)=1,1,""),"")</f>
        <v/>
      </c>
      <c r="AK1000" t="str">
        <f>IF(ISNUMBER(FIND("arbeid",Methode_Keuze)),"",IF(ISNUMBER(FIND("arbeid",Methode_Keuze)),"",IF(Tb_Activiteiten[[#This Row],[Loonkosten]]=1,Tb_Activiteiten[[#Headers],[Loonkosten]],"")))</f>
        <v/>
      </c>
      <c r="AL1000" t="str">
        <f>IF(ISNUMBER(FIND("arbeid",Methode_Keuze)),"",IF(ISNUMBER(FIND("arbeid",Methode_Keuze)),"",IF(Tb_Activiteiten[[#This Row],[Eigen arbeid]]=1,Tb_Activiteiten[[#Headers],[Eigen arbeid]],"")))</f>
        <v/>
      </c>
      <c r="AM1000" t="str">
        <f>IF(ISNUMBER(FIND("arbeid",Methode_Keuze)),"",IF(ISNUMBER(FIND("arbeid",Methode_Keuze)),"",IF(Tb_Activiteiten[[#This Row],[Projectmedewerker]]=1,Tb_Activiteiten[[#Headers],[Projectmedewerker]],"")))</f>
        <v/>
      </c>
      <c r="AN1000" t="str">
        <f>IF(ISNUMBER(FIND("arbeid",Methode_Keuze)),"",IF(ISNUMBER(FIND("arbeid",Methode_Keuze)),"",IF(Tb_Activiteiten[[#This Row],[Landbouwer]]=1,Tb_Activiteiten[[#Headers],[Landbouwer]],"")))</f>
        <v/>
      </c>
      <c r="AO1000" t="str">
        <f>IF(ISNUMBER(FIND("arbeid",Methode_Keuze)),"",IF(ISNUMBER(FIND("arbeid",Methode_Keuze)),"",IF(Tb_Activiteiten[[#This Row],[Adviseur]]=1,Tb_Activiteiten[[#Headers],[Adviseur]],"")))</f>
        <v/>
      </c>
      <c r="AP1000" t="str">
        <f>IF(ISNUMBER(FIND("arbeid",Methode_Keuze)),"",IF(ISNUMBER(FIND("arbeid",Methode_Keuze)),"",IF(Tb_Activiteiten[[#This Row],[Projectleider/Expert]]=1,Tb_Activiteiten[[#Headers],[Projectleider/Expert]],"")))</f>
        <v/>
      </c>
      <c r="AQ1000" t="str">
        <f>IF(ISNUMBER(FIND("arbeid",Methode_Keuze)),"",IF(ISNUMBER(FIND("arbeid",Methode_Keuze)),"",IF(Tb_Activiteiten[[#This Row],[Arbeidskosten]]=1,Tb_Activiteiten[[#Headers],[Arbeidskosten]],"")))</f>
        <v/>
      </c>
      <c r="AR1000" t="str">
        <f>IF(ISNUMBER(FIND("arbeid",Methode_Keuze)),"",IF(ISNUMBER(FIND("arbeid",Methode_Keuze)),"",IF(Tb_Activiteiten[[#This Row],[Arbeidskosten op basis van IKS]]=1,Tb_Activiteiten[[#Headers],[Arbeidskosten op basis van IKS]],"")))</f>
        <v/>
      </c>
      <c r="AS1000" t="str">
        <f>IF(ISNUMBER(FIND("overige",Methode_Keuze)),"",IF(Tb_Activiteiten[[#This Row],[Kosten derden exclusief btw]]=1,Tb_Activiteiten[[#Headers],[Kosten derden exclusief btw]],""))</f>
        <v/>
      </c>
      <c r="AT1000" t="str">
        <f>IF(ISNUMBER(FIND("overige",Methode_Keuze)),"",IF(Tb_Activiteiten[[#This Row],[Niet verrekenbare btw]]=1,Tb_Activiteiten[[#Headers],[Niet verrekenbare btw]],""))</f>
        <v/>
      </c>
      <c r="AU1000" t="str">
        <f>IF(ISNUMBER(FIND("overige",Methode_Keuze)),"",IF(Tb_Activiteiten[[#This Row],[Grondkosten]]=1,Tb_Activiteiten[[#Headers],[Grondkosten]],""))</f>
        <v/>
      </c>
      <c r="AV1000" t="str">
        <f>IF(ISNUMBER(FIND("overige",Methode_Keuze)),"",IF(Tb_Activiteiten[[#This Row],[Bijdrage in natura (overige)]]=1,Tb_Activiteiten[[#Headers],[Bijdrage in natura (overige)]],""))</f>
        <v/>
      </c>
      <c r="AW1000" t="str">
        <f>IF(ISNUMBER(FIND("overige",Methode_Keuze)),"",IF(Tb_Activiteiten[[#This Row],[Bijdrage in natura (vrijwilligers)]]=1,Tb_Activiteiten[[#Headers],[Bijdrage in natura (vrijwilligers)]],""))</f>
        <v/>
      </c>
      <c r="AX1000" t="str">
        <f>IF(ISNUMBER(FIND("overige",Methode_Keuze)),"",IF(Tb_Activiteiten[[#This Row],[Afschrijvingskosten]]=1,Tb_Activiteiten[[#Headers],[Afschrijvingskosten]],""))</f>
        <v/>
      </c>
      <c r="AY1000" t="str">
        <f>IF(ISNUMBER(FIND("overige",Methode_Keuze)),"",IF(Tb_Activiteiten[[#This Row],[Vergoeding]]=1,Tb_Activiteiten[[#Headers],[Vergoeding]],""))</f>
        <v/>
      </c>
      <c r="AZ1000" t="str">
        <f>IF(ISNUMBER(FIND("arbeid",Methode_Keuze)),"",IF(Tb_Activiteiten[[#This Row],[Arbeidskosten - vast tarief (excl eigen arbeid)]]=1,Tb_Activiteiten[[#Headers],[Arbeidskosten - vast tarief (excl eigen arbeid)]],""))</f>
        <v/>
      </c>
      <c r="BA1000" t="str">
        <f>IF(ISNUMBER(FIND("overige",Methode_Keuze)),"",IF(Tb_Activiteiten[[#This Row],[Overige kosten]]=1,Tb_Activiteiten[[#Headers],[Overige kosten]],""))</f>
        <v/>
      </c>
    </row>
    <row r="1001" spans="1:53" x14ac:dyDescent="0.25">
      <c r="A1001" s="135"/>
      <c r="B1001" s="135"/>
      <c r="C1001" s="135"/>
      <c r="D1001" s="135"/>
      <c r="E1001" s="135"/>
      <c r="F1001" s="135"/>
      <c r="G1001" s="135"/>
      <c r="O1001" s="56"/>
      <c r="Q1001" t="str">
        <f>IFERROR(IF(VLOOKUP(Tb_Activiteiten[[#This Row],[Openstelling]],Tb_Openstelling[],2,0)=1,1,""),"")</f>
        <v/>
      </c>
      <c r="AK1001" t="str">
        <f>IF(ISNUMBER(FIND("arbeid",Methode_Keuze)),"",IF(ISNUMBER(FIND("arbeid",Methode_Keuze)),"",IF(Tb_Activiteiten[[#This Row],[Loonkosten]]=1,Tb_Activiteiten[[#Headers],[Loonkosten]],"")))</f>
        <v/>
      </c>
      <c r="AL1001" t="str">
        <f>IF(ISNUMBER(FIND("arbeid",Methode_Keuze)),"",IF(ISNUMBER(FIND("arbeid",Methode_Keuze)),"",IF(Tb_Activiteiten[[#This Row],[Eigen arbeid]]=1,Tb_Activiteiten[[#Headers],[Eigen arbeid]],"")))</f>
        <v/>
      </c>
      <c r="AM1001" t="str">
        <f>IF(ISNUMBER(FIND("arbeid",Methode_Keuze)),"",IF(ISNUMBER(FIND("arbeid",Methode_Keuze)),"",IF(Tb_Activiteiten[[#This Row],[Projectmedewerker]]=1,Tb_Activiteiten[[#Headers],[Projectmedewerker]],"")))</f>
        <v/>
      </c>
      <c r="AN1001" t="str">
        <f>IF(ISNUMBER(FIND("arbeid",Methode_Keuze)),"",IF(ISNUMBER(FIND("arbeid",Methode_Keuze)),"",IF(Tb_Activiteiten[[#This Row],[Landbouwer]]=1,Tb_Activiteiten[[#Headers],[Landbouwer]],"")))</f>
        <v/>
      </c>
      <c r="AO1001" t="str">
        <f>IF(ISNUMBER(FIND("arbeid",Methode_Keuze)),"",IF(ISNUMBER(FIND("arbeid",Methode_Keuze)),"",IF(Tb_Activiteiten[[#This Row],[Adviseur]]=1,Tb_Activiteiten[[#Headers],[Adviseur]],"")))</f>
        <v/>
      </c>
      <c r="AP1001" t="str">
        <f>IF(ISNUMBER(FIND("arbeid",Methode_Keuze)),"",IF(ISNUMBER(FIND("arbeid",Methode_Keuze)),"",IF(Tb_Activiteiten[[#This Row],[Projectleider/Expert]]=1,Tb_Activiteiten[[#Headers],[Projectleider/Expert]],"")))</f>
        <v/>
      </c>
      <c r="AQ1001" t="str">
        <f>IF(ISNUMBER(FIND("arbeid",Methode_Keuze)),"",IF(ISNUMBER(FIND("arbeid",Methode_Keuze)),"",IF(Tb_Activiteiten[[#This Row],[Arbeidskosten]]=1,Tb_Activiteiten[[#Headers],[Arbeidskosten]],"")))</f>
        <v/>
      </c>
      <c r="AR1001" t="str">
        <f>IF(ISNUMBER(FIND("arbeid",Methode_Keuze)),"",IF(ISNUMBER(FIND("arbeid",Methode_Keuze)),"",IF(Tb_Activiteiten[[#This Row],[Arbeidskosten op basis van IKS]]=1,Tb_Activiteiten[[#Headers],[Arbeidskosten op basis van IKS]],"")))</f>
        <v/>
      </c>
      <c r="AS1001" t="str">
        <f>IF(ISNUMBER(FIND("overige",Methode_Keuze)),"",IF(Tb_Activiteiten[[#This Row],[Kosten derden exclusief btw]]=1,Tb_Activiteiten[[#Headers],[Kosten derden exclusief btw]],""))</f>
        <v/>
      </c>
      <c r="AT1001" t="str">
        <f>IF(ISNUMBER(FIND("overige",Methode_Keuze)),"",IF(Tb_Activiteiten[[#This Row],[Niet verrekenbare btw]]=1,Tb_Activiteiten[[#Headers],[Niet verrekenbare btw]],""))</f>
        <v/>
      </c>
      <c r="AU1001" t="str">
        <f>IF(ISNUMBER(FIND("overige",Methode_Keuze)),"",IF(Tb_Activiteiten[[#This Row],[Grondkosten]]=1,Tb_Activiteiten[[#Headers],[Grondkosten]],""))</f>
        <v/>
      </c>
      <c r="AV1001" t="str">
        <f>IF(ISNUMBER(FIND("overige",Methode_Keuze)),"",IF(Tb_Activiteiten[[#This Row],[Bijdrage in natura (overige)]]=1,Tb_Activiteiten[[#Headers],[Bijdrage in natura (overige)]],""))</f>
        <v/>
      </c>
      <c r="AW1001" t="str">
        <f>IF(ISNUMBER(FIND("overige",Methode_Keuze)),"",IF(Tb_Activiteiten[[#This Row],[Bijdrage in natura (vrijwilligers)]]=1,Tb_Activiteiten[[#Headers],[Bijdrage in natura (vrijwilligers)]],""))</f>
        <v/>
      </c>
      <c r="AX1001" t="str">
        <f>IF(ISNUMBER(FIND("overige",Methode_Keuze)),"",IF(Tb_Activiteiten[[#This Row],[Afschrijvingskosten]]=1,Tb_Activiteiten[[#Headers],[Afschrijvingskosten]],""))</f>
        <v/>
      </c>
      <c r="AY1001" t="str">
        <f>IF(ISNUMBER(FIND("overige",Methode_Keuze)),"",IF(Tb_Activiteiten[[#This Row],[Vergoeding]]=1,Tb_Activiteiten[[#Headers],[Vergoeding]],""))</f>
        <v/>
      </c>
      <c r="AZ1001" t="str">
        <f>IF(ISNUMBER(FIND("arbeid",Methode_Keuze)),"",IF(Tb_Activiteiten[[#This Row],[Arbeidskosten - vast tarief (excl eigen arbeid)]]=1,Tb_Activiteiten[[#Headers],[Arbeidskosten - vast tarief (excl eigen arbeid)]],""))</f>
        <v/>
      </c>
      <c r="BA1001" t="str">
        <f>IF(ISNUMBER(FIND("overige",Methode_Keuze)),"",IF(Tb_Activiteiten[[#This Row],[Overige kosten]]=1,Tb_Activiteiten[[#Headers],[Overige kosten]],""))</f>
        <v/>
      </c>
    </row>
    <row r="1002" spans="1:53" x14ac:dyDescent="0.25">
      <c r="A1002" s="135"/>
      <c r="B1002" s="135"/>
      <c r="C1002" s="135"/>
      <c r="D1002" s="135"/>
      <c r="E1002" s="135"/>
      <c r="F1002" s="135"/>
      <c r="G1002" s="135"/>
      <c r="O1002" s="56"/>
      <c r="Q1002" t="str">
        <f>IFERROR(IF(VLOOKUP(Tb_Activiteiten[[#This Row],[Openstelling]],Tb_Openstelling[],2,0)=1,1,""),"")</f>
        <v/>
      </c>
      <c r="AK1002" t="str">
        <f>IF(ISNUMBER(FIND("arbeid",Methode_Keuze)),"",IF(ISNUMBER(FIND("arbeid",Methode_Keuze)),"",IF(Tb_Activiteiten[[#This Row],[Loonkosten]]=1,Tb_Activiteiten[[#Headers],[Loonkosten]],"")))</f>
        <v/>
      </c>
      <c r="AL1002" t="str">
        <f>IF(ISNUMBER(FIND("arbeid",Methode_Keuze)),"",IF(ISNUMBER(FIND("arbeid",Methode_Keuze)),"",IF(Tb_Activiteiten[[#This Row],[Eigen arbeid]]=1,Tb_Activiteiten[[#Headers],[Eigen arbeid]],"")))</f>
        <v/>
      </c>
      <c r="AM1002" t="str">
        <f>IF(ISNUMBER(FIND("arbeid",Methode_Keuze)),"",IF(ISNUMBER(FIND("arbeid",Methode_Keuze)),"",IF(Tb_Activiteiten[[#This Row],[Projectmedewerker]]=1,Tb_Activiteiten[[#Headers],[Projectmedewerker]],"")))</f>
        <v/>
      </c>
      <c r="AN1002" t="str">
        <f>IF(ISNUMBER(FIND("arbeid",Methode_Keuze)),"",IF(ISNUMBER(FIND("arbeid",Methode_Keuze)),"",IF(Tb_Activiteiten[[#This Row],[Landbouwer]]=1,Tb_Activiteiten[[#Headers],[Landbouwer]],"")))</f>
        <v/>
      </c>
      <c r="AO1002" t="str">
        <f>IF(ISNUMBER(FIND("arbeid",Methode_Keuze)),"",IF(ISNUMBER(FIND("arbeid",Methode_Keuze)),"",IF(Tb_Activiteiten[[#This Row],[Adviseur]]=1,Tb_Activiteiten[[#Headers],[Adviseur]],"")))</f>
        <v/>
      </c>
      <c r="AP1002" t="str">
        <f>IF(ISNUMBER(FIND("arbeid",Methode_Keuze)),"",IF(ISNUMBER(FIND("arbeid",Methode_Keuze)),"",IF(Tb_Activiteiten[[#This Row],[Projectleider/Expert]]=1,Tb_Activiteiten[[#Headers],[Projectleider/Expert]],"")))</f>
        <v/>
      </c>
      <c r="AQ1002" t="str">
        <f>IF(ISNUMBER(FIND("arbeid",Methode_Keuze)),"",IF(ISNUMBER(FIND("arbeid",Methode_Keuze)),"",IF(Tb_Activiteiten[[#This Row],[Arbeidskosten]]=1,Tb_Activiteiten[[#Headers],[Arbeidskosten]],"")))</f>
        <v/>
      </c>
      <c r="AR1002" t="str">
        <f>IF(ISNUMBER(FIND("arbeid",Methode_Keuze)),"",IF(ISNUMBER(FIND("arbeid",Methode_Keuze)),"",IF(Tb_Activiteiten[[#This Row],[Arbeidskosten op basis van IKS]]=1,Tb_Activiteiten[[#Headers],[Arbeidskosten op basis van IKS]],"")))</f>
        <v/>
      </c>
      <c r="AS1002" t="str">
        <f>IF(ISNUMBER(FIND("overige",Methode_Keuze)),"",IF(Tb_Activiteiten[[#This Row],[Kosten derden exclusief btw]]=1,Tb_Activiteiten[[#Headers],[Kosten derden exclusief btw]],""))</f>
        <v/>
      </c>
      <c r="AT1002" t="str">
        <f>IF(ISNUMBER(FIND("overige",Methode_Keuze)),"",IF(Tb_Activiteiten[[#This Row],[Niet verrekenbare btw]]=1,Tb_Activiteiten[[#Headers],[Niet verrekenbare btw]],""))</f>
        <v/>
      </c>
      <c r="AU1002" t="str">
        <f>IF(ISNUMBER(FIND("overige",Methode_Keuze)),"",IF(Tb_Activiteiten[[#This Row],[Grondkosten]]=1,Tb_Activiteiten[[#Headers],[Grondkosten]],""))</f>
        <v/>
      </c>
      <c r="AV1002" t="str">
        <f>IF(ISNUMBER(FIND("overige",Methode_Keuze)),"",IF(Tb_Activiteiten[[#This Row],[Bijdrage in natura (overige)]]=1,Tb_Activiteiten[[#Headers],[Bijdrage in natura (overige)]],""))</f>
        <v/>
      </c>
      <c r="AW1002" t="str">
        <f>IF(ISNUMBER(FIND("overige",Methode_Keuze)),"",IF(Tb_Activiteiten[[#This Row],[Bijdrage in natura (vrijwilligers)]]=1,Tb_Activiteiten[[#Headers],[Bijdrage in natura (vrijwilligers)]],""))</f>
        <v/>
      </c>
      <c r="AX1002" t="str">
        <f>IF(ISNUMBER(FIND("overige",Methode_Keuze)),"",IF(Tb_Activiteiten[[#This Row],[Afschrijvingskosten]]=1,Tb_Activiteiten[[#Headers],[Afschrijvingskosten]],""))</f>
        <v/>
      </c>
      <c r="AY1002" t="str">
        <f>IF(ISNUMBER(FIND("overige",Methode_Keuze)),"",IF(Tb_Activiteiten[[#This Row],[Vergoeding]]=1,Tb_Activiteiten[[#Headers],[Vergoeding]],""))</f>
        <v/>
      </c>
      <c r="AZ1002" t="str">
        <f>IF(ISNUMBER(FIND("arbeid",Methode_Keuze)),"",IF(Tb_Activiteiten[[#This Row],[Arbeidskosten - vast tarief (excl eigen arbeid)]]=1,Tb_Activiteiten[[#Headers],[Arbeidskosten - vast tarief (excl eigen arbeid)]],""))</f>
        <v/>
      </c>
      <c r="BA1002" t="str">
        <f>IF(ISNUMBER(FIND("overige",Methode_Keuze)),"",IF(Tb_Activiteiten[[#This Row],[Overige kosten]]=1,Tb_Activiteiten[[#Headers],[Overige kosten]],""))</f>
        <v/>
      </c>
    </row>
    <row r="1003" spans="1:53" x14ac:dyDescent="0.25">
      <c r="A1003" s="135"/>
      <c r="B1003" s="135"/>
      <c r="C1003" s="135"/>
      <c r="D1003" s="135"/>
      <c r="E1003" s="135"/>
      <c r="F1003" s="135"/>
      <c r="G1003" s="135"/>
      <c r="O1003" s="56"/>
      <c r="Q1003" t="str">
        <f>IFERROR(IF(VLOOKUP(Tb_Activiteiten[[#This Row],[Openstelling]],Tb_Openstelling[],2,0)=1,1,""),"")</f>
        <v/>
      </c>
      <c r="AK1003" t="str">
        <f>IF(ISNUMBER(FIND("arbeid",Methode_Keuze)),"",IF(ISNUMBER(FIND("arbeid",Methode_Keuze)),"",IF(Tb_Activiteiten[[#This Row],[Loonkosten]]=1,Tb_Activiteiten[[#Headers],[Loonkosten]],"")))</f>
        <v/>
      </c>
      <c r="AL1003" t="str">
        <f>IF(ISNUMBER(FIND("arbeid",Methode_Keuze)),"",IF(ISNUMBER(FIND("arbeid",Methode_Keuze)),"",IF(Tb_Activiteiten[[#This Row],[Eigen arbeid]]=1,Tb_Activiteiten[[#Headers],[Eigen arbeid]],"")))</f>
        <v/>
      </c>
      <c r="AM1003" t="str">
        <f>IF(ISNUMBER(FIND("arbeid",Methode_Keuze)),"",IF(ISNUMBER(FIND("arbeid",Methode_Keuze)),"",IF(Tb_Activiteiten[[#This Row],[Projectmedewerker]]=1,Tb_Activiteiten[[#Headers],[Projectmedewerker]],"")))</f>
        <v/>
      </c>
      <c r="AN1003" t="str">
        <f>IF(ISNUMBER(FIND("arbeid",Methode_Keuze)),"",IF(ISNUMBER(FIND("arbeid",Methode_Keuze)),"",IF(Tb_Activiteiten[[#This Row],[Landbouwer]]=1,Tb_Activiteiten[[#Headers],[Landbouwer]],"")))</f>
        <v/>
      </c>
      <c r="AO1003" t="str">
        <f>IF(ISNUMBER(FIND("arbeid",Methode_Keuze)),"",IF(ISNUMBER(FIND("arbeid",Methode_Keuze)),"",IF(Tb_Activiteiten[[#This Row],[Adviseur]]=1,Tb_Activiteiten[[#Headers],[Adviseur]],"")))</f>
        <v/>
      </c>
      <c r="AP1003" t="str">
        <f>IF(ISNUMBER(FIND("arbeid",Methode_Keuze)),"",IF(ISNUMBER(FIND("arbeid",Methode_Keuze)),"",IF(Tb_Activiteiten[[#This Row],[Projectleider/Expert]]=1,Tb_Activiteiten[[#Headers],[Projectleider/Expert]],"")))</f>
        <v/>
      </c>
      <c r="AQ1003" t="str">
        <f>IF(ISNUMBER(FIND("arbeid",Methode_Keuze)),"",IF(ISNUMBER(FIND("arbeid",Methode_Keuze)),"",IF(Tb_Activiteiten[[#This Row],[Arbeidskosten]]=1,Tb_Activiteiten[[#Headers],[Arbeidskosten]],"")))</f>
        <v/>
      </c>
      <c r="AR1003" t="str">
        <f>IF(ISNUMBER(FIND("arbeid",Methode_Keuze)),"",IF(ISNUMBER(FIND("arbeid",Methode_Keuze)),"",IF(Tb_Activiteiten[[#This Row],[Arbeidskosten op basis van IKS]]=1,Tb_Activiteiten[[#Headers],[Arbeidskosten op basis van IKS]],"")))</f>
        <v/>
      </c>
      <c r="AS1003" t="str">
        <f>IF(ISNUMBER(FIND("overige",Methode_Keuze)),"",IF(Tb_Activiteiten[[#This Row],[Kosten derden exclusief btw]]=1,Tb_Activiteiten[[#Headers],[Kosten derden exclusief btw]],""))</f>
        <v/>
      </c>
      <c r="AT1003" t="str">
        <f>IF(ISNUMBER(FIND("overige",Methode_Keuze)),"",IF(Tb_Activiteiten[[#This Row],[Niet verrekenbare btw]]=1,Tb_Activiteiten[[#Headers],[Niet verrekenbare btw]],""))</f>
        <v/>
      </c>
      <c r="AU1003" t="str">
        <f>IF(ISNUMBER(FIND("overige",Methode_Keuze)),"",IF(Tb_Activiteiten[[#This Row],[Grondkosten]]=1,Tb_Activiteiten[[#Headers],[Grondkosten]],""))</f>
        <v/>
      </c>
      <c r="AV1003" t="str">
        <f>IF(ISNUMBER(FIND("overige",Methode_Keuze)),"",IF(Tb_Activiteiten[[#This Row],[Bijdrage in natura (overige)]]=1,Tb_Activiteiten[[#Headers],[Bijdrage in natura (overige)]],""))</f>
        <v/>
      </c>
      <c r="AW1003" t="str">
        <f>IF(ISNUMBER(FIND("overige",Methode_Keuze)),"",IF(Tb_Activiteiten[[#This Row],[Bijdrage in natura (vrijwilligers)]]=1,Tb_Activiteiten[[#Headers],[Bijdrage in natura (vrijwilligers)]],""))</f>
        <v/>
      </c>
      <c r="AX1003" t="str">
        <f>IF(ISNUMBER(FIND("overige",Methode_Keuze)),"",IF(Tb_Activiteiten[[#This Row],[Afschrijvingskosten]]=1,Tb_Activiteiten[[#Headers],[Afschrijvingskosten]],""))</f>
        <v/>
      </c>
      <c r="AY1003" t="str">
        <f>IF(ISNUMBER(FIND("overige",Methode_Keuze)),"",IF(Tb_Activiteiten[[#This Row],[Vergoeding]]=1,Tb_Activiteiten[[#Headers],[Vergoeding]],""))</f>
        <v/>
      </c>
      <c r="AZ1003" t="str">
        <f>IF(ISNUMBER(FIND("arbeid",Methode_Keuze)),"",IF(Tb_Activiteiten[[#This Row],[Arbeidskosten - vast tarief (excl eigen arbeid)]]=1,Tb_Activiteiten[[#Headers],[Arbeidskosten - vast tarief (excl eigen arbeid)]],""))</f>
        <v/>
      </c>
      <c r="BA1003" t="str">
        <f>IF(ISNUMBER(FIND("overige",Methode_Keuze)),"",IF(Tb_Activiteiten[[#This Row],[Overige kosten]]=1,Tb_Activiteiten[[#Headers],[Overige kosten]],""))</f>
        <v/>
      </c>
    </row>
    <row r="1004" spans="1:53" x14ac:dyDescent="0.25">
      <c r="A1004" s="135"/>
      <c r="B1004" s="135"/>
      <c r="C1004" s="135"/>
      <c r="D1004" s="135"/>
      <c r="E1004" s="135"/>
      <c r="F1004" s="135"/>
      <c r="G1004" s="135"/>
      <c r="O1004" s="56"/>
      <c r="Q1004" t="str">
        <f>IFERROR(IF(VLOOKUP(Tb_Activiteiten[[#This Row],[Openstelling]],Tb_Openstelling[],2,0)=1,1,""),"")</f>
        <v/>
      </c>
      <c r="AK1004" t="str">
        <f>IF(ISNUMBER(FIND("arbeid",Methode_Keuze)),"",IF(ISNUMBER(FIND("arbeid",Methode_Keuze)),"",IF(Tb_Activiteiten[[#This Row],[Loonkosten]]=1,Tb_Activiteiten[[#Headers],[Loonkosten]],"")))</f>
        <v/>
      </c>
      <c r="AL1004" t="str">
        <f>IF(ISNUMBER(FIND("arbeid",Methode_Keuze)),"",IF(ISNUMBER(FIND("arbeid",Methode_Keuze)),"",IF(Tb_Activiteiten[[#This Row],[Eigen arbeid]]=1,Tb_Activiteiten[[#Headers],[Eigen arbeid]],"")))</f>
        <v/>
      </c>
      <c r="AM1004" t="str">
        <f>IF(ISNUMBER(FIND("arbeid",Methode_Keuze)),"",IF(ISNUMBER(FIND("arbeid",Methode_Keuze)),"",IF(Tb_Activiteiten[[#This Row],[Projectmedewerker]]=1,Tb_Activiteiten[[#Headers],[Projectmedewerker]],"")))</f>
        <v/>
      </c>
      <c r="AN1004" t="str">
        <f>IF(ISNUMBER(FIND("arbeid",Methode_Keuze)),"",IF(ISNUMBER(FIND("arbeid",Methode_Keuze)),"",IF(Tb_Activiteiten[[#This Row],[Landbouwer]]=1,Tb_Activiteiten[[#Headers],[Landbouwer]],"")))</f>
        <v/>
      </c>
      <c r="AO1004" t="str">
        <f>IF(ISNUMBER(FIND("arbeid",Methode_Keuze)),"",IF(ISNUMBER(FIND("arbeid",Methode_Keuze)),"",IF(Tb_Activiteiten[[#This Row],[Adviseur]]=1,Tb_Activiteiten[[#Headers],[Adviseur]],"")))</f>
        <v/>
      </c>
      <c r="AP1004" t="str">
        <f>IF(ISNUMBER(FIND("arbeid",Methode_Keuze)),"",IF(ISNUMBER(FIND("arbeid",Methode_Keuze)),"",IF(Tb_Activiteiten[[#This Row],[Projectleider/Expert]]=1,Tb_Activiteiten[[#Headers],[Projectleider/Expert]],"")))</f>
        <v/>
      </c>
      <c r="AQ1004" t="str">
        <f>IF(ISNUMBER(FIND("arbeid",Methode_Keuze)),"",IF(ISNUMBER(FIND("arbeid",Methode_Keuze)),"",IF(Tb_Activiteiten[[#This Row],[Arbeidskosten]]=1,Tb_Activiteiten[[#Headers],[Arbeidskosten]],"")))</f>
        <v/>
      </c>
      <c r="AR1004" t="str">
        <f>IF(ISNUMBER(FIND("arbeid",Methode_Keuze)),"",IF(ISNUMBER(FIND("arbeid",Methode_Keuze)),"",IF(Tb_Activiteiten[[#This Row],[Arbeidskosten op basis van IKS]]=1,Tb_Activiteiten[[#Headers],[Arbeidskosten op basis van IKS]],"")))</f>
        <v/>
      </c>
      <c r="AS1004" t="str">
        <f>IF(ISNUMBER(FIND("overige",Methode_Keuze)),"",IF(Tb_Activiteiten[[#This Row],[Kosten derden exclusief btw]]=1,Tb_Activiteiten[[#Headers],[Kosten derden exclusief btw]],""))</f>
        <v/>
      </c>
      <c r="AT1004" t="str">
        <f>IF(ISNUMBER(FIND("overige",Methode_Keuze)),"",IF(Tb_Activiteiten[[#This Row],[Niet verrekenbare btw]]=1,Tb_Activiteiten[[#Headers],[Niet verrekenbare btw]],""))</f>
        <v/>
      </c>
      <c r="AU1004" t="str">
        <f>IF(ISNUMBER(FIND("overige",Methode_Keuze)),"",IF(Tb_Activiteiten[[#This Row],[Grondkosten]]=1,Tb_Activiteiten[[#Headers],[Grondkosten]],""))</f>
        <v/>
      </c>
      <c r="AV1004" t="str">
        <f>IF(ISNUMBER(FIND("overige",Methode_Keuze)),"",IF(Tb_Activiteiten[[#This Row],[Bijdrage in natura (overige)]]=1,Tb_Activiteiten[[#Headers],[Bijdrage in natura (overige)]],""))</f>
        <v/>
      </c>
      <c r="AW1004" t="str">
        <f>IF(ISNUMBER(FIND("overige",Methode_Keuze)),"",IF(Tb_Activiteiten[[#This Row],[Bijdrage in natura (vrijwilligers)]]=1,Tb_Activiteiten[[#Headers],[Bijdrage in natura (vrijwilligers)]],""))</f>
        <v/>
      </c>
      <c r="AX1004" t="str">
        <f>IF(ISNUMBER(FIND("overige",Methode_Keuze)),"",IF(Tb_Activiteiten[[#This Row],[Afschrijvingskosten]]=1,Tb_Activiteiten[[#Headers],[Afschrijvingskosten]],""))</f>
        <v/>
      </c>
      <c r="AY1004" t="str">
        <f>IF(ISNUMBER(FIND("overige",Methode_Keuze)),"",IF(Tb_Activiteiten[[#This Row],[Vergoeding]]=1,Tb_Activiteiten[[#Headers],[Vergoeding]],""))</f>
        <v/>
      </c>
      <c r="AZ1004" t="str">
        <f>IF(ISNUMBER(FIND("arbeid",Methode_Keuze)),"",IF(Tb_Activiteiten[[#This Row],[Arbeidskosten - vast tarief (excl eigen arbeid)]]=1,Tb_Activiteiten[[#Headers],[Arbeidskosten - vast tarief (excl eigen arbeid)]],""))</f>
        <v/>
      </c>
      <c r="BA1004" t="str">
        <f>IF(ISNUMBER(FIND("overige",Methode_Keuze)),"",IF(Tb_Activiteiten[[#This Row],[Overige kosten]]=1,Tb_Activiteiten[[#Headers],[Overige kosten]],""))</f>
        <v/>
      </c>
    </row>
    <row r="1005" spans="1:53" x14ac:dyDescent="0.25">
      <c r="A1005" s="135"/>
      <c r="B1005" s="135"/>
      <c r="C1005" s="135"/>
      <c r="D1005" s="135"/>
      <c r="E1005" s="135"/>
      <c r="F1005" s="135"/>
      <c r="G1005" s="135"/>
      <c r="O1005" s="56"/>
      <c r="Q1005" t="str">
        <f>IFERROR(IF(VLOOKUP(Tb_Activiteiten[[#This Row],[Openstelling]],Tb_Openstelling[],2,0)=1,1,""),"")</f>
        <v/>
      </c>
      <c r="AK1005" t="str">
        <f>IF(ISNUMBER(FIND("arbeid",Methode_Keuze)),"",IF(ISNUMBER(FIND("arbeid",Methode_Keuze)),"",IF(Tb_Activiteiten[[#This Row],[Loonkosten]]=1,Tb_Activiteiten[[#Headers],[Loonkosten]],"")))</f>
        <v/>
      </c>
      <c r="AL1005" t="str">
        <f>IF(ISNUMBER(FIND("arbeid",Methode_Keuze)),"",IF(ISNUMBER(FIND("arbeid",Methode_Keuze)),"",IF(Tb_Activiteiten[[#This Row],[Eigen arbeid]]=1,Tb_Activiteiten[[#Headers],[Eigen arbeid]],"")))</f>
        <v/>
      </c>
      <c r="AM1005" t="str">
        <f>IF(ISNUMBER(FIND("arbeid",Methode_Keuze)),"",IF(ISNUMBER(FIND("arbeid",Methode_Keuze)),"",IF(Tb_Activiteiten[[#This Row],[Projectmedewerker]]=1,Tb_Activiteiten[[#Headers],[Projectmedewerker]],"")))</f>
        <v/>
      </c>
      <c r="AN1005" t="str">
        <f>IF(ISNUMBER(FIND("arbeid",Methode_Keuze)),"",IF(ISNUMBER(FIND("arbeid",Methode_Keuze)),"",IF(Tb_Activiteiten[[#This Row],[Landbouwer]]=1,Tb_Activiteiten[[#Headers],[Landbouwer]],"")))</f>
        <v/>
      </c>
      <c r="AO1005" t="str">
        <f>IF(ISNUMBER(FIND("arbeid",Methode_Keuze)),"",IF(ISNUMBER(FIND("arbeid",Methode_Keuze)),"",IF(Tb_Activiteiten[[#This Row],[Adviseur]]=1,Tb_Activiteiten[[#Headers],[Adviseur]],"")))</f>
        <v/>
      </c>
      <c r="AP1005" t="str">
        <f>IF(ISNUMBER(FIND("arbeid",Methode_Keuze)),"",IF(ISNUMBER(FIND("arbeid",Methode_Keuze)),"",IF(Tb_Activiteiten[[#This Row],[Projectleider/Expert]]=1,Tb_Activiteiten[[#Headers],[Projectleider/Expert]],"")))</f>
        <v/>
      </c>
      <c r="AQ1005" t="str">
        <f>IF(ISNUMBER(FIND("arbeid",Methode_Keuze)),"",IF(ISNUMBER(FIND("arbeid",Methode_Keuze)),"",IF(Tb_Activiteiten[[#This Row],[Arbeidskosten]]=1,Tb_Activiteiten[[#Headers],[Arbeidskosten]],"")))</f>
        <v/>
      </c>
      <c r="AR1005" t="str">
        <f>IF(ISNUMBER(FIND("arbeid",Methode_Keuze)),"",IF(ISNUMBER(FIND("arbeid",Methode_Keuze)),"",IF(Tb_Activiteiten[[#This Row],[Arbeidskosten op basis van IKS]]=1,Tb_Activiteiten[[#Headers],[Arbeidskosten op basis van IKS]],"")))</f>
        <v/>
      </c>
      <c r="AS1005" t="str">
        <f>IF(ISNUMBER(FIND("overige",Methode_Keuze)),"",IF(Tb_Activiteiten[[#This Row],[Kosten derden exclusief btw]]=1,Tb_Activiteiten[[#Headers],[Kosten derden exclusief btw]],""))</f>
        <v/>
      </c>
      <c r="AT1005" t="str">
        <f>IF(ISNUMBER(FIND("overige",Methode_Keuze)),"",IF(Tb_Activiteiten[[#This Row],[Niet verrekenbare btw]]=1,Tb_Activiteiten[[#Headers],[Niet verrekenbare btw]],""))</f>
        <v/>
      </c>
      <c r="AU1005" t="str">
        <f>IF(ISNUMBER(FIND("overige",Methode_Keuze)),"",IF(Tb_Activiteiten[[#This Row],[Grondkosten]]=1,Tb_Activiteiten[[#Headers],[Grondkosten]],""))</f>
        <v/>
      </c>
      <c r="AV1005" t="str">
        <f>IF(ISNUMBER(FIND("overige",Methode_Keuze)),"",IF(Tb_Activiteiten[[#This Row],[Bijdrage in natura (overige)]]=1,Tb_Activiteiten[[#Headers],[Bijdrage in natura (overige)]],""))</f>
        <v/>
      </c>
      <c r="AW1005" t="str">
        <f>IF(ISNUMBER(FIND("overige",Methode_Keuze)),"",IF(Tb_Activiteiten[[#This Row],[Bijdrage in natura (vrijwilligers)]]=1,Tb_Activiteiten[[#Headers],[Bijdrage in natura (vrijwilligers)]],""))</f>
        <v/>
      </c>
      <c r="AX1005" t="str">
        <f>IF(ISNUMBER(FIND("overige",Methode_Keuze)),"",IF(Tb_Activiteiten[[#This Row],[Afschrijvingskosten]]=1,Tb_Activiteiten[[#Headers],[Afschrijvingskosten]],""))</f>
        <v/>
      </c>
      <c r="AY1005" t="str">
        <f>IF(ISNUMBER(FIND("overige",Methode_Keuze)),"",IF(Tb_Activiteiten[[#This Row],[Vergoeding]]=1,Tb_Activiteiten[[#Headers],[Vergoeding]],""))</f>
        <v/>
      </c>
      <c r="AZ1005" t="str">
        <f>IF(ISNUMBER(FIND("arbeid",Methode_Keuze)),"",IF(Tb_Activiteiten[[#This Row],[Arbeidskosten - vast tarief (excl eigen arbeid)]]=1,Tb_Activiteiten[[#Headers],[Arbeidskosten - vast tarief (excl eigen arbeid)]],""))</f>
        <v/>
      </c>
      <c r="BA1005" t="str">
        <f>IF(ISNUMBER(FIND("overige",Methode_Keuze)),"",IF(Tb_Activiteiten[[#This Row],[Overige kosten]]=1,Tb_Activiteiten[[#Headers],[Overige kosten]],""))</f>
        <v/>
      </c>
    </row>
    <row r="1006" spans="1:53" x14ac:dyDescent="0.25">
      <c r="A1006" s="135"/>
      <c r="B1006" s="135"/>
      <c r="C1006" s="135"/>
      <c r="D1006" s="135"/>
      <c r="E1006" s="135"/>
      <c r="F1006" s="135"/>
      <c r="G1006" s="135"/>
      <c r="O1006" s="56"/>
      <c r="Q1006" t="str">
        <f>IFERROR(IF(VLOOKUP(Tb_Activiteiten[[#This Row],[Openstelling]],Tb_Openstelling[],2,0)=1,1,""),"")</f>
        <v/>
      </c>
      <c r="AK1006" t="str">
        <f>IF(ISNUMBER(FIND("arbeid",Methode_Keuze)),"",IF(ISNUMBER(FIND("arbeid",Methode_Keuze)),"",IF(Tb_Activiteiten[[#This Row],[Loonkosten]]=1,Tb_Activiteiten[[#Headers],[Loonkosten]],"")))</f>
        <v/>
      </c>
      <c r="AL1006" t="str">
        <f>IF(ISNUMBER(FIND("arbeid",Methode_Keuze)),"",IF(ISNUMBER(FIND("arbeid",Methode_Keuze)),"",IF(Tb_Activiteiten[[#This Row],[Eigen arbeid]]=1,Tb_Activiteiten[[#Headers],[Eigen arbeid]],"")))</f>
        <v/>
      </c>
      <c r="AM1006" t="str">
        <f>IF(ISNUMBER(FIND("arbeid",Methode_Keuze)),"",IF(ISNUMBER(FIND("arbeid",Methode_Keuze)),"",IF(Tb_Activiteiten[[#This Row],[Projectmedewerker]]=1,Tb_Activiteiten[[#Headers],[Projectmedewerker]],"")))</f>
        <v/>
      </c>
      <c r="AN1006" t="str">
        <f>IF(ISNUMBER(FIND("arbeid",Methode_Keuze)),"",IF(ISNUMBER(FIND("arbeid",Methode_Keuze)),"",IF(Tb_Activiteiten[[#This Row],[Landbouwer]]=1,Tb_Activiteiten[[#Headers],[Landbouwer]],"")))</f>
        <v/>
      </c>
      <c r="AO1006" t="str">
        <f>IF(ISNUMBER(FIND("arbeid",Methode_Keuze)),"",IF(ISNUMBER(FIND("arbeid",Methode_Keuze)),"",IF(Tb_Activiteiten[[#This Row],[Adviseur]]=1,Tb_Activiteiten[[#Headers],[Adviseur]],"")))</f>
        <v/>
      </c>
      <c r="AP1006" t="str">
        <f>IF(ISNUMBER(FIND("arbeid",Methode_Keuze)),"",IF(ISNUMBER(FIND("arbeid",Methode_Keuze)),"",IF(Tb_Activiteiten[[#This Row],[Projectleider/Expert]]=1,Tb_Activiteiten[[#Headers],[Projectleider/Expert]],"")))</f>
        <v/>
      </c>
      <c r="AQ1006" t="str">
        <f>IF(ISNUMBER(FIND("arbeid",Methode_Keuze)),"",IF(ISNUMBER(FIND("arbeid",Methode_Keuze)),"",IF(Tb_Activiteiten[[#This Row],[Arbeidskosten]]=1,Tb_Activiteiten[[#Headers],[Arbeidskosten]],"")))</f>
        <v/>
      </c>
      <c r="AR1006" t="str">
        <f>IF(ISNUMBER(FIND("arbeid",Methode_Keuze)),"",IF(ISNUMBER(FIND("arbeid",Methode_Keuze)),"",IF(Tb_Activiteiten[[#This Row],[Arbeidskosten op basis van IKS]]=1,Tb_Activiteiten[[#Headers],[Arbeidskosten op basis van IKS]],"")))</f>
        <v/>
      </c>
      <c r="AS1006" t="str">
        <f>IF(ISNUMBER(FIND("overige",Methode_Keuze)),"",IF(Tb_Activiteiten[[#This Row],[Kosten derden exclusief btw]]=1,Tb_Activiteiten[[#Headers],[Kosten derden exclusief btw]],""))</f>
        <v/>
      </c>
      <c r="AT1006" t="str">
        <f>IF(ISNUMBER(FIND("overige",Methode_Keuze)),"",IF(Tb_Activiteiten[[#This Row],[Niet verrekenbare btw]]=1,Tb_Activiteiten[[#Headers],[Niet verrekenbare btw]],""))</f>
        <v/>
      </c>
      <c r="AU1006" t="str">
        <f>IF(ISNUMBER(FIND("overige",Methode_Keuze)),"",IF(Tb_Activiteiten[[#This Row],[Grondkosten]]=1,Tb_Activiteiten[[#Headers],[Grondkosten]],""))</f>
        <v/>
      </c>
      <c r="AV1006" t="str">
        <f>IF(ISNUMBER(FIND("overige",Methode_Keuze)),"",IF(Tb_Activiteiten[[#This Row],[Bijdrage in natura (overige)]]=1,Tb_Activiteiten[[#Headers],[Bijdrage in natura (overige)]],""))</f>
        <v/>
      </c>
      <c r="AW1006" t="str">
        <f>IF(ISNUMBER(FIND("overige",Methode_Keuze)),"",IF(Tb_Activiteiten[[#This Row],[Bijdrage in natura (vrijwilligers)]]=1,Tb_Activiteiten[[#Headers],[Bijdrage in natura (vrijwilligers)]],""))</f>
        <v/>
      </c>
      <c r="AX1006" t="str">
        <f>IF(ISNUMBER(FIND("overige",Methode_Keuze)),"",IF(Tb_Activiteiten[[#This Row],[Afschrijvingskosten]]=1,Tb_Activiteiten[[#Headers],[Afschrijvingskosten]],""))</f>
        <v/>
      </c>
      <c r="AY1006" t="str">
        <f>IF(ISNUMBER(FIND("overige",Methode_Keuze)),"",IF(Tb_Activiteiten[[#This Row],[Vergoeding]]=1,Tb_Activiteiten[[#Headers],[Vergoeding]],""))</f>
        <v/>
      </c>
      <c r="AZ1006" t="str">
        <f>IF(ISNUMBER(FIND("arbeid",Methode_Keuze)),"",IF(Tb_Activiteiten[[#This Row],[Arbeidskosten - vast tarief (excl eigen arbeid)]]=1,Tb_Activiteiten[[#Headers],[Arbeidskosten - vast tarief (excl eigen arbeid)]],""))</f>
        <v/>
      </c>
      <c r="BA1006" t="str">
        <f>IF(ISNUMBER(FIND("overige",Methode_Keuze)),"",IF(Tb_Activiteiten[[#This Row],[Overige kosten]]=1,Tb_Activiteiten[[#Headers],[Overige kosten]],""))</f>
        <v/>
      </c>
    </row>
    <row r="1007" spans="1:53" x14ac:dyDescent="0.25">
      <c r="A1007" s="135"/>
      <c r="B1007" s="135"/>
      <c r="C1007" s="135"/>
      <c r="D1007" s="135"/>
      <c r="E1007" s="135"/>
      <c r="F1007" s="135"/>
      <c r="G1007" s="135"/>
      <c r="O1007" s="56"/>
      <c r="Q1007" t="str">
        <f>IFERROR(IF(VLOOKUP(Tb_Activiteiten[[#This Row],[Openstelling]],Tb_Openstelling[],2,0)=1,1,""),"")</f>
        <v/>
      </c>
      <c r="AK1007" t="str">
        <f>IF(ISNUMBER(FIND("arbeid",Methode_Keuze)),"",IF(ISNUMBER(FIND("arbeid",Methode_Keuze)),"",IF(Tb_Activiteiten[[#This Row],[Loonkosten]]=1,Tb_Activiteiten[[#Headers],[Loonkosten]],"")))</f>
        <v/>
      </c>
      <c r="AL1007" t="str">
        <f>IF(ISNUMBER(FIND("arbeid",Methode_Keuze)),"",IF(ISNUMBER(FIND("arbeid",Methode_Keuze)),"",IF(Tb_Activiteiten[[#This Row],[Eigen arbeid]]=1,Tb_Activiteiten[[#Headers],[Eigen arbeid]],"")))</f>
        <v/>
      </c>
      <c r="AM1007" t="str">
        <f>IF(ISNUMBER(FIND("arbeid",Methode_Keuze)),"",IF(ISNUMBER(FIND("arbeid",Methode_Keuze)),"",IF(Tb_Activiteiten[[#This Row],[Projectmedewerker]]=1,Tb_Activiteiten[[#Headers],[Projectmedewerker]],"")))</f>
        <v/>
      </c>
      <c r="AN1007" t="str">
        <f>IF(ISNUMBER(FIND("arbeid",Methode_Keuze)),"",IF(ISNUMBER(FIND("arbeid",Methode_Keuze)),"",IF(Tb_Activiteiten[[#This Row],[Landbouwer]]=1,Tb_Activiteiten[[#Headers],[Landbouwer]],"")))</f>
        <v/>
      </c>
      <c r="AO1007" t="str">
        <f>IF(ISNUMBER(FIND("arbeid",Methode_Keuze)),"",IF(ISNUMBER(FIND("arbeid",Methode_Keuze)),"",IF(Tb_Activiteiten[[#This Row],[Adviseur]]=1,Tb_Activiteiten[[#Headers],[Adviseur]],"")))</f>
        <v/>
      </c>
      <c r="AP1007" t="str">
        <f>IF(ISNUMBER(FIND("arbeid",Methode_Keuze)),"",IF(ISNUMBER(FIND("arbeid",Methode_Keuze)),"",IF(Tb_Activiteiten[[#This Row],[Projectleider/Expert]]=1,Tb_Activiteiten[[#Headers],[Projectleider/Expert]],"")))</f>
        <v/>
      </c>
      <c r="AQ1007" t="str">
        <f>IF(ISNUMBER(FIND("arbeid",Methode_Keuze)),"",IF(ISNUMBER(FIND("arbeid",Methode_Keuze)),"",IF(Tb_Activiteiten[[#This Row],[Arbeidskosten]]=1,Tb_Activiteiten[[#Headers],[Arbeidskosten]],"")))</f>
        <v/>
      </c>
      <c r="AR1007" t="str">
        <f>IF(ISNUMBER(FIND("arbeid",Methode_Keuze)),"",IF(ISNUMBER(FIND("arbeid",Methode_Keuze)),"",IF(Tb_Activiteiten[[#This Row],[Arbeidskosten op basis van IKS]]=1,Tb_Activiteiten[[#Headers],[Arbeidskosten op basis van IKS]],"")))</f>
        <v/>
      </c>
      <c r="AS1007" t="str">
        <f>IF(ISNUMBER(FIND("overige",Methode_Keuze)),"",IF(Tb_Activiteiten[[#This Row],[Kosten derden exclusief btw]]=1,Tb_Activiteiten[[#Headers],[Kosten derden exclusief btw]],""))</f>
        <v/>
      </c>
      <c r="AT1007" t="str">
        <f>IF(ISNUMBER(FIND("overige",Methode_Keuze)),"",IF(Tb_Activiteiten[[#This Row],[Niet verrekenbare btw]]=1,Tb_Activiteiten[[#Headers],[Niet verrekenbare btw]],""))</f>
        <v/>
      </c>
      <c r="AU1007" t="str">
        <f>IF(ISNUMBER(FIND("overige",Methode_Keuze)),"",IF(Tb_Activiteiten[[#This Row],[Grondkosten]]=1,Tb_Activiteiten[[#Headers],[Grondkosten]],""))</f>
        <v/>
      </c>
      <c r="AV1007" t="str">
        <f>IF(ISNUMBER(FIND("overige",Methode_Keuze)),"",IF(Tb_Activiteiten[[#This Row],[Bijdrage in natura (overige)]]=1,Tb_Activiteiten[[#Headers],[Bijdrage in natura (overige)]],""))</f>
        <v/>
      </c>
      <c r="AW1007" t="str">
        <f>IF(ISNUMBER(FIND("overige",Methode_Keuze)),"",IF(Tb_Activiteiten[[#This Row],[Bijdrage in natura (vrijwilligers)]]=1,Tb_Activiteiten[[#Headers],[Bijdrage in natura (vrijwilligers)]],""))</f>
        <v/>
      </c>
      <c r="AX1007" t="str">
        <f>IF(ISNUMBER(FIND("overige",Methode_Keuze)),"",IF(Tb_Activiteiten[[#This Row],[Afschrijvingskosten]]=1,Tb_Activiteiten[[#Headers],[Afschrijvingskosten]],""))</f>
        <v/>
      </c>
      <c r="AY1007" t="str">
        <f>IF(ISNUMBER(FIND("overige",Methode_Keuze)),"",IF(Tb_Activiteiten[[#This Row],[Vergoeding]]=1,Tb_Activiteiten[[#Headers],[Vergoeding]],""))</f>
        <v/>
      </c>
      <c r="AZ1007" t="str">
        <f>IF(ISNUMBER(FIND("arbeid",Methode_Keuze)),"",IF(Tb_Activiteiten[[#This Row],[Arbeidskosten - vast tarief (excl eigen arbeid)]]=1,Tb_Activiteiten[[#Headers],[Arbeidskosten - vast tarief (excl eigen arbeid)]],""))</f>
        <v/>
      </c>
      <c r="BA1007" t="str">
        <f>IF(ISNUMBER(FIND("overige",Methode_Keuze)),"",IF(Tb_Activiteiten[[#This Row],[Overige kosten]]=1,Tb_Activiteiten[[#Headers],[Overige kosten]],""))</f>
        <v/>
      </c>
    </row>
    <row r="1008" spans="1:53" x14ac:dyDescent="0.25">
      <c r="A1008" s="135"/>
      <c r="B1008" s="135"/>
      <c r="C1008" s="135"/>
      <c r="D1008" s="135"/>
      <c r="E1008" s="135"/>
      <c r="F1008" s="135"/>
      <c r="G1008" s="135"/>
      <c r="O1008" s="56"/>
      <c r="Q1008" t="str">
        <f>IFERROR(IF(VLOOKUP(Tb_Activiteiten[[#This Row],[Openstelling]],Tb_Openstelling[],2,0)=1,1,""),"")</f>
        <v/>
      </c>
      <c r="AK1008" t="str">
        <f>IF(ISNUMBER(FIND("arbeid",Methode_Keuze)),"",IF(ISNUMBER(FIND("arbeid",Methode_Keuze)),"",IF(Tb_Activiteiten[[#This Row],[Loonkosten]]=1,Tb_Activiteiten[[#Headers],[Loonkosten]],"")))</f>
        <v/>
      </c>
      <c r="AL1008" t="str">
        <f>IF(ISNUMBER(FIND("arbeid",Methode_Keuze)),"",IF(ISNUMBER(FIND("arbeid",Methode_Keuze)),"",IF(Tb_Activiteiten[[#This Row],[Eigen arbeid]]=1,Tb_Activiteiten[[#Headers],[Eigen arbeid]],"")))</f>
        <v/>
      </c>
      <c r="AM1008" t="str">
        <f>IF(ISNUMBER(FIND("arbeid",Methode_Keuze)),"",IF(ISNUMBER(FIND("arbeid",Methode_Keuze)),"",IF(Tb_Activiteiten[[#This Row],[Projectmedewerker]]=1,Tb_Activiteiten[[#Headers],[Projectmedewerker]],"")))</f>
        <v/>
      </c>
      <c r="AN1008" t="str">
        <f>IF(ISNUMBER(FIND("arbeid",Methode_Keuze)),"",IF(ISNUMBER(FIND("arbeid",Methode_Keuze)),"",IF(Tb_Activiteiten[[#This Row],[Landbouwer]]=1,Tb_Activiteiten[[#Headers],[Landbouwer]],"")))</f>
        <v/>
      </c>
      <c r="AO1008" t="str">
        <f>IF(ISNUMBER(FIND("arbeid",Methode_Keuze)),"",IF(ISNUMBER(FIND("arbeid",Methode_Keuze)),"",IF(Tb_Activiteiten[[#This Row],[Adviseur]]=1,Tb_Activiteiten[[#Headers],[Adviseur]],"")))</f>
        <v/>
      </c>
      <c r="AP1008" t="str">
        <f>IF(ISNUMBER(FIND("arbeid",Methode_Keuze)),"",IF(ISNUMBER(FIND("arbeid",Methode_Keuze)),"",IF(Tb_Activiteiten[[#This Row],[Projectleider/Expert]]=1,Tb_Activiteiten[[#Headers],[Projectleider/Expert]],"")))</f>
        <v/>
      </c>
      <c r="AQ1008" t="str">
        <f>IF(ISNUMBER(FIND("arbeid",Methode_Keuze)),"",IF(ISNUMBER(FIND("arbeid",Methode_Keuze)),"",IF(Tb_Activiteiten[[#This Row],[Arbeidskosten]]=1,Tb_Activiteiten[[#Headers],[Arbeidskosten]],"")))</f>
        <v/>
      </c>
      <c r="AR1008" t="str">
        <f>IF(ISNUMBER(FIND("arbeid",Methode_Keuze)),"",IF(ISNUMBER(FIND("arbeid",Methode_Keuze)),"",IF(Tb_Activiteiten[[#This Row],[Arbeidskosten op basis van IKS]]=1,Tb_Activiteiten[[#Headers],[Arbeidskosten op basis van IKS]],"")))</f>
        <v/>
      </c>
      <c r="AS1008" t="str">
        <f>IF(ISNUMBER(FIND("overige",Methode_Keuze)),"",IF(Tb_Activiteiten[[#This Row],[Kosten derden exclusief btw]]=1,Tb_Activiteiten[[#Headers],[Kosten derden exclusief btw]],""))</f>
        <v/>
      </c>
      <c r="AT1008" t="str">
        <f>IF(ISNUMBER(FIND("overige",Methode_Keuze)),"",IF(Tb_Activiteiten[[#This Row],[Niet verrekenbare btw]]=1,Tb_Activiteiten[[#Headers],[Niet verrekenbare btw]],""))</f>
        <v/>
      </c>
      <c r="AU1008" t="str">
        <f>IF(ISNUMBER(FIND("overige",Methode_Keuze)),"",IF(Tb_Activiteiten[[#This Row],[Grondkosten]]=1,Tb_Activiteiten[[#Headers],[Grondkosten]],""))</f>
        <v/>
      </c>
      <c r="AV1008" t="str">
        <f>IF(ISNUMBER(FIND("overige",Methode_Keuze)),"",IF(Tb_Activiteiten[[#This Row],[Bijdrage in natura (overige)]]=1,Tb_Activiteiten[[#Headers],[Bijdrage in natura (overige)]],""))</f>
        <v/>
      </c>
      <c r="AW1008" t="str">
        <f>IF(ISNUMBER(FIND("overige",Methode_Keuze)),"",IF(Tb_Activiteiten[[#This Row],[Bijdrage in natura (vrijwilligers)]]=1,Tb_Activiteiten[[#Headers],[Bijdrage in natura (vrijwilligers)]],""))</f>
        <v/>
      </c>
      <c r="AX1008" t="str">
        <f>IF(ISNUMBER(FIND("overige",Methode_Keuze)),"",IF(Tb_Activiteiten[[#This Row],[Afschrijvingskosten]]=1,Tb_Activiteiten[[#Headers],[Afschrijvingskosten]],""))</f>
        <v/>
      </c>
      <c r="AY1008" t="str">
        <f>IF(ISNUMBER(FIND("overige",Methode_Keuze)),"",IF(Tb_Activiteiten[[#This Row],[Vergoeding]]=1,Tb_Activiteiten[[#Headers],[Vergoeding]],""))</f>
        <v/>
      </c>
      <c r="AZ1008" t="str">
        <f>IF(ISNUMBER(FIND("arbeid",Methode_Keuze)),"",IF(Tb_Activiteiten[[#This Row],[Arbeidskosten - vast tarief (excl eigen arbeid)]]=1,Tb_Activiteiten[[#Headers],[Arbeidskosten - vast tarief (excl eigen arbeid)]],""))</f>
        <v/>
      </c>
      <c r="BA1008" t="str">
        <f>IF(ISNUMBER(FIND("overige",Methode_Keuze)),"",IF(Tb_Activiteiten[[#This Row],[Overige kosten]]=1,Tb_Activiteiten[[#Headers],[Overige kosten]],""))</f>
        <v/>
      </c>
    </row>
    <row r="1009" spans="1:53" x14ac:dyDescent="0.25">
      <c r="A1009" s="135"/>
      <c r="B1009" s="135"/>
      <c r="C1009" s="135"/>
      <c r="D1009" s="135"/>
      <c r="E1009" s="135"/>
      <c r="F1009" s="135"/>
      <c r="G1009" s="135"/>
      <c r="O1009" s="56"/>
      <c r="Q1009" t="str">
        <f>IFERROR(IF(VLOOKUP(Tb_Activiteiten[[#This Row],[Openstelling]],Tb_Openstelling[],2,0)=1,1,""),"")</f>
        <v/>
      </c>
      <c r="AK1009" t="str">
        <f>IF(ISNUMBER(FIND("arbeid",Methode_Keuze)),"",IF(ISNUMBER(FIND("arbeid",Methode_Keuze)),"",IF(Tb_Activiteiten[[#This Row],[Loonkosten]]=1,Tb_Activiteiten[[#Headers],[Loonkosten]],"")))</f>
        <v/>
      </c>
      <c r="AL1009" t="str">
        <f>IF(ISNUMBER(FIND("arbeid",Methode_Keuze)),"",IF(ISNUMBER(FIND("arbeid",Methode_Keuze)),"",IF(Tb_Activiteiten[[#This Row],[Eigen arbeid]]=1,Tb_Activiteiten[[#Headers],[Eigen arbeid]],"")))</f>
        <v/>
      </c>
      <c r="AM1009" t="str">
        <f>IF(ISNUMBER(FIND("arbeid",Methode_Keuze)),"",IF(ISNUMBER(FIND("arbeid",Methode_Keuze)),"",IF(Tb_Activiteiten[[#This Row],[Projectmedewerker]]=1,Tb_Activiteiten[[#Headers],[Projectmedewerker]],"")))</f>
        <v/>
      </c>
      <c r="AN1009" t="str">
        <f>IF(ISNUMBER(FIND("arbeid",Methode_Keuze)),"",IF(ISNUMBER(FIND("arbeid",Methode_Keuze)),"",IF(Tb_Activiteiten[[#This Row],[Landbouwer]]=1,Tb_Activiteiten[[#Headers],[Landbouwer]],"")))</f>
        <v/>
      </c>
      <c r="AO1009" t="str">
        <f>IF(ISNUMBER(FIND("arbeid",Methode_Keuze)),"",IF(ISNUMBER(FIND("arbeid",Methode_Keuze)),"",IF(Tb_Activiteiten[[#This Row],[Adviseur]]=1,Tb_Activiteiten[[#Headers],[Adviseur]],"")))</f>
        <v/>
      </c>
      <c r="AP1009" t="str">
        <f>IF(ISNUMBER(FIND("arbeid",Methode_Keuze)),"",IF(ISNUMBER(FIND("arbeid",Methode_Keuze)),"",IF(Tb_Activiteiten[[#This Row],[Projectleider/Expert]]=1,Tb_Activiteiten[[#Headers],[Projectleider/Expert]],"")))</f>
        <v/>
      </c>
      <c r="AQ1009" t="str">
        <f>IF(ISNUMBER(FIND("arbeid",Methode_Keuze)),"",IF(ISNUMBER(FIND("arbeid",Methode_Keuze)),"",IF(Tb_Activiteiten[[#This Row],[Arbeidskosten]]=1,Tb_Activiteiten[[#Headers],[Arbeidskosten]],"")))</f>
        <v/>
      </c>
      <c r="AR1009" t="str">
        <f>IF(ISNUMBER(FIND("arbeid",Methode_Keuze)),"",IF(ISNUMBER(FIND("arbeid",Methode_Keuze)),"",IF(Tb_Activiteiten[[#This Row],[Arbeidskosten op basis van IKS]]=1,Tb_Activiteiten[[#Headers],[Arbeidskosten op basis van IKS]],"")))</f>
        <v/>
      </c>
      <c r="AS1009" t="str">
        <f>IF(ISNUMBER(FIND("overige",Methode_Keuze)),"",IF(Tb_Activiteiten[[#This Row],[Kosten derden exclusief btw]]=1,Tb_Activiteiten[[#Headers],[Kosten derden exclusief btw]],""))</f>
        <v/>
      </c>
      <c r="AT1009" t="str">
        <f>IF(ISNUMBER(FIND("overige",Methode_Keuze)),"",IF(Tb_Activiteiten[[#This Row],[Niet verrekenbare btw]]=1,Tb_Activiteiten[[#Headers],[Niet verrekenbare btw]],""))</f>
        <v/>
      </c>
      <c r="AU1009" t="str">
        <f>IF(ISNUMBER(FIND("overige",Methode_Keuze)),"",IF(Tb_Activiteiten[[#This Row],[Grondkosten]]=1,Tb_Activiteiten[[#Headers],[Grondkosten]],""))</f>
        <v/>
      </c>
      <c r="AV1009" t="str">
        <f>IF(ISNUMBER(FIND("overige",Methode_Keuze)),"",IF(Tb_Activiteiten[[#This Row],[Bijdrage in natura (overige)]]=1,Tb_Activiteiten[[#Headers],[Bijdrage in natura (overige)]],""))</f>
        <v/>
      </c>
      <c r="AW1009" t="str">
        <f>IF(ISNUMBER(FIND("overige",Methode_Keuze)),"",IF(Tb_Activiteiten[[#This Row],[Bijdrage in natura (vrijwilligers)]]=1,Tb_Activiteiten[[#Headers],[Bijdrage in natura (vrijwilligers)]],""))</f>
        <v/>
      </c>
      <c r="AX1009" t="str">
        <f>IF(ISNUMBER(FIND("overige",Methode_Keuze)),"",IF(Tb_Activiteiten[[#This Row],[Afschrijvingskosten]]=1,Tb_Activiteiten[[#Headers],[Afschrijvingskosten]],""))</f>
        <v/>
      </c>
      <c r="AY1009" t="str">
        <f>IF(ISNUMBER(FIND("overige",Methode_Keuze)),"",IF(Tb_Activiteiten[[#This Row],[Vergoeding]]=1,Tb_Activiteiten[[#Headers],[Vergoeding]],""))</f>
        <v/>
      </c>
      <c r="AZ1009" t="str">
        <f>IF(ISNUMBER(FIND("arbeid",Methode_Keuze)),"",IF(Tb_Activiteiten[[#This Row],[Arbeidskosten - vast tarief (excl eigen arbeid)]]=1,Tb_Activiteiten[[#Headers],[Arbeidskosten - vast tarief (excl eigen arbeid)]],""))</f>
        <v/>
      </c>
      <c r="BA1009" t="str">
        <f>IF(ISNUMBER(FIND("overige",Methode_Keuze)),"",IF(Tb_Activiteiten[[#This Row],[Overige kosten]]=1,Tb_Activiteiten[[#Headers],[Overige kosten]],""))</f>
        <v/>
      </c>
    </row>
    <row r="1010" spans="1:53" x14ac:dyDescent="0.25">
      <c r="A1010" s="135"/>
      <c r="B1010" s="135"/>
      <c r="C1010" s="135"/>
      <c r="D1010" s="135"/>
      <c r="E1010" s="135"/>
      <c r="F1010" s="135"/>
      <c r="G1010" s="135"/>
      <c r="O1010" s="56"/>
      <c r="Q1010" t="str">
        <f>IFERROR(IF(VLOOKUP(Tb_Activiteiten[[#This Row],[Openstelling]],Tb_Openstelling[],2,0)=1,1,""),"")</f>
        <v/>
      </c>
      <c r="AK1010" t="str">
        <f>IF(ISNUMBER(FIND("arbeid",Methode_Keuze)),"",IF(ISNUMBER(FIND("arbeid",Methode_Keuze)),"",IF(Tb_Activiteiten[[#This Row],[Loonkosten]]=1,Tb_Activiteiten[[#Headers],[Loonkosten]],"")))</f>
        <v/>
      </c>
      <c r="AL1010" t="str">
        <f>IF(ISNUMBER(FIND("arbeid",Methode_Keuze)),"",IF(ISNUMBER(FIND("arbeid",Methode_Keuze)),"",IF(Tb_Activiteiten[[#This Row],[Eigen arbeid]]=1,Tb_Activiteiten[[#Headers],[Eigen arbeid]],"")))</f>
        <v/>
      </c>
      <c r="AM1010" t="str">
        <f>IF(ISNUMBER(FIND("arbeid",Methode_Keuze)),"",IF(ISNUMBER(FIND("arbeid",Methode_Keuze)),"",IF(Tb_Activiteiten[[#This Row],[Projectmedewerker]]=1,Tb_Activiteiten[[#Headers],[Projectmedewerker]],"")))</f>
        <v/>
      </c>
      <c r="AN1010" t="str">
        <f>IF(ISNUMBER(FIND("arbeid",Methode_Keuze)),"",IF(ISNUMBER(FIND("arbeid",Methode_Keuze)),"",IF(Tb_Activiteiten[[#This Row],[Landbouwer]]=1,Tb_Activiteiten[[#Headers],[Landbouwer]],"")))</f>
        <v/>
      </c>
      <c r="AO1010" t="str">
        <f>IF(ISNUMBER(FIND("arbeid",Methode_Keuze)),"",IF(ISNUMBER(FIND("arbeid",Methode_Keuze)),"",IF(Tb_Activiteiten[[#This Row],[Adviseur]]=1,Tb_Activiteiten[[#Headers],[Adviseur]],"")))</f>
        <v/>
      </c>
      <c r="AP1010" t="str">
        <f>IF(ISNUMBER(FIND("arbeid",Methode_Keuze)),"",IF(ISNUMBER(FIND("arbeid",Methode_Keuze)),"",IF(Tb_Activiteiten[[#This Row],[Projectleider/Expert]]=1,Tb_Activiteiten[[#Headers],[Projectleider/Expert]],"")))</f>
        <v/>
      </c>
      <c r="AQ1010" t="str">
        <f>IF(ISNUMBER(FIND("arbeid",Methode_Keuze)),"",IF(ISNUMBER(FIND("arbeid",Methode_Keuze)),"",IF(Tb_Activiteiten[[#This Row],[Arbeidskosten]]=1,Tb_Activiteiten[[#Headers],[Arbeidskosten]],"")))</f>
        <v/>
      </c>
      <c r="AR1010" t="str">
        <f>IF(ISNUMBER(FIND("arbeid",Methode_Keuze)),"",IF(ISNUMBER(FIND("arbeid",Methode_Keuze)),"",IF(Tb_Activiteiten[[#This Row],[Arbeidskosten op basis van IKS]]=1,Tb_Activiteiten[[#Headers],[Arbeidskosten op basis van IKS]],"")))</f>
        <v/>
      </c>
      <c r="AS1010" t="str">
        <f>IF(ISNUMBER(FIND("overige",Methode_Keuze)),"",IF(Tb_Activiteiten[[#This Row],[Kosten derden exclusief btw]]=1,Tb_Activiteiten[[#Headers],[Kosten derden exclusief btw]],""))</f>
        <v/>
      </c>
      <c r="AT1010" t="str">
        <f>IF(ISNUMBER(FIND("overige",Methode_Keuze)),"",IF(Tb_Activiteiten[[#This Row],[Niet verrekenbare btw]]=1,Tb_Activiteiten[[#Headers],[Niet verrekenbare btw]],""))</f>
        <v/>
      </c>
      <c r="AU1010" t="str">
        <f>IF(ISNUMBER(FIND("overige",Methode_Keuze)),"",IF(Tb_Activiteiten[[#This Row],[Grondkosten]]=1,Tb_Activiteiten[[#Headers],[Grondkosten]],""))</f>
        <v/>
      </c>
      <c r="AV1010" t="str">
        <f>IF(ISNUMBER(FIND("overige",Methode_Keuze)),"",IF(Tb_Activiteiten[[#This Row],[Bijdrage in natura (overige)]]=1,Tb_Activiteiten[[#Headers],[Bijdrage in natura (overige)]],""))</f>
        <v/>
      </c>
      <c r="AW1010" t="str">
        <f>IF(ISNUMBER(FIND("overige",Methode_Keuze)),"",IF(Tb_Activiteiten[[#This Row],[Bijdrage in natura (vrijwilligers)]]=1,Tb_Activiteiten[[#Headers],[Bijdrage in natura (vrijwilligers)]],""))</f>
        <v/>
      </c>
      <c r="AX1010" t="str">
        <f>IF(ISNUMBER(FIND("overige",Methode_Keuze)),"",IF(Tb_Activiteiten[[#This Row],[Afschrijvingskosten]]=1,Tb_Activiteiten[[#Headers],[Afschrijvingskosten]],""))</f>
        <v/>
      </c>
      <c r="AY1010" t="str">
        <f>IF(ISNUMBER(FIND("overige",Methode_Keuze)),"",IF(Tb_Activiteiten[[#This Row],[Vergoeding]]=1,Tb_Activiteiten[[#Headers],[Vergoeding]],""))</f>
        <v/>
      </c>
      <c r="AZ1010" t="str">
        <f>IF(ISNUMBER(FIND("arbeid",Methode_Keuze)),"",IF(Tb_Activiteiten[[#This Row],[Arbeidskosten - vast tarief (excl eigen arbeid)]]=1,Tb_Activiteiten[[#Headers],[Arbeidskosten - vast tarief (excl eigen arbeid)]],""))</f>
        <v/>
      </c>
      <c r="BA1010" t="str">
        <f>IF(ISNUMBER(FIND("overige",Methode_Keuze)),"",IF(Tb_Activiteiten[[#This Row],[Overige kosten]]=1,Tb_Activiteiten[[#Headers],[Overige kosten]],""))</f>
        <v/>
      </c>
    </row>
    <row r="1011" spans="1:53" x14ac:dyDescent="0.25">
      <c r="A1011" s="135"/>
      <c r="B1011" s="135"/>
      <c r="C1011" s="135"/>
      <c r="D1011" s="135"/>
      <c r="E1011" s="135"/>
      <c r="F1011" s="135"/>
      <c r="G1011" s="135"/>
      <c r="O1011" s="56"/>
      <c r="Q1011" t="str">
        <f>IFERROR(IF(VLOOKUP(Tb_Activiteiten[[#This Row],[Openstelling]],Tb_Openstelling[],2,0)=1,1,""),"")</f>
        <v/>
      </c>
      <c r="AK1011" t="str">
        <f>IF(ISNUMBER(FIND("arbeid",Methode_Keuze)),"",IF(ISNUMBER(FIND("arbeid",Methode_Keuze)),"",IF(Tb_Activiteiten[[#This Row],[Loonkosten]]=1,Tb_Activiteiten[[#Headers],[Loonkosten]],"")))</f>
        <v/>
      </c>
      <c r="AL1011" t="str">
        <f>IF(ISNUMBER(FIND("arbeid",Methode_Keuze)),"",IF(ISNUMBER(FIND("arbeid",Methode_Keuze)),"",IF(Tb_Activiteiten[[#This Row],[Eigen arbeid]]=1,Tb_Activiteiten[[#Headers],[Eigen arbeid]],"")))</f>
        <v/>
      </c>
      <c r="AM1011" t="str">
        <f>IF(ISNUMBER(FIND("arbeid",Methode_Keuze)),"",IF(ISNUMBER(FIND("arbeid",Methode_Keuze)),"",IF(Tb_Activiteiten[[#This Row],[Projectmedewerker]]=1,Tb_Activiteiten[[#Headers],[Projectmedewerker]],"")))</f>
        <v/>
      </c>
      <c r="AN1011" t="str">
        <f>IF(ISNUMBER(FIND("arbeid",Methode_Keuze)),"",IF(ISNUMBER(FIND("arbeid",Methode_Keuze)),"",IF(Tb_Activiteiten[[#This Row],[Landbouwer]]=1,Tb_Activiteiten[[#Headers],[Landbouwer]],"")))</f>
        <v/>
      </c>
      <c r="AO1011" t="str">
        <f>IF(ISNUMBER(FIND("arbeid",Methode_Keuze)),"",IF(ISNUMBER(FIND("arbeid",Methode_Keuze)),"",IF(Tb_Activiteiten[[#This Row],[Adviseur]]=1,Tb_Activiteiten[[#Headers],[Adviseur]],"")))</f>
        <v/>
      </c>
      <c r="AP1011" t="str">
        <f>IF(ISNUMBER(FIND("arbeid",Methode_Keuze)),"",IF(ISNUMBER(FIND("arbeid",Methode_Keuze)),"",IF(Tb_Activiteiten[[#This Row],[Projectleider/Expert]]=1,Tb_Activiteiten[[#Headers],[Projectleider/Expert]],"")))</f>
        <v/>
      </c>
      <c r="AQ1011" t="str">
        <f>IF(ISNUMBER(FIND("arbeid",Methode_Keuze)),"",IF(ISNUMBER(FIND("arbeid",Methode_Keuze)),"",IF(Tb_Activiteiten[[#This Row],[Arbeidskosten]]=1,Tb_Activiteiten[[#Headers],[Arbeidskosten]],"")))</f>
        <v/>
      </c>
      <c r="AR1011" t="str">
        <f>IF(ISNUMBER(FIND("arbeid",Methode_Keuze)),"",IF(ISNUMBER(FIND("arbeid",Methode_Keuze)),"",IF(Tb_Activiteiten[[#This Row],[Arbeidskosten op basis van IKS]]=1,Tb_Activiteiten[[#Headers],[Arbeidskosten op basis van IKS]],"")))</f>
        <v/>
      </c>
      <c r="AS1011" t="str">
        <f>IF(ISNUMBER(FIND("overige",Methode_Keuze)),"",IF(Tb_Activiteiten[[#This Row],[Kosten derden exclusief btw]]=1,Tb_Activiteiten[[#Headers],[Kosten derden exclusief btw]],""))</f>
        <v/>
      </c>
      <c r="AT1011" t="str">
        <f>IF(ISNUMBER(FIND("overige",Methode_Keuze)),"",IF(Tb_Activiteiten[[#This Row],[Niet verrekenbare btw]]=1,Tb_Activiteiten[[#Headers],[Niet verrekenbare btw]],""))</f>
        <v/>
      </c>
      <c r="AU1011" t="str">
        <f>IF(ISNUMBER(FIND("overige",Methode_Keuze)),"",IF(Tb_Activiteiten[[#This Row],[Grondkosten]]=1,Tb_Activiteiten[[#Headers],[Grondkosten]],""))</f>
        <v/>
      </c>
      <c r="AV1011" t="str">
        <f>IF(ISNUMBER(FIND("overige",Methode_Keuze)),"",IF(Tb_Activiteiten[[#This Row],[Bijdrage in natura (overige)]]=1,Tb_Activiteiten[[#Headers],[Bijdrage in natura (overige)]],""))</f>
        <v/>
      </c>
      <c r="AW1011" t="str">
        <f>IF(ISNUMBER(FIND("overige",Methode_Keuze)),"",IF(Tb_Activiteiten[[#This Row],[Bijdrage in natura (vrijwilligers)]]=1,Tb_Activiteiten[[#Headers],[Bijdrage in natura (vrijwilligers)]],""))</f>
        <v/>
      </c>
      <c r="AX1011" t="str">
        <f>IF(ISNUMBER(FIND("overige",Methode_Keuze)),"",IF(Tb_Activiteiten[[#This Row],[Afschrijvingskosten]]=1,Tb_Activiteiten[[#Headers],[Afschrijvingskosten]],""))</f>
        <v/>
      </c>
      <c r="AY1011" t="str">
        <f>IF(ISNUMBER(FIND("overige",Methode_Keuze)),"",IF(Tb_Activiteiten[[#This Row],[Vergoeding]]=1,Tb_Activiteiten[[#Headers],[Vergoeding]],""))</f>
        <v/>
      </c>
      <c r="AZ1011" t="str">
        <f>IF(ISNUMBER(FIND("arbeid",Methode_Keuze)),"",IF(Tb_Activiteiten[[#This Row],[Arbeidskosten - vast tarief (excl eigen arbeid)]]=1,Tb_Activiteiten[[#Headers],[Arbeidskosten - vast tarief (excl eigen arbeid)]],""))</f>
        <v/>
      </c>
      <c r="BA1011" t="str">
        <f>IF(ISNUMBER(FIND("overige",Methode_Keuze)),"",IF(Tb_Activiteiten[[#This Row],[Overige kosten]]=1,Tb_Activiteiten[[#Headers],[Overige kosten]],""))</f>
        <v/>
      </c>
    </row>
    <row r="1012" spans="1:53" x14ac:dyDescent="0.25">
      <c r="A1012" s="135"/>
      <c r="B1012" s="135"/>
      <c r="C1012" s="135"/>
      <c r="D1012" s="135"/>
      <c r="E1012" s="135"/>
      <c r="F1012" s="135"/>
      <c r="G1012" s="135"/>
      <c r="O1012" s="56"/>
      <c r="Q1012" t="str">
        <f>IFERROR(IF(VLOOKUP(Tb_Activiteiten[[#This Row],[Openstelling]],Tb_Openstelling[],2,0)=1,1,""),"")</f>
        <v/>
      </c>
      <c r="AK1012" t="str">
        <f>IF(ISNUMBER(FIND("arbeid",Methode_Keuze)),"",IF(ISNUMBER(FIND("arbeid",Methode_Keuze)),"",IF(Tb_Activiteiten[[#This Row],[Loonkosten]]=1,Tb_Activiteiten[[#Headers],[Loonkosten]],"")))</f>
        <v/>
      </c>
      <c r="AL1012" t="str">
        <f>IF(ISNUMBER(FIND("arbeid",Methode_Keuze)),"",IF(ISNUMBER(FIND("arbeid",Methode_Keuze)),"",IF(Tb_Activiteiten[[#This Row],[Eigen arbeid]]=1,Tb_Activiteiten[[#Headers],[Eigen arbeid]],"")))</f>
        <v/>
      </c>
      <c r="AM1012" t="str">
        <f>IF(ISNUMBER(FIND("arbeid",Methode_Keuze)),"",IF(ISNUMBER(FIND("arbeid",Methode_Keuze)),"",IF(Tb_Activiteiten[[#This Row],[Projectmedewerker]]=1,Tb_Activiteiten[[#Headers],[Projectmedewerker]],"")))</f>
        <v/>
      </c>
      <c r="AN1012" t="str">
        <f>IF(ISNUMBER(FIND("arbeid",Methode_Keuze)),"",IF(ISNUMBER(FIND("arbeid",Methode_Keuze)),"",IF(Tb_Activiteiten[[#This Row],[Landbouwer]]=1,Tb_Activiteiten[[#Headers],[Landbouwer]],"")))</f>
        <v/>
      </c>
      <c r="AO1012" t="str">
        <f>IF(ISNUMBER(FIND("arbeid",Methode_Keuze)),"",IF(ISNUMBER(FIND("arbeid",Methode_Keuze)),"",IF(Tb_Activiteiten[[#This Row],[Adviseur]]=1,Tb_Activiteiten[[#Headers],[Adviseur]],"")))</f>
        <v/>
      </c>
      <c r="AP1012" t="str">
        <f>IF(ISNUMBER(FIND("arbeid",Methode_Keuze)),"",IF(ISNUMBER(FIND("arbeid",Methode_Keuze)),"",IF(Tb_Activiteiten[[#This Row],[Projectleider/Expert]]=1,Tb_Activiteiten[[#Headers],[Projectleider/Expert]],"")))</f>
        <v/>
      </c>
      <c r="AQ1012" t="str">
        <f>IF(ISNUMBER(FIND("arbeid",Methode_Keuze)),"",IF(ISNUMBER(FIND("arbeid",Methode_Keuze)),"",IF(Tb_Activiteiten[[#This Row],[Arbeidskosten]]=1,Tb_Activiteiten[[#Headers],[Arbeidskosten]],"")))</f>
        <v/>
      </c>
      <c r="AR1012" t="str">
        <f>IF(ISNUMBER(FIND("arbeid",Methode_Keuze)),"",IF(ISNUMBER(FIND("arbeid",Methode_Keuze)),"",IF(Tb_Activiteiten[[#This Row],[Arbeidskosten op basis van IKS]]=1,Tb_Activiteiten[[#Headers],[Arbeidskosten op basis van IKS]],"")))</f>
        <v/>
      </c>
      <c r="AS1012" t="str">
        <f>IF(ISNUMBER(FIND("overige",Methode_Keuze)),"",IF(Tb_Activiteiten[[#This Row],[Kosten derden exclusief btw]]=1,Tb_Activiteiten[[#Headers],[Kosten derden exclusief btw]],""))</f>
        <v/>
      </c>
      <c r="AT1012" t="str">
        <f>IF(ISNUMBER(FIND("overige",Methode_Keuze)),"",IF(Tb_Activiteiten[[#This Row],[Niet verrekenbare btw]]=1,Tb_Activiteiten[[#Headers],[Niet verrekenbare btw]],""))</f>
        <v/>
      </c>
      <c r="AU1012" t="str">
        <f>IF(ISNUMBER(FIND("overige",Methode_Keuze)),"",IF(Tb_Activiteiten[[#This Row],[Grondkosten]]=1,Tb_Activiteiten[[#Headers],[Grondkosten]],""))</f>
        <v/>
      </c>
      <c r="AV1012" t="str">
        <f>IF(ISNUMBER(FIND("overige",Methode_Keuze)),"",IF(Tb_Activiteiten[[#This Row],[Bijdrage in natura (overige)]]=1,Tb_Activiteiten[[#Headers],[Bijdrage in natura (overige)]],""))</f>
        <v/>
      </c>
      <c r="AW1012" t="str">
        <f>IF(ISNUMBER(FIND("overige",Methode_Keuze)),"",IF(Tb_Activiteiten[[#This Row],[Bijdrage in natura (vrijwilligers)]]=1,Tb_Activiteiten[[#Headers],[Bijdrage in natura (vrijwilligers)]],""))</f>
        <v/>
      </c>
      <c r="AX1012" t="str">
        <f>IF(ISNUMBER(FIND("overige",Methode_Keuze)),"",IF(Tb_Activiteiten[[#This Row],[Afschrijvingskosten]]=1,Tb_Activiteiten[[#Headers],[Afschrijvingskosten]],""))</f>
        <v/>
      </c>
      <c r="AY1012" t="str">
        <f>IF(ISNUMBER(FIND("overige",Methode_Keuze)),"",IF(Tb_Activiteiten[[#This Row],[Vergoeding]]=1,Tb_Activiteiten[[#Headers],[Vergoeding]],""))</f>
        <v/>
      </c>
      <c r="AZ1012" t="str">
        <f>IF(ISNUMBER(FIND("arbeid",Methode_Keuze)),"",IF(Tb_Activiteiten[[#This Row],[Arbeidskosten - vast tarief (excl eigen arbeid)]]=1,Tb_Activiteiten[[#Headers],[Arbeidskosten - vast tarief (excl eigen arbeid)]],""))</f>
        <v/>
      </c>
      <c r="BA1012" t="str">
        <f>IF(ISNUMBER(FIND("overige",Methode_Keuze)),"",IF(Tb_Activiteiten[[#This Row],[Overige kosten]]=1,Tb_Activiteiten[[#Headers],[Overige kosten]],""))</f>
        <v/>
      </c>
    </row>
    <row r="1013" spans="1:53" x14ac:dyDescent="0.25">
      <c r="A1013" s="135"/>
      <c r="B1013" s="135"/>
      <c r="C1013" s="135"/>
      <c r="D1013" s="135"/>
      <c r="E1013" s="135"/>
      <c r="F1013" s="135"/>
      <c r="G1013" s="135"/>
      <c r="O1013" s="56"/>
      <c r="Q1013" t="str">
        <f>IFERROR(IF(VLOOKUP(Tb_Activiteiten[[#This Row],[Openstelling]],Tb_Openstelling[],2,0)=1,1,""),"")</f>
        <v/>
      </c>
      <c r="AK1013" t="str">
        <f>IF(ISNUMBER(FIND("arbeid",Methode_Keuze)),"",IF(ISNUMBER(FIND("arbeid",Methode_Keuze)),"",IF(Tb_Activiteiten[[#This Row],[Loonkosten]]=1,Tb_Activiteiten[[#Headers],[Loonkosten]],"")))</f>
        <v/>
      </c>
      <c r="AL1013" t="str">
        <f>IF(ISNUMBER(FIND("arbeid",Methode_Keuze)),"",IF(ISNUMBER(FIND("arbeid",Methode_Keuze)),"",IF(Tb_Activiteiten[[#This Row],[Eigen arbeid]]=1,Tb_Activiteiten[[#Headers],[Eigen arbeid]],"")))</f>
        <v/>
      </c>
      <c r="AM1013" t="str">
        <f>IF(ISNUMBER(FIND("arbeid",Methode_Keuze)),"",IF(ISNUMBER(FIND("arbeid",Methode_Keuze)),"",IF(Tb_Activiteiten[[#This Row],[Projectmedewerker]]=1,Tb_Activiteiten[[#Headers],[Projectmedewerker]],"")))</f>
        <v/>
      </c>
      <c r="AN1013" t="str">
        <f>IF(ISNUMBER(FIND("arbeid",Methode_Keuze)),"",IF(ISNUMBER(FIND("arbeid",Methode_Keuze)),"",IF(Tb_Activiteiten[[#This Row],[Landbouwer]]=1,Tb_Activiteiten[[#Headers],[Landbouwer]],"")))</f>
        <v/>
      </c>
      <c r="AO1013" t="str">
        <f>IF(ISNUMBER(FIND("arbeid",Methode_Keuze)),"",IF(ISNUMBER(FIND("arbeid",Methode_Keuze)),"",IF(Tb_Activiteiten[[#This Row],[Adviseur]]=1,Tb_Activiteiten[[#Headers],[Adviseur]],"")))</f>
        <v/>
      </c>
      <c r="AP1013" t="str">
        <f>IF(ISNUMBER(FIND("arbeid",Methode_Keuze)),"",IF(ISNUMBER(FIND("arbeid",Methode_Keuze)),"",IF(Tb_Activiteiten[[#This Row],[Projectleider/Expert]]=1,Tb_Activiteiten[[#Headers],[Projectleider/Expert]],"")))</f>
        <v/>
      </c>
      <c r="AQ1013" t="str">
        <f>IF(ISNUMBER(FIND("arbeid",Methode_Keuze)),"",IF(ISNUMBER(FIND("arbeid",Methode_Keuze)),"",IF(Tb_Activiteiten[[#This Row],[Arbeidskosten]]=1,Tb_Activiteiten[[#Headers],[Arbeidskosten]],"")))</f>
        <v/>
      </c>
      <c r="AR1013" t="str">
        <f>IF(ISNUMBER(FIND("arbeid",Methode_Keuze)),"",IF(ISNUMBER(FIND("arbeid",Methode_Keuze)),"",IF(Tb_Activiteiten[[#This Row],[Arbeidskosten op basis van IKS]]=1,Tb_Activiteiten[[#Headers],[Arbeidskosten op basis van IKS]],"")))</f>
        <v/>
      </c>
      <c r="AS1013" t="str">
        <f>IF(ISNUMBER(FIND("overige",Methode_Keuze)),"",IF(Tb_Activiteiten[[#This Row],[Kosten derden exclusief btw]]=1,Tb_Activiteiten[[#Headers],[Kosten derden exclusief btw]],""))</f>
        <v/>
      </c>
      <c r="AT1013" t="str">
        <f>IF(ISNUMBER(FIND("overige",Methode_Keuze)),"",IF(Tb_Activiteiten[[#This Row],[Niet verrekenbare btw]]=1,Tb_Activiteiten[[#Headers],[Niet verrekenbare btw]],""))</f>
        <v/>
      </c>
      <c r="AU1013" t="str">
        <f>IF(ISNUMBER(FIND("overige",Methode_Keuze)),"",IF(Tb_Activiteiten[[#This Row],[Grondkosten]]=1,Tb_Activiteiten[[#Headers],[Grondkosten]],""))</f>
        <v/>
      </c>
      <c r="AV1013" t="str">
        <f>IF(ISNUMBER(FIND("overige",Methode_Keuze)),"",IF(Tb_Activiteiten[[#This Row],[Bijdrage in natura (overige)]]=1,Tb_Activiteiten[[#Headers],[Bijdrage in natura (overige)]],""))</f>
        <v/>
      </c>
      <c r="AW1013" t="str">
        <f>IF(ISNUMBER(FIND("overige",Methode_Keuze)),"",IF(Tb_Activiteiten[[#This Row],[Bijdrage in natura (vrijwilligers)]]=1,Tb_Activiteiten[[#Headers],[Bijdrage in natura (vrijwilligers)]],""))</f>
        <v/>
      </c>
      <c r="AX1013" t="str">
        <f>IF(ISNUMBER(FIND("overige",Methode_Keuze)),"",IF(Tb_Activiteiten[[#This Row],[Afschrijvingskosten]]=1,Tb_Activiteiten[[#Headers],[Afschrijvingskosten]],""))</f>
        <v/>
      </c>
      <c r="AY1013" t="str">
        <f>IF(ISNUMBER(FIND("overige",Methode_Keuze)),"",IF(Tb_Activiteiten[[#This Row],[Vergoeding]]=1,Tb_Activiteiten[[#Headers],[Vergoeding]],""))</f>
        <v/>
      </c>
      <c r="AZ1013" t="str">
        <f>IF(ISNUMBER(FIND("arbeid",Methode_Keuze)),"",IF(Tb_Activiteiten[[#This Row],[Arbeidskosten - vast tarief (excl eigen arbeid)]]=1,Tb_Activiteiten[[#Headers],[Arbeidskosten - vast tarief (excl eigen arbeid)]],""))</f>
        <v/>
      </c>
      <c r="BA1013" t="str">
        <f>IF(ISNUMBER(FIND("overige",Methode_Keuze)),"",IF(Tb_Activiteiten[[#This Row],[Overige kosten]]=1,Tb_Activiteiten[[#Headers],[Overige kosten]],""))</f>
        <v/>
      </c>
    </row>
    <row r="1014" spans="1:53" x14ac:dyDescent="0.25">
      <c r="A1014" s="135"/>
      <c r="B1014" s="135"/>
      <c r="C1014" s="135"/>
      <c r="D1014" s="135"/>
      <c r="E1014" s="135"/>
      <c r="F1014" s="135"/>
      <c r="G1014" s="135"/>
      <c r="O1014" s="56"/>
      <c r="Q1014" t="str">
        <f>IFERROR(IF(VLOOKUP(Tb_Activiteiten[[#This Row],[Openstelling]],Tb_Openstelling[],2,0)=1,1,""),"")</f>
        <v/>
      </c>
      <c r="AK1014" t="str">
        <f>IF(ISNUMBER(FIND("arbeid",Methode_Keuze)),"",IF(ISNUMBER(FIND("arbeid",Methode_Keuze)),"",IF(Tb_Activiteiten[[#This Row],[Loonkosten]]=1,Tb_Activiteiten[[#Headers],[Loonkosten]],"")))</f>
        <v/>
      </c>
      <c r="AL1014" t="str">
        <f>IF(ISNUMBER(FIND("arbeid",Methode_Keuze)),"",IF(ISNUMBER(FIND("arbeid",Methode_Keuze)),"",IF(Tb_Activiteiten[[#This Row],[Eigen arbeid]]=1,Tb_Activiteiten[[#Headers],[Eigen arbeid]],"")))</f>
        <v/>
      </c>
      <c r="AM1014" t="str">
        <f>IF(ISNUMBER(FIND("arbeid",Methode_Keuze)),"",IF(ISNUMBER(FIND("arbeid",Methode_Keuze)),"",IF(Tb_Activiteiten[[#This Row],[Projectmedewerker]]=1,Tb_Activiteiten[[#Headers],[Projectmedewerker]],"")))</f>
        <v/>
      </c>
      <c r="AN1014" t="str">
        <f>IF(ISNUMBER(FIND("arbeid",Methode_Keuze)),"",IF(ISNUMBER(FIND("arbeid",Methode_Keuze)),"",IF(Tb_Activiteiten[[#This Row],[Landbouwer]]=1,Tb_Activiteiten[[#Headers],[Landbouwer]],"")))</f>
        <v/>
      </c>
      <c r="AO1014" t="str">
        <f>IF(ISNUMBER(FIND("arbeid",Methode_Keuze)),"",IF(ISNUMBER(FIND("arbeid",Methode_Keuze)),"",IF(Tb_Activiteiten[[#This Row],[Adviseur]]=1,Tb_Activiteiten[[#Headers],[Adviseur]],"")))</f>
        <v/>
      </c>
      <c r="AP1014" t="str">
        <f>IF(ISNUMBER(FIND("arbeid",Methode_Keuze)),"",IF(ISNUMBER(FIND("arbeid",Methode_Keuze)),"",IF(Tb_Activiteiten[[#This Row],[Projectleider/Expert]]=1,Tb_Activiteiten[[#Headers],[Projectleider/Expert]],"")))</f>
        <v/>
      </c>
      <c r="AQ1014" t="str">
        <f>IF(ISNUMBER(FIND("arbeid",Methode_Keuze)),"",IF(ISNUMBER(FIND("arbeid",Methode_Keuze)),"",IF(Tb_Activiteiten[[#This Row],[Arbeidskosten]]=1,Tb_Activiteiten[[#Headers],[Arbeidskosten]],"")))</f>
        <v/>
      </c>
      <c r="AR1014" t="str">
        <f>IF(ISNUMBER(FIND("arbeid",Methode_Keuze)),"",IF(ISNUMBER(FIND("arbeid",Methode_Keuze)),"",IF(Tb_Activiteiten[[#This Row],[Arbeidskosten op basis van IKS]]=1,Tb_Activiteiten[[#Headers],[Arbeidskosten op basis van IKS]],"")))</f>
        <v/>
      </c>
      <c r="AS1014" t="str">
        <f>IF(ISNUMBER(FIND("overige",Methode_Keuze)),"",IF(Tb_Activiteiten[[#This Row],[Kosten derden exclusief btw]]=1,Tb_Activiteiten[[#Headers],[Kosten derden exclusief btw]],""))</f>
        <v/>
      </c>
      <c r="AT1014" t="str">
        <f>IF(ISNUMBER(FIND("overige",Methode_Keuze)),"",IF(Tb_Activiteiten[[#This Row],[Niet verrekenbare btw]]=1,Tb_Activiteiten[[#Headers],[Niet verrekenbare btw]],""))</f>
        <v/>
      </c>
      <c r="AU1014" t="str">
        <f>IF(ISNUMBER(FIND("overige",Methode_Keuze)),"",IF(Tb_Activiteiten[[#This Row],[Grondkosten]]=1,Tb_Activiteiten[[#Headers],[Grondkosten]],""))</f>
        <v/>
      </c>
      <c r="AV1014" t="str">
        <f>IF(ISNUMBER(FIND("overige",Methode_Keuze)),"",IF(Tb_Activiteiten[[#This Row],[Bijdrage in natura (overige)]]=1,Tb_Activiteiten[[#Headers],[Bijdrage in natura (overige)]],""))</f>
        <v/>
      </c>
      <c r="AW1014" t="str">
        <f>IF(ISNUMBER(FIND("overige",Methode_Keuze)),"",IF(Tb_Activiteiten[[#This Row],[Bijdrage in natura (vrijwilligers)]]=1,Tb_Activiteiten[[#Headers],[Bijdrage in natura (vrijwilligers)]],""))</f>
        <v/>
      </c>
      <c r="AX1014" t="str">
        <f>IF(ISNUMBER(FIND("overige",Methode_Keuze)),"",IF(Tb_Activiteiten[[#This Row],[Afschrijvingskosten]]=1,Tb_Activiteiten[[#Headers],[Afschrijvingskosten]],""))</f>
        <v/>
      </c>
      <c r="AY1014" t="str">
        <f>IF(ISNUMBER(FIND("overige",Methode_Keuze)),"",IF(Tb_Activiteiten[[#This Row],[Vergoeding]]=1,Tb_Activiteiten[[#Headers],[Vergoeding]],""))</f>
        <v/>
      </c>
      <c r="AZ1014" t="str">
        <f>IF(ISNUMBER(FIND("arbeid",Methode_Keuze)),"",IF(Tb_Activiteiten[[#This Row],[Arbeidskosten - vast tarief (excl eigen arbeid)]]=1,Tb_Activiteiten[[#Headers],[Arbeidskosten - vast tarief (excl eigen arbeid)]],""))</f>
        <v/>
      </c>
      <c r="BA1014" t="str">
        <f>IF(ISNUMBER(FIND("overige",Methode_Keuze)),"",IF(Tb_Activiteiten[[#This Row],[Overige kosten]]=1,Tb_Activiteiten[[#Headers],[Overige kosten]],""))</f>
        <v/>
      </c>
    </row>
    <row r="1015" spans="1:53" x14ac:dyDescent="0.25">
      <c r="A1015" s="135"/>
      <c r="B1015" s="135"/>
      <c r="C1015" s="135"/>
      <c r="D1015" s="135"/>
      <c r="E1015" s="135"/>
      <c r="F1015" s="135"/>
      <c r="G1015" s="135"/>
      <c r="O1015" s="56"/>
      <c r="Q1015" t="str">
        <f>IFERROR(IF(VLOOKUP(Tb_Activiteiten[[#This Row],[Openstelling]],Tb_Openstelling[],2,0)=1,1,""),"")</f>
        <v/>
      </c>
      <c r="AK1015" t="str">
        <f>IF(ISNUMBER(FIND("arbeid",Methode_Keuze)),"",IF(ISNUMBER(FIND("arbeid",Methode_Keuze)),"",IF(Tb_Activiteiten[[#This Row],[Loonkosten]]=1,Tb_Activiteiten[[#Headers],[Loonkosten]],"")))</f>
        <v/>
      </c>
      <c r="AL1015" t="str">
        <f>IF(ISNUMBER(FIND("arbeid",Methode_Keuze)),"",IF(ISNUMBER(FIND("arbeid",Methode_Keuze)),"",IF(Tb_Activiteiten[[#This Row],[Eigen arbeid]]=1,Tb_Activiteiten[[#Headers],[Eigen arbeid]],"")))</f>
        <v/>
      </c>
      <c r="AM1015" t="str">
        <f>IF(ISNUMBER(FIND("arbeid",Methode_Keuze)),"",IF(ISNUMBER(FIND("arbeid",Methode_Keuze)),"",IF(Tb_Activiteiten[[#This Row],[Projectmedewerker]]=1,Tb_Activiteiten[[#Headers],[Projectmedewerker]],"")))</f>
        <v/>
      </c>
      <c r="AN1015" t="str">
        <f>IF(ISNUMBER(FIND("arbeid",Methode_Keuze)),"",IF(ISNUMBER(FIND("arbeid",Methode_Keuze)),"",IF(Tb_Activiteiten[[#This Row],[Landbouwer]]=1,Tb_Activiteiten[[#Headers],[Landbouwer]],"")))</f>
        <v/>
      </c>
      <c r="AO1015" t="str">
        <f>IF(ISNUMBER(FIND("arbeid",Methode_Keuze)),"",IF(ISNUMBER(FIND("arbeid",Methode_Keuze)),"",IF(Tb_Activiteiten[[#This Row],[Adviseur]]=1,Tb_Activiteiten[[#Headers],[Adviseur]],"")))</f>
        <v/>
      </c>
      <c r="AP1015" t="str">
        <f>IF(ISNUMBER(FIND("arbeid",Methode_Keuze)),"",IF(ISNUMBER(FIND("arbeid",Methode_Keuze)),"",IF(Tb_Activiteiten[[#This Row],[Projectleider/Expert]]=1,Tb_Activiteiten[[#Headers],[Projectleider/Expert]],"")))</f>
        <v/>
      </c>
      <c r="AQ1015" t="str">
        <f>IF(ISNUMBER(FIND("arbeid",Methode_Keuze)),"",IF(ISNUMBER(FIND("arbeid",Methode_Keuze)),"",IF(Tb_Activiteiten[[#This Row],[Arbeidskosten]]=1,Tb_Activiteiten[[#Headers],[Arbeidskosten]],"")))</f>
        <v/>
      </c>
      <c r="AR1015" t="str">
        <f>IF(ISNUMBER(FIND("arbeid",Methode_Keuze)),"",IF(ISNUMBER(FIND("arbeid",Methode_Keuze)),"",IF(Tb_Activiteiten[[#This Row],[Arbeidskosten op basis van IKS]]=1,Tb_Activiteiten[[#Headers],[Arbeidskosten op basis van IKS]],"")))</f>
        <v/>
      </c>
      <c r="AS1015" t="str">
        <f>IF(ISNUMBER(FIND("overige",Methode_Keuze)),"",IF(Tb_Activiteiten[[#This Row],[Kosten derden exclusief btw]]=1,Tb_Activiteiten[[#Headers],[Kosten derden exclusief btw]],""))</f>
        <v/>
      </c>
      <c r="AT1015" t="str">
        <f>IF(ISNUMBER(FIND("overige",Methode_Keuze)),"",IF(Tb_Activiteiten[[#This Row],[Niet verrekenbare btw]]=1,Tb_Activiteiten[[#Headers],[Niet verrekenbare btw]],""))</f>
        <v/>
      </c>
      <c r="AU1015" t="str">
        <f>IF(ISNUMBER(FIND("overige",Methode_Keuze)),"",IF(Tb_Activiteiten[[#This Row],[Grondkosten]]=1,Tb_Activiteiten[[#Headers],[Grondkosten]],""))</f>
        <v/>
      </c>
      <c r="AV1015" t="str">
        <f>IF(ISNUMBER(FIND("overige",Methode_Keuze)),"",IF(Tb_Activiteiten[[#This Row],[Bijdrage in natura (overige)]]=1,Tb_Activiteiten[[#Headers],[Bijdrage in natura (overige)]],""))</f>
        <v/>
      </c>
      <c r="AW1015" t="str">
        <f>IF(ISNUMBER(FIND("overige",Methode_Keuze)),"",IF(Tb_Activiteiten[[#This Row],[Bijdrage in natura (vrijwilligers)]]=1,Tb_Activiteiten[[#Headers],[Bijdrage in natura (vrijwilligers)]],""))</f>
        <v/>
      </c>
      <c r="AX1015" t="str">
        <f>IF(ISNUMBER(FIND("overige",Methode_Keuze)),"",IF(Tb_Activiteiten[[#This Row],[Afschrijvingskosten]]=1,Tb_Activiteiten[[#Headers],[Afschrijvingskosten]],""))</f>
        <v/>
      </c>
      <c r="AY1015" t="str">
        <f>IF(ISNUMBER(FIND("overige",Methode_Keuze)),"",IF(Tb_Activiteiten[[#This Row],[Vergoeding]]=1,Tb_Activiteiten[[#Headers],[Vergoeding]],""))</f>
        <v/>
      </c>
      <c r="AZ1015" t="str">
        <f>IF(ISNUMBER(FIND("arbeid",Methode_Keuze)),"",IF(Tb_Activiteiten[[#This Row],[Arbeidskosten - vast tarief (excl eigen arbeid)]]=1,Tb_Activiteiten[[#Headers],[Arbeidskosten - vast tarief (excl eigen arbeid)]],""))</f>
        <v/>
      </c>
      <c r="BA1015" t="str">
        <f>IF(ISNUMBER(FIND("overige",Methode_Keuze)),"",IF(Tb_Activiteiten[[#This Row],[Overige kosten]]=1,Tb_Activiteiten[[#Headers],[Overige kosten]],""))</f>
        <v/>
      </c>
    </row>
    <row r="1016" spans="1:53" x14ac:dyDescent="0.25">
      <c r="A1016" s="135"/>
      <c r="B1016" s="135"/>
      <c r="C1016" s="135"/>
      <c r="D1016" s="135"/>
      <c r="E1016" s="135"/>
      <c r="F1016" s="135"/>
      <c r="G1016" s="135"/>
      <c r="O1016" s="56"/>
      <c r="Q1016" t="str">
        <f>IFERROR(IF(VLOOKUP(Tb_Activiteiten[[#This Row],[Openstelling]],Tb_Openstelling[],2,0)=1,1,""),"")</f>
        <v/>
      </c>
      <c r="AK1016" t="str">
        <f>IF(ISNUMBER(FIND("arbeid",Methode_Keuze)),"",IF(ISNUMBER(FIND("arbeid",Methode_Keuze)),"",IF(Tb_Activiteiten[[#This Row],[Loonkosten]]=1,Tb_Activiteiten[[#Headers],[Loonkosten]],"")))</f>
        <v/>
      </c>
      <c r="AL1016" t="str">
        <f>IF(ISNUMBER(FIND("arbeid",Methode_Keuze)),"",IF(ISNUMBER(FIND("arbeid",Methode_Keuze)),"",IF(Tb_Activiteiten[[#This Row],[Eigen arbeid]]=1,Tb_Activiteiten[[#Headers],[Eigen arbeid]],"")))</f>
        <v/>
      </c>
      <c r="AM1016" t="str">
        <f>IF(ISNUMBER(FIND("arbeid",Methode_Keuze)),"",IF(ISNUMBER(FIND("arbeid",Methode_Keuze)),"",IF(Tb_Activiteiten[[#This Row],[Projectmedewerker]]=1,Tb_Activiteiten[[#Headers],[Projectmedewerker]],"")))</f>
        <v/>
      </c>
      <c r="AN1016" t="str">
        <f>IF(ISNUMBER(FIND("arbeid",Methode_Keuze)),"",IF(ISNUMBER(FIND("arbeid",Methode_Keuze)),"",IF(Tb_Activiteiten[[#This Row],[Landbouwer]]=1,Tb_Activiteiten[[#Headers],[Landbouwer]],"")))</f>
        <v/>
      </c>
      <c r="AO1016" t="str">
        <f>IF(ISNUMBER(FIND("arbeid",Methode_Keuze)),"",IF(ISNUMBER(FIND("arbeid",Methode_Keuze)),"",IF(Tb_Activiteiten[[#This Row],[Adviseur]]=1,Tb_Activiteiten[[#Headers],[Adviseur]],"")))</f>
        <v/>
      </c>
      <c r="AP1016" t="str">
        <f>IF(ISNUMBER(FIND("arbeid",Methode_Keuze)),"",IF(ISNUMBER(FIND("arbeid",Methode_Keuze)),"",IF(Tb_Activiteiten[[#This Row],[Projectleider/Expert]]=1,Tb_Activiteiten[[#Headers],[Projectleider/Expert]],"")))</f>
        <v/>
      </c>
      <c r="AQ1016" t="str">
        <f>IF(ISNUMBER(FIND("arbeid",Methode_Keuze)),"",IF(ISNUMBER(FIND("arbeid",Methode_Keuze)),"",IF(Tb_Activiteiten[[#This Row],[Arbeidskosten]]=1,Tb_Activiteiten[[#Headers],[Arbeidskosten]],"")))</f>
        <v/>
      </c>
      <c r="AR1016" t="str">
        <f>IF(ISNUMBER(FIND("arbeid",Methode_Keuze)),"",IF(ISNUMBER(FIND("arbeid",Methode_Keuze)),"",IF(Tb_Activiteiten[[#This Row],[Arbeidskosten op basis van IKS]]=1,Tb_Activiteiten[[#Headers],[Arbeidskosten op basis van IKS]],"")))</f>
        <v/>
      </c>
      <c r="AS1016" t="str">
        <f>IF(ISNUMBER(FIND("overige",Methode_Keuze)),"",IF(Tb_Activiteiten[[#This Row],[Kosten derden exclusief btw]]=1,Tb_Activiteiten[[#Headers],[Kosten derden exclusief btw]],""))</f>
        <v/>
      </c>
      <c r="AT1016" t="str">
        <f>IF(ISNUMBER(FIND("overige",Methode_Keuze)),"",IF(Tb_Activiteiten[[#This Row],[Niet verrekenbare btw]]=1,Tb_Activiteiten[[#Headers],[Niet verrekenbare btw]],""))</f>
        <v/>
      </c>
      <c r="AU1016" t="str">
        <f>IF(ISNUMBER(FIND("overige",Methode_Keuze)),"",IF(Tb_Activiteiten[[#This Row],[Grondkosten]]=1,Tb_Activiteiten[[#Headers],[Grondkosten]],""))</f>
        <v/>
      </c>
      <c r="AV1016" t="str">
        <f>IF(ISNUMBER(FIND("overige",Methode_Keuze)),"",IF(Tb_Activiteiten[[#This Row],[Bijdrage in natura (overige)]]=1,Tb_Activiteiten[[#Headers],[Bijdrage in natura (overige)]],""))</f>
        <v/>
      </c>
      <c r="AW1016" t="str">
        <f>IF(ISNUMBER(FIND("overige",Methode_Keuze)),"",IF(Tb_Activiteiten[[#This Row],[Bijdrage in natura (vrijwilligers)]]=1,Tb_Activiteiten[[#Headers],[Bijdrage in natura (vrijwilligers)]],""))</f>
        <v/>
      </c>
      <c r="AX1016" t="str">
        <f>IF(ISNUMBER(FIND("overige",Methode_Keuze)),"",IF(Tb_Activiteiten[[#This Row],[Afschrijvingskosten]]=1,Tb_Activiteiten[[#Headers],[Afschrijvingskosten]],""))</f>
        <v/>
      </c>
      <c r="AY1016" t="str">
        <f>IF(ISNUMBER(FIND("overige",Methode_Keuze)),"",IF(Tb_Activiteiten[[#This Row],[Vergoeding]]=1,Tb_Activiteiten[[#Headers],[Vergoeding]],""))</f>
        <v/>
      </c>
      <c r="AZ1016" t="str">
        <f>IF(ISNUMBER(FIND("arbeid",Methode_Keuze)),"",IF(Tb_Activiteiten[[#This Row],[Arbeidskosten - vast tarief (excl eigen arbeid)]]=1,Tb_Activiteiten[[#Headers],[Arbeidskosten - vast tarief (excl eigen arbeid)]],""))</f>
        <v/>
      </c>
      <c r="BA1016" t="str">
        <f>IF(ISNUMBER(FIND("overige",Methode_Keuze)),"",IF(Tb_Activiteiten[[#This Row],[Overige kosten]]=1,Tb_Activiteiten[[#Headers],[Overige kosten]],""))</f>
        <v/>
      </c>
    </row>
    <row r="1017" spans="1:53" x14ac:dyDescent="0.25">
      <c r="A1017" s="135"/>
      <c r="B1017" s="135"/>
      <c r="C1017" s="135"/>
      <c r="D1017" s="135"/>
      <c r="E1017" s="135"/>
      <c r="F1017" s="135"/>
      <c r="G1017" s="135"/>
      <c r="O1017" s="56"/>
      <c r="Q1017" t="str">
        <f>IFERROR(IF(VLOOKUP(Tb_Activiteiten[[#This Row],[Openstelling]],Tb_Openstelling[],2,0)=1,1,""),"")</f>
        <v/>
      </c>
      <c r="AK1017" t="str">
        <f>IF(ISNUMBER(FIND("arbeid",Methode_Keuze)),"",IF(ISNUMBER(FIND("arbeid",Methode_Keuze)),"",IF(Tb_Activiteiten[[#This Row],[Loonkosten]]=1,Tb_Activiteiten[[#Headers],[Loonkosten]],"")))</f>
        <v/>
      </c>
      <c r="AL1017" t="str">
        <f>IF(ISNUMBER(FIND("arbeid",Methode_Keuze)),"",IF(ISNUMBER(FIND("arbeid",Methode_Keuze)),"",IF(Tb_Activiteiten[[#This Row],[Eigen arbeid]]=1,Tb_Activiteiten[[#Headers],[Eigen arbeid]],"")))</f>
        <v/>
      </c>
      <c r="AM1017" t="str">
        <f>IF(ISNUMBER(FIND("arbeid",Methode_Keuze)),"",IF(ISNUMBER(FIND("arbeid",Methode_Keuze)),"",IF(Tb_Activiteiten[[#This Row],[Projectmedewerker]]=1,Tb_Activiteiten[[#Headers],[Projectmedewerker]],"")))</f>
        <v/>
      </c>
      <c r="AN1017" t="str">
        <f>IF(ISNUMBER(FIND("arbeid",Methode_Keuze)),"",IF(ISNUMBER(FIND("arbeid",Methode_Keuze)),"",IF(Tb_Activiteiten[[#This Row],[Landbouwer]]=1,Tb_Activiteiten[[#Headers],[Landbouwer]],"")))</f>
        <v/>
      </c>
      <c r="AO1017" t="str">
        <f>IF(ISNUMBER(FIND("arbeid",Methode_Keuze)),"",IF(ISNUMBER(FIND("arbeid",Methode_Keuze)),"",IF(Tb_Activiteiten[[#This Row],[Adviseur]]=1,Tb_Activiteiten[[#Headers],[Adviseur]],"")))</f>
        <v/>
      </c>
      <c r="AP1017" t="str">
        <f>IF(ISNUMBER(FIND("arbeid",Methode_Keuze)),"",IF(ISNUMBER(FIND("arbeid",Methode_Keuze)),"",IF(Tb_Activiteiten[[#This Row],[Projectleider/Expert]]=1,Tb_Activiteiten[[#Headers],[Projectleider/Expert]],"")))</f>
        <v/>
      </c>
      <c r="AQ1017" t="str">
        <f>IF(ISNUMBER(FIND("arbeid",Methode_Keuze)),"",IF(ISNUMBER(FIND("arbeid",Methode_Keuze)),"",IF(Tb_Activiteiten[[#This Row],[Arbeidskosten]]=1,Tb_Activiteiten[[#Headers],[Arbeidskosten]],"")))</f>
        <v/>
      </c>
      <c r="AR1017" t="str">
        <f>IF(ISNUMBER(FIND("arbeid",Methode_Keuze)),"",IF(ISNUMBER(FIND("arbeid",Methode_Keuze)),"",IF(Tb_Activiteiten[[#This Row],[Arbeidskosten op basis van IKS]]=1,Tb_Activiteiten[[#Headers],[Arbeidskosten op basis van IKS]],"")))</f>
        <v/>
      </c>
      <c r="AS1017" t="str">
        <f>IF(ISNUMBER(FIND("overige",Methode_Keuze)),"",IF(Tb_Activiteiten[[#This Row],[Kosten derden exclusief btw]]=1,Tb_Activiteiten[[#Headers],[Kosten derden exclusief btw]],""))</f>
        <v/>
      </c>
      <c r="AT1017" t="str">
        <f>IF(ISNUMBER(FIND("overige",Methode_Keuze)),"",IF(Tb_Activiteiten[[#This Row],[Niet verrekenbare btw]]=1,Tb_Activiteiten[[#Headers],[Niet verrekenbare btw]],""))</f>
        <v/>
      </c>
      <c r="AU1017" t="str">
        <f>IF(ISNUMBER(FIND("overige",Methode_Keuze)),"",IF(Tb_Activiteiten[[#This Row],[Grondkosten]]=1,Tb_Activiteiten[[#Headers],[Grondkosten]],""))</f>
        <v/>
      </c>
      <c r="AV1017" t="str">
        <f>IF(ISNUMBER(FIND("overige",Methode_Keuze)),"",IF(Tb_Activiteiten[[#This Row],[Bijdrage in natura (overige)]]=1,Tb_Activiteiten[[#Headers],[Bijdrage in natura (overige)]],""))</f>
        <v/>
      </c>
      <c r="AW1017" t="str">
        <f>IF(ISNUMBER(FIND("overige",Methode_Keuze)),"",IF(Tb_Activiteiten[[#This Row],[Bijdrage in natura (vrijwilligers)]]=1,Tb_Activiteiten[[#Headers],[Bijdrage in natura (vrijwilligers)]],""))</f>
        <v/>
      </c>
      <c r="AX1017" t="str">
        <f>IF(ISNUMBER(FIND("overige",Methode_Keuze)),"",IF(Tb_Activiteiten[[#This Row],[Afschrijvingskosten]]=1,Tb_Activiteiten[[#Headers],[Afschrijvingskosten]],""))</f>
        <v/>
      </c>
      <c r="AY1017" t="str">
        <f>IF(ISNUMBER(FIND("overige",Methode_Keuze)),"",IF(Tb_Activiteiten[[#This Row],[Vergoeding]]=1,Tb_Activiteiten[[#Headers],[Vergoeding]],""))</f>
        <v/>
      </c>
      <c r="AZ1017" t="str">
        <f>IF(ISNUMBER(FIND("arbeid",Methode_Keuze)),"",IF(Tb_Activiteiten[[#This Row],[Arbeidskosten - vast tarief (excl eigen arbeid)]]=1,Tb_Activiteiten[[#Headers],[Arbeidskosten - vast tarief (excl eigen arbeid)]],""))</f>
        <v/>
      </c>
      <c r="BA1017" t="str">
        <f>IF(ISNUMBER(FIND("overige",Methode_Keuze)),"",IF(Tb_Activiteiten[[#This Row],[Overige kosten]]=1,Tb_Activiteiten[[#Headers],[Overige kosten]],""))</f>
        <v/>
      </c>
    </row>
    <row r="1018" spans="1:53" x14ac:dyDescent="0.25">
      <c r="A1018" s="135"/>
      <c r="B1018" s="135"/>
      <c r="C1018" s="135"/>
      <c r="D1018" s="135"/>
      <c r="E1018" s="135"/>
      <c r="F1018" s="135"/>
      <c r="G1018" s="135"/>
      <c r="O1018" s="56"/>
      <c r="Q1018" t="str">
        <f>IFERROR(IF(VLOOKUP(Tb_Activiteiten[[#This Row],[Openstelling]],Tb_Openstelling[],2,0)=1,1,""),"")</f>
        <v/>
      </c>
      <c r="AK1018" t="str">
        <f>IF(ISNUMBER(FIND("arbeid",Methode_Keuze)),"",IF(ISNUMBER(FIND("arbeid",Methode_Keuze)),"",IF(Tb_Activiteiten[[#This Row],[Loonkosten]]=1,Tb_Activiteiten[[#Headers],[Loonkosten]],"")))</f>
        <v/>
      </c>
      <c r="AL1018" t="str">
        <f>IF(ISNUMBER(FIND("arbeid",Methode_Keuze)),"",IF(ISNUMBER(FIND("arbeid",Methode_Keuze)),"",IF(Tb_Activiteiten[[#This Row],[Eigen arbeid]]=1,Tb_Activiteiten[[#Headers],[Eigen arbeid]],"")))</f>
        <v/>
      </c>
      <c r="AM1018" t="str">
        <f>IF(ISNUMBER(FIND("arbeid",Methode_Keuze)),"",IF(ISNUMBER(FIND("arbeid",Methode_Keuze)),"",IF(Tb_Activiteiten[[#This Row],[Projectmedewerker]]=1,Tb_Activiteiten[[#Headers],[Projectmedewerker]],"")))</f>
        <v/>
      </c>
      <c r="AN1018" t="str">
        <f>IF(ISNUMBER(FIND("arbeid",Methode_Keuze)),"",IF(ISNUMBER(FIND("arbeid",Methode_Keuze)),"",IF(Tb_Activiteiten[[#This Row],[Landbouwer]]=1,Tb_Activiteiten[[#Headers],[Landbouwer]],"")))</f>
        <v/>
      </c>
      <c r="AO1018" t="str">
        <f>IF(ISNUMBER(FIND("arbeid",Methode_Keuze)),"",IF(ISNUMBER(FIND("arbeid",Methode_Keuze)),"",IF(Tb_Activiteiten[[#This Row],[Adviseur]]=1,Tb_Activiteiten[[#Headers],[Adviseur]],"")))</f>
        <v/>
      </c>
      <c r="AP1018" t="str">
        <f>IF(ISNUMBER(FIND("arbeid",Methode_Keuze)),"",IF(ISNUMBER(FIND("arbeid",Methode_Keuze)),"",IF(Tb_Activiteiten[[#This Row],[Projectleider/Expert]]=1,Tb_Activiteiten[[#Headers],[Projectleider/Expert]],"")))</f>
        <v/>
      </c>
      <c r="AQ1018" t="str">
        <f>IF(ISNUMBER(FIND("arbeid",Methode_Keuze)),"",IF(ISNUMBER(FIND("arbeid",Methode_Keuze)),"",IF(Tb_Activiteiten[[#This Row],[Arbeidskosten]]=1,Tb_Activiteiten[[#Headers],[Arbeidskosten]],"")))</f>
        <v/>
      </c>
      <c r="AR1018" t="str">
        <f>IF(ISNUMBER(FIND("arbeid",Methode_Keuze)),"",IF(ISNUMBER(FIND("arbeid",Methode_Keuze)),"",IF(Tb_Activiteiten[[#This Row],[Arbeidskosten op basis van IKS]]=1,Tb_Activiteiten[[#Headers],[Arbeidskosten op basis van IKS]],"")))</f>
        <v/>
      </c>
      <c r="AS1018" t="str">
        <f>IF(ISNUMBER(FIND("overige",Methode_Keuze)),"",IF(Tb_Activiteiten[[#This Row],[Kosten derden exclusief btw]]=1,Tb_Activiteiten[[#Headers],[Kosten derden exclusief btw]],""))</f>
        <v/>
      </c>
      <c r="AT1018" t="str">
        <f>IF(ISNUMBER(FIND("overige",Methode_Keuze)),"",IF(Tb_Activiteiten[[#This Row],[Niet verrekenbare btw]]=1,Tb_Activiteiten[[#Headers],[Niet verrekenbare btw]],""))</f>
        <v/>
      </c>
      <c r="AU1018" t="str">
        <f>IF(ISNUMBER(FIND("overige",Methode_Keuze)),"",IF(Tb_Activiteiten[[#This Row],[Grondkosten]]=1,Tb_Activiteiten[[#Headers],[Grondkosten]],""))</f>
        <v/>
      </c>
      <c r="AV1018" t="str">
        <f>IF(ISNUMBER(FIND("overige",Methode_Keuze)),"",IF(Tb_Activiteiten[[#This Row],[Bijdrage in natura (overige)]]=1,Tb_Activiteiten[[#Headers],[Bijdrage in natura (overige)]],""))</f>
        <v/>
      </c>
      <c r="AW1018" t="str">
        <f>IF(ISNUMBER(FIND("overige",Methode_Keuze)),"",IF(Tb_Activiteiten[[#This Row],[Bijdrage in natura (vrijwilligers)]]=1,Tb_Activiteiten[[#Headers],[Bijdrage in natura (vrijwilligers)]],""))</f>
        <v/>
      </c>
      <c r="AX1018" t="str">
        <f>IF(ISNUMBER(FIND("overige",Methode_Keuze)),"",IF(Tb_Activiteiten[[#This Row],[Afschrijvingskosten]]=1,Tb_Activiteiten[[#Headers],[Afschrijvingskosten]],""))</f>
        <v/>
      </c>
      <c r="AY1018" t="str">
        <f>IF(ISNUMBER(FIND("overige",Methode_Keuze)),"",IF(Tb_Activiteiten[[#This Row],[Vergoeding]]=1,Tb_Activiteiten[[#Headers],[Vergoeding]],""))</f>
        <v/>
      </c>
      <c r="AZ1018" t="str">
        <f>IF(ISNUMBER(FIND("arbeid",Methode_Keuze)),"",IF(Tb_Activiteiten[[#This Row],[Arbeidskosten - vast tarief (excl eigen arbeid)]]=1,Tb_Activiteiten[[#Headers],[Arbeidskosten - vast tarief (excl eigen arbeid)]],""))</f>
        <v/>
      </c>
      <c r="BA1018" t="str">
        <f>IF(ISNUMBER(FIND("overige",Methode_Keuze)),"",IF(Tb_Activiteiten[[#This Row],[Overige kosten]]=1,Tb_Activiteiten[[#Headers],[Overige kosten]],""))</f>
        <v/>
      </c>
    </row>
    <row r="1019" spans="1:53" x14ac:dyDescent="0.25">
      <c r="A1019" s="135"/>
      <c r="B1019" s="135"/>
      <c r="C1019" s="135"/>
      <c r="D1019" s="135"/>
      <c r="E1019" s="135"/>
      <c r="F1019" s="135"/>
      <c r="G1019" s="135"/>
      <c r="O1019" s="56"/>
      <c r="Q1019" t="str">
        <f>IFERROR(IF(VLOOKUP(Tb_Activiteiten[[#This Row],[Openstelling]],Tb_Openstelling[],2,0)=1,1,""),"")</f>
        <v/>
      </c>
      <c r="AK1019" t="str">
        <f>IF(ISNUMBER(FIND("arbeid",Methode_Keuze)),"",IF(ISNUMBER(FIND("arbeid",Methode_Keuze)),"",IF(Tb_Activiteiten[[#This Row],[Loonkosten]]=1,Tb_Activiteiten[[#Headers],[Loonkosten]],"")))</f>
        <v/>
      </c>
      <c r="AL1019" t="str">
        <f>IF(ISNUMBER(FIND("arbeid",Methode_Keuze)),"",IF(ISNUMBER(FIND("arbeid",Methode_Keuze)),"",IF(Tb_Activiteiten[[#This Row],[Eigen arbeid]]=1,Tb_Activiteiten[[#Headers],[Eigen arbeid]],"")))</f>
        <v/>
      </c>
      <c r="AM1019" t="str">
        <f>IF(ISNUMBER(FIND("arbeid",Methode_Keuze)),"",IF(ISNUMBER(FIND("arbeid",Methode_Keuze)),"",IF(Tb_Activiteiten[[#This Row],[Projectmedewerker]]=1,Tb_Activiteiten[[#Headers],[Projectmedewerker]],"")))</f>
        <v/>
      </c>
      <c r="AN1019" t="str">
        <f>IF(ISNUMBER(FIND("arbeid",Methode_Keuze)),"",IF(ISNUMBER(FIND("arbeid",Methode_Keuze)),"",IF(Tb_Activiteiten[[#This Row],[Landbouwer]]=1,Tb_Activiteiten[[#Headers],[Landbouwer]],"")))</f>
        <v/>
      </c>
      <c r="AO1019" t="str">
        <f>IF(ISNUMBER(FIND("arbeid",Methode_Keuze)),"",IF(ISNUMBER(FIND("arbeid",Methode_Keuze)),"",IF(Tb_Activiteiten[[#This Row],[Adviseur]]=1,Tb_Activiteiten[[#Headers],[Adviseur]],"")))</f>
        <v/>
      </c>
      <c r="AP1019" t="str">
        <f>IF(ISNUMBER(FIND("arbeid",Methode_Keuze)),"",IF(ISNUMBER(FIND("arbeid",Methode_Keuze)),"",IF(Tb_Activiteiten[[#This Row],[Projectleider/Expert]]=1,Tb_Activiteiten[[#Headers],[Projectleider/Expert]],"")))</f>
        <v/>
      </c>
      <c r="AQ1019" t="str">
        <f>IF(ISNUMBER(FIND("arbeid",Methode_Keuze)),"",IF(ISNUMBER(FIND("arbeid",Methode_Keuze)),"",IF(Tb_Activiteiten[[#This Row],[Arbeidskosten]]=1,Tb_Activiteiten[[#Headers],[Arbeidskosten]],"")))</f>
        <v/>
      </c>
      <c r="AR1019" t="str">
        <f>IF(ISNUMBER(FIND("arbeid",Methode_Keuze)),"",IF(ISNUMBER(FIND("arbeid",Methode_Keuze)),"",IF(Tb_Activiteiten[[#This Row],[Arbeidskosten op basis van IKS]]=1,Tb_Activiteiten[[#Headers],[Arbeidskosten op basis van IKS]],"")))</f>
        <v/>
      </c>
      <c r="AS1019" t="str">
        <f>IF(ISNUMBER(FIND("overige",Methode_Keuze)),"",IF(Tb_Activiteiten[[#This Row],[Kosten derden exclusief btw]]=1,Tb_Activiteiten[[#Headers],[Kosten derden exclusief btw]],""))</f>
        <v/>
      </c>
      <c r="AT1019" t="str">
        <f>IF(ISNUMBER(FIND("overige",Methode_Keuze)),"",IF(Tb_Activiteiten[[#This Row],[Niet verrekenbare btw]]=1,Tb_Activiteiten[[#Headers],[Niet verrekenbare btw]],""))</f>
        <v/>
      </c>
      <c r="AU1019" t="str">
        <f>IF(ISNUMBER(FIND("overige",Methode_Keuze)),"",IF(Tb_Activiteiten[[#This Row],[Grondkosten]]=1,Tb_Activiteiten[[#Headers],[Grondkosten]],""))</f>
        <v/>
      </c>
      <c r="AV1019" t="str">
        <f>IF(ISNUMBER(FIND("overige",Methode_Keuze)),"",IF(Tb_Activiteiten[[#This Row],[Bijdrage in natura (overige)]]=1,Tb_Activiteiten[[#Headers],[Bijdrage in natura (overige)]],""))</f>
        <v/>
      </c>
      <c r="AW1019" t="str">
        <f>IF(ISNUMBER(FIND("overige",Methode_Keuze)),"",IF(Tb_Activiteiten[[#This Row],[Bijdrage in natura (vrijwilligers)]]=1,Tb_Activiteiten[[#Headers],[Bijdrage in natura (vrijwilligers)]],""))</f>
        <v/>
      </c>
      <c r="AX1019" t="str">
        <f>IF(ISNUMBER(FIND("overige",Methode_Keuze)),"",IF(Tb_Activiteiten[[#This Row],[Afschrijvingskosten]]=1,Tb_Activiteiten[[#Headers],[Afschrijvingskosten]],""))</f>
        <v/>
      </c>
      <c r="AY1019" t="str">
        <f>IF(ISNUMBER(FIND("overige",Methode_Keuze)),"",IF(Tb_Activiteiten[[#This Row],[Vergoeding]]=1,Tb_Activiteiten[[#Headers],[Vergoeding]],""))</f>
        <v/>
      </c>
      <c r="AZ1019" t="str">
        <f>IF(ISNUMBER(FIND("arbeid",Methode_Keuze)),"",IF(Tb_Activiteiten[[#This Row],[Arbeidskosten - vast tarief (excl eigen arbeid)]]=1,Tb_Activiteiten[[#Headers],[Arbeidskosten - vast tarief (excl eigen arbeid)]],""))</f>
        <v/>
      </c>
      <c r="BA1019" t="str">
        <f>IF(ISNUMBER(FIND("overige",Methode_Keuze)),"",IF(Tb_Activiteiten[[#This Row],[Overige kosten]]=1,Tb_Activiteiten[[#Headers],[Overige kosten]],""))</f>
        <v/>
      </c>
    </row>
    <row r="1020" spans="1:53" x14ac:dyDescent="0.25">
      <c r="A1020" s="135"/>
      <c r="B1020" s="135"/>
      <c r="C1020" s="135"/>
      <c r="D1020" s="135"/>
      <c r="E1020" s="135"/>
      <c r="F1020" s="135"/>
      <c r="G1020" s="135"/>
      <c r="O1020" s="56"/>
      <c r="Q1020" t="str">
        <f>IFERROR(IF(VLOOKUP(Tb_Activiteiten[[#This Row],[Openstelling]],Tb_Openstelling[],2,0)=1,1,""),"")</f>
        <v/>
      </c>
      <c r="AK1020" t="str">
        <f>IF(ISNUMBER(FIND("arbeid",Methode_Keuze)),"",IF(ISNUMBER(FIND("arbeid",Methode_Keuze)),"",IF(Tb_Activiteiten[[#This Row],[Loonkosten]]=1,Tb_Activiteiten[[#Headers],[Loonkosten]],"")))</f>
        <v/>
      </c>
      <c r="AL1020" t="str">
        <f>IF(ISNUMBER(FIND("arbeid",Methode_Keuze)),"",IF(ISNUMBER(FIND("arbeid",Methode_Keuze)),"",IF(Tb_Activiteiten[[#This Row],[Eigen arbeid]]=1,Tb_Activiteiten[[#Headers],[Eigen arbeid]],"")))</f>
        <v/>
      </c>
      <c r="AM1020" t="str">
        <f>IF(ISNUMBER(FIND("arbeid",Methode_Keuze)),"",IF(ISNUMBER(FIND("arbeid",Methode_Keuze)),"",IF(Tb_Activiteiten[[#This Row],[Projectmedewerker]]=1,Tb_Activiteiten[[#Headers],[Projectmedewerker]],"")))</f>
        <v/>
      </c>
      <c r="AN1020" t="str">
        <f>IF(ISNUMBER(FIND("arbeid",Methode_Keuze)),"",IF(ISNUMBER(FIND("arbeid",Methode_Keuze)),"",IF(Tb_Activiteiten[[#This Row],[Landbouwer]]=1,Tb_Activiteiten[[#Headers],[Landbouwer]],"")))</f>
        <v/>
      </c>
      <c r="AO1020" t="str">
        <f>IF(ISNUMBER(FIND("arbeid",Methode_Keuze)),"",IF(ISNUMBER(FIND("arbeid",Methode_Keuze)),"",IF(Tb_Activiteiten[[#This Row],[Adviseur]]=1,Tb_Activiteiten[[#Headers],[Adviseur]],"")))</f>
        <v/>
      </c>
      <c r="AP1020" t="str">
        <f>IF(ISNUMBER(FIND("arbeid",Methode_Keuze)),"",IF(ISNUMBER(FIND("arbeid",Methode_Keuze)),"",IF(Tb_Activiteiten[[#This Row],[Projectleider/Expert]]=1,Tb_Activiteiten[[#Headers],[Projectleider/Expert]],"")))</f>
        <v/>
      </c>
      <c r="AQ1020" t="str">
        <f>IF(ISNUMBER(FIND("arbeid",Methode_Keuze)),"",IF(ISNUMBER(FIND("arbeid",Methode_Keuze)),"",IF(Tb_Activiteiten[[#This Row],[Arbeidskosten]]=1,Tb_Activiteiten[[#Headers],[Arbeidskosten]],"")))</f>
        <v/>
      </c>
      <c r="AR1020" t="str">
        <f>IF(ISNUMBER(FIND("arbeid",Methode_Keuze)),"",IF(ISNUMBER(FIND("arbeid",Methode_Keuze)),"",IF(Tb_Activiteiten[[#This Row],[Arbeidskosten op basis van IKS]]=1,Tb_Activiteiten[[#Headers],[Arbeidskosten op basis van IKS]],"")))</f>
        <v/>
      </c>
      <c r="AS1020" t="str">
        <f>IF(ISNUMBER(FIND("overige",Methode_Keuze)),"",IF(Tb_Activiteiten[[#This Row],[Kosten derden exclusief btw]]=1,Tb_Activiteiten[[#Headers],[Kosten derden exclusief btw]],""))</f>
        <v/>
      </c>
      <c r="AT1020" t="str">
        <f>IF(ISNUMBER(FIND("overige",Methode_Keuze)),"",IF(Tb_Activiteiten[[#This Row],[Niet verrekenbare btw]]=1,Tb_Activiteiten[[#Headers],[Niet verrekenbare btw]],""))</f>
        <v/>
      </c>
      <c r="AU1020" t="str">
        <f>IF(ISNUMBER(FIND("overige",Methode_Keuze)),"",IF(Tb_Activiteiten[[#This Row],[Grondkosten]]=1,Tb_Activiteiten[[#Headers],[Grondkosten]],""))</f>
        <v/>
      </c>
      <c r="AV1020" t="str">
        <f>IF(ISNUMBER(FIND("overige",Methode_Keuze)),"",IF(Tb_Activiteiten[[#This Row],[Bijdrage in natura (overige)]]=1,Tb_Activiteiten[[#Headers],[Bijdrage in natura (overige)]],""))</f>
        <v/>
      </c>
      <c r="AW1020" t="str">
        <f>IF(ISNUMBER(FIND("overige",Methode_Keuze)),"",IF(Tb_Activiteiten[[#This Row],[Bijdrage in natura (vrijwilligers)]]=1,Tb_Activiteiten[[#Headers],[Bijdrage in natura (vrijwilligers)]],""))</f>
        <v/>
      </c>
      <c r="AX1020" t="str">
        <f>IF(ISNUMBER(FIND("overige",Methode_Keuze)),"",IF(Tb_Activiteiten[[#This Row],[Afschrijvingskosten]]=1,Tb_Activiteiten[[#Headers],[Afschrijvingskosten]],""))</f>
        <v/>
      </c>
      <c r="AY1020" t="str">
        <f>IF(ISNUMBER(FIND("overige",Methode_Keuze)),"",IF(Tb_Activiteiten[[#This Row],[Vergoeding]]=1,Tb_Activiteiten[[#Headers],[Vergoeding]],""))</f>
        <v/>
      </c>
      <c r="AZ1020" t="str">
        <f>IF(ISNUMBER(FIND("arbeid",Methode_Keuze)),"",IF(Tb_Activiteiten[[#This Row],[Arbeidskosten - vast tarief (excl eigen arbeid)]]=1,Tb_Activiteiten[[#Headers],[Arbeidskosten - vast tarief (excl eigen arbeid)]],""))</f>
        <v/>
      </c>
      <c r="BA1020" t="str">
        <f>IF(ISNUMBER(FIND("overige",Methode_Keuze)),"",IF(Tb_Activiteiten[[#This Row],[Overige kosten]]=1,Tb_Activiteiten[[#Headers],[Overige kosten]],""))</f>
        <v/>
      </c>
    </row>
    <row r="1021" spans="1:53" x14ac:dyDescent="0.25">
      <c r="A1021" s="135"/>
      <c r="B1021" s="135"/>
      <c r="C1021" s="135"/>
      <c r="D1021" s="135"/>
      <c r="E1021" s="135"/>
      <c r="F1021" s="135"/>
      <c r="G1021" s="135"/>
      <c r="O1021" s="56"/>
      <c r="Q1021" t="str">
        <f>IFERROR(IF(VLOOKUP(Tb_Activiteiten[[#This Row],[Openstelling]],Tb_Openstelling[],2,0)=1,1,""),"")</f>
        <v/>
      </c>
      <c r="AK1021" t="str">
        <f>IF(ISNUMBER(FIND("arbeid",Methode_Keuze)),"",IF(ISNUMBER(FIND("arbeid",Methode_Keuze)),"",IF(Tb_Activiteiten[[#This Row],[Loonkosten]]=1,Tb_Activiteiten[[#Headers],[Loonkosten]],"")))</f>
        <v/>
      </c>
      <c r="AL1021" t="str">
        <f>IF(ISNUMBER(FIND("arbeid",Methode_Keuze)),"",IF(ISNUMBER(FIND("arbeid",Methode_Keuze)),"",IF(Tb_Activiteiten[[#This Row],[Eigen arbeid]]=1,Tb_Activiteiten[[#Headers],[Eigen arbeid]],"")))</f>
        <v/>
      </c>
      <c r="AM1021" t="str">
        <f>IF(ISNUMBER(FIND("arbeid",Methode_Keuze)),"",IF(ISNUMBER(FIND("arbeid",Methode_Keuze)),"",IF(Tb_Activiteiten[[#This Row],[Projectmedewerker]]=1,Tb_Activiteiten[[#Headers],[Projectmedewerker]],"")))</f>
        <v/>
      </c>
      <c r="AN1021" t="str">
        <f>IF(ISNUMBER(FIND("arbeid",Methode_Keuze)),"",IF(ISNUMBER(FIND("arbeid",Methode_Keuze)),"",IF(Tb_Activiteiten[[#This Row],[Landbouwer]]=1,Tb_Activiteiten[[#Headers],[Landbouwer]],"")))</f>
        <v/>
      </c>
      <c r="AO1021" t="str">
        <f>IF(ISNUMBER(FIND("arbeid",Methode_Keuze)),"",IF(ISNUMBER(FIND("arbeid",Methode_Keuze)),"",IF(Tb_Activiteiten[[#This Row],[Adviseur]]=1,Tb_Activiteiten[[#Headers],[Adviseur]],"")))</f>
        <v/>
      </c>
      <c r="AP1021" t="str">
        <f>IF(ISNUMBER(FIND("arbeid",Methode_Keuze)),"",IF(ISNUMBER(FIND("arbeid",Methode_Keuze)),"",IF(Tb_Activiteiten[[#This Row],[Projectleider/Expert]]=1,Tb_Activiteiten[[#Headers],[Projectleider/Expert]],"")))</f>
        <v/>
      </c>
      <c r="AQ1021" t="str">
        <f>IF(ISNUMBER(FIND("arbeid",Methode_Keuze)),"",IF(ISNUMBER(FIND("arbeid",Methode_Keuze)),"",IF(Tb_Activiteiten[[#This Row],[Arbeidskosten]]=1,Tb_Activiteiten[[#Headers],[Arbeidskosten]],"")))</f>
        <v/>
      </c>
      <c r="AR1021" t="str">
        <f>IF(ISNUMBER(FIND("arbeid",Methode_Keuze)),"",IF(ISNUMBER(FIND("arbeid",Methode_Keuze)),"",IF(Tb_Activiteiten[[#This Row],[Arbeidskosten op basis van IKS]]=1,Tb_Activiteiten[[#Headers],[Arbeidskosten op basis van IKS]],"")))</f>
        <v/>
      </c>
      <c r="AS1021" t="str">
        <f>IF(ISNUMBER(FIND("overige",Methode_Keuze)),"",IF(Tb_Activiteiten[[#This Row],[Kosten derden exclusief btw]]=1,Tb_Activiteiten[[#Headers],[Kosten derden exclusief btw]],""))</f>
        <v/>
      </c>
      <c r="AT1021" t="str">
        <f>IF(ISNUMBER(FIND("overige",Methode_Keuze)),"",IF(Tb_Activiteiten[[#This Row],[Niet verrekenbare btw]]=1,Tb_Activiteiten[[#Headers],[Niet verrekenbare btw]],""))</f>
        <v/>
      </c>
      <c r="AU1021" t="str">
        <f>IF(ISNUMBER(FIND("overige",Methode_Keuze)),"",IF(Tb_Activiteiten[[#This Row],[Grondkosten]]=1,Tb_Activiteiten[[#Headers],[Grondkosten]],""))</f>
        <v/>
      </c>
      <c r="AV1021" t="str">
        <f>IF(ISNUMBER(FIND("overige",Methode_Keuze)),"",IF(Tb_Activiteiten[[#This Row],[Bijdrage in natura (overige)]]=1,Tb_Activiteiten[[#Headers],[Bijdrage in natura (overige)]],""))</f>
        <v/>
      </c>
      <c r="AW1021" t="str">
        <f>IF(ISNUMBER(FIND("overige",Methode_Keuze)),"",IF(Tb_Activiteiten[[#This Row],[Bijdrage in natura (vrijwilligers)]]=1,Tb_Activiteiten[[#Headers],[Bijdrage in natura (vrijwilligers)]],""))</f>
        <v/>
      </c>
      <c r="AX1021" t="str">
        <f>IF(ISNUMBER(FIND("overige",Methode_Keuze)),"",IF(Tb_Activiteiten[[#This Row],[Afschrijvingskosten]]=1,Tb_Activiteiten[[#Headers],[Afschrijvingskosten]],""))</f>
        <v/>
      </c>
      <c r="AY1021" t="str">
        <f>IF(ISNUMBER(FIND("overige",Methode_Keuze)),"",IF(Tb_Activiteiten[[#This Row],[Vergoeding]]=1,Tb_Activiteiten[[#Headers],[Vergoeding]],""))</f>
        <v/>
      </c>
      <c r="AZ1021" t="str">
        <f>IF(ISNUMBER(FIND("arbeid",Methode_Keuze)),"",IF(Tb_Activiteiten[[#This Row],[Arbeidskosten - vast tarief (excl eigen arbeid)]]=1,Tb_Activiteiten[[#Headers],[Arbeidskosten - vast tarief (excl eigen arbeid)]],""))</f>
        <v/>
      </c>
      <c r="BA1021" t="str">
        <f>IF(ISNUMBER(FIND("overige",Methode_Keuze)),"",IF(Tb_Activiteiten[[#This Row],[Overige kosten]]=1,Tb_Activiteiten[[#Headers],[Overige kosten]],""))</f>
        <v/>
      </c>
    </row>
    <row r="1022" spans="1:53" x14ac:dyDescent="0.25">
      <c r="A1022" s="135"/>
      <c r="B1022" s="135"/>
      <c r="C1022" s="135"/>
      <c r="D1022" s="135"/>
      <c r="E1022" s="135"/>
      <c r="F1022" s="135"/>
      <c r="G1022" s="135"/>
      <c r="O1022" s="56"/>
      <c r="Q1022" t="str">
        <f>IFERROR(IF(VLOOKUP(Tb_Activiteiten[[#This Row],[Openstelling]],Tb_Openstelling[],2,0)=1,1,""),"")</f>
        <v/>
      </c>
      <c r="AK1022" t="str">
        <f>IF(ISNUMBER(FIND("arbeid",Methode_Keuze)),"",IF(ISNUMBER(FIND("arbeid",Methode_Keuze)),"",IF(Tb_Activiteiten[[#This Row],[Loonkosten]]=1,Tb_Activiteiten[[#Headers],[Loonkosten]],"")))</f>
        <v/>
      </c>
      <c r="AL1022" t="str">
        <f>IF(ISNUMBER(FIND("arbeid",Methode_Keuze)),"",IF(ISNUMBER(FIND("arbeid",Methode_Keuze)),"",IF(Tb_Activiteiten[[#This Row],[Eigen arbeid]]=1,Tb_Activiteiten[[#Headers],[Eigen arbeid]],"")))</f>
        <v/>
      </c>
      <c r="AM1022" t="str">
        <f>IF(ISNUMBER(FIND("arbeid",Methode_Keuze)),"",IF(ISNUMBER(FIND("arbeid",Methode_Keuze)),"",IF(Tb_Activiteiten[[#This Row],[Projectmedewerker]]=1,Tb_Activiteiten[[#Headers],[Projectmedewerker]],"")))</f>
        <v/>
      </c>
      <c r="AN1022" t="str">
        <f>IF(ISNUMBER(FIND("arbeid",Methode_Keuze)),"",IF(ISNUMBER(FIND("arbeid",Methode_Keuze)),"",IF(Tb_Activiteiten[[#This Row],[Landbouwer]]=1,Tb_Activiteiten[[#Headers],[Landbouwer]],"")))</f>
        <v/>
      </c>
      <c r="AO1022" t="str">
        <f>IF(ISNUMBER(FIND("arbeid",Methode_Keuze)),"",IF(ISNUMBER(FIND("arbeid",Methode_Keuze)),"",IF(Tb_Activiteiten[[#This Row],[Adviseur]]=1,Tb_Activiteiten[[#Headers],[Adviseur]],"")))</f>
        <v/>
      </c>
      <c r="AP1022" t="str">
        <f>IF(ISNUMBER(FIND("arbeid",Methode_Keuze)),"",IF(ISNUMBER(FIND("arbeid",Methode_Keuze)),"",IF(Tb_Activiteiten[[#This Row],[Projectleider/Expert]]=1,Tb_Activiteiten[[#Headers],[Projectleider/Expert]],"")))</f>
        <v/>
      </c>
      <c r="AQ1022" t="str">
        <f>IF(ISNUMBER(FIND("arbeid",Methode_Keuze)),"",IF(ISNUMBER(FIND("arbeid",Methode_Keuze)),"",IF(Tb_Activiteiten[[#This Row],[Arbeidskosten]]=1,Tb_Activiteiten[[#Headers],[Arbeidskosten]],"")))</f>
        <v/>
      </c>
      <c r="AR1022" t="str">
        <f>IF(ISNUMBER(FIND("arbeid",Methode_Keuze)),"",IF(ISNUMBER(FIND("arbeid",Methode_Keuze)),"",IF(Tb_Activiteiten[[#This Row],[Arbeidskosten op basis van IKS]]=1,Tb_Activiteiten[[#Headers],[Arbeidskosten op basis van IKS]],"")))</f>
        <v/>
      </c>
      <c r="AS1022" t="str">
        <f>IF(ISNUMBER(FIND("overige",Methode_Keuze)),"",IF(Tb_Activiteiten[[#This Row],[Kosten derden exclusief btw]]=1,Tb_Activiteiten[[#Headers],[Kosten derden exclusief btw]],""))</f>
        <v/>
      </c>
      <c r="AT1022" t="str">
        <f>IF(ISNUMBER(FIND("overige",Methode_Keuze)),"",IF(Tb_Activiteiten[[#This Row],[Niet verrekenbare btw]]=1,Tb_Activiteiten[[#Headers],[Niet verrekenbare btw]],""))</f>
        <v/>
      </c>
      <c r="AU1022" t="str">
        <f>IF(ISNUMBER(FIND("overige",Methode_Keuze)),"",IF(Tb_Activiteiten[[#This Row],[Grondkosten]]=1,Tb_Activiteiten[[#Headers],[Grondkosten]],""))</f>
        <v/>
      </c>
      <c r="AV1022" t="str">
        <f>IF(ISNUMBER(FIND("overige",Methode_Keuze)),"",IF(Tb_Activiteiten[[#This Row],[Bijdrage in natura (overige)]]=1,Tb_Activiteiten[[#Headers],[Bijdrage in natura (overige)]],""))</f>
        <v/>
      </c>
      <c r="AW1022" t="str">
        <f>IF(ISNUMBER(FIND("overige",Methode_Keuze)),"",IF(Tb_Activiteiten[[#This Row],[Bijdrage in natura (vrijwilligers)]]=1,Tb_Activiteiten[[#Headers],[Bijdrage in natura (vrijwilligers)]],""))</f>
        <v/>
      </c>
      <c r="AX1022" t="str">
        <f>IF(ISNUMBER(FIND("overige",Methode_Keuze)),"",IF(Tb_Activiteiten[[#This Row],[Afschrijvingskosten]]=1,Tb_Activiteiten[[#Headers],[Afschrijvingskosten]],""))</f>
        <v/>
      </c>
      <c r="AY1022" t="str">
        <f>IF(ISNUMBER(FIND("overige",Methode_Keuze)),"",IF(Tb_Activiteiten[[#This Row],[Vergoeding]]=1,Tb_Activiteiten[[#Headers],[Vergoeding]],""))</f>
        <v/>
      </c>
      <c r="AZ1022" t="str">
        <f>IF(ISNUMBER(FIND("arbeid",Methode_Keuze)),"",IF(Tb_Activiteiten[[#This Row],[Arbeidskosten - vast tarief (excl eigen arbeid)]]=1,Tb_Activiteiten[[#Headers],[Arbeidskosten - vast tarief (excl eigen arbeid)]],""))</f>
        <v/>
      </c>
      <c r="BA1022" t="str">
        <f>IF(ISNUMBER(FIND("overige",Methode_Keuze)),"",IF(Tb_Activiteiten[[#This Row],[Overige kosten]]=1,Tb_Activiteiten[[#Headers],[Overige kosten]],""))</f>
        <v/>
      </c>
    </row>
    <row r="1023" spans="1:53" x14ac:dyDescent="0.25">
      <c r="A1023" s="135"/>
      <c r="B1023" s="135"/>
      <c r="C1023" s="135"/>
      <c r="D1023" s="135"/>
      <c r="E1023" s="135"/>
      <c r="F1023" s="135"/>
      <c r="G1023" s="135"/>
      <c r="O1023" s="56"/>
      <c r="Q1023" t="str">
        <f>IFERROR(IF(VLOOKUP(Tb_Activiteiten[[#This Row],[Openstelling]],Tb_Openstelling[],2,0)=1,1,""),"")</f>
        <v/>
      </c>
      <c r="AK1023" t="str">
        <f>IF(ISNUMBER(FIND("arbeid",Methode_Keuze)),"",IF(ISNUMBER(FIND("arbeid",Methode_Keuze)),"",IF(Tb_Activiteiten[[#This Row],[Loonkosten]]=1,Tb_Activiteiten[[#Headers],[Loonkosten]],"")))</f>
        <v/>
      </c>
      <c r="AL1023" t="str">
        <f>IF(ISNUMBER(FIND("arbeid",Methode_Keuze)),"",IF(ISNUMBER(FIND("arbeid",Methode_Keuze)),"",IF(Tb_Activiteiten[[#This Row],[Eigen arbeid]]=1,Tb_Activiteiten[[#Headers],[Eigen arbeid]],"")))</f>
        <v/>
      </c>
      <c r="AM1023" t="str">
        <f>IF(ISNUMBER(FIND("arbeid",Methode_Keuze)),"",IF(ISNUMBER(FIND("arbeid",Methode_Keuze)),"",IF(Tb_Activiteiten[[#This Row],[Projectmedewerker]]=1,Tb_Activiteiten[[#Headers],[Projectmedewerker]],"")))</f>
        <v/>
      </c>
      <c r="AN1023" t="str">
        <f>IF(ISNUMBER(FIND("arbeid",Methode_Keuze)),"",IF(ISNUMBER(FIND("arbeid",Methode_Keuze)),"",IF(Tb_Activiteiten[[#This Row],[Landbouwer]]=1,Tb_Activiteiten[[#Headers],[Landbouwer]],"")))</f>
        <v/>
      </c>
      <c r="AO1023" t="str">
        <f>IF(ISNUMBER(FIND("arbeid",Methode_Keuze)),"",IF(ISNUMBER(FIND("arbeid",Methode_Keuze)),"",IF(Tb_Activiteiten[[#This Row],[Adviseur]]=1,Tb_Activiteiten[[#Headers],[Adviseur]],"")))</f>
        <v/>
      </c>
      <c r="AP1023" t="str">
        <f>IF(ISNUMBER(FIND("arbeid",Methode_Keuze)),"",IF(ISNUMBER(FIND("arbeid",Methode_Keuze)),"",IF(Tb_Activiteiten[[#This Row],[Projectleider/Expert]]=1,Tb_Activiteiten[[#Headers],[Projectleider/Expert]],"")))</f>
        <v/>
      </c>
      <c r="AQ1023" t="str">
        <f>IF(ISNUMBER(FIND("arbeid",Methode_Keuze)),"",IF(ISNUMBER(FIND("arbeid",Methode_Keuze)),"",IF(Tb_Activiteiten[[#This Row],[Arbeidskosten]]=1,Tb_Activiteiten[[#Headers],[Arbeidskosten]],"")))</f>
        <v/>
      </c>
      <c r="AR1023" t="str">
        <f>IF(ISNUMBER(FIND("arbeid",Methode_Keuze)),"",IF(ISNUMBER(FIND("arbeid",Methode_Keuze)),"",IF(Tb_Activiteiten[[#This Row],[Arbeidskosten op basis van IKS]]=1,Tb_Activiteiten[[#Headers],[Arbeidskosten op basis van IKS]],"")))</f>
        <v/>
      </c>
      <c r="AS1023" t="str">
        <f>IF(ISNUMBER(FIND("overige",Methode_Keuze)),"",IF(Tb_Activiteiten[[#This Row],[Kosten derden exclusief btw]]=1,Tb_Activiteiten[[#Headers],[Kosten derden exclusief btw]],""))</f>
        <v/>
      </c>
      <c r="AT1023" t="str">
        <f>IF(ISNUMBER(FIND("overige",Methode_Keuze)),"",IF(Tb_Activiteiten[[#This Row],[Niet verrekenbare btw]]=1,Tb_Activiteiten[[#Headers],[Niet verrekenbare btw]],""))</f>
        <v/>
      </c>
      <c r="AU1023" t="str">
        <f>IF(ISNUMBER(FIND("overige",Methode_Keuze)),"",IF(Tb_Activiteiten[[#This Row],[Grondkosten]]=1,Tb_Activiteiten[[#Headers],[Grondkosten]],""))</f>
        <v/>
      </c>
      <c r="AV1023" t="str">
        <f>IF(ISNUMBER(FIND("overige",Methode_Keuze)),"",IF(Tb_Activiteiten[[#This Row],[Bijdrage in natura (overige)]]=1,Tb_Activiteiten[[#Headers],[Bijdrage in natura (overige)]],""))</f>
        <v/>
      </c>
      <c r="AW1023" t="str">
        <f>IF(ISNUMBER(FIND("overige",Methode_Keuze)),"",IF(Tb_Activiteiten[[#This Row],[Bijdrage in natura (vrijwilligers)]]=1,Tb_Activiteiten[[#Headers],[Bijdrage in natura (vrijwilligers)]],""))</f>
        <v/>
      </c>
      <c r="AX1023" t="str">
        <f>IF(ISNUMBER(FIND("overige",Methode_Keuze)),"",IF(Tb_Activiteiten[[#This Row],[Afschrijvingskosten]]=1,Tb_Activiteiten[[#Headers],[Afschrijvingskosten]],""))</f>
        <v/>
      </c>
      <c r="AY1023" t="str">
        <f>IF(ISNUMBER(FIND("overige",Methode_Keuze)),"",IF(Tb_Activiteiten[[#This Row],[Vergoeding]]=1,Tb_Activiteiten[[#Headers],[Vergoeding]],""))</f>
        <v/>
      </c>
      <c r="AZ1023" t="str">
        <f>IF(ISNUMBER(FIND("arbeid",Methode_Keuze)),"",IF(Tb_Activiteiten[[#This Row],[Arbeidskosten - vast tarief (excl eigen arbeid)]]=1,Tb_Activiteiten[[#Headers],[Arbeidskosten - vast tarief (excl eigen arbeid)]],""))</f>
        <v/>
      </c>
      <c r="BA1023" t="str">
        <f>IF(ISNUMBER(FIND("overige",Methode_Keuze)),"",IF(Tb_Activiteiten[[#This Row],[Overige kosten]]=1,Tb_Activiteiten[[#Headers],[Overige kosten]],""))</f>
        <v/>
      </c>
    </row>
    <row r="1024" spans="1:53" x14ac:dyDescent="0.25">
      <c r="A1024" s="135"/>
      <c r="B1024" s="135"/>
      <c r="C1024" s="135"/>
      <c r="D1024" s="135"/>
      <c r="E1024" s="135"/>
      <c r="F1024" s="135"/>
      <c r="G1024" s="135"/>
      <c r="O1024" s="56"/>
      <c r="Q1024" t="str">
        <f>IFERROR(IF(VLOOKUP(Tb_Activiteiten[[#This Row],[Openstelling]],Tb_Openstelling[],2,0)=1,1,""),"")</f>
        <v/>
      </c>
      <c r="AK1024" t="str">
        <f>IF(ISNUMBER(FIND("arbeid",Methode_Keuze)),"",IF(ISNUMBER(FIND("arbeid",Methode_Keuze)),"",IF(Tb_Activiteiten[[#This Row],[Loonkosten]]=1,Tb_Activiteiten[[#Headers],[Loonkosten]],"")))</f>
        <v/>
      </c>
      <c r="AL1024" t="str">
        <f>IF(ISNUMBER(FIND("arbeid",Methode_Keuze)),"",IF(ISNUMBER(FIND("arbeid",Methode_Keuze)),"",IF(Tb_Activiteiten[[#This Row],[Eigen arbeid]]=1,Tb_Activiteiten[[#Headers],[Eigen arbeid]],"")))</f>
        <v/>
      </c>
      <c r="AM1024" t="str">
        <f>IF(ISNUMBER(FIND("arbeid",Methode_Keuze)),"",IF(ISNUMBER(FIND("arbeid",Methode_Keuze)),"",IF(Tb_Activiteiten[[#This Row],[Projectmedewerker]]=1,Tb_Activiteiten[[#Headers],[Projectmedewerker]],"")))</f>
        <v/>
      </c>
      <c r="AN1024" t="str">
        <f>IF(ISNUMBER(FIND("arbeid",Methode_Keuze)),"",IF(ISNUMBER(FIND("arbeid",Methode_Keuze)),"",IF(Tb_Activiteiten[[#This Row],[Landbouwer]]=1,Tb_Activiteiten[[#Headers],[Landbouwer]],"")))</f>
        <v/>
      </c>
      <c r="AO1024" t="str">
        <f>IF(ISNUMBER(FIND("arbeid",Methode_Keuze)),"",IF(ISNUMBER(FIND("arbeid",Methode_Keuze)),"",IF(Tb_Activiteiten[[#This Row],[Adviseur]]=1,Tb_Activiteiten[[#Headers],[Adviseur]],"")))</f>
        <v/>
      </c>
      <c r="AP1024" t="str">
        <f>IF(ISNUMBER(FIND("arbeid",Methode_Keuze)),"",IF(ISNUMBER(FIND("arbeid",Methode_Keuze)),"",IF(Tb_Activiteiten[[#This Row],[Projectleider/Expert]]=1,Tb_Activiteiten[[#Headers],[Projectleider/Expert]],"")))</f>
        <v/>
      </c>
      <c r="AQ1024" t="str">
        <f>IF(ISNUMBER(FIND("arbeid",Methode_Keuze)),"",IF(ISNUMBER(FIND("arbeid",Methode_Keuze)),"",IF(Tb_Activiteiten[[#This Row],[Arbeidskosten]]=1,Tb_Activiteiten[[#Headers],[Arbeidskosten]],"")))</f>
        <v/>
      </c>
      <c r="AR1024" t="str">
        <f>IF(ISNUMBER(FIND("arbeid",Methode_Keuze)),"",IF(ISNUMBER(FIND("arbeid",Methode_Keuze)),"",IF(Tb_Activiteiten[[#This Row],[Arbeidskosten op basis van IKS]]=1,Tb_Activiteiten[[#Headers],[Arbeidskosten op basis van IKS]],"")))</f>
        <v/>
      </c>
      <c r="AS1024" t="str">
        <f>IF(ISNUMBER(FIND("overige",Methode_Keuze)),"",IF(Tb_Activiteiten[[#This Row],[Kosten derden exclusief btw]]=1,Tb_Activiteiten[[#Headers],[Kosten derden exclusief btw]],""))</f>
        <v/>
      </c>
      <c r="AT1024" t="str">
        <f>IF(ISNUMBER(FIND("overige",Methode_Keuze)),"",IF(Tb_Activiteiten[[#This Row],[Niet verrekenbare btw]]=1,Tb_Activiteiten[[#Headers],[Niet verrekenbare btw]],""))</f>
        <v/>
      </c>
      <c r="AU1024" t="str">
        <f>IF(ISNUMBER(FIND("overige",Methode_Keuze)),"",IF(Tb_Activiteiten[[#This Row],[Grondkosten]]=1,Tb_Activiteiten[[#Headers],[Grondkosten]],""))</f>
        <v/>
      </c>
      <c r="AV1024" t="str">
        <f>IF(ISNUMBER(FIND("overige",Methode_Keuze)),"",IF(Tb_Activiteiten[[#This Row],[Bijdrage in natura (overige)]]=1,Tb_Activiteiten[[#Headers],[Bijdrage in natura (overige)]],""))</f>
        <v/>
      </c>
      <c r="AW1024" t="str">
        <f>IF(ISNUMBER(FIND("overige",Methode_Keuze)),"",IF(Tb_Activiteiten[[#This Row],[Bijdrage in natura (vrijwilligers)]]=1,Tb_Activiteiten[[#Headers],[Bijdrage in natura (vrijwilligers)]],""))</f>
        <v/>
      </c>
      <c r="AX1024" t="str">
        <f>IF(ISNUMBER(FIND("overige",Methode_Keuze)),"",IF(Tb_Activiteiten[[#This Row],[Afschrijvingskosten]]=1,Tb_Activiteiten[[#Headers],[Afschrijvingskosten]],""))</f>
        <v/>
      </c>
      <c r="AY1024" t="str">
        <f>IF(ISNUMBER(FIND("overige",Methode_Keuze)),"",IF(Tb_Activiteiten[[#This Row],[Vergoeding]]=1,Tb_Activiteiten[[#Headers],[Vergoeding]],""))</f>
        <v/>
      </c>
      <c r="AZ1024" t="str">
        <f>IF(ISNUMBER(FIND("arbeid",Methode_Keuze)),"",IF(Tb_Activiteiten[[#This Row],[Arbeidskosten - vast tarief (excl eigen arbeid)]]=1,Tb_Activiteiten[[#Headers],[Arbeidskosten - vast tarief (excl eigen arbeid)]],""))</f>
        <v/>
      </c>
      <c r="BA1024" t="str">
        <f>IF(ISNUMBER(FIND("overige",Methode_Keuze)),"",IF(Tb_Activiteiten[[#This Row],[Overige kosten]]=1,Tb_Activiteiten[[#Headers],[Overige kosten]],""))</f>
        <v/>
      </c>
    </row>
    <row r="1025" spans="1:53" x14ac:dyDescent="0.25">
      <c r="A1025" s="135"/>
      <c r="B1025" s="135"/>
      <c r="C1025" s="135"/>
      <c r="D1025" s="135"/>
      <c r="E1025" s="135"/>
      <c r="F1025" s="135"/>
      <c r="G1025" s="135"/>
      <c r="O1025" s="56"/>
      <c r="Q1025" t="str">
        <f>IFERROR(IF(VLOOKUP(Tb_Activiteiten[[#This Row],[Openstelling]],Tb_Openstelling[],2,0)=1,1,""),"")</f>
        <v/>
      </c>
      <c r="AK1025" t="str">
        <f>IF(ISNUMBER(FIND("arbeid",Methode_Keuze)),"",IF(ISNUMBER(FIND("arbeid",Methode_Keuze)),"",IF(Tb_Activiteiten[[#This Row],[Loonkosten]]=1,Tb_Activiteiten[[#Headers],[Loonkosten]],"")))</f>
        <v/>
      </c>
      <c r="AL1025" t="str">
        <f>IF(ISNUMBER(FIND("arbeid",Methode_Keuze)),"",IF(ISNUMBER(FIND("arbeid",Methode_Keuze)),"",IF(Tb_Activiteiten[[#This Row],[Eigen arbeid]]=1,Tb_Activiteiten[[#Headers],[Eigen arbeid]],"")))</f>
        <v/>
      </c>
      <c r="AM1025" t="str">
        <f>IF(ISNUMBER(FIND("arbeid",Methode_Keuze)),"",IF(ISNUMBER(FIND("arbeid",Methode_Keuze)),"",IF(Tb_Activiteiten[[#This Row],[Projectmedewerker]]=1,Tb_Activiteiten[[#Headers],[Projectmedewerker]],"")))</f>
        <v/>
      </c>
      <c r="AN1025" t="str">
        <f>IF(ISNUMBER(FIND("arbeid",Methode_Keuze)),"",IF(ISNUMBER(FIND("arbeid",Methode_Keuze)),"",IF(Tb_Activiteiten[[#This Row],[Landbouwer]]=1,Tb_Activiteiten[[#Headers],[Landbouwer]],"")))</f>
        <v/>
      </c>
      <c r="AO1025" t="str">
        <f>IF(ISNUMBER(FIND("arbeid",Methode_Keuze)),"",IF(ISNUMBER(FIND("arbeid",Methode_Keuze)),"",IF(Tb_Activiteiten[[#This Row],[Adviseur]]=1,Tb_Activiteiten[[#Headers],[Adviseur]],"")))</f>
        <v/>
      </c>
      <c r="AP1025" t="str">
        <f>IF(ISNUMBER(FIND("arbeid",Methode_Keuze)),"",IF(ISNUMBER(FIND("arbeid",Methode_Keuze)),"",IF(Tb_Activiteiten[[#This Row],[Projectleider/Expert]]=1,Tb_Activiteiten[[#Headers],[Projectleider/Expert]],"")))</f>
        <v/>
      </c>
      <c r="AQ1025" t="str">
        <f>IF(ISNUMBER(FIND("arbeid",Methode_Keuze)),"",IF(ISNUMBER(FIND("arbeid",Methode_Keuze)),"",IF(Tb_Activiteiten[[#This Row],[Arbeidskosten]]=1,Tb_Activiteiten[[#Headers],[Arbeidskosten]],"")))</f>
        <v/>
      </c>
      <c r="AR1025" t="str">
        <f>IF(ISNUMBER(FIND("arbeid",Methode_Keuze)),"",IF(ISNUMBER(FIND("arbeid",Methode_Keuze)),"",IF(Tb_Activiteiten[[#This Row],[Arbeidskosten op basis van IKS]]=1,Tb_Activiteiten[[#Headers],[Arbeidskosten op basis van IKS]],"")))</f>
        <v/>
      </c>
      <c r="AS1025" t="str">
        <f>IF(ISNUMBER(FIND("overige",Methode_Keuze)),"",IF(Tb_Activiteiten[[#This Row],[Kosten derden exclusief btw]]=1,Tb_Activiteiten[[#Headers],[Kosten derden exclusief btw]],""))</f>
        <v/>
      </c>
      <c r="AT1025" t="str">
        <f>IF(ISNUMBER(FIND("overige",Methode_Keuze)),"",IF(Tb_Activiteiten[[#This Row],[Niet verrekenbare btw]]=1,Tb_Activiteiten[[#Headers],[Niet verrekenbare btw]],""))</f>
        <v/>
      </c>
      <c r="AU1025" t="str">
        <f>IF(ISNUMBER(FIND("overige",Methode_Keuze)),"",IF(Tb_Activiteiten[[#This Row],[Grondkosten]]=1,Tb_Activiteiten[[#Headers],[Grondkosten]],""))</f>
        <v/>
      </c>
      <c r="AV1025" t="str">
        <f>IF(ISNUMBER(FIND("overige",Methode_Keuze)),"",IF(Tb_Activiteiten[[#This Row],[Bijdrage in natura (overige)]]=1,Tb_Activiteiten[[#Headers],[Bijdrage in natura (overige)]],""))</f>
        <v/>
      </c>
      <c r="AW1025" t="str">
        <f>IF(ISNUMBER(FIND("overige",Methode_Keuze)),"",IF(Tb_Activiteiten[[#This Row],[Bijdrage in natura (vrijwilligers)]]=1,Tb_Activiteiten[[#Headers],[Bijdrage in natura (vrijwilligers)]],""))</f>
        <v/>
      </c>
      <c r="AX1025" t="str">
        <f>IF(ISNUMBER(FIND("overige",Methode_Keuze)),"",IF(Tb_Activiteiten[[#This Row],[Afschrijvingskosten]]=1,Tb_Activiteiten[[#Headers],[Afschrijvingskosten]],""))</f>
        <v/>
      </c>
      <c r="AY1025" t="str">
        <f>IF(ISNUMBER(FIND("overige",Methode_Keuze)),"",IF(Tb_Activiteiten[[#This Row],[Vergoeding]]=1,Tb_Activiteiten[[#Headers],[Vergoeding]],""))</f>
        <v/>
      </c>
      <c r="AZ1025" t="str">
        <f>IF(ISNUMBER(FIND("arbeid",Methode_Keuze)),"",IF(Tb_Activiteiten[[#This Row],[Arbeidskosten - vast tarief (excl eigen arbeid)]]=1,Tb_Activiteiten[[#Headers],[Arbeidskosten - vast tarief (excl eigen arbeid)]],""))</f>
        <v/>
      </c>
      <c r="BA1025" t="str">
        <f>IF(ISNUMBER(FIND("overige",Methode_Keuze)),"",IF(Tb_Activiteiten[[#This Row],[Overige kosten]]=1,Tb_Activiteiten[[#Headers],[Overige kosten]],""))</f>
        <v/>
      </c>
    </row>
    <row r="1026" spans="1:53" x14ac:dyDescent="0.25">
      <c r="A1026" s="135"/>
      <c r="B1026" s="135"/>
      <c r="C1026" s="135"/>
      <c r="D1026" s="135"/>
      <c r="E1026" s="135"/>
      <c r="F1026" s="135"/>
      <c r="G1026" s="135"/>
      <c r="O1026" s="56"/>
      <c r="Q1026" t="str">
        <f>IFERROR(IF(VLOOKUP(Tb_Activiteiten[[#This Row],[Openstelling]],Tb_Openstelling[],2,0)=1,1,""),"")</f>
        <v/>
      </c>
      <c r="AK1026" t="str">
        <f>IF(ISNUMBER(FIND("arbeid",Methode_Keuze)),"",IF(ISNUMBER(FIND("arbeid",Methode_Keuze)),"",IF(Tb_Activiteiten[[#This Row],[Loonkosten]]=1,Tb_Activiteiten[[#Headers],[Loonkosten]],"")))</f>
        <v/>
      </c>
      <c r="AL1026" t="str">
        <f>IF(ISNUMBER(FIND("arbeid",Methode_Keuze)),"",IF(ISNUMBER(FIND("arbeid",Methode_Keuze)),"",IF(Tb_Activiteiten[[#This Row],[Eigen arbeid]]=1,Tb_Activiteiten[[#Headers],[Eigen arbeid]],"")))</f>
        <v/>
      </c>
      <c r="AM1026" t="str">
        <f>IF(ISNUMBER(FIND("arbeid",Methode_Keuze)),"",IF(ISNUMBER(FIND("arbeid",Methode_Keuze)),"",IF(Tb_Activiteiten[[#This Row],[Projectmedewerker]]=1,Tb_Activiteiten[[#Headers],[Projectmedewerker]],"")))</f>
        <v/>
      </c>
      <c r="AN1026" t="str">
        <f>IF(ISNUMBER(FIND("arbeid",Methode_Keuze)),"",IF(ISNUMBER(FIND("arbeid",Methode_Keuze)),"",IF(Tb_Activiteiten[[#This Row],[Landbouwer]]=1,Tb_Activiteiten[[#Headers],[Landbouwer]],"")))</f>
        <v/>
      </c>
      <c r="AO1026" t="str">
        <f>IF(ISNUMBER(FIND("arbeid",Methode_Keuze)),"",IF(ISNUMBER(FIND("arbeid",Methode_Keuze)),"",IF(Tb_Activiteiten[[#This Row],[Adviseur]]=1,Tb_Activiteiten[[#Headers],[Adviseur]],"")))</f>
        <v/>
      </c>
      <c r="AP1026" t="str">
        <f>IF(ISNUMBER(FIND("arbeid",Methode_Keuze)),"",IF(ISNUMBER(FIND("arbeid",Methode_Keuze)),"",IF(Tb_Activiteiten[[#This Row],[Projectleider/Expert]]=1,Tb_Activiteiten[[#Headers],[Projectleider/Expert]],"")))</f>
        <v/>
      </c>
      <c r="AQ1026" t="str">
        <f>IF(ISNUMBER(FIND("arbeid",Methode_Keuze)),"",IF(ISNUMBER(FIND("arbeid",Methode_Keuze)),"",IF(Tb_Activiteiten[[#This Row],[Arbeidskosten]]=1,Tb_Activiteiten[[#Headers],[Arbeidskosten]],"")))</f>
        <v/>
      </c>
      <c r="AR1026" t="str">
        <f>IF(ISNUMBER(FIND("arbeid",Methode_Keuze)),"",IF(ISNUMBER(FIND("arbeid",Methode_Keuze)),"",IF(Tb_Activiteiten[[#This Row],[Arbeidskosten op basis van IKS]]=1,Tb_Activiteiten[[#Headers],[Arbeidskosten op basis van IKS]],"")))</f>
        <v/>
      </c>
      <c r="AS1026" t="str">
        <f>IF(ISNUMBER(FIND("overige",Methode_Keuze)),"",IF(Tb_Activiteiten[[#This Row],[Kosten derden exclusief btw]]=1,Tb_Activiteiten[[#Headers],[Kosten derden exclusief btw]],""))</f>
        <v/>
      </c>
      <c r="AT1026" t="str">
        <f>IF(ISNUMBER(FIND("overige",Methode_Keuze)),"",IF(Tb_Activiteiten[[#This Row],[Niet verrekenbare btw]]=1,Tb_Activiteiten[[#Headers],[Niet verrekenbare btw]],""))</f>
        <v/>
      </c>
      <c r="AU1026" t="str">
        <f>IF(ISNUMBER(FIND("overige",Methode_Keuze)),"",IF(Tb_Activiteiten[[#This Row],[Grondkosten]]=1,Tb_Activiteiten[[#Headers],[Grondkosten]],""))</f>
        <v/>
      </c>
      <c r="AV1026" t="str">
        <f>IF(ISNUMBER(FIND("overige",Methode_Keuze)),"",IF(Tb_Activiteiten[[#This Row],[Bijdrage in natura (overige)]]=1,Tb_Activiteiten[[#Headers],[Bijdrage in natura (overige)]],""))</f>
        <v/>
      </c>
      <c r="AW1026" t="str">
        <f>IF(ISNUMBER(FIND("overige",Methode_Keuze)),"",IF(Tb_Activiteiten[[#This Row],[Bijdrage in natura (vrijwilligers)]]=1,Tb_Activiteiten[[#Headers],[Bijdrage in natura (vrijwilligers)]],""))</f>
        <v/>
      </c>
      <c r="AX1026" t="str">
        <f>IF(ISNUMBER(FIND("overige",Methode_Keuze)),"",IF(Tb_Activiteiten[[#This Row],[Afschrijvingskosten]]=1,Tb_Activiteiten[[#Headers],[Afschrijvingskosten]],""))</f>
        <v/>
      </c>
      <c r="AY1026" t="str">
        <f>IF(ISNUMBER(FIND("overige",Methode_Keuze)),"",IF(Tb_Activiteiten[[#This Row],[Vergoeding]]=1,Tb_Activiteiten[[#Headers],[Vergoeding]],""))</f>
        <v/>
      </c>
      <c r="AZ1026" t="str">
        <f>IF(ISNUMBER(FIND("arbeid",Methode_Keuze)),"",IF(Tb_Activiteiten[[#This Row],[Arbeidskosten - vast tarief (excl eigen arbeid)]]=1,Tb_Activiteiten[[#Headers],[Arbeidskosten - vast tarief (excl eigen arbeid)]],""))</f>
        <v/>
      </c>
      <c r="BA1026" t="str">
        <f>IF(ISNUMBER(FIND("overige",Methode_Keuze)),"",IF(Tb_Activiteiten[[#This Row],[Overige kosten]]=1,Tb_Activiteiten[[#Headers],[Overige kosten]],""))</f>
        <v/>
      </c>
    </row>
    <row r="1027" spans="1:53" x14ac:dyDescent="0.25">
      <c r="A1027" s="135"/>
      <c r="B1027" s="135"/>
      <c r="C1027" s="135"/>
      <c r="D1027" s="135"/>
      <c r="E1027" s="135"/>
      <c r="F1027" s="135"/>
      <c r="G1027" s="135"/>
      <c r="O1027" s="56"/>
      <c r="Q1027" t="str">
        <f>IFERROR(IF(VLOOKUP(Tb_Activiteiten[[#This Row],[Openstelling]],Tb_Openstelling[],2,0)=1,1,""),"")</f>
        <v/>
      </c>
      <c r="AK1027" t="str">
        <f>IF(ISNUMBER(FIND("arbeid",Methode_Keuze)),"",IF(ISNUMBER(FIND("arbeid",Methode_Keuze)),"",IF(Tb_Activiteiten[[#This Row],[Loonkosten]]=1,Tb_Activiteiten[[#Headers],[Loonkosten]],"")))</f>
        <v/>
      </c>
      <c r="AL1027" t="str">
        <f>IF(ISNUMBER(FIND("arbeid",Methode_Keuze)),"",IF(ISNUMBER(FIND("arbeid",Methode_Keuze)),"",IF(Tb_Activiteiten[[#This Row],[Eigen arbeid]]=1,Tb_Activiteiten[[#Headers],[Eigen arbeid]],"")))</f>
        <v/>
      </c>
      <c r="AM1027" t="str">
        <f>IF(ISNUMBER(FIND("arbeid",Methode_Keuze)),"",IF(ISNUMBER(FIND("arbeid",Methode_Keuze)),"",IF(Tb_Activiteiten[[#This Row],[Projectmedewerker]]=1,Tb_Activiteiten[[#Headers],[Projectmedewerker]],"")))</f>
        <v/>
      </c>
      <c r="AN1027" t="str">
        <f>IF(ISNUMBER(FIND("arbeid",Methode_Keuze)),"",IF(ISNUMBER(FIND("arbeid",Methode_Keuze)),"",IF(Tb_Activiteiten[[#This Row],[Landbouwer]]=1,Tb_Activiteiten[[#Headers],[Landbouwer]],"")))</f>
        <v/>
      </c>
      <c r="AO1027" t="str">
        <f>IF(ISNUMBER(FIND("arbeid",Methode_Keuze)),"",IF(ISNUMBER(FIND("arbeid",Methode_Keuze)),"",IF(Tb_Activiteiten[[#This Row],[Adviseur]]=1,Tb_Activiteiten[[#Headers],[Adviseur]],"")))</f>
        <v/>
      </c>
      <c r="AP1027" t="str">
        <f>IF(ISNUMBER(FIND("arbeid",Methode_Keuze)),"",IF(ISNUMBER(FIND("arbeid",Methode_Keuze)),"",IF(Tb_Activiteiten[[#This Row],[Projectleider/Expert]]=1,Tb_Activiteiten[[#Headers],[Projectleider/Expert]],"")))</f>
        <v/>
      </c>
      <c r="AQ1027" t="str">
        <f>IF(ISNUMBER(FIND("arbeid",Methode_Keuze)),"",IF(ISNUMBER(FIND("arbeid",Methode_Keuze)),"",IF(Tb_Activiteiten[[#This Row],[Arbeidskosten]]=1,Tb_Activiteiten[[#Headers],[Arbeidskosten]],"")))</f>
        <v/>
      </c>
      <c r="AR1027" t="str">
        <f>IF(ISNUMBER(FIND("arbeid",Methode_Keuze)),"",IF(ISNUMBER(FIND("arbeid",Methode_Keuze)),"",IF(Tb_Activiteiten[[#This Row],[Arbeidskosten op basis van IKS]]=1,Tb_Activiteiten[[#Headers],[Arbeidskosten op basis van IKS]],"")))</f>
        <v/>
      </c>
      <c r="AS1027" t="str">
        <f>IF(ISNUMBER(FIND("overige",Methode_Keuze)),"",IF(Tb_Activiteiten[[#This Row],[Kosten derden exclusief btw]]=1,Tb_Activiteiten[[#Headers],[Kosten derden exclusief btw]],""))</f>
        <v/>
      </c>
      <c r="AT1027" t="str">
        <f>IF(ISNUMBER(FIND("overige",Methode_Keuze)),"",IF(Tb_Activiteiten[[#This Row],[Niet verrekenbare btw]]=1,Tb_Activiteiten[[#Headers],[Niet verrekenbare btw]],""))</f>
        <v/>
      </c>
      <c r="AU1027" t="str">
        <f>IF(ISNUMBER(FIND("overige",Methode_Keuze)),"",IF(Tb_Activiteiten[[#This Row],[Grondkosten]]=1,Tb_Activiteiten[[#Headers],[Grondkosten]],""))</f>
        <v/>
      </c>
      <c r="AV1027" t="str">
        <f>IF(ISNUMBER(FIND("overige",Methode_Keuze)),"",IF(Tb_Activiteiten[[#This Row],[Bijdrage in natura (overige)]]=1,Tb_Activiteiten[[#Headers],[Bijdrage in natura (overige)]],""))</f>
        <v/>
      </c>
      <c r="AW1027" t="str">
        <f>IF(ISNUMBER(FIND("overige",Methode_Keuze)),"",IF(Tb_Activiteiten[[#This Row],[Bijdrage in natura (vrijwilligers)]]=1,Tb_Activiteiten[[#Headers],[Bijdrage in natura (vrijwilligers)]],""))</f>
        <v/>
      </c>
      <c r="AX1027" t="str">
        <f>IF(ISNUMBER(FIND("overige",Methode_Keuze)),"",IF(Tb_Activiteiten[[#This Row],[Afschrijvingskosten]]=1,Tb_Activiteiten[[#Headers],[Afschrijvingskosten]],""))</f>
        <v/>
      </c>
      <c r="AY1027" t="str">
        <f>IF(ISNUMBER(FIND("overige",Methode_Keuze)),"",IF(Tb_Activiteiten[[#This Row],[Vergoeding]]=1,Tb_Activiteiten[[#Headers],[Vergoeding]],""))</f>
        <v/>
      </c>
      <c r="AZ1027" t="str">
        <f>IF(ISNUMBER(FIND("arbeid",Methode_Keuze)),"",IF(Tb_Activiteiten[[#This Row],[Arbeidskosten - vast tarief (excl eigen arbeid)]]=1,Tb_Activiteiten[[#Headers],[Arbeidskosten - vast tarief (excl eigen arbeid)]],""))</f>
        <v/>
      </c>
      <c r="BA1027" t="str">
        <f>IF(ISNUMBER(FIND("overige",Methode_Keuze)),"",IF(Tb_Activiteiten[[#This Row],[Overige kosten]]=1,Tb_Activiteiten[[#Headers],[Overige kosten]],""))</f>
        <v/>
      </c>
    </row>
    <row r="1028" spans="1:53" x14ac:dyDescent="0.25">
      <c r="A1028" s="135"/>
      <c r="B1028" s="135"/>
      <c r="C1028" s="135"/>
      <c r="D1028" s="135"/>
      <c r="E1028" s="135"/>
      <c r="F1028" s="135"/>
      <c r="G1028" s="135"/>
      <c r="O1028" s="56"/>
      <c r="Q1028" t="str">
        <f>IFERROR(IF(VLOOKUP(Tb_Activiteiten[[#This Row],[Openstelling]],Tb_Openstelling[],2,0)=1,1,""),"")</f>
        <v/>
      </c>
      <c r="AK1028" t="str">
        <f>IF(ISNUMBER(FIND("arbeid",Methode_Keuze)),"",IF(ISNUMBER(FIND("arbeid",Methode_Keuze)),"",IF(Tb_Activiteiten[[#This Row],[Loonkosten]]=1,Tb_Activiteiten[[#Headers],[Loonkosten]],"")))</f>
        <v/>
      </c>
      <c r="AL1028" t="str">
        <f>IF(ISNUMBER(FIND("arbeid",Methode_Keuze)),"",IF(ISNUMBER(FIND("arbeid",Methode_Keuze)),"",IF(Tb_Activiteiten[[#This Row],[Eigen arbeid]]=1,Tb_Activiteiten[[#Headers],[Eigen arbeid]],"")))</f>
        <v/>
      </c>
      <c r="AM1028" t="str">
        <f>IF(ISNUMBER(FIND("arbeid",Methode_Keuze)),"",IF(ISNUMBER(FIND("arbeid",Methode_Keuze)),"",IF(Tb_Activiteiten[[#This Row],[Projectmedewerker]]=1,Tb_Activiteiten[[#Headers],[Projectmedewerker]],"")))</f>
        <v/>
      </c>
      <c r="AN1028" t="str">
        <f>IF(ISNUMBER(FIND("arbeid",Methode_Keuze)),"",IF(ISNUMBER(FIND("arbeid",Methode_Keuze)),"",IF(Tb_Activiteiten[[#This Row],[Landbouwer]]=1,Tb_Activiteiten[[#Headers],[Landbouwer]],"")))</f>
        <v/>
      </c>
      <c r="AO1028" t="str">
        <f>IF(ISNUMBER(FIND("arbeid",Methode_Keuze)),"",IF(ISNUMBER(FIND("arbeid",Methode_Keuze)),"",IF(Tb_Activiteiten[[#This Row],[Adviseur]]=1,Tb_Activiteiten[[#Headers],[Adviseur]],"")))</f>
        <v/>
      </c>
      <c r="AP1028" t="str">
        <f>IF(ISNUMBER(FIND("arbeid",Methode_Keuze)),"",IF(ISNUMBER(FIND("arbeid",Methode_Keuze)),"",IF(Tb_Activiteiten[[#This Row],[Projectleider/Expert]]=1,Tb_Activiteiten[[#Headers],[Projectleider/Expert]],"")))</f>
        <v/>
      </c>
      <c r="AQ1028" t="str">
        <f>IF(ISNUMBER(FIND("arbeid",Methode_Keuze)),"",IF(ISNUMBER(FIND("arbeid",Methode_Keuze)),"",IF(Tb_Activiteiten[[#This Row],[Arbeidskosten]]=1,Tb_Activiteiten[[#Headers],[Arbeidskosten]],"")))</f>
        <v/>
      </c>
      <c r="AR1028" t="str">
        <f>IF(ISNUMBER(FIND("arbeid",Methode_Keuze)),"",IF(ISNUMBER(FIND("arbeid",Methode_Keuze)),"",IF(Tb_Activiteiten[[#This Row],[Arbeidskosten op basis van IKS]]=1,Tb_Activiteiten[[#Headers],[Arbeidskosten op basis van IKS]],"")))</f>
        <v/>
      </c>
      <c r="AS1028" t="str">
        <f>IF(ISNUMBER(FIND("overige",Methode_Keuze)),"",IF(Tb_Activiteiten[[#This Row],[Kosten derden exclusief btw]]=1,Tb_Activiteiten[[#Headers],[Kosten derden exclusief btw]],""))</f>
        <v/>
      </c>
      <c r="AT1028" t="str">
        <f>IF(ISNUMBER(FIND("overige",Methode_Keuze)),"",IF(Tb_Activiteiten[[#This Row],[Niet verrekenbare btw]]=1,Tb_Activiteiten[[#Headers],[Niet verrekenbare btw]],""))</f>
        <v/>
      </c>
      <c r="AU1028" t="str">
        <f>IF(ISNUMBER(FIND("overige",Methode_Keuze)),"",IF(Tb_Activiteiten[[#This Row],[Grondkosten]]=1,Tb_Activiteiten[[#Headers],[Grondkosten]],""))</f>
        <v/>
      </c>
      <c r="AV1028" t="str">
        <f>IF(ISNUMBER(FIND("overige",Methode_Keuze)),"",IF(Tb_Activiteiten[[#This Row],[Bijdrage in natura (overige)]]=1,Tb_Activiteiten[[#Headers],[Bijdrage in natura (overige)]],""))</f>
        <v/>
      </c>
      <c r="AW1028" t="str">
        <f>IF(ISNUMBER(FIND("overige",Methode_Keuze)),"",IF(Tb_Activiteiten[[#This Row],[Bijdrage in natura (vrijwilligers)]]=1,Tb_Activiteiten[[#Headers],[Bijdrage in natura (vrijwilligers)]],""))</f>
        <v/>
      </c>
      <c r="AX1028" t="str">
        <f>IF(ISNUMBER(FIND("overige",Methode_Keuze)),"",IF(Tb_Activiteiten[[#This Row],[Afschrijvingskosten]]=1,Tb_Activiteiten[[#Headers],[Afschrijvingskosten]],""))</f>
        <v/>
      </c>
      <c r="AY1028" t="str">
        <f>IF(ISNUMBER(FIND("overige",Methode_Keuze)),"",IF(Tb_Activiteiten[[#This Row],[Vergoeding]]=1,Tb_Activiteiten[[#Headers],[Vergoeding]],""))</f>
        <v/>
      </c>
      <c r="AZ1028" t="str">
        <f>IF(ISNUMBER(FIND("arbeid",Methode_Keuze)),"",IF(Tb_Activiteiten[[#This Row],[Arbeidskosten - vast tarief (excl eigen arbeid)]]=1,Tb_Activiteiten[[#Headers],[Arbeidskosten - vast tarief (excl eigen arbeid)]],""))</f>
        <v/>
      </c>
      <c r="BA1028" t="str">
        <f>IF(ISNUMBER(FIND("overige",Methode_Keuze)),"",IF(Tb_Activiteiten[[#This Row],[Overige kosten]]=1,Tb_Activiteiten[[#Headers],[Overige kosten]],""))</f>
        <v/>
      </c>
    </row>
    <row r="1029" spans="1:53" x14ac:dyDescent="0.25">
      <c r="A1029" s="135"/>
      <c r="B1029" s="135"/>
      <c r="C1029" s="135"/>
      <c r="D1029" s="135"/>
      <c r="E1029" s="135"/>
      <c r="F1029" s="135"/>
      <c r="G1029" s="135"/>
      <c r="O1029" s="56"/>
      <c r="Q1029" t="str">
        <f>IFERROR(IF(VLOOKUP(Tb_Activiteiten[[#This Row],[Openstelling]],Tb_Openstelling[],2,0)=1,1,""),"")</f>
        <v/>
      </c>
      <c r="AK1029" t="str">
        <f>IF(ISNUMBER(FIND("arbeid",Methode_Keuze)),"",IF(ISNUMBER(FIND("arbeid",Methode_Keuze)),"",IF(Tb_Activiteiten[[#This Row],[Loonkosten]]=1,Tb_Activiteiten[[#Headers],[Loonkosten]],"")))</f>
        <v/>
      </c>
      <c r="AL1029" t="str">
        <f>IF(ISNUMBER(FIND("arbeid",Methode_Keuze)),"",IF(ISNUMBER(FIND("arbeid",Methode_Keuze)),"",IF(Tb_Activiteiten[[#This Row],[Eigen arbeid]]=1,Tb_Activiteiten[[#Headers],[Eigen arbeid]],"")))</f>
        <v/>
      </c>
      <c r="AM1029" t="str">
        <f>IF(ISNUMBER(FIND("arbeid",Methode_Keuze)),"",IF(ISNUMBER(FIND("arbeid",Methode_Keuze)),"",IF(Tb_Activiteiten[[#This Row],[Projectmedewerker]]=1,Tb_Activiteiten[[#Headers],[Projectmedewerker]],"")))</f>
        <v/>
      </c>
      <c r="AN1029" t="str">
        <f>IF(ISNUMBER(FIND("arbeid",Methode_Keuze)),"",IF(ISNUMBER(FIND("arbeid",Methode_Keuze)),"",IF(Tb_Activiteiten[[#This Row],[Landbouwer]]=1,Tb_Activiteiten[[#Headers],[Landbouwer]],"")))</f>
        <v/>
      </c>
      <c r="AO1029" t="str">
        <f>IF(ISNUMBER(FIND("arbeid",Methode_Keuze)),"",IF(ISNUMBER(FIND("arbeid",Methode_Keuze)),"",IF(Tb_Activiteiten[[#This Row],[Adviseur]]=1,Tb_Activiteiten[[#Headers],[Adviseur]],"")))</f>
        <v/>
      </c>
      <c r="AP1029" t="str">
        <f>IF(ISNUMBER(FIND("arbeid",Methode_Keuze)),"",IF(ISNUMBER(FIND("arbeid",Methode_Keuze)),"",IF(Tb_Activiteiten[[#This Row],[Projectleider/Expert]]=1,Tb_Activiteiten[[#Headers],[Projectleider/Expert]],"")))</f>
        <v/>
      </c>
      <c r="AQ1029" t="str">
        <f>IF(ISNUMBER(FIND("arbeid",Methode_Keuze)),"",IF(ISNUMBER(FIND("arbeid",Methode_Keuze)),"",IF(Tb_Activiteiten[[#This Row],[Arbeidskosten]]=1,Tb_Activiteiten[[#Headers],[Arbeidskosten]],"")))</f>
        <v/>
      </c>
      <c r="AR1029" t="str">
        <f>IF(ISNUMBER(FIND("arbeid",Methode_Keuze)),"",IF(ISNUMBER(FIND("arbeid",Methode_Keuze)),"",IF(Tb_Activiteiten[[#This Row],[Arbeidskosten op basis van IKS]]=1,Tb_Activiteiten[[#Headers],[Arbeidskosten op basis van IKS]],"")))</f>
        <v/>
      </c>
      <c r="AS1029" t="str">
        <f>IF(ISNUMBER(FIND("overige",Methode_Keuze)),"",IF(Tb_Activiteiten[[#This Row],[Kosten derden exclusief btw]]=1,Tb_Activiteiten[[#Headers],[Kosten derden exclusief btw]],""))</f>
        <v/>
      </c>
      <c r="AT1029" t="str">
        <f>IF(ISNUMBER(FIND("overige",Methode_Keuze)),"",IF(Tb_Activiteiten[[#This Row],[Niet verrekenbare btw]]=1,Tb_Activiteiten[[#Headers],[Niet verrekenbare btw]],""))</f>
        <v/>
      </c>
      <c r="AU1029" t="str">
        <f>IF(ISNUMBER(FIND("overige",Methode_Keuze)),"",IF(Tb_Activiteiten[[#This Row],[Grondkosten]]=1,Tb_Activiteiten[[#Headers],[Grondkosten]],""))</f>
        <v/>
      </c>
      <c r="AV1029" t="str">
        <f>IF(ISNUMBER(FIND("overige",Methode_Keuze)),"",IF(Tb_Activiteiten[[#This Row],[Bijdrage in natura (overige)]]=1,Tb_Activiteiten[[#Headers],[Bijdrage in natura (overige)]],""))</f>
        <v/>
      </c>
      <c r="AW1029" t="str">
        <f>IF(ISNUMBER(FIND("overige",Methode_Keuze)),"",IF(Tb_Activiteiten[[#This Row],[Bijdrage in natura (vrijwilligers)]]=1,Tb_Activiteiten[[#Headers],[Bijdrage in natura (vrijwilligers)]],""))</f>
        <v/>
      </c>
      <c r="AX1029" t="str">
        <f>IF(ISNUMBER(FIND("overige",Methode_Keuze)),"",IF(Tb_Activiteiten[[#This Row],[Afschrijvingskosten]]=1,Tb_Activiteiten[[#Headers],[Afschrijvingskosten]],""))</f>
        <v/>
      </c>
      <c r="AY1029" t="str">
        <f>IF(ISNUMBER(FIND("overige",Methode_Keuze)),"",IF(Tb_Activiteiten[[#This Row],[Vergoeding]]=1,Tb_Activiteiten[[#Headers],[Vergoeding]],""))</f>
        <v/>
      </c>
      <c r="AZ1029" t="str">
        <f>IF(ISNUMBER(FIND("arbeid",Methode_Keuze)),"",IF(Tb_Activiteiten[[#This Row],[Arbeidskosten - vast tarief (excl eigen arbeid)]]=1,Tb_Activiteiten[[#Headers],[Arbeidskosten - vast tarief (excl eigen arbeid)]],""))</f>
        <v/>
      </c>
      <c r="BA1029" t="str">
        <f>IF(ISNUMBER(FIND("overige",Methode_Keuze)),"",IF(Tb_Activiteiten[[#This Row],[Overige kosten]]=1,Tb_Activiteiten[[#Headers],[Overige kosten]],""))</f>
        <v/>
      </c>
    </row>
    <row r="1030" spans="1:53" x14ac:dyDescent="0.25">
      <c r="A1030" s="135"/>
      <c r="B1030" s="135"/>
      <c r="C1030" s="135"/>
      <c r="D1030" s="135"/>
      <c r="E1030" s="135"/>
      <c r="F1030" s="135"/>
      <c r="G1030" s="135"/>
      <c r="O1030" s="56"/>
      <c r="Q1030" t="str">
        <f>IFERROR(IF(VLOOKUP(Tb_Activiteiten[[#This Row],[Openstelling]],Tb_Openstelling[],2,0)=1,1,""),"")</f>
        <v/>
      </c>
      <c r="AK1030" t="str">
        <f>IF(ISNUMBER(FIND("arbeid",Methode_Keuze)),"",IF(ISNUMBER(FIND("arbeid",Methode_Keuze)),"",IF(Tb_Activiteiten[[#This Row],[Loonkosten]]=1,Tb_Activiteiten[[#Headers],[Loonkosten]],"")))</f>
        <v/>
      </c>
      <c r="AL1030" t="str">
        <f>IF(ISNUMBER(FIND("arbeid",Methode_Keuze)),"",IF(ISNUMBER(FIND("arbeid",Methode_Keuze)),"",IF(Tb_Activiteiten[[#This Row],[Eigen arbeid]]=1,Tb_Activiteiten[[#Headers],[Eigen arbeid]],"")))</f>
        <v/>
      </c>
      <c r="AM1030" t="str">
        <f>IF(ISNUMBER(FIND("arbeid",Methode_Keuze)),"",IF(ISNUMBER(FIND("arbeid",Methode_Keuze)),"",IF(Tb_Activiteiten[[#This Row],[Projectmedewerker]]=1,Tb_Activiteiten[[#Headers],[Projectmedewerker]],"")))</f>
        <v/>
      </c>
      <c r="AN1030" t="str">
        <f>IF(ISNUMBER(FIND("arbeid",Methode_Keuze)),"",IF(ISNUMBER(FIND("arbeid",Methode_Keuze)),"",IF(Tb_Activiteiten[[#This Row],[Landbouwer]]=1,Tb_Activiteiten[[#Headers],[Landbouwer]],"")))</f>
        <v/>
      </c>
      <c r="AO1030" t="str">
        <f>IF(ISNUMBER(FIND("arbeid",Methode_Keuze)),"",IF(ISNUMBER(FIND("arbeid",Methode_Keuze)),"",IF(Tb_Activiteiten[[#This Row],[Adviseur]]=1,Tb_Activiteiten[[#Headers],[Adviseur]],"")))</f>
        <v/>
      </c>
      <c r="AP1030" t="str">
        <f>IF(ISNUMBER(FIND("arbeid",Methode_Keuze)),"",IF(ISNUMBER(FIND("arbeid",Methode_Keuze)),"",IF(Tb_Activiteiten[[#This Row],[Projectleider/Expert]]=1,Tb_Activiteiten[[#Headers],[Projectleider/Expert]],"")))</f>
        <v/>
      </c>
      <c r="AQ1030" t="str">
        <f>IF(ISNUMBER(FIND("arbeid",Methode_Keuze)),"",IF(ISNUMBER(FIND("arbeid",Methode_Keuze)),"",IF(Tb_Activiteiten[[#This Row],[Arbeidskosten]]=1,Tb_Activiteiten[[#Headers],[Arbeidskosten]],"")))</f>
        <v/>
      </c>
      <c r="AR1030" t="str">
        <f>IF(ISNUMBER(FIND("arbeid",Methode_Keuze)),"",IF(ISNUMBER(FIND("arbeid",Methode_Keuze)),"",IF(Tb_Activiteiten[[#This Row],[Arbeidskosten op basis van IKS]]=1,Tb_Activiteiten[[#Headers],[Arbeidskosten op basis van IKS]],"")))</f>
        <v/>
      </c>
      <c r="AS1030" t="str">
        <f>IF(ISNUMBER(FIND("overige",Methode_Keuze)),"",IF(Tb_Activiteiten[[#This Row],[Kosten derden exclusief btw]]=1,Tb_Activiteiten[[#Headers],[Kosten derden exclusief btw]],""))</f>
        <v/>
      </c>
      <c r="AT1030" t="str">
        <f>IF(ISNUMBER(FIND("overige",Methode_Keuze)),"",IF(Tb_Activiteiten[[#This Row],[Niet verrekenbare btw]]=1,Tb_Activiteiten[[#Headers],[Niet verrekenbare btw]],""))</f>
        <v/>
      </c>
      <c r="AU1030" t="str">
        <f>IF(ISNUMBER(FIND("overige",Methode_Keuze)),"",IF(Tb_Activiteiten[[#This Row],[Grondkosten]]=1,Tb_Activiteiten[[#Headers],[Grondkosten]],""))</f>
        <v/>
      </c>
      <c r="AV1030" t="str">
        <f>IF(ISNUMBER(FIND("overige",Methode_Keuze)),"",IF(Tb_Activiteiten[[#This Row],[Bijdrage in natura (overige)]]=1,Tb_Activiteiten[[#Headers],[Bijdrage in natura (overige)]],""))</f>
        <v/>
      </c>
      <c r="AW1030" t="str">
        <f>IF(ISNUMBER(FIND("overige",Methode_Keuze)),"",IF(Tb_Activiteiten[[#This Row],[Bijdrage in natura (vrijwilligers)]]=1,Tb_Activiteiten[[#Headers],[Bijdrage in natura (vrijwilligers)]],""))</f>
        <v/>
      </c>
      <c r="AX1030" t="str">
        <f>IF(ISNUMBER(FIND("overige",Methode_Keuze)),"",IF(Tb_Activiteiten[[#This Row],[Afschrijvingskosten]]=1,Tb_Activiteiten[[#Headers],[Afschrijvingskosten]],""))</f>
        <v/>
      </c>
      <c r="AY1030" t="str">
        <f>IF(ISNUMBER(FIND("overige",Methode_Keuze)),"",IF(Tb_Activiteiten[[#This Row],[Vergoeding]]=1,Tb_Activiteiten[[#Headers],[Vergoeding]],""))</f>
        <v/>
      </c>
      <c r="AZ1030" t="str">
        <f>IF(ISNUMBER(FIND("arbeid",Methode_Keuze)),"",IF(Tb_Activiteiten[[#This Row],[Arbeidskosten - vast tarief (excl eigen arbeid)]]=1,Tb_Activiteiten[[#Headers],[Arbeidskosten - vast tarief (excl eigen arbeid)]],""))</f>
        <v/>
      </c>
      <c r="BA1030" t="str">
        <f>IF(ISNUMBER(FIND("overige",Methode_Keuze)),"",IF(Tb_Activiteiten[[#This Row],[Overige kosten]]=1,Tb_Activiteiten[[#Headers],[Overige kosten]],""))</f>
        <v/>
      </c>
    </row>
    <row r="1031" spans="1:53" x14ac:dyDescent="0.25">
      <c r="A1031" s="135"/>
      <c r="B1031" s="135"/>
      <c r="C1031" s="135"/>
      <c r="D1031" s="135"/>
      <c r="E1031" s="135"/>
      <c r="F1031" s="135"/>
      <c r="G1031" s="135"/>
      <c r="O1031" s="56"/>
      <c r="Q1031" t="str">
        <f>IFERROR(IF(VLOOKUP(Tb_Activiteiten[[#This Row],[Openstelling]],Tb_Openstelling[],2,0)=1,1,""),"")</f>
        <v/>
      </c>
      <c r="AK1031" t="str">
        <f>IF(ISNUMBER(FIND("arbeid",Methode_Keuze)),"",IF(ISNUMBER(FIND("arbeid",Methode_Keuze)),"",IF(Tb_Activiteiten[[#This Row],[Loonkosten]]=1,Tb_Activiteiten[[#Headers],[Loonkosten]],"")))</f>
        <v/>
      </c>
      <c r="AL1031" t="str">
        <f>IF(ISNUMBER(FIND("arbeid",Methode_Keuze)),"",IF(ISNUMBER(FIND("arbeid",Methode_Keuze)),"",IF(Tb_Activiteiten[[#This Row],[Eigen arbeid]]=1,Tb_Activiteiten[[#Headers],[Eigen arbeid]],"")))</f>
        <v/>
      </c>
      <c r="AM1031" t="str">
        <f>IF(ISNUMBER(FIND("arbeid",Methode_Keuze)),"",IF(ISNUMBER(FIND("arbeid",Methode_Keuze)),"",IF(Tb_Activiteiten[[#This Row],[Projectmedewerker]]=1,Tb_Activiteiten[[#Headers],[Projectmedewerker]],"")))</f>
        <v/>
      </c>
      <c r="AN1031" t="str">
        <f>IF(ISNUMBER(FIND("arbeid",Methode_Keuze)),"",IF(ISNUMBER(FIND("arbeid",Methode_Keuze)),"",IF(Tb_Activiteiten[[#This Row],[Landbouwer]]=1,Tb_Activiteiten[[#Headers],[Landbouwer]],"")))</f>
        <v/>
      </c>
      <c r="AO1031" t="str">
        <f>IF(ISNUMBER(FIND("arbeid",Methode_Keuze)),"",IF(ISNUMBER(FIND("arbeid",Methode_Keuze)),"",IF(Tb_Activiteiten[[#This Row],[Adviseur]]=1,Tb_Activiteiten[[#Headers],[Adviseur]],"")))</f>
        <v/>
      </c>
      <c r="AP1031" t="str">
        <f>IF(ISNUMBER(FIND("arbeid",Methode_Keuze)),"",IF(ISNUMBER(FIND("arbeid",Methode_Keuze)),"",IF(Tb_Activiteiten[[#This Row],[Projectleider/Expert]]=1,Tb_Activiteiten[[#Headers],[Projectleider/Expert]],"")))</f>
        <v/>
      </c>
      <c r="AQ1031" t="str">
        <f>IF(ISNUMBER(FIND("arbeid",Methode_Keuze)),"",IF(ISNUMBER(FIND("arbeid",Methode_Keuze)),"",IF(Tb_Activiteiten[[#This Row],[Arbeidskosten]]=1,Tb_Activiteiten[[#Headers],[Arbeidskosten]],"")))</f>
        <v/>
      </c>
      <c r="AR1031" t="str">
        <f>IF(ISNUMBER(FIND("arbeid",Methode_Keuze)),"",IF(ISNUMBER(FIND("arbeid",Methode_Keuze)),"",IF(Tb_Activiteiten[[#This Row],[Arbeidskosten op basis van IKS]]=1,Tb_Activiteiten[[#Headers],[Arbeidskosten op basis van IKS]],"")))</f>
        <v/>
      </c>
      <c r="AS1031" t="str">
        <f>IF(ISNUMBER(FIND("overige",Methode_Keuze)),"",IF(Tb_Activiteiten[[#This Row],[Kosten derden exclusief btw]]=1,Tb_Activiteiten[[#Headers],[Kosten derden exclusief btw]],""))</f>
        <v/>
      </c>
      <c r="AT1031" t="str">
        <f>IF(ISNUMBER(FIND("overige",Methode_Keuze)),"",IF(Tb_Activiteiten[[#This Row],[Niet verrekenbare btw]]=1,Tb_Activiteiten[[#Headers],[Niet verrekenbare btw]],""))</f>
        <v/>
      </c>
      <c r="AU1031" t="str">
        <f>IF(ISNUMBER(FIND("overige",Methode_Keuze)),"",IF(Tb_Activiteiten[[#This Row],[Grondkosten]]=1,Tb_Activiteiten[[#Headers],[Grondkosten]],""))</f>
        <v/>
      </c>
      <c r="AV1031" t="str">
        <f>IF(ISNUMBER(FIND("overige",Methode_Keuze)),"",IF(Tb_Activiteiten[[#This Row],[Bijdrage in natura (overige)]]=1,Tb_Activiteiten[[#Headers],[Bijdrage in natura (overige)]],""))</f>
        <v/>
      </c>
      <c r="AW1031" t="str">
        <f>IF(ISNUMBER(FIND("overige",Methode_Keuze)),"",IF(Tb_Activiteiten[[#This Row],[Bijdrage in natura (vrijwilligers)]]=1,Tb_Activiteiten[[#Headers],[Bijdrage in natura (vrijwilligers)]],""))</f>
        <v/>
      </c>
      <c r="AX1031" t="str">
        <f>IF(ISNUMBER(FIND("overige",Methode_Keuze)),"",IF(Tb_Activiteiten[[#This Row],[Afschrijvingskosten]]=1,Tb_Activiteiten[[#Headers],[Afschrijvingskosten]],""))</f>
        <v/>
      </c>
      <c r="AY1031" t="str">
        <f>IF(ISNUMBER(FIND("overige",Methode_Keuze)),"",IF(Tb_Activiteiten[[#This Row],[Vergoeding]]=1,Tb_Activiteiten[[#Headers],[Vergoeding]],""))</f>
        <v/>
      </c>
      <c r="AZ1031" t="str">
        <f>IF(ISNUMBER(FIND("arbeid",Methode_Keuze)),"",IF(Tb_Activiteiten[[#This Row],[Arbeidskosten - vast tarief (excl eigen arbeid)]]=1,Tb_Activiteiten[[#Headers],[Arbeidskosten - vast tarief (excl eigen arbeid)]],""))</f>
        <v/>
      </c>
      <c r="BA1031" t="str">
        <f>IF(ISNUMBER(FIND("overige",Methode_Keuze)),"",IF(Tb_Activiteiten[[#This Row],[Overige kosten]]=1,Tb_Activiteiten[[#Headers],[Overige kosten]],""))</f>
        <v/>
      </c>
    </row>
    <row r="1032" spans="1:53" x14ac:dyDescent="0.25">
      <c r="A1032" s="135"/>
      <c r="B1032" s="135"/>
      <c r="C1032" s="135"/>
      <c r="D1032" s="135"/>
      <c r="E1032" s="135"/>
      <c r="F1032" s="135"/>
      <c r="G1032" s="135"/>
      <c r="O1032" s="56"/>
      <c r="Q1032" t="str">
        <f>IFERROR(IF(VLOOKUP(Tb_Activiteiten[[#This Row],[Openstelling]],Tb_Openstelling[],2,0)=1,1,""),"")</f>
        <v/>
      </c>
      <c r="AK1032" t="str">
        <f>IF(ISNUMBER(FIND("arbeid",Methode_Keuze)),"",IF(ISNUMBER(FIND("arbeid",Methode_Keuze)),"",IF(Tb_Activiteiten[[#This Row],[Loonkosten]]=1,Tb_Activiteiten[[#Headers],[Loonkosten]],"")))</f>
        <v/>
      </c>
      <c r="AL1032" t="str">
        <f>IF(ISNUMBER(FIND("arbeid",Methode_Keuze)),"",IF(ISNUMBER(FIND("arbeid",Methode_Keuze)),"",IF(Tb_Activiteiten[[#This Row],[Eigen arbeid]]=1,Tb_Activiteiten[[#Headers],[Eigen arbeid]],"")))</f>
        <v/>
      </c>
      <c r="AM1032" t="str">
        <f>IF(ISNUMBER(FIND("arbeid",Methode_Keuze)),"",IF(ISNUMBER(FIND("arbeid",Methode_Keuze)),"",IF(Tb_Activiteiten[[#This Row],[Projectmedewerker]]=1,Tb_Activiteiten[[#Headers],[Projectmedewerker]],"")))</f>
        <v/>
      </c>
      <c r="AN1032" t="str">
        <f>IF(ISNUMBER(FIND("arbeid",Methode_Keuze)),"",IF(ISNUMBER(FIND("arbeid",Methode_Keuze)),"",IF(Tb_Activiteiten[[#This Row],[Landbouwer]]=1,Tb_Activiteiten[[#Headers],[Landbouwer]],"")))</f>
        <v/>
      </c>
      <c r="AO1032" t="str">
        <f>IF(ISNUMBER(FIND("arbeid",Methode_Keuze)),"",IF(ISNUMBER(FIND("arbeid",Methode_Keuze)),"",IF(Tb_Activiteiten[[#This Row],[Adviseur]]=1,Tb_Activiteiten[[#Headers],[Adviseur]],"")))</f>
        <v/>
      </c>
      <c r="AP1032" t="str">
        <f>IF(ISNUMBER(FIND("arbeid",Methode_Keuze)),"",IF(ISNUMBER(FIND("arbeid",Methode_Keuze)),"",IF(Tb_Activiteiten[[#This Row],[Projectleider/Expert]]=1,Tb_Activiteiten[[#Headers],[Projectleider/Expert]],"")))</f>
        <v/>
      </c>
      <c r="AQ1032" t="str">
        <f>IF(ISNUMBER(FIND("arbeid",Methode_Keuze)),"",IF(ISNUMBER(FIND("arbeid",Methode_Keuze)),"",IF(Tb_Activiteiten[[#This Row],[Arbeidskosten]]=1,Tb_Activiteiten[[#Headers],[Arbeidskosten]],"")))</f>
        <v/>
      </c>
      <c r="AR1032" t="str">
        <f>IF(ISNUMBER(FIND("arbeid",Methode_Keuze)),"",IF(ISNUMBER(FIND("arbeid",Methode_Keuze)),"",IF(Tb_Activiteiten[[#This Row],[Arbeidskosten op basis van IKS]]=1,Tb_Activiteiten[[#Headers],[Arbeidskosten op basis van IKS]],"")))</f>
        <v/>
      </c>
      <c r="AS1032" t="str">
        <f>IF(ISNUMBER(FIND("overige",Methode_Keuze)),"",IF(Tb_Activiteiten[[#This Row],[Kosten derden exclusief btw]]=1,Tb_Activiteiten[[#Headers],[Kosten derden exclusief btw]],""))</f>
        <v/>
      </c>
      <c r="AT1032" t="str">
        <f>IF(ISNUMBER(FIND("overige",Methode_Keuze)),"",IF(Tb_Activiteiten[[#This Row],[Niet verrekenbare btw]]=1,Tb_Activiteiten[[#Headers],[Niet verrekenbare btw]],""))</f>
        <v/>
      </c>
      <c r="AU1032" t="str">
        <f>IF(ISNUMBER(FIND("overige",Methode_Keuze)),"",IF(Tb_Activiteiten[[#This Row],[Grondkosten]]=1,Tb_Activiteiten[[#Headers],[Grondkosten]],""))</f>
        <v/>
      </c>
      <c r="AV1032" t="str">
        <f>IF(ISNUMBER(FIND("overige",Methode_Keuze)),"",IF(Tb_Activiteiten[[#This Row],[Bijdrage in natura (overige)]]=1,Tb_Activiteiten[[#Headers],[Bijdrage in natura (overige)]],""))</f>
        <v/>
      </c>
      <c r="AW1032" t="str">
        <f>IF(ISNUMBER(FIND("overige",Methode_Keuze)),"",IF(Tb_Activiteiten[[#This Row],[Bijdrage in natura (vrijwilligers)]]=1,Tb_Activiteiten[[#Headers],[Bijdrage in natura (vrijwilligers)]],""))</f>
        <v/>
      </c>
      <c r="AX1032" t="str">
        <f>IF(ISNUMBER(FIND("overige",Methode_Keuze)),"",IF(Tb_Activiteiten[[#This Row],[Afschrijvingskosten]]=1,Tb_Activiteiten[[#Headers],[Afschrijvingskosten]],""))</f>
        <v/>
      </c>
      <c r="AY1032" t="str">
        <f>IF(ISNUMBER(FIND("overige",Methode_Keuze)),"",IF(Tb_Activiteiten[[#This Row],[Vergoeding]]=1,Tb_Activiteiten[[#Headers],[Vergoeding]],""))</f>
        <v/>
      </c>
      <c r="AZ1032" t="str">
        <f>IF(ISNUMBER(FIND("arbeid",Methode_Keuze)),"",IF(Tb_Activiteiten[[#This Row],[Arbeidskosten - vast tarief (excl eigen arbeid)]]=1,Tb_Activiteiten[[#Headers],[Arbeidskosten - vast tarief (excl eigen arbeid)]],""))</f>
        <v/>
      </c>
      <c r="BA1032" t="str">
        <f>IF(ISNUMBER(FIND("overige",Methode_Keuze)),"",IF(Tb_Activiteiten[[#This Row],[Overige kosten]]=1,Tb_Activiteiten[[#Headers],[Overige kosten]],""))</f>
        <v/>
      </c>
    </row>
    <row r="1033" spans="1:53" x14ac:dyDescent="0.25">
      <c r="A1033" s="135"/>
      <c r="B1033" s="135"/>
      <c r="C1033" s="135"/>
      <c r="D1033" s="135"/>
      <c r="E1033" s="135"/>
      <c r="F1033" s="135"/>
      <c r="G1033" s="135"/>
      <c r="O1033" s="56"/>
      <c r="Q1033" t="str">
        <f>IFERROR(IF(VLOOKUP(Tb_Activiteiten[[#This Row],[Openstelling]],Tb_Openstelling[],2,0)=1,1,""),"")</f>
        <v/>
      </c>
      <c r="AK1033" t="str">
        <f>IF(ISNUMBER(FIND("arbeid",Methode_Keuze)),"",IF(ISNUMBER(FIND("arbeid",Methode_Keuze)),"",IF(Tb_Activiteiten[[#This Row],[Loonkosten]]=1,Tb_Activiteiten[[#Headers],[Loonkosten]],"")))</f>
        <v/>
      </c>
      <c r="AL1033" t="str">
        <f>IF(ISNUMBER(FIND("arbeid",Methode_Keuze)),"",IF(ISNUMBER(FIND("arbeid",Methode_Keuze)),"",IF(Tb_Activiteiten[[#This Row],[Eigen arbeid]]=1,Tb_Activiteiten[[#Headers],[Eigen arbeid]],"")))</f>
        <v/>
      </c>
      <c r="AM1033" t="str">
        <f>IF(ISNUMBER(FIND("arbeid",Methode_Keuze)),"",IF(ISNUMBER(FIND("arbeid",Methode_Keuze)),"",IF(Tb_Activiteiten[[#This Row],[Projectmedewerker]]=1,Tb_Activiteiten[[#Headers],[Projectmedewerker]],"")))</f>
        <v/>
      </c>
      <c r="AN1033" t="str">
        <f>IF(ISNUMBER(FIND("arbeid",Methode_Keuze)),"",IF(ISNUMBER(FIND("arbeid",Methode_Keuze)),"",IF(Tb_Activiteiten[[#This Row],[Landbouwer]]=1,Tb_Activiteiten[[#Headers],[Landbouwer]],"")))</f>
        <v/>
      </c>
      <c r="AO1033" t="str">
        <f>IF(ISNUMBER(FIND("arbeid",Methode_Keuze)),"",IF(ISNUMBER(FIND("arbeid",Methode_Keuze)),"",IF(Tb_Activiteiten[[#This Row],[Adviseur]]=1,Tb_Activiteiten[[#Headers],[Adviseur]],"")))</f>
        <v/>
      </c>
      <c r="AP1033" t="str">
        <f>IF(ISNUMBER(FIND("arbeid",Methode_Keuze)),"",IF(ISNUMBER(FIND("arbeid",Methode_Keuze)),"",IF(Tb_Activiteiten[[#This Row],[Projectleider/Expert]]=1,Tb_Activiteiten[[#Headers],[Projectleider/Expert]],"")))</f>
        <v/>
      </c>
      <c r="AQ1033" t="str">
        <f>IF(ISNUMBER(FIND("arbeid",Methode_Keuze)),"",IF(ISNUMBER(FIND("arbeid",Methode_Keuze)),"",IF(Tb_Activiteiten[[#This Row],[Arbeidskosten]]=1,Tb_Activiteiten[[#Headers],[Arbeidskosten]],"")))</f>
        <v/>
      </c>
      <c r="AR1033" t="str">
        <f>IF(ISNUMBER(FIND("arbeid",Methode_Keuze)),"",IF(ISNUMBER(FIND("arbeid",Methode_Keuze)),"",IF(Tb_Activiteiten[[#This Row],[Arbeidskosten op basis van IKS]]=1,Tb_Activiteiten[[#Headers],[Arbeidskosten op basis van IKS]],"")))</f>
        <v/>
      </c>
      <c r="AS1033" t="str">
        <f>IF(ISNUMBER(FIND("overige",Methode_Keuze)),"",IF(Tb_Activiteiten[[#This Row],[Kosten derden exclusief btw]]=1,Tb_Activiteiten[[#Headers],[Kosten derden exclusief btw]],""))</f>
        <v/>
      </c>
      <c r="AT1033" t="str">
        <f>IF(ISNUMBER(FIND("overige",Methode_Keuze)),"",IF(Tb_Activiteiten[[#This Row],[Niet verrekenbare btw]]=1,Tb_Activiteiten[[#Headers],[Niet verrekenbare btw]],""))</f>
        <v/>
      </c>
      <c r="AU1033" t="str">
        <f>IF(ISNUMBER(FIND("overige",Methode_Keuze)),"",IF(Tb_Activiteiten[[#This Row],[Grondkosten]]=1,Tb_Activiteiten[[#Headers],[Grondkosten]],""))</f>
        <v/>
      </c>
      <c r="AV1033" t="str">
        <f>IF(ISNUMBER(FIND("overige",Methode_Keuze)),"",IF(Tb_Activiteiten[[#This Row],[Bijdrage in natura (overige)]]=1,Tb_Activiteiten[[#Headers],[Bijdrage in natura (overige)]],""))</f>
        <v/>
      </c>
      <c r="AW1033" t="str">
        <f>IF(ISNUMBER(FIND("overige",Methode_Keuze)),"",IF(Tb_Activiteiten[[#This Row],[Bijdrage in natura (vrijwilligers)]]=1,Tb_Activiteiten[[#Headers],[Bijdrage in natura (vrijwilligers)]],""))</f>
        <v/>
      </c>
      <c r="AX1033" t="str">
        <f>IF(ISNUMBER(FIND("overige",Methode_Keuze)),"",IF(Tb_Activiteiten[[#This Row],[Afschrijvingskosten]]=1,Tb_Activiteiten[[#Headers],[Afschrijvingskosten]],""))</f>
        <v/>
      </c>
      <c r="AY1033" t="str">
        <f>IF(ISNUMBER(FIND("overige",Methode_Keuze)),"",IF(Tb_Activiteiten[[#This Row],[Vergoeding]]=1,Tb_Activiteiten[[#Headers],[Vergoeding]],""))</f>
        <v/>
      </c>
      <c r="AZ1033" t="str">
        <f>IF(ISNUMBER(FIND("arbeid",Methode_Keuze)),"",IF(Tb_Activiteiten[[#This Row],[Arbeidskosten - vast tarief (excl eigen arbeid)]]=1,Tb_Activiteiten[[#Headers],[Arbeidskosten - vast tarief (excl eigen arbeid)]],""))</f>
        <v/>
      </c>
      <c r="BA1033" t="str">
        <f>IF(ISNUMBER(FIND("overige",Methode_Keuze)),"",IF(Tb_Activiteiten[[#This Row],[Overige kosten]]=1,Tb_Activiteiten[[#Headers],[Overige kosten]],""))</f>
        <v/>
      </c>
    </row>
    <row r="1034" spans="1:53" x14ac:dyDescent="0.25">
      <c r="A1034" s="135"/>
      <c r="B1034" s="135"/>
      <c r="C1034" s="135"/>
      <c r="D1034" s="135"/>
      <c r="E1034" s="135"/>
      <c r="F1034" s="135"/>
      <c r="G1034" s="135"/>
      <c r="O1034" s="56"/>
      <c r="Q1034" t="str">
        <f>IFERROR(IF(VLOOKUP(Tb_Activiteiten[[#This Row],[Openstelling]],Tb_Openstelling[],2,0)=1,1,""),"")</f>
        <v/>
      </c>
      <c r="AK1034" t="str">
        <f>IF(ISNUMBER(FIND("arbeid",Methode_Keuze)),"",IF(ISNUMBER(FIND("arbeid",Methode_Keuze)),"",IF(Tb_Activiteiten[[#This Row],[Loonkosten]]=1,Tb_Activiteiten[[#Headers],[Loonkosten]],"")))</f>
        <v/>
      </c>
      <c r="AL1034" t="str">
        <f>IF(ISNUMBER(FIND("arbeid",Methode_Keuze)),"",IF(ISNUMBER(FIND("arbeid",Methode_Keuze)),"",IF(Tb_Activiteiten[[#This Row],[Eigen arbeid]]=1,Tb_Activiteiten[[#Headers],[Eigen arbeid]],"")))</f>
        <v/>
      </c>
      <c r="AM1034" t="str">
        <f>IF(ISNUMBER(FIND("arbeid",Methode_Keuze)),"",IF(ISNUMBER(FIND("arbeid",Methode_Keuze)),"",IF(Tb_Activiteiten[[#This Row],[Projectmedewerker]]=1,Tb_Activiteiten[[#Headers],[Projectmedewerker]],"")))</f>
        <v/>
      </c>
      <c r="AN1034" t="str">
        <f>IF(ISNUMBER(FIND("arbeid",Methode_Keuze)),"",IF(ISNUMBER(FIND("arbeid",Methode_Keuze)),"",IF(Tb_Activiteiten[[#This Row],[Landbouwer]]=1,Tb_Activiteiten[[#Headers],[Landbouwer]],"")))</f>
        <v/>
      </c>
      <c r="AO1034" t="str">
        <f>IF(ISNUMBER(FIND("arbeid",Methode_Keuze)),"",IF(ISNUMBER(FIND("arbeid",Methode_Keuze)),"",IF(Tb_Activiteiten[[#This Row],[Adviseur]]=1,Tb_Activiteiten[[#Headers],[Adviseur]],"")))</f>
        <v/>
      </c>
      <c r="AP1034" t="str">
        <f>IF(ISNUMBER(FIND("arbeid",Methode_Keuze)),"",IF(ISNUMBER(FIND("arbeid",Methode_Keuze)),"",IF(Tb_Activiteiten[[#This Row],[Projectleider/Expert]]=1,Tb_Activiteiten[[#Headers],[Projectleider/Expert]],"")))</f>
        <v/>
      </c>
      <c r="AQ1034" t="str">
        <f>IF(ISNUMBER(FIND("arbeid",Methode_Keuze)),"",IF(ISNUMBER(FIND("arbeid",Methode_Keuze)),"",IF(Tb_Activiteiten[[#This Row],[Arbeidskosten]]=1,Tb_Activiteiten[[#Headers],[Arbeidskosten]],"")))</f>
        <v/>
      </c>
      <c r="AR1034" t="str">
        <f>IF(ISNUMBER(FIND("arbeid",Methode_Keuze)),"",IF(ISNUMBER(FIND("arbeid",Methode_Keuze)),"",IF(Tb_Activiteiten[[#This Row],[Arbeidskosten op basis van IKS]]=1,Tb_Activiteiten[[#Headers],[Arbeidskosten op basis van IKS]],"")))</f>
        <v/>
      </c>
      <c r="AS1034" t="str">
        <f>IF(ISNUMBER(FIND("overige",Methode_Keuze)),"",IF(Tb_Activiteiten[[#This Row],[Kosten derden exclusief btw]]=1,Tb_Activiteiten[[#Headers],[Kosten derden exclusief btw]],""))</f>
        <v/>
      </c>
      <c r="AT1034" t="str">
        <f>IF(ISNUMBER(FIND("overige",Methode_Keuze)),"",IF(Tb_Activiteiten[[#This Row],[Niet verrekenbare btw]]=1,Tb_Activiteiten[[#Headers],[Niet verrekenbare btw]],""))</f>
        <v/>
      </c>
      <c r="AU1034" t="str">
        <f>IF(ISNUMBER(FIND("overige",Methode_Keuze)),"",IF(Tb_Activiteiten[[#This Row],[Grondkosten]]=1,Tb_Activiteiten[[#Headers],[Grondkosten]],""))</f>
        <v/>
      </c>
      <c r="AV1034" t="str">
        <f>IF(ISNUMBER(FIND("overige",Methode_Keuze)),"",IF(Tb_Activiteiten[[#This Row],[Bijdrage in natura (overige)]]=1,Tb_Activiteiten[[#Headers],[Bijdrage in natura (overige)]],""))</f>
        <v/>
      </c>
      <c r="AW1034" t="str">
        <f>IF(ISNUMBER(FIND("overige",Methode_Keuze)),"",IF(Tb_Activiteiten[[#This Row],[Bijdrage in natura (vrijwilligers)]]=1,Tb_Activiteiten[[#Headers],[Bijdrage in natura (vrijwilligers)]],""))</f>
        <v/>
      </c>
      <c r="AX1034" t="str">
        <f>IF(ISNUMBER(FIND("overige",Methode_Keuze)),"",IF(Tb_Activiteiten[[#This Row],[Afschrijvingskosten]]=1,Tb_Activiteiten[[#Headers],[Afschrijvingskosten]],""))</f>
        <v/>
      </c>
      <c r="AY1034" t="str">
        <f>IF(ISNUMBER(FIND("overige",Methode_Keuze)),"",IF(Tb_Activiteiten[[#This Row],[Vergoeding]]=1,Tb_Activiteiten[[#Headers],[Vergoeding]],""))</f>
        <v/>
      </c>
      <c r="AZ1034" t="str">
        <f>IF(ISNUMBER(FIND("arbeid",Methode_Keuze)),"",IF(Tb_Activiteiten[[#This Row],[Arbeidskosten - vast tarief (excl eigen arbeid)]]=1,Tb_Activiteiten[[#Headers],[Arbeidskosten - vast tarief (excl eigen arbeid)]],""))</f>
        <v/>
      </c>
      <c r="BA1034" t="str">
        <f>IF(ISNUMBER(FIND("overige",Methode_Keuze)),"",IF(Tb_Activiteiten[[#This Row],[Overige kosten]]=1,Tb_Activiteiten[[#Headers],[Overige kosten]],""))</f>
        <v/>
      </c>
    </row>
    <row r="1035" spans="1:53" x14ac:dyDescent="0.25">
      <c r="A1035" s="135"/>
      <c r="B1035" s="135"/>
      <c r="C1035" s="135"/>
      <c r="D1035" s="135"/>
      <c r="E1035" s="135"/>
      <c r="F1035" s="135"/>
      <c r="G1035" s="135"/>
      <c r="O1035" s="56"/>
      <c r="Q1035" t="str">
        <f>IFERROR(IF(VLOOKUP(Tb_Activiteiten[[#This Row],[Openstelling]],Tb_Openstelling[],2,0)=1,1,""),"")</f>
        <v/>
      </c>
      <c r="AK1035" t="str">
        <f>IF(ISNUMBER(FIND("arbeid",Methode_Keuze)),"",IF(ISNUMBER(FIND("arbeid",Methode_Keuze)),"",IF(Tb_Activiteiten[[#This Row],[Loonkosten]]=1,Tb_Activiteiten[[#Headers],[Loonkosten]],"")))</f>
        <v/>
      </c>
      <c r="AL1035" t="str">
        <f>IF(ISNUMBER(FIND("arbeid",Methode_Keuze)),"",IF(ISNUMBER(FIND("arbeid",Methode_Keuze)),"",IF(Tb_Activiteiten[[#This Row],[Eigen arbeid]]=1,Tb_Activiteiten[[#Headers],[Eigen arbeid]],"")))</f>
        <v/>
      </c>
      <c r="AM1035" t="str">
        <f>IF(ISNUMBER(FIND("arbeid",Methode_Keuze)),"",IF(ISNUMBER(FIND("arbeid",Methode_Keuze)),"",IF(Tb_Activiteiten[[#This Row],[Projectmedewerker]]=1,Tb_Activiteiten[[#Headers],[Projectmedewerker]],"")))</f>
        <v/>
      </c>
      <c r="AN1035" t="str">
        <f>IF(ISNUMBER(FIND("arbeid",Methode_Keuze)),"",IF(ISNUMBER(FIND("arbeid",Methode_Keuze)),"",IF(Tb_Activiteiten[[#This Row],[Landbouwer]]=1,Tb_Activiteiten[[#Headers],[Landbouwer]],"")))</f>
        <v/>
      </c>
      <c r="AO1035" t="str">
        <f>IF(ISNUMBER(FIND("arbeid",Methode_Keuze)),"",IF(ISNUMBER(FIND("arbeid",Methode_Keuze)),"",IF(Tb_Activiteiten[[#This Row],[Adviseur]]=1,Tb_Activiteiten[[#Headers],[Adviseur]],"")))</f>
        <v/>
      </c>
      <c r="AP1035" t="str">
        <f>IF(ISNUMBER(FIND("arbeid",Methode_Keuze)),"",IF(ISNUMBER(FIND("arbeid",Methode_Keuze)),"",IF(Tb_Activiteiten[[#This Row],[Projectleider/Expert]]=1,Tb_Activiteiten[[#Headers],[Projectleider/Expert]],"")))</f>
        <v/>
      </c>
      <c r="AQ1035" t="str">
        <f>IF(ISNUMBER(FIND("arbeid",Methode_Keuze)),"",IF(ISNUMBER(FIND("arbeid",Methode_Keuze)),"",IF(Tb_Activiteiten[[#This Row],[Arbeidskosten]]=1,Tb_Activiteiten[[#Headers],[Arbeidskosten]],"")))</f>
        <v/>
      </c>
      <c r="AR1035" t="str">
        <f>IF(ISNUMBER(FIND("arbeid",Methode_Keuze)),"",IF(ISNUMBER(FIND("arbeid",Methode_Keuze)),"",IF(Tb_Activiteiten[[#This Row],[Arbeidskosten op basis van IKS]]=1,Tb_Activiteiten[[#Headers],[Arbeidskosten op basis van IKS]],"")))</f>
        <v/>
      </c>
      <c r="AS1035" t="str">
        <f>IF(ISNUMBER(FIND("overige",Methode_Keuze)),"",IF(Tb_Activiteiten[[#This Row],[Kosten derden exclusief btw]]=1,Tb_Activiteiten[[#Headers],[Kosten derden exclusief btw]],""))</f>
        <v/>
      </c>
      <c r="AT1035" t="str">
        <f>IF(ISNUMBER(FIND("overige",Methode_Keuze)),"",IF(Tb_Activiteiten[[#This Row],[Niet verrekenbare btw]]=1,Tb_Activiteiten[[#Headers],[Niet verrekenbare btw]],""))</f>
        <v/>
      </c>
      <c r="AU1035" t="str">
        <f>IF(ISNUMBER(FIND("overige",Methode_Keuze)),"",IF(Tb_Activiteiten[[#This Row],[Grondkosten]]=1,Tb_Activiteiten[[#Headers],[Grondkosten]],""))</f>
        <v/>
      </c>
      <c r="AV1035" t="str">
        <f>IF(ISNUMBER(FIND("overige",Methode_Keuze)),"",IF(Tb_Activiteiten[[#This Row],[Bijdrage in natura (overige)]]=1,Tb_Activiteiten[[#Headers],[Bijdrage in natura (overige)]],""))</f>
        <v/>
      </c>
      <c r="AW1035" t="str">
        <f>IF(ISNUMBER(FIND("overige",Methode_Keuze)),"",IF(Tb_Activiteiten[[#This Row],[Bijdrage in natura (vrijwilligers)]]=1,Tb_Activiteiten[[#Headers],[Bijdrage in natura (vrijwilligers)]],""))</f>
        <v/>
      </c>
      <c r="AX1035" t="str">
        <f>IF(ISNUMBER(FIND("overige",Methode_Keuze)),"",IF(Tb_Activiteiten[[#This Row],[Afschrijvingskosten]]=1,Tb_Activiteiten[[#Headers],[Afschrijvingskosten]],""))</f>
        <v/>
      </c>
      <c r="AY1035" t="str">
        <f>IF(ISNUMBER(FIND("overige",Methode_Keuze)),"",IF(Tb_Activiteiten[[#This Row],[Vergoeding]]=1,Tb_Activiteiten[[#Headers],[Vergoeding]],""))</f>
        <v/>
      </c>
      <c r="AZ1035" t="str">
        <f>IF(ISNUMBER(FIND("arbeid",Methode_Keuze)),"",IF(Tb_Activiteiten[[#This Row],[Arbeidskosten - vast tarief (excl eigen arbeid)]]=1,Tb_Activiteiten[[#Headers],[Arbeidskosten - vast tarief (excl eigen arbeid)]],""))</f>
        <v/>
      </c>
      <c r="BA1035" t="str">
        <f>IF(ISNUMBER(FIND("overige",Methode_Keuze)),"",IF(Tb_Activiteiten[[#This Row],[Overige kosten]]=1,Tb_Activiteiten[[#Headers],[Overige kosten]],""))</f>
        <v/>
      </c>
    </row>
    <row r="1036" spans="1:53" x14ac:dyDescent="0.25">
      <c r="A1036" s="135"/>
      <c r="B1036" s="135"/>
      <c r="C1036" s="135"/>
      <c r="D1036" s="135"/>
      <c r="E1036" s="135"/>
      <c r="F1036" s="135"/>
      <c r="G1036" s="135"/>
      <c r="O1036" s="56"/>
      <c r="Q1036" t="str">
        <f>IFERROR(IF(VLOOKUP(Tb_Activiteiten[[#This Row],[Openstelling]],Tb_Openstelling[],2,0)=1,1,""),"")</f>
        <v/>
      </c>
      <c r="AK1036" t="str">
        <f>IF(ISNUMBER(FIND("arbeid",Methode_Keuze)),"",IF(ISNUMBER(FIND("arbeid",Methode_Keuze)),"",IF(Tb_Activiteiten[[#This Row],[Loonkosten]]=1,Tb_Activiteiten[[#Headers],[Loonkosten]],"")))</f>
        <v/>
      </c>
      <c r="AL1036" t="str">
        <f>IF(ISNUMBER(FIND("arbeid",Methode_Keuze)),"",IF(ISNUMBER(FIND("arbeid",Methode_Keuze)),"",IF(Tb_Activiteiten[[#This Row],[Eigen arbeid]]=1,Tb_Activiteiten[[#Headers],[Eigen arbeid]],"")))</f>
        <v/>
      </c>
      <c r="AM1036" t="str">
        <f>IF(ISNUMBER(FIND("arbeid",Methode_Keuze)),"",IF(ISNUMBER(FIND("arbeid",Methode_Keuze)),"",IF(Tb_Activiteiten[[#This Row],[Projectmedewerker]]=1,Tb_Activiteiten[[#Headers],[Projectmedewerker]],"")))</f>
        <v/>
      </c>
      <c r="AN1036" t="str">
        <f>IF(ISNUMBER(FIND("arbeid",Methode_Keuze)),"",IF(ISNUMBER(FIND("arbeid",Methode_Keuze)),"",IF(Tb_Activiteiten[[#This Row],[Landbouwer]]=1,Tb_Activiteiten[[#Headers],[Landbouwer]],"")))</f>
        <v/>
      </c>
      <c r="AO1036" t="str">
        <f>IF(ISNUMBER(FIND("arbeid",Methode_Keuze)),"",IF(ISNUMBER(FIND("arbeid",Methode_Keuze)),"",IF(Tb_Activiteiten[[#This Row],[Adviseur]]=1,Tb_Activiteiten[[#Headers],[Adviseur]],"")))</f>
        <v/>
      </c>
      <c r="AP1036" t="str">
        <f>IF(ISNUMBER(FIND("arbeid",Methode_Keuze)),"",IF(ISNUMBER(FIND("arbeid",Methode_Keuze)),"",IF(Tb_Activiteiten[[#This Row],[Projectleider/Expert]]=1,Tb_Activiteiten[[#Headers],[Projectleider/Expert]],"")))</f>
        <v/>
      </c>
      <c r="AQ1036" t="str">
        <f>IF(ISNUMBER(FIND("arbeid",Methode_Keuze)),"",IF(ISNUMBER(FIND("arbeid",Methode_Keuze)),"",IF(Tb_Activiteiten[[#This Row],[Arbeidskosten]]=1,Tb_Activiteiten[[#Headers],[Arbeidskosten]],"")))</f>
        <v/>
      </c>
      <c r="AR1036" t="str">
        <f>IF(ISNUMBER(FIND("arbeid",Methode_Keuze)),"",IF(ISNUMBER(FIND("arbeid",Methode_Keuze)),"",IF(Tb_Activiteiten[[#This Row],[Arbeidskosten op basis van IKS]]=1,Tb_Activiteiten[[#Headers],[Arbeidskosten op basis van IKS]],"")))</f>
        <v/>
      </c>
      <c r="AS1036" t="str">
        <f>IF(ISNUMBER(FIND("overige",Methode_Keuze)),"",IF(Tb_Activiteiten[[#This Row],[Kosten derden exclusief btw]]=1,Tb_Activiteiten[[#Headers],[Kosten derden exclusief btw]],""))</f>
        <v/>
      </c>
      <c r="AT1036" t="str">
        <f>IF(ISNUMBER(FIND("overige",Methode_Keuze)),"",IF(Tb_Activiteiten[[#This Row],[Niet verrekenbare btw]]=1,Tb_Activiteiten[[#Headers],[Niet verrekenbare btw]],""))</f>
        <v/>
      </c>
      <c r="AU1036" t="str">
        <f>IF(ISNUMBER(FIND("overige",Methode_Keuze)),"",IF(Tb_Activiteiten[[#This Row],[Grondkosten]]=1,Tb_Activiteiten[[#Headers],[Grondkosten]],""))</f>
        <v/>
      </c>
      <c r="AV1036" t="str">
        <f>IF(ISNUMBER(FIND("overige",Methode_Keuze)),"",IF(Tb_Activiteiten[[#This Row],[Bijdrage in natura (overige)]]=1,Tb_Activiteiten[[#Headers],[Bijdrage in natura (overige)]],""))</f>
        <v/>
      </c>
      <c r="AW1036" t="str">
        <f>IF(ISNUMBER(FIND("overige",Methode_Keuze)),"",IF(Tb_Activiteiten[[#This Row],[Bijdrage in natura (vrijwilligers)]]=1,Tb_Activiteiten[[#Headers],[Bijdrage in natura (vrijwilligers)]],""))</f>
        <v/>
      </c>
      <c r="AX1036" t="str">
        <f>IF(ISNUMBER(FIND("overige",Methode_Keuze)),"",IF(Tb_Activiteiten[[#This Row],[Afschrijvingskosten]]=1,Tb_Activiteiten[[#Headers],[Afschrijvingskosten]],""))</f>
        <v/>
      </c>
      <c r="AY1036" t="str">
        <f>IF(ISNUMBER(FIND("overige",Methode_Keuze)),"",IF(Tb_Activiteiten[[#This Row],[Vergoeding]]=1,Tb_Activiteiten[[#Headers],[Vergoeding]],""))</f>
        <v/>
      </c>
      <c r="AZ1036" t="str">
        <f>IF(ISNUMBER(FIND("arbeid",Methode_Keuze)),"",IF(Tb_Activiteiten[[#This Row],[Arbeidskosten - vast tarief (excl eigen arbeid)]]=1,Tb_Activiteiten[[#Headers],[Arbeidskosten - vast tarief (excl eigen arbeid)]],""))</f>
        <v/>
      </c>
      <c r="BA1036" t="str">
        <f>IF(ISNUMBER(FIND("overige",Methode_Keuze)),"",IF(Tb_Activiteiten[[#This Row],[Overige kosten]]=1,Tb_Activiteiten[[#Headers],[Overige kosten]],""))</f>
        <v/>
      </c>
    </row>
    <row r="1037" spans="1:53" x14ac:dyDescent="0.25">
      <c r="A1037" s="135"/>
      <c r="B1037" s="135"/>
      <c r="C1037" s="135"/>
      <c r="D1037" s="135"/>
      <c r="E1037" s="135"/>
      <c r="F1037" s="135"/>
      <c r="G1037" s="135"/>
      <c r="O1037" s="56"/>
      <c r="Q1037" t="str">
        <f>IFERROR(IF(VLOOKUP(Tb_Activiteiten[[#This Row],[Openstelling]],Tb_Openstelling[],2,0)=1,1,""),"")</f>
        <v/>
      </c>
      <c r="AK1037" t="str">
        <f>IF(ISNUMBER(FIND("arbeid",Methode_Keuze)),"",IF(ISNUMBER(FIND("arbeid",Methode_Keuze)),"",IF(Tb_Activiteiten[[#This Row],[Loonkosten]]=1,Tb_Activiteiten[[#Headers],[Loonkosten]],"")))</f>
        <v/>
      </c>
      <c r="AL1037" t="str">
        <f>IF(ISNUMBER(FIND("arbeid",Methode_Keuze)),"",IF(ISNUMBER(FIND("arbeid",Methode_Keuze)),"",IF(Tb_Activiteiten[[#This Row],[Eigen arbeid]]=1,Tb_Activiteiten[[#Headers],[Eigen arbeid]],"")))</f>
        <v/>
      </c>
      <c r="AM1037" t="str">
        <f>IF(ISNUMBER(FIND("arbeid",Methode_Keuze)),"",IF(ISNUMBER(FIND("arbeid",Methode_Keuze)),"",IF(Tb_Activiteiten[[#This Row],[Projectmedewerker]]=1,Tb_Activiteiten[[#Headers],[Projectmedewerker]],"")))</f>
        <v/>
      </c>
      <c r="AN1037" t="str">
        <f>IF(ISNUMBER(FIND("arbeid",Methode_Keuze)),"",IF(ISNUMBER(FIND("arbeid",Methode_Keuze)),"",IF(Tb_Activiteiten[[#This Row],[Landbouwer]]=1,Tb_Activiteiten[[#Headers],[Landbouwer]],"")))</f>
        <v/>
      </c>
      <c r="AO1037" t="str">
        <f>IF(ISNUMBER(FIND("arbeid",Methode_Keuze)),"",IF(ISNUMBER(FIND("arbeid",Methode_Keuze)),"",IF(Tb_Activiteiten[[#This Row],[Adviseur]]=1,Tb_Activiteiten[[#Headers],[Adviseur]],"")))</f>
        <v/>
      </c>
      <c r="AP1037" t="str">
        <f>IF(ISNUMBER(FIND("arbeid",Methode_Keuze)),"",IF(ISNUMBER(FIND("arbeid",Methode_Keuze)),"",IF(Tb_Activiteiten[[#This Row],[Projectleider/Expert]]=1,Tb_Activiteiten[[#Headers],[Projectleider/Expert]],"")))</f>
        <v/>
      </c>
      <c r="AQ1037" t="str">
        <f>IF(ISNUMBER(FIND("arbeid",Methode_Keuze)),"",IF(ISNUMBER(FIND("arbeid",Methode_Keuze)),"",IF(Tb_Activiteiten[[#This Row],[Arbeidskosten]]=1,Tb_Activiteiten[[#Headers],[Arbeidskosten]],"")))</f>
        <v/>
      </c>
      <c r="AR1037" t="str">
        <f>IF(ISNUMBER(FIND("arbeid",Methode_Keuze)),"",IF(ISNUMBER(FIND("arbeid",Methode_Keuze)),"",IF(Tb_Activiteiten[[#This Row],[Arbeidskosten op basis van IKS]]=1,Tb_Activiteiten[[#Headers],[Arbeidskosten op basis van IKS]],"")))</f>
        <v/>
      </c>
      <c r="AS1037" t="str">
        <f>IF(ISNUMBER(FIND("overige",Methode_Keuze)),"",IF(Tb_Activiteiten[[#This Row],[Kosten derden exclusief btw]]=1,Tb_Activiteiten[[#Headers],[Kosten derden exclusief btw]],""))</f>
        <v/>
      </c>
      <c r="AT1037" t="str">
        <f>IF(ISNUMBER(FIND("overige",Methode_Keuze)),"",IF(Tb_Activiteiten[[#This Row],[Niet verrekenbare btw]]=1,Tb_Activiteiten[[#Headers],[Niet verrekenbare btw]],""))</f>
        <v/>
      </c>
      <c r="AU1037" t="str">
        <f>IF(ISNUMBER(FIND("overige",Methode_Keuze)),"",IF(Tb_Activiteiten[[#This Row],[Grondkosten]]=1,Tb_Activiteiten[[#Headers],[Grondkosten]],""))</f>
        <v/>
      </c>
      <c r="AV1037" t="str">
        <f>IF(ISNUMBER(FIND("overige",Methode_Keuze)),"",IF(Tb_Activiteiten[[#This Row],[Bijdrage in natura (overige)]]=1,Tb_Activiteiten[[#Headers],[Bijdrage in natura (overige)]],""))</f>
        <v/>
      </c>
      <c r="AW1037" t="str">
        <f>IF(ISNUMBER(FIND("overige",Methode_Keuze)),"",IF(Tb_Activiteiten[[#This Row],[Bijdrage in natura (vrijwilligers)]]=1,Tb_Activiteiten[[#Headers],[Bijdrage in natura (vrijwilligers)]],""))</f>
        <v/>
      </c>
      <c r="AX1037" t="str">
        <f>IF(ISNUMBER(FIND("overige",Methode_Keuze)),"",IF(Tb_Activiteiten[[#This Row],[Afschrijvingskosten]]=1,Tb_Activiteiten[[#Headers],[Afschrijvingskosten]],""))</f>
        <v/>
      </c>
      <c r="AY1037" t="str">
        <f>IF(ISNUMBER(FIND("overige",Methode_Keuze)),"",IF(Tb_Activiteiten[[#This Row],[Vergoeding]]=1,Tb_Activiteiten[[#Headers],[Vergoeding]],""))</f>
        <v/>
      </c>
      <c r="AZ1037" t="str">
        <f>IF(ISNUMBER(FIND("arbeid",Methode_Keuze)),"",IF(Tb_Activiteiten[[#This Row],[Arbeidskosten - vast tarief (excl eigen arbeid)]]=1,Tb_Activiteiten[[#Headers],[Arbeidskosten - vast tarief (excl eigen arbeid)]],""))</f>
        <v/>
      </c>
      <c r="BA1037" t="str">
        <f>IF(ISNUMBER(FIND("overige",Methode_Keuze)),"",IF(Tb_Activiteiten[[#This Row],[Overige kosten]]=1,Tb_Activiteiten[[#Headers],[Overige kosten]],""))</f>
        <v/>
      </c>
    </row>
    <row r="1038" spans="1:53" x14ac:dyDescent="0.25">
      <c r="A1038" s="135"/>
      <c r="B1038" s="135"/>
      <c r="C1038" s="135"/>
      <c r="D1038" s="135"/>
      <c r="E1038" s="135"/>
      <c r="F1038" s="135"/>
      <c r="G1038" s="135"/>
      <c r="O1038" s="56"/>
      <c r="Q1038" t="str">
        <f>IFERROR(IF(VLOOKUP(Tb_Activiteiten[[#This Row],[Openstelling]],Tb_Openstelling[],2,0)=1,1,""),"")</f>
        <v/>
      </c>
      <c r="AK1038" t="str">
        <f>IF(ISNUMBER(FIND("arbeid",Methode_Keuze)),"",IF(ISNUMBER(FIND("arbeid",Methode_Keuze)),"",IF(Tb_Activiteiten[[#This Row],[Loonkosten]]=1,Tb_Activiteiten[[#Headers],[Loonkosten]],"")))</f>
        <v/>
      </c>
      <c r="AL1038" t="str">
        <f>IF(ISNUMBER(FIND("arbeid",Methode_Keuze)),"",IF(ISNUMBER(FIND("arbeid",Methode_Keuze)),"",IF(Tb_Activiteiten[[#This Row],[Eigen arbeid]]=1,Tb_Activiteiten[[#Headers],[Eigen arbeid]],"")))</f>
        <v/>
      </c>
      <c r="AM1038" t="str">
        <f>IF(ISNUMBER(FIND("arbeid",Methode_Keuze)),"",IF(ISNUMBER(FIND("arbeid",Methode_Keuze)),"",IF(Tb_Activiteiten[[#This Row],[Projectmedewerker]]=1,Tb_Activiteiten[[#Headers],[Projectmedewerker]],"")))</f>
        <v/>
      </c>
      <c r="AN1038" t="str">
        <f>IF(ISNUMBER(FIND("arbeid",Methode_Keuze)),"",IF(ISNUMBER(FIND("arbeid",Methode_Keuze)),"",IF(Tb_Activiteiten[[#This Row],[Landbouwer]]=1,Tb_Activiteiten[[#Headers],[Landbouwer]],"")))</f>
        <v/>
      </c>
      <c r="AO1038" t="str">
        <f>IF(ISNUMBER(FIND("arbeid",Methode_Keuze)),"",IF(ISNUMBER(FIND("arbeid",Methode_Keuze)),"",IF(Tb_Activiteiten[[#This Row],[Adviseur]]=1,Tb_Activiteiten[[#Headers],[Adviseur]],"")))</f>
        <v/>
      </c>
      <c r="AP1038" t="str">
        <f>IF(ISNUMBER(FIND("arbeid",Methode_Keuze)),"",IF(ISNUMBER(FIND("arbeid",Methode_Keuze)),"",IF(Tb_Activiteiten[[#This Row],[Projectleider/Expert]]=1,Tb_Activiteiten[[#Headers],[Projectleider/Expert]],"")))</f>
        <v/>
      </c>
      <c r="AQ1038" t="str">
        <f>IF(ISNUMBER(FIND("arbeid",Methode_Keuze)),"",IF(ISNUMBER(FIND("arbeid",Methode_Keuze)),"",IF(Tb_Activiteiten[[#This Row],[Arbeidskosten]]=1,Tb_Activiteiten[[#Headers],[Arbeidskosten]],"")))</f>
        <v/>
      </c>
      <c r="AR1038" t="str">
        <f>IF(ISNUMBER(FIND("arbeid",Methode_Keuze)),"",IF(ISNUMBER(FIND("arbeid",Methode_Keuze)),"",IF(Tb_Activiteiten[[#This Row],[Arbeidskosten op basis van IKS]]=1,Tb_Activiteiten[[#Headers],[Arbeidskosten op basis van IKS]],"")))</f>
        <v/>
      </c>
      <c r="AS1038" t="str">
        <f>IF(ISNUMBER(FIND("overige",Methode_Keuze)),"",IF(Tb_Activiteiten[[#This Row],[Kosten derden exclusief btw]]=1,Tb_Activiteiten[[#Headers],[Kosten derden exclusief btw]],""))</f>
        <v/>
      </c>
      <c r="AT1038" t="str">
        <f>IF(ISNUMBER(FIND("overige",Methode_Keuze)),"",IF(Tb_Activiteiten[[#This Row],[Niet verrekenbare btw]]=1,Tb_Activiteiten[[#Headers],[Niet verrekenbare btw]],""))</f>
        <v/>
      </c>
      <c r="AU1038" t="str">
        <f>IF(ISNUMBER(FIND("overige",Methode_Keuze)),"",IF(Tb_Activiteiten[[#This Row],[Grondkosten]]=1,Tb_Activiteiten[[#Headers],[Grondkosten]],""))</f>
        <v/>
      </c>
      <c r="AV1038" t="str">
        <f>IF(ISNUMBER(FIND("overige",Methode_Keuze)),"",IF(Tb_Activiteiten[[#This Row],[Bijdrage in natura (overige)]]=1,Tb_Activiteiten[[#Headers],[Bijdrage in natura (overige)]],""))</f>
        <v/>
      </c>
      <c r="AW1038" t="str">
        <f>IF(ISNUMBER(FIND("overige",Methode_Keuze)),"",IF(Tb_Activiteiten[[#This Row],[Bijdrage in natura (vrijwilligers)]]=1,Tb_Activiteiten[[#Headers],[Bijdrage in natura (vrijwilligers)]],""))</f>
        <v/>
      </c>
      <c r="AX1038" t="str">
        <f>IF(ISNUMBER(FIND("overige",Methode_Keuze)),"",IF(Tb_Activiteiten[[#This Row],[Afschrijvingskosten]]=1,Tb_Activiteiten[[#Headers],[Afschrijvingskosten]],""))</f>
        <v/>
      </c>
      <c r="AY1038" t="str">
        <f>IF(ISNUMBER(FIND("overige",Methode_Keuze)),"",IF(Tb_Activiteiten[[#This Row],[Vergoeding]]=1,Tb_Activiteiten[[#Headers],[Vergoeding]],""))</f>
        <v/>
      </c>
      <c r="AZ1038" t="str">
        <f>IF(ISNUMBER(FIND("arbeid",Methode_Keuze)),"",IF(Tb_Activiteiten[[#This Row],[Arbeidskosten - vast tarief (excl eigen arbeid)]]=1,Tb_Activiteiten[[#Headers],[Arbeidskosten - vast tarief (excl eigen arbeid)]],""))</f>
        <v/>
      </c>
      <c r="BA1038" t="str">
        <f>IF(ISNUMBER(FIND("overige",Methode_Keuze)),"",IF(Tb_Activiteiten[[#This Row],[Overige kosten]]=1,Tb_Activiteiten[[#Headers],[Overige kosten]],""))</f>
        <v/>
      </c>
    </row>
    <row r="1039" spans="1:53" x14ac:dyDescent="0.25">
      <c r="A1039" s="135"/>
      <c r="B1039" s="135"/>
      <c r="C1039" s="135"/>
      <c r="D1039" s="135"/>
      <c r="E1039" s="135"/>
      <c r="F1039" s="135"/>
      <c r="G1039" s="135"/>
      <c r="O1039" s="56"/>
      <c r="Q1039" t="str">
        <f>IFERROR(IF(VLOOKUP(Tb_Activiteiten[[#This Row],[Openstelling]],Tb_Openstelling[],2,0)=1,1,""),"")</f>
        <v/>
      </c>
      <c r="AK1039" t="str">
        <f>IF(ISNUMBER(FIND("arbeid",Methode_Keuze)),"",IF(ISNUMBER(FIND("arbeid",Methode_Keuze)),"",IF(Tb_Activiteiten[[#This Row],[Loonkosten]]=1,Tb_Activiteiten[[#Headers],[Loonkosten]],"")))</f>
        <v/>
      </c>
      <c r="AL1039" t="str">
        <f>IF(ISNUMBER(FIND("arbeid",Methode_Keuze)),"",IF(ISNUMBER(FIND("arbeid",Methode_Keuze)),"",IF(Tb_Activiteiten[[#This Row],[Eigen arbeid]]=1,Tb_Activiteiten[[#Headers],[Eigen arbeid]],"")))</f>
        <v/>
      </c>
      <c r="AM1039" t="str">
        <f>IF(ISNUMBER(FIND("arbeid",Methode_Keuze)),"",IF(ISNUMBER(FIND("arbeid",Methode_Keuze)),"",IF(Tb_Activiteiten[[#This Row],[Projectmedewerker]]=1,Tb_Activiteiten[[#Headers],[Projectmedewerker]],"")))</f>
        <v/>
      </c>
      <c r="AN1039" t="str">
        <f>IF(ISNUMBER(FIND("arbeid",Methode_Keuze)),"",IF(ISNUMBER(FIND("arbeid",Methode_Keuze)),"",IF(Tb_Activiteiten[[#This Row],[Landbouwer]]=1,Tb_Activiteiten[[#Headers],[Landbouwer]],"")))</f>
        <v/>
      </c>
      <c r="AO1039" t="str">
        <f>IF(ISNUMBER(FIND("arbeid",Methode_Keuze)),"",IF(ISNUMBER(FIND("arbeid",Methode_Keuze)),"",IF(Tb_Activiteiten[[#This Row],[Adviseur]]=1,Tb_Activiteiten[[#Headers],[Adviseur]],"")))</f>
        <v/>
      </c>
      <c r="AP1039" t="str">
        <f>IF(ISNUMBER(FIND("arbeid",Methode_Keuze)),"",IF(ISNUMBER(FIND("arbeid",Methode_Keuze)),"",IF(Tb_Activiteiten[[#This Row],[Projectleider/Expert]]=1,Tb_Activiteiten[[#Headers],[Projectleider/Expert]],"")))</f>
        <v/>
      </c>
      <c r="AQ1039" t="str">
        <f>IF(ISNUMBER(FIND("arbeid",Methode_Keuze)),"",IF(ISNUMBER(FIND("arbeid",Methode_Keuze)),"",IF(Tb_Activiteiten[[#This Row],[Arbeidskosten]]=1,Tb_Activiteiten[[#Headers],[Arbeidskosten]],"")))</f>
        <v/>
      </c>
      <c r="AR1039" t="str">
        <f>IF(ISNUMBER(FIND("arbeid",Methode_Keuze)),"",IF(ISNUMBER(FIND("arbeid",Methode_Keuze)),"",IF(Tb_Activiteiten[[#This Row],[Arbeidskosten op basis van IKS]]=1,Tb_Activiteiten[[#Headers],[Arbeidskosten op basis van IKS]],"")))</f>
        <v/>
      </c>
      <c r="AS1039" t="str">
        <f>IF(ISNUMBER(FIND("overige",Methode_Keuze)),"",IF(Tb_Activiteiten[[#This Row],[Kosten derden exclusief btw]]=1,Tb_Activiteiten[[#Headers],[Kosten derden exclusief btw]],""))</f>
        <v/>
      </c>
      <c r="AT1039" t="str">
        <f>IF(ISNUMBER(FIND("overige",Methode_Keuze)),"",IF(Tb_Activiteiten[[#This Row],[Niet verrekenbare btw]]=1,Tb_Activiteiten[[#Headers],[Niet verrekenbare btw]],""))</f>
        <v/>
      </c>
      <c r="AU1039" t="str">
        <f>IF(ISNUMBER(FIND("overige",Methode_Keuze)),"",IF(Tb_Activiteiten[[#This Row],[Grondkosten]]=1,Tb_Activiteiten[[#Headers],[Grondkosten]],""))</f>
        <v/>
      </c>
      <c r="AV1039" t="str">
        <f>IF(ISNUMBER(FIND("overige",Methode_Keuze)),"",IF(Tb_Activiteiten[[#This Row],[Bijdrage in natura (overige)]]=1,Tb_Activiteiten[[#Headers],[Bijdrage in natura (overige)]],""))</f>
        <v/>
      </c>
      <c r="AW1039" t="str">
        <f>IF(ISNUMBER(FIND("overige",Methode_Keuze)),"",IF(Tb_Activiteiten[[#This Row],[Bijdrage in natura (vrijwilligers)]]=1,Tb_Activiteiten[[#Headers],[Bijdrage in natura (vrijwilligers)]],""))</f>
        <v/>
      </c>
      <c r="AX1039" t="str">
        <f>IF(ISNUMBER(FIND("overige",Methode_Keuze)),"",IF(Tb_Activiteiten[[#This Row],[Afschrijvingskosten]]=1,Tb_Activiteiten[[#Headers],[Afschrijvingskosten]],""))</f>
        <v/>
      </c>
      <c r="AY1039" t="str">
        <f>IF(ISNUMBER(FIND("overige",Methode_Keuze)),"",IF(Tb_Activiteiten[[#This Row],[Vergoeding]]=1,Tb_Activiteiten[[#Headers],[Vergoeding]],""))</f>
        <v/>
      </c>
      <c r="AZ1039" t="str">
        <f>IF(ISNUMBER(FIND("arbeid",Methode_Keuze)),"",IF(Tb_Activiteiten[[#This Row],[Arbeidskosten - vast tarief (excl eigen arbeid)]]=1,Tb_Activiteiten[[#Headers],[Arbeidskosten - vast tarief (excl eigen arbeid)]],""))</f>
        <v/>
      </c>
      <c r="BA1039" t="str">
        <f>IF(ISNUMBER(FIND("overige",Methode_Keuze)),"",IF(Tb_Activiteiten[[#This Row],[Overige kosten]]=1,Tb_Activiteiten[[#Headers],[Overige kosten]],""))</f>
        <v/>
      </c>
    </row>
    <row r="1040" spans="1:53" x14ac:dyDescent="0.25">
      <c r="A1040" s="135"/>
      <c r="B1040" s="135"/>
      <c r="C1040" s="135"/>
      <c r="D1040" s="135"/>
      <c r="E1040" s="135"/>
      <c r="F1040" s="135"/>
      <c r="G1040" s="135"/>
      <c r="O1040" s="56"/>
      <c r="Q1040" t="str">
        <f>IFERROR(IF(VLOOKUP(Tb_Activiteiten[[#This Row],[Openstelling]],Tb_Openstelling[],2,0)=1,1,""),"")</f>
        <v/>
      </c>
      <c r="AK1040" t="str">
        <f>IF(ISNUMBER(FIND("arbeid",Methode_Keuze)),"",IF(ISNUMBER(FIND("arbeid",Methode_Keuze)),"",IF(Tb_Activiteiten[[#This Row],[Loonkosten]]=1,Tb_Activiteiten[[#Headers],[Loonkosten]],"")))</f>
        <v/>
      </c>
      <c r="AL1040" t="str">
        <f>IF(ISNUMBER(FIND("arbeid",Methode_Keuze)),"",IF(ISNUMBER(FIND("arbeid",Methode_Keuze)),"",IF(Tb_Activiteiten[[#This Row],[Eigen arbeid]]=1,Tb_Activiteiten[[#Headers],[Eigen arbeid]],"")))</f>
        <v/>
      </c>
      <c r="AM1040" t="str">
        <f>IF(ISNUMBER(FIND("arbeid",Methode_Keuze)),"",IF(ISNUMBER(FIND("arbeid",Methode_Keuze)),"",IF(Tb_Activiteiten[[#This Row],[Projectmedewerker]]=1,Tb_Activiteiten[[#Headers],[Projectmedewerker]],"")))</f>
        <v/>
      </c>
      <c r="AN1040" t="str">
        <f>IF(ISNUMBER(FIND("arbeid",Methode_Keuze)),"",IF(ISNUMBER(FIND("arbeid",Methode_Keuze)),"",IF(Tb_Activiteiten[[#This Row],[Landbouwer]]=1,Tb_Activiteiten[[#Headers],[Landbouwer]],"")))</f>
        <v/>
      </c>
      <c r="AO1040" t="str">
        <f>IF(ISNUMBER(FIND("arbeid",Methode_Keuze)),"",IF(ISNUMBER(FIND("arbeid",Methode_Keuze)),"",IF(Tb_Activiteiten[[#This Row],[Adviseur]]=1,Tb_Activiteiten[[#Headers],[Adviseur]],"")))</f>
        <v/>
      </c>
      <c r="AP1040" t="str">
        <f>IF(ISNUMBER(FIND("arbeid",Methode_Keuze)),"",IF(ISNUMBER(FIND("arbeid",Methode_Keuze)),"",IF(Tb_Activiteiten[[#This Row],[Projectleider/Expert]]=1,Tb_Activiteiten[[#Headers],[Projectleider/Expert]],"")))</f>
        <v/>
      </c>
      <c r="AQ1040" t="str">
        <f>IF(ISNUMBER(FIND("arbeid",Methode_Keuze)),"",IF(ISNUMBER(FIND("arbeid",Methode_Keuze)),"",IF(Tb_Activiteiten[[#This Row],[Arbeidskosten]]=1,Tb_Activiteiten[[#Headers],[Arbeidskosten]],"")))</f>
        <v/>
      </c>
      <c r="AR1040" t="str">
        <f>IF(ISNUMBER(FIND("arbeid",Methode_Keuze)),"",IF(ISNUMBER(FIND("arbeid",Methode_Keuze)),"",IF(Tb_Activiteiten[[#This Row],[Arbeidskosten op basis van IKS]]=1,Tb_Activiteiten[[#Headers],[Arbeidskosten op basis van IKS]],"")))</f>
        <v/>
      </c>
      <c r="AS1040" t="str">
        <f>IF(ISNUMBER(FIND("overige",Methode_Keuze)),"",IF(Tb_Activiteiten[[#This Row],[Kosten derden exclusief btw]]=1,Tb_Activiteiten[[#Headers],[Kosten derden exclusief btw]],""))</f>
        <v/>
      </c>
      <c r="AT1040" t="str">
        <f>IF(ISNUMBER(FIND("overige",Methode_Keuze)),"",IF(Tb_Activiteiten[[#This Row],[Niet verrekenbare btw]]=1,Tb_Activiteiten[[#Headers],[Niet verrekenbare btw]],""))</f>
        <v/>
      </c>
      <c r="AU1040" t="str">
        <f>IF(ISNUMBER(FIND("overige",Methode_Keuze)),"",IF(Tb_Activiteiten[[#This Row],[Grondkosten]]=1,Tb_Activiteiten[[#Headers],[Grondkosten]],""))</f>
        <v/>
      </c>
      <c r="AV1040" t="str">
        <f>IF(ISNUMBER(FIND("overige",Methode_Keuze)),"",IF(Tb_Activiteiten[[#This Row],[Bijdrage in natura (overige)]]=1,Tb_Activiteiten[[#Headers],[Bijdrage in natura (overige)]],""))</f>
        <v/>
      </c>
      <c r="AW1040" t="str">
        <f>IF(ISNUMBER(FIND("overige",Methode_Keuze)),"",IF(Tb_Activiteiten[[#This Row],[Bijdrage in natura (vrijwilligers)]]=1,Tb_Activiteiten[[#Headers],[Bijdrage in natura (vrijwilligers)]],""))</f>
        <v/>
      </c>
      <c r="AX1040" t="str">
        <f>IF(ISNUMBER(FIND("overige",Methode_Keuze)),"",IF(Tb_Activiteiten[[#This Row],[Afschrijvingskosten]]=1,Tb_Activiteiten[[#Headers],[Afschrijvingskosten]],""))</f>
        <v/>
      </c>
      <c r="AY1040" t="str">
        <f>IF(ISNUMBER(FIND("overige",Methode_Keuze)),"",IF(Tb_Activiteiten[[#This Row],[Vergoeding]]=1,Tb_Activiteiten[[#Headers],[Vergoeding]],""))</f>
        <v/>
      </c>
      <c r="AZ1040" t="str">
        <f>IF(ISNUMBER(FIND("arbeid",Methode_Keuze)),"",IF(Tb_Activiteiten[[#This Row],[Arbeidskosten - vast tarief (excl eigen arbeid)]]=1,Tb_Activiteiten[[#Headers],[Arbeidskosten - vast tarief (excl eigen arbeid)]],""))</f>
        <v/>
      </c>
      <c r="BA1040" t="str">
        <f>IF(ISNUMBER(FIND("overige",Methode_Keuze)),"",IF(Tb_Activiteiten[[#This Row],[Overige kosten]]=1,Tb_Activiteiten[[#Headers],[Overige kosten]],""))</f>
        <v/>
      </c>
    </row>
    <row r="1041" spans="1:53" x14ac:dyDescent="0.25">
      <c r="A1041" s="135"/>
      <c r="B1041" s="135"/>
      <c r="C1041" s="135"/>
      <c r="D1041" s="135"/>
      <c r="E1041" s="135"/>
      <c r="F1041" s="135"/>
      <c r="G1041" s="135"/>
      <c r="O1041" s="56"/>
      <c r="Q1041" t="str">
        <f>IFERROR(IF(VLOOKUP(Tb_Activiteiten[[#This Row],[Openstelling]],Tb_Openstelling[],2,0)=1,1,""),"")</f>
        <v/>
      </c>
      <c r="AK1041" t="str">
        <f>IF(ISNUMBER(FIND("arbeid",Methode_Keuze)),"",IF(ISNUMBER(FIND("arbeid",Methode_Keuze)),"",IF(Tb_Activiteiten[[#This Row],[Loonkosten]]=1,Tb_Activiteiten[[#Headers],[Loonkosten]],"")))</f>
        <v/>
      </c>
      <c r="AL1041" t="str">
        <f>IF(ISNUMBER(FIND("arbeid",Methode_Keuze)),"",IF(ISNUMBER(FIND("arbeid",Methode_Keuze)),"",IF(Tb_Activiteiten[[#This Row],[Eigen arbeid]]=1,Tb_Activiteiten[[#Headers],[Eigen arbeid]],"")))</f>
        <v/>
      </c>
      <c r="AM1041" t="str">
        <f>IF(ISNUMBER(FIND("arbeid",Methode_Keuze)),"",IF(ISNUMBER(FIND("arbeid",Methode_Keuze)),"",IF(Tb_Activiteiten[[#This Row],[Projectmedewerker]]=1,Tb_Activiteiten[[#Headers],[Projectmedewerker]],"")))</f>
        <v/>
      </c>
      <c r="AN1041" t="str">
        <f>IF(ISNUMBER(FIND("arbeid",Methode_Keuze)),"",IF(ISNUMBER(FIND("arbeid",Methode_Keuze)),"",IF(Tb_Activiteiten[[#This Row],[Landbouwer]]=1,Tb_Activiteiten[[#Headers],[Landbouwer]],"")))</f>
        <v/>
      </c>
      <c r="AO1041" t="str">
        <f>IF(ISNUMBER(FIND("arbeid",Methode_Keuze)),"",IF(ISNUMBER(FIND("arbeid",Methode_Keuze)),"",IF(Tb_Activiteiten[[#This Row],[Adviseur]]=1,Tb_Activiteiten[[#Headers],[Adviseur]],"")))</f>
        <v/>
      </c>
      <c r="AP1041" t="str">
        <f>IF(ISNUMBER(FIND("arbeid",Methode_Keuze)),"",IF(ISNUMBER(FIND("arbeid",Methode_Keuze)),"",IF(Tb_Activiteiten[[#This Row],[Projectleider/Expert]]=1,Tb_Activiteiten[[#Headers],[Projectleider/Expert]],"")))</f>
        <v/>
      </c>
      <c r="AQ1041" t="str">
        <f>IF(ISNUMBER(FIND("arbeid",Methode_Keuze)),"",IF(ISNUMBER(FIND("arbeid",Methode_Keuze)),"",IF(Tb_Activiteiten[[#This Row],[Arbeidskosten]]=1,Tb_Activiteiten[[#Headers],[Arbeidskosten]],"")))</f>
        <v/>
      </c>
      <c r="AR1041" t="str">
        <f>IF(ISNUMBER(FIND("arbeid",Methode_Keuze)),"",IF(ISNUMBER(FIND("arbeid",Methode_Keuze)),"",IF(Tb_Activiteiten[[#This Row],[Arbeidskosten op basis van IKS]]=1,Tb_Activiteiten[[#Headers],[Arbeidskosten op basis van IKS]],"")))</f>
        <v/>
      </c>
      <c r="AS1041" t="str">
        <f>IF(ISNUMBER(FIND("overige",Methode_Keuze)),"",IF(Tb_Activiteiten[[#This Row],[Kosten derden exclusief btw]]=1,Tb_Activiteiten[[#Headers],[Kosten derden exclusief btw]],""))</f>
        <v/>
      </c>
      <c r="AT1041" t="str">
        <f>IF(ISNUMBER(FIND("overige",Methode_Keuze)),"",IF(Tb_Activiteiten[[#This Row],[Niet verrekenbare btw]]=1,Tb_Activiteiten[[#Headers],[Niet verrekenbare btw]],""))</f>
        <v/>
      </c>
      <c r="AU1041" t="str">
        <f>IF(ISNUMBER(FIND("overige",Methode_Keuze)),"",IF(Tb_Activiteiten[[#This Row],[Grondkosten]]=1,Tb_Activiteiten[[#Headers],[Grondkosten]],""))</f>
        <v/>
      </c>
      <c r="AV1041" t="str">
        <f>IF(ISNUMBER(FIND("overige",Methode_Keuze)),"",IF(Tb_Activiteiten[[#This Row],[Bijdrage in natura (overige)]]=1,Tb_Activiteiten[[#Headers],[Bijdrage in natura (overige)]],""))</f>
        <v/>
      </c>
      <c r="AW1041" t="str">
        <f>IF(ISNUMBER(FIND("overige",Methode_Keuze)),"",IF(Tb_Activiteiten[[#This Row],[Bijdrage in natura (vrijwilligers)]]=1,Tb_Activiteiten[[#Headers],[Bijdrage in natura (vrijwilligers)]],""))</f>
        <v/>
      </c>
      <c r="AX1041" t="str">
        <f>IF(ISNUMBER(FIND("overige",Methode_Keuze)),"",IF(Tb_Activiteiten[[#This Row],[Afschrijvingskosten]]=1,Tb_Activiteiten[[#Headers],[Afschrijvingskosten]],""))</f>
        <v/>
      </c>
      <c r="AY1041" t="str">
        <f>IF(ISNUMBER(FIND("overige",Methode_Keuze)),"",IF(Tb_Activiteiten[[#This Row],[Vergoeding]]=1,Tb_Activiteiten[[#Headers],[Vergoeding]],""))</f>
        <v/>
      </c>
      <c r="AZ1041" t="str">
        <f>IF(ISNUMBER(FIND("arbeid",Methode_Keuze)),"",IF(Tb_Activiteiten[[#This Row],[Arbeidskosten - vast tarief (excl eigen arbeid)]]=1,Tb_Activiteiten[[#Headers],[Arbeidskosten - vast tarief (excl eigen arbeid)]],""))</f>
        <v/>
      </c>
      <c r="BA1041" t="str">
        <f>IF(ISNUMBER(FIND("overige",Methode_Keuze)),"",IF(Tb_Activiteiten[[#This Row],[Overige kosten]]=1,Tb_Activiteiten[[#Headers],[Overige kosten]],""))</f>
        <v/>
      </c>
    </row>
    <row r="1042" spans="1:53" x14ac:dyDescent="0.25">
      <c r="A1042" s="135"/>
      <c r="B1042" s="135"/>
      <c r="C1042" s="135"/>
      <c r="D1042" s="135"/>
      <c r="E1042" s="135"/>
      <c r="F1042" s="135"/>
      <c r="G1042" s="135"/>
      <c r="O1042" s="56"/>
      <c r="Q1042" t="str">
        <f>IFERROR(IF(VLOOKUP(Tb_Activiteiten[[#This Row],[Openstelling]],Tb_Openstelling[],2,0)=1,1,""),"")</f>
        <v/>
      </c>
      <c r="AK1042" t="str">
        <f>IF(ISNUMBER(FIND("arbeid",Methode_Keuze)),"",IF(ISNUMBER(FIND("arbeid",Methode_Keuze)),"",IF(Tb_Activiteiten[[#This Row],[Loonkosten]]=1,Tb_Activiteiten[[#Headers],[Loonkosten]],"")))</f>
        <v/>
      </c>
      <c r="AL1042" t="str">
        <f>IF(ISNUMBER(FIND("arbeid",Methode_Keuze)),"",IF(ISNUMBER(FIND("arbeid",Methode_Keuze)),"",IF(Tb_Activiteiten[[#This Row],[Eigen arbeid]]=1,Tb_Activiteiten[[#Headers],[Eigen arbeid]],"")))</f>
        <v/>
      </c>
      <c r="AM1042" t="str">
        <f>IF(ISNUMBER(FIND("arbeid",Methode_Keuze)),"",IF(ISNUMBER(FIND("arbeid",Methode_Keuze)),"",IF(Tb_Activiteiten[[#This Row],[Projectmedewerker]]=1,Tb_Activiteiten[[#Headers],[Projectmedewerker]],"")))</f>
        <v/>
      </c>
      <c r="AN1042" t="str">
        <f>IF(ISNUMBER(FIND("arbeid",Methode_Keuze)),"",IF(ISNUMBER(FIND("arbeid",Methode_Keuze)),"",IF(Tb_Activiteiten[[#This Row],[Landbouwer]]=1,Tb_Activiteiten[[#Headers],[Landbouwer]],"")))</f>
        <v/>
      </c>
      <c r="AO1042" t="str">
        <f>IF(ISNUMBER(FIND("arbeid",Methode_Keuze)),"",IF(ISNUMBER(FIND("arbeid",Methode_Keuze)),"",IF(Tb_Activiteiten[[#This Row],[Adviseur]]=1,Tb_Activiteiten[[#Headers],[Adviseur]],"")))</f>
        <v/>
      </c>
      <c r="AP1042" t="str">
        <f>IF(ISNUMBER(FIND("arbeid",Methode_Keuze)),"",IF(ISNUMBER(FIND("arbeid",Methode_Keuze)),"",IF(Tb_Activiteiten[[#This Row],[Projectleider/Expert]]=1,Tb_Activiteiten[[#Headers],[Projectleider/Expert]],"")))</f>
        <v/>
      </c>
      <c r="AQ1042" t="str">
        <f>IF(ISNUMBER(FIND("arbeid",Methode_Keuze)),"",IF(ISNUMBER(FIND("arbeid",Methode_Keuze)),"",IF(Tb_Activiteiten[[#This Row],[Arbeidskosten]]=1,Tb_Activiteiten[[#Headers],[Arbeidskosten]],"")))</f>
        <v/>
      </c>
      <c r="AR1042" t="str">
        <f>IF(ISNUMBER(FIND("arbeid",Methode_Keuze)),"",IF(ISNUMBER(FIND("arbeid",Methode_Keuze)),"",IF(Tb_Activiteiten[[#This Row],[Arbeidskosten op basis van IKS]]=1,Tb_Activiteiten[[#Headers],[Arbeidskosten op basis van IKS]],"")))</f>
        <v/>
      </c>
      <c r="AS1042" t="str">
        <f>IF(ISNUMBER(FIND("overige",Methode_Keuze)),"",IF(Tb_Activiteiten[[#This Row],[Kosten derden exclusief btw]]=1,Tb_Activiteiten[[#Headers],[Kosten derden exclusief btw]],""))</f>
        <v/>
      </c>
      <c r="AT1042" t="str">
        <f>IF(ISNUMBER(FIND("overige",Methode_Keuze)),"",IF(Tb_Activiteiten[[#This Row],[Niet verrekenbare btw]]=1,Tb_Activiteiten[[#Headers],[Niet verrekenbare btw]],""))</f>
        <v/>
      </c>
      <c r="AU1042" t="str">
        <f>IF(ISNUMBER(FIND("overige",Methode_Keuze)),"",IF(Tb_Activiteiten[[#This Row],[Grondkosten]]=1,Tb_Activiteiten[[#Headers],[Grondkosten]],""))</f>
        <v/>
      </c>
      <c r="AV1042" t="str">
        <f>IF(ISNUMBER(FIND("overige",Methode_Keuze)),"",IF(Tb_Activiteiten[[#This Row],[Bijdrage in natura (overige)]]=1,Tb_Activiteiten[[#Headers],[Bijdrage in natura (overige)]],""))</f>
        <v/>
      </c>
      <c r="AW1042" t="str">
        <f>IF(ISNUMBER(FIND("overige",Methode_Keuze)),"",IF(Tb_Activiteiten[[#This Row],[Bijdrage in natura (vrijwilligers)]]=1,Tb_Activiteiten[[#Headers],[Bijdrage in natura (vrijwilligers)]],""))</f>
        <v/>
      </c>
      <c r="AX1042" t="str">
        <f>IF(ISNUMBER(FIND("overige",Methode_Keuze)),"",IF(Tb_Activiteiten[[#This Row],[Afschrijvingskosten]]=1,Tb_Activiteiten[[#Headers],[Afschrijvingskosten]],""))</f>
        <v/>
      </c>
      <c r="AY1042" t="str">
        <f>IF(ISNUMBER(FIND("overige",Methode_Keuze)),"",IF(Tb_Activiteiten[[#This Row],[Vergoeding]]=1,Tb_Activiteiten[[#Headers],[Vergoeding]],""))</f>
        <v/>
      </c>
      <c r="AZ1042" t="str">
        <f>IF(ISNUMBER(FIND("arbeid",Methode_Keuze)),"",IF(Tb_Activiteiten[[#This Row],[Arbeidskosten - vast tarief (excl eigen arbeid)]]=1,Tb_Activiteiten[[#Headers],[Arbeidskosten - vast tarief (excl eigen arbeid)]],""))</f>
        <v/>
      </c>
      <c r="BA1042" t="str">
        <f>IF(ISNUMBER(FIND("overige",Methode_Keuze)),"",IF(Tb_Activiteiten[[#This Row],[Overige kosten]]=1,Tb_Activiteiten[[#Headers],[Overige kosten]],""))</f>
        <v/>
      </c>
    </row>
    <row r="1043" spans="1:53" x14ac:dyDescent="0.25">
      <c r="A1043" s="135"/>
      <c r="B1043" s="135"/>
      <c r="C1043" s="135"/>
      <c r="D1043" s="135"/>
      <c r="E1043" s="135"/>
      <c r="F1043" s="135"/>
      <c r="G1043" s="135"/>
      <c r="O1043" s="56"/>
      <c r="Q1043" t="str">
        <f>IFERROR(IF(VLOOKUP(Tb_Activiteiten[[#This Row],[Openstelling]],Tb_Openstelling[],2,0)=1,1,""),"")</f>
        <v/>
      </c>
      <c r="AK1043" t="str">
        <f>IF(ISNUMBER(FIND("arbeid",Methode_Keuze)),"",IF(ISNUMBER(FIND("arbeid",Methode_Keuze)),"",IF(Tb_Activiteiten[[#This Row],[Loonkosten]]=1,Tb_Activiteiten[[#Headers],[Loonkosten]],"")))</f>
        <v/>
      </c>
      <c r="AL1043" t="str">
        <f>IF(ISNUMBER(FIND("arbeid",Methode_Keuze)),"",IF(ISNUMBER(FIND("arbeid",Methode_Keuze)),"",IF(Tb_Activiteiten[[#This Row],[Eigen arbeid]]=1,Tb_Activiteiten[[#Headers],[Eigen arbeid]],"")))</f>
        <v/>
      </c>
      <c r="AM1043" t="str">
        <f>IF(ISNUMBER(FIND("arbeid",Methode_Keuze)),"",IF(ISNUMBER(FIND("arbeid",Methode_Keuze)),"",IF(Tb_Activiteiten[[#This Row],[Projectmedewerker]]=1,Tb_Activiteiten[[#Headers],[Projectmedewerker]],"")))</f>
        <v/>
      </c>
      <c r="AN1043" t="str">
        <f>IF(ISNUMBER(FIND("arbeid",Methode_Keuze)),"",IF(ISNUMBER(FIND("arbeid",Methode_Keuze)),"",IF(Tb_Activiteiten[[#This Row],[Landbouwer]]=1,Tb_Activiteiten[[#Headers],[Landbouwer]],"")))</f>
        <v/>
      </c>
      <c r="AO1043" t="str">
        <f>IF(ISNUMBER(FIND("arbeid",Methode_Keuze)),"",IF(ISNUMBER(FIND("arbeid",Methode_Keuze)),"",IF(Tb_Activiteiten[[#This Row],[Adviseur]]=1,Tb_Activiteiten[[#Headers],[Adviseur]],"")))</f>
        <v/>
      </c>
      <c r="AP1043" t="str">
        <f>IF(ISNUMBER(FIND("arbeid",Methode_Keuze)),"",IF(ISNUMBER(FIND("arbeid",Methode_Keuze)),"",IF(Tb_Activiteiten[[#This Row],[Projectleider/Expert]]=1,Tb_Activiteiten[[#Headers],[Projectleider/Expert]],"")))</f>
        <v/>
      </c>
      <c r="AQ1043" t="str">
        <f>IF(ISNUMBER(FIND("arbeid",Methode_Keuze)),"",IF(ISNUMBER(FIND("arbeid",Methode_Keuze)),"",IF(Tb_Activiteiten[[#This Row],[Arbeidskosten]]=1,Tb_Activiteiten[[#Headers],[Arbeidskosten]],"")))</f>
        <v/>
      </c>
      <c r="AR1043" t="str">
        <f>IF(ISNUMBER(FIND("arbeid",Methode_Keuze)),"",IF(ISNUMBER(FIND("arbeid",Methode_Keuze)),"",IF(Tb_Activiteiten[[#This Row],[Arbeidskosten op basis van IKS]]=1,Tb_Activiteiten[[#Headers],[Arbeidskosten op basis van IKS]],"")))</f>
        <v/>
      </c>
      <c r="AS1043" t="str">
        <f>IF(ISNUMBER(FIND("overige",Methode_Keuze)),"",IF(Tb_Activiteiten[[#This Row],[Kosten derden exclusief btw]]=1,Tb_Activiteiten[[#Headers],[Kosten derden exclusief btw]],""))</f>
        <v/>
      </c>
      <c r="AT1043" t="str">
        <f>IF(ISNUMBER(FIND("overige",Methode_Keuze)),"",IF(Tb_Activiteiten[[#This Row],[Niet verrekenbare btw]]=1,Tb_Activiteiten[[#Headers],[Niet verrekenbare btw]],""))</f>
        <v/>
      </c>
      <c r="AU1043" t="str">
        <f>IF(ISNUMBER(FIND("overige",Methode_Keuze)),"",IF(Tb_Activiteiten[[#This Row],[Grondkosten]]=1,Tb_Activiteiten[[#Headers],[Grondkosten]],""))</f>
        <v/>
      </c>
      <c r="AV1043" t="str">
        <f>IF(ISNUMBER(FIND("overige",Methode_Keuze)),"",IF(Tb_Activiteiten[[#This Row],[Bijdrage in natura (overige)]]=1,Tb_Activiteiten[[#Headers],[Bijdrage in natura (overige)]],""))</f>
        <v/>
      </c>
      <c r="AW1043" t="str">
        <f>IF(ISNUMBER(FIND("overige",Methode_Keuze)),"",IF(Tb_Activiteiten[[#This Row],[Bijdrage in natura (vrijwilligers)]]=1,Tb_Activiteiten[[#Headers],[Bijdrage in natura (vrijwilligers)]],""))</f>
        <v/>
      </c>
      <c r="AX1043" t="str">
        <f>IF(ISNUMBER(FIND("overige",Methode_Keuze)),"",IF(Tb_Activiteiten[[#This Row],[Afschrijvingskosten]]=1,Tb_Activiteiten[[#Headers],[Afschrijvingskosten]],""))</f>
        <v/>
      </c>
      <c r="AY1043" t="str">
        <f>IF(ISNUMBER(FIND("overige",Methode_Keuze)),"",IF(Tb_Activiteiten[[#This Row],[Vergoeding]]=1,Tb_Activiteiten[[#Headers],[Vergoeding]],""))</f>
        <v/>
      </c>
      <c r="AZ1043" t="str">
        <f>IF(ISNUMBER(FIND("arbeid",Methode_Keuze)),"",IF(Tb_Activiteiten[[#This Row],[Arbeidskosten - vast tarief (excl eigen arbeid)]]=1,Tb_Activiteiten[[#Headers],[Arbeidskosten - vast tarief (excl eigen arbeid)]],""))</f>
        <v/>
      </c>
      <c r="BA1043" t="str">
        <f>IF(ISNUMBER(FIND("overige",Methode_Keuze)),"",IF(Tb_Activiteiten[[#This Row],[Overige kosten]]=1,Tb_Activiteiten[[#Headers],[Overige kosten]],""))</f>
        <v/>
      </c>
    </row>
    <row r="1044" spans="1:53" x14ac:dyDescent="0.25">
      <c r="A1044" s="135"/>
      <c r="B1044" s="135"/>
      <c r="C1044" s="135"/>
      <c r="D1044" s="135"/>
      <c r="E1044" s="135"/>
      <c r="F1044" s="135"/>
      <c r="G1044" s="135"/>
      <c r="O1044" s="56"/>
      <c r="Q1044" t="str">
        <f>IFERROR(IF(VLOOKUP(Tb_Activiteiten[[#This Row],[Openstelling]],Tb_Openstelling[],2,0)=1,1,""),"")</f>
        <v/>
      </c>
      <c r="AK1044" t="str">
        <f>IF(ISNUMBER(FIND("arbeid",Methode_Keuze)),"",IF(ISNUMBER(FIND("arbeid",Methode_Keuze)),"",IF(Tb_Activiteiten[[#This Row],[Loonkosten]]=1,Tb_Activiteiten[[#Headers],[Loonkosten]],"")))</f>
        <v/>
      </c>
      <c r="AL1044" t="str">
        <f>IF(ISNUMBER(FIND("arbeid",Methode_Keuze)),"",IF(ISNUMBER(FIND("arbeid",Methode_Keuze)),"",IF(Tb_Activiteiten[[#This Row],[Eigen arbeid]]=1,Tb_Activiteiten[[#Headers],[Eigen arbeid]],"")))</f>
        <v/>
      </c>
      <c r="AM1044" t="str">
        <f>IF(ISNUMBER(FIND("arbeid",Methode_Keuze)),"",IF(ISNUMBER(FIND("arbeid",Methode_Keuze)),"",IF(Tb_Activiteiten[[#This Row],[Projectmedewerker]]=1,Tb_Activiteiten[[#Headers],[Projectmedewerker]],"")))</f>
        <v/>
      </c>
      <c r="AN1044" t="str">
        <f>IF(ISNUMBER(FIND("arbeid",Methode_Keuze)),"",IF(ISNUMBER(FIND("arbeid",Methode_Keuze)),"",IF(Tb_Activiteiten[[#This Row],[Landbouwer]]=1,Tb_Activiteiten[[#Headers],[Landbouwer]],"")))</f>
        <v/>
      </c>
      <c r="AO1044" t="str">
        <f>IF(ISNUMBER(FIND("arbeid",Methode_Keuze)),"",IF(ISNUMBER(FIND("arbeid",Methode_Keuze)),"",IF(Tb_Activiteiten[[#This Row],[Adviseur]]=1,Tb_Activiteiten[[#Headers],[Adviseur]],"")))</f>
        <v/>
      </c>
      <c r="AP1044" t="str">
        <f>IF(ISNUMBER(FIND("arbeid",Methode_Keuze)),"",IF(ISNUMBER(FIND("arbeid",Methode_Keuze)),"",IF(Tb_Activiteiten[[#This Row],[Projectleider/Expert]]=1,Tb_Activiteiten[[#Headers],[Projectleider/Expert]],"")))</f>
        <v/>
      </c>
      <c r="AQ1044" t="str">
        <f>IF(ISNUMBER(FIND("arbeid",Methode_Keuze)),"",IF(ISNUMBER(FIND("arbeid",Methode_Keuze)),"",IF(Tb_Activiteiten[[#This Row],[Arbeidskosten]]=1,Tb_Activiteiten[[#Headers],[Arbeidskosten]],"")))</f>
        <v/>
      </c>
      <c r="AR1044" t="str">
        <f>IF(ISNUMBER(FIND("arbeid",Methode_Keuze)),"",IF(ISNUMBER(FIND("arbeid",Methode_Keuze)),"",IF(Tb_Activiteiten[[#This Row],[Arbeidskosten op basis van IKS]]=1,Tb_Activiteiten[[#Headers],[Arbeidskosten op basis van IKS]],"")))</f>
        <v/>
      </c>
      <c r="AS1044" t="str">
        <f>IF(ISNUMBER(FIND("overige",Methode_Keuze)),"",IF(Tb_Activiteiten[[#This Row],[Kosten derden exclusief btw]]=1,Tb_Activiteiten[[#Headers],[Kosten derden exclusief btw]],""))</f>
        <v/>
      </c>
      <c r="AT1044" t="str">
        <f>IF(ISNUMBER(FIND("overige",Methode_Keuze)),"",IF(Tb_Activiteiten[[#This Row],[Niet verrekenbare btw]]=1,Tb_Activiteiten[[#Headers],[Niet verrekenbare btw]],""))</f>
        <v/>
      </c>
      <c r="AU1044" t="str">
        <f>IF(ISNUMBER(FIND("overige",Methode_Keuze)),"",IF(Tb_Activiteiten[[#This Row],[Grondkosten]]=1,Tb_Activiteiten[[#Headers],[Grondkosten]],""))</f>
        <v/>
      </c>
      <c r="AV1044" t="str">
        <f>IF(ISNUMBER(FIND("overige",Methode_Keuze)),"",IF(Tb_Activiteiten[[#This Row],[Bijdrage in natura (overige)]]=1,Tb_Activiteiten[[#Headers],[Bijdrage in natura (overige)]],""))</f>
        <v/>
      </c>
      <c r="AW1044" t="str">
        <f>IF(ISNUMBER(FIND("overige",Methode_Keuze)),"",IF(Tb_Activiteiten[[#This Row],[Bijdrage in natura (vrijwilligers)]]=1,Tb_Activiteiten[[#Headers],[Bijdrage in natura (vrijwilligers)]],""))</f>
        <v/>
      </c>
      <c r="AX1044" t="str">
        <f>IF(ISNUMBER(FIND("overige",Methode_Keuze)),"",IF(Tb_Activiteiten[[#This Row],[Afschrijvingskosten]]=1,Tb_Activiteiten[[#Headers],[Afschrijvingskosten]],""))</f>
        <v/>
      </c>
      <c r="AY1044" t="str">
        <f>IF(ISNUMBER(FIND("overige",Methode_Keuze)),"",IF(Tb_Activiteiten[[#This Row],[Vergoeding]]=1,Tb_Activiteiten[[#Headers],[Vergoeding]],""))</f>
        <v/>
      </c>
      <c r="AZ1044" t="str">
        <f>IF(ISNUMBER(FIND("arbeid",Methode_Keuze)),"",IF(Tb_Activiteiten[[#This Row],[Arbeidskosten - vast tarief (excl eigen arbeid)]]=1,Tb_Activiteiten[[#Headers],[Arbeidskosten - vast tarief (excl eigen arbeid)]],""))</f>
        <v/>
      </c>
      <c r="BA1044" t="str">
        <f>IF(ISNUMBER(FIND("overige",Methode_Keuze)),"",IF(Tb_Activiteiten[[#This Row],[Overige kosten]]=1,Tb_Activiteiten[[#Headers],[Overige kosten]],""))</f>
        <v/>
      </c>
    </row>
    <row r="1045" spans="1:53" x14ac:dyDescent="0.25">
      <c r="A1045" s="135"/>
      <c r="B1045" s="135"/>
      <c r="C1045" s="135"/>
      <c r="D1045" s="135"/>
      <c r="E1045" s="135"/>
      <c r="F1045" s="135"/>
      <c r="G1045" s="135"/>
      <c r="O1045" s="56"/>
      <c r="Q1045" t="str">
        <f>IFERROR(IF(VLOOKUP(Tb_Activiteiten[[#This Row],[Openstelling]],Tb_Openstelling[],2,0)=1,1,""),"")</f>
        <v/>
      </c>
      <c r="AK1045" t="str">
        <f>IF(ISNUMBER(FIND("arbeid",Methode_Keuze)),"",IF(ISNUMBER(FIND("arbeid",Methode_Keuze)),"",IF(Tb_Activiteiten[[#This Row],[Loonkosten]]=1,Tb_Activiteiten[[#Headers],[Loonkosten]],"")))</f>
        <v/>
      </c>
      <c r="AL1045" t="str">
        <f>IF(ISNUMBER(FIND("arbeid",Methode_Keuze)),"",IF(ISNUMBER(FIND("arbeid",Methode_Keuze)),"",IF(Tb_Activiteiten[[#This Row],[Eigen arbeid]]=1,Tb_Activiteiten[[#Headers],[Eigen arbeid]],"")))</f>
        <v/>
      </c>
      <c r="AM1045" t="str">
        <f>IF(ISNUMBER(FIND("arbeid",Methode_Keuze)),"",IF(ISNUMBER(FIND("arbeid",Methode_Keuze)),"",IF(Tb_Activiteiten[[#This Row],[Projectmedewerker]]=1,Tb_Activiteiten[[#Headers],[Projectmedewerker]],"")))</f>
        <v/>
      </c>
      <c r="AN1045" t="str">
        <f>IF(ISNUMBER(FIND("arbeid",Methode_Keuze)),"",IF(ISNUMBER(FIND("arbeid",Methode_Keuze)),"",IF(Tb_Activiteiten[[#This Row],[Landbouwer]]=1,Tb_Activiteiten[[#Headers],[Landbouwer]],"")))</f>
        <v/>
      </c>
      <c r="AO1045" t="str">
        <f>IF(ISNUMBER(FIND("arbeid",Methode_Keuze)),"",IF(ISNUMBER(FIND("arbeid",Methode_Keuze)),"",IF(Tb_Activiteiten[[#This Row],[Adviseur]]=1,Tb_Activiteiten[[#Headers],[Adviseur]],"")))</f>
        <v/>
      </c>
      <c r="AP1045" t="str">
        <f>IF(ISNUMBER(FIND("arbeid",Methode_Keuze)),"",IF(ISNUMBER(FIND("arbeid",Methode_Keuze)),"",IF(Tb_Activiteiten[[#This Row],[Projectleider/Expert]]=1,Tb_Activiteiten[[#Headers],[Projectleider/Expert]],"")))</f>
        <v/>
      </c>
      <c r="AQ1045" t="str">
        <f>IF(ISNUMBER(FIND("arbeid",Methode_Keuze)),"",IF(ISNUMBER(FIND("arbeid",Methode_Keuze)),"",IF(Tb_Activiteiten[[#This Row],[Arbeidskosten]]=1,Tb_Activiteiten[[#Headers],[Arbeidskosten]],"")))</f>
        <v/>
      </c>
      <c r="AR1045" t="str">
        <f>IF(ISNUMBER(FIND("arbeid",Methode_Keuze)),"",IF(ISNUMBER(FIND("arbeid",Methode_Keuze)),"",IF(Tb_Activiteiten[[#This Row],[Arbeidskosten op basis van IKS]]=1,Tb_Activiteiten[[#Headers],[Arbeidskosten op basis van IKS]],"")))</f>
        <v/>
      </c>
      <c r="AS1045" t="str">
        <f>IF(ISNUMBER(FIND("overige",Methode_Keuze)),"",IF(Tb_Activiteiten[[#This Row],[Kosten derden exclusief btw]]=1,Tb_Activiteiten[[#Headers],[Kosten derden exclusief btw]],""))</f>
        <v/>
      </c>
      <c r="AT1045" t="str">
        <f>IF(ISNUMBER(FIND("overige",Methode_Keuze)),"",IF(Tb_Activiteiten[[#This Row],[Niet verrekenbare btw]]=1,Tb_Activiteiten[[#Headers],[Niet verrekenbare btw]],""))</f>
        <v/>
      </c>
      <c r="AU1045" t="str">
        <f>IF(ISNUMBER(FIND("overige",Methode_Keuze)),"",IF(Tb_Activiteiten[[#This Row],[Grondkosten]]=1,Tb_Activiteiten[[#Headers],[Grondkosten]],""))</f>
        <v/>
      </c>
      <c r="AV1045" t="str">
        <f>IF(ISNUMBER(FIND("overige",Methode_Keuze)),"",IF(Tb_Activiteiten[[#This Row],[Bijdrage in natura (overige)]]=1,Tb_Activiteiten[[#Headers],[Bijdrage in natura (overige)]],""))</f>
        <v/>
      </c>
      <c r="AW1045" t="str">
        <f>IF(ISNUMBER(FIND("overige",Methode_Keuze)),"",IF(Tb_Activiteiten[[#This Row],[Bijdrage in natura (vrijwilligers)]]=1,Tb_Activiteiten[[#Headers],[Bijdrage in natura (vrijwilligers)]],""))</f>
        <v/>
      </c>
      <c r="AX1045" t="str">
        <f>IF(ISNUMBER(FIND("overige",Methode_Keuze)),"",IF(Tb_Activiteiten[[#This Row],[Afschrijvingskosten]]=1,Tb_Activiteiten[[#Headers],[Afschrijvingskosten]],""))</f>
        <v/>
      </c>
      <c r="AY1045" t="str">
        <f>IF(ISNUMBER(FIND("overige",Methode_Keuze)),"",IF(Tb_Activiteiten[[#This Row],[Vergoeding]]=1,Tb_Activiteiten[[#Headers],[Vergoeding]],""))</f>
        <v/>
      </c>
      <c r="AZ1045" t="str">
        <f>IF(ISNUMBER(FIND("arbeid",Methode_Keuze)),"",IF(Tb_Activiteiten[[#This Row],[Arbeidskosten - vast tarief (excl eigen arbeid)]]=1,Tb_Activiteiten[[#Headers],[Arbeidskosten - vast tarief (excl eigen arbeid)]],""))</f>
        <v/>
      </c>
      <c r="BA1045" t="str">
        <f>IF(ISNUMBER(FIND("overige",Methode_Keuze)),"",IF(Tb_Activiteiten[[#This Row],[Overige kosten]]=1,Tb_Activiteiten[[#Headers],[Overige kosten]],""))</f>
        <v/>
      </c>
    </row>
    <row r="1046" spans="1:53" x14ac:dyDescent="0.25">
      <c r="A1046" s="135"/>
      <c r="B1046" s="135"/>
      <c r="C1046" s="135"/>
      <c r="D1046" s="135"/>
      <c r="E1046" s="135"/>
      <c r="F1046" s="135"/>
      <c r="G1046" s="135"/>
      <c r="O1046" s="56"/>
      <c r="Q1046" t="str">
        <f>IFERROR(IF(VLOOKUP(Tb_Activiteiten[[#This Row],[Openstelling]],Tb_Openstelling[],2,0)=1,1,""),"")</f>
        <v/>
      </c>
      <c r="AK1046" t="str">
        <f>IF(ISNUMBER(FIND("arbeid",Methode_Keuze)),"",IF(ISNUMBER(FIND("arbeid",Methode_Keuze)),"",IF(Tb_Activiteiten[[#This Row],[Loonkosten]]=1,Tb_Activiteiten[[#Headers],[Loonkosten]],"")))</f>
        <v/>
      </c>
      <c r="AL1046" t="str">
        <f>IF(ISNUMBER(FIND("arbeid",Methode_Keuze)),"",IF(ISNUMBER(FIND("arbeid",Methode_Keuze)),"",IF(Tb_Activiteiten[[#This Row],[Eigen arbeid]]=1,Tb_Activiteiten[[#Headers],[Eigen arbeid]],"")))</f>
        <v/>
      </c>
      <c r="AM1046" t="str">
        <f>IF(ISNUMBER(FIND("arbeid",Methode_Keuze)),"",IF(ISNUMBER(FIND("arbeid",Methode_Keuze)),"",IF(Tb_Activiteiten[[#This Row],[Projectmedewerker]]=1,Tb_Activiteiten[[#Headers],[Projectmedewerker]],"")))</f>
        <v/>
      </c>
      <c r="AN1046" t="str">
        <f>IF(ISNUMBER(FIND("arbeid",Methode_Keuze)),"",IF(ISNUMBER(FIND("arbeid",Methode_Keuze)),"",IF(Tb_Activiteiten[[#This Row],[Landbouwer]]=1,Tb_Activiteiten[[#Headers],[Landbouwer]],"")))</f>
        <v/>
      </c>
      <c r="AO1046" t="str">
        <f>IF(ISNUMBER(FIND("arbeid",Methode_Keuze)),"",IF(ISNUMBER(FIND("arbeid",Methode_Keuze)),"",IF(Tb_Activiteiten[[#This Row],[Adviseur]]=1,Tb_Activiteiten[[#Headers],[Adviseur]],"")))</f>
        <v/>
      </c>
      <c r="AP1046" t="str">
        <f>IF(ISNUMBER(FIND("arbeid",Methode_Keuze)),"",IF(ISNUMBER(FIND("arbeid",Methode_Keuze)),"",IF(Tb_Activiteiten[[#This Row],[Projectleider/Expert]]=1,Tb_Activiteiten[[#Headers],[Projectleider/Expert]],"")))</f>
        <v/>
      </c>
      <c r="AQ1046" t="str">
        <f>IF(ISNUMBER(FIND("arbeid",Methode_Keuze)),"",IF(ISNUMBER(FIND("arbeid",Methode_Keuze)),"",IF(Tb_Activiteiten[[#This Row],[Arbeidskosten]]=1,Tb_Activiteiten[[#Headers],[Arbeidskosten]],"")))</f>
        <v/>
      </c>
      <c r="AR1046" t="str">
        <f>IF(ISNUMBER(FIND("arbeid",Methode_Keuze)),"",IF(ISNUMBER(FIND("arbeid",Methode_Keuze)),"",IF(Tb_Activiteiten[[#This Row],[Arbeidskosten op basis van IKS]]=1,Tb_Activiteiten[[#Headers],[Arbeidskosten op basis van IKS]],"")))</f>
        <v/>
      </c>
      <c r="AS1046" t="str">
        <f>IF(ISNUMBER(FIND("overige",Methode_Keuze)),"",IF(Tb_Activiteiten[[#This Row],[Kosten derden exclusief btw]]=1,Tb_Activiteiten[[#Headers],[Kosten derden exclusief btw]],""))</f>
        <v/>
      </c>
      <c r="AT1046" t="str">
        <f>IF(ISNUMBER(FIND("overige",Methode_Keuze)),"",IF(Tb_Activiteiten[[#This Row],[Niet verrekenbare btw]]=1,Tb_Activiteiten[[#Headers],[Niet verrekenbare btw]],""))</f>
        <v/>
      </c>
      <c r="AU1046" t="str">
        <f>IF(ISNUMBER(FIND("overige",Methode_Keuze)),"",IF(Tb_Activiteiten[[#This Row],[Grondkosten]]=1,Tb_Activiteiten[[#Headers],[Grondkosten]],""))</f>
        <v/>
      </c>
      <c r="AV1046" t="str">
        <f>IF(ISNUMBER(FIND("overige",Methode_Keuze)),"",IF(Tb_Activiteiten[[#This Row],[Bijdrage in natura (overige)]]=1,Tb_Activiteiten[[#Headers],[Bijdrage in natura (overige)]],""))</f>
        <v/>
      </c>
      <c r="AW1046" t="str">
        <f>IF(ISNUMBER(FIND("overige",Methode_Keuze)),"",IF(Tb_Activiteiten[[#This Row],[Bijdrage in natura (vrijwilligers)]]=1,Tb_Activiteiten[[#Headers],[Bijdrage in natura (vrijwilligers)]],""))</f>
        <v/>
      </c>
      <c r="AX1046" t="str">
        <f>IF(ISNUMBER(FIND("overige",Methode_Keuze)),"",IF(Tb_Activiteiten[[#This Row],[Afschrijvingskosten]]=1,Tb_Activiteiten[[#Headers],[Afschrijvingskosten]],""))</f>
        <v/>
      </c>
      <c r="AY1046" t="str">
        <f>IF(ISNUMBER(FIND("overige",Methode_Keuze)),"",IF(Tb_Activiteiten[[#This Row],[Vergoeding]]=1,Tb_Activiteiten[[#Headers],[Vergoeding]],""))</f>
        <v/>
      </c>
      <c r="AZ1046" t="str">
        <f>IF(ISNUMBER(FIND("arbeid",Methode_Keuze)),"",IF(Tb_Activiteiten[[#This Row],[Arbeidskosten - vast tarief (excl eigen arbeid)]]=1,Tb_Activiteiten[[#Headers],[Arbeidskosten - vast tarief (excl eigen arbeid)]],""))</f>
        <v/>
      </c>
      <c r="BA1046" t="str">
        <f>IF(ISNUMBER(FIND("overige",Methode_Keuze)),"",IF(Tb_Activiteiten[[#This Row],[Overige kosten]]=1,Tb_Activiteiten[[#Headers],[Overige kosten]],""))</f>
        <v/>
      </c>
    </row>
    <row r="1047" spans="1:53" x14ac:dyDescent="0.25">
      <c r="A1047" s="135"/>
      <c r="B1047" s="135"/>
      <c r="C1047" s="135"/>
      <c r="D1047" s="135"/>
      <c r="E1047" s="135"/>
      <c r="F1047" s="135"/>
      <c r="G1047" s="135"/>
      <c r="O1047" s="56"/>
      <c r="Q1047" t="str">
        <f>IFERROR(IF(VLOOKUP(Tb_Activiteiten[[#This Row],[Openstelling]],Tb_Openstelling[],2,0)=1,1,""),"")</f>
        <v/>
      </c>
      <c r="AK1047" t="str">
        <f>IF(ISNUMBER(FIND("arbeid",Methode_Keuze)),"",IF(ISNUMBER(FIND("arbeid",Methode_Keuze)),"",IF(Tb_Activiteiten[[#This Row],[Loonkosten]]=1,Tb_Activiteiten[[#Headers],[Loonkosten]],"")))</f>
        <v/>
      </c>
      <c r="AL1047" t="str">
        <f>IF(ISNUMBER(FIND("arbeid",Methode_Keuze)),"",IF(ISNUMBER(FIND("arbeid",Methode_Keuze)),"",IF(Tb_Activiteiten[[#This Row],[Eigen arbeid]]=1,Tb_Activiteiten[[#Headers],[Eigen arbeid]],"")))</f>
        <v/>
      </c>
      <c r="AM1047" t="str">
        <f>IF(ISNUMBER(FIND("arbeid",Methode_Keuze)),"",IF(ISNUMBER(FIND("arbeid",Methode_Keuze)),"",IF(Tb_Activiteiten[[#This Row],[Projectmedewerker]]=1,Tb_Activiteiten[[#Headers],[Projectmedewerker]],"")))</f>
        <v/>
      </c>
      <c r="AN1047" t="str">
        <f>IF(ISNUMBER(FIND("arbeid",Methode_Keuze)),"",IF(ISNUMBER(FIND("arbeid",Methode_Keuze)),"",IF(Tb_Activiteiten[[#This Row],[Landbouwer]]=1,Tb_Activiteiten[[#Headers],[Landbouwer]],"")))</f>
        <v/>
      </c>
      <c r="AO1047" t="str">
        <f>IF(ISNUMBER(FIND("arbeid",Methode_Keuze)),"",IF(ISNUMBER(FIND("arbeid",Methode_Keuze)),"",IF(Tb_Activiteiten[[#This Row],[Adviseur]]=1,Tb_Activiteiten[[#Headers],[Adviseur]],"")))</f>
        <v/>
      </c>
      <c r="AP1047" t="str">
        <f>IF(ISNUMBER(FIND("arbeid",Methode_Keuze)),"",IF(ISNUMBER(FIND("arbeid",Methode_Keuze)),"",IF(Tb_Activiteiten[[#This Row],[Projectleider/Expert]]=1,Tb_Activiteiten[[#Headers],[Projectleider/Expert]],"")))</f>
        <v/>
      </c>
      <c r="AQ1047" t="str">
        <f>IF(ISNUMBER(FIND("arbeid",Methode_Keuze)),"",IF(ISNUMBER(FIND("arbeid",Methode_Keuze)),"",IF(Tb_Activiteiten[[#This Row],[Arbeidskosten]]=1,Tb_Activiteiten[[#Headers],[Arbeidskosten]],"")))</f>
        <v/>
      </c>
      <c r="AR1047" t="str">
        <f>IF(ISNUMBER(FIND("arbeid",Methode_Keuze)),"",IF(ISNUMBER(FIND("arbeid",Methode_Keuze)),"",IF(Tb_Activiteiten[[#This Row],[Arbeidskosten op basis van IKS]]=1,Tb_Activiteiten[[#Headers],[Arbeidskosten op basis van IKS]],"")))</f>
        <v/>
      </c>
      <c r="AS1047" t="str">
        <f>IF(ISNUMBER(FIND("overige",Methode_Keuze)),"",IF(Tb_Activiteiten[[#This Row],[Kosten derden exclusief btw]]=1,Tb_Activiteiten[[#Headers],[Kosten derden exclusief btw]],""))</f>
        <v/>
      </c>
      <c r="AT1047" t="str">
        <f>IF(ISNUMBER(FIND("overige",Methode_Keuze)),"",IF(Tb_Activiteiten[[#This Row],[Niet verrekenbare btw]]=1,Tb_Activiteiten[[#Headers],[Niet verrekenbare btw]],""))</f>
        <v/>
      </c>
      <c r="AU1047" t="str">
        <f>IF(ISNUMBER(FIND("overige",Methode_Keuze)),"",IF(Tb_Activiteiten[[#This Row],[Grondkosten]]=1,Tb_Activiteiten[[#Headers],[Grondkosten]],""))</f>
        <v/>
      </c>
      <c r="AV1047" t="str">
        <f>IF(ISNUMBER(FIND("overige",Methode_Keuze)),"",IF(Tb_Activiteiten[[#This Row],[Bijdrage in natura (overige)]]=1,Tb_Activiteiten[[#Headers],[Bijdrage in natura (overige)]],""))</f>
        <v/>
      </c>
      <c r="AW1047" t="str">
        <f>IF(ISNUMBER(FIND("overige",Methode_Keuze)),"",IF(Tb_Activiteiten[[#This Row],[Bijdrage in natura (vrijwilligers)]]=1,Tb_Activiteiten[[#Headers],[Bijdrage in natura (vrijwilligers)]],""))</f>
        <v/>
      </c>
      <c r="AX1047" t="str">
        <f>IF(ISNUMBER(FIND("overige",Methode_Keuze)),"",IF(Tb_Activiteiten[[#This Row],[Afschrijvingskosten]]=1,Tb_Activiteiten[[#Headers],[Afschrijvingskosten]],""))</f>
        <v/>
      </c>
      <c r="AY1047" t="str">
        <f>IF(ISNUMBER(FIND("overige",Methode_Keuze)),"",IF(Tb_Activiteiten[[#This Row],[Vergoeding]]=1,Tb_Activiteiten[[#Headers],[Vergoeding]],""))</f>
        <v/>
      </c>
      <c r="AZ1047" t="str">
        <f>IF(ISNUMBER(FIND("arbeid",Methode_Keuze)),"",IF(Tb_Activiteiten[[#This Row],[Arbeidskosten - vast tarief (excl eigen arbeid)]]=1,Tb_Activiteiten[[#Headers],[Arbeidskosten - vast tarief (excl eigen arbeid)]],""))</f>
        <v/>
      </c>
      <c r="BA1047" t="str">
        <f>IF(ISNUMBER(FIND("overige",Methode_Keuze)),"",IF(Tb_Activiteiten[[#This Row],[Overige kosten]]=1,Tb_Activiteiten[[#Headers],[Overige kosten]],""))</f>
        <v/>
      </c>
    </row>
    <row r="1048" spans="1:53" x14ac:dyDescent="0.25">
      <c r="A1048" s="135"/>
      <c r="B1048" s="135"/>
      <c r="C1048" s="135"/>
      <c r="D1048" s="135"/>
      <c r="E1048" s="135"/>
      <c r="F1048" s="135"/>
      <c r="G1048" s="135"/>
      <c r="O1048" s="56"/>
      <c r="Q1048" t="str">
        <f>IFERROR(IF(VLOOKUP(Tb_Activiteiten[[#This Row],[Openstelling]],Tb_Openstelling[],2,0)=1,1,""),"")</f>
        <v/>
      </c>
      <c r="AK1048" t="str">
        <f>IF(ISNUMBER(FIND("arbeid",Methode_Keuze)),"",IF(ISNUMBER(FIND("arbeid",Methode_Keuze)),"",IF(Tb_Activiteiten[[#This Row],[Loonkosten]]=1,Tb_Activiteiten[[#Headers],[Loonkosten]],"")))</f>
        <v/>
      </c>
      <c r="AL1048" t="str">
        <f>IF(ISNUMBER(FIND("arbeid",Methode_Keuze)),"",IF(ISNUMBER(FIND("arbeid",Methode_Keuze)),"",IF(Tb_Activiteiten[[#This Row],[Eigen arbeid]]=1,Tb_Activiteiten[[#Headers],[Eigen arbeid]],"")))</f>
        <v/>
      </c>
      <c r="AM1048" t="str">
        <f>IF(ISNUMBER(FIND("arbeid",Methode_Keuze)),"",IF(ISNUMBER(FIND("arbeid",Methode_Keuze)),"",IF(Tb_Activiteiten[[#This Row],[Projectmedewerker]]=1,Tb_Activiteiten[[#Headers],[Projectmedewerker]],"")))</f>
        <v/>
      </c>
      <c r="AN1048" t="str">
        <f>IF(ISNUMBER(FIND("arbeid",Methode_Keuze)),"",IF(ISNUMBER(FIND("arbeid",Methode_Keuze)),"",IF(Tb_Activiteiten[[#This Row],[Landbouwer]]=1,Tb_Activiteiten[[#Headers],[Landbouwer]],"")))</f>
        <v/>
      </c>
      <c r="AO1048" t="str">
        <f>IF(ISNUMBER(FIND("arbeid",Methode_Keuze)),"",IF(ISNUMBER(FIND("arbeid",Methode_Keuze)),"",IF(Tb_Activiteiten[[#This Row],[Adviseur]]=1,Tb_Activiteiten[[#Headers],[Adviseur]],"")))</f>
        <v/>
      </c>
      <c r="AP1048" t="str">
        <f>IF(ISNUMBER(FIND("arbeid",Methode_Keuze)),"",IF(ISNUMBER(FIND("arbeid",Methode_Keuze)),"",IF(Tb_Activiteiten[[#This Row],[Projectleider/Expert]]=1,Tb_Activiteiten[[#Headers],[Projectleider/Expert]],"")))</f>
        <v/>
      </c>
      <c r="AQ1048" t="str">
        <f>IF(ISNUMBER(FIND("arbeid",Methode_Keuze)),"",IF(ISNUMBER(FIND("arbeid",Methode_Keuze)),"",IF(Tb_Activiteiten[[#This Row],[Arbeidskosten]]=1,Tb_Activiteiten[[#Headers],[Arbeidskosten]],"")))</f>
        <v/>
      </c>
      <c r="AR1048" t="str">
        <f>IF(ISNUMBER(FIND("arbeid",Methode_Keuze)),"",IF(ISNUMBER(FIND("arbeid",Methode_Keuze)),"",IF(Tb_Activiteiten[[#This Row],[Arbeidskosten op basis van IKS]]=1,Tb_Activiteiten[[#Headers],[Arbeidskosten op basis van IKS]],"")))</f>
        <v/>
      </c>
      <c r="AS1048" t="str">
        <f>IF(ISNUMBER(FIND("overige",Methode_Keuze)),"",IF(Tb_Activiteiten[[#This Row],[Kosten derden exclusief btw]]=1,Tb_Activiteiten[[#Headers],[Kosten derden exclusief btw]],""))</f>
        <v/>
      </c>
      <c r="AT1048" t="str">
        <f>IF(ISNUMBER(FIND("overige",Methode_Keuze)),"",IF(Tb_Activiteiten[[#This Row],[Niet verrekenbare btw]]=1,Tb_Activiteiten[[#Headers],[Niet verrekenbare btw]],""))</f>
        <v/>
      </c>
      <c r="AU1048" t="str">
        <f>IF(ISNUMBER(FIND("overige",Methode_Keuze)),"",IF(Tb_Activiteiten[[#This Row],[Grondkosten]]=1,Tb_Activiteiten[[#Headers],[Grondkosten]],""))</f>
        <v/>
      </c>
      <c r="AV1048" t="str">
        <f>IF(ISNUMBER(FIND("overige",Methode_Keuze)),"",IF(Tb_Activiteiten[[#This Row],[Bijdrage in natura (overige)]]=1,Tb_Activiteiten[[#Headers],[Bijdrage in natura (overige)]],""))</f>
        <v/>
      </c>
      <c r="AW1048" t="str">
        <f>IF(ISNUMBER(FIND("overige",Methode_Keuze)),"",IF(Tb_Activiteiten[[#This Row],[Bijdrage in natura (vrijwilligers)]]=1,Tb_Activiteiten[[#Headers],[Bijdrage in natura (vrijwilligers)]],""))</f>
        <v/>
      </c>
      <c r="AX1048" t="str">
        <f>IF(ISNUMBER(FIND("overige",Methode_Keuze)),"",IF(Tb_Activiteiten[[#This Row],[Afschrijvingskosten]]=1,Tb_Activiteiten[[#Headers],[Afschrijvingskosten]],""))</f>
        <v/>
      </c>
      <c r="AY1048" t="str">
        <f>IF(ISNUMBER(FIND("overige",Methode_Keuze)),"",IF(Tb_Activiteiten[[#This Row],[Vergoeding]]=1,Tb_Activiteiten[[#Headers],[Vergoeding]],""))</f>
        <v/>
      </c>
      <c r="AZ1048" t="str">
        <f>IF(ISNUMBER(FIND("arbeid",Methode_Keuze)),"",IF(Tb_Activiteiten[[#This Row],[Arbeidskosten - vast tarief (excl eigen arbeid)]]=1,Tb_Activiteiten[[#Headers],[Arbeidskosten - vast tarief (excl eigen arbeid)]],""))</f>
        <v/>
      </c>
      <c r="BA1048" t="str">
        <f>IF(ISNUMBER(FIND("overige",Methode_Keuze)),"",IF(Tb_Activiteiten[[#This Row],[Overige kosten]]=1,Tb_Activiteiten[[#Headers],[Overige kosten]],""))</f>
        <v/>
      </c>
    </row>
    <row r="1049" spans="1:53" x14ac:dyDescent="0.25">
      <c r="A1049" s="135"/>
      <c r="B1049" s="135"/>
      <c r="C1049" s="135"/>
      <c r="D1049" s="135"/>
      <c r="E1049" s="135"/>
      <c r="F1049" s="135"/>
      <c r="G1049" s="135"/>
      <c r="O1049" s="56"/>
      <c r="Q1049" t="str">
        <f>IFERROR(IF(VLOOKUP(Tb_Activiteiten[[#This Row],[Openstelling]],Tb_Openstelling[],2,0)=1,1,""),"")</f>
        <v/>
      </c>
      <c r="AK1049" t="str">
        <f>IF(ISNUMBER(FIND("arbeid",Methode_Keuze)),"",IF(ISNUMBER(FIND("arbeid",Methode_Keuze)),"",IF(Tb_Activiteiten[[#This Row],[Loonkosten]]=1,Tb_Activiteiten[[#Headers],[Loonkosten]],"")))</f>
        <v/>
      </c>
      <c r="AL1049" t="str">
        <f>IF(ISNUMBER(FIND("arbeid",Methode_Keuze)),"",IF(ISNUMBER(FIND("arbeid",Methode_Keuze)),"",IF(Tb_Activiteiten[[#This Row],[Eigen arbeid]]=1,Tb_Activiteiten[[#Headers],[Eigen arbeid]],"")))</f>
        <v/>
      </c>
      <c r="AM1049" t="str">
        <f>IF(ISNUMBER(FIND("arbeid",Methode_Keuze)),"",IF(ISNUMBER(FIND("arbeid",Methode_Keuze)),"",IF(Tb_Activiteiten[[#This Row],[Projectmedewerker]]=1,Tb_Activiteiten[[#Headers],[Projectmedewerker]],"")))</f>
        <v/>
      </c>
      <c r="AN1049" t="str">
        <f>IF(ISNUMBER(FIND("arbeid",Methode_Keuze)),"",IF(ISNUMBER(FIND("arbeid",Methode_Keuze)),"",IF(Tb_Activiteiten[[#This Row],[Landbouwer]]=1,Tb_Activiteiten[[#Headers],[Landbouwer]],"")))</f>
        <v/>
      </c>
      <c r="AO1049" t="str">
        <f>IF(ISNUMBER(FIND("arbeid",Methode_Keuze)),"",IF(ISNUMBER(FIND("arbeid",Methode_Keuze)),"",IF(Tb_Activiteiten[[#This Row],[Adviseur]]=1,Tb_Activiteiten[[#Headers],[Adviseur]],"")))</f>
        <v/>
      </c>
      <c r="AP1049" t="str">
        <f>IF(ISNUMBER(FIND("arbeid",Methode_Keuze)),"",IF(ISNUMBER(FIND("arbeid",Methode_Keuze)),"",IF(Tb_Activiteiten[[#This Row],[Projectleider/Expert]]=1,Tb_Activiteiten[[#Headers],[Projectleider/Expert]],"")))</f>
        <v/>
      </c>
      <c r="AQ1049" t="str">
        <f>IF(ISNUMBER(FIND("arbeid",Methode_Keuze)),"",IF(ISNUMBER(FIND("arbeid",Methode_Keuze)),"",IF(Tb_Activiteiten[[#This Row],[Arbeidskosten]]=1,Tb_Activiteiten[[#Headers],[Arbeidskosten]],"")))</f>
        <v/>
      </c>
      <c r="AR1049" t="str">
        <f>IF(ISNUMBER(FIND("arbeid",Methode_Keuze)),"",IF(ISNUMBER(FIND("arbeid",Methode_Keuze)),"",IF(Tb_Activiteiten[[#This Row],[Arbeidskosten op basis van IKS]]=1,Tb_Activiteiten[[#Headers],[Arbeidskosten op basis van IKS]],"")))</f>
        <v/>
      </c>
      <c r="AS1049" t="str">
        <f>IF(ISNUMBER(FIND("overige",Methode_Keuze)),"",IF(Tb_Activiteiten[[#This Row],[Kosten derden exclusief btw]]=1,Tb_Activiteiten[[#Headers],[Kosten derden exclusief btw]],""))</f>
        <v/>
      </c>
      <c r="AT1049" t="str">
        <f>IF(ISNUMBER(FIND("overige",Methode_Keuze)),"",IF(Tb_Activiteiten[[#This Row],[Niet verrekenbare btw]]=1,Tb_Activiteiten[[#Headers],[Niet verrekenbare btw]],""))</f>
        <v/>
      </c>
      <c r="AU1049" t="str">
        <f>IF(ISNUMBER(FIND("overige",Methode_Keuze)),"",IF(Tb_Activiteiten[[#This Row],[Grondkosten]]=1,Tb_Activiteiten[[#Headers],[Grondkosten]],""))</f>
        <v/>
      </c>
      <c r="AV1049" t="str">
        <f>IF(ISNUMBER(FIND("overige",Methode_Keuze)),"",IF(Tb_Activiteiten[[#This Row],[Bijdrage in natura (overige)]]=1,Tb_Activiteiten[[#Headers],[Bijdrage in natura (overige)]],""))</f>
        <v/>
      </c>
      <c r="AW1049" t="str">
        <f>IF(ISNUMBER(FIND("overige",Methode_Keuze)),"",IF(Tb_Activiteiten[[#This Row],[Bijdrage in natura (vrijwilligers)]]=1,Tb_Activiteiten[[#Headers],[Bijdrage in natura (vrijwilligers)]],""))</f>
        <v/>
      </c>
      <c r="AX1049" t="str">
        <f>IF(ISNUMBER(FIND("overige",Methode_Keuze)),"",IF(Tb_Activiteiten[[#This Row],[Afschrijvingskosten]]=1,Tb_Activiteiten[[#Headers],[Afschrijvingskosten]],""))</f>
        <v/>
      </c>
      <c r="AY1049" t="str">
        <f>IF(ISNUMBER(FIND("overige",Methode_Keuze)),"",IF(Tb_Activiteiten[[#This Row],[Vergoeding]]=1,Tb_Activiteiten[[#Headers],[Vergoeding]],""))</f>
        <v/>
      </c>
      <c r="AZ1049" t="str">
        <f>IF(ISNUMBER(FIND("arbeid",Methode_Keuze)),"",IF(Tb_Activiteiten[[#This Row],[Arbeidskosten - vast tarief (excl eigen arbeid)]]=1,Tb_Activiteiten[[#Headers],[Arbeidskosten - vast tarief (excl eigen arbeid)]],""))</f>
        <v/>
      </c>
      <c r="BA1049" t="str">
        <f>IF(ISNUMBER(FIND("overige",Methode_Keuze)),"",IF(Tb_Activiteiten[[#This Row],[Overige kosten]]=1,Tb_Activiteiten[[#Headers],[Overige kosten]],""))</f>
        <v/>
      </c>
    </row>
    <row r="1050" spans="1:53" x14ac:dyDescent="0.25">
      <c r="A1050" s="135"/>
      <c r="B1050" s="135"/>
      <c r="C1050" s="135"/>
      <c r="D1050" s="135"/>
      <c r="E1050" s="135"/>
      <c r="F1050" s="135"/>
      <c r="G1050" s="135"/>
      <c r="O1050" s="56"/>
      <c r="Q1050" t="str">
        <f>IFERROR(IF(VLOOKUP(Tb_Activiteiten[[#This Row],[Openstelling]],Tb_Openstelling[],2,0)=1,1,""),"")</f>
        <v/>
      </c>
      <c r="AK1050" t="str">
        <f>IF(ISNUMBER(FIND("arbeid",Methode_Keuze)),"",IF(ISNUMBER(FIND("arbeid",Methode_Keuze)),"",IF(Tb_Activiteiten[[#This Row],[Loonkosten]]=1,Tb_Activiteiten[[#Headers],[Loonkosten]],"")))</f>
        <v/>
      </c>
      <c r="AL1050" t="str">
        <f>IF(ISNUMBER(FIND("arbeid",Methode_Keuze)),"",IF(ISNUMBER(FIND("arbeid",Methode_Keuze)),"",IF(Tb_Activiteiten[[#This Row],[Eigen arbeid]]=1,Tb_Activiteiten[[#Headers],[Eigen arbeid]],"")))</f>
        <v/>
      </c>
      <c r="AM1050" t="str">
        <f>IF(ISNUMBER(FIND("arbeid",Methode_Keuze)),"",IF(ISNUMBER(FIND("arbeid",Methode_Keuze)),"",IF(Tb_Activiteiten[[#This Row],[Projectmedewerker]]=1,Tb_Activiteiten[[#Headers],[Projectmedewerker]],"")))</f>
        <v/>
      </c>
      <c r="AN1050" t="str">
        <f>IF(ISNUMBER(FIND("arbeid",Methode_Keuze)),"",IF(ISNUMBER(FIND("arbeid",Methode_Keuze)),"",IF(Tb_Activiteiten[[#This Row],[Landbouwer]]=1,Tb_Activiteiten[[#Headers],[Landbouwer]],"")))</f>
        <v/>
      </c>
      <c r="AO1050" t="str">
        <f>IF(ISNUMBER(FIND("arbeid",Methode_Keuze)),"",IF(ISNUMBER(FIND("arbeid",Methode_Keuze)),"",IF(Tb_Activiteiten[[#This Row],[Adviseur]]=1,Tb_Activiteiten[[#Headers],[Adviseur]],"")))</f>
        <v/>
      </c>
      <c r="AP1050" t="str">
        <f>IF(ISNUMBER(FIND("arbeid",Methode_Keuze)),"",IF(ISNUMBER(FIND("arbeid",Methode_Keuze)),"",IF(Tb_Activiteiten[[#This Row],[Projectleider/Expert]]=1,Tb_Activiteiten[[#Headers],[Projectleider/Expert]],"")))</f>
        <v/>
      </c>
      <c r="AQ1050" t="str">
        <f>IF(ISNUMBER(FIND("arbeid",Methode_Keuze)),"",IF(ISNUMBER(FIND("arbeid",Methode_Keuze)),"",IF(Tb_Activiteiten[[#This Row],[Arbeidskosten]]=1,Tb_Activiteiten[[#Headers],[Arbeidskosten]],"")))</f>
        <v/>
      </c>
      <c r="AR1050" t="str">
        <f>IF(ISNUMBER(FIND("arbeid",Methode_Keuze)),"",IF(ISNUMBER(FIND("arbeid",Methode_Keuze)),"",IF(Tb_Activiteiten[[#This Row],[Arbeidskosten op basis van IKS]]=1,Tb_Activiteiten[[#Headers],[Arbeidskosten op basis van IKS]],"")))</f>
        <v/>
      </c>
      <c r="AS1050" t="str">
        <f>IF(ISNUMBER(FIND("overige",Methode_Keuze)),"",IF(Tb_Activiteiten[[#This Row],[Kosten derden exclusief btw]]=1,Tb_Activiteiten[[#Headers],[Kosten derden exclusief btw]],""))</f>
        <v/>
      </c>
      <c r="AT1050" t="str">
        <f>IF(ISNUMBER(FIND("overige",Methode_Keuze)),"",IF(Tb_Activiteiten[[#This Row],[Niet verrekenbare btw]]=1,Tb_Activiteiten[[#Headers],[Niet verrekenbare btw]],""))</f>
        <v/>
      </c>
      <c r="AU1050" t="str">
        <f>IF(ISNUMBER(FIND("overige",Methode_Keuze)),"",IF(Tb_Activiteiten[[#This Row],[Grondkosten]]=1,Tb_Activiteiten[[#Headers],[Grondkosten]],""))</f>
        <v/>
      </c>
      <c r="AV1050" t="str">
        <f>IF(ISNUMBER(FIND("overige",Methode_Keuze)),"",IF(Tb_Activiteiten[[#This Row],[Bijdrage in natura (overige)]]=1,Tb_Activiteiten[[#Headers],[Bijdrage in natura (overige)]],""))</f>
        <v/>
      </c>
      <c r="AW1050" t="str">
        <f>IF(ISNUMBER(FIND("overige",Methode_Keuze)),"",IF(Tb_Activiteiten[[#This Row],[Bijdrage in natura (vrijwilligers)]]=1,Tb_Activiteiten[[#Headers],[Bijdrage in natura (vrijwilligers)]],""))</f>
        <v/>
      </c>
      <c r="AX1050" t="str">
        <f>IF(ISNUMBER(FIND("overige",Methode_Keuze)),"",IF(Tb_Activiteiten[[#This Row],[Afschrijvingskosten]]=1,Tb_Activiteiten[[#Headers],[Afschrijvingskosten]],""))</f>
        <v/>
      </c>
      <c r="AY1050" t="str">
        <f>IF(ISNUMBER(FIND("overige",Methode_Keuze)),"",IF(Tb_Activiteiten[[#This Row],[Vergoeding]]=1,Tb_Activiteiten[[#Headers],[Vergoeding]],""))</f>
        <v/>
      </c>
      <c r="AZ1050" t="str">
        <f>IF(ISNUMBER(FIND("arbeid",Methode_Keuze)),"",IF(Tb_Activiteiten[[#This Row],[Arbeidskosten - vast tarief (excl eigen arbeid)]]=1,Tb_Activiteiten[[#Headers],[Arbeidskosten - vast tarief (excl eigen arbeid)]],""))</f>
        <v/>
      </c>
      <c r="BA1050" t="str">
        <f>IF(ISNUMBER(FIND("overige",Methode_Keuze)),"",IF(Tb_Activiteiten[[#This Row],[Overige kosten]]=1,Tb_Activiteiten[[#Headers],[Overige kosten]],""))</f>
        <v/>
      </c>
    </row>
    <row r="1051" spans="1:53" x14ac:dyDescent="0.25">
      <c r="A1051" s="135"/>
      <c r="B1051" s="135"/>
      <c r="C1051" s="135"/>
      <c r="D1051" s="135"/>
      <c r="E1051" s="135"/>
      <c r="F1051" s="135"/>
      <c r="G1051" s="135"/>
      <c r="O1051" s="56"/>
      <c r="Q1051" t="str">
        <f>IFERROR(IF(VLOOKUP(Tb_Activiteiten[[#This Row],[Openstelling]],Tb_Openstelling[],2,0)=1,1,""),"")</f>
        <v/>
      </c>
      <c r="AK1051" t="str">
        <f>IF(ISNUMBER(FIND("arbeid",Methode_Keuze)),"",IF(ISNUMBER(FIND("arbeid",Methode_Keuze)),"",IF(Tb_Activiteiten[[#This Row],[Loonkosten]]=1,Tb_Activiteiten[[#Headers],[Loonkosten]],"")))</f>
        <v/>
      </c>
      <c r="AL1051" t="str">
        <f>IF(ISNUMBER(FIND("arbeid",Methode_Keuze)),"",IF(ISNUMBER(FIND("arbeid",Methode_Keuze)),"",IF(Tb_Activiteiten[[#This Row],[Eigen arbeid]]=1,Tb_Activiteiten[[#Headers],[Eigen arbeid]],"")))</f>
        <v/>
      </c>
      <c r="AM1051" t="str">
        <f>IF(ISNUMBER(FIND("arbeid",Methode_Keuze)),"",IF(ISNUMBER(FIND("arbeid",Methode_Keuze)),"",IF(Tb_Activiteiten[[#This Row],[Projectmedewerker]]=1,Tb_Activiteiten[[#Headers],[Projectmedewerker]],"")))</f>
        <v/>
      </c>
      <c r="AN1051" t="str">
        <f>IF(ISNUMBER(FIND("arbeid",Methode_Keuze)),"",IF(ISNUMBER(FIND("arbeid",Methode_Keuze)),"",IF(Tb_Activiteiten[[#This Row],[Landbouwer]]=1,Tb_Activiteiten[[#Headers],[Landbouwer]],"")))</f>
        <v/>
      </c>
      <c r="AO1051" t="str">
        <f>IF(ISNUMBER(FIND("arbeid",Methode_Keuze)),"",IF(ISNUMBER(FIND("arbeid",Methode_Keuze)),"",IF(Tb_Activiteiten[[#This Row],[Adviseur]]=1,Tb_Activiteiten[[#Headers],[Adviseur]],"")))</f>
        <v/>
      </c>
      <c r="AP1051" t="str">
        <f>IF(ISNUMBER(FIND("arbeid",Methode_Keuze)),"",IF(ISNUMBER(FIND("arbeid",Methode_Keuze)),"",IF(Tb_Activiteiten[[#This Row],[Projectleider/Expert]]=1,Tb_Activiteiten[[#Headers],[Projectleider/Expert]],"")))</f>
        <v/>
      </c>
      <c r="AQ1051" t="str">
        <f>IF(ISNUMBER(FIND("arbeid",Methode_Keuze)),"",IF(ISNUMBER(FIND("arbeid",Methode_Keuze)),"",IF(Tb_Activiteiten[[#This Row],[Arbeidskosten]]=1,Tb_Activiteiten[[#Headers],[Arbeidskosten]],"")))</f>
        <v/>
      </c>
      <c r="AR1051" t="str">
        <f>IF(ISNUMBER(FIND("arbeid",Methode_Keuze)),"",IF(ISNUMBER(FIND("arbeid",Methode_Keuze)),"",IF(Tb_Activiteiten[[#This Row],[Arbeidskosten op basis van IKS]]=1,Tb_Activiteiten[[#Headers],[Arbeidskosten op basis van IKS]],"")))</f>
        <v/>
      </c>
      <c r="AS1051" t="str">
        <f>IF(ISNUMBER(FIND("overige",Methode_Keuze)),"",IF(Tb_Activiteiten[[#This Row],[Kosten derden exclusief btw]]=1,Tb_Activiteiten[[#Headers],[Kosten derden exclusief btw]],""))</f>
        <v/>
      </c>
      <c r="AT1051" t="str">
        <f>IF(ISNUMBER(FIND("overige",Methode_Keuze)),"",IF(Tb_Activiteiten[[#This Row],[Niet verrekenbare btw]]=1,Tb_Activiteiten[[#Headers],[Niet verrekenbare btw]],""))</f>
        <v/>
      </c>
      <c r="AU1051" t="str">
        <f>IF(ISNUMBER(FIND("overige",Methode_Keuze)),"",IF(Tb_Activiteiten[[#This Row],[Grondkosten]]=1,Tb_Activiteiten[[#Headers],[Grondkosten]],""))</f>
        <v/>
      </c>
      <c r="AV1051" t="str">
        <f>IF(ISNUMBER(FIND("overige",Methode_Keuze)),"",IF(Tb_Activiteiten[[#This Row],[Bijdrage in natura (overige)]]=1,Tb_Activiteiten[[#Headers],[Bijdrage in natura (overige)]],""))</f>
        <v/>
      </c>
      <c r="AW1051" t="str">
        <f>IF(ISNUMBER(FIND("overige",Methode_Keuze)),"",IF(Tb_Activiteiten[[#This Row],[Bijdrage in natura (vrijwilligers)]]=1,Tb_Activiteiten[[#Headers],[Bijdrage in natura (vrijwilligers)]],""))</f>
        <v/>
      </c>
      <c r="AX1051" t="str">
        <f>IF(ISNUMBER(FIND("overige",Methode_Keuze)),"",IF(Tb_Activiteiten[[#This Row],[Afschrijvingskosten]]=1,Tb_Activiteiten[[#Headers],[Afschrijvingskosten]],""))</f>
        <v/>
      </c>
      <c r="AY1051" t="str">
        <f>IF(ISNUMBER(FIND("overige",Methode_Keuze)),"",IF(Tb_Activiteiten[[#This Row],[Vergoeding]]=1,Tb_Activiteiten[[#Headers],[Vergoeding]],""))</f>
        <v/>
      </c>
      <c r="AZ1051" t="str">
        <f>IF(ISNUMBER(FIND("arbeid",Methode_Keuze)),"",IF(Tb_Activiteiten[[#This Row],[Arbeidskosten - vast tarief (excl eigen arbeid)]]=1,Tb_Activiteiten[[#Headers],[Arbeidskosten - vast tarief (excl eigen arbeid)]],""))</f>
        <v/>
      </c>
      <c r="BA1051" t="str">
        <f>IF(ISNUMBER(FIND("overige",Methode_Keuze)),"",IF(Tb_Activiteiten[[#This Row],[Overige kosten]]=1,Tb_Activiteiten[[#Headers],[Overige kosten]],""))</f>
        <v/>
      </c>
    </row>
    <row r="1052" spans="1:53" x14ac:dyDescent="0.25">
      <c r="A1052" s="135"/>
      <c r="B1052" s="135"/>
      <c r="C1052" s="135"/>
      <c r="D1052" s="135"/>
      <c r="E1052" s="135"/>
      <c r="F1052" s="135"/>
      <c r="G1052" s="135"/>
      <c r="O1052" s="56"/>
      <c r="Q1052" t="str">
        <f>IFERROR(IF(VLOOKUP(Tb_Activiteiten[[#This Row],[Openstelling]],Tb_Openstelling[],2,0)=1,1,""),"")</f>
        <v/>
      </c>
      <c r="AK1052" t="str">
        <f>IF(ISNUMBER(FIND("arbeid",Methode_Keuze)),"",IF(ISNUMBER(FIND("arbeid",Methode_Keuze)),"",IF(Tb_Activiteiten[[#This Row],[Loonkosten]]=1,Tb_Activiteiten[[#Headers],[Loonkosten]],"")))</f>
        <v/>
      </c>
      <c r="AL1052" t="str">
        <f>IF(ISNUMBER(FIND("arbeid",Methode_Keuze)),"",IF(ISNUMBER(FIND("arbeid",Methode_Keuze)),"",IF(Tb_Activiteiten[[#This Row],[Eigen arbeid]]=1,Tb_Activiteiten[[#Headers],[Eigen arbeid]],"")))</f>
        <v/>
      </c>
      <c r="AM1052" t="str">
        <f>IF(ISNUMBER(FIND("arbeid",Methode_Keuze)),"",IF(ISNUMBER(FIND("arbeid",Methode_Keuze)),"",IF(Tb_Activiteiten[[#This Row],[Projectmedewerker]]=1,Tb_Activiteiten[[#Headers],[Projectmedewerker]],"")))</f>
        <v/>
      </c>
      <c r="AN1052" t="str">
        <f>IF(ISNUMBER(FIND("arbeid",Methode_Keuze)),"",IF(ISNUMBER(FIND("arbeid",Methode_Keuze)),"",IF(Tb_Activiteiten[[#This Row],[Landbouwer]]=1,Tb_Activiteiten[[#Headers],[Landbouwer]],"")))</f>
        <v/>
      </c>
      <c r="AO1052" t="str">
        <f>IF(ISNUMBER(FIND("arbeid",Methode_Keuze)),"",IF(ISNUMBER(FIND("arbeid",Methode_Keuze)),"",IF(Tb_Activiteiten[[#This Row],[Adviseur]]=1,Tb_Activiteiten[[#Headers],[Adviseur]],"")))</f>
        <v/>
      </c>
      <c r="AP1052" t="str">
        <f>IF(ISNUMBER(FIND("arbeid",Methode_Keuze)),"",IF(ISNUMBER(FIND("arbeid",Methode_Keuze)),"",IF(Tb_Activiteiten[[#This Row],[Projectleider/Expert]]=1,Tb_Activiteiten[[#Headers],[Projectleider/Expert]],"")))</f>
        <v/>
      </c>
      <c r="AQ1052" t="str">
        <f>IF(ISNUMBER(FIND("arbeid",Methode_Keuze)),"",IF(ISNUMBER(FIND("arbeid",Methode_Keuze)),"",IF(Tb_Activiteiten[[#This Row],[Arbeidskosten]]=1,Tb_Activiteiten[[#Headers],[Arbeidskosten]],"")))</f>
        <v/>
      </c>
      <c r="AR1052" t="str">
        <f>IF(ISNUMBER(FIND("arbeid",Methode_Keuze)),"",IF(ISNUMBER(FIND("arbeid",Methode_Keuze)),"",IF(Tb_Activiteiten[[#This Row],[Arbeidskosten op basis van IKS]]=1,Tb_Activiteiten[[#Headers],[Arbeidskosten op basis van IKS]],"")))</f>
        <v/>
      </c>
      <c r="AS1052" t="str">
        <f>IF(ISNUMBER(FIND("overige",Methode_Keuze)),"",IF(Tb_Activiteiten[[#This Row],[Kosten derden exclusief btw]]=1,Tb_Activiteiten[[#Headers],[Kosten derden exclusief btw]],""))</f>
        <v/>
      </c>
      <c r="AT1052" t="str">
        <f>IF(ISNUMBER(FIND("overige",Methode_Keuze)),"",IF(Tb_Activiteiten[[#This Row],[Niet verrekenbare btw]]=1,Tb_Activiteiten[[#Headers],[Niet verrekenbare btw]],""))</f>
        <v/>
      </c>
      <c r="AU1052" t="str">
        <f>IF(ISNUMBER(FIND("overige",Methode_Keuze)),"",IF(Tb_Activiteiten[[#This Row],[Grondkosten]]=1,Tb_Activiteiten[[#Headers],[Grondkosten]],""))</f>
        <v/>
      </c>
      <c r="AV1052" t="str">
        <f>IF(ISNUMBER(FIND("overige",Methode_Keuze)),"",IF(Tb_Activiteiten[[#This Row],[Bijdrage in natura (overige)]]=1,Tb_Activiteiten[[#Headers],[Bijdrage in natura (overige)]],""))</f>
        <v/>
      </c>
      <c r="AW1052" t="str">
        <f>IF(ISNUMBER(FIND("overige",Methode_Keuze)),"",IF(Tb_Activiteiten[[#This Row],[Bijdrage in natura (vrijwilligers)]]=1,Tb_Activiteiten[[#Headers],[Bijdrage in natura (vrijwilligers)]],""))</f>
        <v/>
      </c>
      <c r="AX1052" t="str">
        <f>IF(ISNUMBER(FIND("overige",Methode_Keuze)),"",IF(Tb_Activiteiten[[#This Row],[Afschrijvingskosten]]=1,Tb_Activiteiten[[#Headers],[Afschrijvingskosten]],""))</f>
        <v/>
      </c>
      <c r="AY1052" t="str">
        <f>IF(ISNUMBER(FIND("overige",Methode_Keuze)),"",IF(Tb_Activiteiten[[#This Row],[Vergoeding]]=1,Tb_Activiteiten[[#Headers],[Vergoeding]],""))</f>
        <v/>
      </c>
      <c r="AZ1052" t="str">
        <f>IF(ISNUMBER(FIND("arbeid",Methode_Keuze)),"",IF(Tb_Activiteiten[[#This Row],[Arbeidskosten - vast tarief (excl eigen arbeid)]]=1,Tb_Activiteiten[[#Headers],[Arbeidskosten - vast tarief (excl eigen arbeid)]],""))</f>
        <v/>
      </c>
      <c r="BA1052" t="str">
        <f>IF(ISNUMBER(FIND("overige",Methode_Keuze)),"",IF(Tb_Activiteiten[[#This Row],[Overige kosten]]=1,Tb_Activiteiten[[#Headers],[Overige kosten]],""))</f>
        <v/>
      </c>
    </row>
    <row r="1053" spans="1:53" x14ac:dyDescent="0.25">
      <c r="A1053" s="135"/>
      <c r="B1053" s="135"/>
      <c r="C1053" s="135"/>
      <c r="D1053" s="135"/>
      <c r="E1053" s="135"/>
      <c r="F1053" s="135"/>
      <c r="G1053" s="135"/>
      <c r="O1053" s="56"/>
      <c r="Q1053" t="str">
        <f>IFERROR(IF(VLOOKUP(Tb_Activiteiten[[#This Row],[Openstelling]],Tb_Openstelling[],2,0)=1,1,""),"")</f>
        <v/>
      </c>
      <c r="AK1053" t="str">
        <f>IF(ISNUMBER(FIND("arbeid",Methode_Keuze)),"",IF(ISNUMBER(FIND("arbeid",Methode_Keuze)),"",IF(Tb_Activiteiten[[#This Row],[Loonkosten]]=1,Tb_Activiteiten[[#Headers],[Loonkosten]],"")))</f>
        <v/>
      </c>
      <c r="AL1053" t="str">
        <f>IF(ISNUMBER(FIND("arbeid",Methode_Keuze)),"",IF(ISNUMBER(FIND("arbeid",Methode_Keuze)),"",IF(Tb_Activiteiten[[#This Row],[Eigen arbeid]]=1,Tb_Activiteiten[[#Headers],[Eigen arbeid]],"")))</f>
        <v/>
      </c>
      <c r="AM1053" t="str">
        <f>IF(ISNUMBER(FIND("arbeid",Methode_Keuze)),"",IF(ISNUMBER(FIND("arbeid",Methode_Keuze)),"",IF(Tb_Activiteiten[[#This Row],[Projectmedewerker]]=1,Tb_Activiteiten[[#Headers],[Projectmedewerker]],"")))</f>
        <v/>
      </c>
      <c r="AN1053" t="str">
        <f>IF(ISNUMBER(FIND("arbeid",Methode_Keuze)),"",IF(ISNUMBER(FIND("arbeid",Methode_Keuze)),"",IF(Tb_Activiteiten[[#This Row],[Landbouwer]]=1,Tb_Activiteiten[[#Headers],[Landbouwer]],"")))</f>
        <v/>
      </c>
      <c r="AO1053" t="str">
        <f>IF(ISNUMBER(FIND("arbeid",Methode_Keuze)),"",IF(ISNUMBER(FIND("arbeid",Methode_Keuze)),"",IF(Tb_Activiteiten[[#This Row],[Adviseur]]=1,Tb_Activiteiten[[#Headers],[Adviseur]],"")))</f>
        <v/>
      </c>
      <c r="AP1053" t="str">
        <f>IF(ISNUMBER(FIND("arbeid",Methode_Keuze)),"",IF(ISNUMBER(FIND("arbeid",Methode_Keuze)),"",IF(Tb_Activiteiten[[#This Row],[Projectleider/Expert]]=1,Tb_Activiteiten[[#Headers],[Projectleider/Expert]],"")))</f>
        <v/>
      </c>
      <c r="AQ1053" t="str">
        <f>IF(ISNUMBER(FIND("arbeid",Methode_Keuze)),"",IF(ISNUMBER(FIND("arbeid",Methode_Keuze)),"",IF(Tb_Activiteiten[[#This Row],[Arbeidskosten]]=1,Tb_Activiteiten[[#Headers],[Arbeidskosten]],"")))</f>
        <v/>
      </c>
      <c r="AR1053" t="str">
        <f>IF(ISNUMBER(FIND("arbeid",Methode_Keuze)),"",IF(ISNUMBER(FIND("arbeid",Methode_Keuze)),"",IF(Tb_Activiteiten[[#This Row],[Arbeidskosten op basis van IKS]]=1,Tb_Activiteiten[[#Headers],[Arbeidskosten op basis van IKS]],"")))</f>
        <v/>
      </c>
      <c r="AS1053" t="str">
        <f>IF(ISNUMBER(FIND("overige",Methode_Keuze)),"",IF(Tb_Activiteiten[[#This Row],[Kosten derden exclusief btw]]=1,Tb_Activiteiten[[#Headers],[Kosten derden exclusief btw]],""))</f>
        <v/>
      </c>
      <c r="AT1053" t="str">
        <f>IF(ISNUMBER(FIND("overige",Methode_Keuze)),"",IF(Tb_Activiteiten[[#This Row],[Niet verrekenbare btw]]=1,Tb_Activiteiten[[#Headers],[Niet verrekenbare btw]],""))</f>
        <v/>
      </c>
      <c r="AU1053" t="str">
        <f>IF(ISNUMBER(FIND("overige",Methode_Keuze)),"",IF(Tb_Activiteiten[[#This Row],[Grondkosten]]=1,Tb_Activiteiten[[#Headers],[Grondkosten]],""))</f>
        <v/>
      </c>
      <c r="AV1053" t="str">
        <f>IF(ISNUMBER(FIND("overige",Methode_Keuze)),"",IF(Tb_Activiteiten[[#This Row],[Bijdrage in natura (overige)]]=1,Tb_Activiteiten[[#Headers],[Bijdrage in natura (overige)]],""))</f>
        <v/>
      </c>
      <c r="AW1053" t="str">
        <f>IF(ISNUMBER(FIND("overige",Methode_Keuze)),"",IF(Tb_Activiteiten[[#This Row],[Bijdrage in natura (vrijwilligers)]]=1,Tb_Activiteiten[[#Headers],[Bijdrage in natura (vrijwilligers)]],""))</f>
        <v/>
      </c>
      <c r="AX1053" t="str">
        <f>IF(ISNUMBER(FIND("overige",Methode_Keuze)),"",IF(Tb_Activiteiten[[#This Row],[Afschrijvingskosten]]=1,Tb_Activiteiten[[#Headers],[Afschrijvingskosten]],""))</f>
        <v/>
      </c>
      <c r="AY1053" t="str">
        <f>IF(ISNUMBER(FIND("overige",Methode_Keuze)),"",IF(Tb_Activiteiten[[#This Row],[Vergoeding]]=1,Tb_Activiteiten[[#Headers],[Vergoeding]],""))</f>
        <v/>
      </c>
      <c r="AZ1053" t="str">
        <f>IF(ISNUMBER(FIND("arbeid",Methode_Keuze)),"",IF(Tb_Activiteiten[[#This Row],[Arbeidskosten - vast tarief (excl eigen arbeid)]]=1,Tb_Activiteiten[[#Headers],[Arbeidskosten - vast tarief (excl eigen arbeid)]],""))</f>
        <v/>
      </c>
      <c r="BA1053" t="str">
        <f>IF(ISNUMBER(FIND("overige",Methode_Keuze)),"",IF(Tb_Activiteiten[[#This Row],[Overige kosten]]=1,Tb_Activiteiten[[#Headers],[Overige kosten]],""))</f>
        <v/>
      </c>
    </row>
    <row r="1054" spans="1:53" x14ac:dyDescent="0.25">
      <c r="A1054" s="135"/>
      <c r="B1054" s="135"/>
      <c r="C1054" s="135"/>
      <c r="D1054" s="135"/>
      <c r="E1054" s="135"/>
      <c r="F1054" s="135"/>
      <c r="G1054" s="135"/>
      <c r="O1054" s="56"/>
      <c r="Q1054" t="str">
        <f>IFERROR(IF(VLOOKUP(Tb_Activiteiten[[#This Row],[Openstelling]],Tb_Openstelling[],2,0)=1,1,""),"")</f>
        <v/>
      </c>
      <c r="AK1054" t="str">
        <f>IF(ISNUMBER(FIND("arbeid",Methode_Keuze)),"",IF(ISNUMBER(FIND("arbeid",Methode_Keuze)),"",IF(Tb_Activiteiten[[#This Row],[Loonkosten]]=1,Tb_Activiteiten[[#Headers],[Loonkosten]],"")))</f>
        <v/>
      </c>
      <c r="AL1054" t="str">
        <f>IF(ISNUMBER(FIND("arbeid",Methode_Keuze)),"",IF(ISNUMBER(FIND("arbeid",Methode_Keuze)),"",IF(Tb_Activiteiten[[#This Row],[Eigen arbeid]]=1,Tb_Activiteiten[[#Headers],[Eigen arbeid]],"")))</f>
        <v/>
      </c>
      <c r="AM1054" t="str">
        <f>IF(ISNUMBER(FIND("arbeid",Methode_Keuze)),"",IF(ISNUMBER(FIND("arbeid",Methode_Keuze)),"",IF(Tb_Activiteiten[[#This Row],[Projectmedewerker]]=1,Tb_Activiteiten[[#Headers],[Projectmedewerker]],"")))</f>
        <v/>
      </c>
      <c r="AN1054" t="str">
        <f>IF(ISNUMBER(FIND("arbeid",Methode_Keuze)),"",IF(ISNUMBER(FIND("arbeid",Methode_Keuze)),"",IF(Tb_Activiteiten[[#This Row],[Landbouwer]]=1,Tb_Activiteiten[[#Headers],[Landbouwer]],"")))</f>
        <v/>
      </c>
      <c r="AO1054" t="str">
        <f>IF(ISNUMBER(FIND("arbeid",Methode_Keuze)),"",IF(ISNUMBER(FIND("arbeid",Methode_Keuze)),"",IF(Tb_Activiteiten[[#This Row],[Adviseur]]=1,Tb_Activiteiten[[#Headers],[Adviseur]],"")))</f>
        <v/>
      </c>
      <c r="AP1054" t="str">
        <f>IF(ISNUMBER(FIND("arbeid",Methode_Keuze)),"",IF(ISNUMBER(FIND("arbeid",Methode_Keuze)),"",IF(Tb_Activiteiten[[#This Row],[Projectleider/Expert]]=1,Tb_Activiteiten[[#Headers],[Projectleider/Expert]],"")))</f>
        <v/>
      </c>
      <c r="AQ1054" t="str">
        <f>IF(ISNUMBER(FIND("arbeid",Methode_Keuze)),"",IF(ISNUMBER(FIND("arbeid",Methode_Keuze)),"",IF(Tb_Activiteiten[[#This Row],[Arbeidskosten]]=1,Tb_Activiteiten[[#Headers],[Arbeidskosten]],"")))</f>
        <v/>
      </c>
      <c r="AR1054" t="str">
        <f>IF(ISNUMBER(FIND("arbeid",Methode_Keuze)),"",IF(ISNUMBER(FIND("arbeid",Methode_Keuze)),"",IF(Tb_Activiteiten[[#This Row],[Arbeidskosten op basis van IKS]]=1,Tb_Activiteiten[[#Headers],[Arbeidskosten op basis van IKS]],"")))</f>
        <v/>
      </c>
      <c r="AS1054" t="str">
        <f>IF(ISNUMBER(FIND("overige",Methode_Keuze)),"",IF(Tb_Activiteiten[[#This Row],[Kosten derden exclusief btw]]=1,Tb_Activiteiten[[#Headers],[Kosten derden exclusief btw]],""))</f>
        <v/>
      </c>
      <c r="AT1054" t="str">
        <f>IF(ISNUMBER(FIND("overige",Methode_Keuze)),"",IF(Tb_Activiteiten[[#This Row],[Niet verrekenbare btw]]=1,Tb_Activiteiten[[#Headers],[Niet verrekenbare btw]],""))</f>
        <v/>
      </c>
      <c r="AU1054" t="str">
        <f>IF(ISNUMBER(FIND("overige",Methode_Keuze)),"",IF(Tb_Activiteiten[[#This Row],[Grondkosten]]=1,Tb_Activiteiten[[#Headers],[Grondkosten]],""))</f>
        <v/>
      </c>
      <c r="AV1054" t="str">
        <f>IF(ISNUMBER(FIND("overige",Methode_Keuze)),"",IF(Tb_Activiteiten[[#This Row],[Bijdrage in natura (overige)]]=1,Tb_Activiteiten[[#Headers],[Bijdrage in natura (overige)]],""))</f>
        <v/>
      </c>
      <c r="AW1054" t="str">
        <f>IF(ISNUMBER(FIND("overige",Methode_Keuze)),"",IF(Tb_Activiteiten[[#This Row],[Bijdrage in natura (vrijwilligers)]]=1,Tb_Activiteiten[[#Headers],[Bijdrage in natura (vrijwilligers)]],""))</f>
        <v/>
      </c>
      <c r="AX1054" t="str">
        <f>IF(ISNUMBER(FIND("overige",Methode_Keuze)),"",IF(Tb_Activiteiten[[#This Row],[Afschrijvingskosten]]=1,Tb_Activiteiten[[#Headers],[Afschrijvingskosten]],""))</f>
        <v/>
      </c>
      <c r="AY1054" t="str">
        <f>IF(ISNUMBER(FIND("overige",Methode_Keuze)),"",IF(Tb_Activiteiten[[#This Row],[Vergoeding]]=1,Tb_Activiteiten[[#Headers],[Vergoeding]],""))</f>
        <v/>
      </c>
      <c r="AZ1054" t="str">
        <f>IF(ISNUMBER(FIND("arbeid",Methode_Keuze)),"",IF(Tb_Activiteiten[[#This Row],[Arbeidskosten - vast tarief (excl eigen arbeid)]]=1,Tb_Activiteiten[[#Headers],[Arbeidskosten - vast tarief (excl eigen arbeid)]],""))</f>
        <v/>
      </c>
      <c r="BA1054" t="str">
        <f>IF(ISNUMBER(FIND("overige",Methode_Keuze)),"",IF(Tb_Activiteiten[[#This Row],[Overige kosten]]=1,Tb_Activiteiten[[#Headers],[Overige kosten]],""))</f>
        <v/>
      </c>
    </row>
    <row r="1055" spans="1:53" x14ac:dyDescent="0.25">
      <c r="A1055" s="135"/>
      <c r="B1055" s="135"/>
      <c r="C1055" s="135"/>
      <c r="D1055" s="135"/>
      <c r="E1055" s="135"/>
      <c r="F1055" s="135"/>
      <c r="G1055" s="135"/>
      <c r="O1055" s="56"/>
      <c r="Q1055" t="str">
        <f>IFERROR(IF(VLOOKUP(Tb_Activiteiten[[#This Row],[Openstelling]],Tb_Openstelling[],2,0)=1,1,""),"")</f>
        <v/>
      </c>
      <c r="AK1055" t="str">
        <f>IF(ISNUMBER(FIND("arbeid",Methode_Keuze)),"",IF(ISNUMBER(FIND("arbeid",Methode_Keuze)),"",IF(Tb_Activiteiten[[#This Row],[Loonkosten]]=1,Tb_Activiteiten[[#Headers],[Loonkosten]],"")))</f>
        <v/>
      </c>
      <c r="AL1055" t="str">
        <f>IF(ISNUMBER(FIND("arbeid",Methode_Keuze)),"",IF(ISNUMBER(FIND("arbeid",Methode_Keuze)),"",IF(Tb_Activiteiten[[#This Row],[Eigen arbeid]]=1,Tb_Activiteiten[[#Headers],[Eigen arbeid]],"")))</f>
        <v/>
      </c>
      <c r="AM1055" t="str">
        <f>IF(ISNUMBER(FIND("arbeid",Methode_Keuze)),"",IF(ISNUMBER(FIND("arbeid",Methode_Keuze)),"",IF(Tb_Activiteiten[[#This Row],[Projectmedewerker]]=1,Tb_Activiteiten[[#Headers],[Projectmedewerker]],"")))</f>
        <v/>
      </c>
      <c r="AN1055" t="str">
        <f>IF(ISNUMBER(FIND("arbeid",Methode_Keuze)),"",IF(ISNUMBER(FIND("arbeid",Methode_Keuze)),"",IF(Tb_Activiteiten[[#This Row],[Landbouwer]]=1,Tb_Activiteiten[[#Headers],[Landbouwer]],"")))</f>
        <v/>
      </c>
      <c r="AO1055" t="str">
        <f>IF(ISNUMBER(FIND("arbeid",Methode_Keuze)),"",IF(ISNUMBER(FIND("arbeid",Methode_Keuze)),"",IF(Tb_Activiteiten[[#This Row],[Adviseur]]=1,Tb_Activiteiten[[#Headers],[Adviseur]],"")))</f>
        <v/>
      </c>
      <c r="AP1055" t="str">
        <f>IF(ISNUMBER(FIND("arbeid",Methode_Keuze)),"",IF(ISNUMBER(FIND("arbeid",Methode_Keuze)),"",IF(Tb_Activiteiten[[#This Row],[Projectleider/Expert]]=1,Tb_Activiteiten[[#Headers],[Projectleider/Expert]],"")))</f>
        <v/>
      </c>
      <c r="AQ1055" t="str">
        <f>IF(ISNUMBER(FIND("arbeid",Methode_Keuze)),"",IF(ISNUMBER(FIND("arbeid",Methode_Keuze)),"",IF(Tb_Activiteiten[[#This Row],[Arbeidskosten]]=1,Tb_Activiteiten[[#Headers],[Arbeidskosten]],"")))</f>
        <v/>
      </c>
      <c r="AR1055" t="str">
        <f>IF(ISNUMBER(FIND("arbeid",Methode_Keuze)),"",IF(ISNUMBER(FIND("arbeid",Methode_Keuze)),"",IF(Tb_Activiteiten[[#This Row],[Arbeidskosten op basis van IKS]]=1,Tb_Activiteiten[[#Headers],[Arbeidskosten op basis van IKS]],"")))</f>
        <v/>
      </c>
      <c r="AS1055" t="str">
        <f>IF(ISNUMBER(FIND("overige",Methode_Keuze)),"",IF(Tb_Activiteiten[[#This Row],[Kosten derden exclusief btw]]=1,Tb_Activiteiten[[#Headers],[Kosten derden exclusief btw]],""))</f>
        <v/>
      </c>
      <c r="AT1055" t="str">
        <f>IF(ISNUMBER(FIND("overige",Methode_Keuze)),"",IF(Tb_Activiteiten[[#This Row],[Niet verrekenbare btw]]=1,Tb_Activiteiten[[#Headers],[Niet verrekenbare btw]],""))</f>
        <v/>
      </c>
      <c r="AU1055" t="str">
        <f>IF(ISNUMBER(FIND("overige",Methode_Keuze)),"",IF(Tb_Activiteiten[[#This Row],[Grondkosten]]=1,Tb_Activiteiten[[#Headers],[Grondkosten]],""))</f>
        <v/>
      </c>
      <c r="AV1055" t="str">
        <f>IF(ISNUMBER(FIND("overige",Methode_Keuze)),"",IF(Tb_Activiteiten[[#This Row],[Bijdrage in natura (overige)]]=1,Tb_Activiteiten[[#Headers],[Bijdrage in natura (overige)]],""))</f>
        <v/>
      </c>
      <c r="AW1055" t="str">
        <f>IF(ISNUMBER(FIND("overige",Methode_Keuze)),"",IF(Tb_Activiteiten[[#This Row],[Bijdrage in natura (vrijwilligers)]]=1,Tb_Activiteiten[[#Headers],[Bijdrage in natura (vrijwilligers)]],""))</f>
        <v/>
      </c>
      <c r="AX1055" t="str">
        <f>IF(ISNUMBER(FIND("overige",Methode_Keuze)),"",IF(Tb_Activiteiten[[#This Row],[Afschrijvingskosten]]=1,Tb_Activiteiten[[#Headers],[Afschrijvingskosten]],""))</f>
        <v/>
      </c>
      <c r="AY1055" t="str">
        <f>IF(ISNUMBER(FIND("overige",Methode_Keuze)),"",IF(Tb_Activiteiten[[#This Row],[Vergoeding]]=1,Tb_Activiteiten[[#Headers],[Vergoeding]],""))</f>
        <v/>
      </c>
      <c r="AZ1055" t="str">
        <f>IF(ISNUMBER(FIND("arbeid",Methode_Keuze)),"",IF(Tb_Activiteiten[[#This Row],[Arbeidskosten - vast tarief (excl eigen arbeid)]]=1,Tb_Activiteiten[[#Headers],[Arbeidskosten - vast tarief (excl eigen arbeid)]],""))</f>
        <v/>
      </c>
      <c r="BA1055" t="str">
        <f>IF(ISNUMBER(FIND("overige",Methode_Keuze)),"",IF(Tb_Activiteiten[[#This Row],[Overige kosten]]=1,Tb_Activiteiten[[#Headers],[Overige kosten]],""))</f>
        <v/>
      </c>
    </row>
    <row r="1056" spans="1:53" x14ac:dyDescent="0.25">
      <c r="A1056" s="135"/>
      <c r="B1056" s="135"/>
      <c r="C1056" s="135"/>
      <c r="D1056" s="135"/>
      <c r="E1056" s="135"/>
      <c r="F1056" s="135"/>
      <c r="G1056" s="135"/>
      <c r="O1056" s="56"/>
      <c r="Q1056" t="str">
        <f>IFERROR(IF(VLOOKUP(Tb_Activiteiten[[#This Row],[Openstelling]],Tb_Openstelling[],2,0)=1,1,""),"")</f>
        <v/>
      </c>
      <c r="AK1056" t="str">
        <f>IF(ISNUMBER(FIND("arbeid",Methode_Keuze)),"",IF(ISNUMBER(FIND("arbeid",Methode_Keuze)),"",IF(Tb_Activiteiten[[#This Row],[Loonkosten]]=1,Tb_Activiteiten[[#Headers],[Loonkosten]],"")))</f>
        <v/>
      </c>
      <c r="AL1056" t="str">
        <f>IF(ISNUMBER(FIND("arbeid",Methode_Keuze)),"",IF(ISNUMBER(FIND("arbeid",Methode_Keuze)),"",IF(Tb_Activiteiten[[#This Row],[Eigen arbeid]]=1,Tb_Activiteiten[[#Headers],[Eigen arbeid]],"")))</f>
        <v/>
      </c>
      <c r="AM1056" t="str">
        <f>IF(ISNUMBER(FIND("arbeid",Methode_Keuze)),"",IF(ISNUMBER(FIND("arbeid",Methode_Keuze)),"",IF(Tb_Activiteiten[[#This Row],[Projectmedewerker]]=1,Tb_Activiteiten[[#Headers],[Projectmedewerker]],"")))</f>
        <v/>
      </c>
      <c r="AN1056" t="str">
        <f>IF(ISNUMBER(FIND("arbeid",Methode_Keuze)),"",IF(ISNUMBER(FIND("arbeid",Methode_Keuze)),"",IF(Tb_Activiteiten[[#This Row],[Landbouwer]]=1,Tb_Activiteiten[[#Headers],[Landbouwer]],"")))</f>
        <v/>
      </c>
      <c r="AO1056" t="str">
        <f>IF(ISNUMBER(FIND("arbeid",Methode_Keuze)),"",IF(ISNUMBER(FIND("arbeid",Methode_Keuze)),"",IF(Tb_Activiteiten[[#This Row],[Adviseur]]=1,Tb_Activiteiten[[#Headers],[Adviseur]],"")))</f>
        <v/>
      </c>
      <c r="AP1056" t="str">
        <f>IF(ISNUMBER(FIND("arbeid",Methode_Keuze)),"",IF(ISNUMBER(FIND("arbeid",Methode_Keuze)),"",IF(Tb_Activiteiten[[#This Row],[Projectleider/Expert]]=1,Tb_Activiteiten[[#Headers],[Projectleider/Expert]],"")))</f>
        <v/>
      </c>
      <c r="AQ1056" t="str">
        <f>IF(ISNUMBER(FIND("arbeid",Methode_Keuze)),"",IF(ISNUMBER(FIND("arbeid",Methode_Keuze)),"",IF(Tb_Activiteiten[[#This Row],[Arbeidskosten]]=1,Tb_Activiteiten[[#Headers],[Arbeidskosten]],"")))</f>
        <v/>
      </c>
      <c r="AR1056" t="str">
        <f>IF(ISNUMBER(FIND("arbeid",Methode_Keuze)),"",IF(ISNUMBER(FIND("arbeid",Methode_Keuze)),"",IF(Tb_Activiteiten[[#This Row],[Arbeidskosten op basis van IKS]]=1,Tb_Activiteiten[[#Headers],[Arbeidskosten op basis van IKS]],"")))</f>
        <v/>
      </c>
      <c r="AS1056" t="str">
        <f>IF(ISNUMBER(FIND("overige",Methode_Keuze)),"",IF(Tb_Activiteiten[[#This Row],[Kosten derden exclusief btw]]=1,Tb_Activiteiten[[#Headers],[Kosten derden exclusief btw]],""))</f>
        <v/>
      </c>
      <c r="AT1056" t="str">
        <f>IF(ISNUMBER(FIND("overige",Methode_Keuze)),"",IF(Tb_Activiteiten[[#This Row],[Niet verrekenbare btw]]=1,Tb_Activiteiten[[#Headers],[Niet verrekenbare btw]],""))</f>
        <v/>
      </c>
      <c r="AU1056" t="str">
        <f>IF(ISNUMBER(FIND("overige",Methode_Keuze)),"",IF(Tb_Activiteiten[[#This Row],[Grondkosten]]=1,Tb_Activiteiten[[#Headers],[Grondkosten]],""))</f>
        <v/>
      </c>
      <c r="AV1056" t="str">
        <f>IF(ISNUMBER(FIND("overige",Methode_Keuze)),"",IF(Tb_Activiteiten[[#This Row],[Bijdrage in natura (overige)]]=1,Tb_Activiteiten[[#Headers],[Bijdrage in natura (overige)]],""))</f>
        <v/>
      </c>
      <c r="AW1056" t="str">
        <f>IF(ISNUMBER(FIND("overige",Methode_Keuze)),"",IF(Tb_Activiteiten[[#This Row],[Bijdrage in natura (vrijwilligers)]]=1,Tb_Activiteiten[[#Headers],[Bijdrage in natura (vrijwilligers)]],""))</f>
        <v/>
      </c>
      <c r="AX1056" t="str">
        <f>IF(ISNUMBER(FIND("overige",Methode_Keuze)),"",IF(Tb_Activiteiten[[#This Row],[Afschrijvingskosten]]=1,Tb_Activiteiten[[#Headers],[Afschrijvingskosten]],""))</f>
        <v/>
      </c>
      <c r="AY1056" t="str">
        <f>IF(ISNUMBER(FIND("overige",Methode_Keuze)),"",IF(Tb_Activiteiten[[#This Row],[Vergoeding]]=1,Tb_Activiteiten[[#Headers],[Vergoeding]],""))</f>
        <v/>
      </c>
      <c r="AZ1056" t="str">
        <f>IF(ISNUMBER(FIND("arbeid",Methode_Keuze)),"",IF(Tb_Activiteiten[[#This Row],[Arbeidskosten - vast tarief (excl eigen arbeid)]]=1,Tb_Activiteiten[[#Headers],[Arbeidskosten - vast tarief (excl eigen arbeid)]],""))</f>
        <v/>
      </c>
      <c r="BA1056" t="str">
        <f>IF(ISNUMBER(FIND("overige",Methode_Keuze)),"",IF(Tb_Activiteiten[[#This Row],[Overige kosten]]=1,Tb_Activiteiten[[#Headers],[Overige kosten]],""))</f>
        <v/>
      </c>
    </row>
    <row r="1057" spans="1:53" x14ac:dyDescent="0.25">
      <c r="A1057" s="135"/>
      <c r="B1057" s="135"/>
      <c r="C1057" s="135"/>
      <c r="D1057" s="135"/>
      <c r="E1057" s="135"/>
      <c r="F1057" s="135"/>
      <c r="G1057" s="135"/>
      <c r="O1057" s="56"/>
      <c r="Q1057" t="str">
        <f>IFERROR(IF(VLOOKUP(Tb_Activiteiten[[#This Row],[Openstelling]],Tb_Openstelling[],2,0)=1,1,""),"")</f>
        <v/>
      </c>
      <c r="AK1057" t="str">
        <f>IF(ISNUMBER(FIND("arbeid",Methode_Keuze)),"",IF(ISNUMBER(FIND("arbeid",Methode_Keuze)),"",IF(Tb_Activiteiten[[#This Row],[Loonkosten]]=1,Tb_Activiteiten[[#Headers],[Loonkosten]],"")))</f>
        <v/>
      </c>
      <c r="AL1057" t="str">
        <f>IF(ISNUMBER(FIND("arbeid",Methode_Keuze)),"",IF(ISNUMBER(FIND("arbeid",Methode_Keuze)),"",IF(Tb_Activiteiten[[#This Row],[Eigen arbeid]]=1,Tb_Activiteiten[[#Headers],[Eigen arbeid]],"")))</f>
        <v/>
      </c>
      <c r="AM1057" t="str">
        <f>IF(ISNUMBER(FIND("arbeid",Methode_Keuze)),"",IF(ISNUMBER(FIND("arbeid",Methode_Keuze)),"",IF(Tb_Activiteiten[[#This Row],[Projectmedewerker]]=1,Tb_Activiteiten[[#Headers],[Projectmedewerker]],"")))</f>
        <v/>
      </c>
      <c r="AN1057" t="str">
        <f>IF(ISNUMBER(FIND("arbeid",Methode_Keuze)),"",IF(ISNUMBER(FIND("arbeid",Methode_Keuze)),"",IF(Tb_Activiteiten[[#This Row],[Landbouwer]]=1,Tb_Activiteiten[[#Headers],[Landbouwer]],"")))</f>
        <v/>
      </c>
      <c r="AO1057" t="str">
        <f>IF(ISNUMBER(FIND("arbeid",Methode_Keuze)),"",IF(ISNUMBER(FIND("arbeid",Methode_Keuze)),"",IF(Tb_Activiteiten[[#This Row],[Adviseur]]=1,Tb_Activiteiten[[#Headers],[Adviseur]],"")))</f>
        <v/>
      </c>
      <c r="AP1057" t="str">
        <f>IF(ISNUMBER(FIND("arbeid",Methode_Keuze)),"",IF(ISNUMBER(FIND("arbeid",Methode_Keuze)),"",IF(Tb_Activiteiten[[#This Row],[Projectleider/Expert]]=1,Tb_Activiteiten[[#Headers],[Projectleider/Expert]],"")))</f>
        <v/>
      </c>
      <c r="AQ1057" t="str">
        <f>IF(ISNUMBER(FIND("arbeid",Methode_Keuze)),"",IF(ISNUMBER(FIND("arbeid",Methode_Keuze)),"",IF(Tb_Activiteiten[[#This Row],[Arbeidskosten]]=1,Tb_Activiteiten[[#Headers],[Arbeidskosten]],"")))</f>
        <v/>
      </c>
      <c r="AR1057" t="str">
        <f>IF(ISNUMBER(FIND("arbeid",Methode_Keuze)),"",IF(ISNUMBER(FIND("arbeid",Methode_Keuze)),"",IF(Tb_Activiteiten[[#This Row],[Arbeidskosten op basis van IKS]]=1,Tb_Activiteiten[[#Headers],[Arbeidskosten op basis van IKS]],"")))</f>
        <v/>
      </c>
      <c r="AS1057" t="str">
        <f>IF(ISNUMBER(FIND("overige",Methode_Keuze)),"",IF(Tb_Activiteiten[[#This Row],[Kosten derden exclusief btw]]=1,Tb_Activiteiten[[#Headers],[Kosten derden exclusief btw]],""))</f>
        <v/>
      </c>
      <c r="AT1057" t="str">
        <f>IF(ISNUMBER(FIND("overige",Methode_Keuze)),"",IF(Tb_Activiteiten[[#This Row],[Niet verrekenbare btw]]=1,Tb_Activiteiten[[#Headers],[Niet verrekenbare btw]],""))</f>
        <v/>
      </c>
      <c r="AU1057" t="str">
        <f>IF(ISNUMBER(FIND("overige",Methode_Keuze)),"",IF(Tb_Activiteiten[[#This Row],[Grondkosten]]=1,Tb_Activiteiten[[#Headers],[Grondkosten]],""))</f>
        <v/>
      </c>
      <c r="AV1057" t="str">
        <f>IF(ISNUMBER(FIND("overige",Methode_Keuze)),"",IF(Tb_Activiteiten[[#This Row],[Bijdrage in natura (overige)]]=1,Tb_Activiteiten[[#Headers],[Bijdrage in natura (overige)]],""))</f>
        <v/>
      </c>
      <c r="AW1057" t="str">
        <f>IF(ISNUMBER(FIND("overige",Methode_Keuze)),"",IF(Tb_Activiteiten[[#This Row],[Bijdrage in natura (vrijwilligers)]]=1,Tb_Activiteiten[[#Headers],[Bijdrage in natura (vrijwilligers)]],""))</f>
        <v/>
      </c>
      <c r="AX1057" t="str">
        <f>IF(ISNUMBER(FIND("overige",Methode_Keuze)),"",IF(Tb_Activiteiten[[#This Row],[Afschrijvingskosten]]=1,Tb_Activiteiten[[#Headers],[Afschrijvingskosten]],""))</f>
        <v/>
      </c>
      <c r="AY1057" t="str">
        <f>IF(ISNUMBER(FIND("overige",Methode_Keuze)),"",IF(Tb_Activiteiten[[#This Row],[Vergoeding]]=1,Tb_Activiteiten[[#Headers],[Vergoeding]],""))</f>
        <v/>
      </c>
      <c r="AZ1057" t="str">
        <f>IF(ISNUMBER(FIND("arbeid",Methode_Keuze)),"",IF(Tb_Activiteiten[[#This Row],[Arbeidskosten - vast tarief (excl eigen arbeid)]]=1,Tb_Activiteiten[[#Headers],[Arbeidskosten - vast tarief (excl eigen arbeid)]],""))</f>
        <v/>
      </c>
      <c r="BA1057" t="str">
        <f>IF(ISNUMBER(FIND("overige",Methode_Keuze)),"",IF(Tb_Activiteiten[[#This Row],[Overige kosten]]=1,Tb_Activiteiten[[#Headers],[Overige kosten]],""))</f>
        <v/>
      </c>
    </row>
    <row r="1058" spans="1:53" x14ac:dyDescent="0.25">
      <c r="A1058" s="135"/>
      <c r="B1058" s="135"/>
      <c r="C1058" s="135"/>
      <c r="D1058" s="135"/>
      <c r="E1058" s="135"/>
      <c r="F1058" s="135"/>
      <c r="G1058" s="135"/>
      <c r="O1058" s="56"/>
      <c r="Q1058" t="str">
        <f>IFERROR(IF(VLOOKUP(Tb_Activiteiten[[#This Row],[Openstelling]],Tb_Openstelling[],2,0)=1,1,""),"")</f>
        <v/>
      </c>
      <c r="AK1058" t="str">
        <f>IF(ISNUMBER(FIND("arbeid",Methode_Keuze)),"",IF(ISNUMBER(FIND("arbeid",Methode_Keuze)),"",IF(Tb_Activiteiten[[#This Row],[Loonkosten]]=1,Tb_Activiteiten[[#Headers],[Loonkosten]],"")))</f>
        <v/>
      </c>
      <c r="AL1058" t="str">
        <f>IF(ISNUMBER(FIND("arbeid",Methode_Keuze)),"",IF(ISNUMBER(FIND("arbeid",Methode_Keuze)),"",IF(Tb_Activiteiten[[#This Row],[Eigen arbeid]]=1,Tb_Activiteiten[[#Headers],[Eigen arbeid]],"")))</f>
        <v/>
      </c>
      <c r="AM1058" t="str">
        <f>IF(ISNUMBER(FIND("arbeid",Methode_Keuze)),"",IF(ISNUMBER(FIND("arbeid",Methode_Keuze)),"",IF(Tb_Activiteiten[[#This Row],[Projectmedewerker]]=1,Tb_Activiteiten[[#Headers],[Projectmedewerker]],"")))</f>
        <v/>
      </c>
      <c r="AN1058" t="str">
        <f>IF(ISNUMBER(FIND("arbeid",Methode_Keuze)),"",IF(ISNUMBER(FIND("arbeid",Methode_Keuze)),"",IF(Tb_Activiteiten[[#This Row],[Landbouwer]]=1,Tb_Activiteiten[[#Headers],[Landbouwer]],"")))</f>
        <v/>
      </c>
      <c r="AO1058" t="str">
        <f>IF(ISNUMBER(FIND("arbeid",Methode_Keuze)),"",IF(ISNUMBER(FIND("arbeid",Methode_Keuze)),"",IF(Tb_Activiteiten[[#This Row],[Adviseur]]=1,Tb_Activiteiten[[#Headers],[Adviseur]],"")))</f>
        <v/>
      </c>
      <c r="AP1058" t="str">
        <f>IF(ISNUMBER(FIND("arbeid",Methode_Keuze)),"",IF(ISNUMBER(FIND("arbeid",Methode_Keuze)),"",IF(Tb_Activiteiten[[#This Row],[Projectleider/Expert]]=1,Tb_Activiteiten[[#Headers],[Projectleider/Expert]],"")))</f>
        <v/>
      </c>
      <c r="AQ1058" t="str">
        <f>IF(ISNUMBER(FIND("arbeid",Methode_Keuze)),"",IF(ISNUMBER(FIND("arbeid",Methode_Keuze)),"",IF(Tb_Activiteiten[[#This Row],[Arbeidskosten]]=1,Tb_Activiteiten[[#Headers],[Arbeidskosten]],"")))</f>
        <v/>
      </c>
      <c r="AR1058" t="str">
        <f>IF(ISNUMBER(FIND("arbeid",Methode_Keuze)),"",IF(ISNUMBER(FIND("arbeid",Methode_Keuze)),"",IF(Tb_Activiteiten[[#This Row],[Arbeidskosten op basis van IKS]]=1,Tb_Activiteiten[[#Headers],[Arbeidskosten op basis van IKS]],"")))</f>
        <v/>
      </c>
      <c r="AS1058" t="str">
        <f>IF(ISNUMBER(FIND("overige",Methode_Keuze)),"",IF(Tb_Activiteiten[[#This Row],[Kosten derden exclusief btw]]=1,Tb_Activiteiten[[#Headers],[Kosten derden exclusief btw]],""))</f>
        <v/>
      </c>
      <c r="AT1058" t="str">
        <f>IF(ISNUMBER(FIND("overige",Methode_Keuze)),"",IF(Tb_Activiteiten[[#This Row],[Niet verrekenbare btw]]=1,Tb_Activiteiten[[#Headers],[Niet verrekenbare btw]],""))</f>
        <v/>
      </c>
      <c r="AU1058" t="str">
        <f>IF(ISNUMBER(FIND("overige",Methode_Keuze)),"",IF(Tb_Activiteiten[[#This Row],[Grondkosten]]=1,Tb_Activiteiten[[#Headers],[Grondkosten]],""))</f>
        <v/>
      </c>
      <c r="AV1058" t="str">
        <f>IF(ISNUMBER(FIND("overige",Methode_Keuze)),"",IF(Tb_Activiteiten[[#This Row],[Bijdrage in natura (overige)]]=1,Tb_Activiteiten[[#Headers],[Bijdrage in natura (overige)]],""))</f>
        <v/>
      </c>
      <c r="AW1058" t="str">
        <f>IF(ISNUMBER(FIND("overige",Methode_Keuze)),"",IF(Tb_Activiteiten[[#This Row],[Bijdrage in natura (vrijwilligers)]]=1,Tb_Activiteiten[[#Headers],[Bijdrage in natura (vrijwilligers)]],""))</f>
        <v/>
      </c>
      <c r="AX1058" t="str">
        <f>IF(ISNUMBER(FIND("overige",Methode_Keuze)),"",IF(Tb_Activiteiten[[#This Row],[Afschrijvingskosten]]=1,Tb_Activiteiten[[#Headers],[Afschrijvingskosten]],""))</f>
        <v/>
      </c>
      <c r="AY1058" t="str">
        <f>IF(ISNUMBER(FIND("overige",Methode_Keuze)),"",IF(Tb_Activiteiten[[#This Row],[Vergoeding]]=1,Tb_Activiteiten[[#Headers],[Vergoeding]],""))</f>
        <v/>
      </c>
      <c r="AZ1058" t="str">
        <f>IF(ISNUMBER(FIND("arbeid",Methode_Keuze)),"",IF(Tb_Activiteiten[[#This Row],[Arbeidskosten - vast tarief (excl eigen arbeid)]]=1,Tb_Activiteiten[[#Headers],[Arbeidskosten - vast tarief (excl eigen arbeid)]],""))</f>
        <v/>
      </c>
      <c r="BA1058" t="str">
        <f>IF(ISNUMBER(FIND("overige",Methode_Keuze)),"",IF(Tb_Activiteiten[[#This Row],[Overige kosten]]=1,Tb_Activiteiten[[#Headers],[Overige kosten]],""))</f>
        <v/>
      </c>
    </row>
    <row r="1059" spans="1:53" x14ac:dyDescent="0.25">
      <c r="A1059" s="135"/>
      <c r="B1059" s="135"/>
      <c r="C1059" s="135"/>
      <c r="D1059" s="135"/>
      <c r="E1059" s="135"/>
      <c r="F1059" s="135"/>
      <c r="G1059" s="135"/>
      <c r="O1059" s="56"/>
      <c r="Q1059" t="str">
        <f>IFERROR(IF(VLOOKUP(Tb_Activiteiten[[#This Row],[Openstelling]],Tb_Openstelling[],2,0)=1,1,""),"")</f>
        <v/>
      </c>
      <c r="AK1059" t="str">
        <f>IF(ISNUMBER(FIND("arbeid",Methode_Keuze)),"",IF(ISNUMBER(FIND("arbeid",Methode_Keuze)),"",IF(Tb_Activiteiten[[#This Row],[Loonkosten]]=1,Tb_Activiteiten[[#Headers],[Loonkosten]],"")))</f>
        <v/>
      </c>
      <c r="AL1059" t="str">
        <f>IF(ISNUMBER(FIND("arbeid",Methode_Keuze)),"",IF(ISNUMBER(FIND("arbeid",Methode_Keuze)),"",IF(Tb_Activiteiten[[#This Row],[Eigen arbeid]]=1,Tb_Activiteiten[[#Headers],[Eigen arbeid]],"")))</f>
        <v/>
      </c>
      <c r="AM1059" t="str">
        <f>IF(ISNUMBER(FIND("arbeid",Methode_Keuze)),"",IF(ISNUMBER(FIND("arbeid",Methode_Keuze)),"",IF(Tb_Activiteiten[[#This Row],[Projectmedewerker]]=1,Tb_Activiteiten[[#Headers],[Projectmedewerker]],"")))</f>
        <v/>
      </c>
      <c r="AN1059" t="str">
        <f>IF(ISNUMBER(FIND("arbeid",Methode_Keuze)),"",IF(ISNUMBER(FIND("arbeid",Methode_Keuze)),"",IF(Tb_Activiteiten[[#This Row],[Landbouwer]]=1,Tb_Activiteiten[[#Headers],[Landbouwer]],"")))</f>
        <v/>
      </c>
      <c r="AO1059" t="str">
        <f>IF(ISNUMBER(FIND("arbeid",Methode_Keuze)),"",IF(ISNUMBER(FIND("arbeid",Methode_Keuze)),"",IF(Tb_Activiteiten[[#This Row],[Adviseur]]=1,Tb_Activiteiten[[#Headers],[Adviseur]],"")))</f>
        <v/>
      </c>
      <c r="AP1059" t="str">
        <f>IF(ISNUMBER(FIND("arbeid",Methode_Keuze)),"",IF(ISNUMBER(FIND("arbeid",Methode_Keuze)),"",IF(Tb_Activiteiten[[#This Row],[Projectleider/Expert]]=1,Tb_Activiteiten[[#Headers],[Projectleider/Expert]],"")))</f>
        <v/>
      </c>
      <c r="AQ1059" t="str">
        <f>IF(ISNUMBER(FIND("arbeid",Methode_Keuze)),"",IF(ISNUMBER(FIND("arbeid",Methode_Keuze)),"",IF(Tb_Activiteiten[[#This Row],[Arbeidskosten]]=1,Tb_Activiteiten[[#Headers],[Arbeidskosten]],"")))</f>
        <v/>
      </c>
      <c r="AR1059" t="str">
        <f>IF(ISNUMBER(FIND("arbeid",Methode_Keuze)),"",IF(ISNUMBER(FIND("arbeid",Methode_Keuze)),"",IF(Tb_Activiteiten[[#This Row],[Arbeidskosten op basis van IKS]]=1,Tb_Activiteiten[[#Headers],[Arbeidskosten op basis van IKS]],"")))</f>
        <v/>
      </c>
      <c r="AS1059" t="str">
        <f>IF(ISNUMBER(FIND("overige",Methode_Keuze)),"",IF(Tb_Activiteiten[[#This Row],[Kosten derden exclusief btw]]=1,Tb_Activiteiten[[#Headers],[Kosten derden exclusief btw]],""))</f>
        <v/>
      </c>
      <c r="AT1059" t="str">
        <f>IF(ISNUMBER(FIND("overige",Methode_Keuze)),"",IF(Tb_Activiteiten[[#This Row],[Niet verrekenbare btw]]=1,Tb_Activiteiten[[#Headers],[Niet verrekenbare btw]],""))</f>
        <v/>
      </c>
      <c r="AU1059" t="str">
        <f>IF(ISNUMBER(FIND("overige",Methode_Keuze)),"",IF(Tb_Activiteiten[[#This Row],[Grondkosten]]=1,Tb_Activiteiten[[#Headers],[Grondkosten]],""))</f>
        <v/>
      </c>
      <c r="AV1059" t="str">
        <f>IF(ISNUMBER(FIND("overige",Methode_Keuze)),"",IF(Tb_Activiteiten[[#This Row],[Bijdrage in natura (overige)]]=1,Tb_Activiteiten[[#Headers],[Bijdrage in natura (overige)]],""))</f>
        <v/>
      </c>
      <c r="AW1059" t="str">
        <f>IF(ISNUMBER(FIND("overige",Methode_Keuze)),"",IF(Tb_Activiteiten[[#This Row],[Bijdrage in natura (vrijwilligers)]]=1,Tb_Activiteiten[[#Headers],[Bijdrage in natura (vrijwilligers)]],""))</f>
        <v/>
      </c>
      <c r="AX1059" t="str">
        <f>IF(ISNUMBER(FIND("overige",Methode_Keuze)),"",IF(Tb_Activiteiten[[#This Row],[Afschrijvingskosten]]=1,Tb_Activiteiten[[#Headers],[Afschrijvingskosten]],""))</f>
        <v/>
      </c>
      <c r="AY1059" t="str">
        <f>IF(ISNUMBER(FIND("overige",Methode_Keuze)),"",IF(Tb_Activiteiten[[#This Row],[Vergoeding]]=1,Tb_Activiteiten[[#Headers],[Vergoeding]],""))</f>
        <v/>
      </c>
      <c r="AZ1059" t="str">
        <f>IF(ISNUMBER(FIND("arbeid",Methode_Keuze)),"",IF(Tb_Activiteiten[[#This Row],[Arbeidskosten - vast tarief (excl eigen arbeid)]]=1,Tb_Activiteiten[[#Headers],[Arbeidskosten - vast tarief (excl eigen arbeid)]],""))</f>
        <v/>
      </c>
      <c r="BA1059" t="str">
        <f>IF(ISNUMBER(FIND("overige",Methode_Keuze)),"",IF(Tb_Activiteiten[[#This Row],[Overige kosten]]=1,Tb_Activiteiten[[#Headers],[Overige kosten]],""))</f>
        <v/>
      </c>
    </row>
    <row r="1060" spans="1:53" x14ac:dyDescent="0.25">
      <c r="A1060" s="135"/>
      <c r="B1060" s="135"/>
      <c r="C1060" s="135"/>
      <c r="D1060" s="135"/>
      <c r="E1060" s="135"/>
      <c r="F1060" s="135"/>
      <c r="G1060" s="135"/>
      <c r="O1060" s="56"/>
      <c r="Q1060" t="str">
        <f>IFERROR(IF(VLOOKUP(Tb_Activiteiten[[#This Row],[Openstelling]],Tb_Openstelling[],2,0)=1,1,""),"")</f>
        <v/>
      </c>
      <c r="AK1060" t="str">
        <f>IF(ISNUMBER(FIND("arbeid",Methode_Keuze)),"",IF(ISNUMBER(FIND("arbeid",Methode_Keuze)),"",IF(Tb_Activiteiten[[#This Row],[Loonkosten]]=1,Tb_Activiteiten[[#Headers],[Loonkosten]],"")))</f>
        <v/>
      </c>
      <c r="AL1060" t="str">
        <f>IF(ISNUMBER(FIND("arbeid",Methode_Keuze)),"",IF(ISNUMBER(FIND("arbeid",Methode_Keuze)),"",IF(Tb_Activiteiten[[#This Row],[Eigen arbeid]]=1,Tb_Activiteiten[[#Headers],[Eigen arbeid]],"")))</f>
        <v/>
      </c>
      <c r="AM1060" t="str">
        <f>IF(ISNUMBER(FIND("arbeid",Methode_Keuze)),"",IF(ISNUMBER(FIND("arbeid",Methode_Keuze)),"",IF(Tb_Activiteiten[[#This Row],[Projectmedewerker]]=1,Tb_Activiteiten[[#Headers],[Projectmedewerker]],"")))</f>
        <v/>
      </c>
      <c r="AN1060" t="str">
        <f>IF(ISNUMBER(FIND("arbeid",Methode_Keuze)),"",IF(ISNUMBER(FIND("arbeid",Methode_Keuze)),"",IF(Tb_Activiteiten[[#This Row],[Landbouwer]]=1,Tb_Activiteiten[[#Headers],[Landbouwer]],"")))</f>
        <v/>
      </c>
      <c r="AO1060" t="str">
        <f>IF(ISNUMBER(FIND("arbeid",Methode_Keuze)),"",IF(ISNUMBER(FIND("arbeid",Methode_Keuze)),"",IF(Tb_Activiteiten[[#This Row],[Adviseur]]=1,Tb_Activiteiten[[#Headers],[Adviseur]],"")))</f>
        <v/>
      </c>
      <c r="AP1060" t="str">
        <f>IF(ISNUMBER(FIND("arbeid",Methode_Keuze)),"",IF(ISNUMBER(FIND("arbeid",Methode_Keuze)),"",IF(Tb_Activiteiten[[#This Row],[Projectleider/Expert]]=1,Tb_Activiteiten[[#Headers],[Projectleider/Expert]],"")))</f>
        <v/>
      </c>
      <c r="AQ1060" t="str">
        <f>IF(ISNUMBER(FIND("arbeid",Methode_Keuze)),"",IF(ISNUMBER(FIND("arbeid",Methode_Keuze)),"",IF(Tb_Activiteiten[[#This Row],[Arbeidskosten]]=1,Tb_Activiteiten[[#Headers],[Arbeidskosten]],"")))</f>
        <v/>
      </c>
      <c r="AR1060" t="str">
        <f>IF(ISNUMBER(FIND("arbeid",Methode_Keuze)),"",IF(ISNUMBER(FIND("arbeid",Methode_Keuze)),"",IF(Tb_Activiteiten[[#This Row],[Arbeidskosten op basis van IKS]]=1,Tb_Activiteiten[[#Headers],[Arbeidskosten op basis van IKS]],"")))</f>
        <v/>
      </c>
      <c r="AS1060" t="str">
        <f>IF(ISNUMBER(FIND("overige",Methode_Keuze)),"",IF(Tb_Activiteiten[[#This Row],[Kosten derden exclusief btw]]=1,Tb_Activiteiten[[#Headers],[Kosten derden exclusief btw]],""))</f>
        <v/>
      </c>
      <c r="AT1060" t="str">
        <f>IF(ISNUMBER(FIND("overige",Methode_Keuze)),"",IF(Tb_Activiteiten[[#This Row],[Niet verrekenbare btw]]=1,Tb_Activiteiten[[#Headers],[Niet verrekenbare btw]],""))</f>
        <v/>
      </c>
      <c r="AU1060" t="str">
        <f>IF(ISNUMBER(FIND("overige",Methode_Keuze)),"",IF(Tb_Activiteiten[[#This Row],[Grondkosten]]=1,Tb_Activiteiten[[#Headers],[Grondkosten]],""))</f>
        <v/>
      </c>
      <c r="AV1060" t="str">
        <f>IF(ISNUMBER(FIND("overige",Methode_Keuze)),"",IF(Tb_Activiteiten[[#This Row],[Bijdrage in natura (overige)]]=1,Tb_Activiteiten[[#Headers],[Bijdrage in natura (overige)]],""))</f>
        <v/>
      </c>
      <c r="AW1060" t="str">
        <f>IF(ISNUMBER(FIND("overige",Methode_Keuze)),"",IF(Tb_Activiteiten[[#This Row],[Bijdrage in natura (vrijwilligers)]]=1,Tb_Activiteiten[[#Headers],[Bijdrage in natura (vrijwilligers)]],""))</f>
        <v/>
      </c>
      <c r="AX1060" t="str">
        <f>IF(ISNUMBER(FIND("overige",Methode_Keuze)),"",IF(Tb_Activiteiten[[#This Row],[Afschrijvingskosten]]=1,Tb_Activiteiten[[#Headers],[Afschrijvingskosten]],""))</f>
        <v/>
      </c>
      <c r="AY1060" t="str">
        <f>IF(ISNUMBER(FIND("overige",Methode_Keuze)),"",IF(Tb_Activiteiten[[#This Row],[Vergoeding]]=1,Tb_Activiteiten[[#Headers],[Vergoeding]],""))</f>
        <v/>
      </c>
      <c r="AZ1060" t="str">
        <f>IF(ISNUMBER(FIND("arbeid",Methode_Keuze)),"",IF(Tb_Activiteiten[[#This Row],[Arbeidskosten - vast tarief (excl eigen arbeid)]]=1,Tb_Activiteiten[[#Headers],[Arbeidskosten - vast tarief (excl eigen arbeid)]],""))</f>
        <v/>
      </c>
      <c r="BA1060" t="str">
        <f>IF(ISNUMBER(FIND("overige",Methode_Keuze)),"",IF(Tb_Activiteiten[[#This Row],[Overige kosten]]=1,Tb_Activiteiten[[#Headers],[Overige kosten]],""))</f>
        <v/>
      </c>
    </row>
    <row r="1061" spans="1:53" x14ac:dyDescent="0.25">
      <c r="A1061" s="135"/>
      <c r="B1061" s="135"/>
      <c r="C1061" s="135"/>
      <c r="D1061" s="135"/>
      <c r="E1061" s="135"/>
      <c r="F1061" s="135"/>
      <c r="G1061" s="135"/>
      <c r="O1061" s="56"/>
      <c r="Q1061" t="str">
        <f>IFERROR(IF(VLOOKUP(Tb_Activiteiten[[#This Row],[Openstelling]],Tb_Openstelling[],2,0)=1,1,""),"")</f>
        <v/>
      </c>
      <c r="AK1061" t="str">
        <f>IF(ISNUMBER(FIND("arbeid",Methode_Keuze)),"",IF(ISNUMBER(FIND("arbeid",Methode_Keuze)),"",IF(Tb_Activiteiten[[#This Row],[Loonkosten]]=1,Tb_Activiteiten[[#Headers],[Loonkosten]],"")))</f>
        <v/>
      </c>
      <c r="AL1061" t="str">
        <f>IF(ISNUMBER(FIND("arbeid",Methode_Keuze)),"",IF(ISNUMBER(FIND("arbeid",Methode_Keuze)),"",IF(Tb_Activiteiten[[#This Row],[Eigen arbeid]]=1,Tb_Activiteiten[[#Headers],[Eigen arbeid]],"")))</f>
        <v/>
      </c>
      <c r="AM1061" t="str">
        <f>IF(ISNUMBER(FIND("arbeid",Methode_Keuze)),"",IF(ISNUMBER(FIND("arbeid",Methode_Keuze)),"",IF(Tb_Activiteiten[[#This Row],[Projectmedewerker]]=1,Tb_Activiteiten[[#Headers],[Projectmedewerker]],"")))</f>
        <v/>
      </c>
      <c r="AN1061" t="str">
        <f>IF(ISNUMBER(FIND("arbeid",Methode_Keuze)),"",IF(ISNUMBER(FIND("arbeid",Methode_Keuze)),"",IF(Tb_Activiteiten[[#This Row],[Landbouwer]]=1,Tb_Activiteiten[[#Headers],[Landbouwer]],"")))</f>
        <v/>
      </c>
      <c r="AO1061" t="str">
        <f>IF(ISNUMBER(FIND("arbeid",Methode_Keuze)),"",IF(ISNUMBER(FIND("arbeid",Methode_Keuze)),"",IF(Tb_Activiteiten[[#This Row],[Adviseur]]=1,Tb_Activiteiten[[#Headers],[Adviseur]],"")))</f>
        <v/>
      </c>
      <c r="AP1061" t="str">
        <f>IF(ISNUMBER(FIND("arbeid",Methode_Keuze)),"",IF(ISNUMBER(FIND("arbeid",Methode_Keuze)),"",IF(Tb_Activiteiten[[#This Row],[Projectleider/Expert]]=1,Tb_Activiteiten[[#Headers],[Projectleider/Expert]],"")))</f>
        <v/>
      </c>
      <c r="AQ1061" t="str">
        <f>IF(ISNUMBER(FIND("arbeid",Methode_Keuze)),"",IF(ISNUMBER(FIND("arbeid",Methode_Keuze)),"",IF(Tb_Activiteiten[[#This Row],[Arbeidskosten]]=1,Tb_Activiteiten[[#Headers],[Arbeidskosten]],"")))</f>
        <v/>
      </c>
      <c r="AR1061" t="str">
        <f>IF(ISNUMBER(FIND("arbeid",Methode_Keuze)),"",IF(ISNUMBER(FIND("arbeid",Methode_Keuze)),"",IF(Tb_Activiteiten[[#This Row],[Arbeidskosten op basis van IKS]]=1,Tb_Activiteiten[[#Headers],[Arbeidskosten op basis van IKS]],"")))</f>
        <v/>
      </c>
      <c r="AS1061" t="str">
        <f>IF(ISNUMBER(FIND("overige",Methode_Keuze)),"",IF(Tb_Activiteiten[[#This Row],[Kosten derden exclusief btw]]=1,Tb_Activiteiten[[#Headers],[Kosten derden exclusief btw]],""))</f>
        <v/>
      </c>
      <c r="AT1061" t="str">
        <f>IF(ISNUMBER(FIND("overige",Methode_Keuze)),"",IF(Tb_Activiteiten[[#This Row],[Niet verrekenbare btw]]=1,Tb_Activiteiten[[#Headers],[Niet verrekenbare btw]],""))</f>
        <v/>
      </c>
      <c r="AU1061" t="str">
        <f>IF(ISNUMBER(FIND("overige",Methode_Keuze)),"",IF(Tb_Activiteiten[[#This Row],[Grondkosten]]=1,Tb_Activiteiten[[#Headers],[Grondkosten]],""))</f>
        <v/>
      </c>
      <c r="AV1061" t="str">
        <f>IF(ISNUMBER(FIND("overige",Methode_Keuze)),"",IF(Tb_Activiteiten[[#This Row],[Bijdrage in natura (overige)]]=1,Tb_Activiteiten[[#Headers],[Bijdrage in natura (overige)]],""))</f>
        <v/>
      </c>
      <c r="AW1061" t="str">
        <f>IF(ISNUMBER(FIND("overige",Methode_Keuze)),"",IF(Tb_Activiteiten[[#This Row],[Bijdrage in natura (vrijwilligers)]]=1,Tb_Activiteiten[[#Headers],[Bijdrage in natura (vrijwilligers)]],""))</f>
        <v/>
      </c>
      <c r="AX1061" t="str">
        <f>IF(ISNUMBER(FIND("overige",Methode_Keuze)),"",IF(Tb_Activiteiten[[#This Row],[Afschrijvingskosten]]=1,Tb_Activiteiten[[#Headers],[Afschrijvingskosten]],""))</f>
        <v/>
      </c>
      <c r="AY1061" t="str">
        <f>IF(ISNUMBER(FIND("overige",Methode_Keuze)),"",IF(Tb_Activiteiten[[#This Row],[Vergoeding]]=1,Tb_Activiteiten[[#Headers],[Vergoeding]],""))</f>
        <v/>
      </c>
      <c r="AZ1061" t="str">
        <f>IF(ISNUMBER(FIND("arbeid",Methode_Keuze)),"",IF(Tb_Activiteiten[[#This Row],[Arbeidskosten - vast tarief (excl eigen arbeid)]]=1,Tb_Activiteiten[[#Headers],[Arbeidskosten - vast tarief (excl eigen arbeid)]],""))</f>
        <v/>
      </c>
      <c r="BA1061" t="str">
        <f>IF(ISNUMBER(FIND("overige",Methode_Keuze)),"",IF(Tb_Activiteiten[[#This Row],[Overige kosten]]=1,Tb_Activiteiten[[#Headers],[Overige kosten]],""))</f>
        <v/>
      </c>
    </row>
    <row r="1062" spans="1:53" x14ac:dyDescent="0.25">
      <c r="A1062" s="135"/>
      <c r="B1062" s="135"/>
      <c r="C1062" s="135"/>
      <c r="D1062" s="135"/>
      <c r="E1062" s="135"/>
      <c r="F1062" s="135"/>
      <c r="G1062" s="135"/>
      <c r="O1062" s="56"/>
      <c r="Q1062" t="str">
        <f>IFERROR(IF(VLOOKUP(Tb_Activiteiten[[#This Row],[Openstelling]],Tb_Openstelling[],2,0)=1,1,""),"")</f>
        <v/>
      </c>
      <c r="AK1062" t="str">
        <f>IF(ISNUMBER(FIND("arbeid",Methode_Keuze)),"",IF(ISNUMBER(FIND("arbeid",Methode_Keuze)),"",IF(Tb_Activiteiten[[#This Row],[Loonkosten]]=1,Tb_Activiteiten[[#Headers],[Loonkosten]],"")))</f>
        <v/>
      </c>
      <c r="AL1062" t="str">
        <f>IF(ISNUMBER(FIND("arbeid",Methode_Keuze)),"",IF(ISNUMBER(FIND("arbeid",Methode_Keuze)),"",IF(Tb_Activiteiten[[#This Row],[Eigen arbeid]]=1,Tb_Activiteiten[[#Headers],[Eigen arbeid]],"")))</f>
        <v/>
      </c>
      <c r="AM1062" t="str">
        <f>IF(ISNUMBER(FIND("arbeid",Methode_Keuze)),"",IF(ISNUMBER(FIND("arbeid",Methode_Keuze)),"",IF(Tb_Activiteiten[[#This Row],[Projectmedewerker]]=1,Tb_Activiteiten[[#Headers],[Projectmedewerker]],"")))</f>
        <v/>
      </c>
      <c r="AN1062" t="str">
        <f>IF(ISNUMBER(FIND("arbeid",Methode_Keuze)),"",IF(ISNUMBER(FIND("arbeid",Methode_Keuze)),"",IF(Tb_Activiteiten[[#This Row],[Landbouwer]]=1,Tb_Activiteiten[[#Headers],[Landbouwer]],"")))</f>
        <v/>
      </c>
      <c r="AO1062" t="str">
        <f>IF(ISNUMBER(FIND("arbeid",Methode_Keuze)),"",IF(ISNUMBER(FIND("arbeid",Methode_Keuze)),"",IF(Tb_Activiteiten[[#This Row],[Adviseur]]=1,Tb_Activiteiten[[#Headers],[Adviseur]],"")))</f>
        <v/>
      </c>
      <c r="AP1062" t="str">
        <f>IF(ISNUMBER(FIND("arbeid",Methode_Keuze)),"",IF(ISNUMBER(FIND("arbeid",Methode_Keuze)),"",IF(Tb_Activiteiten[[#This Row],[Projectleider/Expert]]=1,Tb_Activiteiten[[#Headers],[Projectleider/Expert]],"")))</f>
        <v/>
      </c>
      <c r="AQ1062" t="str">
        <f>IF(ISNUMBER(FIND("arbeid",Methode_Keuze)),"",IF(ISNUMBER(FIND("arbeid",Methode_Keuze)),"",IF(Tb_Activiteiten[[#This Row],[Arbeidskosten]]=1,Tb_Activiteiten[[#Headers],[Arbeidskosten]],"")))</f>
        <v/>
      </c>
      <c r="AR1062" t="str">
        <f>IF(ISNUMBER(FIND("arbeid",Methode_Keuze)),"",IF(ISNUMBER(FIND("arbeid",Methode_Keuze)),"",IF(Tb_Activiteiten[[#This Row],[Arbeidskosten op basis van IKS]]=1,Tb_Activiteiten[[#Headers],[Arbeidskosten op basis van IKS]],"")))</f>
        <v/>
      </c>
      <c r="AS1062" t="str">
        <f>IF(ISNUMBER(FIND("overige",Methode_Keuze)),"",IF(Tb_Activiteiten[[#This Row],[Kosten derden exclusief btw]]=1,Tb_Activiteiten[[#Headers],[Kosten derden exclusief btw]],""))</f>
        <v/>
      </c>
      <c r="AT1062" t="str">
        <f>IF(ISNUMBER(FIND("overige",Methode_Keuze)),"",IF(Tb_Activiteiten[[#This Row],[Niet verrekenbare btw]]=1,Tb_Activiteiten[[#Headers],[Niet verrekenbare btw]],""))</f>
        <v/>
      </c>
      <c r="AU1062" t="str">
        <f>IF(ISNUMBER(FIND("overige",Methode_Keuze)),"",IF(Tb_Activiteiten[[#This Row],[Grondkosten]]=1,Tb_Activiteiten[[#Headers],[Grondkosten]],""))</f>
        <v/>
      </c>
      <c r="AV1062" t="str">
        <f>IF(ISNUMBER(FIND("overige",Methode_Keuze)),"",IF(Tb_Activiteiten[[#This Row],[Bijdrage in natura (overige)]]=1,Tb_Activiteiten[[#Headers],[Bijdrage in natura (overige)]],""))</f>
        <v/>
      </c>
      <c r="AW1062" t="str">
        <f>IF(ISNUMBER(FIND("overige",Methode_Keuze)),"",IF(Tb_Activiteiten[[#This Row],[Bijdrage in natura (vrijwilligers)]]=1,Tb_Activiteiten[[#Headers],[Bijdrage in natura (vrijwilligers)]],""))</f>
        <v/>
      </c>
      <c r="AX1062" t="str">
        <f>IF(ISNUMBER(FIND("overige",Methode_Keuze)),"",IF(Tb_Activiteiten[[#This Row],[Afschrijvingskosten]]=1,Tb_Activiteiten[[#Headers],[Afschrijvingskosten]],""))</f>
        <v/>
      </c>
      <c r="AY1062" t="str">
        <f>IF(ISNUMBER(FIND("overige",Methode_Keuze)),"",IF(Tb_Activiteiten[[#This Row],[Vergoeding]]=1,Tb_Activiteiten[[#Headers],[Vergoeding]],""))</f>
        <v/>
      </c>
      <c r="AZ1062" t="str">
        <f>IF(ISNUMBER(FIND("arbeid",Methode_Keuze)),"",IF(Tb_Activiteiten[[#This Row],[Arbeidskosten - vast tarief (excl eigen arbeid)]]=1,Tb_Activiteiten[[#Headers],[Arbeidskosten - vast tarief (excl eigen arbeid)]],""))</f>
        <v/>
      </c>
      <c r="BA1062" t="str">
        <f>IF(ISNUMBER(FIND("overige",Methode_Keuze)),"",IF(Tb_Activiteiten[[#This Row],[Overige kosten]]=1,Tb_Activiteiten[[#Headers],[Overige kosten]],""))</f>
        <v/>
      </c>
    </row>
    <row r="1063" spans="1:53" x14ac:dyDescent="0.25">
      <c r="A1063" s="135"/>
      <c r="B1063" s="135"/>
      <c r="C1063" s="135"/>
      <c r="D1063" s="135"/>
      <c r="E1063" s="135"/>
      <c r="F1063" s="135"/>
      <c r="G1063" s="135"/>
      <c r="O1063" s="56"/>
      <c r="Q1063" t="str">
        <f>IFERROR(IF(VLOOKUP(Tb_Activiteiten[[#This Row],[Openstelling]],Tb_Openstelling[],2,0)=1,1,""),"")</f>
        <v/>
      </c>
      <c r="AK1063" t="str">
        <f>IF(ISNUMBER(FIND("arbeid",Methode_Keuze)),"",IF(ISNUMBER(FIND("arbeid",Methode_Keuze)),"",IF(Tb_Activiteiten[[#This Row],[Loonkosten]]=1,Tb_Activiteiten[[#Headers],[Loonkosten]],"")))</f>
        <v/>
      </c>
      <c r="AL1063" t="str">
        <f>IF(ISNUMBER(FIND("arbeid",Methode_Keuze)),"",IF(ISNUMBER(FIND("arbeid",Methode_Keuze)),"",IF(Tb_Activiteiten[[#This Row],[Eigen arbeid]]=1,Tb_Activiteiten[[#Headers],[Eigen arbeid]],"")))</f>
        <v/>
      </c>
      <c r="AM1063" t="str">
        <f>IF(ISNUMBER(FIND("arbeid",Methode_Keuze)),"",IF(ISNUMBER(FIND("arbeid",Methode_Keuze)),"",IF(Tb_Activiteiten[[#This Row],[Projectmedewerker]]=1,Tb_Activiteiten[[#Headers],[Projectmedewerker]],"")))</f>
        <v/>
      </c>
      <c r="AN1063" t="str">
        <f>IF(ISNUMBER(FIND("arbeid",Methode_Keuze)),"",IF(ISNUMBER(FIND("arbeid",Methode_Keuze)),"",IF(Tb_Activiteiten[[#This Row],[Landbouwer]]=1,Tb_Activiteiten[[#Headers],[Landbouwer]],"")))</f>
        <v/>
      </c>
      <c r="AO1063" t="str">
        <f>IF(ISNUMBER(FIND("arbeid",Methode_Keuze)),"",IF(ISNUMBER(FIND("arbeid",Methode_Keuze)),"",IF(Tb_Activiteiten[[#This Row],[Adviseur]]=1,Tb_Activiteiten[[#Headers],[Adviseur]],"")))</f>
        <v/>
      </c>
      <c r="AP1063" t="str">
        <f>IF(ISNUMBER(FIND("arbeid",Methode_Keuze)),"",IF(ISNUMBER(FIND("arbeid",Methode_Keuze)),"",IF(Tb_Activiteiten[[#This Row],[Projectleider/Expert]]=1,Tb_Activiteiten[[#Headers],[Projectleider/Expert]],"")))</f>
        <v/>
      </c>
      <c r="AQ1063" t="str">
        <f>IF(ISNUMBER(FIND("arbeid",Methode_Keuze)),"",IF(ISNUMBER(FIND("arbeid",Methode_Keuze)),"",IF(Tb_Activiteiten[[#This Row],[Arbeidskosten]]=1,Tb_Activiteiten[[#Headers],[Arbeidskosten]],"")))</f>
        <v/>
      </c>
      <c r="AR1063" t="str">
        <f>IF(ISNUMBER(FIND("arbeid",Methode_Keuze)),"",IF(ISNUMBER(FIND("arbeid",Methode_Keuze)),"",IF(Tb_Activiteiten[[#This Row],[Arbeidskosten op basis van IKS]]=1,Tb_Activiteiten[[#Headers],[Arbeidskosten op basis van IKS]],"")))</f>
        <v/>
      </c>
      <c r="AS1063" t="str">
        <f>IF(ISNUMBER(FIND("overige",Methode_Keuze)),"",IF(Tb_Activiteiten[[#This Row],[Kosten derden exclusief btw]]=1,Tb_Activiteiten[[#Headers],[Kosten derden exclusief btw]],""))</f>
        <v/>
      </c>
      <c r="AT1063" t="str">
        <f>IF(ISNUMBER(FIND("overige",Methode_Keuze)),"",IF(Tb_Activiteiten[[#This Row],[Niet verrekenbare btw]]=1,Tb_Activiteiten[[#Headers],[Niet verrekenbare btw]],""))</f>
        <v/>
      </c>
      <c r="AU1063" t="str">
        <f>IF(ISNUMBER(FIND("overige",Methode_Keuze)),"",IF(Tb_Activiteiten[[#This Row],[Grondkosten]]=1,Tb_Activiteiten[[#Headers],[Grondkosten]],""))</f>
        <v/>
      </c>
      <c r="AV1063" t="str">
        <f>IF(ISNUMBER(FIND("overige",Methode_Keuze)),"",IF(Tb_Activiteiten[[#This Row],[Bijdrage in natura (overige)]]=1,Tb_Activiteiten[[#Headers],[Bijdrage in natura (overige)]],""))</f>
        <v/>
      </c>
      <c r="AW1063" t="str">
        <f>IF(ISNUMBER(FIND("overige",Methode_Keuze)),"",IF(Tb_Activiteiten[[#This Row],[Bijdrage in natura (vrijwilligers)]]=1,Tb_Activiteiten[[#Headers],[Bijdrage in natura (vrijwilligers)]],""))</f>
        <v/>
      </c>
      <c r="AX1063" t="str">
        <f>IF(ISNUMBER(FIND("overige",Methode_Keuze)),"",IF(Tb_Activiteiten[[#This Row],[Afschrijvingskosten]]=1,Tb_Activiteiten[[#Headers],[Afschrijvingskosten]],""))</f>
        <v/>
      </c>
      <c r="AY1063" t="str">
        <f>IF(ISNUMBER(FIND("overige",Methode_Keuze)),"",IF(Tb_Activiteiten[[#This Row],[Vergoeding]]=1,Tb_Activiteiten[[#Headers],[Vergoeding]],""))</f>
        <v/>
      </c>
      <c r="AZ1063" t="str">
        <f>IF(ISNUMBER(FIND("arbeid",Methode_Keuze)),"",IF(Tb_Activiteiten[[#This Row],[Arbeidskosten - vast tarief (excl eigen arbeid)]]=1,Tb_Activiteiten[[#Headers],[Arbeidskosten - vast tarief (excl eigen arbeid)]],""))</f>
        <v/>
      </c>
      <c r="BA1063" t="str">
        <f>IF(ISNUMBER(FIND("overige",Methode_Keuze)),"",IF(Tb_Activiteiten[[#This Row],[Overige kosten]]=1,Tb_Activiteiten[[#Headers],[Overige kosten]],""))</f>
        <v/>
      </c>
    </row>
    <row r="1064" spans="1:53" x14ac:dyDescent="0.25">
      <c r="A1064" s="135"/>
      <c r="B1064" s="135"/>
      <c r="C1064" s="135"/>
      <c r="D1064" s="135"/>
      <c r="E1064" s="135"/>
      <c r="F1064" s="135"/>
      <c r="G1064" s="135"/>
      <c r="O1064" s="56"/>
      <c r="Q1064" t="str">
        <f>IFERROR(IF(VLOOKUP(Tb_Activiteiten[[#This Row],[Openstelling]],Tb_Openstelling[],2,0)=1,1,""),"")</f>
        <v/>
      </c>
      <c r="AK1064" t="str">
        <f>IF(ISNUMBER(FIND("arbeid",Methode_Keuze)),"",IF(ISNUMBER(FIND("arbeid",Methode_Keuze)),"",IF(Tb_Activiteiten[[#This Row],[Loonkosten]]=1,Tb_Activiteiten[[#Headers],[Loonkosten]],"")))</f>
        <v/>
      </c>
      <c r="AL1064" t="str">
        <f>IF(ISNUMBER(FIND("arbeid",Methode_Keuze)),"",IF(ISNUMBER(FIND("arbeid",Methode_Keuze)),"",IF(Tb_Activiteiten[[#This Row],[Eigen arbeid]]=1,Tb_Activiteiten[[#Headers],[Eigen arbeid]],"")))</f>
        <v/>
      </c>
      <c r="AM1064" t="str">
        <f>IF(ISNUMBER(FIND("arbeid",Methode_Keuze)),"",IF(ISNUMBER(FIND("arbeid",Methode_Keuze)),"",IF(Tb_Activiteiten[[#This Row],[Projectmedewerker]]=1,Tb_Activiteiten[[#Headers],[Projectmedewerker]],"")))</f>
        <v/>
      </c>
      <c r="AN1064" t="str">
        <f>IF(ISNUMBER(FIND("arbeid",Methode_Keuze)),"",IF(ISNUMBER(FIND("arbeid",Methode_Keuze)),"",IF(Tb_Activiteiten[[#This Row],[Landbouwer]]=1,Tb_Activiteiten[[#Headers],[Landbouwer]],"")))</f>
        <v/>
      </c>
      <c r="AO1064" t="str">
        <f>IF(ISNUMBER(FIND("arbeid",Methode_Keuze)),"",IF(ISNUMBER(FIND("arbeid",Methode_Keuze)),"",IF(Tb_Activiteiten[[#This Row],[Adviseur]]=1,Tb_Activiteiten[[#Headers],[Adviseur]],"")))</f>
        <v/>
      </c>
      <c r="AP1064" t="str">
        <f>IF(ISNUMBER(FIND("arbeid",Methode_Keuze)),"",IF(ISNUMBER(FIND("arbeid",Methode_Keuze)),"",IF(Tb_Activiteiten[[#This Row],[Projectleider/Expert]]=1,Tb_Activiteiten[[#Headers],[Projectleider/Expert]],"")))</f>
        <v/>
      </c>
      <c r="AQ1064" t="str">
        <f>IF(ISNUMBER(FIND("arbeid",Methode_Keuze)),"",IF(ISNUMBER(FIND("arbeid",Methode_Keuze)),"",IF(Tb_Activiteiten[[#This Row],[Arbeidskosten]]=1,Tb_Activiteiten[[#Headers],[Arbeidskosten]],"")))</f>
        <v/>
      </c>
      <c r="AR1064" t="str">
        <f>IF(ISNUMBER(FIND("arbeid",Methode_Keuze)),"",IF(ISNUMBER(FIND("arbeid",Methode_Keuze)),"",IF(Tb_Activiteiten[[#This Row],[Arbeidskosten op basis van IKS]]=1,Tb_Activiteiten[[#Headers],[Arbeidskosten op basis van IKS]],"")))</f>
        <v/>
      </c>
      <c r="AS1064" t="str">
        <f>IF(ISNUMBER(FIND("overige",Methode_Keuze)),"",IF(Tb_Activiteiten[[#This Row],[Kosten derden exclusief btw]]=1,Tb_Activiteiten[[#Headers],[Kosten derden exclusief btw]],""))</f>
        <v/>
      </c>
      <c r="AT1064" t="str">
        <f>IF(ISNUMBER(FIND("overige",Methode_Keuze)),"",IF(Tb_Activiteiten[[#This Row],[Niet verrekenbare btw]]=1,Tb_Activiteiten[[#Headers],[Niet verrekenbare btw]],""))</f>
        <v/>
      </c>
      <c r="AU1064" t="str">
        <f>IF(ISNUMBER(FIND("overige",Methode_Keuze)),"",IF(Tb_Activiteiten[[#This Row],[Grondkosten]]=1,Tb_Activiteiten[[#Headers],[Grondkosten]],""))</f>
        <v/>
      </c>
      <c r="AV1064" t="str">
        <f>IF(ISNUMBER(FIND("overige",Methode_Keuze)),"",IF(Tb_Activiteiten[[#This Row],[Bijdrage in natura (overige)]]=1,Tb_Activiteiten[[#Headers],[Bijdrage in natura (overige)]],""))</f>
        <v/>
      </c>
      <c r="AW1064" t="str">
        <f>IF(ISNUMBER(FIND("overige",Methode_Keuze)),"",IF(Tb_Activiteiten[[#This Row],[Bijdrage in natura (vrijwilligers)]]=1,Tb_Activiteiten[[#Headers],[Bijdrage in natura (vrijwilligers)]],""))</f>
        <v/>
      </c>
      <c r="AX1064" t="str">
        <f>IF(ISNUMBER(FIND("overige",Methode_Keuze)),"",IF(Tb_Activiteiten[[#This Row],[Afschrijvingskosten]]=1,Tb_Activiteiten[[#Headers],[Afschrijvingskosten]],""))</f>
        <v/>
      </c>
      <c r="AY1064" t="str">
        <f>IF(ISNUMBER(FIND("overige",Methode_Keuze)),"",IF(Tb_Activiteiten[[#This Row],[Vergoeding]]=1,Tb_Activiteiten[[#Headers],[Vergoeding]],""))</f>
        <v/>
      </c>
      <c r="AZ1064" t="str">
        <f>IF(ISNUMBER(FIND("arbeid",Methode_Keuze)),"",IF(Tb_Activiteiten[[#This Row],[Arbeidskosten - vast tarief (excl eigen arbeid)]]=1,Tb_Activiteiten[[#Headers],[Arbeidskosten - vast tarief (excl eigen arbeid)]],""))</f>
        <v/>
      </c>
      <c r="BA1064" t="str">
        <f>IF(ISNUMBER(FIND("overige",Methode_Keuze)),"",IF(Tb_Activiteiten[[#This Row],[Overige kosten]]=1,Tb_Activiteiten[[#Headers],[Overige kosten]],""))</f>
        <v/>
      </c>
    </row>
    <row r="1065" spans="1:53" x14ac:dyDescent="0.25">
      <c r="A1065" s="135"/>
      <c r="B1065" s="135"/>
      <c r="C1065" s="135"/>
      <c r="D1065" s="135"/>
      <c r="E1065" s="135"/>
      <c r="F1065" s="135"/>
      <c r="G1065" s="135"/>
      <c r="O1065" s="56"/>
      <c r="Q1065" t="str">
        <f>IFERROR(IF(VLOOKUP(Tb_Activiteiten[[#This Row],[Openstelling]],Tb_Openstelling[],2,0)=1,1,""),"")</f>
        <v/>
      </c>
      <c r="AK1065" t="str">
        <f>IF(ISNUMBER(FIND("arbeid",Methode_Keuze)),"",IF(ISNUMBER(FIND("arbeid",Methode_Keuze)),"",IF(Tb_Activiteiten[[#This Row],[Loonkosten]]=1,Tb_Activiteiten[[#Headers],[Loonkosten]],"")))</f>
        <v/>
      </c>
      <c r="AL1065" t="str">
        <f>IF(ISNUMBER(FIND("arbeid",Methode_Keuze)),"",IF(ISNUMBER(FIND("arbeid",Methode_Keuze)),"",IF(Tb_Activiteiten[[#This Row],[Eigen arbeid]]=1,Tb_Activiteiten[[#Headers],[Eigen arbeid]],"")))</f>
        <v/>
      </c>
      <c r="AM1065" t="str">
        <f>IF(ISNUMBER(FIND("arbeid",Methode_Keuze)),"",IF(ISNUMBER(FIND("arbeid",Methode_Keuze)),"",IF(Tb_Activiteiten[[#This Row],[Projectmedewerker]]=1,Tb_Activiteiten[[#Headers],[Projectmedewerker]],"")))</f>
        <v/>
      </c>
      <c r="AN1065" t="str">
        <f>IF(ISNUMBER(FIND("arbeid",Methode_Keuze)),"",IF(ISNUMBER(FIND("arbeid",Methode_Keuze)),"",IF(Tb_Activiteiten[[#This Row],[Landbouwer]]=1,Tb_Activiteiten[[#Headers],[Landbouwer]],"")))</f>
        <v/>
      </c>
      <c r="AO1065" t="str">
        <f>IF(ISNUMBER(FIND("arbeid",Methode_Keuze)),"",IF(ISNUMBER(FIND("arbeid",Methode_Keuze)),"",IF(Tb_Activiteiten[[#This Row],[Adviseur]]=1,Tb_Activiteiten[[#Headers],[Adviseur]],"")))</f>
        <v/>
      </c>
      <c r="AP1065" t="str">
        <f>IF(ISNUMBER(FIND("arbeid",Methode_Keuze)),"",IF(ISNUMBER(FIND("arbeid",Methode_Keuze)),"",IF(Tb_Activiteiten[[#This Row],[Projectleider/Expert]]=1,Tb_Activiteiten[[#Headers],[Projectleider/Expert]],"")))</f>
        <v/>
      </c>
      <c r="AQ1065" t="str">
        <f>IF(ISNUMBER(FIND("arbeid",Methode_Keuze)),"",IF(ISNUMBER(FIND("arbeid",Methode_Keuze)),"",IF(Tb_Activiteiten[[#This Row],[Arbeidskosten]]=1,Tb_Activiteiten[[#Headers],[Arbeidskosten]],"")))</f>
        <v/>
      </c>
      <c r="AR1065" t="str">
        <f>IF(ISNUMBER(FIND("arbeid",Methode_Keuze)),"",IF(ISNUMBER(FIND("arbeid",Methode_Keuze)),"",IF(Tb_Activiteiten[[#This Row],[Arbeidskosten op basis van IKS]]=1,Tb_Activiteiten[[#Headers],[Arbeidskosten op basis van IKS]],"")))</f>
        <v/>
      </c>
      <c r="AS1065" t="str">
        <f>IF(ISNUMBER(FIND("overige",Methode_Keuze)),"",IF(Tb_Activiteiten[[#This Row],[Kosten derden exclusief btw]]=1,Tb_Activiteiten[[#Headers],[Kosten derden exclusief btw]],""))</f>
        <v/>
      </c>
      <c r="AT1065" t="str">
        <f>IF(ISNUMBER(FIND("overige",Methode_Keuze)),"",IF(Tb_Activiteiten[[#This Row],[Niet verrekenbare btw]]=1,Tb_Activiteiten[[#Headers],[Niet verrekenbare btw]],""))</f>
        <v/>
      </c>
      <c r="AU1065" t="str">
        <f>IF(ISNUMBER(FIND("overige",Methode_Keuze)),"",IF(Tb_Activiteiten[[#This Row],[Grondkosten]]=1,Tb_Activiteiten[[#Headers],[Grondkosten]],""))</f>
        <v/>
      </c>
      <c r="AV1065" t="str">
        <f>IF(ISNUMBER(FIND("overige",Methode_Keuze)),"",IF(Tb_Activiteiten[[#This Row],[Bijdrage in natura (overige)]]=1,Tb_Activiteiten[[#Headers],[Bijdrage in natura (overige)]],""))</f>
        <v/>
      </c>
      <c r="AW1065" t="str">
        <f>IF(ISNUMBER(FIND("overige",Methode_Keuze)),"",IF(Tb_Activiteiten[[#This Row],[Bijdrage in natura (vrijwilligers)]]=1,Tb_Activiteiten[[#Headers],[Bijdrage in natura (vrijwilligers)]],""))</f>
        <v/>
      </c>
      <c r="AX1065" t="str">
        <f>IF(ISNUMBER(FIND("overige",Methode_Keuze)),"",IF(Tb_Activiteiten[[#This Row],[Afschrijvingskosten]]=1,Tb_Activiteiten[[#Headers],[Afschrijvingskosten]],""))</f>
        <v/>
      </c>
      <c r="AY1065" t="str">
        <f>IF(ISNUMBER(FIND("overige",Methode_Keuze)),"",IF(Tb_Activiteiten[[#This Row],[Vergoeding]]=1,Tb_Activiteiten[[#Headers],[Vergoeding]],""))</f>
        <v/>
      </c>
      <c r="AZ1065" t="str">
        <f>IF(ISNUMBER(FIND("arbeid",Methode_Keuze)),"",IF(Tb_Activiteiten[[#This Row],[Arbeidskosten - vast tarief (excl eigen arbeid)]]=1,Tb_Activiteiten[[#Headers],[Arbeidskosten - vast tarief (excl eigen arbeid)]],""))</f>
        <v/>
      </c>
      <c r="BA1065" t="str">
        <f>IF(ISNUMBER(FIND("overige",Methode_Keuze)),"",IF(Tb_Activiteiten[[#This Row],[Overige kosten]]=1,Tb_Activiteiten[[#Headers],[Overige kosten]],""))</f>
        <v/>
      </c>
    </row>
    <row r="1066" spans="1:53" x14ac:dyDescent="0.25">
      <c r="A1066" s="135"/>
      <c r="B1066" s="135"/>
      <c r="C1066" s="135"/>
      <c r="D1066" s="135"/>
      <c r="E1066" s="135"/>
      <c r="F1066" s="135"/>
      <c r="G1066" s="135"/>
      <c r="O1066" s="56"/>
      <c r="Q1066" t="str">
        <f>IFERROR(IF(VLOOKUP(Tb_Activiteiten[[#This Row],[Openstelling]],Tb_Openstelling[],2,0)=1,1,""),"")</f>
        <v/>
      </c>
      <c r="AK1066" t="str">
        <f>IF(ISNUMBER(FIND("arbeid",Methode_Keuze)),"",IF(ISNUMBER(FIND("arbeid",Methode_Keuze)),"",IF(Tb_Activiteiten[[#This Row],[Loonkosten]]=1,Tb_Activiteiten[[#Headers],[Loonkosten]],"")))</f>
        <v/>
      </c>
      <c r="AL1066" t="str">
        <f>IF(ISNUMBER(FIND("arbeid",Methode_Keuze)),"",IF(ISNUMBER(FIND("arbeid",Methode_Keuze)),"",IF(Tb_Activiteiten[[#This Row],[Eigen arbeid]]=1,Tb_Activiteiten[[#Headers],[Eigen arbeid]],"")))</f>
        <v/>
      </c>
      <c r="AM1066" t="str">
        <f>IF(ISNUMBER(FIND("arbeid",Methode_Keuze)),"",IF(ISNUMBER(FIND("arbeid",Methode_Keuze)),"",IF(Tb_Activiteiten[[#This Row],[Projectmedewerker]]=1,Tb_Activiteiten[[#Headers],[Projectmedewerker]],"")))</f>
        <v/>
      </c>
      <c r="AN1066" t="str">
        <f>IF(ISNUMBER(FIND("arbeid",Methode_Keuze)),"",IF(ISNUMBER(FIND("arbeid",Methode_Keuze)),"",IF(Tb_Activiteiten[[#This Row],[Landbouwer]]=1,Tb_Activiteiten[[#Headers],[Landbouwer]],"")))</f>
        <v/>
      </c>
      <c r="AO1066" t="str">
        <f>IF(ISNUMBER(FIND("arbeid",Methode_Keuze)),"",IF(ISNUMBER(FIND("arbeid",Methode_Keuze)),"",IF(Tb_Activiteiten[[#This Row],[Adviseur]]=1,Tb_Activiteiten[[#Headers],[Adviseur]],"")))</f>
        <v/>
      </c>
      <c r="AP1066" t="str">
        <f>IF(ISNUMBER(FIND("arbeid",Methode_Keuze)),"",IF(ISNUMBER(FIND("arbeid",Methode_Keuze)),"",IF(Tb_Activiteiten[[#This Row],[Projectleider/Expert]]=1,Tb_Activiteiten[[#Headers],[Projectleider/Expert]],"")))</f>
        <v/>
      </c>
      <c r="AQ1066" t="str">
        <f>IF(ISNUMBER(FIND("arbeid",Methode_Keuze)),"",IF(ISNUMBER(FIND("arbeid",Methode_Keuze)),"",IF(Tb_Activiteiten[[#This Row],[Arbeidskosten]]=1,Tb_Activiteiten[[#Headers],[Arbeidskosten]],"")))</f>
        <v/>
      </c>
      <c r="AR1066" t="str">
        <f>IF(ISNUMBER(FIND("arbeid",Methode_Keuze)),"",IF(ISNUMBER(FIND("arbeid",Methode_Keuze)),"",IF(Tb_Activiteiten[[#This Row],[Arbeidskosten op basis van IKS]]=1,Tb_Activiteiten[[#Headers],[Arbeidskosten op basis van IKS]],"")))</f>
        <v/>
      </c>
      <c r="AS1066" t="str">
        <f>IF(ISNUMBER(FIND("overige",Methode_Keuze)),"",IF(Tb_Activiteiten[[#This Row],[Kosten derden exclusief btw]]=1,Tb_Activiteiten[[#Headers],[Kosten derden exclusief btw]],""))</f>
        <v/>
      </c>
      <c r="AT1066" t="str">
        <f>IF(ISNUMBER(FIND("overige",Methode_Keuze)),"",IF(Tb_Activiteiten[[#This Row],[Niet verrekenbare btw]]=1,Tb_Activiteiten[[#Headers],[Niet verrekenbare btw]],""))</f>
        <v/>
      </c>
      <c r="AU1066" t="str">
        <f>IF(ISNUMBER(FIND("overige",Methode_Keuze)),"",IF(Tb_Activiteiten[[#This Row],[Grondkosten]]=1,Tb_Activiteiten[[#Headers],[Grondkosten]],""))</f>
        <v/>
      </c>
      <c r="AV1066" t="str">
        <f>IF(ISNUMBER(FIND("overige",Methode_Keuze)),"",IF(Tb_Activiteiten[[#This Row],[Bijdrage in natura (overige)]]=1,Tb_Activiteiten[[#Headers],[Bijdrage in natura (overige)]],""))</f>
        <v/>
      </c>
      <c r="AW1066" t="str">
        <f>IF(ISNUMBER(FIND("overige",Methode_Keuze)),"",IF(Tb_Activiteiten[[#This Row],[Bijdrage in natura (vrijwilligers)]]=1,Tb_Activiteiten[[#Headers],[Bijdrage in natura (vrijwilligers)]],""))</f>
        <v/>
      </c>
      <c r="AX1066" t="str">
        <f>IF(ISNUMBER(FIND("overige",Methode_Keuze)),"",IF(Tb_Activiteiten[[#This Row],[Afschrijvingskosten]]=1,Tb_Activiteiten[[#Headers],[Afschrijvingskosten]],""))</f>
        <v/>
      </c>
      <c r="AY1066" t="str">
        <f>IF(ISNUMBER(FIND("overige",Methode_Keuze)),"",IF(Tb_Activiteiten[[#This Row],[Vergoeding]]=1,Tb_Activiteiten[[#Headers],[Vergoeding]],""))</f>
        <v/>
      </c>
      <c r="AZ1066" t="str">
        <f>IF(ISNUMBER(FIND("arbeid",Methode_Keuze)),"",IF(Tb_Activiteiten[[#This Row],[Arbeidskosten - vast tarief (excl eigen arbeid)]]=1,Tb_Activiteiten[[#Headers],[Arbeidskosten - vast tarief (excl eigen arbeid)]],""))</f>
        <v/>
      </c>
      <c r="BA1066" t="str">
        <f>IF(ISNUMBER(FIND("overige",Methode_Keuze)),"",IF(Tb_Activiteiten[[#This Row],[Overige kosten]]=1,Tb_Activiteiten[[#Headers],[Overige kosten]],""))</f>
        <v/>
      </c>
    </row>
    <row r="1067" spans="1:53" x14ac:dyDescent="0.25">
      <c r="A1067" s="135"/>
      <c r="B1067" s="135"/>
      <c r="C1067" s="135"/>
      <c r="D1067" s="135"/>
      <c r="E1067" s="135"/>
      <c r="F1067" s="135"/>
      <c r="G1067" s="135"/>
      <c r="O1067" s="56"/>
      <c r="Q1067" t="str">
        <f>IFERROR(IF(VLOOKUP(Tb_Activiteiten[[#This Row],[Openstelling]],Tb_Openstelling[],2,0)=1,1,""),"")</f>
        <v/>
      </c>
      <c r="AK1067" t="str">
        <f>IF(ISNUMBER(FIND("arbeid",Methode_Keuze)),"",IF(ISNUMBER(FIND("arbeid",Methode_Keuze)),"",IF(Tb_Activiteiten[[#This Row],[Loonkosten]]=1,Tb_Activiteiten[[#Headers],[Loonkosten]],"")))</f>
        <v/>
      </c>
      <c r="AL1067" t="str">
        <f>IF(ISNUMBER(FIND("arbeid",Methode_Keuze)),"",IF(ISNUMBER(FIND("arbeid",Methode_Keuze)),"",IF(Tb_Activiteiten[[#This Row],[Eigen arbeid]]=1,Tb_Activiteiten[[#Headers],[Eigen arbeid]],"")))</f>
        <v/>
      </c>
      <c r="AM1067" t="str">
        <f>IF(ISNUMBER(FIND("arbeid",Methode_Keuze)),"",IF(ISNUMBER(FIND("arbeid",Methode_Keuze)),"",IF(Tb_Activiteiten[[#This Row],[Projectmedewerker]]=1,Tb_Activiteiten[[#Headers],[Projectmedewerker]],"")))</f>
        <v/>
      </c>
      <c r="AN1067" t="str">
        <f>IF(ISNUMBER(FIND("arbeid",Methode_Keuze)),"",IF(ISNUMBER(FIND("arbeid",Methode_Keuze)),"",IF(Tb_Activiteiten[[#This Row],[Landbouwer]]=1,Tb_Activiteiten[[#Headers],[Landbouwer]],"")))</f>
        <v/>
      </c>
      <c r="AO1067" t="str">
        <f>IF(ISNUMBER(FIND("arbeid",Methode_Keuze)),"",IF(ISNUMBER(FIND("arbeid",Methode_Keuze)),"",IF(Tb_Activiteiten[[#This Row],[Adviseur]]=1,Tb_Activiteiten[[#Headers],[Adviseur]],"")))</f>
        <v/>
      </c>
      <c r="AP1067" t="str">
        <f>IF(ISNUMBER(FIND("arbeid",Methode_Keuze)),"",IF(ISNUMBER(FIND("arbeid",Methode_Keuze)),"",IF(Tb_Activiteiten[[#This Row],[Projectleider/Expert]]=1,Tb_Activiteiten[[#Headers],[Projectleider/Expert]],"")))</f>
        <v/>
      </c>
      <c r="AQ1067" t="str">
        <f>IF(ISNUMBER(FIND("arbeid",Methode_Keuze)),"",IF(ISNUMBER(FIND("arbeid",Methode_Keuze)),"",IF(Tb_Activiteiten[[#This Row],[Arbeidskosten]]=1,Tb_Activiteiten[[#Headers],[Arbeidskosten]],"")))</f>
        <v/>
      </c>
      <c r="AR1067" t="str">
        <f>IF(ISNUMBER(FIND("arbeid",Methode_Keuze)),"",IF(ISNUMBER(FIND("arbeid",Methode_Keuze)),"",IF(Tb_Activiteiten[[#This Row],[Arbeidskosten op basis van IKS]]=1,Tb_Activiteiten[[#Headers],[Arbeidskosten op basis van IKS]],"")))</f>
        <v/>
      </c>
      <c r="AS1067" t="str">
        <f>IF(ISNUMBER(FIND("overige",Methode_Keuze)),"",IF(Tb_Activiteiten[[#This Row],[Kosten derden exclusief btw]]=1,Tb_Activiteiten[[#Headers],[Kosten derden exclusief btw]],""))</f>
        <v/>
      </c>
      <c r="AT1067" t="str">
        <f>IF(ISNUMBER(FIND("overige",Methode_Keuze)),"",IF(Tb_Activiteiten[[#This Row],[Niet verrekenbare btw]]=1,Tb_Activiteiten[[#Headers],[Niet verrekenbare btw]],""))</f>
        <v/>
      </c>
      <c r="AU1067" t="str">
        <f>IF(ISNUMBER(FIND("overige",Methode_Keuze)),"",IF(Tb_Activiteiten[[#This Row],[Grondkosten]]=1,Tb_Activiteiten[[#Headers],[Grondkosten]],""))</f>
        <v/>
      </c>
      <c r="AV1067" t="str">
        <f>IF(ISNUMBER(FIND("overige",Methode_Keuze)),"",IF(Tb_Activiteiten[[#This Row],[Bijdrage in natura (overige)]]=1,Tb_Activiteiten[[#Headers],[Bijdrage in natura (overige)]],""))</f>
        <v/>
      </c>
      <c r="AW1067" t="str">
        <f>IF(ISNUMBER(FIND("overige",Methode_Keuze)),"",IF(Tb_Activiteiten[[#This Row],[Bijdrage in natura (vrijwilligers)]]=1,Tb_Activiteiten[[#Headers],[Bijdrage in natura (vrijwilligers)]],""))</f>
        <v/>
      </c>
      <c r="AX1067" t="str">
        <f>IF(ISNUMBER(FIND("overige",Methode_Keuze)),"",IF(Tb_Activiteiten[[#This Row],[Afschrijvingskosten]]=1,Tb_Activiteiten[[#Headers],[Afschrijvingskosten]],""))</f>
        <v/>
      </c>
      <c r="AY1067" t="str">
        <f>IF(ISNUMBER(FIND("overige",Methode_Keuze)),"",IF(Tb_Activiteiten[[#This Row],[Vergoeding]]=1,Tb_Activiteiten[[#Headers],[Vergoeding]],""))</f>
        <v/>
      </c>
      <c r="AZ1067" t="str">
        <f>IF(ISNUMBER(FIND("arbeid",Methode_Keuze)),"",IF(Tb_Activiteiten[[#This Row],[Arbeidskosten - vast tarief (excl eigen arbeid)]]=1,Tb_Activiteiten[[#Headers],[Arbeidskosten - vast tarief (excl eigen arbeid)]],""))</f>
        <v/>
      </c>
      <c r="BA1067" t="str">
        <f>IF(ISNUMBER(FIND("overige",Methode_Keuze)),"",IF(Tb_Activiteiten[[#This Row],[Overige kosten]]=1,Tb_Activiteiten[[#Headers],[Overige kosten]],""))</f>
        <v/>
      </c>
    </row>
    <row r="1068" spans="1:53" x14ac:dyDescent="0.25">
      <c r="A1068" s="135"/>
      <c r="B1068" s="135"/>
      <c r="C1068" s="135"/>
      <c r="D1068" s="135"/>
      <c r="E1068" s="135"/>
      <c r="F1068" s="135"/>
      <c r="G1068" s="135"/>
      <c r="O1068" s="56"/>
      <c r="Q1068" t="str">
        <f>IFERROR(IF(VLOOKUP(Tb_Activiteiten[[#This Row],[Openstelling]],Tb_Openstelling[],2,0)=1,1,""),"")</f>
        <v/>
      </c>
      <c r="AK1068" t="str">
        <f>IF(ISNUMBER(FIND("arbeid",Methode_Keuze)),"",IF(ISNUMBER(FIND("arbeid",Methode_Keuze)),"",IF(Tb_Activiteiten[[#This Row],[Loonkosten]]=1,Tb_Activiteiten[[#Headers],[Loonkosten]],"")))</f>
        <v/>
      </c>
      <c r="AL1068" t="str">
        <f>IF(ISNUMBER(FIND("arbeid",Methode_Keuze)),"",IF(ISNUMBER(FIND("arbeid",Methode_Keuze)),"",IF(Tb_Activiteiten[[#This Row],[Eigen arbeid]]=1,Tb_Activiteiten[[#Headers],[Eigen arbeid]],"")))</f>
        <v/>
      </c>
      <c r="AM1068" t="str">
        <f>IF(ISNUMBER(FIND("arbeid",Methode_Keuze)),"",IF(ISNUMBER(FIND("arbeid",Methode_Keuze)),"",IF(Tb_Activiteiten[[#This Row],[Projectmedewerker]]=1,Tb_Activiteiten[[#Headers],[Projectmedewerker]],"")))</f>
        <v/>
      </c>
      <c r="AN1068" t="str">
        <f>IF(ISNUMBER(FIND("arbeid",Methode_Keuze)),"",IF(ISNUMBER(FIND("arbeid",Methode_Keuze)),"",IF(Tb_Activiteiten[[#This Row],[Landbouwer]]=1,Tb_Activiteiten[[#Headers],[Landbouwer]],"")))</f>
        <v/>
      </c>
      <c r="AO1068" t="str">
        <f>IF(ISNUMBER(FIND("arbeid",Methode_Keuze)),"",IF(ISNUMBER(FIND("arbeid",Methode_Keuze)),"",IF(Tb_Activiteiten[[#This Row],[Adviseur]]=1,Tb_Activiteiten[[#Headers],[Adviseur]],"")))</f>
        <v/>
      </c>
      <c r="AP1068" t="str">
        <f>IF(ISNUMBER(FIND("arbeid",Methode_Keuze)),"",IF(ISNUMBER(FIND("arbeid",Methode_Keuze)),"",IF(Tb_Activiteiten[[#This Row],[Projectleider/Expert]]=1,Tb_Activiteiten[[#Headers],[Projectleider/Expert]],"")))</f>
        <v/>
      </c>
      <c r="AQ1068" t="str">
        <f>IF(ISNUMBER(FIND("arbeid",Methode_Keuze)),"",IF(ISNUMBER(FIND("arbeid",Methode_Keuze)),"",IF(Tb_Activiteiten[[#This Row],[Arbeidskosten]]=1,Tb_Activiteiten[[#Headers],[Arbeidskosten]],"")))</f>
        <v/>
      </c>
      <c r="AR1068" t="str">
        <f>IF(ISNUMBER(FIND("arbeid",Methode_Keuze)),"",IF(ISNUMBER(FIND("arbeid",Methode_Keuze)),"",IF(Tb_Activiteiten[[#This Row],[Arbeidskosten op basis van IKS]]=1,Tb_Activiteiten[[#Headers],[Arbeidskosten op basis van IKS]],"")))</f>
        <v/>
      </c>
      <c r="AS1068" t="str">
        <f>IF(ISNUMBER(FIND("overige",Methode_Keuze)),"",IF(Tb_Activiteiten[[#This Row],[Kosten derden exclusief btw]]=1,Tb_Activiteiten[[#Headers],[Kosten derden exclusief btw]],""))</f>
        <v/>
      </c>
      <c r="AT1068" t="str">
        <f>IF(ISNUMBER(FIND("overige",Methode_Keuze)),"",IF(Tb_Activiteiten[[#This Row],[Niet verrekenbare btw]]=1,Tb_Activiteiten[[#Headers],[Niet verrekenbare btw]],""))</f>
        <v/>
      </c>
      <c r="AU1068" t="str">
        <f>IF(ISNUMBER(FIND("overige",Methode_Keuze)),"",IF(Tb_Activiteiten[[#This Row],[Grondkosten]]=1,Tb_Activiteiten[[#Headers],[Grondkosten]],""))</f>
        <v/>
      </c>
      <c r="AV1068" t="str">
        <f>IF(ISNUMBER(FIND("overige",Methode_Keuze)),"",IF(Tb_Activiteiten[[#This Row],[Bijdrage in natura (overige)]]=1,Tb_Activiteiten[[#Headers],[Bijdrage in natura (overige)]],""))</f>
        <v/>
      </c>
      <c r="AW1068" t="str">
        <f>IF(ISNUMBER(FIND("overige",Methode_Keuze)),"",IF(Tb_Activiteiten[[#This Row],[Bijdrage in natura (vrijwilligers)]]=1,Tb_Activiteiten[[#Headers],[Bijdrage in natura (vrijwilligers)]],""))</f>
        <v/>
      </c>
      <c r="AX1068" t="str">
        <f>IF(ISNUMBER(FIND("overige",Methode_Keuze)),"",IF(Tb_Activiteiten[[#This Row],[Afschrijvingskosten]]=1,Tb_Activiteiten[[#Headers],[Afschrijvingskosten]],""))</f>
        <v/>
      </c>
      <c r="AY1068" t="str">
        <f>IF(ISNUMBER(FIND("overige",Methode_Keuze)),"",IF(Tb_Activiteiten[[#This Row],[Vergoeding]]=1,Tb_Activiteiten[[#Headers],[Vergoeding]],""))</f>
        <v/>
      </c>
      <c r="AZ1068" t="str">
        <f>IF(ISNUMBER(FIND("arbeid",Methode_Keuze)),"",IF(Tb_Activiteiten[[#This Row],[Arbeidskosten - vast tarief (excl eigen arbeid)]]=1,Tb_Activiteiten[[#Headers],[Arbeidskosten - vast tarief (excl eigen arbeid)]],""))</f>
        <v/>
      </c>
      <c r="BA1068" t="str">
        <f>IF(ISNUMBER(FIND("overige",Methode_Keuze)),"",IF(Tb_Activiteiten[[#This Row],[Overige kosten]]=1,Tb_Activiteiten[[#Headers],[Overige kosten]],""))</f>
        <v/>
      </c>
    </row>
    <row r="1069" spans="1:53" x14ac:dyDescent="0.25">
      <c r="A1069" s="135"/>
      <c r="B1069" s="135"/>
      <c r="C1069" s="135"/>
      <c r="D1069" s="135"/>
      <c r="E1069" s="135"/>
      <c r="F1069" s="135"/>
      <c r="G1069" s="135"/>
      <c r="O1069" s="56"/>
      <c r="Q1069" t="str">
        <f>IFERROR(IF(VLOOKUP(Tb_Activiteiten[[#This Row],[Openstelling]],Tb_Openstelling[],2,0)=1,1,""),"")</f>
        <v/>
      </c>
      <c r="AK1069" t="str">
        <f>IF(ISNUMBER(FIND("arbeid",Methode_Keuze)),"",IF(ISNUMBER(FIND("arbeid",Methode_Keuze)),"",IF(Tb_Activiteiten[[#This Row],[Loonkosten]]=1,Tb_Activiteiten[[#Headers],[Loonkosten]],"")))</f>
        <v/>
      </c>
      <c r="AL1069" t="str">
        <f>IF(ISNUMBER(FIND("arbeid",Methode_Keuze)),"",IF(ISNUMBER(FIND("arbeid",Methode_Keuze)),"",IF(Tb_Activiteiten[[#This Row],[Eigen arbeid]]=1,Tb_Activiteiten[[#Headers],[Eigen arbeid]],"")))</f>
        <v/>
      </c>
      <c r="AM1069" t="str">
        <f>IF(ISNUMBER(FIND("arbeid",Methode_Keuze)),"",IF(ISNUMBER(FIND("arbeid",Methode_Keuze)),"",IF(Tb_Activiteiten[[#This Row],[Projectmedewerker]]=1,Tb_Activiteiten[[#Headers],[Projectmedewerker]],"")))</f>
        <v/>
      </c>
      <c r="AN1069" t="str">
        <f>IF(ISNUMBER(FIND("arbeid",Methode_Keuze)),"",IF(ISNUMBER(FIND("arbeid",Methode_Keuze)),"",IF(Tb_Activiteiten[[#This Row],[Landbouwer]]=1,Tb_Activiteiten[[#Headers],[Landbouwer]],"")))</f>
        <v/>
      </c>
      <c r="AO1069" t="str">
        <f>IF(ISNUMBER(FIND("arbeid",Methode_Keuze)),"",IF(ISNUMBER(FIND("arbeid",Methode_Keuze)),"",IF(Tb_Activiteiten[[#This Row],[Adviseur]]=1,Tb_Activiteiten[[#Headers],[Adviseur]],"")))</f>
        <v/>
      </c>
      <c r="AP1069" t="str">
        <f>IF(ISNUMBER(FIND("arbeid",Methode_Keuze)),"",IF(ISNUMBER(FIND("arbeid",Methode_Keuze)),"",IF(Tb_Activiteiten[[#This Row],[Projectleider/Expert]]=1,Tb_Activiteiten[[#Headers],[Projectleider/Expert]],"")))</f>
        <v/>
      </c>
      <c r="AQ1069" t="str">
        <f>IF(ISNUMBER(FIND("arbeid",Methode_Keuze)),"",IF(ISNUMBER(FIND("arbeid",Methode_Keuze)),"",IF(Tb_Activiteiten[[#This Row],[Arbeidskosten]]=1,Tb_Activiteiten[[#Headers],[Arbeidskosten]],"")))</f>
        <v/>
      </c>
      <c r="AR1069" t="str">
        <f>IF(ISNUMBER(FIND("arbeid",Methode_Keuze)),"",IF(ISNUMBER(FIND("arbeid",Methode_Keuze)),"",IF(Tb_Activiteiten[[#This Row],[Arbeidskosten op basis van IKS]]=1,Tb_Activiteiten[[#Headers],[Arbeidskosten op basis van IKS]],"")))</f>
        <v/>
      </c>
      <c r="AS1069" t="str">
        <f>IF(ISNUMBER(FIND("overige",Methode_Keuze)),"",IF(Tb_Activiteiten[[#This Row],[Kosten derden exclusief btw]]=1,Tb_Activiteiten[[#Headers],[Kosten derden exclusief btw]],""))</f>
        <v/>
      </c>
      <c r="AT1069" t="str">
        <f>IF(ISNUMBER(FIND("overige",Methode_Keuze)),"",IF(Tb_Activiteiten[[#This Row],[Niet verrekenbare btw]]=1,Tb_Activiteiten[[#Headers],[Niet verrekenbare btw]],""))</f>
        <v/>
      </c>
      <c r="AU1069" t="str">
        <f>IF(ISNUMBER(FIND("overige",Methode_Keuze)),"",IF(Tb_Activiteiten[[#This Row],[Grondkosten]]=1,Tb_Activiteiten[[#Headers],[Grondkosten]],""))</f>
        <v/>
      </c>
      <c r="AV1069" t="str">
        <f>IF(ISNUMBER(FIND("overige",Methode_Keuze)),"",IF(Tb_Activiteiten[[#This Row],[Bijdrage in natura (overige)]]=1,Tb_Activiteiten[[#Headers],[Bijdrage in natura (overige)]],""))</f>
        <v/>
      </c>
      <c r="AW1069" t="str">
        <f>IF(ISNUMBER(FIND("overige",Methode_Keuze)),"",IF(Tb_Activiteiten[[#This Row],[Bijdrage in natura (vrijwilligers)]]=1,Tb_Activiteiten[[#Headers],[Bijdrage in natura (vrijwilligers)]],""))</f>
        <v/>
      </c>
      <c r="AX1069" t="str">
        <f>IF(ISNUMBER(FIND("overige",Methode_Keuze)),"",IF(Tb_Activiteiten[[#This Row],[Afschrijvingskosten]]=1,Tb_Activiteiten[[#Headers],[Afschrijvingskosten]],""))</f>
        <v/>
      </c>
      <c r="AY1069" t="str">
        <f>IF(ISNUMBER(FIND("overige",Methode_Keuze)),"",IF(Tb_Activiteiten[[#This Row],[Vergoeding]]=1,Tb_Activiteiten[[#Headers],[Vergoeding]],""))</f>
        <v/>
      </c>
      <c r="AZ1069" t="str">
        <f>IF(ISNUMBER(FIND("arbeid",Methode_Keuze)),"",IF(Tb_Activiteiten[[#This Row],[Arbeidskosten - vast tarief (excl eigen arbeid)]]=1,Tb_Activiteiten[[#Headers],[Arbeidskosten - vast tarief (excl eigen arbeid)]],""))</f>
        <v/>
      </c>
      <c r="BA1069" t="str">
        <f>IF(ISNUMBER(FIND("overige",Methode_Keuze)),"",IF(Tb_Activiteiten[[#This Row],[Overige kosten]]=1,Tb_Activiteiten[[#Headers],[Overige kosten]],""))</f>
        <v/>
      </c>
    </row>
    <row r="1070" spans="1:53" x14ac:dyDescent="0.25">
      <c r="A1070" s="135"/>
      <c r="B1070" s="135"/>
      <c r="C1070" s="135"/>
      <c r="D1070" s="135"/>
      <c r="E1070" s="135"/>
      <c r="F1070" s="135"/>
      <c r="G1070" s="135"/>
      <c r="O1070" s="56"/>
      <c r="Q1070" t="str">
        <f>IFERROR(IF(VLOOKUP(Tb_Activiteiten[[#This Row],[Openstelling]],Tb_Openstelling[],2,0)=1,1,""),"")</f>
        <v/>
      </c>
      <c r="AK1070" t="str">
        <f>IF(ISNUMBER(FIND("arbeid",Methode_Keuze)),"",IF(ISNUMBER(FIND("arbeid",Methode_Keuze)),"",IF(Tb_Activiteiten[[#This Row],[Loonkosten]]=1,Tb_Activiteiten[[#Headers],[Loonkosten]],"")))</f>
        <v/>
      </c>
      <c r="AL1070" t="str">
        <f>IF(ISNUMBER(FIND("arbeid",Methode_Keuze)),"",IF(ISNUMBER(FIND("arbeid",Methode_Keuze)),"",IF(Tb_Activiteiten[[#This Row],[Eigen arbeid]]=1,Tb_Activiteiten[[#Headers],[Eigen arbeid]],"")))</f>
        <v/>
      </c>
      <c r="AM1070" t="str">
        <f>IF(ISNUMBER(FIND("arbeid",Methode_Keuze)),"",IF(ISNUMBER(FIND("arbeid",Methode_Keuze)),"",IF(Tb_Activiteiten[[#This Row],[Projectmedewerker]]=1,Tb_Activiteiten[[#Headers],[Projectmedewerker]],"")))</f>
        <v/>
      </c>
      <c r="AN1070" t="str">
        <f>IF(ISNUMBER(FIND("arbeid",Methode_Keuze)),"",IF(ISNUMBER(FIND("arbeid",Methode_Keuze)),"",IF(Tb_Activiteiten[[#This Row],[Landbouwer]]=1,Tb_Activiteiten[[#Headers],[Landbouwer]],"")))</f>
        <v/>
      </c>
      <c r="AO1070" t="str">
        <f>IF(ISNUMBER(FIND("arbeid",Methode_Keuze)),"",IF(ISNUMBER(FIND("arbeid",Methode_Keuze)),"",IF(Tb_Activiteiten[[#This Row],[Adviseur]]=1,Tb_Activiteiten[[#Headers],[Adviseur]],"")))</f>
        <v/>
      </c>
      <c r="AP1070" t="str">
        <f>IF(ISNUMBER(FIND("arbeid",Methode_Keuze)),"",IF(ISNUMBER(FIND("arbeid",Methode_Keuze)),"",IF(Tb_Activiteiten[[#This Row],[Projectleider/Expert]]=1,Tb_Activiteiten[[#Headers],[Projectleider/Expert]],"")))</f>
        <v/>
      </c>
      <c r="AQ1070" t="str">
        <f>IF(ISNUMBER(FIND("arbeid",Methode_Keuze)),"",IF(ISNUMBER(FIND("arbeid",Methode_Keuze)),"",IF(Tb_Activiteiten[[#This Row],[Arbeidskosten]]=1,Tb_Activiteiten[[#Headers],[Arbeidskosten]],"")))</f>
        <v/>
      </c>
      <c r="AR1070" t="str">
        <f>IF(ISNUMBER(FIND("arbeid",Methode_Keuze)),"",IF(ISNUMBER(FIND("arbeid",Methode_Keuze)),"",IF(Tb_Activiteiten[[#This Row],[Arbeidskosten op basis van IKS]]=1,Tb_Activiteiten[[#Headers],[Arbeidskosten op basis van IKS]],"")))</f>
        <v/>
      </c>
      <c r="AS1070" t="str">
        <f>IF(ISNUMBER(FIND("overige",Methode_Keuze)),"",IF(Tb_Activiteiten[[#This Row],[Kosten derden exclusief btw]]=1,Tb_Activiteiten[[#Headers],[Kosten derden exclusief btw]],""))</f>
        <v/>
      </c>
      <c r="AT1070" t="str">
        <f>IF(ISNUMBER(FIND("overige",Methode_Keuze)),"",IF(Tb_Activiteiten[[#This Row],[Niet verrekenbare btw]]=1,Tb_Activiteiten[[#Headers],[Niet verrekenbare btw]],""))</f>
        <v/>
      </c>
      <c r="AU1070" t="str">
        <f>IF(ISNUMBER(FIND("overige",Methode_Keuze)),"",IF(Tb_Activiteiten[[#This Row],[Grondkosten]]=1,Tb_Activiteiten[[#Headers],[Grondkosten]],""))</f>
        <v/>
      </c>
      <c r="AV1070" t="str">
        <f>IF(ISNUMBER(FIND("overige",Methode_Keuze)),"",IF(Tb_Activiteiten[[#This Row],[Bijdrage in natura (overige)]]=1,Tb_Activiteiten[[#Headers],[Bijdrage in natura (overige)]],""))</f>
        <v/>
      </c>
      <c r="AW1070" t="str">
        <f>IF(ISNUMBER(FIND("overige",Methode_Keuze)),"",IF(Tb_Activiteiten[[#This Row],[Bijdrage in natura (vrijwilligers)]]=1,Tb_Activiteiten[[#Headers],[Bijdrage in natura (vrijwilligers)]],""))</f>
        <v/>
      </c>
      <c r="AX1070" t="str">
        <f>IF(ISNUMBER(FIND("overige",Methode_Keuze)),"",IF(Tb_Activiteiten[[#This Row],[Afschrijvingskosten]]=1,Tb_Activiteiten[[#Headers],[Afschrijvingskosten]],""))</f>
        <v/>
      </c>
      <c r="AY1070" t="str">
        <f>IF(ISNUMBER(FIND("overige",Methode_Keuze)),"",IF(Tb_Activiteiten[[#This Row],[Vergoeding]]=1,Tb_Activiteiten[[#Headers],[Vergoeding]],""))</f>
        <v/>
      </c>
      <c r="AZ1070" t="str">
        <f>IF(ISNUMBER(FIND("arbeid",Methode_Keuze)),"",IF(Tb_Activiteiten[[#This Row],[Arbeidskosten - vast tarief (excl eigen arbeid)]]=1,Tb_Activiteiten[[#Headers],[Arbeidskosten - vast tarief (excl eigen arbeid)]],""))</f>
        <v/>
      </c>
      <c r="BA1070" t="str">
        <f>IF(ISNUMBER(FIND("overige",Methode_Keuze)),"",IF(Tb_Activiteiten[[#This Row],[Overige kosten]]=1,Tb_Activiteiten[[#Headers],[Overige kosten]],""))</f>
        <v/>
      </c>
    </row>
    <row r="1071" spans="1:53" x14ac:dyDescent="0.25">
      <c r="A1071" s="135"/>
      <c r="B1071" s="135"/>
      <c r="C1071" s="135"/>
      <c r="D1071" s="135"/>
      <c r="E1071" s="135"/>
      <c r="F1071" s="135"/>
      <c r="G1071" s="135"/>
      <c r="O1071" s="56"/>
      <c r="Q1071" t="str">
        <f>IFERROR(IF(VLOOKUP(Tb_Activiteiten[[#This Row],[Openstelling]],Tb_Openstelling[],2,0)=1,1,""),"")</f>
        <v/>
      </c>
      <c r="AK1071" t="str">
        <f>IF(ISNUMBER(FIND("arbeid",Methode_Keuze)),"",IF(ISNUMBER(FIND("arbeid",Methode_Keuze)),"",IF(Tb_Activiteiten[[#This Row],[Loonkosten]]=1,Tb_Activiteiten[[#Headers],[Loonkosten]],"")))</f>
        <v/>
      </c>
      <c r="AL1071" t="str">
        <f>IF(ISNUMBER(FIND("arbeid",Methode_Keuze)),"",IF(ISNUMBER(FIND("arbeid",Methode_Keuze)),"",IF(Tb_Activiteiten[[#This Row],[Eigen arbeid]]=1,Tb_Activiteiten[[#Headers],[Eigen arbeid]],"")))</f>
        <v/>
      </c>
      <c r="AM1071" t="str">
        <f>IF(ISNUMBER(FIND("arbeid",Methode_Keuze)),"",IF(ISNUMBER(FIND("arbeid",Methode_Keuze)),"",IF(Tb_Activiteiten[[#This Row],[Projectmedewerker]]=1,Tb_Activiteiten[[#Headers],[Projectmedewerker]],"")))</f>
        <v/>
      </c>
      <c r="AN1071" t="str">
        <f>IF(ISNUMBER(FIND("arbeid",Methode_Keuze)),"",IF(ISNUMBER(FIND("arbeid",Methode_Keuze)),"",IF(Tb_Activiteiten[[#This Row],[Landbouwer]]=1,Tb_Activiteiten[[#Headers],[Landbouwer]],"")))</f>
        <v/>
      </c>
      <c r="AO1071" t="str">
        <f>IF(ISNUMBER(FIND("arbeid",Methode_Keuze)),"",IF(ISNUMBER(FIND("arbeid",Methode_Keuze)),"",IF(Tb_Activiteiten[[#This Row],[Adviseur]]=1,Tb_Activiteiten[[#Headers],[Adviseur]],"")))</f>
        <v/>
      </c>
      <c r="AP1071" t="str">
        <f>IF(ISNUMBER(FIND("arbeid",Methode_Keuze)),"",IF(ISNUMBER(FIND("arbeid",Methode_Keuze)),"",IF(Tb_Activiteiten[[#This Row],[Projectleider/Expert]]=1,Tb_Activiteiten[[#Headers],[Projectleider/Expert]],"")))</f>
        <v/>
      </c>
      <c r="AQ1071" t="str">
        <f>IF(ISNUMBER(FIND("arbeid",Methode_Keuze)),"",IF(ISNUMBER(FIND("arbeid",Methode_Keuze)),"",IF(Tb_Activiteiten[[#This Row],[Arbeidskosten]]=1,Tb_Activiteiten[[#Headers],[Arbeidskosten]],"")))</f>
        <v/>
      </c>
      <c r="AR1071" t="str">
        <f>IF(ISNUMBER(FIND("arbeid",Methode_Keuze)),"",IF(ISNUMBER(FIND("arbeid",Methode_Keuze)),"",IF(Tb_Activiteiten[[#This Row],[Arbeidskosten op basis van IKS]]=1,Tb_Activiteiten[[#Headers],[Arbeidskosten op basis van IKS]],"")))</f>
        <v/>
      </c>
      <c r="AS1071" t="str">
        <f>IF(ISNUMBER(FIND("overige",Methode_Keuze)),"",IF(Tb_Activiteiten[[#This Row],[Kosten derden exclusief btw]]=1,Tb_Activiteiten[[#Headers],[Kosten derden exclusief btw]],""))</f>
        <v/>
      </c>
      <c r="AT1071" t="str">
        <f>IF(ISNUMBER(FIND("overige",Methode_Keuze)),"",IF(Tb_Activiteiten[[#This Row],[Niet verrekenbare btw]]=1,Tb_Activiteiten[[#Headers],[Niet verrekenbare btw]],""))</f>
        <v/>
      </c>
      <c r="AU1071" t="str">
        <f>IF(ISNUMBER(FIND("overige",Methode_Keuze)),"",IF(Tb_Activiteiten[[#This Row],[Grondkosten]]=1,Tb_Activiteiten[[#Headers],[Grondkosten]],""))</f>
        <v/>
      </c>
      <c r="AV1071" t="str">
        <f>IF(ISNUMBER(FIND("overige",Methode_Keuze)),"",IF(Tb_Activiteiten[[#This Row],[Bijdrage in natura (overige)]]=1,Tb_Activiteiten[[#Headers],[Bijdrage in natura (overige)]],""))</f>
        <v/>
      </c>
      <c r="AW1071" t="str">
        <f>IF(ISNUMBER(FIND("overige",Methode_Keuze)),"",IF(Tb_Activiteiten[[#This Row],[Bijdrage in natura (vrijwilligers)]]=1,Tb_Activiteiten[[#Headers],[Bijdrage in natura (vrijwilligers)]],""))</f>
        <v/>
      </c>
      <c r="AX1071" t="str">
        <f>IF(ISNUMBER(FIND("overige",Methode_Keuze)),"",IF(Tb_Activiteiten[[#This Row],[Afschrijvingskosten]]=1,Tb_Activiteiten[[#Headers],[Afschrijvingskosten]],""))</f>
        <v/>
      </c>
      <c r="AY1071" t="str">
        <f>IF(ISNUMBER(FIND("overige",Methode_Keuze)),"",IF(Tb_Activiteiten[[#This Row],[Vergoeding]]=1,Tb_Activiteiten[[#Headers],[Vergoeding]],""))</f>
        <v/>
      </c>
      <c r="AZ1071" t="str">
        <f>IF(ISNUMBER(FIND("arbeid",Methode_Keuze)),"",IF(Tb_Activiteiten[[#This Row],[Arbeidskosten - vast tarief (excl eigen arbeid)]]=1,Tb_Activiteiten[[#Headers],[Arbeidskosten - vast tarief (excl eigen arbeid)]],""))</f>
        <v/>
      </c>
      <c r="BA1071" t="str">
        <f>IF(ISNUMBER(FIND("overige",Methode_Keuze)),"",IF(Tb_Activiteiten[[#This Row],[Overige kosten]]=1,Tb_Activiteiten[[#Headers],[Overige kosten]],""))</f>
        <v/>
      </c>
    </row>
    <row r="1072" spans="1:53" x14ac:dyDescent="0.25">
      <c r="A1072" s="135"/>
      <c r="B1072" s="135"/>
      <c r="C1072" s="135"/>
      <c r="D1072" s="135"/>
      <c r="E1072" s="135"/>
      <c r="F1072" s="135"/>
      <c r="G1072" s="135"/>
      <c r="O1072" s="56"/>
      <c r="Q1072" t="str">
        <f>IFERROR(IF(VLOOKUP(Tb_Activiteiten[[#This Row],[Openstelling]],Tb_Openstelling[],2,0)=1,1,""),"")</f>
        <v/>
      </c>
      <c r="AK1072" t="str">
        <f>IF(ISNUMBER(FIND("arbeid",Methode_Keuze)),"",IF(ISNUMBER(FIND("arbeid",Methode_Keuze)),"",IF(Tb_Activiteiten[[#This Row],[Loonkosten]]=1,Tb_Activiteiten[[#Headers],[Loonkosten]],"")))</f>
        <v/>
      </c>
      <c r="AL1072" t="str">
        <f>IF(ISNUMBER(FIND("arbeid",Methode_Keuze)),"",IF(ISNUMBER(FIND("arbeid",Methode_Keuze)),"",IF(Tb_Activiteiten[[#This Row],[Eigen arbeid]]=1,Tb_Activiteiten[[#Headers],[Eigen arbeid]],"")))</f>
        <v/>
      </c>
      <c r="AM1072" t="str">
        <f>IF(ISNUMBER(FIND("arbeid",Methode_Keuze)),"",IF(ISNUMBER(FIND("arbeid",Methode_Keuze)),"",IF(Tb_Activiteiten[[#This Row],[Projectmedewerker]]=1,Tb_Activiteiten[[#Headers],[Projectmedewerker]],"")))</f>
        <v/>
      </c>
      <c r="AN1072" t="str">
        <f>IF(ISNUMBER(FIND("arbeid",Methode_Keuze)),"",IF(ISNUMBER(FIND("arbeid",Methode_Keuze)),"",IF(Tb_Activiteiten[[#This Row],[Landbouwer]]=1,Tb_Activiteiten[[#Headers],[Landbouwer]],"")))</f>
        <v/>
      </c>
      <c r="AO1072" t="str">
        <f>IF(ISNUMBER(FIND("arbeid",Methode_Keuze)),"",IF(ISNUMBER(FIND("arbeid",Methode_Keuze)),"",IF(Tb_Activiteiten[[#This Row],[Adviseur]]=1,Tb_Activiteiten[[#Headers],[Adviseur]],"")))</f>
        <v/>
      </c>
      <c r="AP1072" t="str">
        <f>IF(ISNUMBER(FIND("arbeid",Methode_Keuze)),"",IF(ISNUMBER(FIND("arbeid",Methode_Keuze)),"",IF(Tb_Activiteiten[[#This Row],[Projectleider/Expert]]=1,Tb_Activiteiten[[#Headers],[Projectleider/Expert]],"")))</f>
        <v/>
      </c>
      <c r="AQ1072" t="str">
        <f>IF(ISNUMBER(FIND("arbeid",Methode_Keuze)),"",IF(ISNUMBER(FIND("arbeid",Methode_Keuze)),"",IF(Tb_Activiteiten[[#This Row],[Arbeidskosten]]=1,Tb_Activiteiten[[#Headers],[Arbeidskosten]],"")))</f>
        <v/>
      </c>
      <c r="AR1072" t="str">
        <f>IF(ISNUMBER(FIND("arbeid",Methode_Keuze)),"",IF(ISNUMBER(FIND("arbeid",Methode_Keuze)),"",IF(Tb_Activiteiten[[#This Row],[Arbeidskosten op basis van IKS]]=1,Tb_Activiteiten[[#Headers],[Arbeidskosten op basis van IKS]],"")))</f>
        <v/>
      </c>
      <c r="AS1072" t="str">
        <f>IF(ISNUMBER(FIND("overige",Methode_Keuze)),"",IF(Tb_Activiteiten[[#This Row],[Kosten derden exclusief btw]]=1,Tb_Activiteiten[[#Headers],[Kosten derden exclusief btw]],""))</f>
        <v/>
      </c>
      <c r="AT1072" t="str">
        <f>IF(ISNUMBER(FIND("overige",Methode_Keuze)),"",IF(Tb_Activiteiten[[#This Row],[Niet verrekenbare btw]]=1,Tb_Activiteiten[[#Headers],[Niet verrekenbare btw]],""))</f>
        <v/>
      </c>
      <c r="AU1072" t="str">
        <f>IF(ISNUMBER(FIND("overige",Methode_Keuze)),"",IF(Tb_Activiteiten[[#This Row],[Grondkosten]]=1,Tb_Activiteiten[[#Headers],[Grondkosten]],""))</f>
        <v/>
      </c>
      <c r="AV1072" t="str">
        <f>IF(ISNUMBER(FIND("overige",Methode_Keuze)),"",IF(Tb_Activiteiten[[#This Row],[Bijdrage in natura (overige)]]=1,Tb_Activiteiten[[#Headers],[Bijdrage in natura (overige)]],""))</f>
        <v/>
      </c>
      <c r="AW1072" t="str">
        <f>IF(ISNUMBER(FIND("overige",Methode_Keuze)),"",IF(Tb_Activiteiten[[#This Row],[Bijdrage in natura (vrijwilligers)]]=1,Tb_Activiteiten[[#Headers],[Bijdrage in natura (vrijwilligers)]],""))</f>
        <v/>
      </c>
      <c r="AX1072" t="str">
        <f>IF(ISNUMBER(FIND("overige",Methode_Keuze)),"",IF(Tb_Activiteiten[[#This Row],[Afschrijvingskosten]]=1,Tb_Activiteiten[[#Headers],[Afschrijvingskosten]],""))</f>
        <v/>
      </c>
      <c r="AY1072" t="str">
        <f>IF(ISNUMBER(FIND("overige",Methode_Keuze)),"",IF(Tb_Activiteiten[[#This Row],[Vergoeding]]=1,Tb_Activiteiten[[#Headers],[Vergoeding]],""))</f>
        <v/>
      </c>
      <c r="AZ1072" t="str">
        <f>IF(ISNUMBER(FIND("arbeid",Methode_Keuze)),"",IF(Tb_Activiteiten[[#This Row],[Arbeidskosten - vast tarief (excl eigen arbeid)]]=1,Tb_Activiteiten[[#Headers],[Arbeidskosten - vast tarief (excl eigen arbeid)]],""))</f>
        <v/>
      </c>
      <c r="BA1072" t="str">
        <f>IF(ISNUMBER(FIND("overige",Methode_Keuze)),"",IF(Tb_Activiteiten[[#This Row],[Overige kosten]]=1,Tb_Activiteiten[[#Headers],[Overige kosten]],""))</f>
        <v/>
      </c>
    </row>
    <row r="1073" spans="1:53" x14ac:dyDescent="0.25">
      <c r="A1073" s="135"/>
      <c r="B1073" s="135"/>
      <c r="C1073" s="135"/>
      <c r="D1073" s="135"/>
      <c r="E1073" s="135"/>
      <c r="F1073" s="135"/>
      <c r="G1073" s="135"/>
      <c r="O1073" s="56"/>
      <c r="Q1073" t="str">
        <f>IFERROR(IF(VLOOKUP(Tb_Activiteiten[[#This Row],[Openstelling]],Tb_Openstelling[],2,0)=1,1,""),"")</f>
        <v/>
      </c>
      <c r="AK1073" t="str">
        <f>IF(ISNUMBER(FIND("arbeid",Methode_Keuze)),"",IF(ISNUMBER(FIND("arbeid",Methode_Keuze)),"",IF(Tb_Activiteiten[[#This Row],[Loonkosten]]=1,Tb_Activiteiten[[#Headers],[Loonkosten]],"")))</f>
        <v/>
      </c>
      <c r="AL1073" t="str">
        <f>IF(ISNUMBER(FIND("arbeid",Methode_Keuze)),"",IF(ISNUMBER(FIND("arbeid",Methode_Keuze)),"",IF(Tb_Activiteiten[[#This Row],[Eigen arbeid]]=1,Tb_Activiteiten[[#Headers],[Eigen arbeid]],"")))</f>
        <v/>
      </c>
      <c r="AM1073" t="str">
        <f>IF(ISNUMBER(FIND("arbeid",Methode_Keuze)),"",IF(ISNUMBER(FIND("arbeid",Methode_Keuze)),"",IF(Tb_Activiteiten[[#This Row],[Projectmedewerker]]=1,Tb_Activiteiten[[#Headers],[Projectmedewerker]],"")))</f>
        <v/>
      </c>
      <c r="AN1073" t="str">
        <f>IF(ISNUMBER(FIND("arbeid",Methode_Keuze)),"",IF(ISNUMBER(FIND("arbeid",Methode_Keuze)),"",IF(Tb_Activiteiten[[#This Row],[Landbouwer]]=1,Tb_Activiteiten[[#Headers],[Landbouwer]],"")))</f>
        <v/>
      </c>
      <c r="AO1073" t="str">
        <f>IF(ISNUMBER(FIND("arbeid",Methode_Keuze)),"",IF(ISNUMBER(FIND("arbeid",Methode_Keuze)),"",IF(Tb_Activiteiten[[#This Row],[Adviseur]]=1,Tb_Activiteiten[[#Headers],[Adviseur]],"")))</f>
        <v/>
      </c>
      <c r="AP1073" t="str">
        <f>IF(ISNUMBER(FIND("arbeid",Methode_Keuze)),"",IF(ISNUMBER(FIND("arbeid",Methode_Keuze)),"",IF(Tb_Activiteiten[[#This Row],[Projectleider/Expert]]=1,Tb_Activiteiten[[#Headers],[Projectleider/Expert]],"")))</f>
        <v/>
      </c>
      <c r="AQ1073" t="str">
        <f>IF(ISNUMBER(FIND("arbeid",Methode_Keuze)),"",IF(ISNUMBER(FIND("arbeid",Methode_Keuze)),"",IF(Tb_Activiteiten[[#This Row],[Arbeidskosten]]=1,Tb_Activiteiten[[#Headers],[Arbeidskosten]],"")))</f>
        <v/>
      </c>
      <c r="AR1073" t="str">
        <f>IF(ISNUMBER(FIND("arbeid",Methode_Keuze)),"",IF(ISNUMBER(FIND("arbeid",Methode_Keuze)),"",IF(Tb_Activiteiten[[#This Row],[Arbeidskosten op basis van IKS]]=1,Tb_Activiteiten[[#Headers],[Arbeidskosten op basis van IKS]],"")))</f>
        <v/>
      </c>
      <c r="AS1073" t="str">
        <f>IF(ISNUMBER(FIND("overige",Methode_Keuze)),"",IF(Tb_Activiteiten[[#This Row],[Kosten derden exclusief btw]]=1,Tb_Activiteiten[[#Headers],[Kosten derden exclusief btw]],""))</f>
        <v/>
      </c>
      <c r="AT1073" t="str">
        <f>IF(ISNUMBER(FIND("overige",Methode_Keuze)),"",IF(Tb_Activiteiten[[#This Row],[Niet verrekenbare btw]]=1,Tb_Activiteiten[[#Headers],[Niet verrekenbare btw]],""))</f>
        <v/>
      </c>
      <c r="AU1073" t="str">
        <f>IF(ISNUMBER(FIND("overige",Methode_Keuze)),"",IF(Tb_Activiteiten[[#This Row],[Grondkosten]]=1,Tb_Activiteiten[[#Headers],[Grondkosten]],""))</f>
        <v/>
      </c>
      <c r="AV1073" t="str">
        <f>IF(ISNUMBER(FIND("overige",Methode_Keuze)),"",IF(Tb_Activiteiten[[#This Row],[Bijdrage in natura (overige)]]=1,Tb_Activiteiten[[#Headers],[Bijdrage in natura (overige)]],""))</f>
        <v/>
      </c>
      <c r="AW1073" t="str">
        <f>IF(ISNUMBER(FIND("overige",Methode_Keuze)),"",IF(Tb_Activiteiten[[#This Row],[Bijdrage in natura (vrijwilligers)]]=1,Tb_Activiteiten[[#Headers],[Bijdrage in natura (vrijwilligers)]],""))</f>
        <v/>
      </c>
      <c r="AX1073" t="str">
        <f>IF(ISNUMBER(FIND("overige",Methode_Keuze)),"",IF(Tb_Activiteiten[[#This Row],[Afschrijvingskosten]]=1,Tb_Activiteiten[[#Headers],[Afschrijvingskosten]],""))</f>
        <v/>
      </c>
      <c r="AY1073" t="str">
        <f>IF(ISNUMBER(FIND("overige",Methode_Keuze)),"",IF(Tb_Activiteiten[[#This Row],[Vergoeding]]=1,Tb_Activiteiten[[#Headers],[Vergoeding]],""))</f>
        <v/>
      </c>
      <c r="AZ1073" t="str">
        <f>IF(ISNUMBER(FIND("arbeid",Methode_Keuze)),"",IF(Tb_Activiteiten[[#This Row],[Arbeidskosten - vast tarief (excl eigen arbeid)]]=1,Tb_Activiteiten[[#Headers],[Arbeidskosten - vast tarief (excl eigen arbeid)]],""))</f>
        <v/>
      </c>
      <c r="BA1073" t="str">
        <f>IF(ISNUMBER(FIND("overige",Methode_Keuze)),"",IF(Tb_Activiteiten[[#This Row],[Overige kosten]]=1,Tb_Activiteiten[[#Headers],[Overige kosten]],""))</f>
        <v/>
      </c>
    </row>
    <row r="1074" spans="1:53" x14ac:dyDescent="0.25">
      <c r="A1074" s="135"/>
      <c r="B1074" s="135"/>
      <c r="C1074" s="135"/>
      <c r="D1074" s="135"/>
      <c r="E1074" s="135"/>
      <c r="F1074" s="135"/>
      <c r="G1074" s="135"/>
      <c r="O1074" s="56"/>
      <c r="Q1074" t="str">
        <f>IFERROR(IF(VLOOKUP(Tb_Activiteiten[[#This Row],[Openstelling]],Tb_Openstelling[],2,0)=1,1,""),"")</f>
        <v/>
      </c>
      <c r="AK1074" t="str">
        <f>IF(ISNUMBER(FIND("arbeid",Methode_Keuze)),"",IF(ISNUMBER(FIND("arbeid",Methode_Keuze)),"",IF(Tb_Activiteiten[[#This Row],[Loonkosten]]=1,Tb_Activiteiten[[#Headers],[Loonkosten]],"")))</f>
        <v/>
      </c>
      <c r="AL1074" t="str">
        <f>IF(ISNUMBER(FIND("arbeid",Methode_Keuze)),"",IF(ISNUMBER(FIND("arbeid",Methode_Keuze)),"",IF(Tb_Activiteiten[[#This Row],[Eigen arbeid]]=1,Tb_Activiteiten[[#Headers],[Eigen arbeid]],"")))</f>
        <v/>
      </c>
      <c r="AM1074" t="str">
        <f>IF(ISNUMBER(FIND("arbeid",Methode_Keuze)),"",IF(ISNUMBER(FIND("arbeid",Methode_Keuze)),"",IF(Tb_Activiteiten[[#This Row],[Projectmedewerker]]=1,Tb_Activiteiten[[#Headers],[Projectmedewerker]],"")))</f>
        <v/>
      </c>
      <c r="AN1074" t="str">
        <f>IF(ISNUMBER(FIND("arbeid",Methode_Keuze)),"",IF(ISNUMBER(FIND("arbeid",Methode_Keuze)),"",IF(Tb_Activiteiten[[#This Row],[Landbouwer]]=1,Tb_Activiteiten[[#Headers],[Landbouwer]],"")))</f>
        <v/>
      </c>
      <c r="AO1074" t="str">
        <f>IF(ISNUMBER(FIND("arbeid",Methode_Keuze)),"",IF(ISNUMBER(FIND("arbeid",Methode_Keuze)),"",IF(Tb_Activiteiten[[#This Row],[Adviseur]]=1,Tb_Activiteiten[[#Headers],[Adviseur]],"")))</f>
        <v/>
      </c>
      <c r="AP1074" t="str">
        <f>IF(ISNUMBER(FIND("arbeid",Methode_Keuze)),"",IF(ISNUMBER(FIND("arbeid",Methode_Keuze)),"",IF(Tb_Activiteiten[[#This Row],[Projectleider/Expert]]=1,Tb_Activiteiten[[#Headers],[Projectleider/Expert]],"")))</f>
        <v/>
      </c>
      <c r="AQ1074" t="str">
        <f>IF(ISNUMBER(FIND("arbeid",Methode_Keuze)),"",IF(ISNUMBER(FIND("arbeid",Methode_Keuze)),"",IF(Tb_Activiteiten[[#This Row],[Arbeidskosten]]=1,Tb_Activiteiten[[#Headers],[Arbeidskosten]],"")))</f>
        <v/>
      </c>
      <c r="AR1074" t="str">
        <f>IF(ISNUMBER(FIND("arbeid",Methode_Keuze)),"",IF(ISNUMBER(FIND("arbeid",Methode_Keuze)),"",IF(Tb_Activiteiten[[#This Row],[Arbeidskosten op basis van IKS]]=1,Tb_Activiteiten[[#Headers],[Arbeidskosten op basis van IKS]],"")))</f>
        <v/>
      </c>
      <c r="AS1074" t="str">
        <f>IF(ISNUMBER(FIND("overige",Methode_Keuze)),"",IF(Tb_Activiteiten[[#This Row],[Kosten derden exclusief btw]]=1,Tb_Activiteiten[[#Headers],[Kosten derden exclusief btw]],""))</f>
        <v/>
      </c>
      <c r="AT1074" t="str">
        <f>IF(ISNUMBER(FIND("overige",Methode_Keuze)),"",IF(Tb_Activiteiten[[#This Row],[Niet verrekenbare btw]]=1,Tb_Activiteiten[[#Headers],[Niet verrekenbare btw]],""))</f>
        <v/>
      </c>
      <c r="AU1074" t="str">
        <f>IF(ISNUMBER(FIND("overige",Methode_Keuze)),"",IF(Tb_Activiteiten[[#This Row],[Grondkosten]]=1,Tb_Activiteiten[[#Headers],[Grondkosten]],""))</f>
        <v/>
      </c>
      <c r="AV1074" t="str">
        <f>IF(ISNUMBER(FIND("overige",Methode_Keuze)),"",IF(Tb_Activiteiten[[#This Row],[Bijdrage in natura (overige)]]=1,Tb_Activiteiten[[#Headers],[Bijdrage in natura (overige)]],""))</f>
        <v/>
      </c>
      <c r="AW1074" t="str">
        <f>IF(ISNUMBER(FIND("overige",Methode_Keuze)),"",IF(Tb_Activiteiten[[#This Row],[Bijdrage in natura (vrijwilligers)]]=1,Tb_Activiteiten[[#Headers],[Bijdrage in natura (vrijwilligers)]],""))</f>
        <v/>
      </c>
      <c r="AX1074" t="str">
        <f>IF(ISNUMBER(FIND("overige",Methode_Keuze)),"",IF(Tb_Activiteiten[[#This Row],[Afschrijvingskosten]]=1,Tb_Activiteiten[[#Headers],[Afschrijvingskosten]],""))</f>
        <v/>
      </c>
      <c r="AY1074" t="str">
        <f>IF(ISNUMBER(FIND("overige",Methode_Keuze)),"",IF(Tb_Activiteiten[[#This Row],[Vergoeding]]=1,Tb_Activiteiten[[#Headers],[Vergoeding]],""))</f>
        <v/>
      </c>
      <c r="AZ1074" t="str">
        <f>IF(ISNUMBER(FIND("arbeid",Methode_Keuze)),"",IF(Tb_Activiteiten[[#This Row],[Arbeidskosten - vast tarief (excl eigen arbeid)]]=1,Tb_Activiteiten[[#Headers],[Arbeidskosten - vast tarief (excl eigen arbeid)]],""))</f>
        <v/>
      </c>
      <c r="BA1074" t="str">
        <f>IF(ISNUMBER(FIND("overige",Methode_Keuze)),"",IF(Tb_Activiteiten[[#This Row],[Overige kosten]]=1,Tb_Activiteiten[[#Headers],[Overige kosten]],""))</f>
        <v/>
      </c>
    </row>
    <row r="1075" spans="1:53" x14ac:dyDescent="0.25">
      <c r="A1075" s="135"/>
      <c r="B1075" s="135"/>
      <c r="C1075" s="135"/>
      <c r="D1075" s="135"/>
      <c r="E1075" s="135"/>
      <c r="F1075" s="135"/>
      <c r="G1075" s="135"/>
      <c r="O1075" s="56"/>
      <c r="Q1075" t="str">
        <f>IFERROR(IF(VLOOKUP(Tb_Activiteiten[[#This Row],[Openstelling]],Tb_Openstelling[],2,0)=1,1,""),"")</f>
        <v/>
      </c>
      <c r="AK1075" t="str">
        <f>IF(ISNUMBER(FIND("arbeid",Methode_Keuze)),"",IF(ISNUMBER(FIND("arbeid",Methode_Keuze)),"",IF(Tb_Activiteiten[[#This Row],[Loonkosten]]=1,Tb_Activiteiten[[#Headers],[Loonkosten]],"")))</f>
        <v/>
      </c>
      <c r="AL1075" t="str">
        <f>IF(ISNUMBER(FIND("arbeid",Methode_Keuze)),"",IF(ISNUMBER(FIND("arbeid",Methode_Keuze)),"",IF(Tb_Activiteiten[[#This Row],[Eigen arbeid]]=1,Tb_Activiteiten[[#Headers],[Eigen arbeid]],"")))</f>
        <v/>
      </c>
      <c r="AM1075" t="str">
        <f>IF(ISNUMBER(FIND("arbeid",Methode_Keuze)),"",IF(ISNUMBER(FIND("arbeid",Methode_Keuze)),"",IF(Tb_Activiteiten[[#This Row],[Projectmedewerker]]=1,Tb_Activiteiten[[#Headers],[Projectmedewerker]],"")))</f>
        <v/>
      </c>
      <c r="AN1075" t="str">
        <f>IF(ISNUMBER(FIND("arbeid",Methode_Keuze)),"",IF(ISNUMBER(FIND("arbeid",Methode_Keuze)),"",IF(Tb_Activiteiten[[#This Row],[Landbouwer]]=1,Tb_Activiteiten[[#Headers],[Landbouwer]],"")))</f>
        <v/>
      </c>
      <c r="AO1075" t="str">
        <f>IF(ISNUMBER(FIND("arbeid",Methode_Keuze)),"",IF(ISNUMBER(FIND("arbeid",Methode_Keuze)),"",IF(Tb_Activiteiten[[#This Row],[Adviseur]]=1,Tb_Activiteiten[[#Headers],[Adviseur]],"")))</f>
        <v/>
      </c>
      <c r="AP1075" t="str">
        <f>IF(ISNUMBER(FIND("arbeid",Methode_Keuze)),"",IF(ISNUMBER(FIND("arbeid",Methode_Keuze)),"",IF(Tb_Activiteiten[[#This Row],[Projectleider/Expert]]=1,Tb_Activiteiten[[#Headers],[Projectleider/Expert]],"")))</f>
        <v/>
      </c>
      <c r="AQ1075" t="str">
        <f>IF(ISNUMBER(FIND("arbeid",Methode_Keuze)),"",IF(ISNUMBER(FIND("arbeid",Methode_Keuze)),"",IF(Tb_Activiteiten[[#This Row],[Arbeidskosten]]=1,Tb_Activiteiten[[#Headers],[Arbeidskosten]],"")))</f>
        <v/>
      </c>
      <c r="AR1075" t="str">
        <f>IF(ISNUMBER(FIND("arbeid",Methode_Keuze)),"",IF(ISNUMBER(FIND("arbeid",Methode_Keuze)),"",IF(Tb_Activiteiten[[#This Row],[Arbeidskosten op basis van IKS]]=1,Tb_Activiteiten[[#Headers],[Arbeidskosten op basis van IKS]],"")))</f>
        <v/>
      </c>
      <c r="AS1075" t="str">
        <f>IF(ISNUMBER(FIND("overige",Methode_Keuze)),"",IF(Tb_Activiteiten[[#This Row],[Kosten derden exclusief btw]]=1,Tb_Activiteiten[[#Headers],[Kosten derden exclusief btw]],""))</f>
        <v/>
      </c>
      <c r="AT1075" t="str">
        <f>IF(ISNUMBER(FIND("overige",Methode_Keuze)),"",IF(Tb_Activiteiten[[#This Row],[Niet verrekenbare btw]]=1,Tb_Activiteiten[[#Headers],[Niet verrekenbare btw]],""))</f>
        <v/>
      </c>
      <c r="AU1075" t="str">
        <f>IF(ISNUMBER(FIND("overige",Methode_Keuze)),"",IF(Tb_Activiteiten[[#This Row],[Grondkosten]]=1,Tb_Activiteiten[[#Headers],[Grondkosten]],""))</f>
        <v/>
      </c>
      <c r="AV1075" t="str">
        <f>IF(ISNUMBER(FIND("overige",Methode_Keuze)),"",IF(Tb_Activiteiten[[#This Row],[Bijdrage in natura (overige)]]=1,Tb_Activiteiten[[#Headers],[Bijdrage in natura (overige)]],""))</f>
        <v/>
      </c>
      <c r="AW1075" t="str">
        <f>IF(ISNUMBER(FIND("overige",Methode_Keuze)),"",IF(Tb_Activiteiten[[#This Row],[Bijdrage in natura (vrijwilligers)]]=1,Tb_Activiteiten[[#Headers],[Bijdrage in natura (vrijwilligers)]],""))</f>
        <v/>
      </c>
      <c r="AX1075" t="str">
        <f>IF(ISNUMBER(FIND("overige",Methode_Keuze)),"",IF(Tb_Activiteiten[[#This Row],[Afschrijvingskosten]]=1,Tb_Activiteiten[[#Headers],[Afschrijvingskosten]],""))</f>
        <v/>
      </c>
      <c r="AY1075" t="str">
        <f>IF(ISNUMBER(FIND("overige",Methode_Keuze)),"",IF(Tb_Activiteiten[[#This Row],[Vergoeding]]=1,Tb_Activiteiten[[#Headers],[Vergoeding]],""))</f>
        <v/>
      </c>
      <c r="AZ1075" t="str">
        <f>IF(ISNUMBER(FIND("arbeid",Methode_Keuze)),"",IF(Tb_Activiteiten[[#This Row],[Arbeidskosten - vast tarief (excl eigen arbeid)]]=1,Tb_Activiteiten[[#Headers],[Arbeidskosten - vast tarief (excl eigen arbeid)]],""))</f>
        <v/>
      </c>
      <c r="BA1075" t="str">
        <f>IF(ISNUMBER(FIND("overige",Methode_Keuze)),"",IF(Tb_Activiteiten[[#This Row],[Overige kosten]]=1,Tb_Activiteiten[[#Headers],[Overige kosten]],""))</f>
        <v/>
      </c>
    </row>
    <row r="1076" spans="1:53" x14ac:dyDescent="0.25">
      <c r="A1076" s="135"/>
      <c r="B1076" s="135"/>
      <c r="C1076" s="135"/>
      <c r="D1076" s="135"/>
      <c r="E1076" s="135"/>
      <c r="F1076" s="135"/>
      <c r="G1076" s="135"/>
      <c r="O1076" s="56"/>
      <c r="Q1076" t="str">
        <f>IFERROR(IF(VLOOKUP(Tb_Activiteiten[[#This Row],[Openstelling]],Tb_Openstelling[],2,0)=1,1,""),"")</f>
        <v/>
      </c>
      <c r="AK1076" t="str">
        <f>IF(ISNUMBER(FIND("arbeid",Methode_Keuze)),"",IF(ISNUMBER(FIND("arbeid",Methode_Keuze)),"",IF(Tb_Activiteiten[[#This Row],[Loonkosten]]=1,Tb_Activiteiten[[#Headers],[Loonkosten]],"")))</f>
        <v/>
      </c>
      <c r="AL1076" t="str">
        <f>IF(ISNUMBER(FIND("arbeid",Methode_Keuze)),"",IF(ISNUMBER(FIND("arbeid",Methode_Keuze)),"",IF(Tb_Activiteiten[[#This Row],[Eigen arbeid]]=1,Tb_Activiteiten[[#Headers],[Eigen arbeid]],"")))</f>
        <v/>
      </c>
      <c r="AM1076" t="str">
        <f>IF(ISNUMBER(FIND("arbeid",Methode_Keuze)),"",IF(ISNUMBER(FIND("arbeid",Methode_Keuze)),"",IF(Tb_Activiteiten[[#This Row],[Projectmedewerker]]=1,Tb_Activiteiten[[#Headers],[Projectmedewerker]],"")))</f>
        <v/>
      </c>
      <c r="AN1076" t="str">
        <f>IF(ISNUMBER(FIND("arbeid",Methode_Keuze)),"",IF(ISNUMBER(FIND("arbeid",Methode_Keuze)),"",IF(Tb_Activiteiten[[#This Row],[Landbouwer]]=1,Tb_Activiteiten[[#Headers],[Landbouwer]],"")))</f>
        <v/>
      </c>
      <c r="AO1076" t="str">
        <f>IF(ISNUMBER(FIND("arbeid",Methode_Keuze)),"",IF(ISNUMBER(FIND("arbeid",Methode_Keuze)),"",IF(Tb_Activiteiten[[#This Row],[Adviseur]]=1,Tb_Activiteiten[[#Headers],[Adviseur]],"")))</f>
        <v/>
      </c>
      <c r="AP1076" t="str">
        <f>IF(ISNUMBER(FIND("arbeid",Methode_Keuze)),"",IF(ISNUMBER(FIND("arbeid",Methode_Keuze)),"",IF(Tb_Activiteiten[[#This Row],[Projectleider/Expert]]=1,Tb_Activiteiten[[#Headers],[Projectleider/Expert]],"")))</f>
        <v/>
      </c>
      <c r="AQ1076" t="str">
        <f>IF(ISNUMBER(FIND("arbeid",Methode_Keuze)),"",IF(ISNUMBER(FIND("arbeid",Methode_Keuze)),"",IF(Tb_Activiteiten[[#This Row],[Arbeidskosten]]=1,Tb_Activiteiten[[#Headers],[Arbeidskosten]],"")))</f>
        <v/>
      </c>
      <c r="AR1076" t="str">
        <f>IF(ISNUMBER(FIND("arbeid",Methode_Keuze)),"",IF(ISNUMBER(FIND("arbeid",Methode_Keuze)),"",IF(Tb_Activiteiten[[#This Row],[Arbeidskosten op basis van IKS]]=1,Tb_Activiteiten[[#Headers],[Arbeidskosten op basis van IKS]],"")))</f>
        <v/>
      </c>
      <c r="AS1076" t="str">
        <f>IF(ISNUMBER(FIND("overige",Methode_Keuze)),"",IF(Tb_Activiteiten[[#This Row],[Kosten derden exclusief btw]]=1,Tb_Activiteiten[[#Headers],[Kosten derden exclusief btw]],""))</f>
        <v/>
      </c>
      <c r="AT1076" t="str">
        <f>IF(ISNUMBER(FIND("overige",Methode_Keuze)),"",IF(Tb_Activiteiten[[#This Row],[Niet verrekenbare btw]]=1,Tb_Activiteiten[[#Headers],[Niet verrekenbare btw]],""))</f>
        <v/>
      </c>
      <c r="AU1076" t="str">
        <f>IF(ISNUMBER(FIND("overige",Methode_Keuze)),"",IF(Tb_Activiteiten[[#This Row],[Grondkosten]]=1,Tb_Activiteiten[[#Headers],[Grondkosten]],""))</f>
        <v/>
      </c>
      <c r="AV1076" t="str">
        <f>IF(ISNUMBER(FIND("overige",Methode_Keuze)),"",IF(Tb_Activiteiten[[#This Row],[Bijdrage in natura (overige)]]=1,Tb_Activiteiten[[#Headers],[Bijdrage in natura (overige)]],""))</f>
        <v/>
      </c>
      <c r="AW1076" t="str">
        <f>IF(ISNUMBER(FIND("overige",Methode_Keuze)),"",IF(Tb_Activiteiten[[#This Row],[Bijdrage in natura (vrijwilligers)]]=1,Tb_Activiteiten[[#Headers],[Bijdrage in natura (vrijwilligers)]],""))</f>
        <v/>
      </c>
      <c r="AX1076" t="str">
        <f>IF(ISNUMBER(FIND("overige",Methode_Keuze)),"",IF(Tb_Activiteiten[[#This Row],[Afschrijvingskosten]]=1,Tb_Activiteiten[[#Headers],[Afschrijvingskosten]],""))</f>
        <v/>
      </c>
      <c r="AY1076" t="str">
        <f>IF(ISNUMBER(FIND("overige",Methode_Keuze)),"",IF(Tb_Activiteiten[[#This Row],[Vergoeding]]=1,Tb_Activiteiten[[#Headers],[Vergoeding]],""))</f>
        <v/>
      </c>
      <c r="AZ1076" t="str">
        <f>IF(ISNUMBER(FIND("arbeid",Methode_Keuze)),"",IF(Tb_Activiteiten[[#This Row],[Arbeidskosten - vast tarief (excl eigen arbeid)]]=1,Tb_Activiteiten[[#Headers],[Arbeidskosten - vast tarief (excl eigen arbeid)]],""))</f>
        <v/>
      </c>
      <c r="BA1076" t="str">
        <f>IF(ISNUMBER(FIND("overige",Methode_Keuze)),"",IF(Tb_Activiteiten[[#This Row],[Overige kosten]]=1,Tb_Activiteiten[[#Headers],[Overige kosten]],""))</f>
        <v/>
      </c>
    </row>
    <row r="1077" spans="1:53" x14ac:dyDescent="0.25">
      <c r="A1077" s="135"/>
      <c r="B1077" s="135"/>
      <c r="C1077" s="135"/>
      <c r="D1077" s="135"/>
      <c r="E1077" s="135"/>
      <c r="F1077" s="135"/>
      <c r="G1077" s="135"/>
      <c r="O1077" s="56"/>
      <c r="Q1077" t="str">
        <f>IFERROR(IF(VLOOKUP(Tb_Activiteiten[[#This Row],[Openstelling]],Tb_Openstelling[],2,0)=1,1,""),"")</f>
        <v/>
      </c>
      <c r="AK1077" t="str">
        <f>IF(ISNUMBER(FIND("arbeid",Methode_Keuze)),"",IF(ISNUMBER(FIND("arbeid",Methode_Keuze)),"",IF(Tb_Activiteiten[[#This Row],[Loonkosten]]=1,Tb_Activiteiten[[#Headers],[Loonkosten]],"")))</f>
        <v/>
      </c>
      <c r="AL1077" t="str">
        <f>IF(ISNUMBER(FIND("arbeid",Methode_Keuze)),"",IF(ISNUMBER(FIND("arbeid",Methode_Keuze)),"",IF(Tb_Activiteiten[[#This Row],[Eigen arbeid]]=1,Tb_Activiteiten[[#Headers],[Eigen arbeid]],"")))</f>
        <v/>
      </c>
      <c r="AM1077" t="str">
        <f>IF(ISNUMBER(FIND("arbeid",Methode_Keuze)),"",IF(ISNUMBER(FIND("arbeid",Methode_Keuze)),"",IF(Tb_Activiteiten[[#This Row],[Projectmedewerker]]=1,Tb_Activiteiten[[#Headers],[Projectmedewerker]],"")))</f>
        <v/>
      </c>
      <c r="AN1077" t="str">
        <f>IF(ISNUMBER(FIND("arbeid",Methode_Keuze)),"",IF(ISNUMBER(FIND("arbeid",Methode_Keuze)),"",IF(Tb_Activiteiten[[#This Row],[Landbouwer]]=1,Tb_Activiteiten[[#Headers],[Landbouwer]],"")))</f>
        <v/>
      </c>
      <c r="AO1077" t="str">
        <f>IF(ISNUMBER(FIND("arbeid",Methode_Keuze)),"",IF(ISNUMBER(FIND("arbeid",Methode_Keuze)),"",IF(Tb_Activiteiten[[#This Row],[Adviseur]]=1,Tb_Activiteiten[[#Headers],[Adviseur]],"")))</f>
        <v/>
      </c>
      <c r="AP1077" t="str">
        <f>IF(ISNUMBER(FIND("arbeid",Methode_Keuze)),"",IF(ISNUMBER(FIND("arbeid",Methode_Keuze)),"",IF(Tb_Activiteiten[[#This Row],[Projectleider/Expert]]=1,Tb_Activiteiten[[#Headers],[Projectleider/Expert]],"")))</f>
        <v/>
      </c>
      <c r="AQ1077" t="str">
        <f>IF(ISNUMBER(FIND("arbeid",Methode_Keuze)),"",IF(ISNUMBER(FIND("arbeid",Methode_Keuze)),"",IF(Tb_Activiteiten[[#This Row],[Arbeidskosten]]=1,Tb_Activiteiten[[#Headers],[Arbeidskosten]],"")))</f>
        <v/>
      </c>
      <c r="AR1077" t="str">
        <f>IF(ISNUMBER(FIND("arbeid",Methode_Keuze)),"",IF(ISNUMBER(FIND("arbeid",Methode_Keuze)),"",IF(Tb_Activiteiten[[#This Row],[Arbeidskosten op basis van IKS]]=1,Tb_Activiteiten[[#Headers],[Arbeidskosten op basis van IKS]],"")))</f>
        <v/>
      </c>
      <c r="AS1077" t="str">
        <f>IF(ISNUMBER(FIND("overige",Methode_Keuze)),"",IF(Tb_Activiteiten[[#This Row],[Kosten derden exclusief btw]]=1,Tb_Activiteiten[[#Headers],[Kosten derden exclusief btw]],""))</f>
        <v/>
      </c>
      <c r="AT1077" t="str">
        <f>IF(ISNUMBER(FIND("overige",Methode_Keuze)),"",IF(Tb_Activiteiten[[#This Row],[Niet verrekenbare btw]]=1,Tb_Activiteiten[[#Headers],[Niet verrekenbare btw]],""))</f>
        <v/>
      </c>
      <c r="AU1077" t="str">
        <f>IF(ISNUMBER(FIND("overige",Methode_Keuze)),"",IF(Tb_Activiteiten[[#This Row],[Grondkosten]]=1,Tb_Activiteiten[[#Headers],[Grondkosten]],""))</f>
        <v/>
      </c>
      <c r="AV1077" t="str">
        <f>IF(ISNUMBER(FIND("overige",Methode_Keuze)),"",IF(Tb_Activiteiten[[#This Row],[Bijdrage in natura (overige)]]=1,Tb_Activiteiten[[#Headers],[Bijdrage in natura (overige)]],""))</f>
        <v/>
      </c>
      <c r="AW1077" t="str">
        <f>IF(ISNUMBER(FIND("overige",Methode_Keuze)),"",IF(Tb_Activiteiten[[#This Row],[Bijdrage in natura (vrijwilligers)]]=1,Tb_Activiteiten[[#Headers],[Bijdrage in natura (vrijwilligers)]],""))</f>
        <v/>
      </c>
      <c r="AX1077" t="str">
        <f>IF(ISNUMBER(FIND("overige",Methode_Keuze)),"",IF(Tb_Activiteiten[[#This Row],[Afschrijvingskosten]]=1,Tb_Activiteiten[[#Headers],[Afschrijvingskosten]],""))</f>
        <v/>
      </c>
      <c r="AY1077" t="str">
        <f>IF(ISNUMBER(FIND("overige",Methode_Keuze)),"",IF(Tb_Activiteiten[[#This Row],[Vergoeding]]=1,Tb_Activiteiten[[#Headers],[Vergoeding]],""))</f>
        <v/>
      </c>
      <c r="AZ1077" t="str">
        <f>IF(ISNUMBER(FIND("arbeid",Methode_Keuze)),"",IF(Tb_Activiteiten[[#This Row],[Arbeidskosten - vast tarief (excl eigen arbeid)]]=1,Tb_Activiteiten[[#Headers],[Arbeidskosten - vast tarief (excl eigen arbeid)]],""))</f>
        <v/>
      </c>
      <c r="BA1077" t="str">
        <f>IF(ISNUMBER(FIND("overige",Methode_Keuze)),"",IF(Tb_Activiteiten[[#This Row],[Overige kosten]]=1,Tb_Activiteiten[[#Headers],[Overige kosten]],""))</f>
        <v/>
      </c>
    </row>
    <row r="1078" spans="1:53" x14ac:dyDescent="0.25">
      <c r="A1078" s="135"/>
      <c r="B1078" s="135"/>
      <c r="C1078" s="135"/>
      <c r="D1078" s="135"/>
      <c r="E1078" s="135"/>
      <c r="F1078" s="135"/>
      <c r="G1078" s="135"/>
      <c r="O1078" s="56"/>
      <c r="Q1078" t="str">
        <f>IFERROR(IF(VLOOKUP(Tb_Activiteiten[[#This Row],[Openstelling]],Tb_Openstelling[],2,0)=1,1,""),"")</f>
        <v/>
      </c>
      <c r="AK1078" t="str">
        <f>IF(ISNUMBER(FIND("arbeid",Methode_Keuze)),"",IF(ISNUMBER(FIND("arbeid",Methode_Keuze)),"",IF(Tb_Activiteiten[[#This Row],[Loonkosten]]=1,Tb_Activiteiten[[#Headers],[Loonkosten]],"")))</f>
        <v/>
      </c>
      <c r="AL1078" t="str">
        <f>IF(ISNUMBER(FIND("arbeid",Methode_Keuze)),"",IF(ISNUMBER(FIND("arbeid",Methode_Keuze)),"",IF(Tb_Activiteiten[[#This Row],[Eigen arbeid]]=1,Tb_Activiteiten[[#Headers],[Eigen arbeid]],"")))</f>
        <v/>
      </c>
      <c r="AM1078" t="str">
        <f>IF(ISNUMBER(FIND("arbeid",Methode_Keuze)),"",IF(ISNUMBER(FIND("arbeid",Methode_Keuze)),"",IF(Tb_Activiteiten[[#This Row],[Projectmedewerker]]=1,Tb_Activiteiten[[#Headers],[Projectmedewerker]],"")))</f>
        <v/>
      </c>
      <c r="AN1078" t="str">
        <f>IF(ISNUMBER(FIND("arbeid",Methode_Keuze)),"",IF(ISNUMBER(FIND("arbeid",Methode_Keuze)),"",IF(Tb_Activiteiten[[#This Row],[Landbouwer]]=1,Tb_Activiteiten[[#Headers],[Landbouwer]],"")))</f>
        <v/>
      </c>
      <c r="AO1078" t="str">
        <f>IF(ISNUMBER(FIND("arbeid",Methode_Keuze)),"",IF(ISNUMBER(FIND("arbeid",Methode_Keuze)),"",IF(Tb_Activiteiten[[#This Row],[Adviseur]]=1,Tb_Activiteiten[[#Headers],[Adviseur]],"")))</f>
        <v/>
      </c>
      <c r="AP1078" t="str">
        <f>IF(ISNUMBER(FIND("arbeid",Methode_Keuze)),"",IF(ISNUMBER(FIND("arbeid",Methode_Keuze)),"",IF(Tb_Activiteiten[[#This Row],[Projectleider/Expert]]=1,Tb_Activiteiten[[#Headers],[Projectleider/Expert]],"")))</f>
        <v/>
      </c>
      <c r="AQ1078" t="str">
        <f>IF(ISNUMBER(FIND("arbeid",Methode_Keuze)),"",IF(ISNUMBER(FIND("arbeid",Methode_Keuze)),"",IF(Tb_Activiteiten[[#This Row],[Arbeidskosten]]=1,Tb_Activiteiten[[#Headers],[Arbeidskosten]],"")))</f>
        <v/>
      </c>
      <c r="AR1078" t="str">
        <f>IF(ISNUMBER(FIND("arbeid",Methode_Keuze)),"",IF(ISNUMBER(FIND("arbeid",Methode_Keuze)),"",IF(Tb_Activiteiten[[#This Row],[Arbeidskosten op basis van IKS]]=1,Tb_Activiteiten[[#Headers],[Arbeidskosten op basis van IKS]],"")))</f>
        <v/>
      </c>
      <c r="AS1078" t="str">
        <f>IF(ISNUMBER(FIND("overige",Methode_Keuze)),"",IF(Tb_Activiteiten[[#This Row],[Kosten derden exclusief btw]]=1,Tb_Activiteiten[[#Headers],[Kosten derden exclusief btw]],""))</f>
        <v/>
      </c>
      <c r="AT1078" t="str">
        <f>IF(ISNUMBER(FIND("overige",Methode_Keuze)),"",IF(Tb_Activiteiten[[#This Row],[Niet verrekenbare btw]]=1,Tb_Activiteiten[[#Headers],[Niet verrekenbare btw]],""))</f>
        <v/>
      </c>
      <c r="AU1078" t="str">
        <f>IF(ISNUMBER(FIND("overige",Methode_Keuze)),"",IF(Tb_Activiteiten[[#This Row],[Grondkosten]]=1,Tb_Activiteiten[[#Headers],[Grondkosten]],""))</f>
        <v/>
      </c>
      <c r="AV1078" t="str">
        <f>IF(ISNUMBER(FIND("overige",Methode_Keuze)),"",IF(Tb_Activiteiten[[#This Row],[Bijdrage in natura (overige)]]=1,Tb_Activiteiten[[#Headers],[Bijdrage in natura (overige)]],""))</f>
        <v/>
      </c>
      <c r="AW1078" t="str">
        <f>IF(ISNUMBER(FIND("overige",Methode_Keuze)),"",IF(Tb_Activiteiten[[#This Row],[Bijdrage in natura (vrijwilligers)]]=1,Tb_Activiteiten[[#Headers],[Bijdrage in natura (vrijwilligers)]],""))</f>
        <v/>
      </c>
      <c r="AX1078" t="str">
        <f>IF(ISNUMBER(FIND("overige",Methode_Keuze)),"",IF(Tb_Activiteiten[[#This Row],[Afschrijvingskosten]]=1,Tb_Activiteiten[[#Headers],[Afschrijvingskosten]],""))</f>
        <v/>
      </c>
      <c r="AY1078" t="str">
        <f>IF(ISNUMBER(FIND("overige",Methode_Keuze)),"",IF(Tb_Activiteiten[[#This Row],[Vergoeding]]=1,Tb_Activiteiten[[#Headers],[Vergoeding]],""))</f>
        <v/>
      </c>
      <c r="AZ1078" t="str">
        <f>IF(ISNUMBER(FIND("arbeid",Methode_Keuze)),"",IF(Tb_Activiteiten[[#This Row],[Arbeidskosten - vast tarief (excl eigen arbeid)]]=1,Tb_Activiteiten[[#Headers],[Arbeidskosten - vast tarief (excl eigen arbeid)]],""))</f>
        <v/>
      </c>
      <c r="BA1078" t="str">
        <f>IF(ISNUMBER(FIND("overige",Methode_Keuze)),"",IF(Tb_Activiteiten[[#This Row],[Overige kosten]]=1,Tb_Activiteiten[[#Headers],[Overige kosten]],""))</f>
        <v/>
      </c>
    </row>
    <row r="1079" spans="1:53" x14ac:dyDescent="0.25">
      <c r="A1079" s="135"/>
      <c r="B1079" s="135"/>
      <c r="C1079" s="135"/>
      <c r="D1079" s="135"/>
      <c r="E1079" s="135"/>
      <c r="F1079" s="135"/>
      <c r="G1079" s="135"/>
      <c r="O1079" s="56"/>
      <c r="Q1079" t="str">
        <f>IFERROR(IF(VLOOKUP(Tb_Activiteiten[[#This Row],[Openstelling]],Tb_Openstelling[],2,0)=1,1,""),"")</f>
        <v/>
      </c>
      <c r="AK1079" t="str">
        <f>IF(ISNUMBER(FIND("arbeid",Methode_Keuze)),"",IF(ISNUMBER(FIND("arbeid",Methode_Keuze)),"",IF(Tb_Activiteiten[[#This Row],[Loonkosten]]=1,Tb_Activiteiten[[#Headers],[Loonkosten]],"")))</f>
        <v/>
      </c>
      <c r="AL1079" t="str">
        <f>IF(ISNUMBER(FIND("arbeid",Methode_Keuze)),"",IF(ISNUMBER(FIND("arbeid",Methode_Keuze)),"",IF(Tb_Activiteiten[[#This Row],[Eigen arbeid]]=1,Tb_Activiteiten[[#Headers],[Eigen arbeid]],"")))</f>
        <v/>
      </c>
      <c r="AM1079" t="str">
        <f>IF(ISNUMBER(FIND("arbeid",Methode_Keuze)),"",IF(ISNUMBER(FIND("arbeid",Methode_Keuze)),"",IF(Tb_Activiteiten[[#This Row],[Projectmedewerker]]=1,Tb_Activiteiten[[#Headers],[Projectmedewerker]],"")))</f>
        <v/>
      </c>
      <c r="AN1079" t="str">
        <f>IF(ISNUMBER(FIND("arbeid",Methode_Keuze)),"",IF(ISNUMBER(FIND("arbeid",Methode_Keuze)),"",IF(Tb_Activiteiten[[#This Row],[Landbouwer]]=1,Tb_Activiteiten[[#Headers],[Landbouwer]],"")))</f>
        <v/>
      </c>
      <c r="AO1079" t="str">
        <f>IF(ISNUMBER(FIND("arbeid",Methode_Keuze)),"",IF(ISNUMBER(FIND("arbeid",Methode_Keuze)),"",IF(Tb_Activiteiten[[#This Row],[Adviseur]]=1,Tb_Activiteiten[[#Headers],[Adviseur]],"")))</f>
        <v/>
      </c>
      <c r="AP1079" t="str">
        <f>IF(ISNUMBER(FIND("arbeid",Methode_Keuze)),"",IF(ISNUMBER(FIND("arbeid",Methode_Keuze)),"",IF(Tb_Activiteiten[[#This Row],[Projectleider/Expert]]=1,Tb_Activiteiten[[#Headers],[Projectleider/Expert]],"")))</f>
        <v/>
      </c>
      <c r="AQ1079" t="str">
        <f>IF(ISNUMBER(FIND("arbeid",Methode_Keuze)),"",IF(ISNUMBER(FIND("arbeid",Methode_Keuze)),"",IF(Tb_Activiteiten[[#This Row],[Arbeidskosten]]=1,Tb_Activiteiten[[#Headers],[Arbeidskosten]],"")))</f>
        <v/>
      </c>
      <c r="AR1079" t="str">
        <f>IF(ISNUMBER(FIND("arbeid",Methode_Keuze)),"",IF(ISNUMBER(FIND("arbeid",Methode_Keuze)),"",IF(Tb_Activiteiten[[#This Row],[Arbeidskosten op basis van IKS]]=1,Tb_Activiteiten[[#Headers],[Arbeidskosten op basis van IKS]],"")))</f>
        <v/>
      </c>
      <c r="AS1079" t="str">
        <f>IF(ISNUMBER(FIND("overige",Methode_Keuze)),"",IF(Tb_Activiteiten[[#This Row],[Kosten derden exclusief btw]]=1,Tb_Activiteiten[[#Headers],[Kosten derden exclusief btw]],""))</f>
        <v/>
      </c>
      <c r="AT1079" t="str">
        <f>IF(ISNUMBER(FIND("overige",Methode_Keuze)),"",IF(Tb_Activiteiten[[#This Row],[Niet verrekenbare btw]]=1,Tb_Activiteiten[[#Headers],[Niet verrekenbare btw]],""))</f>
        <v/>
      </c>
      <c r="AU1079" t="str">
        <f>IF(ISNUMBER(FIND("overige",Methode_Keuze)),"",IF(Tb_Activiteiten[[#This Row],[Grondkosten]]=1,Tb_Activiteiten[[#Headers],[Grondkosten]],""))</f>
        <v/>
      </c>
      <c r="AV1079" t="str">
        <f>IF(ISNUMBER(FIND("overige",Methode_Keuze)),"",IF(Tb_Activiteiten[[#This Row],[Bijdrage in natura (overige)]]=1,Tb_Activiteiten[[#Headers],[Bijdrage in natura (overige)]],""))</f>
        <v/>
      </c>
      <c r="AW1079" t="str">
        <f>IF(ISNUMBER(FIND("overige",Methode_Keuze)),"",IF(Tb_Activiteiten[[#This Row],[Bijdrage in natura (vrijwilligers)]]=1,Tb_Activiteiten[[#Headers],[Bijdrage in natura (vrijwilligers)]],""))</f>
        <v/>
      </c>
      <c r="AX1079" t="str">
        <f>IF(ISNUMBER(FIND("overige",Methode_Keuze)),"",IF(Tb_Activiteiten[[#This Row],[Afschrijvingskosten]]=1,Tb_Activiteiten[[#Headers],[Afschrijvingskosten]],""))</f>
        <v/>
      </c>
      <c r="AY1079" t="str">
        <f>IF(ISNUMBER(FIND("overige",Methode_Keuze)),"",IF(Tb_Activiteiten[[#This Row],[Vergoeding]]=1,Tb_Activiteiten[[#Headers],[Vergoeding]],""))</f>
        <v/>
      </c>
      <c r="AZ1079" t="str">
        <f>IF(ISNUMBER(FIND("arbeid",Methode_Keuze)),"",IF(Tb_Activiteiten[[#This Row],[Arbeidskosten - vast tarief (excl eigen arbeid)]]=1,Tb_Activiteiten[[#Headers],[Arbeidskosten - vast tarief (excl eigen arbeid)]],""))</f>
        <v/>
      </c>
      <c r="BA1079" t="str">
        <f>IF(ISNUMBER(FIND("overige",Methode_Keuze)),"",IF(Tb_Activiteiten[[#This Row],[Overige kosten]]=1,Tb_Activiteiten[[#Headers],[Overige kosten]],""))</f>
        <v/>
      </c>
    </row>
    <row r="1080" spans="1:53" x14ac:dyDescent="0.25">
      <c r="A1080" s="135"/>
      <c r="B1080" s="135"/>
      <c r="C1080" s="135"/>
      <c r="D1080" s="135"/>
      <c r="E1080" s="135"/>
      <c r="F1080" s="135"/>
      <c r="G1080" s="135"/>
      <c r="O1080" s="56"/>
      <c r="Q1080" t="str">
        <f>IFERROR(IF(VLOOKUP(Tb_Activiteiten[[#This Row],[Openstelling]],Tb_Openstelling[],2,0)=1,1,""),"")</f>
        <v/>
      </c>
      <c r="AK1080" t="str">
        <f>IF(ISNUMBER(FIND("arbeid",Methode_Keuze)),"",IF(ISNUMBER(FIND("arbeid",Methode_Keuze)),"",IF(Tb_Activiteiten[[#This Row],[Loonkosten]]=1,Tb_Activiteiten[[#Headers],[Loonkosten]],"")))</f>
        <v/>
      </c>
      <c r="AL1080" t="str">
        <f>IF(ISNUMBER(FIND("arbeid",Methode_Keuze)),"",IF(ISNUMBER(FIND("arbeid",Methode_Keuze)),"",IF(Tb_Activiteiten[[#This Row],[Eigen arbeid]]=1,Tb_Activiteiten[[#Headers],[Eigen arbeid]],"")))</f>
        <v/>
      </c>
      <c r="AM1080" t="str">
        <f>IF(ISNUMBER(FIND("arbeid",Methode_Keuze)),"",IF(ISNUMBER(FIND("arbeid",Methode_Keuze)),"",IF(Tb_Activiteiten[[#This Row],[Projectmedewerker]]=1,Tb_Activiteiten[[#Headers],[Projectmedewerker]],"")))</f>
        <v/>
      </c>
      <c r="AN1080" t="str">
        <f>IF(ISNUMBER(FIND("arbeid",Methode_Keuze)),"",IF(ISNUMBER(FIND("arbeid",Methode_Keuze)),"",IF(Tb_Activiteiten[[#This Row],[Landbouwer]]=1,Tb_Activiteiten[[#Headers],[Landbouwer]],"")))</f>
        <v/>
      </c>
      <c r="AO1080" t="str">
        <f>IF(ISNUMBER(FIND("arbeid",Methode_Keuze)),"",IF(ISNUMBER(FIND("arbeid",Methode_Keuze)),"",IF(Tb_Activiteiten[[#This Row],[Adviseur]]=1,Tb_Activiteiten[[#Headers],[Adviseur]],"")))</f>
        <v/>
      </c>
      <c r="AP1080" t="str">
        <f>IF(ISNUMBER(FIND("arbeid",Methode_Keuze)),"",IF(ISNUMBER(FIND("arbeid",Methode_Keuze)),"",IF(Tb_Activiteiten[[#This Row],[Projectleider/Expert]]=1,Tb_Activiteiten[[#Headers],[Projectleider/Expert]],"")))</f>
        <v/>
      </c>
      <c r="AQ1080" t="str">
        <f>IF(ISNUMBER(FIND("arbeid",Methode_Keuze)),"",IF(ISNUMBER(FIND("arbeid",Methode_Keuze)),"",IF(Tb_Activiteiten[[#This Row],[Arbeidskosten]]=1,Tb_Activiteiten[[#Headers],[Arbeidskosten]],"")))</f>
        <v/>
      </c>
      <c r="AR1080" t="str">
        <f>IF(ISNUMBER(FIND("arbeid",Methode_Keuze)),"",IF(ISNUMBER(FIND("arbeid",Methode_Keuze)),"",IF(Tb_Activiteiten[[#This Row],[Arbeidskosten op basis van IKS]]=1,Tb_Activiteiten[[#Headers],[Arbeidskosten op basis van IKS]],"")))</f>
        <v/>
      </c>
      <c r="AS1080" t="str">
        <f>IF(ISNUMBER(FIND("overige",Methode_Keuze)),"",IF(Tb_Activiteiten[[#This Row],[Kosten derden exclusief btw]]=1,Tb_Activiteiten[[#Headers],[Kosten derden exclusief btw]],""))</f>
        <v/>
      </c>
      <c r="AT1080" t="str">
        <f>IF(ISNUMBER(FIND("overige",Methode_Keuze)),"",IF(Tb_Activiteiten[[#This Row],[Niet verrekenbare btw]]=1,Tb_Activiteiten[[#Headers],[Niet verrekenbare btw]],""))</f>
        <v/>
      </c>
      <c r="AU1080" t="str">
        <f>IF(ISNUMBER(FIND("overige",Methode_Keuze)),"",IF(Tb_Activiteiten[[#This Row],[Grondkosten]]=1,Tb_Activiteiten[[#Headers],[Grondkosten]],""))</f>
        <v/>
      </c>
      <c r="AV1080" t="str">
        <f>IF(ISNUMBER(FIND("overige",Methode_Keuze)),"",IF(Tb_Activiteiten[[#This Row],[Bijdrage in natura (overige)]]=1,Tb_Activiteiten[[#Headers],[Bijdrage in natura (overige)]],""))</f>
        <v/>
      </c>
      <c r="AW1080" t="str">
        <f>IF(ISNUMBER(FIND("overige",Methode_Keuze)),"",IF(Tb_Activiteiten[[#This Row],[Bijdrage in natura (vrijwilligers)]]=1,Tb_Activiteiten[[#Headers],[Bijdrage in natura (vrijwilligers)]],""))</f>
        <v/>
      </c>
      <c r="AX1080" t="str">
        <f>IF(ISNUMBER(FIND("overige",Methode_Keuze)),"",IF(Tb_Activiteiten[[#This Row],[Afschrijvingskosten]]=1,Tb_Activiteiten[[#Headers],[Afschrijvingskosten]],""))</f>
        <v/>
      </c>
      <c r="AY1080" t="str">
        <f>IF(ISNUMBER(FIND("overige",Methode_Keuze)),"",IF(Tb_Activiteiten[[#This Row],[Vergoeding]]=1,Tb_Activiteiten[[#Headers],[Vergoeding]],""))</f>
        <v/>
      </c>
      <c r="AZ1080" t="str">
        <f>IF(ISNUMBER(FIND("arbeid",Methode_Keuze)),"",IF(Tb_Activiteiten[[#This Row],[Arbeidskosten - vast tarief (excl eigen arbeid)]]=1,Tb_Activiteiten[[#Headers],[Arbeidskosten - vast tarief (excl eigen arbeid)]],""))</f>
        <v/>
      </c>
      <c r="BA1080" t="str">
        <f>IF(ISNUMBER(FIND("overige",Methode_Keuze)),"",IF(Tb_Activiteiten[[#This Row],[Overige kosten]]=1,Tb_Activiteiten[[#Headers],[Overige kosten]],""))</f>
        <v/>
      </c>
    </row>
    <row r="1081" spans="1:53" x14ac:dyDescent="0.25">
      <c r="A1081" s="135"/>
      <c r="B1081" s="135"/>
      <c r="C1081" s="135"/>
      <c r="D1081" s="135"/>
      <c r="E1081" s="135"/>
      <c r="F1081" s="135"/>
      <c r="G1081" s="135"/>
      <c r="O1081" s="56"/>
      <c r="Q1081" t="str">
        <f>IFERROR(IF(VLOOKUP(Tb_Activiteiten[[#This Row],[Openstelling]],Tb_Openstelling[],2,0)=1,1,""),"")</f>
        <v/>
      </c>
      <c r="AK1081" t="str">
        <f>IF(ISNUMBER(FIND("arbeid",Methode_Keuze)),"",IF(ISNUMBER(FIND("arbeid",Methode_Keuze)),"",IF(Tb_Activiteiten[[#This Row],[Loonkosten]]=1,Tb_Activiteiten[[#Headers],[Loonkosten]],"")))</f>
        <v/>
      </c>
      <c r="AL1081" t="str">
        <f>IF(ISNUMBER(FIND("arbeid",Methode_Keuze)),"",IF(ISNUMBER(FIND("arbeid",Methode_Keuze)),"",IF(Tb_Activiteiten[[#This Row],[Eigen arbeid]]=1,Tb_Activiteiten[[#Headers],[Eigen arbeid]],"")))</f>
        <v/>
      </c>
      <c r="AM1081" t="str">
        <f>IF(ISNUMBER(FIND("arbeid",Methode_Keuze)),"",IF(ISNUMBER(FIND("arbeid",Methode_Keuze)),"",IF(Tb_Activiteiten[[#This Row],[Projectmedewerker]]=1,Tb_Activiteiten[[#Headers],[Projectmedewerker]],"")))</f>
        <v/>
      </c>
      <c r="AN1081" t="str">
        <f>IF(ISNUMBER(FIND("arbeid",Methode_Keuze)),"",IF(ISNUMBER(FIND("arbeid",Methode_Keuze)),"",IF(Tb_Activiteiten[[#This Row],[Landbouwer]]=1,Tb_Activiteiten[[#Headers],[Landbouwer]],"")))</f>
        <v/>
      </c>
      <c r="AO1081" t="str">
        <f>IF(ISNUMBER(FIND("arbeid",Methode_Keuze)),"",IF(ISNUMBER(FIND("arbeid",Methode_Keuze)),"",IF(Tb_Activiteiten[[#This Row],[Adviseur]]=1,Tb_Activiteiten[[#Headers],[Adviseur]],"")))</f>
        <v/>
      </c>
      <c r="AP1081" t="str">
        <f>IF(ISNUMBER(FIND("arbeid",Methode_Keuze)),"",IF(ISNUMBER(FIND("arbeid",Methode_Keuze)),"",IF(Tb_Activiteiten[[#This Row],[Projectleider/Expert]]=1,Tb_Activiteiten[[#Headers],[Projectleider/Expert]],"")))</f>
        <v/>
      </c>
      <c r="AQ1081" t="str">
        <f>IF(ISNUMBER(FIND("arbeid",Methode_Keuze)),"",IF(ISNUMBER(FIND("arbeid",Methode_Keuze)),"",IF(Tb_Activiteiten[[#This Row],[Arbeidskosten]]=1,Tb_Activiteiten[[#Headers],[Arbeidskosten]],"")))</f>
        <v/>
      </c>
      <c r="AR1081" t="str">
        <f>IF(ISNUMBER(FIND("arbeid",Methode_Keuze)),"",IF(ISNUMBER(FIND("arbeid",Methode_Keuze)),"",IF(Tb_Activiteiten[[#This Row],[Arbeidskosten op basis van IKS]]=1,Tb_Activiteiten[[#Headers],[Arbeidskosten op basis van IKS]],"")))</f>
        <v/>
      </c>
      <c r="AS1081" t="str">
        <f>IF(ISNUMBER(FIND("overige",Methode_Keuze)),"",IF(Tb_Activiteiten[[#This Row],[Kosten derden exclusief btw]]=1,Tb_Activiteiten[[#Headers],[Kosten derden exclusief btw]],""))</f>
        <v/>
      </c>
      <c r="AT1081" t="str">
        <f>IF(ISNUMBER(FIND("overige",Methode_Keuze)),"",IF(Tb_Activiteiten[[#This Row],[Niet verrekenbare btw]]=1,Tb_Activiteiten[[#Headers],[Niet verrekenbare btw]],""))</f>
        <v/>
      </c>
      <c r="AU1081" t="str">
        <f>IF(ISNUMBER(FIND("overige",Methode_Keuze)),"",IF(Tb_Activiteiten[[#This Row],[Grondkosten]]=1,Tb_Activiteiten[[#Headers],[Grondkosten]],""))</f>
        <v/>
      </c>
      <c r="AV1081" t="str">
        <f>IF(ISNUMBER(FIND("overige",Methode_Keuze)),"",IF(Tb_Activiteiten[[#This Row],[Bijdrage in natura (overige)]]=1,Tb_Activiteiten[[#Headers],[Bijdrage in natura (overige)]],""))</f>
        <v/>
      </c>
      <c r="AW1081" t="str">
        <f>IF(ISNUMBER(FIND("overige",Methode_Keuze)),"",IF(Tb_Activiteiten[[#This Row],[Bijdrage in natura (vrijwilligers)]]=1,Tb_Activiteiten[[#Headers],[Bijdrage in natura (vrijwilligers)]],""))</f>
        <v/>
      </c>
      <c r="AX1081" t="str">
        <f>IF(ISNUMBER(FIND("overige",Methode_Keuze)),"",IF(Tb_Activiteiten[[#This Row],[Afschrijvingskosten]]=1,Tb_Activiteiten[[#Headers],[Afschrijvingskosten]],""))</f>
        <v/>
      </c>
      <c r="AY1081" t="str">
        <f>IF(ISNUMBER(FIND("overige",Methode_Keuze)),"",IF(Tb_Activiteiten[[#This Row],[Vergoeding]]=1,Tb_Activiteiten[[#Headers],[Vergoeding]],""))</f>
        <v/>
      </c>
      <c r="AZ1081" t="str">
        <f>IF(ISNUMBER(FIND("arbeid",Methode_Keuze)),"",IF(Tb_Activiteiten[[#This Row],[Arbeidskosten - vast tarief (excl eigen arbeid)]]=1,Tb_Activiteiten[[#Headers],[Arbeidskosten - vast tarief (excl eigen arbeid)]],""))</f>
        <v/>
      </c>
      <c r="BA1081" t="str">
        <f>IF(ISNUMBER(FIND("overige",Methode_Keuze)),"",IF(Tb_Activiteiten[[#This Row],[Overige kosten]]=1,Tb_Activiteiten[[#Headers],[Overige kosten]],""))</f>
        <v/>
      </c>
    </row>
    <row r="1082" spans="1:53" x14ac:dyDescent="0.25">
      <c r="A1082" s="135"/>
      <c r="B1082" s="135"/>
      <c r="C1082" s="135"/>
      <c r="D1082" s="135"/>
      <c r="E1082" s="135"/>
      <c r="F1082" s="135"/>
      <c r="G1082" s="135"/>
      <c r="O1082" s="56"/>
      <c r="Q1082" t="str">
        <f>IFERROR(IF(VLOOKUP(Tb_Activiteiten[[#This Row],[Openstelling]],Tb_Openstelling[],2,0)=1,1,""),"")</f>
        <v/>
      </c>
      <c r="AK1082" t="str">
        <f>IF(ISNUMBER(FIND("arbeid",Methode_Keuze)),"",IF(ISNUMBER(FIND("arbeid",Methode_Keuze)),"",IF(Tb_Activiteiten[[#This Row],[Loonkosten]]=1,Tb_Activiteiten[[#Headers],[Loonkosten]],"")))</f>
        <v/>
      </c>
      <c r="AL1082" t="str">
        <f>IF(ISNUMBER(FIND("arbeid",Methode_Keuze)),"",IF(ISNUMBER(FIND("arbeid",Methode_Keuze)),"",IF(Tb_Activiteiten[[#This Row],[Eigen arbeid]]=1,Tb_Activiteiten[[#Headers],[Eigen arbeid]],"")))</f>
        <v/>
      </c>
      <c r="AM1082" t="str">
        <f>IF(ISNUMBER(FIND("arbeid",Methode_Keuze)),"",IF(ISNUMBER(FIND("arbeid",Methode_Keuze)),"",IF(Tb_Activiteiten[[#This Row],[Projectmedewerker]]=1,Tb_Activiteiten[[#Headers],[Projectmedewerker]],"")))</f>
        <v/>
      </c>
      <c r="AN1082" t="str">
        <f>IF(ISNUMBER(FIND("arbeid",Methode_Keuze)),"",IF(ISNUMBER(FIND("arbeid",Methode_Keuze)),"",IF(Tb_Activiteiten[[#This Row],[Landbouwer]]=1,Tb_Activiteiten[[#Headers],[Landbouwer]],"")))</f>
        <v/>
      </c>
      <c r="AO1082" t="str">
        <f>IF(ISNUMBER(FIND("arbeid",Methode_Keuze)),"",IF(ISNUMBER(FIND("arbeid",Methode_Keuze)),"",IF(Tb_Activiteiten[[#This Row],[Adviseur]]=1,Tb_Activiteiten[[#Headers],[Adviseur]],"")))</f>
        <v/>
      </c>
      <c r="AP1082" t="str">
        <f>IF(ISNUMBER(FIND("arbeid",Methode_Keuze)),"",IF(ISNUMBER(FIND("arbeid",Methode_Keuze)),"",IF(Tb_Activiteiten[[#This Row],[Projectleider/Expert]]=1,Tb_Activiteiten[[#Headers],[Projectleider/Expert]],"")))</f>
        <v/>
      </c>
      <c r="AQ1082" t="str">
        <f>IF(ISNUMBER(FIND("arbeid",Methode_Keuze)),"",IF(ISNUMBER(FIND("arbeid",Methode_Keuze)),"",IF(Tb_Activiteiten[[#This Row],[Arbeidskosten]]=1,Tb_Activiteiten[[#Headers],[Arbeidskosten]],"")))</f>
        <v/>
      </c>
      <c r="AR1082" t="str">
        <f>IF(ISNUMBER(FIND("arbeid",Methode_Keuze)),"",IF(ISNUMBER(FIND("arbeid",Methode_Keuze)),"",IF(Tb_Activiteiten[[#This Row],[Arbeidskosten op basis van IKS]]=1,Tb_Activiteiten[[#Headers],[Arbeidskosten op basis van IKS]],"")))</f>
        <v/>
      </c>
      <c r="AS1082" t="str">
        <f>IF(ISNUMBER(FIND("overige",Methode_Keuze)),"",IF(Tb_Activiteiten[[#This Row],[Kosten derden exclusief btw]]=1,Tb_Activiteiten[[#Headers],[Kosten derden exclusief btw]],""))</f>
        <v/>
      </c>
      <c r="AT1082" t="str">
        <f>IF(ISNUMBER(FIND("overige",Methode_Keuze)),"",IF(Tb_Activiteiten[[#This Row],[Niet verrekenbare btw]]=1,Tb_Activiteiten[[#Headers],[Niet verrekenbare btw]],""))</f>
        <v/>
      </c>
      <c r="AU1082" t="str">
        <f>IF(ISNUMBER(FIND("overige",Methode_Keuze)),"",IF(Tb_Activiteiten[[#This Row],[Grondkosten]]=1,Tb_Activiteiten[[#Headers],[Grondkosten]],""))</f>
        <v/>
      </c>
      <c r="AV1082" t="str">
        <f>IF(ISNUMBER(FIND("overige",Methode_Keuze)),"",IF(Tb_Activiteiten[[#This Row],[Bijdrage in natura (overige)]]=1,Tb_Activiteiten[[#Headers],[Bijdrage in natura (overige)]],""))</f>
        <v/>
      </c>
      <c r="AW1082" t="str">
        <f>IF(ISNUMBER(FIND("overige",Methode_Keuze)),"",IF(Tb_Activiteiten[[#This Row],[Bijdrage in natura (vrijwilligers)]]=1,Tb_Activiteiten[[#Headers],[Bijdrage in natura (vrijwilligers)]],""))</f>
        <v/>
      </c>
      <c r="AX1082" t="str">
        <f>IF(ISNUMBER(FIND("overige",Methode_Keuze)),"",IF(Tb_Activiteiten[[#This Row],[Afschrijvingskosten]]=1,Tb_Activiteiten[[#Headers],[Afschrijvingskosten]],""))</f>
        <v/>
      </c>
      <c r="AY1082" t="str">
        <f>IF(ISNUMBER(FIND("overige",Methode_Keuze)),"",IF(Tb_Activiteiten[[#This Row],[Vergoeding]]=1,Tb_Activiteiten[[#Headers],[Vergoeding]],""))</f>
        <v/>
      </c>
      <c r="AZ1082" t="str">
        <f>IF(ISNUMBER(FIND("arbeid",Methode_Keuze)),"",IF(Tb_Activiteiten[[#This Row],[Arbeidskosten - vast tarief (excl eigen arbeid)]]=1,Tb_Activiteiten[[#Headers],[Arbeidskosten - vast tarief (excl eigen arbeid)]],""))</f>
        <v/>
      </c>
      <c r="BA1082" t="str">
        <f>IF(ISNUMBER(FIND("overige",Methode_Keuze)),"",IF(Tb_Activiteiten[[#This Row],[Overige kosten]]=1,Tb_Activiteiten[[#Headers],[Overige kosten]],""))</f>
        <v/>
      </c>
    </row>
    <row r="1083" spans="1:53" x14ac:dyDescent="0.25">
      <c r="A1083" s="135"/>
      <c r="B1083" s="135"/>
      <c r="C1083" s="135"/>
      <c r="D1083" s="135"/>
      <c r="E1083" s="135"/>
      <c r="F1083" s="135"/>
      <c r="G1083" s="135"/>
      <c r="O1083" s="56"/>
      <c r="Q1083" t="str">
        <f>IFERROR(IF(VLOOKUP(Tb_Activiteiten[[#This Row],[Openstelling]],Tb_Openstelling[],2,0)=1,1,""),"")</f>
        <v/>
      </c>
      <c r="AK1083" t="str">
        <f>IF(ISNUMBER(FIND("arbeid",Methode_Keuze)),"",IF(ISNUMBER(FIND("arbeid",Methode_Keuze)),"",IF(Tb_Activiteiten[[#This Row],[Loonkosten]]=1,Tb_Activiteiten[[#Headers],[Loonkosten]],"")))</f>
        <v/>
      </c>
      <c r="AL1083" t="str">
        <f>IF(ISNUMBER(FIND("arbeid",Methode_Keuze)),"",IF(ISNUMBER(FIND("arbeid",Methode_Keuze)),"",IF(Tb_Activiteiten[[#This Row],[Eigen arbeid]]=1,Tb_Activiteiten[[#Headers],[Eigen arbeid]],"")))</f>
        <v/>
      </c>
      <c r="AM1083" t="str">
        <f>IF(ISNUMBER(FIND("arbeid",Methode_Keuze)),"",IF(ISNUMBER(FIND("arbeid",Methode_Keuze)),"",IF(Tb_Activiteiten[[#This Row],[Projectmedewerker]]=1,Tb_Activiteiten[[#Headers],[Projectmedewerker]],"")))</f>
        <v/>
      </c>
      <c r="AN1083" t="str">
        <f>IF(ISNUMBER(FIND("arbeid",Methode_Keuze)),"",IF(ISNUMBER(FIND("arbeid",Methode_Keuze)),"",IF(Tb_Activiteiten[[#This Row],[Landbouwer]]=1,Tb_Activiteiten[[#Headers],[Landbouwer]],"")))</f>
        <v/>
      </c>
      <c r="AO1083" t="str">
        <f>IF(ISNUMBER(FIND("arbeid",Methode_Keuze)),"",IF(ISNUMBER(FIND("arbeid",Methode_Keuze)),"",IF(Tb_Activiteiten[[#This Row],[Adviseur]]=1,Tb_Activiteiten[[#Headers],[Adviseur]],"")))</f>
        <v/>
      </c>
      <c r="AP1083" t="str">
        <f>IF(ISNUMBER(FIND("arbeid",Methode_Keuze)),"",IF(ISNUMBER(FIND("arbeid",Methode_Keuze)),"",IF(Tb_Activiteiten[[#This Row],[Projectleider/Expert]]=1,Tb_Activiteiten[[#Headers],[Projectleider/Expert]],"")))</f>
        <v/>
      </c>
      <c r="AQ1083" t="str">
        <f>IF(ISNUMBER(FIND("arbeid",Methode_Keuze)),"",IF(ISNUMBER(FIND("arbeid",Methode_Keuze)),"",IF(Tb_Activiteiten[[#This Row],[Arbeidskosten]]=1,Tb_Activiteiten[[#Headers],[Arbeidskosten]],"")))</f>
        <v/>
      </c>
      <c r="AR1083" t="str">
        <f>IF(ISNUMBER(FIND("arbeid",Methode_Keuze)),"",IF(ISNUMBER(FIND("arbeid",Methode_Keuze)),"",IF(Tb_Activiteiten[[#This Row],[Arbeidskosten op basis van IKS]]=1,Tb_Activiteiten[[#Headers],[Arbeidskosten op basis van IKS]],"")))</f>
        <v/>
      </c>
      <c r="AS1083" t="str">
        <f>IF(ISNUMBER(FIND("overige",Methode_Keuze)),"",IF(Tb_Activiteiten[[#This Row],[Kosten derden exclusief btw]]=1,Tb_Activiteiten[[#Headers],[Kosten derden exclusief btw]],""))</f>
        <v/>
      </c>
      <c r="AT1083" t="str">
        <f>IF(ISNUMBER(FIND("overige",Methode_Keuze)),"",IF(Tb_Activiteiten[[#This Row],[Niet verrekenbare btw]]=1,Tb_Activiteiten[[#Headers],[Niet verrekenbare btw]],""))</f>
        <v/>
      </c>
      <c r="AU1083" t="str">
        <f>IF(ISNUMBER(FIND("overige",Methode_Keuze)),"",IF(Tb_Activiteiten[[#This Row],[Grondkosten]]=1,Tb_Activiteiten[[#Headers],[Grondkosten]],""))</f>
        <v/>
      </c>
      <c r="AV1083" t="str">
        <f>IF(ISNUMBER(FIND("overige",Methode_Keuze)),"",IF(Tb_Activiteiten[[#This Row],[Bijdrage in natura (overige)]]=1,Tb_Activiteiten[[#Headers],[Bijdrage in natura (overige)]],""))</f>
        <v/>
      </c>
      <c r="AW1083" t="str">
        <f>IF(ISNUMBER(FIND("overige",Methode_Keuze)),"",IF(Tb_Activiteiten[[#This Row],[Bijdrage in natura (vrijwilligers)]]=1,Tb_Activiteiten[[#Headers],[Bijdrage in natura (vrijwilligers)]],""))</f>
        <v/>
      </c>
      <c r="AX1083" t="str">
        <f>IF(ISNUMBER(FIND("overige",Methode_Keuze)),"",IF(Tb_Activiteiten[[#This Row],[Afschrijvingskosten]]=1,Tb_Activiteiten[[#Headers],[Afschrijvingskosten]],""))</f>
        <v/>
      </c>
      <c r="AY1083" t="str">
        <f>IF(ISNUMBER(FIND("overige",Methode_Keuze)),"",IF(Tb_Activiteiten[[#This Row],[Vergoeding]]=1,Tb_Activiteiten[[#Headers],[Vergoeding]],""))</f>
        <v/>
      </c>
      <c r="AZ1083" t="str">
        <f>IF(ISNUMBER(FIND("arbeid",Methode_Keuze)),"",IF(Tb_Activiteiten[[#This Row],[Arbeidskosten - vast tarief (excl eigen arbeid)]]=1,Tb_Activiteiten[[#Headers],[Arbeidskosten - vast tarief (excl eigen arbeid)]],""))</f>
        <v/>
      </c>
      <c r="BA1083" t="str">
        <f>IF(ISNUMBER(FIND("overige",Methode_Keuze)),"",IF(Tb_Activiteiten[[#This Row],[Overige kosten]]=1,Tb_Activiteiten[[#Headers],[Overige kosten]],""))</f>
        <v/>
      </c>
    </row>
    <row r="1084" spans="1:53" x14ac:dyDescent="0.25">
      <c r="A1084" s="135"/>
      <c r="B1084" s="135"/>
      <c r="C1084" s="135"/>
      <c r="D1084" s="135"/>
      <c r="E1084" s="135"/>
      <c r="F1084" s="135"/>
      <c r="G1084" s="135"/>
      <c r="O1084" s="56"/>
      <c r="Q1084" t="str">
        <f>IFERROR(IF(VLOOKUP(Tb_Activiteiten[[#This Row],[Openstelling]],Tb_Openstelling[],2,0)=1,1,""),"")</f>
        <v/>
      </c>
      <c r="AK1084" t="str">
        <f>IF(ISNUMBER(FIND("arbeid",Methode_Keuze)),"",IF(ISNUMBER(FIND("arbeid",Methode_Keuze)),"",IF(Tb_Activiteiten[[#This Row],[Loonkosten]]=1,Tb_Activiteiten[[#Headers],[Loonkosten]],"")))</f>
        <v/>
      </c>
      <c r="AL1084" t="str">
        <f>IF(ISNUMBER(FIND("arbeid",Methode_Keuze)),"",IF(ISNUMBER(FIND("arbeid",Methode_Keuze)),"",IF(Tb_Activiteiten[[#This Row],[Eigen arbeid]]=1,Tb_Activiteiten[[#Headers],[Eigen arbeid]],"")))</f>
        <v/>
      </c>
      <c r="AM1084" t="str">
        <f>IF(ISNUMBER(FIND("arbeid",Methode_Keuze)),"",IF(ISNUMBER(FIND("arbeid",Methode_Keuze)),"",IF(Tb_Activiteiten[[#This Row],[Projectmedewerker]]=1,Tb_Activiteiten[[#Headers],[Projectmedewerker]],"")))</f>
        <v/>
      </c>
      <c r="AN1084" t="str">
        <f>IF(ISNUMBER(FIND("arbeid",Methode_Keuze)),"",IF(ISNUMBER(FIND("arbeid",Methode_Keuze)),"",IF(Tb_Activiteiten[[#This Row],[Landbouwer]]=1,Tb_Activiteiten[[#Headers],[Landbouwer]],"")))</f>
        <v/>
      </c>
      <c r="AO1084" t="str">
        <f>IF(ISNUMBER(FIND("arbeid",Methode_Keuze)),"",IF(ISNUMBER(FIND("arbeid",Methode_Keuze)),"",IF(Tb_Activiteiten[[#This Row],[Adviseur]]=1,Tb_Activiteiten[[#Headers],[Adviseur]],"")))</f>
        <v/>
      </c>
      <c r="AP1084" t="str">
        <f>IF(ISNUMBER(FIND("arbeid",Methode_Keuze)),"",IF(ISNUMBER(FIND("arbeid",Methode_Keuze)),"",IF(Tb_Activiteiten[[#This Row],[Projectleider/Expert]]=1,Tb_Activiteiten[[#Headers],[Projectleider/Expert]],"")))</f>
        <v/>
      </c>
      <c r="AQ1084" t="str">
        <f>IF(ISNUMBER(FIND("arbeid",Methode_Keuze)),"",IF(ISNUMBER(FIND("arbeid",Methode_Keuze)),"",IF(Tb_Activiteiten[[#This Row],[Arbeidskosten]]=1,Tb_Activiteiten[[#Headers],[Arbeidskosten]],"")))</f>
        <v/>
      </c>
      <c r="AR1084" t="str">
        <f>IF(ISNUMBER(FIND("arbeid",Methode_Keuze)),"",IF(ISNUMBER(FIND("arbeid",Methode_Keuze)),"",IF(Tb_Activiteiten[[#This Row],[Arbeidskosten op basis van IKS]]=1,Tb_Activiteiten[[#Headers],[Arbeidskosten op basis van IKS]],"")))</f>
        <v/>
      </c>
      <c r="AS1084" t="str">
        <f>IF(ISNUMBER(FIND("overige",Methode_Keuze)),"",IF(Tb_Activiteiten[[#This Row],[Kosten derden exclusief btw]]=1,Tb_Activiteiten[[#Headers],[Kosten derden exclusief btw]],""))</f>
        <v/>
      </c>
      <c r="AT1084" t="str">
        <f>IF(ISNUMBER(FIND("overige",Methode_Keuze)),"",IF(Tb_Activiteiten[[#This Row],[Niet verrekenbare btw]]=1,Tb_Activiteiten[[#Headers],[Niet verrekenbare btw]],""))</f>
        <v/>
      </c>
      <c r="AU1084" t="str">
        <f>IF(ISNUMBER(FIND("overige",Methode_Keuze)),"",IF(Tb_Activiteiten[[#This Row],[Grondkosten]]=1,Tb_Activiteiten[[#Headers],[Grondkosten]],""))</f>
        <v/>
      </c>
      <c r="AV1084" t="str">
        <f>IF(ISNUMBER(FIND("overige",Methode_Keuze)),"",IF(Tb_Activiteiten[[#This Row],[Bijdrage in natura (overige)]]=1,Tb_Activiteiten[[#Headers],[Bijdrage in natura (overige)]],""))</f>
        <v/>
      </c>
      <c r="AW1084" t="str">
        <f>IF(ISNUMBER(FIND("overige",Methode_Keuze)),"",IF(Tb_Activiteiten[[#This Row],[Bijdrage in natura (vrijwilligers)]]=1,Tb_Activiteiten[[#Headers],[Bijdrage in natura (vrijwilligers)]],""))</f>
        <v/>
      </c>
      <c r="AX1084" t="str">
        <f>IF(ISNUMBER(FIND("overige",Methode_Keuze)),"",IF(Tb_Activiteiten[[#This Row],[Afschrijvingskosten]]=1,Tb_Activiteiten[[#Headers],[Afschrijvingskosten]],""))</f>
        <v/>
      </c>
      <c r="AY1084" t="str">
        <f>IF(ISNUMBER(FIND("overige",Methode_Keuze)),"",IF(Tb_Activiteiten[[#This Row],[Vergoeding]]=1,Tb_Activiteiten[[#Headers],[Vergoeding]],""))</f>
        <v/>
      </c>
      <c r="AZ1084" t="str">
        <f>IF(ISNUMBER(FIND("arbeid",Methode_Keuze)),"",IF(Tb_Activiteiten[[#This Row],[Arbeidskosten - vast tarief (excl eigen arbeid)]]=1,Tb_Activiteiten[[#Headers],[Arbeidskosten - vast tarief (excl eigen arbeid)]],""))</f>
        <v/>
      </c>
      <c r="BA1084" t="str">
        <f>IF(ISNUMBER(FIND("overige",Methode_Keuze)),"",IF(Tb_Activiteiten[[#This Row],[Overige kosten]]=1,Tb_Activiteiten[[#Headers],[Overige kosten]],""))</f>
        <v/>
      </c>
    </row>
    <row r="1085" spans="1:53" x14ac:dyDescent="0.25">
      <c r="A1085" s="135"/>
      <c r="B1085" s="135"/>
      <c r="C1085" s="135"/>
      <c r="D1085" s="135"/>
      <c r="E1085" s="135"/>
      <c r="F1085" s="135"/>
      <c r="G1085" s="135"/>
      <c r="O1085" s="56"/>
      <c r="Q1085" t="str">
        <f>IFERROR(IF(VLOOKUP(Tb_Activiteiten[[#This Row],[Openstelling]],Tb_Openstelling[],2,0)=1,1,""),"")</f>
        <v/>
      </c>
      <c r="AK1085" t="str">
        <f>IF(ISNUMBER(FIND("arbeid",Methode_Keuze)),"",IF(ISNUMBER(FIND("arbeid",Methode_Keuze)),"",IF(Tb_Activiteiten[[#This Row],[Loonkosten]]=1,Tb_Activiteiten[[#Headers],[Loonkosten]],"")))</f>
        <v/>
      </c>
      <c r="AL1085" t="str">
        <f>IF(ISNUMBER(FIND("arbeid",Methode_Keuze)),"",IF(ISNUMBER(FIND("arbeid",Methode_Keuze)),"",IF(Tb_Activiteiten[[#This Row],[Eigen arbeid]]=1,Tb_Activiteiten[[#Headers],[Eigen arbeid]],"")))</f>
        <v/>
      </c>
      <c r="AM1085" t="str">
        <f>IF(ISNUMBER(FIND("arbeid",Methode_Keuze)),"",IF(ISNUMBER(FIND("arbeid",Methode_Keuze)),"",IF(Tb_Activiteiten[[#This Row],[Projectmedewerker]]=1,Tb_Activiteiten[[#Headers],[Projectmedewerker]],"")))</f>
        <v/>
      </c>
      <c r="AN1085" t="str">
        <f>IF(ISNUMBER(FIND("arbeid",Methode_Keuze)),"",IF(ISNUMBER(FIND("arbeid",Methode_Keuze)),"",IF(Tb_Activiteiten[[#This Row],[Landbouwer]]=1,Tb_Activiteiten[[#Headers],[Landbouwer]],"")))</f>
        <v/>
      </c>
      <c r="AO1085" t="str">
        <f>IF(ISNUMBER(FIND("arbeid",Methode_Keuze)),"",IF(ISNUMBER(FIND("arbeid",Methode_Keuze)),"",IF(Tb_Activiteiten[[#This Row],[Adviseur]]=1,Tb_Activiteiten[[#Headers],[Adviseur]],"")))</f>
        <v/>
      </c>
      <c r="AP1085" t="str">
        <f>IF(ISNUMBER(FIND("arbeid",Methode_Keuze)),"",IF(ISNUMBER(FIND("arbeid",Methode_Keuze)),"",IF(Tb_Activiteiten[[#This Row],[Projectleider/Expert]]=1,Tb_Activiteiten[[#Headers],[Projectleider/Expert]],"")))</f>
        <v/>
      </c>
      <c r="AQ1085" t="str">
        <f>IF(ISNUMBER(FIND("arbeid",Methode_Keuze)),"",IF(ISNUMBER(FIND("arbeid",Methode_Keuze)),"",IF(Tb_Activiteiten[[#This Row],[Arbeidskosten]]=1,Tb_Activiteiten[[#Headers],[Arbeidskosten]],"")))</f>
        <v/>
      </c>
      <c r="AR1085" t="str">
        <f>IF(ISNUMBER(FIND("arbeid",Methode_Keuze)),"",IF(ISNUMBER(FIND("arbeid",Methode_Keuze)),"",IF(Tb_Activiteiten[[#This Row],[Arbeidskosten op basis van IKS]]=1,Tb_Activiteiten[[#Headers],[Arbeidskosten op basis van IKS]],"")))</f>
        <v/>
      </c>
      <c r="AS1085" t="str">
        <f>IF(ISNUMBER(FIND("overige",Methode_Keuze)),"",IF(Tb_Activiteiten[[#This Row],[Kosten derden exclusief btw]]=1,Tb_Activiteiten[[#Headers],[Kosten derden exclusief btw]],""))</f>
        <v/>
      </c>
      <c r="AT1085" t="str">
        <f>IF(ISNUMBER(FIND("overige",Methode_Keuze)),"",IF(Tb_Activiteiten[[#This Row],[Niet verrekenbare btw]]=1,Tb_Activiteiten[[#Headers],[Niet verrekenbare btw]],""))</f>
        <v/>
      </c>
      <c r="AU1085" t="str">
        <f>IF(ISNUMBER(FIND("overige",Methode_Keuze)),"",IF(Tb_Activiteiten[[#This Row],[Grondkosten]]=1,Tb_Activiteiten[[#Headers],[Grondkosten]],""))</f>
        <v/>
      </c>
      <c r="AV1085" t="str">
        <f>IF(ISNUMBER(FIND("overige",Methode_Keuze)),"",IF(Tb_Activiteiten[[#This Row],[Bijdrage in natura (overige)]]=1,Tb_Activiteiten[[#Headers],[Bijdrage in natura (overige)]],""))</f>
        <v/>
      </c>
      <c r="AW1085" t="str">
        <f>IF(ISNUMBER(FIND("overige",Methode_Keuze)),"",IF(Tb_Activiteiten[[#This Row],[Bijdrage in natura (vrijwilligers)]]=1,Tb_Activiteiten[[#Headers],[Bijdrage in natura (vrijwilligers)]],""))</f>
        <v/>
      </c>
      <c r="AX1085" t="str">
        <f>IF(ISNUMBER(FIND("overige",Methode_Keuze)),"",IF(Tb_Activiteiten[[#This Row],[Afschrijvingskosten]]=1,Tb_Activiteiten[[#Headers],[Afschrijvingskosten]],""))</f>
        <v/>
      </c>
      <c r="AY1085" t="str">
        <f>IF(ISNUMBER(FIND("overige",Methode_Keuze)),"",IF(Tb_Activiteiten[[#This Row],[Vergoeding]]=1,Tb_Activiteiten[[#Headers],[Vergoeding]],""))</f>
        <v/>
      </c>
      <c r="AZ1085" t="str">
        <f>IF(ISNUMBER(FIND("arbeid",Methode_Keuze)),"",IF(Tb_Activiteiten[[#This Row],[Arbeidskosten - vast tarief (excl eigen arbeid)]]=1,Tb_Activiteiten[[#Headers],[Arbeidskosten - vast tarief (excl eigen arbeid)]],""))</f>
        <v/>
      </c>
      <c r="BA1085" t="str">
        <f>IF(ISNUMBER(FIND("overige",Methode_Keuze)),"",IF(Tb_Activiteiten[[#This Row],[Overige kosten]]=1,Tb_Activiteiten[[#Headers],[Overige kosten]],""))</f>
        <v/>
      </c>
    </row>
    <row r="1086" spans="1:53" x14ac:dyDescent="0.25">
      <c r="A1086" s="135"/>
      <c r="B1086" s="135"/>
      <c r="C1086" s="135"/>
      <c r="D1086" s="135"/>
      <c r="E1086" s="135"/>
      <c r="F1086" s="135"/>
      <c r="G1086" s="135"/>
      <c r="O1086" s="56"/>
      <c r="Q1086" t="str">
        <f>IFERROR(IF(VLOOKUP(Tb_Activiteiten[[#This Row],[Openstelling]],Tb_Openstelling[],2,0)=1,1,""),"")</f>
        <v/>
      </c>
      <c r="AK1086" t="str">
        <f>IF(ISNUMBER(FIND("arbeid",Methode_Keuze)),"",IF(ISNUMBER(FIND("arbeid",Methode_Keuze)),"",IF(Tb_Activiteiten[[#This Row],[Loonkosten]]=1,Tb_Activiteiten[[#Headers],[Loonkosten]],"")))</f>
        <v/>
      </c>
      <c r="AL1086" t="str">
        <f>IF(ISNUMBER(FIND("arbeid",Methode_Keuze)),"",IF(ISNUMBER(FIND("arbeid",Methode_Keuze)),"",IF(Tb_Activiteiten[[#This Row],[Eigen arbeid]]=1,Tb_Activiteiten[[#Headers],[Eigen arbeid]],"")))</f>
        <v/>
      </c>
      <c r="AM1086" t="str">
        <f>IF(ISNUMBER(FIND("arbeid",Methode_Keuze)),"",IF(ISNUMBER(FIND("arbeid",Methode_Keuze)),"",IF(Tb_Activiteiten[[#This Row],[Projectmedewerker]]=1,Tb_Activiteiten[[#Headers],[Projectmedewerker]],"")))</f>
        <v/>
      </c>
      <c r="AN1086" t="str">
        <f>IF(ISNUMBER(FIND("arbeid",Methode_Keuze)),"",IF(ISNUMBER(FIND("arbeid",Methode_Keuze)),"",IF(Tb_Activiteiten[[#This Row],[Landbouwer]]=1,Tb_Activiteiten[[#Headers],[Landbouwer]],"")))</f>
        <v/>
      </c>
      <c r="AO1086" t="str">
        <f>IF(ISNUMBER(FIND("arbeid",Methode_Keuze)),"",IF(ISNUMBER(FIND("arbeid",Methode_Keuze)),"",IF(Tb_Activiteiten[[#This Row],[Adviseur]]=1,Tb_Activiteiten[[#Headers],[Adviseur]],"")))</f>
        <v/>
      </c>
      <c r="AP1086" t="str">
        <f>IF(ISNUMBER(FIND("arbeid",Methode_Keuze)),"",IF(ISNUMBER(FIND("arbeid",Methode_Keuze)),"",IF(Tb_Activiteiten[[#This Row],[Projectleider/Expert]]=1,Tb_Activiteiten[[#Headers],[Projectleider/Expert]],"")))</f>
        <v/>
      </c>
      <c r="AQ1086" t="str">
        <f>IF(ISNUMBER(FIND("arbeid",Methode_Keuze)),"",IF(ISNUMBER(FIND("arbeid",Methode_Keuze)),"",IF(Tb_Activiteiten[[#This Row],[Arbeidskosten]]=1,Tb_Activiteiten[[#Headers],[Arbeidskosten]],"")))</f>
        <v/>
      </c>
      <c r="AR1086" t="str">
        <f>IF(ISNUMBER(FIND("arbeid",Methode_Keuze)),"",IF(ISNUMBER(FIND("arbeid",Methode_Keuze)),"",IF(Tb_Activiteiten[[#This Row],[Arbeidskosten op basis van IKS]]=1,Tb_Activiteiten[[#Headers],[Arbeidskosten op basis van IKS]],"")))</f>
        <v/>
      </c>
      <c r="AS1086" t="str">
        <f>IF(ISNUMBER(FIND("overige",Methode_Keuze)),"",IF(Tb_Activiteiten[[#This Row],[Kosten derden exclusief btw]]=1,Tb_Activiteiten[[#Headers],[Kosten derden exclusief btw]],""))</f>
        <v/>
      </c>
      <c r="AT1086" t="str">
        <f>IF(ISNUMBER(FIND("overige",Methode_Keuze)),"",IF(Tb_Activiteiten[[#This Row],[Niet verrekenbare btw]]=1,Tb_Activiteiten[[#Headers],[Niet verrekenbare btw]],""))</f>
        <v/>
      </c>
      <c r="AU1086" t="str">
        <f>IF(ISNUMBER(FIND("overige",Methode_Keuze)),"",IF(Tb_Activiteiten[[#This Row],[Grondkosten]]=1,Tb_Activiteiten[[#Headers],[Grondkosten]],""))</f>
        <v/>
      </c>
      <c r="AV1086" t="str">
        <f>IF(ISNUMBER(FIND("overige",Methode_Keuze)),"",IF(Tb_Activiteiten[[#This Row],[Bijdrage in natura (overige)]]=1,Tb_Activiteiten[[#Headers],[Bijdrage in natura (overige)]],""))</f>
        <v/>
      </c>
      <c r="AW1086" t="str">
        <f>IF(ISNUMBER(FIND("overige",Methode_Keuze)),"",IF(Tb_Activiteiten[[#This Row],[Bijdrage in natura (vrijwilligers)]]=1,Tb_Activiteiten[[#Headers],[Bijdrage in natura (vrijwilligers)]],""))</f>
        <v/>
      </c>
      <c r="AX1086" t="str">
        <f>IF(ISNUMBER(FIND("overige",Methode_Keuze)),"",IF(Tb_Activiteiten[[#This Row],[Afschrijvingskosten]]=1,Tb_Activiteiten[[#Headers],[Afschrijvingskosten]],""))</f>
        <v/>
      </c>
      <c r="AY1086" t="str">
        <f>IF(ISNUMBER(FIND("overige",Methode_Keuze)),"",IF(Tb_Activiteiten[[#This Row],[Vergoeding]]=1,Tb_Activiteiten[[#Headers],[Vergoeding]],""))</f>
        <v/>
      </c>
      <c r="AZ1086" t="str">
        <f>IF(ISNUMBER(FIND("arbeid",Methode_Keuze)),"",IF(Tb_Activiteiten[[#This Row],[Arbeidskosten - vast tarief (excl eigen arbeid)]]=1,Tb_Activiteiten[[#Headers],[Arbeidskosten - vast tarief (excl eigen arbeid)]],""))</f>
        <v/>
      </c>
      <c r="BA1086" t="str">
        <f>IF(ISNUMBER(FIND("overige",Methode_Keuze)),"",IF(Tb_Activiteiten[[#This Row],[Overige kosten]]=1,Tb_Activiteiten[[#Headers],[Overige kosten]],""))</f>
        <v/>
      </c>
    </row>
    <row r="1087" spans="1:53" x14ac:dyDescent="0.25">
      <c r="A1087" s="135"/>
      <c r="B1087" s="135"/>
      <c r="C1087" s="135"/>
      <c r="D1087" s="135"/>
      <c r="E1087" s="135"/>
      <c r="F1087" s="135"/>
      <c r="G1087" s="135"/>
      <c r="O1087" s="56"/>
      <c r="Q1087" t="str">
        <f>IFERROR(IF(VLOOKUP(Tb_Activiteiten[[#This Row],[Openstelling]],Tb_Openstelling[],2,0)=1,1,""),"")</f>
        <v/>
      </c>
      <c r="AK1087" t="str">
        <f>IF(ISNUMBER(FIND("arbeid",Methode_Keuze)),"",IF(ISNUMBER(FIND("arbeid",Methode_Keuze)),"",IF(Tb_Activiteiten[[#This Row],[Loonkosten]]=1,Tb_Activiteiten[[#Headers],[Loonkosten]],"")))</f>
        <v/>
      </c>
      <c r="AL1087" t="str">
        <f>IF(ISNUMBER(FIND("arbeid",Methode_Keuze)),"",IF(ISNUMBER(FIND("arbeid",Methode_Keuze)),"",IF(Tb_Activiteiten[[#This Row],[Eigen arbeid]]=1,Tb_Activiteiten[[#Headers],[Eigen arbeid]],"")))</f>
        <v/>
      </c>
      <c r="AM1087" t="str">
        <f>IF(ISNUMBER(FIND("arbeid",Methode_Keuze)),"",IF(ISNUMBER(FIND("arbeid",Methode_Keuze)),"",IF(Tb_Activiteiten[[#This Row],[Projectmedewerker]]=1,Tb_Activiteiten[[#Headers],[Projectmedewerker]],"")))</f>
        <v/>
      </c>
      <c r="AN1087" t="str">
        <f>IF(ISNUMBER(FIND("arbeid",Methode_Keuze)),"",IF(ISNUMBER(FIND("arbeid",Methode_Keuze)),"",IF(Tb_Activiteiten[[#This Row],[Landbouwer]]=1,Tb_Activiteiten[[#Headers],[Landbouwer]],"")))</f>
        <v/>
      </c>
      <c r="AO1087" t="str">
        <f>IF(ISNUMBER(FIND("arbeid",Methode_Keuze)),"",IF(ISNUMBER(FIND("arbeid",Methode_Keuze)),"",IF(Tb_Activiteiten[[#This Row],[Adviseur]]=1,Tb_Activiteiten[[#Headers],[Adviseur]],"")))</f>
        <v/>
      </c>
      <c r="AP1087" t="str">
        <f>IF(ISNUMBER(FIND("arbeid",Methode_Keuze)),"",IF(ISNUMBER(FIND("arbeid",Methode_Keuze)),"",IF(Tb_Activiteiten[[#This Row],[Projectleider/Expert]]=1,Tb_Activiteiten[[#Headers],[Projectleider/Expert]],"")))</f>
        <v/>
      </c>
      <c r="AQ1087" t="str">
        <f>IF(ISNUMBER(FIND("arbeid",Methode_Keuze)),"",IF(ISNUMBER(FIND("arbeid",Methode_Keuze)),"",IF(Tb_Activiteiten[[#This Row],[Arbeidskosten]]=1,Tb_Activiteiten[[#Headers],[Arbeidskosten]],"")))</f>
        <v/>
      </c>
      <c r="AR1087" t="str">
        <f>IF(ISNUMBER(FIND("arbeid",Methode_Keuze)),"",IF(ISNUMBER(FIND("arbeid",Methode_Keuze)),"",IF(Tb_Activiteiten[[#This Row],[Arbeidskosten op basis van IKS]]=1,Tb_Activiteiten[[#Headers],[Arbeidskosten op basis van IKS]],"")))</f>
        <v/>
      </c>
      <c r="AS1087" t="str">
        <f>IF(ISNUMBER(FIND("overige",Methode_Keuze)),"",IF(Tb_Activiteiten[[#This Row],[Kosten derden exclusief btw]]=1,Tb_Activiteiten[[#Headers],[Kosten derden exclusief btw]],""))</f>
        <v/>
      </c>
      <c r="AT1087" t="str">
        <f>IF(ISNUMBER(FIND("overige",Methode_Keuze)),"",IF(Tb_Activiteiten[[#This Row],[Niet verrekenbare btw]]=1,Tb_Activiteiten[[#Headers],[Niet verrekenbare btw]],""))</f>
        <v/>
      </c>
      <c r="AU1087" t="str">
        <f>IF(ISNUMBER(FIND("overige",Methode_Keuze)),"",IF(Tb_Activiteiten[[#This Row],[Grondkosten]]=1,Tb_Activiteiten[[#Headers],[Grondkosten]],""))</f>
        <v/>
      </c>
      <c r="AV1087" t="str">
        <f>IF(ISNUMBER(FIND("overige",Methode_Keuze)),"",IF(Tb_Activiteiten[[#This Row],[Bijdrage in natura (overige)]]=1,Tb_Activiteiten[[#Headers],[Bijdrage in natura (overige)]],""))</f>
        <v/>
      </c>
      <c r="AW1087" t="str">
        <f>IF(ISNUMBER(FIND("overige",Methode_Keuze)),"",IF(Tb_Activiteiten[[#This Row],[Bijdrage in natura (vrijwilligers)]]=1,Tb_Activiteiten[[#Headers],[Bijdrage in natura (vrijwilligers)]],""))</f>
        <v/>
      </c>
      <c r="AX1087" t="str">
        <f>IF(ISNUMBER(FIND("overige",Methode_Keuze)),"",IF(Tb_Activiteiten[[#This Row],[Afschrijvingskosten]]=1,Tb_Activiteiten[[#Headers],[Afschrijvingskosten]],""))</f>
        <v/>
      </c>
      <c r="AY1087" t="str">
        <f>IF(ISNUMBER(FIND("overige",Methode_Keuze)),"",IF(Tb_Activiteiten[[#This Row],[Vergoeding]]=1,Tb_Activiteiten[[#Headers],[Vergoeding]],""))</f>
        <v/>
      </c>
      <c r="AZ1087" t="str">
        <f>IF(ISNUMBER(FIND("arbeid",Methode_Keuze)),"",IF(Tb_Activiteiten[[#This Row],[Arbeidskosten - vast tarief (excl eigen arbeid)]]=1,Tb_Activiteiten[[#Headers],[Arbeidskosten - vast tarief (excl eigen arbeid)]],""))</f>
        <v/>
      </c>
      <c r="BA1087" t="str">
        <f>IF(ISNUMBER(FIND("overige",Methode_Keuze)),"",IF(Tb_Activiteiten[[#This Row],[Overige kosten]]=1,Tb_Activiteiten[[#Headers],[Overige kosten]],""))</f>
        <v/>
      </c>
    </row>
    <row r="1088" spans="1:53" x14ac:dyDescent="0.25">
      <c r="A1088" s="135"/>
      <c r="B1088" s="135"/>
      <c r="C1088" s="135"/>
      <c r="D1088" s="135"/>
      <c r="E1088" s="135"/>
      <c r="F1088" s="135"/>
      <c r="G1088" s="135"/>
      <c r="O1088" s="56"/>
      <c r="Q1088" t="str">
        <f>IFERROR(IF(VLOOKUP(Tb_Activiteiten[[#This Row],[Openstelling]],Tb_Openstelling[],2,0)=1,1,""),"")</f>
        <v/>
      </c>
      <c r="AK1088" t="str">
        <f>IF(ISNUMBER(FIND("arbeid",Methode_Keuze)),"",IF(ISNUMBER(FIND("arbeid",Methode_Keuze)),"",IF(Tb_Activiteiten[[#This Row],[Loonkosten]]=1,Tb_Activiteiten[[#Headers],[Loonkosten]],"")))</f>
        <v/>
      </c>
      <c r="AL1088" t="str">
        <f>IF(ISNUMBER(FIND("arbeid",Methode_Keuze)),"",IF(ISNUMBER(FIND("arbeid",Methode_Keuze)),"",IF(Tb_Activiteiten[[#This Row],[Eigen arbeid]]=1,Tb_Activiteiten[[#Headers],[Eigen arbeid]],"")))</f>
        <v/>
      </c>
      <c r="AM1088" t="str">
        <f>IF(ISNUMBER(FIND("arbeid",Methode_Keuze)),"",IF(ISNUMBER(FIND("arbeid",Methode_Keuze)),"",IF(Tb_Activiteiten[[#This Row],[Projectmedewerker]]=1,Tb_Activiteiten[[#Headers],[Projectmedewerker]],"")))</f>
        <v/>
      </c>
      <c r="AN1088" t="str">
        <f>IF(ISNUMBER(FIND("arbeid",Methode_Keuze)),"",IF(ISNUMBER(FIND("arbeid",Methode_Keuze)),"",IF(Tb_Activiteiten[[#This Row],[Landbouwer]]=1,Tb_Activiteiten[[#Headers],[Landbouwer]],"")))</f>
        <v/>
      </c>
      <c r="AO1088" t="str">
        <f>IF(ISNUMBER(FIND("arbeid",Methode_Keuze)),"",IF(ISNUMBER(FIND("arbeid",Methode_Keuze)),"",IF(Tb_Activiteiten[[#This Row],[Adviseur]]=1,Tb_Activiteiten[[#Headers],[Adviseur]],"")))</f>
        <v/>
      </c>
      <c r="AP1088" t="str">
        <f>IF(ISNUMBER(FIND("arbeid",Methode_Keuze)),"",IF(ISNUMBER(FIND("arbeid",Methode_Keuze)),"",IF(Tb_Activiteiten[[#This Row],[Projectleider/Expert]]=1,Tb_Activiteiten[[#Headers],[Projectleider/Expert]],"")))</f>
        <v/>
      </c>
      <c r="AQ1088" t="str">
        <f>IF(ISNUMBER(FIND("arbeid",Methode_Keuze)),"",IF(ISNUMBER(FIND("arbeid",Methode_Keuze)),"",IF(Tb_Activiteiten[[#This Row],[Arbeidskosten]]=1,Tb_Activiteiten[[#Headers],[Arbeidskosten]],"")))</f>
        <v/>
      </c>
      <c r="AR1088" t="str">
        <f>IF(ISNUMBER(FIND("arbeid",Methode_Keuze)),"",IF(ISNUMBER(FIND("arbeid",Methode_Keuze)),"",IF(Tb_Activiteiten[[#This Row],[Arbeidskosten op basis van IKS]]=1,Tb_Activiteiten[[#Headers],[Arbeidskosten op basis van IKS]],"")))</f>
        <v/>
      </c>
      <c r="AS1088" t="str">
        <f>IF(ISNUMBER(FIND("overige",Methode_Keuze)),"",IF(Tb_Activiteiten[[#This Row],[Kosten derden exclusief btw]]=1,Tb_Activiteiten[[#Headers],[Kosten derden exclusief btw]],""))</f>
        <v/>
      </c>
      <c r="AT1088" t="str">
        <f>IF(ISNUMBER(FIND("overige",Methode_Keuze)),"",IF(Tb_Activiteiten[[#This Row],[Niet verrekenbare btw]]=1,Tb_Activiteiten[[#Headers],[Niet verrekenbare btw]],""))</f>
        <v/>
      </c>
      <c r="AU1088" t="str">
        <f>IF(ISNUMBER(FIND("overige",Methode_Keuze)),"",IF(Tb_Activiteiten[[#This Row],[Grondkosten]]=1,Tb_Activiteiten[[#Headers],[Grondkosten]],""))</f>
        <v/>
      </c>
      <c r="AV1088" t="str">
        <f>IF(ISNUMBER(FIND("overige",Methode_Keuze)),"",IF(Tb_Activiteiten[[#This Row],[Bijdrage in natura (overige)]]=1,Tb_Activiteiten[[#Headers],[Bijdrage in natura (overige)]],""))</f>
        <v/>
      </c>
      <c r="AW1088" t="str">
        <f>IF(ISNUMBER(FIND("overige",Methode_Keuze)),"",IF(Tb_Activiteiten[[#This Row],[Bijdrage in natura (vrijwilligers)]]=1,Tb_Activiteiten[[#Headers],[Bijdrage in natura (vrijwilligers)]],""))</f>
        <v/>
      </c>
      <c r="AX1088" t="str">
        <f>IF(ISNUMBER(FIND("overige",Methode_Keuze)),"",IF(Tb_Activiteiten[[#This Row],[Afschrijvingskosten]]=1,Tb_Activiteiten[[#Headers],[Afschrijvingskosten]],""))</f>
        <v/>
      </c>
      <c r="AY1088" t="str">
        <f>IF(ISNUMBER(FIND("overige",Methode_Keuze)),"",IF(Tb_Activiteiten[[#This Row],[Vergoeding]]=1,Tb_Activiteiten[[#Headers],[Vergoeding]],""))</f>
        <v/>
      </c>
      <c r="AZ1088" t="str">
        <f>IF(ISNUMBER(FIND("arbeid",Methode_Keuze)),"",IF(Tb_Activiteiten[[#This Row],[Arbeidskosten - vast tarief (excl eigen arbeid)]]=1,Tb_Activiteiten[[#Headers],[Arbeidskosten - vast tarief (excl eigen arbeid)]],""))</f>
        <v/>
      </c>
      <c r="BA1088" t="str">
        <f>IF(ISNUMBER(FIND("overige",Methode_Keuze)),"",IF(Tb_Activiteiten[[#This Row],[Overige kosten]]=1,Tb_Activiteiten[[#Headers],[Overige kosten]],""))</f>
        <v/>
      </c>
    </row>
    <row r="1089" spans="1:53" x14ac:dyDescent="0.25">
      <c r="A1089" s="135"/>
      <c r="B1089" s="135"/>
      <c r="C1089" s="135"/>
      <c r="D1089" s="135"/>
      <c r="E1089" s="135"/>
      <c r="F1089" s="135"/>
      <c r="G1089" s="135"/>
      <c r="O1089" s="56"/>
      <c r="Q1089" t="str">
        <f>IFERROR(IF(VLOOKUP(Tb_Activiteiten[[#This Row],[Openstelling]],Tb_Openstelling[],2,0)=1,1,""),"")</f>
        <v/>
      </c>
      <c r="AK1089" t="str">
        <f>IF(ISNUMBER(FIND("arbeid",Methode_Keuze)),"",IF(ISNUMBER(FIND("arbeid",Methode_Keuze)),"",IF(Tb_Activiteiten[[#This Row],[Loonkosten]]=1,Tb_Activiteiten[[#Headers],[Loonkosten]],"")))</f>
        <v/>
      </c>
      <c r="AL1089" t="str">
        <f>IF(ISNUMBER(FIND("arbeid",Methode_Keuze)),"",IF(ISNUMBER(FIND("arbeid",Methode_Keuze)),"",IF(Tb_Activiteiten[[#This Row],[Eigen arbeid]]=1,Tb_Activiteiten[[#Headers],[Eigen arbeid]],"")))</f>
        <v/>
      </c>
      <c r="AM1089" t="str">
        <f>IF(ISNUMBER(FIND("arbeid",Methode_Keuze)),"",IF(ISNUMBER(FIND("arbeid",Methode_Keuze)),"",IF(Tb_Activiteiten[[#This Row],[Projectmedewerker]]=1,Tb_Activiteiten[[#Headers],[Projectmedewerker]],"")))</f>
        <v/>
      </c>
      <c r="AN1089" t="str">
        <f>IF(ISNUMBER(FIND("arbeid",Methode_Keuze)),"",IF(ISNUMBER(FIND("arbeid",Methode_Keuze)),"",IF(Tb_Activiteiten[[#This Row],[Landbouwer]]=1,Tb_Activiteiten[[#Headers],[Landbouwer]],"")))</f>
        <v/>
      </c>
      <c r="AO1089" t="str">
        <f>IF(ISNUMBER(FIND("arbeid",Methode_Keuze)),"",IF(ISNUMBER(FIND("arbeid",Methode_Keuze)),"",IF(Tb_Activiteiten[[#This Row],[Adviseur]]=1,Tb_Activiteiten[[#Headers],[Adviseur]],"")))</f>
        <v/>
      </c>
      <c r="AP1089" t="str">
        <f>IF(ISNUMBER(FIND("arbeid",Methode_Keuze)),"",IF(ISNUMBER(FIND("arbeid",Methode_Keuze)),"",IF(Tb_Activiteiten[[#This Row],[Projectleider/Expert]]=1,Tb_Activiteiten[[#Headers],[Projectleider/Expert]],"")))</f>
        <v/>
      </c>
      <c r="AQ1089" t="str">
        <f>IF(ISNUMBER(FIND("arbeid",Methode_Keuze)),"",IF(ISNUMBER(FIND("arbeid",Methode_Keuze)),"",IF(Tb_Activiteiten[[#This Row],[Arbeidskosten]]=1,Tb_Activiteiten[[#Headers],[Arbeidskosten]],"")))</f>
        <v/>
      </c>
      <c r="AR1089" t="str">
        <f>IF(ISNUMBER(FIND("arbeid",Methode_Keuze)),"",IF(ISNUMBER(FIND("arbeid",Methode_Keuze)),"",IF(Tb_Activiteiten[[#This Row],[Arbeidskosten op basis van IKS]]=1,Tb_Activiteiten[[#Headers],[Arbeidskosten op basis van IKS]],"")))</f>
        <v/>
      </c>
      <c r="AS1089" t="str">
        <f>IF(ISNUMBER(FIND("overige",Methode_Keuze)),"",IF(Tb_Activiteiten[[#This Row],[Kosten derden exclusief btw]]=1,Tb_Activiteiten[[#Headers],[Kosten derden exclusief btw]],""))</f>
        <v/>
      </c>
      <c r="AT1089" t="str">
        <f>IF(ISNUMBER(FIND("overige",Methode_Keuze)),"",IF(Tb_Activiteiten[[#This Row],[Niet verrekenbare btw]]=1,Tb_Activiteiten[[#Headers],[Niet verrekenbare btw]],""))</f>
        <v/>
      </c>
      <c r="AU1089" t="str">
        <f>IF(ISNUMBER(FIND("overige",Methode_Keuze)),"",IF(Tb_Activiteiten[[#This Row],[Grondkosten]]=1,Tb_Activiteiten[[#Headers],[Grondkosten]],""))</f>
        <v/>
      </c>
      <c r="AV1089" t="str">
        <f>IF(ISNUMBER(FIND("overige",Methode_Keuze)),"",IF(Tb_Activiteiten[[#This Row],[Bijdrage in natura (overige)]]=1,Tb_Activiteiten[[#Headers],[Bijdrage in natura (overige)]],""))</f>
        <v/>
      </c>
      <c r="AW1089" t="str">
        <f>IF(ISNUMBER(FIND("overige",Methode_Keuze)),"",IF(Tb_Activiteiten[[#This Row],[Bijdrage in natura (vrijwilligers)]]=1,Tb_Activiteiten[[#Headers],[Bijdrage in natura (vrijwilligers)]],""))</f>
        <v/>
      </c>
      <c r="AX1089" t="str">
        <f>IF(ISNUMBER(FIND("overige",Methode_Keuze)),"",IF(Tb_Activiteiten[[#This Row],[Afschrijvingskosten]]=1,Tb_Activiteiten[[#Headers],[Afschrijvingskosten]],""))</f>
        <v/>
      </c>
      <c r="AY1089" t="str">
        <f>IF(ISNUMBER(FIND("overige",Methode_Keuze)),"",IF(Tb_Activiteiten[[#This Row],[Vergoeding]]=1,Tb_Activiteiten[[#Headers],[Vergoeding]],""))</f>
        <v/>
      </c>
      <c r="AZ1089" t="str">
        <f>IF(ISNUMBER(FIND("arbeid",Methode_Keuze)),"",IF(Tb_Activiteiten[[#This Row],[Arbeidskosten - vast tarief (excl eigen arbeid)]]=1,Tb_Activiteiten[[#Headers],[Arbeidskosten - vast tarief (excl eigen arbeid)]],""))</f>
        <v/>
      </c>
      <c r="BA1089" t="str">
        <f>IF(ISNUMBER(FIND("overige",Methode_Keuze)),"",IF(Tb_Activiteiten[[#This Row],[Overige kosten]]=1,Tb_Activiteiten[[#Headers],[Overige kosten]],""))</f>
        <v/>
      </c>
    </row>
    <row r="1090" spans="1:53" x14ac:dyDescent="0.25">
      <c r="A1090" s="135"/>
      <c r="B1090" s="135"/>
      <c r="C1090" s="135"/>
      <c r="D1090" s="135"/>
      <c r="E1090" s="135"/>
      <c r="F1090" s="135"/>
      <c r="G1090" s="135"/>
      <c r="O1090" s="56"/>
      <c r="Q1090" t="str">
        <f>IFERROR(IF(VLOOKUP(Tb_Activiteiten[[#This Row],[Openstelling]],Tb_Openstelling[],2,0)=1,1,""),"")</f>
        <v/>
      </c>
      <c r="AK1090" t="str">
        <f>IF(ISNUMBER(FIND("arbeid",Methode_Keuze)),"",IF(ISNUMBER(FIND("arbeid",Methode_Keuze)),"",IF(Tb_Activiteiten[[#This Row],[Loonkosten]]=1,Tb_Activiteiten[[#Headers],[Loonkosten]],"")))</f>
        <v/>
      </c>
      <c r="AL1090" t="str">
        <f>IF(ISNUMBER(FIND("arbeid",Methode_Keuze)),"",IF(ISNUMBER(FIND("arbeid",Methode_Keuze)),"",IF(Tb_Activiteiten[[#This Row],[Eigen arbeid]]=1,Tb_Activiteiten[[#Headers],[Eigen arbeid]],"")))</f>
        <v/>
      </c>
      <c r="AM1090" t="str">
        <f>IF(ISNUMBER(FIND("arbeid",Methode_Keuze)),"",IF(ISNUMBER(FIND("arbeid",Methode_Keuze)),"",IF(Tb_Activiteiten[[#This Row],[Projectmedewerker]]=1,Tb_Activiteiten[[#Headers],[Projectmedewerker]],"")))</f>
        <v/>
      </c>
      <c r="AN1090" t="str">
        <f>IF(ISNUMBER(FIND("arbeid",Methode_Keuze)),"",IF(ISNUMBER(FIND("arbeid",Methode_Keuze)),"",IF(Tb_Activiteiten[[#This Row],[Landbouwer]]=1,Tb_Activiteiten[[#Headers],[Landbouwer]],"")))</f>
        <v/>
      </c>
      <c r="AO1090" t="str">
        <f>IF(ISNUMBER(FIND("arbeid",Methode_Keuze)),"",IF(ISNUMBER(FIND("arbeid",Methode_Keuze)),"",IF(Tb_Activiteiten[[#This Row],[Adviseur]]=1,Tb_Activiteiten[[#Headers],[Adviseur]],"")))</f>
        <v/>
      </c>
      <c r="AP1090" t="str">
        <f>IF(ISNUMBER(FIND("arbeid",Methode_Keuze)),"",IF(ISNUMBER(FIND("arbeid",Methode_Keuze)),"",IF(Tb_Activiteiten[[#This Row],[Projectleider/Expert]]=1,Tb_Activiteiten[[#Headers],[Projectleider/Expert]],"")))</f>
        <v/>
      </c>
      <c r="AQ1090" t="str">
        <f>IF(ISNUMBER(FIND("arbeid",Methode_Keuze)),"",IF(ISNUMBER(FIND("arbeid",Methode_Keuze)),"",IF(Tb_Activiteiten[[#This Row],[Arbeidskosten]]=1,Tb_Activiteiten[[#Headers],[Arbeidskosten]],"")))</f>
        <v/>
      </c>
      <c r="AR1090" t="str">
        <f>IF(ISNUMBER(FIND("arbeid",Methode_Keuze)),"",IF(ISNUMBER(FIND("arbeid",Methode_Keuze)),"",IF(Tb_Activiteiten[[#This Row],[Arbeidskosten op basis van IKS]]=1,Tb_Activiteiten[[#Headers],[Arbeidskosten op basis van IKS]],"")))</f>
        <v/>
      </c>
      <c r="AS1090" t="str">
        <f>IF(ISNUMBER(FIND("overige",Methode_Keuze)),"",IF(Tb_Activiteiten[[#This Row],[Kosten derden exclusief btw]]=1,Tb_Activiteiten[[#Headers],[Kosten derden exclusief btw]],""))</f>
        <v/>
      </c>
      <c r="AT1090" t="str">
        <f>IF(ISNUMBER(FIND("overige",Methode_Keuze)),"",IF(Tb_Activiteiten[[#This Row],[Niet verrekenbare btw]]=1,Tb_Activiteiten[[#Headers],[Niet verrekenbare btw]],""))</f>
        <v/>
      </c>
      <c r="AU1090" t="str">
        <f>IF(ISNUMBER(FIND("overige",Methode_Keuze)),"",IF(Tb_Activiteiten[[#This Row],[Grondkosten]]=1,Tb_Activiteiten[[#Headers],[Grondkosten]],""))</f>
        <v/>
      </c>
      <c r="AV1090" t="str">
        <f>IF(ISNUMBER(FIND("overige",Methode_Keuze)),"",IF(Tb_Activiteiten[[#This Row],[Bijdrage in natura (overige)]]=1,Tb_Activiteiten[[#Headers],[Bijdrage in natura (overige)]],""))</f>
        <v/>
      </c>
      <c r="AW1090" t="str">
        <f>IF(ISNUMBER(FIND("overige",Methode_Keuze)),"",IF(Tb_Activiteiten[[#This Row],[Bijdrage in natura (vrijwilligers)]]=1,Tb_Activiteiten[[#Headers],[Bijdrage in natura (vrijwilligers)]],""))</f>
        <v/>
      </c>
      <c r="AX1090" t="str">
        <f>IF(ISNUMBER(FIND("overige",Methode_Keuze)),"",IF(Tb_Activiteiten[[#This Row],[Afschrijvingskosten]]=1,Tb_Activiteiten[[#Headers],[Afschrijvingskosten]],""))</f>
        <v/>
      </c>
      <c r="AY1090" t="str">
        <f>IF(ISNUMBER(FIND("overige",Methode_Keuze)),"",IF(Tb_Activiteiten[[#This Row],[Vergoeding]]=1,Tb_Activiteiten[[#Headers],[Vergoeding]],""))</f>
        <v/>
      </c>
      <c r="AZ1090" t="str">
        <f>IF(ISNUMBER(FIND("arbeid",Methode_Keuze)),"",IF(Tb_Activiteiten[[#This Row],[Arbeidskosten - vast tarief (excl eigen arbeid)]]=1,Tb_Activiteiten[[#Headers],[Arbeidskosten - vast tarief (excl eigen arbeid)]],""))</f>
        <v/>
      </c>
      <c r="BA1090" t="str">
        <f>IF(ISNUMBER(FIND("overige",Methode_Keuze)),"",IF(Tb_Activiteiten[[#This Row],[Overige kosten]]=1,Tb_Activiteiten[[#Headers],[Overige kosten]],""))</f>
        <v/>
      </c>
    </row>
    <row r="1091" spans="1:53" x14ac:dyDescent="0.25">
      <c r="A1091" s="135"/>
      <c r="B1091" s="135"/>
      <c r="C1091" s="135"/>
      <c r="D1091" s="135"/>
      <c r="E1091" s="135"/>
      <c r="F1091" s="135"/>
      <c r="G1091" s="135"/>
      <c r="O1091" s="56"/>
      <c r="Q1091" t="str">
        <f>IFERROR(IF(VLOOKUP(Tb_Activiteiten[[#This Row],[Openstelling]],Tb_Openstelling[],2,0)=1,1,""),"")</f>
        <v/>
      </c>
      <c r="AK1091" t="str">
        <f>IF(ISNUMBER(FIND("arbeid",Methode_Keuze)),"",IF(ISNUMBER(FIND("arbeid",Methode_Keuze)),"",IF(Tb_Activiteiten[[#This Row],[Loonkosten]]=1,Tb_Activiteiten[[#Headers],[Loonkosten]],"")))</f>
        <v/>
      </c>
      <c r="AL1091" t="str">
        <f>IF(ISNUMBER(FIND("arbeid",Methode_Keuze)),"",IF(ISNUMBER(FIND("arbeid",Methode_Keuze)),"",IF(Tb_Activiteiten[[#This Row],[Eigen arbeid]]=1,Tb_Activiteiten[[#Headers],[Eigen arbeid]],"")))</f>
        <v/>
      </c>
      <c r="AM1091" t="str">
        <f>IF(ISNUMBER(FIND("arbeid",Methode_Keuze)),"",IF(ISNUMBER(FIND("arbeid",Methode_Keuze)),"",IF(Tb_Activiteiten[[#This Row],[Projectmedewerker]]=1,Tb_Activiteiten[[#Headers],[Projectmedewerker]],"")))</f>
        <v/>
      </c>
      <c r="AN1091" t="str">
        <f>IF(ISNUMBER(FIND("arbeid",Methode_Keuze)),"",IF(ISNUMBER(FIND("arbeid",Methode_Keuze)),"",IF(Tb_Activiteiten[[#This Row],[Landbouwer]]=1,Tb_Activiteiten[[#Headers],[Landbouwer]],"")))</f>
        <v/>
      </c>
      <c r="AO1091" t="str">
        <f>IF(ISNUMBER(FIND("arbeid",Methode_Keuze)),"",IF(ISNUMBER(FIND("arbeid",Methode_Keuze)),"",IF(Tb_Activiteiten[[#This Row],[Adviseur]]=1,Tb_Activiteiten[[#Headers],[Adviseur]],"")))</f>
        <v/>
      </c>
      <c r="AP1091" t="str">
        <f>IF(ISNUMBER(FIND("arbeid",Methode_Keuze)),"",IF(ISNUMBER(FIND("arbeid",Methode_Keuze)),"",IF(Tb_Activiteiten[[#This Row],[Projectleider/Expert]]=1,Tb_Activiteiten[[#Headers],[Projectleider/Expert]],"")))</f>
        <v/>
      </c>
      <c r="AQ1091" t="str">
        <f>IF(ISNUMBER(FIND("arbeid",Methode_Keuze)),"",IF(ISNUMBER(FIND("arbeid",Methode_Keuze)),"",IF(Tb_Activiteiten[[#This Row],[Arbeidskosten]]=1,Tb_Activiteiten[[#Headers],[Arbeidskosten]],"")))</f>
        <v/>
      </c>
      <c r="AR1091" t="str">
        <f>IF(ISNUMBER(FIND("arbeid",Methode_Keuze)),"",IF(ISNUMBER(FIND("arbeid",Methode_Keuze)),"",IF(Tb_Activiteiten[[#This Row],[Arbeidskosten op basis van IKS]]=1,Tb_Activiteiten[[#Headers],[Arbeidskosten op basis van IKS]],"")))</f>
        <v/>
      </c>
      <c r="AS1091" t="str">
        <f>IF(ISNUMBER(FIND("overige",Methode_Keuze)),"",IF(Tb_Activiteiten[[#This Row],[Kosten derden exclusief btw]]=1,Tb_Activiteiten[[#Headers],[Kosten derden exclusief btw]],""))</f>
        <v/>
      </c>
      <c r="AT1091" t="str">
        <f>IF(ISNUMBER(FIND("overige",Methode_Keuze)),"",IF(Tb_Activiteiten[[#This Row],[Niet verrekenbare btw]]=1,Tb_Activiteiten[[#Headers],[Niet verrekenbare btw]],""))</f>
        <v/>
      </c>
      <c r="AU1091" t="str">
        <f>IF(ISNUMBER(FIND("overige",Methode_Keuze)),"",IF(Tb_Activiteiten[[#This Row],[Grondkosten]]=1,Tb_Activiteiten[[#Headers],[Grondkosten]],""))</f>
        <v/>
      </c>
      <c r="AV1091" t="str">
        <f>IF(ISNUMBER(FIND("overige",Methode_Keuze)),"",IF(Tb_Activiteiten[[#This Row],[Bijdrage in natura (overige)]]=1,Tb_Activiteiten[[#Headers],[Bijdrage in natura (overige)]],""))</f>
        <v/>
      </c>
      <c r="AW1091" t="str">
        <f>IF(ISNUMBER(FIND("overige",Methode_Keuze)),"",IF(Tb_Activiteiten[[#This Row],[Bijdrage in natura (vrijwilligers)]]=1,Tb_Activiteiten[[#Headers],[Bijdrage in natura (vrijwilligers)]],""))</f>
        <v/>
      </c>
      <c r="AX1091" t="str">
        <f>IF(ISNUMBER(FIND("overige",Methode_Keuze)),"",IF(Tb_Activiteiten[[#This Row],[Afschrijvingskosten]]=1,Tb_Activiteiten[[#Headers],[Afschrijvingskosten]],""))</f>
        <v/>
      </c>
      <c r="AY1091" t="str">
        <f>IF(ISNUMBER(FIND("overige",Methode_Keuze)),"",IF(Tb_Activiteiten[[#This Row],[Vergoeding]]=1,Tb_Activiteiten[[#Headers],[Vergoeding]],""))</f>
        <v/>
      </c>
      <c r="AZ1091" t="str">
        <f>IF(ISNUMBER(FIND("arbeid",Methode_Keuze)),"",IF(Tb_Activiteiten[[#This Row],[Arbeidskosten - vast tarief (excl eigen arbeid)]]=1,Tb_Activiteiten[[#Headers],[Arbeidskosten - vast tarief (excl eigen arbeid)]],""))</f>
        <v/>
      </c>
      <c r="BA1091" t="str">
        <f>IF(ISNUMBER(FIND("overige",Methode_Keuze)),"",IF(Tb_Activiteiten[[#This Row],[Overige kosten]]=1,Tb_Activiteiten[[#Headers],[Overige kosten]],""))</f>
        <v/>
      </c>
    </row>
    <row r="1092" spans="1:53" x14ac:dyDescent="0.25">
      <c r="A1092" s="135"/>
      <c r="B1092" s="135"/>
      <c r="C1092" s="135"/>
      <c r="D1092" s="135"/>
      <c r="E1092" s="135"/>
      <c r="F1092" s="135"/>
      <c r="G1092" s="135"/>
      <c r="O1092" s="56"/>
      <c r="Q1092" t="str">
        <f>IFERROR(IF(VLOOKUP(Tb_Activiteiten[[#This Row],[Openstelling]],Tb_Openstelling[],2,0)=1,1,""),"")</f>
        <v/>
      </c>
      <c r="AK1092" t="str">
        <f>IF(ISNUMBER(FIND("arbeid",Methode_Keuze)),"",IF(ISNUMBER(FIND("arbeid",Methode_Keuze)),"",IF(Tb_Activiteiten[[#This Row],[Loonkosten]]=1,Tb_Activiteiten[[#Headers],[Loonkosten]],"")))</f>
        <v/>
      </c>
      <c r="AL1092" t="str">
        <f>IF(ISNUMBER(FIND("arbeid",Methode_Keuze)),"",IF(ISNUMBER(FIND("arbeid",Methode_Keuze)),"",IF(Tb_Activiteiten[[#This Row],[Eigen arbeid]]=1,Tb_Activiteiten[[#Headers],[Eigen arbeid]],"")))</f>
        <v/>
      </c>
      <c r="AM1092" t="str">
        <f>IF(ISNUMBER(FIND("arbeid",Methode_Keuze)),"",IF(ISNUMBER(FIND("arbeid",Methode_Keuze)),"",IF(Tb_Activiteiten[[#This Row],[Projectmedewerker]]=1,Tb_Activiteiten[[#Headers],[Projectmedewerker]],"")))</f>
        <v/>
      </c>
      <c r="AN1092" t="str">
        <f>IF(ISNUMBER(FIND("arbeid",Methode_Keuze)),"",IF(ISNUMBER(FIND("arbeid",Methode_Keuze)),"",IF(Tb_Activiteiten[[#This Row],[Landbouwer]]=1,Tb_Activiteiten[[#Headers],[Landbouwer]],"")))</f>
        <v/>
      </c>
      <c r="AO1092" t="str">
        <f>IF(ISNUMBER(FIND("arbeid",Methode_Keuze)),"",IF(ISNUMBER(FIND("arbeid",Methode_Keuze)),"",IF(Tb_Activiteiten[[#This Row],[Adviseur]]=1,Tb_Activiteiten[[#Headers],[Adviseur]],"")))</f>
        <v/>
      </c>
      <c r="AP1092" t="str">
        <f>IF(ISNUMBER(FIND("arbeid",Methode_Keuze)),"",IF(ISNUMBER(FIND("arbeid",Methode_Keuze)),"",IF(Tb_Activiteiten[[#This Row],[Projectleider/Expert]]=1,Tb_Activiteiten[[#Headers],[Projectleider/Expert]],"")))</f>
        <v/>
      </c>
      <c r="AQ1092" t="str">
        <f>IF(ISNUMBER(FIND("arbeid",Methode_Keuze)),"",IF(ISNUMBER(FIND("arbeid",Methode_Keuze)),"",IF(Tb_Activiteiten[[#This Row],[Arbeidskosten]]=1,Tb_Activiteiten[[#Headers],[Arbeidskosten]],"")))</f>
        <v/>
      </c>
      <c r="AR1092" t="str">
        <f>IF(ISNUMBER(FIND("arbeid",Methode_Keuze)),"",IF(ISNUMBER(FIND("arbeid",Methode_Keuze)),"",IF(Tb_Activiteiten[[#This Row],[Arbeidskosten op basis van IKS]]=1,Tb_Activiteiten[[#Headers],[Arbeidskosten op basis van IKS]],"")))</f>
        <v/>
      </c>
      <c r="AS1092" t="str">
        <f>IF(ISNUMBER(FIND("overige",Methode_Keuze)),"",IF(Tb_Activiteiten[[#This Row],[Kosten derden exclusief btw]]=1,Tb_Activiteiten[[#Headers],[Kosten derden exclusief btw]],""))</f>
        <v/>
      </c>
      <c r="AT1092" t="str">
        <f>IF(ISNUMBER(FIND("overige",Methode_Keuze)),"",IF(Tb_Activiteiten[[#This Row],[Niet verrekenbare btw]]=1,Tb_Activiteiten[[#Headers],[Niet verrekenbare btw]],""))</f>
        <v/>
      </c>
      <c r="AU1092" t="str">
        <f>IF(ISNUMBER(FIND("overige",Methode_Keuze)),"",IF(Tb_Activiteiten[[#This Row],[Grondkosten]]=1,Tb_Activiteiten[[#Headers],[Grondkosten]],""))</f>
        <v/>
      </c>
      <c r="AV1092" t="str">
        <f>IF(ISNUMBER(FIND("overige",Methode_Keuze)),"",IF(Tb_Activiteiten[[#This Row],[Bijdrage in natura (overige)]]=1,Tb_Activiteiten[[#Headers],[Bijdrage in natura (overige)]],""))</f>
        <v/>
      </c>
      <c r="AW1092" t="str">
        <f>IF(ISNUMBER(FIND("overige",Methode_Keuze)),"",IF(Tb_Activiteiten[[#This Row],[Bijdrage in natura (vrijwilligers)]]=1,Tb_Activiteiten[[#Headers],[Bijdrage in natura (vrijwilligers)]],""))</f>
        <v/>
      </c>
      <c r="AX1092" t="str">
        <f>IF(ISNUMBER(FIND("overige",Methode_Keuze)),"",IF(Tb_Activiteiten[[#This Row],[Afschrijvingskosten]]=1,Tb_Activiteiten[[#Headers],[Afschrijvingskosten]],""))</f>
        <v/>
      </c>
      <c r="AY1092" t="str">
        <f>IF(ISNUMBER(FIND("overige",Methode_Keuze)),"",IF(Tb_Activiteiten[[#This Row],[Vergoeding]]=1,Tb_Activiteiten[[#Headers],[Vergoeding]],""))</f>
        <v/>
      </c>
      <c r="AZ1092" t="str">
        <f>IF(ISNUMBER(FIND("arbeid",Methode_Keuze)),"",IF(Tb_Activiteiten[[#This Row],[Arbeidskosten - vast tarief (excl eigen arbeid)]]=1,Tb_Activiteiten[[#Headers],[Arbeidskosten - vast tarief (excl eigen arbeid)]],""))</f>
        <v/>
      </c>
      <c r="BA1092" t="str">
        <f>IF(ISNUMBER(FIND("overige",Methode_Keuze)),"",IF(Tb_Activiteiten[[#This Row],[Overige kosten]]=1,Tb_Activiteiten[[#Headers],[Overige kosten]],""))</f>
        <v/>
      </c>
    </row>
    <row r="1093" spans="1:53" x14ac:dyDescent="0.25">
      <c r="A1093" s="135"/>
      <c r="B1093" s="135"/>
      <c r="C1093" s="135"/>
      <c r="D1093" s="135"/>
      <c r="E1093" s="135"/>
      <c r="F1093" s="135"/>
      <c r="G1093" s="135"/>
      <c r="O1093" s="56"/>
      <c r="Q1093" t="str">
        <f>IFERROR(IF(VLOOKUP(Tb_Activiteiten[[#This Row],[Openstelling]],Tb_Openstelling[],2,0)=1,1,""),"")</f>
        <v/>
      </c>
      <c r="AK1093" t="str">
        <f>IF(ISNUMBER(FIND("arbeid",Methode_Keuze)),"",IF(ISNUMBER(FIND("arbeid",Methode_Keuze)),"",IF(Tb_Activiteiten[[#This Row],[Loonkosten]]=1,Tb_Activiteiten[[#Headers],[Loonkosten]],"")))</f>
        <v/>
      </c>
      <c r="AL1093" t="str">
        <f>IF(ISNUMBER(FIND("arbeid",Methode_Keuze)),"",IF(ISNUMBER(FIND("arbeid",Methode_Keuze)),"",IF(Tb_Activiteiten[[#This Row],[Eigen arbeid]]=1,Tb_Activiteiten[[#Headers],[Eigen arbeid]],"")))</f>
        <v/>
      </c>
      <c r="AM1093" t="str">
        <f>IF(ISNUMBER(FIND("arbeid",Methode_Keuze)),"",IF(ISNUMBER(FIND("arbeid",Methode_Keuze)),"",IF(Tb_Activiteiten[[#This Row],[Projectmedewerker]]=1,Tb_Activiteiten[[#Headers],[Projectmedewerker]],"")))</f>
        <v/>
      </c>
      <c r="AN1093" t="str">
        <f>IF(ISNUMBER(FIND("arbeid",Methode_Keuze)),"",IF(ISNUMBER(FIND("arbeid",Methode_Keuze)),"",IF(Tb_Activiteiten[[#This Row],[Landbouwer]]=1,Tb_Activiteiten[[#Headers],[Landbouwer]],"")))</f>
        <v/>
      </c>
      <c r="AO1093" t="str">
        <f>IF(ISNUMBER(FIND("arbeid",Methode_Keuze)),"",IF(ISNUMBER(FIND("arbeid",Methode_Keuze)),"",IF(Tb_Activiteiten[[#This Row],[Adviseur]]=1,Tb_Activiteiten[[#Headers],[Adviseur]],"")))</f>
        <v/>
      </c>
      <c r="AP1093" t="str">
        <f>IF(ISNUMBER(FIND("arbeid",Methode_Keuze)),"",IF(ISNUMBER(FIND("arbeid",Methode_Keuze)),"",IF(Tb_Activiteiten[[#This Row],[Projectleider/Expert]]=1,Tb_Activiteiten[[#Headers],[Projectleider/Expert]],"")))</f>
        <v/>
      </c>
      <c r="AQ1093" t="str">
        <f>IF(ISNUMBER(FIND("arbeid",Methode_Keuze)),"",IF(ISNUMBER(FIND("arbeid",Methode_Keuze)),"",IF(Tb_Activiteiten[[#This Row],[Arbeidskosten]]=1,Tb_Activiteiten[[#Headers],[Arbeidskosten]],"")))</f>
        <v/>
      </c>
      <c r="AR1093" t="str">
        <f>IF(ISNUMBER(FIND("arbeid",Methode_Keuze)),"",IF(ISNUMBER(FIND("arbeid",Methode_Keuze)),"",IF(Tb_Activiteiten[[#This Row],[Arbeidskosten op basis van IKS]]=1,Tb_Activiteiten[[#Headers],[Arbeidskosten op basis van IKS]],"")))</f>
        <v/>
      </c>
      <c r="AS1093" t="str">
        <f>IF(ISNUMBER(FIND("overige",Methode_Keuze)),"",IF(Tb_Activiteiten[[#This Row],[Kosten derden exclusief btw]]=1,Tb_Activiteiten[[#Headers],[Kosten derden exclusief btw]],""))</f>
        <v/>
      </c>
      <c r="AT1093" t="str">
        <f>IF(ISNUMBER(FIND("overige",Methode_Keuze)),"",IF(Tb_Activiteiten[[#This Row],[Niet verrekenbare btw]]=1,Tb_Activiteiten[[#Headers],[Niet verrekenbare btw]],""))</f>
        <v/>
      </c>
      <c r="AU1093" t="str">
        <f>IF(ISNUMBER(FIND("overige",Methode_Keuze)),"",IF(Tb_Activiteiten[[#This Row],[Grondkosten]]=1,Tb_Activiteiten[[#Headers],[Grondkosten]],""))</f>
        <v/>
      </c>
      <c r="AV1093" t="str">
        <f>IF(ISNUMBER(FIND("overige",Methode_Keuze)),"",IF(Tb_Activiteiten[[#This Row],[Bijdrage in natura (overige)]]=1,Tb_Activiteiten[[#Headers],[Bijdrage in natura (overige)]],""))</f>
        <v/>
      </c>
      <c r="AW1093" t="str">
        <f>IF(ISNUMBER(FIND("overige",Methode_Keuze)),"",IF(Tb_Activiteiten[[#This Row],[Bijdrage in natura (vrijwilligers)]]=1,Tb_Activiteiten[[#Headers],[Bijdrage in natura (vrijwilligers)]],""))</f>
        <v/>
      </c>
      <c r="AX1093" t="str">
        <f>IF(ISNUMBER(FIND("overige",Methode_Keuze)),"",IF(Tb_Activiteiten[[#This Row],[Afschrijvingskosten]]=1,Tb_Activiteiten[[#Headers],[Afschrijvingskosten]],""))</f>
        <v/>
      </c>
      <c r="AY1093" t="str">
        <f>IF(ISNUMBER(FIND("overige",Methode_Keuze)),"",IF(Tb_Activiteiten[[#This Row],[Vergoeding]]=1,Tb_Activiteiten[[#Headers],[Vergoeding]],""))</f>
        <v/>
      </c>
      <c r="AZ1093" t="str">
        <f>IF(ISNUMBER(FIND("arbeid",Methode_Keuze)),"",IF(Tb_Activiteiten[[#This Row],[Arbeidskosten - vast tarief (excl eigen arbeid)]]=1,Tb_Activiteiten[[#Headers],[Arbeidskosten - vast tarief (excl eigen arbeid)]],""))</f>
        <v/>
      </c>
      <c r="BA1093" t="str">
        <f>IF(ISNUMBER(FIND("overige",Methode_Keuze)),"",IF(Tb_Activiteiten[[#This Row],[Overige kosten]]=1,Tb_Activiteiten[[#Headers],[Overige kosten]],""))</f>
        <v/>
      </c>
    </row>
    <row r="1094" spans="1:53" x14ac:dyDescent="0.25">
      <c r="A1094" s="135"/>
      <c r="B1094" s="135"/>
      <c r="C1094" s="135"/>
      <c r="D1094" s="135"/>
      <c r="E1094" s="135"/>
      <c r="F1094" s="135"/>
      <c r="G1094" s="135"/>
      <c r="O1094" s="56"/>
      <c r="Q1094" t="str">
        <f>IFERROR(IF(VLOOKUP(Tb_Activiteiten[[#This Row],[Openstelling]],Tb_Openstelling[],2,0)=1,1,""),"")</f>
        <v/>
      </c>
      <c r="AK1094" t="str">
        <f>IF(ISNUMBER(FIND("arbeid",Methode_Keuze)),"",IF(ISNUMBER(FIND("arbeid",Methode_Keuze)),"",IF(Tb_Activiteiten[[#This Row],[Loonkosten]]=1,Tb_Activiteiten[[#Headers],[Loonkosten]],"")))</f>
        <v/>
      </c>
      <c r="AL1094" t="str">
        <f>IF(ISNUMBER(FIND("arbeid",Methode_Keuze)),"",IF(ISNUMBER(FIND("arbeid",Methode_Keuze)),"",IF(Tb_Activiteiten[[#This Row],[Eigen arbeid]]=1,Tb_Activiteiten[[#Headers],[Eigen arbeid]],"")))</f>
        <v/>
      </c>
      <c r="AM1094" t="str">
        <f>IF(ISNUMBER(FIND("arbeid",Methode_Keuze)),"",IF(ISNUMBER(FIND("arbeid",Methode_Keuze)),"",IF(Tb_Activiteiten[[#This Row],[Projectmedewerker]]=1,Tb_Activiteiten[[#Headers],[Projectmedewerker]],"")))</f>
        <v/>
      </c>
      <c r="AN1094" t="str">
        <f>IF(ISNUMBER(FIND("arbeid",Methode_Keuze)),"",IF(ISNUMBER(FIND("arbeid",Methode_Keuze)),"",IF(Tb_Activiteiten[[#This Row],[Landbouwer]]=1,Tb_Activiteiten[[#Headers],[Landbouwer]],"")))</f>
        <v/>
      </c>
      <c r="AO1094" t="str">
        <f>IF(ISNUMBER(FIND("arbeid",Methode_Keuze)),"",IF(ISNUMBER(FIND("arbeid",Methode_Keuze)),"",IF(Tb_Activiteiten[[#This Row],[Adviseur]]=1,Tb_Activiteiten[[#Headers],[Adviseur]],"")))</f>
        <v/>
      </c>
      <c r="AP1094" t="str">
        <f>IF(ISNUMBER(FIND("arbeid",Methode_Keuze)),"",IF(ISNUMBER(FIND("arbeid",Methode_Keuze)),"",IF(Tb_Activiteiten[[#This Row],[Projectleider/Expert]]=1,Tb_Activiteiten[[#Headers],[Projectleider/Expert]],"")))</f>
        <v/>
      </c>
      <c r="AQ1094" t="str">
        <f>IF(ISNUMBER(FIND("arbeid",Methode_Keuze)),"",IF(ISNUMBER(FIND("arbeid",Methode_Keuze)),"",IF(Tb_Activiteiten[[#This Row],[Arbeidskosten]]=1,Tb_Activiteiten[[#Headers],[Arbeidskosten]],"")))</f>
        <v/>
      </c>
      <c r="AR1094" t="str">
        <f>IF(ISNUMBER(FIND("arbeid",Methode_Keuze)),"",IF(ISNUMBER(FIND("arbeid",Methode_Keuze)),"",IF(Tb_Activiteiten[[#This Row],[Arbeidskosten op basis van IKS]]=1,Tb_Activiteiten[[#Headers],[Arbeidskosten op basis van IKS]],"")))</f>
        <v/>
      </c>
      <c r="AS1094" t="str">
        <f>IF(ISNUMBER(FIND("overige",Methode_Keuze)),"",IF(Tb_Activiteiten[[#This Row],[Kosten derden exclusief btw]]=1,Tb_Activiteiten[[#Headers],[Kosten derden exclusief btw]],""))</f>
        <v/>
      </c>
      <c r="AT1094" t="str">
        <f>IF(ISNUMBER(FIND("overige",Methode_Keuze)),"",IF(Tb_Activiteiten[[#This Row],[Niet verrekenbare btw]]=1,Tb_Activiteiten[[#Headers],[Niet verrekenbare btw]],""))</f>
        <v/>
      </c>
      <c r="AU1094" t="str">
        <f>IF(ISNUMBER(FIND("overige",Methode_Keuze)),"",IF(Tb_Activiteiten[[#This Row],[Grondkosten]]=1,Tb_Activiteiten[[#Headers],[Grondkosten]],""))</f>
        <v/>
      </c>
      <c r="AV1094" t="str">
        <f>IF(ISNUMBER(FIND("overige",Methode_Keuze)),"",IF(Tb_Activiteiten[[#This Row],[Bijdrage in natura (overige)]]=1,Tb_Activiteiten[[#Headers],[Bijdrage in natura (overige)]],""))</f>
        <v/>
      </c>
      <c r="AW1094" t="str">
        <f>IF(ISNUMBER(FIND("overige",Methode_Keuze)),"",IF(Tb_Activiteiten[[#This Row],[Bijdrage in natura (vrijwilligers)]]=1,Tb_Activiteiten[[#Headers],[Bijdrage in natura (vrijwilligers)]],""))</f>
        <v/>
      </c>
      <c r="AX1094" t="str">
        <f>IF(ISNUMBER(FIND("overige",Methode_Keuze)),"",IF(Tb_Activiteiten[[#This Row],[Afschrijvingskosten]]=1,Tb_Activiteiten[[#Headers],[Afschrijvingskosten]],""))</f>
        <v/>
      </c>
      <c r="AY1094" t="str">
        <f>IF(ISNUMBER(FIND("overige",Methode_Keuze)),"",IF(Tb_Activiteiten[[#This Row],[Vergoeding]]=1,Tb_Activiteiten[[#Headers],[Vergoeding]],""))</f>
        <v/>
      </c>
      <c r="AZ1094" t="str">
        <f>IF(ISNUMBER(FIND("arbeid",Methode_Keuze)),"",IF(Tb_Activiteiten[[#This Row],[Arbeidskosten - vast tarief (excl eigen arbeid)]]=1,Tb_Activiteiten[[#Headers],[Arbeidskosten - vast tarief (excl eigen arbeid)]],""))</f>
        <v/>
      </c>
      <c r="BA1094" t="str">
        <f>IF(ISNUMBER(FIND("overige",Methode_Keuze)),"",IF(Tb_Activiteiten[[#This Row],[Overige kosten]]=1,Tb_Activiteiten[[#Headers],[Overige kosten]],""))</f>
        <v/>
      </c>
    </row>
    <row r="1095" spans="1:53" x14ac:dyDescent="0.25">
      <c r="A1095" s="135"/>
      <c r="B1095" s="135"/>
      <c r="C1095" s="135"/>
      <c r="D1095" s="135"/>
      <c r="E1095" s="135"/>
      <c r="F1095" s="135"/>
      <c r="G1095" s="135"/>
      <c r="O1095" s="56"/>
      <c r="Q1095" t="str">
        <f>IFERROR(IF(VLOOKUP(Tb_Activiteiten[[#This Row],[Openstelling]],Tb_Openstelling[],2,0)=1,1,""),"")</f>
        <v/>
      </c>
      <c r="AK1095" t="str">
        <f>IF(ISNUMBER(FIND("arbeid",Methode_Keuze)),"",IF(ISNUMBER(FIND("arbeid",Methode_Keuze)),"",IF(Tb_Activiteiten[[#This Row],[Loonkosten]]=1,Tb_Activiteiten[[#Headers],[Loonkosten]],"")))</f>
        <v/>
      </c>
      <c r="AL1095" t="str">
        <f>IF(ISNUMBER(FIND("arbeid",Methode_Keuze)),"",IF(ISNUMBER(FIND("arbeid",Methode_Keuze)),"",IF(Tb_Activiteiten[[#This Row],[Eigen arbeid]]=1,Tb_Activiteiten[[#Headers],[Eigen arbeid]],"")))</f>
        <v/>
      </c>
      <c r="AM1095" t="str">
        <f>IF(ISNUMBER(FIND("arbeid",Methode_Keuze)),"",IF(ISNUMBER(FIND("arbeid",Methode_Keuze)),"",IF(Tb_Activiteiten[[#This Row],[Projectmedewerker]]=1,Tb_Activiteiten[[#Headers],[Projectmedewerker]],"")))</f>
        <v/>
      </c>
      <c r="AN1095" t="str">
        <f>IF(ISNUMBER(FIND("arbeid",Methode_Keuze)),"",IF(ISNUMBER(FIND("arbeid",Methode_Keuze)),"",IF(Tb_Activiteiten[[#This Row],[Landbouwer]]=1,Tb_Activiteiten[[#Headers],[Landbouwer]],"")))</f>
        <v/>
      </c>
      <c r="AO1095" t="str">
        <f>IF(ISNUMBER(FIND("arbeid",Methode_Keuze)),"",IF(ISNUMBER(FIND("arbeid",Methode_Keuze)),"",IF(Tb_Activiteiten[[#This Row],[Adviseur]]=1,Tb_Activiteiten[[#Headers],[Adviseur]],"")))</f>
        <v/>
      </c>
      <c r="AP1095" t="str">
        <f>IF(ISNUMBER(FIND("arbeid",Methode_Keuze)),"",IF(ISNUMBER(FIND("arbeid",Methode_Keuze)),"",IF(Tb_Activiteiten[[#This Row],[Projectleider/Expert]]=1,Tb_Activiteiten[[#Headers],[Projectleider/Expert]],"")))</f>
        <v/>
      </c>
      <c r="AQ1095" t="str">
        <f>IF(ISNUMBER(FIND("arbeid",Methode_Keuze)),"",IF(ISNUMBER(FIND("arbeid",Methode_Keuze)),"",IF(Tb_Activiteiten[[#This Row],[Arbeidskosten]]=1,Tb_Activiteiten[[#Headers],[Arbeidskosten]],"")))</f>
        <v/>
      </c>
      <c r="AR1095" t="str">
        <f>IF(ISNUMBER(FIND("arbeid",Methode_Keuze)),"",IF(ISNUMBER(FIND("arbeid",Methode_Keuze)),"",IF(Tb_Activiteiten[[#This Row],[Arbeidskosten op basis van IKS]]=1,Tb_Activiteiten[[#Headers],[Arbeidskosten op basis van IKS]],"")))</f>
        <v/>
      </c>
      <c r="AS1095" t="str">
        <f>IF(ISNUMBER(FIND("overige",Methode_Keuze)),"",IF(Tb_Activiteiten[[#This Row],[Kosten derden exclusief btw]]=1,Tb_Activiteiten[[#Headers],[Kosten derden exclusief btw]],""))</f>
        <v/>
      </c>
      <c r="AT1095" t="str">
        <f>IF(ISNUMBER(FIND("overige",Methode_Keuze)),"",IF(Tb_Activiteiten[[#This Row],[Niet verrekenbare btw]]=1,Tb_Activiteiten[[#Headers],[Niet verrekenbare btw]],""))</f>
        <v/>
      </c>
      <c r="AU1095" t="str">
        <f>IF(ISNUMBER(FIND("overige",Methode_Keuze)),"",IF(Tb_Activiteiten[[#This Row],[Grondkosten]]=1,Tb_Activiteiten[[#Headers],[Grondkosten]],""))</f>
        <v/>
      </c>
      <c r="AV1095" t="str">
        <f>IF(ISNUMBER(FIND("overige",Methode_Keuze)),"",IF(Tb_Activiteiten[[#This Row],[Bijdrage in natura (overige)]]=1,Tb_Activiteiten[[#Headers],[Bijdrage in natura (overige)]],""))</f>
        <v/>
      </c>
      <c r="AW1095" t="str">
        <f>IF(ISNUMBER(FIND("overige",Methode_Keuze)),"",IF(Tb_Activiteiten[[#This Row],[Bijdrage in natura (vrijwilligers)]]=1,Tb_Activiteiten[[#Headers],[Bijdrage in natura (vrijwilligers)]],""))</f>
        <v/>
      </c>
      <c r="AX1095" t="str">
        <f>IF(ISNUMBER(FIND("overige",Methode_Keuze)),"",IF(Tb_Activiteiten[[#This Row],[Afschrijvingskosten]]=1,Tb_Activiteiten[[#Headers],[Afschrijvingskosten]],""))</f>
        <v/>
      </c>
      <c r="AY1095" t="str">
        <f>IF(ISNUMBER(FIND("overige",Methode_Keuze)),"",IF(Tb_Activiteiten[[#This Row],[Vergoeding]]=1,Tb_Activiteiten[[#Headers],[Vergoeding]],""))</f>
        <v/>
      </c>
      <c r="AZ1095" t="str">
        <f>IF(ISNUMBER(FIND("arbeid",Methode_Keuze)),"",IF(Tb_Activiteiten[[#This Row],[Arbeidskosten - vast tarief (excl eigen arbeid)]]=1,Tb_Activiteiten[[#Headers],[Arbeidskosten - vast tarief (excl eigen arbeid)]],""))</f>
        <v/>
      </c>
      <c r="BA1095" t="str">
        <f>IF(ISNUMBER(FIND("overige",Methode_Keuze)),"",IF(Tb_Activiteiten[[#This Row],[Overige kosten]]=1,Tb_Activiteiten[[#Headers],[Overige kosten]],""))</f>
        <v/>
      </c>
    </row>
    <row r="1096" spans="1:53" x14ac:dyDescent="0.25">
      <c r="A1096" s="135"/>
      <c r="B1096" s="135"/>
      <c r="C1096" s="135"/>
      <c r="D1096" s="135"/>
      <c r="E1096" s="135"/>
      <c r="F1096" s="135"/>
      <c r="G1096" s="135"/>
      <c r="O1096" s="56"/>
      <c r="Q1096" t="str">
        <f>IFERROR(IF(VLOOKUP(Tb_Activiteiten[[#This Row],[Openstelling]],Tb_Openstelling[],2,0)=1,1,""),"")</f>
        <v/>
      </c>
      <c r="AK1096" t="str">
        <f>IF(ISNUMBER(FIND("arbeid",Methode_Keuze)),"",IF(ISNUMBER(FIND("arbeid",Methode_Keuze)),"",IF(Tb_Activiteiten[[#This Row],[Loonkosten]]=1,Tb_Activiteiten[[#Headers],[Loonkosten]],"")))</f>
        <v/>
      </c>
      <c r="AL1096" t="str">
        <f>IF(ISNUMBER(FIND("arbeid",Methode_Keuze)),"",IF(ISNUMBER(FIND("arbeid",Methode_Keuze)),"",IF(Tb_Activiteiten[[#This Row],[Eigen arbeid]]=1,Tb_Activiteiten[[#Headers],[Eigen arbeid]],"")))</f>
        <v/>
      </c>
      <c r="AM1096" t="str">
        <f>IF(ISNUMBER(FIND("arbeid",Methode_Keuze)),"",IF(ISNUMBER(FIND("arbeid",Methode_Keuze)),"",IF(Tb_Activiteiten[[#This Row],[Projectmedewerker]]=1,Tb_Activiteiten[[#Headers],[Projectmedewerker]],"")))</f>
        <v/>
      </c>
      <c r="AN1096" t="str">
        <f>IF(ISNUMBER(FIND("arbeid",Methode_Keuze)),"",IF(ISNUMBER(FIND("arbeid",Methode_Keuze)),"",IF(Tb_Activiteiten[[#This Row],[Landbouwer]]=1,Tb_Activiteiten[[#Headers],[Landbouwer]],"")))</f>
        <v/>
      </c>
      <c r="AO1096" t="str">
        <f>IF(ISNUMBER(FIND("arbeid",Methode_Keuze)),"",IF(ISNUMBER(FIND("arbeid",Methode_Keuze)),"",IF(Tb_Activiteiten[[#This Row],[Adviseur]]=1,Tb_Activiteiten[[#Headers],[Adviseur]],"")))</f>
        <v/>
      </c>
      <c r="AP1096" t="str">
        <f>IF(ISNUMBER(FIND("arbeid",Methode_Keuze)),"",IF(ISNUMBER(FIND("arbeid",Methode_Keuze)),"",IF(Tb_Activiteiten[[#This Row],[Projectleider/Expert]]=1,Tb_Activiteiten[[#Headers],[Projectleider/Expert]],"")))</f>
        <v/>
      </c>
      <c r="AQ1096" t="str">
        <f>IF(ISNUMBER(FIND("arbeid",Methode_Keuze)),"",IF(ISNUMBER(FIND("arbeid",Methode_Keuze)),"",IF(Tb_Activiteiten[[#This Row],[Arbeidskosten]]=1,Tb_Activiteiten[[#Headers],[Arbeidskosten]],"")))</f>
        <v/>
      </c>
      <c r="AR1096" t="str">
        <f>IF(ISNUMBER(FIND("arbeid",Methode_Keuze)),"",IF(ISNUMBER(FIND("arbeid",Methode_Keuze)),"",IF(Tb_Activiteiten[[#This Row],[Arbeidskosten op basis van IKS]]=1,Tb_Activiteiten[[#Headers],[Arbeidskosten op basis van IKS]],"")))</f>
        <v/>
      </c>
      <c r="AS1096" t="str">
        <f>IF(ISNUMBER(FIND("overige",Methode_Keuze)),"",IF(Tb_Activiteiten[[#This Row],[Kosten derden exclusief btw]]=1,Tb_Activiteiten[[#Headers],[Kosten derden exclusief btw]],""))</f>
        <v/>
      </c>
      <c r="AT1096" t="str">
        <f>IF(ISNUMBER(FIND("overige",Methode_Keuze)),"",IF(Tb_Activiteiten[[#This Row],[Niet verrekenbare btw]]=1,Tb_Activiteiten[[#Headers],[Niet verrekenbare btw]],""))</f>
        <v/>
      </c>
      <c r="AU1096" t="str">
        <f>IF(ISNUMBER(FIND("overige",Methode_Keuze)),"",IF(Tb_Activiteiten[[#This Row],[Grondkosten]]=1,Tb_Activiteiten[[#Headers],[Grondkosten]],""))</f>
        <v/>
      </c>
      <c r="AV1096" t="str">
        <f>IF(ISNUMBER(FIND("overige",Methode_Keuze)),"",IF(Tb_Activiteiten[[#This Row],[Bijdrage in natura (overige)]]=1,Tb_Activiteiten[[#Headers],[Bijdrage in natura (overige)]],""))</f>
        <v/>
      </c>
      <c r="AW1096" t="str">
        <f>IF(ISNUMBER(FIND("overige",Methode_Keuze)),"",IF(Tb_Activiteiten[[#This Row],[Bijdrage in natura (vrijwilligers)]]=1,Tb_Activiteiten[[#Headers],[Bijdrage in natura (vrijwilligers)]],""))</f>
        <v/>
      </c>
      <c r="AX1096" t="str">
        <f>IF(ISNUMBER(FIND("overige",Methode_Keuze)),"",IF(Tb_Activiteiten[[#This Row],[Afschrijvingskosten]]=1,Tb_Activiteiten[[#Headers],[Afschrijvingskosten]],""))</f>
        <v/>
      </c>
      <c r="AY1096" t="str">
        <f>IF(ISNUMBER(FIND("overige",Methode_Keuze)),"",IF(Tb_Activiteiten[[#This Row],[Vergoeding]]=1,Tb_Activiteiten[[#Headers],[Vergoeding]],""))</f>
        <v/>
      </c>
      <c r="AZ1096" t="str">
        <f>IF(ISNUMBER(FIND("arbeid",Methode_Keuze)),"",IF(Tb_Activiteiten[[#This Row],[Arbeidskosten - vast tarief (excl eigen arbeid)]]=1,Tb_Activiteiten[[#Headers],[Arbeidskosten - vast tarief (excl eigen arbeid)]],""))</f>
        <v/>
      </c>
      <c r="BA1096" t="str">
        <f>IF(ISNUMBER(FIND("overige",Methode_Keuze)),"",IF(Tb_Activiteiten[[#This Row],[Overige kosten]]=1,Tb_Activiteiten[[#Headers],[Overige kosten]],""))</f>
        <v/>
      </c>
    </row>
    <row r="1097" spans="1:53" x14ac:dyDescent="0.25">
      <c r="A1097" s="135"/>
      <c r="B1097" s="135"/>
      <c r="C1097" s="135"/>
      <c r="D1097" s="135"/>
      <c r="E1097" s="135"/>
      <c r="F1097" s="135"/>
      <c r="G1097" s="135"/>
      <c r="O1097" s="56"/>
      <c r="Q1097" t="str">
        <f>IFERROR(IF(VLOOKUP(Tb_Activiteiten[[#This Row],[Openstelling]],Tb_Openstelling[],2,0)=1,1,""),"")</f>
        <v/>
      </c>
      <c r="AK1097" t="str">
        <f>IF(ISNUMBER(FIND("arbeid",Methode_Keuze)),"",IF(ISNUMBER(FIND("arbeid",Methode_Keuze)),"",IF(Tb_Activiteiten[[#This Row],[Loonkosten]]=1,Tb_Activiteiten[[#Headers],[Loonkosten]],"")))</f>
        <v/>
      </c>
      <c r="AL1097" t="str">
        <f>IF(ISNUMBER(FIND("arbeid",Methode_Keuze)),"",IF(ISNUMBER(FIND("arbeid",Methode_Keuze)),"",IF(Tb_Activiteiten[[#This Row],[Eigen arbeid]]=1,Tb_Activiteiten[[#Headers],[Eigen arbeid]],"")))</f>
        <v/>
      </c>
      <c r="AM1097" t="str">
        <f>IF(ISNUMBER(FIND("arbeid",Methode_Keuze)),"",IF(ISNUMBER(FIND("arbeid",Methode_Keuze)),"",IF(Tb_Activiteiten[[#This Row],[Projectmedewerker]]=1,Tb_Activiteiten[[#Headers],[Projectmedewerker]],"")))</f>
        <v/>
      </c>
      <c r="AN1097" t="str">
        <f>IF(ISNUMBER(FIND("arbeid",Methode_Keuze)),"",IF(ISNUMBER(FIND("arbeid",Methode_Keuze)),"",IF(Tb_Activiteiten[[#This Row],[Landbouwer]]=1,Tb_Activiteiten[[#Headers],[Landbouwer]],"")))</f>
        <v/>
      </c>
      <c r="AO1097" t="str">
        <f>IF(ISNUMBER(FIND("arbeid",Methode_Keuze)),"",IF(ISNUMBER(FIND("arbeid",Methode_Keuze)),"",IF(Tb_Activiteiten[[#This Row],[Adviseur]]=1,Tb_Activiteiten[[#Headers],[Adviseur]],"")))</f>
        <v/>
      </c>
      <c r="AP1097" t="str">
        <f>IF(ISNUMBER(FIND("arbeid",Methode_Keuze)),"",IF(ISNUMBER(FIND("arbeid",Methode_Keuze)),"",IF(Tb_Activiteiten[[#This Row],[Projectleider/Expert]]=1,Tb_Activiteiten[[#Headers],[Projectleider/Expert]],"")))</f>
        <v/>
      </c>
      <c r="AQ1097" t="str">
        <f>IF(ISNUMBER(FIND("arbeid",Methode_Keuze)),"",IF(ISNUMBER(FIND("arbeid",Methode_Keuze)),"",IF(Tb_Activiteiten[[#This Row],[Arbeidskosten]]=1,Tb_Activiteiten[[#Headers],[Arbeidskosten]],"")))</f>
        <v/>
      </c>
      <c r="AR1097" t="str">
        <f>IF(ISNUMBER(FIND("arbeid",Methode_Keuze)),"",IF(ISNUMBER(FIND("arbeid",Methode_Keuze)),"",IF(Tb_Activiteiten[[#This Row],[Arbeidskosten op basis van IKS]]=1,Tb_Activiteiten[[#Headers],[Arbeidskosten op basis van IKS]],"")))</f>
        <v/>
      </c>
      <c r="AS1097" t="str">
        <f>IF(ISNUMBER(FIND("overige",Methode_Keuze)),"",IF(Tb_Activiteiten[[#This Row],[Kosten derden exclusief btw]]=1,Tb_Activiteiten[[#Headers],[Kosten derden exclusief btw]],""))</f>
        <v/>
      </c>
      <c r="AT1097" t="str">
        <f>IF(ISNUMBER(FIND("overige",Methode_Keuze)),"",IF(Tb_Activiteiten[[#This Row],[Niet verrekenbare btw]]=1,Tb_Activiteiten[[#Headers],[Niet verrekenbare btw]],""))</f>
        <v/>
      </c>
      <c r="AU1097" t="str">
        <f>IF(ISNUMBER(FIND("overige",Methode_Keuze)),"",IF(Tb_Activiteiten[[#This Row],[Grondkosten]]=1,Tb_Activiteiten[[#Headers],[Grondkosten]],""))</f>
        <v/>
      </c>
      <c r="AV1097" t="str">
        <f>IF(ISNUMBER(FIND("overige",Methode_Keuze)),"",IF(Tb_Activiteiten[[#This Row],[Bijdrage in natura (overige)]]=1,Tb_Activiteiten[[#Headers],[Bijdrage in natura (overige)]],""))</f>
        <v/>
      </c>
      <c r="AW1097" t="str">
        <f>IF(ISNUMBER(FIND("overige",Methode_Keuze)),"",IF(Tb_Activiteiten[[#This Row],[Bijdrage in natura (vrijwilligers)]]=1,Tb_Activiteiten[[#Headers],[Bijdrage in natura (vrijwilligers)]],""))</f>
        <v/>
      </c>
      <c r="AX1097" t="str">
        <f>IF(ISNUMBER(FIND("overige",Methode_Keuze)),"",IF(Tb_Activiteiten[[#This Row],[Afschrijvingskosten]]=1,Tb_Activiteiten[[#Headers],[Afschrijvingskosten]],""))</f>
        <v/>
      </c>
      <c r="AY1097" t="str">
        <f>IF(ISNUMBER(FIND("overige",Methode_Keuze)),"",IF(Tb_Activiteiten[[#This Row],[Vergoeding]]=1,Tb_Activiteiten[[#Headers],[Vergoeding]],""))</f>
        <v/>
      </c>
      <c r="AZ1097" t="str">
        <f>IF(ISNUMBER(FIND("arbeid",Methode_Keuze)),"",IF(Tb_Activiteiten[[#This Row],[Arbeidskosten - vast tarief (excl eigen arbeid)]]=1,Tb_Activiteiten[[#Headers],[Arbeidskosten - vast tarief (excl eigen arbeid)]],""))</f>
        <v/>
      </c>
      <c r="BA1097" t="str">
        <f>IF(ISNUMBER(FIND("overige",Methode_Keuze)),"",IF(Tb_Activiteiten[[#This Row],[Overige kosten]]=1,Tb_Activiteiten[[#Headers],[Overige kosten]],""))</f>
        <v/>
      </c>
    </row>
    <row r="1098" spans="1:53" x14ac:dyDescent="0.25">
      <c r="A1098" s="135"/>
      <c r="B1098" s="135"/>
      <c r="C1098" s="135"/>
      <c r="D1098" s="135"/>
      <c r="E1098" s="135"/>
      <c r="F1098" s="135"/>
      <c r="G1098" s="135"/>
      <c r="O1098" s="56"/>
      <c r="Q1098" t="str">
        <f>IFERROR(IF(VLOOKUP(Tb_Activiteiten[[#This Row],[Openstelling]],Tb_Openstelling[],2,0)=1,1,""),"")</f>
        <v/>
      </c>
      <c r="AK1098" t="str">
        <f>IF(ISNUMBER(FIND("arbeid",Methode_Keuze)),"",IF(ISNUMBER(FIND("arbeid",Methode_Keuze)),"",IF(Tb_Activiteiten[[#This Row],[Loonkosten]]=1,Tb_Activiteiten[[#Headers],[Loonkosten]],"")))</f>
        <v/>
      </c>
      <c r="AL1098" t="str">
        <f>IF(ISNUMBER(FIND("arbeid",Methode_Keuze)),"",IF(ISNUMBER(FIND("arbeid",Methode_Keuze)),"",IF(Tb_Activiteiten[[#This Row],[Eigen arbeid]]=1,Tb_Activiteiten[[#Headers],[Eigen arbeid]],"")))</f>
        <v/>
      </c>
      <c r="AM1098" t="str">
        <f>IF(ISNUMBER(FIND("arbeid",Methode_Keuze)),"",IF(ISNUMBER(FIND("arbeid",Methode_Keuze)),"",IF(Tb_Activiteiten[[#This Row],[Projectmedewerker]]=1,Tb_Activiteiten[[#Headers],[Projectmedewerker]],"")))</f>
        <v/>
      </c>
      <c r="AN1098" t="str">
        <f>IF(ISNUMBER(FIND("arbeid",Methode_Keuze)),"",IF(ISNUMBER(FIND("arbeid",Methode_Keuze)),"",IF(Tb_Activiteiten[[#This Row],[Landbouwer]]=1,Tb_Activiteiten[[#Headers],[Landbouwer]],"")))</f>
        <v/>
      </c>
      <c r="AO1098" t="str">
        <f>IF(ISNUMBER(FIND("arbeid",Methode_Keuze)),"",IF(ISNUMBER(FIND("arbeid",Methode_Keuze)),"",IF(Tb_Activiteiten[[#This Row],[Adviseur]]=1,Tb_Activiteiten[[#Headers],[Adviseur]],"")))</f>
        <v/>
      </c>
      <c r="AP1098" t="str">
        <f>IF(ISNUMBER(FIND("arbeid",Methode_Keuze)),"",IF(ISNUMBER(FIND("arbeid",Methode_Keuze)),"",IF(Tb_Activiteiten[[#This Row],[Projectleider/Expert]]=1,Tb_Activiteiten[[#Headers],[Projectleider/Expert]],"")))</f>
        <v/>
      </c>
      <c r="AQ1098" t="str">
        <f>IF(ISNUMBER(FIND("arbeid",Methode_Keuze)),"",IF(ISNUMBER(FIND("arbeid",Methode_Keuze)),"",IF(Tb_Activiteiten[[#This Row],[Arbeidskosten]]=1,Tb_Activiteiten[[#Headers],[Arbeidskosten]],"")))</f>
        <v/>
      </c>
      <c r="AR1098" t="str">
        <f>IF(ISNUMBER(FIND("arbeid",Methode_Keuze)),"",IF(ISNUMBER(FIND("arbeid",Methode_Keuze)),"",IF(Tb_Activiteiten[[#This Row],[Arbeidskosten op basis van IKS]]=1,Tb_Activiteiten[[#Headers],[Arbeidskosten op basis van IKS]],"")))</f>
        <v/>
      </c>
      <c r="AS1098" t="str">
        <f>IF(ISNUMBER(FIND("overige",Methode_Keuze)),"",IF(Tb_Activiteiten[[#This Row],[Kosten derden exclusief btw]]=1,Tb_Activiteiten[[#Headers],[Kosten derden exclusief btw]],""))</f>
        <v/>
      </c>
      <c r="AT1098" t="str">
        <f>IF(ISNUMBER(FIND("overige",Methode_Keuze)),"",IF(Tb_Activiteiten[[#This Row],[Niet verrekenbare btw]]=1,Tb_Activiteiten[[#Headers],[Niet verrekenbare btw]],""))</f>
        <v/>
      </c>
      <c r="AU1098" t="str">
        <f>IF(ISNUMBER(FIND("overige",Methode_Keuze)),"",IF(Tb_Activiteiten[[#This Row],[Grondkosten]]=1,Tb_Activiteiten[[#Headers],[Grondkosten]],""))</f>
        <v/>
      </c>
      <c r="AV1098" t="str">
        <f>IF(ISNUMBER(FIND("overige",Methode_Keuze)),"",IF(Tb_Activiteiten[[#This Row],[Bijdrage in natura (overige)]]=1,Tb_Activiteiten[[#Headers],[Bijdrage in natura (overige)]],""))</f>
        <v/>
      </c>
      <c r="AW1098" t="str">
        <f>IF(ISNUMBER(FIND("overige",Methode_Keuze)),"",IF(Tb_Activiteiten[[#This Row],[Bijdrage in natura (vrijwilligers)]]=1,Tb_Activiteiten[[#Headers],[Bijdrage in natura (vrijwilligers)]],""))</f>
        <v/>
      </c>
      <c r="AX1098" t="str">
        <f>IF(ISNUMBER(FIND("overige",Methode_Keuze)),"",IF(Tb_Activiteiten[[#This Row],[Afschrijvingskosten]]=1,Tb_Activiteiten[[#Headers],[Afschrijvingskosten]],""))</f>
        <v/>
      </c>
      <c r="AY1098" t="str">
        <f>IF(ISNUMBER(FIND("overige",Methode_Keuze)),"",IF(Tb_Activiteiten[[#This Row],[Vergoeding]]=1,Tb_Activiteiten[[#Headers],[Vergoeding]],""))</f>
        <v/>
      </c>
      <c r="AZ1098" t="str">
        <f>IF(ISNUMBER(FIND("arbeid",Methode_Keuze)),"",IF(Tb_Activiteiten[[#This Row],[Arbeidskosten - vast tarief (excl eigen arbeid)]]=1,Tb_Activiteiten[[#Headers],[Arbeidskosten - vast tarief (excl eigen arbeid)]],""))</f>
        <v/>
      </c>
      <c r="BA1098" t="str">
        <f>IF(ISNUMBER(FIND("overige",Methode_Keuze)),"",IF(Tb_Activiteiten[[#This Row],[Overige kosten]]=1,Tb_Activiteiten[[#Headers],[Overige kosten]],""))</f>
        <v/>
      </c>
    </row>
    <row r="1099" spans="1:53" x14ac:dyDescent="0.25">
      <c r="A1099" s="135"/>
      <c r="B1099" s="135"/>
      <c r="C1099" s="135"/>
      <c r="D1099" s="135"/>
      <c r="E1099" s="135"/>
      <c r="F1099" s="135"/>
      <c r="G1099" s="135"/>
      <c r="O1099" s="56"/>
      <c r="Q1099" t="str">
        <f>IFERROR(IF(VLOOKUP(Tb_Activiteiten[[#This Row],[Openstelling]],Tb_Openstelling[],2,0)=1,1,""),"")</f>
        <v/>
      </c>
      <c r="AK1099" t="str">
        <f>IF(ISNUMBER(FIND("arbeid",Methode_Keuze)),"",IF(ISNUMBER(FIND("arbeid",Methode_Keuze)),"",IF(Tb_Activiteiten[[#This Row],[Loonkosten]]=1,Tb_Activiteiten[[#Headers],[Loonkosten]],"")))</f>
        <v/>
      </c>
      <c r="AL1099" t="str">
        <f>IF(ISNUMBER(FIND("arbeid",Methode_Keuze)),"",IF(ISNUMBER(FIND("arbeid",Methode_Keuze)),"",IF(Tb_Activiteiten[[#This Row],[Eigen arbeid]]=1,Tb_Activiteiten[[#Headers],[Eigen arbeid]],"")))</f>
        <v/>
      </c>
      <c r="AM1099" t="str">
        <f>IF(ISNUMBER(FIND("arbeid",Methode_Keuze)),"",IF(ISNUMBER(FIND("arbeid",Methode_Keuze)),"",IF(Tb_Activiteiten[[#This Row],[Projectmedewerker]]=1,Tb_Activiteiten[[#Headers],[Projectmedewerker]],"")))</f>
        <v/>
      </c>
      <c r="AN1099" t="str">
        <f>IF(ISNUMBER(FIND("arbeid",Methode_Keuze)),"",IF(ISNUMBER(FIND("arbeid",Methode_Keuze)),"",IF(Tb_Activiteiten[[#This Row],[Landbouwer]]=1,Tb_Activiteiten[[#Headers],[Landbouwer]],"")))</f>
        <v/>
      </c>
      <c r="AO1099" t="str">
        <f>IF(ISNUMBER(FIND("arbeid",Methode_Keuze)),"",IF(ISNUMBER(FIND("arbeid",Methode_Keuze)),"",IF(Tb_Activiteiten[[#This Row],[Adviseur]]=1,Tb_Activiteiten[[#Headers],[Adviseur]],"")))</f>
        <v/>
      </c>
      <c r="AP1099" t="str">
        <f>IF(ISNUMBER(FIND("arbeid",Methode_Keuze)),"",IF(ISNUMBER(FIND("arbeid",Methode_Keuze)),"",IF(Tb_Activiteiten[[#This Row],[Projectleider/Expert]]=1,Tb_Activiteiten[[#Headers],[Projectleider/Expert]],"")))</f>
        <v/>
      </c>
      <c r="AQ1099" t="str">
        <f>IF(ISNUMBER(FIND("arbeid",Methode_Keuze)),"",IF(ISNUMBER(FIND("arbeid",Methode_Keuze)),"",IF(Tb_Activiteiten[[#This Row],[Arbeidskosten]]=1,Tb_Activiteiten[[#Headers],[Arbeidskosten]],"")))</f>
        <v/>
      </c>
      <c r="AR1099" t="str">
        <f>IF(ISNUMBER(FIND("arbeid",Methode_Keuze)),"",IF(ISNUMBER(FIND("arbeid",Methode_Keuze)),"",IF(Tb_Activiteiten[[#This Row],[Arbeidskosten op basis van IKS]]=1,Tb_Activiteiten[[#Headers],[Arbeidskosten op basis van IKS]],"")))</f>
        <v/>
      </c>
      <c r="AS1099" t="str">
        <f>IF(ISNUMBER(FIND("overige",Methode_Keuze)),"",IF(Tb_Activiteiten[[#This Row],[Kosten derden exclusief btw]]=1,Tb_Activiteiten[[#Headers],[Kosten derden exclusief btw]],""))</f>
        <v/>
      </c>
      <c r="AT1099" t="str">
        <f>IF(ISNUMBER(FIND("overige",Methode_Keuze)),"",IF(Tb_Activiteiten[[#This Row],[Niet verrekenbare btw]]=1,Tb_Activiteiten[[#Headers],[Niet verrekenbare btw]],""))</f>
        <v/>
      </c>
      <c r="AU1099" t="str">
        <f>IF(ISNUMBER(FIND("overige",Methode_Keuze)),"",IF(Tb_Activiteiten[[#This Row],[Grondkosten]]=1,Tb_Activiteiten[[#Headers],[Grondkosten]],""))</f>
        <v/>
      </c>
      <c r="AV1099" t="str">
        <f>IF(ISNUMBER(FIND("overige",Methode_Keuze)),"",IF(Tb_Activiteiten[[#This Row],[Bijdrage in natura (overige)]]=1,Tb_Activiteiten[[#Headers],[Bijdrage in natura (overige)]],""))</f>
        <v/>
      </c>
      <c r="AW1099" t="str">
        <f>IF(ISNUMBER(FIND("overige",Methode_Keuze)),"",IF(Tb_Activiteiten[[#This Row],[Bijdrage in natura (vrijwilligers)]]=1,Tb_Activiteiten[[#Headers],[Bijdrage in natura (vrijwilligers)]],""))</f>
        <v/>
      </c>
      <c r="AX1099" t="str">
        <f>IF(ISNUMBER(FIND("overige",Methode_Keuze)),"",IF(Tb_Activiteiten[[#This Row],[Afschrijvingskosten]]=1,Tb_Activiteiten[[#Headers],[Afschrijvingskosten]],""))</f>
        <v/>
      </c>
      <c r="AY1099" t="str">
        <f>IF(ISNUMBER(FIND("overige",Methode_Keuze)),"",IF(Tb_Activiteiten[[#This Row],[Vergoeding]]=1,Tb_Activiteiten[[#Headers],[Vergoeding]],""))</f>
        <v/>
      </c>
      <c r="AZ1099" t="str">
        <f>IF(ISNUMBER(FIND("arbeid",Methode_Keuze)),"",IF(Tb_Activiteiten[[#This Row],[Arbeidskosten - vast tarief (excl eigen arbeid)]]=1,Tb_Activiteiten[[#Headers],[Arbeidskosten - vast tarief (excl eigen arbeid)]],""))</f>
        <v/>
      </c>
      <c r="BA1099" t="str">
        <f>IF(ISNUMBER(FIND("overige",Methode_Keuze)),"",IF(Tb_Activiteiten[[#This Row],[Overige kosten]]=1,Tb_Activiteiten[[#Headers],[Overige kosten]],""))</f>
        <v/>
      </c>
    </row>
    <row r="1100" spans="1:53" x14ac:dyDescent="0.25">
      <c r="A1100" s="135"/>
      <c r="B1100" s="135"/>
      <c r="C1100" s="135"/>
      <c r="D1100" s="135"/>
      <c r="E1100" s="135"/>
      <c r="F1100" s="135"/>
      <c r="G1100" s="135"/>
      <c r="O1100" s="56"/>
      <c r="Q1100" t="str">
        <f>IFERROR(IF(VLOOKUP(Tb_Activiteiten[[#This Row],[Openstelling]],Tb_Openstelling[],2,0)=1,1,""),"")</f>
        <v/>
      </c>
      <c r="AK1100" t="str">
        <f>IF(ISNUMBER(FIND("arbeid",Methode_Keuze)),"",IF(ISNUMBER(FIND("arbeid",Methode_Keuze)),"",IF(Tb_Activiteiten[[#This Row],[Loonkosten]]=1,Tb_Activiteiten[[#Headers],[Loonkosten]],"")))</f>
        <v/>
      </c>
      <c r="AL1100" t="str">
        <f>IF(ISNUMBER(FIND("arbeid",Methode_Keuze)),"",IF(ISNUMBER(FIND("arbeid",Methode_Keuze)),"",IF(Tb_Activiteiten[[#This Row],[Eigen arbeid]]=1,Tb_Activiteiten[[#Headers],[Eigen arbeid]],"")))</f>
        <v/>
      </c>
      <c r="AM1100" t="str">
        <f>IF(ISNUMBER(FIND("arbeid",Methode_Keuze)),"",IF(ISNUMBER(FIND("arbeid",Methode_Keuze)),"",IF(Tb_Activiteiten[[#This Row],[Projectmedewerker]]=1,Tb_Activiteiten[[#Headers],[Projectmedewerker]],"")))</f>
        <v/>
      </c>
      <c r="AN1100" t="str">
        <f>IF(ISNUMBER(FIND("arbeid",Methode_Keuze)),"",IF(ISNUMBER(FIND("arbeid",Methode_Keuze)),"",IF(Tb_Activiteiten[[#This Row],[Landbouwer]]=1,Tb_Activiteiten[[#Headers],[Landbouwer]],"")))</f>
        <v/>
      </c>
      <c r="AO1100" t="str">
        <f>IF(ISNUMBER(FIND("arbeid",Methode_Keuze)),"",IF(ISNUMBER(FIND("arbeid",Methode_Keuze)),"",IF(Tb_Activiteiten[[#This Row],[Adviseur]]=1,Tb_Activiteiten[[#Headers],[Adviseur]],"")))</f>
        <v/>
      </c>
      <c r="AP1100" t="str">
        <f>IF(ISNUMBER(FIND("arbeid",Methode_Keuze)),"",IF(ISNUMBER(FIND("arbeid",Methode_Keuze)),"",IF(Tb_Activiteiten[[#This Row],[Projectleider/Expert]]=1,Tb_Activiteiten[[#Headers],[Projectleider/Expert]],"")))</f>
        <v/>
      </c>
      <c r="AQ1100" t="str">
        <f>IF(ISNUMBER(FIND("arbeid",Methode_Keuze)),"",IF(ISNUMBER(FIND("arbeid",Methode_Keuze)),"",IF(Tb_Activiteiten[[#This Row],[Arbeidskosten]]=1,Tb_Activiteiten[[#Headers],[Arbeidskosten]],"")))</f>
        <v/>
      </c>
      <c r="AR1100" t="str">
        <f>IF(ISNUMBER(FIND("arbeid",Methode_Keuze)),"",IF(ISNUMBER(FIND("arbeid",Methode_Keuze)),"",IF(Tb_Activiteiten[[#This Row],[Arbeidskosten op basis van IKS]]=1,Tb_Activiteiten[[#Headers],[Arbeidskosten op basis van IKS]],"")))</f>
        <v/>
      </c>
      <c r="AS1100" t="str">
        <f>IF(ISNUMBER(FIND("overige",Methode_Keuze)),"",IF(Tb_Activiteiten[[#This Row],[Kosten derden exclusief btw]]=1,Tb_Activiteiten[[#Headers],[Kosten derden exclusief btw]],""))</f>
        <v/>
      </c>
      <c r="AT1100" t="str">
        <f>IF(ISNUMBER(FIND("overige",Methode_Keuze)),"",IF(Tb_Activiteiten[[#This Row],[Niet verrekenbare btw]]=1,Tb_Activiteiten[[#Headers],[Niet verrekenbare btw]],""))</f>
        <v/>
      </c>
      <c r="AU1100" t="str">
        <f>IF(ISNUMBER(FIND("overige",Methode_Keuze)),"",IF(Tb_Activiteiten[[#This Row],[Grondkosten]]=1,Tb_Activiteiten[[#Headers],[Grondkosten]],""))</f>
        <v/>
      </c>
      <c r="AV1100" t="str">
        <f>IF(ISNUMBER(FIND("overige",Methode_Keuze)),"",IF(Tb_Activiteiten[[#This Row],[Bijdrage in natura (overige)]]=1,Tb_Activiteiten[[#Headers],[Bijdrage in natura (overige)]],""))</f>
        <v/>
      </c>
      <c r="AW1100" t="str">
        <f>IF(ISNUMBER(FIND("overige",Methode_Keuze)),"",IF(Tb_Activiteiten[[#This Row],[Bijdrage in natura (vrijwilligers)]]=1,Tb_Activiteiten[[#Headers],[Bijdrage in natura (vrijwilligers)]],""))</f>
        <v/>
      </c>
      <c r="AX1100" t="str">
        <f>IF(ISNUMBER(FIND("overige",Methode_Keuze)),"",IF(Tb_Activiteiten[[#This Row],[Afschrijvingskosten]]=1,Tb_Activiteiten[[#Headers],[Afschrijvingskosten]],""))</f>
        <v/>
      </c>
      <c r="AY1100" t="str">
        <f>IF(ISNUMBER(FIND("overige",Methode_Keuze)),"",IF(Tb_Activiteiten[[#This Row],[Vergoeding]]=1,Tb_Activiteiten[[#Headers],[Vergoeding]],""))</f>
        <v/>
      </c>
      <c r="AZ1100" t="str">
        <f>IF(ISNUMBER(FIND("arbeid",Methode_Keuze)),"",IF(Tb_Activiteiten[[#This Row],[Arbeidskosten - vast tarief (excl eigen arbeid)]]=1,Tb_Activiteiten[[#Headers],[Arbeidskosten - vast tarief (excl eigen arbeid)]],""))</f>
        <v/>
      </c>
      <c r="BA1100" t="str">
        <f>IF(ISNUMBER(FIND("overige",Methode_Keuze)),"",IF(Tb_Activiteiten[[#This Row],[Overige kosten]]=1,Tb_Activiteiten[[#Headers],[Overige kosten]],""))</f>
        <v/>
      </c>
    </row>
    <row r="1101" spans="1:53" x14ac:dyDescent="0.25">
      <c r="A1101" s="135"/>
      <c r="B1101" s="135"/>
      <c r="C1101" s="135"/>
      <c r="D1101" s="135"/>
      <c r="E1101" s="135"/>
      <c r="F1101" s="135"/>
      <c r="G1101" s="135"/>
      <c r="O1101" s="56"/>
      <c r="Q1101" t="str">
        <f>IFERROR(IF(VLOOKUP(Tb_Activiteiten[[#This Row],[Openstelling]],Tb_Openstelling[],2,0)=1,1,""),"")</f>
        <v/>
      </c>
      <c r="AK1101" t="str">
        <f>IF(ISNUMBER(FIND("arbeid",Methode_Keuze)),"",IF(ISNUMBER(FIND("arbeid",Methode_Keuze)),"",IF(Tb_Activiteiten[[#This Row],[Loonkosten]]=1,Tb_Activiteiten[[#Headers],[Loonkosten]],"")))</f>
        <v/>
      </c>
      <c r="AL1101" t="str">
        <f>IF(ISNUMBER(FIND("arbeid",Methode_Keuze)),"",IF(ISNUMBER(FIND("arbeid",Methode_Keuze)),"",IF(Tb_Activiteiten[[#This Row],[Eigen arbeid]]=1,Tb_Activiteiten[[#Headers],[Eigen arbeid]],"")))</f>
        <v/>
      </c>
      <c r="AM1101" t="str">
        <f>IF(ISNUMBER(FIND("arbeid",Methode_Keuze)),"",IF(ISNUMBER(FIND("arbeid",Methode_Keuze)),"",IF(Tb_Activiteiten[[#This Row],[Projectmedewerker]]=1,Tb_Activiteiten[[#Headers],[Projectmedewerker]],"")))</f>
        <v/>
      </c>
      <c r="AN1101" t="str">
        <f>IF(ISNUMBER(FIND("arbeid",Methode_Keuze)),"",IF(ISNUMBER(FIND("arbeid",Methode_Keuze)),"",IF(Tb_Activiteiten[[#This Row],[Landbouwer]]=1,Tb_Activiteiten[[#Headers],[Landbouwer]],"")))</f>
        <v/>
      </c>
      <c r="AO1101" t="str">
        <f>IF(ISNUMBER(FIND("arbeid",Methode_Keuze)),"",IF(ISNUMBER(FIND("arbeid",Methode_Keuze)),"",IF(Tb_Activiteiten[[#This Row],[Adviseur]]=1,Tb_Activiteiten[[#Headers],[Adviseur]],"")))</f>
        <v/>
      </c>
      <c r="AP1101" t="str">
        <f>IF(ISNUMBER(FIND("arbeid",Methode_Keuze)),"",IF(ISNUMBER(FIND("arbeid",Methode_Keuze)),"",IF(Tb_Activiteiten[[#This Row],[Projectleider/Expert]]=1,Tb_Activiteiten[[#Headers],[Projectleider/Expert]],"")))</f>
        <v/>
      </c>
      <c r="AQ1101" t="str">
        <f>IF(ISNUMBER(FIND("arbeid",Methode_Keuze)),"",IF(ISNUMBER(FIND("arbeid",Methode_Keuze)),"",IF(Tb_Activiteiten[[#This Row],[Arbeidskosten]]=1,Tb_Activiteiten[[#Headers],[Arbeidskosten]],"")))</f>
        <v/>
      </c>
      <c r="AR1101" t="str">
        <f>IF(ISNUMBER(FIND("arbeid",Methode_Keuze)),"",IF(ISNUMBER(FIND("arbeid",Methode_Keuze)),"",IF(Tb_Activiteiten[[#This Row],[Arbeidskosten op basis van IKS]]=1,Tb_Activiteiten[[#Headers],[Arbeidskosten op basis van IKS]],"")))</f>
        <v/>
      </c>
      <c r="AS1101" t="str">
        <f>IF(ISNUMBER(FIND("overige",Methode_Keuze)),"",IF(Tb_Activiteiten[[#This Row],[Kosten derden exclusief btw]]=1,Tb_Activiteiten[[#Headers],[Kosten derden exclusief btw]],""))</f>
        <v/>
      </c>
      <c r="AT1101" t="str">
        <f>IF(ISNUMBER(FIND("overige",Methode_Keuze)),"",IF(Tb_Activiteiten[[#This Row],[Niet verrekenbare btw]]=1,Tb_Activiteiten[[#Headers],[Niet verrekenbare btw]],""))</f>
        <v/>
      </c>
      <c r="AU1101" t="str">
        <f>IF(ISNUMBER(FIND("overige",Methode_Keuze)),"",IF(Tb_Activiteiten[[#This Row],[Grondkosten]]=1,Tb_Activiteiten[[#Headers],[Grondkosten]],""))</f>
        <v/>
      </c>
      <c r="AV1101" t="str">
        <f>IF(ISNUMBER(FIND("overige",Methode_Keuze)),"",IF(Tb_Activiteiten[[#This Row],[Bijdrage in natura (overige)]]=1,Tb_Activiteiten[[#Headers],[Bijdrage in natura (overige)]],""))</f>
        <v/>
      </c>
      <c r="AW1101" t="str">
        <f>IF(ISNUMBER(FIND("overige",Methode_Keuze)),"",IF(Tb_Activiteiten[[#This Row],[Bijdrage in natura (vrijwilligers)]]=1,Tb_Activiteiten[[#Headers],[Bijdrage in natura (vrijwilligers)]],""))</f>
        <v/>
      </c>
      <c r="AX1101" t="str">
        <f>IF(ISNUMBER(FIND("overige",Methode_Keuze)),"",IF(Tb_Activiteiten[[#This Row],[Afschrijvingskosten]]=1,Tb_Activiteiten[[#Headers],[Afschrijvingskosten]],""))</f>
        <v/>
      </c>
      <c r="AY1101" t="str">
        <f>IF(ISNUMBER(FIND("overige",Methode_Keuze)),"",IF(Tb_Activiteiten[[#This Row],[Vergoeding]]=1,Tb_Activiteiten[[#Headers],[Vergoeding]],""))</f>
        <v/>
      </c>
      <c r="AZ1101" t="str">
        <f>IF(ISNUMBER(FIND("arbeid",Methode_Keuze)),"",IF(Tb_Activiteiten[[#This Row],[Arbeidskosten - vast tarief (excl eigen arbeid)]]=1,Tb_Activiteiten[[#Headers],[Arbeidskosten - vast tarief (excl eigen arbeid)]],""))</f>
        <v/>
      </c>
      <c r="BA1101" t="str">
        <f>IF(ISNUMBER(FIND("overige",Methode_Keuze)),"",IF(Tb_Activiteiten[[#This Row],[Overige kosten]]=1,Tb_Activiteiten[[#Headers],[Overige kosten]],""))</f>
        <v/>
      </c>
    </row>
    <row r="1102" spans="1:53" x14ac:dyDescent="0.25">
      <c r="A1102" s="135"/>
      <c r="B1102" s="135"/>
      <c r="C1102" s="135"/>
      <c r="D1102" s="135"/>
      <c r="E1102" s="135"/>
      <c r="F1102" s="135"/>
      <c r="G1102" s="135"/>
      <c r="O1102" s="56"/>
      <c r="Q1102" t="str">
        <f>IFERROR(IF(VLOOKUP(Tb_Activiteiten[[#This Row],[Openstelling]],Tb_Openstelling[],2,0)=1,1,""),"")</f>
        <v/>
      </c>
      <c r="AK1102" t="str">
        <f>IF(ISNUMBER(FIND("arbeid",Methode_Keuze)),"",IF(ISNUMBER(FIND("arbeid",Methode_Keuze)),"",IF(Tb_Activiteiten[[#This Row],[Loonkosten]]=1,Tb_Activiteiten[[#Headers],[Loonkosten]],"")))</f>
        <v/>
      </c>
      <c r="AL1102" t="str">
        <f>IF(ISNUMBER(FIND("arbeid",Methode_Keuze)),"",IF(ISNUMBER(FIND("arbeid",Methode_Keuze)),"",IF(Tb_Activiteiten[[#This Row],[Eigen arbeid]]=1,Tb_Activiteiten[[#Headers],[Eigen arbeid]],"")))</f>
        <v/>
      </c>
      <c r="AM1102" t="str">
        <f>IF(ISNUMBER(FIND("arbeid",Methode_Keuze)),"",IF(ISNUMBER(FIND("arbeid",Methode_Keuze)),"",IF(Tb_Activiteiten[[#This Row],[Projectmedewerker]]=1,Tb_Activiteiten[[#Headers],[Projectmedewerker]],"")))</f>
        <v/>
      </c>
      <c r="AN1102" t="str">
        <f>IF(ISNUMBER(FIND("arbeid",Methode_Keuze)),"",IF(ISNUMBER(FIND("arbeid",Methode_Keuze)),"",IF(Tb_Activiteiten[[#This Row],[Landbouwer]]=1,Tb_Activiteiten[[#Headers],[Landbouwer]],"")))</f>
        <v/>
      </c>
      <c r="AO1102" t="str">
        <f>IF(ISNUMBER(FIND("arbeid",Methode_Keuze)),"",IF(ISNUMBER(FIND("arbeid",Methode_Keuze)),"",IF(Tb_Activiteiten[[#This Row],[Adviseur]]=1,Tb_Activiteiten[[#Headers],[Adviseur]],"")))</f>
        <v/>
      </c>
      <c r="AP1102" t="str">
        <f>IF(ISNUMBER(FIND("arbeid",Methode_Keuze)),"",IF(ISNUMBER(FIND("arbeid",Methode_Keuze)),"",IF(Tb_Activiteiten[[#This Row],[Projectleider/Expert]]=1,Tb_Activiteiten[[#Headers],[Projectleider/Expert]],"")))</f>
        <v/>
      </c>
      <c r="AQ1102" t="str">
        <f>IF(ISNUMBER(FIND("arbeid",Methode_Keuze)),"",IF(ISNUMBER(FIND("arbeid",Methode_Keuze)),"",IF(Tb_Activiteiten[[#This Row],[Arbeidskosten]]=1,Tb_Activiteiten[[#Headers],[Arbeidskosten]],"")))</f>
        <v/>
      </c>
      <c r="AR1102" t="str">
        <f>IF(ISNUMBER(FIND("arbeid",Methode_Keuze)),"",IF(ISNUMBER(FIND("arbeid",Methode_Keuze)),"",IF(Tb_Activiteiten[[#This Row],[Arbeidskosten op basis van IKS]]=1,Tb_Activiteiten[[#Headers],[Arbeidskosten op basis van IKS]],"")))</f>
        <v/>
      </c>
      <c r="AS1102" t="str">
        <f>IF(ISNUMBER(FIND("overige",Methode_Keuze)),"",IF(Tb_Activiteiten[[#This Row],[Kosten derden exclusief btw]]=1,Tb_Activiteiten[[#Headers],[Kosten derden exclusief btw]],""))</f>
        <v/>
      </c>
      <c r="AT1102" t="str">
        <f>IF(ISNUMBER(FIND("overige",Methode_Keuze)),"",IF(Tb_Activiteiten[[#This Row],[Niet verrekenbare btw]]=1,Tb_Activiteiten[[#Headers],[Niet verrekenbare btw]],""))</f>
        <v/>
      </c>
      <c r="AU1102" t="str">
        <f>IF(ISNUMBER(FIND("overige",Methode_Keuze)),"",IF(Tb_Activiteiten[[#This Row],[Grondkosten]]=1,Tb_Activiteiten[[#Headers],[Grondkosten]],""))</f>
        <v/>
      </c>
      <c r="AV1102" t="str">
        <f>IF(ISNUMBER(FIND("overige",Methode_Keuze)),"",IF(Tb_Activiteiten[[#This Row],[Bijdrage in natura (overige)]]=1,Tb_Activiteiten[[#Headers],[Bijdrage in natura (overige)]],""))</f>
        <v/>
      </c>
      <c r="AW1102" t="str">
        <f>IF(ISNUMBER(FIND("overige",Methode_Keuze)),"",IF(Tb_Activiteiten[[#This Row],[Bijdrage in natura (vrijwilligers)]]=1,Tb_Activiteiten[[#Headers],[Bijdrage in natura (vrijwilligers)]],""))</f>
        <v/>
      </c>
      <c r="AX1102" t="str">
        <f>IF(ISNUMBER(FIND("overige",Methode_Keuze)),"",IF(Tb_Activiteiten[[#This Row],[Afschrijvingskosten]]=1,Tb_Activiteiten[[#Headers],[Afschrijvingskosten]],""))</f>
        <v/>
      </c>
      <c r="AY1102" t="str">
        <f>IF(ISNUMBER(FIND("overige",Methode_Keuze)),"",IF(Tb_Activiteiten[[#This Row],[Vergoeding]]=1,Tb_Activiteiten[[#Headers],[Vergoeding]],""))</f>
        <v/>
      </c>
      <c r="AZ1102" t="str">
        <f>IF(ISNUMBER(FIND("arbeid",Methode_Keuze)),"",IF(Tb_Activiteiten[[#This Row],[Arbeidskosten - vast tarief (excl eigen arbeid)]]=1,Tb_Activiteiten[[#Headers],[Arbeidskosten - vast tarief (excl eigen arbeid)]],""))</f>
        <v/>
      </c>
      <c r="BA1102" t="str">
        <f>IF(ISNUMBER(FIND("overige",Methode_Keuze)),"",IF(Tb_Activiteiten[[#This Row],[Overige kosten]]=1,Tb_Activiteiten[[#Headers],[Overige kosten]],""))</f>
        <v/>
      </c>
    </row>
    <row r="1103" spans="1:53" x14ac:dyDescent="0.25">
      <c r="A1103" s="135"/>
      <c r="B1103" s="135"/>
      <c r="C1103" s="135"/>
      <c r="D1103" s="135"/>
      <c r="E1103" s="135"/>
      <c r="F1103" s="135"/>
      <c r="G1103" s="135"/>
      <c r="O1103" s="56"/>
      <c r="Q1103" t="str">
        <f>IFERROR(IF(VLOOKUP(Tb_Activiteiten[[#This Row],[Openstelling]],Tb_Openstelling[],2,0)=1,1,""),"")</f>
        <v/>
      </c>
      <c r="AK1103" t="str">
        <f>IF(ISNUMBER(FIND("arbeid",Methode_Keuze)),"",IF(ISNUMBER(FIND("arbeid",Methode_Keuze)),"",IF(Tb_Activiteiten[[#This Row],[Loonkosten]]=1,Tb_Activiteiten[[#Headers],[Loonkosten]],"")))</f>
        <v/>
      </c>
      <c r="AL1103" t="str">
        <f>IF(ISNUMBER(FIND("arbeid",Methode_Keuze)),"",IF(ISNUMBER(FIND("arbeid",Methode_Keuze)),"",IF(Tb_Activiteiten[[#This Row],[Eigen arbeid]]=1,Tb_Activiteiten[[#Headers],[Eigen arbeid]],"")))</f>
        <v/>
      </c>
      <c r="AM1103" t="str">
        <f>IF(ISNUMBER(FIND("arbeid",Methode_Keuze)),"",IF(ISNUMBER(FIND("arbeid",Methode_Keuze)),"",IF(Tb_Activiteiten[[#This Row],[Projectmedewerker]]=1,Tb_Activiteiten[[#Headers],[Projectmedewerker]],"")))</f>
        <v/>
      </c>
      <c r="AN1103" t="str">
        <f>IF(ISNUMBER(FIND("arbeid",Methode_Keuze)),"",IF(ISNUMBER(FIND("arbeid",Methode_Keuze)),"",IF(Tb_Activiteiten[[#This Row],[Landbouwer]]=1,Tb_Activiteiten[[#Headers],[Landbouwer]],"")))</f>
        <v/>
      </c>
      <c r="AO1103" t="str">
        <f>IF(ISNUMBER(FIND("arbeid",Methode_Keuze)),"",IF(ISNUMBER(FIND("arbeid",Methode_Keuze)),"",IF(Tb_Activiteiten[[#This Row],[Adviseur]]=1,Tb_Activiteiten[[#Headers],[Adviseur]],"")))</f>
        <v/>
      </c>
      <c r="AP1103" t="str">
        <f>IF(ISNUMBER(FIND("arbeid",Methode_Keuze)),"",IF(ISNUMBER(FIND("arbeid",Methode_Keuze)),"",IF(Tb_Activiteiten[[#This Row],[Projectleider/Expert]]=1,Tb_Activiteiten[[#Headers],[Projectleider/Expert]],"")))</f>
        <v/>
      </c>
      <c r="AQ1103" t="str">
        <f>IF(ISNUMBER(FIND("arbeid",Methode_Keuze)),"",IF(ISNUMBER(FIND("arbeid",Methode_Keuze)),"",IF(Tb_Activiteiten[[#This Row],[Arbeidskosten]]=1,Tb_Activiteiten[[#Headers],[Arbeidskosten]],"")))</f>
        <v/>
      </c>
      <c r="AR1103" t="str">
        <f>IF(ISNUMBER(FIND("arbeid",Methode_Keuze)),"",IF(ISNUMBER(FIND("arbeid",Methode_Keuze)),"",IF(Tb_Activiteiten[[#This Row],[Arbeidskosten op basis van IKS]]=1,Tb_Activiteiten[[#Headers],[Arbeidskosten op basis van IKS]],"")))</f>
        <v/>
      </c>
      <c r="AS1103" t="str">
        <f>IF(ISNUMBER(FIND("overige",Methode_Keuze)),"",IF(Tb_Activiteiten[[#This Row],[Kosten derden exclusief btw]]=1,Tb_Activiteiten[[#Headers],[Kosten derden exclusief btw]],""))</f>
        <v/>
      </c>
      <c r="AT1103" t="str">
        <f>IF(ISNUMBER(FIND("overige",Methode_Keuze)),"",IF(Tb_Activiteiten[[#This Row],[Niet verrekenbare btw]]=1,Tb_Activiteiten[[#Headers],[Niet verrekenbare btw]],""))</f>
        <v/>
      </c>
      <c r="AU1103" t="str">
        <f>IF(ISNUMBER(FIND("overige",Methode_Keuze)),"",IF(Tb_Activiteiten[[#This Row],[Grondkosten]]=1,Tb_Activiteiten[[#Headers],[Grondkosten]],""))</f>
        <v/>
      </c>
      <c r="AV1103" t="str">
        <f>IF(ISNUMBER(FIND("overige",Methode_Keuze)),"",IF(Tb_Activiteiten[[#This Row],[Bijdrage in natura (overige)]]=1,Tb_Activiteiten[[#Headers],[Bijdrage in natura (overige)]],""))</f>
        <v/>
      </c>
      <c r="AW1103" t="str">
        <f>IF(ISNUMBER(FIND("overige",Methode_Keuze)),"",IF(Tb_Activiteiten[[#This Row],[Bijdrage in natura (vrijwilligers)]]=1,Tb_Activiteiten[[#Headers],[Bijdrage in natura (vrijwilligers)]],""))</f>
        <v/>
      </c>
      <c r="AX1103" t="str">
        <f>IF(ISNUMBER(FIND("overige",Methode_Keuze)),"",IF(Tb_Activiteiten[[#This Row],[Afschrijvingskosten]]=1,Tb_Activiteiten[[#Headers],[Afschrijvingskosten]],""))</f>
        <v/>
      </c>
      <c r="AY1103" t="str">
        <f>IF(ISNUMBER(FIND("overige",Methode_Keuze)),"",IF(Tb_Activiteiten[[#This Row],[Vergoeding]]=1,Tb_Activiteiten[[#Headers],[Vergoeding]],""))</f>
        <v/>
      </c>
      <c r="AZ1103" t="str">
        <f>IF(ISNUMBER(FIND("arbeid",Methode_Keuze)),"",IF(Tb_Activiteiten[[#This Row],[Arbeidskosten - vast tarief (excl eigen arbeid)]]=1,Tb_Activiteiten[[#Headers],[Arbeidskosten - vast tarief (excl eigen arbeid)]],""))</f>
        <v/>
      </c>
      <c r="BA1103" t="str">
        <f>IF(ISNUMBER(FIND("overige",Methode_Keuze)),"",IF(Tb_Activiteiten[[#This Row],[Overige kosten]]=1,Tb_Activiteiten[[#Headers],[Overige kosten]],""))</f>
        <v/>
      </c>
    </row>
    <row r="1104" spans="1:53" x14ac:dyDescent="0.25">
      <c r="A1104" s="135"/>
      <c r="B1104" s="135"/>
      <c r="C1104" s="135"/>
      <c r="D1104" s="135"/>
      <c r="E1104" s="135"/>
      <c r="F1104" s="135"/>
      <c r="G1104" s="135"/>
      <c r="O1104" s="56"/>
      <c r="Q1104" t="str">
        <f>IFERROR(IF(VLOOKUP(Tb_Activiteiten[[#This Row],[Openstelling]],Tb_Openstelling[],2,0)=1,1,""),"")</f>
        <v/>
      </c>
      <c r="AK1104" t="str">
        <f>IF(ISNUMBER(FIND("arbeid",Methode_Keuze)),"",IF(ISNUMBER(FIND("arbeid",Methode_Keuze)),"",IF(Tb_Activiteiten[[#This Row],[Loonkosten]]=1,Tb_Activiteiten[[#Headers],[Loonkosten]],"")))</f>
        <v/>
      </c>
      <c r="AL1104" t="str">
        <f>IF(ISNUMBER(FIND("arbeid",Methode_Keuze)),"",IF(ISNUMBER(FIND("arbeid",Methode_Keuze)),"",IF(Tb_Activiteiten[[#This Row],[Eigen arbeid]]=1,Tb_Activiteiten[[#Headers],[Eigen arbeid]],"")))</f>
        <v/>
      </c>
      <c r="AM1104" t="str">
        <f>IF(ISNUMBER(FIND("arbeid",Methode_Keuze)),"",IF(ISNUMBER(FIND("arbeid",Methode_Keuze)),"",IF(Tb_Activiteiten[[#This Row],[Projectmedewerker]]=1,Tb_Activiteiten[[#Headers],[Projectmedewerker]],"")))</f>
        <v/>
      </c>
      <c r="AN1104" t="str">
        <f>IF(ISNUMBER(FIND("arbeid",Methode_Keuze)),"",IF(ISNUMBER(FIND("arbeid",Methode_Keuze)),"",IF(Tb_Activiteiten[[#This Row],[Landbouwer]]=1,Tb_Activiteiten[[#Headers],[Landbouwer]],"")))</f>
        <v/>
      </c>
      <c r="AO1104" t="str">
        <f>IF(ISNUMBER(FIND("arbeid",Methode_Keuze)),"",IF(ISNUMBER(FIND("arbeid",Methode_Keuze)),"",IF(Tb_Activiteiten[[#This Row],[Adviseur]]=1,Tb_Activiteiten[[#Headers],[Adviseur]],"")))</f>
        <v/>
      </c>
      <c r="AP1104" t="str">
        <f>IF(ISNUMBER(FIND("arbeid",Methode_Keuze)),"",IF(ISNUMBER(FIND("arbeid",Methode_Keuze)),"",IF(Tb_Activiteiten[[#This Row],[Projectleider/Expert]]=1,Tb_Activiteiten[[#Headers],[Projectleider/Expert]],"")))</f>
        <v/>
      </c>
      <c r="AQ1104" t="str">
        <f>IF(ISNUMBER(FIND("arbeid",Methode_Keuze)),"",IF(ISNUMBER(FIND("arbeid",Methode_Keuze)),"",IF(Tb_Activiteiten[[#This Row],[Arbeidskosten]]=1,Tb_Activiteiten[[#Headers],[Arbeidskosten]],"")))</f>
        <v/>
      </c>
      <c r="AR1104" t="str">
        <f>IF(ISNUMBER(FIND("arbeid",Methode_Keuze)),"",IF(ISNUMBER(FIND("arbeid",Methode_Keuze)),"",IF(Tb_Activiteiten[[#This Row],[Arbeidskosten op basis van IKS]]=1,Tb_Activiteiten[[#Headers],[Arbeidskosten op basis van IKS]],"")))</f>
        <v/>
      </c>
      <c r="AS1104" t="str">
        <f>IF(ISNUMBER(FIND("overige",Methode_Keuze)),"",IF(Tb_Activiteiten[[#This Row],[Kosten derden exclusief btw]]=1,Tb_Activiteiten[[#Headers],[Kosten derden exclusief btw]],""))</f>
        <v/>
      </c>
      <c r="AT1104" t="str">
        <f>IF(ISNUMBER(FIND("overige",Methode_Keuze)),"",IF(Tb_Activiteiten[[#This Row],[Niet verrekenbare btw]]=1,Tb_Activiteiten[[#Headers],[Niet verrekenbare btw]],""))</f>
        <v/>
      </c>
      <c r="AU1104" t="str">
        <f>IF(ISNUMBER(FIND("overige",Methode_Keuze)),"",IF(Tb_Activiteiten[[#This Row],[Grondkosten]]=1,Tb_Activiteiten[[#Headers],[Grondkosten]],""))</f>
        <v/>
      </c>
      <c r="AV1104" t="str">
        <f>IF(ISNUMBER(FIND("overige",Methode_Keuze)),"",IF(Tb_Activiteiten[[#This Row],[Bijdrage in natura (overige)]]=1,Tb_Activiteiten[[#Headers],[Bijdrage in natura (overige)]],""))</f>
        <v/>
      </c>
      <c r="AW1104" t="str">
        <f>IF(ISNUMBER(FIND("overige",Methode_Keuze)),"",IF(Tb_Activiteiten[[#This Row],[Bijdrage in natura (vrijwilligers)]]=1,Tb_Activiteiten[[#Headers],[Bijdrage in natura (vrijwilligers)]],""))</f>
        <v/>
      </c>
      <c r="AX1104" t="str">
        <f>IF(ISNUMBER(FIND("overige",Methode_Keuze)),"",IF(Tb_Activiteiten[[#This Row],[Afschrijvingskosten]]=1,Tb_Activiteiten[[#Headers],[Afschrijvingskosten]],""))</f>
        <v/>
      </c>
      <c r="AY1104" t="str">
        <f>IF(ISNUMBER(FIND("overige",Methode_Keuze)),"",IF(Tb_Activiteiten[[#This Row],[Vergoeding]]=1,Tb_Activiteiten[[#Headers],[Vergoeding]],""))</f>
        <v/>
      </c>
      <c r="AZ1104" t="str">
        <f>IF(ISNUMBER(FIND("arbeid",Methode_Keuze)),"",IF(Tb_Activiteiten[[#This Row],[Arbeidskosten - vast tarief (excl eigen arbeid)]]=1,Tb_Activiteiten[[#Headers],[Arbeidskosten - vast tarief (excl eigen arbeid)]],""))</f>
        <v/>
      </c>
      <c r="BA1104" t="str">
        <f>IF(ISNUMBER(FIND("overige",Methode_Keuze)),"",IF(Tb_Activiteiten[[#This Row],[Overige kosten]]=1,Tb_Activiteiten[[#Headers],[Overige kosten]],""))</f>
        <v/>
      </c>
    </row>
    <row r="1105" spans="1:53" x14ac:dyDescent="0.25">
      <c r="A1105" s="135"/>
      <c r="B1105" s="135"/>
      <c r="C1105" s="135"/>
      <c r="D1105" s="135"/>
      <c r="E1105" s="135"/>
      <c r="F1105" s="135"/>
      <c r="G1105" s="135"/>
      <c r="O1105" s="56"/>
      <c r="Q1105" t="str">
        <f>IFERROR(IF(VLOOKUP(Tb_Activiteiten[[#This Row],[Openstelling]],Tb_Openstelling[],2,0)=1,1,""),"")</f>
        <v/>
      </c>
      <c r="AK1105" t="str">
        <f>IF(ISNUMBER(FIND("arbeid",Methode_Keuze)),"",IF(ISNUMBER(FIND("arbeid",Methode_Keuze)),"",IF(Tb_Activiteiten[[#This Row],[Loonkosten]]=1,Tb_Activiteiten[[#Headers],[Loonkosten]],"")))</f>
        <v/>
      </c>
      <c r="AL1105" t="str">
        <f>IF(ISNUMBER(FIND("arbeid",Methode_Keuze)),"",IF(ISNUMBER(FIND("arbeid",Methode_Keuze)),"",IF(Tb_Activiteiten[[#This Row],[Eigen arbeid]]=1,Tb_Activiteiten[[#Headers],[Eigen arbeid]],"")))</f>
        <v/>
      </c>
      <c r="AM1105" t="str">
        <f>IF(ISNUMBER(FIND("arbeid",Methode_Keuze)),"",IF(ISNUMBER(FIND("arbeid",Methode_Keuze)),"",IF(Tb_Activiteiten[[#This Row],[Projectmedewerker]]=1,Tb_Activiteiten[[#Headers],[Projectmedewerker]],"")))</f>
        <v/>
      </c>
      <c r="AN1105" t="str">
        <f>IF(ISNUMBER(FIND("arbeid",Methode_Keuze)),"",IF(ISNUMBER(FIND("arbeid",Methode_Keuze)),"",IF(Tb_Activiteiten[[#This Row],[Landbouwer]]=1,Tb_Activiteiten[[#Headers],[Landbouwer]],"")))</f>
        <v/>
      </c>
      <c r="AO1105" t="str">
        <f>IF(ISNUMBER(FIND("arbeid",Methode_Keuze)),"",IF(ISNUMBER(FIND("arbeid",Methode_Keuze)),"",IF(Tb_Activiteiten[[#This Row],[Adviseur]]=1,Tb_Activiteiten[[#Headers],[Adviseur]],"")))</f>
        <v/>
      </c>
      <c r="AP1105" t="str">
        <f>IF(ISNUMBER(FIND("arbeid",Methode_Keuze)),"",IF(ISNUMBER(FIND("arbeid",Methode_Keuze)),"",IF(Tb_Activiteiten[[#This Row],[Projectleider/Expert]]=1,Tb_Activiteiten[[#Headers],[Projectleider/Expert]],"")))</f>
        <v/>
      </c>
      <c r="AQ1105" t="str">
        <f>IF(ISNUMBER(FIND("arbeid",Methode_Keuze)),"",IF(ISNUMBER(FIND("arbeid",Methode_Keuze)),"",IF(Tb_Activiteiten[[#This Row],[Arbeidskosten]]=1,Tb_Activiteiten[[#Headers],[Arbeidskosten]],"")))</f>
        <v/>
      </c>
      <c r="AR1105" t="str">
        <f>IF(ISNUMBER(FIND("arbeid",Methode_Keuze)),"",IF(ISNUMBER(FIND("arbeid",Methode_Keuze)),"",IF(Tb_Activiteiten[[#This Row],[Arbeidskosten op basis van IKS]]=1,Tb_Activiteiten[[#Headers],[Arbeidskosten op basis van IKS]],"")))</f>
        <v/>
      </c>
      <c r="AS1105" t="str">
        <f>IF(ISNUMBER(FIND("overige",Methode_Keuze)),"",IF(Tb_Activiteiten[[#This Row],[Kosten derden exclusief btw]]=1,Tb_Activiteiten[[#Headers],[Kosten derden exclusief btw]],""))</f>
        <v/>
      </c>
      <c r="AT1105" t="str">
        <f>IF(ISNUMBER(FIND("overige",Methode_Keuze)),"",IF(Tb_Activiteiten[[#This Row],[Niet verrekenbare btw]]=1,Tb_Activiteiten[[#Headers],[Niet verrekenbare btw]],""))</f>
        <v/>
      </c>
      <c r="AU1105" t="str">
        <f>IF(ISNUMBER(FIND("overige",Methode_Keuze)),"",IF(Tb_Activiteiten[[#This Row],[Grondkosten]]=1,Tb_Activiteiten[[#Headers],[Grondkosten]],""))</f>
        <v/>
      </c>
      <c r="AV1105" t="str">
        <f>IF(ISNUMBER(FIND("overige",Methode_Keuze)),"",IF(Tb_Activiteiten[[#This Row],[Bijdrage in natura (overige)]]=1,Tb_Activiteiten[[#Headers],[Bijdrage in natura (overige)]],""))</f>
        <v/>
      </c>
      <c r="AW1105" t="str">
        <f>IF(ISNUMBER(FIND("overige",Methode_Keuze)),"",IF(Tb_Activiteiten[[#This Row],[Bijdrage in natura (vrijwilligers)]]=1,Tb_Activiteiten[[#Headers],[Bijdrage in natura (vrijwilligers)]],""))</f>
        <v/>
      </c>
      <c r="AX1105" t="str">
        <f>IF(ISNUMBER(FIND("overige",Methode_Keuze)),"",IF(Tb_Activiteiten[[#This Row],[Afschrijvingskosten]]=1,Tb_Activiteiten[[#Headers],[Afschrijvingskosten]],""))</f>
        <v/>
      </c>
      <c r="AY1105" t="str">
        <f>IF(ISNUMBER(FIND("overige",Methode_Keuze)),"",IF(Tb_Activiteiten[[#This Row],[Vergoeding]]=1,Tb_Activiteiten[[#Headers],[Vergoeding]],""))</f>
        <v/>
      </c>
      <c r="AZ1105" t="str">
        <f>IF(ISNUMBER(FIND("arbeid",Methode_Keuze)),"",IF(Tb_Activiteiten[[#This Row],[Arbeidskosten - vast tarief (excl eigen arbeid)]]=1,Tb_Activiteiten[[#Headers],[Arbeidskosten - vast tarief (excl eigen arbeid)]],""))</f>
        <v/>
      </c>
      <c r="BA1105" t="str">
        <f>IF(ISNUMBER(FIND("overige",Methode_Keuze)),"",IF(Tb_Activiteiten[[#This Row],[Overige kosten]]=1,Tb_Activiteiten[[#Headers],[Overige kosten]],""))</f>
        <v/>
      </c>
    </row>
    <row r="1106" spans="1:53" x14ac:dyDescent="0.25">
      <c r="A1106" s="135"/>
      <c r="B1106" s="135"/>
      <c r="C1106" s="135"/>
      <c r="D1106" s="135"/>
      <c r="E1106" s="135"/>
      <c r="F1106" s="135"/>
      <c r="G1106" s="135"/>
      <c r="O1106" s="56"/>
      <c r="Q1106" t="str">
        <f>IFERROR(IF(VLOOKUP(Tb_Activiteiten[[#This Row],[Openstelling]],Tb_Openstelling[],2,0)=1,1,""),"")</f>
        <v/>
      </c>
      <c r="AK1106" t="str">
        <f>IF(ISNUMBER(FIND("arbeid",Methode_Keuze)),"",IF(ISNUMBER(FIND("arbeid",Methode_Keuze)),"",IF(Tb_Activiteiten[[#This Row],[Loonkosten]]=1,Tb_Activiteiten[[#Headers],[Loonkosten]],"")))</f>
        <v/>
      </c>
      <c r="AL1106" t="str">
        <f>IF(ISNUMBER(FIND("arbeid",Methode_Keuze)),"",IF(ISNUMBER(FIND("arbeid",Methode_Keuze)),"",IF(Tb_Activiteiten[[#This Row],[Eigen arbeid]]=1,Tb_Activiteiten[[#Headers],[Eigen arbeid]],"")))</f>
        <v/>
      </c>
      <c r="AM1106" t="str">
        <f>IF(ISNUMBER(FIND("arbeid",Methode_Keuze)),"",IF(ISNUMBER(FIND("arbeid",Methode_Keuze)),"",IF(Tb_Activiteiten[[#This Row],[Projectmedewerker]]=1,Tb_Activiteiten[[#Headers],[Projectmedewerker]],"")))</f>
        <v/>
      </c>
      <c r="AN1106" t="str">
        <f>IF(ISNUMBER(FIND("arbeid",Methode_Keuze)),"",IF(ISNUMBER(FIND("arbeid",Methode_Keuze)),"",IF(Tb_Activiteiten[[#This Row],[Landbouwer]]=1,Tb_Activiteiten[[#Headers],[Landbouwer]],"")))</f>
        <v/>
      </c>
      <c r="AO1106" t="str">
        <f>IF(ISNUMBER(FIND("arbeid",Methode_Keuze)),"",IF(ISNUMBER(FIND("arbeid",Methode_Keuze)),"",IF(Tb_Activiteiten[[#This Row],[Adviseur]]=1,Tb_Activiteiten[[#Headers],[Adviseur]],"")))</f>
        <v/>
      </c>
      <c r="AP1106" t="str">
        <f>IF(ISNUMBER(FIND("arbeid",Methode_Keuze)),"",IF(ISNUMBER(FIND("arbeid",Methode_Keuze)),"",IF(Tb_Activiteiten[[#This Row],[Projectleider/Expert]]=1,Tb_Activiteiten[[#Headers],[Projectleider/Expert]],"")))</f>
        <v/>
      </c>
      <c r="AQ1106" t="str">
        <f>IF(ISNUMBER(FIND("arbeid",Methode_Keuze)),"",IF(ISNUMBER(FIND("arbeid",Methode_Keuze)),"",IF(Tb_Activiteiten[[#This Row],[Arbeidskosten]]=1,Tb_Activiteiten[[#Headers],[Arbeidskosten]],"")))</f>
        <v/>
      </c>
      <c r="AR1106" t="str">
        <f>IF(ISNUMBER(FIND("arbeid",Methode_Keuze)),"",IF(ISNUMBER(FIND("arbeid",Methode_Keuze)),"",IF(Tb_Activiteiten[[#This Row],[Arbeidskosten op basis van IKS]]=1,Tb_Activiteiten[[#Headers],[Arbeidskosten op basis van IKS]],"")))</f>
        <v/>
      </c>
      <c r="AS1106" t="str">
        <f>IF(ISNUMBER(FIND("overige",Methode_Keuze)),"",IF(Tb_Activiteiten[[#This Row],[Kosten derden exclusief btw]]=1,Tb_Activiteiten[[#Headers],[Kosten derden exclusief btw]],""))</f>
        <v/>
      </c>
      <c r="AT1106" t="str">
        <f>IF(ISNUMBER(FIND("overige",Methode_Keuze)),"",IF(Tb_Activiteiten[[#This Row],[Niet verrekenbare btw]]=1,Tb_Activiteiten[[#Headers],[Niet verrekenbare btw]],""))</f>
        <v/>
      </c>
      <c r="AU1106" t="str">
        <f>IF(ISNUMBER(FIND("overige",Methode_Keuze)),"",IF(Tb_Activiteiten[[#This Row],[Grondkosten]]=1,Tb_Activiteiten[[#Headers],[Grondkosten]],""))</f>
        <v/>
      </c>
      <c r="AV1106" t="str">
        <f>IF(ISNUMBER(FIND("overige",Methode_Keuze)),"",IF(Tb_Activiteiten[[#This Row],[Bijdrage in natura (overige)]]=1,Tb_Activiteiten[[#Headers],[Bijdrage in natura (overige)]],""))</f>
        <v/>
      </c>
      <c r="AW1106" t="str">
        <f>IF(ISNUMBER(FIND("overige",Methode_Keuze)),"",IF(Tb_Activiteiten[[#This Row],[Bijdrage in natura (vrijwilligers)]]=1,Tb_Activiteiten[[#Headers],[Bijdrage in natura (vrijwilligers)]],""))</f>
        <v/>
      </c>
      <c r="AX1106" t="str">
        <f>IF(ISNUMBER(FIND("overige",Methode_Keuze)),"",IF(Tb_Activiteiten[[#This Row],[Afschrijvingskosten]]=1,Tb_Activiteiten[[#Headers],[Afschrijvingskosten]],""))</f>
        <v/>
      </c>
      <c r="AY1106" t="str">
        <f>IF(ISNUMBER(FIND("overige",Methode_Keuze)),"",IF(Tb_Activiteiten[[#This Row],[Vergoeding]]=1,Tb_Activiteiten[[#Headers],[Vergoeding]],""))</f>
        <v/>
      </c>
      <c r="AZ1106" t="str">
        <f>IF(ISNUMBER(FIND("arbeid",Methode_Keuze)),"",IF(Tb_Activiteiten[[#This Row],[Arbeidskosten - vast tarief (excl eigen arbeid)]]=1,Tb_Activiteiten[[#Headers],[Arbeidskosten - vast tarief (excl eigen arbeid)]],""))</f>
        <v/>
      </c>
      <c r="BA1106" t="str">
        <f>IF(ISNUMBER(FIND("overige",Methode_Keuze)),"",IF(Tb_Activiteiten[[#This Row],[Overige kosten]]=1,Tb_Activiteiten[[#Headers],[Overige kosten]],""))</f>
        <v/>
      </c>
    </row>
    <row r="1107" spans="1:53" x14ac:dyDescent="0.25">
      <c r="A1107" s="135"/>
      <c r="B1107" s="135"/>
      <c r="C1107" s="135"/>
      <c r="D1107" s="135"/>
      <c r="E1107" s="135"/>
      <c r="F1107" s="135"/>
      <c r="G1107" s="135"/>
      <c r="O1107" s="56"/>
      <c r="Q1107" t="str">
        <f>IFERROR(IF(VLOOKUP(Tb_Activiteiten[[#This Row],[Openstelling]],Tb_Openstelling[],2,0)=1,1,""),"")</f>
        <v/>
      </c>
      <c r="AK1107" t="str">
        <f>IF(ISNUMBER(FIND("arbeid",Methode_Keuze)),"",IF(ISNUMBER(FIND("arbeid",Methode_Keuze)),"",IF(Tb_Activiteiten[[#This Row],[Loonkosten]]=1,Tb_Activiteiten[[#Headers],[Loonkosten]],"")))</f>
        <v/>
      </c>
      <c r="AL1107" t="str">
        <f>IF(ISNUMBER(FIND("arbeid",Methode_Keuze)),"",IF(ISNUMBER(FIND("arbeid",Methode_Keuze)),"",IF(Tb_Activiteiten[[#This Row],[Eigen arbeid]]=1,Tb_Activiteiten[[#Headers],[Eigen arbeid]],"")))</f>
        <v/>
      </c>
      <c r="AM1107" t="str">
        <f>IF(ISNUMBER(FIND("arbeid",Methode_Keuze)),"",IF(ISNUMBER(FIND("arbeid",Methode_Keuze)),"",IF(Tb_Activiteiten[[#This Row],[Projectmedewerker]]=1,Tb_Activiteiten[[#Headers],[Projectmedewerker]],"")))</f>
        <v/>
      </c>
      <c r="AN1107" t="str">
        <f>IF(ISNUMBER(FIND("arbeid",Methode_Keuze)),"",IF(ISNUMBER(FIND("arbeid",Methode_Keuze)),"",IF(Tb_Activiteiten[[#This Row],[Landbouwer]]=1,Tb_Activiteiten[[#Headers],[Landbouwer]],"")))</f>
        <v/>
      </c>
      <c r="AO1107" t="str">
        <f>IF(ISNUMBER(FIND("arbeid",Methode_Keuze)),"",IF(ISNUMBER(FIND("arbeid",Methode_Keuze)),"",IF(Tb_Activiteiten[[#This Row],[Adviseur]]=1,Tb_Activiteiten[[#Headers],[Adviseur]],"")))</f>
        <v/>
      </c>
      <c r="AP1107" t="str">
        <f>IF(ISNUMBER(FIND("arbeid",Methode_Keuze)),"",IF(ISNUMBER(FIND("arbeid",Methode_Keuze)),"",IF(Tb_Activiteiten[[#This Row],[Projectleider/Expert]]=1,Tb_Activiteiten[[#Headers],[Projectleider/Expert]],"")))</f>
        <v/>
      </c>
      <c r="AQ1107" t="str">
        <f>IF(ISNUMBER(FIND("arbeid",Methode_Keuze)),"",IF(ISNUMBER(FIND("arbeid",Methode_Keuze)),"",IF(Tb_Activiteiten[[#This Row],[Arbeidskosten]]=1,Tb_Activiteiten[[#Headers],[Arbeidskosten]],"")))</f>
        <v/>
      </c>
      <c r="AR1107" t="str">
        <f>IF(ISNUMBER(FIND("arbeid",Methode_Keuze)),"",IF(ISNUMBER(FIND("arbeid",Methode_Keuze)),"",IF(Tb_Activiteiten[[#This Row],[Arbeidskosten op basis van IKS]]=1,Tb_Activiteiten[[#Headers],[Arbeidskosten op basis van IKS]],"")))</f>
        <v/>
      </c>
      <c r="AS1107" t="str">
        <f>IF(ISNUMBER(FIND("overige",Methode_Keuze)),"",IF(Tb_Activiteiten[[#This Row],[Kosten derden exclusief btw]]=1,Tb_Activiteiten[[#Headers],[Kosten derden exclusief btw]],""))</f>
        <v/>
      </c>
      <c r="AT1107" t="str">
        <f>IF(ISNUMBER(FIND("overige",Methode_Keuze)),"",IF(Tb_Activiteiten[[#This Row],[Niet verrekenbare btw]]=1,Tb_Activiteiten[[#Headers],[Niet verrekenbare btw]],""))</f>
        <v/>
      </c>
      <c r="AU1107" t="str">
        <f>IF(ISNUMBER(FIND("overige",Methode_Keuze)),"",IF(Tb_Activiteiten[[#This Row],[Grondkosten]]=1,Tb_Activiteiten[[#Headers],[Grondkosten]],""))</f>
        <v/>
      </c>
      <c r="AV1107" t="str">
        <f>IF(ISNUMBER(FIND("overige",Methode_Keuze)),"",IF(Tb_Activiteiten[[#This Row],[Bijdrage in natura (overige)]]=1,Tb_Activiteiten[[#Headers],[Bijdrage in natura (overige)]],""))</f>
        <v/>
      </c>
      <c r="AW1107" t="str">
        <f>IF(ISNUMBER(FIND("overige",Methode_Keuze)),"",IF(Tb_Activiteiten[[#This Row],[Bijdrage in natura (vrijwilligers)]]=1,Tb_Activiteiten[[#Headers],[Bijdrage in natura (vrijwilligers)]],""))</f>
        <v/>
      </c>
      <c r="AX1107" t="str">
        <f>IF(ISNUMBER(FIND("overige",Methode_Keuze)),"",IF(Tb_Activiteiten[[#This Row],[Afschrijvingskosten]]=1,Tb_Activiteiten[[#Headers],[Afschrijvingskosten]],""))</f>
        <v/>
      </c>
      <c r="AY1107" t="str">
        <f>IF(ISNUMBER(FIND("overige",Methode_Keuze)),"",IF(Tb_Activiteiten[[#This Row],[Vergoeding]]=1,Tb_Activiteiten[[#Headers],[Vergoeding]],""))</f>
        <v/>
      </c>
      <c r="AZ1107" t="str">
        <f>IF(ISNUMBER(FIND("arbeid",Methode_Keuze)),"",IF(Tb_Activiteiten[[#This Row],[Arbeidskosten - vast tarief (excl eigen arbeid)]]=1,Tb_Activiteiten[[#Headers],[Arbeidskosten - vast tarief (excl eigen arbeid)]],""))</f>
        <v/>
      </c>
      <c r="BA1107" t="str">
        <f>IF(ISNUMBER(FIND("overige",Methode_Keuze)),"",IF(Tb_Activiteiten[[#This Row],[Overige kosten]]=1,Tb_Activiteiten[[#Headers],[Overige kosten]],""))</f>
        <v/>
      </c>
    </row>
    <row r="1108" spans="1:53" x14ac:dyDescent="0.25">
      <c r="A1108" s="135"/>
      <c r="B1108" s="135"/>
      <c r="C1108" s="135"/>
      <c r="D1108" s="135"/>
      <c r="E1108" s="135"/>
      <c r="F1108" s="135"/>
      <c r="G1108" s="135"/>
      <c r="O1108" s="56"/>
      <c r="Q1108" t="str">
        <f>IFERROR(IF(VLOOKUP(Tb_Activiteiten[[#This Row],[Openstelling]],Tb_Openstelling[],2,0)=1,1,""),"")</f>
        <v/>
      </c>
      <c r="AK1108" t="str">
        <f>IF(ISNUMBER(FIND("arbeid",Methode_Keuze)),"",IF(ISNUMBER(FIND("arbeid",Methode_Keuze)),"",IF(Tb_Activiteiten[[#This Row],[Loonkosten]]=1,Tb_Activiteiten[[#Headers],[Loonkosten]],"")))</f>
        <v/>
      </c>
      <c r="AL1108" t="str">
        <f>IF(ISNUMBER(FIND("arbeid",Methode_Keuze)),"",IF(ISNUMBER(FIND("arbeid",Methode_Keuze)),"",IF(Tb_Activiteiten[[#This Row],[Eigen arbeid]]=1,Tb_Activiteiten[[#Headers],[Eigen arbeid]],"")))</f>
        <v/>
      </c>
      <c r="AM1108" t="str">
        <f>IF(ISNUMBER(FIND("arbeid",Methode_Keuze)),"",IF(ISNUMBER(FIND("arbeid",Methode_Keuze)),"",IF(Tb_Activiteiten[[#This Row],[Projectmedewerker]]=1,Tb_Activiteiten[[#Headers],[Projectmedewerker]],"")))</f>
        <v/>
      </c>
      <c r="AN1108" t="str">
        <f>IF(ISNUMBER(FIND("arbeid",Methode_Keuze)),"",IF(ISNUMBER(FIND("arbeid",Methode_Keuze)),"",IF(Tb_Activiteiten[[#This Row],[Landbouwer]]=1,Tb_Activiteiten[[#Headers],[Landbouwer]],"")))</f>
        <v/>
      </c>
      <c r="AO1108" t="str">
        <f>IF(ISNUMBER(FIND("arbeid",Methode_Keuze)),"",IF(ISNUMBER(FIND("arbeid",Methode_Keuze)),"",IF(Tb_Activiteiten[[#This Row],[Adviseur]]=1,Tb_Activiteiten[[#Headers],[Adviseur]],"")))</f>
        <v/>
      </c>
      <c r="AP1108" t="str">
        <f>IF(ISNUMBER(FIND("arbeid",Methode_Keuze)),"",IF(ISNUMBER(FIND("arbeid",Methode_Keuze)),"",IF(Tb_Activiteiten[[#This Row],[Projectleider/Expert]]=1,Tb_Activiteiten[[#Headers],[Projectleider/Expert]],"")))</f>
        <v/>
      </c>
      <c r="AQ1108" t="str">
        <f>IF(ISNUMBER(FIND("arbeid",Methode_Keuze)),"",IF(ISNUMBER(FIND("arbeid",Methode_Keuze)),"",IF(Tb_Activiteiten[[#This Row],[Arbeidskosten]]=1,Tb_Activiteiten[[#Headers],[Arbeidskosten]],"")))</f>
        <v/>
      </c>
      <c r="AR1108" t="str">
        <f>IF(ISNUMBER(FIND("arbeid",Methode_Keuze)),"",IF(ISNUMBER(FIND("arbeid",Methode_Keuze)),"",IF(Tb_Activiteiten[[#This Row],[Arbeidskosten op basis van IKS]]=1,Tb_Activiteiten[[#Headers],[Arbeidskosten op basis van IKS]],"")))</f>
        <v/>
      </c>
      <c r="AS1108" t="str">
        <f>IF(ISNUMBER(FIND("overige",Methode_Keuze)),"",IF(Tb_Activiteiten[[#This Row],[Kosten derden exclusief btw]]=1,Tb_Activiteiten[[#Headers],[Kosten derden exclusief btw]],""))</f>
        <v/>
      </c>
      <c r="AT1108" t="str">
        <f>IF(ISNUMBER(FIND("overige",Methode_Keuze)),"",IF(Tb_Activiteiten[[#This Row],[Niet verrekenbare btw]]=1,Tb_Activiteiten[[#Headers],[Niet verrekenbare btw]],""))</f>
        <v/>
      </c>
      <c r="AU1108" t="str">
        <f>IF(ISNUMBER(FIND("overige",Methode_Keuze)),"",IF(Tb_Activiteiten[[#This Row],[Grondkosten]]=1,Tb_Activiteiten[[#Headers],[Grondkosten]],""))</f>
        <v/>
      </c>
      <c r="AV1108" t="str">
        <f>IF(ISNUMBER(FIND("overige",Methode_Keuze)),"",IF(Tb_Activiteiten[[#This Row],[Bijdrage in natura (overige)]]=1,Tb_Activiteiten[[#Headers],[Bijdrage in natura (overige)]],""))</f>
        <v/>
      </c>
      <c r="AW1108" t="str">
        <f>IF(ISNUMBER(FIND("overige",Methode_Keuze)),"",IF(Tb_Activiteiten[[#This Row],[Bijdrage in natura (vrijwilligers)]]=1,Tb_Activiteiten[[#Headers],[Bijdrage in natura (vrijwilligers)]],""))</f>
        <v/>
      </c>
      <c r="AX1108" t="str">
        <f>IF(ISNUMBER(FIND("overige",Methode_Keuze)),"",IF(Tb_Activiteiten[[#This Row],[Afschrijvingskosten]]=1,Tb_Activiteiten[[#Headers],[Afschrijvingskosten]],""))</f>
        <v/>
      </c>
      <c r="AY1108" t="str">
        <f>IF(ISNUMBER(FIND("overige",Methode_Keuze)),"",IF(Tb_Activiteiten[[#This Row],[Vergoeding]]=1,Tb_Activiteiten[[#Headers],[Vergoeding]],""))</f>
        <v/>
      </c>
      <c r="AZ1108" t="str">
        <f>IF(ISNUMBER(FIND("arbeid",Methode_Keuze)),"",IF(Tb_Activiteiten[[#This Row],[Arbeidskosten - vast tarief (excl eigen arbeid)]]=1,Tb_Activiteiten[[#Headers],[Arbeidskosten - vast tarief (excl eigen arbeid)]],""))</f>
        <v/>
      </c>
      <c r="BA1108" t="str">
        <f>IF(ISNUMBER(FIND("overige",Methode_Keuze)),"",IF(Tb_Activiteiten[[#This Row],[Overige kosten]]=1,Tb_Activiteiten[[#Headers],[Overige kosten]],""))</f>
        <v/>
      </c>
    </row>
    <row r="1109" spans="1:53" x14ac:dyDescent="0.25">
      <c r="A1109" s="135"/>
      <c r="B1109" s="135"/>
      <c r="C1109" s="135"/>
      <c r="D1109" s="135"/>
      <c r="E1109" s="135"/>
      <c r="F1109" s="135"/>
      <c r="G1109" s="135"/>
      <c r="O1109" s="56"/>
      <c r="Q1109" t="str">
        <f>IFERROR(IF(VLOOKUP(Tb_Activiteiten[[#This Row],[Openstelling]],Tb_Openstelling[],2,0)=1,1,""),"")</f>
        <v/>
      </c>
      <c r="AK1109" t="str">
        <f>IF(ISNUMBER(FIND("arbeid",Methode_Keuze)),"",IF(ISNUMBER(FIND("arbeid",Methode_Keuze)),"",IF(Tb_Activiteiten[[#This Row],[Loonkosten]]=1,Tb_Activiteiten[[#Headers],[Loonkosten]],"")))</f>
        <v/>
      </c>
      <c r="AL1109" t="str">
        <f>IF(ISNUMBER(FIND("arbeid",Methode_Keuze)),"",IF(ISNUMBER(FIND("arbeid",Methode_Keuze)),"",IF(Tb_Activiteiten[[#This Row],[Eigen arbeid]]=1,Tb_Activiteiten[[#Headers],[Eigen arbeid]],"")))</f>
        <v/>
      </c>
      <c r="AM1109" t="str">
        <f>IF(ISNUMBER(FIND("arbeid",Methode_Keuze)),"",IF(ISNUMBER(FIND("arbeid",Methode_Keuze)),"",IF(Tb_Activiteiten[[#This Row],[Projectmedewerker]]=1,Tb_Activiteiten[[#Headers],[Projectmedewerker]],"")))</f>
        <v/>
      </c>
      <c r="AN1109" t="str">
        <f>IF(ISNUMBER(FIND("arbeid",Methode_Keuze)),"",IF(ISNUMBER(FIND("arbeid",Methode_Keuze)),"",IF(Tb_Activiteiten[[#This Row],[Landbouwer]]=1,Tb_Activiteiten[[#Headers],[Landbouwer]],"")))</f>
        <v/>
      </c>
      <c r="AO1109" t="str">
        <f>IF(ISNUMBER(FIND("arbeid",Methode_Keuze)),"",IF(ISNUMBER(FIND("arbeid",Methode_Keuze)),"",IF(Tb_Activiteiten[[#This Row],[Adviseur]]=1,Tb_Activiteiten[[#Headers],[Adviseur]],"")))</f>
        <v/>
      </c>
      <c r="AP1109" t="str">
        <f>IF(ISNUMBER(FIND("arbeid",Methode_Keuze)),"",IF(ISNUMBER(FIND("arbeid",Methode_Keuze)),"",IF(Tb_Activiteiten[[#This Row],[Projectleider/Expert]]=1,Tb_Activiteiten[[#Headers],[Projectleider/Expert]],"")))</f>
        <v/>
      </c>
      <c r="AQ1109" t="str">
        <f>IF(ISNUMBER(FIND("arbeid",Methode_Keuze)),"",IF(ISNUMBER(FIND("arbeid",Methode_Keuze)),"",IF(Tb_Activiteiten[[#This Row],[Arbeidskosten]]=1,Tb_Activiteiten[[#Headers],[Arbeidskosten]],"")))</f>
        <v/>
      </c>
      <c r="AR1109" t="str">
        <f>IF(ISNUMBER(FIND("arbeid",Methode_Keuze)),"",IF(ISNUMBER(FIND("arbeid",Methode_Keuze)),"",IF(Tb_Activiteiten[[#This Row],[Arbeidskosten op basis van IKS]]=1,Tb_Activiteiten[[#Headers],[Arbeidskosten op basis van IKS]],"")))</f>
        <v/>
      </c>
      <c r="AS1109" t="str">
        <f>IF(ISNUMBER(FIND("overige",Methode_Keuze)),"",IF(Tb_Activiteiten[[#This Row],[Kosten derden exclusief btw]]=1,Tb_Activiteiten[[#Headers],[Kosten derden exclusief btw]],""))</f>
        <v/>
      </c>
      <c r="AT1109" t="str">
        <f>IF(ISNUMBER(FIND("overige",Methode_Keuze)),"",IF(Tb_Activiteiten[[#This Row],[Niet verrekenbare btw]]=1,Tb_Activiteiten[[#Headers],[Niet verrekenbare btw]],""))</f>
        <v/>
      </c>
      <c r="AU1109" t="str">
        <f>IF(ISNUMBER(FIND("overige",Methode_Keuze)),"",IF(Tb_Activiteiten[[#This Row],[Grondkosten]]=1,Tb_Activiteiten[[#Headers],[Grondkosten]],""))</f>
        <v/>
      </c>
      <c r="AV1109" t="str">
        <f>IF(ISNUMBER(FIND("overige",Methode_Keuze)),"",IF(Tb_Activiteiten[[#This Row],[Bijdrage in natura (overige)]]=1,Tb_Activiteiten[[#Headers],[Bijdrage in natura (overige)]],""))</f>
        <v/>
      </c>
      <c r="AW1109" t="str">
        <f>IF(ISNUMBER(FIND("overige",Methode_Keuze)),"",IF(Tb_Activiteiten[[#This Row],[Bijdrage in natura (vrijwilligers)]]=1,Tb_Activiteiten[[#Headers],[Bijdrage in natura (vrijwilligers)]],""))</f>
        <v/>
      </c>
      <c r="AX1109" t="str">
        <f>IF(ISNUMBER(FIND("overige",Methode_Keuze)),"",IF(Tb_Activiteiten[[#This Row],[Afschrijvingskosten]]=1,Tb_Activiteiten[[#Headers],[Afschrijvingskosten]],""))</f>
        <v/>
      </c>
      <c r="AY1109" t="str">
        <f>IF(ISNUMBER(FIND("overige",Methode_Keuze)),"",IF(Tb_Activiteiten[[#This Row],[Vergoeding]]=1,Tb_Activiteiten[[#Headers],[Vergoeding]],""))</f>
        <v/>
      </c>
      <c r="AZ1109" t="str">
        <f>IF(ISNUMBER(FIND("arbeid",Methode_Keuze)),"",IF(Tb_Activiteiten[[#This Row],[Arbeidskosten - vast tarief (excl eigen arbeid)]]=1,Tb_Activiteiten[[#Headers],[Arbeidskosten - vast tarief (excl eigen arbeid)]],""))</f>
        <v/>
      </c>
      <c r="BA1109" t="str">
        <f>IF(ISNUMBER(FIND("overige",Methode_Keuze)),"",IF(Tb_Activiteiten[[#This Row],[Overige kosten]]=1,Tb_Activiteiten[[#Headers],[Overige kosten]],""))</f>
        <v/>
      </c>
    </row>
    <row r="1110" spans="1:53" x14ac:dyDescent="0.25">
      <c r="A1110" s="135"/>
      <c r="B1110" s="135"/>
      <c r="C1110" s="135"/>
      <c r="D1110" s="135"/>
      <c r="E1110" s="135"/>
      <c r="F1110" s="135"/>
      <c r="G1110" s="135"/>
      <c r="O1110" s="56"/>
      <c r="Q1110" t="str">
        <f>IFERROR(IF(VLOOKUP(Tb_Activiteiten[[#This Row],[Openstelling]],Tb_Openstelling[],2,0)=1,1,""),"")</f>
        <v/>
      </c>
      <c r="AK1110" t="str">
        <f>IF(ISNUMBER(FIND("arbeid",Methode_Keuze)),"",IF(ISNUMBER(FIND("arbeid",Methode_Keuze)),"",IF(Tb_Activiteiten[[#This Row],[Loonkosten]]=1,Tb_Activiteiten[[#Headers],[Loonkosten]],"")))</f>
        <v/>
      </c>
      <c r="AL1110" t="str">
        <f>IF(ISNUMBER(FIND("arbeid",Methode_Keuze)),"",IF(ISNUMBER(FIND("arbeid",Methode_Keuze)),"",IF(Tb_Activiteiten[[#This Row],[Eigen arbeid]]=1,Tb_Activiteiten[[#Headers],[Eigen arbeid]],"")))</f>
        <v/>
      </c>
      <c r="AM1110" t="str">
        <f>IF(ISNUMBER(FIND("arbeid",Methode_Keuze)),"",IF(ISNUMBER(FIND("arbeid",Methode_Keuze)),"",IF(Tb_Activiteiten[[#This Row],[Projectmedewerker]]=1,Tb_Activiteiten[[#Headers],[Projectmedewerker]],"")))</f>
        <v/>
      </c>
      <c r="AN1110" t="str">
        <f>IF(ISNUMBER(FIND("arbeid",Methode_Keuze)),"",IF(ISNUMBER(FIND("arbeid",Methode_Keuze)),"",IF(Tb_Activiteiten[[#This Row],[Landbouwer]]=1,Tb_Activiteiten[[#Headers],[Landbouwer]],"")))</f>
        <v/>
      </c>
      <c r="AO1110" t="str">
        <f>IF(ISNUMBER(FIND("arbeid",Methode_Keuze)),"",IF(ISNUMBER(FIND("arbeid",Methode_Keuze)),"",IF(Tb_Activiteiten[[#This Row],[Adviseur]]=1,Tb_Activiteiten[[#Headers],[Adviseur]],"")))</f>
        <v/>
      </c>
      <c r="AP1110" t="str">
        <f>IF(ISNUMBER(FIND("arbeid",Methode_Keuze)),"",IF(ISNUMBER(FIND("arbeid",Methode_Keuze)),"",IF(Tb_Activiteiten[[#This Row],[Projectleider/Expert]]=1,Tb_Activiteiten[[#Headers],[Projectleider/Expert]],"")))</f>
        <v/>
      </c>
      <c r="AQ1110" t="str">
        <f>IF(ISNUMBER(FIND("arbeid",Methode_Keuze)),"",IF(ISNUMBER(FIND("arbeid",Methode_Keuze)),"",IF(Tb_Activiteiten[[#This Row],[Arbeidskosten]]=1,Tb_Activiteiten[[#Headers],[Arbeidskosten]],"")))</f>
        <v/>
      </c>
      <c r="AR1110" t="str">
        <f>IF(ISNUMBER(FIND("arbeid",Methode_Keuze)),"",IF(ISNUMBER(FIND("arbeid",Methode_Keuze)),"",IF(Tb_Activiteiten[[#This Row],[Arbeidskosten op basis van IKS]]=1,Tb_Activiteiten[[#Headers],[Arbeidskosten op basis van IKS]],"")))</f>
        <v/>
      </c>
      <c r="AS1110" t="str">
        <f>IF(ISNUMBER(FIND("overige",Methode_Keuze)),"",IF(Tb_Activiteiten[[#This Row],[Kosten derden exclusief btw]]=1,Tb_Activiteiten[[#Headers],[Kosten derden exclusief btw]],""))</f>
        <v/>
      </c>
      <c r="AT1110" t="str">
        <f>IF(ISNUMBER(FIND("overige",Methode_Keuze)),"",IF(Tb_Activiteiten[[#This Row],[Niet verrekenbare btw]]=1,Tb_Activiteiten[[#Headers],[Niet verrekenbare btw]],""))</f>
        <v/>
      </c>
      <c r="AU1110" t="str">
        <f>IF(ISNUMBER(FIND("overige",Methode_Keuze)),"",IF(Tb_Activiteiten[[#This Row],[Grondkosten]]=1,Tb_Activiteiten[[#Headers],[Grondkosten]],""))</f>
        <v/>
      </c>
      <c r="AV1110" t="str">
        <f>IF(ISNUMBER(FIND("overige",Methode_Keuze)),"",IF(Tb_Activiteiten[[#This Row],[Bijdrage in natura (overige)]]=1,Tb_Activiteiten[[#Headers],[Bijdrage in natura (overige)]],""))</f>
        <v/>
      </c>
      <c r="AW1110" t="str">
        <f>IF(ISNUMBER(FIND("overige",Methode_Keuze)),"",IF(Tb_Activiteiten[[#This Row],[Bijdrage in natura (vrijwilligers)]]=1,Tb_Activiteiten[[#Headers],[Bijdrage in natura (vrijwilligers)]],""))</f>
        <v/>
      </c>
      <c r="AX1110" t="str">
        <f>IF(ISNUMBER(FIND("overige",Methode_Keuze)),"",IF(Tb_Activiteiten[[#This Row],[Afschrijvingskosten]]=1,Tb_Activiteiten[[#Headers],[Afschrijvingskosten]],""))</f>
        <v/>
      </c>
      <c r="AY1110" t="str">
        <f>IF(ISNUMBER(FIND("overige",Methode_Keuze)),"",IF(Tb_Activiteiten[[#This Row],[Vergoeding]]=1,Tb_Activiteiten[[#Headers],[Vergoeding]],""))</f>
        <v/>
      </c>
      <c r="AZ1110" t="str">
        <f>IF(ISNUMBER(FIND("arbeid",Methode_Keuze)),"",IF(Tb_Activiteiten[[#This Row],[Arbeidskosten - vast tarief (excl eigen arbeid)]]=1,Tb_Activiteiten[[#Headers],[Arbeidskosten - vast tarief (excl eigen arbeid)]],""))</f>
        <v/>
      </c>
      <c r="BA1110" t="str">
        <f>IF(ISNUMBER(FIND("overige",Methode_Keuze)),"",IF(Tb_Activiteiten[[#This Row],[Overige kosten]]=1,Tb_Activiteiten[[#Headers],[Overige kosten]],""))</f>
        <v/>
      </c>
    </row>
    <row r="1111" spans="1:53" x14ac:dyDescent="0.25">
      <c r="A1111" s="135"/>
      <c r="B1111" s="135"/>
      <c r="C1111" s="135"/>
      <c r="D1111" s="135"/>
      <c r="E1111" s="135"/>
      <c r="F1111" s="135"/>
      <c r="G1111" s="135"/>
      <c r="O1111" s="56"/>
      <c r="Q1111" t="str">
        <f>IFERROR(IF(VLOOKUP(Tb_Activiteiten[[#This Row],[Openstelling]],Tb_Openstelling[],2,0)=1,1,""),"")</f>
        <v/>
      </c>
      <c r="AK1111" t="str">
        <f>IF(ISNUMBER(FIND("arbeid",Methode_Keuze)),"",IF(ISNUMBER(FIND("arbeid",Methode_Keuze)),"",IF(Tb_Activiteiten[[#This Row],[Loonkosten]]=1,Tb_Activiteiten[[#Headers],[Loonkosten]],"")))</f>
        <v/>
      </c>
      <c r="AL1111" t="str">
        <f>IF(ISNUMBER(FIND("arbeid",Methode_Keuze)),"",IF(ISNUMBER(FIND("arbeid",Methode_Keuze)),"",IF(Tb_Activiteiten[[#This Row],[Eigen arbeid]]=1,Tb_Activiteiten[[#Headers],[Eigen arbeid]],"")))</f>
        <v/>
      </c>
      <c r="AM1111" t="str">
        <f>IF(ISNUMBER(FIND("arbeid",Methode_Keuze)),"",IF(ISNUMBER(FIND("arbeid",Methode_Keuze)),"",IF(Tb_Activiteiten[[#This Row],[Projectmedewerker]]=1,Tb_Activiteiten[[#Headers],[Projectmedewerker]],"")))</f>
        <v/>
      </c>
      <c r="AN1111" t="str">
        <f>IF(ISNUMBER(FIND("arbeid",Methode_Keuze)),"",IF(ISNUMBER(FIND("arbeid",Methode_Keuze)),"",IF(Tb_Activiteiten[[#This Row],[Landbouwer]]=1,Tb_Activiteiten[[#Headers],[Landbouwer]],"")))</f>
        <v/>
      </c>
      <c r="AO1111" t="str">
        <f>IF(ISNUMBER(FIND("arbeid",Methode_Keuze)),"",IF(ISNUMBER(FIND("arbeid",Methode_Keuze)),"",IF(Tb_Activiteiten[[#This Row],[Adviseur]]=1,Tb_Activiteiten[[#Headers],[Adviseur]],"")))</f>
        <v/>
      </c>
      <c r="AP1111" t="str">
        <f>IF(ISNUMBER(FIND("arbeid",Methode_Keuze)),"",IF(ISNUMBER(FIND("arbeid",Methode_Keuze)),"",IF(Tb_Activiteiten[[#This Row],[Projectleider/Expert]]=1,Tb_Activiteiten[[#Headers],[Projectleider/Expert]],"")))</f>
        <v/>
      </c>
      <c r="AQ1111" t="str">
        <f>IF(ISNUMBER(FIND("arbeid",Methode_Keuze)),"",IF(ISNUMBER(FIND("arbeid",Methode_Keuze)),"",IF(Tb_Activiteiten[[#This Row],[Arbeidskosten]]=1,Tb_Activiteiten[[#Headers],[Arbeidskosten]],"")))</f>
        <v/>
      </c>
      <c r="AR1111" t="str">
        <f>IF(ISNUMBER(FIND("arbeid",Methode_Keuze)),"",IF(ISNUMBER(FIND("arbeid",Methode_Keuze)),"",IF(Tb_Activiteiten[[#This Row],[Arbeidskosten op basis van IKS]]=1,Tb_Activiteiten[[#Headers],[Arbeidskosten op basis van IKS]],"")))</f>
        <v/>
      </c>
      <c r="AS1111" t="str">
        <f>IF(ISNUMBER(FIND("overige",Methode_Keuze)),"",IF(Tb_Activiteiten[[#This Row],[Kosten derden exclusief btw]]=1,Tb_Activiteiten[[#Headers],[Kosten derden exclusief btw]],""))</f>
        <v/>
      </c>
      <c r="AT1111" t="str">
        <f>IF(ISNUMBER(FIND("overige",Methode_Keuze)),"",IF(Tb_Activiteiten[[#This Row],[Niet verrekenbare btw]]=1,Tb_Activiteiten[[#Headers],[Niet verrekenbare btw]],""))</f>
        <v/>
      </c>
      <c r="AU1111" t="str">
        <f>IF(ISNUMBER(FIND("overige",Methode_Keuze)),"",IF(Tb_Activiteiten[[#This Row],[Grondkosten]]=1,Tb_Activiteiten[[#Headers],[Grondkosten]],""))</f>
        <v/>
      </c>
      <c r="AV1111" t="str">
        <f>IF(ISNUMBER(FIND("overige",Methode_Keuze)),"",IF(Tb_Activiteiten[[#This Row],[Bijdrage in natura (overige)]]=1,Tb_Activiteiten[[#Headers],[Bijdrage in natura (overige)]],""))</f>
        <v/>
      </c>
      <c r="AW1111" t="str">
        <f>IF(ISNUMBER(FIND("overige",Methode_Keuze)),"",IF(Tb_Activiteiten[[#This Row],[Bijdrage in natura (vrijwilligers)]]=1,Tb_Activiteiten[[#Headers],[Bijdrage in natura (vrijwilligers)]],""))</f>
        <v/>
      </c>
      <c r="AX1111" t="str">
        <f>IF(ISNUMBER(FIND("overige",Methode_Keuze)),"",IF(Tb_Activiteiten[[#This Row],[Afschrijvingskosten]]=1,Tb_Activiteiten[[#Headers],[Afschrijvingskosten]],""))</f>
        <v/>
      </c>
      <c r="AY1111" t="str">
        <f>IF(ISNUMBER(FIND("overige",Methode_Keuze)),"",IF(Tb_Activiteiten[[#This Row],[Vergoeding]]=1,Tb_Activiteiten[[#Headers],[Vergoeding]],""))</f>
        <v/>
      </c>
      <c r="AZ1111" t="str">
        <f>IF(ISNUMBER(FIND("arbeid",Methode_Keuze)),"",IF(Tb_Activiteiten[[#This Row],[Arbeidskosten - vast tarief (excl eigen arbeid)]]=1,Tb_Activiteiten[[#Headers],[Arbeidskosten - vast tarief (excl eigen arbeid)]],""))</f>
        <v/>
      </c>
      <c r="BA1111" t="str">
        <f>IF(ISNUMBER(FIND("overige",Methode_Keuze)),"",IF(Tb_Activiteiten[[#This Row],[Overige kosten]]=1,Tb_Activiteiten[[#Headers],[Overige kosten]],""))</f>
        <v/>
      </c>
    </row>
    <row r="1112" spans="1:53" x14ac:dyDescent="0.25">
      <c r="A1112" s="135"/>
      <c r="B1112" s="135"/>
      <c r="C1112" s="135"/>
      <c r="D1112" s="135"/>
      <c r="E1112" s="135"/>
      <c r="F1112" s="135"/>
      <c r="G1112" s="135"/>
      <c r="O1112" s="56"/>
      <c r="Q1112" t="str">
        <f>IFERROR(IF(VLOOKUP(Tb_Activiteiten[[#This Row],[Openstelling]],Tb_Openstelling[],2,0)=1,1,""),"")</f>
        <v/>
      </c>
      <c r="AK1112" t="str">
        <f>IF(ISNUMBER(FIND("arbeid",Methode_Keuze)),"",IF(ISNUMBER(FIND("arbeid",Methode_Keuze)),"",IF(Tb_Activiteiten[[#This Row],[Loonkosten]]=1,Tb_Activiteiten[[#Headers],[Loonkosten]],"")))</f>
        <v/>
      </c>
      <c r="AL1112" t="str">
        <f>IF(ISNUMBER(FIND("arbeid",Methode_Keuze)),"",IF(ISNUMBER(FIND("arbeid",Methode_Keuze)),"",IF(Tb_Activiteiten[[#This Row],[Eigen arbeid]]=1,Tb_Activiteiten[[#Headers],[Eigen arbeid]],"")))</f>
        <v/>
      </c>
      <c r="AM1112" t="str">
        <f>IF(ISNUMBER(FIND("arbeid",Methode_Keuze)),"",IF(ISNUMBER(FIND("arbeid",Methode_Keuze)),"",IF(Tb_Activiteiten[[#This Row],[Projectmedewerker]]=1,Tb_Activiteiten[[#Headers],[Projectmedewerker]],"")))</f>
        <v/>
      </c>
      <c r="AN1112" t="str">
        <f>IF(ISNUMBER(FIND("arbeid",Methode_Keuze)),"",IF(ISNUMBER(FIND("arbeid",Methode_Keuze)),"",IF(Tb_Activiteiten[[#This Row],[Landbouwer]]=1,Tb_Activiteiten[[#Headers],[Landbouwer]],"")))</f>
        <v/>
      </c>
      <c r="AO1112" t="str">
        <f>IF(ISNUMBER(FIND("arbeid",Methode_Keuze)),"",IF(ISNUMBER(FIND("arbeid",Methode_Keuze)),"",IF(Tb_Activiteiten[[#This Row],[Adviseur]]=1,Tb_Activiteiten[[#Headers],[Adviseur]],"")))</f>
        <v/>
      </c>
      <c r="AP1112" t="str">
        <f>IF(ISNUMBER(FIND("arbeid",Methode_Keuze)),"",IF(ISNUMBER(FIND("arbeid",Methode_Keuze)),"",IF(Tb_Activiteiten[[#This Row],[Projectleider/Expert]]=1,Tb_Activiteiten[[#Headers],[Projectleider/Expert]],"")))</f>
        <v/>
      </c>
      <c r="AQ1112" t="str">
        <f>IF(ISNUMBER(FIND("arbeid",Methode_Keuze)),"",IF(ISNUMBER(FIND("arbeid",Methode_Keuze)),"",IF(Tb_Activiteiten[[#This Row],[Arbeidskosten]]=1,Tb_Activiteiten[[#Headers],[Arbeidskosten]],"")))</f>
        <v/>
      </c>
      <c r="AR1112" t="str">
        <f>IF(ISNUMBER(FIND("arbeid",Methode_Keuze)),"",IF(ISNUMBER(FIND("arbeid",Methode_Keuze)),"",IF(Tb_Activiteiten[[#This Row],[Arbeidskosten op basis van IKS]]=1,Tb_Activiteiten[[#Headers],[Arbeidskosten op basis van IKS]],"")))</f>
        <v/>
      </c>
      <c r="AS1112" t="str">
        <f>IF(ISNUMBER(FIND("overige",Methode_Keuze)),"",IF(Tb_Activiteiten[[#This Row],[Kosten derden exclusief btw]]=1,Tb_Activiteiten[[#Headers],[Kosten derden exclusief btw]],""))</f>
        <v/>
      </c>
      <c r="AT1112" t="str">
        <f>IF(ISNUMBER(FIND("overige",Methode_Keuze)),"",IF(Tb_Activiteiten[[#This Row],[Niet verrekenbare btw]]=1,Tb_Activiteiten[[#Headers],[Niet verrekenbare btw]],""))</f>
        <v/>
      </c>
      <c r="AU1112" t="str">
        <f>IF(ISNUMBER(FIND("overige",Methode_Keuze)),"",IF(Tb_Activiteiten[[#This Row],[Grondkosten]]=1,Tb_Activiteiten[[#Headers],[Grondkosten]],""))</f>
        <v/>
      </c>
      <c r="AV1112" t="str">
        <f>IF(ISNUMBER(FIND("overige",Methode_Keuze)),"",IF(Tb_Activiteiten[[#This Row],[Bijdrage in natura (overige)]]=1,Tb_Activiteiten[[#Headers],[Bijdrage in natura (overige)]],""))</f>
        <v/>
      </c>
      <c r="AW1112" t="str">
        <f>IF(ISNUMBER(FIND("overige",Methode_Keuze)),"",IF(Tb_Activiteiten[[#This Row],[Bijdrage in natura (vrijwilligers)]]=1,Tb_Activiteiten[[#Headers],[Bijdrage in natura (vrijwilligers)]],""))</f>
        <v/>
      </c>
      <c r="AX1112" t="str">
        <f>IF(ISNUMBER(FIND("overige",Methode_Keuze)),"",IF(Tb_Activiteiten[[#This Row],[Afschrijvingskosten]]=1,Tb_Activiteiten[[#Headers],[Afschrijvingskosten]],""))</f>
        <v/>
      </c>
      <c r="AY1112" t="str">
        <f>IF(ISNUMBER(FIND("overige",Methode_Keuze)),"",IF(Tb_Activiteiten[[#This Row],[Vergoeding]]=1,Tb_Activiteiten[[#Headers],[Vergoeding]],""))</f>
        <v/>
      </c>
      <c r="AZ1112" t="str">
        <f>IF(ISNUMBER(FIND("arbeid",Methode_Keuze)),"",IF(Tb_Activiteiten[[#This Row],[Arbeidskosten - vast tarief (excl eigen arbeid)]]=1,Tb_Activiteiten[[#Headers],[Arbeidskosten - vast tarief (excl eigen arbeid)]],""))</f>
        <v/>
      </c>
      <c r="BA1112" t="str">
        <f>IF(ISNUMBER(FIND("overige",Methode_Keuze)),"",IF(Tb_Activiteiten[[#This Row],[Overige kosten]]=1,Tb_Activiteiten[[#Headers],[Overige kosten]],""))</f>
        <v/>
      </c>
    </row>
    <row r="1113" spans="1:53" x14ac:dyDescent="0.25">
      <c r="A1113" s="135"/>
      <c r="B1113" s="135"/>
      <c r="C1113" s="135"/>
      <c r="D1113" s="135"/>
      <c r="E1113" s="135"/>
      <c r="F1113" s="135"/>
      <c r="G1113" s="135"/>
      <c r="O1113" s="56"/>
      <c r="Q1113" t="str">
        <f>IFERROR(IF(VLOOKUP(Tb_Activiteiten[[#This Row],[Openstelling]],Tb_Openstelling[],2,0)=1,1,""),"")</f>
        <v/>
      </c>
      <c r="AK1113" t="str">
        <f>IF(ISNUMBER(FIND("arbeid",Methode_Keuze)),"",IF(ISNUMBER(FIND("arbeid",Methode_Keuze)),"",IF(Tb_Activiteiten[[#This Row],[Loonkosten]]=1,Tb_Activiteiten[[#Headers],[Loonkosten]],"")))</f>
        <v/>
      </c>
      <c r="AL1113" t="str">
        <f>IF(ISNUMBER(FIND("arbeid",Methode_Keuze)),"",IF(ISNUMBER(FIND("arbeid",Methode_Keuze)),"",IF(Tb_Activiteiten[[#This Row],[Eigen arbeid]]=1,Tb_Activiteiten[[#Headers],[Eigen arbeid]],"")))</f>
        <v/>
      </c>
      <c r="AM1113" t="str">
        <f>IF(ISNUMBER(FIND("arbeid",Methode_Keuze)),"",IF(ISNUMBER(FIND("arbeid",Methode_Keuze)),"",IF(Tb_Activiteiten[[#This Row],[Projectmedewerker]]=1,Tb_Activiteiten[[#Headers],[Projectmedewerker]],"")))</f>
        <v/>
      </c>
      <c r="AN1113" t="str">
        <f>IF(ISNUMBER(FIND("arbeid",Methode_Keuze)),"",IF(ISNUMBER(FIND("arbeid",Methode_Keuze)),"",IF(Tb_Activiteiten[[#This Row],[Landbouwer]]=1,Tb_Activiteiten[[#Headers],[Landbouwer]],"")))</f>
        <v/>
      </c>
      <c r="AO1113" t="str">
        <f>IF(ISNUMBER(FIND("arbeid",Methode_Keuze)),"",IF(ISNUMBER(FIND("arbeid",Methode_Keuze)),"",IF(Tb_Activiteiten[[#This Row],[Adviseur]]=1,Tb_Activiteiten[[#Headers],[Adviseur]],"")))</f>
        <v/>
      </c>
      <c r="AP1113" t="str">
        <f>IF(ISNUMBER(FIND("arbeid",Methode_Keuze)),"",IF(ISNUMBER(FIND("arbeid",Methode_Keuze)),"",IF(Tb_Activiteiten[[#This Row],[Projectleider/Expert]]=1,Tb_Activiteiten[[#Headers],[Projectleider/Expert]],"")))</f>
        <v/>
      </c>
      <c r="AQ1113" t="str">
        <f>IF(ISNUMBER(FIND("arbeid",Methode_Keuze)),"",IF(ISNUMBER(FIND("arbeid",Methode_Keuze)),"",IF(Tb_Activiteiten[[#This Row],[Arbeidskosten]]=1,Tb_Activiteiten[[#Headers],[Arbeidskosten]],"")))</f>
        <v/>
      </c>
      <c r="AR1113" t="str">
        <f>IF(ISNUMBER(FIND("arbeid",Methode_Keuze)),"",IF(ISNUMBER(FIND("arbeid",Methode_Keuze)),"",IF(Tb_Activiteiten[[#This Row],[Arbeidskosten op basis van IKS]]=1,Tb_Activiteiten[[#Headers],[Arbeidskosten op basis van IKS]],"")))</f>
        <v/>
      </c>
      <c r="AS1113" t="str">
        <f>IF(ISNUMBER(FIND("overige",Methode_Keuze)),"",IF(Tb_Activiteiten[[#This Row],[Kosten derden exclusief btw]]=1,Tb_Activiteiten[[#Headers],[Kosten derden exclusief btw]],""))</f>
        <v/>
      </c>
      <c r="AT1113" t="str">
        <f>IF(ISNUMBER(FIND("overige",Methode_Keuze)),"",IF(Tb_Activiteiten[[#This Row],[Niet verrekenbare btw]]=1,Tb_Activiteiten[[#Headers],[Niet verrekenbare btw]],""))</f>
        <v/>
      </c>
      <c r="AU1113" t="str">
        <f>IF(ISNUMBER(FIND("overige",Methode_Keuze)),"",IF(Tb_Activiteiten[[#This Row],[Grondkosten]]=1,Tb_Activiteiten[[#Headers],[Grondkosten]],""))</f>
        <v/>
      </c>
      <c r="AV1113" t="str">
        <f>IF(ISNUMBER(FIND("overige",Methode_Keuze)),"",IF(Tb_Activiteiten[[#This Row],[Bijdrage in natura (overige)]]=1,Tb_Activiteiten[[#Headers],[Bijdrage in natura (overige)]],""))</f>
        <v/>
      </c>
      <c r="AW1113" t="str">
        <f>IF(ISNUMBER(FIND("overige",Methode_Keuze)),"",IF(Tb_Activiteiten[[#This Row],[Bijdrage in natura (vrijwilligers)]]=1,Tb_Activiteiten[[#Headers],[Bijdrage in natura (vrijwilligers)]],""))</f>
        <v/>
      </c>
      <c r="AX1113" t="str">
        <f>IF(ISNUMBER(FIND("overige",Methode_Keuze)),"",IF(Tb_Activiteiten[[#This Row],[Afschrijvingskosten]]=1,Tb_Activiteiten[[#Headers],[Afschrijvingskosten]],""))</f>
        <v/>
      </c>
      <c r="AY1113" t="str">
        <f>IF(ISNUMBER(FIND("overige",Methode_Keuze)),"",IF(Tb_Activiteiten[[#This Row],[Vergoeding]]=1,Tb_Activiteiten[[#Headers],[Vergoeding]],""))</f>
        <v/>
      </c>
      <c r="AZ1113" t="str">
        <f>IF(ISNUMBER(FIND("arbeid",Methode_Keuze)),"",IF(Tb_Activiteiten[[#This Row],[Arbeidskosten - vast tarief (excl eigen arbeid)]]=1,Tb_Activiteiten[[#Headers],[Arbeidskosten - vast tarief (excl eigen arbeid)]],""))</f>
        <v/>
      </c>
      <c r="BA1113" t="str">
        <f>IF(ISNUMBER(FIND("overige",Methode_Keuze)),"",IF(Tb_Activiteiten[[#This Row],[Overige kosten]]=1,Tb_Activiteiten[[#Headers],[Overige kosten]],""))</f>
        <v/>
      </c>
    </row>
    <row r="1114" spans="1:53" x14ac:dyDescent="0.25">
      <c r="A1114" s="135"/>
      <c r="B1114" s="135"/>
      <c r="C1114" s="135"/>
      <c r="D1114" s="135"/>
      <c r="E1114" s="135"/>
      <c r="F1114" s="135"/>
      <c r="G1114" s="135"/>
      <c r="O1114" s="56"/>
      <c r="Q1114" t="str">
        <f>IFERROR(IF(VLOOKUP(Tb_Activiteiten[[#This Row],[Openstelling]],Tb_Openstelling[],2,0)=1,1,""),"")</f>
        <v/>
      </c>
      <c r="AK1114" t="str">
        <f>IF(ISNUMBER(FIND("arbeid",Methode_Keuze)),"",IF(ISNUMBER(FIND("arbeid",Methode_Keuze)),"",IF(Tb_Activiteiten[[#This Row],[Loonkosten]]=1,Tb_Activiteiten[[#Headers],[Loonkosten]],"")))</f>
        <v/>
      </c>
      <c r="AL1114" t="str">
        <f>IF(ISNUMBER(FIND("arbeid",Methode_Keuze)),"",IF(ISNUMBER(FIND("arbeid",Methode_Keuze)),"",IF(Tb_Activiteiten[[#This Row],[Eigen arbeid]]=1,Tb_Activiteiten[[#Headers],[Eigen arbeid]],"")))</f>
        <v/>
      </c>
      <c r="AM1114" t="str">
        <f>IF(ISNUMBER(FIND("arbeid",Methode_Keuze)),"",IF(ISNUMBER(FIND("arbeid",Methode_Keuze)),"",IF(Tb_Activiteiten[[#This Row],[Projectmedewerker]]=1,Tb_Activiteiten[[#Headers],[Projectmedewerker]],"")))</f>
        <v/>
      </c>
      <c r="AN1114" t="str">
        <f>IF(ISNUMBER(FIND("arbeid",Methode_Keuze)),"",IF(ISNUMBER(FIND("arbeid",Methode_Keuze)),"",IF(Tb_Activiteiten[[#This Row],[Landbouwer]]=1,Tb_Activiteiten[[#Headers],[Landbouwer]],"")))</f>
        <v/>
      </c>
      <c r="AO1114" t="str">
        <f>IF(ISNUMBER(FIND("arbeid",Methode_Keuze)),"",IF(ISNUMBER(FIND("arbeid",Methode_Keuze)),"",IF(Tb_Activiteiten[[#This Row],[Adviseur]]=1,Tb_Activiteiten[[#Headers],[Adviseur]],"")))</f>
        <v/>
      </c>
      <c r="AP1114" t="str">
        <f>IF(ISNUMBER(FIND("arbeid",Methode_Keuze)),"",IF(ISNUMBER(FIND("arbeid",Methode_Keuze)),"",IF(Tb_Activiteiten[[#This Row],[Projectleider/Expert]]=1,Tb_Activiteiten[[#Headers],[Projectleider/Expert]],"")))</f>
        <v/>
      </c>
      <c r="AQ1114" t="str">
        <f>IF(ISNUMBER(FIND("arbeid",Methode_Keuze)),"",IF(ISNUMBER(FIND("arbeid",Methode_Keuze)),"",IF(Tb_Activiteiten[[#This Row],[Arbeidskosten]]=1,Tb_Activiteiten[[#Headers],[Arbeidskosten]],"")))</f>
        <v/>
      </c>
      <c r="AR1114" t="str">
        <f>IF(ISNUMBER(FIND("arbeid",Methode_Keuze)),"",IF(ISNUMBER(FIND("arbeid",Methode_Keuze)),"",IF(Tb_Activiteiten[[#This Row],[Arbeidskosten op basis van IKS]]=1,Tb_Activiteiten[[#Headers],[Arbeidskosten op basis van IKS]],"")))</f>
        <v/>
      </c>
      <c r="AS1114" t="str">
        <f>IF(ISNUMBER(FIND("overige",Methode_Keuze)),"",IF(Tb_Activiteiten[[#This Row],[Kosten derden exclusief btw]]=1,Tb_Activiteiten[[#Headers],[Kosten derden exclusief btw]],""))</f>
        <v/>
      </c>
      <c r="AT1114" t="str">
        <f>IF(ISNUMBER(FIND("overige",Methode_Keuze)),"",IF(Tb_Activiteiten[[#This Row],[Niet verrekenbare btw]]=1,Tb_Activiteiten[[#Headers],[Niet verrekenbare btw]],""))</f>
        <v/>
      </c>
      <c r="AU1114" t="str">
        <f>IF(ISNUMBER(FIND("overige",Methode_Keuze)),"",IF(Tb_Activiteiten[[#This Row],[Grondkosten]]=1,Tb_Activiteiten[[#Headers],[Grondkosten]],""))</f>
        <v/>
      </c>
      <c r="AV1114" t="str">
        <f>IF(ISNUMBER(FIND("overige",Methode_Keuze)),"",IF(Tb_Activiteiten[[#This Row],[Bijdrage in natura (overige)]]=1,Tb_Activiteiten[[#Headers],[Bijdrage in natura (overige)]],""))</f>
        <v/>
      </c>
      <c r="AW1114" t="str">
        <f>IF(ISNUMBER(FIND("overige",Methode_Keuze)),"",IF(Tb_Activiteiten[[#This Row],[Bijdrage in natura (vrijwilligers)]]=1,Tb_Activiteiten[[#Headers],[Bijdrage in natura (vrijwilligers)]],""))</f>
        <v/>
      </c>
      <c r="AX1114" t="str">
        <f>IF(ISNUMBER(FIND("overige",Methode_Keuze)),"",IF(Tb_Activiteiten[[#This Row],[Afschrijvingskosten]]=1,Tb_Activiteiten[[#Headers],[Afschrijvingskosten]],""))</f>
        <v/>
      </c>
      <c r="AY1114" t="str">
        <f>IF(ISNUMBER(FIND("overige",Methode_Keuze)),"",IF(Tb_Activiteiten[[#This Row],[Vergoeding]]=1,Tb_Activiteiten[[#Headers],[Vergoeding]],""))</f>
        <v/>
      </c>
      <c r="AZ1114" t="str">
        <f>IF(ISNUMBER(FIND("arbeid",Methode_Keuze)),"",IF(Tb_Activiteiten[[#This Row],[Arbeidskosten - vast tarief (excl eigen arbeid)]]=1,Tb_Activiteiten[[#Headers],[Arbeidskosten - vast tarief (excl eigen arbeid)]],""))</f>
        <v/>
      </c>
      <c r="BA1114" t="str">
        <f>IF(ISNUMBER(FIND("overige",Methode_Keuze)),"",IF(Tb_Activiteiten[[#This Row],[Overige kosten]]=1,Tb_Activiteiten[[#Headers],[Overige kosten]],""))</f>
        <v/>
      </c>
    </row>
    <row r="1115" spans="1:53" x14ac:dyDescent="0.25">
      <c r="A1115" s="135"/>
      <c r="B1115" s="135"/>
      <c r="C1115" s="135"/>
      <c r="D1115" s="135"/>
      <c r="E1115" s="135"/>
      <c r="F1115" s="135"/>
      <c r="G1115" s="135"/>
      <c r="O1115" s="56"/>
      <c r="Q1115" t="str">
        <f>IFERROR(IF(VLOOKUP(Tb_Activiteiten[[#This Row],[Openstelling]],Tb_Openstelling[],2,0)=1,1,""),"")</f>
        <v/>
      </c>
      <c r="AK1115" t="str">
        <f>IF(ISNUMBER(FIND("arbeid",Methode_Keuze)),"",IF(ISNUMBER(FIND("arbeid",Methode_Keuze)),"",IF(Tb_Activiteiten[[#This Row],[Loonkosten]]=1,Tb_Activiteiten[[#Headers],[Loonkosten]],"")))</f>
        <v/>
      </c>
      <c r="AL1115" t="str">
        <f>IF(ISNUMBER(FIND("arbeid",Methode_Keuze)),"",IF(ISNUMBER(FIND("arbeid",Methode_Keuze)),"",IF(Tb_Activiteiten[[#This Row],[Eigen arbeid]]=1,Tb_Activiteiten[[#Headers],[Eigen arbeid]],"")))</f>
        <v/>
      </c>
      <c r="AM1115" t="str">
        <f>IF(ISNUMBER(FIND("arbeid",Methode_Keuze)),"",IF(ISNUMBER(FIND("arbeid",Methode_Keuze)),"",IF(Tb_Activiteiten[[#This Row],[Projectmedewerker]]=1,Tb_Activiteiten[[#Headers],[Projectmedewerker]],"")))</f>
        <v/>
      </c>
      <c r="AN1115" t="str">
        <f>IF(ISNUMBER(FIND("arbeid",Methode_Keuze)),"",IF(ISNUMBER(FIND("arbeid",Methode_Keuze)),"",IF(Tb_Activiteiten[[#This Row],[Landbouwer]]=1,Tb_Activiteiten[[#Headers],[Landbouwer]],"")))</f>
        <v/>
      </c>
      <c r="AO1115" t="str">
        <f>IF(ISNUMBER(FIND("arbeid",Methode_Keuze)),"",IF(ISNUMBER(FIND("arbeid",Methode_Keuze)),"",IF(Tb_Activiteiten[[#This Row],[Adviseur]]=1,Tb_Activiteiten[[#Headers],[Adviseur]],"")))</f>
        <v/>
      </c>
      <c r="AP1115" t="str">
        <f>IF(ISNUMBER(FIND("arbeid",Methode_Keuze)),"",IF(ISNUMBER(FIND("arbeid",Methode_Keuze)),"",IF(Tb_Activiteiten[[#This Row],[Projectleider/Expert]]=1,Tb_Activiteiten[[#Headers],[Projectleider/Expert]],"")))</f>
        <v/>
      </c>
      <c r="AQ1115" t="str">
        <f>IF(ISNUMBER(FIND("arbeid",Methode_Keuze)),"",IF(ISNUMBER(FIND("arbeid",Methode_Keuze)),"",IF(Tb_Activiteiten[[#This Row],[Arbeidskosten]]=1,Tb_Activiteiten[[#Headers],[Arbeidskosten]],"")))</f>
        <v/>
      </c>
      <c r="AR1115" t="str">
        <f>IF(ISNUMBER(FIND("arbeid",Methode_Keuze)),"",IF(ISNUMBER(FIND("arbeid",Methode_Keuze)),"",IF(Tb_Activiteiten[[#This Row],[Arbeidskosten op basis van IKS]]=1,Tb_Activiteiten[[#Headers],[Arbeidskosten op basis van IKS]],"")))</f>
        <v/>
      </c>
      <c r="AS1115" t="str">
        <f>IF(ISNUMBER(FIND("overige",Methode_Keuze)),"",IF(Tb_Activiteiten[[#This Row],[Kosten derden exclusief btw]]=1,Tb_Activiteiten[[#Headers],[Kosten derden exclusief btw]],""))</f>
        <v/>
      </c>
      <c r="AT1115" t="str">
        <f>IF(ISNUMBER(FIND("overige",Methode_Keuze)),"",IF(Tb_Activiteiten[[#This Row],[Niet verrekenbare btw]]=1,Tb_Activiteiten[[#Headers],[Niet verrekenbare btw]],""))</f>
        <v/>
      </c>
      <c r="AU1115" t="str">
        <f>IF(ISNUMBER(FIND("overige",Methode_Keuze)),"",IF(Tb_Activiteiten[[#This Row],[Grondkosten]]=1,Tb_Activiteiten[[#Headers],[Grondkosten]],""))</f>
        <v/>
      </c>
      <c r="AV1115" t="str">
        <f>IF(ISNUMBER(FIND("overige",Methode_Keuze)),"",IF(Tb_Activiteiten[[#This Row],[Bijdrage in natura (overige)]]=1,Tb_Activiteiten[[#Headers],[Bijdrage in natura (overige)]],""))</f>
        <v/>
      </c>
      <c r="AW1115" t="str">
        <f>IF(ISNUMBER(FIND("overige",Methode_Keuze)),"",IF(Tb_Activiteiten[[#This Row],[Bijdrage in natura (vrijwilligers)]]=1,Tb_Activiteiten[[#Headers],[Bijdrage in natura (vrijwilligers)]],""))</f>
        <v/>
      </c>
      <c r="AX1115" t="str">
        <f>IF(ISNUMBER(FIND("overige",Methode_Keuze)),"",IF(Tb_Activiteiten[[#This Row],[Afschrijvingskosten]]=1,Tb_Activiteiten[[#Headers],[Afschrijvingskosten]],""))</f>
        <v/>
      </c>
      <c r="AY1115" t="str">
        <f>IF(ISNUMBER(FIND("overige",Methode_Keuze)),"",IF(Tb_Activiteiten[[#This Row],[Vergoeding]]=1,Tb_Activiteiten[[#Headers],[Vergoeding]],""))</f>
        <v/>
      </c>
      <c r="AZ1115" t="str">
        <f>IF(ISNUMBER(FIND("arbeid",Methode_Keuze)),"",IF(Tb_Activiteiten[[#This Row],[Arbeidskosten - vast tarief (excl eigen arbeid)]]=1,Tb_Activiteiten[[#Headers],[Arbeidskosten - vast tarief (excl eigen arbeid)]],""))</f>
        <v/>
      </c>
      <c r="BA1115" t="str">
        <f>IF(ISNUMBER(FIND("overige",Methode_Keuze)),"",IF(Tb_Activiteiten[[#This Row],[Overige kosten]]=1,Tb_Activiteiten[[#Headers],[Overige kosten]],""))</f>
        <v/>
      </c>
    </row>
    <row r="1116" spans="1:53" x14ac:dyDescent="0.25">
      <c r="A1116" s="135"/>
      <c r="B1116" s="135"/>
      <c r="C1116" s="135"/>
      <c r="D1116" s="135"/>
      <c r="E1116" s="135"/>
      <c r="F1116" s="135"/>
      <c r="G1116" s="135"/>
      <c r="O1116" s="56"/>
      <c r="Q1116" t="str">
        <f>IFERROR(IF(VLOOKUP(Tb_Activiteiten[[#This Row],[Openstelling]],Tb_Openstelling[],2,0)=1,1,""),"")</f>
        <v/>
      </c>
      <c r="AK1116" t="str">
        <f>IF(ISNUMBER(FIND("arbeid",Methode_Keuze)),"",IF(ISNUMBER(FIND("arbeid",Methode_Keuze)),"",IF(Tb_Activiteiten[[#This Row],[Loonkosten]]=1,Tb_Activiteiten[[#Headers],[Loonkosten]],"")))</f>
        <v/>
      </c>
      <c r="AL1116" t="str">
        <f>IF(ISNUMBER(FIND("arbeid",Methode_Keuze)),"",IF(ISNUMBER(FIND("arbeid",Methode_Keuze)),"",IF(Tb_Activiteiten[[#This Row],[Eigen arbeid]]=1,Tb_Activiteiten[[#Headers],[Eigen arbeid]],"")))</f>
        <v/>
      </c>
      <c r="AM1116" t="str">
        <f>IF(ISNUMBER(FIND("arbeid",Methode_Keuze)),"",IF(ISNUMBER(FIND("arbeid",Methode_Keuze)),"",IF(Tb_Activiteiten[[#This Row],[Projectmedewerker]]=1,Tb_Activiteiten[[#Headers],[Projectmedewerker]],"")))</f>
        <v/>
      </c>
      <c r="AN1116" t="str">
        <f>IF(ISNUMBER(FIND("arbeid",Methode_Keuze)),"",IF(ISNUMBER(FIND("arbeid",Methode_Keuze)),"",IF(Tb_Activiteiten[[#This Row],[Landbouwer]]=1,Tb_Activiteiten[[#Headers],[Landbouwer]],"")))</f>
        <v/>
      </c>
      <c r="AO1116" t="str">
        <f>IF(ISNUMBER(FIND("arbeid",Methode_Keuze)),"",IF(ISNUMBER(FIND("arbeid",Methode_Keuze)),"",IF(Tb_Activiteiten[[#This Row],[Adviseur]]=1,Tb_Activiteiten[[#Headers],[Adviseur]],"")))</f>
        <v/>
      </c>
      <c r="AP1116" t="str">
        <f>IF(ISNUMBER(FIND("arbeid",Methode_Keuze)),"",IF(ISNUMBER(FIND("arbeid",Methode_Keuze)),"",IF(Tb_Activiteiten[[#This Row],[Projectleider/Expert]]=1,Tb_Activiteiten[[#Headers],[Projectleider/Expert]],"")))</f>
        <v/>
      </c>
      <c r="AQ1116" t="str">
        <f>IF(ISNUMBER(FIND("arbeid",Methode_Keuze)),"",IF(ISNUMBER(FIND("arbeid",Methode_Keuze)),"",IF(Tb_Activiteiten[[#This Row],[Arbeidskosten]]=1,Tb_Activiteiten[[#Headers],[Arbeidskosten]],"")))</f>
        <v/>
      </c>
      <c r="AR1116" t="str">
        <f>IF(ISNUMBER(FIND("arbeid",Methode_Keuze)),"",IF(ISNUMBER(FIND("arbeid",Methode_Keuze)),"",IF(Tb_Activiteiten[[#This Row],[Arbeidskosten op basis van IKS]]=1,Tb_Activiteiten[[#Headers],[Arbeidskosten op basis van IKS]],"")))</f>
        <v/>
      </c>
      <c r="AS1116" t="str">
        <f>IF(ISNUMBER(FIND("overige",Methode_Keuze)),"",IF(Tb_Activiteiten[[#This Row],[Kosten derden exclusief btw]]=1,Tb_Activiteiten[[#Headers],[Kosten derden exclusief btw]],""))</f>
        <v/>
      </c>
      <c r="AT1116" t="str">
        <f>IF(ISNUMBER(FIND("overige",Methode_Keuze)),"",IF(Tb_Activiteiten[[#This Row],[Niet verrekenbare btw]]=1,Tb_Activiteiten[[#Headers],[Niet verrekenbare btw]],""))</f>
        <v/>
      </c>
      <c r="AU1116" t="str">
        <f>IF(ISNUMBER(FIND("overige",Methode_Keuze)),"",IF(Tb_Activiteiten[[#This Row],[Grondkosten]]=1,Tb_Activiteiten[[#Headers],[Grondkosten]],""))</f>
        <v/>
      </c>
      <c r="AV1116" t="str">
        <f>IF(ISNUMBER(FIND("overige",Methode_Keuze)),"",IF(Tb_Activiteiten[[#This Row],[Bijdrage in natura (overige)]]=1,Tb_Activiteiten[[#Headers],[Bijdrage in natura (overige)]],""))</f>
        <v/>
      </c>
      <c r="AW1116" t="str">
        <f>IF(ISNUMBER(FIND("overige",Methode_Keuze)),"",IF(Tb_Activiteiten[[#This Row],[Bijdrage in natura (vrijwilligers)]]=1,Tb_Activiteiten[[#Headers],[Bijdrage in natura (vrijwilligers)]],""))</f>
        <v/>
      </c>
      <c r="AX1116" t="str">
        <f>IF(ISNUMBER(FIND("overige",Methode_Keuze)),"",IF(Tb_Activiteiten[[#This Row],[Afschrijvingskosten]]=1,Tb_Activiteiten[[#Headers],[Afschrijvingskosten]],""))</f>
        <v/>
      </c>
      <c r="AY1116" t="str">
        <f>IF(ISNUMBER(FIND("overige",Methode_Keuze)),"",IF(Tb_Activiteiten[[#This Row],[Vergoeding]]=1,Tb_Activiteiten[[#Headers],[Vergoeding]],""))</f>
        <v/>
      </c>
      <c r="AZ1116" t="str">
        <f>IF(ISNUMBER(FIND("arbeid",Methode_Keuze)),"",IF(Tb_Activiteiten[[#This Row],[Arbeidskosten - vast tarief (excl eigen arbeid)]]=1,Tb_Activiteiten[[#Headers],[Arbeidskosten - vast tarief (excl eigen arbeid)]],""))</f>
        <v/>
      </c>
      <c r="BA1116" t="str">
        <f>IF(ISNUMBER(FIND("overige",Methode_Keuze)),"",IF(Tb_Activiteiten[[#This Row],[Overige kosten]]=1,Tb_Activiteiten[[#Headers],[Overige kosten]],""))</f>
        <v/>
      </c>
    </row>
    <row r="1117" spans="1:53" x14ac:dyDescent="0.25">
      <c r="A1117" s="135"/>
      <c r="B1117" s="135"/>
      <c r="C1117" s="135"/>
      <c r="D1117" s="135"/>
      <c r="E1117" s="135"/>
      <c r="F1117" s="135"/>
      <c r="G1117" s="135"/>
      <c r="O1117" s="56"/>
      <c r="Q1117" t="str">
        <f>IFERROR(IF(VLOOKUP(Tb_Activiteiten[[#This Row],[Openstelling]],Tb_Openstelling[],2,0)=1,1,""),"")</f>
        <v/>
      </c>
      <c r="AK1117" t="str">
        <f>IF(ISNUMBER(FIND("arbeid",Methode_Keuze)),"",IF(ISNUMBER(FIND("arbeid",Methode_Keuze)),"",IF(Tb_Activiteiten[[#This Row],[Loonkosten]]=1,Tb_Activiteiten[[#Headers],[Loonkosten]],"")))</f>
        <v/>
      </c>
      <c r="AL1117" t="str">
        <f>IF(ISNUMBER(FIND("arbeid",Methode_Keuze)),"",IF(ISNUMBER(FIND("arbeid",Methode_Keuze)),"",IF(Tb_Activiteiten[[#This Row],[Eigen arbeid]]=1,Tb_Activiteiten[[#Headers],[Eigen arbeid]],"")))</f>
        <v/>
      </c>
      <c r="AM1117" t="str">
        <f>IF(ISNUMBER(FIND("arbeid",Methode_Keuze)),"",IF(ISNUMBER(FIND("arbeid",Methode_Keuze)),"",IF(Tb_Activiteiten[[#This Row],[Projectmedewerker]]=1,Tb_Activiteiten[[#Headers],[Projectmedewerker]],"")))</f>
        <v/>
      </c>
      <c r="AN1117" t="str">
        <f>IF(ISNUMBER(FIND("arbeid",Methode_Keuze)),"",IF(ISNUMBER(FIND("arbeid",Methode_Keuze)),"",IF(Tb_Activiteiten[[#This Row],[Landbouwer]]=1,Tb_Activiteiten[[#Headers],[Landbouwer]],"")))</f>
        <v/>
      </c>
      <c r="AO1117" t="str">
        <f>IF(ISNUMBER(FIND("arbeid",Methode_Keuze)),"",IF(ISNUMBER(FIND("arbeid",Methode_Keuze)),"",IF(Tb_Activiteiten[[#This Row],[Adviseur]]=1,Tb_Activiteiten[[#Headers],[Adviseur]],"")))</f>
        <v/>
      </c>
      <c r="AP1117" t="str">
        <f>IF(ISNUMBER(FIND("arbeid",Methode_Keuze)),"",IF(ISNUMBER(FIND("arbeid",Methode_Keuze)),"",IF(Tb_Activiteiten[[#This Row],[Projectleider/Expert]]=1,Tb_Activiteiten[[#Headers],[Projectleider/Expert]],"")))</f>
        <v/>
      </c>
      <c r="AQ1117" t="str">
        <f>IF(ISNUMBER(FIND("arbeid",Methode_Keuze)),"",IF(ISNUMBER(FIND("arbeid",Methode_Keuze)),"",IF(Tb_Activiteiten[[#This Row],[Arbeidskosten]]=1,Tb_Activiteiten[[#Headers],[Arbeidskosten]],"")))</f>
        <v/>
      </c>
      <c r="AR1117" t="str">
        <f>IF(ISNUMBER(FIND("arbeid",Methode_Keuze)),"",IF(ISNUMBER(FIND("arbeid",Methode_Keuze)),"",IF(Tb_Activiteiten[[#This Row],[Arbeidskosten op basis van IKS]]=1,Tb_Activiteiten[[#Headers],[Arbeidskosten op basis van IKS]],"")))</f>
        <v/>
      </c>
      <c r="AS1117" t="str">
        <f>IF(ISNUMBER(FIND("overige",Methode_Keuze)),"",IF(Tb_Activiteiten[[#This Row],[Kosten derden exclusief btw]]=1,Tb_Activiteiten[[#Headers],[Kosten derden exclusief btw]],""))</f>
        <v/>
      </c>
      <c r="AT1117" t="str">
        <f>IF(ISNUMBER(FIND("overige",Methode_Keuze)),"",IF(Tb_Activiteiten[[#This Row],[Niet verrekenbare btw]]=1,Tb_Activiteiten[[#Headers],[Niet verrekenbare btw]],""))</f>
        <v/>
      </c>
      <c r="AU1117" t="str">
        <f>IF(ISNUMBER(FIND("overige",Methode_Keuze)),"",IF(Tb_Activiteiten[[#This Row],[Grondkosten]]=1,Tb_Activiteiten[[#Headers],[Grondkosten]],""))</f>
        <v/>
      </c>
      <c r="AV1117" t="str">
        <f>IF(ISNUMBER(FIND("overige",Methode_Keuze)),"",IF(Tb_Activiteiten[[#This Row],[Bijdrage in natura (overige)]]=1,Tb_Activiteiten[[#Headers],[Bijdrage in natura (overige)]],""))</f>
        <v/>
      </c>
      <c r="AW1117" t="str">
        <f>IF(ISNUMBER(FIND("overige",Methode_Keuze)),"",IF(Tb_Activiteiten[[#This Row],[Bijdrage in natura (vrijwilligers)]]=1,Tb_Activiteiten[[#Headers],[Bijdrage in natura (vrijwilligers)]],""))</f>
        <v/>
      </c>
      <c r="AX1117" t="str">
        <f>IF(ISNUMBER(FIND("overige",Methode_Keuze)),"",IF(Tb_Activiteiten[[#This Row],[Afschrijvingskosten]]=1,Tb_Activiteiten[[#Headers],[Afschrijvingskosten]],""))</f>
        <v/>
      </c>
      <c r="AY1117" t="str">
        <f>IF(ISNUMBER(FIND("overige",Methode_Keuze)),"",IF(Tb_Activiteiten[[#This Row],[Vergoeding]]=1,Tb_Activiteiten[[#Headers],[Vergoeding]],""))</f>
        <v/>
      </c>
      <c r="AZ1117" t="str">
        <f>IF(ISNUMBER(FIND("arbeid",Methode_Keuze)),"",IF(Tb_Activiteiten[[#This Row],[Arbeidskosten - vast tarief (excl eigen arbeid)]]=1,Tb_Activiteiten[[#Headers],[Arbeidskosten - vast tarief (excl eigen arbeid)]],""))</f>
        <v/>
      </c>
      <c r="BA1117" t="str">
        <f>IF(ISNUMBER(FIND("overige",Methode_Keuze)),"",IF(Tb_Activiteiten[[#This Row],[Overige kosten]]=1,Tb_Activiteiten[[#Headers],[Overige kosten]],""))</f>
        <v/>
      </c>
    </row>
    <row r="1118" spans="1:53" x14ac:dyDescent="0.25">
      <c r="A1118" s="135"/>
      <c r="B1118" s="135"/>
      <c r="C1118" s="135"/>
      <c r="D1118" s="135"/>
      <c r="E1118" s="135"/>
      <c r="F1118" s="135"/>
      <c r="G1118" s="135"/>
      <c r="O1118" s="56"/>
      <c r="Q1118" t="str">
        <f>IFERROR(IF(VLOOKUP(Tb_Activiteiten[[#This Row],[Openstelling]],Tb_Openstelling[],2,0)=1,1,""),"")</f>
        <v/>
      </c>
      <c r="AK1118" t="str">
        <f>IF(ISNUMBER(FIND("arbeid",Methode_Keuze)),"",IF(ISNUMBER(FIND("arbeid",Methode_Keuze)),"",IF(Tb_Activiteiten[[#This Row],[Loonkosten]]=1,Tb_Activiteiten[[#Headers],[Loonkosten]],"")))</f>
        <v/>
      </c>
      <c r="AL1118" t="str">
        <f>IF(ISNUMBER(FIND("arbeid",Methode_Keuze)),"",IF(ISNUMBER(FIND("arbeid",Methode_Keuze)),"",IF(Tb_Activiteiten[[#This Row],[Eigen arbeid]]=1,Tb_Activiteiten[[#Headers],[Eigen arbeid]],"")))</f>
        <v/>
      </c>
      <c r="AM1118" t="str">
        <f>IF(ISNUMBER(FIND("arbeid",Methode_Keuze)),"",IF(ISNUMBER(FIND("arbeid",Methode_Keuze)),"",IF(Tb_Activiteiten[[#This Row],[Projectmedewerker]]=1,Tb_Activiteiten[[#Headers],[Projectmedewerker]],"")))</f>
        <v/>
      </c>
      <c r="AN1118" t="str">
        <f>IF(ISNUMBER(FIND("arbeid",Methode_Keuze)),"",IF(ISNUMBER(FIND("arbeid",Methode_Keuze)),"",IF(Tb_Activiteiten[[#This Row],[Landbouwer]]=1,Tb_Activiteiten[[#Headers],[Landbouwer]],"")))</f>
        <v/>
      </c>
      <c r="AO1118" t="str">
        <f>IF(ISNUMBER(FIND("arbeid",Methode_Keuze)),"",IF(ISNUMBER(FIND("arbeid",Methode_Keuze)),"",IF(Tb_Activiteiten[[#This Row],[Adviseur]]=1,Tb_Activiteiten[[#Headers],[Adviseur]],"")))</f>
        <v/>
      </c>
      <c r="AP1118" t="str">
        <f>IF(ISNUMBER(FIND("arbeid",Methode_Keuze)),"",IF(ISNUMBER(FIND("arbeid",Methode_Keuze)),"",IF(Tb_Activiteiten[[#This Row],[Projectleider/Expert]]=1,Tb_Activiteiten[[#Headers],[Projectleider/Expert]],"")))</f>
        <v/>
      </c>
      <c r="AQ1118" t="str">
        <f>IF(ISNUMBER(FIND("arbeid",Methode_Keuze)),"",IF(ISNUMBER(FIND("arbeid",Methode_Keuze)),"",IF(Tb_Activiteiten[[#This Row],[Arbeidskosten]]=1,Tb_Activiteiten[[#Headers],[Arbeidskosten]],"")))</f>
        <v/>
      </c>
      <c r="AR1118" t="str">
        <f>IF(ISNUMBER(FIND("arbeid",Methode_Keuze)),"",IF(ISNUMBER(FIND("arbeid",Methode_Keuze)),"",IF(Tb_Activiteiten[[#This Row],[Arbeidskosten op basis van IKS]]=1,Tb_Activiteiten[[#Headers],[Arbeidskosten op basis van IKS]],"")))</f>
        <v/>
      </c>
      <c r="AS1118" t="str">
        <f>IF(ISNUMBER(FIND("overige",Methode_Keuze)),"",IF(Tb_Activiteiten[[#This Row],[Kosten derden exclusief btw]]=1,Tb_Activiteiten[[#Headers],[Kosten derden exclusief btw]],""))</f>
        <v/>
      </c>
      <c r="AT1118" t="str">
        <f>IF(ISNUMBER(FIND("overige",Methode_Keuze)),"",IF(Tb_Activiteiten[[#This Row],[Niet verrekenbare btw]]=1,Tb_Activiteiten[[#Headers],[Niet verrekenbare btw]],""))</f>
        <v/>
      </c>
      <c r="AU1118" t="str">
        <f>IF(ISNUMBER(FIND("overige",Methode_Keuze)),"",IF(Tb_Activiteiten[[#This Row],[Grondkosten]]=1,Tb_Activiteiten[[#Headers],[Grondkosten]],""))</f>
        <v/>
      </c>
      <c r="AV1118" t="str">
        <f>IF(ISNUMBER(FIND("overige",Methode_Keuze)),"",IF(Tb_Activiteiten[[#This Row],[Bijdrage in natura (overige)]]=1,Tb_Activiteiten[[#Headers],[Bijdrage in natura (overige)]],""))</f>
        <v/>
      </c>
      <c r="AW1118" t="str">
        <f>IF(ISNUMBER(FIND("overige",Methode_Keuze)),"",IF(Tb_Activiteiten[[#This Row],[Bijdrage in natura (vrijwilligers)]]=1,Tb_Activiteiten[[#Headers],[Bijdrage in natura (vrijwilligers)]],""))</f>
        <v/>
      </c>
      <c r="AX1118" t="str">
        <f>IF(ISNUMBER(FIND("overige",Methode_Keuze)),"",IF(Tb_Activiteiten[[#This Row],[Afschrijvingskosten]]=1,Tb_Activiteiten[[#Headers],[Afschrijvingskosten]],""))</f>
        <v/>
      </c>
      <c r="AY1118" t="str">
        <f>IF(ISNUMBER(FIND("overige",Methode_Keuze)),"",IF(Tb_Activiteiten[[#This Row],[Vergoeding]]=1,Tb_Activiteiten[[#Headers],[Vergoeding]],""))</f>
        <v/>
      </c>
      <c r="AZ1118" t="str">
        <f>IF(ISNUMBER(FIND("arbeid",Methode_Keuze)),"",IF(Tb_Activiteiten[[#This Row],[Arbeidskosten - vast tarief (excl eigen arbeid)]]=1,Tb_Activiteiten[[#Headers],[Arbeidskosten - vast tarief (excl eigen arbeid)]],""))</f>
        <v/>
      </c>
      <c r="BA1118" t="str">
        <f>IF(ISNUMBER(FIND("overige",Methode_Keuze)),"",IF(Tb_Activiteiten[[#This Row],[Overige kosten]]=1,Tb_Activiteiten[[#Headers],[Overige kosten]],""))</f>
        <v/>
      </c>
    </row>
    <row r="1119" spans="1:53" x14ac:dyDescent="0.25">
      <c r="A1119" s="135"/>
      <c r="B1119" s="135"/>
      <c r="C1119" s="135"/>
      <c r="D1119" s="135"/>
      <c r="E1119" s="135"/>
      <c r="F1119" s="135"/>
      <c r="G1119" s="135"/>
      <c r="O1119" s="56"/>
      <c r="Q1119" t="str">
        <f>IFERROR(IF(VLOOKUP(Tb_Activiteiten[[#This Row],[Openstelling]],Tb_Openstelling[],2,0)=1,1,""),"")</f>
        <v/>
      </c>
      <c r="AK1119" t="str">
        <f>IF(ISNUMBER(FIND("arbeid",Methode_Keuze)),"",IF(ISNUMBER(FIND("arbeid",Methode_Keuze)),"",IF(Tb_Activiteiten[[#This Row],[Loonkosten]]=1,Tb_Activiteiten[[#Headers],[Loonkosten]],"")))</f>
        <v/>
      </c>
      <c r="AL1119" t="str">
        <f>IF(ISNUMBER(FIND("arbeid",Methode_Keuze)),"",IF(ISNUMBER(FIND("arbeid",Methode_Keuze)),"",IF(Tb_Activiteiten[[#This Row],[Eigen arbeid]]=1,Tb_Activiteiten[[#Headers],[Eigen arbeid]],"")))</f>
        <v/>
      </c>
      <c r="AM1119" t="str">
        <f>IF(ISNUMBER(FIND("arbeid",Methode_Keuze)),"",IF(ISNUMBER(FIND("arbeid",Methode_Keuze)),"",IF(Tb_Activiteiten[[#This Row],[Projectmedewerker]]=1,Tb_Activiteiten[[#Headers],[Projectmedewerker]],"")))</f>
        <v/>
      </c>
      <c r="AN1119" t="str">
        <f>IF(ISNUMBER(FIND("arbeid",Methode_Keuze)),"",IF(ISNUMBER(FIND("arbeid",Methode_Keuze)),"",IF(Tb_Activiteiten[[#This Row],[Landbouwer]]=1,Tb_Activiteiten[[#Headers],[Landbouwer]],"")))</f>
        <v/>
      </c>
      <c r="AO1119" t="str">
        <f>IF(ISNUMBER(FIND("arbeid",Methode_Keuze)),"",IF(ISNUMBER(FIND("arbeid",Methode_Keuze)),"",IF(Tb_Activiteiten[[#This Row],[Adviseur]]=1,Tb_Activiteiten[[#Headers],[Adviseur]],"")))</f>
        <v/>
      </c>
      <c r="AP1119" t="str">
        <f>IF(ISNUMBER(FIND("arbeid",Methode_Keuze)),"",IF(ISNUMBER(FIND("arbeid",Methode_Keuze)),"",IF(Tb_Activiteiten[[#This Row],[Projectleider/Expert]]=1,Tb_Activiteiten[[#Headers],[Projectleider/Expert]],"")))</f>
        <v/>
      </c>
      <c r="AQ1119" t="str">
        <f>IF(ISNUMBER(FIND("arbeid",Methode_Keuze)),"",IF(ISNUMBER(FIND("arbeid",Methode_Keuze)),"",IF(Tb_Activiteiten[[#This Row],[Arbeidskosten]]=1,Tb_Activiteiten[[#Headers],[Arbeidskosten]],"")))</f>
        <v/>
      </c>
      <c r="AR1119" t="str">
        <f>IF(ISNUMBER(FIND("arbeid",Methode_Keuze)),"",IF(ISNUMBER(FIND("arbeid",Methode_Keuze)),"",IF(Tb_Activiteiten[[#This Row],[Arbeidskosten op basis van IKS]]=1,Tb_Activiteiten[[#Headers],[Arbeidskosten op basis van IKS]],"")))</f>
        <v/>
      </c>
      <c r="AS1119" t="str">
        <f>IF(ISNUMBER(FIND("overige",Methode_Keuze)),"",IF(Tb_Activiteiten[[#This Row],[Kosten derden exclusief btw]]=1,Tb_Activiteiten[[#Headers],[Kosten derden exclusief btw]],""))</f>
        <v/>
      </c>
      <c r="AT1119" t="str">
        <f>IF(ISNUMBER(FIND("overige",Methode_Keuze)),"",IF(Tb_Activiteiten[[#This Row],[Niet verrekenbare btw]]=1,Tb_Activiteiten[[#Headers],[Niet verrekenbare btw]],""))</f>
        <v/>
      </c>
      <c r="AU1119" t="str">
        <f>IF(ISNUMBER(FIND("overige",Methode_Keuze)),"",IF(Tb_Activiteiten[[#This Row],[Grondkosten]]=1,Tb_Activiteiten[[#Headers],[Grondkosten]],""))</f>
        <v/>
      </c>
      <c r="AV1119" t="str">
        <f>IF(ISNUMBER(FIND("overige",Methode_Keuze)),"",IF(Tb_Activiteiten[[#This Row],[Bijdrage in natura (overige)]]=1,Tb_Activiteiten[[#Headers],[Bijdrage in natura (overige)]],""))</f>
        <v/>
      </c>
      <c r="AW1119" t="str">
        <f>IF(ISNUMBER(FIND("overige",Methode_Keuze)),"",IF(Tb_Activiteiten[[#This Row],[Bijdrage in natura (vrijwilligers)]]=1,Tb_Activiteiten[[#Headers],[Bijdrage in natura (vrijwilligers)]],""))</f>
        <v/>
      </c>
      <c r="AX1119" t="str">
        <f>IF(ISNUMBER(FIND("overige",Methode_Keuze)),"",IF(Tb_Activiteiten[[#This Row],[Afschrijvingskosten]]=1,Tb_Activiteiten[[#Headers],[Afschrijvingskosten]],""))</f>
        <v/>
      </c>
      <c r="AY1119" t="str">
        <f>IF(ISNUMBER(FIND("overige",Methode_Keuze)),"",IF(Tb_Activiteiten[[#This Row],[Vergoeding]]=1,Tb_Activiteiten[[#Headers],[Vergoeding]],""))</f>
        <v/>
      </c>
      <c r="AZ1119" t="str">
        <f>IF(ISNUMBER(FIND("arbeid",Methode_Keuze)),"",IF(Tb_Activiteiten[[#This Row],[Arbeidskosten - vast tarief (excl eigen arbeid)]]=1,Tb_Activiteiten[[#Headers],[Arbeidskosten - vast tarief (excl eigen arbeid)]],""))</f>
        <v/>
      </c>
      <c r="BA1119" t="str">
        <f>IF(ISNUMBER(FIND("overige",Methode_Keuze)),"",IF(Tb_Activiteiten[[#This Row],[Overige kosten]]=1,Tb_Activiteiten[[#Headers],[Overige kosten]],""))</f>
        <v/>
      </c>
    </row>
    <row r="1120" spans="1:53" x14ac:dyDescent="0.25">
      <c r="A1120" s="135"/>
      <c r="B1120" s="135"/>
      <c r="C1120" s="135"/>
      <c r="D1120" s="135"/>
      <c r="E1120" s="135"/>
      <c r="F1120" s="135"/>
      <c r="G1120" s="135"/>
      <c r="O1120" s="56"/>
      <c r="Q1120" t="str">
        <f>IFERROR(IF(VLOOKUP(Tb_Activiteiten[[#This Row],[Openstelling]],Tb_Openstelling[],2,0)=1,1,""),"")</f>
        <v/>
      </c>
      <c r="AK1120" t="str">
        <f>IF(ISNUMBER(FIND("arbeid",Methode_Keuze)),"",IF(ISNUMBER(FIND("arbeid",Methode_Keuze)),"",IF(Tb_Activiteiten[[#This Row],[Loonkosten]]=1,Tb_Activiteiten[[#Headers],[Loonkosten]],"")))</f>
        <v/>
      </c>
      <c r="AL1120" t="str">
        <f>IF(ISNUMBER(FIND("arbeid",Methode_Keuze)),"",IF(ISNUMBER(FIND("arbeid",Methode_Keuze)),"",IF(Tb_Activiteiten[[#This Row],[Eigen arbeid]]=1,Tb_Activiteiten[[#Headers],[Eigen arbeid]],"")))</f>
        <v/>
      </c>
      <c r="AM1120" t="str">
        <f>IF(ISNUMBER(FIND("arbeid",Methode_Keuze)),"",IF(ISNUMBER(FIND("arbeid",Methode_Keuze)),"",IF(Tb_Activiteiten[[#This Row],[Projectmedewerker]]=1,Tb_Activiteiten[[#Headers],[Projectmedewerker]],"")))</f>
        <v/>
      </c>
      <c r="AN1120" t="str">
        <f>IF(ISNUMBER(FIND("arbeid",Methode_Keuze)),"",IF(ISNUMBER(FIND("arbeid",Methode_Keuze)),"",IF(Tb_Activiteiten[[#This Row],[Landbouwer]]=1,Tb_Activiteiten[[#Headers],[Landbouwer]],"")))</f>
        <v/>
      </c>
      <c r="AO1120" t="str">
        <f>IF(ISNUMBER(FIND("arbeid",Methode_Keuze)),"",IF(ISNUMBER(FIND("arbeid",Methode_Keuze)),"",IF(Tb_Activiteiten[[#This Row],[Adviseur]]=1,Tb_Activiteiten[[#Headers],[Adviseur]],"")))</f>
        <v/>
      </c>
      <c r="AP1120" t="str">
        <f>IF(ISNUMBER(FIND("arbeid",Methode_Keuze)),"",IF(ISNUMBER(FIND("arbeid",Methode_Keuze)),"",IF(Tb_Activiteiten[[#This Row],[Projectleider/Expert]]=1,Tb_Activiteiten[[#Headers],[Projectleider/Expert]],"")))</f>
        <v/>
      </c>
      <c r="AQ1120" t="str">
        <f>IF(ISNUMBER(FIND("arbeid",Methode_Keuze)),"",IF(ISNUMBER(FIND("arbeid",Methode_Keuze)),"",IF(Tb_Activiteiten[[#This Row],[Arbeidskosten]]=1,Tb_Activiteiten[[#Headers],[Arbeidskosten]],"")))</f>
        <v/>
      </c>
      <c r="AR1120" t="str">
        <f>IF(ISNUMBER(FIND("arbeid",Methode_Keuze)),"",IF(ISNUMBER(FIND("arbeid",Methode_Keuze)),"",IF(Tb_Activiteiten[[#This Row],[Arbeidskosten op basis van IKS]]=1,Tb_Activiteiten[[#Headers],[Arbeidskosten op basis van IKS]],"")))</f>
        <v/>
      </c>
      <c r="AS1120" t="str">
        <f>IF(ISNUMBER(FIND("overige",Methode_Keuze)),"",IF(Tb_Activiteiten[[#This Row],[Kosten derden exclusief btw]]=1,Tb_Activiteiten[[#Headers],[Kosten derden exclusief btw]],""))</f>
        <v/>
      </c>
      <c r="AT1120" t="str">
        <f>IF(ISNUMBER(FIND("overige",Methode_Keuze)),"",IF(Tb_Activiteiten[[#This Row],[Niet verrekenbare btw]]=1,Tb_Activiteiten[[#Headers],[Niet verrekenbare btw]],""))</f>
        <v/>
      </c>
      <c r="AU1120" t="str">
        <f>IF(ISNUMBER(FIND("overige",Methode_Keuze)),"",IF(Tb_Activiteiten[[#This Row],[Grondkosten]]=1,Tb_Activiteiten[[#Headers],[Grondkosten]],""))</f>
        <v/>
      </c>
      <c r="AV1120" t="str">
        <f>IF(ISNUMBER(FIND("overige",Methode_Keuze)),"",IF(Tb_Activiteiten[[#This Row],[Bijdrage in natura (overige)]]=1,Tb_Activiteiten[[#Headers],[Bijdrage in natura (overige)]],""))</f>
        <v/>
      </c>
      <c r="AW1120" t="str">
        <f>IF(ISNUMBER(FIND("overige",Methode_Keuze)),"",IF(Tb_Activiteiten[[#This Row],[Bijdrage in natura (vrijwilligers)]]=1,Tb_Activiteiten[[#Headers],[Bijdrage in natura (vrijwilligers)]],""))</f>
        <v/>
      </c>
      <c r="AX1120" t="str">
        <f>IF(ISNUMBER(FIND("overige",Methode_Keuze)),"",IF(Tb_Activiteiten[[#This Row],[Afschrijvingskosten]]=1,Tb_Activiteiten[[#Headers],[Afschrijvingskosten]],""))</f>
        <v/>
      </c>
      <c r="AY1120" t="str">
        <f>IF(ISNUMBER(FIND("overige",Methode_Keuze)),"",IF(Tb_Activiteiten[[#This Row],[Vergoeding]]=1,Tb_Activiteiten[[#Headers],[Vergoeding]],""))</f>
        <v/>
      </c>
      <c r="AZ1120" t="str">
        <f>IF(ISNUMBER(FIND("arbeid",Methode_Keuze)),"",IF(Tb_Activiteiten[[#This Row],[Arbeidskosten - vast tarief (excl eigen arbeid)]]=1,Tb_Activiteiten[[#Headers],[Arbeidskosten - vast tarief (excl eigen arbeid)]],""))</f>
        <v/>
      </c>
      <c r="BA1120" t="str">
        <f>IF(ISNUMBER(FIND("overige",Methode_Keuze)),"",IF(Tb_Activiteiten[[#This Row],[Overige kosten]]=1,Tb_Activiteiten[[#Headers],[Overige kosten]],""))</f>
        <v/>
      </c>
    </row>
    <row r="1121" spans="1:53" x14ac:dyDescent="0.25">
      <c r="A1121" s="135"/>
      <c r="B1121" s="135"/>
      <c r="C1121" s="135"/>
      <c r="D1121" s="135"/>
      <c r="E1121" s="135"/>
      <c r="F1121" s="135"/>
      <c r="G1121" s="135"/>
      <c r="O1121" s="56"/>
      <c r="Q1121" t="str">
        <f>IFERROR(IF(VLOOKUP(Tb_Activiteiten[[#This Row],[Openstelling]],Tb_Openstelling[],2,0)=1,1,""),"")</f>
        <v/>
      </c>
      <c r="AK1121" t="str">
        <f>IF(ISNUMBER(FIND("arbeid",Methode_Keuze)),"",IF(ISNUMBER(FIND("arbeid",Methode_Keuze)),"",IF(Tb_Activiteiten[[#This Row],[Loonkosten]]=1,Tb_Activiteiten[[#Headers],[Loonkosten]],"")))</f>
        <v/>
      </c>
      <c r="AL1121" t="str">
        <f>IF(ISNUMBER(FIND("arbeid",Methode_Keuze)),"",IF(ISNUMBER(FIND("arbeid",Methode_Keuze)),"",IF(Tb_Activiteiten[[#This Row],[Eigen arbeid]]=1,Tb_Activiteiten[[#Headers],[Eigen arbeid]],"")))</f>
        <v/>
      </c>
      <c r="AM1121" t="str">
        <f>IF(ISNUMBER(FIND("arbeid",Methode_Keuze)),"",IF(ISNUMBER(FIND("arbeid",Methode_Keuze)),"",IF(Tb_Activiteiten[[#This Row],[Projectmedewerker]]=1,Tb_Activiteiten[[#Headers],[Projectmedewerker]],"")))</f>
        <v/>
      </c>
      <c r="AN1121" t="str">
        <f>IF(ISNUMBER(FIND("arbeid",Methode_Keuze)),"",IF(ISNUMBER(FIND("arbeid",Methode_Keuze)),"",IF(Tb_Activiteiten[[#This Row],[Landbouwer]]=1,Tb_Activiteiten[[#Headers],[Landbouwer]],"")))</f>
        <v/>
      </c>
      <c r="AO1121" t="str">
        <f>IF(ISNUMBER(FIND("arbeid",Methode_Keuze)),"",IF(ISNUMBER(FIND("arbeid",Methode_Keuze)),"",IF(Tb_Activiteiten[[#This Row],[Adviseur]]=1,Tb_Activiteiten[[#Headers],[Adviseur]],"")))</f>
        <v/>
      </c>
      <c r="AP1121" t="str">
        <f>IF(ISNUMBER(FIND("arbeid",Methode_Keuze)),"",IF(ISNUMBER(FIND("arbeid",Methode_Keuze)),"",IF(Tb_Activiteiten[[#This Row],[Projectleider/Expert]]=1,Tb_Activiteiten[[#Headers],[Projectleider/Expert]],"")))</f>
        <v/>
      </c>
      <c r="AQ1121" t="str">
        <f>IF(ISNUMBER(FIND("arbeid",Methode_Keuze)),"",IF(ISNUMBER(FIND("arbeid",Methode_Keuze)),"",IF(Tb_Activiteiten[[#This Row],[Arbeidskosten]]=1,Tb_Activiteiten[[#Headers],[Arbeidskosten]],"")))</f>
        <v/>
      </c>
      <c r="AR1121" t="str">
        <f>IF(ISNUMBER(FIND("arbeid",Methode_Keuze)),"",IF(ISNUMBER(FIND("arbeid",Methode_Keuze)),"",IF(Tb_Activiteiten[[#This Row],[Arbeidskosten op basis van IKS]]=1,Tb_Activiteiten[[#Headers],[Arbeidskosten op basis van IKS]],"")))</f>
        <v/>
      </c>
      <c r="AS1121" t="str">
        <f>IF(ISNUMBER(FIND("overige",Methode_Keuze)),"",IF(Tb_Activiteiten[[#This Row],[Kosten derden exclusief btw]]=1,Tb_Activiteiten[[#Headers],[Kosten derden exclusief btw]],""))</f>
        <v/>
      </c>
      <c r="AT1121" t="str">
        <f>IF(ISNUMBER(FIND("overige",Methode_Keuze)),"",IF(Tb_Activiteiten[[#This Row],[Niet verrekenbare btw]]=1,Tb_Activiteiten[[#Headers],[Niet verrekenbare btw]],""))</f>
        <v/>
      </c>
      <c r="AU1121" t="str">
        <f>IF(ISNUMBER(FIND("overige",Methode_Keuze)),"",IF(Tb_Activiteiten[[#This Row],[Grondkosten]]=1,Tb_Activiteiten[[#Headers],[Grondkosten]],""))</f>
        <v/>
      </c>
      <c r="AV1121" t="str">
        <f>IF(ISNUMBER(FIND("overige",Methode_Keuze)),"",IF(Tb_Activiteiten[[#This Row],[Bijdrage in natura (overige)]]=1,Tb_Activiteiten[[#Headers],[Bijdrage in natura (overige)]],""))</f>
        <v/>
      </c>
      <c r="AW1121" t="str">
        <f>IF(ISNUMBER(FIND("overige",Methode_Keuze)),"",IF(Tb_Activiteiten[[#This Row],[Bijdrage in natura (vrijwilligers)]]=1,Tb_Activiteiten[[#Headers],[Bijdrage in natura (vrijwilligers)]],""))</f>
        <v/>
      </c>
      <c r="AX1121" t="str">
        <f>IF(ISNUMBER(FIND("overige",Methode_Keuze)),"",IF(Tb_Activiteiten[[#This Row],[Afschrijvingskosten]]=1,Tb_Activiteiten[[#Headers],[Afschrijvingskosten]],""))</f>
        <v/>
      </c>
      <c r="AY1121" t="str">
        <f>IF(ISNUMBER(FIND("overige",Methode_Keuze)),"",IF(Tb_Activiteiten[[#This Row],[Vergoeding]]=1,Tb_Activiteiten[[#Headers],[Vergoeding]],""))</f>
        <v/>
      </c>
      <c r="AZ1121" t="str">
        <f>IF(ISNUMBER(FIND("arbeid",Methode_Keuze)),"",IF(Tb_Activiteiten[[#This Row],[Arbeidskosten - vast tarief (excl eigen arbeid)]]=1,Tb_Activiteiten[[#Headers],[Arbeidskosten - vast tarief (excl eigen arbeid)]],""))</f>
        <v/>
      </c>
      <c r="BA1121" t="str">
        <f>IF(ISNUMBER(FIND("overige",Methode_Keuze)),"",IF(Tb_Activiteiten[[#This Row],[Overige kosten]]=1,Tb_Activiteiten[[#Headers],[Overige kosten]],""))</f>
        <v/>
      </c>
    </row>
    <row r="1122" spans="1:53" x14ac:dyDescent="0.25">
      <c r="A1122" s="135"/>
      <c r="B1122" s="135"/>
      <c r="C1122" s="135"/>
      <c r="D1122" s="135"/>
      <c r="E1122" s="135"/>
      <c r="F1122" s="135"/>
      <c r="G1122" s="135"/>
      <c r="O1122" s="56"/>
      <c r="Q1122" t="str">
        <f>IFERROR(IF(VLOOKUP(Tb_Activiteiten[[#This Row],[Openstelling]],Tb_Openstelling[],2,0)=1,1,""),"")</f>
        <v/>
      </c>
      <c r="AK1122" t="str">
        <f>IF(ISNUMBER(FIND("arbeid",Methode_Keuze)),"",IF(ISNUMBER(FIND("arbeid",Methode_Keuze)),"",IF(Tb_Activiteiten[[#This Row],[Loonkosten]]=1,Tb_Activiteiten[[#Headers],[Loonkosten]],"")))</f>
        <v/>
      </c>
      <c r="AL1122" t="str">
        <f>IF(ISNUMBER(FIND("arbeid",Methode_Keuze)),"",IF(ISNUMBER(FIND("arbeid",Methode_Keuze)),"",IF(Tb_Activiteiten[[#This Row],[Eigen arbeid]]=1,Tb_Activiteiten[[#Headers],[Eigen arbeid]],"")))</f>
        <v/>
      </c>
      <c r="AM1122" t="str">
        <f>IF(ISNUMBER(FIND("arbeid",Methode_Keuze)),"",IF(ISNUMBER(FIND("arbeid",Methode_Keuze)),"",IF(Tb_Activiteiten[[#This Row],[Projectmedewerker]]=1,Tb_Activiteiten[[#Headers],[Projectmedewerker]],"")))</f>
        <v/>
      </c>
      <c r="AN1122" t="str">
        <f>IF(ISNUMBER(FIND("arbeid",Methode_Keuze)),"",IF(ISNUMBER(FIND("arbeid",Methode_Keuze)),"",IF(Tb_Activiteiten[[#This Row],[Landbouwer]]=1,Tb_Activiteiten[[#Headers],[Landbouwer]],"")))</f>
        <v/>
      </c>
      <c r="AO1122" t="str">
        <f>IF(ISNUMBER(FIND("arbeid",Methode_Keuze)),"",IF(ISNUMBER(FIND("arbeid",Methode_Keuze)),"",IF(Tb_Activiteiten[[#This Row],[Adviseur]]=1,Tb_Activiteiten[[#Headers],[Adviseur]],"")))</f>
        <v/>
      </c>
      <c r="AP1122" t="str">
        <f>IF(ISNUMBER(FIND("arbeid",Methode_Keuze)),"",IF(ISNUMBER(FIND("arbeid",Methode_Keuze)),"",IF(Tb_Activiteiten[[#This Row],[Projectleider/Expert]]=1,Tb_Activiteiten[[#Headers],[Projectleider/Expert]],"")))</f>
        <v/>
      </c>
      <c r="AQ1122" t="str">
        <f>IF(ISNUMBER(FIND("arbeid",Methode_Keuze)),"",IF(ISNUMBER(FIND("arbeid",Methode_Keuze)),"",IF(Tb_Activiteiten[[#This Row],[Arbeidskosten]]=1,Tb_Activiteiten[[#Headers],[Arbeidskosten]],"")))</f>
        <v/>
      </c>
      <c r="AR1122" t="str">
        <f>IF(ISNUMBER(FIND("arbeid",Methode_Keuze)),"",IF(ISNUMBER(FIND("arbeid",Methode_Keuze)),"",IF(Tb_Activiteiten[[#This Row],[Arbeidskosten op basis van IKS]]=1,Tb_Activiteiten[[#Headers],[Arbeidskosten op basis van IKS]],"")))</f>
        <v/>
      </c>
      <c r="AS1122" t="str">
        <f>IF(ISNUMBER(FIND("overige",Methode_Keuze)),"",IF(Tb_Activiteiten[[#This Row],[Kosten derden exclusief btw]]=1,Tb_Activiteiten[[#Headers],[Kosten derden exclusief btw]],""))</f>
        <v/>
      </c>
      <c r="AT1122" t="str">
        <f>IF(ISNUMBER(FIND("overige",Methode_Keuze)),"",IF(Tb_Activiteiten[[#This Row],[Niet verrekenbare btw]]=1,Tb_Activiteiten[[#Headers],[Niet verrekenbare btw]],""))</f>
        <v/>
      </c>
      <c r="AU1122" t="str">
        <f>IF(ISNUMBER(FIND("overige",Methode_Keuze)),"",IF(Tb_Activiteiten[[#This Row],[Grondkosten]]=1,Tb_Activiteiten[[#Headers],[Grondkosten]],""))</f>
        <v/>
      </c>
      <c r="AV1122" t="str">
        <f>IF(ISNUMBER(FIND("overige",Methode_Keuze)),"",IF(Tb_Activiteiten[[#This Row],[Bijdrage in natura (overige)]]=1,Tb_Activiteiten[[#Headers],[Bijdrage in natura (overige)]],""))</f>
        <v/>
      </c>
      <c r="AW1122" t="str">
        <f>IF(ISNUMBER(FIND("overige",Methode_Keuze)),"",IF(Tb_Activiteiten[[#This Row],[Bijdrage in natura (vrijwilligers)]]=1,Tb_Activiteiten[[#Headers],[Bijdrage in natura (vrijwilligers)]],""))</f>
        <v/>
      </c>
      <c r="AX1122" t="str">
        <f>IF(ISNUMBER(FIND("overige",Methode_Keuze)),"",IF(Tb_Activiteiten[[#This Row],[Afschrijvingskosten]]=1,Tb_Activiteiten[[#Headers],[Afschrijvingskosten]],""))</f>
        <v/>
      </c>
      <c r="AY1122" t="str">
        <f>IF(ISNUMBER(FIND("overige",Methode_Keuze)),"",IF(Tb_Activiteiten[[#This Row],[Vergoeding]]=1,Tb_Activiteiten[[#Headers],[Vergoeding]],""))</f>
        <v/>
      </c>
      <c r="AZ1122" t="str">
        <f>IF(ISNUMBER(FIND("arbeid",Methode_Keuze)),"",IF(Tb_Activiteiten[[#This Row],[Arbeidskosten - vast tarief (excl eigen arbeid)]]=1,Tb_Activiteiten[[#Headers],[Arbeidskosten - vast tarief (excl eigen arbeid)]],""))</f>
        <v/>
      </c>
      <c r="BA1122" t="str">
        <f>IF(ISNUMBER(FIND("overige",Methode_Keuze)),"",IF(Tb_Activiteiten[[#This Row],[Overige kosten]]=1,Tb_Activiteiten[[#Headers],[Overige kosten]],""))</f>
        <v/>
      </c>
    </row>
    <row r="1123" spans="1:53" x14ac:dyDescent="0.25">
      <c r="A1123" s="135"/>
      <c r="B1123" s="135"/>
      <c r="C1123" s="135"/>
      <c r="D1123" s="135"/>
      <c r="E1123" s="135"/>
      <c r="F1123" s="135"/>
      <c r="G1123" s="135"/>
      <c r="O1123" s="56"/>
      <c r="Q1123" t="str">
        <f>IFERROR(IF(VLOOKUP(Tb_Activiteiten[[#This Row],[Openstelling]],Tb_Openstelling[],2,0)=1,1,""),"")</f>
        <v/>
      </c>
      <c r="AK1123" t="str">
        <f>IF(ISNUMBER(FIND("arbeid",Methode_Keuze)),"",IF(ISNUMBER(FIND("arbeid",Methode_Keuze)),"",IF(Tb_Activiteiten[[#This Row],[Loonkosten]]=1,Tb_Activiteiten[[#Headers],[Loonkosten]],"")))</f>
        <v/>
      </c>
      <c r="AL1123" t="str">
        <f>IF(ISNUMBER(FIND("arbeid",Methode_Keuze)),"",IF(ISNUMBER(FIND("arbeid",Methode_Keuze)),"",IF(Tb_Activiteiten[[#This Row],[Eigen arbeid]]=1,Tb_Activiteiten[[#Headers],[Eigen arbeid]],"")))</f>
        <v/>
      </c>
      <c r="AM1123" t="str">
        <f>IF(ISNUMBER(FIND("arbeid",Methode_Keuze)),"",IF(ISNUMBER(FIND("arbeid",Methode_Keuze)),"",IF(Tb_Activiteiten[[#This Row],[Projectmedewerker]]=1,Tb_Activiteiten[[#Headers],[Projectmedewerker]],"")))</f>
        <v/>
      </c>
      <c r="AN1123" t="str">
        <f>IF(ISNUMBER(FIND("arbeid",Methode_Keuze)),"",IF(ISNUMBER(FIND("arbeid",Methode_Keuze)),"",IF(Tb_Activiteiten[[#This Row],[Landbouwer]]=1,Tb_Activiteiten[[#Headers],[Landbouwer]],"")))</f>
        <v/>
      </c>
      <c r="AO1123" t="str">
        <f>IF(ISNUMBER(FIND("arbeid",Methode_Keuze)),"",IF(ISNUMBER(FIND("arbeid",Methode_Keuze)),"",IF(Tb_Activiteiten[[#This Row],[Adviseur]]=1,Tb_Activiteiten[[#Headers],[Adviseur]],"")))</f>
        <v/>
      </c>
      <c r="AP1123" t="str">
        <f>IF(ISNUMBER(FIND("arbeid",Methode_Keuze)),"",IF(ISNUMBER(FIND("arbeid",Methode_Keuze)),"",IF(Tb_Activiteiten[[#This Row],[Projectleider/Expert]]=1,Tb_Activiteiten[[#Headers],[Projectleider/Expert]],"")))</f>
        <v/>
      </c>
      <c r="AQ1123" t="str">
        <f>IF(ISNUMBER(FIND("arbeid",Methode_Keuze)),"",IF(ISNUMBER(FIND("arbeid",Methode_Keuze)),"",IF(Tb_Activiteiten[[#This Row],[Arbeidskosten]]=1,Tb_Activiteiten[[#Headers],[Arbeidskosten]],"")))</f>
        <v/>
      </c>
      <c r="AR1123" t="str">
        <f>IF(ISNUMBER(FIND("arbeid",Methode_Keuze)),"",IF(ISNUMBER(FIND("arbeid",Methode_Keuze)),"",IF(Tb_Activiteiten[[#This Row],[Arbeidskosten op basis van IKS]]=1,Tb_Activiteiten[[#Headers],[Arbeidskosten op basis van IKS]],"")))</f>
        <v/>
      </c>
      <c r="AS1123" t="str">
        <f>IF(ISNUMBER(FIND("overige",Methode_Keuze)),"",IF(Tb_Activiteiten[[#This Row],[Kosten derden exclusief btw]]=1,Tb_Activiteiten[[#Headers],[Kosten derden exclusief btw]],""))</f>
        <v/>
      </c>
      <c r="AT1123" t="str">
        <f>IF(ISNUMBER(FIND("overige",Methode_Keuze)),"",IF(Tb_Activiteiten[[#This Row],[Niet verrekenbare btw]]=1,Tb_Activiteiten[[#Headers],[Niet verrekenbare btw]],""))</f>
        <v/>
      </c>
      <c r="AU1123" t="str">
        <f>IF(ISNUMBER(FIND("overige",Methode_Keuze)),"",IF(Tb_Activiteiten[[#This Row],[Grondkosten]]=1,Tb_Activiteiten[[#Headers],[Grondkosten]],""))</f>
        <v/>
      </c>
      <c r="AV1123" t="str">
        <f>IF(ISNUMBER(FIND("overige",Methode_Keuze)),"",IF(Tb_Activiteiten[[#This Row],[Bijdrage in natura (overige)]]=1,Tb_Activiteiten[[#Headers],[Bijdrage in natura (overige)]],""))</f>
        <v/>
      </c>
      <c r="AW1123" t="str">
        <f>IF(ISNUMBER(FIND("overige",Methode_Keuze)),"",IF(Tb_Activiteiten[[#This Row],[Bijdrage in natura (vrijwilligers)]]=1,Tb_Activiteiten[[#Headers],[Bijdrage in natura (vrijwilligers)]],""))</f>
        <v/>
      </c>
      <c r="AX1123" t="str">
        <f>IF(ISNUMBER(FIND("overige",Methode_Keuze)),"",IF(Tb_Activiteiten[[#This Row],[Afschrijvingskosten]]=1,Tb_Activiteiten[[#Headers],[Afschrijvingskosten]],""))</f>
        <v/>
      </c>
      <c r="AY1123" t="str">
        <f>IF(ISNUMBER(FIND("overige",Methode_Keuze)),"",IF(Tb_Activiteiten[[#This Row],[Vergoeding]]=1,Tb_Activiteiten[[#Headers],[Vergoeding]],""))</f>
        <v/>
      </c>
      <c r="AZ1123" t="str">
        <f>IF(ISNUMBER(FIND("arbeid",Methode_Keuze)),"",IF(Tb_Activiteiten[[#This Row],[Arbeidskosten - vast tarief (excl eigen arbeid)]]=1,Tb_Activiteiten[[#Headers],[Arbeidskosten - vast tarief (excl eigen arbeid)]],""))</f>
        <v/>
      </c>
      <c r="BA1123" t="str">
        <f>IF(ISNUMBER(FIND("overige",Methode_Keuze)),"",IF(Tb_Activiteiten[[#This Row],[Overige kosten]]=1,Tb_Activiteiten[[#Headers],[Overige kosten]],""))</f>
        <v/>
      </c>
    </row>
    <row r="1124" spans="1:53" x14ac:dyDescent="0.25">
      <c r="A1124" s="135"/>
      <c r="B1124" s="135"/>
      <c r="C1124" s="135"/>
      <c r="D1124" s="135"/>
      <c r="E1124" s="135"/>
      <c r="F1124" s="135"/>
      <c r="G1124" s="135"/>
      <c r="O1124" s="56"/>
      <c r="Q1124" t="str">
        <f>IFERROR(IF(VLOOKUP(Tb_Activiteiten[[#This Row],[Openstelling]],Tb_Openstelling[],2,0)=1,1,""),"")</f>
        <v/>
      </c>
      <c r="AK1124" t="str">
        <f>IF(ISNUMBER(FIND("arbeid",Methode_Keuze)),"",IF(ISNUMBER(FIND("arbeid",Methode_Keuze)),"",IF(Tb_Activiteiten[[#This Row],[Loonkosten]]=1,Tb_Activiteiten[[#Headers],[Loonkosten]],"")))</f>
        <v/>
      </c>
      <c r="AL1124" t="str">
        <f>IF(ISNUMBER(FIND("arbeid",Methode_Keuze)),"",IF(ISNUMBER(FIND("arbeid",Methode_Keuze)),"",IF(Tb_Activiteiten[[#This Row],[Eigen arbeid]]=1,Tb_Activiteiten[[#Headers],[Eigen arbeid]],"")))</f>
        <v/>
      </c>
      <c r="AM1124" t="str">
        <f>IF(ISNUMBER(FIND("arbeid",Methode_Keuze)),"",IF(ISNUMBER(FIND("arbeid",Methode_Keuze)),"",IF(Tb_Activiteiten[[#This Row],[Projectmedewerker]]=1,Tb_Activiteiten[[#Headers],[Projectmedewerker]],"")))</f>
        <v/>
      </c>
      <c r="AN1124" t="str">
        <f>IF(ISNUMBER(FIND("arbeid",Methode_Keuze)),"",IF(ISNUMBER(FIND("arbeid",Methode_Keuze)),"",IF(Tb_Activiteiten[[#This Row],[Landbouwer]]=1,Tb_Activiteiten[[#Headers],[Landbouwer]],"")))</f>
        <v/>
      </c>
      <c r="AO1124" t="str">
        <f>IF(ISNUMBER(FIND("arbeid",Methode_Keuze)),"",IF(ISNUMBER(FIND("arbeid",Methode_Keuze)),"",IF(Tb_Activiteiten[[#This Row],[Adviseur]]=1,Tb_Activiteiten[[#Headers],[Adviseur]],"")))</f>
        <v/>
      </c>
      <c r="AP1124" t="str">
        <f>IF(ISNUMBER(FIND("arbeid",Methode_Keuze)),"",IF(ISNUMBER(FIND("arbeid",Methode_Keuze)),"",IF(Tb_Activiteiten[[#This Row],[Projectleider/Expert]]=1,Tb_Activiteiten[[#Headers],[Projectleider/Expert]],"")))</f>
        <v/>
      </c>
      <c r="AQ1124" t="str">
        <f>IF(ISNUMBER(FIND("arbeid",Methode_Keuze)),"",IF(ISNUMBER(FIND("arbeid",Methode_Keuze)),"",IF(Tb_Activiteiten[[#This Row],[Arbeidskosten]]=1,Tb_Activiteiten[[#Headers],[Arbeidskosten]],"")))</f>
        <v/>
      </c>
      <c r="AR1124" t="str">
        <f>IF(ISNUMBER(FIND("arbeid",Methode_Keuze)),"",IF(ISNUMBER(FIND("arbeid",Methode_Keuze)),"",IF(Tb_Activiteiten[[#This Row],[Arbeidskosten op basis van IKS]]=1,Tb_Activiteiten[[#Headers],[Arbeidskosten op basis van IKS]],"")))</f>
        <v/>
      </c>
      <c r="AS1124" t="str">
        <f>IF(ISNUMBER(FIND("overige",Methode_Keuze)),"",IF(Tb_Activiteiten[[#This Row],[Kosten derden exclusief btw]]=1,Tb_Activiteiten[[#Headers],[Kosten derden exclusief btw]],""))</f>
        <v/>
      </c>
      <c r="AT1124" t="str">
        <f>IF(ISNUMBER(FIND("overige",Methode_Keuze)),"",IF(Tb_Activiteiten[[#This Row],[Niet verrekenbare btw]]=1,Tb_Activiteiten[[#Headers],[Niet verrekenbare btw]],""))</f>
        <v/>
      </c>
      <c r="AU1124" t="str">
        <f>IF(ISNUMBER(FIND("overige",Methode_Keuze)),"",IF(Tb_Activiteiten[[#This Row],[Grondkosten]]=1,Tb_Activiteiten[[#Headers],[Grondkosten]],""))</f>
        <v/>
      </c>
      <c r="AV1124" t="str">
        <f>IF(ISNUMBER(FIND("overige",Methode_Keuze)),"",IF(Tb_Activiteiten[[#This Row],[Bijdrage in natura (overige)]]=1,Tb_Activiteiten[[#Headers],[Bijdrage in natura (overige)]],""))</f>
        <v/>
      </c>
      <c r="AW1124" t="str">
        <f>IF(ISNUMBER(FIND("overige",Methode_Keuze)),"",IF(Tb_Activiteiten[[#This Row],[Bijdrage in natura (vrijwilligers)]]=1,Tb_Activiteiten[[#Headers],[Bijdrage in natura (vrijwilligers)]],""))</f>
        <v/>
      </c>
      <c r="AX1124" t="str">
        <f>IF(ISNUMBER(FIND("overige",Methode_Keuze)),"",IF(Tb_Activiteiten[[#This Row],[Afschrijvingskosten]]=1,Tb_Activiteiten[[#Headers],[Afschrijvingskosten]],""))</f>
        <v/>
      </c>
      <c r="AY1124" t="str">
        <f>IF(ISNUMBER(FIND("overige",Methode_Keuze)),"",IF(Tb_Activiteiten[[#This Row],[Vergoeding]]=1,Tb_Activiteiten[[#Headers],[Vergoeding]],""))</f>
        <v/>
      </c>
      <c r="AZ1124" t="str">
        <f>IF(ISNUMBER(FIND("arbeid",Methode_Keuze)),"",IF(Tb_Activiteiten[[#This Row],[Arbeidskosten - vast tarief (excl eigen arbeid)]]=1,Tb_Activiteiten[[#Headers],[Arbeidskosten - vast tarief (excl eigen arbeid)]],""))</f>
        <v/>
      </c>
      <c r="BA1124" t="str">
        <f>IF(ISNUMBER(FIND("overige",Methode_Keuze)),"",IF(Tb_Activiteiten[[#This Row],[Overige kosten]]=1,Tb_Activiteiten[[#Headers],[Overige kosten]],""))</f>
        <v/>
      </c>
    </row>
    <row r="1125" spans="1:53" x14ac:dyDescent="0.25">
      <c r="A1125" s="135"/>
      <c r="B1125" s="135"/>
      <c r="C1125" s="135"/>
      <c r="D1125" s="135"/>
      <c r="E1125" s="135"/>
      <c r="F1125" s="135"/>
      <c r="G1125" s="135"/>
      <c r="O1125" s="56"/>
      <c r="Q1125" t="str">
        <f>IFERROR(IF(VLOOKUP(Tb_Activiteiten[[#This Row],[Openstelling]],Tb_Openstelling[],2,0)=1,1,""),"")</f>
        <v/>
      </c>
      <c r="AK1125" t="str">
        <f>IF(ISNUMBER(FIND("arbeid",Methode_Keuze)),"",IF(ISNUMBER(FIND("arbeid",Methode_Keuze)),"",IF(Tb_Activiteiten[[#This Row],[Loonkosten]]=1,Tb_Activiteiten[[#Headers],[Loonkosten]],"")))</f>
        <v/>
      </c>
      <c r="AL1125" t="str">
        <f>IF(ISNUMBER(FIND("arbeid",Methode_Keuze)),"",IF(ISNUMBER(FIND("arbeid",Methode_Keuze)),"",IF(Tb_Activiteiten[[#This Row],[Eigen arbeid]]=1,Tb_Activiteiten[[#Headers],[Eigen arbeid]],"")))</f>
        <v/>
      </c>
      <c r="AM1125" t="str">
        <f>IF(ISNUMBER(FIND("arbeid",Methode_Keuze)),"",IF(ISNUMBER(FIND("arbeid",Methode_Keuze)),"",IF(Tb_Activiteiten[[#This Row],[Projectmedewerker]]=1,Tb_Activiteiten[[#Headers],[Projectmedewerker]],"")))</f>
        <v/>
      </c>
      <c r="AN1125" t="str">
        <f>IF(ISNUMBER(FIND("arbeid",Methode_Keuze)),"",IF(ISNUMBER(FIND("arbeid",Methode_Keuze)),"",IF(Tb_Activiteiten[[#This Row],[Landbouwer]]=1,Tb_Activiteiten[[#Headers],[Landbouwer]],"")))</f>
        <v/>
      </c>
      <c r="AO1125" t="str">
        <f>IF(ISNUMBER(FIND("arbeid",Methode_Keuze)),"",IF(ISNUMBER(FIND("arbeid",Methode_Keuze)),"",IF(Tb_Activiteiten[[#This Row],[Adviseur]]=1,Tb_Activiteiten[[#Headers],[Adviseur]],"")))</f>
        <v/>
      </c>
      <c r="AP1125" t="str">
        <f>IF(ISNUMBER(FIND("arbeid",Methode_Keuze)),"",IF(ISNUMBER(FIND("arbeid",Methode_Keuze)),"",IF(Tb_Activiteiten[[#This Row],[Projectleider/Expert]]=1,Tb_Activiteiten[[#Headers],[Projectleider/Expert]],"")))</f>
        <v/>
      </c>
      <c r="AQ1125" t="str">
        <f>IF(ISNUMBER(FIND("arbeid",Methode_Keuze)),"",IF(ISNUMBER(FIND("arbeid",Methode_Keuze)),"",IF(Tb_Activiteiten[[#This Row],[Arbeidskosten]]=1,Tb_Activiteiten[[#Headers],[Arbeidskosten]],"")))</f>
        <v/>
      </c>
      <c r="AR1125" t="str">
        <f>IF(ISNUMBER(FIND("arbeid",Methode_Keuze)),"",IF(ISNUMBER(FIND("arbeid",Methode_Keuze)),"",IF(Tb_Activiteiten[[#This Row],[Arbeidskosten op basis van IKS]]=1,Tb_Activiteiten[[#Headers],[Arbeidskosten op basis van IKS]],"")))</f>
        <v/>
      </c>
      <c r="AS1125" t="str">
        <f>IF(ISNUMBER(FIND("overige",Methode_Keuze)),"",IF(Tb_Activiteiten[[#This Row],[Kosten derden exclusief btw]]=1,Tb_Activiteiten[[#Headers],[Kosten derden exclusief btw]],""))</f>
        <v/>
      </c>
      <c r="AT1125" t="str">
        <f>IF(ISNUMBER(FIND("overige",Methode_Keuze)),"",IF(Tb_Activiteiten[[#This Row],[Niet verrekenbare btw]]=1,Tb_Activiteiten[[#Headers],[Niet verrekenbare btw]],""))</f>
        <v/>
      </c>
      <c r="AU1125" t="str">
        <f>IF(ISNUMBER(FIND("overige",Methode_Keuze)),"",IF(Tb_Activiteiten[[#This Row],[Grondkosten]]=1,Tb_Activiteiten[[#Headers],[Grondkosten]],""))</f>
        <v/>
      </c>
      <c r="AV1125" t="str">
        <f>IF(ISNUMBER(FIND("overige",Methode_Keuze)),"",IF(Tb_Activiteiten[[#This Row],[Bijdrage in natura (overige)]]=1,Tb_Activiteiten[[#Headers],[Bijdrage in natura (overige)]],""))</f>
        <v/>
      </c>
      <c r="AW1125" t="str">
        <f>IF(ISNUMBER(FIND("overige",Methode_Keuze)),"",IF(Tb_Activiteiten[[#This Row],[Bijdrage in natura (vrijwilligers)]]=1,Tb_Activiteiten[[#Headers],[Bijdrage in natura (vrijwilligers)]],""))</f>
        <v/>
      </c>
      <c r="AX1125" t="str">
        <f>IF(ISNUMBER(FIND("overige",Methode_Keuze)),"",IF(Tb_Activiteiten[[#This Row],[Afschrijvingskosten]]=1,Tb_Activiteiten[[#Headers],[Afschrijvingskosten]],""))</f>
        <v/>
      </c>
      <c r="AY1125" t="str">
        <f>IF(ISNUMBER(FIND("overige",Methode_Keuze)),"",IF(Tb_Activiteiten[[#This Row],[Vergoeding]]=1,Tb_Activiteiten[[#Headers],[Vergoeding]],""))</f>
        <v/>
      </c>
      <c r="AZ1125" t="str">
        <f>IF(ISNUMBER(FIND("arbeid",Methode_Keuze)),"",IF(Tb_Activiteiten[[#This Row],[Arbeidskosten - vast tarief (excl eigen arbeid)]]=1,Tb_Activiteiten[[#Headers],[Arbeidskosten - vast tarief (excl eigen arbeid)]],""))</f>
        <v/>
      </c>
      <c r="BA1125" t="str">
        <f>IF(ISNUMBER(FIND("overige",Methode_Keuze)),"",IF(Tb_Activiteiten[[#This Row],[Overige kosten]]=1,Tb_Activiteiten[[#Headers],[Overige kosten]],""))</f>
        <v/>
      </c>
    </row>
    <row r="1126" spans="1:53" x14ac:dyDescent="0.25">
      <c r="A1126" s="135"/>
      <c r="B1126" s="135"/>
      <c r="C1126" s="135"/>
      <c r="D1126" s="135"/>
      <c r="E1126" s="135"/>
      <c r="F1126" s="135"/>
      <c r="G1126" s="135"/>
      <c r="O1126" s="56"/>
      <c r="Q1126" t="str">
        <f>IFERROR(IF(VLOOKUP(Tb_Activiteiten[[#This Row],[Openstelling]],Tb_Openstelling[],2,0)=1,1,""),"")</f>
        <v/>
      </c>
      <c r="AK1126" t="str">
        <f>IF(ISNUMBER(FIND("arbeid",Methode_Keuze)),"",IF(ISNUMBER(FIND("arbeid",Methode_Keuze)),"",IF(Tb_Activiteiten[[#This Row],[Loonkosten]]=1,Tb_Activiteiten[[#Headers],[Loonkosten]],"")))</f>
        <v/>
      </c>
      <c r="AL1126" t="str">
        <f>IF(ISNUMBER(FIND("arbeid",Methode_Keuze)),"",IF(ISNUMBER(FIND("arbeid",Methode_Keuze)),"",IF(Tb_Activiteiten[[#This Row],[Eigen arbeid]]=1,Tb_Activiteiten[[#Headers],[Eigen arbeid]],"")))</f>
        <v/>
      </c>
      <c r="AM1126" t="str">
        <f>IF(ISNUMBER(FIND("arbeid",Methode_Keuze)),"",IF(ISNUMBER(FIND("arbeid",Methode_Keuze)),"",IF(Tb_Activiteiten[[#This Row],[Projectmedewerker]]=1,Tb_Activiteiten[[#Headers],[Projectmedewerker]],"")))</f>
        <v/>
      </c>
      <c r="AN1126" t="str">
        <f>IF(ISNUMBER(FIND("arbeid",Methode_Keuze)),"",IF(ISNUMBER(FIND("arbeid",Methode_Keuze)),"",IF(Tb_Activiteiten[[#This Row],[Landbouwer]]=1,Tb_Activiteiten[[#Headers],[Landbouwer]],"")))</f>
        <v/>
      </c>
      <c r="AO1126" t="str">
        <f>IF(ISNUMBER(FIND("arbeid",Methode_Keuze)),"",IF(ISNUMBER(FIND("arbeid",Methode_Keuze)),"",IF(Tb_Activiteiten[[#This Row],[Adviseur]]=1,Tb_Activiteiten[[#Headers],[Adviseur]],"")))</f>
        <v/>
      </c>
      <c r="AP1126" t="str">
        <f>IF(ISNUMBER(FIND("arbeid",Methode_Keuze)),"",IF(ISNUMBER(FIND("arbeid",Methode_Keuze)),"",IF(Tb_Activiteiten[[#This Row],[Projectleider/Expert]]=1,Tb_Activiteiten[[#Headers],[Projectleider/Expert]],"")))</f>
        <v/>
      </c>
      <c r="AQ1126" t="str">
        <f>IF(ISNUMBER(FIND("arbeid",Methode_Keuze)),"",IF(ISNUMBER(FIND("arbeid",Methode_Keuze)),"",IF(Tb_Activiteiten[[#This Row],[Arbeidskosten]]=1,Tb_Activiteiten[[#Headers],[Arbeidskosten]],"")))</f>
        <v/>
      </c>
      <c r="AR1126" t="str">
        <f>IF(ISNUMBER(FIND("arbeid",Methode_Keuze)),"",IF(ISNUMBER(FIND("arbeid",Methode_Keuze)),"",IF(Tb_Activiteiten[[#This Row],[Arbeidskosten op basis van IKS]]=1,Tb_Activiteiten[[#Headers],[Arbeidskosten op basis van IKS]],"")))</f>
        <v/>
      </c>
      <c r="AS1126" t="str">
        <f>IF(ISNUMBER(FIND("overige",Methode_Keuze)),"",IF(Tb_Activiteiten[[#This Row],[Kosten derden exclusief btw]]=1,Tb_Activiteiten[[#Headers],[Kosten derden exclusief btw]],""))</f>
        <v/>
      </c>
      <c r="AT1126" t="str">
        <f>IF(ISNUMBER(FIND("overige",Methode_Keuze)),"",IF(Tb_Activiteiten[[#This Row],[Niet verrekenbare btw]]=1,Tb_Activiteiten[[#Headers],[Niet verrekenbare btw]],""))</f>
        <v/>
      </c>
      <c r="AU1126" t="str">
        <f>IF(ISNUMBER(FIND("overige",Methode_Keuze)),"",IF(Tb_Activiteiten[[#This Row],[Grondkosten]]=1,Tb_Activiteiten[[#Headers],[Grondkosten]],""))</f>
        <v/>
      </c>
      <c r="AV1126" t="str">
        <f>IF(ISNUMBER(FIND("overige",Methode_Keuze)),"",IF(Tb_Activiteiten[[#This Row],[Bijdrage in natura (overige)]]=1,Tb_Activiteiten[[#Headers],[Bijdrage in natura (overige)]],""))</f>
        <v/>
      </c>
      <c r="AW1126" t="str">
        <f>IF(ISNUMBER(FIND("overige",Methode_Keuze)),"",IF(Tb_Activiteiten[[#This Row],[Bijdrage in natura (vrijwilligers)]]=1,Tb_Activiteiten[[#Headers],[Bijdrage in natura (vrijwilligers)]],""))</f>
        <v/>
      </c>
      <c r="AX1126" t="str">
        <f>IF(ISNUMBER(FIND("overige",Methode_Keuze)),"",IF(Tb_Activiteiten[[#This Row],[Afschrijvingskosten]]=1,Tb_Activiteiten[[#Headers],[Afschrijvingskosten]],""))</f>
        <v/>
      </c>
      <c r="AY1126" t="str">
        <f>IF(ISNUMBER(FIND("overige",Methode_Keuze)),"",IF(Tb_Activiteiten[[#This Row],[Vergoeding]]=1,Tb_Activiteiten[[#Headers],[Vergoeding]],""))</f>
        <v/>
      </c>
      <c r="AZ1126" t="str">
        <f>IF(ISNUMBER(FIND("arbeid",Methode_Keuze)),"",IF(Tb_Activiteiten[[#This Row],[Arbeidskosten - vast tarief (excl eigen arbeid)]]=1,Tb_Activiteiten[[#Headers],[Arbeidskosten - vast tarief (excl eigen arbeid)]],""))</f>
        <v/>
      </c>
      <c r="BA1126" t="str">
        <f>IF(ISNUMBER(FIND("overige",Methode_Keuze)),"",IF(Tb_Activiteiten[[#This Row],[Overige kosten]]=1,Tb_Activiteiten[[#Headers],[Overige kosten]],""))</f>
        <v/>
      </c>
    </row>
    <row r="1127" spans="1:53" x14ac:dyDescent="0.25">
      <c r="A1127" s="135"/>
      <c r="B1127" s="135"/>
      <c r="C1127" s="135"/>
      <c r="D1127" s="135"/>
      <c r="E1127" s="135"/>
      <c r="F1127" s="135"/>
      <c r="G1127" s="135"/>
      <c r="O1127" s="56"/>
      <c r="Q1127" t="str">
        <f>IFERROR(IF(VLOOKUP(Tb_Activiteiten[[#This Row],[Openstelling]],Tb_Openstelling[],2,0)=1,1,""),"")</f>
        <v/>
      </c>
      <c r="AK1127" t="str">
        <f>IF(ISNUMBER(FIND("arbeid",Methode_Keuze)),"",IF(ISNUMBER(FIND("arbeid",Methode_Keuze)),"",IF(Tb_Activiteiten[[#This Row],[Loonkosten]]=1,Tb_Activiteiten[[#Headers],[Loonkosten]],"")))</f>
        <v/>
      </c>
      <c r="AL1127" t="str">
        <f>IF(ISNUMBER(FIND("arbeid",Methode_Keuze)),"",IF(ISNUMBER(FIND("arbeid",Methode_Keuze)),"",IF(Tb_Activiteiten[[#This Row],[Eigen arbeid]]=1,Tb_Activiteiten[[#Headers],[Eigen arbeid]],"")))</f>
        <v/>
      </c>
      <c r="AM1127" t="str">
        <f>IF(ISNUMBER(FIND("arbeid",Methode_Keuze)),"",IF(ISNUMBER(FIND("arbeid",Methode_Keuze)),"",IF(Tb_Activiteiten[[#This Row],[Projectmedewerker]]=1,Tb_Activiteiten[[#Headers],[Projectmedewerker]],"")))</f>
        <v/>
      </c>
      <c r="AN1127" t="str">
        <f>IF(ISNUMBER(FIND("arbeid",Methode_Keuze)),"",IF(ISNUMBER(FIND("arbeid",Methode_Keuze)),"",IF(Tb_Activiteiten[[#This Row],[Landbouwer]]=1,Tb_Activiteiten[[#Headers],[Landbouwer]],"")))</f>
        <v/>
      </c>
      <c r="AO1127" t="str">
        <f>IF(ISNUMBER(FIND("arbeid",Methode_Keuze)),"",IF(ISNUMBER(FIND("arbeid",Methode_Keuze)),"",IF(Tb_Activiteiten[[#This Row],[Adviseur]]=1,Tb_Activiteiten[[#Headers],[Adviseur]],"")))</f>
        <v/>
      </c>
      <c r="AP1127" t="str">
        <f>IF(ISNUMBER(FIND("arbeid",Methode_Keuze)),"",IF(ISNUMBER(FIND("arbeid",Methode_Keuze)),"",IF(Tb_Activiteiten[[#This Row],[Projectleider/Expert]]=1,Tb_Activiteiten[[#Headers],[Projectleider/Expert]],"")))</f>
        <v/>
      </c>
      <c r="AQ1127" t="str">
        <f>IF(ISNUMBER(FIND("arbeid",Methode_Keuze)),"",IF(ISNUMBER(FIND("arbeid",Methode_Keuze)),"",IF(Tb_Activiteiten[[#This Row],[Arbeidskosten]]=1,Tb_Activiteiten[[#Headers],[Arbeidskosten]],"")))</f>
        <v/>
      </c>
      <c r="AR1127" t="str">
        <f>IF(ISNUMBER(FIND("arbeid",Methode_Keuze)),"",IF(ISNUMBER(FIND("arbeid",Methode_Keuze)),"",IF(Tb_Activiteiten[[#This Row],[Arbeidskosten op basis van IKS]]=1,Tb_Activiteiten[[#Headers],[Arbeidskosten op basis van IKS]],"")))</f>
        <v/>
      </c>
      <c r="AS1127" t="str">
        <f>IF(ISNUMBER(FIND("overige",Methode_Keuze)),"",IF(Tb_Activiteiten[[#This Row],[Kosten derden exclusief btw]]=1,Tb_Activiteiten[[#Headers],[Kosten derden exclusief btw]],""))</f>
        <v/>
      </c>
      <c r="AT1127" t="str">
        <f>IF(ISNUMBER(FIND("overige",Methode_Keuze)),"",IF(Tb_Activiteiten[[#This Row],[Niet verrekenbare btw]]=1,Tb_Activiteiten[[#Headers],[Niet verrekenbare btw]],""))</f>
        <v/>
      </c>
      <c r="AU1127" t="str">
        <f>IF(ISNUMBER(FIND("overige",Methode_Keuze)),"",IF(Tb_Activiteiten[[#This Row],[Grondkosten]]=1,Tb_Activiteiten[[#Headers],[Grondkosten]],""))</f>
        <v/>
      </c>
      <c r="AV1127" t="str">
        <f>IF(ISNUMBER(FIND("overige",Methode_Keuze)),"",IF(Tb_Activiteiten[[#This Row],[Bijdrage in natura (overige)]]=1,Tb_Activiteiten[[#Headers],[Bijdrage in natura (overige)]],""))</f>
        <v/>
      </c>
      <c r="AW1127" t="str">
        <f>IF(ISNUMBER(FIND("overige",Methode_Keuze)),"",IF(Tb_Activiteiten[[#This Row],[Bijdrage in natura (vrijwilligers)]]=1,Tb_Activiteiten[[#Headers],[Bijdrage in natura (vrijwilligers)]],""))</f>
        <v/>
      </c>
      <c r="AX1127" t="str">
        <f>IF(ISNUMBER(FIND("overige",Methode_Keuze)),"",IF(Tb_Activiteiten[[#This Row],[Afschrijvingskosten]]=1,Tb_Activiteiten[[#Headers],[Afschrijvingskosten]],""))</f>
        <v/>
      </c>
      <c r="AY1127" t="str">
        <f>IF(ISNUMBER(FIND("overige",Methode_Keuze)),"",IF(Tb_Activiteiten[[#This Row],[Vergoeding]]=1,Tb_Activiteiten[[#Headers],[Vergoeding]],""))</f>
        <v/>
      </c>
      <c r="AZ1127" t="str">
        <f>IF(ISNUMBER(FIND("arbeid",Methode_Keuze)),"",IF(Tb_Activiteiten[[#This Row],[Arbeidskosten - vast tarief (excl eigen arbeid)]]=1,Tb_Activiteiten[[#Headers],[Arbeidskosten - vast tarief (excl eigen arbeid)]],""))</f>
        <v/>
      </c>
      <c r="BA1127" t="str">
        <f>IF(ISNUMBER(FIND("overige",Methode_Keuze)),"",IF(Tb_Activiteiten[[#This Row],[Overige kosten]]=1,Tb_Activiteiten[[#Headers],[Overige kosten]],""))</f>
        <v/>
      </c>
    </row>
    <row r="1128" spans="1:53" x14ac:dyDescent="0.25">
      <c r="A1128" s="135"/>
      <c r="B1128" s="135"/>
      <c r="C1128" s="135"/>
      <c r="D1128" s="135"/>
      <c r="E1128" s="135"/>
      <c r="F1128" s="135"/>
      <c r="G1128" s="135"/>
      <c r="O1128" s="56"/>
      <c r="Q1128" t="str">
        <f>IFERROR(IF(VLOOKUP(Tb_Activiteiten[[#This Row],[Openstelling]],Tb_Openstelling[],2,0)=1,1,""),"")</f>
        <v/>
      </c>
      <c r="AK1128" t="str">
        <f>IF(ISNUMBER(FIND("arbeid",Methode_Keuze)),"",IF(ISNUMBER(FIND("arbeid",Methode_Keuze)),"",IF(Tb_Activiteiten[[#This Row],[Loonkosten]]=1,Tb_Activiteiten[[#Headers],[Loonkosten]],"")))</f>
        <v/>
      </c>
      <c r="AL1128" t="str">
        <f>IF(ISNUMBER(FIND("arbeid",Methode_Keuze)),"",IF(ISNUMBER(FIND("arbeid",Methode_Keuze)),"",IF(Tb_Activiteiten[[#This Row],[Eigen arbeid]]=1,Tb_Activiteiten[[#Headers],[Eigen arbeid]],"")))</f>
        <v/>
      </c>
      <c r="AM1128" t="str">
        <f>IF(ISNUMBER(FIND("arbeid",Methode_Keuze)),"",IF(ISNUMBER(FIND("arbeid",Methode_Keuze)),"",IF(Tb_Activiteiten[[#This Row],[Projectmedewerker]]=1,Tb_Activiteiten[[#Headers],[Projectmedewerker]],"")))</f>
        <v/>
      </c>
      <c r="AN1128" t="str">
        <f>IF(ISNUMBER(FIND("arbeid",Methode_Keuze)),"",IF(ISNUMBER(FIND("arbeid",Methode_Keuze)),"",IF(Tb_Activiteiten[[#This Row],[Landbouwer]]=1,Tb_Activiteiten[[#Headers],[Landbouwer]],"")))</f>
        <v/>
      </c>
      <c r="AO1128" t="str">
        <f>IF(ISNUMBER(FIND("arbeid",Methode_Keuze)),"",IF(ISNUMBER(FIND("arbeid",Methode_Keuze)),"",IF(Tb_Activiteiten[[#This Row],[Adviseur]]=1,Tb_Activiteiten[[#Headers],[Adviseur]],"")))</f>
        <v/>
      </c>
      <c r="AP1128" t="str">
        <f>IF(ISNUMBER(FIND("arbeid",Methode_Keuze)),"",IF(ISNUMBER(FIND("arbeid",Methode_Keuze)),"",IF(Tb_Activiteiten[[#This Row],[Projectleider/Expert]]=1,Tb_Activiteiten[[#Headers],[Projectleider/Expert]],"")))</f>
        <v/>
      </c>
      <c r="AQ1128" t="str">
        <f>IF(ISNUMBER(FIND("arbeid",Methode_Keuze)),"",IF(ISNUMBER(FIND("arbeid",Methode_Keuze)),"",IF(Tb_Activiteiten[[#This Row],[Arbeidskosten]]=1,Tb_Activiteiten[[#Headers],[Arbeidskosten]],"")))</f>
        <v/>
      </c>
      <c r="AR1128" t="str">
        <f>IF(ISNUMBER(FIND("arbeid",Methode_Keuze)),"",IF(ISNUMBER(FIND("arbeid",Methode_Keuze)),"",IF(Tb_Activiteiten[[#This Row],[Arbeidskosten op basis van IKS]]=1,Tb_Activiteiten[[#Headers],[Arbeidskosten op basis van IKS]],"")))</f>
        <v/>
      </c>
      <c r="AS1128" t="str">
        <f>IF(ISNUMBER(FIND("overige",Methode_Keuze)),"",IF(Tb_Activiteiten[[#This Row],[Kosten derden exclusief btw]]=1,Tb_Activiteiten[[#Headers],[Kosten derden exclusief btw]],""))</f>
        <v/>
      </c>
      <c r="AT1128" t="str">
        <f>IF(ISNUMBER(FIND("overige",Methode_Keuze)),"",IF(Tb_Activiteiten[[#This Row],[Niet verrekenbare btw]]=1,Tb_Activiteiten[[#Headers],[Niet verrekenbare btw]],""))</f>
        <v/>
      </c>
      <c r="AU1128" t="str">
        <f>IF(ISNUMBER(FIND("overige",Methode_Keuze)),"",IF(Tb_Activiteiten[[#This Row],[Grondkosten]]=1,Tb_Activiteiten[[#Headers],[Grondkosten]],""))</f>
        <v/>
      </c>
      <c r="AV1128" t="str">
        <f>IF(ISNUMBER(FIND("overige",Methode_Keuze)),"",IF(Tb_Activiteiten[[#This Row],[Bijdrage in natura (overige)]]=1,Tb_Activiteiten[[#Headers],[Bijdrage in natura (overige)]],""))</f>
        <v/>
      </c>
      <c r="AW1128" t="str">
        <f>IF(ISNUMBER(FIND("overige",Methode_Keuze)),"",IF(Tb_Activiteiten[[#This Row],[Bijdrage in natura (vrijwilligers)]]=1,Tb_Activiteiten[[#Headers],[Bijdrage in natura (vrijwilligers)]],""))</f>
        <v/>
      </c>
      <c r="AX1128" t="str">
        <f>IF(ISNUMBER(FIND("overige",Methode_Keuze)),"",IF(Tb_Activiteiten[[#This Row],[Afschrijvingskosten]]=1,Tb_Activiteiten[[#Headers],[Afschrijvingskosten]],""))</f>
        <v/>
      </c>
      <c r="AY1128" t="str">
        <f>IF(ISNUMBER(FIND("overige",Methode_Keuze)),"",IF(Tb_Activiteiten[[#This Row],[Vergoeding]]=1,Tb_Activiteiten[[#Headers],[Vergoeding]],""))</f>
        <v/>
      </c>
      <c r="AZ1128" t="str">
        <f>IF(ISNUMBER(FIND("arbeid",Methode_Keuze)),"",IF(Tb_Activiteiten[[#This Row],[Arbeidskosten - vast tarief (excl eigen arbeid)]]=1,Tb_Activiteiten[[#Headers],[Arbeidskosten - vast tarief (excl eigen arbeid)]],""))</f>
        <v/>
      </c>
      <c r="BA1128" t="str">
        <f>IF(ISNUMBER(FIND("overige",Methode_Keuze)),"",IF(Tb_Activiteiten[[#This Row],[Overige kosten]]=1,Tb_Activiteiten[[#Headers],[Overige kosten]],""))</f>
        <v/>
      </c>
    </row>
    <row r="1129" spans="1:53" x14ac:dyDescent="0.25">
      <c r="A1129" s="135"/>
      <c r="B1129" s="135"/>
      <c r="C1129" s="135"/>
      <c r="D1129" s="135"/>
      <c r="E1129" s="135"/>
      <c r="F1129" s="135"/>
      <c r="G1129" s="135"/>
      <c r="O1129" s="56"/>
      <c r="Q1129" t="str">
        <f>IFERROR(IF(VLOOKUP(Tb_Activiteiten[[#This Row],[Openstelling]],Tb_Openstelling[],2,0)=1,1,""),"")</f>
        <v/>
      </c>
      <c r="AK1129" t="str">
        <f>IF(ISNUMBER(FIND("arbeid",Methode_Keuze)),"",IF(ISNUMBER(FIND("arbeid",Methode_Keuze)),"",IF(Tb_Activiteiten[[#This Row],[Loonkosten]]=1,Tb_Activiteiten[[#Headers],[Loonkosten]],"")))</f>
        <v/>
      </c>
      <c r="AL1129" t="str">
        <f>IF(ISNUMBER(FIND("arbeid",Methode_Keuze)),"",IF(ISNUMBER(FIND("arbeid",Methode_Keuze)),"",IF(Tb_Activiteiten[[#This Row],[Eigen arbeid]]=1,Tb_Activiteiten[[#Headers],[Eigen arbeid]],"")))</f>
        <v/>
      </c>
      <c r="AM1129" t="str">
        <f>IF(ISNUMBER(FIND("arbeid",Methode_Keuze)),"",IF(ISNUMBER(FIND("arbeid",Methode_Keuze)),"",IF(Tb_Activiteiten[[#This Row],[Projectmedewerker]]=1,Tb_Activiteiten[[#Headers],[Projectmedewerker]],"")))</f>
        <v/>
      </c>
      <c r="AN1129" t="str">
        <f>IF(ISNUMBER(FIND("arbeid",Methode_Keuze)),"",IF(ISNUMBER(FIND("arbeid",Methode_Keuze)),"",IF(Tb_Activiteiten[[#This Row],[Landbouwer]]=1,Tb_Activiteiten[[#Headers],[Landbouwer]],"")))</f>
        <v/>
      </c>
      <c r="AO1129" t="str">
        <f>IF(ISNUMBER(FIND("arbeid",Methode_Keuze)),"",IF(ISNUMBER(FIND("arbeid",Methode_Keuze)),"",IF(Tb_Activiteiten[[#This Row],[Adviseur]]=1,Tb_Activiteiten[[#Headers],[Adviseur]],"")))</f>
        <v/>
      </c>
      <c r="AP1129" t="str">
        <f>IF(ISNUMBER(FIND("arbeid",Methode_Keuze)),"",IF(ISNUMBER(FIND("arbeid",Methode_Keuze)),"",IF(Tb_Activiteiten[[#This Row],[Projectleider/Expert]]=1,Tb_Activiteiten[[#Headers],[Projectleider/Expert]],"")))</f>
        <v/>
      </c>
      <c r="AQ1129" t="str">
        <f>IF(ISNUMBER(FIND("arbeid",Methode_Keuze)),"",IF(ISNUMBER(FIND("arbeid",Methode_Keuze)),"",IF(Tb_Activiteiten[[#This Row],[Arbeidskosten]]=1,Tb_Activiteiten[[#Headers],[Arbeidskosten]],"")))</f>
        <v/>
      </c>
      <c r="AR1129" t="str">
        <f>IF(ISNUMBER(FIND("arbeid",Methode_Keuze)),"",IF(ISNUMBER(FIND("arbeid",Methode_Keuze)),"",IF(Tb_Activiteiten[[#This Row],[Arbeidskosten op basis van IKS]]=1,Tb_Activiteiten[[#Headers],[Arbeidskosten op basis van IKS]],"")))</f>
        <v/>
      </c>
      <c r="AS1129" t="str">
        <f>IF(ISNUMBER(FIND("overige",Methode_Keuze)),"",IF(Tb_Activiteiten[[#This Row],[Kosten derden exclusief btw]]=1,Tb_Activiteiten[[#Headers],[Kosten derden exclusief btw]],""))</f>
        <v/>
      </c>
      <c r="AT1129" t="str">
        <f>IF(ISNUMBER(FIND("overige",Methode_Keuze)),"",IF(Tb_Activiteiten[[#This Row],[Niet verrekenbare btw]]=1,Tb_Activiteiten[[#Headers],[Niet verrekenbare btw]],""))</f>
        <v/>
      </c>
      <c r="AU1129" t="str">
        <f>IF(ISNUMBER(FIND("overige",Methode_Keuze)),"",IF(Tb_Activiteiten[[#This Row],[Grondkosten]]=1,Tb_Activiteiten[[#Headers],[Grondkosten]],""))</f>
        <v/>
      </c>
      <c r="AV1129" t="str">
        <f>IF(ISNUMBER(FIND("overige",Methode_Keuze)),"",IF(Tb_Activiteiten[[#This Row],[Bijdrage in natura (overige)]]=1,Tb_Activiteiten[[#Headers],[Bijdrage in natura (overige)]],""))</f>
        <v/>
      </c>
      <c r="AW1129" t="str">
        <f>IF(ISNUMBER(FIND("overige",Methode_Keuze)),"",IF(Tb_Activiteiten[[#This Row],[Bijdrage in natura (vrijwilligers)]]=1,Tb_Activiteiten[[#Headers],[Bijdrage in natura (vrijwilligers)]],""))</f>
        <v/>
      </c>
      <c r="AX1129" t="str">
        <f>IF(ISNUMBER(FIND("overige",Methode_Keuze)),"",IF(Tb_Activiteiten[[#This Row],[Afschrijvingskosten]]=1,Tb_Activiteiten[[#Headers],[Afschrijvingskosten]],""))</f>
        <v/>
      </c>
      <c r="AY1129" t="str">
        <f>IF(ISNUMBER(FIND("overige",Methode_Keuze)),"",IF(Tb_Activiteiten[[#This Row],[Vergoeding]]=1,Tb_Activiteiten[[#Headers],[Vergoeding]],""))</f>
        <v/>
      </c>
      <c r="AZ1129" t="str">
        <f>IF(ISNUMBER(FIND("arbeid",Methode_Keuze)),"",IF(Tb_Activiteiten[[#This Row],[Arbeidskosten - vast tarief (excl eigen arbeid)]]=1,Tb_Activiteiten[[#Headers],[Arbeidskosten - vast tarief (excl eigen arbeid)]],""))</f>
        <v/>
      </c>
      <c r="BA1129" t="str">
        <f>IF(ISNUMBER(FIND("overige",Methode_Keuze)),"",IF(Tb_Activiteiten[[#This Row],[Overige kosten]]=1,Tb_Activiteiten[[#Headers],[Overige kosten]],""))</f>
        <v/>
      </c>
    </row>
    <row r="1130" spans="1:53" x14ac:dyDescent="0.25">
      <c r="A1130" s="135"/>
      <c r="B1130" s="135"/>
      <c r="C1130" s="135"/>
      <c r="D1130" s="135"/>
      <c r="E1130" s="135"/>
      <c r="F1130" s="135"/>
      <c r="G1130" s="135"/>
      <c r="O1130" s="56"/>
      <c r="Q1130" t="str">
        <f>IFERROR(IF(VLOOKUP(Tb_Activiteiten[[#This Row],[Openstelling]],Tb_Openstelling[],2,0)=1,1,""),"")</f>
        <v/>
      </c>
      <c r="AK1130" t="str">
        <f>IF(ISNUMBER(FIND("arbeid",Methode_Keuze)),"",IF(ISNUMBER(FIND("arbeid",Methode_Keuze)),"",IF(Tb_Activiteiten[[#This Row],[Loonkosten]]=1,Tb_Activiteiten[[#Headers],[Loonkosten]],"")))</f>
        <v/>
      </c>
      <c r="AL1130" t="str">
        <f>IF(ISNUMBER(FIND("arbeid",Methode_Keuze)),"",IF(ISNUMBER(FIND("arbeid",Methode_Keuze)),"",IF(Tb_Activiteiten[[#This Row],[Eigen arbeid]]=1,Tb_Activiteiten[[#Headers],[Eigen arbeid]],"")))</f>
        <v/>
      </c>
      <c r="AM1130" t="str">
        <f>IF(ISNUMBER(FIND("arbeid",Methode_Keuze)),"",IF(ISNUMBER(FIND("arbeid",Methode_Keuze)),"",IF(Tb_Activiteiten[[#This Row],[Projectmedewerker]]=1,Tb_Activiteiten[[#Headers],[Projectmedewerker]],"")))</f>
        <v/>
      </c>
      <c r="AN1130" t="str">
        <f>IF(ISNUMBER(FIND("arbeid",Methode_Keuze)),"",IF(ISNUMBER(FIND("arbeid",Methode_Keuze)),"",IF(Tb_Activiteiten[[#This Row],[Landbouwer]]=1,Tb_Activiteiten[[#Headers],[Landbouwer]],"")))</f>
        <v/>
      </c>
      <c r="AO1130" t="str">
        <f>IF(ISNUMBER(FIND("arbeid",Methode_Keuze)),"",IF(ISNUMBER(FIND("arbeid",Methode_Keuze)),"",IF(Tb_Activiteiten[[#This Row],[Adviseur]]=1,Tb_Activiteiten[[#Headers],[Adviseur]],"")))</f>
        <v/>
      </c>
      <c r="AP1130" t="str">
        <f>IF(ISNUMBER(FIND("arbeid",Methode_Keuze)),"",IF(ISNUMBER(FIND("arbeid",Methode_Keuze)),"",IF(Tb_Activiteiten[[#This Row],[Projectleider/Expert]]=1,Tb_Activiteiten[[#Headers],[Projectleider/Expert]],"")))</f>
        <v/>
      </c>
      <c r="AQ1130" t="str">
        <f>IF(ISNUMBER(FIND("arbeid",Methode_Keuze)),"",IF(ISNUMBER(FIND("arbeid",Methode_Keuze)),"",IF(Tb_Activiteiten[[#This Row],[Arbeidskosten]]=1,Tb_Activiteiten[[#Headers],[Arbeidskosten]],"")))</f>
        <v/>
      </c>
      <c r="AR1130" t="str">
        <f>IF(ISNUMBER(FIND("arbeid",Methode_Keuze)),"",IF(ISNUMBER(FIND("arbeid",Methode_Keuze)),"",IF(Tb_Activiteiten[[#This Row],[Arbeidskosten op basis van IKS]]=1,Tb_Activiteiten[[#Headers],[Arbeidskosten op basis van IKS]],"")))</f>
        <v/>
      </c>
      <c r="AS1130" t="str">
        <f>IF(ISNUMBER(FIND("overige",Methode_Keuze)),"",IF(Tb_Activiteiten[[#This Row],[Kosten derden exclusief btw]]=1,Tb_Activiteiten[[#Headers],[Kosten derden exclusief btw]],""))</f>
        <v/>
      </c>
      <c r="AT1130" t="str">
        <f>IF(ISNUMBER(FIND("overige",Methode_Keuze)),"",IF(Tb_Activiteiten[[#This Row],[Niet verrekenbare btw]]=1,Tb_Activiteiten[[#Headers],[Niet verrekenbare btw]],""))</f>
        <v/>
      </c>
      <c r="AU1130" t="str">
        <f>IF(ISNUMBER(FIND("overige",Methode_Keuze)),"",IF(Tb_Activiteiten[[#This Row],[Grondkosten]]=1,Tb_Activiteiten[[#Headers],[Grondkosten]],""))</f>
        <v/>
      </c>
      <c r="AV1130" t="str">
        <f>IF(ISNUMBER(FIND("overige",Methode_Keuze)),"",IF(Tb_Activiteiten[[#This Row],[Bijdrage in natura (overige)]]=1,Tb_Activiteiten[[#Headers],[Bijdrage in natura (overige)]],""))</f>
        <v/>
      </c>
      <c r="AW1130" t="str">
        <f>IF(ISNUMBER(FIND("overige",Methode_Keuze)),"",IF(Tb_Activiteiten[[#This Row],[Bijdrage in natura (vrijwilligers)]]=1,Tb_Activiteiten[[#Headers],[Bijdrage in natura (vrijwilligers)]],""))</f>
        <v/>
      </c>
      <c r="AX1130" t="str">
        <f>IF(ISNUMBER(FIND("overige",Methode_Keuze)),"",IF(Tb_Activiteiten[[#This Row],[Afschrijvingskosten]]=1,Tb_Activiteiten[[#Headers],[Afschrijvingskosten]],""))</f>
        <v/>
      </c>
      <c r="AY1130" t="str">
        <f>IF(ISNUMBER(FIND("overige",Methode_Keuze)),"",IF(Tb_Activiteiten[[#This Row],[Vergoeding]]=1,Tb_Activiteiten[[#Headers],[Vergoeding]],""))</f>
        <v/>
      </c>
      <c r="AZ1130" t="str">
        <f>IF(ISNUMBER(FIND("arbeid",Methode_Keuze)),"",IF(Tb_Activiteiten[[#This Row],[Arbeidskosten - vast tarief (excl eigen arbeid)]]=1,Tb_Activiteiten[[#Headers],[Arbeidskosten - vast tarief (excl eigen arbeid)]],""))</f>
        <v/>
      </c>
      <c r="BA1130" t="str">
        <f>IF(ISNUMBER(FIND("overige",Methode_Keuze)),"",IF(Tb_Activiteiten[[#This Row],[Overige kosten]]=1,Tb_Activiteiten[[#Headers],[Overige kosten]],""))</f>
        <v/>
      </c>
    </row>
    <row r="1131" spans="1:53" x14ac:dyDescent="0.25">
      <c r="A1131" s="135"/>
      <c r="B1131" s="135"/>
      <c r="C1131" s="135"/>
      <c r="D1131" s="135"/>
      <c r="E1131" s="135"/>
      <c r="F1131" s="135"/>
      <c r="G1131" s="135"/>
      <c r="O1131" s="56"/>
      <c r="Q1131" t="str">
        <f>IFERROR(IF(VLOOKUP(Tb_Activiteiten[[#This Row],[Openstelling]],Tb_Openstelling[],2,0)=1,1,""),"")</f>
        <v/>
      </c>
      <c r="AK1131" t="str">
        <f>IF(ISNUMBER(FIND("arbeid",Methode_Keuze)),"",IF(ISNUMBER(FIND("arbeid",Methode_Keuze)),"",IF(Tb_Activiteiten[[#This Row],[Loonkosten]]=1,Tb_Activiteiten[[#Headers],[Loonkosten]],"")))</f>
        <v/>
      </c>
      <c r="AL1131" t="str">
        <f>IF(ISNUMBER(FIND("arbeid",Methode_Keuze)),"",IF(ISNUMBER(FIND("arbeid",Methode_Keuze)),"",IF(Tb_Activiteiten[[#This Row],[Eigen arbeid]]=1,Tb_Activiteiten[[#Headers],[Eigen arbeid]],"")))</f>
        <v/>
      </c>
      <c r="AM1131" t="str">
        <f>IF(ISNUMBER(FIND("arbeid",Methode_Keuze)),"",IF(ISNUMBER(FIND("arbeid",Methode_Keuze)),"",IF(Tb_Activiteiten[[#This Row],[Projectmedewerker]]=1,Tb_Activiteiten[[#Headers],[Projectmedewerker]],"")))</f>
        <v/>
      </c>
      <c r="AN1131" t="str">
        <f>IF(ISNUMBER(FIND("arbeid",Methode_Keuze)),"",IF(ISNUMBER(FIND("arbeid",Methode_Keuze)),"",IF(Tb_Activiteiten[[#This Row],[Landbouwer]]=1,Tb_Activiteiten[[#Headers],[Landbouwer]],"")))</f>
        <v/>
      </c>
      <c r="AO1131" t="str">
        <f>IF(ISNUMBER(FIND("arbeid",Methode_Keuze)),"",IF(ISNUMBER(FIND("arbeid",Methode_Keuze)),"",IF(Tb_Activiteiten[[#This Row],[Adviseur]]=1,Tb_Activiteiten[[#Headers],[Adviseur]],"")))</f>
        <v/>
      </c>
      <c r="AP1131" t="str">
        <f>IF(ISNUMBER(FIND("arbeid",Methode_Keuze)),"",IF(ISNUMBER(FIND("arbeid",Methode_Keuze)),"",IF(Tb_Activiteiten[[#This Row],[Projectleider/Expert]]=1,Tb_Activiteiten[[#Headers],[Projectleider/Expert]],"")))</f>
        <v/>
      </c>
      <c r="AQ1131" t="str">
        <f>IF(ISNUMBER(FIND("arbeid",Methode_Keuze)),"",IF(ISNUMBER(FIND("arbeid",Methode_Keuze)),"",IF(Tb_Activiteiten[[#This Row],[Arbeidskosten]]=1,Tb_Activiteiten[[#Headers],[Arbeidskosten]],"")))</f>
        <v/>
      </c>
      <c r="AR1131" t="str">
        <f>IF(ISNUMBER(FIND("arbeid",Methode_Keuze)),"",IF(ISNUMBER(FIND("arbeid",Methode_Keuze)),"",IF(Tb_Activiteiten[[#This Row],[Arbeidskosten op basis van IKS]]=1,Tb_Activiteiten[[#Headers],[Arbeidskosten op basis van IKS]],"")))</f>
        <v/>
      </c>
      <c r="AS1131" t="str">
        <f>IF(ISNUMBER(FIND("overige",Methode_Keuze)),"",IF(Tb_Activiteiten[[#This Row],[Kosten derden exclusief btw]]=1,Tb_Activiteiten[[#Headers],[Kosten derden exclusief btw]],""))</f>
        <v/>
      </c>
      <c r="AT1131" t="str">
        <f>IF(ISNUMBER(FIND("overige",Methode_Keuze)),"",IF(Tb_Activiteiten[[#This Row],[Niet verrekenbare btw]]=1,Tb_Activiteiten[[#Headers],[Niet verrekenbare btw]],""))</f>
        <v/>
      </c>
      <c r="AU1131" t="str">
        <f>IF(ISNUMBER(FIND("overige",Methode_Keuze)),"",IF(Tb_Activiteiten[[#This Row],[Grondkosten]]=1,Tb_Activiteiten[[#Headers],[Grondkosten]],""))</f>
        <v/>
      </c>
      <c r="AV1131" t="str">
        <f>IF(ISNUMBER(FIND("overige",Methode_Keuze)),"",IF(Tb_Activiteiten[[#This Row],[Bijdrage in natura (overige)]]=1,Tb_Activiteiten[[#Headers],[Bijdrage in natura (overige)]],""))</f>
        <v/>
      </c>
      <c r="AW1131" t="str">
        <f>IF(ISNUMBER(FIND("overige",Methode_Keuze)),"",IF(Tb_Activiteiten[[#This Row],[Bijdrage in natura (vrijwilligers)]]=1,Tb_Activiteiten[[#Headers],[Bijdrage in natura (vrijwilligers)]],""))</f>
        <v/>
      </c>
      <c r="AX1131" t="str">
        <f>IF(ISNUMBER(FIND("overige",Methode_Keuze)),"",IF(Tb_Activiteiten[[#This Row],[Afschrijvingskosten]]=1,Tb_Activiteiten[[#Headers],[Afschrijvingskosten]],""))</f>
        <v/>
      </c>
      <c r="AY1131" t="str">
        <f>IF(ISNUMBER(FIND("overige",Methode_Keuze)),"",IF(Tb_Activiteiten[[#This Row],[Vergoeding]]=1,Tb_Activiteiten[[#Headers],[Vergoeding]],""))</f>
        <v/>
      </c>
      <c r="AZ1131" t="str">
        <f>IF(ISNUMBER(FIND("arbeid",Methode_Keuze)),"",IF(Tb_Activiteiten[[#This Row],[Arbeidskosten - vast tarief (excl eigen arbeid)]]=1,Tb_Activiteiten[[#Headers],[Arbeidskosten - vast tarief (excl eigen arbeid)]],""))</f>
        <v/>
      </c>
      <c r="BA1131" t="str">
        <f>IF(ISNUMBER(FIND("overige",Methode_Keuze)),"",IF(Tb_Activiteiten[[#This Row],[Overige kosten]]=1,Tb_Activiteiten[[#Headers],[Overige kosten]],""))</f>
        <v/>
      </c>
    </row>
    <row r="1132" spans="1:53" x14ac:dyDescent="0.25">
      <c r="A1132" s="135"/>
      <c r="B1132" s="135"/>
      <c r="C1132" s="135"/>
      <c r="D1132" s="135"/>
      <c r="E1132" s="135"/>
      <c r="F1132" s="135"/>
      <c r="G1132" s="135"/>
      <c r="O1132" s="56"/>
      <c r="Q1132" t="str">
        <f>IFERROR(IF(VLOOKUP(Tb_Activiteiten[[#This Row],[Openstelling]],Tb_Openstelling[],2,0)=1,1,""),"")</f>
        <v/>
      </c>
      <c r="AK1132" t="str">
        <f>IF(ISNUMBER(FIND("arbeid",Methode_Keuze)),"",IF(ISNUMBER(FIND("arbeid",Methode_Keuze)),"",IF(Tb_Activiteiten[[#This Row],[Loonkosten]]=1,Tb_Activiteiten[[#Headers],[Loonkosten]],"")))</f>
        <v/>
      </c>
      <c r="AL1132" t="str">
        <f>IF(ISNUMBER(FIND("arbeid",Methode_Keuze)),"",IF(ISNUMBER(FIND("arbeid",Methode_Keuze)),"",IF(Tb_Activiteiten[[#This Row],[Eigen arbeid]]=1,Tb_Activiteiten[[#Headers],[Eigen arbeid]],"")))</f>
        <v/>
      </c>
      <c r="AM1132" t="str">
        <f>IF(ISNUMBER(FIND("arbeid",Methode_Keuze)),"",IF(ISNUMBER(FIND("arbeid",Methode_Keuze)),"",IF(Tb_Activiteiten[[#This Row],[Projectmedewerker]]=1,Tb_Activiteiten[[#Headers],[Projectmedewerker]],"")))</f>
        <v/>
      </c>
      <c r="AN1132" t="str">
        <f>IF(ISNUMBER(FIND("arbeid",Methode_Keuze)),"",IF(ISNUMBER(FIND("arbeid",Methode_Keuze)),"",IF(Tb_Activiteiten[[#This Row],[Landbouwer]]=1,Tb_Activiteiten[[#Headers],[Landbouwer]],"")))</f>
        <v/>
      </c>
      <c r="AO1132" t="str">
        <f>IF(ISNUMBER(FIND("arbeid",Methode_Keuze)),"",IF(ISNUMBER(FIND("arbeid",Methode_Keuze)),"",IF(Tb_Activiteiten[[#This Row],[Adviseur]]=1,Tb_Activiteiten[[#Headers],[Adviseur]],"")))</f>
        <v/>
      </c>
      <c r="AP1132" t="str">
        <f>IF(ISNUMBER(FIND("arbeid",Methode_Keuze)),"",IF(ISNUMBER(FIND("arbeid",Methode_Keuze)),"",IF(Tb_Activiteiten[[#This Row],[Projectleider/Expert]]=1,Tb_Activiteiten[[#Headers],[Projectleider/Expert]],"")))</f>
        <v/>
      </c>
      <c r="AQ1132" t="str">
        <f>IF(ISNUMBER(FIND("arbeid",Methode_Keuze)),"",IF(ISNUMBER(FIND("arbeid",Methode_Keuze)),"",IF(Tb_Activiteiten[[#This Row],[Arbeidskosten]]=1,Tb_Activiteiten[[#Headers],[Arbeidskosten]],"")))</f>
        <v/>
      </c>
      <c r="AR1132" t="str">
        <f>IF(ISNUMBER(FIND("arbeid",Methode_Keuze)),"",IF(ISNUMBER(FIND("arbeid",Methode_Keuze)),"",IF(Tb_Activiteiten[[#This Row],[Arbeidskosten op basis van IKS]]=1,Tb_Activiteiten[[#Headers],[Arbeidskosten op basis van IKS]],"")))</f>
        <v/>
      </c>
      <c r="AS1132" t="str">
        <f>IF(ISNUMBER(FIND("overige",Methode_Keuze)),"",IF(Tb_Activiteiten[[#This Row],[Kosten derden exclusief btw]]=1,Tb_Activiteiten[[#Headers],[Kosten derden exclusief btw]],""))</f>
        <v/>
      </c>
      <c r="AT1132" t="str">
        <f>IF(ISNUMBER(FIND("overige",Methode_Keuze)),"",IF(Tb_Activiteiten[[#This Row],[Niet verrekenbare btw]]=1,Tb_Activiteiten[[#Headers],[Niet verrekenbare btw]],""))</f>
        <v/>
      </c>
      <c r="AU1132" t="str">
        <f>IF(ISNUMBER(FIND("overige",Methode_Keuze)),"",IF(Tb_Activiteiten[[#This Row],[Grondkosten]]=1,Tb_Activiteiten[[#Headers],[Grondkosten]],""))</f>
        <v/>
      </c>
      <c r="AV1132" t="str">
        <f>IF(ISNUMBER(FIND("overige",Methode_Keuze)),"",IF(Tb_Activiteiten[[#This Row],[Bijdrage in natura (overige)]]=1,Tb_Activiteiten[[#Headers],[Bijdrage in natura (overige)]],""))</f>
        <v/>
      </c>
      <c r="AW1132" t="str">
        <f>IF(ISNUMBER(FIND("overige",Methode_Keuze)),"",IF(Tb_Activiteiten[[#This Row],[Bijdrage in natura (vrijwilligers)]]=1,Tb_Activiteiten[[#Headers],[Bijdrage in natura (vrijwilligers)]],""))</f>
        <v/>
      </c>
      <c r="AX1132" t="str">
        <f>IF(ISNUMBER(FIND("overige",Methode_Keuze)),"",IF(Tb_Activiteiten[[#This Row],[Afschrijvingskosten]]=1,Tb_Activiteiten[[#Headers],[Afschrijvingskosten]],""))</f>
        <v/>
      </c>
      <c r="AY1132" t="str">
        <f>IF(ISNUMBER(FIND("overige",Methode_Keuze)),"",IF(Tb_Activiteiten[[#This Row],[Vergoeding]]=1,Tb_Activiteiten[[#Headers],[Vergoeding]],""))</f>
        <v/>
      </c>
      <c r="AZ1132" t="str">
        <f>IF(ISNUMBER(FIND("arbeid",Methode_Keuze)),"",IF(Tb_Activiteiten[[#This Row],[Arbeidskosten - vast tarief (excl eigen arbeid)]]=1,Tb_Activiteiten[[#Headers],[Arbeidskosten - vast tarief (excl eigen arbeid)]],""))</f>
        <v/>
      </c>
      <c r="BA1132" t="str">
        <f>IF(ISNUMBER(FIND("overige",Methode_Keuze)),"",IF(Tb_Activiteiten[[#This Row],[Overige kosten]]=1,Tb_Activiteiten[[#Headers],[Overige kosten]],""))</f>
        <v/>
      </c>
    </row>
    <row r="1133" spans="1:53" x14ac:dyDescent="0.25">
      <c r="A1133" s="135"/>
      <c r="B1133" s="135"/>
      <c r="C1133" s="135"/>
      <c r="D1133" s="135"/>
      <c r="E1133" s="135"/>
      <c r="F1133" s="135"/>
      <c r="G1133" s="135"/>
      <c r="O1133" s="56"/>
      <c r="Q1133" t="str">
        <f>IFERROR(IF(VLOOKUP(Tb_Activiteiten[[#This Row],[Openstelling]],Tb_Openstelling[],2,0)=1,1,""),"")</f>
        <v/>
      </c>
      <c r="AK1133" t="str">
        <f>IF(ISNUMBER(FIND("arbeid",Methode_Keuze)),"",IF(ISNUMBER(FIND("arbeid",Methode_Keuze)),"",IF(Tb_Activiteiten[[#This Row],[Loonkosten]]=1,Tb_Activiteiten[[#Headers],[Loonkosten]],"")))</f>
        <v/>
      </c>
      <c r="AL1133" t="str">
        <f>IF(ISNUMBER(FIND("arbeid",Methode_Keuze)),"",IF(ISNUMBER(FIND("arbeid",Methode_Keuze)),"",IF(Tb_Activiteiten[[#This Row],[Eigen arbeid]]=1,Tb_Activiteiten[[#Headers],[Eigen arbeid]],"")))</f>
        <v/>
      </c>
      <c r="AM1133" t="str">
        <f>IF(ISNUMBER(FIND("arbeid",Methode_Keuze)),"",IF(ISNUMBER(FIND("arbeid",Methode_Keuze)),"",IF(Tb_Activiteiten[[#This Row],[Projectmedewerker]]=1,Tb_Activiteiten[[#Headers],[Projectmedewerker]],"")))</f>
        <v/>
      </c>
      <c r="AN1133" t="str">
        <f>IF(ISNUMBER(FIND("arbeid",Methode_Keuze)),"",IF(ISNUMBER(FIND("arbeid",Methode_Keuze)),"",IF(Tb_Activiteiten[[#This Row],[Landbouwer]]=1,Tb_Activiteiten[[#Headers],[Landbouwer]],"")))</f>
        <v/>
      </c>
      <c r="AO1133" t="str">
        <f>IF(ISNUMBER(FIND("arbeid",Methode_Keuze)),"",IF(ISNUMBER(FIND("arbeid",Methode_Keuze)),"",IF(Tb_Activiteiten[[#This Row],[Adviseur]]=1,Tb_Activiteiten[[#Headers],[Adviseur]],"")))</f>
        <v/>
      </c>
      <c r="AP1133" t="str">
        <f>IF(ISNUMBER(FIND("arbeid",Methode_Keuze)),"",IF(ISNUMBER(FIND("arbeid",Methode_Keuze)),"",IF(Tb_Activiteiten[[#This Row],[Projectleider/Expert]]=1,Tb_Activiteiten[[#Headers],[Projectleider/Expert]],"")))</f>
        <v/>
      </c>
      <c r="AQ1133" t="str">
        <f>IF(ISNUMBER(FIND("arbeid",Methode_Keuze)),"",IF(ISNUMBER(FIND("arbeid",Methode_Keuze)),"",IF(Tb_Activiteiten[[#This Row],[Arbeidskosten]]=1,Tb_Activiteiten[[#Headers],[Arbeidskosten]],"")))</f>
        <v/>
      </c>
      <c r="AR1133" t="str">
        <f>IF(ISNUMBER(FIND("arbeid",Methode_Keuze)),"",IF(ISNUMBER(FIND("arbeid",Methode_Keuze)),"",IF(Tb_Activiteiten[[#This Row],[Arbeidskosten op basis van IKS]]=1,Tb_Activiteiten[[#Headers],[Arbeidskosten op basis van IKS]],"")))</f>
        <v/>
      </c>
      <c r="AS1133" t="str">
        <f>IF(ISNUMBER(FIND("overige",Methode_Keuze)),"",IF(Tb_Activiteiten[[#This Row],[Kosten derden exclusief btw]]=1,Tb_Activiteiten[[#Headers],[Kosten derden exclusief btw]],""))</f>
        <v/>
      </c>
      <c r="AT1133" t="str">
        <f>IF(ISNUMBER(FIND("overige",Methode_Keuze)),"",IF(Tb_Activiteiten[[#This Row],[Niet verrekenbare btw]]=1,Tb_Activiteiten[[#Headers],[Niet verrekenbare btw]],""))</f>
        <v/>
      </c>
      <c r="AU1133" t="str">
        <f>IF(ISNUMBER(FIND("overige",Methode_Keuze)),"",IF(Tb_Activiteiten[[#This Row],[Grondkosten]]=1,Tb_Activiteiten[[#Headers],[Grondkosten]],""))</f>
        <v/>
      </c>
      <c r="AV1133" t="str">
        <f>IF(ISNUMBER(FIND("overige",Methode_Keuze)),"",IF(Tb_Activiteiten[[#This Row],[Bijdrage in natura (overige)]]=1,Tb_Activiteiten[[#Headers],[Bijdrage in natura (overige)]],""))</f>
        <v/>
      </c>
      <c r="AW1133" t="str">
        <f>IF(ISNUMBER(FIND("overige",Methode_Keuze)),"",IF(Tb_Activiteiten[[#This Row],[Bijdrage in natura (vrijwilligers)]]=1,Tb_Activiteiten[[#Headers],[Bijdrage in natura (vrijwilligers)]],""))</f>
        <v/>
      </c>
      <c r="AX1133" t="str">
        <f>IF(ISNUMBER(FIND("overige",Methode_Keuze)),"",IF(Tb_Activiteiten[[#This Row],[Afschrijvingskosten]]=1,Tb_Activiteiten[[#Headers],[Afschrijvingskosten]],""))</f>
        <v/>
      </c>
      <c r="AY1133" t="str">
        <f>IF(ISNUMBER(FIND("overige",Methode_Keuze)),"",IF(Tb_Activiteiten[[#This Row],[Vergoeding]]=1,Tb_Activiteiten[[#Headers],[Vergoeding]],""))</f>
        <v/>
      </c>
      <c r="AZ1133" t="str">
        <f>IF(ISNUMBER(FIND("arbeid",Methode_Keuze)),"",IF(Tb_Activiteiten[[#This Row],[Arbeidskosten - vast tarief (excl eigen arbeid)]]=1,Tb_Activiteiten[[#Headers],[Arbeidskosten - vast tarief (excl eigen arbeid)]],""))</f>
        <v/>
      </c>
      <c r="BA1133" t="str">
        <f>IF(ISNUMBER(FIND("overige",Methode_Keuze)),"",IF(Tb_Activiteiten[[#This Row],[Overige kosten]]=1,Tb_Activiteiten[[#Headers],[Overige kosten]],""))</f>
        <v/>
      </c>
    </row>
    <row r="1134" spans="1:53" x14ac:dyDescent="0.25">
      <c r="A1134" s="135"/>
      <c r="B1134" s="135"/>
      <c r="C1134" s="135"/>
      <c r="D1134" s="135"/>
      <c r="E1134" s="135"/>
      <c r="F1134" s="135"/>
      <c r="G1134" s="135"/>
      <c r="O1134" s="56"/>
      <c r="Q1134" t="str">
        <f>IFERROR(IF(VLOOKUP(Tb_Activiteiten[[#This Row],[Openstelling]],Tb_Openstelling[],2,0)=1,1,""),"")</f>
        <v/>
      </c>
      <c r="AK1134" t="str">
        <f>IF(ISNUMBER(FIND("arbeid",Methode_Keuze)),"",IF(ISNUMBER(FIND("arbeid",Methode_Keuze)),"",IF(Tb_Activiteiten[[#This Row],[Loonkosten]]=1,Tb_Activiteiten[[#Headers],[Loonkosten]],"")))</f>
        <v/>
      </c>
      <c r="AL1134" t="str">
        <f>IF(ISNUMBER(FIND("arbeid",Methode_Keuze)),"",IF(ISNUMBER(FIND("arbeid",Methode_Keuze)),"",IF(Tb_Activiteiten[[#This Row],[Eigen arbeid]]=1,Tb_Activiteiten[[#Headers],[Eigen arbeid]],"")))</f>
        <v/>
      </c>
      <c r="AM1134" t="str">
        <f>IF(ISNUMBER(FIND("arbeid",Methode_Keuze)),"",IF(ISNUMBER(FIND("arbeid",Methode_Keuze)),"",IF(Tb_Activiteiten[[#This Row],[Projectmedewerker]]=1,Tb_Activiteiten[[#Headers],[Projectmedewerker]],"")))</f>
        <v/>
      </c>
      <c r="AN1134" t="str">
        <f>IF(ISNUMBER(FIND("arbeid",Methode_Keuze)),"",IF(ISNUMBER(FIND("arbeid",Methode_Keuze)),"",IF(Tb_Activiteiten[[#This Row],[Landbouwer]]=1,Tb_Activiteiten[[#Headers],[Landbouwer]],"")))</f>
        <v/>
      </c>
      <c r="AO1134" t="str">
        <f>IF(ISNUMBER(FIND("arbeid",Methode_Keuze)),"",IF(ISNUMBER(FIND("arbeid",Methode_Keuze)),"",IF(Tb_Activiteiten[[#This Row],[Adviseur]]=1,Tb_Activiteiten[[#Headers],[Adviseur]],"")))</f>
        <v/>
      </c>
      <c r="AP1134" t="str">
        <f>IF(ISNUMBER(FIND("arbeid",Methode_Keuze)),"",IF(ISNUMBER(FIND("arbeid",Methode_Keuze)),"",IF(Tb_Activiteiten[[#This Row],[Projectleider/Expert]]=1,Tb_Activiteiten[[#Headers],[Projectleider/Expert]],"")))</f>
        <v/>
      </c>
      <c r="AQ1134" t="str">
        <f>IF(ISNUMBER(FIND("arbeid",Methode_Keuze)),"",IF(ISNUMBER(FIND("arbeid",Methode_Keuze)),"",IF(Tb_Activiteiten[[#This Row],[Arbeidskosten]]=1,Tb_Activiteiten[[#Headers],[Arbeidskosten]],"")))</f>
        <v/>
      </c>
      <c r="AR1134" t="str">
        <f>IF(ISNUMBER(FIND("arbeid",Methode_Keuze)),"",IF(ISNUMBER(FIND("arbeid",Methode_Keuze)),"",IF(Tb_Activiteiten[[#This Row],[Arbeidskosten op basis van IKS]]=1,Tb_Activiteiten[[#Headers],[Arbeidskosten op basis van IKS]],"")))</f>
        <v/>
      </c>
      <c r="AS1134" t="str">
        <f>IF(ISNUMBER(FIND("overige",Methode_Keuze)),"",IF(Tb_Activiteiten[[#This Row],[Kosten derden exclusief btw]]=1,Tb_Activiteiten[[#Headers],[Kosten derden exclusief btw]],""))</f>
        <v/>
      </c>
      <c r="AT1134" t="str">
        <f>IF(ISNUMBER(FIND("overige",Methode_Keuze)),"",IF(Tb_Activiteiten[[#This Row],[Niet verrekenbare btw]]=1,Tb_Activiteiten[[#Headers],[Niet verrekenbare btw]],""))</f>
        <v/>
      </c>
      <c r="AU1134" t="str">
        <f>IF(ISNUMBER(FIND("overige",Methode_Keuze)),"",IF(Tb_Activiteiten[[#This Row],[Grondkosten]]=1,Tb_Activiteiten[[#Headers],[Grondkosten]],""))</f>
        <v/>
      </c>
      <c r="AV1134" t="str">
        <f>IF(ISNUMBER(FIND("overige",Methode_Keuze)),"",IF(Tb_Activiteiten[[#This Row],[Bijdrage in natura (overige)]]=1,Tb_Activiteiten[[#Headers],[Bijdrage in natura (overige)]],""))</f>
        <v/>
      </c>
      <c r="AW1134" t="str">
        <f>IF(ISNUMBER(FIND("overige",Methode_Keuze)),"",IF(Tb_Activiteiten[[#This Row],[Bijdrage in natura (vrijwilligers)]]=1,Tb_Activiteiten[[#Headers],[Bijdrage in natura (vrijwilligers)]],""))</f>
        <v/>
      </c>
      <c r="AX1134" t="str">
        <f>IF(ISNUMBER(FIND("overige",Methode_Keuze)),"",IF(Tb_Activiteiten[[#This Row],[Afschrijvingskosten]]=1,Tb_Activiteiten[[#Headers],[Afschrijvingskosten]],""))</f>
        <v/>
      </c>
      <c r="AY1134" t="str">
        <f>IF(ISNUMBER(FIND("overige",Methode_Keuze)),"",IF(Tb_Activiteiten[[#This Row],[Vergoeding]]=1,Tb_Activiteiten[[#Headers],[Vergoeding]],""))</f>
        <v/>
      </c>
      <c r="AZ1134" t="str">
        <f>IF(ISNUMBER(FIND("arbeid",Methode_Keuze)),"",IF(Tb_Activiteiten[[#This Row],[Arbeidskosten - vast tarief (excl eigen arbeid)]]=1,Tb_Activiteiten[[#Headers],[Arbeidskosten - vast tarief (excl eigen arbeid)]],""))</f>
        <v/>
      </c>
      <c r="BA1134" t="str">
        <f>IF(ISNUMBER(FIND("overige",Methode_Keuze)),"",IF(Tb_Activiteiten[[#This Row],[Overige kosten]]=1,Tb_Activiteiten[[#Headers],[Overige kosten]],""))</f>
        <v/>
      </c>
    </row>
    <row r="1135" spans="1:53" x14ac:dyDescent="0.25">
      <c r="A1135" s="135"/>
      <c r="B1135" s="135"/>
      <c r="C1135" s="135"/>
      <c r="D1135" s="135"/>
      <c r="E1135" s="135"/>
      <c r="F1135" s="135"/>
      <c r="G1135" s="135"/>
      <c r="O1135" s="56"/>
      <c r="Q1135" t="str">
        <f>IFERROR(IF(VLOOKUP(Tb_Activiteiten[[#This Row],[Openstelling]],Tb_Openstelling[],2,0)=1,1,""),"")</f>
        <v/>
      </c>
      <c r="AK1135" t="str">
        <f>IF(ISNUMBER(FIND("arbeid",Methode_Keuze)),"",IF(ISNUMBER(FIND("arbeid",Methode_Keuze)),"",IF(Tb_Activiteiten[[#This Row],[Loonkosten]]=1,Tb_Activiteiten[[#Headers],[Loonkosten]],"")))</f>
        <v/>
      </c>
      <c r="AL1135" t="str">
        <f>IF(ISNUMBER(FIND("arbeid",Methode_Keuze)),"",IF(ISNUMBER(FIND("arbeid",Methode_Keuze)),"",IF(Tb_Activiteiten[[#This Row],[Eigen arbeid]]=1,Tb_Activiteiten[[#Headers],[Eigen arbeid]],"")))</f>
        <v/>
      </c>
      <c r="AM1135" t="str">
        <f>IF(ISNUMBER(FIND("arbeid",Methode_Keuze)),"",IF(ISNUMBER(FIND("arbeid",Methode_Keuze)),"",IF(Tb_Activiteiten[[#This Row],[Projectmedewerker]]=1,Tb_Activiteiten[[#Headers],[Projectmedewerker]],"")))</f>
        <v/>
      </c>
      <c r="AN1135" t="str">
        <f>IF(ISNUMBER(FIND("arbeid",Methode_Keuze)),"",IF(ISNUMBER(FIND("arbeid",Methode_Keuze)),"",IF(Tb_Activiteiten[[#This Row],[Landbouwer]]=1,Tb_Activiteiten[[#Headers],[Landbouwer]],"")))</f>
        <v/>
      </c>
      <c r="AO1135" t="str">
        <f>IF(ISNUMBER(FIND("arbeid",Methode_Keuze)),"",IF(ISNUMBER(FIND("arbeid",Methode_Keuze)),"",IF(Tb_Activiteiten[[#This Row],[Adviseur]]=1,Tb_Activiteiten[[#Headers],[Adviseur]],"")))</f>
        <v/>
      </c>
      <c r="AP1135" t="str">
        <f>IF(ISNUMBER(FIND("arbeid",Methode_Keuze)),"",IF(ISNUMBER(FIND("arbeid",Methode_Keuze)),"",IF(Tb_Activiteiten[[#This Row],[Projectleider/Expert]]=1,Tb_Activiteiten[[#Headers],[Projectleider/Expert]],"")))</f>
        <v/>
      </c>
      <c r="AQ1135" t="str">
        <f>IF(ISNUMBER(FIND("arbeid",Methode_Keuze)),"",IF(ISNUMBER(FIND("arbeid",Methode_Keuze)),"",IF(Tb_Activiteiten[[#This Row],[Arbeidskosten]]=1,Tb_Activiteiten[[#Headers],[Arbeidskosten]],"")))</f>
        <v/>
      </c>
      <c r="AR1135" t="str">
        <f>IF(ISNUMBER(FIND("arbeid",Methode_Keuze)),"",IF(ISNUMBER(FIND("arbeid",Methode_Keuze)),"",IF(Tb_Activiteiten[[#This Row],[Arbeidskosten op basis van IKS]]=1,Tb_Activiteiten[[#Headers],[Arbeidskosten op basis van IKS]],"")))</f>
        <v/>
      </c>
      <c r="AS1135" t="str">
        <f>IF(ISNUMBER(FIND("overige",Methode_Keuze)),"",IF(Tb_Activiteiten[[#This Row],[Kosten derden exclusief btw]]=1,Tb_Activiteiten[[#Headers],[Kosten derden exclusief btw]],""))</f>
        <v/>
      </c>
      <c r="AT1135" t="str">
        <f>IF(ISNUMBER(FIND("overige",Methode_Keuze)),"",IF(Tb_Activiteiten[[#This Row],[Niet verrekenbare btw]]=1,Tb_Activiteiten[[#Headers],[Niet verrekenbare btw]],""))</f>
        <v/>
      </c>
      <c r="AU1135" t="str">
        <f>IF(ISNUMBER(FIND("overige",Methode_Keuze)),"",IF(Tb_Activiteiten[[#This Row],[Grondkosten]]=1,Tb_Activiteiten[[#Headers],[Grondkosten]],""))</f>
        <v/>
      </c>
      <c r="AV1135" t="str">
        <f>IF(ISNUMBER(FIND("overige",Methode_Keuze)),"",IF(Tb_Activiteiten[[#This Row],[Bijdrage in natura (overige)]]=1,Tb_Activiteiten[[#Headers],[Bijdrage in natura (overige)]],""))</f>
        <v/>
      </c>
      <c r="AW1135" t="str">
        <f>IF(ISNUMBER(FIND("overige",Methode_Keuze)),"",IF(Tb_Activiteiten[[#This Row],[Bijdrage in natura (vrijwilligers)]]=1,Tb_Activiteiten[[#Headers],[Bijdrage in natura (vrijwilligers)]],""))</f>
        <v/>
      </c>
      <c r="AX1135" t="str">
        <f>IF(ISNUMBER(FIND("overige",Methode_Keuze)),"",IF(Tb_Activiteiten[[#This Row],[Afschrijvingskosten]]=1,Tb_Activiteiten[[#Headers],[Afschrijvingskosten]],""))</f>
        <v/>
      </c>
      <c r="AY1135" t="str">
        <f>IF(ISNUMBER(FIND("overige",Methode_Keuze)),"",IF(Tb_Activiteiten[[#This Row],[Vergoeding]]=1,Tb_Activiteiten[[#Headers],[Vergoeding]],""))</f>
        <v/>
      </c>
      <c r="AZ1135" t="str">
        <f>IF(ISNUMBER(FIND("arbeid",Methode_Keuze)),"",IF(Tb_Activiteiten[[#This Row],[Arbeidskosten - vast tarief (excl eigen arbeid)]]=1,Tb_Activiteiten[[#Headers],[Arbeidskosten - vast tarief (excl eigen arbeid)]],""))</f>
        <v/>
      </c>
      <c r="BA1135" t="str">
        <f>IF(ISNUMBER(FIND("overige",Methode_Keuze)),"",IF(Tb_Activiteiten[[#This Row],[Overige kosten]]=1,Tb_Activiteiten[[#Headers],[Overige kosten]],""))</f>
        <v/>
      </c>
    </row>
    <row r="1136" spans="1:53" x14ac:dyDescent="0.25">
      <c r="A1136" s="135"/>
      <c r="B1136" s="135"/>
      <c r="C1136" s="135"/>
      <c r="D1136" s="135"/>
      <c r="E1136" s="135"/>
      <c r="F1136" s="135"/>
      <c r="G1136" s="135"/>
      <c r="O1136" s="56"/>
      <c r="Q1136" t="str">
        <f>IFERROR(IF(VLOOKUP(Tb_Activiteiten[[#This Row],[Openstelling]],Tb_Openstelling[],2,0)=1,1,""),"")</f>
        <v/>
      </c>
      <c r="AK1136" t="str">
        <f>IF(ISNUMBER(FIND("arbeid",Methode_Keuze)),"",IF(ISNUMBER(FIND("arbeid",Methode_Keuze)),"",IF(Tb_Activiteiten[[#This Row],[Loonkosten]]=1,Tb_Activiteiten[[#Headers],[Loonkosten]],"")))</f>
        <v/>
      </c>
      <c r="AL1136" t="str">
        <f>IF(ISNUMBER(FIND("arbeid",Methode_Keuze)),"",IF(ISNUMBER(FIND("arbeid",Methode_Keuze)),"",IF(Tb_Activiteiten[[#This Row],[Eigen arbeid]]=1,Tb_Activiteiten[[#Headers],[Eigen arbeid]],"")))</f>
        <v/>
      </c>
      <c r="AM1136" t="str">
        <f>IF(ISNUMBER(FIND("arbeid",Methode_Keuze)),"",IF(ISNUMBER(FIND("arbeid",Methode_Keuze)),"",IF(Tb_Activiteiten[[#This Row],[Projectmedewerker]]=1,Tb_Activiteiten[[#Headers],[Projectmedewerker]],"")))</f>
        <v/>
      </c>
      <c r="AN1136" t="str">
        <f>IF(ISNUMBER(FIND("arbeid",Methode_Keuze)),"",IF(ISNUMBER(FIND("arbeid",Methode_Keuze)),"",IF(Tb_Activiteiten[[#This Row],[Landbouwer]]=1,Tb_Activiteiten[[#Headers],[Landbouwer]],"")))</f>
        <v/>
      </c>
      <c r="AO1136" t="str">
        <f>IF(ISNUMBER(FIND("arbeid",Methode_Keuze)),"",IF(ISNUMBER(FIND("arbeid",Methode_Keuze)),"",IF(Tb_Activiteiten[[#This Row],[Adviseur]]=1,Tb_Activiteiten[[#Headers],[Adviseur]],"")))</f>
        <v/>
      </c>
      <c r="AP1136" t="str">
        <f>IF(ISNUMBER(FIND("arbeid",Methode_Keuze)),"",IF(ISNUMBER(FIND("arbeid",Methode_Keuze)),"",IF(Tb_Activiteiten[[#This Row],[Projectleider/Expert]]=1,Tb_Activiteiten[[#Headers],[Projectleider/Expert]],"")))</f>
        <v/>
      </c>
      <c r="AQ1136" t="str">
        <f>IF(ISNUMBER(FIND("arbeid",Methode_Keuze)),"",IF(ISNUMBER(FIND("arbeid",Methode_Keuze)),"",IF(Tb_Activiteiten[[#This Row],[Arbeidskosten]]=1,Tb_Activiteiten[[#Headers],[Arbeidskosten]],"")))</f>
        <v/>
      </c>
      <c r="AR1136" t="str">
        <f>IF(ISNUMBER(FIND("arbeid",Methode_Keuze)),"",IF(ISNUMBER(FIND("arbeid",Methode_Keuze)),"",IF(Tb_Activiteiten[[#This Row],[Arbeidskosten op basis van IKS]]=1,Tb_Activiteiten[[#Headers],[Arbeidskosten op basis van IKS]],"")))</f>
        <v/>
      </c>
      <c r="AS1136" t="str">
        <f>IF(ISNUMBER(FIND("overige",Methode_Keuze)),"",IF(Tb_Activiteiten[[#This Row],[Kosten derden exclusief btw]]=1,Tb_Activiteiten[[#Headers],[Kosten derden exclusief btw]],""))</f>
        <v/>
      </c>
      <c r="AT1136" t="str">
        <f>IF(ISNUMBER(FIND("overige",Methode_Keuze)),"",IF(Tb_Activiteiten[[#This Row],[Niet verrekenbare btw]]=1,Tb_Activiteiten[[#Headers],[Niet verrekenbare btw]],""))</f>
        <v/>
      </c>
      <c r="AU1136" t="str">
        <f>IF(ISNUMBER(FIND("overige",Methode_Keuze)),"",IF(Tb_Activiteiten[[#This Row],[Grondkosten]]=1,Tb_Activiteiten[[#Headers],[Grondkosten]],""))</f>
        <v/>
      </c>
      <c r="AV1136" t="str">
        <f>IF(ISNUMBER(FIND("overige",Methode_Keuze)),"",IF(Tb_Activiteiten[[#This Row],[Bijdrage in natura (overige)]]=1,Tb_Activiteiten[[#Headers],[Bijdrage in natura (overige)]],""))</f>
        <v/>
      </c>
      <c r="AW1136" t="str">
        <f>IF(ISNUMBER(FIND("overige",Methode_Keuze)),"",IF(Tb_Activiteiten[[#This Row],[Bijdrage in natura (vrijwilligers)]]=1,Tb_Activiteiten[[#Headers],[Bijdrage in natura (vrijwilligers)]],""))</f>
        <v/>
      </c>
      <c r="AX1136" t="str">
        <f>IF(ISNUMBER(FIND("overige",Methode_Keuze)),"",IF(Tb_Activiteiten[[#This Row],[Afschrijvingskosten]]=1,Tb_Activiteiten[[#Headers],[Afschrijvingskosten]],""))</f>
        <v/>
      </c>
      <c r="AY1136" t="str">
        <f>IF(ISNUMBER(FIND("overige",Methode_Keuze)),"",IF(Tb_Activiteiten[[#This Row],[Vergoeding]]=1,Tb_Activiteiten[[#Headers],[Vergoeding]],""))</f>
        <v/>
      </c>
      <c r="AZ1136" t="str">
        <f>IF(ISNUMBER(FIND("arbeid",Methode_Keuze)),"",IF(Tb_Activiteiten[[#This Row],[Arbeidskosten - vast tarief (excl eigen arbeid)]]=1,Tb_Activiteiten[[#Headers],[Arbeidskosten - vast tarief (excl eigen arbeid)]],""))</f>
        <v/>
      </c>
      <c r="BA1136" t="str">
        <f>IF(ISNUMBER(FIND("overige",Methode_Keuze)),"",IF(Tb_Activiteiten[[#This Row],[Overige kosten]]=1,Tb_Activiteiten[[#Headers],[Overige kosten]],""))</f>
        <v/>
      </c>
    </row>
    <row r="1137" spans="1:53" x14ac:dyDescent="0.25">
      <c r="A1137" s="135"/>
      <c r="B1137" s="135"/>
      <c r="C1137" s="135"/>
      <c r="D1137" s="135"/>
      <c r="E1137" s="135"/>
      <c r="F1137" s="135"/>
      <c r="G1137" s="135"/>
      <c r="O1137" s="56"/>
      <c r="Q1137" t="str">
        <f>IFERROR(IF(VLOOKUP(Tb_Activiteiten[[#This Row],[Openstelling]],Tb_Openstelling[],2,0)=1,1,""),"")</f>
        <v/>
      </c>
      <c r="AK1137" t="str">
        <f>IF(ISNUMBER(FIND("arbeid",Methode_Keuze)),"",IF(ISNUMBER(FIND("arbeid",Methode_Keuze)),"",IF(Tb_Activiteiten[[#This Row],[Loonkosten]]=1,Tb_Activiteiten[[#Headers],[Loonkosten]],"")))</f>
        <v/>
      </c>
      <c r="AL1137" t="str">
        <f>IF(ISNUMBER(FIND("arbeid",Methode_Keuze)),"",IF(ISNUMBER(FIND("arbeid",Methode_Keuze)),"",IF(Tb_Activiteiten[[#This Row],[Eigen arbeid]]=1,Tb_Activiteiten[[#Headers],[Eigen arbeid]],"")))</f>
        <v/>
      </c>
      <c r="AM1137" t="str">
        <f>IF(ISNUMBER(FIND("arbeid",Methode_Keuze)),"",IF(ISNUMBER(FIND("arbeid",Methode_Keuze)),"",IF(Tb_Activiteiten[[#This Row],[Projectmedewerker]]=1,Tb_Activiteiten[[#Headers],[Projectmedewerker]],"")))</f>
        <v/>
      </c>
      <c r="AN1137" t="str">
        <f>IF(ISNUMBER(FIND("arbeid",Methode_Keuze)),"",IF(ISNUMBER(FIND("arbeid",Methode_Keuze)),"",IF(Tb_Activiteiten[[#This Row],[Landbouwer]]=1,Tb_Activiteiten[[#Headers],[Landbouwer]],"")))</f>
        <v/>
      </c>
      <c r="AO1137" t="str">
        <f>IF(ISNUMBER(FIND("arbeid",Methode_Keuze)),"",IF(ISNUMBER(FIND("arbeid",Methode_Keuze)),"",IF(Tb_Activiteiten[[#This Row],[Adviseur]]=1,Tb_Activiteiten[[#Headers],[Adviseur]],"")))</f>
        <v/>
      </c>
      <c r="AP1137" t="str">
        <f>IF(ISNUMBER(FIND("arbeid",Methode_Keuze)),"",IF(ISNUMBER(FIND("arbeid",Methode_Keuze)),"",IF(Tb_Activiteiten[[#This Row],[Projectleider/Expert]]=1,Tb_Activiteiten[[#Headers],[Projectleider/Expert]],"")))</f>
        <v/>
      </c>
      <c r="AQ1137" t="str">
        <f>IF(ISNUMBER(FIND("arbeid",Methode_Keuze)),"",IF(ISNUMBER(FIND("arbeid",Methode_Keuze)),"",IF(Tb_Activiteiten[[#This Row],[Arbeidskosten]]=1,Tb_Activiteiten[[#Headers],[Arbeidskosten]],"")))</f>
        <v/>
      </c>
      <c r="AR1137" t="str">
        <f>IF(ISNUMBER(FIND("arbeid",Methode_Keuze)),"",IF(ISNUMBER(FIND("arbeid",Methode_Keuze)),"",IF(Tb_Activiteiten[[#This Row],[Arbeidskosten op basis van IKS]]=1,Tb_Activiteiten[[#Headers],[Arbeidskosten op basis van IKS]],"")))</f>
        <v/>
      </c>
      <c r="AS1137" t="str">
        <f>IF(ISNUMBER(FIND("overige",Methode_Keuze)),"",IF(Tb_Activiteiten[[#This Row],[Kosten derden exclusief btw]]=1,Tb_Activiteiten[[#Headers],[Kosten derden exclusief btw]],""))</f>
        <v/>
      </c>
      <c r="AT1137" t="str">
        <f>IF(ISNUMBER(FIND("overige",Methode_Keuze)),"",IF(Tb_Activiteiten[[#This Row],[Niet verrekenbare btw]]=1,Tb_Activiteiten[[#Headers],[Niet verrekenbare btw]],""))</f>
        <v/>
      </c>
      <c r="AU1137" t="str">
        <f>IF(ISNUMBER(FIND("overige",Methode_Keuze)),"",IF(Tb_Activiteiten[[#This Row],[Grondkosten]]=1,Tb_Activiteiten[[#Headers],[Grondkosten]],""))</f>
        <v/>
      </c>
      <c r="AV1137" t="str">
        <f>IF(ISNUMBER(FIND("overige",Methode_Keuze)),"",IF(Tb_Activiteiten[[#This Row],[Bijdrage in natura (overige)]]=1,Tb_Activiteiten[[#Headers],[Bijdrage in natura (overige)]],""))</f>
        <v/>
      </c>
      <c r="AW1137" t="str">
        <f>IF(ISNUMBER(FIND("overige",Methode_Keuze)),"",IF(Tb_Activiteiten[[#This Row],[Bijdrage in natura (vrijwilligers)]]=1,Tb_Activiteiten[[#Headers],[Bijdrage in natura (vrijwilligers)]],""))</f>
        <v/>
      </c>
      <c r="AX1137" t="str">
        <f>IF(ISNUMBER(FIND("overige",Methode_Keuze)),"",IF(Tb_Activiteiten[[#This Row],[Afschrijvingskosten]]=1,Tb_Activiteiten[[#Headers],[Afschrijvingskosten]],""))</f>
        <v/>
      </c>
      <c r="AY1137" t="str">
        <f>IF(ISNUMBER(FIND("overige",Methode_Keuze)),"",IF(Tb_Activiteiten[[#This Row],[Vergoeding]]=1,Tb_Activiteiten[[#Headers],[Vergoeding]],""))</f>
        <v/>
      </c>
      <c r="AZ1137" t="str">
        <f>IF(ISNUMBER(FIND("arbeid",Methode_Keuze)),"",IF(Tb_Activiteiten[[#This Row],[Arbeidskosten - vast tarief (excl eigen arbeid)]]=1,Tb_Activiteiten[[#Headers],[Arbeidskosten - vast tarief (excl eigen arbeid)]],""))</f>
        <v/>
      </c>
      <c r="BA1137" t="str">
        <f>IF(ISNUMBER(FIND("overige",Methode_Keuze)),"",IF(Tb_Activiteiten[[#This Row],[Overige kosten]]=1,Tb_Activiteiten[[#Headers],[Overige kosten]],""))</f>
        <v/>
      </c>
    </row>
    <row r="1138" spans="1:53" x14ac:dyDescent="0.25">
      <c r="A1138" s="135"/>
      <c r="B1138" s="135"/>
      <c r="C1138" s="135"/>
      <c r="D1138" s="135"/>
      <c r="E1138" s="135"/>
      <c r="F1138" s="135"/>
      <c r="G1138" s="135"/>
      <c r="O1138" s="56"/>
      <c r="Q1138" t="str">
        <f>IFERROR(IF(VLOOKUP(Tb_Activiteiten[[#This Row],[Openstelling]],Tb_Openstelling[],2,0)=1,1,""),"")</f>
        <v/>
      </c>
      <c r="AK1138" t="str">
        <f>IF(ISNUMBER(FIND("arbeid",Methode_Keuze)),"",IF(ISNUMBER(FIND("arbeid",Methode_Keuze)),"",IF(Tb_Activiteiten[[#This Row],[Loonkosten]]=1,Tb_Activiteiten[[#Headers],[Loonkosten]],"")))</f>
        <v/>
      </c>
      <c r="AL1138" t="str">
        <f>IF(ISNUMBER(FIND("arbeid",Methode_Keuze)),"",IF(ISNUMBER(FIND("arbeid",Methode_Keuze)),"",IF(Tb_Activiteiten[[#This Row],[Eigen arbeid]]=1,Tb_Activiteiten[[#Headers],[Eigen arbeid]],"")))</f>
        <v/>
      </c>
      <c r="AM1138" t="str">
        <f>IF(ISNUMBER(FIND("arbeid",Methode_Keuze)),"",IF(ISNUMBER(FIND("arbeid",Methode_Keuze)),"",IF(Tb_Activiteiten[[#This Row],[Projectmedewerker]]=1,Tb_Activiteiten[[#Headers],[Projectmedewerker]],"")))</f>
        <v/>
      </c>
      <c r="AN1138" t="str">
        <f>IF(ISNUMBER(FIND("arbeid",Methode_Keuze)),"",IF(ISNUMBER(FIND("arbeid",Methode_Keuze)),"",IF(Tb_Activiteiten[[#This Row],[Landbouwer]]=1,Tb_Activiteiten[[#Headers],[Landbouwer]],"")))</f>
        <v/>
      </c>
      <c r="AO1138" t="str">
        <f>IF(ISNUMBER(FIND("arbeid",Methode_Keuze)),"",IF(ISNUMBER(FIND("arbeid",Methode_Keuze)),"",IF(Tb_Activiteiten[[#This Row],[Adviseur]]=1,Tb_Activiteiten[[#Headers],[Adviseur]],"")))</f>
        <v/>
      </c>
      <c r="AP1138" t="str">
        <f>IF(ISNUMBER(FIND("arbeid",Methode_Keuze)),"",IF(ISNUMBER(FIND("arbeid",Methode_Keuze)),"",IF(Tb_Activiteiten[[#This Row],[Projectleider/Expert]]=1,Tb_Activiteiten[[#Headers],[Projectleider/Expert]],"")))</f>
        <v/>
      </c>
      <c r="AQ1138" t="str">
        <f>IF(ISNUMBER(FIND("arbeid",Methode_Keuze)),"",IF(ISNUMBER(FIND("arbeid",Methode_Keuze)),"",IF(Tb_Activiteiten[[#This Row],[Arbeidskosten]]=1,Tb_Activiteiten[[#Headers],[Arbeidskosten]],"")))</f>
        <v/>
      </c>
      <c r="AR1138" t="str">
        <f>IF(ISNUMBER(FIND("arbeid",Methode_Keuze)),"",IF(ISNUMBER(FIND("arbeid",Methode_Keuze)),"",IF(Tb_Activiteiten[[#This Row],[Arbeidskosten op basis van IKS]]=1,Tb_Activiteiten[[#Headers],[Arbeidskosten op basis van IKS]],"")))</f>
        <v/>
      </c>
      <c r="AS1138" t="str">
        <f>IF(ISNUMBER(FIND("overige",Methode_Keuze)),"",IF(Tb_Activiteiten[[#This Row],[Kosten derden exclusief btw]]=1,Tb_Activiteiten[[#Headers],[Kosten derden exclusief btw]],""))</f>
        <v/>
      </c>
      <c r="AT1138" t="str">
        <f>IF(ISNUMBER(FIND("overige",Methode_Keuze)),"",IF(Tb_Activiteiten[[#This Row],[Niet verrekenbare btw]]=1,Tb_Activiteiten[[#Headers],[Niet verrekenbare btw]],""))</f>
        <v/>
      </c>
      <c r="AU1138" t="str">
        <f>IF(ISNUMBER(FIND("overige",Methode_Keuze)),"",IF(Tb_Activiteiten[[#This Row],[Grondkosten]]=1,Tb_Activiteiten[[#Headers],[Grondkosten]],""))</f>
        <v/>
      </c>
      <c r="AV1138" t="str">
        <f>IF(ISNUMBER(FIND("overige",Methode_Keuze)),"",IF(Tb_Activiteiten[[#This Row],[Bijdrage in natura (overige)]]=1,Tb_Activiteiten[[#Headers],[Bijdrage in natura (overige)]],""))</f>
        <v/>
      </c>
      <c r="AW1138" t="str">
        <f>IF(ISNUMBER(FIND("overige",Methode_Keuze)),"",IF(Tb_Activiteiten[[#This Row],[Bijdrage in natura (vrijwilligers)]]=1,Tb_Activiteiten[[#Headers],[Bijdrage in natura (vrijwilligers)]],""))</f>
        <v/>
      </c>
      <c r="AX1138" t="str">
        <f>IF(ISNUMBER(FIND("overige",Methode_Keuze)),"",IF(Tb_Activiteiten[[#This Row],[Afschrijvingskosten]]=1,Tb_Activiteiten[[#Headers],[Afschrijvingskosten]],""))</f>
        <v/>
      </c>
      <c r="AY1138" t="str">
        <f>IF(ISNUMBER(FIND("overige",Methode_Keuze)),"",IF(Tb_Activiteiten[[#This Row],[Vergoeding]]=1,Tb_Activiteiten[[#Headers],[Vergoeding]],""))</f>
        <v/>
      </c>
      <c r="AZ1138" t="str">
        <f>IF(ISNUMBER(FIND("arbeid",Methode_Keuze)),"",IF(Tb_Activiteiten[[#This Row],[Arbeidskosten - vast tarief (excl eigen arbeid)]]=1,Tb_Activiteiten[[#Headers],[Arbeidskosten - vast tarief (excl eigen arbeid)]],""))</f>
        <v/>
      </c>
      <c r="BA1138" t="str">
        <f>IF(ISNUMBER(FIND("overige",Methode_Keuze)),"",IF(Tb_Activiteiten[[#This Row],[Overige kosten]]=1,Tb_Activiteiten[[#Headers],[Overige kosten]],""))</f>
        <v/>
      </c>
    </row>
    <row r="1139" spans="1:53" x14ac:dyDescent="0.25">
      <c r="A1139" s="135"/>
      <c r="B1139" s="135"/>
      <c r="C1139" s="135"/>
      <c r="D1139" s="135"/>
      <c r="E1139" s="135"/>
      <c r="F1139" s="135"/>
      <c r="G1139" s="135"/>
      <c r="O1139" s="56"/>
      <c r="Q1139" t="str">
        <f>IFERROR(IF(VLOOKUP(Tb_Activiteiten[[#This Row],[Openstelling]],Tb_Openstelling[],2,0)=1,1,""),"")</f>
        <v/>
      </c>
      <c r="AK1139" t="str">
        <f>IF(ISNUMBER(FIND("arbeid",Methode_Keuze)),"",IF(ISNUMBER(FIND("arbeid",Methode_Keuze)),"",IF(Tb_Activiteiten[[#This Row],[Loonkosten]]=1,Tb_Activiteiten[[#Headers],[Loonkosten]],"")))</f>
        <v/>
      </c>
      <c r="AL1139" t="str">
        <f>IF(ISNUMBER(FIND("arbeid",Methode_Keuze)),"",IF(ISNUMBER(FIND("arbeid",Methode_Keuze)),"",IF(Tb_Activiteiten[[#This Row],[Eigen arbeid]]=1,Tb_Activiteiten[[#Headers],[Eigen arbeid]],"")))</f>
        <v/>
      </c>
      <c r="AM1139" t="str">
        <f>IF(ISNUMBER(FIND("arbeid",Methode_Keuze)),"",IF(ISNUMBER(FIND("arbeid",Methode_Keuze)),"",IF(Tb_Activiteiten[[#This Row],[Projectmedewerker]]=1,Tb_Activiteiten[[#Headers],[Projectmedewerker]],"")))</f>
        <v/>
      </c>
      <c r="AN1139" t="str">
        <f>IF(ISNUMBER(FIND("arbeid",Methode_Keuze)),"",IF(ISNUMBER(FIND("arbeid",Methode_Keuze)),"",IF(Tb_Activiteiten[[#This Row],[Landbouwer]]=1,Tb_Activiteiten[[#Headers],[Landbouwer]],"")))</f>
        <v/>
      </c>
      <c r="AO1139" t="str">
        <f>IF(ISNUMBER(FIND("arbeid",Methode_Keuze)),"",IF(ISNUMBER(FIND("arbeid",Methode_Keuze)),"",IF(Tb_Activiteiten[[#This Row],[Adviseur]]=1,Tb_Activiteiten[[#Headers],[Adviseur]],"")))</f>
        <v/>
      </c>
      <c r="AP1139" t="str">
        <f>IF(ISNUMBER(FIND("arbeid",Methode_Keuze)),"",IF(ISNUMBER(FIND("arbeid",Methode_Keuze)),"",IF(Tb_Activiteiten[[#This Row],[Projectleider/Expert]]=1,Tb_Activiteiten[[#Headers],[Projectleider/Expert]],"")))</f>
        <v/>
      </c>
      <c r="AQ1139" t="str">
        <f>IF(ISNUMBER(FIND("arbeid",Methode_Keuze)),"",IF(ISNUMBER(FIND("arbeid",Methode_Keuze)),"",IF(Tb_Activiteiten[[#This Row],[Arbeidskosten]]=1,Tb_Activiteiten[[#Headers],[Arbeidskosten]],"")))</f>
        <v/>
      </c>
      <c r="AR1139" t="str">
        <f>IF(ISNUMBER(FIND("arbeid",Methode_Keuze)),"",IF(ISNUMBER(FIND("arbeid",Methode_Keuze)),"",IF(Tb_Activiteiten[[#This Row],[Arbeidskosten op basis van IKS]]=1,Tb_Activiteiten[[#Headers],[Arbeidskosten op basis van IKS]],"")))</f>
        <v/>
      </c>
      <c r="AS1139" t="str">
        <f>IF(ISNUMBER(FIND("overige",Methode_Keuze)),"",IF(Tb_Activiteiten[[#This Row],[Kosten derden exclusief btw]]=1,Tb_Activiteiten[[#Headers],[Kosten derden exclusief btw]],""))</f>
        <v/>
      </c>
      <c r="AT1139" t="str">
        <f>IF(ISNUMBER(FIND("overige",Methode_Keuze)),"",IF(Tb_Activiteiten[[#This Row],[Niet verrekenbare btw]]=1,Tb_Activiteiten[[#Headers],[Niet verrekenbare btw]],""))</f>
        <v/>
      </c>
      <c r="AU1139" t="str">
        <f>IF(ISNUMBER(FIND("overige",Methode_Keuze)),"",IF(Tb_Activiteiten[[#This Row],[Grondkosten]]=1,Tb_Activiteiten[[#Headers],[Grondkosten]],""))</f>
        <v/>
      </c>
      <c r="AV1139" t="str">
        <f>IF(ISNUMBER(FIND("overige",Methode_Keuze)),"",IF(Tb_Activiteiten[[#This Row],[Bijdrage in natura (overige)]]=1,Tb_Activiteiten[[#Headers],[Bijdrage in natura (overige)]],""))</f>
        <v/>
      </c>
      <c r="AW1139" t="str">
        <f>IF(ISNUMBER(FIND("overige",Methode_Keuze)),"",IF(Tb_Activiteiten[[#This Row],[Bijdrage in natura (vrijwilligers)]]=1,Tb_Activiteiten[[#Headers],[Bijdrage in natura (vrijwilligers)]],""))</f>
        <v/>
      </c>
      <c r="AX1139" t="str">
        <f>IF(ISNUMBER(FIND("overige",Methode_Keuze)),"",IF(Tb_Activiteiten[[#This Row],[Afschrijvingskosten]]=1,Tb_Activiteiten[[#Headers],[Afschrijvingskosten]],""))</f>
        <v/>
      </c>
      <c r="AY1139" t="str">
        <f>IF(ISNUMBER(FIND("overige",Methode_Keuze)),"",IF(Tb_Activiteiten[[#This Row],[Vergoeding]]=1,Tb_Activiteiten[[#Headers],[Vergoeding]],""))</f>
        <v/>
      </c>
      <c r="AZ1139" t="str">
        <f>IF(ISNUMBER(FIND("arbeid",Methode_Keuze)),"",IF(Tb_Activiteiten[[#This Row],[Arbeidskosten - vast tarief (excl eigen arbeid)]]=1,Tb_Activiteiten[[#Headers],[Arbeidskosten - vast tarief (excl eigen arbeid)]],""))</f>
        <v/>
      </c>
      <c r="BA1139" t="str">
        <f>IF(ISNUMBER(FIND("overige",Methode_Keuze)),"",IF(Tb_Activiteiten[[#This Row],[Overige kosten]]=1,Tb_Activiteiten[[#Headers],[Overige kosten]],""))</f>
        <v/>
      </c>
    </row>
    <row r="1140" spans="1:53" x14ac:dyDescent="0.25">
      <c r="A1140" s="135"/>
      <c r="B1140" s="135"/>
      <c r="C1140" s="135"/>
      <c r="D1140" s="135"/>
      <c r="E1140" s="135"/>
      <c r="F1140" s="135"/>
      <c r="G1140" s="135"/>
      <c r="O1140" s="56"/>
      <c r="Q1140" t="str">
        <f>IFERROR(IF(VLOOKUP(Tb_Activiteiten[[#This Row],[Openstelling]],Tb_Openstelling[],2,0)=1,1,""),"")</f>
        <v/>
      </c>
      <c r="AK1140" t="str">
        <f>IF(ISNUMBER(FIND("arbeid",Methode_Keuze)),"",IF(ISNUMBER(FIND("arbeid",Methode_Keuze)),"",IF(Tb_Activiteiten[[#This Row],[Loonkosten]]=1,Tb_Activiteiten[[#Headers],[Loonkosten]],"")))</f>
        <v/>
      </c>
      <c r="AL1140" t="str">
        <f>IF(ISNUMBER(FIND("arbeid",Methode_Keuze)),"",IF(ISNUMBER(FIND("arbeid",Methode_Keuze)),"",IF(Tb_Activiteiten[[#This Row],[Eigen arbeid]]=1,Tb_Activiteiten[[#Headers],[Eigen arbeid]],"")))</f>
        <v/>
      </c>
      <c r="AM1140" t="str">
        <f>IF(ISNUMBER(FIND("arbeid",Methode_Keuze)),"",IF(ISNUMBER(FIND("arbeid",Methode_Keuze)),"",IF(Tb_Activiteiten[[#This Row],[Projectmedewerker]]=1,Tb_Activiteiten[[#Headers],[Projectmedewerker]],"")))</f>
        <v/>
      </c>
      <c r="AN1140" t="str">
        <f>IF(ISNUMBER(FIND("arbeid",Methode_Keuze)),"",IF(ISNUMBER(FIND("arbeid",Methode_Keuze)),"",IF(Tb_Activiteiten[[#This Row],[Landbouwer]]=1,Tb_Activiteiten[[#Headers],[Landbouwer]],"")))</f>
        <v/>
      </c>
      <c r="AO1140" t="str">
        <f>IF(ISNUMBER(FIND("arbeid",Methode_Keuze)),"",IF(ISNUMBER(FIND("arbeid",Methode_Keuze)),"",IF(Tb_Activiteiten[[#This Row],[Adviseur]]=1,Tb_Activiteiten[[#Headers],[Adviseur]],"")))</f>
        <v/>
      </c>
      <c r="AP1140" t="str">
        <f>IF(ISNUMBER(FIND("arbeid",Methode_Keuze)),"",IF(ISNUMBER(FIND("arbeid",Methode_Keuze)),"",IF(Tb_Activiteiten[[#This Row],[Projectleider/Expert]]=1,Tb_Activiteiten[[#Headers],[Projectleider/Expert]],"")))</f>
        <v/>
      </c>
      <c r="AQ1140" t="str">
        <f>IF(ISNUMBER(FIND("arbeid",Methode_Keuze)),"",IF(ISNUMBER(FIND("arbeid",Methode_Keuze)),"",IF(Tb_Activiteiten[[#This Row],[Arbeidskosten]]=1,Tb_Activiteiten[[#Headers],[Arbeidskosten]],"")))</f>
        <v/>
      </c>
      <c r="AR1140" t="str">
        <f>IF(ISNUMBER(FIND("arbeid",Methode_Keuze)),"",IF(ISNUMBER(FIND("arbeid",Methode_Keuze)),"",IF(Tb_Activiteiten[[#This Row],[Arbeidskosten op basis van IKS]]=1,Tb_Activiteiten[[#Headers],[Arbeidskosten op basis van IKS]],"")))</f>
        <v/>
      </c>
      <c r="AS1140" t="str">
        <f>IF(ISNUMBER(FIND("overige",Methode_Keuze)),"",IF(Tb_Activiteiten[[#This Row],[Kosten derden exclusief btw]]=1,Tb_Activiteiten[[#Headers],[Kosten derden exclusief btw]],""))</f>
        <v/>
      </c>
      <c r="AT1140" t="str">
        <f>IF(ISNUMBER(FIND("overige",Methode_Keuze)),"",IF(Tb_Activiteiten[[#This Row],[Niet verrekenbare btw]]=1,Tb_Activiteiten[[#Headers],[Niet verrekenbare btw]],""))</f>
        <v/>
      </c>
      <c r="AU1140" t="str">
        <f>IF(ISNUMBER(FIND("overige",Methode_Keuze)),"",IF(Tb_Activiteiten[[#This Row],[Grondkosten]]=1,Tb_Activiteiten[[#Headers],[Grondkosten]],""))</f>
        <v/>
      </c>
      <c r="AV1140" t="str">
        <f>IF(ISNUMBER(FIND("overige",Methode_Keuze)),"",IF(Tb_Activiteiten[[#This Row],[Bijdrage in natura (overige)]]=1,Tb_Activiteiten[[#Headers],[Bijdrage in natura (overige)]],""))</f>
        <v/>
      </c>
      <c r="AW1140" t="str">
        <f>IF(ISNUMBER(FIND("overige",Methode_Keuze)),"",IF(Tb_Activiteiten[[#This Row],[Bijdrage in natura (vrijwilligers)]]=1,Tb_Activiteiten[[#Headers],[Bijdrage in natura (vrijwilligers)]],""))</f>
        <v/>
      </c>
      <c r="AX1140" t="str">
        <f>IF(ISNUMBER(FIND("overige",Methode_Keuze)),"",IF(Tb_Activiteiten[[#This Row],[Afschrijvingskosten]]=1,Tb_Activiteiten[[#Headers],[Afschrijvingskosten]],""))</f>
        <v/>
      </c>
      <c r="AY1140" t="str">
        <f>IF(ISNUMBER(FIND("overige",Methode_Keuze)),"",IF(Tb_Activiteiten[[#This Row],[Vergoeding]]=1,Tb_Activiteiten[[#Headers],[Vergoeding]],""))</f>
        <v/>
      </c>
      <c r="AZ1140" t="str">
        <f>IF(ISNUMBER(FIND("arbeid",Methode_Keuze)),"",IF(Tb_Activiteiten[[#This Row],[Arbeidskosten - vast tarief (excl eigen arbeid)]]=1,Tb_Activiteiten[[#Headers],[Arbeidskosten - vast tarief (excl eigen arbeid)]],""))</f>
        <v/>
      </c>
      <c r="BA1140" t="str">
        <f>IF(ISNUMBER(FIND("overige",Methode_Keuze)),"",IF(Tb_Activiteiten[[#This Row],[Overige kosten]]=1,Tb_Activiteiten[[#Headers],[Overige kosten]],""))</f>
        <v/>
      </c>
    </row>
    <row r="1141" spans="1:53" x14ac:dyDescent="0.25">
      <c r="A1141" s="135"/>
      <c r="B1141" s="135"/>
      <c r="C1141" s="135"/>
      <c r="D1141" s="135"/>
      <c r="E1141" s="135"/>
      <c r="F1141" s="135"/>
      <c r="G1141" s="135"/>
      <c r="O1141" s="56"/>
      <c r="Q1141" t="str">
        <f>IFERROR(IF(VLOOKUP(Tb_Activiteiten[[#This Row],[Openstelling]],Tb_Openstelling[],2,0)=1,1,""),"")</f>
        <v/>
      </c>
      <c r="AK1141" t="str">
        <f>IF(ISNUMBER(FIND("arbeid",Methode_Keuze)),"",IF(ISNUMBER(FIND("arbeid",Methode_Keuze)),"",IF(Tb_Activiteiten[[#This Row],[Loonkosten]]=1,Tb_Activiteiten[[#Headers],[Loonkosten]],"")))</f>
        <v/>
      </c>
      <c r="AL1141" t="str">
        <f>IF(ISNUMBER(FIND("arbeid",Methode_Keuze)),"",IF(ISNUMBER(FIND("arbeid",Methode_Keuze)),"",IF(Tb_Activiteiten[[#This Row],[Eigen arbeid]]=1,Tb_Activiteiten[[#Headers],[Eigen arbeid]],"")))</f>
        <v/>
      </c>
      <c r="AM1141" t="str">
        <f>IF(ISNUMBER(FIND("arbeid",Methode_Keuze)),"",IF(ISNUMBER(FIND("arbeid",Methode_Keuze)),"",IF(Tb_Activiteiten[[#This Row],[Projectmedewerker]]=1,Tb_Activiteiten[[#Headers],[Projectmedewerker]],"")))</f>
        <v/>
      </c>
      <c r="AN1141" t="str">
        <f>IF(ISNUMBER(FIND("arbeid",Methode_Keuze)),"",IF(ISNUMBER(FIND("arbeid",Methode_Keuze)),"",IF(Tb_Activiteiten[[#This Row],[Landbouwer]]=1,Tb_Activiteiten[[#Headers],[Landbouwer]],"")))</f>
        <v/>
      </c>
      <c r="AO1141" t="str">
        <f>IF(ISNUMBER(FIND("arbeid",Methode_Keuze)),"",IF(ISNUMBER(FIND("arbeid",Methode_Keuze)),"",IF(Tb_Activiteiten[[#This Row],[Adviseur]]=1,Tb_Activiteiten[[#Headers],[Adviseur]],"")))</f>
        <v/>
      </c>
      <c r="AP1141" t="str">
        <f>IF(ISNUMBER(FIND("arbeid",Methode_Keuze)),"",IF(ISNUMBER(FIND("arbeid",Methode_Keuze)),"",IF(Tb_Activiteiten[[#This Row],[Projectleider/Expert]]=1,Tb_Activiteiten[[#Headers],[Projectleider/Expert]],"")))</f>
        <v/>
      </c>
      <c r="AQ1141" t="str">
        <f>IF(ISNUMBER(FIND("arbeid",Methode_Keuze)),"",IF(ISNUMBER(FIND("arbeid",Methode_Keuze)),"",IF(Tb_Activiteiten[[#This Row],[Arbeidskosten]]=1,Tb_Activiteiten[[#Headers],[Arbeidskosten]],"")))</f>
        <v/>
      </c>
      <c r="AR1141" t="str">
        <f>IF(ISNUMBER(FIND("arbeid",Methode_Keuze)),"",IF(ISNUMBER(FIND("arbeid",Methode_Keuze)),"",IF(Tb_Activiteiten[[#This Row],[Arbeidskosten op basis van IKS]]=1,Tb_Activiteiten[[#Headers],[Arbeidskosten op basis van IKS]],"")))</f>
        <v/>
      </c>
      <c r="AS1141" t="str">
        <f>IF(ISNUMBER(FIND("overige",Methode_Keuze)),"",IF(Tb_Activiteiten[[#This Row],[Kosten derden exclusief btw]]=1,Tb_Activiteiten[[#Headers],[Kosten derden exclusief btw]],""))</f>
        <v/>
      </c>
      <c r="AT1141" t="str">
        <f>IF(ISNUMBER(FIND("overige",Methode_Keuze)),"",IF(Tb_Activiteiten[[#This Row],[Niet verrekenbare btw]]=1,Tb_Activiteiten[[#Headers],[Niet verrekenbare btw]],""))</f>
        <v/>
      </c>
      <c r="AU1141" t="str">
        <f>IF(ISNUMBER(FIND("overige",Methode_Keuze)),"",IF(Tb_Activiteiten[[#This Row],[Grondkosten]]=1,Tb_Activiteiten[[#Headers],[Grondkosten]],""))</f>
        <v/>
      </c>
      <c r="AV1141" t="str">
        <f>IF(ISNUMBER(FIND("overige",Methode_Keuze)),"",IF(Tb_Activiteiten[[#This Row],[Bijdrage in natura (overige)]]=1,Tb_Activiteiten[[#Headers],[Bijdrage in natura (overige)]],""))</f>
        <v/>
      </c>
      <c r="AW1141" t="str">
        <f>IF(ISNUMBER(FIND("overige",Methode_Keuze)),"",IF(Tb_Activiteiten[[#This Row],[Bijdrage in natura (vrijwilligers)]]=1,Tb_Activiteiten[[#Headers],[Bijdrage in natura (vrijwilligers)]],""))</f>
        <v/>
      </c>
      <c r="AX1141" t="str">
        <f>IF(ISNUMBER(FIND("overige",Methode_Keuze)),"",IF(Tb_Activiteiten[[#This Row],[Afschrijvingskosten]]=1,Tb_Activiteiten[[#Headers],[Afschrijvingskosten]],""))</f>
        <v/>
      </c>
      <c r="AY1141" t="str">
        <f>IF(ISNUMBER(FIND("overige",Methode_Keuze)),"",IF(Tb_Activiteiten[[#This Row],[Vergoeding]]=1,Tb_Activiteiten[[#Headers],[Vergoeding]],""))</f>
        <v/>
      </c>
      <c r="AZ1141" t="str">
        <f>IF(ISNUMBER(FIND("arbeid",Methode_Keuze)),"",IF(Tb_Activiteiten[[#This Row],[Arbeidskosten - vast tarief (excl eigen arbeid)]]=1,Tb_Activiteiten[[#Headers],[Arbeidskosten - vast tarief (excl eigen arbeid)]],""))</f>
        <v/>
      </c>
      <c r="BA1141" t="str">
        <f>IF(ISNUMBER(FIND("overige",Methode_Keuze)),"",IF(Tb_Activiteiten[[#This Row],[Overige kosten]]=1,Tb_Activiteiten[[#Headers],[Overige kosten]],""))</f>
        <v/>
      </c>
    </row>
    <row r="1142" spans="1:53" x14ac:dyDescent="0.25">
      <c r="A1142" s="135"/>
      <c r="B1142" s="135"/>
      <c r="C1142" s="135"/>
      <c r="D1142" s="135"/>
      <c r="E1142" s="135"/>
      <c r="F1142" s="135"/>
      <c r="G1142" s="135"/>
      <c r="O1142" s="56"/>
      <c r="Q1142" t="str">
        <f>IFERROR(IF(VLOOKUP(Tb_Activiteiten[[#This Row],[Openstelling]],Tb_Openstelling[],2,0)=1,1,""),"")</f>
        <v/>
      </c>
      <c r="AK1142" t="str">
        <f>IF(ISNUMBER(FIND("arbeid",Methode_Keuze)),"",IF(ISNUMBER(FIND("arbeid",Methode_Keuze)),"",IF(Tb_Activiteiten[[#This Row],[Loonkosten]]=1,Tb_Activiteiten[[#Headers],[Loonkosten]],"")))</f>
        <v/>
      </c>
      <c r="AL1142" t="str">
        <f>IF(ISNUMBER(FIND("arbeid",Methode_Keuze)),"",IF(ISNUMBER(FIND("arbeid",Methode_Keuze)),"",IF(Tb_Activiteiten[[#This Row],[Eigen arbeid]]=1,Tb_Activiteiten[[#Headers],[Eigen arbeid]],"")))</f>
        <v/>
      </c>
      <c r="AM1142" t="str">
        <f>IF(ISNUMBER(FIND("arbeid",Methode_Keuze)),"",IF(ISNUMBER(FIND("arbeid",Methode_Keuze)),"",IF(Tb_Activiteiten[[#This Row],[Projectmedewerker]]=1,Tb_Activiteiten[[#Headers],[Projectmedewerker]],"")))</f>
        <v/>
      </c>
      <c r="AN1142" t="str">
        <f>IF(ISNUMBER(FIND("arbeid",Methode_Keuze)),"",IF(ISNUMBER(FIND("arbeid",Methode_Keuze)),"",IF(Tb_Activiteiten[[#This Row],[Landbouwer]]=1,Tb_Activiteiten[[#Headers],[Landbouwer]],"")))</f>
        <v/>
      </c>
      <c r="AO1142" t="str">
        <f>IF(ISNUMBER(FIND("arbeid",Methode_Keuze)),"",IF(ISNUMBER(FIND("arbeid",Methode_Keuze)),"",IF(Tb_Activiteiten[[#This Row],[Adviseur]]=1,Tb_Activiteiten[[#Headers],[Adviseur]],"")))</f>
        <v/>
      </c>
      <c r="AP1142" t="str">
        <f>IF(ISNUMBER(FIND("arbeid",Methode_Keuze)),"",IF(ISNUMBER(FIND("arbeid",Methode_Keuze)),"",IF(Tb_Activiteiten[[#This Row],[Projectleider/Expert]]=1,Tb_Activiteiten[[#Headers],[Projectleider/Expert]],"")))</f>
        <v/>
      </c>
      <c r="AQ1142" t="str">
        <f>IF(ISNUMBER(FIND("arbeid",Methode_Keuze)),"",IF(ISNUMBER(FIND("arbeid",Methode_Keuze)),"",IF(Tb_Activiteiten[[#This Row],[Arbeidskosten]]=1,Tb_Activiteiten[[#Headers],[Arbeidskosten]],"")))</f>
        <v/>
      </c>
      <c r="AR1142" t="str">
        <f>IF(ISNUMBER(FIND("arbeid",Methode_Keuze)),"",IF(ISNUMBER(FIND("arbeid",Methode_Keuze)),"",IF(Tb_Activiteiten[[#This Row],[Arbeidskosten op basis van IKS]]=1,Tb_Activiteiten[[#Headers],[Arbeidskosten op basis van IKS]],"")))</f>
        <v/>
      </c>
      <c r="AS1142" t="str">
        <f>IF(ISNUMBER(FIND("overige",Methode_Keuze)),"",IF(Tb_Activiteiten[[#This Row],[Kosten derden exclusief btw]]=1,Tb_Activiteiten[[#Headers],[Kosten derden exclusief btw]],""))</f>
        <v/>
      </c>
      <c r="AT1142" t="str">
        <f>IF(ISNUMBER(FIND("overige",Methode_Keuze)),"",IF(Tb_Activiteiten[[#This Row],[Niet verrekenbare btw]]=1,Tb_Activiteiten[[#Headers],[Niet verrekenbare btw]],""))</f>
        <v/>
      </c>
      <c r="AU1142" t="str">
        <f>IF(ISNUMBER(FIND("overige",Methode_Keuze)),"",IF(Tb_Activiteiten[[#This Row],[Grondkosten]]=1,Tb_Activiteiten[[#Headers],[Grondkosten]],""))</f>
        <v/>
      </c>
      <c r="AV1142" t="str">
        <f>IF(ISNUMBER(FIND("overige",Methode_Keuze)),"",IF(Tb_Activiteiten[[#This Row],[Bijdrage in natura (overige)]]=1,Tb_Activiteiten[[#Headers],[Bijdrage in natura (overige)]],""))</f>
        <v/>
      </c>
      <c r="AW1142" t="str">
        <f>IF(ISNUMBER(FIND("overige",Methode_Keuze)),"",IF(Tb_Activiteiten[[#This Row],[Bijdrage in natura (vrijwilligers)]]=1,Tb_Activiteiten[[#Headers],[Bijdrage in natura (vrijwilligers)]],""))</f>
        <v/>
      </c>
      <c r="AX1142" t="str">
        <f>IF(ISNUMBER(FIND("overige",Methode_Keuze)),"",IF(Tb_Activiteiten[[#This Row],[Afschrijvingskosten]]=1,Tb_Activiteiten[[#Headers],[Afschrijvingskosten]],""))</f>
        <v/>
      </c>
      <c r="AY1142" t="str">
        <f>IF(ISNUMBER(FIND("overige",Methode_Keuze)),"",IF(Tb_Activiteiten[[#This Row],[Vergoeding]]=1,Tb_Activiteiten[[#Headers],[Vergoeding]],""))</f>
        <v/>
      </c>
      <c r="AZ1142" t="str">
        <f>IF(ISNUMBER(FIND("arbeid",Methode_Keuze)),"",IF(Tb_Activiteiten[[#This Row],[Arbeidskosten - vast tarief (excl eigen arbeid)]]=1,Tb_Activiteiten[[#Headers],[Arbeidskosten - vast tarief (excl eigen arbeid)]],""))</f>
        <v/>
      </c>
      <c r="BA1142" t="str">
        <f>IF(ISNUMBER(FIND("overige",Methode_Keuze)),"",IF(Tb_Activiteiten[[#This Row],[Overige kosten]]=1,Tb_Activiteiten[[#Headers],[Overige kosten]],""))</f>
        <v/>
      </c>
    </row>
    <row r="1143" spans="1:53" x14ac:dyDescent="0.25">
      <c r="A1143" s="135"/>
      <c r="B1143" s="135"/>
      <c r="C1143" s="135"/>
      <c r="D1143" s="135"/>
      <c r="E1143" s="135"/>
      <c r="F1143" s="135"/>
      <c r="G1143" s="135"/>
      <c r="O1143" s="56"/>
      <c r="Q1143" t="str">
        <f>IFERROR(IF(VLOOKUP(Tb_Activiteiten[[#This Row],[Openstelling]],Tb_Openstelling[],2,0)=1,1,""),"")</f>
        <v/>
      </c>
      <c r="AK1143" t="str">
        <f>IF(ISNUMBER(FIND("arbeid",Methode_Keuze)),"",IF(ISNUMBER(FIND("arbeid",Methode_Keuze)),"",IF(Tb_Activiteiten[[#This Row],[Loonkosten]]=1,Tb_Activiteiten[[#Headers],[Loonkosten]],"")))</f>
        <v/>
      </c>
      <c r="AL1143" t="str">
        <f>IF(ISNUMBER(FIND("arbeid",Methode_Keuze)),"",IF(ISNUMBER(FIND("arbeid",Methode_Keuze)),"",IF(Tb_Activiteiten[[#This Row],[Eigen arbeid]]=1,Tb_Activiteiten[[#Headers],[Eigen arbeid]],"")))</f>
        <v/>
      </c>
      <c r="AM1143" t="str">
        <f>IF(ISNUMBER(FIND("arbeid",Methode_Keuze)),"",IF(ISNUMBER(FIND("arbeid",Methode_Keuze)),"",IF(Tb_Activiteiten[[#This Row],[Projectmedewerker]]=1,Tb_Activiteiten[[#Headers],[Projectmedewerker]],"")))</f>
        <v/>
      </c>
      <c r="AN1143" t="str">
        <f>IF(ISNUMBER(FIND("arbeid",Methode_Keuze)),"",IF(ISNUMBER(FIND("arbeid",Methode_Keuze)),"",IF(Tb_Activiteiten[[#This Row],[Landbouwer]]=1,Tb_Activiteiten[[#Headers],[Landbouwer]],"")))</f>
        <v/>
      </c>
      <c r="AO1143" t="str">
        <f>IF(ISNUMBER(FIND("arbeid",Methode_Keuze)),"",IF(ISNUMBER(FIND("arbeid",Methode_Keuze)),"",IF(Tb_Activiteiten[[#This Row],[Adviseur]]=1,Tb_Activiteiten[[#Headers],[Adviseur]],"")))</f>
        <v/>
      </c>
      <c r="AP1143" t="str">
        <f>IF(ISNUMBER(FIND("arbeid",Methode_Keuze)),"",IF(ISNUMBER(FIND("arbeid",Methode_Keuze)),"",IF(Tb_Activiteiten[[#This Row],[Projectleider/Expert]]=1,Tb_Activiteiten[[#Headers],[Projectleider/Expert]],"")))</f>
        <v/>
      </c>
      <c r="AQ1143" t="str">
        <f>IF(ISNUMBER(FIND("arbeid",Methode_Keuze)),"",IF(ISNUMBER(FIND("arbeid",Methode_Keuze)),"",IF(Tb_Activiteiten[[#This Row],[Arbeidskosten]]=1,Tb_Activiteiten[[#Headers],[Arbeidskosten]],"")))</f>
        <v/>
      </c>
      <c r="AR1143" t="str">
        <f>IF(ISNUMBER(FIND("arbeid",Methode_Keuze)),"",IF(ISNUMBER(FIND("arbeid",Methode_Keuze)),"",IF(Tb_Activiteiten[[#This Row],[Arbeidskosten op basis van IKS]]=1,Tb_Activiteiten[[#Headers],[Arbeidskosten op basis van IKS]],"")))</f>
        <v/>
      </c>
      <c r="AS1143" t="str">
        <f>IF(ISNUMBER(FIND("overige",Methode_Keuze)),"",IF(Tb_Activiteiten[[#This Row],[Kosten derden exclusief btw]]=1,Tb_Activiteiten[[#Headers],[Kosten derden exclusief btw]],""))</f>
        <v/>
      </c>
      <c r="AT1143" t="str">
        <f>IF(ISNUMBER(FIND("overige",Methode_Keuze)),"",IF(Tb_Activiteiten[[#This Row],[Niet verrekenbare btw]]=1,Tb_Activiteiten[[#Headers],[Niet verrekenbare btw]],""))</f>
        <v/>
      </c>
      <c r="AU1143" t="str">
        <f>IF(ISNUMBER(FIND("overige",Methode_Keuze)),"",IF(Tb_Activiteiten[[#This Row],[Grondkosten]]=1,Tb_Activiteiten[[#Headers],[Grondkosten]],""))</f>
        <v/>
      </c>
      <c r="AV1143" t="str">
        <f>IF(ISNUMBER(FIND("overige",Methode_Keuze)),"",IF(Tb_Activiteiten[[#This Row],[Bijdrage in natura (overige)]]=1,Tb_Activiteiten[[#Headers],[Bijdrage in natura (overige)]],""))</f>
        <v/>
      </c>
      <c r="AW1143" t="str">
        <f>IF(ISNUMBER(FIND("overige",Methode_Keuze)),"",IF(Tb_Activiteiten[[#This Row],[Bijdrage in natura (vrijwilligers)]]=1,Tb_Activiteiten[[#Headers],[Bijdrage in natura (vrijwilligers)]],""))</f>
        <v/>
      </c>
      <c r="AX1143" t="str">
        <f>IF(ISNUMBER(FIND("overige",Methode_Keuze)),"",IF(Tb_Activiteiten[[#This Row],[Afschrijvingskosten]]=1,Tb_Activiteiten[[#Headers],[Afschrijvingskosten]],""))</f>
        <v/>
      </c>
      <c r="AY1143" t="str">
        <f>IF(ISNUMBER(FIND("overige",Methode_Keuze)),"",IF(Tb_Activiteiten[[#This Row],[Vergoeding]]=1,Tb_Activiteiten[[#Headers],[Vergoeding]],""))</f>
        <v/>
      </c>
      <c r="AZ1143" t="str">
        <f>IF(ISNUMBER(FIND("arbeid",Methode_Keuze)),"",IF(Tb_Activiteiten[[#This Row],[Arbeidskosten - vast tarief (excl eigen arbeid)]]=1,Tb_Activiteiten[[#Headers],[Arbeidskosten - vast tarief (excl eigen arbeid)]],""))</f>
        <v/>
      </c>
      <c r="BA1143" t="str">
        <f>IF(ISNUMBER(FIND("overige",Methode_Keuze)),"",IF(Tb_Activiteiten[[#This Row],[Overige kosten]]=1,Tb_Activiteiten[[#Headers],[Overige kosten]],""))</f>
        <v/>
      </c>
    </row>
    <row r="1144" spans="1:53" x14ac:dyDescent="0.25">
      <c r="A1144" s="135"/>
      <c r="B1144" s="135"/>
      <c r="C1144" s="135"/>
      <c r="D1144" s="135"/>
      <c r="E1144" s="135"/>
      <c r="F1144" s="135"/>
      <c r="G1144" s="135"/>
      <c r="O1144" s="56"/>
      <c r="Q1144" t="str">
        <f>IFERROR(IF(VLOOKUP(Tb_Activiteiten[[#This Row],[Openstelling]],Tb_Openstelling[],2,0)=1,1,""),"")</f>
        <v/>
      </c>
      <c r="AK1144" t="str">
        <f>IF(ISNUMBER(FIND("arbeid",Methode_Keuze)),"",IF(ISNUMBER(FIND("arbeid",Methode_Keuze)),"",IF(Tb_Activiteiten[[#This Row],[Loonkosten]]=1,Tb_Activiteiten[[#Headers],[Loonkosten]],"")))</f>
        <v/>
      </c>
      <c r="AL1144" t="str">
        <f>IF(ISNUMBER(FIND("arbeid",Methode_Keuze)),"",IF(ISNUMBER(FIND("arbeid",Methode_Keuze)),"",IF(Tb_Activiteiten[[#This Row],[Eigen arbeid]]=1,Tb_Activiteiten[[#Headers],[Eigen arbeid]],"")))</f>
        <v/>
      </c>
      <c r="AM1144" t="str">
        <f>IF(ISNUMBER(FIND("arbeid",Methode_Keuze)),"",IF(ISNUMBER(FIND("arbeid",Methode_Keuze)),"",IF(Tb_Activiteiten[[#This Row],[Projectmedewerker]]=1,Tb_Activiteiten[[#Headers],[Projectmedewerker]],"")))</f>
        <v/>
      </c>
      <c r="AN1144" t="str">
        <f>IF(ISNUMBER(FIND("arbeid",Methode_Keuze)),"",IF(ISNUMBER(FIND("arbeid",Methode_Keuze)),"",IF(Tb_Activiteiten[[#This Row],[Landbouwer]]=1,Tb_Activiteiten[[#Headers],[Landbouwer]],"")))</f>
        <v/>
      </c>
      <c r="AO1144" t="str">
        <f>IF(ISNUMBER(FIND("arbeid",Methode_Keuze)),"",IF(ISNUMBER(FIND("arbeid",Methode_Keuze)),"",IF(Tb_Activiteiten[[#This Row],[Adviseur]]=1,Tb_Activiteiten[[#Headers],[Adviseur]],"")))</f>
        <v/>
      </c>
      <c r="AP1144" t="str">
        <f>IF(ISNUMBER(FIND("arbeid",Methode_Keuze)),"",IF(ISNUMBER(FIND("arbeid",Methode_Keuze)),"",IF(Tb_Activiteiten[[#This Row],[Projectleider/Expert]]=1,Tb_Activiteiten[[#Headers],[Projectleider/Expert]],"")))</f>
        <v/>
      </c>
      <c r="AQ1144" t="str">
        <f>IF(ISNUMBER(FIND("arbeid",Methode_Keuze)),"",IF(ISNUMBER(FIND("arbeid",Methode_Keuze)),"",IF(Tb_Activiteiten[[#This Row],[Arbeidskosten]]=1,Tb_Activiteiten[[#Headers],[Arbeidskosten]],"")))</f>
        <v/>
      </c>
      <c r="AR1144" t="str">
        <f>IF(ISNUMBER(FIND("arbeid",Methode_Keuze)),"",IF(ISNUMBER(FIND("arbeid",Methode_Keuze)),"",IF(Tb_Activiteiten[[#This Row],[Arbeidskosten op basis van IKS]]=1,Tb_Activiteiten[[#Headers],[Arbeidskosten op basis van IKS]],"")))</f>
        <v/>
      </c>
      <c r="AS1144" t="str">
        <f>IF(ISNUMBER(FIND("overige",Methode_Keuze)),"",IF(Tb_Activiteiten[[#This Row],[Kosten derden exclusief btw]]=1,Tb_Activiteiten[[#Headers],[Kosten derden exclusief btw]],""))</f>
        <v/>
      </c>
      <c r="AT1144" t="str">
        <f>IF(ISNUMBER(FIND("overige",Methode_Keuze)),"",IF(Tb_Activiteiten[[#This Row],[Niet verrekenbare btw]]=1,Tb_Activiteiten[[#Headers],[Niet verrekenbare btw]],""))</f>
        <v/>
      </c>
      <c r="AU1144" t="str">
        <f>IF(ISNUMBER(FIND("overige",Methode_Keuze)),"",IF(Tb_Activiteiten[[#This Row],[Grondkosten]]=1,Tb_Activiteiten[[#Headers],[Grondkosten]],""))</f>
        <v/>
      </c>
      <c r="AV1144" t="str">
        <f>IF(ISNUMBER(FIND("overige",Methode_Keuze)),"",IF(Tb_Activiteiten[[#This Row],[Bijdrage in natura (overige)]]=1,Tb_Activiteiten[[#Headers],[Bijdrage in natura (overige)]],""))</f>
        <v/>
      </c>
      <c r="AW1144" t="str">
        <f>IF(ISNUMBER(FIND("overige",Methode_Keuze)),"",IF(Tb_Activiteiten[[#This Row],[Bijdrage in natura (vrijwilligers)]]=1,Tb_Activiteiten[[#Headers],[Bijdrage in natura (vrijwilligers)]],""))</f>
        <v/>
      </c>
      <c r="AX1144" t="str">
        <f>IF(ISNUMBER(FIND("overige",Methode_Keuze)),"",IF(Tb_Activiteiten[[#This Row],[Afschrijvingskosten]]=1,Tb_Activiteiten[[#Headers],[Afschrijvingskosten]],""))</f>
        <v/>
      </c>
      <c r="AY1144" t="str">
        <f>IF(ISNUMBER(FIND("overige",Methode_Keuze)),"",IF(Tb_Activiteiten[[#This Row],[Vergoeding]]=1,Tb_Activiteiten[[#Headers],[Vergoeding]],""))</f>
        <v/>
      </c>
      <c r="AZ1144" t="str">
        <f>IF(ISNUMBER(FIND("arbeid",Methode_Keuze)),"",IF(Tb_Activiteiten[[#This Row],[Arbeidskosten - vast tarief (excl eigen arbeid)]]=1,Tb_Activiteiten[[#Headers],[Arbeidskosten - vast tarief (excl eigen arbeid)]],""))</f>
        <v/>
      </c>
      <c r="BA1144" t="str">
        <f>IF(ISNUMBER(FIND("overige",Methode_Keuze)),"",IF(Tb_Activiteiten[[#This Row],[Overige kosten]]=1,Tb_Activiteiten[[#Headers],[Overige kosten]],""))</f>
        <v/>
      </c>
    </row>
    <row r="1145" spans="1:53" x14ac:dyDescent="0.25">
      <c r="A1145" s="135"/>
      <c r="B1145" s="135"/>
      <c r="C1145" s="135"/>
      <c r="D1145" s="135"/>
      <c r="E1145" s="135"/>
      <c r="F1145" s="135"/>
      <c r="G1145" s="135"/>
      <c r="O1145" s="56"/>
      <c r="Q1145" t="str">
        <f>IFERROR(IF(VLOOKUP(Tb_Activiteiten[[#This Row],[Openstelling]],Tb_Openstelling[],2,0)=1,1,""),"")</f>
        <v/>
      </c>
      <c r="AK1145" t="str">
        <f>IF(ISNUMBER(FIND("arbeid",Methode_Keuze)),"",IF(ISNUMBER(FIND("arbeid",Methode_Keuze)),"",IF(Tb_Activiteiten[[#This Row],[Loonkosten]]=1,Tb_Activiteiten[[#Headers],[Loonkosten]],"")))</f>
        <v/>
      </c>
      <c r="AL1145" t="str">
        <f>IF(ISNUMBER(FIND("arbeid",Methode_Keuze)),"",IF(ISNUMBER(FIND("arbeid",Methode_Keuze)),"",IF(Tb_Activiteiten[[#This Row],[Eigen arbeid]]=1,Tb_Activiteiten[[#Headers],[Eigen arbeid]],"")))</f>
        <v/>
      </c>
      <c r="AM1145" t="str">
        <f>IF(ISNUMBER(FIND("arbeid",Methode_Keuze)),"",IF(ISNUMBER(FIND("arbeid",Methode_Keuze)),"",IF(Tb_Activiteiten[[#This Row],[Projectmedewerker]]=1,Tb_Activiteiten[[#Headers],[Projectmedewerker]],"")))</f>
        <v/>
      </c>
      <c r="AN1145" t="str">
        <f>IF(ISNUMBER(FIND("arbeid",Methode_Keuze)),"",IF(ISNUMBER(FIND("arbeid",Methode_Keuze)),"",IF(Tb_Activiteiten[[#This Row],[Landbouwer]]=1,Tb_Activiteiten[[#Headers],[Landbouwer]],"")))</f>
        <v/>
      </c>
      <c r="AO1145" t="str">
        <f>IF(ISNUMBER(FIND("arbeid",Methode_Keuze)),"",IF(ISNUMBER(FIND("arbeid",Methode_Keuze)),"",IF(Tb_Activiteiten[[#This Row],[Adviseur]]=1,Tb_Activiteiten[[#Headers],[Adviseur]],"")))</f>
        <v/>
      </c>
      <c r="AP1145" t="str">
        <f>IF(ISNUMBER(FIND("arbeid",Methode_Keuze)),"",IF(ISNUMBER(FIND("arbeid",Methode_Keuze)),"",IF(Tb_Activiteiten[[#This Row],[Projectleider/Expert]]=1,Tb_Activiteiten[[#Headers],[Projectleider/Expert]],"")))</f>
        <v/>
      </c>
      <c r="AQ1145" t="str">
        <f>IF(ISNUMBER(FIND("arbeid",Methode_Keuze)),"",IF(ISNUMBER(FIND("arbeid",Methode_Keuze)),"",IF(Tb_Activiteiten[[#This Row],[Arbeidskosten]]=1,Tb_Activiteiten[[#Headers],[Arbeidskosten]],"")))</f>
        <v/>
      </c>
      <c r="AR1145" t="str">
        <f>IF(ISNUMBER(FIND("arbeid",Methode_Keuze)),"",IF(ISNUMBER(FIND("arbeid",Methode_Keuze)),"",IF(Tb_Activiteiten[[#This Row],[Arbeidskosten op basis van IKS]]=1,Tb_Activiteiten[[#Headers],[Arbeidskosten op basis van IKS]],"")))</f>
        <v/>
      </c>
      <c r="AS1145" t="str">
        <f>IF(ISNUMBER(FIND("overige",Methode_Keuze)),"",IF(Tb_Activiteiten[[#This Row],[Kosten derden exclusief btw]]=1,Tb_Activiteiten[[#Headers],[Kosten derden exclusief btw]],""))</f>
        <v/>
      </c>
      <c r="AT1145" t="str">
        <f>IF(ISNUMBER(FIND("overige",Methode_Keuze)),"",IF(Tb_Activiteiten[[#This Row],[Niet verrekenbare btw]]=1,Tb_Activiteiten[[#Headers],[Niet verrekenbare btw]],""))</f>
        <v/>
      </c>
      <c r="AU1145" t="str">
        <f>IF(ISNUMBER(FIND("overige",Methode_Keuze)),"",IF(Tb_Activiteiten[[#This Row],[Grondkosten]]=1,Tb_Activiteiten[[#Headers],[Grondkosten]],""))</f>
        <v/>
      </c>
      <c r="AV1145" t="str">
        <f>IF(ISNUMBER(FIND("overige",Methode_Keuze)),"",IF(Tb_Activiteiten[[#This Row],[Bijdrage in natura (overige)]]=1,Tb_Activiteiten[[#Headers],[Bijdrage in natura (overige)]],""))</f>
        <v/>
      </c>
      <c r="AW1145" t="str">
        <f>IF(ISNUMBER(FIND("overige",Methode_Keuze)),"",IF(Tb_Activiteiten[[#This Row],[Bijdrage in natura (vrijwilligers)]]=1,Tb_Activiteiten[[#Headers],[Bijdrage in natura (vrijwilligers)]],""))</f>
        <v/>
      </c>
      <c r="AX1145" t="str">
        <f>IF(ISNUMBER(FIND("overige",Methode_Keuze)),"",IF(Tb_Activiteiten[[#This Row],[Afschrijvingskosten]]=1,Tb_Activiteiten[[#Headers],[Afschrijvingskosten]],""))</f>
        <v/>
      </c>
      <c r="AY1145" t="str">
        <f>IF(ISNUMBER(FIND("overige",Methode_Keuze)),"",IF(Tb_Activiteiten[[#This Row],[Vergoeding]]=1,Tb_Activiteiten[[#Headers],[Vergoeding]],""))</f>
        <v/>
      </c>
      <c r="AZ1145" t="str">
        <f>IF(ISNUMBER(FIND("arbeid",Methode_Keuze)),"",IF(Tb_Activiteiten[[#This Row],[Arbeidskosten - vast tarief (excl eigen arbeid)]]=1,Tb_Activiteiten[[#Headers],[Arbeidskosten - vast tarief (excl eigen arbeid)]],""))</f>
        <v/>
      </c>
      <c r="BA1145" t="str">
        <f>IF(ISNUMBER(FIND("overige",Methode_Keuze)),"",IF(Tb_Activiteiten[[#This Row],[Overige kosten]]=1,Tb_Activiteiten[[#Headers],[Overige kosten]],""))</f>
        <v/>
      </c>
    </row>
    <row r="1146" spans="1:53" x14ac:dyDescent="0.25">
      <c r="A1146" s="135"/>
      <c r="B1146" s="135"/>
      <c r="C1146" s="135"/>
      <c r="D1146" s="135"/>
      <c r="E1146" s="135"/>
      <c r="F1146" s="135"/>
      <c r="G1146" s="135"/>
      <c r="O1146" s="56"/>
      <c r="Q1146" t="str">
        <f>IFERROR(IF(VLOOKUP(Tb_Activiteiten[[#This Row],[Openstelling]],Tb_Openstelling[],2,0)=1,1,""),"")</f>
        <v/>
      </c>
      <c r="AK1146" t="str">
        <f>IF(ISNUMBER(FIND("arbeid",Methode_Keuze)),"",IF(ISNUMBER(FIND("arbeid",Methode_Keuze)),"",IF(Tb_Activiteiten[[#This Row],[Loonkosten]]=1,Tb_Activiteiten[[#Headers],[Loonkosten]],"")))</f>
        <v/>
      </c>
      <c r="AL1146" t="str">
        <f>IF(ISNUMBER(FIND("arbeid",Methode_Keuze)),"",IF(ISNUMBER(FIND("arbeid",Methode_Keuze)),"",IF(Tb_Activiteiten[[#This Row],[Eigen arbeid]]=1,Tb_Activiteiten[[#Headers],[Eigen arbeid]],"")))</f>
        <v/>
      </c>
      <c r="AM1146" t="str">
        <f>IF(ISNUMBER(FIND("arbeid",Methode_Keuze)),"",IF(ISNUMBER(FIND("arbeid",Methode_Keuze)),"",IF(Tb_Activiteiten[[#This Row],[Projectmedewerker]]=1,Tb_Activiteiten[[#Headers],[Projectmedewerker]],"")))</f>
        <v/>
      </c>
      <c r="AN1146" t="str">
        <f>IF(ISNUMBER(FIND("arbeid",Methode_Keuze)),"",IF(ISNUMBER(FIND("arbeid",Methode_Keuze)),"",IF(Tb_Activiteiten[[#This Row],[Landbouwer]]=1,Tb_Activiteiten[[#Headers],[Landbouwer]],"")))</f>
        <v/>
      </c>
      <c r="AO1146" t="str">
        <f>IF(ISNUMBER(FIND("arbeid",Methode_Keuze)),"",IF(ISNUMBER(FIND("arbeid",Methode_Keuze)),"",IF(Tb_Activiteiten[[#This Row],[Adviseur]]=1,Tb_Activiteiten[[#Headers],[Adviseur]],"")))</f>
        <v/>
      </c>
      <c r="AP1146" t="str">
        <f>IF(ISNUMBER(FIND("arbeid",Methode_Keuze)),"",IF(ISNUMBER(FIND("arbeid",Methode_Keuze)),"",IF(Tb_Activiteiten[[#This Row],[Projectleider/Expert]]=1,Tb_Activiteiten[[#Headers],[Projectleider/Expert]],"")))</f>
        <v/>
      </c>
      <c r="AQ1146" t="str">
        <f>IF(ISNUMBER(FIND("arbeid",Methode_Keuze)),"",IF(ISNUMBER(FIND("arbeid",Methode_Keuze)),"",IF(Tb_Activiteiten[[#This Row],[Arbeidskosten]]=1,Tb_Activiteiten[[#Headers],[Arbeidskosten]],"")))</f>
        <v/>
      </c>
      <c r="AR1146" t="str">
        <f>IF(ISNUMBER(FIND("arbeid",Methode_Keuze)),"",IF(ISNUMBER(FIND("arbeid",Methode_Keuze)),"",IF(Tb_Activiteiten[[#This Row],[Arbeidskosten op basis van IKS]]=1,Tb_Activiteiten[[#Headers],[Arbeidskosten op basis van IKS]],"")))</f>
        <v/>
      </c>
      <c r="AS1146" t="str">
        <f>IF(ISNUMBER(FIND("overige",Methode_Keuze)),"",IF(Tb_Activiteiten[[#This Row],[Kosten derden exclusief btw]]=1,Tb_Activiteiten[[#Headers],[Kosten derden exclusief btw]],""))</f>
        <v/>
      </c>
      <c r="AT1146" t="str">
        <f>IF(ISNUMBER(FIND("overige",Methode_Keuze)),"",IF(Tb_Activiteiten[[#This Row],[Niet verrekenbare btw]]=1,Tb_Activiteiten[[#Headers],[Niet verrekenbare btw]],""))</f>
        <v/>
      </c>
      <c r="AU1146" t="str">
        <f>IF(ISNUMBER(FIND("overige",Methode_Keuze)),"",IF(Tb_Activiteiten[[#This Row],[Grondkosten]]=1,Tb_Activiteiten[[#Headers],[Grondkosten]],""))</f>
        <v/>
      </c>
      <c r="AV1146" t="str">
        <f>IF(ISNUMBER(FIND("overige",Methode_Keuze)),"",IF(Tb_Activiteiten[[#This Row],[Bijdrage in natura (overige)]]=1,Tb_Activiteiten[[#Headers],[Bijdrage in natura (overige)]],""))</f>
        <v/>
      </c>
      <c r="AW1146" t="str">
        <f>IF(ISNUMBER(FIND("overige",Methode_Keuze)),"",IF(Tb_Activiteiten[[#This Row],[Bijdrage in natura (vrijwilligers)]]=1,Tb_Activiteiten[[#Headers],[Bijdrage in natura (vrijwilligers)]],""))</f>
        <v/>
      </c>
      <c r="AX1146" t="str">
        <f>IF(ISNUMBER(FIND("overige",Methode_Keuze)),"",IF(Tb_Activiteiten[[#This Row],[Afschrijvingskosten]]=1,Tb_Activiteiten[[#Headers],[Afschrijvingskosten]],""))</f>
        <v/>
      </c>
      <c r="AY1146" t="str">
        <f>IF(ISNUMBER(FIND("overige",Methode_Keuze)),"",IF(Tb_Activiteiten[[#This Row],[Vergoeding]]=1,Tb_Activiteiten[[#Headers],[Vergoeding]],""))</f>
        <v/>
      </c>
      <c r="AZ1146" t="str">
        <f>IF(ISNUMBER(FIND("arbeid",Methode_Keuze)),"",IF(Tb_Activiteiten[[#This Row],[Arbeidskosten - vast tarief (excl eigen arbeid)]]=1,Tb_Activiteiten[[#Headers],[Arbeidskosten - vast tarief (excl eigen arbeid)]],""))</f>
        <v/>
      </c>
      <c r="BA1146" t="str">
        <f>IF(ISNUMBER(FIND("overige",Methode_Keuze)),"",IF(Tb_Activiteiten[[#This Row],[Overige kosten]]=1,Tb_Activiteiten[[#Headers],[Overige kosten]],""))</f>
        <v/>
      </c>
    </row>
    <row r="1147" spans="1:53" x14ac:dyDescent="0.25">
      <c r="A1147" s="135"/>
      <c r="B1147" s="135"/>
      <c r="C1147" s="135"/>
      <c r="D1147" s="135"/>
      <c r="E1147" s="135"/>
      <c r="F1147" s="135"/>
      <c r="G1147" s="135"/>
      <c r="O1147" s="56"/>
      <c r="Q1147" t="str">
        <f>IFERROR(IF(VLOOKUP(Tb_Activiteiten[[#This Row],[Openstelling]],Tb_Openstelling[],2,0)=1,1,""),"")</f>
        <v/>
      </c>
      <c r="AK1147" t="str">
        <f>IF(ISNUMBER(FIND("arbeid",Methode_Keuze)),"",IF(ISNUMBER(FIND("arbeid",Methode_Keuze)),"",IF(Tb_Activiteiten[[#This Row],[Loonkosten]]=1,Tb_Activiteiten[[#Headers],[Loonkosten]],"")))</f>
        <v/>
      </c>
      <c r="AL1147" t="str">
        <f>IF(ISNUMBER(FIND("arbeid",Methode_Keuze)),"",IF(ISNUMBER(FIND("arbeid",Methode_Keuze)),"",IF(Tb_Activiteiten[[#This Row],[Eigen arbeid]]=1,Tb_Activiteiten[[#Headers],[Eigen arbeid]],"")))</f>
        <v/>
      </c>
      <c r="AM1147" t="str">
        <f>IF(ISNUMBER(FIND("arbeid",Methode_Keuze)),"",IF(ISNUMBER(FIND("arbeid",Methode_Keuze)),"",IF(Tb_Activiteiten[[#This Row],[Projectmedewerker]]=1,Tb_Activiteiten[[#Headers],[Projectmedewerker]],"")))</f>
        <v/>
      </c>
      <c r="AN1147" t="str">
        <f>IF(ISNUMBER(FIND("arbeid",Methode_Keuze)),"",IF(ISNUMBER(FIND("arbeid",Methode_Keuze)),"",IF(Tb_Activiteiten[[#This Row],[Landbouwer]]=1,Tb_Activiteiten[[#Headers],[Landbouwer]],"")))</f>
        <v/>
      </c>
      <c r="AO1147" t="str">
        <f>IF(ISNUMBER(FIND("arbeid",Methode_Keuze)),"",IF(ISNUMBER(FIND("arbeid",Methode_Keuze)),"",IF(Tb_Activiteiten[[#This Row],[Adviseur]]=1,Tb_Activiteiten[[#Headers],[Adviseur]],"")))</f>
        <v/>
      </c>
      <c r="AP1147" t="str">
        <f>IF(ISNUMBER(FIND("arbeid",Methode_Keuze)),"",IF(ISNUMBER(FIND("arbeid",Methode_Keuze)),"",IF(Tb_Activiteiten[[#This Row],[Projectleider/Expert]]=1,Tb_Activiteiten[[#Headers],[Projectleider/Expert]],"")))</f>
        <v/>
      </c>
      <c r="AQ1147" t="str">
        <f>IF(ISNUMBER(FIND("arbeid",Methode_Keuze)),"",IF(ISNUMBER(FIND("arbeid",Methode_Keuze)),"",IF(Tb_Activiteiten[[#This Row],[Arbeidskosten]]=1,Tb_Activiteiten[[#Headers],[Arbeidskosten]],"")))</f>
        <v/>
      </c>
      <c r="AR1147" t="str">
        <f>IF(ISNUMBER(FIND("arbeid",Methode_Keuze)),"",IF(ISNUMBER(FIND("arbeid",Methode_Keuze)),"",IF(Tb_Activiteiten[[#This Row],[Arbeidskosten op basis van IKS]]=1,Tb_Activiteiten[[#Headers],[Arbeidskosten op basis van IKS]],"")))</f>
        <v/>
      </c>
      <c r="AS1147" t="str">
        <f>IF(ISNUMBER(FIND("overige",Methode_Keuze)),"",IF(Tb_Activiteiten[[#This Row],[Kosten derden exclusief btw]]=1,Tb_Activiteiten[[#Headers],[Kosten derden exclusief btw]],""))</f>
        <v/>
      </c>
      <c r="AT1147" t="str">
        <f>IF(ISNUMBER(FIND("overige",Methode_Keuze)),"",IF(Tb_Activiteiten[[#This Row],[Niet verrekenbare btw]]=1,Tb_Activiteiten[[#Headers],[Niet verrekenbare btw]],""))</f>
        <v/>
      </c>
      <c r="AU1147" t="str">
        <f>IF(ISNUMBER(FIND("overige",Methode_Keuze)),"",IF(Tb_Activiteiten[[#This Row],[Grondkosten]]=1,Tb_Activiteiten[[#Headers],[Grondkosten]],""))</f>
        <v/>
      </c>
      <c r="AV1147" t="str">
        <f>IF(ISNUMBER(FIND("overige",Methode_Keuze)),"",IF(Tb_Activiteiten[[#This Row],[Bijdrage in natura (overige)]]=1,Tb_Activiteiten[[#Headers],[Bijdrage in natura (overige)]],""))</f>
        <v/>
      </c>
      <c r="AW1147" t="str">
        <f>IF(ISNUMBER(FIND("overige",Methode_Keuze)),"",IF(Tb_Activiteiten[[#This Row],[Bijdrage in natura (vrijwilligers)]]=1,Tb_Activiteiten[[#Headers],[Bijdrage in natura (vrijwilligers)]],""))</f>
        <v/>
      </c>
      <c r="AX1147" t="str">
        <f>IF(ISNUMBER(FIND("overige",Methode_Keuze)),"",IF(Tb_Activiteiten[[#This Row],[Afschrijvingskosten]]=1,Tb_Activiteiten[[#Headers],[Afschrijvingskosten]],""))</f>
        <v/>
      </c>
      <c r="AY1147" t="str">
        <f>IF(ISNUMBER(FIND("overige",Methode_Keuze)),"",IF(Tb_Activiteiten[[#This Row],[Vergoeding]]=1,Tb_Activiteiten[[#Headers],[Vergoeding]],""))</f>
        <v/>
      </c>
      <c r="AZ1147" t="str">
        <f>IF(ISNUMBER(FIND("arbeid",Methode_Keuze)),"",IF(Tb_Activiteiten[[#This Row],[Arbeidskosten - vast tarief (excl eigen arbeid)]]=1,Tb_Activiteiten[[#Headers],[Arbeidskosten - vast tarief (excl eigen arbeid)]],""))</f>
        <v/>
      </c>
      <c r="BA1147" t="str">
        <f>IF(ISNUMBER(FIND("overige",Methode_Keuze)),"",IF(Tb_Activiteiten[[#This Row],[Overige kosten]]=1,Tb_Activiteiten[[#Headers],[Overige kosten]],""))</f>
        <v/>
      </c>
    </row>
    <row r="1148" spans="1:53" x14ac:dyDescent="0.25">
      <c r="A1148" s="135"/>
      <c r="B1148" s="135"/>
      <c r="C1148" s="135"/>
      <c r="D1148" s="135"/>
      <c r="E1148" s="135"/>
      <c r="F1148" s="135"/>
      <c r="G1148" s="135"/>
      <c r="O1148" s="56"/>
      <c r="Q1148" t="str">
        <f>IFERROR(IF(VLOOKUP(Tb_Activiteiten[[#This Row],[Openstelling]],Tb_Openstelling[],2,0)=1,1,""),"")</f>
        <v/>
      </c>
      <c r="AK1148" t="str">
        <f>IF(ISNUMBER(FIND("arbeid",Methode_Keuze)),"",IF(ISNUMBER(FIND("arbeid",Methode_Keuze)),"",IF(Tb_Activiteiten[[#This Row],[Loonkosten]]=1,Tb_Activiteiten[[#Headers],[Loonkosten]],"")))</f>
        <v/>
      </c>
      <c r="AL1148" t="str">
        <f>IF(ISNUMBER(FIND("arbeid",Methode_Keuze)),"",IF(ISNUMBER(FIND("arbeid",Methode_Keuze)),"",IF(Tb_Activiteiten[[#This Row],[Eigen arbeid]]=1,Tb_Activiteiten[[#Headers],[Eigen arbeid]],"")))</f>
        <v/>
      </c>
      <c r="AM1148" t="str">
        <f>IF(ISNUMBER(FIND("arbeid",Methode_Keuze)),"",IF(ISNUMBER(FIND("arbeid",Methode_Keuze)),"",IF(Tb_Activiteiten[[#This Row],[Projectmedewerker]]=1,Tb_Activiteiten[[#Headers],[Projectmedewerker]],"")))</f>
        <v/>
      </c>
      <c r="AN1148" t="str">
        <f>IF(ISNUMBER(FIND("arbeid",Methode_Keuze)),"",IF(ISNUMBER(FIND("arbeid",Methode_Keuze)),"",IF(Tb_Activiteiten[[#This Row],[Landbouwer]]=1,Tb_Activiteiten[[#Headers],[Landbouwer]],"")))</f>
        <v/>
      </c>
      <c r="AO1148" t="str">
        <f>IF(ISNUMBER(FIND("arbeid",Methode_Keuze)),"",IF(ISNUMBER(FIND("arbeid",Methode_Keuze)),"",IF(Tb_Activiteiten[[#This Row],[Adviseur]]=1,Tb_Activiteiten[[#Headers],[Adviseur]],"")))</f>
        <v/>
      </c>
      <c r="AP1148" t="str">
        <f>IF(ISNUMBER(FIND("arbeid",Methode_Keuze)),"",IF(ISNUMBER(FIND("arbeid",Methode_Keuze)),"",IF(Tb_Activiteiten[[#This Row],[Projectleider/Expert]]=1,Tb_Activiteiten[[#Headers],[Projectleider/Expert]],"")))</f>
        <v/>
      </c>
      <c r="AQ1148" t="str">
        <f>IF(ISNUMBER(FIND("arbeid",Methode_Keuze)),"",IF(ISNUMBER(FIND("arbeid",Methode_Keuze)),"",IF(Tb_Activiteiten[[#This Row],[Arbeidskosten]]=1,Tb_Activiteiten[[#Headers],[Arbeidskosten]],"")))</f>
        <v/>
      </c>
      <c r="AR1148" t="str">
        <f>IF(ISNUMBER(FIND("arbeid",Methode_Keuze)),"",IF(ISNUMBER(FIND("arbeid",Methode_Keuze)),"",IF(Tb_Activiteiten[[#This Row],[Arbeidskosten op basis van IKS]]=1,Tb_Activiteiten[[#Headers],[Arbeidskosten op basis van IKS]],"")))</f>
        <v/>
      </c>
      <c r="AS1148" t="str">
        <f>IF(ISNUMBER(FIND("overige",Methode_Keuze)),"",IF(Tb_Activiteiten[[#This Row],[Kosten derden exclusief btw]]=1,Tb_Activiteiten[[#Headers],[Kosten derden exclusief btw]],""))</f>
        <v/>
      </c>
      <c r="AT1148" t="str">
        <f>IF(ISNUMBER(FIND("overige",Methode_Keuze)),"",IF(Tb_Activiteiten[[#This Row],[Niet verrekenbare btw]]=1,Tb_Activiteiten[[#Headers],[Niet verrekenbare btw]],""))</f>
        <v/>
      </c>
      <c r="AU1148" t="str">
        <f>IF(ISNUMBER(FIND("overige",Methode_Keuze)),"",IF(Tb_Activiteiten[[#This Row],[Grondkosten]]=1,Tb_Activiteiten[[#Headers],[Grondkosten]],""))</f>
        <v/>
      </c>
      <c r="AV1148" t="str">
        <f>IF(ISNUMBER(FIND("overige",Methode_Keuze)),"",IF(Tb_Activiteiten[[#This Row],[Bijdrage in natura (overige)]]=1,Tb_Activiteiten[[#Headers],[Bijdrage in natura (overige)]],""))</f>
        <v/>
      </c>
      <c r="AW1148" t="str">
        <f>IF(ISNUMBER(FIND("overige",Methode_Keuze)),"",IF(Tb_Activiteiten[[#This Row],[Bijdrage in natura (vrijwilligers)]]=1,Tb_Activiteiten[[#Headers],[Bijdrage in natura (vrijwilligers)]],""))</f>
        <v/>
      </c>
      <c r="AX1148" t="str">
        <f>IF(ISNUMBER(FIND("overige",Methode_Keuze)),"",IF(Tb_Activiteiten[[#This Row],[Afschrijvingskosten]]=1,Tb_Activiteiten[[#Headers],[Afschrijvingskosten]],""))</f>
        <v/>
      </c>
      <c r="AY1148" t="str">
        <f>IF(ISNUMBER(FIND("overige",Methode_Keuze)),"",IF(Tb_Activiteiten[[#This Row],[Vergoeding]]=1,Tb_Activiteiten[[#Headers],[Vergoeding]],""))</f>
        <v/>
      </c>
      <c r="AZ1148" t="str">
        <f>IF(ISNUMBER(FIND("arbeid",Methode_Keuze)),"",IF(Tb_Activiteiten[[#This Row],[Arbeidskosten - vast tarief (excl eigen arbeid)]]=1,Tb_Activiteiten[[#Headers],[Arbeidskosten - vast tarief (excl eigen arbeid)]],""))</f>
        <v/>
      </c>
      <c r="BA1148" t="str">
        <f>IF(ISNUMBER(FIND("overige",Methode_Keuze)),"",IF(Tb_Activiteiten[[#This Row],[Overige kosten]]=1,Tb_Activiteiten[[#Headers],[Overige kosten]],""))</f>
        <v/>
      </c>
    </row>
    <row r="1149" spans="1:53" x14ac:dyDescent="0.25">
      <c r="A1149" s="135"/>
      <c r="B1149" s="135"/>
      <c r="C1149" s="135"/>
      <c r="D1149" s="135"/>
      <c r="E1149" s="135"/>
      <c r="F1149" s="135"/>
      <c r="G1149" s="135"/>
      <c r="O1149" s="56"/>
      <c r="Q1149" t="str">
        <f>IFERROR(IF(VLOOKUP(Tb_Activiteiten[[#This Row],[Openstelling]],Tb_Openstelling[],2,0)=1,1,""),"")</f>
        <v/>
      </c>
      <c r="AK1149" t="str">
        <f>IF(ISNUMBER(FIND("arbeid",Methode_Keuze)),"",IF(ISNUMBER(FIND("arbeid",Methode_Keuze)),"",IF(Tb_Activiteiten[[#This Row],[Loonkosten]]=1,Tb_Activiteiten[[#Headers],[Loonkosten]],"")))</f>
        <v/>
      </c>
      <c r="AL1149" t="str">
        <f>IF(ISNUMBER(FIND("arbeid",Methode_Keuze)),"",IF(ISNUMBER(FIND("arbeid",Methode_Keuze)),"",IF(Tb_Activiteiten[[#This Row],[Eigen arbeid]]=1,Tb_Activiteiten[[#Headers],[Eigen arbeid]],"")))</f>
        <v/>
      </c>
      <c r="AM1149" t="str">
        <f>IF(ISNUMBER(FIND("arbeid",Methode_Keuze)),"",IF(ISNUMBER(FIND("arbeid",Methode_Keuze)),"",IF(Tb_Activiteiten[[#This Row],[Projectmedewerker]]=1,Tb_Activiteiten[[#Headers],[Projectmedewerker]],"")))</f>
        <v/>
      </c>
      <c r="AN1149" t="str">
        <f>IF(ISNUMBER(FIND("arbeid",Methode_Keuze)),"",IF(ISNUMBER(FIND("arbeid",Methode_Keuze)),"",IF(Tb_Activiteiten[[#This Row],[Landbouwer]]=1,Tb_Activiteiten[[#Headers],[Landbouwer]],"")))</f>
        <v/>
      </c>
      <c r="AO1149" t="str">
        <f>IF(ISNUMBER(FIND("arbeid",Methode_Keuze)),"",IF(ISNUMBER(FIND("arbeid",Methode_Keuze)),"",IF(Tb_Activiteiten[[#This Row],[Adviseur]]=1,Tb_Activiteiten[[#Headers],[Adviseur]],"")))</f>
        <v/>
      </c>
      <c r="AP1149" t="str">
        <f>IF(ISNUMBER(FIND("arbeid",Methode_Keuze)),"",IF(ISNUMBER(FIND("arbeid",Methode_Keuze)),"",IF(Tb_Activiteiten[[#This Row],[Projectleider/Expert]]=1,Tb_Activiteiten[[#Headers],[Projectleider/Expert]],"")))</f>
        <v/>
      </c>
      <c r="AQ1149" t="str">
        <f>IF(ISNUMBER(FIND("arbeid",Methode_Keuze)),"",IF(ISNUMBER(FIND("arbeid",Methode_Keuze)),"",IF(Tb_Activiteiten[[#This Row],[Arbeidskosten]]=1,Tb_Activiteiten[[#Headers],[Arbeidskosten]],"")))</f>
        <v/>
      </c>
      <c r="AR1149" t="str">
        <f>IF(ISNUMBER(FIND("arbeid",Methode_Keuze)),"",IF(ISNUMBER(FIND("arbeid",Methode_Keuze)),"",IF(Tb_Activiteiten[[#This Row],[Arbeidskosten op basis van IKS]]=1,Tb_Activiteiten[[#Headers],[Arbeidskosten op basis van IKS]],"")))</f>
        <v/>
      </c>
      <c r="AS1149" t="str">
        <f>IF(ISNUMBER(FIND("overige",Methode_Keuze)),"",IF(Tb_Activiteiten[[#This Row],[Kosten derden exclusief btw]]=1,Tb_Activiteiten[[#Headers],[Kosten derden exclusief btw]],""))</f>
        <v/>
      </c>
      <c r="AT1149" t="str">
        <f>IF(ISNUMBER(FIND("overige",Methode_Keuze)),"",IF(Tb_Activiteiten[[#This Row],[Niet verrekenbare btw]]=1,Tb_Activiteiten[[#Headers],[Niet verrekenbare btw]],""))</f>
        <v/>
      </c>
      <c r="AU1149" t="str">
        <f>IF(ISNUMBER(FIND("overige",Methode_Keuze)),"",IF(Tb_Activiteiten[[#This Row],[Grondkosten]]=1,Tb_Activiteiten[[#Headers],[Grondkosten]],""))</f>
        <v/>
      </c>
      <c r="AV1149" t="str">
        <f>IF(ISNUMBER(FIND("overige",Methode_Keuze)),"",IF(Tb_Activiteiten[[#This Row],[Bijdrage in natura (overige)]]=1,Tb_Activiteiten[[#Headers],[Bijdrage in natura (overige)]],""))</f>
        <v/>
      </c>
      <c r="AW1149" t="str">
        <f>IF(ISNUMBER(FIND("overige",Methode_Keuze)),"",IF(Tb_Activiteiten[[#This Row],[Bijdrage in natura (vrijwilligers)]]=1,Tb_Activiteiten[[#Headers],[Bijdrage in natura (vrijwilligers)]],""))</f>
        <v/>
      </c>
      <c r="AX1149" t="str">
        <f>IF(ISNUMBER(FIND("overige",Methode_Keuze)),"",IF(Tb_Activiteiten[[#This Row],[Afschrijvingskosten]]=1,Tb_Activiteiten[[#Headers],[Afschrijvingskosten]],""))</f>
        <v/>
      </c>
      <c r="AY1149" t="str">
        <f>IF(ISNUMBER(FIND("overige",Methode_Keuze)),"",IF(Tb_Activiteiten[[#This Row],[Vergoeding]]=1,Tb_Activiteiten[[#Headers],[Vergoeding]],""))</f>
        <v/>
      </c>
      <c r="AZ1149" t="str">
        <f>IF(ISNUMBER(FIND("arbeid",Methode_Keuze)),"",IF(Tb_Activiteiten[[#This Row],[Arbeidskosten - vast tarief (excl eigen arbeid)]]=1,Tb_Activiteiten[[#Headers],[Arbeidskosten - vast tarief (excl eigen arbeid)]],""))</f>
        <v/>
      </c>
      <c r="BA1149" t="str">
        <f>IF(ISNUMBER(FIND("overige",Methode_Keuze)),"",IF(Tb_Activiteiten[[#This Row],[Overige kosten]]=1,Tb_Activiteiten[[#Headers],[Overige kosten]],""))</f>
        <v/>
      </c>
    </row>
    <row r="1150" spans="1:53" x14ac:dyDescent="0.25">
      <c r="A1150" s="135"/>
      <c r="B1150" s="135"/>
      <c r="C1150" s="135"/>
      <c r="D1150" s="135"/>
      <c r="E1150" s="135"/>
      <c r="F1150" s="135"/>
      <c r="G1150" s="135"/>
      <c r="O1150" s="56"/>
      <c r="Q1150" t="str">
        <f>IFERROR(IF(VLOOKUP(Tb_Activiteiten[[#This Row],[Openstelling]],Tb_Openstelling[],2,0)=1,1,""),"")</f>
        <v/>
      </c>
      <c r="AK1150" t="str">
        <f>IF(ISNUMBER(FIND("arbeid",Methode_Keuze)),"",IF(ISNUMBER(FIND("arbeid",Methode_Keuze)),"",IF(Tb_Activiteiten[[#This Row],[Loonkosten]]=1,Tb_Activiteiten[[#Headers],[Loonkosten]],"")))</f>
        <v/>
      </c>
      <c r="AL1150" t="str">
        <f>IF(ISNUMBER(FIND("arbeid",Methode_Keuze)),"",IF(ISNUMBER(FIND("arbeid",Methode_Keuze)),"",IF(Tb_Activiteiten[[#This Row],[Eigen arbeid]]=1,Tb_Activiteiten[[#Headers],[Eigen arbeid]],"")))</f>
        <v/>
      </c>
      <c r="AM1150" t="str">
        <f>IF(ISNUMBER(FIND("arbeid",Methode_Keuze)),"",IF(ISNUMBER(FIND("arbeid",Methode_Keuze)),"",IF(Tb_Activiteiten[[#This Row],[Projectmedewerker]]=1,Tb_Activiteiten[[#Headers],[Projectmedewerker]],"")))</f>
        <v/>
      </c>
      <c r="AN1150" t="str">
        <f>IF(ISNUMBER(FIND("arbeid",Methode_Keuze)),"",IF(ISNUMBER(FIND("arbeid",Methode_Keuze)),"",IF(Tb_Activiteiten[[#This Row],[Landbouwer]]=1,Tb_Activiteiten[[#Headers],[Landbouwer]],"")))</f>
        <v/>
      </c>
      <c r="AO1150" t="str">
        <f>IF(ISNUMBER(FIND("arbeid",Methode_Keuze)),"",IF(ISNUMBER(FIND("arbeid",Methode_Keuze)),"",IF(Tb_Activiteiten[[#This Row],[Adviseur]]=1,Tb_Activiteiten[[#Headers],[Adviseur]],"")))</f>
        <v/>
      </c>
      <c r="AP1150" t="str">
        <f>IF(ISNUMBER(FIND("arbeid",Methode_Keuze)),"",IF(ISNUMBER(FIND("arbeid",Methode_Keuze)),"",IF(Tb_Activiteiten[[#This Row],[Projectleider/Expert]]=1,Tb_Activiteiten[[#Headers],[Projectleider/Expert]],"")))</f>
        <v/>
      </c>
      <c r="AQ1150" t="str">
        <f>IF(ISNUMBER(FIND("arbeid",Methode_Keuze)),"",IF(ISNUMBER(FIND("arbeid",Methode_Keuze)),"",IF(Tb_Activiteiten[[#This Row],[Arbeidskosten]]=1,Tb_Activiteiten[[#Headers],[Arbeidskosten]],"")))</f>
        <v/>
      </c>
      <c r="AR1150" t="str">
        <f>IF(ISNUMBER(FIND("arbeid",Methode_Keuze)),"",IF(ISNUMBER(FIND("arbeid",Methode_Keuze)),"",IF(Tb_Activiteiten[[#This Row],[Arbeidskosten op basis van IKS]]=1,Tb_Activiteiten[[#Headers],[Arbeidskosten op basis van IKS]],"")))</f>
        <v/>
      </c>
      <c r="AS1150" t="str">
        <f>IF(ISNUMBER(FIND("overige",Methode_Keuze)),"",IF(Tb_Activiteiten[[#This Row],[Kosten derden exclusief btw]]=1,Tb_Activiteiten[[#Headers],[Kosten derden exclusief btw]],""))</f>
        <v/>
      </c>
      <c r="AT1150" t="str">
        <f>IF(ISNUMBER(FIND("overige",Methode_Keuze)),"",IF(Tb_Activiteiten[[#This Row],[Niet verrekenbare btw]]=1,Tb_Activiteiten[[#Headers],[Niet verrekenbare btw]],""))</f>
        <v/>
      </c>
      <c r="AU1150" t="str">
        <f>IF(ISNUMBER(FIND("overige",Methode_Keuze)),"",IF(Tb_Activiteiten[[#This Row],[Grondkosten]]=1,Tb_Activiteiten[[#Headers],[Grondkosten]],""))</f>
        <v/>
      </c>
      <c r="AV1150" t="str">
        <f>IF(ISNUMBER(FIND("overige",Methode_Keuze)),"",IF(Tb_Activiteiten[[#This Row],[Bijdrage in natura (overige)]]=1,Tb_Activiteiten[[#Headers],[Bijdrage in natura (overige)]],""))</f>
        <v/>
      </c>
      <c r="AW1150" t="str">
        <f>IF(ISNUMBER(FIND("overige",Methode_Keuze)),"",IF(Tb_Activiteiten[[#This Row],[Bijdrage in natura (vrijwilligers)]]=1,Tb_Activiteiten[[#Headers],[Bijdrage in natura (vrijwilligers)]],""))</f>
        <v/>
      </c>
      <c r="AX1150" t="str">
        <f>IF(ISNUMBER(FIND("overige",Methode_Keuze)),"",IF(Tb_Activiteiten[[#This Row],[Afschrijvingskosten]]=1,Tb_Activiteiten[[#Headers],[Afschrijvingskosten]],""))</f>
        <v/>
      </c>
      <c r="AY1150" t="str">
        <f>IF(ISNUMBER(FIND("overige",Methode_Keuze)),"",IF(Tb_Activiteiten[[#This Row],[Vergoeding]]=1,Tb_Activiteiten[[#Headers],[Vergoeding]],""))</f>
        <v/>
      </c>
      <c r="AZ1150" t="str">
        <f>IF(ISNUMBER(FIND("arbeid",Methode_Keuze)),"",IF(Tb_Activiteiten[[#This Row],[Arbeidskosten - vast tarief (excl eigen arbeid)]]=1,Tb_Activiteiten[[#Headers],[Arbeidskosten - vast tarief (excl eigen arbeid)]],""))</f>
        <v/>
      </c>
      <c r="BA1150" t="str">
        <f>IF(ISNUMBER(FIND("overige",Methode_Keuze)),"",IF(Tb_Activiteiten[[#This Row],[Overige kosten]]=1,Tb_Activiteiten[[#Headers],[Overige kosten]],""))</f>
        <v/>
      </c>
    </row>
    <row r="1151" spans="1:53" x14ac:dyDescent="0.25">
      <c r="A1151" s="135"/>
      <c r="B1151" s="135"/>
      <c r="C1151" s="135"/>
      <c r="D1151" s="135"/>
      <c r="E1151" s="135"/>
      <c r="F1151" s="135"/>
      <c r="G1151" s="135"/>
      <c r="O1151" s="56"/>
      <c r="Q1151" t="str">
        <f>IFERROR(IF(VLOOKUP(Tb_Activiteiten[[#This Row],[Openstelling]],Tb_Openstelling[],2,0)=1,1,""),"")</f>
        <v/>
      </c>
      <c r="AK1151" t="str">
        <f>IF(ISNUMBER(FIND("arbeid",Methode_Keuze)),"",IF(ISNUMBER(FIND("arbeid",Methode_Keuze)),"",IF(Tb_Activiteiten[[#This Row],[Loonkosten]]=1,Tb_Activiteiten[[#Headers],[Loonkosten]],"")))</f>
        <v/>
      </c>
      <c r="AL1151" t="str">
        <f>IF(ISNUMBER(FIND("arbeid",Methode_Keuze)),"",IF(ISNUMBER(FIND("arbeid",Methode_Keuze)),"",IF(Tb_Activiteiten[[#This Row],[Eigen arbeid]]=1,Tb_Activiteiten[[#Headers],[Eigen arbeid]],"")))</f>
        <v/>
      </c>
      <c r="AM1151" t="str">
        <f>IF(ISNUMBER(FIND("arbeid",Methode_Keuze)),"",IF(ISNUMBER(FIND("arbeid",Methode_Keuze)),"",IF(Tb_Activiteiten[[#This Row],[Projectmedewerker]]=1,Tb_Activiteiten[[#Headers],[Projectmedewerker]],"")))</f>
        <v/>
      </c>
      <c r="AN1151" t="str">
        <f>IF(ISNUMBER(FIND("arbeid",Methode_Keuze)),"",IF(ISNUMBER(FIND("arbeid",Methode_Keuze)),"",IF(Tb_Activiteiten[[#This Row],[Landbouwer]]=1,Tb_Activiteiten[[#Headers],[Landbouwer]],"")))</f>
        <v/>
      </c>
      <c r="AO1151" t="str">
        <f>IF(ISNUMBER(FIND("arbeid",Methode_Keuze)),"",IF(ISNUMBER(FIND("arbeid",Methode_Keuze)),"",IF(Tb_Activiteiten[[#This Row],[Adviseur]]=1,Tb_Activiteiten[[#Headers],[Adviseur]],"")))</f>
        <v/>
      </c>
      <c r="AP1151" t="str">
        <f>IF(ISNUMBER(FIND("arbeid",Methode_Keuze)),"",IF(ISNUMBER(FIND("arbeid",Methode_Keuze)),"",IF(Tb_Activiteiten[[#This Row],[Projectleider/Expert]]=1,Tb_Activiteiten[[#Headers],[Projectleider/Expert]],"")))</f>
        <v/>
      </c>
      <c r="AQ1151" t="str">
        <f>IF(ISNUMBER(FIND("arbeid",Methode_Keuze)),"",IF(ISNUMBER(FIND("arbeid",Methode_Keuze)),"",IF(Tb_Activiteiten[[#This Row],[Arbeidskosten]]=1,Tb_Activiteiten[[#Headers],[Arbeidskosten]],"")))</f>
        <v/>
      </c>
      <c r="AR1151" t="str">
        <f>IF(ISNUMBER(FIND("arbeid",Methode_Keuze)),"",IF(ISNUMBER(FIND("arbeid",Methode_Keuze)),"",IF(Tb_Activiteiten[[#This Row],[Arbeidskosten op basis van IKS]]=1,Tb_Activiteiten[[#Headers],[Arbeidskosten op basis van IKS]],"")))</f>
        <v/>
      </c>
      <c r="AS1151" t="str">
        <f>IF(ISNUMBER(FIND("overige",Methode_Keuze)),"",IF(Tb_Activiteiten[[#This Row],[Kosten derden exclusief btw]]=1,Tb_Activiteiten[[#Headers],[Kosten derden exclusief btw]],""))</f>
        <v/>
      </c>
      <c r="AT1151" t="str">
        <f>IF(ISNUMBER(FIND("overige",Methode_Keuze)),"",IF(Tb_Activiteiten[[#This Row],[Niet verrekenbare btw]]=1,Tb_Activiteiten[[#Headers],[Niet verrekenbare btw]],""))</f>
        <v/>
      </c>
      <c r="AU1151" t="str">
        <f>IF(ISNUMBER(FIND("overige",Methode_Keuze)),"",IF(Tb_Activiteiten[[#This Row],[Grondkosten]]=1,Tb_Activiteiten[[#Headers],[Grondkosten]],""))</f>
        <v/>
      </c>
      <c r="AV1151" t="str">
        <f>IF(ISNUMBER(FIND("overige",Methode_Keuze)),"",IF(Tb_Activiteiten[[#This Row],[Bijdrage in natura (overige)]]=1,Tb_Activiteiten[[#Headers],[Bijdrage in natura (overige)]],""))</f>
        <v/>
      </c>
      <c r="AW1151" t="str">
        <f>IF(ISNUMBER(FIND("overige",Methode_Keuze)),"",IF(Tb_Activiteiten[[#This Row],[Bijdrage in natura (vrijwilligers)]]=1,Tb_Activiteiten[[#Headers],[Bijdrage in natura (vrijwilligers)]],""))</f>
        <v/>
      </c>
      <c r="AX1151" t="str">
        <f>IF(ISNUMBER(FIND("overige",Methode_Keuze)),"",IF(Tb_Activiteiten[[#This Row],[Afschrijvingskosten]]=1,Tb_Activiteiten[[#Headers],[Afschrijvingskosten]],""))</f>
        <v/>
      </c>
      <c r="AY1151" t="str">
        <f>IF(ISNUMBER(FIND("overige",Methode_Keuze)),"",IF(Tb_Activiteiten[[#This Row],[Vergoeding]]=1,Tb_Activiteiten[[#Headers],[Vergoeding]],""))</f>
        <v/>
      </c>
      <c r="AZ1151" t="str">
        <f>IF(ISNUMBER(FIND("arbeid",Methode_Keuze)),"",IF(Tb_Activiteiten[[#This Row],[Arbeidskosten - vast tarief (excl eigen arbeid)]]=1,Tb_Activiteiten[[#Headers],[Arbeidskosten - vast tarief (excl eigen arbeid)]],""))</f>
        <v/>
      </c>
      <c r="BA1151" t="str">
        <f>IF(ISNUMBER(FIND("overige",Methode_Keuze)),"",IF(Tb_Activiteiten[[#This Row],[Overige kosten]]=1,Tb_Activiteiten[[#Headers],[Overige kosten]],""))</f>
        <v/>
      </c>
    </row>
    <row r="1152" spans="1:53" x14ac:dyDescent="0.25">
      <c r="A1152" s="135"/>
      <c r="B1152" s="135"/>
      <c r="C1152" s="135"/>
      <c r="D1152" s="135"/>
      <c r="E1152" s="135"/>
      <c r="F1152" s="135"/>
      <c r="G1152" s="135"/>
      <c r="O1152" s="56"/>
      <c r="Q1152" t="str">
        <f>IFERROR(IF(VLOOKUP(Tb_Activiteiten[[#This Row],[Openstelling]],Tb_Openstelling[],2,0)=1,1,""),"")</f>
        <v/>
      </c>
      <c r="AK1152" t="str">
        <f>IF(ISNUMBER(FIND("arbeid",Methode_Keuze)),"",IF(ISNUMBER(FIND("arbeid",Methode_Keuze)),"",IF(Tb_Activiteiten[[#This Row],[Loonkosten]]=1,Tb_Activiteiten[[#Headers],[Loonkosten]],"")))</f>
        <v/>
      </c>
      <c r="AL1152" t="str">
        <f>IF(ISNUMBER(FIND("arbeid",Methode_Keuze)),"",IF(ISNUMBER(FIND("arbeid",Methode_Keuze)),"",IF(Tb_Activiteiten[[#This Row],[Eigen arbeid]]=1,Tb_Activiteiten[[#Headers],[Eigen arbeid]],"")))</f>
        <v/>
      </c>
      <c r="AM1152" t="str">
        <f>IF(ISNUMBER(FIND("arbeid",Methode_Keuze)),"",IF(ISNUMBER(FIND("arbeid",Methode_Keuze)),"",IF(Tb_Activiteiten[[#This Row],[Projectmedewerker]]=1,Tb_Activiteiten[[#Headers],[Projectmedewerker]],"")))</f>
        <v/>
      </c>
      <c r="AN1152" t="str">
        <f>IF(ISNUMBER(FIND("arbeid",Methode_Keuze)),"",IF(ISNUMBER(FIND("arbeid",Methode_Keuze)),"",IF(Tb_Activiteiten[[#This Row],[Landbouwer]]=1,Tb_Activiteiten[[#Headers],[Landbouwer]],"")))</f>
        <v/>
      </c>
      <c r="AO1152" t="str">
        <f>IF(ISNUMBER(FIND("arbeid",Methode_Keuze)),"",IF(ISNUMBER(FIND("arbeid",Methode_Keuze)),"",IF(Tb_Activiteiten[[#This Row],[Adviseur]]=1,Tb_Activiteiten[[#Headers],[Adviseur]],"")))</f>
        <v/>
      </c>
      <c r="AP1152" t="str">
        <f>IF(ISNUMBER(FIND("arbeid",Methode_Keuze)),"",IF(ISNUMBER(FIND("arbeid",Methode_Keuze)),"",IF(Tb_Activiteiten[[#This Row],[Projectleider/Expert]]=1,Tb_Activiteiten[[#Headers],[Projectleider/Expert]],"")))</f>
        <v/>
      </c>
      <c r="AQ1152" t="str">
        <f>IF(ISNUMBER(FIND("arbeid",Methode_Keuze)),"",IF(ISNUMBER(FIND("arbeid",Methode_Keuze)),"",IF(Tb_Activiteiten[[#This Row],[Arbeidskosten]]=1,Tb_Activiteiten[[#Headers],[Arbeidskosten]],"")))</f>
        <v/>
      </c>
      <c r="AR1152" t="str">
        <f>IF(ISNUMBER(FIND("arbeid",Methode_Keuze)),"",IF(ISNUMBER(FIND("arbeid",Methode_Keuze)),"",IF(Tb_Activiteiten[[#This Row],[Arbeidskosten op basis van IKS]]=1,Tb_Activiteiten[[#Headers],[Arbeidskosten op basis van IKS]],"")))</f>
        <v/>
      </c>
      <c r="AS1152" t="str">
        <f>IF(ISNUMBER(FIND("overige",Methode_Keuze)),"",IF(Tb_Activiteiten[[#This Row],[Kosten derden exclusief btw]]=1,Tb_Activiteiten[[#Headers],[Kosten derden exclusief btw]],""))</f>
        <v/>
      </c>
      <c r="AT1152" t="str">
        <f>IF(ISNUMBER(FIND("overige",Methode_Keuze)),"",IF(Tb_Activiteiten[[#This Row],[Niet verrekenbare btw]]=1,Tb_Activiteiten[[#Headers],[Niet verrekenbare btw]],""))</f>
        <v/>
      </c>
      <c r="AU1152" t="str">
        <f>IF(ISNUMBER(FIND("overige",Methode_Keuze)),"",IF(Tb_Activiteiten[[#This Row],[Grondkosten]]=1,Tb_Activiteiten[[#Headers],[Grondkosten]],""))</f>
        <v/>
      </c>
      <c r="AV1152" t="str">
        <f>IF(ISNUMBER(FIND("overige",Methode_Keuze)),"",IF(Tb_Activiteiten[[#This Row],[Bijdrage in natura (overige)]]=1,Tb_Activiteiten[[#Headers],[Bijdrage in natura (overige)]],""))</f>
        <v/>
      </c>
      <c r="AW1152" t="str">
        <f>IF(ISNUMBER(FIND("overige",Methode_Keuze)),"",IF(Tb_Activiteiten[[#This Row],[Bijdrage in natura (vrijwilligers)]]=1,Tb_Activiteiten[[#Headers],[Bijdrage in natura (vrijwilligers)]],""))</f>
        <v/>
      </c>
      <c r="AX1152" t="str">
        <f>IF(ISNUMBER(FIND("overige",Methode_Keuze)),"",IF(Tb_Activiteiten[[#This Row],[Afschrijvingskosten]]=1,Tb_Activiteiten[[#Headers],[Afschrijvingskosten]],""))</f>
        <v/>
      </c>
      <c r="AY1152" t="str">
        <f>IF(ISNUMBER(FIND("overige",Methode_Keuze)),"",IF(Tb_Activiteiten[[#This Row],[Vergoeding]]=1,Tb_Activiteiten[[#Headers],[Vergoeding]],""))</f>
        <v/>
      </c>
      <c r="AZ1152" t="str">
        <f>IF(ISNUMBER(FIND("arbeid",Methode_Keuze)),"",IF(Tb_Activiteiten[[#This Row],[Arbeidskosten - vast tarief (excl eigen arbeid)]]=1,Tb_Activiteiten[[#Headers],[Arbeidskosten - vast tarief (excl eigen arbeid)]],""))</f>
        <v/>
      </c>
      <c r="BA1152" t="str">
        <f>IF(ISNUMBER(FIND("overige",Methode_Keuze)),"",IF(Tb_Activiteiten[[#This Row],[Overige kosten]]=1,Tb_Activiteiten[[#Headers],[Overige kosten]],""))</f>
        <v/>
      </c>
    </row>
    <row r="1153" spans="1:53" x14ac:dyDescent="0.25">
      <c r="A1153" s="135"/>
      <c r="B1153" s="135"/>
      <c r="C1153" s="135"/>
      <c r="D1153" s="135"/>
      <c r="E1153" s="135"/>
      <c r="F1153" s="135"/>
      <c r="G1153" s="135"/>
      <c r="O1153" s="56"/>
      <c r="Q1153" t="str">
        <f>IFERROR(IF(VLOOKUP(Tb_Activiteiten[[#This Row],[Openstelling]],Tb_Openstelling[],2,0)=1,1,""),"")</f>
        <v/>
      </c>
      <c r="AK1153" t="str">
        <f>IF(ISNUMBER(FIND("arbeid",Methode_Keuze)),"",IF(ISNUMBER(FIND("arbeid",Methode_Keuze)),"",IF(Tb_Activiteiten[[#This Row],[Loonkosten]]=1,Tb_Activiteiten[[#Headers],[Loonkosten]],"")))</f>
        <v/>
      </c>
      <c r="AL1153" t="str">
        <f>IF(ISNUMBER(FIND("arbeid",Methode_Keuze)),"",IF(ISNUMBER(FIND("arbeid",Methode_Keuze)),"",IF(Tb_Activiteiten[[#This Row],[Eigen arbeid]]=1,Tb_Activiteiten[[#Headers],[Eigen arbeid]],"")))</f>
        <v/>
      </c>
      <c r="AM1153" t="str">
        <f>IF(ISNUMBER(FIND("arbeid",Methode_Keuze)),"",IF(ISNUMBER(FIND("arbeid",Methode_Keuze)),"",IF(Tb_Activiteiten[[#This Row],[Projectmedewerker]]=1,Tb_Activiteiten[[#Headers],[Projectmedewerker]],"")))</f>
        <v/>
      </c>
      <c r="AN1153" t="str">
        <f>IF(ISNUMBER(FIND("arbeid",Methode_Keuze)),"",IF(ISNUMBER(FIND("arbeid",Methode_Keuze)),"",IF(Tb_Activiteiten[[#This Row],[Landbouwer]]=1,Tb_Activiteiten[[#Headers],[Landbouwer]],"")))</f>
        <v/>
      </c>
      <c r="AO1153" t="str">
        <f>IF(ISNUMBER(FIND("arbeid",Methode_Keuze)),"",IF(ISNUMBER(FIND("arbeid",Methode_Keuze)),"",IF(Tb_Activiteiten[[#This Row],[Adviseur]]=1,Tb_Activiteiten[[#Headers],[Adviseur]],"")))</f>
        <v/>
      </c>
      <c r="AP1153" t="str">
        <f>IF(ISNUMBER(FIND("arbeid",Methode_Keuze)),"",IF(ISNUMBER(FIND("arbeid",Methode_Keuze)),"",IF(Tb_Activiteiten[[#This Row],[Projectleider/Expert]]=1,Tb_Activiteiten[[#Headers],[Projectleider/Expert]],"")))</f>
        <v/>
      </c>
      <c r="AQ1153" t="str">
        <f>IF(ISNUMBER(FIND("arbeid",Methode_Keuze)),"",IF(ISNUMBER(FIND("arbeid",Methode_Keuze)),"",IF(Tb_Activiteiten[[#This Row],[Arbeidskosten]]=1,Tb_Activiteiten[[#Headers],[Arbeidskosten]],"")))</f>
        <v/>
      </c>
      <c r="AR1153" t="str">
        <f>IF(ISNUMBER(FIND("arbeid",Methode_Keuze)),"",IF(ISNUMBER(FIND("arbeid",Methode_Keuze)),"",IF(Tb_Activiteiten[[#This Row],[Arbeidskosten op basis van IKS]]=1,Tb_Activiteiten[[#Headers],[Arbeidskosten op basis van IKS]],"")))</f>
        <v/>
      </c>
      <c r="AS1153" t="str">
        <f>IF(ISNUMBER(FIND("overige",Methode_Keuze)),"",IF(Tb_Activiteiten[[#This Row],[Kosten derden exclusief btw]]=1,Tb_Activiteiten[[#Headers],[Kosten derden exclusief btw]],""))</f>
        <v/>
      </c>
      <c r="AT1153" t="str">
        <f>IF(ISNUMBER(FIND("overige",Methode_Keuze)),"",IF(Tb_Activiteiten[[#This Row],[Niet verrekenbare btw]]=1,Tb_Activiteiten[[#Headers],[Niet verrekenbare btw]],""))</f>
        <v/>
      </c>
      <c r="AU1153" t="str">
        <f>IF(ISNUMBER(FIND("overige",Methode_Keuze)),"",IF(Tb_Activiteiten[[#This Row],[Grondkosten]]=1,Tb_Activiteiten[[#Headers],[Grondkosten]],""))</f>
        <v/>
      </c>
      <c r="AV1153" t="str">
        <f>IF(ISNUMBER(FIND("overige",Methode_Keuze)),"",IF(Tb_Activiteiten[[#This Row],[Bijdrage in natura (overige)]]=1,Tb_Activiteiten[[#Headers],[Bijdrage in natura (overige)]],""))</f>
        <v/>
      </c>
      <c r="AW1153" t="str">
        <f>IF(ISNUMBER(FIND("overige",Methode_Keuze)),"",IF(Tb_Activiteiten[[#This Row],[Bijdrage in natura (vrijwilligers)]]=1,Tb_Activiteiten[[#Headers],[Bijdrage in natura (vrijwilligers)]],""))</f>
        <v/>
      </c>
      <c r="AX1153" t="str">
        <f>IF(ISNUMBER(FIND("overige",Methode_Keuze)),"",IF(Tb_Activiteiten[[#This Row],[Afschrijvingskosten]]=1,Tb_Activiteiten[[#Headers],[Afschrijvingskosten]],""))</f>
        <v/>
      </c>
      <c r="AY1153" t="str">
        <f>IF(ISNUMBER(FIND("overige",Methode_Keuze)),"",IF(Tb_Activiteiten[[#This Row],[Vergoeding]]=1,Tb_Activiteiten[[#Headers],[Vergoeding]],""))</f>
        <v/>
      </c>
      <c r="AZ1153" t="str">
        <f>IF(ISNUMBER(FIND("arbeid",Methode_Keuze)),"",IF(Tb_Activiteiten[[#This Row],[Arbeidskosten - vast tarief (excl eigen arbeid)]]=1,Tb_Activiteiten[[#Headers],[Arbeidskosten - vast tarief (excl eigen arbeid)]],""))</f>
        <v/>
      </c>
      <c r="BA1153" t="str">
        <f>IF(ISNUMBER(FIND("overige",Methode_Keuze)),"",IF(Tb_Activiteiten[[#This Row],[Overige kosten]]=1,Tb_Activiteiten[[#Headers],[Overige kosten]],""))</f>
        <v/>
      </c>
    </row>
    <row r="1154" spans="1:53" x14ac:dyDescent="0.25">
      <c r="A1154" s="135"/>
      <c r="B1154" s="135"/>
      <c r="C1154" s="135"/>
      <c r="D1154" s="135"/>
      <c r="E1154" s="135"/>
      <c r="F1154" s="135"/>
      <c r="G1154" s="135"/>
      <c r="O1154" s="56"/>
      <c r="Q1154" t="str">
        <f>IFERROR(IF(VLOOKUP(Tb_Activiteiten[[#This Row],[Openstelling]],Tb_Openstelling[],2,0)=1,1,""),"")</f>
        <v/>
      </c>
      <c r="AK1154" t="str">
        <f>IF(ISNUMBER(FIND("arbeid",Methode_Keuze)),"",IF(ISNUMBER(FIND("arbeid",Methode_Keuze)),"",IF(Tb_Activiteiten[[#This Row],[Loonkosten]]=1,Tb_Activiteiten[[#Headers],[Loonkosten]],"")))</f>
        <v/>
      </c>
      <c r="AL1154" t="str">
        <f>IF(ISNUMBER(FIND("arbeid",Methode_Keuze)),"",IF(ISNUMBER(FIND("arbeid",Methode_Keuze)),"",IF(Tb_Activiteiten[[#This Row],[Eigen arbeid]]=1,Tb_Activiteiten[[#Headers],[Eigen arbeid]],"")))</f>
        <v/>
      </c>
      <c r="AM1154" t="str">
        <f>IF(ISNUMBER(FIND("arbeid",Methode_Keuze)),"",IF(ISNUMBER(FIND("arbeid",Methode_Keuze)),"",IF(Tb_Activiteiten[[#This Row],[Projectmedewerker]]=1,Tb_Activiteiten[[#Headers],[Projectmedewerker]],"")))</f>
        <v/>
      </c>
      <c r="AN1154" t="str">
        <f>IF(ISNUMBER(FIND("arbeid",Methode_Keuze)),"",IF(ISNUMBER(FIND("arbeid",Methode_Keuze)),"",IF(Tb_Activiteiten[[#This Row],[Landbouwer]]=1,Tb_Activiteiten[[#Headers],[Landbouwer]],"")))</f>
        <v/>
      </c>
      <c r="AO1154" t="str">
        <f>IF(ISNUMBER(FIND("arbeid",Methode_Keuze)),"",IF(ISNUMBER(FIND("arbeid",Methode_Keuze)),"",IF(Tb_Activiteiten[[#This Row],[Adviseur]]=1,Tb_Activiteiten[[#Headers],[Adviseur]],"")))</f>
        <v/>
      </c>
      <c r="AP1154" t="str">
        <f>IF(ISNUMBER(FIND("arbeid",Methode_Keuze)),"",IF(ISNUMBER(FIND("arbeid",Methode_Keuze)),"",IF(Tb_Activiteiten[[#This Row],[Projectleider/Expert]]=1,Tb_Activiteiten[[#Headers],[Projectleider/Expert]],"")))</f>
        <v/>
      </c>
      <c r="AQ1154" t="str">
        <f>IF(ISNUMBER(FIND("arbeid",Methode_Keuze)),"",IF(ISNUMBER(FIND("arbeid",Methode_Keuze)),"",IF(Tb_Activiteiten[[#This Row],[Arbeidskosten]]=1,Tb_Activiteiten[[#Headers],[Arbeidskosten]],"")))</f>
        <v/>
      </c>
      <c r="AR1154" t="str">
        <f>IF(ISNUMBER(FIND("arbeid",Methode_Keuze)),"",IF(ISNUMBER(FIND("arbeid",Methode_Keuze)),"",IF(Tb_Activiteiten[[#This Row],[Arbeidskosten op basis van IKS]]=1,Tb_Activiteiten[[#Headers],[Arbeidskosten op basis van IKS]],"")))</f>
        <v/>
      </c>
      <c r="AS1154" t="str">
        <f>IF(ISNUMBER(FIND("overige",Methode_Keuze)),"",IF(Tb_Activiteiten[[#This Row],[Kosten derden exclusief btw]]=1,Tb_Activiteiten[[#Headers],[Kosten derden exclusief btw]],""))</f>
        <v/>
      </c>
      <c r="AT1154" t="str">
        <f>IF(ISNUMBER(FIND("overige",Methode_Keuze)),"",IF(Tb_Activiteiten[[#This Row],[Niet verrekenbare btw]]=1,Tb_Activiteiten[[#Headers],[Niet verrekenbare btw]],""))</f>
        <v/>
      </c>
      <c r="AU1154" t="str">
        <f>IF(ISNUMBER(FIND("overige",Methode_Keuze)),"",IF(Tb_Activiteiten[[#This Row],[Grondkosten]]=1,Tb_Activiteiten[[#Headers],[Grondkosten]],""))</f>
        <v/>
      </c>
      <c r="AV1154" t="str">
        <f>IF(ISNUMBER(FIND("overige",Methode_Keuze)),"",IF(Tb_Activiteiten[[#This Row],[Bijdrage in natura (overige)]]=1,Tb_Activiteiten[[#Headers],[Bijdrage in natura (overige)]],""))</f>
        <v/>
      </c>
      <c r="AW1154" t="str">
        <f>IF(ISNUMBER(FIND("overige",Methode_Keuze)),"",IF(Tb_Activiteiten[[#This Row],[Bijdrage in natura (vrijwilligers)]]=1,Tb_Activiteiten[[#Headers],[Bijdrage in natura (vrijwilligers)]],""))</f>
        <v/>
      </c>
      <c r="AX1154" t="str">
        <f>IF(ISNUMBER(FIND("overige",Methode_Keuze)),"",IF(Tb_Activiteiten[[#This Row],[Afschrijvingskosten]]=1,Tb_Activiteiten[[#Headers],[Afschrijvingskosten]],""))</f>
        <v/>
      </c>
      <c r="AY1154" t="str">
        <f>IF(ISNUMBER(FIND("overige",Methode_Keuze)),"",IF(Tb_Activiteiten[[#This Row],[Vergoeding]]=1,Tb_Activiteiten[[#Headers],[Vergoeding]],""))</f>
        <v/>
      </c>
      <c r="AZ1154" t="str">
        <f>IF(ISNUMBER(FIND("arbeid",Methode_Keuze)),"",IF(Tb_Activiteiten[[#This Row],[Arbeidskosten - vast tarief (excl eigen arbeid)]]=1,Tb_Activiteiten[[#Headers],[Arbeidskosten - vast tarief (excl eigen arbeid)]],""))</f>
        <v/>
      </c>
      <c r="BA1154" t="str">
        <f>IF(ISNUMBER(FIND("overige",Methode_Keuze)),"",IF(Tb_Activiteiten[[#This Row],[Overige kosten]]=1,Tb_Activiteiten[[#Headers],[Overige kosten]],""))</f>
        <v/>
      </c>
    </row>
    <row r="1155" spans="1:53" x14ac:dyDescent="0.25">
      <c r="A1155" s="135"/>
      <c r="B1155" s="135"/>
      <c r="C1155" s="135"/>
      <c r="D1155" s="135"/>
      <c r="E1155" s="135"/>
      <c r="F1155" s="135"/>
      <c r="G1155" s="135"/>
      <c r="O1155" s="56"/>
      <c r="Q1155" t="str">
        <f>IFERROR(IF(VLOOKUP(Tb_Activiteiten[[#This Row],[Openstelling]],Tb_Openstelling[],2,0)=1,1,""),"")</f>
        <v/>
      </c>
      <c r="AK1155" t="str">
        <f>IF(ISNUMBER(FIND("arbeid",Methode_Keuze)),"",IF(ISNUMBER(FIND("arbeid",Methode_Keuze)),"",IF(Tb_Activiteiten[[#This Row],[Loonkosten]]=1,Tb_Activiteiten[[#Headers],[Loonkosten]],"")))</f>
        <v/>
      </c>
      <c r="AL1155" t="str">
        <f>IF(ISNUMBER(FIND("arbeid",Methode_Keuze)),"",IF(ISNUMBER(FIND("arbeid",Methode_Keuze)),"",IF(Tb_Activiteiten[[#This Row],[Eigen arbeid]]=1,Tb_Activiteiten[[#Headers],[Eigen arbeid]],"")))</f>
        <v/>
      </c>
      <c r="AM1155" t="str">
        <f>IF(ISNUMBER(FIND("arbeid",Methode_Keuze)),"",IF(ISNUMBER(FIND("arbeid",Methode_Keuze)),"",IF(Tb_Activiteiten[[#This Row],[Projectmedewerker]]=1,Tb_Activiteiten[[#Headers],[Projectmedewerker]],"")))</f>
        <v/>
      </c>
      <c r="AN1155" t="str">
        <f>IF(ISNUMBER(FIND("arbeid",Methode_Keuze)),"",IF(ISNUMBER(FIND("arbeid",Methode_Keuze)),"",IF(Tb_Activiteiten[[#This Row],[Landbouwer]]=1,Tb_Activiteiten[[#Headers],[Landbouwer]],"")))</f>
        <v/>
      </c>
      <c r="AO1155" t="str">
        <f>IF(ISNUMBER(FIND("arbeid",Methode_Keuze)),"",IF(ISNUMBER(FIND("arbeid",Methode_Keuze)),"",IF(Tb_Activiteiten[[#This Row],[Adviseur]]=1,Tb_Activiteiten[[#Headers],[Adviseur]],"")))</f>
        <v/>
      </c>
      <c r="AP1155" t="str">
        <f>IF(ISNUMBER(FIND("arbeid",Methode_Keuze)),"",IF(ISNUMBER(FIND("arbeid",Methode_Keuze)),"",IF(Tb_Activiteiten[[#This Row],[Projectleider/Expert]]=1,Tb_Activiteiten[[#Headers],[Projectleider/Expert]],"")))</f>
        <v/>
      </c>
      <c r="AQ1155" t="str">
        <f>IF(ISNUMBER(FIND("arbeid",Methode_Keuze)),"",IF(ISNUMBER(FIND("arbeid",Methode_Keuze)),"",IF(Tb_Activiteiten[[#This Row],[Arbeidskosten]]=1,Tb_Activiteiten[[#Headers],[Arbeidskosten]],"")))</f>
        <v/>
      </c>
      <c r="AR1155" t="str">
        <f>IF(ISNUMBER(FIND("arbeid",Methode_Keuze)),"",IF(ISNUMBER(FIND("arbeid",Methode_Keuze)),"",IF(Tb_Activiteiten[[#This Row],[Arbeidskosten op basis van IKS]]=1,Tb_Activiteiten[[#Headers],[Arbeidskosten op basis van IKS]],"")))</f>
        <v/>
      </c>
      <c r="AS1155" t="str">
        <f>IF(ISNUMBER(FIND("overige",Methode_Keuze)),"",IF(Tb_Activiteiten[[#This Row],[Kosten derden exclusief btw]]=1,Tb_Activiteiten[[#Headers],[Kosten derden exclusief btw]],""))</f>
        <v/>
      </c>
      <c r="AT1155" t="str">
        <f>IF(ISNUMBER(FIND("overige",Methode_Keuze)),"",IF(Tb_Activiteiten[[#This Row],[Niet verrekenbare btw]]=1,Tb_Activiteiten[[#Headers],[Niet verrekenbare btw]],""))</f>
        <v/>
      </c>
      <c r="AU1155" t="str">
        <f>IF(ISNUMBER(FIND("overige",Methode_Keuze)),"",IF(Tb_Activiteiten[[#This Row],[Grondkosten]]=1,Tb_Activiteiten[[#Headers],[Grondkosten]],""))</f>
        <v/>
      </c>
      <c r="AV1155" t="str">
        <f>IF(ISNUMBER(FIND("overige",Methode_Keuze)),"",IF(Tb_Activiteiten[[#This Row],[Bijdrage in natura (overige)]]=1,Tb_Activiteiten[[#Headers],[Bijdrage in natura (overige)]],""))</f>
        <v/>
      </c>
      <c r="AW1155" t="str">
        <f>IF(ISNUMBER(FIND("overige",Methode_Keuze)),"",IF(Tb_Activiteiten[[#This Row],[Bijdrage in natura (vrijwilligers)]]=1,Tb_Activiteiten[[#Headers],[Bijdrage in natura (vrijwilligers)]],""))</f>
        <v/>
      </c>
      <c r="AX1155" t="str">
        <f>IF(ISNUMBER(FIND("overige",Methode_Keuze)),"",IF(Tb_Activiteiten[[#This Row],[Afschrijvingskosten]]=1,Tb_Activiteiten[[#Headers],[Afschrijvingskosten]],""))</f>
        <v/>
      </c>
      <c r="AY1155" t="str">
        <f>IF(ISNUMBER(FIND("overige",Methode_Keuze)),"",IF(Tb_Activiteiten[[#This Row],[Vergoeding]]=1,Tb_Activiteiten[[#Headers],[Vergoeding]],""))</f>
        <v/>
      </c>
      <c r="AZ1155" t="str">
        <f>IF(ISNUMBER(FIND("arbeid",Methode_Keuze)),"",IF(Tb_Activiteiten[[#This Row],[Arbeidskosten - vast tarief (excl eigen arbeid)]]=1,Tb_Activiteiten[[#Headers],[Arbeidskosten - vast tarief (excl eigen arbeid)]],""))</f>
        <v/>
      </c>
      <c r="BA1155" t="str">
        <f>IF(ISNUMBER(FIND("overige",Methode_Keuze)),"",IF(Tb_Activiteiten[[#This Row],[Overige kosten]]=1,Tb_Activiteiten[[#Headers],[Overige kosten]],""))</f>
        <v/>
      </c>
    </row>
    <row r="1156" spans="1:53" x14ac:dyDescent="0.25">
      <c r="A1156" s="135"/>
      <c r="B1156" s="135"/>
      <c r="C1156" s="135"/>
      <c r="D1156" s="135"/>
      <c r="E1156" s="135"/>
      <c r="F1156" s="135"/>
      <c r="G1156" s="135"/>
      <c r="O1156" s="56"/>
      <c r="Q1156" t="str">
        <f>IFERROR(IF(VLOOKUP(Tb_Activiteiten[[#This Row],[Openstelling]],Tb_Openstelling[],2,0)=1,1,""),"")</f>
        <v/>
      </c>
      <c r="AK1156" t="str">
        <f>IF(ISNUMBER(FIND("arbeid",Methode_Keuze)),"",IF(ISNUMBER(FIND("arbeid",Methode_Keuze)),"",IF(Tb_Activiteiten[[#This Row],[Loonkosten]]=1,Tb_Activiteiten[[#Headers],[Loonkosten]],"")))</f>
        <v/>
      </c>
      <c r="AL1156" t="str">
        <f>IF(ISNUMBER(FIND("arbeid",Methode_Keuze)),"",IF(ISNUMBER(FIND("arbeid",Methode_Keuze)),"",IF(Tb_Activiteiten[[#This Row],[Eigen arbeid]]=1,Tb_Activiteiten[[#Headers],[Eigen arbeid]],"")))</f>
        <v/>
      </c>
      <c r="AM1156" t="str">
        <f>IF(ISNUMBER(FIND("arbeid",Methode_Keuze)),"",IF(ISNUMBER(FIND("arbeid",Methode_Keuze)),"",IF(Tb_Activiteiten[[#This Row],[Projectmedewerker]]=1,Tb_Activiteiten[[#Headers],[Projectmedewerker]],"")))</f>
        <v/>
      </c>
      <c r="AN1156" t="str">
        <f>IF(ISNUMBER(FIND("arbeid",Methode_Keuze)),"",IF(ISNUMBER(FIND("arbeid",Methode_Keuze)),"",IF(Tb_Activiteiten[[#This Row],[Landbouwer]]=1,Tb_Activiteiten[[#Headers],[Landbouwer]],"")))</f>
        <v/>
      </c>
      <c r="AO1156" t="str">
        <f>IF(ISNUMBER(FIND("arbeid",Methode_Keuze)),"",IF(ISNUMBER(FIND("arbeid",Methode_Keuze)),"",IF(Tb_Activiteiten[[#This Row],[Adviseur]]=1,Tb_Activiteiten[[#Headers],[Adviseur]],"")))</f>
        <v/>
      </c>
      <c r="AP1156" t="str">
        <f>IF(ISNUMBER(FIND("arbeid",Methode_Keuze)),"",IF(ISNUMBER(FIND("arbeid",Methode_Keuze)),"",IF(Tb_Activiteiten[[#This Row],[Projectleider/Expert]]=1,Tb_Activiteiten[[#Headers],[Projectleider/Expert]],"")))</f>
        <v/>
      </c>
      <c r="AQ1156" t="str">
        <f>IF(ISNUMBER(FIND("arbeid",Methode_Keuze)),"",IF(ISNUMBER(FIND("arbeid",Methode_Keuze)),"",IF(Tb_Activiteiten[[#This Row],[Arbeidskosten]]=1,Tb_Activiteiten[[#Headers],[Arbeidskosten]],"")))</f>
        <v/>
      </c>
      <c r="AR1156" t="str">
        <f>IF(ISNUMBER(FIND("arbeid",Methode_Keuze)),"",IF(ISNUMBER(FIND("arbeid",Methode_Keuze)),"",IF(Tb_Activiteiten[[#This Row],[Arbeidskosten op basis van IKS]]=1,Tb_Activiteiten[[#Headers],[Arbeidskosten op basis van IKS]],"")))</f>
        <v/>
      </c>
      <c r="AS1156" t="str">
        <f>IF(ISNUMBER(FIND("overige",Methode_Keuze)),"",IF(Tb_Activiteiten[[#This Row],[Kosten derden exclusief btw]]=1,Tb_Activiteiten[[#Headers],[Kosten derden exclusief btw]],""))</f>
        <v/>
      </c>
      <c r="AT1156" t="str">
        <f>IF(ISNUMBER(FIND("overige",Methode_Keuze)),"",IF(Tb_Activiteiten[[#This Row],[Niet verrekenbare btw]]=1,Tb_Activiteiten[[#Headers],[Niet verrekenbare btw]],""))</f>
        <v/>
      </c>
      <c r="AU1156" t="str">
        <f>IF(ISNUMBER(FIND("overige",Methode_Keuze)),"",IF(Tb_Activiteiten[[#This Row],[Grondkosten]]=1,Tb_Activiteiten[[#Headers],[Grondkosten]],""))</f>
        <v/>
      </c>
      <c r="AV1156" t="str">
        <f>IF(ISNUMBER(FIND("overige",Methode_Keuze)),"",IF(Tb_Activiteiten[[#This Row],[Bijdrage in natura (overige)]]=1,Tb_Activiteiten[[#Headers],[Bijdrage in natura (overige)]],""))</f>
        <v/>
      </c>
      <c r="AW1156" t="str">
        <f>IF(ISNUMBER(FIND("overige",Methode_Keuze)),"",IF(Tb_Activiteiten[[#This Row],[Bijdrage in natura (vrijwilligers)]]=1,Tb_Activiteiten[[#Headers],[Bijdrage in natura (vrijwilligers)]],""))</f>
        <v/>
      </c>
      <c r="AX1156" t="str">
        <f>IF(ISNUMBER(FIND("overige",Methode_Keuze)),"",IF(Tb_Activiteiten[[#This Row],[Afschrijvingskosten]]=1,Tb_Activiteiten[[#Headers],[Afschrijvingskosten]],""))</f>
        <v/>
      </c>
      <c r="AY1156" t="str">
        <f>IF(ISNUMBER(FIND("overige",Methode_Keuze)),"",IF(Tb_Activiteiten[[#This Row],[Vergoeding]]=1,Tb_Activiteiten[[#Headers],[Vergoeding]],""))</f>
        <v/>
      </c>
      <c r="AZ1156" t="str">
        <f>IF(ISNUMBER(FIND("arbeid",Methode_Keuze)),"",IF(Tb_Activiteiten[[#This Row],[Arbeidskosten - vast tarief (excl eigen arbeid)]]=1,Tb_Activiteiten[[#Headers],[Arbeidskosten - vast tarief (excl eigen arbeid)]],""))</f>
        <v/>
      </c>
      <c r="BA1156" t="str">
        <f>IF(ISNUMBER(FIND("overige",Methode_Keuze)),"",IF(Tb_Activiteiten[[#This Row],[Overige kosten]]=1,Tb_Activiteiten[[#Headers],[Overige kosten]],""))</f>
        <v/>
      </c>
    </row>
    <row r="1157" spans="1:53" x14ac:dyDescent="0.25">
      <c r="A1157" s="135"/>
      <c r="B1157" s="135"/>
      <c r="C1157" s="135"/>
      <c r="D1157" s="135"/>
      <c r="E1157" s="135"/>
      <c r="F1157" s="135"/>
      <c r="G1157" s="135"/>
      <c r="O1157" s="56"/>
      <c r="Q1157" t="str">
        <f>IFERROR(IF(VLOOKUP(Tb_Activiteiten[[#This Row],[Openstelling]],Tb_Openstelling[],2,0)=1,1,""),"")</f>
        <v/>
      </c>
      <c r="AK1157" t="str">
        <f>IF(ISNUMBER(FIND("arbeid",Methode_Keuze)),"",IF(ISNUMBER(FIND("arbeid",Methode_Keuze)),"",IF(Tb_Activiteiten[[#This Row],[Loonkosten]]=1,Tb_Activiteiten[[#Headers],[Loonkosten]],"")))</f>
        <v/>
      </c>
      <c r="AL1157" t="str">
        <f>IF(ISNUMBER(FIND("arbeid",Methode_Keuze)),"",IF(ISNUMBER(FIND("arbeid",Methode_Keuze)),"",IF(Tb_Activiteiten[[#This Row],[Eigen arbeid]]=1,Tb_Activiteiten[[#Headers],[Eigen arbeid]],"")))</f>
        <v/>
      </c>
      <c r="AM1157" t="str">
        <f>IF(ISNUMBER(FIND("arbeid",Methode_Keuze)),"",IF(ISNUMBER(FIND("arbeid",Methode_Keuze)),"",IF(Tb_Activiteiten[[#This Row],[Projectmedewerker]]=1,Tb_Activiteiten[[#Headers],[Projectmedewerker]],"")))</f>
        <v/>
      </c>
      <c r="AN1157" t="str">
        <f>IF(ISNUMBER(FIND("arbeid",Methode_Keuze)),"",IF(ISNUMBER(FIND("arbeid",Methode_Keuze)),"",IF(Tb_Activiteiten[[#This Row],[Landbouwer]]=1,Tb_Activiteiten[[#Headers],[Landbouwer]],"")))</f>
        <v/>
      </c>
      <c r="AO1157" t="str">
        <f>IF(ISNUMBER(FIND("arbeid",Methode_Keuze)),"",IF(ISNUMBER(FIND("arbeid",Methode_Keuze)),"",IF(Tb_Activiteiten[[#This Row],[Adviseur]]=1,Tb_Activiteiten[[#Headers],[Adviseur]],"")))</f>
        <v/>
      </c>
      <c r="AP1157" t="str">
        <f>IF(ISNUMBER(FIND("arbeid",Methode_Keuze)),"",IF(ISNUMBER(FIND("arbeid",Methode_Keuze)),"",IF(Tb_Activiteiten[[#This Row],[Projectleider/Expert]]=1,Tb_Activiteiten[[#Headers],[Projectleider/Expert]],"")))</f>
        <v/>
      </c>
      <c r="AQ1157" t="str">
        <f>IF(ISNUMBER(FIND("arbeid",Methode_Keuze)),"",IF(ISNUMBER(FIND("arbeid",Methode_Keuze)),"",IF(Tb_Activiteiten[[#This Row],[Arbeidskosten]]=1,Tb_Activiteiten[[#Headers],[Arbeidskosten]],"")))</f>
        <v/>
      </c>
      <c r="AR1157" t="str">
        <f>IF(ISNUMBER(FIND("arbeid",Methode_Keuze)),"",IF(ISNUMBER(FIND("arbeid",Methode_Keuze)),"",IF(Tb_Activiteiten[[#This Row],[Arbeidskosten op basis van IKS]]=1,Tb_Activiteiten[[#Headers],[Arbeidskosten op basis van IKS]],"")))</f>
        <v/>
      </c>
      <c r="AS1157" t="str">
        <f>IF(ISNUMBER(FIND("overige",Methode_Keuze)),"",IF(Tb_Activiteiten[[#This Row],[Kosten derden exclusief btw]]=1,Tb_Activiteiten[[#Headers],[Kosten derden exclusief btw]],""))</f>
        <v/>
      </c>
      <c r="AT1157" t="str">
        <f>IF(ISNUMBER(FIND("overige",Methode_Keuze)),"",IF(Tb_Activiteiten[[#This Row],[Niet verrekenbare btw]]=1,Tb_Activiteiten[[#Headers],[Niet verrekenbare btw]],""))</f>
        <v/>
      </c>
      <c r="AU1157" t="str">
        <f>IF(ISNUMBER(FIND("overige",Methode_Keuze)),"",IF(Tb_Activiteiten[[#This Row],[Grondkosten]]=1,Tb_Activiteiten[[#Headers],[Grondkosten]],""))</f>
        <v/>
      </c>
      <c r="AV1157" t="str">
        <f>IF(ISNUMBER(FIND("overige",Methode_Keuze)),"",IF(Tb_Activiteiten[[#This Row],[Bijdrage in natura (overige)]]=1,Tb_Activiteiten[[#Headers],[Bijdrage in natura (overige)]],""))</f>
        <v/>
      </c>
      <c r="AW1157" t="str">
        <f>IF(ISNUMBER(FIND("overige",Methode_Keuze)),"",IF(Tb_Activiteiten[[#This Row],[Bijdrage in natura (vrijwilligers)]]=1,Tb_Activiteiten[[#Headers],[Bijdrage in natura (vrijwilligers)]],""))</f>
        <v/>
      </c>
      <c r="AX1157" t="str">
        <f>IF(ISNUMBER(FIND("overige",Methode_Keuze)),"",IF(Tb_Activiteiten[[#This Row],[Afschrijvingskosten]]=1,Tb_Activiteiten[[#Headers],[Afschrijvingskosten]],""))</f>
        <v/>
      </c>
      <c r="AY1157" t="str">
        <f>IF(ISNUMBER(FIND("overige",Methode_Keuze)),"",IF(Tb_Activiteiten[[#This Row],[Vergoeding]]=1,Tb_Activiteiten[[#Headers],[Vergoeding]],""))</f>
        <v/>
      </c>
      <c r="AZ1157" t="str">
        <f>IF(ISNUMBER(FIND("arbeid",Methode_Keuze)),"",IF(Tb_Activiteiten[[#This Row],[Arbeidskosten - vast tarief (excl eigen arbeid)]]=1,Tb_Activiteiten[[#Headers],[Arbeidskosten - vast tarief (excl eigen arbeid)]],""))</f>
        <v/>
      </c>
      <c r="BA1157" t="str">
        <f>IF(ISNUMBER(FIND("overige",Methode_Keuze)),"",IF(Tb_Activiteiten[[#This Row],[Overige kosten]]=1,Tb_Activiteiten[[#Headers],[Overige kosten]],""))</f>
        <v/>
      </c>
    </row>
    <row r="1158" spans="1:53" x14ac:dyDescent="0.25">
      <c r="A1158" s="135"/>
      <c r="B1158" s="135"/>
      <c r="C1158" s="135"/>
      <c r="D1158" s="135"/>
      <c r="E1158" s="135"/>
      <c r="F1158" s="135"/>
      <c r="G1158" s="135"/>
      <c r="O1158" s="56"/>
      <c r="Q1158" t="str">
        <f>IFERROR(IF(VLOOKUP(Tb_Activiteiten[[#This Row],[Openstelling]],Tb_Openstelling[],2,0)=1,1,""),"")</f>
        <v/>
      </c>
      <c r="AK1158" t="str">
        <f>IF(ISNUMBER(FIND("arbeid",Methode_Keuze)),"",IF(ISNUMBER(FIND("arbeid",Methode_Keuze)),"",IF(Tb_Activiteiten[[#This Row],[Loonkosten]]=1,Tb_Activiteiten[[#Headers],[Loonkosten]],"")))</f>
        <v/>
      </c>
      <c r="AL1158" t="str">
        <f>IF(ISNUMBER(FIND("arbeid",Methode_Keuze)),"",IF(ISNUMBER(FIND("arbeid",Methode_Keuze)),"",IF(Tb_Activiteiten[[#This Row],[Eigen arbeid]]=1,Tb_Activiteiten[[#Headers],[Eigen arbeid]],"")))</f>
        <v/>
      </c>
      <c r="AM1158" t="str">
        <f>IF(ISNUMBER(FIND("arbeid",Methode_Keuze)),"",IF(ISNUMBER(FIND("arbeid",Methode_Keuze)),"",IF(Tb_Activiteiten[[#This Row],[Projectmedewerker]]=1,Tb_Activiteiten[[#Headers],[Projectmedewerker]],"")))</f>
        <v/>
      </c>
      <c r="AN1158" t="str">
        <f>IF(ISNUMBER(FIND("arbeid",Methode_Keuze)),"",IF(ISNUMBER(FIND("arbeid",Methode_Keuze)),"",IF(Tb_Activiteiten[[#This Row],[Landbouwer]]=1,Tb_Activiteiten[[#Headers],[Landbouwer]],"")))</f>
        <v/>
      </c>
      <c r="AO1158" t="str">
        <f>IF(ISNUMBER(FIND("arbeid",Methode_Keuze)),"",IF(ISNUMBER(FIND("arbeid",Methode_Keuze)),"",IF(Tb_Activiteiten[[#This Row],[Adviseur]]=1,Tb_Activiteiten[[#Headers],[Adviseur]],"")))</f>
        <v/>
      </c>
      <c r="AP1158" t="str">
        <f>IF(ISNUMBER(FIND("arbeid",Methode_Keuze)),"",IF(ISNUMBER(FIND("arbeid",Methode_Keuze)),"",IF(Tb_Activiteiten[[#This Row],[Projectleider/Expert]]=1,Tb_Activiteiten[[#Headers],[Projectleider/Expert]],"")))</f>
        <v/>
      </c>
      <c r="AQ1158" t="str">
        <f>IF(ISNUMBER(FIND("arbeid",Methode_Keuze)),"",IF(ISNUMBER(FIND("arbeid",Methode_Keuze)),"",IF(Tb_Activiteiten[[#This Row],[Arbeidskosten]]=1,Tb_Activiteiten[[#Headers],[Arbeidskosten]],"")))</f>
        <v/>
      </c>
      <c r="AR1158" t="str">
        <f>IF(ISNUMBER(FIND("arbeid",Methode_Keuze)),"",IF(ISNUMBER(FIND("arbeid",Methode_Keuze)),"",IF(Tb_Activiteiten[[#This Row],[Arbeidskosten op basis van IKS]]=1,Tb_Activiteiten[[#Headers],[Arbeidskosten op basis van IKS]],"")))</f>
        <v/>
      </c>
      <c r="AS1158" t="str">
        <f>IF(ISNUMBER(FIND("overige",Methode_Keuze)),"",IF(Tb_Activiteiten[[#This Row],[Kosten derden exclusief btw]]=1,Tb_Activiteiten[[#Headers],[Kosten derden exclusief btw]],""))</f>
        <v/>
      </c>
      <c r="AT1158" t="str">
        <f>IF(ISNUMBER(FIND("overige",Methode_Keuze)),"",IF(Tb_Activiteiten[[#This Row],[Niet verrekenbare btw]]=1,Tb_Activiteiten[[#Headers],[Niet verrekenbare btw]],""))</f>
        <v/>
      </c>
      <c r="AU1158" t="str">
        <f>IF(ISNUMBER(FIND("overige",Methode_Keuze)),"",IF(Tb_Activiteiten[[#This Row],[Grondkosten]]=1,Tb_Activiteiten[[#Headers],[Grondkosten]],""))</f>
        <v/>
      </c>
      <c r="AV1158" t="str">
        <f>IF(ISNUMBER(FIND("overige",Methode_Keuze)),"",IF(Tb_Activiteiten[[#This Row],[Bijdrage in natura (overige)]]=1,Tb_Activiteiten[[#Headers],[Bijdrage in natura (overige)]],""))</f>
        <v/>
      </c>
      <c r="AW1158" t="str">
        <f>IF(ISNUMBER(FIND("overige",Methode_Keuze)),"",IF(Tb_Activiteiten[[#This Row],[Bijdrage in natura (vrijwilligers)]]=1,Tb_Activiteiten[[#Headers],[Bijdrage in natura (vrijwilligers)]],""))</f>
        <v/>
      </c>
      <c r="AX1158" t="str">
        <f>IF(ISNUMBER(FIND("overige",Methode_Keuze)),"",IF(Tb_Activiteiten[[#This Row],[Afschrijvingskosten]]=1,Tb_Activiteiten[[#Headers],[Afschrijvingskosten]],""))</f>
        <v/>
      </c>
      <c r="AY1158" t="str">
        <f>IF(ISNUMBER(FIND("overige",Methode_Keuze)),"",IF(Tb_Activiteiten[[#This Row],[Vergoeding]]=1,Tb_Activiteiten[[#Headers],[Vergoeding]],""))</f>
        <v/>
      </c>
      <c r="AZ1158" t="str">
        <f>IF(ISNUMBER(FIND("arbeid",Methode_Keuze)),"",IF(Tb_Activiteiten[[#This Row],[Arbeidskosten - vast tarief (excl eigen arbeid)]]=1,Tb_Activiteiten[[#Headers],[Arbeidskosten - vast tarief (excl eigen arbeid)]],""))</f>
        <v/>
      </c>
      <c r="BA1158" t="str">
        <f>IF(ISNUMBER(FIND("overige",Methode_Keuze)),"",IF(Tb_Activiteiten[[#This Row],[Overige kosten]]=1,Tb_Activiteiten[[#Headers],[Overige kosten]],""))</f>
        <v/>
      </c>
    </row>
    <row r="1159" spans="1:53" x14ac:dyDescent="0.25">
      <c r="A1159" s="135"/>
      <c r="B1159" s="135"/>
      <c r="C1159" s="135"/>
      <c r="D1159" s="135"/>
      <c r="E1159" s="135"/>
      <c r="F1159" s="135"/>
      <c r="G1159" s="135"/>
      <c r="O1159" s="56"/>
      <c r="Q1159" t="str">
        <f>IFERROR(IF(VLOOKUP(Tb_Activiteiten[[#This Row],[Openstelling]],Tb_Openstelling[],2,0)=1,1,""),"")</f>
        <v/>
      </c>
      <c r="AK1159" t="str">
        <f>IF(ISNUMBER(FIND("arbeid",Methode_Keuze)),"",IF(ISNUMBER(FIND("arbeid",Methode_Keuze)),"",IF(Tb_Activiteiten[[#This Row],[Loonkosten]]=1,Tb_Activiteiten[[#Headers],[Loonkosten]],"")))</f>
        <v/>
      </c>
      <c r="AL1159" t="str">
        <f>IF(ISNUMBER(FIND("arbeid",Methode_Keuze)),"",IF(ISNUMBER(FIND("arbeid",Methode_Keuze)),"",IF(Tb_Activiteiten[[#This Row],[Eigen arbeid]]=1,Tb_Activiteiten[[#Headers],[Eigen arbeid]],"")))</f>
        <v/>
      </c>
      <c r="AM1159" t="str">
        <f>IF(ISNUMBER(FIND("arbeid",Methode_Keuze)),"",IF(ISNUMBER(FIND("arbeid",Methode_Keuze)),"",IF(Tb_Activiteiten[[#This Row],[Projectmedewerker]]=1,Tb_Activiteiten[[#Headers],[Projectmedewerker]],"")))</f>
        <v/>
      </c>
      <c r="AN1159" t="str">
        <f>IF(ISNUMBER(FIND("arbeid",Methode_Keuze)),"",IF(ISNUMBER(FIND("arbeid",Methode_Keuze)),"",IF(Tb_Activiteiten[[#This Row],[Landbouwer]]=1,Tb_Activiteiten[[#Headers],[Landbouwer]],"")))</f>
        <v/>
      </c>
      <c r="AO1159" t="str">
        <f>IF(ISNUMBER(FIND("arbeid",Methode_Keuze)),"",IF(ISNUMBER(FIND("arbeid",Methode_Keuze)),"",IF(Tb_Activiteiten[[#This Row],[Adviseur]]=1,Tb_Activiteiten[[#Headers],[Adviseur]],"")))</f>
        <v/>
      </c>
      <c r="AP1159" t="str">
        <f>IF(ISNUMBER(FIND("arbeid",Methode_Keuze)),"",IF(ISNUMBER(FIND("arbeid",Methode_Keuze)),"",IF(Tb_Activiteiten[[#This Row],[Projectleider/Expert]]=1,Tb_Activiteiten[[#Headers],[Projectleider/Expert]],"")))</f>
        <v/>
      </c>
      <c r="AQ1159" t="str">
        <f>IF(ISNUMBER(FIND("arbeid",Methode_Keuze)),"",IF(ISNUMBER(FIND("arbeid",Methode_Keuze)),"",IF(Tb_Activiteiten[[#This Row],[Arbeidskosten]]=1,Tb_Activiteiten[[#Headers],[Arbeidskosten]],"")))</f>
        <v/>
      </c>
      <c r="AR1159" t="str">
        <f>IF(ISNUMBER(FIND("arbeid",Methode_Keuze)),"",IF(ISNUMBER(FIND("arbeid",Methode_Keuze)),"",IF(Tb_Activiteiten[[#This Row],[Arbeidskosten op basis van IKS]]=1,Tb_Activiteiten[[#Headers],[Arbeidskosten op basis van IKS]],"")))</f>
        <v/>
      </c>
      <c r="AS1159" t="str">
        <f>IF(ISNUMBER(FIND("overige",Methode_Keuze)),"",IF(Tb_Activiteiten[[#This Row],[Kosten derden exclusief btw]]=1,Tb_Activiteiten[[#Headers],[Kosten derden exclusief btw]],""))</f>
        <v/>
      </c>
      <c r="AT1159" t="str">
        <f>IF(ISNUMBER(FIND("overige",Methode_Keuze)),"",IF(Tb_Activiteiten[[#This Row],[Niet verrekenbare btw]]=1,Tb_Activiteiten[[#Headers],[Niet verrekenbare btw]],""))</f>
        <v/>
      </c>
      <c r="AU1159" t="str">
        <f>IF(ISNUMBER(FIND("overige",Methode_Keuze)),"",IF(Tb_Activiteiten[[#This Row],[Grondkosten]]=1,Tb_Activiteiten[[#Headers],[Grondkosten]],""))</f>
        <v/>
      </c>
      <c r="AV1159" t="str">
        <f>IF(ISNUMBER(FIND("overige",Methode_Keuze)),"",IF(Tb_Activiteiten[[#This Row],[Bijdrage in natura (overige)]]=1,Tb_Activiteiten[[#Headers],[Bijdrage in natura (overige)]],""))</f>
        <v/>
      </c>
      <c r="AW1159" t="str">
        <f>IF(ISNUMBER(FIND("overige",Methode_Keuze)),"",IF(Tb_Activiteiten[[#This Row],[Bijdrage in natura (vrijwilligers)]]=1,Tb_Activiteiten[[#Headers],[Bijdrage in natura (vrijwilligers)]],""))</f>
        <v/>
      </c>
      <c r="AX1159" t="str">
        <f>IF(ISNUMBER(FIND("overige",Methode_Keuze)),"",IF(Tb_Activiteiten[[#This Row],[Afschrijvingskosten]]=1,Tb_Activiteiten[[#Headers],[Afschrijvingskosten]],""))</f>
        <v/>
      </c>
      <c r="AY1159" t="str">
        <f>IF(ISNUMBER(FIND("overige",Methode_Keuze)),"",IF(Tb_Activiteiten[[#This Row],[Vergoeding]]=1,Tb_Activiteiten[[#Headers],[Vergoeding]],""))</f>
        <v/>
      </c>
      <c r="AZ1159" t="str">
        <f>IF(ISNUMBER(FIND("arbeid",Methode_Keuze)),"",IF(Tb_Activiteiten[[#This Row],[Arbeidskosten - vast tarief (excl eigen arbeid)]]=1,Tb_Activiteiten[[#Headers],[Arbeidskosten - vast tarief (excl eigen arbeid)]],""))</f>
        <v/>
      </c>
      <c r="BA1159" t="str">
        <f>IF(ISNUMBER(FIND("overige",Methode_Keuze)),"",IF(Tb_Activiteiten[[#This Row],[Overige kosten]]=1,Tb_Activiteiten[[#Headers],[Overige kosten]],""))</f>
        <v/>
      </c>
    </row>
    <row r="1160" spans="1:53" x14ac:dyDescent="0.25">
      <c r="A1160" s="135"/>
      <c r="B1160" s="135"/>
      <c r="C1160" s="135"/>
      <c r="D1160" s="135"/>
      <c r="E1160" s="135"/>
      <c r="F1160" s="135"/>
      <c r="G1160" s="135"/>
      <c r="O1160" s="56"/>
      <c r="Q1160" t="str">
        <f>IFERROR(IF(VLOOKUP(Tb_Activiteiten[[#This Row],[Openstelling]],Tb_Openstelling[],2,0)=1,1,""),"")</f>
        <v/>
      </c>
      <c r="AK1160" t="str">
        <f>IF(ISNUMBER(FIND("arbeid",Methode_Keuze)),"",IF(ISNUMBER(FIND("arbeid",Methode_Keuze)),"",IF(Tb_Activiteiten[[#This Row],[Loonkosten]]=1,Tb_Activiteiten[[#Headers],[Loonkosten]],"")))</f>
        <v/>
      </c>
      <c r="AL1160" t="str">
        <f>IF(ISNUMBER(FIND("arbeid",Methode_Keuze)),"",IF(ISNUMBER(FIND("arbeid",Methode_Keuze)),"",IF(Tb_Activiteiten[[#This Row],[Eigen arbeid]]=1,Tb_Activiteiten[[#Headers],[Eigen arbeid]],"")))</f>
        <v/>
      </c>
      <c r="AM1160" t="str">
        <f>IF(ISNUMBER(FIND("arbeid",Methode_Keuze)),"",IF(ISNUMBER(FIND("arbeid",Methode_Keuze)),"",IF(Tb_Activiteiten[[#This Row],[Projectmedewerker]]=1,Tb_Activiteiten[[#Headers],[Projectmedewerker]],"")))</f>
        <v/>
      </c>
      <c r="AN1160" t="str">
        <f>IF(ISNUMBER(FIND("arbeid",Methode_Keuze)),"",IF(ISNUMBER(FIND("arbeid",Methode_Keuze)),"",IF(Tb_Activiteiten[[#This Row],[Landbouwer]]=1,Tb_Activiteiten[[#Headers],[Landbouwer]],"")))</f>
        <v/>
      </c>
      <c r="AO1160" t="str">
        <f>IF(ISNUMBER(FIND("arbeid",Methode_Keuze)),"",IF(ISNUMBER(FIND("arbeid",Methode_Keuze)),"",IF(Tb_Activiteiten[[#This Row],[Adviseur]]=1,Tb_Activiteiten[[#Headers],[Adviseur]],"")))</f>
        <v/>
      </c>
      <c r="AP1160" t="str">
        <f>IF(ISNUMBER(FIND("arbeid",Methode_Keuze)),"",IF(ISNUMBER(FIND("arbeid",Methode_Keuze)),"",IF(Tb_Activiteiten[[#This Row],[Projectleider/Expert]]=1,Tb_Activiteiten[[#Headers],[Projectleider/Expert]],"")))</f>
        <v/>
      </c>
      <c r="AQ1160" t="str">
        <f>IF(ISNUMBER(FIND("arbeid",Methode_Keuze)),"",IF(ISNUMBER(FIND("arbeid",Methode_Keuze)),"",IF(Tb_Activiteiten[[#This Row],[Arbeidskosten]]=1,Tb_Activiteiten[[#Headers],[Arbeidskosten]],"")))</f>
        <v/>
      </c>
      <c r="AR1160" t="str">
        <f>IF(ISNUMBER(FIND("arbeid",Methode_Keuze)),"",IF(ISNUMBER(FIND("arbeid",Methode_Keuze)),"",IF(Tb_Activiteiten[[#This Row],[Arbeidskosten op basis van IKS]]=1,Tb_Activiteiten[[#Headers],[Arbeidskosten op basis van IKS]],"")))</f>
        <v/>
      </c>
      <c r="AS1160" t="str">
        <f>IF(ISNUMBER(FIND("overige",Methode_Keuze)),"",IF(Tb_Activiteiten[[#This Row],[Kosten derden exclusief btw]]=1,Tb_Activiteiten[[#Headers],[Kosten derden exclusief btw]],""))</f>
        <v/>
      </c>
      <c r="AT1160" t="str">
        <f>IF(ISNUMBER(FIND("overige",Methode_Keuze)),"",IF(Tb_Activiteiten[[#This Row],[Niet verrekenbare btw]]=1,Tb_Activiteiten[[#Headers],[Niet verrekenbare btw]],""))</f>
        <v/>
      </c>
      <c r="AU1160" t="str">
        <f>IF(ISNUMBER(FIND("overige",Methode_Keuze)),"",IF(Tb_Activiteiten[[#This Row],[Grondkosten]]=1,Tb_Activiteiten[[#Headers],[Grondkosten]],""))</f>
        <v/>
      </c>
      <c r="AV1160" t="str">
        <f>IF(ISNUMBER(FIND("overige",Methode_Keuze)),"",IF(Tb_Activiteiten[[#This Row],[Bijdrage in natura (overige)]]=1,Tb_Activiteiten[[#Headers],[Bijdrage in natura (overige)]],""))</f>
        <v/>
      </c>
      <c r="AW1160" t="str">
        <f>IF(ISNUMBER(FIND("overige",Methode_Keuze)),"",IF(Tb_Activiteiten[[#This Row],[Bijdrage in natura (vrijwilligers)]]=1,Tb_Activiteiten[[#Headers],[Bijdrage in natura (vrijwilligers)]],""))</f>
        <v/>
      </c>
      <c r="AX1160" t="str">
        <f>IF(ISNUMBER(FIND("overige",Methode_Keuze)),"",IF(Tb_Activiteiten[[#This Row],[Afschrijvingskosten]]=1,Tb_Activiteiten[[#Headers],[Afschrijvingskosten]],""))</f>
        <v/>
      </c>
      <c r="AY1160" t="str">
        <f>IF(ISNUMBER(FIND("overige",Methode_Keuze)),"",IF(Tb_Activiteiten[[#This Row],[Vergoeding]]=1,Tb_Activiteiten[[#Headers],[Vergoeding]],""))</f>
        <v/>
      </c>
      <c r="AZ1160" t="str">
        <f>IF(ISNUMBER(FIND("arbeid",Methode_Keuze)),"",IF(Tb_Activiteiten[[#This Row],[Arbeidskosten - vast tarief (excl eigen arbeid)]]=1,Tb_Activiteiten[[#Headers],[Arbeidskosten - vast tarief (excl eigen arbeid)]],""))</f>
        <v/>
      </c>
      <c r="BA1160" t="str">
        <f>IF(ISNUMBER(FIND("overige",Methode_Keuze)),"",IF(Tb_Activiteiten[[#This Row],[Overige kosten]]=1,Tb_Activiteiten[[#Headers],[Overige kosten]],""))</f>
        <v/>
      </c>
    </row>
    <row r="1161" spans="1:53" x14ac:dyDescent="0.25">
      <c r="A1161" s="135"/>
      <c r="B1161" s="135"/>
      <c r="C1161" s="135"/>
      <c r="D1161" s="135"/>
      <c r="E1161" s="135"/>
      <c r="F1161" s="135"/>
      <c r="G1161" s="135"/>
      <c r="O1161" s="56"/>
      <c r="Q1161" t="str">
        <f>IFERROR(IF(VLOOKUP(Tb_Activiteiten[[#This Row],[Openstelling]],Tb_Openstelling[],2,0)=1,1,""),"")</f>
        <v/>
      </c>
      <c r="AK1161" t="str">
        <f>IF(ISNUMBER(FIND("arbeid",Methode_Keuze)),"",IF(ISNUMBER(FIND("arbeid",Methode_Keuze)),"",IF(Tb_Activiteiten[[#This Row],[Loonkosten]]=1,Tb_Activiteiten[[#Headers],[Loonkosten]],"")))</f>
        <v/>
      </c>
      <c r="AL1161" t="str">
        <f>IF(ISNUMBER(FIND("arbeid",Methode_Keuze)),"",IF(ISNUMBER(FIND("arbeid",Methode_Keuze)),"",IF(Tb_Activiteiten[[#This Row],[Eigen arbeid]]=1,Tb_Activiteiten[[#Headers],[Eigen arbeid]],"")))</f>
        <v/>
      </c>
      <c r="AM1161" t="str">
        <f>IF(ISNUMBER(FIND("arbeid",Methode_Keuze)),"",IF(ISNUMBER(FIND("arbeid",Methode_Keuze)),"",IF(Tb_Activiteiten[[#This Row],[Projectmedewerker]]=1,Tb_Activiteiten[[#Headers],[Projectmedewerker]],"")))</f>
        <v/>
      </c>
      <c r="AN1161" t="str">
        <f>IF(ISNUMBER(FIND("arbeid",Methode_Keuze)),"",IF(ISNUMBER(FIND("arbeid",Methode_Keuze)),"",IF(Tb_Activiteiten[[#This Row],[Landbouwer]]=1,Tb_Activiteiten[[#Headers],[Landbouwer]],"")))</f>
        <v/>
      </c>
      <c r="AO1161" t="str">
        <f>IF(ISNUMBER(FIND("arbeid",Methode_Keuze)),"",IF(ISNUMBER(FIND("arbeid",Methode_Keuze)),"",IF(Tb_Activiteiten[[#This Row],[Adviseur]]=1,Tb_Activiteiten[[#Headers],[Adviseur]],"")))</f>
        <v/>
      </c>
      <c r="AP1161" t="str">
        <f>IF(ISNUMBER(FIND("arbeid",Methode_Keuze)),"",IF(ISNUMBER(FIND("arbeid",Methode_Keuze)),"",IF(Tb_Activiteiten[[#This Row],[Projectleider/Expert]]=1,Tb_Activiteiten[[#Headers],[Projectleider/Expert]],"")))</f>
        <v/>
      </c>
      <c r="AQ1161" t="str">
        <f>IF(ISNUMBER(FIND("arbeid",Methode_Keuze)),"",IF(ISNUMBER(FIND("arbeid",Methode_Keuze)),"",IF(Tb_Activiteiten[[#This Row],[Arbeidskosten]]=1,Tb_Activiteiten[[#Headers],[Arbeidskosten]],"")))</f>
        <v/>
      </c>
      <c r="AR1161" t="str">
        <f>IF(ISNUMBER(FIND("arbeid",Methode_Keuze)),"",IF(ISNUMBER(FIND("arbeid",Methode_Keuze)),"",IF(Tb_Activiteiten[[#This Row],[Arbeidskosten op basis van IKS]]=1,Tb_Activiteiten[[#Headers],[Arbeidskosten op basis van IKS]],"")))</f>
        <v/>
      </c>
      <c r="AS1161" t="str">
        <f>IF(ISNUMBER(FIND("overige",Methode_Keuze)),"",IF(Tb_Activiteiten[[#This Row],[Kosten derden exclusief btw]]=1,Tb_Activiteiten[[#Headers],[Kosten derden exclusief btw]],""))</f>
        <v/>
      </c>
      <c r="AT1161" t="str">
        <f>IF(ISNUMBER(FIND("overige",Methode_Keuze)),"",IF(Tb_Activiteiten[[#This Row],[Niet verrekenbare btw]]=1,Tb_Activiteiten[[#Headers],[Niet verrekenbare btw]],""))</f>
        <v/>
      </c>
      <c r="AU1161" t="str">
        <f>IF(ISNUMBER(FIND("overige",Methode_Keuze)),"",IF(Tb_Activiteiten[[#This Row],[Grondkosten]]=1,Tb_Activiteiten[[#Headers],[Grondkosten]],""))</f>
        <v/>
      </c>
      <c r="AV1161" t="str">
        <f>IF(ISNUMBER(FIND("overige",Methode_Keuze)),"",IF(Tb_Activiteiten[[#This Row],[Bijdrage in natura (overige)]]=1,Tb_Activiteiten[[#Headers],[Bijdrage in natura (overige)]],""))</f>
        <v/>
      </c>
      <c r="AW1161" t="str">
        <f>IF(ISNUMBER(FIND("overige",Methode_Keuze)),"",IF(Tb_Activiteiten[[#This Row],[Bijdrage in natura (vrijwilligers)]]=1,Tb_Activiteiten[[#Headers],[Bijdrage in natura (vrijwilligers)]],""))</f>
        <v/>
      </c>
      <c r="AX1161" t="str">
        <f>IF(ISNUMBER(FIND("overige",Methode_Keuze)),"",IF(Tb_Activiteiten[[#This Row],[Afschrijvingskosten]]=1,Tb_Activiteiten[[#Headers],[Afschrijvingskosten]],""))</f>
        <v/>
      </c>
      <c r="AY1161" t="str">
        <f>IF(ISNUMBER(FIND("overige",Methode_Keuze)),"",IF(Tb_Activiteiten[[#This Row],[Vergoeding]]=1,Tb_Activiteiten[[#Headers],[Vergoeding]],""))</f>
        <v/>
      </c>
      <c r="AZ1161" t="str">
        <f>IF(ISNUMBER(FIND("arbeid",Methode_Keuze)),"",IF(Tb_Activiteiten[[#This Row],[Arbeidskosten - vast tarief (excl eigen arbeid)]]=1,Tb_Activiteiten[[#Headers],[Arbeidskosten - vast tarief (excl eigen arbeid)]],""))</f>
        <v/>
      </c>
      <c r="BA1161" t="str">
        <f>IF(ISNUMBER(FIND("overige",Methode_Keuze)),"",IF(Tb_Activiteiten[[#This Row],[Overige kosten]]=1,Tb_Activiteiten[[#Headers],[Overige kosten]],""))</f>
        <v/>
      </c>
    </row>
    <row r="1162" spans="1:53" x14ac:dyDescent="0.25">
      <c r="A1162" s="135"/>
      <c r="B1162" s="135"/>
      <c r="C1162" s="135"/>
      <c r="D1162" s="135"/>
      <c r="E1162" s="135"/>
      <c r="F1162" s="135"/>
      <c r="G1162" s="135"/>
      <c r="O1162" s="56"/>
      <c r="Q1162" t="str">
        <f>IFERROR(IF(VLOOKUP(Tb_Activiteiten[[#This Row],[Openstelling]],Tb_Openstelling[],2,0)=1,1,""),"")</f>
        <v/>
      </c>
      <c r="AK1162" t="str">
        <f>IF(ISNUMBER(FIND("arbeid",Methode_Keuze)),"",IF(ISNUMBER(FIND("arbeid",Methode_Keuze)),"",IF(Tb_Activiteiten[[#This Row],[Loonkosten]]=1,Tb_Activiteiten[[#Headers],[Loonkosten]],"")))</f>
        <v/>
      </c>
      <c r="AL1162" t="str">
        <f>IF(ISNUMBER(FIND("arbeid",Methode_Keuze)),"",IF(ISNUMBER(FIND("arbeid",Methode_Keuze)),"",IF(Tb_Activiteiten[[#This Row],[Eigen arbeid]]=1,Tb_Activiteiten[[#Headers],[Eigen arbeid]],"")))</f>
        <v/>
      </c>
      <c r="AM1162" t="str">
        <f>IF(ISNUMBER(FIND("arbeid",Methode_Keuze)),"",IF(ISNUMBER(FIND("arbeid",Methode_Keuze)),"",IF(Tb_Activiteiten[[#This Row],[Projectmedewerker]]=1,Tb_Activiteiten[[#Headers],[Projectmedewerker]],"")))</f>
        <v/>
      </c>
      <c r="AN1162" t="str">
        <f>IF(ISNUMBER(FIND("arbeid",Methode_Keuze)),"",IF(ISNUMBER(FIND("arbeid",Methode_Keuze)),"",IF(Tb_Activiteiten[[#This Row],[Landbouwer]]=1,Tb_Activiteiten[[#Headers],[Landbouwer]],"")))</f>
        <v/>
      </c>
      <c r="AO1162" t="str">
        <f>IF(ISNUMBER(FIND("arbeid",Methode_Keuze)),"",IF(ISNUMBER(FIND("arbeid",Methode_Keuze)),"",IF(Tb_Activiteiten[[#This Row],[Adviseur]]=1,Tb_Activiteiten[[#Headers],[Adviseur]],"")))</f>
        <v/>
      </c>
      <c r="AP1162" t="str">
        <f>IF(ISNUMBER(FIND("arbeid",Methode_Keuze)),"",IF(ISNUMBER(FIND("arbeid",Methode_Keuze)),"",IF(Tb_Activiteiten[[#This Row],[Projectleider/Expert]]=1,Tb_Activiteiten[[#Headers],[Projectleider/Expert]],"")))</f>
        <v/>
      </c>
      <c r="AQ1162" t="str">
        <f>IF(ISNUMBER(FIND("arbeid",Methode_Keuze)),"",IF(ISNUMBER(FIND("arbeid",Methode_Keuze)),"",IF(Tb_Activiteiten[[#This Row],[Arbeidskosten]]=1,Tb_Activiteiten[[#Headers],[Arbeidskosten]],"")))</f>
        <v/>
      </c>
      <c r="AR1162" t="str">
        <f>IF(ISNUMBER(FIND("arbeid",Methode_Keuze)),"",IF(ISNUMBER(FIND("arbeid",Methode_Keuze)),"",IF(Tb_Activiteiten[[#This Row],[Arbeidskosten op basis van IKS]]=1,Tb_Activiteiten[[#Headers],[Arbeidskosten op basis van IKS]],"")))</f>
        <v/>
      </c>
      <c r="AS1162" t="str">
        <f>IF(ISNUMBER(FIND("overige",Methode_Keuze)),"",IF(Tb_Activiteiten[[#This Row],[Kosten derden exclusief btw]]=1,Tb_Activiteiten[[#Headers],[Kosten derden exclusief btw]],""))</f>
        <v/>
      </c>
      <c r="AT1162" t="str">
        <f>IF(ISNUMBER(FIND("overige",Methode_Keuze)),"",IF(Tb_Activiteiten[[#This Row],[Niet verrekenbare btw]]=1,Tb_Activiteiten[[#Headers],[Niet verrekenbare btw]],""))</f>
        <v/>
      </c>
      <c r="AU1162" t="str">
        <f>IF(ISNUMBER(FIND("overige",Methode_Keuze)),"",IF(Tb_Activiteiten[[#This Row],[Grondkosten]]=1,Tb_Activiteiten[[#Headers],[Grondkosten]],""))</f>
        <v/>
      </c>
      <c r="AV1162" t="str">
        <f>IF(ISNUMBER(FIND("overige",Methode_Keuze)),"",IF(Tb_Activiteiten[[#This Row],[Bijdrage in natura (overige)]]=1,Tb_Activiteiten[[#Headers],[Bijdrage in natura (overige)]],""))</f>
        <v/>
      </c>
      <c r="AW1162" t="str">
        <f>IF(ISNUMBER(FIND("overige",Methode_Keuze)),"",IF(Tb_Activiteiten[[#This Row],[Bijdrage in natura (vrijwilligers)]]=1,Tb_Activiteiten[[#Headers],[Bijdrage in natura (vrijwilligers)]],""))</f>
        <v/>
      </c>
      <c r="AX1162" t="str">
        <f>IF(ISNUMBER(FIND("overige",Methode_Keuze)),"",IF(Tb_Activiteiten[[#This Row],[Afschrijvingskosten]]=1,Tb_Activiteiten[[#Headers],[Afschrijvingskosten]],""))</f>
        <v/>
      </c>
      <c r="AY1162" t="str">
        <f>IF(ISNUMBER(FIND("overige",Methode_Keuze)),"",IF(Tb_Activiteiten[[#This Row],[Vergoeding]]=1,Tb_Activiteiten[[#Headers],[Vergoeding]],""))</f>
        <v/>
      </c>
      <c r="AZ1162" t="str">
        <f>IF(ISNUMBER(FIND("arbeid",Methode_Keuze)),"",IF(Tb_Activiteiten[[#This Row],[Arbeidskosten - vast tarief (excl eigen arbeid)]]=1,Tb_Activiteiten[[#Headers],[Arbeidskosten - vast tarief (excl eigen arbeid)]],""))</f>
        <v/>
      </c>
      <c r="BA1162" t="str">
        <f>IF(ISNUMBER(FIND("overige",Methode_Keuze)),"",IF(Tb_Activiteiten[[#This Row],[Overige kosten]]=1,Tb_Activiteiten[[#Headers],[Overige kosten]],""))</f>
        <v/>
      </c>
    </row>
    <row r="1163" spans="1:53" x14ac:dyDescent="0.25">
      <c r="A1163" s="135"/>
      <c r="B1163" s="135"/>
      <c r="C1163" s="135"/>
      <c r="D1163" s="135"/>
      <c r="E1163" s="135"/>
      <c r="F1163" s="135"/>
      <c r="G1163" s="135"/>
      <c r="O1163" s="56"/>
      <c r="Q1163" t="str">
        <f>IFERROR(IF(VLOOKUP(Tb_Activiteiten[[#This Row],[Openstelling]],Tb_Openstelling[],2,0)=1,1,""),"")</f>
        <v/>
      </c>
      <c r="AK1163" t="str">
        <f>IF(ISNUMBER(FIND("arbeid",Methode_Keuze)),"",IF(ISNUMBER(FIND("arbeid",Methode_Keuze)),"",IF(Tb_Activiteiten[[#This Row],[Loonkosten]]=1,Tb_Activiteiten[[#Headers],[Loonkosten]],"")))</f>
        <v/>
      </c>
      <c r="AL1163" t="str">
        <f>IF(ISNUMBER(FIND("arbeid",Methode_Keuze)),"",IF(ISNUMBER(FIND("arbeid",Methode_Keuze)),"",IF(Tb_Activiteiten[[#This Row],[Eigen arbeid]]=1,Tb_Activiteiten[[#Headers],[Eigen arbeid]],"")))</f>
        <v/>
      </c>
      <c r="AM1163" t="str">
        <f>IF(ISNUMBER(FIND("arbeid",Methode_Keuze)),"",IF(ISNUMBER(FIND("arbeid",Methode_Keuze)),"",IF(Tb_Activiteiten[[#This Row],[Projectmedewerker]]=1,Tb_Activiteiten[[#Headers],[Projectmedewerker]],"")))</f>
        <v/>
      </c>
      <c r="AN1163" t="str">
        <f>IF(ISNUMBER(FIND("arbeid",Methode_Keuze)),"",IF(ISNUMBER(FIND("arbeid",Methode_Keuze)),"",IF(Tb_Activiteiten[[#This Row],[Landbouwer]]=1,Tb_Activiteiten[[#Headers],[Landbouwer]],"")))</f>
        <v/>
      </c>
      <c r="AO1163" t="str">
        <f>IF(ISNUMBER(FIND("arbeid",Methode_Keuze)),"",IF(ISNUMBER(FIND("arbeid",Methode_Keuze)),"",IF(Tb_Activiteiten[[#This Row],[Adviseur]]=1,Tb_Activiteiten[[#Headers],[Adviseur]],"")))</f>
        <v/>
      </c>
      <c r="AP1163" t="str">
        <f>IF(ISNUMBER(FIND("arbeid",Methode_Keuze)),"",IF(ISNUMBER(FIND("arbeid",Methode_Keuze)),"",IF(Tb_Activiteiten[[#This Row],[Projectleider/Expert]]=1,Tb_Activiteiten[[#Headers],[Projectleider/Expert]],"")))</f>
        <v/>
      </c>
      <c r="AQ1163" t="str">
        <f>IF(ISNUMBER(FIND("arbeid",Methode_Keuze)),"",IF(ISNUMBER(FIND("arbeid",Methode_Keuze)),"",IF(Tb_Activiteiten[[#This Row],[Arbeidskosten]]=1,Tb_Activiteiten[[#Headers],[Arbeidskosten]],"")))</f>
        <v/>
      </c>
      <c r="AR1163" t="str">
        <f>IF(ISNUMBER(FIND("arbeid",Methode_Keuze)),"",IF(ISNUMBER(FIND("arbeid",Methode_Keuze)),"",IF(Tb_Activiteiten[[#This Row],[Arbeidskosten op basis van IKS]]=1,Tb_Activiteiten[[#Headers],[Arbeidskosten op basis van IKS]],"")))</f>
        <v/>
      </c>
      <c r="AS1163" t="str">
        <f>IF(ISNUMBER(FIND("overige",Methode_Keuze)),"",IF(Tb_Activiteiten[[#This Row],[Kosten derden exclusief btw]]=1,Tb_Activiteiten[[#Headers],[Kosten derden exclusief btw]],""))</f>
        <v/>
      </c>
      <c r="AT1163" t="str">
        <f>IF(ISNUMBER(FIND("overige",Methode_Keuze)),"",IF(Tb_Activiteiten[[#This Row],[Niet verrekenbare btw]]=1,Tb_Activiteiten[[#Headers],[Niet verrekenbare btw]],""))</f>
        <v/>
      </c>
      <c r="AU1163" t="str">
        <f>IF(ISNUMBER(FIND("overige",Methode_Keuze)),"",IF(Tb_Activiteiten[[#This Row],[Grondkosten]]=1,Tb_Activiteiten[[#Headers],[Grondkosten]],""))</f>
        <v/>
      </c>
      <c r="AV1163" t="str">
        <f>IF(ISNUMBER(FIND("overige",Methode_Keuze)),"",IF(Tb_Activiteiten[[#This Row],[Bijdrage in natura (overige)]]=1,Tb_Activiteiten[[#Headers],[Bijdrage in natura (overige)]],""))</f>
        <v/>
      </c>
      <c r="AW1163" t="str">
        <f>IF(ISNUMBER(FIND("overige",Methode_Keuze)),"",IF(Tb_Activiteiten[[#This Row],[Bijdrage in natura (vrijwilligers)]]=1,Tb_Activiteiten[[#Headers],[Bijdrage in natura (vrijwilligers)]],""))</f>
        <v/>
      </c>
      <c r="AX1163" t="str">
        <f>IF(ISNUMBER(FIND("overige",Methode_Keuze)),"",IF(Tb_Activiteiten[[#This Row],[Afschrijvingskosten]]=1,Tb_Activiteiten[[#Headers],[Afschrijvingskosten]],""))</f>
        <v/>
      </c>
      <c r="AY1163" t="str">
        <f>IF(ISNUMBER(FIND("overige",Methode_Keuze)),"",IF(Tb_Activiteiten[[#This Row],[Vergoeding]]=1,Tb_Activiteiten[[#Headers],[Vergoeding]],""))</f>
        <v/>
      </c>
      <c r="AZ1163" t="str">
        <f>IF(ISNUMBER(FIND("arbeid",Methode_Keuze)),"",IF(Tb_Activiteiten[[#This Row],[Arbeidskosten - vast tarief (excl eigen arbeid)]]=1,Tb_Activiteiten[[#Headers],[Arbeidskosten - vast tarief (excl eigen arbeid)]],""))</f>
        <v/>
      </c>
      <c r="BA1163" t="str">
        <f>IF(ISNUMBER(FIND("overige",Methode_Keuze)),"",IF(Tb_Activiteiten[[#This Row],[Overige kosten]]=1,Tb_Activiteiten[[#Headers],[Overige kosten]],""))</f>
        <v/>
      </c>
    </row>
    <row r="1164" spans="1:53" x14ac:dyDescent="0.25">
      <c r="A1164" s="135"/>
      <c r="B1164" s="135"/>
      <c r="C1164" s="135"/>
      <c r="D1164" s="135"/>
      <c r="E1164" s="135"/>
      <c r="F1164" s="135"/>
      <c r="G1164" s="135"/>
      <c r="O1164" s="56"/>
      <c r="Q1164" t="str">
        <f>IFERROR(IF(VLOOKUP(Tb_Activiteiten[[#This Row],[Openstelling]],Tb_Openstelling[],2,0)=1,1,""),"")</f>
        <v/>
      </c>
      <c r="AK1164" t="str">
        <f>IF(ISNUMBER(FIND("arbeid",Methode_Keuze)),"",IF(ISNUMBER(FIND("arbeid",Methode_Keuze)),"",IF(Tb_Activiteiten[[#This Row],[Loonkosten]]=1,Tb_Activiteiten[[#Headers],[Loonkosten]],"")))</f>
        <v/>
      </c>
      <c r="AL1164" t="str">
        <f>IF(ISNUMBER(FIND("arbeid",Methode_Keuze)),"",IF(ISNUMBER(FIND("arbeid",Methode_Keuze)),"",IF(Tb_Activiteiten[[#This Row],[Eigen arbeid]]=1,Tb_Activiteiten[[#Headers],[Eigen arbeid]],"")))</f>
        <v/>
      </c>
      <c r="AM1164" t="str">
        <f>IF(ISNUMBER(FIND("arbeid",Methode_Keuze)),"",IF(ISNUMBER(FIND("arbeid",Methode_Keuze)),"",IF(Tb_Activiteiten[[#This Row],[Projectmedewerker]]=1,Tb_Activiteiten[[#Headers],[Projectmedewerker]],"")))</f>
        <v/>
      </c>
      <c r="AN1164" t="str">
        <f>IF(ISNUMBER(FIND("arbeid",Methode_Keuze)),"",IF(ISNUMBER(FIND("arbeid",Methode_Keuze)),"",IF(Tb_Activiteiten[[#This Row],[Landbouwer]]=1,Tb_Activiteiten[[#Headers],[Landbouwer]],"")))</f>
        <v/>
      </c>
      <c r="AO1164" t="str">
        <f>IF(ISNUMBER(FIND("arbeid",Methode_Keuze)),"",IF(ISNUMBER(FIND("arbeid",Methode_Keuze)),"",IF(Tb_Activiteiten[[#This Row],[Adviseur]]=1,Tb_Activiteiten[[#Headers],[Adviseur]],"")))</f>
        <v/>
      </c>
      <c r="AP1164" t="str">
        <f>IF(ISNUMBER(FIND("arbeid",Methode_Keuze)),"",IF(ISNUMBER(FIND("arbeid",Methode_Keuze)),"",IF(Tb_Activiteiten[[#This Row],[Projectleider/Expert]]=1,Tb_Activiteiten[[#Headers],[Projectleider/Expert]],"")))</f>
        <v/>
      </c>
      <c r="AQ1164" t="str">
        <f>IF(ISNUMBER(FIND("arbeid",Methode_Keuze)),"",IF(ISNUMBER(FIND("arbeid",Methode_Keuze)),"",IF(Tb_Activiteiten[[#This Row],[Arbeidskosten]]=1,Tb_Activiteiten[[#Headers],[Arbeidskosten]],"")))</f>
        <v/>
      </c>
      <c r="AR1164" t="str">
        <f>IF(ISNUMBER(FIND("arbeid",Methode_Keuze)),"",IF(ISNUMBER(FIND("arbeid",Methode_Keuze)),"",IF(Tb_Activiteiten[[#This Row],[Arbeidskosten op basis van IKS]]=1,Tb_Activiteiten[[#Headers],[Arbeidskosten op basis van IKS]],"")))</f>
        <v/>
      </c>
      <c r="AS1164" t="str">
        <f>IF(ISNUMBER(FIND("overige",Methode_Keuze)),"",IF(Tb_Activiteiten[[#This Row],[Kosten derden exclusief btw]]=1,Tb_Activiteiten[[#Headers],[Kosten derden exclusief btw]],""))</f>
        <v/>
      </c>
      <c r="AT1164" t="str">
        <f>IF(ISNUMBER(FIND("overige",Methode_Keuze)),"",IF(Tb_Activiteiten[[#This Row],[Niet verrekenbare btw]]=1,Tb_Activiteiten[[#Headers],[Niet verrekenbare btw]],""))</f>
        <v/>
      </c>
      <c r="AU1164" t="str">
        <f>IF(ISNUMBER(FIND("overige",Methode_Keuze)),"",IF(Tb_Activiteiten[[#This Row],[Grondkosten]]=1,Tb_Activiteiten[[#Headers],[Grondkosten]],""))</f>
        <v/>
      </c>
      <c r="AV1164" t="str">
        <f>IF(ISNUMBER(FIND("overige",Methode_Keuze)),"",IF(Tb_Activiteiten[[#This Row],[Bijdrage in natura (overige)]]=1,Tb_Activiteiten[[#Headers],[Bijdrage in natura (overige)]],""))</f>
        <v/>
      </c>
      <c r="AW1164" t="str">
        <f>IF(ISNUMBER(FIND("overige",Methode_Keuze)),"",IF(Tb_Activiteiten[[#This Row],[Bijdrage in natura (vrijwilligers)]]=1,Tb_Activiteiten[[#Headers],[Bijdrage in natura (vrijwilligers)]],""))</f>
        <v/>
      </c>
      <c r="AX1164" t="str">
        <f>IF(ISNUMBER(FIND("overige",Methode_Keuze)),"",IF(Tb_Activiteiten[[#This Row],[Afschrijvingskosten]]=1,Tb_Activiteiten[[#Headers],[Afschrijvingskosten]],""))</f>
        <v/>
      </c>
      <c r="AY1164" t="str">
        <f>IF(ISNUMBER(FIND("overige",Methode_Keuze)),"",IF(Tb_Activiteiten[[#This Row],[Vergoeding]]=1,Tb_Activiteiten[[#Headers],[Vergoeding]],""))</f>
        <v/>
      </c>
      <c r="AZ1164" t="str">
        <f>IF(ISNUMBER(FIND("arbeid",Methode_Keuze)),"",IF(Tb_Activiteiten[[#This Row],[Arbeidskosten - vast tarief (excl eigen arbeid)]]=1,Tb_Activiteiten[[#Headers],[Arbeidskosten - vast tarief (excl eigen arbeid)]],""))</f>
        <v/>
      </c>
      <c r="BA1164" t="str">
        <f>IF(ISNUMBER(FIND("overige",Methode_Keuze)),"",IF(Tb_Activiteiten[[#This Row],[Overige kosten]]=1,Tb_Activiteiten[[#Headers],[Overige kosten]],""))</f>
        <v/>
      </c>
    </row>
    <row r="1165" spans="1:53" x14ac:dyDescent="0.25">
      <c r="A1165" s="135"/>
      <c r="B1165" s="135"/>
      <c r="C1165" s="135"/>
      <c r="D1165" s="135"/>
      <c r="E1165" s="135"/>
      <c r="F1165" s="135"/>
      <c r="G1165" s="135"/>
      <c r="O1165" s="56"/>
      <c r="Q1165" t="str">
        <f>IFERROR(IF(VLOOKUP(Tb_Activiteiten[[#This Row],[Openstelling]],Tb_Openstelling[],2,0)=1,1,""),"")</f>
        <v/>
      </c>
      <c r="AK1165" t="str">
        <f>IF(ISNUMBER(FIND("arbeid",Methode_Keuze)),"",IF(ISNUMBER(FIND("arbeid",Methode_Keuze)),"",IF(Tb_Activiteiten[[#This Row],[Loonkosten]]=1,Tb_Activiteiten[[#Headers],[Loonkosten]],"")))</f>
        <v/>
      </c>
      <c r="AL1165" t="str">
        <f>IF(ISNUMBER(FIND("arbeid",Methode_Keuze)),"",IF(ISNUMBER(FIND("arbeid",Methode_Keuze)),"",IF(Tb_Activiteiten[[#This Row],[Eigen arbeid]]=1,Tb_Activiteiten[[#Headers],[Eigen arbeid]],"")))</f>
        <v/>
      </c>
      <c r="AM1165" t="str">
        <f>IF(ISNUMBER(FIND("arbeid",Methode_Keuze)),"",IF(ISNUMBER(FIND("arbeid",Methode_Keuze)),"",IF(Tb_Activiteiten[[#This Row],[Projectmedewerker]]=1,Tb_Activiteiten[[#Headers],[Projectmedewerker]],"")))</f>
        <v/>
      </c>
      <c r="AN1165" t="str">
        <f>IF(ISNUMBER(FIND("arbeid",Methode_Keuze)),"",IF(ISNUMBER(FIND("arbeid",Methode_Keuze)),"",IF(Tb_Activiteiten[[#This Row],[Landbouwer]]=1,Tb_Activiteiten[[#Headers],[Landbouwer]],"")))</f>
        <v/>
      </c>
      <c r="AO1165" t="str">
        <f>IF(ISNUMBER(FIND("arbeid",Methode_Keuze)),"",IF(ISNUMBER(FIND("arbeid",Methode_Keuze)),"",IF(Tb_Activiteiten[[#This Row],[Adviseur]]=1,Tb_Activiteiten[[#Headers],[Adviseur]],"")))</f>
        <v/>
      </c>
      <c r="AP1165" t="str">
        <f>IF(ISNUMBER(FIND("arbeid",Methode_Keuze)),"",IF(ISNUMBER(FIND("arbeid",Methode_Keuze)),"",IF(Tb_Activiteiten[[#This Row],[Projectleider/Expert]]=1,Tb_Activiteiten[[#Headers],[Projectleider/Expert]],"")))</f>
        <v/>
      </c>
      <c r="AQ1165" t="str">
        <f>IF(ISNUMBER(FIND("arbeid",Methode_Keuze)),"",IF(ISNUMBER(FIND("arbeid",Methode_Keuze)),"",IF(Tb_Activiteiten[[#This Row],[Arbeidskosten]]=1,Tb_Activiteiten[[#Headers],[Arbeidskosten]],"")))</f>
        <v/>
      </c>
      <c r="AR1165" t="str">
        <f>IF(ISNUMBER(FIND("arbeid",Methode_Keuze)),"",IF(ISNUMBER(FIND("arbeid",Methode_Keuze)),"",IF(Tb_Activiteiten[[#This Row],[Arbeidskosten op basis van IKS]]=1,Tb_Activiteiten[[#Headers],[Arbeidskosten op basis van IKS]],"")))</f>
        <v/>
      </c>
      <c r="AS1165" t="str">
        <f>IF(ISNUMBER(FIND("overige",Methode_Keuze)),"",IF(Tb_Activiteiten[[#This Row],[Kosten derden exclusief btw]]=1,Tb_Activiteiten[[#Headers],[Kosten derden exclusief btw]],""))</f>
        <v/>
      </c>
      <c r="AT1165" t="str">
        <f>IF(ISNUMBER(FIND("overige",Methode_Keuze)),"",IF(Tb_Activiteiten[[#This Row],[Niet verrekenbare btw]]=1,Tb_Activiteiten[[#Headers],[Niet verrekenbare btw]],""))</f>
        <v/>
      </c>
      <c r="AU1165" t="str">
        <f>IF(ISNUMBER(FIND("overige",Methode_Keuze)),"",IF(Tb_Activiteiten[[#This Row],[Grondkosten]]=1,Tb_Activiteiten[[#Headers],[Grondkosten]],""))</f>
        <v/>
      </c>
      <c r="AV1165" t="str">
        <f>IF(ISNUMBER(FIND("overige",Methode_Keuze)),"",IF(Tb_Activiteiten[[#This Row],[Bijdrage in natura (overige)]]=1,Tb_Activiteiten[[#Headers],[Bijdrage in natura (overige)]],""))</f>
        <v/>
      </c>
      <c r="AW1165" t="str">
        <f>IF(ISNUMBER(FIND("overige",Methode_Keuze)),"",IF(Tb_Activiteiten[[#This Row],[Bijdrage in natura (vrijwilligers)]]=1,Tb_Activiteiten[[#Headers],[Bijdrage in natura (vrijwilligers)]],""))</f>
        <v/>
      </c>
      <c r="AX1165" t="str">
        <f>IF(ISNUMBER(FIND("overige",Methode_Keuze)),"",IF(Tb_Activiteiten[[#This Row],[Afschrijvingskosten]]=1,Tb_Activiteiten[[#Headers],[Afschrijvingskosten]],""))</f>
        <v/>
      </c>
      <c r="AY1165" t="str">
        <f>IF(ISNUMBER(FIND("overige",Methode_Keuze)),"",IF(Tb_Activiteiten[[#This Row],[Vergoeding]]=1,Tb_Activiteiten[[#Headers],[Vergoeding]],""))</f>
        <v/>
      </c>
      <c r="AZ1165" t="str">
        <f>IF(ISNUMBER(FIND("arbeid",Methode_Keuze)),"",IF(Tb_Activiteiten[[#This Row],[Arbeidskosten - vast tarief (excl eigen arbeid)]]=1,Tb_Activiteiten[[#Headers],[Arbeidskosten - vast tarief (excl eigen arbeid)]],""))</f>
        <v/>
      </c>
      <c r="BA1165" t="str">
        <f>IF(ISNUMBER(FIND("overige",Methode_Keuze)),"",IF(Tb_Activiteiten[[#This Row],[Overige kosten]]=1,Tb_Activiteiten[[#Headers],[Overige kosten]],""))</f>
        <v/>
      </c>
    </row>
    <row r="1166" spans="1:53" x14ac:dyDescent="0.25">
      <c r="A1166" s="135"/>
      <c r="B1166" s="135"/>
      <c r="C1166" s="135"/>
      <c r="D1166" s="135"/>
      <c r="E1166" s="135"/>
      <c r="F1166" s="135"/>
      <c r="G1166" s="135"/>
      <c r="O1166" s="56"/>
      <c r="Q1166" t="str">
        <f>IFERROR(IF(VLOOKUP(Tb_Activiteiten[[#This Row],[Openstelling]],Tb_Openstelling[],2,0)=1,1,""),"")</f>
        <v/>
      </c>
      <c r="AK1166" t="str">
        <f>IF(ISNUMBER(FIND("arbeid",Methode_Keuze)),"",IF(ISNUMBER(FIND("arbeid",Methode_Keuze)),"",IF(Tb_Activiteiten[[#This Row],[Loonkosten]]=1,Tb_Activiteiten[[#Headers],[Loonkosten]],"")))</f>
        <v/>
      </c>
      <c r="AL1166" t="str">
        <f>IF(ISNUMBER(FIND("arbeid",Methode_Keuze)),"",IF(ISNUMBER(FIND("arbeid",Methode_Keuze)),"",IF(Tb_Activiteiten[[#This Row],[Eigen arbeid]]=1,Tb_Activiteiten[[#Headers],[Eigen arbeid]],"")))</f>
        <v/>
      </c>
      <c r="AM1166" t="str">
        <f>IF(ISNUMBER(FIND("arbeid",Methode_Keuze)),"",IF(ISNUMBER(FIND("arbeid",Methode_Keuze)),"",IF(Tb_Activiteiten[[#This Row],[Projectmedewerker]]=1,Tb_Activiteiten[[#Headers],[Projectmedewerker]],"")))</f>
        <v/>
      </c>
      <c r="AN1166" t="str">
        <f>IF(ISNUMBER(FIND("arbeid",Methode_Keuze)),"",IF(ISNUMBER(FIND("arbeid",Methode_Keuze)),"",IF(Tb_Activiteiten[[#This Row],[Landbouwer]]=1,Tb_Activiteiten[[#Headers],[Landbouwer]],"")))</f>
        <v/>
      </c>
      <c r="AO1166" t="str">
        <f>IF(ISNUMBER(FIND("arbeid",Methode_Keuze)),"",IF(ISNUMBER(FIND("arbeid",Methode_Keuze)),"",IF(Tb_Activiteiten[[#This Row],[Adviseur]]=1,Tb_Activiteiten[[#Headers],[Adviseur]],"")))</f>
        <v/>
      </c>
      <c r="AP1166" t="str">
        <f>IF(ISNUMBER(FIND("arbeid",Methode_Keuze)),"",IF(ISNUMBER(FIND("arbeid",Methode_Keuze)),"",IF(Tb_Activiteiten[[#This Row],[Projectleider/Expert]]=1,Tb_Activiteiten[[#Headers],[Projectleider/Expert]],"")))</f>
        <v/>
      </c>
      <c r="AQ1166" t="str">
        <f>IF(ISNUMBER(FIND("arbeid",Methode_Keuze)),"",IF(ISNUMBER(FIND("arbeid",Methode_Keuze)),"",IF(Tb_Activiteiten[[#This Row],[Arbeidskosten]]=1,Tb_Activiteiten[[#Headers],[Arbeidskosten]],"")))</f>
        <v/>
      </c>
      <c r="AR1166" t="str">
        <f>IF(ISNUMBER(FIND("arbeid",Methode_Keuze)),"",IF(ISNUMBER(FIND("arbeid",Methode_Keuze)),"",IF(Tb_Activiteiten[[#This Row],[Arbeidskosten op basis van IKS]]=1,Tb_Activiteiten[[#Headers],[Arbeidskosten op basis van IKS]],"")))</f>
        <v/>
      </c>
      <c r="AS1166" t="str">
        <f>IF(ISNUMBER(FIND("overige",Methode_Keuze)),"",IF(Tb_Activiteiten[[#This Row],[Kosten derden exclusief btw]]=1,Tb_Activiteiten[[#Headers],[Kosten derden exclusief btw]],""))</f>
        <v/>
      </c>
      <c r="AT1166" t="str">
        <f>IF(ISNUMBER(FIND("overige",Methode_Keuze)),"",IF(Tb_Activiteiten[[#This Row],[Niet verrekenbare btw]]=1,Tb_Activiteiten[[#Headers],[Niet verrekenbare btw]],""))</f>
        <v/>
      </c>
      <c r="AU1166" t="str">
        <f>IF(ISNUMBER(FIND("overige",Methode_Keuze)),"",IF(Tb_Activiteiten[[#This Row],[Grondkosten]]=1,Tb_Activiteiten[[#Headers],[Grondkosten]],""))</f>
        <v/>
      </c>
      <c r="AV1166" t="str">
        <f>IF(ISNUMBER(FIND("overige",Methode_Keuze)),"",IF(Tb_Activiteiten[[#This Row],[Bijdrage in natura (overige)]]=1,Tb_Activiteiten[[#Headers],[Bijdrage in natura (overige)]],""))</f>
        <v/>
      </c>
      <c r="AW1166" t="str">
        <f>IF(ISNUMBER(FIND("overige",Methode_Keuze)),"",IF(Tb_Activiteiten[[#This Row],[Bijdrage in natura (vrijwilligers)]]=1,Tb_Activiteiten[[#Headers],[Bijdrage in natura (vrijwilligers)]],""))</f>
        <v/>
      </c>
      <c r="AX1166" t="str">
        <f>IF(ISNUMBER(FIND("overige",Methode_Keuze)),"",IF(Tb_Activiteiten[[#This Row],[Afschrijvingskosten]]=1,Tb_Activiteiten[[#Headers],[Afschrijvingskosten]],""))</f>
        <v/>
      </c>
      <c r="AY1166" t="str">
        <f>IF(ISNUMBER(FIND("overige",Methode_Keuze)),"",IF(Tb_Activiteiten[[#This Row],[Vergoeding]]=1,Tb_Activiteiten[[#Headers],[Vergoeding]],""))</f>
        <v/>
      </c>
      <c r="AZ1166" t="str">
        <f>IF(ISNUMBER(FIND("arbeid",Methode_Keuze)),"",IF(Tb_Activiteiten[[#This Row],[Arbeidskosten - vast tarief (excl eigen arbeid)]]=1,Tb_Activiteiten[[#Headers],[Arbeidskosten - vast tarief (excl eigen arbeid)]],""))</f>
        <v/>
      </c>
      <c r="BA1166" t="str">
        <f>IF(ISNUMBER(FIND("overige",Methode_Keuze)),"",IF(Tb_Activiteiten[[#This Row],[Overige kosten]]=1,Tb_Activiteiten[[#Headers],[Overige kosten]],""))</f>
        <v/>
      </c>
    </row>
    <row r="1167" spans="1:53" x14ac:dyDescent="0.25">
      <c r="A1167" s="135"/>
      <c r="B1167" s="135"/>
      <c r="C1167" s="135"/>
      <c r="D1167" s="135"/>
      <c r="E1167" s="135"/>
      <c r="F1167" s="135"/>
      <c r="G1167" s="135"/>
      <c r="O1167" s="56"/>
      <c r="Q1167" t="str">
        <f>IFERROR(IF(VLOOKUP(Tb_Activiteiten[[#This Row],[Openstelling]],Tb_Openstelling[],2,0)=1,1,""),"")</f>
        <v/>
      </c>
      <c r="AK1167" t="str">
        <f>IF(ISNUMBER(FIND("arbeid",Methode_Keuze)),"",IF(ISNUMBER(FIND("arbeid",Methode_Keuze)),"",IF(Tb_Activiteiten[[#This Row],[Loonkosten]]=1,Tb_Activiteiten[[#Headers],[Loonkosten]],"")))</f>
        <v/>
      </c>
      <c r="AL1167" t="str">
        <f>IF(ISNUMBER(FIND("arbeid",Methode_Keuze)),"",IF(ISNUMBER(FIND("arbeid",Methode_Keuze)),"",IF(Tb_Activiteiten[[#This Row],[Eigen arbeid]]=1,Tb_Activiteiten[[#Headers],[Eigen arbeid]],"")))</f>
        <v/>
      </c>
      <c r="AM1167" t="str">
        <f>IF(ISNUMBER(FIND("arbeid",Methode_Keuze)),"",IF(ISNUMBER(FIND("arbeid",Methode_Keuze)),"",IF(Tb_Activiteiten[[#This Row],[Projectmedewerker]]=1,Tb_Activiteiten[[#Headers],[Projectmedewerker]],"")))</f>
        <v/>
      </c>
      <c r="AN1167" t="str">
        <f>IF(ISNUMBER(FIND("arbeid",Methode_Keuze)),"",IF(ISNUMBER(FIND("arbeid",Methode_Keuze)),"",IF(Tb_Activiteiten[[#This Row],[Landbouwer]]=1,Tb_Activiteiten[[#Headers],[Landbouwer]],"")))</f>
        <v/>
      </c>
      <c r="AO1167" t="str">
        <f>IF(ISNUMBER(FIND("arbeid",Methode_Keuze)),"",IF(ISNUMBER(FIND("arbeid",Methode_Keuze)),"",IF(Tb_Activiteiten[[#This Row],[Adviseur]]=1,Tb_Activiteiten[[#Headers],[Adviseur]],"")))</f>
        <v/>
      </c>
      <c r="AP1167" t="str">
        <f>IF(ISNUMBER(FIND("arbeid",Methode_Keuze)),"",IF(ISNUMBER(FIND("arbeid",Methode_Keuze)),"",IF(Tb_Activiteiten[[#This Row],[Projectleider/Expert]]=1,Tb_Activiteiten[[#Headers],[Projectleider/Expert]],"")))</f>
        <v/>
      </c>
      <c r="AQ1167" t="str">
        <f>IF(ISNUMBER(FIND("arbeid",Methode_Keuze)),"",IF(ISNUMBER(FIND("arbeid",Methode_Keuze)),"",IF(Tb_Activiteiten[[#This Row],[Arbeidskosten]]=1,Tb_Activiteiten[[#Headers],[Arbeidskosten]],"")))</f>
        <v/>
      </c>
      <c r="AR1167" t="str">
        <f>IF(ISNUMBER(FIND("arbeid",Methode_Keuze)),"",IF(ISNUMBER(FIND("arbeid",Methode_Keuze)),"",IF(Tb_Activiteiten[[#This Row],[Arbeidskosten op basis van IKS]]=1,Tb_Activiteiten[[#Headers],[Arbeidskosten op basis van IKS]],"")))</f>
        <v/>
      </c>
      <c r="AS1167" t="str">
        <f>IF(ISNUMBER(FIND("overige",Methode_Keuze)),"",IF(Tb_Activiteiten[[#This Row],[Kosten derden exclusief btw]]=1,Tb_Activiteiten[[#Headers],[Kosten derden exclusief btw]],""))</f>
        <v/>
      </c>
      <c r="AT1167" t="str">
        <f>IF(ISNUMBER(FIND("overige",Methode_Keuze)),"",IF(Tb_Activiteiten[[#This Row],[Niet verrekenbare btw]]=1,Tb_Activiteiten[[#Headers],[Niet verrekenbare btw]],""))</f>
        <v/>
      </c>
      <c r="AU1167" t="str">
        <f>IF(ISNUMBER(FIND("overige",Methode_Keuze)),"",IF(Tb_Activiteiten[[#This Row],[Grondkosten]]=1,Tb_Activiteiten[[#Headers],[Grondkosten]],""))</f>
        <v/>
      </c>
      <c r="AV1167" t="str">
        <f>IF(ISNUMBER(FIND("overige",Methode_Keuze)),"",IF(Tb_Activiteiten[[#This Row],[Bijdrage in natura (overige)]]=1,Tb_Activiteiten[[#Headers],[Bijdrage in natura (overige)]],""))</f>
        <v/>
      </c>
      <c r="AW1167" t="str">
        <f>IF(ISNUMBER(FIND("overige",Methode_Keuze)),"",IF(Tb_Activiteiten[[#This Row],[Bijdrage in natura (vrijwilligers)]]=1,Tb_Activiteiten[[#Headers],[Bijdrage in natura (vrijwilligers)]],""))</f>
        <v/>
      </c>
      <c r="AX1167" t="str">
        <f>IF(ISNUMBER(FIND("overige",Methode_Keuze)),"",IF(Tb_Activiteiten[[#This Row],[Afschrijvingskosten]]=1,Tb_Activiteiten[[#Headers],[Afschrijvingskosten]],""))</f>
        <v/>
      </c>
      <c r="AY1167" t="str">
        <f>IF(ISNUMBER(FIND("overige",Methode_Keuze)),"",IF(Tb_Activiteiten[[#This Row],[Vergoeding]]=1,Tb_Activiteiten[[#Headers],[Vergoeding]],""))</f>
        <v/>
      </c>
      <c r="AZ1167" t="str">
        <f>IF(ISNUMBER(FIND("arbeid",Methode_Keuze)),"",IF(Tb_Activiteiten[[#This Row],[Arbeidskosten - vast tarief (excl eigen arbeid)]]=1,Tb_Activiteiten[[#Headers],[Arbeidskosten - vast tarief (excl eigen arbeid)]],""))</f>
        <v/>
      </c>
      <c r="BA1167" t="str">
        <f>IF(ISNUMBER(FIND("overige",Methode_Keuze)),"",IF(Tb_Activiteiten[[#This Row],[Overige kosten]]=1,Tb_Activiteiten[[#Headers],[Overige kosten]],""))</f>
        <v/>
      </c>
    </row>
    <row r="1168" spans="1:53" x14ac:dyDescent="0.25">
      <c r="A1168" s="135"/>
      <c r="B1168" s="135"/>
      <c r="C1168" s="135"/>
      <c r="D1168" s="135"/>
      <c r="E1168" s="135"/>
      <c r="F1168" s="135"/>
      <c r="G1168" s="135"/>
      <c r="O1168" s="56"/>
      <c r="Q1168" t="str">
        <f>IFERROR(IF(VLOOKUP(Tb_Activiteiten[[#This Row],[Openstelling]],Tb_Openstelling[],2,0)=1,1,""),"")</f>
        <v/>
      </c>
      <c r="AK1168" t="str">
        <f>IF(ISNUMBER(FIND("arbeid",Methode_Keuze)),"",IF(ISNUMBER(FIND("arbeid",Methode_Keuze)),"",IF(Tb_Activiteiten[[#This Row],[Loonkosten]]=1,Tb_Activiteiten[[#Headers],[Loonkosten]],"")))</f>
        <v/>
      </c>
      <c r="AL1168" t="str">
        <f>IF(ISNUMBER(FIND("arbeid",Methode_Keuze)),"",IF(ISNUMBER(FIND("arbeid",Methode_Keuze)),"",IF(Tb_Activiteiten[[#This Row],[Eigen arbeid]]=1,Tb_Activiteiten[[#Headers],[Eigen arbeid]],"")))</f>
        <v/>
      </c>
      <c r="AM1168" t="str">
        <f>IF(ISNUMBER(FIND("arbeid",Methode_Keuze)),"",IF(ISNUMBER(FIND("arbeid",Methode_Keuze)),"",IF(Tb_Activiteiten[[#This Row],[Projectmedewerker]]=1,Tb_Activiteiten[[#Headers],[Projectmedewerker]],"")))</f>
        <v/>
      </c>
      <c r="AN1168" t="str">
        <f>IF(ISNUMBER(FIND("arbeid",Methode_Keuze)),"",IF(ISNUMBER(FIND("arbeid",Methode_Keuze)),"",IF(Tb_Activiteiten[[#This Row],[Landbouwer]]=1,Tb_Activiteiten[[#Headers],[Landbouwer]],"")))</f>
        <v/>
      </c>
      <c r="AO1168" t="str">
        <f>IF(ISNUMBER(FIND("arbeid",Methode_Keuze)),"",IF(ISNUMBER(FIND("arbeid",Methode_Keuze)),"",IF(Tb_Activiteiten[[#This Row],[Adviseur]]=1,Tb_Activiteiten[[#Headers],[Adviseur]],"")))</f>
        <v/>
      </c>
      <c r="AP1168" t="str">
        <f>IF(ISNUMBER(FIND("arbeid",Methode_Keuze)),"",IF(ISNUMBER(FIND("arbeid",Methode_Keuze)),"",IF(Tb_Activiteiten[[#This Row],[Projectleider/Expert]]=1,Tb_Activiteiten[[#Headers],[Projectleider/Expert]],"")))</f>
        <v/>
      </c>
      <c r="AQ1168" t="str">
        <f>IF(ISNUMBER(FIND("arbeid",Methode_Keuze)),"",IF(ISNUMBER(FIND("arbeid",Methode_Keuze)),"",IF(Tb_Activiteiten[[#This Row],[Arbeidskosten]]=1,Tb_Activiteiten[[#Headers],[Arbeidskosten]],"")))</f>
        <v/>
      </c>
      <c r="AR1168" t="str">
        <f>IF(ISNUMBER(FIND("arbeid",Methode_Keuze)),"",IF(ISNUMBER(FIND("arbeid",Methode_Keuze)),"",IF(Tb_Activiteiten[[#This Row],[Arbeidskosten op basis van IKS]]=1,Tb_Activiteiten[[#Headers],[Arbeidskosten op basis van IKS]],"")))</f>
        <v/>
      </c>
      <c r="AS1168" t="str">
        <f>IF(ISNUMBER(FIND("overige",Methode_Keuze)),"",IF(Tb_Activiteiten[[#This Row],[Kosten derden exclusief btw]]=1,Tb_Activiteiten[[#Headers],[Kosten derden exclusief btw]],""))</f>
        <v/>
      </c>
      <c r="AT1168" t="str">
        <f>IF(ISNUMBER(FIND("overige",Methode_Keuze)),"",IF(Tb_Activiteiten[[#This Row],[Niet verrekenbare btw]]=1,Tb_Activiteiten[[#Headers],[Niet verrekenbare btw]],""))</f>
        <v/>
      </c>
      <c r="AU1168" t="str">
        <f>IF(ISNUMBER(FIND("overige",Methode_Keuze)),"",IF(Tb_Activiteiten[[#This Row],[Grondkosten]]=1,Tb_Activiteiten[[#Headers],[Grondkosten]],""))</f>
        <v/>
      </c>
      <c r="AV1168" t="str">
        <f>IF(ISNUMBER(FIND("overige",Methode_Keuze)),"",IF(Tb_Activiteiten[[#This Row],[Bijdrage in natura (overige)]]=1,Tb_Activiteiten[[#Headers],[Bijdrage in natura (overige)]],""))</f>
        <v/>
      </c>
      <c r="AW1168" t="str">
        <f>IF(ISNUMBER(FIND("overige",Methode_Keuze)),"",IF(Tb_Activiteiten[[#This Row],[Bijdrage in natura (vrijwilligers)]]=1,Tb_Activiteiten[[#Headers],[Bijdrage in natura (vrijwilligers)]],""))</f>
        <v/>
      </c>
      <c r="AX1168" t="str">
        <f>IF(ISNUMBER(FIND("overige",Methode_Keuze)),"",IF(Tb_Activiteiten[[#This Row],[Afschrijvingskosten]]=1,Tb_Activiteiten[[#Headers],[Afschrijvingskosten]],""))</f>
        <v/>
      </c>
      <c r="AY1168" t="str">
        <f>IF(ISNUMBER(FIND("overige",Methode_Keuze)),"",IF(Tb_Activiteiten[[#This Row],[Vergoeding]]=1,Tb_Activiteiten[[#Headers],[Vergoeding]],""))</f>
        <v/>
      </c>
      <c r="AZ1168" t="str">
        <f>IF(ISNUMBER(FIND("arbeid",Methode_Keuze)),"",IF(Tb_Activiteiten[[#This Row],[Arbeidskosten - vast tarief (excl eigen arbeid)]]=1,Tb_Activiteiten[[#Headers],[Arbeidskosten - vast tarief (excl eigen arbeid)]],""))</f>
        <v/>
      </c>
      <c r="BA1168" t="str">
        <f>IF(ISNUMBER(FIND("overige",Methode_Keuze)),"",IF(Tb_Activiteiten[[#This Row],[Overige kosten]]=1,Tb_Activiteiten[[#Headers],[Overige kosten]],""))</f>
        <v/>
      </c>
    </row>
    <row r="1169" spans="1:53" x14ac:dyDescent="0.25">
      <c r="A1169" s="135"/>
      <c r="B1169" s="135"/>
      <c r="C1169" s="135"/>
      <c r="D1169" s="135"/>
      <c r="E1169" s="135"/>
      <c r="F1169" s="135"/>
      <c r="G1169" s="135"/>
      <c r="O1169" s="56"/>
      <c r="Q1169" t="str">
        <f>IFERROR(IF(VLOOKUP(Tb_Activiteiten[[#This Row],[Openstelling]],Tb_Openstelling[],2,0)=1,1,""),"")</f>
        <v/>
      </c>
      <c r="AK1169" t="str">
        <f>IF(ISNUMBER(FIND("arbeid",Methode_Keuze)),"",IF(ISNUMBER(FIND("arbeid",Methode_Keuze)),"",IF(Tb_Activiteiten[[#This Row],[Loonkosten]]=1,Tb_Activiteiten[[#Headers],[Loonkosten]],"")))</f>
        <v/>
      </c>
      <c r="AL1169" t="str">
        <f>IF(ISNUMBER(FIND("arbeid",Methode_Keuze)),"",IF(ISNUMBER(FIND("arbeid",Methode_Keuze)),"",IF(Tb_Activiteiten[[#This Row],[Eigen arbeid]]=1,Tb_Activiteiten[[#Headers],[Eigen arbeid]],"")))</f>
        <v/>
      </c>
      <c r="AM1169" t="str">
        <f>IF(ISNUMBER(FIND("arbeid",Methode_Keuze)),"",IF(ISNUMBER(FIND("arbeid",Methode_Keuze)),"",IF(Tb_Activiteiten[[#This Row],[Projectmedewerker]]=1,Tb_Activiteiten[[#Headers],[Projectmedewerker]],"")))</f>
        <v/>
      </c>
      <c r="AN1169" t="str">
        <f>IF(ISNUMBER(FIND("arbeid",Methode_Keuze)),"",IF(ISNUMBER(FIND("arbeid",Methode_Keuze)),"",IF(Tb_Activiteiten[[#This Row],[Landbouwer]]=1,Tb_Activiteiten[[#Headers],[Landbouwer]],"")))</f>
        <v/>
      </c>
      <c r="AO1169" t="str">
        <f>IF(ISNUMBER(FIND("arbeid",Methode_Keuze)),"",IF(ISNUMBER(FIND("arbeid",Methode_Keuze)),"",IF(Tb_Activiteiten[[#This Row],[Adviseur]]=1,Tb_Activiteiten[[#Headers],[Adviseur]],"")))</f>
        <v/>
      </c>
      <c r="AP1169" t="str">
        <f>IF(ISNUMBER(FIND("arbeid",Methode_Keuze)),"",IF(ISNUMBER(FIND("arbeid",Methode_Keuze)),"",IF(Tb_Activiteiten[[#This Row],[Projectleider/Expert]]=1,Tb_Activiteiten[[#Headers],[Projectleider/Expert]],"")))</f>
        <v/>
      </c>
      <c r="AQ1169" t="str">
        <f>IF(ISNUMBER(FIND("arbeid",Methode_Keuze)),"",IF(ISNUMBER(FIND("arbeid",Methode_Keuze)),"",IF(Tb_Activiteiten[[#This Row],[Arbeidskosten]]=1,Tb_Activiteiten[[#Headers],[Arbeidskosten]],"")))</f>
        <v/>
      </c>
      <c r="AR1169" t="str">
        <f>IF(ISNUMBER(FIND("arbeid",Methode_Keuze)),"",IF(ISNUMBER(FIND("arbeid",Methode_Keuze)),"",IF(Tb_Activiteiten[[#This Row],[Arbeidskosten op basis van IKS]]=1,Tb_Activiteiten[[#Headers],[Arbeidskosten op basis van IKS]],"")))</f>
        <v/>
      </c>
      <c r="AS1169" t="str">
        <f>IF(ISNUMBER(FIND("overige",Methode_Keuze)),"",IF(Tb_Activiteiten[[#This Row],[Kosten derden exclusief btw]]=1,Tb_Activiteiten[[#Headers],[Kosten derden exclusief btw]],""))</f>
        <v/>
      </c>
      <c r="AT1169" t="str">
        <f>IF(ISNUMBER(FIND("overige",Methode_Keuze)),"",IF(Tb_Activiteiten[[#This Row],[Niet verrekenbare btw]]=1,Tb_Activiteiten[[#Headers],[Niet verrekenbare btw]],""))</f>
        <v/>
      </c>
      <c r="AU1169" t="str">
        <f>IF(ISNUMBER(FIND("overige",Methode_Keuze)),"",IF(Tb_Activiteiten[[#This Row],[Grondkosten]]=1,Tb_Activiteiten[[#Headers],[Grondkosten]],""))</f>
        <v/>
      </c>
      <c r="AV1169" t="str">
        <f>IF(ISNUMBER(FIND("overige",Methode_Keuze)),"",IF(Tb_Activiteiten[[#This Row],[Bijdrage in natura (overige)]]=1,Tb_Activiteiten[[#Headers],[Bijdrage in natura (overige)]],""))</f>
        <v/>
      </c>
      <c r="AW1169" t="str">
        <f>IF(ISNUMBER(FIND("overige",Methode_Keuze)),"",IF(Tb_Activiteiten[[#This Row],[Bijdrage in natura (vrijwilligers)]]=1,Tb_Activiteiten[[#Headers],[Bijdrage in natura (vrijwilligers)]],""))</f>
        <v/>
      </c>
      <c r="AX1169" t="str">
        <f>IF(ISNUMBER(FIND("overige",Methode_Keuze)),"",IF(Tb_Activiteiten[[#This Row],[Afschrijvingskosten]]=1,Tb_Activiteiten[[#Headers],[Afschrijvingskosten]],""))</f>
        <v/>
      </c>
      <c r="AY1169" t="str">
        <f>IF(ISNUMBER(FIND("overige",Methode_Keuze)),"",IF(Tb_Activiteiten[[#This Row],[Vergoeding]]=1,Tb_Activiteiten[[#Headers],[Vergoeding]],""))</f>
        <v/>
      </c>
      <c r="AZ1169" t="str">
        <f>IF(ISNUMBER(FIND("arbeid",Methode_Keuze)),"",IF(Tb_Activiteiten[[#This Row],[Arbeidskosten - vast tarief (excl eigen arbeid)]]=1,Tb_Activiteiten[[#Headers],[Arbeidskosten - vast tarief (excl eigen arbeid)]],""))</f>
        <v/>
      </c>
      <c r="BA1169" t="str">
        <f>IF(ISNUMBER(FIND("overige",Methode_Keuze)),"",IF(Tb_Activiteiten[[#This Row],[Overige kosten]]=1,Tb_Activiteiten[[#Headers],[Overige kosten]],""))</f>
        <v/>
      </c>
    </row>
    <row r="1170" spans="1:53" x14ac:dyDescent="0.25">
      <c r="A1170" s="135"/>
      <c r="B1170" s="135"/>
      <c r="C1170" s="135"/>
      <c r="D1170" s="135"/>
      <c r="E1170" s="135"/>
      <c r="F1170" s="135"/>
      <c r="G1170" s="135"/>
      <c r="O1170" s="56"/>
      <c r="Q1170" t="str">
        <f>IFERROR(IF(VLOOKUP(Tb_Activiteiten[[#This Row],[Openstelling]],Tb_Openstelling[],2,0)=1,1,""),"")</f>
        <v/>
      </c>
      <c r="AK1170" t="str">
        <f>IF(ISNUMBER(FIND("arbeid",Methode_Keuze)),"",IF(ISNUMBER(FIND("arbeid",Methode_Keuze)),"",IF(Tb_Activiteiten[[#This Row],[Loonkosten]]=1,Tb_Activiteiten[[#Headers],[Loonkosten]],"")))</f>
        <v/>
      </c>
      <c r="AL1170" t="str">
        <f>IF(ISNUMBER(FIND("arbeid",Methode_Keuze)),"",IF(ISNUMBER(FIND("arbeid",Methode_Keuze)),"",IF(Tb_Activiteiten[[#This Row],[Eigen arbeid]]=1,Tb_Activiteiten[[#Headers],[Eigen arbeid]],"")))</f>
        <v/>
      </c>
      <c r="AM1170" t="str">
        <f>IF(ISNUMBER(FIND("arbeid",Methode_Keuze)),"",IF(ISNUMBER(FIND("arbeid",Methode_Keuze)),"",IF(Tb_Activiteiten[[#This Row],[Projectmedewerker]]=1,Tb_Activiteiten[[#Headers],[Projectmedewerker]],"")))</f>
        <v/>
      </c>
      <c r="AN1170" t="str">
        <f>IF(ISNUMBER(FIND("arbeid",Methode_Keuze)),"",IF(ISNUMBER(FIND("arbeid",Methode_Keuze)),"",IF(Tb_Activiteiten[[#This Row],[Landbouwer]]=1,Tb_Activiteiten[[#Headers],[Landbouwer]],"")))</f>
        <v/>
      </c>
      <c r="AO1170" t="str">
        <f>IF(ISNUMBER(FIND("arbeid",Methode_Keuze)),"",IF(ISNUMBER(FIND("arbeid",Methode_Keuze)),"",IF(Tb_Activiteiten[[#This Row],[Adviseur]]=1,Tb_Activiteiten[[#Headers],[Adviseur]],"")))</f>
        <v/>
      </c>
      <c r="AP1170" t="str">
        <f>IF(ISNUMBER(FIND("arbeid",Methode_Keuze)),"",IF(ISNUMBER(FIND("arbeid",Methode_Keuze)),"",IF(Tb_Activiteiten[[#This Row],[Projectleider/Expert]]=1,Tb_Activiteiten[[#Headers],[Projectleider/Expert]],"")))</f>
        <v/>
      </c>
      <c r="AQ1170" t="str">
        <f>IF(ISNUMBER(FIND("arbeid",Methode_Keuze)),"",IF(ISNUMBER(FIND("arbeid",Methode_Keuze)),"",IF(Tb_Activiteiten[[#This Row],[Arbeidskosten]]=1,Tb_Activiteiten[[#Headers],[Arbeidskosten]],"")))</f>
        <v/>
      </c>
      <c r="AR1170" t="str">
        <f>IF(ISNUMBER(FIND("arbeid",Methode_Keuze)),"",IF(ISNUMBER(FIND("arbeid",Methode_Keuze)),"",IF(Tb_Activiteiten[[#This Row],[Arbeidskosten op basis van IKS]]=1,Tb_Activiteiten[[#Headers],[Arbeidskosten op basis van IKS]],"")))</f>
        <v/>
      </c>
      <c r="AS1170" t="str">
        <f>IF(ISNUMBER(FIND("overige",Methode_Keuze)),"",IF(Tb_Activiteiten[[#This Row],[Kosten derden exclusief btw]]=1,Tb_Activiteiten[[#Headers],[Kosten derden exclusief btw]],""))</f>
        <v/>
      </c>
      <c r="AT1170" t="str">
        <f>IF(ISNUMBER(FIND("overige",Methode_Keuze)),"",IF(Tb_Activiteiten[[#This Row],[Niet verrekenbare btw]]=1,Tb_Activiteiten[[#Headers],[Niet verrekenbare btw]],""))</f>
        <v/>
      </c>
      <c r="AU1170" t="str">
        <f>IF(ISNUMBER(FIND("overige",Methode_Keuze)),"",IF(Tb_Activiteiten[[#This Row],[Grondkosten]]=1,Tb_Activiteiten[[#Headers],[Grondkosten]],""))</f>
        <v/>
      </c>
      <c r="AV1170" t="str">
        <f>IF(ISNUMBER(FIND("overige",Methode_Keuze)),"",IF(Tb_Activiteiten[[#This Row],[Bijdrage in natura (overige)]]=1,Tb_Activiteiten[[#Headers],[Bijdrage in natura (overige)]],""))</f>
        <v/>
      </c>
      <c r="AW1170" t="str">
        <f>IF(ISNUMBER(FIND("overige",Methode_Keuze)),"",IF(Tb_Activiteiten[[#This Row],[Bijdrage in natura (vrijwilligers)]]=1,Tb_Activiteiten[[#Headers],[Bijdrage in natura (vrijwilligers)]],""))</f>
        <v/>
      </c>
      <c r="AX1170" t="str">
        <f>IF(ISNUMBER(FIND("overige",Methode_Keuze)),"",IF(Tb_Activiteiten[[#This Row],[Afschrijvingskosten]]=1,Tb_Activiteiten[[#Headers],[Afschrijvingskosten]],""))</f>
        <v/>
      </c>
      <c r="AY1170" t="str">
        <f>IF(ISNUMBER(FIND("overige",Methode_Keuze)),"",IF(Tb_Activiteiten[[#This Row],[Vergoeding]]=1,Tb_Activiteiten[[#Headers],[Vergoeding]],""))</f>
        <v/>
      </c>
      <c r="AZ1170" t="str">
        <f>IF(ISNUMBER(FIND("arbeid",Methode_Keuze)),"",IF(Tb_Activiteiten[[#This Row],[Arbeidskosten - vast tarief (excl eigen arbeid)]]=1,Tb_Activiteiten[[#Headers],[Arbeidskosten - vast tarief (excl eigen arbeid)]],""))</f>
        <v/>
      </c>
      <c r="BA1170" t="str">
        <f>IF(ISNUMBER(FIND("overige",Methode_Keuze)),"",IF(Tb_Activiteiten[[#This Row],[Overige kosten]]=1,Tb_Activiteiten[[#Headers],[Overige kosten]],""))</f>
        <v/>
      </c>
    </row>
    <row r="1171" spans="1:53" x14ac:dyDescent="0.25">
      <c r="A1171" s="135"/>
      <c r="B1171" s="135"/>
      <c r="C1171" s="135"/>
      <c r="D1171" s="135"/>
      <c r="E1171" s="135"/>
      <c r="F1171" s="135"/>
      <c r="G1171" s="135"/>
      <c r="O1171" s="56"/>
      <c r="Q1171" t="str">
        <f>IFERROR(IF(VLOOKUP(Tb_Activiteiten[[#This Row],[Openstelling]],Tb_Openstelling[],2,0)=1,1,""),"")</f>
        <v/>
      </c>
      <c r="AK1171" t="str">
        <f>IF(ISNUMBER(FIND("arbeid",Methode_Keuze)),"",IF(ISNUMBER(FIND("arbeid",Methode_Keuze)),"",IF(Tb_Activiteiten[[#This Row],[Loonkosten]]=1,Tb_Activiteiten[[#Headers],[Loonkosten]],"")))</f>
        <v/>
      </c>
      <c r="AL1171" t="str">
        <f>IF(ISNUMBER(FIND("arbeid",Methode_Keuze)),"",IF(ISNUMBER(FIND("arbeid",Methode_Keuze)),"",IF(Tb_Activiteiten[[#This Row],[Eigen arbeid]]=1,Tb_Activiteiten[[#Headers],[Eigen arbeid]],"")))</f>
        <v/>
      </c>
      <c r="AM1171" t="str">
        <f>IF(ISNUMBER(FIND("arbeid",Methode_Keuze)),"",IF(ISNUMBER(FIND("arbeid",Methode_Keuze)),"",IF(Tb_Activiteiten[[#This Row],[Projectmedewerker]]=1,Tb_Activiteiten[[#Headers],[Projectmedewerker]],"")))</f>
        <v/>
      </c>
      <c r="AN1171" t="str">
        <f>IF(ISNUMBER(FIND("arbeid",Methode_Keuze)),"",IF(ISNUMBER(FIND("arbeid",Methode_Keuze)),"",IF(Tb_Activiteiten[[#This Row],[Landbouwer]]=1,Tb_Activiteiten[[#Headers],[Landbouwer]],"")))</f>
        <v/>
      </c>
      <c r="AO1171" t="str">
        <f>IF(ISNUMBER(FIND("arbeid",Methode_Keuze)),"",IF(ISNUMBER(FIND("arbeid",Methode_Keuze)),"",IF(Tb_Activiteiten[[#This Row],[Adviseur]]=1,Tb_Activiteiten[[#Headers],[Adviseur]],"")))</f>
        <v/>
      </c>
      <c r="AP1171" t="str">
        <f>IF(ISNUMBER(FIND("arbeid",Methode_Keuze)),"",IF(ISNUMBER(FIND("arbeid",Methode_Keuze)),"",IF(Tb_Activiteiten[[#This Row],[Projectleider/Expert]]=1,Tb_Activiteiten[[#Headers],[Projectleider/Expert]],"")))</f>
        <v/>
      </c>
      <c r="AQ1171" t="str">
        <f>IF(ISNUMBER(FIND("arbeid",Methode_Keuze)),"",IF(ISNUMBER(FIND("arbeid",Methode_Keuze)),"",IF(Tb_Activiteiten[[#This Row],[Arbeidskosten]]=1,Tb_Activiteiten[[#Headers],[Arbeidskosten]],"")))</f>
        <v/>
      </c>
      <c r="AR1171" t="str">
        <f>IF(ISNUMBER(FIND("arbeid",Methode_Keuze)),"",IF(ISNUMBER(FIND("arbeid",Methode_Keuze)),"",IF(Tb_Activiteiten[[#This Row],[Arbeidskosten op basis van IKS]]=1,Tb_Activiteiten[[#Headers],[Arbeidskosten op basis van IKS]],"")))</f>
        <v/>
      </c>
      <c r="AS1171" t="str">
        <f>IF(ISNUMBER(FIND("overige",Methode_Keuze)),"",IF(Tb_Activiteiten[[#This Row],[Kosten derden exclusief btw]]=1,Tb_Activiteiten[[#Headers],[Kosten derden exclusief btw]],""))</f>
        <v/>
      </c>
      <c r="AT1171" t="str">
        <f>IF(ISNUMBER(FIND("overige",Methode_Keuze)),"",IF(Tb_Activiteiten[[#This Row],[Niet verrekenbare btw]]=1,Tb_Activiteiten[[#Headers],[Niet verrekenbare btw]],""))</f>
        <v/>
      </c>
      <c r="AU1171" t="str">
        <f>IF(ISNUMBER(FIND("overige",Methode_Keuze)),"",IF(Tb_Activiteiten[[#This Row],[Grondkosten]]=1,Tb_Activiteiten[[#Headers],[Grondkosten]],""))</f>
        <v/>
      </c>
      <c r="AV1171" t="str">
        <f>IF(ISNUMBER(FIND("overige",Methode_Keuze)),"",IF(Tb_Activiteiten[[#This Row],[Bijdrage in natura (overige)]]=1,Tb_Activiteiten[[#Headers],[Bijdrage in natura (overige)]],""))</f>
        <v/>
      </c>
      <c r="AW1171" t="str">
        <f>IF(ISNUMBER(FIND("overige",Methode_Keuze)),"",IF(Tb_Activiteiten[[#This Row],[Bijdrage in natura (vrijwilligers)]]=1,Tb_Activiteiten[[#Headers],[Bijdrage in natura (vrijwilligers)]],""))</f>
        <v/>
      </c>
      <c r="AX1171" t="str">
        <f>IF(ISNUMBER(FIND("overige",Methode_Keuze)),"",IF(Tb_Activiteiten[[#This Row],[Afschrijvingskosten]]=1,Tb_Activiteiten[[#Headers],[Afschrijvingskosten]],""))</f>
        <v/>
      </c>
      <c r="AY1171" t="str">
        <f>IF(ISNUMBER(FIND("overige",Methode_Keuze)),"",IF(Tb_Activiteiten[[#This Row],[Vergoeding]]=1,Tb_Activiteiten[[#Headers],[Vergoeding]],""))</f>
        <v/>
      </c>
      <c r="AZ1171" t="str">
        <f>IF(ISNUMBER(FIND("arbeid",Methode_Keuze)),"",IF(Tb_Activiteiten[[#This Row],[Arbeidskosten - vast tarief (excl eigen arbeid)]]=1,Tb_Activiteiten[[#Headers],[Arbeidskosten - vast tarief (excl eigen arbeid)]],""))</f>
        <v/>
      </c>
      <c r="BA1171" t="str">
        <f>IF(ISNUMBER(FIND("overige",Methode_Keuze)),"",IF(Tb_Activiteiten[[#This Row],[Overige kosten]]=1,Tb_Activiteiten[[#Headers],[Overige kosten]],""))</f>
        <v/>
      </c>
    </row>
    <row r="1172" spans="1:53" x14ac:dyDescent="0.25">
      <c r="A1172" s="135"/>
      <c r="B1172" s="135"/>
      <c r="C1172" s="135"/>
      <c r="D1172" s="135"/>
      <c r="E1172" s="135"/>
      <c r="F1172" s="135"/>
      <c r="G1172" s="135"/>
      <c r="O1172" s="56"/>
      <c r="Q1172" t="str">
        <f>IFERROR(IF(VLOOKUP(Tb_Activiteiten[[#This Row],[Openstelling]],Tb_Openstelling[],2,0)=1,1,""),"")</f>
        <v/>
      </c>
      <c r="AK1172" t="str">
        <f>IF(ISNUMBER(FIND("arbeid",Methode_Keuze)),"",IF(ISNUMBER(FIND("arbeid",Methode_Keuze)),"",IF(Tb_Activiteiten[[#This Row],[Loonkosten]]=1,Tb_Activiteiten[[#Headers],[Loonkosten]],"")))</f>
        <v/>
      </c>
      <c r="AL1172" t="str">
        <f>IF(ISNUMBER(FIND("arbeid",Methode_Keuze)),"",IF(ISNUMBER(FIND("arbeid",Methode_Keuze)),"",IF(Tb_Activiteiten[[#This Row],[Eigen arbeid]]=1,Tb_Activiteiten[[#Headers],[Eigen arbeid]],"")))</f>
        <v/>
      </c>
      <c r="AM1172" t="str">
        <f>IF(ISNUMBER(FIND("arbeid",Methode_Keuze)),"",IF(ISNUMBER(FIND("arbeid",Methode_Keuze)),"",IF(Tb_Activiteiten[[#This Row],[Projectmedewerker]]=1,Tb_Activiteiten[[#Headers],[Projectmedewerker]],"")))</f>
        <v/>
      </c>
      <c r="AN1172" t="str">
        <f>IF(ISNUMBER(FIND("arbeid",Methode_Keuze)),"",IF(ISNUMBER(FIND("arbeid",Methode_Keuze)),"",IF(Tb_Activiteiten[[#This Row],[Landbouwer]]=1,Tb_Activiteiten[[#Headers],[Landbouwer]],"")))</f>
        <v/>
      </c>
      <c r="AO1172" t="str">
        <f>IF(ISNUMBER(FIND("arbeid",Methode_Keuze)),"",IF(ISNUMBER(FIND("arbeid",Methode_Keuze)),"",IF(Tb_Activiteiten[[#This Row],[Adviseur]]=1,Tb_Activiteiten[[#Headers],[Adviseur]],"")))</f>
        <v/>
      </c>
      <c r="AP1172" t="str">
        <f>IF(ISNUMBER(FIND("arbeid",Methode_Keuze)),"",IF(ISNUMBER(FIND("arbeid",Methode_Keuze)),"",IF(Tb_Activiteiten[[#This Row],[Projectleider/Expert]]=1,Tb_Activiteiten[[#Headers],[Projectleider/Expert]],"")))</f>
        <v/>
      </c>
      <c r="AQ1172" t="str">
        <f>IF(ISNUMBER(FIND("arbeid",Methode_Keuze)),"",IF(ISNUMBER(FIND("arbeid",Methode_Keuze)),"",IF(Tb_Activiteiten[[#This Row],[Arbeidskosten]]=1,Tb_Activiteiten[[#Headers],[Arbeidskosten]],"")))</f>
        <v/>
      </c>
      <c r="AR1172" t="str">
        <f>IF(ISNUMBER(FIND("arbeid",Methode_Keuze)),"",IF(ISNUMBER(FIND("arbeid",Methode_Keuze)),"",IF(Tb_Activiteiten[[#This Row],[Arbeidskosten op basis van IKS]]=1,Tb_Activiteiten[[#Headers],[Arbeidskosten op basis van IKS]],"")))</f>
        <v/>
      </c>
      <c r="AS1172" t="str">
        <f>IF(ISNUMBER(FIND("overige",Methode_Keuze)),"",IF(Tb_Activiteiten[[#This Row],[Kosten derden exclusief btw]]=1,Tb_Activiteiten[[#Headers],[Kosten derden exclusief btw]],""))</f>
        <v/>
      </c>
      <c r="AT1172" t="str">
        <f>IF(ISNUMBER(FIND("overige",Methode_Keuze)),"",IF(Tb_Activiteiten[[#This Row],[Niet verrekenbare btw]]=1,Tb_Activiteiten[[#Headers],[Niet verrekenbare btw]],""))</f>
        <v/>
      </c>
      <c r="AU1172" t="str">
        <f>IF(ISNUMBER(FIND("overige",Methode_Keuze)),"",IF(Tb_Activiteiten[[#This Row],[Grondkosten]]=1,Tb_Activiteiten[[#Headers],[Grondkosten]],""))</f>
        <v/>
      </c>
      <c r="AV1172" t="str">
        <f>IF(ISNUMBER(FIND("overige",Methode_Keuze)),"",IF(Tb_Activiteiten[[#This Row],[Bijdrage in natura (overige)]]=1,Tb_Activiteiten[[#Headers],[Bijdrage in natura (overige)]],""))</f>
        <v/>
      </c>
      <c r="AW1172" t="str">
        <f>IF(ISNUMBER(FIND("overige",Methode_Keuze)),"",IF(Tb_Activiteiten[[#This Row],[Bijdrage in natura (vrijwilligers)]]=1,Tb_Activiteiten[[#Headers],[Bijdrage in natura (vrijwilligers)]],""))</f>
        <v/>
      </c>
      <c r="AX1172" t="str">
        <f>IF(ISNUMBER(FIND("overige",Methode_Keuze)),"",IF(Tb_Activiteiten[[#This Row],[Afschrijvingskosten]]=1,Tb_Activiteiten[[#Headers],[Afschrijvingskosten]],""))</f>
        <v/>
      </c>
      <c r="AY1172" t="str">
        <f>IF(ISNUMBER(FIND("overige",Methode_Keuze)),"",IF(Tb_Activiteiten[[#This Row],[Vergoeding]]=1,Tb_Activiteiten[[#Headers],[Vergoeding]],""))</f>
        <v/>
      </c>
      <c r="AZ1172" t="str">
        <f>IF(ISNUMBER(FIND("arbeid",Methode_Keuze)),"",IF(Tb_Activiteiten[[#This Row],[Arbeidskosten - vast tarief (excl eigen arbeid)]]=1,Tb_Activiteiten[[#Headers],[Arbeidskosten - vast tarief (excl eigen arbeid)]],""))</f>
        <v/>
      </c>
      <c r="BA1172" t="str">
        <f>IF(ISNUMBER(FIND("overige",Methode_Keuze)),"",IF(Tb_Activiteiten[[#This Row],[Overige kosten]]=1,Tb_Activiteiten[[#Headers],[Overige kosten]],""))</f>
        <v/>
      </c>
    </row>
    <row r="1173" spans="1:53" x14ac:dyDescent="0.25">
      <c r="A1173" s="135"/>
      <c r="B1173" s="135"/>
      <c r="C1173" s="135"/>
      <c r="D1173" s="135"/>
      <c r="E1173" s="135"/>
      <c r="F1173" s="135"/>
      <c r="G1173" s="135"/>
      <c r="O1173" s="56"/>
      <c r="Q1173" t="str">
        <f>IFERROR(IF(VLOOKUP(Tb_Activiteiten[[#This Row],[Openstelling]],Tb_Openstelling[],2,0)=1,1,""),"")</f>
        <v/>
      </c>
      <c r="AK1173" t="str">
        <f>IF(ISNUMBER(FIND("arbeid",Methode_Keuze)),"",IF(ISNUMBER(FIND("arbeid",Methode_Keuze)),"",IF(Tb_Activiteiten[[#This Row],[Loonkosten]]=1,Tb_Activiteiten[[#Headers],[Loonkosten]],"")))</f>
        <v/>
      </c>
      <c r="AL1173" t="str">
        <f>IF(ISNUMBER(FIND("arbeid",Methode_Keuze)),"",IF(ISNUMBER(FIND("arbeid",Methode_Keuze)),"",IF(Tb_Activiteiten[[#This Row],[Eigen arbeid]]=1,Tb_Activiteiten[[#Headers],[Eigen arbeid]],"")))</f>
        <v/>
      </c>
      <c r="AM1173" t="str">
        <f>IF(ISNUMBER(FIND("arbeid",Methode_Keuze)),"",IF(ISNUMBER(FIND("arbeid",Methode_Keuze)),"",IF(Tb_Activiteiten[[#This Row],[Projectmedewerker]]=1,Tb_Activiteiten[[#Headers],[Projectmedewerker]],"")))</f>
        <v/>
      </c>
      <c r="AN1173" t="str">
        <f>IF(ISNUMBER(FIND("arbeid",Methode_Keuze)),"",IF(ISNUMBER(FIND("arbeid",Methode_Keuze)),"",IF(Tb_Activiteiten[[#This Row],[Landbouwer]]=1,Tb_Activiteiten[[#Headers],[Landbouwer]],"")))</f>
        <v/>
      </c>
      <c r="AO1173" t="str">
        <f>IF(ISNUMBER(FIND("arbeid",Methode_Keuze)),"",IF(ISNUMBER(FIND("arbeid",Methode_Keuze)),"",IF(Tb_Activiteiten[[#This Row],[Adviseur]]=1,Tb_Activiteiten[[#Headers],[Adviseur]],"")))</f>
        <v/>
      </c>
      <c r="AP1173" t="str">
        <f>IF(ISNUMBER(FIND("arbeid",Methode_Keuze)),"",IF(ISNUMBER(FIND("arbeid",Methode_Keuze)),"",IF(Tb_Activiteiten[[#This Row],[Projectleider/Expert]]=1,Tb_Activiteiten[[#Headers],[Projectleider/Expert]],"")))</f>
        <v/>
      </c>
      <c r="AQ1173" t="str">
        <f>IF(ISNUMBER(FIND("arbeid",Methode_Keuze)),"",IF(ISNUMBER(FIND("arbeid",Methode_Keuze)),"",IF(Tb_Activiteiten[[#This Row],[Arbeidskosten]]=1,Tb_Activiteiten[[#Headers],[Arbeidskosten]],"")))</f>
        <v/>
      </c>
      <c r="AR1173" t="str">
        <f>IF(ISNUMBER(FIND("arbeid",Methode_Keuze)),"",IF(ISNUMBER(FIND("arbeid",Methode_Keuze)),"",IF(Tb_Activiteiten[[#This Row],[Arbeidskosten op basis van IKS]]=1,Tb_Activiteiten[[#Headers],[Arbeidskosten op basis van IKS]],"")))</f>
        <v/>
      </c>
      <c r="AS1173" t="str">
        <f>IF(ISNUMBER(FIND("overige",Methode_Keuze)),"",IF(Tb_Activiteiten[[#This Row],[Kosten derden exclusief btw]]=1,Tb_Activiteiten[[#Headers],[Kosten derden exclusief btw]],""))</f>
        <v/>
      </c>
      <c r="AT1173" t="str">
        <f>IF(ISNUMBER(FIND("overige",Methode_Keuze)),"",IF(Tb_Activiteiten[[#This Row],[Niet verrekenbare btw]]=1,Tb_Activiteiten[[#Headers],[Niet verrekenbare btw]],""))</f>
        <v/>
      </c>
      <c r="AU1173" t="str">
        <f>IF(ISNUMBER(FIND("overige",Methode_Keuze)),"",IF(Tb_Activiteiten[[#This Row],[Grondkosten]]=1,Tb_Activiteiten[[#Headers],[Grondkosten]],""))</f>
        <v/>
      </c>
      <c r="AV1173" t="str">
        <f>IF(ISNUMBER(FIND("overige",Methode_Keuze)),"",IF(Tb_Activiteiten[[#This Row],[Bijdrage in natura (overige)]]=1,Tb_Activiteiten[[#Headers],[Bijdrage in natura (overige)]],""))</f>
        <v/>
      </c>
      <c r="AW1173" t="str">
        <f>IF(ISNUMBER(FIND("overige",Methode_Keuze)),"",IF(Tb_Activiteiten[[#This Row],[Bijdrage in natura (vrijwilligers)]]=1,Tb_Activiteiten[[#Headers],[Bijdrage in natura (vrijwilligers)]],""))</f>
        <v/>
      </c>
      <c r="AX1173" t="str">
        <f>IF(ISNUMBER(FIND("overige",Methode_Keuze)),"",IF(Tb_Activiteiten[[#This Row],[Afschrijvingskosten]]=1,Tb_Activiteiten[[#Headers],[Afschrijvingskosten]],""))</f>
        <v/>
      </c>
      <c r="AY1173" t="str">
        <f>IF(ISNUMBER(FIND("overige",Methode_Keuze)),"",IF(Tb_Activiteiten[[#This Row],[Vergoeding]]=1,Tb_Activiteiten[[#Headers],[Vergoeding]],""))</f>
        <v/>
      </c>
      <c r="AZ1173" t="str">
        <f>IF(ISNUMBER(FIND("arbeid",Methode_Keuze)),"",IF(Tb_Activiteiten[[#This Row],[Arbeidskosten - vast tarief (excl eigen arbeid)]]=1,Tb_Activiteiten[[#Headers],[Arbeidskosten - vast tarief (excl eigen arbeid)]],""))</f>
        <v/>
      </c>
      <c r="BA1173" t="str">
        <f>IF(ISNUMBER(FIND("overige",Methode_Keuze)),"",IF(Tb_Activiteiten[[#This Row],[Overige kosten]]=1,Tb_Activiteiten[[#Headers],[Overige kosten]],""))</f>
        <v/>
      </c>
    </row>
    <row r="1174" spans="1:53" x14ac:dyDescent="0.25">
      <c r="A1174" s="135"/>
      <c r="B1174" s="135"/>
      <c r="C1174" s="135"/>
      <c r="D1174" s="135"/>
      <c r="E1174" s="135"/>
      <c r="F1174" s="135"/>
      <c r="G1174" s="135"/>
      <c r="O1174" s="56"/>
      <c r="Q1174" t="str">
        <f>IFERROR(IF(VLOOKUP(Tb_Activiteiten[[#This Row],[Openstelling]],Tb_Openstelling[],2,0)=1,1,""),"")</f>
        <v/>
      </c>
      <c r="AK1174" t="str">
        <f>IF(ISNUMBER(FIND("arbeid",Methode_Keuze)),"",IF(ISNUMBER(FIND("arbeid",Methode_Keuze)),"",IF(Tb_Activiteiten[[#This Row],[Loonkosten]]=1,Tb_Activiteiten[[#Headers],[Loonkosten]],"")))</f>
        <v/>
      </c>
      <c r="AL1174" t="str">
        <f>IF(ISNUMBER(FIND("arbeid",Methode_Keuze)),"",IF(ISNUMBER(FIND("arbeid",Methode_Keuze)),"",IF(Tb_Activiteiten[[#This Row],[Eigen arbeid]]=1,Tb_Activiteiten[[#Headers],[Eigen arbeid]],"")))</f>
        <v/>
      </c>
      <c r="AM1174" t="str">
        <f>IF(ISNUMBER(FIND("arbeid",Methode_Keuze)),"",IF(ISNUMBER(FIND("arbeid",Methode_Keuze)),"",IF(Tb_Activiteiten[[#This Row],[Projectmedewerker]]=1,Tb_Activiteiten[[#Headers],[Projectmedewerker]],"")))</f>
        <v/>
      </c>
      <c r="AN1174" t="str">
        <f>IF(ISNUMBER(FIND("arbeid",Methode_Keuze)),"",IF(ISNUMBER(FIND("arbeid",Methode_Keuze)),"",IF(Tb_Activiteiten[[#This Row],[Landbouwer]]=1,Tb_Activiteiten[[#Headers],[Landbouwer]],"")))</f>
        <v/>
      </c>
      <c r="AO1174" t="str">
        <f>IF(ISNUMBER(FIND("arbeid",Methode_Keuze)),"",IF(ISNUMBER(FIND("arbeid",Methode_Keuze)),"",IF(Tb_Activiteiten[[#This Row],[Adviseur]]=1,Tb_Activiteiten[[#Headers],[Adviseur]],"")))</f>
        <v/>
      </c>
      <c r="AP1174" t="str">
        <f>IF(ISNUMBER(FIND("arbeid",Methode_Keuze)),"",IF(ISNUMBER(FIND("arbeid",Methode_Keuze)),"",IF(Tb_Activiteiten[[#This Row],[Projectleider/Expert]]=1,Tb_Activiteiten[[#Headers],[Projectleider/Expert]],"")))</f>
        <v/>
      </c>
      <c r="AQ1174" t="str">
        <f>IF(ISNUMBER(FIND("arbeid",Methode_Keuze)),"",IF(ISNUMBER(FIND("arbeid",Methode_Keuze)),"",IF(Tb_Activiteiten[[#This Row],[Arbeidskosten]]=1,Tb_Activiteiten[[#Headers],[Arbeidskosten]],"")))</f>
        <v/>
      </c>
      <c r="AR1174" t="str">
        <f>IF(ISNUMBER(FIND("arbeid",Methode_Keuze)),"",IF(ISNUMBER(FIND("arbeid",Methode_Keuze)),"",IF(Tb_Activiteiten[[#This Row],[Arbeidskosten op basis van IKS]]=1,Tb_Activiteiten[[#Headers],[Arbeidskosten op basis van IKS]],"")))</f>
        <v/>
      </c>
      <c r="AS1174" t="str">
        <f>IF(ISNUMBER(FIND("overige",Methode_Keuze)),"",IF(Tb_Activiteiten[[#This Row],[Kosten derden exclusief btw]]=1,Tb_Activiteiten[[#Headers],[Kosten derden exclusief btw]],""))</f>
        <v/>
      </c>
      <c r="AT1174" t="str">
        <f>IF(ISNUMBER(FIND("overige",Methode_Keuze)),"",IF(Tb_Activiteiten[[#This Row],[Niet verrekenbare btw]]=1,Tb_Activiteiten[[#Headers],[Niet verrekenbare btw]],""))</f>
        <v/>
      </c>
      <c r="AU1174" t="str">
        <f>IF(ISNUMBER(FIND("overige",Methode_Keuze)),"",IF(Tb_Activiteiten[[#This Row],[Grondkosten]]=1,Tb_Activiteiten[[#Headers],[Grondkosten]],""))</f>
        <v/>
      </c>
      <c r="AV1174" t="str">
        <f>IF(ISNUMBER(FIND("overige",Methode_Keuze)),"",IF(Tb_Activiteiten[[#This Row],[Bijdrage in natura (overige)]]=1,Tb_Activiteiten[[#Headers],[Bijdrage in natura (overige)]],""))</f>
        <v/>
      </c>
      <c r="AW1174" t="str">
        <f>IF(ISNUMBER(FIND("overige",Methode_Keuze)),"",IF(Tb_Activiteiten[[#This Row],[Bijdrage in natura (vrijwilligers)]]=1,Tb_Activiteiten[[#Headers],[Bijdrage in natura (vrijwilligers)]],""))</f>
        <v/>
      </c>
      <c r="AX1174" t="str">
        <f>IF(ISNUMBER(FIND("overige",Methode_Keuze)),"",IF(Tb_Activiteiten[[#This Row],[Afschrijvingskosten]]=1,Tb_Activiteiten[[#Headers],[Afschrijvingskosten]],""))</f>
        <v/>
      </c>
      <c r="AY1174" t="str">
        <f>IF(ISNUMBER(FIND("overige",Methode_Keuze)),"",IF(Tb_Activiteiten[[#This Row],[Vergoeding]]=1,Tb_Activiteiten[[#Headers],[Vergoeding]],""))</f>
        <v/>
      </c>
      <c r="AZ1174" t="str">
        <f>IF(ISNUMBER(FIND("arbeid",Methode_Keuze)),"",IF(Tb_Activiteiten[[#This Row],[Arbeidskosten - vast tarief (excl eigen arbeid)]]=1,Tb_Activiteiten[[#Headers],[Arbeidskosten - vast tarief (excl eigen arbeid)]],""))</f>
        <v/>
      </c>
      <c r="BA1174" t="str">
        <f>IF(ISNUMBER(FIND("overige",Methode_Keuze)),"",IF(Tb_Activiteiten[[#This Row],[Overige kosten]]=1,Tb_Activiteiten[[#Headers],[Overige kosten]],""))</f>
        <v/>
      </c>
    </row>
    <row r="1175" spans="1:53" x14ac:dyDescent="0.25">
      <c r="A1175" s="135"/>
      <c r="B1175" s="135"/>
      <c r="C1175" s="135"/>
      <c r="D1175" s="135"/>
      <c r="E1175" s="135"/>
      <c r="F1175" s="135"/>
      <c r="G1175" s="135"/>
      <c r="O1175" s="56"/>
      <c r="Q1175" t="str">
        <f>IFERROR(IF(VLOOKUP(Tb_Activiteiten[[#This Row],[Openstelling]],Tb_Openstelling[],2,0)=1,1,""),"")</f>
        <v/>
      </c>
      <c r="AK1175" t="str">
        <f>IF(ISNUMBER(FIND("arbeid",Methode_Keuze)),"",IF(ISNUMBER(FIND("arbeid",Methode_Keuze)),"",IF(Tb_Activiteiten[[#This Row],[Loonkosten]]=1,Tb_Activiteiten[[#Headers],[Loonkosten]],"")))</f>
        <v/>
      </c>
      <c r="AL1175" t="str">
        <f>IF(ISNUMBER(FIND("arbeid",Methode_Keuze)),"",IF(ISNUMBER(FIND("arbeid",Methode_Keuze)),"",IF(Tb_Activiteiten[[#This Row],[Eigen arbeid]]=1,Tb_Activiteiten[[#Headers],[Eigen arbeid]],"")))</f>
        <v/>
      </c>
      <c r="AM1175" t="str">
        <f>IF(ISNUMBER(FIND("arbeid",Methode_Keuze)),"",IF(ISNUMBER(FIND("arbeid",Methode_Keuze)),"",IF(Tb_Activiteiten[[#This Row],[Projectmedewerker]]=1,Tb_Activiteiten[[#Headers],[Projectmedewerker]],"")))</f>
        <v/>
      </c>
      <c r="AN1175" t="str">
        <f>IF(ISNUMBER(FIND("arbeid",Methode_Keuze)),"",IF(ISNUMBER(FIND("arbeid",Methode_Keuze)),"",IF(Tb_Activiteiten[[#This Row],[Landbouwer]]=1,Tb_Activiteiten[[#Headers],[Landbouwer]],"")))</f>
        <v/>
      </c>
      <c r="AO1175" t="str">
        <f>IF(ISNUMBER(FIND("arbeid",Methode_Keuze)),"",IF(ISNUMBER(FIND("arbeid",Methode_Keuze)),"",IF(Tb_Activiteiten[[#This Row],[Adviseur]]=1,Tb_Activiteiten[[#Headers],[Adviseur]],"")))</f>
        <v/>
      </c>
      <c r="AP1175" t="str">
        <f>IF(ISNUMBER(FIND("arbeid",Methode_Keuze)),"",IF(ISNUMBER(FIND("arbeid",Methode_Keuze)),"",IF(Tb_Activiteiten[[#This Row],[Projectleider/Expert]]=1,Tb_Activiteiten[[#Headers],[Projectleider/Expert]],"")))</f>
        <v/>
      </c>
      <c r="AQ1175" t="str">
        <f>IF(ISNUMBER(FIND("arbeid",Methode_Keuze)),"",IF(ISNUMBER(FIND("arbeid",Methode_Keuze)),"",IF(Tb_Activiteiten[[#This Row],[Arbeidskosten]]=1,Tb_Activiteiten[[#Headers],[Arbeidskosten]],"")))</f>
        <v/>
      </c>
      <c r="AR1175" t="str">
        <f>IF(ISNUMBER(FIND("arbeid",Methode_Keuze)),"",IF(ISNUMBER(FIND("arbeid",Methode_Keuze)),"",IF(Tb_Activiteiten[[#This Row],[Arbeidskosten op basis van IKS]]=1,Tb_Activiteiten[[#Headers],[Arbeidskosten op basis van IKS]],"")))</f>
        <v/>
      </c>
      <c r="AS1175" t="str">
        <f>IF(ISNUMBER(FIND("overige",Methode_Keuze)),"",IF(Tb_Activiteiten[[#This Row],[Kosten derden exclusief btw]]=1,Tb_Activiteiten[[#Headers],[Kosten derden exclusief btw]],""))</f>
        <v/>
      </c>
      <c r="AT1175" t="str">
        <f>IF(ISNUMBER(FIND("overige",Methode_Keuze)),"",IF(Tb_Activiteiten[[#This Row],[Niet verrekenbare btw]]=1,Tb_Activiteiten[[#Headers],[Niet verrekenbare btw]],""))</f>
        <v/>
      </c>
      <c r="AU1175" t="str">
        <f>IF(ISNUMBER(FIND("overige",Methode_Keuze)),"",IF(Tb_Activiteiten[[#This Row],[Grondkosten]]=1,Tb_Activiteiten[[#Headers],[Grondkosten]],""))</f>
        <v/>
      </c>
      <c r="AV1175" t="str">
        <f>IF(ISNUMBER(FIND("overige",Methode_Keuze)),"",IF(Tb_Activiteiten[[#This Row],[Bijdrage in natura (overige)]]=1,Tb_Activiteiten[[#Headers],[Bijdrage in natura (overige)]],""))</f>
        <v/>
      </c>
      <c r="AW1175" t="str">
        <f>IF(ISNUMBER(FIND("overige",Methode_Keuze)),"",IF(Tb_Activiteiten[[#This Row],[Bijdrage in natura (vrijwilligers)]]=1,Tb_Activiteiten[[#Headers],[Bijdrage in natura (vrijwilligers)]],""))</f>
        <v/>
      </c>
      <c r="AX1175" t="str">
        <f>IF(ISNUMBER(FIND("overige",Methode_Keuze)),"",IF(Tb_Activiteiten[[#This Row],[Afschrijvingskosten]]=1,Tb_Activiteiten[[#Headers],[Afschrijvingskosten]],""))</f>
        <v/>
      </c>
      <c r="AY1175" t="str">
        <f>IF(ISNUMBER(FIND("overige",Methode_Keuze)),"",IF(Tb_Activiteiten[[#This Row],[Vergoeding]]=1,Tb_Activiteiten[[#Headers],[Vergoeding]],""))</f>
        <v/>
      </c>
      <c r="AZ1175" t="str">
        <f>IF(ISNUMBER(FIND("arbeid",Methode_Keuze)),"",IF(Tb_Activiteiten[[#This Row],[Arbeidskosten - vast tarief (excl eigen arbeid)]]=1,Tb_Activiteiten[[#Headers],[Arbeidskosten - vast tarief (excl eigen arbeid)]],""))</f>
        <v/>
      </c>
      <c r="BA1175" t="str">
        <f>IF(ISNUMBER(FIND("overige",Methode_Keuze)),"",IF(Tb_Activiteiten[[#This Row],[Overige kosten]]=1,Tb_Activiteiten[[#Headers],[Overige kosten]],""))</f>
        <v/>
      </c>
    </row>
    <row r="1176" spans="1:53" x14ac:dyDescent="0.25">
      <c r="A1176" s="135"/>
      <c r="B1176" s="135"/>
      <c r="C1176" s="135"/>
      <c r="D1176" s="135"/>
      <c r="E1176" s="135"/>
      <c r="F1176" s="135"/>
      <c r="G1176" s="135"/>
      <c r="O1176" s="56"/>
      <c r="Q1176" t="str">
        <f>IFERROR(IF(VLOOKUP(Tb_Activiteiten[[#This Row],[Openstelling]],Tb_Openstelling[],2,0)=1,1,""),"")</f>
        <v/>
      </c>
      <c r="AK1176" t="str">
        <f>IF(ISNUMBER(FIND("arbeid",Methode_Keuze)),"",IF(ISNUMBER(FIND("arbeid",Methode_Keuze)),"",IF(Tb_Activiteiten[[#This Row],[Loonkosten]]=1,Tb_Activiteiten[[#Headers],[Loonkosten]],"")))</f>
        <v/>
      </c>
      <c r="AL1176" t="str">
        <f>IF(ISNUMBER(FIND("arbeid",Methode_Keuze)),"",IF(ISNUMBER(FIND("arbeid",Methode_Keuze)),"",IF(Tb_Activiteiten[[#This Row],[Eigen arbeid]]=1,Tb_Activiteiten[[#Headers],[Eigen arbeid]],"")))</f>
        <v/>
      </c>
      <c r="AM1176" t="str">
        <f>IF(ISNUMBER(FIND("arbeid",Methode_Keuze)),"",IF(ISNUMBER(FIND("arbeid",Methode_Keuze)),"",IF(Tb_Activiteiten[[#This Row],[Projectmedewerker]]=1,Tb_Activiteiten[[#Headers],[Projectmedewerker]],"")))</f>
        <v/>
      </c>
      <c r="AN1176" t="str">
        <f>IF(ISNUMBER(FIND("arbeid",Methode_Keuze)),"",IF(ISNUMBER(FIND("arbeid",Methode_Keuze)),"",IF(Tb_Activiteiten[[#This Row],[Landbouwer]]=1,Tb_Activiteiten[[#Headers],[Landbouwer]],"")))</f>
        <v/>
      </c>
      <c r="AO1176" t="str">
        <f>IF(ISNUMBER(FIND("arbeid",Methode_Keuze)),"",IF(ISNUMBER(FIND("arbeid",Methode_Keuze)),"",IF(Tb_Activiteiten[[#This Row],[Adviseur]]=1,Tb_Activiteiten[[#Headers],[Adviseur]],"")))</f>
        <v/>
      </c>
      <c r="AP1176" t="str">
        <f>IF(ISNUMBER(FIND("arbeid",Methode_Keuze)),"",IF(ISNUMBER(FIND("arbeid",Methode_Keuze)),"",IF(Tb_Activiteiten[[#This Row],[Projectleider/Expert]]=1,Tb_Activiteiten[[#Headers],[Projectleider/Expert]],"")))</f>
        <v/>
      </c>
      <c r="AQ1176" t="str">
        <f>IF(ISNUMBER(FIND("arbeid",Methode_Keuze)),"",IF(ISNUMBER(FIND("arbeid",Methode_Keuze)),"",IF(Tb_Activiteiten[[#This Row],[Arbeidskosten]]=1,Tb_Activiteiten[[#Headers],[Arbeidskosten]],"")))</f>
        <v/>
      </c>
      <c r="AR1176" t="str">
        <f>IF(ISNUMBER(FIND("arbeid",Methode_Keuze)),"",IF(ISNUMBER(FIND("arbeid",Methode_Keuze)),"",IF(Tb_Activiteiten[[#This Row],[Arbeidskosten op basis van IKS]]=1,Tb_Activiteiten[[#Headers],[Arbeidskosten op basis van IKS]],"")))</f>
        <v/>
      </c>
      <c r="AS1176" t="str">
        <f>IF(ISNUMBER(FIND("overige",Methode_Keuze)),"",IF(Tb_Activiteiten[[#This Row],[Kosten derden exclusief btw]]=1,Tb_Activiteiten[[#Headers],[Kosten derden exclusief btw]],""))</f>
        <v/>
      </c>
      <c r="AT1176" t="str">
        <f>IF(ISNUMBER(FIND("overige",Methode_Keuze)),"",IF(Tb_Activiteiten[[#This Row],[Niet verrekenbare btw]]=1,Tb_Activiteiten[[#Headers],[Niet verrekenbare btw]],""))</f>
        <v/>
      </c>
      <c r="AU1176" t="str">
        <f>IF(ISNUMBER(FIND("overige",Methode_Keuze)),"",IF(Tb_Activiteiten[[#This Row],[Grondkosten]]=1,Tb_Activiteiten[[#Headers],[Grondkosten]],""))</f>
        <v/>
      </c>
      <c r="AV1176" t="str">
        <f>IF(ISNUMBER(FIND("overige",Methode_Keuze)),"",IF(Tb_Activiteiten[[#This Row],[Bijdrage in natura (overige)]]=1,Tb_Activiteiten[[#Headers],[Bijdrage in natura (overige)]],""))</f>
        <v/>
      </c>
      <c r="AW1176" t="str">
        <f>IF(ISNUMBER(FIND("overige",Methode_Keuze)),"",IF(Tb_Activiteiten[[#This Row],[Bijdrage in natura (vrijwilligers)]]=1,Tb_Activiteiten[[#Headers],[Bijdrage in natura (vrijwilligers)]],""))</f>
        <v/>
      </c>
      <c r="AX1176" t="str">
        <f>IF(ISNUMBER(FIND("overige",Methode_Keuze)),"",IF(Tb_Activiteiten[[#This Row],[Afschrijvingskosten]]=1,Tb_Activiteiten[[#Headers],[Afschrijvingskosten]],""))</f>
        <v/>
      </c>
      <c r="AY1176" t="str">
        <f>IF(ISNUMBER(FIND("overige",Methode_Keuze)),"",IF(Tb_Activiteiten[[#This Row],[Vergoeding]]=1,Tb_Activiteiten[[#Headers],[Vergoeding]],""))</f>
        <v/>
      </c>
      <c r="AZ1176" t="str">
        <f>IF(ISNUMBER(FIND("arbeid",Methode_Keuze)),"",IF(Tb_Activiteiten[[#This Row],[Arbeidskosten - vast tarief (excl eigen arbeid)]]=1,Tb_Activiteiten[[#Headers],[Arbeidskosten - vast tarief (excl eigen arbeid)]],""))</f>
        <v/>
      </c>
      <c r="BA1176" t="str">
        <f>IF(ISNUMBER(FIND("overige",Methode_Keuze)),"",IF(Tb_Activiteiten[[#This Row],[Overige kosten]]=1,Tb_Activiteiten[[#Headers],[Overige kosten]],""))</f>
        <v/>
      </c>
    </row>
    <row r="1177" spans="1:53" x14ac:dyDescent="0.25">
      <c r="A1177" s="135"/>
      <c r="B1177" s="135"/>
      <c r="C1177" s="135"/>
      <c r="D1177" s="135"/>
      <c r="E1177" s="135"/>
      <c r="F1177" s="135"/>
      <c r="G1177" s="135"/>
      <c r="O1177" s="56"/>
      <c r="Q1177" t="str">
        <f>IFERROR(IF(VLOOKUP(Tb_Activiteiten[[#This Row],[Openstelling]],Tb_Openstelling[],2,0)=1,1,""),"")</f>
        <v/>
      </c>
      <c r="AK1177" t="str">
        <f>IF(ISNUMBER(FIND("arbeid",Methode_Keuze)),"",IF(ISNUMBER(FIND("arbeid",Methode_Keuze)),"",IF(Tb_Activiteiten[[#This Row],[Loonkosten]]=1,Tb_Activiteiten[[#Headers],[Loonkosten]],"")))</f>
        <v/>
      </c>
      <c r="AL1177" t="str">
        <f>IF(ISNUMBER(FIND("arbeid",Methode_Keuze)),"",IF(ISNUMBER(FIND("arbeid",Methode_Keuze)),"",IF(Tb_Activiteiten[[#This Row],[Eigen arbeid]]=1,Tb_Activiteiten[[#Headers],[Eigen arbeid]],"")))</f>
        <v/>
      </c>
      <c r="AM1177" t="str">
        <f>IF(ISNUMBER(FIND("arbeid",Methode_Keuze)),"",IF(ISNUMBER(FIND("arbeid",Methode_Keuze)),"",IF(Tb_Activiteiten[[#This Row],[Projectmedewerker]]=1,Tb_Activiteiten[[#Headers],[Projectmedewerker]],"")))</f>
        <v/>
      </c>
      <c r="AN1177" t="str">
        <f>IF(ISNUMBER(FIND("arbeid",Methode_Keuze)),"",IF(ISNUMBER(FIND("arbeid",Methode_Keuze)),"",IF(Tb_Activiteiten[[#This Row],[Landbouwer]]=1,Tb_Activiteiten[[#Headers],[Landbouwer]],"")))</f>
        <v/>
      </c>
      <c r="AO1177" t="str">
        <f>IF(ISNUMBER(FIND("arbeid",Methode_Keuze)),"",IF(ISNUMBER(FIND("arbeid",Methode_Keuze)),"",IF(Tb_Activiteiten[[#This Row],[Adviseur]]=1,Tb_Activiteiten[[#Headers],[Adviseur]],"")))</f>
        <v/>
      </c>
      <c r="AP1177" t="str">
        <f>IF(ISNUMBER(FIND("arbeid",Methode_Keuze)),"",IF(ISNUMBER(FIND("arbeid",Methode_Keuze)),"",IF(Tb_Activiteiten[[#This Row],[Projectleider/Expert]]=1,Tb_Activiteiten[[#Headers],[Projectleider/Expert]],"")))</f>
        <v/>
      </c>
      <c r="AQ1177" t="str">
        <f>IF(ISNUMBER(FIND("arbeid",Methode_Keuze)),"",IF(ISNUMBER(FIND("arbeid",Methode_Keuze)),"",IF(Tb_Activiteiten[[#This Row],[Arbeidskosten]]=1,Tb_Activiteiten[[#Headers],[Arbeidskosten]],"")))</f>
        <v/>
      </c>
      <c r="AR1177" t="str">
        <f>IF(ISNUMBER(FIND("arbeid",Methode_Keuze)),"",IF(ISNUMBER(FIND("arbeid",Methode_Keuze)),"",IF(Tb_Activiteiten[[#This Row],[Arbeidskosten op basis van IKS]]=1,Tb_Activiteiten[[#Headers],[Arbeidskosten op basis van IKS]],"")))</f>
        <v/>
      </c>
      <c r="AS1177" t="str">
        <f>IF(ISNUMBER(FIND("overige",Methode_Keuze)),"",IF(Tb_Activiteiten[[#This Row],[Kosten derden exclusief btw]]=1,Tb_Activiteiten[[#Headers],[Kosten derden exclusief btw]],""))</f>
        <v/>
      </c>
      <c r="AT1177" t="str">
        <f>IF(ISNUMBER(FIND("overige",Methode_Keuze)),"",IF(Tb_Activiteiten[[#This Row],[Niet verrekenbare btw]]=1,Tb_Activiteiten[[#Headers],[Niet verrekenbare btw]],""))</f>
        <v/>
      </c>
      <c r="AU1177" t="str">
        <f>IF(ISNUMBER(FIND("overige",Methode_Keuze)),"",IF(Tb_Activiteiten[[#This Row],[Grondkosten]]=1,Tb_Activiteiten[[#Headers],[Grondkosten]],""))</f>
        <v/>
      </c>
      <c r="AV1177" t="str">
        <f>IF(ISNUMBER(FIND("overige",Methode_Keuze)),"",IF(Tb_Activiteiten[[#This Row],[Bijdrage in natura (overige)]]=1,Tb_Activiteiten[[#Headers],[Bijdrage in natura (overige)]],""))</f>
        <v/>
      </c>
      <c r="AW1177" t="str">
        <f>IF(ISNUMBER(FIND("overige",Methode_Keuze)),"",IF(Tb_Activiteiten[[#This Row],[Bijdrage in natura (vrijwilligers)]]=1,Tb_Activiteiten[[#Headers],[Bijdrage in natura (vrijwilligers)]],""))</f>
        <v/>
      </c>
      <c r="AX1177" t="str">
        <f>IF(ISNUMBER(FIND("overige",Methode_Keuze)),"",IF(Tb_Activiteiten[[#This Row],[Afschrijvingskosten]]=1,Tb_Activiteiten[[#Headers],[Afschrijvingskosten]],""))</f>
        <v/>
      </c>
      <c r="AY1177" t="str">
        <f>IF(ISNUMBER(FIND("overige",Methode_Keuze)),"",IF(Tb_Activiteiten[[#This Row],[Vergoeding]]=1,Tb_Activiteiten[[#Headers],[Vergoeding]],""))</f>
        <v/>
      </c>
      <c r="AZ1177" t="str">
        <f>IF(ISNUMBER(FIND("arbeid",Methode_Keuze)),"",IF(Tb_Activiteiten[[#This Row],[Arbeidskosten - vast tarief (excl eigen arbeid)]]=1,Tb_Activiteiten[[#Headers],[Arbeidskosten - vast tarief (excl eigen arbeid)]],""))</f>
        <v/>
      </c>
      <c r="BA1177" t="str">
        <f>IF(ISNUMBER(FIND("overige",Methode_Keuze)),"",IF(Tb_Activiteiten[[#This Row],[Overige kosten]]=1,Tb_Activiteiten[[#Headers],[Overige kosten]],""))</f>
        <v/>
      </c>
    </row>
    <row r="1178" spans="1:53" x14ac:dyDescent="0.25">
      <c r="A1178" s="135"/>
      <c r="B1178" s="135"/>
      <c r="C1178" s="135"/>
      <c r="D1178" s="135"/>
      <c r="E1178" s="135"/>
      <c r="F1178" s="135"/>
      <c r="G1178" s="135"/>
      <c r="O1178" s="56"/>
      <c r="Q1178" t="str">
        <f>IFERROR(IF(VLOOKUP(Tb_Activiteiten[[#This Row],[Openstelling]],Tb_Openstelling[],2,0)=1,1,""),"")</f>
        <v/>
      </c>
      <c r="AK1178" t="str">
        <f>IF(ISNUMBER(FIND("arbeid",Methode_Keuze)),"",IF(ISNUMBER(FIND("arbeid",Methode_Keuze)),"",IF(Tb_Activiteiten[[#This Row],[Loonkosten]]=1,Tb_Activiteiten[[#Headers],[Loonkosten]],"")))</f>
        <v/>
      </c>
      <c r="AL1178" t="str">
        <f>IF(ISNUMBER(FIND("arbeid",Methode_Keuze)),"",IF(ISNUMBER(FIND("arbeid",Methode_Keuze)),"",IF(Tb_Activiteiten[[#This Row],[Eigen arbeid]]=1,Tb_Activiteiten[[#Headers],[Eigen arbeid]],"")))</f>
        <v/>
      </c>
      <c r="AM1178" t="str">
        <f>IF(ISNUMBER(FIND("arbeid",Methode_Keuze)),"",IF(ISNUMBER(FIND("arbeid",Methode_Keuze)),"",IF(Tb_Activiteiten[[#This Row],[Projectmedewerker]]=1,Tb_Activiteiten[[#Headers],[Projectmedewerker]],"")))</f>
        <v/>
      </c>
      <c r="AN1178" t="str">
        <f>IF(ISNUMBER(FIND("arbeid",Methode_Keuze)),"",IF(ISNUMBER(FIND("arbeid",Methode_Keuze)),"",IF(Tb_Activiteiten[[#This Row],[Landbouwer]]=1,Tb_Activiteiten[[#Headers],[Landbouwer]],"")))</f>
        <v/>
      </c>
      <c r="AO1178" t="str">
        <f>IF(ISNUMBER(FIND("arbeid",Methode_Keuze)),"",IF(ISNUMBER(FIND("arbeid",Methode_Keuze)),"",IF(Tb_Activiteiten[[#This Row],[Adviseur]]=1,Tb_Activiteiten[[#Headers],[Adviseur]],"")))</f>
        <v/>
      </c>
      <c r="AP1178" t="str">
        <f>IF(ISNUMBER(FIND("arbeid",Methode_Keuze)),"",IF(ISNUMBER(FIND("arbeid",Methode_Keuze)),"",IF(Tb_Activiteiten[[#This Row],[Projectleider/Expert]]=1,Tb_Activiteiten[[#Headers],[Projectleider/Expert]],"")))</f>
        <v/>
      </c>
      <c r="AQ1178" t="str">
        <f>IF(ISNUMBER(FIND("arbeid",Methode_Keuze)),"",IF(ISNUMBER(FIND("arbeid",Methode_Keuze)),"",IF(Tb_Activiteiten[[#This Row],[Arbeidskosten]]=1,Tb_Activiteiten[[#Headers],[Arbeidskosten]],"")))</f>
        <v/>
      </c>
      <c r="AR1178" t="str">
        <f>IF(ISNUMBER(FIND("arbeid",Methode_Keuze)),"",IF(ISNUMBER(FIND("arbeid",Methode_Keuze)),"",IF(Tb_Activiteiten[[#This Row],[Arbeidskosten op basis van IKS]]=1,Tb_Activiteiten[[#Headers],[Arbeidskosten op basis van IKS]],"")))</f>
        <v/>
      </c>
      <c r="AS1178" t="str">
        <f>IF(ISNUMBER(FIND("overige",Methode_Keuze)),"",IF(Tb_Activiteiten[[#This Row],[Kosten derden exclusief btw]]=1,Tb_Activiteiten[[#Headers],[Kosten derden exclusief btw]],""))</f>
        <v/>
      </c>
      <c r="AT1178" t="str">
        <f>IF(ISNUMBER(FIND("overige",Methode_Keuze)),"",IF(Tb_Activiteiten[[#This Row],[Niet verrekenbare btw]]=1,Tb_Activiteiten[[#Headers],[Niet verrekenbare btw]],""))</f>
        <v/>
      </c>
      <c r="AU1178" t="str">
        <f>IF(ISNUMBER(FIND("overige",Methode_Keuze)),"",IF(Tb_Activiteiten[[#This Row],[Grondkosten]]=1,Tb_Activiteiten[[#Headers],[Grondkosten]],""))</f>
        <v/>
      </c>
      <c r="AV1178" t="str">
        <f>IF(ISNUMBER(FIND("overige",Methode_Keuze)),"",IF(Tb_Activiteiten[[#This Row],[Bijdrage in natura (overige)]]=1,Tb_Activiteiten[[#Headers],[Bijdrage in natura (overige)]],""))</f>
        <v/>
      </c>
      <c r="AW1178" t="str">
        <f>IF(ISNUMBER(FIND("overige",Methode_Keuze)),"",IF(Tb_Activiteiten[[#This Row],[Bijdrage in natura (vrijwilligers)]]=1,Tb_Activiteiten[[#Headers],[Bijdrage in natura (vrijwilligers)]],""))</f>
        <v/>
      </c>
      <c r="AX1178" t="str">
        <f>IF(ISNUMBER(FIND("overige",Methode_Keuze)),"",IF(Tb_Activiteiten[[#This Row],[Afschrijvingskosten]]=1,Tb_Activiteiten[[#Headers],[Afschrijvingskosten]],""))</f>
        <v/>
      </c>
      <c r="AY1178" t="str">
        <f>IF(ISNUMBER(FIND("overige",Methode_Keuze)),"",IF(Tb_Activiteiten[[#This Row],[Vergoeding]]=1,Tb_Activiteiten[[#Headers],[Vergoeding]],""))</f>
        <v/>
      </c>
      <c r="AZ1178" t="str">
        <f>IF(ISNUMBER(FIND("arbeid",Methode_Keuze)),"",IF(Tb_Activiteiten[[#This Row],[Arbeidskosten - vast tarief (excl eigen arbeid)]]=1,Tb_Activiteiten[[#Headers],[Arbeidskosten - vast tarief (excl eigen arbeid)]],""))</f>
        <v/>
      </c>
      <c r="BA1178" t="str">
        <f>IF(ISNUMBER(FIND("overige",Methode_Keuze)),"",IF(Tb_Activiteiten[[#This Row],[Overige kosten]]=1,Tb_Activiteiten[[#Headers],[Overige kosten]],""))</f>
        <v/>
      </c>
    </row>
    <row r="1179" spans="1:53" x14ac:dyDescent="0.25">
      <c r="A1179" s="135"/>
      <c r="B1179" s="135"/>
      <c r="C1179" s="135"/>
      <c r="D1179" s="135"/>
      <c r="E1179" s="135"/>
      <c r="F1179" s="135"/>
      <c r="G1179" s="135"/>
      <c r="O1179" s="56"/>
      <c r="Q1179" t="str">
        <f>IFERROR(IF(VLOOKUP(Tb_Activiteiten[[#This Row],[Openstelling]],Tb_Openstelling[],2,0)=1,1,""),"")</f>
        <v/>
      </c>
      <c r="AK1179" t="str">
        <f>IF(ISNUMBER(FIND("arbeid",Methode_Keuze)),"",IF(ISNUMBER(FIND("arbeid",Methode_Keuze)),"",IF(Tb_Activiteiten[[#This Row],[Loonkosten]]=1,Tb_Activiteiten[[#Headers],[Loonkosten]],"")))</f>
        <v/>
      </c>
      <c r="AL1179" t="str">
        <f>IF(ISNUMBER(FIND("arbeid",Methode_Keuze)),"",IF(ISNUMBER(FIND("arbeid",Methode_Keuze)),"",IF(Tb_Activiteiten[[#This Row],[Eigen arbeid]]=1,Tb_Activiteiten[[#Headers],[Eigen arbeid]],"")))</f>
        <v/>
      </c>
      <c r="AM1179" t="str">
        <f>IF(ISNUMBER(FIND("arbeid",Methode_Keuze)),"",IF(ISNUMBER(FIND("arbeid",Methode_Keuze)),"",IF(Tb_Activiteiten[[#This Row],[Projectmedewerker]]=1,Tb_Activiteiten[[#Headers],[Projectmedewerker]],"")))</f>
        <v/>
      </c>
      <c r="AN1179" t="str">
        <f>IF(ISNUMBER(FIND("arbeid",Methode_Keuze)),"",IF(ISNUMBER(FIND("arbeid",Methode_Keuze)),"",IF(Tb_Activiteiten[[#This Row],[Landbouwer]]=1,Tb_Activiteiten[[#Headers],[Landbouwer]],"")))</f>
        <v/>
      </c>
      <c r="AO1179" t="str">
        <f>IF(ISNUMBER(FIND("arbeid",Methode_Keuze)),"",IF(ISNUMBER(FIND("arbeid",Methode_Keuze)),"",IF(Tb_Activiteiten[[#This Row],[Adviseur]]=1,Tb_Activiteiten[[#Headers],[Adviseur]],"")))</f>
        <v/>
      </c>
      <c r="AP1179" t="str">
        <f>IF(ISNUMBER(FIND("arbeid",Methode_Keuze)),"",IF(ISNUMBER(FIND("arbeid",Methode_Keuze)),"",IF(Tb_Activiteiten[[#This Row],[Projectleider/Expert]]=1,Tb_Activiteiten[[#Headers],[Projectleider/Expert]],"")))</f>
        <v/>
      </c>
      <c r="AQ1179" t="str">
        <f>IF(ISNUMBER(FIND("arbeid",Methode_Keuze)),"",IF(ISNUMBER(FIND("arbeid",Methode_Keuze)),"",IF(Tb_Activiteiten[[#This Row],[Arbeidskosten]]=1,Tb_Activiteiten[[#Headers],[Arbeidskosten]],"")))</f>
        <v/>
      </c>
      <c r="AR1179" t="str">
        <f>IF(ISNUMBER(FIND("arbeid",Methode_Keuze)),"",IF(ISNUMBER(FIND("arbeid",Methode_Keuze)),"",IF(Tb_Activiteiten[[#This Row],[Arbeidskosten op basis van IKS]]=1,Tb_Activiteiten[[#Headers],[Arbeidskosten op basis van IKS]],"")))</f>
        <v/>
      </c>
      <c r="AS1179" t="str">
        <f>IF(ISNUMBER(FIND("overige",Methode_Keuze)),"",IF(Tb_Activiteiten[[#This Row],[Kosten derden exclusief btw]]=1,Tb_Activiteiten[[#Headers],[Kosten derden exclusief btw]],""))</f>
        <v/>
      </c>
      <c r="AT1179" t="str">
        <f>IF(ISNUMBER(FIND("overige",Methode_Keuze)),"",IF(Tb_Activiteiten[[#This Row],[Niet verrekenbare btw]]=1,Tb_Activiteiten[[#Headers],[Niet verrekenbare btw]],""))</f>
        <v/>
      </c>
      <c r="AU1179" t="str">
        <f>IF(ISNUMBER(FIND("overige",Methode_Keuze)),"",IF(Tb_Activiteiten[[#This Row],[Grondkosten]]=1,Tb_Activiteiten[[#Headers],[Grondkosten]],""))</f>
        <v/>
      </c>
      <c r="AV1179" t="str">
        <f>IF(ISNUMBER(FIND("overige",Methode_Keuze)),"",IF(Tb_Activiteiten[[#This Row],[Bijdrage in natura (overige)]]=1,Tb_Activiteiten[[#Headers],[Bijdrage in natura (overige)]],""))</f>
        <v/>
      </c>
      <c r="AW1179" t="str">
        <f>IF(ISNUMBER(FIND("overige",Methode_Keuze)),"",IF(Tb_Activiteiten[[#This Row],[Bijdrage in natura (vrijwilligers)]]=1,Tb_Activiteiten[[#Headers],[Bijdrage in natura (vrijwilligers)]],""))</f>
        <v/>
      </c>
      <c r="AX1179" t="str">
        <f>IF(ISNUMBER(FIND("overige",Methode_Keuze)),"",IF(Tb_Activiteiten[[#This Row],[Afschrijvingskosten]]=1,Tb_Activiteiten[[#Headers],[Afschrijvingskosten]],""))</f>
        <v/>
      </c>
      <c r="AY1179" t="str">
        <f>IF(ISNUMBER(FIND("overige",Methode_Keuze)),"",IF(Tb_Activiteiten[[#This Row],[Vergoeding]]=1,Tb_Activiteiten[[#Headers],[Vergoeding]],""))</f>
        <v/>
      </c>
      <c r="AZ1179" t="str">
        <f>IF(ISNUMBER(FIND("arbeid",Methode_Keuze)),"",IF(Tb_Activiteiten[[#This Row],[Arbeidskosten - vast tarief (excl eigen arbeid)]]=1,Tb_Activiteiten[[#Headers],[Arbeidskosten - vast tarief (excl eigen arbeid)]],""))</f>
        <v/>
      </c>
      <c r="BA1179" t="str">
        <f>IF(ISNUMBER(FIND("overige",Methode_Keuze)),"",IF(Tb_Activiteiten[[#This Row],[Overige kosten]]=1,Tb_Activiteiten[[#Headers],[Overige kosten]],""))</f>
        <v/>
      </c>
    </row>
    <row r="1180" spans="1:53" x14ac:dyDescent="0.25">
      <c r="A1180" s="135"/>
      <c r="B1180" s="135"/>
      <c r="C1180" s="135"/>
      <c r="D1180" s="135"/>
      <c r="E1180" s="135"/>
      <c r="F1180" s="135"/>
      <c r="G1180" s="135"/>
      <c r="O1180" s="56"/>
      <c r="Q1180" t="str">
        <f>IFERROR(IF(VLOOKUP(Tb_Activiteiten[[#This Row],[Openstelling]],Tb_Openstelling[],2,0)=1,1,""),"")</f>
        <v/>
      </c>
      <c r="AK1180" t="str">
        <f>IF(ISNUMBER(FIND("arbeid",Methode_Keuze)),"",IF(ISNUMBER(FIND("arbeid",Methode_Keuze)),"",IF(Tb_Activiteiten[[#This Row],[Loonkosten]]=1,Tb_Activiteiten[[#Headers],[Loonkosten]],"")))</f>
        <v/>
      </c>
      <c r="AL1180" t="str">
        <f>IF(ISNUMBER(FIND("arbeid",Methode_Keuze)),"",IF(ISNUMBER(FIND("arbeid",Methode_Keuze)),"",IF(Tb_Activiteiten[[#This Row],[Eigen arbeid]]=1,Tb_Activiteiten[[#Headers],[Eigen arbeid]],"")))</f>
        <v/>
      </c>
      <c r="AM1180" t="str">
        <f>IF(ISNUMBER(FIND("arbeid",Methode_Keuze)),"",IF(ISNUMBER(FIND("arbeid",Methode_Keuze)),"",IF(Tb_Activiteiten[[#This Row],[Projectmedewerker]]=1,Tb_Activiteiten[[#Headers],[Projectmedewerker]],"")))</f>
        <v/>
      </c>
      <c r="AN1180" t="str">
        <f>IF(ISNUMBER(FIND("arbeid",Methode_Keuze)),"",IF(ISNUMBER(FIND("arbeid",Methode_Keuze)),"",IF(Tb_Activiteiten[[#This Row],[Landbouwer]]=1,Tb_Activiteiten[[#Headers],[Landbouwer]],"")))</f>
        <v/>
      </c>
      <c r="AO1180" t="str">
        <f>IF(ISNUMBER(FIND("arbeid",Methode_Keuze)),"",IF(ISNUMBER(FIND("arbeid",Methode_Keuze)),"",IF(Tb_Activiteiten[[#This Row],[Adviseur]]=1,Tb_Activiteiten[[#Headers],[Adviseur]],"")))</f>
        <v/>
      </c>
      <c r="AP1180" t="str">
        <f>IF(ISNUMBER(FIND("arbeid",Methode_Keuze)),"",IF(ISNUMBER(FIND("arbeid",Methode_Keuze)),"",IF(Tb_Activiteiten[[#This Row],[Projectleider/Expert]]=1,Tb_Activiteiten[[#Headers],[Projectleider/Expert]],"")))</f>
        <v/>
      </c>
      <c r="AQ1180" t="str">
        <f>IF(ISNUMBER(FIND("arbeid",Methode_Keuze)),"",IF(ISNUMBER(FIND("arbeid",Methode_Keuze)),"",IF(Tb_Activiteiten[[#This Row],[Arbeidskosten]]=1,Tb_Activiteiten[[#Headers],[Arbeidskosten]],"")))</f>
        <v/>
      </c>
      <c r="AR1180" t="str">
        <f>IF(ISNUMBER(FIND("arbeid",Methode_Keuze)),"",IF(ISNUMBER(FIND("arbeid",Methode_Keuze)),"",IF(Tb_Activiteiten[[#This Row],[Arbeidskosten op basis van IKS]]=1,Tb_Activiteiten[[#Headers],[Arbeidskosten op basis van IKS]],"")))</f>
        <v/>
      </c>
      <c r="AS1180" t="str">
        <f>IF(ISNUMBER(FIND("overige",Methode_Keuze)),"",IF(Tb_Activiteiten[[#This Row],[Kosten derden exclusief btw]]=1,Tb_Activiteiten[[#Headers],[Kosten derden exclusief btw]],""))</f>
        <v/>
      </c>
      <c r="AT1180" t="str">
        <f>IF(ISNUMBER(FIND("overige",Methode_Keuze)),"",IF(Tb_Activiteiten[[#This Row],[Niet verrekenbare btw]]=1,Tb_Activiteiten[[#Headers],[Niet verrekenbare btw]],""))</f>
        <v/>
      </c>
      <c r="AU1180" t="str">
        <f>IF(ISNUMBER(FIND("overige",Methode_Keuze)),"",IF(Tb_Activiteiten[[#This Row],[Grondkosten]]=1,Tb_Activiteiten[[#Headers],[Grondkosten]],""))</f>
        <v/>
      </c>
      <c r="AV1180" t="str">
        <f>IF(ISNUMBER(FIND("overige",Methode_Keuze)),"",IF(Tb_Activiteiten[[#This Row],[Bijdrage in natura (overige)]]=1,Tb_Activiteiten[[#Headers],[Bijdrage in natura (overige)]],""))</f>
        <v/>
      </c>
      <c r="AW1180" t="str">
        <f>IF(ISNUMBER(FIND("overige",Methode_Keuze)),"",IF(Tb_Activiteiten[[#This Row],[Bijdrage in natura (vrijwilligers)]]=1,Tb_Activiteiten[[#Headers],[Bijdrage in natura (vrijwilligers)]],""))</f>
        <v/>
      </c>
      <c r="AX1180" t="str">
        <f>IF(ISNUMBER(FIND("overige",Methode_Keuze)),"",IF(Tb_Activiteiten[[#This Row],[Afschrijvingskosten]]=1,Tb_Activiteiten[[#Headers],[Afschrijvingskosten]],""))</f>
        <v/>
      </c>
      <c r="AY1180" t="str">
        <f>IF(ISNUMBER(FIND("overige",Methode_Keuze)),"",IF(Tb_Activiteiten[[#This Row],[Vergoeding]]=1,Tb_Activiteiten[[#Headers],[Vergoeding]],""))</f>
        <v/>
      </c>
      <c r="AZ1180" t="str">
        <f>IF(ISNUMBER(FIND("arbeid",Methode_Keuze)),"",IF(Tb_Activiteiten[[#This Row],[Arbeidskosten - vast tarief (excl eigen arbeid)]]=1,Tb_Activiteiten[[#Headers],[Arbeidskosten - vast tarief (excl eigen arbeid)]],""))</f>
        <v/>
      </c>
      <c r="BA1180" t="str">
        <f>IF(ISNUMBER(FIND("overige",Methode_Keuze)),"",IF(Tb_Activiteiten[[#This Row],[Overige kosten]]=1,Tb_Activiteiten[[#Headers],[Overige kosten]],""))</f>
        <v/>
      </c>
    </row>
    <row r="1181" spans="1:53" x14ac:dyDescent="0.25">
      <c r="A1181" s="135"/>
      <c r="B1181" s="135"/>
      <c r="C1181" s="135"/>
      <c r="D1181" s="135"/>
      <c r="E1181" s="135"/>
      <c r="F1181" s="135"/>
      <c r="G1181" s="135"/>
      <c r="O1181" s="56"/>
      <c r="Q1181" t="str">
        <f>IFERROR(IF(VLOOKUP(Tb_Activiteiten[[#This Row],[Openstelling]],Tb_Openstelling[],2,0)=1,1,""),"")</f>
        <v/>
      </c>
      <c r="AK1181" t="str">
        <f>IF(ISNUMBER(FIND("arbeid",Methode_Keuze)),"",IF(ISNUMBER(FIND("arbeid",Methode_Keuze)),"",IF(Tb_Activiteiten[[#This Row],[Loonkosten]]=1,Tb_Activiteiten[[#Headers],[Loonkosten]],"")))</f>
        <v/>
      </c>
      <c r="AL1181" t="str">
        <f>IF(ISNUMBER(FIND("arbeid",Methode_Keuze)),"",IF(ISNUMBER(FIND("arbeid",Methode_Keuze)),"",IF(Tb_Activiteiten[[#This Row],[Eigen arbeid]]=1,Tb_Activiteiten[[#Headers],[Eigen arbeid]],"")))</f>
        <v/>
      </c>
      <c r="AM1181" t="str">
        <f>IF(ISNUMBER(FIND("arbeid",Methode_Keuze)),"",IF(ISNUMBER(FIND("arbeid",Methode_Keuze)),"",IF(Tb_Activiteiten[[#This Row],[Projectmedewerker]]=1,Tb_Activiteiten[[#Headers],[Projectmedewerker]],"")))</f>
        <v/>
      </c>
      <c r="AN1181" t="str">
        <f>IF(ISNUMBER(FIND("arbeid",Methode_Keuze)),"",IF(ISNUMBER(FIND("arbeid",Methode_Keuze)),"",IF(Tb_Activiteiten[[#This Row],[Landbouwer]]=1,Tb_Activiteiten[[#Headers],[Landbouwer]],"")))</f>
        <v/>
      </c>
      <c r="AO1181" t="str">
        <f>IF(ISNUMBER(FIND("arbeid",Methode_Keuze)),"",IF(ISNUMBER(FIND("arbeid",Methode_Keuze)),"",IF(Tb_Activiteiten[[#This Row],[Adviseur]]=1,Tb_Activiteiten[[#Headers],[Adviseur]],"")))</f>
        <v/>
      </c>
      <c r="AP1181" t="str">
        <f>IF(ISNUMBER(FIND("arbeid",Methode_Keuze)),"",IF(ISNUMBER(FIND("arbeid",Methode_Keuze)),"",IF(Tb_Activiteiten[[#This Row],[Projectleider/Expert]]=1,Tb_Activiteiten[[#Headers],[Projectleider/Expert]],"")))</f>
        <v/>
      </c>
      <c r="AQ1181" t="str">
        <f>IF(ISNUMBER(FIND("arbeid",Methode_Keuze)),"",IF(ISNUMBER(FIND("arbeid",Methode_Keuze)),"",IF(Tb_Activiteiten[[#This Row],[Arbeidskosten]]=1,Tb_Activiteiten[[#Headers],[Arbeidskosten]],"")))</f>
        <v/>
      </c>
      <c r="AR1181" t="str">
        <f>IF(ISNUMBER(FIND("arbeid",Methode_Keuze)),"",IF(ISNUMBER(FIND("arbeid",Methode_Keuze)),"",IF(Tb_Activiteiten[[#This Row],[Arbeidskosten op basis van IKS]]=1,Tb_Activiteiten[[#Headers],[Arbeidskosten op basis van IKS]],"")))</f>
        <v/>
      </c>
      <c r="AS1181" t="str">
        <f>IF(ISNUMBER(FIND("overige",Methode_Keuze)),"",IF(Tb_Activiteiten[[#This Row],[Kosten derden exclusief btw]]=1,Tb_Activiteiten[[#Headers],[Kosten derden exclusief btw]],""))</f>
        <v/>
      </c>
      <c r="AT1181" t="str">
        <f>IF(ISNUMBER(FIND("overige",Methode_Keuze)),"",IF(Tb_Activiteiten[[#This Row],[Niet verrekenbare btw]]=1,Tb_Activiteiten[[#Headers],[Niet verrekenbare btw]],""))</f>
        <v/>
      </c>
      <c r="AU1181" t="str">
        <f>IF(ISNUMBER(FIND("overige",Methode_Keuze)),"",IF(Tb_Activiteiten[[#This Row],[Grondkosten]]=1,Tb_Activiteiten[[#Headers],[Grondkosten]],""))</f>
        <v/>
      </c>
      <c r="AV1181" t="str">
        <f>IF(ISNUMBER(FIND("overige",Methode_Keuze)),"",IF(Tb_Activiteiten[[#This Row],[Bijdrage in natura (overige)]]=1,Tb_Activiteiten[[#Headers],[Bijdrage in natura (overige)]],""))</f>
        <v/>
      </c>
      <c r="AW1181" t="str">
        <f>IF(ISNUMBER(FIND("overige",Methode_Keuze)),"",IF(Tb_Activiteiten[[#This Row],[Bijdrage in natura (vrijwilligers)]]=1,Tb_Activiteiten[[#Headers],[Bijdrage in natura (vrijwilligers)]],""))</f>
        <v/>
      </c>
      <c r="AX1181" t="str">
        <f>IF(ISNUMBER(FIND("overige",Methode_Keuze)),"",IF(Tb_Activiteiten[[#This Row],[Afschrijvingskosten]]=1,Tb_Activiteiten[[#Headers],[Afschrijvingskosten]],""))</f>
        <v/>
      </c>
      <c r="AY1181" t="str">
        <f>IF(ISNUMBER(FIND("overige",Methode_Keuze)),"",IF(Tb_Activiteiten[[#This Row],[Vergoeding]]=1,Tb_Activiteiten[[#Headers],[Vergoeding]],""))</f>
        <v/>
      </c>
      <c r="AZ1181" t="str">
        <f>IF(ISNUMBER(FIND("arbeid",Methode_Keuze)),"",IF(Tb_Activiteiten[[#This Row],[Arbeidskosten - vast tarief (excl eigen arbeid)]]=1,Tb_Activiteiten[[#Headers],[Arbeidskosten - vast tarief (excl eigen arbeid)]],""))</f>
        <v/>
      </c>
      <c r="BA1181" t="str">
        <f>IF(ISNUMBER(FIND("overige",Methode_Keuze)),"",IF(Tb_Activiteiten[[#This Row],[Overige kosten]]=1,Tb_Activiteiten[[#Headers],[Overige kosten]],""))</f>
        <v/>
      </c>
    </row>
    <row r="1182" spans="1:53" x14ac:dyDescent="0.25">
      <c r="A1182" s="135"/>
      <c r="B1182" s="135"/>
      <c r="C1182" s="135"/>
      <c r="D1182" s="135"/>
      <c r="E1182" s="135"/>
      <c r="F1182" s="135"/>
      <c r="G1182" s="135"/>
      <c r="O1182" s="56"/>
      <c r="Q1182" t="str">
        <f>IFERROR(IF(VLOOKUP(Tb_Activiteiten[[#This Row],[Openstelling]],Tb_Openstelling[],2,0)=1,1,""),"")</f>
        <v/>
      </c>
      <c r="AK1182" t="str">
        <f>IF(ISNUMBER(FIND("arbeid",Methode_Keuze)),"",IF(ISNUMBER(FIND("arbeid",Methode_Keuze)),"",IF(Tb_Activiteiten[[#This Row],[Loonkosten]]=1,Tb_Activiteiten[[#Headers],[Loonkosten]],"")))</f>
        <v/>
      </c>
      <c r="AL1182" t="str">
        <f>IF(ISNUMBER(FIND("arbeid",Methode_Keuze)),"",IF(ISNUMBER(FIND("arbeid",Methode_Keuze)),"",IF(Tb_Activiteiten[[#This Row],[Eigen arbeid]]=1,Tb_Activiteiten[[#Headers],[Eigen arbeid]],"")))</f>
        <v/>
      </c>
      <c r="AM1182" t="str">
        <f>IF(ISNUMBER(FIND("arbeid",Methode_Keuze)),"",IF(ISNUMBER(FIND("arbeid",Methode_Keuze)),"",IF(Tb_Activiteiten[[#This Row],[Projectmedewerker]]=1,Tb_Activiteiten[[#Headers],[Projectmedewerker]],"")))</f>
        <v/>
      </c>
      <c r="AN1182" t="str">
        <f>IF(ISNUMBER(FIND("arbeid",Methode_Keuze)),"",IF(ISNUMBER(FIND("arbeid",Methode_Keuze)),"",IF(Tb_Activiteiten[[#This Row],[Landbouwer]]=1,Tb_Activiteiten[[#Headers],[Landbouwer]],"")))</f>
        <v/>
      </c>
      <c r="AO1182" t="str">
        <f>IF(ISNUMBER(FIND("arbeid",Methode_Keuze)),"",IF(ISNUMBER(FIND("arbeid",Methode_Keuze)),"",IF(Tb_Activiteiten[[#This Row],[Adviseur]]=1,Tb_Activiteiten[[#Headers],[Adviseur]],"")))</f>
        <v/>
      </c>
      <c r="AP1182" t="str">
        <f>IF(ISNUMBER(FIND("arbeid",Methode_Keuze)),"",IF(ISNUMBER(FIND("arbeid",Methode_Keuze)),"",IF(Tb_Activiteiten[[#This Row],[Projectleider/Expert]]=1,Tb_Activiteiten[[#Headers],[Projectleider/Expert]],"")))</f>
        <v/>
      </c>
      <c r="AQ1182" t="str">
        <f>IF(ISNUMBER(FIND("arbeid",Methode_Keuze)),"",IF(ISNUMBER(FIND("arbeid",Methode_Keuze)),"",IF(Tb_Activiteiten[[#This Row],[Arbeidskosten]]=1,Tb_Activiteiten[[#Headers],[Arbeidskosten]],"")))</f>
        <v/>
      </c>
      <c r="AR1182" t="str">
        <f>IF(ISNUMBER(FIND("arbeid",Methode_Keuze)),"",IF(ISNUMBER(FIND("arbeid",Methode_Keuze)),"",IF(Tb_Activiteiten[[#This Row],[Arbeidskosten op basis van IKS]]=1,Tb_Activiteiten[[#Headers],[Arbeidskosten op basis van IKS]],"")))</f>
        <v/>
      </c>
      <c r="AS1182" t="str">
        <f>IF(ISNUMBER(FIND("overige",Methode_Keuze)),"",IF(Tb_Activiteiten[[#This Row],[Kosten derden exclusief btw]]=1,Tb_Activiteiten[[#Headers],[Kosten derden exclusief btw]],""))</f>
        <v/>
      </c>
      <c r="AT1182" t="str">
        <f>IF(ISNUMBER(FIND("overige",Methode_Keuze)),"",IF(Tb_Activiteiten[[#This Row],[Niet verrekenbare btw]]=1,Tb_Activiteiten[[#Headers],[Niet verrekenbare btw]],""))</f>
        <v/>
      </c>
      <c r="AU1182" t="str">
        <f>IF(ISNUMBER(FIND("overige",Methode_Keuze)),"",IF(Tb_Activiteiten[[#This Row],[Grondkosten]]=1,Tb_Activiteiten[[#Headers],[Grondkosten]],""))</f>
        <v/>
      </c>
      <c r="AV1182" t="str">
        <f>IF(ISNUMBER(FIND("overige",Methode_Keuze)),"",IF(Tb_Activiteiten[[#This Row],[Bijdrage in natura (overige)]]=1,Tb_Activiteiten[[#Headers],[Bijdrage in natura (overige)]],""))</f>
        <v/>
      </c>
      <c r="AW1182" t="str">
        <f>IF(ISNUMBER(FIND("overige",Methode_Keuze)),"",IF(Tb_Activiteiten[[#This Row],[Bijdrage in natura (vrijwilligers)]]=1,Tb_Activiteiten[[#Headers],[Bijdrage in natura (vrijwilligers)]],""))</f>
        <v/>
      </c>
      <c r="AX1182" t="str">
        <f>IF(ISNUMBER(FIND("overige",Methode_Keuze)),"",IF(Tb_Activiteiten[[#This Row],[Afschrijvingskosten]]=1,Tb_Activiteiten[[#Headers],[Afschrijvingskosten]],""))</f>
        <v/>
      </c>
      <c r="AY1182" t="str">
        <f>IF(ISNUMBER(FIND("overige",Methode_Keuze)),"",IF(Tb_Activiteiten[[#This Row],[Vergoeding]]=1,Tb_Activiteiten[[#Headers],[Vergoeding]],""))</f>
        <v/>
      </c>
      <c r="AZ1182" t="str">
        <f>IF(ISNUMBER(FIND("arbeid",Methode_Keuze)),"",IF(Tb_Activiteiten[[#This Row],[Arbeidskosten - vast tarief (excl eigen arbeid)]]=1,Tb_Activiteiten[[#Headers],[Arbeidskosten - vast tarief (excl eigen arbeid)]],""))</f>
        <v/>
      </c>
      <c r="BA1182" t="str">
        <f>IF(ISNUMBER(FIND("overige",Methode_Keuze)),"",IF(Tb_Activiteiten[[#This Row],[Overige kosten]]=1,Tb_Activiteiten[[#Headers],[Overige kosten]],""))</f>
        <v/>
      </c>
    </row>
    <row r="1183" spans="1:53" x14ac:dyDescent="0.25">
      <c r="A1183" s="135"/>
      <c r="B1183" s="135"/>
      <c r="C1183" s="135"/>
      <c r="D1183" s="135"/>
      <c r="E1183" s="135"/>
      <c r="F1183" s="135"/>
      <c r="G1183" s="135"/>
      <c r="O1183" s="56"/>
      <c r="Q1183" t="str">
        <f>IFERROR(IF(VLOOKUP(Tb_Activiteiten[[#This Row],[Openstelling]],Tb_Openstelling[],2,0)=1,1,""),"")</f>
        <v/>
      </c>
      <c r="AK1183" t="str">
        <f>IF(ISNUMBER(FIND("arbeid",Methode_Keuze)),"",IF(ISNUMBER(FIND("arbeid",Methode_Keuze)),"",IF(Tb_Activiteiten[[#This Row],[Loonkosten]]=1,Tb_Activiteiten[[#Headers],[Loonkosten]],"")))</f>
        <v/>
      </c>
      <c r="AL1183" t="str">
        <f>IF(ISNUMBER(FIND("arbeid",Methode_Keuze)),"",IF(ISNUMBER(FIND("arbeid",Methode_Keuze)),"",IF(Tb_Activiteiten[[#This Row],[Eigen arbeid]]=1,Tb_Activiteiten[[#Headers],[Eigen arbeid]],"")))</f>
        <v/>
      </c>
      <c r="AM1183" t="str">
        <f>IF(ISNUMBER(FIND("arbeid",Methode_Keuze)),"",IF(ISNUMBER(FIND("arbeid",Methode_Keuze)),"",IF(Tb_Activiteiten[[#This Row],[Projectmedewerker]]=1,Tb_Activiteiten[[#Headers],[Projectmedewerker]],"")))</f>
        <v/>
      </c>
      <c r="AN1183" t="str">
        <f>IF(ISNUMBER(FIND("arbeid",Methode_Keuze)),"",IF(ISNUMBER(FIND("arbeid",Methode_Keuze)),"",IF(Tb_Activiteiten[[#This Row],[Landbouwer]]=1,Tb_Activiteiten[[#Headers],[Landbouwer]],"")))</f>
        <v/>
      </c>
      <c r="AO1183" t="str">
        <f>IF(ISNUMBER(FIND("arbeid",Methode_Keuze)),"",IF(ISNUMBER(FIND("arbeid",Methode_Keuze)),"",IF(Tb_Activiteiten[[#This Row],[Adviseur]]=1,Tb_Activiteiten[[#Headers],[Adviseur]],"")))</f>
        <v/>
      </c>
      <c r="AP1183" t="str">
        <f>IF(ISNUMBER(FIND("arbeid",Methode_Keuze)),"",IF(ISNUMBER(FIND("arbeid",Methode_Keuze)),"",IF(Tb_Activiteiten[[#This Row],[Projectleider/Expert]]=1,Tb_Activiteiten[[#Headers],[Projectleider/Expert]],"")))</f>
        <v/>
      </c>
      <c r="AQ1183" t="str">
        <f>IF(ISNUMBER(FIND("arbeid",Methode_Keuze)),"",IF(ISNUMBER(FIND("arbeid",Methode_Keuze)),"",IF(Tb_Activiteiten[[#This Row],[Arbeidskosten]]=1,Tb_Activiteiten[[#Headers],[Arbeidskosten]],"")))</f>
        <v/>
      </c>
      <c r="AR1183" t="str">
        <f>IF(ISNUMBER(FIND("arbeid",Methode_Keuze)),"",IF(ISNUMBER(FIND("arbeid",Methode_Keuze)),"",IF(Tb_Activiteiten[[#This Row],[Arbeidskosten op basis van IKS]]=1,Tb_Activiteiten[[#Headers],[Arbeidskosten op basis van IKS]],"")))</f>
        <v/>
      </c>
      <c r="AS1183" t="str">
        <f>IF(ISNUMBER(FIND("overige",Methode_Keuze)),"",IF(Tb_Activiteiten[[#This Row],[Kosten derden exclusief btw]]=1,Tb_Activiteiten[[#Headers],[Kosten derden exclusief btw]],""))</f>
        <v/>
      </c>
      <c r="AT1183" t="str">
        <f>IF(ISNUMBER(FIND("overige",Methode_Keuze)),"",IF(Tb_Activiteiten[[#This Row],[Niet verrekenbare btw]]=1,Tb_Activiteiten[[#Headers],[Niet verrekenbare btw]],""))</f>
        <v/>
      </c>
      <c r="AU1183" t="str">
        <f>IF(ISNUMBER(FIND("overige",Methode_Keuze)),"",IF(Tb_Activiteiten[[#This Row],[Grondkosten]]=1,Tb_Activiteiten[[#Headers],[Grondkosten]],""))</f>
        <v/>
      </c>
      <c r="AV1183" t="str">
        <f>IF(ISNUMBER(FIND("overige",Methode_Keuze)),"",IF(Tb_Activiteiten[[#This Row],[Bijdrage in natura (overige)]]=1,Tb_Activiteiten[[#Headers],[Bijdrage in natura (overige)]],""))</f>
        <v/>
      </c>
      <c r="AW1183" t="str">
        <f>IF(ISNUMBER(FIND("overige",Methode_Keuze)),"",IF(Tb_Activiteiten[[#This Row],[Bijdrage in natura (vrijwilligers)]]=1,Tb_Activiteiten[[#Headers],[Bijdrage in natura (vrijwilligers)]],""))</f>
        <v/>
      </c>
      <c r="AX1183" t="str">
        <f>IF(ISNUMBER(FIND("overige",Methode_Keuze)),"",IF(Tb_Activiteiten[[#This Row],[Afschrijvingskosten]]=1,Tb_Activiteiten[[#Headers],[Afschrijvingskosten]],""))</f>
        <v/>
      </c>
      <c r="AY1183" t="str">
        <f>IF(ISNUMBER(FIND("overige",Methode_Keuze)),"",IF(Tb_Activiteiten[[#This Row],[Vergoeding]]=1,Tb_Activiteiten[[#Headers],[Vergoeding]],""))</f>
        <v/>
      </c>
      <c r="AZ1183" t="str">
        <f>IF(ISNUMBER(FIND("arbeid",Methode_Keuze)),"",IF(Tb_Activiteiten[[#This Row],[Arbeidskosten - vast tarief (excl eigen arbeid)]]=1,Tb_Activiteiten[[#Headers],[Arbeidskosten - vast tarief (excl eigen arbeid)]],""))</f>
        <v/>
      </c>
      <c r="BA1183" t="str">
        <f>IF(ISNUMBER(FIND("overige",Methode_Keuze)),"",IF(Tb_Activiteiten[[#This Row],[Overige kosten]]=1,Tb_Activiteiten[[#Headers],[Overige kosten]],""))</f>
        <v/>
      </c>
    </row>
    <row r="1184" spans="1:53" x14ac:dyDescent="0.25">
      <c r="A1184" s="135"/>
      <c r="B1184" s="135"/>
      <c r="C1184" s="135"/>
      <c r="D1184" s="135"/>
      <c r="E1184" s="135"/>
      <c r="F1184" s="135"/>
      <c r="G1184" s="135"/>
      <c r="O1184" s="56"/>
      <c r="Q1184" t="str">
        <f>IFERROR(IF(VLOOKUP(Tb_Activiteiten[[#This Row],[Openstelling]],Tb_Openstelling[],2,0)=1,1,""),"")</f>
        <v/>
      </c>
      <c r="AK1184" t="str">
        <f>IF(ISNUMBER(FIND("arbeid",Methode_Keuze)),"",IF(ISNUMBER(FIND("arbeid",Methode_Keuze)),"",IF(Tb_Activiteiten[[#This Row],[Loonkosten]]=1,Tb_Activiteiten[[#Headers],[Loonkosten]],"")))</f>
        <v/>
      </c>
      <c r="AL1184" t="str">
        <f>IF(ISNUMBER(FIND("arbeid",Methode_Keuze)),"",IF(ISNUMBER(FIND("arbeid",Methode_Keuze)),"",IF(Tb_Activiteiten[[#This Row],[Eigen arbeid]]=1,Tb_Activiteiten[[#Headers],[Eigen arbeid]],"")))</f>
        <v/>
      </c>
      <c r="AM1184" t="str">
        <f>IF(ISNUMBER(FIND("arbeid",Methode_Keuze)),"",IF(ISNUMBER(FIND("arbeid",Methode_Keuze)),"",IF(Tb_Activiteiten[[#This Row],[Projectmedewerker]]=1,Tb_Activiteiten[[#Headers],[Projectmedewerker]],"")))</f>
        <v/>
      </c>
      <c r="AN1184" t="str">
        <f>IF(ISNUMBER(FIND("arbeid",Methode_Keuze)),"",IF(ISNUMBER(FIND("arbeid",Methode_Keuze)),"",IF(Tb_Activiteiten[[#This Row],[Landbouwer]]=1,Tb_Activiteiten[[#Headers],[Landbouwer]],"")))</f>
        <v/>
      </c>
      <c r="AO1184" t="str">
        <f>IF(ISNUMBER(FIND("arbeid",Methode_Keuze)),"",IF(ISNUMBER(FIND("arbeid",Methode_Keuze)),"",IF(Tb_Activiteiten[[#This Row],[Adviseur]]=1,Tb_Activiteiten[[#Headers],[Adviseur]],"")))</f>
        <v/>
      </c>
      <c r="AP1184" t="str">
        <f>IF(ISNUMBER(FIND("arbeid",Methode_Keuze)),"",IF(ISNUMBER(FIND("arbeid",Methode_Keuze)),"",IF(Tb_Activiteiten[[#This Row],[Projectleider/Expert]]=1,Tb_Activiteiten[[#Headers],[Projectleider/Expert]],"")))</f>
        <v/>
      </c>
      <c r="AQ1184" t="str">
        <f>IF(ISNUMBER(FIND("arbeid",Methode_Keuze)),"",IF(ISNUMBER(FIND("arbeid",Methode_Keuze)),"",IF(Tb_Activiteiten[[#This Row],[Arbeidskosten]]=1,Tb_Activiteiten[[#Headers],[Arbeidskosten]],"")))</f>
        <v/>
      </c>
      <c r="AR1184" t="str">
        <f>IF(ISNUMBER(FIND("arbeid",Methode_Keuze)),"",IF(ISNUMBER(FIND("arbeid",Methode_Keuze)),"",IF(Tb_Activiteiten[[#This Row],[Arbeidskosten op basis van IKS]]=1,Tb_Activiteiten[[#Headers],[Arbeidskosten op basis van IKS]],"")))</f>
        <v/>
      </c>
      <c r="AS1184" t="str">
        <f>IF(ISNUMBER(FIND("overige",Methode_Keuze)),"",IF(Tb_Activiteiten[[#This Row],[Kosten derden exclusief btw]]=1,Tb_Activiteiten[[#Headers],[Kosten derden exclusief btw]],""))</f>
        <v/>
      </c>
      <c r="AT1184" t="str">
        <f>IF(ISNUMBER(FIND("overige",Methode_Keuze)),"",IF(Tb_Activiteiten[[#This Row],[Niet verrekenbare btw]]=1,Tb_Activiteiten[[#Headers],[Niet verrekenbare btw]],""))</f>
        <v/>
      </c>
      <c r="AU1184" t="str">
        <f>IF(ISNUMBER(FIND("overige",Methode_Keuze)),"",IF(Tb_Activiteiten[[#This Row],[Grondkosten]]=1,Tb_Activiteiten[[#Headers],[Grondkosten]],""))</f>
        <v/>
      </c>
      <c r="AV1184" t="str">
        <f>IF(ISNUMBER(FIND("overige",Methode_Keuze)),"",IF(Tb_Activiteiten[[#This Row],[Bijdrage in natura (overige)]]=1,Tb_Activiteiten[[#Headers],[Bijdrage in natura (overige)]],""))</f>
        <v/>
      </c>
      <c r="AW1184" t="str">
        <f>IF(ISNUMBER(FIND("overige",Methode_Keuze)),"",IF(Tb_Activiteiten[[#This Row],[Bijdrage in natura (vrijwilligers)]]=1,Tb_Activiteiten[[#Headers],[Bijdrage in natura (vrijwilligers)]],""))</f>
        <v/>
      </c>
      <c r="AX1184" t="str">
        <f>IF(ISNUMBER(FIND("overige",Methode_Keuze)),"",IF(Tb_Activiteiten[[#This Row],[Afschrijvingskosten]]=1,Tb_Activiteiten[[#Headers],[Afschrijvingskosten]],""))</f>
        <v/>
      </c>
      <c r="AY1184" t="str">
        <f>IF(ISNUMBER(FIND("overige",Methode_Keuze)),"",IF(Tb_Activiteiten[[#This Row],[Vergoeding]]=1,Tb_Activiteiten[[#Headers],[Vergoeding]],""))</f>
        <v/>
      </c>
      <c r="AZ1184" t="str">
        <f>IF(ISNUMBER(FIND("arbeid",Methode_Keuze)),"",IF(Tb_Activiteiten[[#This Row],[Arbeidskosten - vast tarief (excl eigen arbeid)]]=1,Tb_Activiteiten[[#Headers],[Arbeidskosten - vast tarief (excl eigen arbeid)]],""))</f>
        <v/>
      </c>
      <c r="BA1184" t="str">
        <f>IF(ISNUMBER(FIND("overige",Methode_Keuze)),"",IF(Tb_Activiteiten[[#This Row],[Overige kosten]]=1,Tb_Activiteiten[[#Headers],[Overige kosten]],""))</f>
        <v/>
      </c>
    </row>
    <row r="1185" spans="1:53" x14ac:dyDescent="0.25">
      <c r="A1185" s="135"/>
      <c r="B1185" s="135"/>
      <c r="C1185" s="135"/>
      <c r="D1185" s="135"/>
      <c r="E1185" s="135"/>
      <c r="F1185" s="135"/>
      <c r="G1185" s="135"/>
      <c r="O1185" s="56"/>
      <c r="Q1185" t="str">
        <f>IFERROR(IF(VLOOKUP(Tb_Activiteiten[[#This Row],[Openstelling]],Tb_Openstelling[],2,0)=1,1,""),"")</f>
        <v/>
      </c>
      <c r="AK1185" t="str">
        <f>IF(ISNUMBER(FIND("arbeid",Methode_Keuze)),"",IF(ISNUMBER(FIND("arbeid",Methode_Keuze)),"",IF(Tb_Activiteiten[[#This Row],[Loonkosten]]=1,Tb_Activiteiten[[#Headers],[Loonkosten]],"")))</f>
        <v/>
      </c>
      <c r="AL1185" t="str">
        <f>IF(ISNUMBER(FIND("arbeid",Methode_Keuze)),"",IF(ISNUMBER(FIND("arbeid",Methode_Keuze)),"",IF(Tb_Activiteiten[[#This Row],[Eigen arbeid]]=1,Tb_Activiteiten[[#Headers],[Eigen arbeid]],"")))</f>
        <v/>
      </c>
      <c r="AM1185" t="str">
        <f>IF(ISNUMBER(FIND("arbeid",Methode_Keuze)),"",IF(ISNUMBER(FIND("arbeid",Methode_Keuze)),"",IF(Tb_Activiteiten[[#This Row],[Projectmedewerker]]=1,Tb_Activiteiten[[#Headers],[Projectmedewerker]],"")))</f>
        <v/>
      </c>
      <c r="AN1185" t="str">
        <f>IF(ISNUMBER(FIND("arbeid",Methode_Keuze)),"",IF(ISNUMBER(FIND("arbeid",Methode_Keuze)),"",IF(Tb_Activiteiten[[#This Row],[Landbouwer]]=1,Tb_Activiteiten[[#Headers],[Landbouwer]],"")))</f>
        <v/>
      </c>
      <c r="AO1185" t="str">
        <f>IF(ISNUMBER(FIND("arbeid",Methode_Keuze)),"",IF(ISNUMBER(FIND("arbeid",Methode_Keuze)),"",IF(Tb_Activiteiten[[#This Row],[Adviseur]]=1,Tb_Activiteiten[[#Headers],[Adviseur]],"")))</f>
        <v/>
      </c>
      <c r="AP1185" t="str">
        <f>IF(ISNUMBER(FIND("arbeid",Methode_Keuze)),"",IF(ISNUMBER(FIND("arbeid",Methode_Keuze)),"",IF(Tb_Activiteiten[[#This Row],[Projectleider/Expert]]=1,Tb_Activiteiten[[#Headers],[Projectleider/Expert]],"")))</f>
        <v/>
      </c>
      <c r="AQ1185" t="str">
        <f>IF(ISNUMBER(FIND("arbeid",Methode_Keuze)),"",IF(ISNUMBER(FIND("arbeid",Methode_Keuze)),"",IF(Tb_Activiteiten[[#This Row],[Arbeidskosten]]=1,Tb_Activiteiten[[#Headers],[Arbeidskosten]],"")))</f>
        <v/>
      </c>
      <c r="AR1185" t="str">
        <f>IF(ISNUMBER(FIND("arbeid",Methode_Keuze)),"",IF(ISNUMBER(FIND("arbeid",Methode_Keuze)),"",IF(Tb_Activiteiten[[#This Row],[Arbeidskosten op basis van IKS]]=1,Tb_Activiteiten[[#Headers],[Arbeidskosten op basis van IKS]],"")))</f>
        <v/>
      </c>
      <c r="AS1185" t="str">
        <f>IF(ISNUMBER(FIND("overige",Methode_Keuze)),"",IF(Tb_Activiteiten[[#This Row],[Kosten derden exclusief btw]]=1,Tb_Activiteiten[[#Headers],[Kosten derden exclusief btw]],""))</f>
        <v/>
      </c>
      <c r="AT1185" t="str">
        <f>IF(ISNUMBER(FIND("overige",Methode_Keuze)),"",IF(Tb_Activiteiten[[#This Row],[Niet verrekenbare btw]]=1,Tb_Activiteiten[[#Headers],[Niet verrekenbare btw]],""))</f>
        <v/>
      </c>
      <c r="AU1185" t="str">
        <f>IF(ISNUMBER(FIND("overige",Methode_Keuze)),"",IF(Tb_Activiteiten[[#This Row],[Grondkosten]]=1,Tb_Activiteiten[[#Headers],[Grondkosten]],""))</f>
        <v/>
      </c>
      <c r="AV1185" t="str">
        <f>IF(ISNUMBER(FIND("overige",Methode_Keuze)),"",IF(Tb_Activiteiten[[#This Row],[Bijdrage in natura (overige)]]=1,Tb_Activiteiten[[#Headers],[Bijdrage in natura (overige)]],""))</f>
        <v/>
      </c>
      <c r="AW1185" t="str">
        <f>IF(ISNUMBER(FIND("overige",Methode_Keuze)),"",IF(Tb_Activiteiten[[#This Row],[Bijdrage in natura (vrijwilligers)]]=1,Tb_Activiteiten[[#Headers],[Bijdrage in natura (vrijwilligers)]],""))</f>
        <v/>
      </c>
      <c r="AX1185" t="str">
        <f>IF(ISNUMBER(FIND("overige",Methode_Keuze)),"",IF(Tb_Activiteiten[[#This Row],[Afschrijvingskosten]]=1,Tb_Activiteiten[[#Headers],[Afschrijvingskosten]],""))</f>
        <v/>
      </c>
      <c r="AY1185" t="str">
        <f>IF(ISNUMBER(FIND("overige",Methode_Keuze)),"",IF(Tb_Activiteiten[[#This Row],[Vergoeding]]=1,Tb_Activiteiten[[#Headers],[Vergoeding]],""))</f>
        <v/>
      </c>
      <c r="AZ1185" t="str">
        <f>IF(ISNUMBER(FIND("arbeid",Methode_Keuze)),"",IF(Tb_Activiteiten[[#This Row],[Arbeidskosten - vast tarief (excl eigen arbeid)]]=1,Tb_Activiteiten[[#Headers],[Arbeidskosten - vast tarief (excl eigen arbeid)]],""))</f>
        <v/>
      </c>
      <c r="BA1185" t="str">
        <f>IF(ISNUMBER(FIND("overige",Methode_Keuze)),"",IF(Tb_Activiteiten[[#This Row],[Overige kosten]]=1,Tb_Activiteiten[[#Headers],[Overige kosten]],""))</f>
        <v/>
      </c>
    </row>
    <row r="1186" spans="1:53" x14ac:dyDescent="0.25">
      <c r="A1186" s="135"/>
      <c r="B1186" s="135"/>
      <c r="C1186" s="135"/>
      <c r="D1186" s="135"/>
      <c r="E1186" s="135"/>
      <c r="F1186" s="135"/>
      <c r="G1186" s="135"/>
      <c r="O1186" s="56"/>
      <c r="Q1186" t="str">
        <f>IFERROR(IF(VLOOKUP(Tb_Activiteiten[[#This Row],[Openstelling]],Tb_Openstelling[],2,0)=1,1,""),"")</f>
        <v/>
      </c>
      <c r="AK1186" t="str">
        <f>IF(ISNUMBER(FIND("arbeid",Methode_Keuze)),"",IF(ISNUMBER(FIND("arbeid",Methode_Keuze)),"",IF(Tb_Activiteiten[[#This Row],[Loonkosten]]=1,Tb_Activiteiten[[#Headers],[Loonkosten]],"")))</f>
        <v/>
      </c>
      <c r="AL1186" t="str">
        <f>IF(ISNUMBER(FIND("arbeid",Methode_Keuze)),"",IF(ISNUMBER(FIND("arbeid",Methode_Keuze)),"",IF(Tb_Activiteiten[[#This Row],[Eigen arbeid]]=1,Tb_Activiteiten[[#Headers],[Eigen arbeid]],"")))</f>
        <v/>
      </c>
      <c r="AM1186" t="str">
        <f>IF(ISNUMBER(FIND("arbeid",Methode_Keuze)),"",IF(ISNUMBER(FIND("arbeid",Methode_Keuze)),"",IF(Tb_Activiteiten[[#This Row],[Projectmedewerker]]=1,Tb_Activiteiten[[#Headers],[Projectmedewerker]],"")))</f>
        <v/>
      </c>
      <c r="AN1186" t="str">
        <f>IF(ISNUMBER(FIND("arbeid",Methode_Keuze)),"",IF(ISNUMBER(FIND("arbeid",Methode_Keuze)),"",IF(Tb_Activiteiten[[#This Row],[Landbouwer]]=1,Tb_Activiteiten[[#Headers],[Landbouwer]],"")))</f>
        <v/>
      </c>
      <c r="AO1186" t="str">
        <f>IF(ISNUMBER(FIND("arbeid",Methode_Keuze)),"",IF(ISNUMBER(FIND("arbeid",Methode_Keuze)),"",IF(Tb_Activiteiten[[#This Row],[Adviseur]]=1,Tb_Activiteiten[[#Headers],[Adviseur]],"")))</f>
        <v/>
      </c>
      <c r="AP1186" t="str">
        <f>IF(ISNUMBER(FIND("arbeid",Methode_Keuze)),"",IF(ISNUMBER(FIND("arbeid",Methode_Keuze)),"",IF(Tb_Activiteiten[[#This Row],[Projectleider/Expert]]=1,Tb_Activiteiten[[#Headers],[Projectleider/Expert]],"")))</f>
        <v/>
      </c>
      <c r="AQ1186" t="str">
        <f>IF(ISNUMBER(FIND("arbeid",Methode_Keuze)),"",IF(ISNUMBER(FIND("arbeid",Methode_Keuze)),"",IF(Tb_Activiteiten[[#This Row],[Arbeidskosten]]=1,Tb_Activiteiten[[#Headers],[Arbeidskosten]],"")))</f>
        <v/>
      </c>
      <c r="AR1186" t="str">
        <f>IF(ISNUMBER(FIND("arbeid",Methode_Keuze)),"",IF(ISNUMBER(FIND("arbeid",Methode_Keuze)),"",IF(Tb_Activiteiten[[#This Row],[Arbeidskosten op basis van IKS]]=1,Tb_Activiteiten[[#Headers],[Arbeidskosten op basis van IKS]],"")))</f>
        <v/>
      </c>
      <c r="AS1186" t="str">
        <f>IF(ISNUMBER(FIND("overige",Methode_Keuze)),"",IF(Tb_Activiteiten[[#This Row],[Kosten derden exclusief btw]]=1,Tb_Activiteiten[[#Headers],[Kosten derden exclusief btw]],""))</f>
        <v/>
      </c>
      <c r="AT1186" t="str">
        <f>IF(ISNUMBER(FIND("overige",Methode_Keuze)),"",IF(Tb_Activiteiten[[#This Row],[Niet verrekenbare btw]]=1,Tb_Activiteiten[[#Headers],[Niet verrekenbare btw]],""))</f>
        <v/>
      </c>
      <c r="AU1186" t="str">
        <f>IF(ISNUMBER(FIND("overige",Methode_Keuze)),"",IF(Tb_Activiteiten[[#This Row],[Grondkosten]]=1,Tb_Activiteiten[[#Headers],[Grondkosten]],""))</f>
        <v/>
      </c>
      <c r="AV1186" t="str">
        <f>IF(ISNUMBER(FIND("overige",Methode_Keuze)),"",IF(Tb_Activiteiten[[#This Row],[Bijdrage in natura (overige)]]=1,Tb_Activiteiten[[#Headers],[Bijdrage in natura (overige)]],""))</f>
        <v/>
      </c>
      <c r="AW1186" t="str">
        <f>IF(ISNUMBER(FIND("overige",Methode_Keuze)),"",IF(Tb_Activiteiten[[#This Row],[Bijdrage in natura (vrijwilligers)]]=1,Tb_Activiteiten[[#Headers],[Bijdrage in natura (vrijwilligers)]],""))</f>
        <v/>
      </c>
      <c r="AX1186" t="str">
        <f>IF(ISNUMBER(FIND("overige",Methode_Keuze)),"",IF(Tb_Activiteiten[[#This Row],[Afschrijvingskosten]]=1,Tb_Activiteiten[[#Headers],[Afschrijvingskosten]],""))</f>
        <v/>
      </c>
      <c r="AY1186" t="str">
        <f>IF(ISNUMBER(FIND("overige",Methode_Keuze)),"",IF(Tb_Activiteiten[[#This Row],[Vergoeding]]=1,Tb_Activiteiten[[#Headers],[Vergoeding]],""))</f>
        <v/>
      </c>
      <c r="AZ1186" t="str">
        <f>IF(ISNUMBER(FIND("arbeid",Methode_Keuze)),"",IF(Tb_Activiteiten[[#This Row],[Arbeidskosten - vast tarief (excl eigen arbeid)]]=1,Tb_Activiteiten[[#Headers],[Arbeidskosten - vast tarief (excl eigen arbeid)]],""))</f>
        <v/>
      </c>
      <c r="BA1186" t="str">
        <f>IF(ISNUMBER(FIND("overige",Methode_Keuze)),"",IF(Tb_Activiteiten[[#This Row],[Overige kosten]]=1,Tb_Activiteiten[[#Headers],[Overige kosten]],""))</f>
        <v/>
      </c>
    </row>
    <row r="1187" spans="1:53" x14ac:dyDescent="0.25">
      <c r="A1187" s="135"/>
      <c r="B1187" s="135"/>
      <c r="C1187" s="135"/>
      <c r="D1187" s="135"/>
      <c r="E1187" s="135"/>
      <c r="F1187" s="135"/>
      <c r="G1187" s="135"/>
      <c r="O1187" s="56"/>
      <c r="Q1187" t="str">
        <f>IFERROR(IF(VLOOKUP(Tb_Activiteiten[[#This Row],[Openstelling]],Tb_Openstelling[],2,0)=1,1,""),"")</f>
        <v/>
      </c>
      <c r="AK1187" t="str">
        <f>IF(ISNUMBER(FIND("arbeid",Methode_Keuze)),"",IF(ISNUMBER(FIND("arbeid",Methode_Keuze)),"",IF(Tb_Activiteiten[[#This Row],[Loonkosten]]=1,Tb_Activiteiten[[#Headers],[Loonkosten]],"")))</f>
        <v/>
      </c>
      <c r="AL1187" t="str">
        <f>IF(ISNUMBER(FIND("arbeid",Methode_Keuze)),"",IF(ISNUMBER(FIND("arbeid",Methode_Keuze)),"",IF(Tb_Activiteiten[[#This Row],[Eigen arbeid]]=1,Tb_Activiteiten[[#Headers],[Eigen arbeid]],"")))</f>
        <v/>
      </c>
      <c r="AM1187" t="str">
        <f>IF(ISNUMBER(FIND("arbeid",Methode_Keuze)),"",IF(ISNUMBER(FIND("arbeid",Methode_Keuze)),"",IF(Tb_Activiteiten[[#This Row],[Projectmedewerker]]=1,Tb_Activiteiten[[#Headers],[Projectmedewerker]],"")))</f>
        <v/>
      </c>
      <c r="AN1187" t="str">
        <f>IF(ISNUMBER(FIND("arbeid",Methode_Keuze)),"",IF(ISNUMBER(FIND("arbeid",Methode_Keuze)),"",IF(Tb_Activiteiten[[#This Row],[Landbouwer]]=1,Tb_Activiteiten[[#Headers],[Landbouwer]],"")))</f>
        <v/>
      </c>
      <c r="AO1187" t="str">
        <f>IF(ISNUMBER(FIND("arbeid",Methode_Keuze)),"",IF(ISNUMBER(FIND("arbeid",Methode_Keuze)),"",IF(Tb_Activiteiten[[#This Row],[Adviseur]]=1,Tb_Activiteiten[[#Headers],[Adviseur]],"")))</f>
        <v/>
      </c>
      <c r="AP1187" t="str">
        <f>IF(ISNUMBER(FIND("arbeid",Methode_Keuze)),"",IF(ISNUMBER(FIND("arbeid",Methode_Keuze)),"",IF(Tb_Activiteiten[[#This Row],[Projectleider/Expert]]=1,Tb_Activiteiten[[#Headers],[Projectleider/Expert]],"")))</f>
        <v/>
      </c>
      <c r="AQ1187" t="str">
        <f>IF(ISNUMBER(FIND("arbeid",Methode_Keuze)),"",IF(ISNUMBER(FIND("arbeid",Methode_Keuze)),"",IF(Tb_Activiteiten[[#This Row],[Arbeidskosten]]=1,Tb_Activiteiten[[#Headers],[Arbeidskosten]],"")))</f>
        <v/>
      </c>
      <c r="AR1187" t="str">
        <f>IF(ISNUMBER(FIND("arbeid",Methode_Keuze)),"",IF(ISNUMBER(FIND("arbeid",Methode_Keuze)),"",IF(Tb_Activiteiten[[#This Row],[Arbeidskosten op basis van IKS]]=1,Tb_Activiteiten[[#Headers],[Arbeidskosten op basis van IKS]],"")))</f>
        <v/>
      </c>
      <c r="AS1187" t="str">
        <f>IF(ISNUMBER(FIND("overige",Methode_Keuze)),"",IF(Tb_Activiteiten[[#This Row],[Kosten derden exclusief btw]]=1,Tb_Activiteiten[[#Headers],[Kosten derden exclusief btw]],""))</f>
        <v/>
      </c>
      <c r="AT1187" t="str">
        <f>IF(ISNUMBER(FIND("overige",Methode_Keuze)),"",IF(Tb_Activiteiten[[#This Row],[Niet verrekenbare btw]]=1,Tb_Activiteiten[[#Headers],[Niet verrekenbare btw]],""))</f>
        <v/>
      </c>
      <c r="AU1187" t="str">
        <f>IF(ISNUMBER(FIND("overige",Methode_Keuze)),"",IF(Tb_Activiteiten[[#This Row],[Grondkosten]]=1,Tb_Activiteiten[[#Headers],[Grondkosten]],""))</f>
        <v/>
      </c>
      <c r="AV1187" t="str">
        <f>IF(ISNUMBER(FIND("overige",Methode_Keuze)),"",IF(Tb_Activiteiten[[#This Row],[Bijdrage in natura (overige)]]=1,Tb_Activiteiten[[#Headers],[Bijdrage in natura (overige)]],""))</f>
        <v/>
      </c>
      <c r="AW1187" t="str">
        <f>IF(ISNUMBER(FIND("overige",Methode_Keuze)),"",IF(Tb_Activiteiten[[#This Row],[Bijdrage in natura (vrijwilligers)]]=1,Tb_Activiteiten[[#Headers],[Bijdrage in natura (vrijwilligers)]],""))</f>
        <v/>
      </c>
      <c r="AX1187" t="str">
        <f>IF(ISNUMBER(FIND("overige",Methode_Keuze)),"",IF(Tb_Activiteiten[[#This Row],[Afschrijvingskosten]]=1,Tb_Activiteiten[[#Headers],[Afschrijvingskosten]],""))</f>
        <v/>
      </c>
      <c r="AY1187" t="str">
        <f>IF(ISNUMBER(FIND("overige",Methode_Keuze)),"",IF(Tb_Activiteiten[[#This Row],[Vergoeding]]=1,Tb_Activiteiten[[#Headers],[Vergoeding]],""))</f>
        <v/>
      </c>
      <c r="AZ1187" t="str">
        <f>IF(ISNUMBER(FIND("arbeid",Methode_Keuze)),"",IF(Tb_Activiteiten[[#This Row],[Arbeidskosten - vast tarief (excl eigen arbeid)]]=1,Tb_Activiteiten[[#Headers],[Arbeidskosten - vast tarief (excl eigen arbeid)]],""))</f>
        <v/>
      </c>
      <c r="BA1187" t="str">
        <f>IF(ISNUMBER(FIND("overige",Methode_Keuze)),"",IF(Tb_Activiteiten[[#This Row],[Overige kosten]]=1,Tb_Activiteiten[[#Headers],[Overige kosten]],""))</f>
        <v/>
      </c>
    </row>
    <row r="1188" spans="1:53" x14ac:dyDescent="0.25">
      <c r="A1188" s="135"/>
      <c r="B1188" s="135"/>
      <c r="C1188" s="135"/>
      <c r="D1188" s="135"/>
      <c r="E1188" s="135"/>
      <c r="F1188" s="135"/>
      <c r="G1188" s="135"/>
      <c r="O1188" s="56"/>
      <c r="Q1188" t="str">
        <f>IFERROR(IF(VLOOKUP(Tb_Activiteiten[[#This Row],[Openstelling]],Tb_Openstelling[],2,0)=1,1,""),"")</f>
        <v/>
      </c>
      <c r="AK1188" t="str">
        <f>IF(ISNUMBER(FIND("arbeid",Methode_Keuze)),"",IF(ISNUMBER(FIND("arbeid",Methode_Keuze)),"",IF(Tb_Activiteiten[[#This Row],[Loonkosten]]=1,Tb_Activiteiten[[#Headers],[Loonkosten]],"")))</f>
        <v/>
      </c>
      <c r="AL1188" t="str">
        <f>IF(ISNUMBER(FIND("arbeid",Methode_Keuze)),"",IF(ISNUMBER(FIND("arbeid",Methode_Keuze)),"",IF(Tb_Activiteiten[[#This Row],[Eigen arbeid]]=1,Tb_Activiteiten[[#Headers],[Eigen arbeid]],"")))</f>
        <v/>
      </c>
      <c r="AM1188" t="str">
        <f>IF(ISNUMBER(FIND("arbeid",Methode_Keuze)),"",IF(ISNUMBER(FIND("arbeid",Methode_Keuze)),"",IF(Tb_Activiteiten[[#This Row],[Projectmedewerker]]=1,Tb_Activiteiten[[#Headers],[Projectmedewerker]],"")))</f>
        <v/>
      </c>
      <c r="AN1188" t="str">
        <f>IF(ISNUMBER(FIND("arbeid",Methode_Keuze)),"",IF(ISNUMBER(FIND("arbeid",Methode_Keuze)),"",IF(Tb_Activiteiten[[#This Row],[Landbouwer]]=1,Tb_Activiteiten[[#Headers],[Landbouwer]],"")))</f>
        <v/>
      </c>
      <c r="AO1188" t="str">
        <f>IF(ISNUMBER(FIND("arbeid",Methode_Keuze)),"",IF(ISNUMBER(FIND("arbeid",Methode_Keuze)),"",IF(Tb_Activiteiten[[#This Row],[Adviseur]]=1,Tb_Activiteiten[[#Headers],[Adviseur]],"")))</f>
        <v/>
      </c>
      <c r="AP1188" t="str">
        <f>IF(ISNUMBER(FIND("arbeid",Methode_Keuze)),"",IF(ISNUMBER(FIND("arbeid",Methode_Keuze)),"",IF(Tb_Activiteiten[[#This Row],[Projectleider/Expert]]=1,Tb_Activiteiten[[#Headers],[Projectleider/Expert]],"")))</f>
        <v/>
      </c>
      <c r="AQ1188" t="str">
        <f>IF(ISNUMBER(FIND("arbeid",Methode_Keuze)),"",IF(ISNUMBER(FIND("arbeid",Methode_Keuze)),"",IF(Tb_Activiteiten[[#This Row],[Arbeidskosten]]=1,Tb_Activiteiten[[#Headers],[Arbeidskosten]],"")))</f>
        <v/>
      </c>
      <c r="AR1188" t="str">
        <f>IF(ISNUMBER(FIND("arbeid",Methode_Keuze)),"",IF(ISNUMBER(FIND("arbeid",Methode_Keuze)),"",IF(Tb_Activiteiten[[#This Row],[Arbeidskosten op basis van IKS]]=1,Tb_Activiteiten[[#Headers],[Arbeidskosten op basis van IKS]],"")))</f>
        <v/>
      </c>
      <c r="AS1188" t="str">
        <f>IF(ISNUMBER(FIND("overige",Methode_Keuze)),"",IF(Tb_Activiteiten[[#This Row],[Kosten derden exclusief btw]]=1,Tb_Activiteiten[[#Headers],[Kosten derden exclusief btw]],""))</f>
        <v/>
      </c>
      <c r="AT1188" t="str">
        <f>IF(ISNUMBER(FIND("overige",Methode_Keuze)),"",IF(Tb_Activiteiten[[#This Row],[Niet verrekenbare btw]]=1,Tb_Activiteiten[[#Headers],[Niet verrekenbare btw]],""))</f>
        <v/>
      </c>
      <c r="AU1188" t="str">
        <f>IF(ISNUMBER(FIND("overige",Methode_Keuze)),"",IF(Tb_Activiteiten[[#This Row],[Grondkosten]]=1,Tb_Activiteiten[[#Headers],[Grondkosten]],""))</f>
        <v/>
      </c>
      <c r="AV1188" t="str">
        <f>IF(ISNUMBER(FIND("overige",Methode_Keuze)),"",IF(Tb_Activiteiten[[#This Row],[Bijdrage in natura (overige)]]=1,Tb_Activiteiten[[#Headers],[Bijdrage in natura (overige)]],""))</f>
        <v/>
      </c>
      <c r="AW1188" t="str">
        <f>IF(ISNUMBER(FIND("overige",Methode_Keuze)),"",IF(Tb_Activiteiten[[#This Row],[Bijdrage in natura (vrijwilligers)]]=1,Tb_Activiteiten[[#Headers],[Bijdrage in natura (vrijwilligers)]],""))</f>
        <v/>
      </c>
      <c r="AX1188" t="str">
        <f>IF(ISNUMBER(FIND("overige",Methode_Keuze)),"",IF(Tb_Activiteiten[[#This Row],[Afschrijvingskosten]]=1,Tb_Activiteiten[[#Headers],[Afschrijvingskosten]],""))</f>
        <v/>
      </c>
      <c r="AY1188" t="str">
        <f>IF(ISNUMBER(FIND("overige",Methode_Keuze)),"",IF(Tb_Activiteiten[[#This Row],[Vergoeding]]=1,Tb_Activiteiten[[#Headers],[Vergoeding]],""))</f>
        <v/>
      </c>
      <c r="AZ1188" t="str">
        <f>IF(ISNUMBER(FIND("arbeid",Methode_Keuze)),"",IF(Tb_Activiteiten[[#This Row],[Arbeidskosten - vast tarief (excl eigen arbeid)]]=1,Tb_Activiteiten[[#Headers],[Arbeidskosten - vast tarief (excl eigen arbeid)]],""))</f>
        <v/>
      </c>
      <c r="BA1188" t="str">
        <f>IF(ISNUMBER(FIND("overige",Methode_Keuze)),"",IF(Tb_Activiteiten[[#This Row],[Overige kosten]]=1,Tb_Activiteiten[[#Headers],[Overige kosten]],""))</f>
        <v/>
      </c>
    </row>
    <row r="1189" spans="1:53" x14ac:dyDescent="0.25">
      <c r="A1189" s="135"/>
      <c r="B1189" s="135"/>
      <c r="C1189" s="135"/>
      <c r="D1189" s="135"/>
      <c r="E1189" s="135"/>
      <c r="F1189" s="135"/>
      <c r="G1189" s="135"/>
      <c r="O1189" s="56"/>
      <c r="Q1189" t="str">
        <f>IFERROR(IF(VLOOKUP(Tb_Activiteiten[[#This Row],[Openstelling]],Tb_Openstelling[],2,0)=1,1,""),"")</f>
        <v/>
      </c>
      <c r="AK1189" t="str">
        <f>IF(ISNUMBER(FIND("arbeid",Methode_Keuze)),"",IF(ISNUMBER(FIND("arbeid",Methode_Keuze)),"",IF(Tb_Activiteiten[[#This Row],[Loonkosten]]=1,Tb_Activiteiten[[#Headers],[Loonkosten]],"")))</f>
        <v/>
      </c>
      <c r="AL1189" t="str">
        <f>IF(ISNUMBER(FIND("arbeid",Methode_Keuze)),"",IF(ISNUMBER(FIND("arbeid",Methode_Keuze)),"",IF(Tb_Activiteiten[[#This Row],[Eigen arbeid]]=1,Tb_Activiteiten[[#Headers],[Eigen arbeid]],"")))</f>
        <v/>
      </c>
      <c r="AM1189" t="str">
        <f>IF(ISNUMBER(FIND("arbeid",Methode_Keuze)),"",IF(ISNUMBER(FIND("arbeid",Methode_Keuze)),"",IF(Tb_Activiteiten[[#This Row],[Projectmedewerker]]=1,Tb_Activiteiten[[#Headers],[Projectmedewerker]],"")))</f>
        <v/>
      </c>
      <c r="AN1189" t="str">
        <f>IF(ISNUMBER(FIND("arbeid",Methode_Keuze)),"",IF(ISNUMBER(FIND("arbeid",Methode_Keuze)),"",IF(Tb_Activiteiten[[#This Row],[Landbouwer]]=1,Tb_Activiteiten[[#Headers],[Landbouwer]],"")))</f>
        <v/>
      </c>
      <c r="AO1189" t="str">
        <f>IF(ISNUMBER(FIND("arbeid",Methode_Keuze)),"",IF(ISNUMBER(FIND("arbeid",Methode_Keuze)),"",IF(Tb_Activiteiten[[#This Row],[Adviseur]]=1,Tb_Activiteiten[[#Headers],[Adviseur]],"")))</f>
        <v/>
      </c>
      <c r="AP1189" t="str">
        <f>IF(ISNUMBER(FIND("arbeid",Methode_Keuze)),"",IF(ISNUMBER(FIND("arbeid",Methode_Keuze)),"",IF(Tb_Activiteiten[[#This Row],[Projectleider/Expert]]=1,Tb_Activiteiten[[#Headers],[Projectleider/Expert]],"")))</f>
        <v/>
      </c>
      <c r="AQ1189" t="str">
        <f>IF(ISNUMBER(FIND("arbeid",Methode_Keuze)),"",IF(ISNUMBER(FIND("arbeid",Methode_Keuze)),"",IF(Tb_Activiteiten[[#This Row],[Arbeidskosten]]=1,Tb_Activiteiten[[#Headers],[Arbeidskosten]],"")))</f>
        <v/>
      </c>
      <c r="AR1189" t="str">
        <f>IF(ISNUMBER(FIND("arbeid",Methode_Keuze)),"",IF(ISNUMBER(FIND("arbeid",Methode_Keuze)),"",IF(Tb_Activiteiten[[#This Row],[Arbeidskosten op basis van IKS]]=1,Tb_Activiteiten[[#Headers],[Arbeidskosten op basis van IKS]],"")))</f>
        <v/>
      </c>
      <c r="AS1189" t="str">
        <f>IF(ISNUMBER(FIND("overige",Methode_Keuze)),"",IF(Tb_Activiteiten[[#This Row],[Kosten derden exclusief btw]]=1,Tb_Activiteiten[[#Headers],[Kosten derden exclusief btw]],""))</f>
        <v/>
      </c>
      <c r="AT1189" t="str">
        <f>IF(ISNUMBER(FIND("overige",Methode_Keuze)),"",IF(Tb_Activiteiten[[#This Row],[Niet verrekenbare btw]]=1,Tb_Activiteiten[[#Headers],[Niet verrekenbare btw]],""))</f>
        <v/>
      </c>
      <c r="AU1189" t="str">
        <f>IF(ISNUMBER(FIND("overige",Methode_Keuze)),"",IF(Tb_Activiteiten[[#This Row],[Grondkosten]]=1,Tb_Activiteiten[[#Headers],[Grondkosten]],""))</f>
        <v/>
      </c>
      <c r="AV1189" t="str">
        <f>IF(ISNUMBER(FIND("overige",Methode_Keuze)),"",IF(Tb_Activiteiten[[#This Row],[Bijdrage in natura (overige)]]=1,Tb_Activiteiten[[#Headers],[Bijdrage in natura (overige)]],""))</f>
        <v/>
      </c>
      <c r="AW1189" t="str">
        <f>IF(ISNUMBER(FIND("overige",Methode_Keuze)),"",IF(Tb_Activiteiten[[#This Row],[Bijdrage in natura (vrijwilligers)]]=1,Tb_Activiteiten[[#Headers],[Bijdrage in natura (vrijwilligers)]],""))</f>
        <v/>
      </c>
      <c r="AX1189" t="str">
        <f>IF(ISNUMBER(FIND("overige",Methode_Keuze)),"",IF(Tb_Activiteiten[[#This Row],[Afschrijvingskosten]]=1,Tb_Activiteiten[[#Headers],[Afschrijvingskosten]],""))</f>
        <v/>
      </c>
      <c r="AY1189" t="str">
        <f>IF(ISNUMBER(FIND("overige",Methode_Keuze)),"",IF(Tb_Activiteiten[[#This Row],[Vergoeding]]=1,Tb_Activiteiten[[#Headers],[Vergoeding]],""))</f>
        <v/>
      </c>
      <c r="AZ1189" t="str">
        <f>IF(ISNUMBER(FIND("arbeid",Methode_Keuze)),"",IF(Tb_Activiteiten[[#This Row],[Arbeidskosten - vast tarief (excl eigen arbeid)]]=1,Tb_Activiteiten[[#Headers],[Arbeidskosten - vast tarief (excl eigen arbeid)]],""))</f>
        <v/>
      </c>
      <c r="BA1189" t="str">
        <f>IF(ISNUMBER(FIND("overige",Methode_Keuze)),"",IF(Tb_Activiteiten[[#This Row],[Overige kosten]]=1,Tb_Activiteiten[[#Headers],[Overige kosten]],""))</f>
        <v/>
      </c>
    </row>
    <row r="1190" spans="1:53" x14ac:dyDescent="0.25">
      <c r="A1190" s="135"/>
      <c r="B1190" s="135"/>
      <c r="C1190" s="135"/>
      <c r="D1190" s="135"/>
      <c r="E1190" s="135"/>
      <c r="F1190" s="135"/>
      <c r="G1190" s="135"/>
      <c r="O1190" s="56"/>
      <c r="Q1190" t="str">
        <f>IFERROR(IF(VLOOKUP(Tb_Activiteiten[[#This Row],[Openstelling]],Tb_Openstelling[],2,0)=1,1,""),"")</f>
        <v/>
      </c>
      <c r="AK1190" t="str">
        <f>IF(ISNUMBER(FIND("arbeid",Methode_Keuze)),"",IF(ISNUMBER(FIND("arbeid",Methode_Keuze)),"",IF(Tb_Activiteiten[[#This Row],[Loonkosten]]=1,Tb_Activiteiten[[#Headers],[Loonkosten]],"")))</f>
        <v/>
      </c>
      <c r="AL1190" t="str">
        <f>IF(ISNUMBER(FIND("arbeid",Methode_Keuze)),"",IF(ISNUMBER(FIND("arbeid",Methode_Keuze)),"",IF(Tb_Activiteiten[[#This Row],[Eigen arbeid]]=1,Tb_Activiteiten[[#Headers],[Eigen arbeid]],"")))</f>
        <v/>
      </c>
      <c r="AM1190" t="str">
        <f>IF(ISNUMBER(FIND("arbeid",Methode_Keuze)),"",IF(ISNUMBER(FIND("arbeid",Methode_Keuze)),"",IF(Tb_Activiteiten[[#This Row],[Projectmedewerker]]=1,Tb_Activiteiten[[#Headers],[Projectmedewerker]],"")))</f>
        <v/>
      </c>
      <c r="AN1190" t="str">
        <f>IF(ISNUMBER(FIND("arbeid",Methode_Keuze)),"",IF(ISNUMBER(FIND("arbeid",Methode_Keuze)),"",IF(Tb_Activiteiten[[#This Row],[Landbouwer]]=1,Tb_Activiteiten[[#Headers],[Landbouwer]],"")))</f>
        <v/>
      </c>
      <c r="AO1190" t="str">
        <f>IF(ISNUMBER(FIND("arbeid",Methode_Keuze)),"",IF(ISNUMBER(FIND("arbeid",Methode_Keuze)),"",IF(Tb_Activiteiten[[#This Row],[Adviseur]]=1,Tb_Activiteiten[[#Headers],[Adviseur]],"")))</f>
        <v/>
      </c>
      <c r="AP1190" t="str">
        <f>IF(ISNUMBER(FIND("arbeid",Methode_Keuze)),"",IF(ISNUMBER(FIND("arbeid",Methode_Keuze)),"",IF(Tb_Activiteiten[[#This Row],[Projectleider/Expert]]=1,Tb_Activiteiten[[#Headers],[Projectleider/Expert]],"")))</f>
        <v/>
      </c>
      <c r="AQ1190" t="str">
        <f>IF(ISNUMBER(FIND("arbeid",Methode_Keuze)),"",IF(ISNUMBER(FIND("arbeid",Methode_Keuze)),"",IF(Tb_Activiteiten[[#This Row],[Arbeidskosten]]=1,Tb_Activiteiten[[#Headers],[Arbeidskosten]],"")))</f>
        <v/>
      </c>
      <c r="AR1190" t="str">
        <f>IF(ISNUMBER(FIND("arbeid",Methode_Keuze)),"",IF(ISNUMBER(FIND("arbeid",Methode_Keuze)),"",IF(Tb_Activiteiten[[#This Row],[Arbeidskosten op basis van IKS]]=1,Tb_Activiteiten[[#Headers],[Arbeidskosten op basis van IKS]],"")))</f>
        <v/>
      </c>
      <c r="AS1190" t="str">
        <f>IF(ISNUMBER(FIND("overige",Methode_Keuze)),"",IF(Tb_Activiteiten[[#This Row],[Kosten derden exclusief btw]]=1,Tb_Activiteiten[[#Headers],[Kosten derden exclusief btw]],""))</f>
        <v/>
      </c>
      <c r="AT1190" t="str">
        <f>IF(ISNUMBER(FIND("overige",Methode_Keuze)),"",IF(Tb_Activiteiten[[#This Row],[Niet verrekenbare btw]]=1,Tb_Activiteiten[[#Headers],[Niet verrekenbare btw]],""))</f>
        <v/>
      </c>
      <c r="AU1190" t="str">
        <f>IF(ISNUMBER(FIND("overige",Methode_Keuze)),"",IF(Tb_Activiteiten[[#This Row],[Grondkosten]]=1,Tb_Activiteiten[[#Headers],[Grondkosten]],""))</f>
        <v/>
      </c>
      <c r="AV1190" t="str">
        <f>IF(ISNUMBER(FIND("overige",Methode_Keuze)),"",IF(Tb_Activiteiten[[#This Row],[Bijdrage in natura (overige)]]=1,Tb_Activiteiten[[#Headers],[Bijdrage in natura (overige)]],""))</f>
        <v/>
      </c>
      <c r="AW1190" t="str">
        <f>IF(ISNUMBER(FIND("overige",Methode_Keuze)),"",IF(Tb_Activiteiten[[#This Row],[Bijdrage in natura (vrijwilligers)]]=1,Tb_Activiteiten[[#Headers],[Bijdrage in natura (vrijwilligers)]],""))</f>
        <v/>
      </c>
      <c r="AX1190" t="str">
        <f>IF(ISNUMBER(FIND("overige",Methode_Keuze)),"",IF(Tb_Activiteiten[[#This Row],[Afschrijvingskosten]]=1,Tb_Activiteiten[[#Headers],[Afschrijvingskosten]],""))</f>
        <v/>
      </c>
      <c r="AY1190" t="str">
        <f>IF(ISNUMBER(FIND("overige",Methode_Keuze)),"",IF(Tb_Activiteiten[[#This Row],[Vergoeding]]=1,Tb_Activiteiten[[#Headers],[Vergoeding]],""))</f>
        <v/>
      </c>
      <c r="AZ1190" t="str">
        <f>IF(ISNUMBER(FIND("arbeid",Methode_Keuze)),"",IF(Tb_Activiteiten[[#This Row],[Arbeidskosten - vast tarief (excl eigen arbeid)]]=1,Tb_Activiteiten[[#Headers],[Arbeidskosten - vast tarief (excl eigen arbeid)]],""))</f>
        <v/>
      </c>
      <c r="BA1190" t="str">
        <f>IF(ISNUMBER(FIND("overige",Methode_Keuze)),"",IF(Tb_Activiteiten[[#This Row],[Overige kosten]]=1,Tb_Activiteiten[[#Headers],[Overige kosten]],""))</f>
        <v/>
      </c>
    </row>
    <row r="1191" spans="1:53" x14ac:dyDescent="0.25">
      <c r="A1191" s="135"/>
      <c r="B1191" s="135"/>
      <c r="C1191" s="135"/>
      <c r="D1191" s="135"/>
      <c r="E1191" s="135"/>
      <c r="F1191" s="135"/>
      <c r="G1191" s="135"/>
      <c r="O1191" s="56"/>
      <c r="Q1191" t="str">
        <f>IFERROR(IF(VLOOKUP(Tb_Activiteiten[[#This Row],[Openstelling]],Tb_Openstelling[],2,0)=1,1,""),"")</f>
        <v/>
      </c>
      <c r="AK1191" t="str">
        <f>IF(ISNUMBER(FIND("arbeid",Methode_Keuze)),"",IF(ISNUMBER(FIND("arbeid",Methode_Keuze)),"",IF(Tb_Activiteiten[[#This Row],[Loonkosten]]=1,Tb_Activiteiten[[#Headers],[Loonkosten]],"")))</f>
        <v/>
      </c>
      <c r="AL1191" t="str">
        <f>IF(ISNUMBER(FIND("arbeid",Methode_Keuze)),"",IF(ISNUMBER(FIND("arbeid",Methode_Keuze)),"",IF(Tb_Activiteiten[[#This Row],[Eigen arbeid]]=1,Tb_Activiteiten[[#Headers],[Eigen arbeid]],"")))</f>
        <v/>
      </c>
      <c r="AM1191" t="str">
        <f>IF(ISNUMBER(FIND("arbeid",Methode_Keuze)),"",IF(ISNUMBER(FIND("arbeid",Methode_Keuze)),"",IF(Tb_Activiteiten[[#This Row],[Projectmedewerker]]=1,Tb_Activiteiten[[#Headers],[Projectmedewerker]],"")))</f>
        <v/>
      </c>
      <c r="AN1191" t="str">
        <f>IF(ISNUMBER(FIND("arbeid",Methode_Keuze)),"",IF(ISNUMBER(FIND("arbeid",Methode_Keuze)),"",IF(Tb_Activiteiten[[#This Row],[Landbouwer]]=1,Tb_Activiteiten[[#Headers],[Landbouwer]],"")))</f>
        <v/>
      </c>
      <c r="AO1191" t="str">
        <f>IF(ISNUMBER(FIND("arbeid",Methode_Keuze)),"",IF(ISNUMBER(FIND("arbeid",Methode_Keuze)),"",IF(Tb_Activiteiten[[#This Row],[Adviseur]]=1,Tb_Activiteiten[[#Headers],[Adviseur]],"")))</f>
        <v/>
      </c>
      <c r="AP1191" t="str">
        <f>IF(ISNUMBER(FIND("arbeid",Methode_Keuze)),"",IF(ISNUMBER(FIND("arbeid",Methode_Keuze)),"",IF(Tb_Activiteiten[[#This Row],[Projectleider/Expert]]=1,Tb_Activiteiten[[#Headers],[Projectleider/Expert]],"")))</f>
        <v/>
      </c>
      <c r="AQ1191" t="str">
        <f>IF(ISNUMBER(FIND("arbeid",Methode_Keuze)),"",IF(ISNUMBER(FIND("arbeid",Methode_Keuze)),"",IF(Tb_Activiteiten[[#This Row],[Arbeidskosten]]=1,Tb_Activiteiten[[#Headers],[Arbeidskosten]],"")))</f>
        <v/>
      </c>
      <c r="AR1191" t="str">
        <f>IF(ISNUMBER(FIND("arbeid",Methode_Keuze)),"",IF(ISNUMBER(FIND("arbeid",Methode_Keuze)),"",IF(Tb_Activiteiten[[#This Row],[Arbeidskosten op basis van IKS]]=1,Tb_Activiteiten[[#Headers],[Arbeidskosten op basis van IKS]],"")))</f>
        <v/>
      </c>
      <c r="AS1191" t="str">
        <f>IF(ISNUMBER(FIND("overige",Methode_Keuze)),"",IF(Tb_Activiteiten[[#This Row],[Kosten derden exclusief btw]]=1,Tb_Activiteiten[[#Headers],[Kosten derden exclusief btw]],""))</f>
        <v/>
      </c>
      <c r="AT1191" t="str">
        <f>IF(ISNUMBER(FIND("overige",Methode_Keuze)),"",IF(Tb_Activiteiten[[#This Row],[Niet verrekenbare btw]]=1,Tb_Activiteiten[[#Headers],[Niet verrekenbare btw]],""))</f>
        <v/>
      </c>
      <c r="AU1191" t="str">
        <f>IF(ISNUMBER(FIND("overige",Methode_Keuze)),"",IF(Tb_Activiteiten[[#This Row],[Grondkosten]]=1,Tb_Activiteiten[[#Headers],[Grondkosten]],""))</f>
        <v/>
      </c>
      <c r="AV1191" t="str">
        <f>IF(ISNUMBER(FIND("overige",Methode_Keuze)),"",IF(Tb_Activiteiten[[#This Row],[Bijdrage in natura (overige)]]=1,Tb_Activiteiten[[#Headers],[Bijdrage in natura (overige)]],""))</f>
        <v/>
      </c>
      <c r="AW1191" t="str">
        <f>IF(ISNUMBER(FIND("overige",Methode_Keuze)),"",IF(Tb_Activiteiten[[#This Row],[Bijdrage in natura (vrijwilligers)]]=1,Tb_Activiteiten[[#Headers],[Bijdrage in natura (vrijwilligers)]],""))</f>
        <v/>
      </c>
      <c r="AX1191" t="str">
        <f>IF(ISNUMBER(FIND("overige",Methode_Keuze)),"",IF(Tb_Activiteiten[[#This Row],[Afschrijvingskosten]]=1,Tb_Activiteiten[[#Headers],[Afschrijvingskosten]],""))</f>
        <v/>
      </c>
      <c r="AY1191" t="str">
        <f>IF(ISNUMBER(FIND("overige",Methode_Keuze)),"",IF(Tb_Activiteiten[[#This Row],[Vergoeding]]=1,Tb_Activiteiten[[#Headers],[Vergoeding]],""))</f>
        <v/>
      </c>
      <c r="AZ1191" t="str">
        <f>IF(ISNUMBER(FIND("arbeid",Methode_Keuze)),"",IF(Tb_Activiteiten[[#This Row],[Arbeidskosten - vast tarief (excl eigen arbeid)]]=1,Tb_Activiteiten[[#Headers],[Arbeidskosten - vast tarief (excl eigen arbeid)]],""))</f>
        <v/>
      </c>
      <c r="BA1191" t="str">
        <f>IF(ISNUMBER(FIND("overige",Methode_Keuze)),"",IF(Tb_Activiteiten[[#This Row],[Overige kosten]]=1,Tb_Activiteiten[[#Headers],[Overige kosten]],""))</f>
        <v/>
      </c>
    </row>
    <row r="1192" spans="1:53" x14ac:dyDescent="0.25">
      <c r="A1192" s="135"/>
      <c r="B1192" s="135"/>
      <c r="C1192" s="135"/>
      <c r="D1192" s="135"/>
      <c r="E1192" s="135"/>
      <c r="F1192" s="135"/>
      <c r="G1192" s="135"/>
      <c r="O1192" s="56"/>
      <c r="Q1192" t="str">
        <f>IFERROR(IF(VLOOKUP(Tb_Activiteiten[[#This Row],[Openstelling]],Tb_Openstelling[],2,0)=1,1,""),"")</f>
        <v/>
      </c>
      <c r="AK1192" t="str">
        <f>IF(ISNUMBER(FIND("arbeid",Methode_Keuze)),"",IF(ISNUMBER(FIND("arbeid",Methode_Keuze)),"",IF(Tb_Activiteiten[[#This Row],[Loonkosten]]=1,Tb_Activiteiten[[#Headers],[Loonkosten]],"")))</f>
        <v/>
      </c>
      <c r="AL1192" t="str">
        <f>IF(ISNUMBER(FIND("arbeid",Methode_Keuze)),"",IF(ISNUMBER(FIND("arbeid",Methode_Keuze)),"",IF(Tb_Activiteiten[[#This Row],[Eigen arbeid]]=1,Tb_Activiteiten[[#Headers],[Eigen arbeid]],"")))</f>
        <v/>
      </c>
      <c r="AM1192" t="str">
        <f>IF(ISNUMBER(FIND("arbeid",Methode_Keuze)),"",IF(ISNUMBER(FIND("arbeid",Methode_Keuze)),"",IF(Tb_Activiteiten[[#This Row],[Projectmedewerker]]=1,Tb_Activiteiten[[#Headers],[Projectmedewerker]],"")))</f>
        <v/>
      </c>
      <c r="AN1192" t="str">
        <f>IF(ISNUMBER(FIND("arbeid",Methode_Keuze)),"",IF(ISNUMBER(FIND("arbeid",Methode_Keuze)),"",IF(Tb_Activiteiten[[#This Row],[Landbouwer]]=1,Tb_Activiteiten[[#Headers],[Landbouwer]],"")))</f>
        <v/>
      </c>
      <c r="AO1192" t="str">
        <f>IF(ISNUMBER(FIND("arbeid",Methode_Keuze)),"",IF(ISNUMBER(FIND("arbeid",Methode_Keuze)),"",IF(Tb_Activiteiten[[#This Row],[Adviseur]]=1,Tb_Activiteiten[[#Headers],[Adviseur]],"")))</f>
        <v/>
      </c>
      <c r="AP1192" t="str">
        <f>IF(ISNUMBER(FIND("arbeid",Methode_Keuze)),"",IF(ISNUMBER(FIND("arbeid",Methode_Keuze)),"",IF(Tb_Activiteiten[[#This Row],[Projectleider/Expert]]=1,Tb_Activiteiten[[#Headers],[Projectleider/Expert]],"")))</f>
        <v/>
      </c>
      <c r="AQ1192" t="str">
        <f>IF(ISNUMBER(FIND("arbeid",Methode_Keuze)),"",IF(ISNUMBER(FIND("arbeid",Methode_Keuze)),"",IF(Tb_Activiteiten[[#This Row],[Arbeidskosten]]=1,Tb_Activiteiten[[#Headers],[Arbeidskosten]],"")))</f>
        <v/>
      </c>
      <c r="AR1192" t="str">
        <f>IF(ISNUMBER(FIND("arbeid",Methode_Keuze)),"",IF(ISNUMBER(FIND("arbeid",Methode_Keuze)),"",IF(Tb_Activiteiten[[#This Row],[Arbeidskosten op basis van IKS]]=1,Tb_Activiteiten[[#Headers],[Arbeidskosten op basis van IKS]],"")))</f>
        <v/>
      </c>
      <c r="AS1192" t="str">
        <f>IF(ISNUMBER(FIND("overige",Methode_Keuze)),"",IF(Tb_Activiteiten[[#This Row],[Kosten derden exclusief btw]]=1,Tb_Activiteiten[[#Headers],[Kosten derden exclusief btw]],""))</f>
        <v/>
      </c>
      <c r="AT1192" t="str">
        <f>IF(ISNUMBER(FIND("overige",Methode_Keuze)),"",IF(Tb_Activiteiten[[#This Row],[Niet verrekenbare btw]]=1,Tb_Activiteiten[[#Headers],[Niet verrekenbare btw]],""))</f>
        <v/>
      </c>
      <c r="AU1192" t="str">
        <f>IF(ISNUMBER(FIND("overige",Methode_Keuze)),"",IF(Tb_Activiteiten[[#This Row],[Grondkosten]]=1,Tb_Activiteiten[[#Headers],[Grondkosten]],""))</f>
        <v/>
      </c>
      <c r="AV1192" t="str">
        <f>IF(ISNUMBER(FIND("overige",Methode_Keuze)),"",IF(Tb_Activiteiten[[#This Row],[Bijdrage in natura (overige)]]=1,Tb_Activiteiten[[#Headers],[Bijdrage in natura (overige)]],""))</f>
        <v/>
      </c>
      <c r="AW1192" t="str">
        <f>IF(ISNUMBER(FIND("overige",Methode_Keuze)),"",IF(Tb_Activiteiten[[#This Row],[Bijdrage in natura (vrijwilligers)]]=1,Tb_Activiteiten[[#Headers],[Bijdrage in natura (vrijwilligers)]],""))</f>
        <v/>
      </c>
      <c r="AX1192" t="str">
        <f>IF(ISNUMBER(FIND("overige",Methode_Keuze)),"",IF(Tb_Activiteiten[[#This Row],[Afschrijvingskosten]]=1,Tb_Activiteiten[[#Headers],[Afschrijvingskosten]],""))</f>
        <v/>
      </c>
      <c r="AY1192" t="str">
        <f>IF(ISNUMBER(FIND("overige",Methode_Keuze)),"",IF(Tb_Activiteiten[[#This Row],[Vergoeding]]=1,Tb_Activiteiten[[#Headers],[Vergoeding]],""))</f>
        <v/>
      </c>
      <c r="AZ1192" t="str">
        <f>IF(ISNUMBER(FIND("arbeid",Methode_Keuze)),"",IF(Tb_Activiteiten[[#This Row],[Arbeidskosten - vast tarief (excl eigen arbeid)]]=1,Tb_Activiteiten[[#Headers],[Arbeidskosten - vast tarief (excl eigen arbeid)]],""))</f>
        <v/>
      </c>
      <c r="BA1192" t="str">
        <f>IF(ISNUMBER(FIND("overige",Methode_Keuze)),"",IF(Tb_Activiteiten[[#This Row],[Overige kosten]]=1,Tb_Activiteiten[[#Headers],[Overige kosten]],""))</f>
        <v/>
      </c>
    </row>
    <row r="1193" spans="1:53" x14ac:dyDescent="0.25">
      <c r="A1193" s="135"/>
      <c r="B1193" s="135"/>
      <c r="C1193" s="135"/>
      <c r="D1193" s="135"/>
      <c r="E1193" s="135"/>
      <c r="F1193" s="135"/>
      <c r="G1193" s="135"/>
      <c r="O1193" s="56"/>
      <c r="Q1193" t="str">
        <f>IFERROR(IF(VLOOKUP(Tb_Activiteiten[[#This Row],[Openstelling]],Tb_Openstelling[],2,0)=1,1,""),"")</f>
        <v/>
      </c>
      <c r="AK1193" t="str">
        <f>IF(ISNUMBER(FIND("arbeid",Methode_Keuze)),"",IF(ISNUMBER(FIND("arbeid",Methode_Keuze)),"",IF(Tb_Activiteiten[[#This Row],[Loonkosten]]=1,Tb_Activiteiten[[#Headers],[Loonkosten]],"")))</f>
        <v/>
      </c>
      <c r="AL1193" t="str">
        <f>IF(ISNUMBER(FIND("arbeid",Methode_Keuze)),"",IF(ISNUMBER(FIND("arbeid",Methode_Keuze)),"",IF(Tb_Activiteiten[[#This Row],[Eigen arbeid]]=1,Tb_Activiteiten[[#Headers],[Eigen arbeid]],"")))</f>
        <v/>
      </c>
      <c r="AM1193" t="str">
        <f>IF(ISNUMBER(FIND("arbeid",Methode_Keuze)),"",IF(ISNUMBER(FIND("arbeid",Methode_Keuze)),"",IF(Tb_Activiteiten[[#This Row],[Projectmedewerker]]=1,Tb_Activiteiten[[#Headers],[Projectmedewerker]],"")))</f>
        <v/>
      </c>
      <c r="AN1193" t="str">
        <f>IF(ISNUMBER(FIND("arbeid",Methode_Keuze)),"",IF(ISNUMBER(FIND("arbeid",Methode_Keuze)),"",IF(Tb_Activiteiten[[#This Row],[Landbouwer]]=1,Tb_Activiteiten[[#Headers],[Landbouwer]],"")))</f>
        <v/>
      </c>
      <c r="AO1193" t="str">
        <f>IF(ISNUMBER(FIND("arbeid",Methode_Keuze)),"",IF(ISNUMBER(FIND("arbeid",Methode_Keuze)),"",IF(Tb_Activiteiten[[#This Row],[Adviseur]]=1,Tb_Activiteiten[[#Headers],[Adviseur]],"")))</f>
        <v/>
      </c>
      <c r="AP1193" t="str">
        <f>IF(ISNUMBER(FIND("arbeid",Methode_Keuze)),"",IF(ISNUMBER(FIND("arbeid",Methode_Keuze)),"",IF(Tb_Activiteiten[[#This Row],[Projectleider/Expert]]=1,Tb_Activiteiten[[#Headers],[Projectleider/Expert]],"")))</f>
        <v/>
      </c>
      <c r="AQ1193" t="str">
        <f>IF(ISNUMBER(FIND("arbeid",Methode_Keuze)),"",IF(ISNUMBER(FIND("arbeid",Methode_Keuze)),"",IF(Tb_Activiteiten[[#This Row],[Arbeidskosten]]=1,Tb_Activiteiten[[#Headers],[Arbeidskosten]],"")))</f>
        <v/>
      </c>
      <c r="AR1193" t="str">
        <f>IF(ISNUMBER(FIND("arbeid",Methode_Keuze)),"",IF(ISNUMBER(FIND("arbeid",Methode_Keuze)),"",IF(Tb_Activiteiten[[#This Row],[Arbeidskosten op basis van IKS]]=1,Tb_Activiteiten[[#Headers],[Arbeidskosten op basis van IKS]],"")))</f>
        <v/>
      </c>
      <c r="AS1193" t="str">
        <f>IF(ISNUMBER(FIND("overige",Methode_Keuze)),"",IF(Tb_Activiteiten[[#This Row],[Kosten derden exclusief btw]]=1,Tb_Activiteiten[[#Headers],[Kosten derden exclusief btw]],""))</f>
        <v/>
      </c>
      <c r="AT1193" t="str">
        <f>IF(ISNUMBER(FIND("overige",Methode_Keuze)),"",IF(Tb_Activiteiten[[#This Row],[Niet verrekenbare btw]]=1,Tb_Activiteiten[[#Headers],[Niet verrekenbare btw]],""))</f>
        <v/>
      </c>
      <c r="AU1193" t="str">
        <f>IF(ISNUMBER(FIND("overige",Methode_Keuze)),"",IF(Tb_Activiteiten[[#This Row],[Grondkosten]]=1,Tb_Activiteiten[[#Headers],[Grondkosten]],""))</f>
        <v/>
      </c>
      <c r="AV1193" t="str">
        <f>IF(ISNUMBER(FIND("overige",Methode_Keuze)),"",IF(Tb_Activiteiten[[#This Row],[Bijdrage in natura (overige)]]=1,Tb_Activiteiten[[#Headers],[Bijdrage in natura (overige)]],""))</f>
        <v/>
      </c>
      <c r="AW1193" t="str">
        <f>IF(ISNUMBER(FIND("overige",Methode_Keuze)),"",IF(Tb_Activiteiten[[#This Row],[Bijdrage in natura (vrijwilligers)]]=1,Tb_Activiteiten[[#Headers],[Bijdrage in natura (vrijwilligers)]],""))</f>
        <v/>
      </c>
      <c r="AX1193" t="str">
        <f>IF(ISNUMBER(FIND("overige",Methode_Keuze)),"",IF(Tb_Activiteiten[[#This Row],[Afschrijvingskosten]]=1,Tb_Activiteiten[[#Headers],[Afschrijvingskosten]],""))</f>
        <v/>
      </c>
      <c r="AY1193" t="str">
        <f>IF(ISNUMBER(FIND("overige",Methode_Keuze)),"",IF(Tb_Activiteiten[[#This Row],[Vergoeding]]=1,Tb_Activiteiten[[#Headers],[Vergoeding]],""))</f>
        <v/>
      </c>
      <c r="AZ1193" t="str">
        <f>IF(ISNUMBER(FIND("arbeid",Methode_Keuze)),"",IF(Tb_Activiteiten[[#This Row],[Arbeidskosten - vast tarief (excl eigen arbeid)]]=1,Tb_Activiteiten[[#Headers],[Arbeidskosten - vast tarief (excl eigen arbeid)]],""))</f>
        <v/>
      </c>
      <c r="BA1193" t="str">
        <f>IF(ISNUMBER(FIND("overige",Methode_Keuze)),"",IF(Tb_Activiteiten[[#This Row],[Overige kosten]]=1,Tb_Activiteiten[[#Headers],[Overige kosten]],""))</f>
        <v/>
      </c>
    </row>
    <row r="1194" spans="1:53" x14ac:dyDescent="0.25">
      <c r="A1194" s="135"/>
      <c r="B1194" s="135"/>
      <c r="C1194" s="135"/>
      <c r="D1194" s="135"/>
      <c r="E1194" s="135"/>
      <c r="F1194" s="135"/>
      <c r="G1194" s="135"/>
      <c r="O1194" s="56"/>
      <c r="Q1194" t="str">
        <f>IFERROR(IF(VLOOKUP(Tb_Activiteiten[[#This Row],[Openstelling]],Tb_Openstelling[],2,0)=1,1,""),"")</f>
        <v/>
      </c>
      <c r="AK1194" t="str">
        <f>IF(ISNUMBER(FIND("arbeid",Methode_Keuze)),"",IF(ISNUMBER(FIND("arbeid",Methode_Keuze)),"",IF(Tb_Activiteiten[[#This Row],[Loonkosten]]=1,Tb_Activiteiten[[#Headers],[Loonkosten]],"")))</f>
        <v/>
      </c>
      <c r="AL1194" t="str">
        <f>IF(ISNUMBER(FIND("arbeid",Methode_Keuze)),"",IF(ISNUMBER(FIND("arbeid",Methode_Keuze)),"",IF(Tb_Activiteiten[[#This Row],[Eigen arbeid]]=1,Tb_Activiteiten[[#Headers],[Eigen arbeid]],"")))</f>
        <v/>
      </c>
      <c r="AM1194" t="str">
        <f>IF(ISNUMBER(FIND("arbeid",Methode_Keuze)),"",IF(ISNUMBER(FIND("arbeid",Methode_Keuze)),"",IF(Tb_Activiteiten[[#This Row],[Projectmedewerker]]=1,Tb_Activiteiten[[#Headers],[Projectmedewerker]],"")))</f>
        <v/>
      </c>
      <c r="AN1194" t="str">
        <f>IF(ISNUMBER(FIND("arbeid",Methode_Keuze)),"",IF(ISNUMBER(FIND("arbeid",Methode_Keuze)),"",IF(Tb_Activiteiten[[#This Row],[Landbouwer]]=1,Tb_Activiteiten[[#Headers],[Landbouwer]],"")))</f>
        <v/>
      </c>
      <c r="AO1194" t="str">
        <f>IF(ISNUMBER(FIND("arbeid",Methode_Keuze)),"",IF(ISNUMBER(FIND("arbeid",Methode_Keuze)),"",IF(Tb_Activiteiten[[#This Row],[Adviseur]]=1,Tb_Activiteiten[[#Headers],[Adviseur]],"")))</f>
        <v/>
      </c>
      <c r="AP1194" t="str">
        <f>IF(ISNUMBER(FIND("arbeid",Methode_Keuze)),"",IF(ISNUMBER(FIND("arbeid",Methode_Keuze)),"",IF(Tb_Activiteiten[[#This Row],[Projectleider/Expert]]=1,Tb_Activiteiten[[#Headers],[Projectleider/Expert]],"")))</f>
        <v/>
      </c>
      <c r="AQ1194" t="str">
        <f>IF(ISNUMBER(FIND("arbeid",Methode_Keuze)),"",IF(ISNUMBER(FIND("arbeid",Methode_Keuze)),"",IF(Tb_Activiteiten[[#This Row],[Arbeidskosten]]=1,Tb_Activiteiten[[#Headers],[Arbeidskosten]],"")))</f>
        <v/>
      </c>
      <c r="AR1194" t="str">
        <f>IF(ISNUMBER(FIND("arbeid",Methode_Keuze)),"",IF(ISNUMBER(FIND("arbeid",Methode_Keuze)),"",IF(Tb_Activiteiten[[#This Row],[Arbeidskosten op basis van IKS]]=1,Tb_Activiteiten[[#Headers],[Arbeidskosten op basis van IKS]],"")))</f>
        <v/>
      </c>
      <c r="AS1194" t="str">
        <f>IF(ISNUMBER(FIND("overige",Methode_Keuze)),"",IF(Tb_Activiteiten[[#This Row],[Kosten derden exclusief btw]]=1,Tb_Activiteiten[[#Headers],[Kosten derden exclusief btw]],""))</f>
        <v/>
      </c>
      <c r="AT1194" t="str">
        <f>IF(ISNUMBER(FIND("overige",Methode_Keuze)),"",IF(Tb_Activiteiten[[#This Row],[Niet verrekenbare btw]]=1,Tb_Activiteiten[[#Headers],[Niet verrekenbare btw]],""))</f>
        <v/>
      </c>
      <c r="AU1194" t="str">
        <f>IF(ISNUMBER(FIND("overige",Methode_Keuze)),"",IF(Tb_Activiteiten[[#This Row],[Grondkosten]]=1,Tb_Activiteiten[[#Headers],[Grondkosten]],""))</f>
        <v/>
      </c>
      <c r="AV1194" t="str">
        <f>IF(ISNUMBER(FIND("overige",Methode_Keuze)),"",IF(Tb_Activiteiten[[#This Row],[Bijdrage in natura (overige)]]=1,Tb_Activiteiten[[#Headers],[Bijdrage in natura (overige)]],""))</f>
        <v/>
      </c>
      <c r="AW1194" t="str">
        <f>IF(ISNUMBER(FIND("overige",Methode_Keuze)),"",IF(Tb_Activiteiten[[#This Row],[Bijdrage in natura (vrijwilligers)]]=1,Tb_Activiteiten[[#Headers],[Bijdrage in natura (vrijwilligers)]],""))</f>
        <v/>
      </c>
      <c r="AX1194" t="str">
        <f>IF(ISNUMBER(FIND("overige",Methode_Keuze)),"",IF(Tb_Activiteiten[[#This Row],[Afschrijvingskosten]]=1,Tb_Activiteiten[[#Headers],[Afschrijvingskosten]],""))</f>
        <v/>
      </c>
      <c r="AY1194" t="str">
        <f>IF(ISNUMBER(FIND("overige",Methode_Keuze)),"",IF(Tb_Activiteiten[[#This Row],[Vergoeding]]=1,Tb_Activiteiten[[#Headers],[Vergoeding]],""))</f>
        <v/>
      </c>
      <c r="AZ1194" t="str">
        <f>IF(ISNUMBER(FIND("arbeid",Methode_Keuze)),"",IF(Tb_Activiteiten[[#This Row],[Arbeidskosten - vast tarief (excl eigen arbeid)]]=1,Tb_Activiteiten[[#Headers],[Arbeidskosten - vast tarief (excl eigen arbeid)]],""))</f>
        <v/>
      </c>
      <c r="BA1194" t="str">
        <f>IF(ISNUMBER(FIND("overige",Methode_Keuze)),"",IF(Tb_Activiteiten[[#This Row],[Overige kosten]]=1,Tb_Activiteiten[[#Headers],[Overige kosten]],""))</f>
        <v/>
      </c>
    </row>
    <row r="1195" spans="1:53" x14ac:dyDescent="0.25">
      <c r="A1195" s="135"/>
      <c r="B1195" s="135"/>
      <c r="C1195" s="135"/>
      <c r="D1195" s="135"/>
      <c r="E1195" s="135"/>
      <c r="F1195" s="135"/>
      <c r="G1195" s="135"/>
      <c r="O1195" s="56"/>
      <c r="Q1195" t="str">
        <f>IFERROR(IF(VLOOKUP(Tb_Activiteiten[[#This Row],[Openstelling]],Tb_Openstelling[],2,0)=1,1,""),"")</f>
        <v/>
      </c>
      <c r="AK1195" t="str">
        <f>IF(ISNUMBER(FIND("arbeid",Methode_Keuze)),"",IF(ISNUMBER(FIND("arbeid",Methode_Keuze)),"",IF(Tb_Activiteiten[[#This Row],[Loonkosten]]=1,Tb_Activiteiten[[#Headers],[Loonkosten]],"")))</f>
        <v/>
      </c>
      <c r="AL1195" t="str">
        <f>IF(ISNUMBER(FIND("arbeid",Methode_Keuze)),"",IF(ISNUMBER(FIND("arbeid",Methode_Keuze)),"",IF(Tb_Activiteiten[[#This Row],[Eigen arbeid]]=1,Tb_Activiteiten[[#Headers],[Eigen arbeid]],"")))</f>
        <v/>
      </c>
      <c r="AM1195" t="str">
        <f>IF(ISNUMBER(FIND("arbeid",Methode_Keuze)),"",IF(ISNUMBER(FIND("arbeid",Methode_Keuze)),"",IF(Tb_Activiteiten[[#This Row],[Projectmedewerker]]=1,Tb_Activiteiten[[#Headers],[Projectmedewerker]],"")))</f>
        <v/>
      </c>
      <c r="AN1195" t="str">
        <f>IF(ISNUMBER(FIND("arbeid",Methode_Keuze)),"",IF(ISNUMBER(FIND("arbeid",Methode_Keuze)),"",IF(Tb_Activiteiten[[#This Row],[Landbouwer]]=1,Tb_Activiteiten[[#Headers],[Landbouwer]],"")))</f>
        <v/>
      </c>
      <c r="AO1195" t="str">
        <f>IF(ISNUMBER(FIND("arbeid",Methode_Keuze)),"",IF(ISNUMBER(FIND("arbeid",Methode_Keuze)),"",IF(Tb_Activiteiten[[#This Row],[Adviseur]]=1,Tb_Activiteiten[[#Headers],[Adviseur]],"")))</f>
        <v/>
      </c>
      <c r="AP1195" t="str">
        <f>IF(ISNUMBER(FIND("arbeid",Methode_Keuze)),"",IF(ISNUMBER(FIND("arbeid",Methode_Keuze)),"",IF(Tb_Activiteiten[[#This Row],[Projectleider/Expert]]=1,Tb_Activiteiten[[#Headers],[Projectleider/Expert]],"")))</f>
        <v/>
      </c>
      <c r="AQ1195" t="str">
        <f>IF(ISNUMBER(FIND("arbeid",Methode_Keuze)),"",IF(ISNUMBER(FIND("arbeid",Methode_Keuze)),"",IF(Tb_Activiteiten[[#This Row],[Arbeidskosten]]=1,Tb_Activiteiten[[#Headers],[Arbeidskosten]],"")))</f>
        <v/>
      </c>
      <c r="AR1195" t="str">
        <f>IF(ISNUMBER(FIND("arbeid",Methode_Keuze)),"",IF(ISNUMBER(FIND("arbeid",Methode_Keuze)),"",IF(Tb_Activiteiten[[#This Row],[Arbeidskosten op basis van IKS]]=1,Tb_Activiteiten[[#Headers],[Arbeidskosten op basis van IKS]],"")))</f>
        <v/>
      </c>
      <c r="AS1195" t="str">
        <f>IF(ISNUMBER(FIND("overige",Methode_Keuze)),"",IF(Tb_Activiteiten[[#This Row],[Kosten derden exclusief btw]]=1,Tb_Activiteiten[[#Headers],[Kosten derden exclusief btw]],""))</f>
        <v/>
      </c>
      <c r="AT1195" t="str">
        <f>IF(ISNUMBER(FIND("overige",Methode_Keuze)),"",IF(Tb_Activiteiten[[#This Row],[Niet verrekenbare btw]]=1,Tb_Activiteiten[[#Headers],[Niet verrekenbare btw]],""))</f>
        <v/>
      </c>
      <c r="AU1195" t="str">
        <f>IF(ISNUMBER(FIND("overige",Methode_Keuze)),"",IF(Tb_Activiteiten[[#This Row],[Grondkosten]]=1,Tb_Activiteiten[[#Headers],[Grondkosten]],""))</f>
        <v/>
      </c>
      <c r="AV1195" t="str">
        <f>IF(ISNUMBER(FIND("overige",Methode_Keuze)),"",IF(Tb_Activiteiten[[#This Row],[Bijdrage in natura (overige)]]=1,Tb_Activiteiten[[#Headers],[Bijdrage in natura (overige)]],""))</f>
        <v/>
      </c>
      <c r="AW1195" t="str">
        <f>IF(ISNUMBER(FIND("overige",Methode_Keuze)),"",IF(Tb_Activiteiten[[#This Row],[Bijdrage in natura (vrijwilligers)]]=1,Tb_Activiteiten[[#Headers],[Bijdrage in natura (vrijwilligers)]],""))</f>
        <v/>
      </c>
      <c r="AX1195" t="str">
        <f>IF(ISNUMBER(FIND("overige",Methode_Keuze)),"",IF(Tb_Activiteiten[[#This Row],[Afschrijvingskosten]]=1,Tb_Activiteiten[[#Headers],[Afschrijvingskosten]],""))</f>
        <v/>
      </c>
      <c r="AY1195" t="str">
        <f>IF(ISNUMBER(FIND("overige",Methode_Keuze)),"",IF(Tb_Activiteiten[[#This Row],[Vergoeding]]=1,Tb_Activiteiten[[#Headers],[Vergoeding]],""))</f>
        <v/>
      </c>
      <c r="AZ1195" t="str">
        <f>IF(ISNUMBER(FIND("arbeid",Methode_Keuze)),"",IF(Tb_Activiteiten[[#This Row],[Arbeidskosten - vast tarief (excl eigen arbeid)]]=1,Tb_Activiteiten[[#Headers],[Arbeidskosten - vast tarief (excl eigen arbeid)]],""))</f>
        <v/>
      </c>
      <c r="BA1195" t="str">
        <f>IF(ISNUMBER(FIND("overige",Methode_Keuze)),"",IF(Tb_Activiteiten[[#This Row],[Overige kosten]]=1,Tb_Activiteiten[[#Headers],[Overige kosten]],""))</f>
        <v/>
      </c>
    </row>
    <row r="1196" spans="1:53" x14ac:dyDescent="0.25">
      <c r="A1196" s="135"/>
      <c r="B1196" s="135"/>
      <c r="C1196" s="135"/>
      <c r="D1196" s="135"/>
      <c r="E1196" s="135"/>
      <c r="F1196" s="135"/>
      <c r="G1196" s="135"/>
      <c r="O1196" s="56"/>
      <c r="Q1196" t="str">
        <f>IFERROR(IF(VLOOKUP(Tb_Activiteiten[[#This Row],[Openstelling]],Tb_Openstelling[],2,0)=1,1,""),"")</f>
        <v/>
      </c>
      <c r="AK1196" t="str">
        <f>IF(ISNUMBER(FIND("arbeid",Methode_Keuze)),"",IF(ISNUMBER(FIND("arbeid",Methode_Keuze)),"",IF(Tb_Activiteiten[[#This Row],[Loonkosten]]=1,Tb_Activiteiten[[#Headers],[Loonkosten]],"")))</f>
        <v/>
      </c>
      <c r="AL1196" t="str">
        <f>IF(ISNUMBER(FIND("arbeid",Methode_Keuze)),"",IF(ISNUMBER(FIND("arbeid",Methode_Keuze)),"",IF(Tb_Activiteiten[[#This Row],[Eigen arbeid]]=1,Tb_Activiteiten[[#Headers],[Eigen arbeid]],"")))</f>
        <v/>
      </c>
      <c r="AM1196" t="str">
        <f>IF(ISNUMBER(FIND("arbeid",Methode_Keuze)),"",IF(ISNUMBER(FIND("arbeid",Methode_Keuze)),"",IF(Tb_Activiteiten[[#This Row],[Projectmedewerker]]=1,Tb_Activiteiten[[#Headers],[Projectmedewerker]],"")))</f>
        <v/>
      </c>
      <c r="AN1196" t="str">
        <f>IF(ISNUMBER(FIND("arbeid",Methode_Keuze)),"",IF(ISNUMBER(FIND("arbeid",Methode_Keuze)),"",IF(Tb_Activiteiten[[#This Row],[Landbouwer]]=1,Tb_Activiteiten[[#Headers],[Landbouwer]],"")))</f>
        <v/>
      </c>
      <c r="AO1196" t="str">
        <f>IF(ISNUMBER(FIND("arbeid",Methode_Keuze)),"",IF(ISNUMBER(FIND("arbeid",Methode_Keuze)),"",IF(Tb_Activiteiten[[#This Row],[Adviseur]]=1,Tb_Activiteiten[[#Headers],[Adviseur]],"")))</f>
        <v/>
      </c>
      <c r="AP1196" t="str">
        <f>IF(ISNUMBER(FIND("arbeid",Methode_Keuze)),"",IF(ISNUMBER(FIND("arbeid",Methode_Keuze)),"",IF(Tb_Activiteiten[[#This Row],[Projectleider/Expert]]=1,Tb_Activiteiten[[#Headers],[Projectleider/Expert]],"")))</f>
        <v/>
      </c>
      <c r="AQ1196" t="str">
        <f>IF(ISNUMBER(FIND("arbeid",Methode_Keuze)),"",IF(ISNUMBER(FIND("arbeid",Methode_Keuze)),"",IF(Tb_Activiteiten[[#This Row],[Arbeidskosten]]=1,Tb_Activiteiten[[#Headers],[Arbeidskosten]],"")))</f>
        <v/>
      </c>
      <c r="AR1196" t="str">
        <f>IF(ISNUMBER(FIND("arbeid",Methode_Keuze)),"",IF(ISNUMBER(FIND("arbeid",Methode_Keuze)),"",IF(Tb_Activiteiten[[#This Row],[Arbeidskosten op basis van IKS]]=1,Tb_Activiteiten[[#Headers],[Arbeidskosten op basis van IKS]],"")))</f>
        <v/>
      </c>
      <c r="AS1196" t="str">
        <f>IF(ISNUMBER(FIND("overige",Methode_Keuze)),"",IF(Tb_Activiteiten[[#This Row],[Kosten derden exclusief btw]]=1,Tb_Activiteiten[[#Headers],[Kosten derden exclusief btw]],""))</f>
        <v/>
      </c>
      <c r="AT1196" t="str">
        <f>IF(ISNUMBER(FIND("overige",Methode_Keuze)),"",IF(Tb_Activiteiten[[#This Row],[Niet verrekenbare btw]]=1,Tb_Activiteiten[[#Headers],[Niet verrekenbare btw]],""))</f>
        <v/>
      </c>
      <c r="AU1196" t="str">
        <f>IF(ISNUMBER(FIND("overige",Methode_Keuze)),"",IF(Tb_Activiteiten[[#This Row],[Grondkosten]]=1,Tb_Activiteiten[[#Headers],[Grondkosten]],""))</f>
        <v/>
      </c>
      <c r="AV1196" t="str">
        <f>IF(ISNUMBER(FIND("overige",Methode_Keuze)),"",IF(Tb_Activiteiten[[#This Row],[Bijdrage in natura (overige)]]=1,Tb_Activiteiten[[#Headers],[Bijdrage in natura (overige)]],""))</f>
        <v/>
      </c>
      <c r="AW1196" t="str">
        <f>IF(ISNUMBER(FIND("overige",Methode_Keuze)),"",IF(Tb_Activiteiten[[#This Row],[Bijdrage in natura (vrijwilligers)]]=1,Tb_Activiteiten[[#Headers],[Bijdrage in natura (vrijwilligers)]],""))</f>
        <v/>
      </c>
      <c r="AX1196" t="str">
        <f>IF(ISNUMBER(FIND("overige",Methode_Keuze)),"",IF(Tb_Activiteiten[[#This Row],[Afschrijvingskosten]]=1,Tb_Activiteiten[[#Headers],[Afschrijvingskosten]],""))</f>
        <v/>
      </c>
      <c r="AY1196" t="str">
        <f>IF(ISNUMBER(FIND("overige",Methode_Keuze)),"",IF(Tb_Activiteiten[[#This Row],[Vergoeding]]=1,Tb_Activiteiten[[#Headers],[Vergoeding]],""))</f>
        <v/>
      </c>
      <c r="AZ1196" t="str">
        <f>IF(ISNUMBER(FIND("arbeid",Methode_Keuze)),"",IF(Tb_Activiteiten[[#This Row],[Arbeidskosten - vast tarief (excl eigen arbeid)]]=1,Tb_Activiteiten[[#Headers],[Arbeidskosten - vast tarief (excl eigen arbeid)]],""))</f>
        <v/>
      </c>
      <c r="BA1196" t="str">
        <f>IF(ISNUMBER(FIND("overige",Methode_Keuze)),"",IF(Tb_Activiteiten[[#This Row],[Overige kosten]]=1,Tb_Activiteiten[[#Headers],[Overige kosten]],""))</f>
        <v/>
      </c>
    </row>
    <row r="1197" spans="1:53" x14ac:dyDescent="0.25">
      <c r="A1197" s="135"/>
      <c r="B1197" s="135"/>
      <c r="C1197" s="135"/>
      <c r="D1197" s="135"/>
      <c r="E1197" s="135"/>
      <c r="F1197" s="135"/>
      <c r="G1197" s="135"/>
      <c r="O1197" s="56"/>
      <c r="Q1197" t="str">
        <f>IFERROR(IF(VLOOKUP(Tb_Activiteiten[[#This Row],[Openstelling]],Tb_Openstelling[],2,0)=1,1,""),"")</f>
        <v/>
      </c>
      <c r="AK1197" t="str">
        <f>IF(ISNUMBER(FIND("arbeid",Methode_Keuze)),"",IF(ISNUMBER(FIND("arbeid",Methode_Keuze)),"",IF(Tb_Activiteiten[[#This Row],[Loonkosten]]=1,Tb_Activiteiten[[#Headers],[Loonkosten]],"")))</f>
        <v/>
      </c>
      <c r="AL1197" t="str">
        <f>IF(ISNUMBER(FIND("arbeid",Methode_Keuze)),"",IF(ISNUMBER(FIND("arbeid",Methode_Keuze)),"",IF(Tb_Activiteiten[[#This Row],[Eigen arbeid]]=1,Tb_Activiteiten[[#Headers],[Eigen arbeid]],"")))</f>
        <v/>
      </c>
      <c r="AM1197" t="str">
        <f>IF(ISNUMBER(FIND("arbeid",Methode_Keuze)),"",IF(ISNUMBER(FIND("arbeid",Methode_Keuze)),"",IF(Tb_Activiteiten[[#This Row],[Projectmedewerker]]=1,Tb_Activiteiten[[#Headers],[Projectmedewerker]],"")))</f>
        <v/>
      </c>
      <c r="AN1197" t="str">
        <f>IF(ISNUMBER(FIND("arbeid",Methode_Keuze)),"",IF(ISNUMBER(FIND("arbeid",Methode_Keuze)),"",IF(Tb_Activiteiten[[#This Row],[Landbouwer]]=1,Tb_Activiteiten[[#Headers],[Landbouwer]],"")))</f>
        <v/>
      </c>
      <c r="AO1197" t="str">
        <f>IF(ISNUMBER(FIND("arbeid",Methode_Keuze)),"",IF(ISNUMBER(FIND("arbeid",Methode_Keuze)),"",IF(Tb_Activiteiten[[#This Row],[Adviseur]]=1,Tb_Activiteiten[[#Headers],[Adviseur]],"")))</f>
        <v/>
      </c>
      <c r="AP1197" t="str">
        <f>IF(ISNUMBER(FIND("arbeid",Methode_Keuze)),"",IF(ISNUMBER(FIND("arbeid",Methode_Keuze)),"",IF(Tb_Activiteiten[[#This Row],[Projectleider/Expert]]=1,Tb_Activiteiten[[#Headers],[Projectleider/Expert]],"")))</f>
        <v/>
      </c>
      <c r="AQ1197" t="str">
        <f>IF(ISNUMBER(FIND("arbeid",Methode_Keuze)),"",IF(ISNUMBER(FIND("arbeid",Methode_Keuze)),"",IF(Tb_Activiteiten[[#This Row],[Arbeidskosten]]=1,Tb_Activiteiten[[#Headers],[Arbeidskosten]],"")))</f>
        <v/>
      </c>
      <c r="AR1197" t="str">
        <f>IF(ISNUMBER(FIND("arbeid",Methode_Keuze)),"",IF(ISNUMBER(FIND("arbeid",Methode_Keuze)),"",IF(Tb_Activiteiten[[#This Row],[Arbeidskosten op basis van IKS]]=1,Tb_Activiteiten[[#Headers],[Arbeidskosten op basis van IKS]],"")))</f>
        <v/>
      </c>
      <c r="AS1197" t="str">
        <f>IF(ISNUMBER(FIND("overige",Methode_Keuze)),"",IF(Tb_Activiteiten[[#This Row],[Kosten derden exclusief btw]]=1,Tb_Activiteiten[[#Headers],[Kosten derden exclusief btw]],""))</f>
        <v/>
      </c>
      <c r="AT1197" t="str">
        <f>IF(ISNUMBER(FIND("overige",Methode_Keuze)),"",IF(Tb_Activiteiten[[#This Row],[Niet verrekenbare btw]]=1,Tb_Activiteiten[[#Headers],[Niet verrekenbare btw]],""))</f>
        <v/>
      </c>
      <c r="AU1197" t="str">
        <f>IF(ISNUMBER(FIND("overige",Methode_Keuze)),"",IF(Tb_Activiteiten[[#This Row],[Grondkosten]]=1,Tb_Activiteiten[[#Headers],[Grondkosten]],""))</f>
        <v/>
      </c>
      <c r="AV1197" t="str">
        <f>IF(ISNUMBER(FIND("overige",Methode_Keuze)),"",IF(Tb_Activiteiten[[#This Row],[Bijdrage in natura (overige)]]=1,Tb_Activiteiten[[#Headers],[Bijdrage in natura (overige)]],""))</f>
        <v/>
      </c>
      <c r="AW1197" t="str">
        <f>IF(ISNUMBER(FIND("overige",Methode_Keuze)),"",IF(Tb_Activiteiten[[#This Row],[Bijdrage in natura (vrijwilligers)]]=1,Tb_Activiteiten[[#Headers],[Bijdrage in natura (vrijwilligers)]],""))</f>
        <v/>
      </c>
      <c r="AX1197" t="str">
        <f>IF(ISNUMBER(FIND("overige",Methode_Keuze)),"",IF(Tb_Activiteiten[[#This Row],[Afschrijvingskosten]]=1,Tb_Activiteiten[[#Headers],[Afschrijvingskosten]],""))</f>
        <v/>
      </c>
      <c r="AY1197" t="str">
        <f>IF(ISNUMBER(FIND("overige",Methode_Keuze)),"",IF(Tb_Activiteiten[[#This Row],[Vergoeding]]=1,Tb_Activiteiten[[#Headers],[Vergoeding]],""))</f>
        <v/>
      </c>
      <c r="AZ1197" t="str">
        <f>IF(ISNUMBER(FIND("arbeid",Methode_Keuze)),"",IF(Tb_Activiteiten[[#This Row],[Arbeidskosten - vast tarief (excl eigen arbeid)]]=1,Tb_Activiteiten[[#Headers],[Arbeidskosten - vast tarief (excl eigen arbeid)]],""))</f>
        <v/>
      </c>
      <c r="BA1197" t="str">
        <f>IF(ISNUMBER(FIND("overige",Methode_Keuze)),"",IF(Tb_Activiteiten[[#This Row],[Overige kosten]]=1,Tb_Activiteiten[[#Headers],[Overige kosten]],""))</f>
        <v/>
      </c>
    </row>
    <row r="1198" spans="1:53" x14ac:dyDescent="0.25">
      <c r="A1198" s="135"/>
      <c r="B1198" s="135"/>
      <c r="C1198" s="135"/>
      <c r="D1198" s="135"/>
      <c r="E1198" s="135"/>
      <c r="F1198" s="135"/>
      <c r="G1198" s="135"/>
      <c r="O1198" s="56"/>
      <c r="Q1198" t="str">
        <f>IFERROR(IF(VLOOKUP(Tb_Activiteiten[[#This Row],[Openstelling]],Tb_Openstelling[],2,0)=1,1,""),"")</f>
        <v/>
      </c>
      <c r="AK1198" t="str">
        <f>IF(ISNUMBER(FIND("arbeid",Methode_Keuze)),"",IF(ISNUMBER(FIND("arbeid",Methode_Keuze)),"",IF(Tb_Activiteiten[[#This Row],[Loonkosten]]=1,Tb_Activiteiten[[#Headers],[Loonkosten]],"")))</f>
        <v/>
      </c>
      <c r="AL1198" t="str">
        <f>IF(ISNUMBER(FIND("arbeid",Methode_Keuze)),"",IF(ISNUMBER(FIND("arbeid",Methode_Keuze)),"",IF(Tb_Activiteiten[[#This Row],[Eigen arbeid]]=1,Tb_Activiteiten[[#Headers],[Eigen arbeid]],"")))</f>
        <v/>
      </c>
      <c r="AM1198" t="str">
        <f>IF(ISNUMBER(FIND("arbeid",Methode_Keuze)),"",IF(ISNUMBER(FIND("arbeid",Methode_Keuze)),"",IF(Tb_Activiteiten[[#This Row],[Projectmedewerker]]=1,Tb_Activiteiten[[#Headers],[Projectmedewerker]],"")))</f>
        <v/>
      </c>
      <c r="AN1198" t="str">
        <f>IF(ISNUMBER(FIND("arbeid",Methode_Keuze)),"",IF(ISNUMBER(FIND("arbeid",Methode_Keuze)),"",IF(Tb_Activiteiten[[#This Row],[Landbouwer]]=1,Tb_Activiteiten[[#Headers],[Landbouwer]],"")))</f>
        <v/>
      </c>
      <c r="AO1198" t="str">
        <f>IF(ISNUMBER(FIND("arbeid",Methode_Keuze)),"",IF(ISNUMBER(FIND("arbeid",Methode_Keuze)),"",IF(Tb_Activiteiten[[#This Row],[Adviseur]]=1,Tb_Activiteiten[[#Headers],[Adviseur]],"")))</f>
        <v/>
      </c>
      <c r="AP1198" t="str">
        <f>IF(ISNUMBER(FIND("arbeid",Methode_Keuze)),"",IF(ISNUMBER(FIND("arbeid",Methode_Keuze)),"",IF(Tb_Activiteiten[[#This Row],[Projectleider/Expert]]=1,Tb_Activiteiten[[#Headers],[Projectleider/Expert]],"")))</f>
        <v/>
      </c>
      <c r="AQ1198" t="str">
        <f>IF(ISNUMBER(FIND("arbeid",Methode_Keuze)),"",IF(ISNUMBER(FIND("arbeid",Methode_Keuze)),"",IF(Tb_Activiteiten[[#This Row],[Arbeidskosten]]=1,Tb_Activiteiten[[#Headers],[Arbeidskosten]],"")))</f>
        <v/>
      </c>
      <c r="AR1198" t="str">
        <f>IF(ISNUMBER(FIND("arbeid",Methode_Keuze)),"",IF(ISNUMBER(FIND("arbeid",Methode_Keuze)),"",IF(Tb_Activiteiten[[#This Row],[Arbeidskosten op basis van IKS]]=1,Tb_Activiteiten[[#Headers],[Arbeidskosten op basis van IKS]],"")))</f>
        <v/>
      </c>
      <c r="AS1198" t="str">
        <f>IF(ISNUMBER(FIND("overige",Methode_Keuze)),"",IF(Tb_Activiteiten[[#This Row],[Kosten derden exclusief btw]]=1,Tb_Activiteiten[[#Headers],[Kosten derden exclusief btw]],""))</f>
        <v/>
      </c>
      <c r="AT1198" t="str">
        <f>IF(ISNUMBER(FIND("overige",Methode_Keuze)),"",IF(Tb_Activiteiten[[#This Row],[Niet verrekenbare btw]]=1,Tb_Activiteiten[[#Headers],[Niet verrekenbare btw]],""))</f>
        <v/>
      </c>
      <c r="AU1198" t="str">
        <f>IF(ISNUMBER(FIND("overige",Methode_Keuze)),"",IF(Tb_Activiteiten[[#This Row],[Grondkosten]]=1,Tb_Activiteiten[[#Headers],[Grondkosten]],""))</f>
        <v/>
      </c>
      <c r="AV1198" t="str">
        <f>IF(ISNUMBER(FIND("overige",Methode_Keuze)),"",IF(Tb_Activiteiten[[#This Row],[Bijdrage in natura (overige)]]=1,Tb_Activiteiten[[#Headers],[Bijdrage in natura (overige)]],""))</f>
        <v/>
      </c>
      <c r="AW1198" t="str">
        <f>IF(ISNUMBER(FIND("overige",Methode_Keuze)),"",IF(Tb_Activiteiten[[#This Row],[Bijdrage in natura (vrijwilligers)]]=1,Tb_Activiteiten[[#Headers],[Bijdrage in natura (vrijwilligers)]],""))</f>
        <v/>
      </c>
      <c r="AX1198" t="str">
        <f>IF(ISNUMBER(FIND("overige",Methode_Keuze)),"",IF(Tb_Activiteiten[[#This Row],[Afschrijvingskosten]]=1,Tb_Activiteiten[[#Headers],[Afschrijvingskosten]],""))</f>
        <v/>
      </c>
      <c r="AY1198" t="str">
        <f>IF(ISNUMBER(FIND("overige",Methode_Keuze)),"",IF(Tb_Activiteiten[[#This Row],[Vergoeding]]=1,Tb_Activiteiten[[#Headers],[Vergoeding]],""))</f>
        <v/>
      </c>
      <c r="AZ1198" t="str">
        <f>IF(ISNUMBER(FIND("arbeid",Methode_Keuze)),"",IF(Tb_Activiteiten[[#This Row],[Arbeidskosten - vast tarief (excl eigen arbeid)]]=1,Tb_Activiteiten[[#Headers],[Arbeidskosten - vast tarief (excl eigen arbeid)]],""))</f>
        <v/>
      </c>
      <c r="BA1198" t="str">
        <f>IF(ISNUMBER(FIND("overige",Methode_Keuze)),"",IF(Tb_Activiteiten[[#This Row],[Overige kosten]]=1,Tb_Activiteiten[[#Headers],[Overige kosten]],""))</f>
        <v/>
      </c>
    </row>
    <row r="1199" spans="1:53" x14ac:dyDescent="0.25">
      <c r="A1199" s="135"/>
      <c r="B1199" s="135"/>
      <c r="C1199" s="135"/>
      <c r="D1199" s="135"/>
      <c r="E1199" s="135"/>
      <c r="F1199" s="135"/>
      <c r="G1199" s="135"/>
      <c r="O1199" s="56"/>
      <c r="Q1199" t="str">
        <f>IFERROR(IF(VLOOKUP(Tb_Activiteiten[[#This Row],[Openstelling]],Tb_Openstelling[],2,0)=1,1,""),"")</f>
        <v/>
      </c>
      <c r="AK1199" t="str">
        <f>IF(ISNUMBER(FIND("arbeid",Methode_Keuze)),"",IF(ISNUMBER(FIND("arbeid",Methode_Keuze)),"",IF(Tb_Activiteiten[[#This Row],[Loonkosten]]=1,Tb_Activiteiten[[#Headers],[Loonkosten]],"")))</f>
        <v/>
      </c>
      <c r="AL1199" t="str">
        <f>IF(ISNUMBER(FIND("arbeid",Methode_Keuze)),"",IF(ISNUMBER(FIND("arbeid",Methode_Keuze)),"",IF(Tb_Activiteiten[[#This Row],[Eigen arbeid]]=1,Tb_Activiteiten[[#Headers],[Eigen arbeid]],"")))</f>
        <v/>
      </c>
      <c r="AM1199" t="str">
        <f>IF(ISNUMBER(FIND("arbeid",Methode_Keuze)),"",IF(ISNUMBER(FIND("arbeid",Methode_Keuze)),"",IF(Tb_Activiteiten[[#This Row],[Projectmedewerker]]=1,Tb_Activiteiten[[#Headers],[Projectmedewerker]],"")))</f>
        <v/>
      </c>
      <c r="AN1199" t="str">
        <f>IF(ISNUMBER(FIND("arbeid",Methode_Keuze)),"",IF(ISNUMBER(FIND("arbeid",Methode_Keuze)),"",IF(Tb_Activiteiten[[#This Row],[Landbouwer]]=1,Tb_Activiteiten[[#Headers],[Landbouwer]],"")))</f>
        <v/>
      </c>
      <c r="AO1199" t="str">
        <f>IF(ISNUMBER(FIND("arbeid",Methode_Keuze)),"",IF(ISNUMBER(FIND("arbeid",Methode_Keuze)),"",IF(Tb_Activiteiten[[#This Row],[Adviseur]]=1,Tb_Activiteiten[[#Headers],[Adviseur]],"")))</f>
        <v/>
      </c>
      <c r="AP1199" t="str">
        <f>IF(ISNUMBER(FIND("arbeid",Methode_Keuze)),"",IF(ISNUMBER(FIND("arbeid",Methode_Keuze)),"",IF(Tb_Activiteiten[[#This Row],[Projectleider/Expert]]=1,Tb_Activiteiten[[#Headers],[Projectleider/Expert]],"")))</f>
        <v/>
      </c>
      <c r="AQ1199" t="str">
        <f>IF(ISNUMBER(FIND("arbeid",Methode_Keuze)),"",IF(ISNUMBER(FIND("arbeid",Methode_Keuze)),"",IF(Tb_Activiteiten[[#This Row],[Arbeidskosten]]=1,Tb_Activiteiten[[#Headers],[Arbeidskosten]],"")))</f>
        <v/>
      </c>
      <c r="AR1199" t="str">
        <f>IF(ISNUMBER(FIND("arbeid",Methode_Keuze)),"",IF(ISNUMBER(FIND("arbeid",Methode_Keuze)),"",IF(Tb_Activiteiten[[#This Row],[Arbeidskosten op basis van IKS]]=1,Tb_Activiteiten[[#Headers],[Arbeidskosten op basis van IKS]],"")))</f>
        <v/>
      </c>
      <c r="AS1199" t="str">
        <f>IF(ISNUMBER(FIND("overige",Methode_Keuze)),"",IF(Tb_Activiteiten[[#This Row],[Kosten derden exclusief btw]]=1,Tb_Activiteiten[[#Headers],[Kosten derden exclusief btw]],""))</f>
        <v/>
      </c>
      <c r="AT1199" t="str">
        <f>IF(ISNUMBER(FIND("overige",Methode_Keuze)),"",IF(Tb_Activiteiten[[#This Row],[Niet verrekenbare btw]]=1,Tb_Activiteiten[[#Headers],[Niet verrekenbare btw]],""))</f>
        <v/>
      </c>
      <c r="AU1199" t="str">
        <f>IF(ISNUMBER(FIND("overige",Methode_Keuze)),"",IF(Tb_Activiteiten[[#This Row],[Grondkosten]]=1,Tb_Activiteiten[[#Headers],[Grondkosten]],""))</f>
        <v/>
      </c>
      <c r="AV1199" t="str">
        <f>IF(ISNUMBER(FIND("overige",Methode_Keuze)),"",IF(Tb_Activiteiten[[#This Row],[Bijdrage in natura (overige)]]=1,Tb_Activiteiten[[#Headers],[Bijdrage in natura (overige)]],""))</f>
        <v/>
      </c>
      <c r="AW1199" t="str">
        <f>IF(ISNUMBER(FIND("overige",Methode_Keuze)),"",IF(Tb_Activiteiten[[#This Row],[Bijdrage in natura (vrijwilligers)]]=1,Tb_Activiteiten[[#Headers],[Bijdrage in natura (vrijwilligers)]],""))</f>
        <v/>
      </c>
      <c r="AX1199" t="str">
        <f>IF(ISNUMBER(FIND("overige",Methode_Keuze)),"",IF(Tb_Activiteiten[[#This Row],[Afschrijvingskosten]]=1,Tb_Activiteiten[[#Headers],[Afschrijvingskosten]],""))</f>
        <v/>
      </c>
      <c r="AY1199" t="str">
        <f>IF(ISNUMBER(FIND("overige",Methode_Keuze)),"",IF(Tb_Activiteiten[[#This Row],[Vergoeding]]=1,Tb_Activiteiten[[#Headers],[Vergoeding]],""))</f>
        <v/>
      </c>
      <c r="AZ1199" t="str">
        <f>IF(ISNUMBER(FIND("arbeid",Methode_Keuze)),"",IF(Tb_Activiteiten[[#This Row],[Arbeidskosten - vast tarief (excl eigen arbeid)]]=1,Tb_Activiteiten[[#Headers],[Arbeidskosten - vast tarief (excl eigen arbeid)]],""))</f>
        <v/>
      </c>
      <c r="BA1199" t="str">
        <f>IF(ISNUMBER(FIND("overige",Methode_Keuze)),"",IF(Tb_Activiteiten[[#This Row],[Overige kosten]]=1,Tb_Activiteiten[[#Headers],[Overige kosten]],""))</f>
        <v/>
      </c>
    </row>
    <row r="1200" spans="1:53" x14ac:dyDescent="0.25">
      <c r="A1200" s="135"/>
      <c r="B1200" s="135"/>
      <c r="C1200" s="135"/>
      <c r="D1200" s="135"/>
      <c r="E1200" s="135"/>
      <c r="F1200" s="135"/>
      <c r="G1200" s="135"/>
      <c r="O1200" s="56"/>
      <c r="Q1200" t="str">
        <f>IFERROR(IF(VLOOKUP(Tb_Activiteiten[[#This Row],[Openstelling]],Tb_Openstelling[],2,0)=1,1,""),"")</f>
        <v/>
      </c>
      <c r="AK1200" t="str">
        <f>IF(ISNUMBER(FIND("arbeid",Methode_Keuze)),"",IF(ISNUMBER(FIND("arbeid",Methode_Keuze)),"",IF(Tb_Activiteiten[[#This Row],[Loonkosten]]=1,Tb_Activiteiten[[#Headers],[Loonkosten]],"")))</f>
        <v/>
      </c>
      <c r="AL1200" t="str">
        <f>IF(ISNUMBER(FIND("arbeid",Methode_Keuze)),"",IF(ISNUMBER(FIND("arbeid",Methode_Keuze)),"",IF(Tb_Activiteiten[[#This Row],[Eigen arbeid]]=1,Tb_Activiteiten[[#Headers],[Eigen arbeid]],"")))</f>
        <v/>
      </c>
      <c r="AM1200" t="str">
        <f>IF(ISNUMBER(FIND("arbeid",Methode_Keuze)),"",IF(ISNUMBER(FIND("arbeid",Methode_Keuze)),"",IF(Tb_Activiteiten[[#This Row],[Projectmedewerker]]=1,Tb_Activiteiten[[#Headers],[Projectmedewerker]],"")))</f>
        <v/>
      </c>
      <c r="AN1200" t="str">
        <f>IF(ISNUMBER(FIND("arbeid",Methode_Keuze)),"",IF(ISNUMBER(FIND("arbeid",Methode_Keuze)),"",IF(Tb_Activiteiten[[#This Row],[Landbouwer]]=1,Tb_Activiteiten[[#Headers],[Landbouwer]],"")))</f>
        <v/>
      </c>
      <c r="AO1200" t="str">
        <f>IF(ISNUMBER(FIND("arbeid",Methode_Keuze)),"",IF(ISNUMBER(FIND("arbeid",Methode_Keuze)),"",IF(Tb_Activiteiten[[#This Row],[Adviseur]]=1,Tb_Activiteiten[[#Headers],[Adviseur]],"")))</f>
        <v/>
      </c>
      <c r="AP1200" t="str">
        <f>IF(ISNUMBER(FIND("arbeid",Methode_Keuze)),"",IF(ISNUMBER(FIND("arbeid",Methode_Keuze)),"",IF(Tb_Activiteiten[[#This Row],[Projectleider/Expert]]=1,Tb_Activiteiten[[#Headers],[Projectleider/Expert]],"")))</f>
        <v/>
      </c>
      <c r="AQ1200" t="str">
        <f>IF(ISNUMBER(FIND("arbeid",Methode_Keuze)),"",IF(ISNUMBER(FIND("arbeid",Methode_Keuze)),"",IF(Tb_Activiteiten[[#This Row],[Arbeidskosten]]=1,Tb_Activiteiten[[#Headers],[Arbeidskosten]],"")))</f>
        <v/>
      </c>
      <c r="AR1200" t="str">
        <f>IF(ISNUMBER(FIND("arbeid",Methode_Keuze)),"",IF(ISNUMBER(FIND("arbeid",Methode_Keuze)),"",IF(Tb_Activiteiten[[#This Row],[Arbeidskosten op basis van IKS]]=1,Tb_Activiteiten[[#Headers],[Arbeidskosten op basis van IKS]],"")))</f>
        <v/>
      </c>
      <c r="AS1200" t="str">
        <f>IF(ISNUMBER(FIND("overige",Methode_Keuze)),"",IF(Tb_Activiteiten[[#This Row],[Kosten derden exclusief btw]]=1,Tb_Activiteiten[[#Headers],[Kosten derden exclusief btw]],""))</f>
        <v/>
      </c>
      <c r="AT1200" t="str">
        <f>IF(ISNUMBER(FIND("overige",Methode_Keuze)),"",IF(Tb_Activiteiten[[#This Row],[Niet verrekenbare btw]]=1,Tb_Activiteiten[[#Headers],[Niet verrekenbare btw]],""))</f>
        <v/>
      </c>
      <c r="AU1200" t="str">
        <f>IF(ISNUMBER(FIND("overige",Methode_Keuze)),"",IF(Tb_Activiteiten[[#This Row],[Grondkosten]]=1,Tb_Activiteiten[[#Headers],[Grondkosten]],""))</f>
        <v/>
      </c>
      <c r="AV1200" t="str">
        <f>IF(ISNUMBER(FIND("overige",Methode_Keuze)),"",IF(Tb_Activiteiten[[#This Row],[Bijdrage in natura (overige)]]=1,Tb_Activiteiten[[#Headers],[Bijdrage in natura (overige)]],""))</f>
        <v/>
      </c>
      <c r="AW1200" t="str">
        <f>IF(ISNUMBER(FIND("overige",Methode_Keuze)),"",IF(Tb_Activiteiten[[#This Row],[Bijdrage in natura (vrijwilligers)]]=1,Tb_Activiteiten[[#Headers],[Bijdrage in natura (vrijwilligers)]],""))</f>
        <v/>
      </c>
      <c r="AX1200" t="str">
        <f>IF(ISNUMBER(FIND("overige",Methode_Keuze)),"",IF(Tb_Activiteiten[[#This Row],[Afschrijvingskosten]]=1,Tb_Activiteiten[[#Headers],[Afschrijvingskosten]],""))</f>
        <v/>
      </c>
      <c r="AY1200" t="str">
        <f>IF(ISNUMBER(FIND("overige",Methode_Keuze)),"",IF(Tb_Activiteiten[[#This Row],[Vergoeding]]=1,Tb_Activiteiten[[#Headers],[Vergoeding]],""))</f>
        <v/>
      </c>
      <c r="AZ1200" t="str">
        <f>IF(ISNUMBER(FIND("arbeid",Methode_Keuze)),"",IF(Tb_Activiteiten[[#This Row],[Arbeidskosten - vast tarief (excl eigen arbeid)]]=1,Tb_Activiteiten[[#Headers],[Arbeidskosten - vast tarief (excl eigen arbeid)]],""))</f>
        <v/>
      </c>
      <c r="BA1200" t="str">
        <f>IF(ISNUMBER(FIND("overige",Methode_Keuze)),"",IF(Tb_Activiteiten[[#This Row],[Overige kosten]]=1,Tb_Activiteiten[[#Headers],[Overige kosten]],""))</f>
        <v/>
      </c>
    </row>
    <row r="1201" spans="1:53" x14ac:dyDescent="0.25">
      <c r="A1201" s="135"/>
      <c r="B1201" s="135"/>
      <c r="C1201" s="135"/>
      <c r="D1201" s="135"/>
      <c r="E1201" s="135"/>
      <c r="F1201" s="135"/>
      <c r="G1201" s="135"/>
      <c r="O1201" s="56"/>
      <c r="Q1201" t="str">
        <f>IFERROR(IF(VLOOKUP(Tb_Activiteiten[[#This Row],[Openstelling]],Tb_Openstelling[],2,0)=1,1,""),"")</f>
        <v/>
      </c>
      <c r="AK1201" t="str">
        <f>IF(ISNUMBER(FIND("arbeid",Methode_Keuze)),"",IF(ISNUMBER(FIND("arbeid",Methode_Keuze)),"",IF(Tb_Activiteiten[[#This Row],[Loonkosten]]=1,Tb_Activiteiten[[#Headers],[Loonkosten]],"")))</f>
        <v/>
      </c>
      <c r="AL1201" t="str">
        <f>IF(ISNUMBER(FIND("arbeid",Methode_Keuze)),"",IF(ISNUMBER(FIND("arbeid",Methode_Keuze)),"",IF(Tb_Activiteiten[[#This Row],[Eigen arbeid]]=1,Tb_Activiteiten[[#Headers],[Eigen arbeid]],"")))</f>
        <v/>
      </c>
      <c r="AM1201" t="str">
        <f>IF(ISNUMBER(FIND("arbeid",Methode_Keuze)),"",IF(ISNUMBER(FIND("arbeid",Methode_Keuze)),"",IF(Tb_Activiteiten[[#This Row],[Projectmedewerker]]=1,Tb_Activiteiten[[#Headers],[Projectmedewerker]],"")))</f>
        <v/>
      </c>
      <c r="AN1201" t="str">
        <f>IF(ISNUMBER(FIND("arbeid",Methode_Keuze)),"",IF(ISNUMBER(FIND("arbeid",Methode_Keuze)),"",IF(Tb_Activiteiten[[#This Row],[Landbouwer]]=1,Tb_Activiteiten[[#Headers],[Landbouwer]],"")))</f>
        <v/>
      </c>
      <c r="AO1201" t="str">
        <f>IF(ISNUMBER(FIND("arbeid",Methode_Keuze)),"",IF(ISNUMBER(FIND("arbeid",Methode_Keuze)),"",IF(Tb_Activiteiten[[#This Row],[Adviseur]]=1,Tb_Activiteiten[[#Headers],[Adviseur]],"")))</f>
        <v/>
      </c>
      <c r="AP1201" t="str">
        <f>IF(ISNUMBER(FIND("arbeid",Methode_Keuze)),"",IF(ISNUMBER(FIND("arbeid",Methode_Keuze)),"",IF(Tb_Activiteiten[[#This Row],[Projectleider/Expert]]=1,Tb_Activiteiten[[#Headers],[Projectleider/Expert]],"")))</f>
        <v/>
      </c>
      <c r="AQ1201" t="str">
        <f>IF(ISNUMBER(FIND("arbeid",Methode_Keuze)),"",IF(ISNUMBER(FIND("arbeid",Methode_Keuze)),"",IF(Tb_Activiteiten[[#This Row],[Arbeidskosten]]=1,Tb_Activiteiten[[#Headers],[Arbeidskosten]],"")))</f>
        <v/>
      </c>
      <c r="AR1201" t="str">
        <f>IF(ISNUMBER(FIND("arbeid",Methode_Keuze)),"",IF(ISNUMBER(FIND("arbeid",Methode_Keuze)),"",IF(Tb_Activiteiten[[#This Row],[Arbeidskosten op basis van IKS]]=1,Tb_Activiteiten[[#Headers],[Arbeidskosten op basis van IKS]],"")))</f>
        <v/>
      </c>
      <c r="AS1201" t="str">
        <f>IF(ISNUMBER(FIND("overige",Methode_Keuze)),"",IF(Tb_Activiteiten[[#This Row],[Kosten derden exclusief btw]]=1,Tb_Activiteiten[[#Headers],[Kosten derden exclusief btw]],""))</f>
        <v/>
      </c>
      <c r="AT1201" t="str">
        <f>IF(ISNUMBER(FIND("overige",Methode_Keuze)),"",IF(Tb_Activiteiten[[#This Row],[Niet verrekenbare btw]]=1,Tb_Activiteiten[[#Headers],[Niet verrekenbare btw]],""))</f>
        <v/>
      </c>
      <c r="AU1201" t="str">
        <f>IF(ISNUMBER(FIND("overige",Methode_Keuze)),"",IF(Tb_Activiteiten[[#This Row],[Grondkosten]]=1,Tb_Activiteiten[[#Headers],[Grondkosten]],""))</f>
        <v/>
      </c>
      <c r="AV1201" t="str">
        <f>IF(ISNUMBER(FIND("overige",Methode_Keuze)),"",IF(Tb_Activiteiten[[#This Row],[Bijdrage in natura (overige)]]=1,Tb_Activiteiten[[#Headers],[Bijdrage in natura (overige)]],""))</f>
        <v/>
      </c>
      <c r="AW1201" t="str">
        <f>IF(ISNUMBER(FIND("overige",Methode_Keuze)),"",IF(Tb_Activiteiten[[#This Row],[Bijdrage in natura (vrijwilligers)]]=1,Tb_Activiteiten[[#Headers],[Bijdrage in natura (vrijwilligers)]],""))</f>
        <v/>
      </c>
      <c r="AX1201" t="str">
        <f>IF(ISNUMBER(FIND("overige",Methode_Keuze)),"",IF(Tb_Activiteiten[[#This Row],[Afschrijvingskosten]]=1,Tb_Activiteiten[[#Headers],[Afschrijvingskosten]],""))</f>
        <v/>
      </c>
      <c r="AY1201" t="str">
        <f>IF(ISNUMBER(FIND("overige",Methode_Keuze)),"",IF(Tb_Activiteiten[[#This Row],[Vergoeding]]=1,Tb_Activiteiten[[#Headers],[Vergoeding]],""))</f>
        <v/>
      </c>
      <c r="AZ1201" t="str">
        <f>IF(ISNUMBER(FIND("arbeid",Methode_Keuze)),"",IF(Tb_Activiteiten[[#This Row],[Arbeidskosten - vast tarief (excl eigen arbeid)]]=1,Tb_Activiteiten[[#Headers],[Arbeidskosten - vast tarief (excl eigen arbeid)]],""))</f>
        <v/>
      </c>
      <c r="BA1201" t="str">
        <f>IF(ISNUMBER(FIND("overige",Methode_Keuze)),"",IF(Tb_Activiteiten[[#This Row],[Overige kosten]]=1,Tb_Activiteiten[[#Headers],[Overige kosten]],""))</f>
        <v/>
      </c>
    </row>
    <row r="1202" spans="1:53" x14ac:dyDescent="0.25">
      <c r="A1202" s="135"/>
      <c r="B1202" s="135"/>
      <c r="C1202" s="135"/>
      <c r="D1202" s="135"/>
      <c r="E1202" s="135"/>
      <c r="F1202" s="135"/>
      <c r="G1202" s="135"/>
      <c r="O1202" s="56"/>
      <c r="Q1202" t="str">
        <f>IFERROR(IF(VLOOKUP(Tb_Activiteiten[[#This Row],[Openstelling]],Tb_Openstelling[],2,0)=1,1,""),"")</f>
        <v/>
      </c>
      <c r="AK1202" t="str">
        <f>IF(ISNUMBER(FIND("arbeid",Methode_Keuze)),"",IF(ISNUMBER(FIND("arbeid",Methode_Keuze)),"",IF(Tb_Activiteiten[[#This Row],[Loonkosten]]=1,Tb_Activiteiten[[#Headers],[Loonkosten]],"")))</f>
        <v/>
      </c>
      <c r="AL1202" t="str">
        <f>IF(ISNUMBER(FIND("arbeid",Methode_Keuze)),"",IF(ISNUMBER(FIND("arbeid",Methode_Keuze)),"",IF(Tb_Activiteiten[[#This Row],[Eigen arbeid]]=1,Tb_Activiteiten[[#Headers],[Eigen arbeid]],"")))</f>
        <v/>
      </c>
      <c r="AM1202" t="str">
        <f>IF(ISNUMBER(FIND("arbeid",Methode_Keuze)),"",IF(ISNUMBER(FIND("arbeid",Methode_Keuze)),"",IF(Tb_Activiteiten[[#This Row],[Projectmedewerker]]=1,Tb_Activiteiten[[#Headers],[Projectmedewerker]],"")))</f>
        <v/>
      </c>
      <c r="AN1202" t="str">
        <f>IF(ISNUMBER(FIND("arbeid",Methode_Keuze)),"",IF(ISNUMBER(FIND("arbeid",Methode_Keuze)),"",IF(Tb_Activiteiten[[#This Row],[Landbouwer]]=1,Tb_Activiteiten[[#Headers],[Landbouwer]],"")))</f>
        <v/>
      </c>
      <c r="AO1202" t="str">
        <f>IF(ISNUMBER(FIND("arbeid",Methode_Keuze)),"",IF(ISNUMBER(FIND("arbeid",Methode_Keuze)),"",IF(Tb_Activiteiten[[#This Row],[Adviseur]]=1,Tb_Activiteiten[[#Headers],[Adviseur]],"")))</f>
        <v/>
      </c>
      <c r="AP1202" t="str">
        <f>IF(ISNUMBER(FIND("arbeid",Methode_Keuze)),"",IF(ISNUMBER(FIND("arbeid",Methode_Keuze)),"",IF(Tb_Activiteiten[[#This Row],[Projectleider/Expert]]=1,Tb_Activiteiten[[#Headers],[Projectleider/Expert]],"")))</f>
        <v/>
      </c>
      <c r="AQ1202" t="str">
        <f>IF(ISNUMBER(FIND("arbeid",Methode_Keuze)),"",IF(ISNUMBER(FIND("arbeid",Methode_Keuze)),"",IF(Tb_Activiteiten[[#This Row],[Arbeidskosten]]=1,Tb_Activiteiten[[#Headers],[Arbeidskosten]],"")))</f>
        <v/>
      </c>
      <c r="AR1202" t="str">
        <f>IF(ISNUMBER(FIND("arbeid",Methode_Keuze)),"",IF(ISNUMBER(FIND("arbeid",Methode_Keuze)),"",IF(Tb_Activiteiten[[#This Row],[Arbeidskosten op basis van IKS]]=1,Tb_Activiteiten[[#Headers],[Arbeidskosten op basis van IKS]],"")))</f>
        <v/>
      </c>
      <c r="AS1202" t="str">
        <f>IF(ISNUMBER(FIND("overige",Methode_Keuze)),"",IF(Tb_Activiteiten[[#This Row],[Kosten derden exclusief btw]]=1,Tb_Activiteiten[[#Headers],[Kosten derden exclusief btw]],""))</f>
        <v/>
      </c>
      <c r="AT1202" t="str">
        <f>IF(ISNUMBER(FIND("overige",Methode_Keuze)),"",IF(Tb_Activiteiten[[#This Row],[Niet verrekenbare btw]]=1,Tb_Activiteiten[[#Headers],[Niet verrekenbare btw]],""))</f>
        <v/>
      </c>
      <c r="AU1202" t="str">
        <f>IF(ISNUMBER(FIND("overige",Methode_Keuze)),"",IF(Tb_Activiteiten[[#This Row],[Grondkosten]]=1,Tb_Activiteiten[[#Headers],[Grondkosten]],""))</f>
        <v/>
      </c>
      <c r="AV1202" t="str">
        <f>IF(ISNUMBER(FIND("overige",Methode_Keuze)),"",IF(Tb_Activiteiten[[#This Row],[Bijdrage in natura (overige)]]=1,Tb_Activiteiten[[#Headers],[Bijdrage in natura (overige)]],""))</f>
        <v/>
      </c>
      <c r="AW1202" t="str">
        <f>IF(ISNUMBER(FIND("overige",Methode_Keuze)),"",IF(Tb_Activiteiten[[#This Row],[Bijdrage in natura (vrijwilligers)]]=1,Tb_Activiteiten[[#Headers],[Bijdrage in natura (vrijwilligers)]],""))</f>
        <v/>
      </c>
      <c r="AX1202" t="str">
        <f>IF(ISNUMBER(FIND("overige",Methode_Keuze)),"",IF(Tb_Activiteiten[[#This Row],[Afschrijvingskosten]]=1,Tb_Activiteiten[[#Headers],[Afschrijvingskosten]],""))</f>
        <v/>
      </c>
      <c r="AY1202" t="str">
        <f>IF(ISNUMBER(FIND("overige",Methode_Keuze)),"",IF(Tb_Activiteiten[[#This Row],[Vergoeding]]=1,Tb_Activiteiten[[#Headers],[Vergoeding]],""))</f>
        <v/>
      </c>
      <c r="AZ1202" t="str">
        <f>IF(ISNUMBER(FIND("arbeid",Methode_Keuze)),"",IF(Tb_Activiteiten[[#This Row],[Arbeidskosten - vast tarief (excl eigen arbeid)]]=1,Tb_Activiteiten[[#Headers],[Arbeidskosten - vast tarief (excl eigen arbeid)]],""))</f>
        <v/>
      </c>
      <c r="BA1202" t="str">
        <f>IF(ISNUMBER(FIND("overige",Methode_Keuze)),"",IF(Tb_Activiteiten[[#This Row],[Overige kosten]]=1,Tb_Activiteiten[[#Headers],[Overige kosten]],""))</f>
        <v/>
      </c>
    </row>
    <row r="1203" spans="1:53" x14ac:dyDescent="0.25">
      <c r="A1203" s="135"/>
      <c r="B1203" s="135"/>
      <c r="C1203" s="135"/>
      <c r="D1203" s="135"/>
      <c r="E1203" s="135"/>
      <c r="F1203" s="135"/>
      <c r="G1203" s="135"/>
      <c r="O1203" s="56"/>
      <c r="Q1203" t="str">
        <f>IFERROR(IF(VLOOKUP(Tb_Activiteiten[[#This Row],[Openstelling]],Tb_Openstelling[],2,0)=1,1,""),"")</f>
        <v/>
      </c>
      <c r="AK1203" t="str">
        <f>IF(ISNUMBER(FIND("arbeid",Methode_Keuze)),"",IF(ISNUMBER(FIND("arbeid",Methode_Keuze)),"",IF(Tb_Activiteiten[[#This Row],[Loonkosten]]=1,Tb_Activiteiten[[#Headers],[Loonkosten]],"")))</f>
        <v/>
      </c>
      <c r="AL1203" t="str">
        <f>IF(ISNUMBER(FIND("arbeid",Methode_Keuze)),"",IF(ISNUMBER(FIND("arbeid",Methode_Keuze)),"",IF(Tb_Activiteiten[[#This Row],[Eigen arbeid]]=1,Tb_Activiteiten[[#Headers],[Eigen arbeid]],"")))</f>
        <v/>
      </c>
      <c r="AM1203" t="str">
        <f>IF(ISNUMBER(FIND("arbeid",Methode_Keuze)),"",IF(ISNUMBER(FIND("arbeid",Methode_Keuze)),"",IF(Tb_Activiteiten[[#This Row],[Projectmedewerker]]=1,Tb_Activiteiten[[#Headers],[Projectmedewerker]],"")))</f>
        <v/>
      </c>
      <c r="AN1203" t="str">
        <f>IF(ISNUMBER(FIND("arbeid",Methode_Keuze)),"",IF(ISNUMBER(FIND("arbeid",Methode_Keuze)),"",IF(Tb_Activiteiten[[#This Row],[Landbouwer]]=1,Tb_Activiteiten[[#Headers],[Landbouwer]],"")))</f>
        <v/>
      </c>
      <c r="AO1203" t="str">
        <f>IF(ISNUMBER(FIND("arbeid",Methode_Keuze)),"",IF(ISNUMBER(FIND("arbeid",Methode_Keuze)),"",IF(Tb_Activiteiten[[#This Row],[Adviseur]]=1,Tb_Activiteiten[[#Headers],[Adviseur]],"")))</f>
        <v/>
      </c>
      <c r="AP1203" t="str">
        <f>IF(ISNUMBER(FIND("arbeid",Methode_Keuze)),"",IF(ISNUMBER(FIND("arbeid",Methode_Keuze)),"",IF(Tb_Activiteiten[[#This Row],[Projectleider/Expert]]=1,Tb_Activiteiten[[#Headers],[Projectleider/Expert]],"")))</f>
        <v/>
      </c>
      <c r="AQ1203" t="str">
        <f>IF(ISNUMBER(FIND("arbeid",Methode_Keuze)),"",IF(ISNUMBER(FIND("arbeid",Methode_Keuze)),"",IF(Tb_Activiteiten[[#This Row],[Arbeidskosten]]=1,Tb_Activiteiten[[#Headers],[Arbeidskosten]],"")))</f>
        <v/>
      </c>
      <c r="AR1203" t="str">
        <f>IF(ISNUMBER(FIND("arbeid",Methode_Keuze)),"",IF(ISNUMBER(FIND("arbeid",Methode_Keuze)),"",IF(Tb_Activiteiten[[#This Row],[Arbeidskosten op basis van IKS]]=1,Tb_Activiteiten[[#Headers],[Arbeidskosten op basis van IKS]],"")))</f>
        <v/>
      </c>
      <c r="AS1203" t="str">
        <f>IF(ISNUMBER(FIND("overige",Methode_Keuze)),"",IF(Tb_Activiteiten[[#This Row],[Kosten derden exclusief btw]]=1,Tb_Activiteiten[[#Headers],[Kosten derden exclusief btw]],""))</f>
        <v/>
      </c>
      <c r="AT1203" t="str">
        <f>IF(ISNUMBER(FIND("overige",Methode_Keuze)),"",IF(Tb_Activiteiten[[#This Row],[Niet verrekenbare btw]]=1,Tb_Activiteiten[[#Headers],[Niet verrekenbare btw]],""))</f>
        <v/>
      </c>
      <c r="AU1203" t="str">
        <f>IF(ISNUMBER(FIND("overige",Methode_Keuze)),"",IF(Tb_Activiteiten[[#This Row],[Grondkosten]]=1,Tb_Activiteiten[[#Headers],[Grondkosten]],""))</f>
        <v/>
      </c>
      <c r="AV1203" t="str">
        <f>IF(ISNUMBER(FIND("overige",Methode_Keuze)),"",IF(Tb_Activiteiten[[#This Row],[Bijdrage in natura (overige)]]=1,Tb_Activiteiten[[#Headers],[Bijdrage in natura (overige)]],""))</f>
        <v/>
      </c>
      <c r="AW1203" t="str">
        <f>IF(ISNUMBER(FIND("overige",Methode_Keuze)),"",IF(Tb_Activiteiten[[#This Row],[Bijdrage in natura (vrijwilligers)]]=1,Tb_Activiteiten[[#Headers],[Bijdrage in natura (vrijwilligers)]],""))</f>
        <v/>
      </c>
      <c r="AX1203" t="str">
        <f>IF(ISNUMBER(FIND("overige",Methode_Keuze)),"",IF(Tb_Activiteiten[[#This Row],[Afschrijvingskosten]]=1,Tb_Activiteiten[[#Headers],[Afschrijvingskosten]],""))</f>
        <v/>
      </c>
      <c r="AY1203" t="str">
        <f>IF(ISNUMBER(FIND("overige",Methode_Keuze)),"",IF(Tb_Activiteiten[[#This Row],[Vergoeding]]=1,Tb_Activiteiten[[#Headers],[Vergoeding]],""))</f>
        <v/>
      </c>
      <c r="AZ1203" t="str">
        <f>IF(ISNUMBER(FIND("arbeid",Methode_Keuze)),"",IF(Tb_Activiteiten[[#This Row],[Arbeidskosten - vast tarief (excl eigen arbeid)]]=1,Tb_Activiteiten[[#Headers],[Arbeidskosten - vast tarief (excl eigen arbeid)]],""))</f>
        <v/>
      </c>
      <c r="BA1203" t="str">
        <f>IF(ISNUMBER(FIND("overige",Methode_Keuze)),"",IF(Tb_Activiteiten[[#This Row],[Overige kosten]]=1,Tb_Activiteiten[[#Headers],[Overige kosten]],""))</f>
        <v/>
      </c>
    </row>
    <row r="1204" spans="1:53" x14ac:dyDescent="0.25">
      <c r="A1204" s="135"/>
      <c r="B1204" s="135"/>
      <c r="C1204" s="135"/>
      <c r="D1204" s="135"/>
      <c r="E1204" s="135"/>
      <c r="F1204" s="135"/>
      <c r="G1204" s="135"/>
      <c r="O1204" s="56"/>
      <c r="Q1204" t="str">
        <f>IFERROR(IF(VLOOKUP(Tb_Activiteiten[[#This Row],[Openstelling]],Tb_Openstelling[],2,0)=1,1,""),"")</f>
        <v/>
      </c>
      <c r="AK1204" t="str">
        <f>IF(ISNUMBER(FIND("arbeid",Methode_Keuze)),"",IF(ISNUMBER(FIND("arbeid",Methode_Keuze)),"",IF(Tb_Activiteiten[[#This Row],[Loonkosten]]=1,Tb_Activiteiten[[#Headers],[Loonkosten]],"")))</f>
        <v/>
      </c>
      <c r="AL1204" t="str">
        <f>IF(ISNUMBER(FIND("arbeid",Methode_Keuze)),"",IF(ISNUMBER(FIND("arbeid",Methode_Keuze)),"",IF(Tb_Activiteiten[[#This Row],[Eigen arbeid]]=1,Tb_Activiteiten[[#Headers],[Eigen arbeid]],"")))</f>
        <v/>
      </c>
      <c r="AM1204" t="str">
        <f>IF(ISNUMBER(FIND("arbeid",Methode_Keuze)),"",IF(ISNUMBER(FIND("arbeid",Methode_Keuze)),"",IF(Tb_Activiteiten[[#This Row],[Projectmedewerker]]=1,Tb_Activiteiten[[#Headers],[Projectmedewerker]],"")))</f>
        <v/>
      </c>
      <c r="AN1204" t="str">
        <f>IF(ISNUMBER(FIND("arbeid",Methode_Keuze)),"",IF(ISNUMBER(FIND("arbeid",Methode_Keuze)),"",IF(Tb_Activiteiten[[#This Row],[Landbouwer]]=1,Tb_Activiteiten[[#Headers],[Landbouwer]],"")))</f>
        <v/>
      </c>
      <c r="AO1204" t="str">
        <f>IF(ISNUMBER(FIND("arbeid",Methode_Keuze)),"",IF(ISNUMBER(FIND("arbeid",Methode_Keuze)),"",IF(Tb_Activiteiten[[#This Row],[Adviseur]]=1,Tb_Activiteiten[[#Headers],[Adviseur]],"")))</f>
        <v/>
      </c>
      <c r="AP1204" t="str">
        <f>IF(ISNUMBER(FIND("arbeid",Methode_Keuze)),"",IF(ISNUMBER(FIND("arbeid",Methode_Keuze)),"",IF(Tb_Activiteiten[[#This Row],[Projectleider/Expert]]=1,Tb_Activiteiten[[#Headers],[Projectleider/Expert]],"")))</f>
        <v/>
      </c>
      <c r="AQ1204" t="str">
        <f>IF(ISNUMBER(FIND("arbeid",Methode_Keuze)),"",IF(ISNUMBER(FIND("arbeid",Methode_Keuze)),"",IF(Tb_Activiteiten[[#This Row],[Arbeidskosten]]=1,Tb_Activiteiten[[#Headers],[Arbeidskosten]],"")))</f>
        <v/>
      </c>
      <c r="AR1204" t="str">
        <f>IF(ISNUMBER(FIND("arbeid",Methode_Keuze)),"",IF(ISNUMBER(FIND("arbeid",Methode_Keuze)),"",IF(Tb_Activiteiten[[#This Row],[Arbeidskosten op basis van IKS]]=1,Tb_Activiteiten[[#Headers],[Arbeidskosten op basis van IKS]],"")))</f>
        <v/>
      </c>
      <c r="AS1204" t="str">
        <f>IF(ISNUMBER(FIND("overige",Methode_Keuze)),"",IF(Tb_Activiteiten[[#This Row],[Kosten derden exclusief btw]]=1,Tb_Activiteiten[[#Headers],[Kosten derden exclusief btw]],""))</f>
        <v/>
      </c>
      <c r="AT1204" t="str">
        <f>IF(ISNUMBER(FIND("overige",Methode_Keuze)),"",IF(Tb_Activiteiten[[#This Row],[Niet verrekenbare btw]]=1,Tb_Activiteiten[[#Headers],[Niet verrekenbare btw]],""))</f>
        <v/>
      </c>
      <c r="AU1204" t="str">
        <f>IF(ISNUMBER(FIND("overige",Methode_Keuze)),"",IF(Tb_Activiteiten[[#This Row],[Grondkosten]]=1,Tb_Activiteiten[[#Headers],[Grondkosten]],""))</f>
        <v/>
      </c>
      <c r="AV1204" t="str">
        <f>IF(ISNUMBER(FIND("overige",Methode_Keuze)),"",IF(Tb_Activiteiten[[#This Row],[Bijdrage in natura (overige)]]=1,Tb_Activiteiten[[#Headers],[Bijdrage in natura (overige)]],""))</f>
        <v/>
      </c>
      <c r="AW1204" t="str">
        <f>IF(ISNUMBER(FIND("overige",Methode_Keuze)),"",IF(Tb_Activiteiten[[#This Row],[Bijdrage in natura (vrijwilligers)]]=1,Tb_Activiteiten[[#Headers],[Bijdrage in natura (vrijwilligers)]],""))</f>
        <v/>
      </c>
      <c r="AX1204" t="str">
        <f>IF(ISNUMBER(FIND("overige",Methode_Keuze)),"",IF(Tb_Activiteiten[[#This Row],[Afschrijvingskosten]]=1,Tb_Activiteiten[[#Headers],[Afschrijvingskosten]],""))</f>
        <v/>
      </c>
      <c r="AY1204" t="str">
        <f>IF(ISNUMBER(FIND("overige",Methode_Keuze)),"",IF(Tb_Activiteiten[[#This Row],[Vergoeding]]=1,Tb_Activiteiten[[#Headers],[Vergoeding]],""))</f>
        <v/>
      </c>
      <c r="AZ1204" t="str">
        <f>IF(ISNUMBER(FIND("arbeid",Methode_Keuze)),"",IF(Tb_Activiteiten[[#This Row],[Arbeidskosten - vast tarief (excl eigen arbeid)]]=1,Tb_Activiteiten[[#Headers],[Arbeidskosten - vast tarief (excl eigen arbeid)]],""))</f>
        <v/>
      </c>
      <c r="BA1204" t="str">
        <f>IF(ISNUMBER(FIND("overige",Methode_Keuze)),"",IF(Tb_Activiteiten[[#This Row],[Overige kosten]]=1,Tb_Activiteiten[[#Headers],[Overige kosten]],""))</f>
        <v/>
      </c>
    </row>
    <row r="1205" spans="1:53" x14ac:dyDescent="0.25">
      <c r="A1205" s="135"/>
      <c r="B1205" s="135"/>
      <c r="C1205" s="135"/>
      <c r="D1205" s="135"/>
      <c r="E1205" s="135"/>
      <c r="F1205" s="135"/>
      <c r="G1205" s="135"/>
      <c r="O1205" s="56"/>
      <c r="Q1205" t="str">
        <f>IFERROR(IF(VLOOKUP(Tb_Activiteiten[[#This Row],[Openstelling]],Tb_Openstelling[],2,0)=1,1,""),"")</f>
        <v/>
      </c>
      <c r="AK1205" t="str">
        <f>IF(ISNUMBER(FIND("arbeid",Methode_Keuze)),"",IF(ISNUMBER(FIND("arbeid",Methode_Keuze)),"",IF(Tb_Activiteiten[[#This Row],[Loonkosten]]=1,Tb_Activiteiten[[#Headers],[Loonkosten]],"")))</f>
        <v/>
      </c>
      <c r="AL1205" t="str">
        <f>IF(ISNUMBER(FIND("arbeid",Methode_Keuze)),"",IF(ISNUMBER(FIND("arbeid",Methode_Keuze)),"",IF(Tb_Activiteiten[[#This Row],[Eigen arbeid]]=1,Tb_Activiteiten[[#Headers],[Eigen arbeid]],"")))</f>
        <v/>
      </c>
      <c r="AM1205" t="str">
        <f>IF(ISNUMBER(FIND("arbeid",Methode_Keuze)),"",IF(ISNUMBER(FIND("arbeid",Methode_Keuze)),"",IF(Tb_Activiteiten[[#This Row],[Projectmedewerker]]=1,Tb_Activiteiten[[#Headers],[Projectmedewerker]],"")))</f>
        <v/>
      </c>
      <c r="AN1205" t="str">
        <f>IF(ISNUMBER(FIND("arbeid",Methode_Keuze)),"",IF(ISNUMBER(FIND("arbeid",Methode_Keuze)),"",IF(Tb_Activiteiten[[#This Row],[Landbouwer]]=1,Tb_Activiteiten[[#Headers],[Landbouwer]],"")))</f>
        <v/>
      </c>
      <c r="AO1205" t="str">
        <f>IF(ISNUMBER(FIND("arbeid",Methode_Keuze)),"",IF(ISNUMBER(FIND("arbeid",Methode_Keuze)),"",IF(Tb_Activiteiten[[#This Row],[Adviseur]]=1,Tb_Activiteiten[[#Headers],[Adviseur]],"")))</f>
        <v/>
      </c>
      <c r="AP1205" t="str">
        <f>IF(ISNUMBER(FIND("arbeid",Methode_Keuze)),"",IF(ISNUMBER(FIND("arbeid",Methode_Keuze)),"",IF(Tb_Activiteiten[[#This Row],[Projectleider/Expert]]=1,Tb_Activiteiten[[#Headers],[Projectleider/Expert]],"")))</f>
        <v/>
      </c>
      <c r="AQ1205" t="str">
        <f>IF(ISNUMBER(FIND("arbeid",Methode_Keuze)),"",IF(ISNUMBER(FIND("arbeid",Methode_Keuze)),"",IF(Tb_Activiteiten[[#This Row],[Arbeidskosten]]=1,Tb_Activiteiten[[#Headers],[Arbeidskosten]],"")))</f>
        <v/>
      </c>
      <c r="AR1205" t="str">
        <f>IF(ISNUMBER(FIND("arbeid",Methode_Keuze)),"",IF(ISNUMBER(FIND("arbeid",Methode_Keuze)),"",IF(Tb_Activiteiten[[#This Row],[Arbeidskosten op basis van IKS]]=1,Tb_Activiteiten[[#Headers],[Arbeidskosten op basis van IKS]],"")))</f>
        <v/>
      </c>
      <c r="AS1205" t="str">
        <f>IF(ISNUMBER(FIND("overige",Methode_Keuze)),"",IF(Tb_Activiteiten[[#This Row],[Kosten derden exclusief btw]]=1,Tb_Activiteiten[[#Headers],[Kosten derden exclusief btw]],""))</f>
        <v/>
      </c>
      <c r="AT1205" t="str">
        <f>IF(ISNUMBER(FIND("overige",Methode_Keuze)),"",IF(Tb_Activiteiten[[#This Row],[Niet verrekenbare btw]]=1,Tb_Activiteiten[[#Headers],[Niet verrekenbare btw]],""))</f>
        <v/>
      </c>
      <c r="AU1205" t="str">
        <f>IF(ISNUMBER(FIND("overige",Methode_Keuze)),"",IF(Tb_Activiteiten[[#This Row],[Grondkosten]]=1,Tb_Activiteiten[[#Headers],[Grondkosten]],""))</f>
        <v/>
      </c>
      <c r="AV1205" t="str">
        <f>IF(ISNUMBER(FIND("overige",Methode_Keuze)),"",IF(Tb_Activiteiten[[#This Row],[Bijdrage in natura (overige)]]=1,Tb_Activiteiten[[#Headers],[Bijdrage in natura (overige)]],""))</f>
        <v/>
      </c>
      <c r="AW1205" t="str">
        <f>IF(ISNUMBER(FIND("overige",Methode_Keuze)),"",IF(Tb_Activiteiten[[#This Row],[Bijdrage in natura (vrijwilligers)]]=1,Tb_Activiteiten[[#Headers],[Bijdrage in natura (vrijwilligers)]],""))</f>
        <v/>
      </c>
      <c r="AX1205" t="str">
        <f>IF(ISNUMBER(FIND("overige",Methode_Keuze)),"",IF(Tb_Activiteiten[[#This Row],[Afschrijvingskosten]]=1,Tb_Activiteiten[[#Headers],[Afschrijvingskosten]],""))</f>
        <v/>
      </c>
      <c r="AY1205" t="str">
        <f>IF(ISNUMBER(FIND("overige",Methode_Keuze)),"",IF(Tb_Activiteiten[[#This Row],[Vergoeding]]=1,Tb_Activiteiten[[#Headers],[Vergoeding]],""))</f>
        <v/>
      </c>
      <c r="AZ1205" t="str">
        <f>IF(ISNUMBER(FIND("arbeid",Methode_Keuze)),"",IF(Tb_Activiteiten[[#This Row],[Arbeidskosten - vast tarief (excl eigen arbeid)]]=1,Tb_Activiteiten[[#Headers],[Arbeidskosten - vast tarief (excl eigen arbeid)]],""))</f>
        <v/>
      </c>
      <c r="BA1205" t="str">
        <f>IF(ISNUMBER(FIND("overige",Methode_Keuze)),"",IF(Tb_Activiteiten[[#This Row],[Overige kosten]]=1,Tb_Activiteiten[[#Headers],[Overige kosten]],""))</f>
        <v/>
      </c>
    </row>
    <row r="1206" spans="1:53" x14ac:dyDescent="0.25">
      <c r="A1206" s="135"/>
      <c r="B1206" s="135"/>
      <c r="C1206" s="135"/>
      <c r="D1206" s="135"/>
      <c r="E1206" s="135"/>
      <c r="F1206" s="135"/>
      <c r="G1206" s="135"/>
      <c r="O1206" s="56"/>
      <c r="Q1206" t="str">
        <f>IFERROR(IF(VLOOKUP(Tb_Activiteiten[[#This Row],[Openstelling]],Tb_Openstelling[],2,0)=1,1,""),"")</f>
        <v/>
      </c>
      <c r="AK1206" t="str">
        <f>IF(ISNUMBER(FIND("arbeid",Methode_Keuze)),"",IF(ISNUMBER(FIND("arbeid",Methode_Keuze)),"",IF(Tb_Activiteiten[[#This Row],[Loonkosten]]=1,Tb_Activiteiten[[#Headers],[Loonkosten]],"")))</f>
        <v/>
      </c>
      <c r="AL1206" t="str">
        <f>IF(ISNUMBER(FIND("arbeid",Methode_Keuze)),"",IF(ISNUMBER(FIND("arbeid",Methode_Keuze)),"",IF(Tb_Activiteiten[[#This Row],[Eigen arbeid]]=1,Tb_Activiteiten[[#Headers],[Eigen arbeid]],"")))</f>
        <v/>
      </c>
      <c r="AM1206" t="str">
        <f>IF(ISNUMBER(FIND("arbeid",Methode_Keuze)),"",IF(ISNUMBER(FIND("arbeid",Methode_Keuze)),"",IF(Tb_Activiteiten[[#This Row],[Projectmedewerker]]=1,Tb_Activiteiten[[#Headers],[Projectmedewerker]],"")))</f>
        <v/>
      </c>
      <c r="AN1206" t="str">
        <f>IF(ISNUMBER(FIND("arbeid",Methode_Keuze)),"",IF(ISNUMBER(FIND("arbeid",Methode_Keuze)),"",IF(Tb_Activiteiten[[#This Row],[Landbouwer]]=1,Tb_Activiteiten[[#Headers],[Landbouwer]],"")))</f>
        <v/>
      </c>
      <c r="AO1206" t="str">
        <f>IF(ISNUMBER(FIND("arbeid",Methode_Keuze)),"",IF(ISNUMBER(FIND("arbeid",Methode_Keuze)),"",IF(Tb_Activiteiten[[#This Row],[Adviseur]]=1,Tb_Activiteiten[[#Headers],[Adviseur]],"")))</f>
        <v/>
      </c>
      <c r="AP1206" t="str">
        <f>IF(ISNUMBER(FIND("arbeid",Methode_Keuze)),"",IF(ISNUMBER(FIND("arbeid",Methode_Keuze)),"",IF(Tb_Activiteiten[[#This Row],[Projectleider/Expert]]=1,Tb_Activiteiten[[#Headers],[Projectleider/Expert]],"")))</f>
        <v/>
      </c>
      <c r="AQ1206" t="str">
        <f>IF(ISNUMBER(FIND("arbeid",Methode_Keuze)),"",IF(ISNUMBER(FIND("arbeid",Methode_Keuze)),"",IF(Tb_Activiteiten[[#This Row],[Arbeidskosten]]=1,Tb_Activiteiten[[#Headers],[Arbeidskosten]],"")))</f>
        <v/>
      </c>
      <c r="AR1206" t="str">
        <f>IF(ISNUMBER(FIND("arbeid",Methode_Keuze)),"",IF(ISNUMBER(FIND("arbeid",Methode_Keuze)),"",IF(Tb_Activiteiten[[#This Row],[Arbeidskosten op basis van IKS]]=1,Tb_Activiteiten[[#Headers],[Arbeidskosten op basis van IKS]],"")))</f>
        <v/>
      </c>
      <c r="AS1206" t="str">
        <f>IF(ISNUMBER(FIND("overige",Methode_Keuze)),"",IF(Tb_Activiteiten[[#This Row],[Kosten derden exclusief btw]]=1,Tb_Activiteiten[[#Headers],[Kosten derden exclusief btw]],""))</f>
        <v/>
      </c>
      <c r="AT1206" t="str">
        <f>IF(ISNUMBER(FIND("overige",Methode_Keuze)),"",IF(Tb_Activiteiten[[#This Row],[Niet verrekenbare btw]]=1,Tb_Activiteiten[[#Headers],[Niet verrekenbare btw]],""))</f>
        <v/>
      </c>
      <c r="AU1206" t="str">
        <f>IF(ISNUMBER(FIND("overige",Methode_Keuze)),"",IF(Tb_Activiteiten[[#This Row],[Grondkosten]]=1,Tb_Activiteiten[[#Headers],[Grondkosten]],""))</f>
        <v/>
      </c>
      <c r="AV1206" t="str">
        <f>IF(ISNUMBER(FIND("overige",Methode_Keuze)),"",IF(Tb_Activiteiten[[#This Row],[Bijdrage in natura (overige)]]=1,Tb_Activiteiten[[#Headers],[Bijdrage in natura (overige)]],""))</f>
        <v/>
      </c>
      <c r="AW1206" t="str">
        <f>IF(ISNUMBER(FIND("overige",Methode_Keuze)),"",IF(Tb_Activiteiten[[#This Row],[Bijdrage in natura (vrijwilligers)]]=1,Tb_Activiteiten[[#Headers],[Bijdrage in natura (vrijwilligers)]],""))</f>
        <v/>
      </c>
      <c r="AX1206" t="str">
        <f>IF(ISNUMBER(FIND("overige",Methode_Keuze)),"",IF(Tb_Activiteiten[[#This Row],[Afschrijvingskosten]]=1,Tb_Activiteiten[[#Headers],[Afschrijvingskosten]],""))</f>
        <v/>
      </c>
      <c r="AY1206" t="str">
        <f>IF(ISNUMBER(FIND("overige",Methode_Keuze)),"",IF(Tb_Activiteiten[[#This Row],[Vergoeding]]=1,Tb_Activiteiten[[#Headers],[Vergoeding]],""))</f>
        <v/>
      </c>
      <c r="AZ1206" t="str">
        <f>IF(ISNUMBER(FIND("arbeid",Methode_Keuze)),"",IF(Tb_Activiteiten[[#This Row],[Arbeidskosten - vast tarief (excl eigen arbeid)]]=1,Tb_Activiteiten[[#Headers],[Arbeidskosten - vast tarief (excl eigen arbeid)]],""))</f>
        <v/>
      </c>
      <c r="BA1206" t="str">
        <f>IF(ISNUMBER(FIND("overige",Methode_Keuze)),"",IF(Tb_Activiteiten[[#This Row],[Overige kosten]]=1,Tb_Activiteiten[[#Headers],[Overige kosten]],""))</f>
        <v/>
      </c>
    </row>
    <row r="1207" spans="1:53" x14ac:dyDescent="0.25">
      <c r="A1207" s="135"/>
      <c r="B1207" s="135"/>
      <c r="C1207" s="135"/>
      <c r="D1207" s="135"/>
      <c r="E1207" s="135"/>
      <c r="F1207" s="135"/>
      <c r="G1207" s="135"/>
      <c r="O1207" s="56"/>
      <c r="Q1207" t="str">
        <f>IFERROR(IF(VLOOKUP(Tb_Activiteiten[[#This Row],[Openstelling]],Tb_Openstelling[],2,0)=1,1,""),"")</f>
        <v/>
      </c>
      <c r="AK1207" t="str">
        <f>IF(ISNUMBER(FIND("arbeid",Methode_Keuze)),"",IF(ISNUMBER(FIND("arbeid",Methode_Keuze)),"",IF(Tb_Activiteiten[[#This Row],[Loonkosten]]=1,Tb_Activiteiten[[#Headers],[Loonkosten]],"")))</f>
        <v/>
      </c>
      <c r="AL1207" t="str">
        <f>IF(ISNUMBER(FIND("arbeid",Methode_Keuze)),"",IF(ISNUMBER(FIND("arbeid",Methode_Keuze)),"",IF(Tb_Activiteiten[[#This Row],[Eigen arbeid]]=1,Tb_Activiteiten[[#Headers],[Eigen arbeid]],"")))</f>
        <v/>
      </c>
      <c r="AM1207" t="str">
        <f>IF(ISNUMBER(FIND("arbeid",Methode_Keuze)),"",IF(ISNUMBER(FIND("arbeid",Methode_Keuze)),"",IF(Tb_Activiteiten[[#This Row],[Projectmedewerker]]=1,Tb_Activiteiten[[#Headers],[Projectmedewerker]],"")))</f>
        <v/>
      </c>
      <c r="AN1207" t="str">
        <f>IF(ISNUMBER(FIND("arbeid",Methode_Keuze)),"",IF(ISNUMBER(FIND("arbeid",Methode_Keuze)),"",IF(Tb_Activiteiten[[#This Row],[Landbouwer]]=1,Tb_Activiteiten[[#Headers],[Landbouwer]],"")))</f>
        <v/>
      </c>
      <c r="AO1207" t="str">
        <f>IF(ISNUMBER(FIND("arbeid",Methode_Keuze)),"",IF(ISNUMBER(FIND("arbeid",Methode_Keuze)),"",IF(Tb_Activiteiten[[#This Row],[Adviseur]]=1,Tb_Activiteiten[[#Headers],[Adviseur]],"")))</f>
        <v/>
      </c>
      <c r="AP1207" t="str">
        <f>IF(ISNUMBER(FIND("arbeid",Methode_Keuze)),"",IF(ISNUMBER(FIND("arbeid",Methode_Keuze)),"",IF(Tb_Activiteiten[[#This Row],[Projectleider/Expert]]=1,Tb_Activiteiten[[#Headers],[Projectleider/Expert]],"")))</f>
        <v/>
      </c>
      <c r="AQ1207" t="str">
        <f>IF(ISNUMBER(FIND("arbeid",Methode_Keuze)),"",IF(ISNUMBER(FIND("arbeid",Methode_Keuze)),"",IF(Tb_Activiteiten[[#This Row],[Arbeidskosten]]=1,Tb_Activiteiten[[#Headers],[Arbeidskosten]],"")))</f>
        <v/>
      </c>
      <c r="AR1207" t="str">
        <f>IF(ISNUMBER(FIND("arbeid",Methode_Keuze)),"",IF(ISNUMBER(FIND("arbeid",Methode_Keuze)),"",IF(Tb_Activiteiten[[#This Row],[Arbeidskosten op basis van IKS]]=1,Tb_Activiteiten[[#Headers],[Arbeidskosten op basis van IKS]],"")))</f>
        <v/>
      </c>
      <c r="AS1207" t="str">
        <f>IF(ISNUMBER(FIND("overige",Methode_Keuze)),"",IF(Tb_Activiteiten[[#This Row],[Kosten derden exclusief btw]]=1,Tb_Activiteiten[[#Headers],[Kosten derden exclusief btw]],""))</f>
        <v/>
      </c>
      <c r="AT1207" t="str">
        <f>IF(ISNUMBER(FIND("overige",Methode_Keuze)),"",IF(Tb_Activiteiten[[#This Row],[Niet verrekenbare btw]]=1,Tb_Activiteiten[[#Headers],[Niet verrekenbare btw]],""))</f>
        <v/>
      </c>
      <c r="AU1207" t="str">
        <f>IF(ISNUMBER(FIND("overige",Methode_Keuze)),"",IF(Tb_Activiteiten[[#This Row],[Grondkosten]]=1,Tb_Activiteiten[[#Headers],[Grondkosten]],""))</f>
        <v/>
      </c>
      <c r="AV1207" t="str">
        <f>IF(ISNUMBER(FIND("overige",Methode_Keuze)),"",IF(Tb_Activiteiten[[#This Row],[Bijdrage in natura (overige)]]=1,Tb_Activiteiten[[#Headers],[Bijdrage in natura (overige)]],""))</f>
        <v/>
      </c>
      <c r="AW1207" t="str">
        <f>IF(ISNUMBER(FIND("overige",Methode_Keuze)),"",IF(Tb_Activiteiten[[#This Row],[Bijdrage in natura (vrijwilligers)]]=1,Tb_Activiteiten[[#Headers],[Bijdrage in natura (vrijwilligers)]],""))</f>
        <v/>
      </c>
      <c r="AX1207" t="str">
        <f>IF(ISNUMBER(FIND("overige",Methode_Keuze)),"",IF(Tb_Activiteiten[[#This Row],[Afschrijvingskosten]]=1,Tb_Activiteiten[[#Headers],[Afschrijvingskosten]],""))</f>
        <v/>
      </c>
      <c r="AY1207" t="str">
        <f>IF(ISNUMBER(FIND("overige",Methode_Keuze)),"",IF(Tb_Activiteiten[[#This Row],[Vergoeding]]=1,Tb_Activiteiten[[#Headers],[Vergoeding]],""))</f>
        <v/>
      </c>
      <c r="AZ1207" t="str">
        <f>IF(ISNUMBER(FIND("arbeid",Methode_Keuze)),"",IF(Tb_Activiteiten[[#This Row],[Arbeidskosten - vast tarief (excl eigen arbeid)]]=1,Tb_Activiteiten[[#Headers],[Arbeidskosten - vast tarief (excl eigen arbeid)]],""))</f>
        <v/>
      </c>
      <c r="BA1207" t="str">
        <f>IF(ISNUMBER(FIND("overige",Methode_Keuze)),"",IF(Tb_Activiteiten[[#This Row],[Overige kosten]]=1,Tb_Activiteiten[[#Headers],[Overige kosten]],""))</f>
        <v/>
      </c>
    </row>
    <row r="1208" spans="1:53" x14ac:dyDescent="0.25">
      <c r="A1208" s="135"/>
      <c r="B1208" s="135"/>
      <c r="C1208" s="135"/>
      <c r="D1208" s="135"/>
      <c r="E1208" s="135"/>
      <c r="F1208" s="135"/>
      <c r="G1208" s="135"/>
      <c r="O1208" s="56"/>
      <c r="Q1208" t="str">
        <f>IFERROR(IF(VLOOKUP(Tb_Activiteiten[[#This Row],[Openstelling]],Tb_Openstelling[],2,0)=1,1,""),"")</f>
        <v/>
      </c>
      <c r="AK1208" t="str">
        <f>IF(ISNUMBER(FIND("arbeid",Methode_Keuze)),"",IF(ISNUMBER(FIND("arbeid",Methode_Keuze)),"",IF(Tb_Activiteiten[[#This Row],[Loonkosten]]=1,Tb_Activiteiten[[#Headers],[Loonkosten]],"")))</f>
        <v/>
      </c>
      <c r="AL1208" t="str">
        <f>IF(ISNUMBER(FIND("arbeid",Methode_Keuze)),"",IF(ISNUMBER(FIND("arbeid",Methode_Keuze)),"",IF(Tb_Activiteiten[[#This Row],[Eigen arbeid]]=1,Tb_Activiteiten[[#Headers],[Eigen arbeid]],"")))</f>
        <v/>
      </c>
      <c r="AM1208" t="str">
        <f>IF(ISNUMBER(FIND("arbeid",Methode_Keuze)),"",IF(ISNUMBER(FIND("arbeid",Methode_Keuze)),"",IF(Tb_Activiteiten[[#This Row],[Projectmedewerker]]=1,Tb_Activiteiten[[#Headers],[Projectmedewerker]],"")))</f>
        <v/>
      </c>
      <c r="AN1208" t="str">
        <f>IF(ISNUMBER(FIND("arbeid",Methode_Keuze)),"",IF(ISNUMBER(FIND("arbeid",Methode_Keuze)),"",IF(Tb_Activiteiten[[#This Row],[Landbouwer]]=1,Tb_Activiteiten[[#Headers],[Landbouwer]],"")))</f>
        <v/>
      </c>
      <c r="AO1208" t="str">
        <f>IF(ISNUMBER(FIND("arbeid",Methode_Keuze)),"",IF(ISNUMBER(FIND("arbeid",Methode_Keuze)),"",IF(Tb_Activiteiten[[#This Row],[Adviseur]]=1,Tb_Activiteiten[[#Headers],[Adviseur]],"")))</f>
        <v/>
      </c>
      <c r="AP1208" t="str">
        <f>IF(ISNUMBER(FIND("arbeid",Methode_Keuze)),"",IF(ISNUMBER(FIND("arbeid",Methode_Keuze)),"",IF(Tb_Activiteiten[[#This Row],[Projectleider/Expert]]=1,Tb_Activiteiten[[#Headers],[Projectleider/Expert]],"")))</f>
        <v/>
      </c>
      <c r="AQ1208" t="str">
        <f>IF(ISNUMBER(FIND("arbeid",Methode_Keuze)),"",IF(ISNUMBER(FIND("arbeid",Methode_Keuze)),"",IF(Tb_Activiteiten[[#This Row],[Arbeidskosten]]=1,Tb_Activiteiten[[#Headers],[Arbeidskosten]],"")))</f>
        <v/>
      </c>
      <c r="AR1208" t="str">
        <f>IF(ISNUMBER(FIND("arbeid",Methode_Keuze)),"",IF(ISNUMBER(FIND("arbeid",Methode_Keuze)),"",IF(Tb_Activiteiten[[#This Row],[Arbeidskosten op basis van IKS]]=1,Tb_Activiteiten[[#Headers],[Arbeidskosten op basis van IKS]],"")))</f>
        <v/>
      </c>
      <c r="AS1208" t="str">
        <f>IF(ISNUMBER(FIND("overige",Methode_Keuze)),"",IF(Tb_Activiteiten[[#This Row],[Kosten derden exclusief btw]]=1,Tb_Activiteiten[[#Headers],[Kosten derden exclusief btw]],""))</f>
        <v/>
      </c>
      <c r="AT1208" t="str">
        <f>IF(ISNUMBER(FIND("overige",Methode_Keuze)),"",IF(Tb_Activiteiten[[#This Row],[Niet verrekenbare btw]]=1,Tb_Activiteiten[[#Headers],[Niet verrekenbare btw]],""))</f>
        <v/>
      </c>
      <c r="AU1208" t="str">
        <f>IF(ISNUMBER(FIND("overige",Methode_Keuze)),"",IF(Tb_Activiteiten[[#This Row],[Grondkosten]]=1,Tb_Activiteiten[[#Headers],[Grondkosten]],""))</f>
        <v/>
      </c>
      <c r="AV1208" t="str">
        <f>IF(ISNUMBER(FIND("overige",Methode_Keuze)),"",IF(Tb_Activiteiten[[#This Row],[Bijdrage in natura (overige)]]=1,Tb_Activiteiten[[#Headers],[Bijdrage in natura (overige)]],""))</f>
        <v/>
      </c>
      <c r="AW1208" t="str">
        <f>IF(ISNUMBER(FIND("overige",Methode_Keuze)),"",IF(Tb_Activiteiten[[#This Row],[Bijdrage in natura (vrijwilligers)]]=1,Tb_Activiteiten[[#Headers],[Bijdrage in natura (vrijwilligers)]],""))</f>
        <v/>
      </c>
      <c r="AX1208" t="str">
        <f>IF(ISNUMBER(FIND("overige",Methode_Keuze)),"",IF(Tb_Activiteiten[[#This Row],[Afschrijvingskosten]]=1,Tb_Activiteiten[[#Headers],[Afschrijvingskosten]],""))</f>
        <v/>
      </c>
      <c r="AY1208" t="str">
        <f>IF(ISNUMBER(FIND("overige",Methode_Keuze)),"",IF(Tb_Activiteiten[[#This Row],[Vergoeding]]=1,Tb_Activiteiten[[#Headers],[Vergoeding]],""))</f>
        <v/>
      </c>
      <c r="AZ1208" t="str">
        <f>IF(ISNUMBER(FIND("arbeid",Methode_Keuze)),"",IF(Tb_Activiteiten[[#This Row],[Arbeidskosten - vast tarief (excl eigen arbeid)]]=1,Tb_Activiteiten[[#Headers],[Arbeidskosten - vast tarief (excl eigen arbeid)]],""))</f>
        <v/>
      </c>
      <c r="BA1208" t="str">
        <f>IF(ISNUMBER(FIND("overige",Methode_Keuze)),"",IF(Tb_Activiteiten[[#This Row],[Overige kosten]]=1,Tb_Activiteiten[[#Headers],[Overige kosten]],""))</f>
        <v/>
      </c>
    </row>
    <row r="1209" spans="1:53" x14ac:dyDescent="0.25">
      <c r="A1209" s="135"/>
      <c r="B1209" s="135"/>
      <c r="C1209" s="135"/>
      <c r="D1209" s="135"/>
      <c r="E1209" s="135"/>
      <c r="F1209" s="135"/>
      <c r="G1209" s="135"/>
      <c r="O1209" s="56"/>
      <c r="Q1209" t="str">
        <f>IFERROR(IF(VLOOKUP(Tb_Activiteiten[[#This Row],[Openstelling]],Tb_Openstelling[],2,0)=1,1,""),"")</f>
        <v/>
      </c>
      <c r="AK1209" t="str">
        <f>IF(ISNUMBER(FIND("arbeid",Methode_Keuze)),"",IF(ISNUMBER(FIND("arbeid",Methode_Keuze)),"",IF(Tb_Activiteiten[[#This Row],[Loonkosten]]=1,Tb_Activiteiten[[#Headers],[Loonkosten]],"")))</f>
        <v/>
      </c>
      <c r="AL1209" t="str">
        <f>IF(ISNUMBER(FIND("arbeid",Methode_Keuze)),"",IF(ISNUMBER(FIND("arbeid",Methode_Keuze)),"",IF(Tb_Activiteiten[[#This Row],[Eigen arbeid]]=1,Tb_Activiteiten[[#Headers],[Eigen arbeid]],"")))</f>
        <v/>
      </c>
      <c r="AM1209" t="str">
        <f>IF(ISNUMBER(FIND("arbeid",Methode_Keuze)),"",IF(ISNUMBER(FIND("arbeid",Methode_Keuze)),"",IF(Tb_Activiteiten[[#This Row],[Projectmedewerker]]=1,Tb_Activiteiten[[#Headers],[Projectmedewerker]],"")))</f>
        <v/>
      </c>
      <c r="AN1209" t="str">
        <f>IF(ISNUMBER(FIND("arbeid",Methode_Keuze)),"",IF(ISNUMBER(FIND("arbeid",Methode_Keuze)),"",IF(Tb_Activiteiten[[#This Row],[Landbouwer]]=1,Tb_Activiteiten[[#Headers],[Landbouwer]],"")))</f>
        <v/>
      </c>
      <c r="AO1209" t="str">
        <f>IF(ISNUMBER(FIND("arbeid",Methode_Keuze)),"",IF(ISNUMBER(FIND("arbeid",Methode_Keuze)),"",IF(Tb_Activiteiten[[#This Row],[Adviseur]]=1,Tb_Activiteiten[[#Headers],[Adviseur]],"")))</f>
        <v/>
      </c>
      <c r="AP1209" t="str">
        <f>IF(ISNUMBER(FIND("arbeid",Methode_Keuze)),"",IF(ISNUMBER(FIND("arbeid",Methode_Keuze)),"",IF(Tb_Activiteiten[[#This Row],[Projectleider/Expert]]=1,Tb_Activiteiten[[#Headers],[Projectleider/Expert]],"")))</f>
        <v/>
      </c>
      <c r="AQ1209" t="str">
        <f>IF(ISNUMBER(FIND("arbeid",Methode_Keuze)),"",IF(ISNUMBER(FIND("arbeid",Methode_Keuze)),"",IF(Tb_Activiteiten[[#This Row],[Arbeidskosten]]=1,Tb_Activiteiten[[#Headers],[Arbeidskosten]],"")))</f>
        <v/>
      </c>
      <c r="AR1209" t="str">
        <f>IF(ISNUMBER(FIND("arbeid",Methode_Keuze)),"",IF(ISNUMBER(FIND("arbeid",Methode_Keuze)),"",IF(Tb_Activiteiten[[#This Row],[Arbeidskosten op basis van IKS]]=1,Tb_Activiteiten[[#Headers],[Arbeidskosten op basis van IKS]],"")))</f>
        <v/>
      </c>
      <c r="AS1209" t="str">
        <f>IF(ISNUMBER(FIND("overige",Methode_Keuze)),"",IF(Tb_Activiteiten[[#This Row],[Kosten derden exclusief btw]]=1,Tb_Activiteiten[[#Headers],[Kosten derden exclusief btw]],""))</f>
        <v/>
      </c>
      <c r="AT1209" t="str">
        <f>IF(ISNUMBER(FIND("overige",Methode_Keuze)),"",IF(Tb_Activiteiten[[#This Row],[Niet verrekenbare btw]]=1,Tb_Activiteiten[[#Headers],[Niet verrekenbare btw]],""))</f>
        <v/>
      </c>
      <c r="AU1209" t="str">
        <f>IF(ISNUMBER(FIND("overige",Methode_Keuze)),"",IF(Tb_Activiteiten[[#This Row],[Grondkosten]]=1,Tb_Activiteiten[[#Headers],[Grondkosten]],""))</f>
        <v/>
      </c>
      <c r="AV1209" t="str">
        <f>IF(ISNUMBER(FIND("overige",Methode_Keuze)),"",IF(Tb_Activiteiten[[#This Row],[Bijdrage in natura (overige)]]=1,Tb_Activiteiten[[#Headers],[Bijdrage in natura (overige)]],""))</f>
        <v/>
      </c>
      <c r="AW1209" t="str">
        <f>IF(ISNUMBER(FIND("overige",Methode_Keuze)),"",IF(Tb_Activiteiten[[#This Row],[Bijdrage in natura (vrijwilligers)]]=1,Tb_Activiteiten[[#Headers],[Bijdrage in natura (vrijwilligers)]],""))</f>
        <v/>
      </c>
      <c r="AX1209" t="str">
        <f>IF(ISNUMBER(FIND("overige",Methode_Keuze)),"",IF(Tb_Activiteiten[[#This Row],[Afschrijvingskosten]]=1,Tb_Activiteiten[[#Headers],[Afschrijvingskosten]],""))</f>
        <v/>
      </c>
      <c r="AY1209" t="str">
        <f>IF(ISNUMBER(FIND("overige",Methode_Keuze)),"",IF(Tb_Activiteiten[[#This Row],[Vergoeding]]=1,Tb_Activiteiten[[#Headers],[Vergoeding]],""))</f>
        <v/>
      </c>
      <c r="AZ1209" t="str">
        <f>IF(ISNUMBER(FIND("arbeid",Methode_Keuze)),"",IF(Tb_Activiteiten[[#This Row],[Arbeidskosten - vast tarief (excl eigen arbeid)]]=1,Tb_Activiteiten[[#Headers],[Arbeidskosten - vast tarief (excl eigen arbeid)]],""))</f>
        <v/>
      </c>
      <c r="BA1209" t="str">
        <f>IF(ISNUMBER(FIND("overige",Methode_Keuze)),"",IF(Tb_Activiteiten[[#This Row],[Overige kosten]]=1,Tb_Activiteiten[[#Headers],[Overige kosten]],""))</f>
        <v/>
      </c>
    </row>
    <row r="1210" spans="1:53" x14ac:dyDescent="0.25">
      <c r="A1210" s="135"/>
      <c r="B1210" s="135"/>
      <c r="C1210" s="135"/>
      <c r="D1210" s="135"/>
      <c r="E1210" s="135"/>
      <c r="F1210" s="135"/>
      <c r="G1210" s="135"/>
      <c r="O1210" s="56"/>
      <c r="Q1210" t="str">
        <f>IFERROR(IF(VLOOKUP(Tb_Activiteiten[[#This Row],[Openstelling]],Tb_Openstelling[],2,0)=1,1,""),"")</f>
        <v/>
      </c>
      <c r="AK1210" t="str">
        <f>IF(ISNUMBER(FIND("arbeid",Methode_Keuze)),"",IF(ISNUMBER(FIND("arbeid",Methode_Keuze)),"",IF(Tb_Activiteiten[[#This Row],[Loonkosten]]=1,Tb_Activiteiten[[#Headers],[Loonkosten]],"")))</f>
        <v/>
      </c>
      <c r="AL1210" t="str">
        <f>IF(ISNUMBER(FIND("arbeid",Methode_Keuze)),"",IF(ISNUMBER(FIND("arbeid",Methode_Keuze)),"",IF(Tb_Activiteiten[[#This Row],[Eigen arbeid]]=1,Tb_Activiteiten[[#Headers],[Eigen arbeid]],"")))</f>
        <v/>
      </c>
      <c r="AM1210" t="str">
        <f>IF(ISNUMBER(FIND("arbeid",Methode_Keuze)),"",IF(ISNUMBER(FIND("arbeid",Methode_Keuze)),"",IF(Tb_Activiteiten[[#This Row],[Projectmedewerker]]=1,Tb_Activiteiten[[#Headers],[Projectmedewerker]],"")))</f>
        <v/>
      </c>
      <c r="AN1210" t="str">
        <f>IF(ISNUMBER(FIND("arbeid",Methode_Keuze)),"",IF(ISNUMBER(FIND("arbeid",Methode_Keuze)),"",IF(Tb_Activiteiten[[#This Row],[Landbouwer]]=1,Tb_Activiteiten[[#Headers],[Landbouwer]],"")))</f>
        <v/>
      </c>
      <c r="AO1210" t="str">
        <f>IF(ISNUMBER(FIND("arbeid",Methode_Keuze)),"",IF(ISNUMBER(FIND("arbeid",Methode_Keuze)),"",IF(Tb_Activiteiten[[#This Row],[Adviseur]]=1,Tb_Activiteiten[[#Headers],[Adviseur]],"")))</f>
        <v/>
      </c>
      <c r="AP1210" t="str">
        <f>IF(ISNUMBER(FIND("arbeid",Methode_Keuze)),"",IF(ISNUMBER(FIND("arbeid",Methode_Keuze)),"",IF(Tb_Activiteiten[[#This Row],[Projectleider/Expert]]=1,Tb_Activiteiten[[#Headers],[Projectleider/Expert]],"")))</f>
        <v/>
      </c>
      <c r="AQ1210" t="str">
        <f>IF(ISNUMBER(FIND("arbeid",Methode_Keuze)),"",IF(ISNUMBER(FIND("arbeid",Methode_Keuze)),"",IF(Tb_Activiteiten[[#This Row],[Arbeidskosten]]=1,Tb_Activiteiten[[#Headers],[Arbeidskosten]],"")))</f>
        <v/>
      </c>
      <c r="AR1210" t="str">
        <f>IF(ISNUMBER(FIND("arbeid",Methode_Keuze)),"",IF(ISNUMBER(FIND("arbeid",Methode_Keuze)),"",IF(Tb_Activiteiten[[#This Row],[Arbeidskosten op basis van IKS]]=1,Tb_Activiteiten[[#Headers],[Arbeidskosten op basis van IKS]],"")))</f>
        <v/>
      </c>
      <c r="AS1210" t="str">
        <f>IF(ISNUMBER(FIND("overige",Methode_Keuze)),"",IF(Tb_Activiteiten[[#This Row],[Kosten derden exclusief btw]]=1,Tb_Activiteiten[[#Headers],[Kosten derden exclusief btw]],""))</f>
        <v/>
      </c>
      <c r="AT1210" t="str">
        <f>IF(ISNUMBER(FIND("overige",Methode_Keuze)),"",IF(Tb_Activiteiten[[#This Row],[Niet verrekenbare btw]]=1,Tb_Activiteiten[[#Headers],[Niet verrekenbare btw]],""))</f>
        <v/>
      </c>
      <c r="AU1210" t="str">
        <f>IF(ISNUMBER(FIND("overige",Methode_Keuze)),"",IF(Tb_Activiteiten[[#This Row],[Grondkosten]]=1,Tb_Activiteiten[[#Headers],[Grondkosten]],""))</f>
        <v/>
      </c>
      <c r="AV1210" t="str">
        <f>IF(ISNUMBER(FIND("overige",Methode_Keuze)),"",IF(Tb_Activiteiten[[#This Row],[Bijdrage in natura (overige)]]=1,Tb_Activiteiten[[#Headers],[Bijdrage in natura (overige)]],""))</f>
        <v/>
      </c>
      <c r="AW1210" t="str">
        <f>IF(ISNUMBER(FIND("overige",Methode_Keuze)),"",IF(Tb_Activiteiten[[#This Row],[Bijdrage in natura (vrijwilligers)]]=1,Tb_Activiteiten[[#Headers],[Bijdrage in natura (vrijwilligers)]],""))</f>
        <v/>
      </c>
      <c r="AX1210" t="str">
        <f>IF(ISNUMBER(FIND("overige",Methode_Keuze)),"",IF(Tb_Activiteiten[[#This Row],[Afschrijvingskosten]]=1,Tb_Activiteiten[[#Headers],[Afschrijvingskosten]],""))</f>
        <v/>
      </c>
      <c r="AY1210" t="str">
        <f>IF(ISNUMBER(FIND("overige",Methode_Keuze)),"",IF(Tb_Activiteiten[[#This Row],[Vergoeding]]=1,Tb_Activiteiten[[#Headers],[Vergoeding]],""))</f>
        <v/>
      </c>
      <c r="AZ1210" t="str">
        <f>IF(ISNUMBER(FIND("arbeid",Methode_Keuze)),"",IF(Tb_Activiteiten[[#This Row],[Arbeidskosten - vast tarief (excl eigen arbeid)]]=1,Tb_Activiteiten[[#Headers],[Arbeidskosten - vast tarief (excl eigen arbeid)]],""))</f>
        <v/>
      </c>
      <c r="BA1210" t="str">
        <f>IF(ISNUMBER(FIND("overige",Methode_Keuze)),"",IF(Tb_Activiteiten[[#This Row],[Overige kosten]]=1,Tb_Activiteiten[[#Headers],[Overige kosten]],""))</f>
        <v/>
      </c>
    </row>
    <row r="1211" spans="1:53" x14ac:dyDescent="0.25">
      <c r="A1211" s="135"/>
      <c r="B1211" s="135"/>
      <c r="C1211" s="135"/>
      <c r="D1211" s="135"/>
      <c r="E1211" s="135"/>
      <c r="F1211" s="135"/>
      <c r="G1211" s="135"/>
      <c r="O1211" s="56"/>
      <c r="Q1211" t="str">
        <f>IFERROR(IF(VLOOKUP(Tb_Activiteiten[[#This Row],[Openstelling]],Tb_Openstelling[],2,0)=1,1,""),"")</f>
        <v/>
      </c>
      <c r="AK1211" t="str">
        <f>IF(ISNUMBER(FIND("arbeid",Methode_Keuze)),"",IF(ISNUMBER(FIND("arbeid",Methode_Keuze)),"",IF(Tb_Activiteiten[[#This Row],[Loonkosten]]=1,Tb_Activiteiten[[#Headers],[Loonkosten]],"")))</f>
        <v/>
      </c>
      <c r="AL1211" t="str">
        <f>IF(ISNUMBER(FIND("arbeid",Methode_Keuze)),"",IF(ISNUMBER(FIND("arbeid",Methode_Keuze)),"",IF(Tb_Activiteiten[[#This Row],[Eigen arbeid]]=1,Tb_Activiteiten[[#Headers],[Eigen arbeid]],"")))</f>
        <v/>
      </c>
      <c r="AM1211" t="str">
        <f>IF(ISNUMBER(FIND("arbeid",Methode_Keuze)),"",IF(ISNUMBER(FIND("arbeid",Methode_Keuze)),"",IF(Tb_Activiteiten[[#This Row],[Projectmedewerker]]=1,Tb_Activiteiten[[#Headers],[Projectmedewerker]],"")))</f>
        <v/>
      </c>
      <c r="AN1211" t="str">
        <f>IF(ISNUMBER(FIND("arbeid",Methode_Keuze)),"",IF(ISNUMBER(FIND("arbeid",Methode_Keuze)),"",IF(Tb_Activiteiten[[#This Row],[Landbouwer]]=1,Tb_Activiteiten[[#Headers],[Landbouwer]],"")))</f>
        <v/>
      </c>
      <c r="AO1211" t="str">
        <f>IF(ISNUMBER(FIND("arbeid",Methode_Keuze)),"",IF(ISNUMBER(FIND("arbeid",Methode_Keuze)),"",IF(Tb_Activiteiten[[#This Row],[Adviseur]]=1,Tb_Activiteiten[[#Headers],[Adviseur]],"")))</f>
        <v/>
      </c>
      <c r="AP1211" t="str">
        <f>IF(ISNUMBER(FIND("arbeid",Methode_Keuze)),"",IF(ISNUMBER(FIND("arbeid",Methode_Keuze)),"",IF(Tb_Activiteiten[[#This Row],[Projectleider/Expert]]=1,Tb_Activiteiten[[#Headers],[Projectleider/Expert]],"")))</f>
        <v/>
      </c>
      <c r="AQ1211" t="str">
        <f>IF(ISNUMBER(FIND("arbeid",Methode_Keuze)),"",IF(ISNUMBER(FIND("arbeid",Methode_Keuze)),"",IF(Tb_Activiteiten[[#This Row],[Arbeidskosten]]=1,Tb_Activiteiten[[#Headers],[Arbeidskosten]],"")))</f>
        <v/>
      </c>
      <c r="AR1211" t="str">
        <f>IF(ISNUMBER(FIND("arbeid",Methode_Keuze)),"",IF(ISNUMBER(FIND("arbeid",Methode_Keuze)),"",IF(Tb_Activiteiten[[#This Row],[Arbeidskosten op basis van IKS]]=1,Tb_Activiteiten[[#Headers],[Arbeidskosten op basis van IKS]],"")))</f>
        <v/>
      </c>
      <c r="AS1211" t="str">
        <f>IF(ISNUMBER(FIND("overige",Methode_Keuze)),"",IF(Tb_Activiteiten[[#This Row],[Kosten derden exclusief btw]]=1,Tb_Activiteiten[[#Headers],[Kosten derden exclusief btw]],""))</f>
        <v/>
      </c>
      <c r="AT1211" t="str">
        <f>IF(ISNUMBER(FIND("overige",Methode_Keuze)),"",IF(Tb_Activiteiten[[#This Row],[Niet verrekenbare btw]]=1,Tb_Activiteiten[[#Headers],[Niet verrekenbare btw]],""))</f>
        <v/>
      </c>
      <c r="AU1211" t="str">
        <f>IF(ISNUMBER(FIND("overige",Methode_Keuze)),"",IF(Tb_Activiteiten[[#This Row],[Grondkosten]]=1,Tb_Activiteiten[[#Headers],[Grondkosten]],""))</f>
        <v/>
      </c>
      <c r="AV1211" t="str">
        <f>IF(ISNUMBER(FIND("overige",Methode_Keuze)),"",IF(Tb_Activiteiten[[#This Row],[Bijdrage in natura (overige)]]=1,Tb_Activiteiten[[#Headers],[Bijdrage in natura (overige)]],""))</f>
        <v/>
      </c>
      <c r="AW1211" t="str">
        <f>IF(ISNUMBER(FIND("overige",Methode_Keuze)),"",IF(Tb_Activiteiten[[#This Row],[Bijdrage in natura (vrijwilligers)]]=1,Tb_Activiteiten[[#Headers],[Bijdrage in natura (vrijwilligers)]],""))</f>
        <v/>
      </c>
      <c r="AX1211" t="str">
        <f>IF(ISNUMBER(FIND("overige",Methode_Keuze)),"",IF(Tb_Activiteiten[[#This Row],[Afschrijvingskosten]]=1,Tb_Activiteiten[[#Headers],[Afschrijvingskosten]],""))</f>
        <v/>
      </c>
      <c r="AY1211" t="str">
        <f>IF(ISNUMBER(FIND("overige",Methode_Keuze)),"",IF(Tb_Activiteiten[[#This Row],[Vergoeding]]=1,Tb_Activiteiten[[#Headers],[Vergoeding]],""))</f>
        <v/>
      </c>
      <c r="AZ1211" t="str">
        <f>IF(ISNUMBER(FIND("arbeid",Methode_Keuze)),"",IF(Tb_Activiteiten[[#This Row],[Arbeidskosten - vast tarief (excl eigen arbeid)]]=1,Tb_Activiteiten[[#Headers],[Arbeidskosten - vast tarief (excl eigen arbeid)]],""))</f>
        <v/>
      </c>
      <c r="BA1211" t="str">
        <f>IF(ISNUMBER(FIND("overige",Methode_Keuze)),"",IF(Tb_Activiteiten[[#This Row],[Overige kosten]]=1,Tb_Activiteiten[[#Headers],[Overige kosten]],""))</f>
        <v/>
      </c>
    </row>
    <row r="1212" spans="1:53" x14ac:dyDescent="0.25">
      <c r="A1212" s="135"/>
      <c r="B1212" s="135"/>
      <c r="C1212" s="135"/>
      <c r="D1212" s="135"/>
      <c r="E1212" s="135"/>
      <c r="F1212" s="135"/>
      <c r="G1212" s="135"/>
      <c r="O1212" s="56"/>
      <c r="Q1212" t="str">
        <f>IFERROR(IF(VLOOKUP(Tb_Activiteiten[[#This Row],[Openstelling]],Tb_Openstelling[],2,0)=1,1,""),"")</f>
        <v/>
      </c>
      <c r="AK1212" t="str">
        <f>IF(ISNUMBER(FIND("arbeid",Methode_Keuze)),"",IF(ISNUMBER(FIND("arbeid",Methode_Keuze)),"",IF(Tb_Activiteiten[[#This Row],[Loonkosten]]=1,Tb_Activiteiten[[#Headers],[Loonkosten]],"")))</f>
        <v/>
      </c>
      <c r="AL1212" t="str">
        <f>IF(ISNUMBER(FIND("arbeid",Methode_Keuze)),"",IF(ISNUMBER(FIND("arbeid",Methode_Keuze)),"",IF(Tb_Activiteiten[[#This Row],[Eigen arbeid]]=1,Tb_Activiteiten[[#Headers],[Eigen arbeid]],"")))</f>
        <v/>
      </c>
      <c r="AM1212" t="str">
        <f>IF(ISNUMBER(FIND("arbeid",Methode_Keuze)),"",IF(ISNUMBER(FIND("arbeid",Methode_Keuze)),"",IF(Tb_Activiteiten[[#This Row],[Projectmedewerker]]=1,Tb_Activiteiten[[#Headers],[Projectmedewerker]],"")))</f>
        <v/>
      </c>
      <c r="AN1212" t="str">
        <f>IF(ISNUMBER(FIND("arbeid",Methode_Keuze)),"",IF(ISNUMBER(FIND("arbeid",Methode_Keuze)),"",IF(Tb_Activiteiten[[#This Row],[Landbouwer]]=1,Tb_Activiteiten[[#Headers],[Landbouwer]],"")))</f>
        <v/>
      </c>
      <c r="AO1212" t="str">
        <f>IF(ISNUMBER(FIND("arbeid",Methode_Keuze)),"",IF(ISNUMBER(FIND("arbeid",Methode_Keuze)),"",IF(Tb_Activiteiten[[#This Row],[Adviseur]]=1,Tb_Activiteiten[[#Headers],[Adviseur]],"")))</f>
        <v/>
      </c>
      <c r="AP1212" t="str">
        <f>IF(ISNUMBER(FIND("arbeid",Methode_Keuze)),"",IF(ISNUMBER(FIND("arbeid",Methode_Keuze)),"",IF(Tb_Activiteiten[[#This Row],[Projectleider/Expert]]=1,Tb_Activiteiten[[#Headers],[Projectleider/Expert]],"")))</f>
        <v/>
      </c>
      <c r="AQ1212" t="str">
        <f>IF(ISNUMBER(FIND("arbeid",Methode_Keuze)),"",IF(ISNUMBER(FIND("arbeid",Methode_Keuze)),"",IF(Tb_Activiteiten[[#This Row],[Arbeidskosten]]=1,Tb_Activiteiten[[#Headers],[Arbeidskosten]],"")))</f>
        <v/>
      </c>
      <c r="AR1212" t="str">
        <f>IF(ISNUMBER(FIND("arbeid",Methode_Keuze)),"",IF(ISNUMBER(FIND("arbeid",Methode_Keuze)),"",IF(Tb_Activiteiten[[#This Row],[Arbeidskosten op basis van IKS]]=1,Tb_Activiteiten[[#Headers],[Arbeidskosten op basis van IKS]],"")))</f>
        <v/>
      </c>
      <c r="AS1212" t="str">
        <f>IF(ISNUMBER(FIND("overige",Methode_Keuze)),"",IF(Tb_Activiteiten[[#This Row],[Kosten derden exclusief btw]]=1,Tb_Activiteiten[[#Headers],[Kosten derden exclusief btw]],""))</f>
        <v/>
      </c>
      <c r="AT1212" t="str">
        <f>IF(ISNUMBER(FIND("overige",Methode_Keuze)),"",IF(Tb_Activiteiten[[#This Row],[Niet verrekenbare btw]]=1,Tb_Activiteiten[[#Headers],[Niet verrekenbare btw]],""))</f>
        <v/>
      </c>
      <c r="AU1212" t="str">
        <f>IF(ISNUMBER(FIND("overige",Methode_Keuze)),"",IF(Tb_Activiteiten[[#This Row],[Grondkosten]]=1,Tb_Activiteiten[[#Headers],[Grondkosten]],""))</f>
        <v/>
      </c>
      <c r="AV1212" t="str">
        <f>IF(ISNUMBER(FIND("overige",Methode_Keuze)),"",IF(Tb_Activiteiten[[#This Row],[Bijdrage in natura (overige)]]=1,Tb_Activiteiten[[#Headers],[Bijdrage in natura (overige)]],""))</f>
        <v/>
      </c>
      <c r="AW1212" t="str">
        <f>IF(ISNUMBER(FIND("overige",Methode_Keuze)),"",IF(Tb_Activiteiten[[#This Row],[Bijdrage in natura (vrijwilligers)]]=1,Tb_Activiteiten[[#Headers],[Bijdrage in natura (vrijwilligers)]],""))</f>
        <v/>
      </c>
      <c r="AX1212" t="str">
        <f>IF(ISNUMBER(FIND("overige",Methode_Keuze)),"",IF(Tb_Activiteiten[[#This Row],[Afschrijvingskosten]]=1,Tb_Activiteiten[[#Headers],[Afschrijvingskosten]],""))</f>
        <v/>
      </c>
      <c r="AY1212" t="str">
        <f>IF(ISNUMBER(FIND("overige",Methode_Keuze)),"",IF(Tb_Activiteiten[[#This Row],[Vergoeding]]=1,Tb_Activiteiten[[#Headers],[Vergoeding]],""))</f>
        <v/>
      </c>
      <c r="AZ1212" t="str">
        <f>IF(ISNUMBER(FIND("arbeid",Methode_Keuze)),"",IF(Tb_Activiteiten[[#This Row],[Arbeidskosten - vast tarief (excl eigen arbeid)]]=1,Tb_Activiteiten[[#Headers],[Arbeidskosten - vast tarief (excl eigen arbeid)]],""))</f>
        <v/>
      </c>
      <c r="BA1212" t="str">
        <f>IF(ISNUMBER(FIND("overige",Methode_Keuze)),"",IF(Tb_Activiteiten[[#This Row],[Overige kosten]]=1,Tb_Activiteiten[[#Headers],[Overige kosten]],""))</f>
        <v/>
      </c>
    </row>
    <row r="1213" spans="1:53" x14ac:dyDescent="0.25">
      <c r="A1213" s="135"/>
      <c r="B1213" s="135"/>
      <c r="C1213" s="135"/>
      <c r="D1213" s="135"/>
      <c r="E1213" s="135"/>
      <c r="F1213" s="135"/>
      <c r="G1213" s="135"/>
      <c r="O1213" s="56"/>
      <c r="Q1213" t="str">
        <f>IFERROR(IF(VLOOKUP(Tb_Activiteiten[[#This Row],[Openstelling]],Tb_Openstelling[],2,0)=1,1,""),"")</f>
        <v/>
      </c>
      <c r="AK1213" t="str">
        <f>IF(ISNUMBER(FIND("arbeid",Methode_Keuze)),"",IF(ISNUMBER(FIND("arbeid",Methode_Keuze)),"",IF(Tb_Activiteiten[[#This Row],[Loonkosten]]=1,Tb_Activiteiten[[#Headers],[Loonkosten]],"")))</f>
        <v/>
      </c>
      <c r="AL1213" t="str">
        <f>IF(ISNUMBER(FIND("arbeid",Methode_Keuze)),"",IF(ISNUMBER(FIND("arbeid",Methode_Keuze)),"",IF(Tb_Activiteiten[[#This Row],[Eigen arbeid]]=1,Tb_Activiteiten[[#Headers],[Eigen arbeid]],"")))</f>
        <v/>
      </c>
      <c r="AM1213" t="str">
        <f>IF(ISNUMBER(FIND("arbeid",Methode_Keuze)),"",IF(ISNUMBER(FIND("arbeid",Methode_Keuze)),"",IF(Tb_Activiteiten[[#This Row],[Projectmedewerker]]=1,Tb_Activiteiten[[#Headers],[Projectmedewerker]],"")))</f>
        <v/>
      </c>
      <c r="AN1213" t="str">
        <f>IF(ISNUMBER(FIND("arbeid",Methode_Keuze)),"",IF(ISNUMBER(FIND("arbeid",Methode_Keuze)),"",IF(Tb_Activiteiten[[#This Row],[Landbouwer]]=1,Tb_Activiteiten[[#Headers],[Landbouwer]],"")))</f>
        <v/>
      </c>
      <c r="AO1213" t="str">
        <f>IF(ISNUMBER(FIND("arbeid",Methode_Keuze)),"",IF(ISNUMBER(FIND("arbeid",Methode_Keuze)),"",IF(Tb_Activiteiten[[#This Row],[Adviseur]]=1,Tb_Activiteiten[[#Headers],[Adviseur]],"")))</f>
        <v/>
      </c>
      <c r="AP1213" t="str">
        <f>IF(ISNUMBER(FIND("arbeid",Methode_Keuze)),"",IF(ISNUMBER(FIND("arbeid",Methode_Keuze)),"",IF(Tb_Activiteiten[[#This Row],[Projectleider/Expert]]=1,Tb_Activiteiten[[#Headers],[Projectleider/Expert]],"")))</f>
        <v/>
      </c>
      <c r="AQ1213" t="str">
        <f>IF(ISNUMBER(FIND("arbeid",Methode_Keuze)),"",IF(ISNUMBER(FIND("arbeid",Methode_Keuze)),"",IF(Tb_Activiteiten[[#This Row],[Arbeidskosten]]=1,Tb_Activiteiten[[#Headers],[Arbeidskosten]],"")))</f>
        <v/>
      </c>
      <c r="AR1213" t="str">
        <f>IF(ISNUMBER(FIND("arbeid",Methode_Keuze)),"",IF(ISNUMBER(FIND("arbeid",Methode_Keuze)),"",IF(Tb_Activiteiten[[#This Row],[Arbeidskosten op basis van IKS]]=1,Tb_Activiteiten[[#Headers],[Arbeidskosten op basis van IKS]],"")))</f>
        <v/>
      </c>
      <c r="AS1213" t="str">
        <f>IF(ISNUMBER(FIND("overige",Methode_Keuze)),"",IF(Tb_Activiteiten[[#This Row],[Kosten derden exclusief btw]]=1,Tb_Activiteiten[[#Headers],[Kosten derden exclusief btw]],""))</f>
        <v/>
      </c>
      <c r="AT1213" t="str">
        <f>IF(ISNUMBER(FIND("overige",Methode_Keuze)),"",IF(Tb_Activiteiten[[#This Row],[Niet verrekenbare btw]]=1,Tb_Activiteiten[[#Headers],[Niet verrekenbare btw]],""))</f>
        <v/>
      </c>
      <c r="AU1213" t="str">
        <f>IF(ISNUMBER(FIND("overige",Methode_Keuze)),"",IF(Tb_Activiteiten[[#This Row],[Grondkosten]]=1,Tb_Activiteiten[[#Headers],[Grondkosten]],""))</f>
        <v/>
      </c>
      <c r="AV1213" t="str">
        <f>IF(ISNUMBER(FIND("overige",Methode_Keuze)),"",IF(Tb_Activiteiten[[#This Row],[Bijdrage in natura (overige)]]=1,Tb_Activiteiten[[#Headers],[Bijdrage in natura (overige)]],""))</f>
        <v/>
      </c>
      <c r="AW1213" t="str">
        <f>IF(ISNUMBER(FIND("overige",Methode_Keuze)),"",IF(Tb_Activiteiten[[#This Row],[Bijdrage in natura (vrijwilligers)]]=1,Tb_Activiteiten[[#Headers],[Bijdrage in natura (vrijwilligers)]],""))</f>
        <v/>
      </c>
      <c r="AX1213" t="str">
        <f>IF(ISNUMBER(FIND("overige",Methode_Keuze)),"",IF(Tb_Activiteiten[[#This Row],[Afschrijvingskosten]]=1,Tb_Activiteiten[[#Headers],[Afschrijvingskosten]],""))</f>
        <v/>
      </c>
      <c r="AY1213" t="str">
        <f>IF(ISNUMBER(FIND("overige",Methode_Keuze)),"",IF(Tb_Activiteiten[[#This Row],[Vergoeding]]=1,Tb_Activiteiten[[#Headers],[Vergoeding]],""))</f>
        <v/>
      </c>
      <c r="AZ1213" t="str">
        <f>IF(ISNUMBER(FIND("arbeid",Methode_Keuze)),"",IF(Tb_Activiteiten[[#This Row],[Arbeidskosten - vast tarief (excl eigen arbeid)]]=1,Tb_Activiteiten[[#Headers],[Arbeidskosten - vast tarief (excl eigen arbeid)]],""))</f>
        <v/>
      </c>
      <c r="BA1213" t="str">
        <f>IF(ISNUMBER(FIND("overige",Methode_Keuze)),"",IF(Tb_Activiteiten[[#This Row],[Overige kosten]]=1,Tb_Activiteiten[[#Headers],[Overige kosten]],""))</f>
        <v/>
      </c>
    </row>
    <row r="1214" spans="1:53" x14ac:dyDescent="0.25">
      <c r="A1214" s="135"/>
      <c r="B1214" s="135"/>
      <c r="C1214" s="135"/>
      <c r="D1214" s="135"/>
      <c r="E1214" s="135"/>
      <c r="F1214" s="135"/>
      <c r="G1214" s="135"/>
      <c r="O1214" s="56"/>
      <c r="Q1214" t="str">
        <f>IFERROR(IF(VLOOKUP(Tb_Activiteiten[[#This Row],[Openstelling]],Tb_Openstelling[],2,0)=1,1,""),"")</f>
        <v/>
      </c>
      <c r="AK1214" t="str">
        <f>IF(ISNUMBER(FIND("arbeid",Methode_Keuze)),"",IF(ISNUMBER(FIND("arbeid",Methode_Keuze)),"",IF(Tb_Activiteiten[[#This Row],[Loonkosten]]=1,Tb_Activiteiten[[#Headers],[Loonkosten]],"")))</f>
        <v/>
      </c>
      <c r="AL1214" t="str">
        <f>IF(ISNUMBER(FIND("arbeid",Methode_Keuze)),"",IF(ISNUMBER(FIND("arbeid",Methode_Keuze)),"",IF(Tb_Activiteiten[[#This Row],[Eigen arbeid]]=1,Tb_Activiteiten[[#Headers],[Eigen arbeid]],"")))</f>
        <v/>
      </c>
      <c r="AM1214" t="str">
        <f>IF(ISNUMBER(FIND("arbeid",Methode_Keuze)),"",IF(ISNUMBER(FIND("arbeid",Methode_Keuze)),"",IF(Tb_Activiteiten[[#This Row],[Projectmedewerker]]=1,Tb_Activiteiten[[#Headers],[Projectmedewerker]],"")))</f>
        <v/>
      </c>
      <c r="AN1214" t="str">
        <f>IF(ISNUMBER(FIND("arbeid",Methode_Keuze)),"",IF(ISNUMBER(FIND("arbeid",Methode_Keuze)),"",IF(Tb_Activiteiten[[#This Row],[Landbouwer]]=1,Tb_Activiteiten[[#Headers],[Landbouwer]],"")))</f>
        <v/>
      </c>
      <c r="AO1214" t="str">
        <f>IF(ISNUMBER(FIND("arbeid",Methode_Keuze)),"",IF(ISNUMBER(FIND("arbeid",Methode_Keuze)),"",IF(Tb_Activiteiten[[#This Row],[Adviseur]]=1,Tb_Activiteiten[[#Headers],[Adviseur]],"")))</f>
        <v/>
      </c>
      <c r="AP1214" t="str">
        <f>IF(ISNUMBER(FIND("arbeid",Methode_Keuze)),"",IF(ISNUMBER(FIND("arbeid",Methode_Keuze)),"",IF(Tb_Activiteiten[[#This Row],[Projectleider/Expert]]=1,Tb_Activiteiten[[#Headers],[Projectleider/Expert]],"")))</f>
        <v/>
      </c>
      <c r="AQ1214" t="str">
        <f>IF(ISNUMBER(FIND("arbeid",Methode_Keuze)),"",IF(ISNUMBER(FIND("arbeid",Methode_Keuze)),"",IF(Tb_Activiteiten[[#This Row],[Arbeidskosten]]=1,Tb_Activiteiten[[#Headers],[Arbeidskosten]],"")))</f>
        <v/>
      </c>
      <c r="AR1214" t="str">
        <f>IF(ISNUMBER(FIND("arbeid",Methode_Keuze)),"",IF(ISNUMBER(FIND("arbeid",Methode_Keuze)),"",IF(Tb_Activiteiten[[#This Row],[Arbeidskosten op basis van IKS]]=1,Tb_Activiteiten[[#Headers],[Arbeidskosten op basis van IKS]],"")))</f>
        <v/>
      </c>
      <c r="AS1214" t="str">
        <f>IF(ISNUMBER(FIND("overige",Methode_Keuze)),"",IF(Tb_Activiteiten[[#This Row],[Kosten derden exclusief btw]]=1,Tb_Activiteiten[[#Headers],[Kosten derden exclusief btw]],""))</f>
        <v/>
      </c>
      <c r="AT1214" t="str">
        <f>IF(ISNUMBER(FIND("overige",Methode_Keuze)),"",IF(Tb_Activiteiten[[#This Row],[Niet verrekenbare btw]]=1,Tb_Activiteiten[[#Headers],[Niet verrekenbare btw]],""))</f>
        <v/>
      </c>
      <c r="AU1214" t="str">
        <f>IF(ISNUMBER(FIND("overige",Methode_Keuze)),"",IF(Tb_Activiteiten[[#This Row],[Grondkosten]]=1,Tb_Activiteiten[[#Headers],[Grondkosten]],""))</f>
        <v/>
      </c>
      <c r="AV1214" t="str">
        <f>IF(ISNUMBER(FIND("overige",Methode_Keuze)),"",IF(Tb_Activiteiten[[#This Row],[Bijdrage in natura (overige)]]=1,Tb_Activiteiten[[#Headers],[Bijdrage in natura (overige)]],""))</f>
        <v/>
      </c>
      <c r="AW1214" t="str">
        <f>IF(ISNUMBER(FIND("overige",Methode_Keuze)),"",IF(Tb_Activiteiten[[#This Row],[Bijdrage in natura (vrijwilligers)]]=1,Tb_Activiteiten[[#Headers],[Bijdrage in natura (vrijwilligers)]],""))</f>
        <v/>
      </c>
      <c r="AX1214" t="str">
        <f>IF(ISNUMBER(FIND("overige",Methode_Keuze)),"",IF(Tb_Activiteiten[[#This Row],[Afschrijvingskosten]]=1,Tb_Activiteiten[[#Headers],[Afschrijvingskosten]],""))</f>
        <v/>
      </c>
      <c r="AY1214" t="str">
        <f>IF(ISNUMBER(FIND("overige",Methode_Keuze)),"",IF(Tb_Activiteiten[[#This Row],[Vergoeding]]=1,Tb_Activiteiten[[#Headers],[Vergoeding]],""))</f>
        <v/>
      </c>
      <c r="AZ1214" t="str">
        <f>IF(ISNUMBER(FIND("arbeid",Methode_Keuze)),"",IF(Tb_Activiteiten[[#This Row],[Arbeidskosten - vast tarief (excl eigen arbeid)]]=1,Tb_Activiteiten[[#Headers],[Arbeidskosten - vast tarief (excl eigen arbeid)]],""))</f>
        <v/>
      </c>
      <c r="BA1214" t="str">
        <f>IF(ISNUMBER(FIND("overige",Methode_Keuze)),"",IF(Tb_Activiteiten[[#This Row],[Overige kosten]]=1,Tb_Activiteiten[[#Headers],[Overige kosten]],""))</f>
        <v/>
      </c>
    </row>
    <row r="1215" spans="1:53" x14ac:dyDescent="0.25">
      <c r="A1215" s="135"/>
      <c r="B1215" s="135"/>
      <c r="C1215" s="135"/>
      <c r="D1215" s="135"/>
      <c r="E1215" s="135"/>
      <c r="F1215" s="135"/>
      <c r="G1215" s="135"/>
      <c r="O1215" s="56"/>
      <c r="Q1215" t="str">
        <f>IFERROR(IF(VLOOKUP(Tb_Activiteiten[[#This Row],[Openstelling]],Tb_Openstelling[],2,0)=1,1,""),"")</f>
        <v/>
      </c>
      <c r="AK1215" t="str">
        <f>IF(ISNUMBER(FIND("arbeid",Methode_Keuze)),"",IF(ISNUMBER(FIND("arbeid",Methode_Keuze)),"",IF(Tb_Activiteiten[[#This Row],[Loonkosten]]=1,Tb_Activiteiten[[#Headers],[Loonkosten]],"")))</f>
        <v/>
      </c>
      <c r="AL1215" t="str">
        <f>IF(ISNUMBER(FIND("arbeid",Methode_Keuze)),"",IF(ISNUMBER(FIND("arbeid",Methode_Keuze)),"",IF(Tb_Activiteiten[[#This Row],[Eigen arbeid]]=1,Tb_Activiteiten[[#Headers],[Eigen arbeid]],"")))</f>
        <v/>
      </c>
      <c r="AM1215" t="str">
        <f>IF(ISNUMBER(FIND("arbeid",Methode_Keuze)),"",IF(ISNUMBER(FIND("arbeid",Methode_Keuze)),"",IF(Tb_Activiteiten[[#This Row],[Projectmedewerker]]=1,Tb_Activiteiten[[#Headers],[Projectmedewerker]],"")))</f>
        <v/>
      </c>
      <c r="AN1215" t="str">
        <f>IF(ISNUMBER(FIND("arbeid",Methode_Keuze)),"",IF(ISNUMBER(FIND("arbeid",Methode_Keuze)),"",IF(Tb_Activiteiten[[#This Row],[Landbouwer]]=1,Tb_Activiteiten[[#Headers],[Landbouwer]],"")))</f>
        <v/>
      </c>
      <c r="AO1215" t="str">
        <f>IF(ISNUMBER(FIND("arbeid",Methode_Keuze)),"",IF(ISNUMBER(FIND("arbeid",Methode_Keuze)),"",IF(Tb_Activiteiten[[#This Row],[Adviseur]]=1,Tb_Activiteiten[[#Headers],[Adviseur]],"")))</f>
        <v/>
      </c>
      <c r="AP1215" t="str">
        <f>IF(ISNUMBER(FIND("arbeid",Methode_Keuze)),"",IF(ISNUMBER(FIND("arbeid",Methode_Keuze)),"",IF(Tb_Activiteiten[[#This Row],[Projectleider/Expert]]=1,Tb_Activiteiten[[#Headers],[Projectleider/Expert]],"")))</f>
        <v/>
      </c>
      <c r="AQ1215" t="str">
        <f>IF(ISNUMBER(FIND("arbeid",Methode_Keuze)),"",IF(ISNUMBER(FIND("arbeid",Methode_Keuze)),"",IF(Tb_Activiteiten[[#This Row],[Arbeidskosten]]=1,Tb_Activiteiten[[#Headers],[Arbeidskosten]],"")))</f>
        <v/>
      </c>
      <c r="AR1215" t="str">
        <f>IF(ISNUMBER(FIND("arbeid",Methode_Keuze)),"",IF(ISNUMBER(FIND("arbeid",Methode_Keuze)),"",IF(Tb_Activiteiten[[#This Row],[Arbeidskosten op basis van IKS]]=1,Tb_Activiteiten[[#Headers],[Arbeidskosten op basis van IKS]],"")))</f>
        <v/>
      </c>
      <c r="AS1215" t="str">
        <f>IF(ISNUMBER(FIND("overige",Methode_Keuze)),"",IF(Tb_Activiteiten[[#This Row],[Kosten derden exclusief btw]]=1,Tb_Activiteiten[[#Headers],[Kosten derden exclusief btw]],""))</f>
        <v/>
      </c>
      <c r="AT1215" t="str">
        <f>IF(ISNUMBER(FIND("overige",Methode_Keuze)),"",IF(Tb_Activiteiten[[#This Row],[Niet verrekenbare btw]]=1,Tb_Activiteiten[[#Headers],[Niet verrekenbare btw]],""))</f>
        <v/>
      </c>
      <c r="AU1215" t="str">
        <f>IF(ISNUMBER(FIND("overige",Methode_Keuze)),"",IF(Tb_Activiteiten[[#This Row],[Grondkosten]]=1,Tb_Activiteiten[[#Headers],[Grondkosten]],""))</f>
        <v/>
      </c>
      <c r="AV1215" t="str">
        <f>IF(ISNUMBER(FIND("overige",Methode_Keuze)),"",IF(Tb_Activiteiten[[#This Row],[Bijdrage in natura (overige)]]=1,Tb_Activiteiten[[#Headers],[Bijdrage in natura (overige)]],""))</f>
        <v/>
      </c>
      <c r="AW1215" t="str">
        <f>IF(ISNUMBER(FIND("overige",Methode_Keuze)),"",IF(Tb_Activiteiten[[#This Row],[Bijdrage in natura (vrijwilligers)]]=1,Tb_Activiteiten[[#Headers],[Bijdrage in natura (vrijwilligers)]],""))</f>
        <v/>
      </c>
      <c r="AX1215" t="str">
        <f>IF(ISNUMBER(FIND("overige",Methode_Keuze)),"",IF(Tb_Activiteiten[[#This Row],[Afschrijvingskosten]]=1,Tb_Activiteiten[[#Headers],[Afschrijvingskosten]],""))</f>
        <v/>
      </c>
      <c r="AY1215" t="str">
        <f>IF(ISNUMBER(FIND("overige",Methode_Keuze)),"",IF(Tb_Activiteiten[[#This Row],[Vergoeding]]=1,Tb_Activiteiten[[#Headers],[Vergoeding]],""))</f>
        <v/>
      </c>
      <c r="AZ1215" t="str">
        <f>IF(ISNUMBER(FIND("arbeid",Methode_Keuze)),"",IF(Tb_Activiteiten[[#This Row],[Arbeidskosten - vast tarief (excl eigen arbeid)]]=1,Tb_Activiteiten[[#Headers],[Arbeidskosten - vast tarief (excl eigen arbeid)]],""))</f>
        <v/>
      </c>
      <c r="BA1215" t="str">
        <f>IF(ISNUMBER(FIND("overige",Methode_Keuze)),"",IF(Tb_Activiteiten[[#This Row],[Overige kosten]]=1,Tb_Activiteiten[[#Headers],[Overige kosten]],""))</f>
        <v/>
      </c>
    </row>
    <row r="1216" spans="1:53" x14ac:dyDescent="0.25">
      <c r="A1216" s="135"/>
      <c r="B1216" s="135"/>
      <c r="C1216" s="135"/>
      <c r="D1216" s="135"/>
      <c r="E1216" s="135"/>
      <c r="F1216" s="135"/>
      <c r="G1216" s="135"/>
      <c r="O1216" s="56"/>
      <c r="Q1216" t="str">
        <f>IFERROR(IF(VLOOKUP(Tb_Activiteiten[[#This Row],[Openstelling]],Tb_Openstelling[],2,0)=1,1,""),"")</f>
        <v/>
      </c>
      <c r="AK1216" t="str">
        <f>IF(ISNUMBER(FIND("arbeid",Methode_Keuze)),"",IF(ISNUMBER(FIND("arbeid",Methode_Keuze)),"",IF(Tb_Activiteiten[[#This Row],[Loonkosten]]=1,Tb_Activiteiten[[#Headers],[Loonkosten]],"")))</f>
        <v/>
      </c>
      <c r="AL1216" t="str">
        <f>IF(ISNUMBER(FIND("arbeid",Methode_Keuze)),"",IF(ISNUMBER(FIND("arbeid",Methode_Keuze)),"",IF(Tb_Activiteiten[[#This Row],[Eigen arbeid]]=1,Tb_Activiteiten[[#Headers],[Eigen arbeid]],"")))</f>
        <v/>
      </c>
      <c r="AM1216" t="str">
        <f>IF(ISNUMBER(FIND("arbeid",Methode_Keuze)),"",IF(ISNUMBER(FIND("arbeid",Methode_Keuze)),"",IF(Tb_Activiteiten[[#This Row],[Projectmedewerker]]=1,Tb_Activiteiten[[#Headers],[Projectmedewerker]],"")))</f>
        <v/>
      </c>
      <c r="AN1216" t="str">
        <f>IF(ISNUMBER(FIND("arbeid",Methode_Keuze)),"",IF(ISNUMBER(FIND("arbeid",Methode_Keuze)),"",IF(Tb_Activiteiten[[#This Row],[Landbouwer]]=1,Tb_Activiteiten[[#Headers],[Landbouwer]],"")))</f>
        <v/>
      </c>
      <c r="AO1216" t="str">
        <f>IF(ISNUMBER(FIND("arbeid",Methode_Keuze)),"",IF(ISNUMBER(FIND("arbeid",Methode_Keuze)),"",IF(Tb_Activiteiten[[#This Row],[Adviseur]]=1,Tb_Activiteiten[[#Headers],[Adviseur]],"")))</f>
        <v/>
      </c>
      <c r="AP1216" t="str">
        <f>IF(ISNUMBER(FIND("arbeid",Methode_Keuze)),"",IF(ISNUMBER(FIND("arbeid",Methode_Keuze)),"",IF(Tb_Activiteiten[[#This Row],[Projectleider/Expert]]=1,Tb_Activiteiten[[#Headers],[Projectleider/Expert]],"")))</f>
        <v/>
      </c>
      <c r="AQ1216" t="str">
        <f>IF(ISNUMBER(FIND("arbeid",Methode_Keuze)),"",IF(ISNUMBER(FIND("arbeid",Methode_Keuze)),"",IF(Tb_Activiteiten[[#This Row],[Arbeidskosten]]=1,Tb_Activiteiten[[#Headers],[Arbeidskosten]],"")))</f>
        <v/>
      </c>
      <c r="AR1216" t="str">
        <f>IF(ISNUMBER(FIND("arbeid",Methode_Keuze)),"",IF(ISNUMBER(FIND("arbeid",Methode_Keuze)),"",IF(Tb_Activiteiten[[#This Row],[Arbeidskosten op basis van IKS]]=1,Tb_Activiteiten[[#Headers],[Arbeidskosten op basis van IKS]],"")))</f>
        <v/>
      </c>
      <c r="AS1216" t="str">
        <f>IF(ISNUMBER(FIND("overige",Methode_Keuze)),"",IF(Tb_Activiteiten[[#This Row],[Kosten derden exclusief btw]]=1,Tb_Activiteiten[[#Headers],[Kosten derden exclusief btw]],""))</f>
        <v/>
      </c>
      <c r="AT1216" t="str">
        <f>IF(ISNUMBER(FIND("overige",Methode_Keuze)),"",IF(Tb_Activiteiten[[#This Row],[Niet verrekenbare btw]]=1,Tb_Activiteiten[[#Headers],[Niet verrekenbare btw]],""))</f>
        <v/>
      </c>
      <c r="AU1216" t="str">
        <f>IF(ISNUMBER(FIND("overige",Methode_Keuze)),"",IF(Tb_Activiteiten[[#This Row],[Grondkosten]]=1,Tb_Activiteiten[[#Headers],[Grondkosten]],""))</f>
        <v/>
      </c>
      <c r="AV1216" t="str">
        <f>IF(ISNUMBER(FIND("overige",Methode_Keuze)),"",IF(Tb_Activiteiten[[#This Row],[Bijdrage in natura (overige)]]=1,Tb_Activiteiten[[#Headers],[Bijdrage in natura (overige)]],""))</f>
        <v/>
      </c>
      <c r="AW1216" t="str">
        <f>IF(ISNUMBER(FIND("overige",Methode_Keuze)),"",IF(Tb_Activiteiten[[#This Row],[Bijdrage in natura (vrijwilligers)]]=1,Tb_Activiteiten[[#Headers],[Bijdrage in natura (vrijwilligers)]],""))</f>
        <v/>
      </c>
      <c r="AX1216" t="str">
        <f>IF(ISNUMBER(FIND("overige",Methode_Keuze)),"",IF(Tb_Activiteiten[[#This Row],[Afschrijvingskosten]]=1,Tb_Activiteiten[[#Headers],[Afschrijvingskosten]],""))</f>
        <v/>
      </c>
      <c r="AY1216" t="str">
        <f>IF(ISNUMBER(FIND("overige",Methode_Keuze)),"",IF(Tb_Activiteiten[[#This Row],[Vergoeding]]=1,Tb_Activiteiten[[#Headers],[Vergoeding]],""))</f>
        <v/>
      </c>
      <c r="AZ1216" t="str">
        <f>IF(ISNUMBER(FIND("arbeid",Methode_Keuze)),"",IF(Tb_Activiteiten[[#This Row],[Arbeidskosten - vast tarief (excl eigen arbeid)]]=1,Tb_Activiteiten[[#Headers],[Arbeidskosten - vast tarief (excl eigen arbeid)]],""))</f>
        <v/>
      </c>
      <c r="BA1216" t="str">
        <f>IF(ISNUMBER(FIND("overige",Methode_Keuze)),"",IF(Tb_Activiteiten[[#This Row],[Overige kosten]]=1,Tb_Activiteiten[[#Headers],[Overige kosten]],""))</f>
        <v/>
      </c>
    </row>
    <row r="1217" spans="1:53" x14ac:dyDescent="0.25">
      <c r="A1217" s="135"/>
      <c r="B1217" s="135"/>
      <c r="C1217" s="135"/>
      <c r="D1217" s="135"/>
      <c r="E1217" s="135"/>
      <c r="F1217" s="135"/>
      <c r="G1217" s="135"/>
      <c r="O1217" s="56"/>
      <c r="Q1217" t="str">
        <f>IFERROR(IF(VLOOKUP(Tb_Activiteiten[[#This Row],[Openstelling]],Tb_Openstelling[],2,0)=1,1,""),"")</f>
        <v/>
      </c>
      <c r="AK1217" t="str">
        <f>IF(ISNUMBER(FIND("arbeid",Methode_Keuze)),"",IF(ISNUMBER(FIND("arbeid",Methode_Keuze)),"",IF(Tb_Activiteiten[[#This Row],[Loonkosten]]=1,Tb_Activiteiten[[#Headers],[Loonkosten]],"")))</f>
        <v/>
      </c>
      <c r="AL1217" t="str">
        <f>IF(ISNUMBER(FIND("arbeid",Methode_Keuze)),"",IF(ISNUMBER(FIND("arbeid",Methode_Keuze)),"",IF(Tb_Activiteiten[[#This Row],[Eigen arbeid]]=1,Tb_Activiteiten[[#Headers],[Eigen arbeid]],"")))</f>
        <v/>
      </c>
      <c r="AM1217" t="str">
        <f>IF(ISNUMBER(FIND("arbeid",Methode_Keuze)),"",IF(ISNUMBER(FIND("arbeid",Methode_Keuze)),"",IF(Tb_Activiteiten[[#This Row],[Projectmedewerker]]=1,Tb_Activiteiten[[#Headers],[Projectmedewerker]],"")))</f>
        <v/>
      </c>
      <c r="AN1217" t="str">
        <f>IF(ISNUMBER(FIND("arbeid",Methode_Keuze)),"",IF(ISNUMBER(FIND("arbeid",Methode_Keuze)),"",IF(Tb_Activiteiten[[#This Row],[Landbouwer]]=1,Tb_Activiteiten[[#Headers],[Landbouwer]],"")))</f>
        <v/>
      </c>
      <c r="AO1217" t="str">
        <f>IF(ISNUMBER(FIND("arbeid",Methode_Keuze)),"",IF(ISNUMBER(FIND("arbeid",Methode_Keuze)),"",IF(Tb_Activiteiten[[#This Row],[Adviseur]]=1,Tb_Activiteiten[[#Headers],[Adviseur]],"")))</f>
        <v/>
      </c>
      <c r="AP1217" t="str">
        <f>IF(ISNUMBER(FIND("arbeid",Methode_Keuze)),"",IF(ISNUMBER(FIND("arbeid",Methode_Keuze)),"",IF(Tb_Activiteiten[[#This Row],[Projectleider/Expert]]=1,Tb_Activiteiten[[#Headers],[Projectleider/Expert]],"")))</f>
        <v/>
      </c>
      <c r="AQ1217" t="str">
        <f>IF(ISNUMBER(FIND("arbeid",Methode_Keuze)),"",IF(ISNUMBER(FIND("arbeid",Methode_Keuze)),"",IF(Tb_Activiteiten[[#This Row],[Arbeidskosten]]=1,Tb_Activiteiten[[#Headers],[Arbeidskosten]],"")))</f>
        <v/>
      </c>
      <c r="AR1217" t="str">
        <f>IF(ISNUMBER(FIND("arbeid",Methode_Keuze)),"",IF(ISNUMBER(FIND("arbeid",Methode_Keuze)),"",IF(Tb_Activiteiten[[#This Row],[Arbeidskosten op basis van IKS]]=1,Tb_Activiteiten[[#Headers],[Arbeidskosten op basis van IKS]],"")))</f>
        <v/>
      </c>
      <c r="AS1217" t="str">
        <f>IF(ISNUMBER(FIND("overige",Methode_Keuze)),"",IF(Tb_Activiteiten[[#This Row],[Kosten derden exclusief btw]]=1,Tb_Activiteiten[[#Headers],[Kosten derden exclusief btw]],""))</f>
        <v/>
      </c>
      <c r="AT1217" t="str">
        <f>IF(ISNUMBER(FIND("overige",Methode_Keuze)),"",IF(Tb_Activiteiten[[#This Row],[Niet verrekenbare btw]]=1,Tb_Activiteiten[[#Headers],[Niet verrekenbare btw]],""))</f>
        <v/>
      </c>
      <c r="AU1217" t="str">
        <f>IF(ISNUMBER(FIND("overige",Methode_Keuze)),"",IF(Tb_Activiteiten[[#This Row],[Grondkosten]]=1,Tb_Activiteiten[[#Headers],[Grondkosten]],""))</f>
        <v/>
      </c>
      <c r="AV1217" t="str">
        <f>IF(ISNUMBER(FIND("overige",Methode_Keuze)),"",IF(Tb_Activiteiten[[#This Row],[Bijdrage in natura (overige)]]=1,Tb_Activiteiten[[#Headers],[Bijdrage in natura (overige)]],""))</f>
        <v/>
      </c>
      <c r="AW1217" t="str">
        <f>IF(ISNUMBER(FIND("overige",Methode_Keuze)),"",IF(Tb_Activiteiten[[#This Row],[Bijdrage in natura (vrijwilligers)]]=1,Tb_Activiteiten[[#Headers],[Bijdrage in natura (vrijwilligers)]],""))</f>
        <v/>
      </c>
      <c r="AX1217" t="str">
        <f>IF(ISNUMBER(FIND("overige",Methode_Keuze)),"",IF(Tb_Activiteiten[[#This Row],[Afschrijvingskosten]]=1,Tb_Activiteiten[[#Headers],[Afschrijvingskosten]],""))</f>
        <v/>
      </c>
      <c r="AY1217" t="str">
        <f>IF(ISNUMBER(FIND("overige",Methode_Keuze)),"",IF(Tb_Activiteiten[[#This Row],[Vergoeding]]=1,Tb_Activiteiten[[#Headers],[Vergoeding]],""))</f>
        <v/>
      </c>
      <c r="AZ1217" t="str">
        <f>IF(ISNUMBER(FIND("arbeid",Methode_Keuze)),"",IF(Tb_Activiteiten[[#This Row],[Arbeidskosten - vast tarief (excl eigen arbeid)]]=1,Tb_Activiteiten[[#Headers],[Arbeidskosten - vast tarief (excl eigen arbeid)]],""))</f>
        <v/>
      </c>
      <c r="BA1217" t="str">
        <f>IF(ISNUMBER(FIND("overige",Methode_Keuze)),"",IF(Tb_Activiteiten[[#This Row],[Overige kosten]]=1,Tb_Activiteiten[[#Headers],[Overige kosten]],""))</f>
        <v/>
      </c>
    </row>
    <row r="1218" spans="1:53" x14ac:dyDescent="0.25">
      <c r="A1218" s="135"/>
      <c r="B1218" s="135"/>
      <c r="C1218" s="135"/>
      <c r="D1218" s="135"/>
      <c r="E1218" s="135"/>
      <c r="F1218" s="135"/>
      <c r="G1218" s="135"/>
      <c r="O1218" s="56"/>
      <c r="Q1218" t="str">
        <f>IFERROR(IF(VLOOKUP(Tb_Activiteiten[[#This Row],[Openstelling]],Tb_Openstelling[],2,0)=1,1,""),"")</f>
        <v/>
      </c>
      <c r="AK1218" t="str">
        <f>IF(ISNUMBER(FIND("arbeid",Methode_Keuze)),"",IF(ISNUMBER(FIND("arbeid",Methode_Keuze)),"",IF(Tb_Activiteiten[[#This Row],[Loonkosten]]=1,Tb_Activiteiten[[#Headers],[Loonkosten]],"")))</f>
        <v/>
      </c>
      <c r="AL1218" t="str">
        <f>IF(ISNUMBER(FIND("arbeid",Methode_Keuze)),"",IF(ISNUMBER(FIND("arbeid",Methode_Keuze)),"",IF(Tb_Activiteiten[[#This Row],[Eigen arbeid]]=1,Tb_Activiteiten[[#Headers],[Eigen arbeid]],"")))</f>
        <v/>
      </c>
      <c r="AM1218" t="str">
        <f>IF(ISNUMBER(FIND("arbeid",Methode_Keuze)),"",IF(ISNUMBER(FIND("arbeid",Methode_Keuze)),"",IF(Tb_Activiteiten[[#This Row],[Projectmedewerker]]=1,Tb_Activiteiten[[#Headers],[Projectmedewerker]],"")))</f>
        <v/>
      </c>
      <c r="AN1218" t="str">
        <f>IF(ISNUMBER(FIND("arbeid",Methode_Keuze)),"",IF(ISNUMBER(FIND("arbeid",Methode_Keuze)),"",IF(Tb_Activiteiten[[#This Row],[Landbouwer]]=1,Tb_Activiteiten[[#Headers],[Landbouwer]],"")))</f>
        <v/>
      </c>
      <c r="AO1218" t="str">
        <f>IF(ISNUMBER(FIND("arbeid",Methode_Keuze)),"",IF(ISNUMBER(FIND("arbeid",Methode_Keuze)),"",IF(Tb_Activiteiten[[#This Row],[Adviseur]]=1,Tb_Activiteiten[[#Headers],[Adviseur]],"")))</f>
        <v/>
      </c>
      <c r="AP1218" t="str">
        <f>IF(ISNUMBER(FIND("arbeid",Methode_Keuze)),"",IF(ISNUMBER(FIND("arbeid",Methode_Keuze)),"",IF(Tb_Activiteiten[[#This Row],[Projectleider/Expert]]=1,Tb_Activiteiten[[#Headers],[Projectleider/Expert]],"")))</f>
        <v/>
      </c>
      <c r="AQ1218" t="str">
        <f>IF(ISNUMBER(FIND("arbeid",Methode_Keuze)),"",IF(ISNUMBER(FIND("arbeid",Methode_Keuze)),"",IF(Tb_Activiteiten[[#This Row],[Arbeidskosten]]=1,Tb_Activiteiten[[#Headers],[Arbeidskosten]],"")))</f>
        <v/>
      </c>
      <c r="AR1218" t="str">
        <f>IF(ISNUMBER(FIND("arbeid",Methode_Keuze)),"",IF(ISNUMBER(FIND("arbeid",Methode_Keuze)),"",IF(Tb_Activiteiten[[#This Row],[Arbeidskosten op basis van IKS]]=1,Tb_Activiteiten[[#Headers],[Arbeidskosten op basis van IKS]],"")))</f>
        <v/>
      </c>
      <c r="AS1218" t="str">
        <f>IF(ISNUMBER(FIND("overige",Methode_Keuze)),"",IF(Tb_Activiteiten[[#This Row],[Kosten derden exclusief btw]]=1,Tb_Activiteiten[[#Headers],[Kosten derden exclusief btw]],""))</f>
        <v/>
      </c>
      <c r="AT1218" t="str">
        <f>IF(ISNUMBER(FIND("overige",Methode_Keuze)),"",IF(Tb_Activiteiten[[#This Row],[Niet verrekenbare btw]]=1,Tb_Activiteiten[[#Headers],[Niet verrekenbare btw]],""))</f>
        <v/>
      </c>
      <c r="AU1218" t="str">
        <f>IF(ISNUMBER(FIND("overige",Methode_Keuze)),"",IF(Tb_Activiteiten[[#This Row],[Grondkosten]]=1,Tb_Activiteiten[[#Headers],[Grondkosten]],""))</f>
        <v/>
      </c>
      <c r="AV1218" t="str">
        <f>IF(ISNUMBER(FIND("overige",Methode_Keuze)),"",IF(Tb_Activiteiten[[#This Row],[Bijdrage in natura (overige)]]=1,Tb_Activiteiten[[#Headers],[Bijdrage in natura (overige)]],""))</f>
        <v/>
      </c>
      <c r="AW1218" t="str">
        <f>IF(ISNUMBER(FIND("overige",Methode_Keuze)),"",IF(Tb_Activiteiten[[#This Row],[Bijdrage in natura (vrijwilligers)]]=1,Tb_Activiteiten[[#Headers],[Bijdrage in natura (vrijwilligers)]],""))</f>
        <v/>
      </c>
      <c r="AX1218" t="str">
        <f>IF(ISNUMBER(FIND("overige",Methode_Keuze)),"",IF(Tb_Activiteiten[[#This Row],[Afschrijvingskosten]]=1,Tb_Activiteiten[[#Headers],[Afschrijvingskosten]],""))</f>
        <v/>
      </c>
      <c r="AY1218" t="str">
        <f>IF(ISNUMBER(FIND("overige",Methode_Keuze)),"",IF(Tb_Activiteiten[[#This Row],[Vergoeding]]=1,Tb_Activiteiten[[#Headers],[Vergoeding]],""))</f>
        <v/>
      </c>
      <c r="AZ1218" t="str">
        <f>IF(ISNUMBER(FIND("arbeid",Methode_Keuze)),"",IF(Tb_Activiteiten[[#This Row],[Arbeidskosten - vast tarief (excl eigen arbeid)]]=1,Tb_Activiteiten[[#Headers],[Arbeidskosten - vast tarief (excl eigen arbeid)]],""))</f>
        <v/>
      </c>
      <c r="BA1218" t="str">
        <f>IF(ISNUMBER(FIND("overige",Methode_Keuze)),"",IF(Tb_Activiteiten[[#This Row],[Overige kosten]]=1,Tb_Activiteiten[[#Headers],[Overige kosten]],""))</f>
        <v/>
      </c>
    </row>
    <row r="1219" spans="1:53" x14ac:dyDescent="0.25">
      <c r="A1219" s="135"/>
      <c r="B1219" s="135"/>
      <c r="C1219" s="135"/>
      <c r="D1219" s="135"/>
      <c r="E1219" s="135"/>
      <c r="F1219" s="135"/>
      <c r="G1219" s="135"/>
      <c r="O1219" s="56"/>
      <c r="Q1219" t="str">
        <f>IFERROR(IF(VLOOKUP(Tb_Activiteiten[[#This Row],[Openstelling]],Tb_Openstelling[],2,0)=1,1,""),"")</f>
        <v/>
      </c>
      <c r="AK1219" t="str">
        <f>IF(ISNUMBER(FIND("arbeid",Methode_Keuze)),"",IF(ISNUMBER(FIND("arbeid",Methode_Keuze)),"",IF(Tb_Activiteiten[[#This Row],[Loonkosten]]=1,Tb_Activiteiten[[#Headers],[Loonkosten]],"")))</f>
        <v/>
      </c>
      <c r="AL1219" t="str">
        <f>IF(ISNUMBER(FIND("arbeid",Methode_Keuze)),"",IF(ISNUMBER(FIND("arbeid",Methode_Keuze)),"",IF(Tb_Activiteiten[[#This Row],[Eigen arbeid]]=1,Tb_Activiteiten[[#Headers],[Eigen arbeid]],"")))</f>
        <v/>
      </c>
      <c r="AM1219" t="str">
        <f>IF(ISNUMBER(FIND("arbeid",Methode_Keuze)),"",IF(ISNUMBER(FIND("arbeid",Methode_Keuze)),"",IF(Tb_Activiteiten[[#This Row],[Projectmedewerker]]=1,Tb_Activiteiten[[#Headers],[Projectmedewerker]],"")))</f>
        <v/>
      </c>
      <c r="AN1219" t="str">
        <f>IF(ISNUMBER(FIND("arbeid",Methode_Keuze)),"",IF(ISNUMBER(FIND("arbeid",Methode_Keuze)),"",IF(Tb_Activiteiten[[#This Row],[Landbouwer]]=1,Tb_Activiteiten[[#Headers],[Landbouwer]],"")))</f>
        <v/>
      </c>
      <c r="AO1219" t="str">
        <f>IF(ISNUMBER(FIND("arbeid",Methode_Keuze)),"",IF(ISNUMBER(FIND("arbeid",Methode_Keuze)),"",IF(Tb_Activiteiten[[#This Row],[Adviseur]]=1,Tb_Activiteiten[[#Headers],[Adviseur]],"")))</f>
        <v/>
      </c>
      <c r="AP1219" t="str">
        <f>IF(ISNUMBER(FIND("arbeid",Methode_Keuze)),"",IF(ISNUMBER(FIND("arbeid",Methode_Keuze)),"",IF(Tb_Activiteiten[[#This Row],[Projectleider/Expert]]=1,Tb_Activiteiten[[#Headers],[Projectleider/Expert]],"")))</f>
        <v/>
      </c>
      <c r="AQ1219" t="str">
        <f>IF(ISNUMBER(FIND("arbeid",Methode_Keuze)),"",IF(ISNUMBER(FIND("arbeid",Methode_Keuze)),"",IF(Tb_Activiteiten[[#This Row],[Arbeidskosten]]=1,Tb_Activiteiten[[#Headers],[Arbeidskosten]],"")))</f>
        <v/>
      </c>
      <c r="AR1219" t="str">
        <f>IF(ISNUMBER(FIND("arbeid",Methode_Keuze)),"",IF(ISNUMBER(FIND("arbeid",Methode_Keuze)),"",IF(Tb_Activiteiten[[#This Row],[Arbeidskosten op basis van IKS]]=1,Tb_Activiteiten[[#Headers],[Arbeidskosten op basis van IKS]],"")))</f>
        <v/>
      </c>
      <c r="AS1219" t="str">
        <f>IF(ISNUMBER(FIND("overige",Methode_Keuze)),"",IF(Tb_Activiteiten[[#This Row],[Kosten derden exclusief btw]]=1,Tb_Activiteiten[[#Headers],[Kosten derden exclusief btw]],""))</f>
        <v/>
      </c>
      <c r="AT1219" t="str">
        <f>IF(ISNUMBER(FIND("overige",Methode_Keuze)),"",IF(Tb_Activiteiten[[#This Row],[Niet verrekenbare btw]]=1,Tb_Activiteiten[[#Headers],[Niet verrekenbare btw]],""))</f>
        <v/>
      </c>
      <c r="AU1219" t="str">
        <f>IF(ISNUMBER(FIND("overige",Methode_Keuze)),"",IF(Tb_Activiteiten[[#This Row],[Grondkosten]]=1,Tb_Activiteiten[[#Headers],[Grondkosten]],""))</f>
        <v/>
      </c>
      <c r="AV1219" t="str">
        <f>IF(ISNUMBER(FIND("overige",Methode_Keuze)),"",IF(Tb_Activiteiten[[#This Row],[Bijdrage in natura (overige)]]=1,Tb_Activiteiten[[#Headers],[Bijdrage in natura (overige)]],""))</f>
        <v/>
      </c>
      <c r="AW1219" t="str">
        <f>IF(ISNUMBER(FIND("overige",Methode_Keuze)),"",IF(Tb_Activiteiten[[#This Row],[Bijdrage in natura (vrijwilligers)]]=1,Tb_Activiteiten[[#Headers],[Bijdrage in natura (vrijwilligers)]],""))</f>
        <v/>
      </c>
      <c r="AX1219" t="str">
        <f>IF(ISNUMBER(FIND("overige",Methode_Keuze)),"",IF(Tb_Activiteiten[[#This Row],[Afschrijvingskosten]]=1,Tb_Activiteiten[[#Headers],[Afschrijvingskosten]],""))</f>
        <v/>
      </c>
      <c r="AY1219" t="str">
        <f>IF(ISNUMBER(FIND("overige",Methode_Keuze)),"",IF(Tb_Activiteiten[[#This Row],[Vergoeding]]=1,Tb_Activiteiten[[#Headers],[Vergoeding]],""))</f>
        <v/>
      </c>
      <c r="AZ1219" t="str">
        <f>IF(ISNUMBER(FIND("arbeid",Methode_Keuze)),"",IF(Tb_Activiteiten[[#This Row],[Arbeidskosten - vast tarief (excl eigen arbeid)]]=1,Tb_Activiteiten[[#Headers],[Arbeidskosten - vast tarief (excl eigen arbeid)]],""))</f>
        <v/>
      </c>
      <c r="BA1219" t="str">
        <f>IF(ISNUMBER(FIND("overige",Methode_Keuze)),"",IF(Tb_Activiteiten[[#This Row],[Overige kosten]]=1,Tb_Activiteiten[[#Headers],[Overige kosten]],""))</f>
        <v/>
      </c>
    </row>
    <row r="1220" spans="1:53" x14ac:dyDescent="0.25">
      <c r="A1220" s="135"/>
      <c r="B1220" s="135"/>
      <c r="C1220" s="135"/>
      <c r="D1220" s="135"/>
      <c r="E1220" s="135"/>
      <c r="F1220" s="135"/>
      <c r="G1220" s="135"/>
      <c r="O1220" s="56"/>
      <c r="Q1220" t="str">
        <f>IFERROR(IF(VLOOKUP(Tb_Activiteiten[[#This Row],[Openstelling]],Tb_Openstelling[],2,0)=1,1,""),"")</f>
        <v/>
      </c>
      <c r="AK1220" t="str">
        <f>IF(ISNUMBER(FIND("arbeid",Methode_Keuze)),"",IF(ISNUMBER(FIND("arbeid",Methode_Keuze)),"",IF(Tb_Activiteiten[[#This Row],[Loonkosten]]=1,Tb_Activiteiten[[#Headers],[Loonkosten]],"")))</f>
        <v/>
      </c>
      <c r="AL1220" t="str">
        <f>IF(ISNUMBER(FIND("arbeid",Methode_Keuze)),"",IF(ISNUMBER(FIND("arbeid",Methode_Keuze)),"",IF(Tb_Activiteiten[[#This Row],[Eigen arbeid]]=1,Tb_Activiteiten[[#Headers],[Eigen arbeid]],"")))</f>
        <v/>
      </c>
      <c r="AM1220" t="str">
        <f>IF(ISNUMBER(FIND("arbeid",Methode_Keuze)),"",IF(ISNUMBER(FIND("arbeid",Methode_Keuze)),"",IF(Tb_Activiteiten[[#This Row],[Projectmedewerker]]=1,Tb_Activiteiten[[#Headers],[Projectmedewerker]],"")))</f>
        <v/>
      </c>
      <c r="AN1220" t="str">
        <f>IF(ISNUMBER(FIND("arbeid",Methode_Keuze)),"",IF(ISNUMBER(FIND("arbeid",Methode_Keuze)),"",IF(Tb_Activiteiten[[#This Row],[Landbouwer]]=1,Tb_Activiteiten[[#Headers],[Landbouwer]],"")))</f>
        <v/>
      </c>
      <c r="AO1220" t="str">
        <f>IF(ISNUMBER(FIND("arbeid",Methode_Keuze)),"",IF(ISNUMBER(FIND("arbeid",Methode_Keuze)),"",IF(Tb_Activiteiten[[#This Row],[Adviseur]]=1,Tb_Activiteiten[[#Headers],[Adviseur]],"")))</f>
        <v/>
      </c>
      <c r="AP1220" t="str">
        <f>IF(ISNUMBER(FIND("arbeid",Methode_Keuze)),"",IF(ISNUMBER(FIND("arbeid",Methode_Keuze)),"",IF(Tb_Activiteiten[[#This Row],[Projectleider/Expert]]=1,Tb_Activiteiten[[#Headers],[Projectleider/Expert]],"")))</f>
        <v/>
      </c>
      <c r="AQ1220" t="str">
        <f>IF(ISNUMBER(FIND("arbeid",Methode_Keuze)),"",IF(ISNUMBER(FIND("arbeid",Methode_Keuze)),"",IF(Tb_Activiteiten[[#This Row],[Arbeidskosten]]=1,Tb_Activiteiten[[#Headers],[Arbeidskosten]],"")))</f>
        <v/>
      </c>
      <c r="AR1220" t="str">
        <f>IF(ISNUMBER(FIND("arbeid",Methode_Keuze)),"",IF(ISNUMBER(FIND("arbeid",Methode_Keuze)),"",IF(Tb_Activiteiten[[#This Row],[Arbeidskosten op basis van IKS]]=1,Tb_Activiteiten[[#Headers],[Arbeidskosten op basis van IKS]],"")))</f>
        <v/>
      </c>
      <c r="AS1220" t="str">
        <f>IF(ISNUMBER(FIND("overige",Methode_Keuze)),"",IF(Tb_Activiteiten[[#This Row],[Kosten derden exclusief btw]]=1,Tb_Activiteiten[[#Headers],[Kosten derden exclusief btw]],""))</f>
        <v/>
      </c>
      <c r="AT1220" t="str">
        <f>IF(ISNUMBER(FIND("overige",Methode_Keuze)),"",IF(Tb_Activiteiten[[#This Row],[Niet verrekenbare btw]]=1,Tb_Activiteiten[[#Headers],[Niet verrekenbare btw]],""))</f>
        <v/>
      </c>
      <c r="AU1220" t="str">
        <f>IF(ISNUMBER(FIND("overige",Methode_Keuze)),"",IF(Tb_Activiteiten[[#This Row],[Grondkosten]]=1,Tb_Activiteiten[[#Headers],[Grondkosten]],""))</f>
        <v/>
      </c>
      <c r="AV1220" t="str">
        <f>IF(ISNUMBER(FIND("overige",Methode_Keuze)),"",IF(Tb_Activiteiten[[#This Row],[Bijdrage in natura (overige)]]=1,Tb_Activiteiten[[#Headers],[Bijdrage in natura (overige)]],""))</f>
        <v/>
      </c>
      <c r="AW1220" t="str">
        <f>IF(ISNUMBER(FIND("overige",Methode_Keuze)),"",IF(Tb_Activiteiten[[#This Row],[Bijdrage in natura (vrijwilligers)]]=1,Tb_Activiteiten[[#Headers],[Bijdrage in natura (vrijwilligers)]],""))</f>
        <v/>
      </c>
      <c r="AX1220" t="str">
        <f>IF(ISNUMBER(FIND("overige",Methode_Keuze)),"",IF(Tb_Activiteiten[[#This Row],[Afschrijvingskosten]]=1,Tb_Activiteiten[[#Headers],[Afschrijvingskosten]],""))</f>
        <v/>
      </c>
      <c r="AY1220" t="str">
        <f>IF(ISNUMBER(FIND("overige",Methode_Keuze)),"",IF(Tb_Activiteiten[[#This Row],[Vergoeding]]=1,Tb_Activiteiten[[#Headers],[Vergoeding]],""))</f>
        <v/>
      </c>
      <c r="AZ1220" t="str">
        <f>IF(ISNUMBER(FIND("arbeid",Methode_Keuze)),"",IF(Tb_Activiteiten[[#This Row],[Arbeidskosten - vast tarief (excl eigen arbeid)]]=1,Tb_Activiteiten[[#Headers],[Arbeidskosten - vast tarief (excl eigen arbeid)]],""))</f>
        <v/>
      </c>
      <c r="BA1220" t="str">
        <f>IF(ISNUMBER(FIND("overige",Methode_Keuze)),"",IF(Tb_Activiteiten[[#This Row],[Overige kosten]]=1,Tb_Activiteiten[[#Headers],[Overige kosten]],""))</f>
        <v/>
      </c>
    </row>
    <row r="1221" spans="1:53" x14ac:dyDescent="0.25">
      <c r="A1221" s="135"/>
      <c r="B1221" s="135"/>
      <c r="C1221" s="135"/>
      <c r="D1221" s="135"/>
      <c r="E1221" s="135"/>
      <c r="F1221" s="135"/>
      <c r="G1221" s="135"/>
      <c r="O1221" s="56"/>
      <c r="Q1221" t="str">
        <f>IFERROR(IF(VLOOKUP(Tb_Activiteiten[[#This Row],[Openstelling]],Tb_Openstelling[],2,0)=1,1,""),"")</f>
        <v/>
      </c>
      <c r="AK1221" t="str">
        <f>IF(ISNUMBER(FIND("arbeid",Methode_Keuze)),"",IF(ISNUMBER(FIND("arbeid",Methode_Keuze)),"",IF(Tb_Activiteiten[[#This Row],[Loonkosten]]=1,Tb_Activiteiten[[#Headers],[Loonkosten]],"")))</f>
        <v/>
      </c>
      <c r="AL1221" t="str">
        <f>IF(ISNUMBER(FIND("arbeid",Methode_Keuze)),"",IF(ISNUMBER(FIND("arbeid",Methode_Keuze)),"",IF(Tb_Activiteiten[[#This Row],[Eigen arbeid]]=1,Tb_Activiteiten[[#Headers],[Eigen arbeid]],"")))</f>
        <v/>
      </c>
      <c r="AM1221" t="str">
        <f>IF(ISNUMBER(FIND("arbeid",Methode_Keuze)),"",IF(ISNUMBER(FIND("arbeid",Methode_Keuze)),"",IF(Tb_Activiteiten[[#This Row],[Projectmedewerker]]=1,Tb_Activiteiten[[#Headers],[Projectmedewerker]],"")))</f>
        <v/>
      </c>
      <c r="AN1221" t="str">
        <f>IF(ISNUMBER(FIND("arbeid",Methode_Keuze)),"",IF(ISNUMBER(FIND("arbeid",Methode_Keuze)),"",IF(Tb_Activiteiten[[#This Row],[Landbouwer]]=1,Tb_Activiteiten[[#Headers],[Landbouwer]],"")))</f>
        <v/>
      </c>
      <c r="AO1221" t="str">
        <f>IF(ISNUMBER(FIND("arbeid",Methode_Keuze)),"",IF(ISNUMBER(FIND("arbeid",Methode_Keuze)),"",IF(Tb_Activiteiten[[#This Row],[Adviseur]]=1,Tb_Activiteiten[[#Headers],[Adviseur]],"")))</f>
        <v/>
      </c>
      <c r="AP1221" t="str">
        <f>IF(ISNUMBER(FIND("arbeid",Methode_Keuze)),"",IF(ISNUMBER(FIND("arbeid",Methode_Keuze)),"",IF(Tb_Activiteiten[[#This Row],[Projectleider/Expert]]=1,Tb_Activiteiten[[#Headers],[Projectleider/Expert]],"")))</f>
        <v/>
      </c>
      <c r="AQ1221" t="str">
        <f>IF(ISNUMBER(FIND("arbeid",Methode_Keuze)),"",IF(ISNUMBER(FIND("arbeid",Methode_Keuze)),"",IF(Tb_Activiteiten[[#This Row],[Arbeidskosten]]=1,Tb_Activiteiten[[#Headers],[Arbeidskosten]],"")))</f>
        <v/>
      </c>
      <c r="AR1221" t="str">
        <f>IF(ISNUMBER(FIND("arbeid",Methode_Keuze)),"",IF(ISNUMBER(FIND("arbeid",Methode_Keuze)),"",IF(Tb_Activiteiten[[#This Row],[Arbeidskosten op basis van IKS]]=1,Tb_Activiteiten[[#Headers],[Arbeidskosten op basis van IKS]],"")))</f>
        <v/>
      </c>
      <c r="AS1221" t="str">
        <f>IF(ISNUMBER(FIND("overige",Methode_Keuze)),"",IF(Tb_Activiteiten[[#This Row],[Kosten derden exclusief btw]]=1,Tb_Activiteiten[[#Headers],[Kosten derden exclusief btw]],""))</f>
        <v/>
      </c>
      <c r="AT1221" t="str">
        <f>IF(ISNUMBER(FIND("overige",Methode_Keuze)),"",IF(Tb_Activiteiten[[#This Row],[Niet verrekenbare btw]]=1,Tb_Activiteiten[[#Headers],[Niet verrekenbare btw]],""))</f>
        <v/>
      </c>
      <c r="AU1221" t="str">
        <f>IF(ISNUMBER(FIND("overige",Methode_Keuze)),"",IF(Tb_Activiteiten[[#This Row],[Grondkosten]]=1,Tb_Activiteiten[[#Headers],[Grondkosten]],""))</f>
        <v/>
      </c>
      <c r="AV1221" t="str">
        <f>IF(ISNUMBER(FIND("overige",Methode_Keuze)),"",IF(Tb_Activiteiten[[#This Row],[Bijdrage in natura (overige)]]=1,Tb_Activiteiten[[#Headers],[Bijdrage in natura (overige)]],""))</f>
        <v/>
      </c>
      <c r="AW1221" t="str">
        <f>IF(ISNUMBER(FIND("overige",Methode_Keuze)),"",IF(Tb_Activiteiten[[#This Row],[Bijdrage in natura (vrijwilligers)]]=1,Tb_Activiteiten[[#Headers],[Bijdrage in natura (vrijwilligers)]],""))</f>
        <v/>
      </c>
      <c r="AX1221" t="str">
        <f>IF(ISNUMBER(FIND("overige",Methode_Keuze)),"",IF(Tb_Activiteiten[[#This Row],[Afschrijvingskosten]]=1,Tb_Activiteiten[[#Headers],[Afschrijvingskosten]],""))</f>
        <v/>
      </c>
      <c r="AY1221" t="str">
        <f>IF(ISNUMBER(FIND("overige",Methode_Keuze)),"",IF(Tb_Activiteiten[[#This Row],[Vergoeding]]=1,Tb_Activiteiten[[#Headers],[Vergoeding]],""))</f>
        <v/>
      </c>
      <c r="AZ1221" t="str">
        <f>IF(ISNUMBER(FIND("arbeid",Methode_Keuze)),"",IF(Tb_Activiteiten[[#This Row],[Arbeidskosten - vast tarief (excl eigen arbeid)]]=1,Tb_Activiteiten[[#Headers],[Arbeidskosten - vast tarief (excl eigen arbeid)]],""))</f>
        <v/>
      </c>
      <c r="BA1221" t="str">
        <f>IF(ISNUMBER(FIND("overige",Methode_Keuze)),"",IF(Tb_Activiteiten[[#This Row],[Overige kosten]]=1,Tb_Activiteiten[[#Headers],[Overige kosten]],""))</f>
        <v/>
      </c>
    </row>
    <row r="1222" spans="1:53" x14ac:dyDescent="0.25">
      <c r="A1222" s="135"/>
      <c r="B1222" s="135"/>
      <c r="C1222" s="135"/>
      <c r="D1222" s="135"/>
      <c r="E1222" s="135"/>
      <c r="F1222" s="135"/>
      <c r="G1222" s="135"/>
      <c r="O1222" s="56"/>
      <c r="Q1222" t="str">
        <f>IFERROR(IF(VLOOKUP(Tb_Activiteiten[[#This Row],[Openstelling]],Tb_Openstelling[],2,0)=1,1,""),"")</f>
        <v/>
      </c>
      <c r="AK1222" t="str">
        <f>IF(ISNUMBER(FIND("arbeid",Methode_Keuze)),"",IF(ISNUMBER(FIND("arbeid",Methode_Keuze)),"",IF(Tb_Activiteiten[[#This Row],[Loonkosten]]=1,Tb_Activiteiten[[#Headers],[Loonkosten]],"")))</f>
        <v/>
      </c>
      <c r="AL1222" t="str">
        <f>IF(ISNUMBER(FIND("arbeid",Methode_Keuze)),"",IF(ISNUMBER(FIND("arbeid",Methode_Keuze)),"",IF(Tb_Activiteiten[[#This Row],[Eigen arbeid]]=1,Tb_Activiteiten[[#Headers],[Eigen arbeid]],"")))</f>
        <v/>
      </c>
      <c r="AM1222" t="str">
        <f>IF(ISNUMBER(FIND("arbeid",Methode_Keuze)),"",IF(ISNUMBER(FIND("arbeid",Methode_Keuze)),"",IF(Tb_Activiteiten[[#This Row],[Projectmedewerker]]=1,Tb_Activiteiten[[#Headers],[Projectmedewerker]],"")))</f>
        <v/>
      </c>
      <c r="AN1222" t="str">
        <f>IF(ISNUMBER(FIND("arbeid",Methode_Keuze)),"",IF(ISNUMBER(FIND("arbeid",Methode_Keuze)),"",IF(Tb_Activiteiten[[#This Row],[Landbouwer]]=1,Tb_Activiteiten[[#Headers],[Landbouwer]],"")))</f>
        <v/>
      </c>
      <c r="AO1222" t="str">
        <f>IF(ISNUMBER(FIND("arbeid",Methode_Keuze)),"",IF(ISNUMBER(FIND("arbeid",Methode_Keuze)),"",IF(Tb_Activiteiten[[#This Row],[Adviseur]]=1,Tb_Activiteiten[[#Headers],[Adviseur]],"")))</f>
        <v/>
      </c>
      <c r="AP1222" t="str">
        <f>IF(ISNUMBER(FIND("arbeid",Methode_Keuze)),"",IF(ISNUMBER(FIND("arbeid",Methode_Keuze)),"",IF(Tb_Activiteiten[[#This Row],[Projectleider/Expert]]=1,Tb_Activiteiten[[#Headers],[Projectleider/Expert]],"")))</f>
        <v/>
      </c>
      <c r="AQ1222" t="str">
        <f>IF(ISNUMBER(FIND("arbeid",Methode_Keuze)),"",IF(ISNUMBER(FIND("arbeid",Methode_Keuze)),"",IF(Tb_Activiteiten[[#This Row],[Arbeidskosten]]=1,Tb_Activiteiten[[#Headers],[Arbeidskosten]],"")))</f>
        <v/>
      </c>
      <c r="AR1222" t="str">
        <f>IF(ISNUMBER(FIND("arbeid",Methode_Keuze)),"",IF(ISNUMBER(FIND("arbeid",Methode_Keuze)),"",IF(Tb_Activiteiten[[#This Row],[Arbeidskosten op basis van IKS]]=1,Tb_Activiteiten[[#Headers],[Arbeidskosten op basis van IKS]],"")))</f>
        <v/>
      </c>
      <c r="AS1222" t="str">
        <f>IF(ISNUMBER(FIND("overige",Methode_Keuze)),"",IF(Tb_Activiteiten[[#This Row],[Kosten derden exclusief btw]]=1,Tb_Activiteiten[[#Headers],[Kosten derden exclusief btw]],""))</f>
        <v/>
      </c>
      <c r="AT1222" t="str">
        <f>IF(ISNUMBER(FIND("overige",Methode_Keuze)),"",IF(Tb_Activiteiten[[#This Row],[Niet verrekenbare btw]]=1,Tb_Activiteiten[[#Headers],[Niet verrekenbare btw]],""))</f>
        <v/>
      </c>
      <c r="AU1222" t="str">
        <f>IF(ISNUMBER(FIND("overige",Methode_Keuze)),"",IF(Tb_Activiteiten[[#This Row],[Grondkosten]]=1,Tb_Activiteiten[[#Headers],[Grondkosten]],""))</f>
        <v/>
      </c>
      <c r="AV1222" t="str">
        <f>IF(ISNUMBER(FIND("overige",Methode_Keuze)),"",IF(Tb_Activiteiten[[#This Row],[Bijdrage in natura (overige)]]=1,Tb_Activiteiten[[#Headers],[Bijdrage in natura (overige)]],""))</f>
        <v/>
      </c>
      <c r="AW1222" t="str">
        <f>IF(ISNUMBER(FIND("overige",Methode_Keuze)),"",IF(Tb_Activiteiten[[#This Row],[Bijdrage in natura (vrijwilligers)]]=1,Tb_Activiteiten[[#Headers],[Bijdrage in natura (vrijwilligers)]],""))</f>
        <v/>
      </c>
      <c r="AX1222" t="str">
        <f>IF(ISNUMBER(FIND("overige",Methode_Keuze)),"",IF(Tb_Activiteiten[[#This Row],[Afschrijvingskosten]]=1,Tb_Activiteiten[[#Headers],[Afschrijvingskosten]],""))</f>
        <v/>
      </c>
      <c r="AY1222" t="str">
        <f>IF(ISNUMBER(FIND("overige",Methode_Keuze)),"",IF(Tb_Activiteiten[[#This Row],[Vergoeding]]=1,Tb_Activiteiten[[#Headers],[Vergoeding]],""))</f>
        <v/>
      </c>
      <c r="AZ1222" t="str">
        <f>IF(ISNUMBER(FIND("arbeid",Methode_Keuze)),"",IF(Tb_Activiteiten[[#This Row],[Arbeidskosten - vast tarief (excl eigen arbeid)]]=1,Tb_Activiteiten[[#Headers],[Arbeidskosten - vast tarief (excl eigen arbeid)]],""))</f>
        <v/>
      </c>
      <c r="BA1222" t="str">
        <f>IF(ISNUMBER(FIND("overige",Methode_Keuze)),"",IF(Tb_Activiteiten[[#This Row],[Overige kosten]]=1,Tb_Activiteiten[[#Headers],[Overige kosten]],""))</f>
        <v/>
      </c>
    </row>
    <row r="1223" spans="1:53" x14ac:dyDescent="0.25">
      <c r="A1223" s="135"/>
      <c r="B1223" s="135"/>
      <c r="C1223" s="135"/>
      <c r="D1223" s="135"/>
      <c r="E1223" s="135"/>
      <c r="F1223" s="135"/>
      <c r="G1223" s="135"/>
      <c r="O1223" s="56"/>
      <c r="Q1223" t="str">
        <f>IFERROR(IF(VLOOKUP(Tb_Activiteiten[[#This Row],[Openstelling]],Tb_Openstelling[],2,0)=1,1,""),"")</f>
        <v/>
      </c>
      <c r="AK1223" t="str">
        <f>IF(ISNUMBER(FIND("arbeid",Methode_Keuze)),"",IF(ISNUMBER(FIND("arbeid",Methode_Keuze)),"",IF(Tb_Activiteiten[[#This Row],[Loonkosten]]=1,Tb_Activiteiten[[#Headers],[Loonkosten]],"")))</f>
        <v/>
      </c>
      <c r="AL1223" t="str">
        <f>IF(ISNUMBER(FIND("arbeid",Methode_Keuze)),"",IF(ISNUMBER(FIND("arbeid",Methode_Keuze)),"",IF(Tb_Activiteiten[[#This Row],[Eigen arbeid]]=1,Tb_Activiteiten[[#Headers],[Eigen arbeid]],"")))</f>
        <v/>
      </c>
      <c r="AM1223" t="str">
        <f>IF(ISNUMBER(FIND("arbeid",Methode_Keuze)),"",IF(ISNUMBER(FIND("arbeid",Methode_Keuze)),"",IF(Tb_Activiteiten[[#This Row],[Projectmedewerker]]=1,Tb_Activiteiten[[#Headers],[Projectmedewerker]],"")))</f>
        <v/>
      </c>
      <c r="AN1223" t="str">
        <f>IF(ISNUMBER(FIND("arbeid",Methode_Keuze)),"",IF(ISNUMBER(FIND("arbeid",Methode_Keuze)),"",IF(Tb_Activiteiten[[#This Row],[Landbouwer]]=1,Tb_Activiteiten[[#Headers],[Landbouwer]],"")))</f>
        <v/>
      </c>
      <c r="AO1223" t="str">
        <f>IF(ISNUMBER(FIND("arbeid",Methode_Keuze)),"",IF(ISNUMBER(FIND("arbeid",Methode_Keuze)),"",IF(Tb_Activiteiten[[#This Row],[Adviseur]]=1,Tb_Activiteiten[[#Headers],[Adviseur]],"")))</f>
        <v/>
      </c>
      <c r="AP1223" t="str">
        <f>IF(ISNUMBER(FIND("arbeid",Methode_Keuze)),"",IF(ISNUMBER(FIND("arbeid",Methode_Keuze)),"",IF(Tb_Activiteiten[[#This Row],[Projectleider/Expert]]=1,Tb_Activiteiten[[#Headers],[Projectleider/Expert]],"")))</f>
        <v/>
      </c>
      <c r="AQ1223" t="str">
        <f>IF(ISNUMBER(FIND("arbeid",Methode_Keuze)),"",IF(ISNUMBER(FIND("arbeid",Methode_Keuze)),"",IF(Tb_Activiteiten[[#This Row],[Arbeidskosten]]=1,Tb_Activiteiten[[#Headers],[Arbeidskosten]],"")))</f>
        <v/>
      </c>
      <c r="AR1223" t="str">
        <f>IF(ISNUMBER(FIND("arbeid",Methode_Keuze)),"",IF(ISNUMBER(FIND("arbeid",Methode_Keuze)),"",IF(Tb_Activiteiten[[#This Row],[Arbeidskosten op basis van IKS]]=1,Tb_Activiteiten[[#Headers],[Arbeidskosten op basis van IKS]],"")))</f>
        <v/>
      </c>
      <c r="AS1223" t="str">
        <f>IF(ISNUMBER(FIND("overige",Methode_Keuze)),"",IF(Tb_Activiteiten[[#This Row],[Kosten derden exclusief btw]]=1,Tb_Activiteiten[[#Headers],[Kosten derden exclusief btw]],""))</f>
        <v/>
      </c>
      <c r="AT1223" t="str">
        <f>IF(ISNUMBER(FIND("overige",Methode_Keuze)),"",IF(Tb_Activiteiten[[#This Row],[Niet verrekenbare btw]]=1,Tb_Activiteiten[[#Headers],[Niet verrekenbare btw]],""))</f>
        <v/>
      </c>
      <c r="AU1223" t="str">
        <f>IF(ISNUMBER(FIND("overige",Methode_Keuze)),"",IF(Tb_Activiteiten[[#This Row],[Grondkosten]]=1,Tb_Activiteiten[[#Headers],[Grondkosten]],""))</f>
        <v/>
      </c>
      <c r="AV1223" t="str">
        <f>IF(ISNUMBER(FIND("overige",Methode_Keuze)),"",IF(Tb_Activiteiten[[#This Row],[Bijdrage in natura (overige)]]=1,Tb_Activiteiten[[#Headers],[Bijdrage in natura (overige)]],""))</f>
        <v/>
      </c>
      <c r="AW1223" t="str">
        <f>IF(ISNUMBER(FIND("overige",Methode_Keuze)),"",IF(Tb_Activiteiten[[#This Row],[Bijdrage in natura (vrijwilligers)]]=1,Tb_Activiteiten[[#Headers],[Bijdrage in natura (vrijwilligers)]],""))</f>
        <v/>
      </c>
      <c r="AX1223" t="str">
        <f>IF(ISNUMBER(FIND("overige",Methode_Keuze)),"",IF(Tb_Activiteiten[[#This Row],[Afschrijvingskosten]]=1,Tb_Activiteiten[[#Headers],[Afschrijvingskosten]],""))</f>
        <v/>
      </c>
      <c r="AY1223" t="str">
        <f>IF(ISNUMBER(FIND("overige",Methode_Keuze)),"",IF(Tb_Activiteiten[[#This Row],[Vergoeding]]=1,Tb_Activiteiten[[#Headers],[Vergoeding]],""))</f>
        <v/>
      </c>
      <c r="AZ1223" t="str">
        <f>IF(ISNUMBER(FIND("arbeid",Methode_Keuze)),"",IF(Tb_Activiteiten[[#This Row],[Arbeidskosten - vast tarief (excl eigen arbeid)]]=1,Tb_Activiteiten[[#Headers],[Arbeidskosten - vast tarief (excl eigen arbeid)]],""))</f>
        <v/>
      </c>
      <c r="BA1223" t="str">
        <f>IF(ISNUMBER(FIND("overige",Methode_Keuze)),"",IF(Tb_Activiteiten[[#This Row],[Overige kosten]]=1,Tb_Activiteiten[[#Headers],[Overige kosten]],""))</f>
        <v/>
      </c>
    </row>
    <row r="1224" spans="1:53" x14ac:dyDescent="0.25">
      <c r="A1224" s="135"/>
      <c r="B1224" s="135"/>
      <c r="C1224" s="135"/>
      <c r="D1224" s="135"/>
      <c r="E1224" s="135"/>
      <c r="F1224" s="135"/>
      <c r="G1224" s="135"/>
      <c r="O1224" s="56"/>
      <c r="Q1224" t="str">
        <f>IFERROR(IF(VLOOKUP(Tb_Activiteiten[[#This Row],[Openstelling]],Tb_Openstelling[],2,0)=1,1,""),"")</f>
        <v/>
      </c>
      <c r="AK1224" t="str">
        <f>IF(ISNUMBER(FIND("arbeid",Methode_Keuze)),"",IF(ISNUMBER(FIND("arbeid",Methode_Keuze)),"",IF(Tb_Activiteiten[[#This Row],[Loonkosten]]=1,Tb_Activiteiten[[#Headers],[Loonkosten]],"")))</f>
        <v/>
      </c>
      <c r="AL1224" t="str">
        <f>IF(ISNUMBER(FIND("arbeid",Methode_Keuze)),"",IF(ISNUMBER(FIND("arbeid",Methode_Keuze)),"",IF(Tb_Activiteiten[[#This Row],[Eigen arbeid]]=1,Tb_Activiteiten[[#Headers],[Eigen arbeid]],"")))</f>
        <v/>
      </c>
      <c r="AM1224" t="str">
        <f>IF(ISNUMBER(FIND("arbeid",Methode_Keuze)),"",IF(ISNUMBER(FIND("arbeid",Methode_Keuze)),"",IF(Tb_Activiteiten[[#This Row],[Projectmedewerker]]=1,Tb_Activiteiten[[#Headers],[Projectmedewerker]],"")))</f>
        <v/>
      </c>
      <c r="AN1224" t="str">
        <f>IF(ISNUMBER(FIND("arbeid",Methode_Keuze)),"",IF(ISNUMBER(FIND("arbeid",Methode_Keuze)),"",IF(Tb_Activiteiten[[#This Row],[Landbouwer]]=1,Tb_Activiteiten[[#Headers],[Landbouwer]],"")))</f>
        <v/>
      </c>
      <c r="AO1224" t="str">
        <f>IF(ISNUMBER(FIND("arbeid",Methode_Keuze)),"",IF(ISNUMBER(FIND("arbeid",Methode_Keuze)),"",IF(Tb_Activiteiten[[#This Row],[Adviseur]]=1,Tb_Activiteiten[[#Headers],[Adviseur]],"")))</f>
        <v/>
      </c>
      <c r="AP1224" t="str">
        <f>IF(ISNUMBER(FIND("arbeid",Methode_Keuze)),"",IF(ISNUMBER(FIND("arbeid",Methode_Keuze)),"",IF(Tb_Activiteiten[[#This Row],[Projectleider/Expert]]=1,Tb_Activiteiten[[#Headers],[Projectleider/Expert]],"")))</f>
        <v/>
      </c>
      <c r="AQ1224" t="str">
        <f>IF(ISNUMBER(FIND("arbeid",Methode_Keuze)),"",IF(ISNUMBER(FIND("arbeid",Methode_Keuze)),"",IF(Tb_Activiteiten[[#This Row],[Arbeidskosten]]=1,Tb_Activiteiten[[#Headers],[Arbeidskosten]],"")))</f>
        <v/>
      </c>
      <c r="AR1224" t="str">
        <f>IF(ISNUMBER(FIND("arbeid",Methode_Keuze)),"",IF(ISNUMBER(FIND("arbeid",Methode_Keuze)),"",IF(Tb_Activiteiten[[#This Row],[Arbeidskosten op basis van IKS]]=1,Tb_Activiteiten[[#Headers],[Arbeidskosten op basis van IKS]],"")))</f>
        <v/>
      </c>
      <c r="AS1224" t="str">
        <f>IF(ISNUMBER(FIND("overige",Methode_Keuze)),"",IF(Tb_Activiteiten[[#This Row],[Kosten derden exclusief btw]]=1,Tb_Activiteiten[[#Headers],[Kosten derden exclusief btw]],""))</f>
        <v/>
      </c>
      <c r="AT1224" t="str">
        <f>IF(ISNUMBER(FIND("overige",Methode_Keuze)),"",IF(Tb_Activiteiten[[#This Row],[Niet verrekenbare btw]]=1,Tb_Activiteiten[[#Headers],[Niet verrekenbare btw]],""))</f>
        <v/>
      </c>
      <c r="AU1224" t="str">
        <f>IF(ISNUMBER(FIND("overige",Methode_Keuze)),"",IF(Tb_Activiteiten[[#This Row],[Grondkosten]]=1,Tb_Activiteiten[[#Headers],[Grondkosten]],""))</f>
        <v/>
      </c>
      <c r="AV1224" t="str">
        <f>IF(ISNUMBER(FIND("overige",Methode_Keuze)),"",IF(Tb_Activiteiten[[#This Row],[Bijdrage in natura (overige)]]=1,Tb_Activiteiten[[#Headers],[Bijdrage in natura (overige)]],""))</f>
        <v/>
      </c>
      <c r="AW1224" t="str">
        <f>IF(ISNUMBER(FIND("overige",Methode_Keuze)),"",IF(Tb_Activiteiten[[#This Row],[Bijdrage in natura (vrijwilligers)]]=1,Tb_Activiteiten[[#Headers],[Bijdrage in natura (vrijwilligers)]],""))</f>
        <v/>
      </c>
      <c r="AX1224" t="str">
        <f>IF(ISNUMBER(FIND("overige",Methode_Keuze)),"",IF(Tb_Activiteiten[[#This Row],[Afschrijvingskosten]]=1,Tb_Activiteiten[[#Headers],[Afschrijvingskosten]],""))</f>
        <v/>
      </c>
      <c r="AY1224" t="str">
        <f>IF(ISNUMBER(FIND("overige",Methode_Keuze)),"",IF(Tb_Activiteiten[[#This Row],[Vergoeding]]=1,Tb_Activiteiten[[#Headers],[Vergoeding]],""))</f>
        <v/>
      </c>
      <c r="AZ1224" t="str">
        <f>IF(ISNUMBER(FIND("arbeid",Methode_Keuze)),"",IF(Tb_Activiteiten[[#This Row],[Arbeidskosten - vast tarief (excl eigen arbeid)]]=1,Tb_Activiteiten[[#Headers],[Arbeidskosten - vast tarief (excl eigen arbeid)]],""))</f>
        <v/>
      </c>
      <c r="BA1224" t="str">
        <f>IF(ISNUMBER(FIND("overige",Methode_Keuze)),"",IF(Tb_Activiteiten[[#This Row],[Overige kosten]]=1,Tb_Activiteiten[[#Headers],[Overige kosten]],""))</f>
        <v/>
      </c>
    </row>
    <row r="1225" spans="1:53" x14ac:dyDescent="0.25">
      <c r="A1225" s="135"/>
      <c r="B1225" s="135"/>
      <c r="C1225" s="135"/>
      <c r="D1225" s="135"/>
      <c r="E1225" s="135"/>
      <c r="F1225" s="135"/>
      <c r="G1225" s="135"/>
      <c r="O1225" s="56"/>
      <c r="Q1225" t="str">
        <f>IFERROR(IF(VLOOKUP(Tb_Activiteiten[[#This Row],[Openstelling]],Tb_Openstelling[],2,0)=1,1,""),"")</f>
        <v/>
      </c>
      <c r="AK1225" t="str">
        <f>IF(ISNUMBER(FIND("arbeid",Methode_Keuze)),"",IF(ISNUMBER(FIND("arbeid",Methode_Keuze)),"",IF(Tb_Activiteiten[[#This Row],[Loonkosten]]=1,Tb_Activiteiten[[#Headers],[Loonkosten]],"")))</f>
        <v/>
      </c>
      <c r="AL1225" t="str">
        <f>IF(ISNUMBER(FIND("arbeid",Methode_Keuze)),"",IF(ISNUMBER(FIND("arbeid",Methode_Keuze)),"",IF(Tb_Activiteiten[[#This Row],[Eigen arbeid]]=1,Tb_Activiteiten[[#Headers],[Eigen arbeid]],"")))</f>
        <v/>
      </c>
      <c r="AM1225" t="str">
        <f>IF(ISNUMBER(FIND("arbeid",Methode_Keuze)),"",IF(ISNUMBER(FIND("arbeid",Methode_Keuze)),"",IF(Tb_Activiteiten[[#This Row],[Projectmedewerker]]=1,Tb_Activiteiten[[#Headers],[Projectmedewerker]],"")))</f>
        <v/>
      </c>
      <c r="AN1225" t="str">
        <f>IF(ISNUMBER(FIND("arbeid",Methode_Keuze)),"",IF(ISNUMBER(FIND("arbeid",Methode_Keuze)),"",IF(Tb_Activiteiten[[#This Row],[Landbouwer]]=1,Tb_Activiteiten[[#Headers],[Landbouwer]],"")))</f>
        <v/>
      </c>
      <c r="AO1225" t="str">
        <f>IF(ISNUMBER(FIND("arbeid",Methode_Keuze)),"",IF(ISNUMBER(FIND("arbeid",Methode_Keuze)),"",IF(Tb_Activiteiten[[#This Row],[Adviseur]]=1,Tb_Activiteiten[[#Headers],[Adviseur]],"")))</f>
        <v/>
      </c>
      <c r="AP1225" t="str">
        <f>IF(ISNUMBER(FIND("arbeid",Methode_Keuze)),"",IF(ISNUMBER(FIND("arbeid",Methode_Keuze)),"",IF(Tb_Activiteiten[[#This Row],[Projectleider/Expert]]=1,Tb_Activiteiten[[#Headers],[Projectleider/Expert]],"")))</f>
        <v/>
      </c>
      <c r="AQ1225" t="str">
        <f>IF(ISNUMBER(FIND("arbeid",Methode_Keuze)),"",IF(ISNUMBER(FIND("arbeid",Methode_Keuze)),"",IF(Tb_Activiteiten[[#This Row],[Arbeidskosten]]=1,Tb_Activiteiten[[#Headers],[Arbeidskosten]],"")))</f>
        <v/>
      </c>
      <c r="AR1225" t="str">
        <f>IF(ISNUMBER(FIND("arbeid",Methode_Keuze)),"",IF(ISNUMBER(FIND("arbeid",Methode_Keuze)),"",IF(Tb_Activiteiten[[#This Row],[Arbeidskosten op basis van IKS]]=1,Tb_Activiteiten[[#Headers],[Arbeidskosten op basis van IKS]],"")))</f>
        <v/>
      </c>
      <c r="AS1225" t="str">
        <f>IF(ISNUMBER(FIND("overige",Methode_Keuze)),"",IF(Tb_Activiteiten[[#This Row],[Kosten derden exclusief btw]]=1,Tb_Activiteiten[[#Headers],[Kosten derden exclusief btw]],""))</f>
        <v/>
      </c>
      <c r="AT1225" t="str">
        <f>IF(ISNUMBER(FIND("overige",Methode_Keuze)),"",IF(Tb_Activiteiten[[#This Row],[Niet verrekenbare btw]]=1,Tb_Activiteiten[[#Headers],[Niet verrekenbare btw]],""))</f>
        <v/>
      </c>
      <c r="AU1225" t="str">
        <f>IF(ISNUMBER(FIND("overige",Methode_Keuze)),"",IF(Tb_Activiteiten[[#This Row],[Grondkosten]]=1,Tb_Activiteiten[[#Headers],[Grondkosten]],""))</f>
        <v/>
      </c>
      <c r="AV1225" t="str">
        <f>IF(ISNUMBER(FIND("overige",Methode_Keuze)),"",IF(Tb_Activiteiten[[#This Row],[Bijdrage in natura (overige)]]=1,Tb_Activiteiten[[#Headers],[Bijdrage in natura (overige)]],""))</f>
        <v/>
      </c>
      <c r="AW1225" t="str">
        <f>IF(ISNUMBER(FIND("overige",Methode_Keuze)),"",IF(Tb_Activiteiten[[#This Row],[Bijdrage in natura (vrijwilligers)]]=1,Tb_Activiteiten[[#Headers],[Bijdrage in natura (vrijwilligers)]],""))</f>
        <v/>
      </c>
      <c r="AX1225" t="str">
        <f>IF(ISNUMBER(FIND("overige",Methode_Keuze)),"",IF(Tb_Activiteiten[[#This Row],[Afschrijvingskosten]]=1,Tb_Activiteiten[[#Headers],[Afschrijvingskosten]],""))</f>
        <v/>
      </c>
      <c r="AY1225" t="str">
        <f>IF(ISNUMBER(FIND("overige",Methode_Keuze)),"",IF(Tb_Activiteiten[[#This Row],[Vergoeding]]=1,Tb_Activiteiten[[#Headers],[Vergoeding]],""))</f>
        <v/>
      </c>
      <c r="AZ1225" t="str">
        <f>IF(ISNUMBER(FIND("arbeid",Methode_Keuze)),"",IF(Tb_Activiteiten[[#This Row],[Arbeidskosten - vast tarief (excl eigen arbeid)]]=1,Tb_Activiteiten[[#Headers],[Arbeidskosten - vast tarief (excl eigen arbeid)]],""))</f>
        <v/>
      </c>
      <c r="BA1225" t="str">
        <f>IF(ISNUMBER(FIND("overige",Methode_Keuze)),"",IF(Tb_Activiteiten[[#This Row],[Overige kosten]]=1,Tb_Activiteiten[[#Headers],[Overige kosten]],""))</f>
        <v/>
      </c>
    </row>
    <row r="1226" spans="1:53" x14ac:dyDescent="0.25">
      <c r="A1226" s="135"/>
      <c r="B1226" s="135"/>
      <c r="C1226" s="135"/>
      <c r="D1226" s="135"/>
      <c r="E1226" s="135"/>
      <c r="F1226" s="135"/>
      <c r="G1226" s="135"/>
      <c r="O1226" s="56"/>
      <c r="Q1226" t="str">
        <f>IFERROR(IF(VLOOKUP(Tb_Activiteiten[[#This Row],[Openstelling]],Tb_Openstelling[],2,0)=1,1,""),"")</f>
        <v/>
      </c>
      <c r="AK1226" t="str">
        <f>IF(ISNUMBER(FIND("arbeid",Methode_Keuze)),"",IF(ISNUMBER(FIND("arbeid",Methode_Keuze)),"",IF(Tb_Activiteiten[[#This Row],[Loonkosten]]=1,Tb_Activiteiten[[#Headers],[Loonkosten]],"")))</f>
        <v/>
      </c>
      <c r="AL1226" t="str">
        <f>IF(ISNUMBER(FIND("arbeid",Methode_Keuze)),"",IF(ISNUMBER(FIND("arbeid",Methode_Keuze)),"",IF(Tb_Activiteiten[[#This Row],[Eigen arbeid]]=1,Tb_Activiteiten[[#Headers],[Eigen arbeid]],"")))</f>
        <v/>
      </c>
      <c r="AM1226" t="str">
        <f>IF(ISNUMBER(FIND("arbeid",Methode_Keuze)),"",IF(ISNUMBER(FIND("arbeid",Methode_Keuze)),"",IF(Tb_Activiteiten[[#This Row],[Projectmedewerker]]=1,Tb_Activiteiten[[#Headers],[Projectmedewerker]],"")))</f>
        <v/>
      </c>
      <c r="AN1226" t="str">
        <f>IF(ISNUMBER(FIND("arbeid",Methode_Keuze)),"",IF(ISNUMBER(FIND("arbeid",Methode_Keuze)),"",IF(Tb_Activiteiten[[#This Row],[Landbouwer]]=1,Tb_Activiteiten[[#Headers],[Landbouwer]],"")))</f>
        <v/>
      </c>
      <c r="AO1226" t="str">
        <f>IF(ISNUMBER(FIND("arbeid",Methode_Keuze)),"",IF(ISNUMBER(FIND("arbeid",Methode_Keuze)),"",IF(Tb_Activiteiten[[#This Row],[Adviseur]]=1,Tb_Activiteiten[[#Headers],[Adviseur]],"")))</f>
        <v/>
      </c>
      <c r="AP1226" t="str">
        <f>IF(ISNUMBER(FIND("arbeid",Methode_Keuze)),"",IF(ISNUMBER(FIND("arbeid",Methode_Keuze)),"",IF(Tb_Activiteiten[[#This Row],[Projectleider/Expert]]=1,Tb_Activiteiten[[#Headers],[Projectleider/Expert]],"")))</f>
        <v/>
      </c>
      <c r="AQ1226" t="str">
        <f>IF(ISNUMBER(FIND("arbeid",Methode_Keuze)),"",IF(ISNUMBER(FIND("arbeid",Methode_Keuze)),"",IF(Tb_Activiteiten[[#This Row],[Arbeidskosten]]=1,Tb_Activiteiten[[#Headers],[Arbeidskosten]],"")))</f>
        <v/>
      </c>
      <c r="AR1226" t="str">
        <f>IF(ISNUMBER(FIND("arbeid",Methode_Keuze)),"",IF(ISNUMBER(FIND("arbeid",Methode_Keuze)),"",IF(Tb_Activiteiten[[#This Row],[Arbeidskosten op basis van IKS]]=1,Tb_Activiteiten[[#Headers],[Arbeidskosten op basis van IKS]],"")))</f>
        <v/>
      </c>
      <c r="AS1226" t="str">
        <f>IF(ISNUMBER(FIND("overige",Methode_Keuze)),"",IF(Tb_Activiteiten[[#This Row],[Kosten derden exclusief btw]]=1,Tb_Activiteiten[[#Headers],[Kosten derden exclusief btw]],""))</f>
        <v/>
      </c>
      <c r="AT1226" t="str">
        <f>IF(ISNUMBER(FIND("overige",Methode_Keuze)),"",IF(Tb_Activiteiten[[#This Row],[Niet verrekenbare btw]]=1,Tb_Activiteiten[[#Headers],[Niet verrekenbare btw]],""))</f>
        <v/>
      </c>
      <c r="AU1226" t="str">
        <f>IF(ISNUMBER(FIND("overige",Methode_Keuze)),"",IF(Tb_Activiteiten[[#This Row],[Grondkosten]]=1,Tb_Activiteiten[[#Headers],[Grondkosten]],""))</f>
        <v/>
      </c>
      <c r="AV1226" t="str">
        <f>IF(ISNUMBER(FIND("overige",Methode_Keuze)),"",IF(Tb_Activiteiten[[#This Row],[Bijdrage in natura (overige)]]=1,Tb_Activiteiten[[#Headers],[Bijdrage in natura (overige)]],""))</f>
        <v/>
      </c>
      <c r="AW1226" t="str">
        <f>IF(ISNUMBER(FIND("overige",Methode_Keuze)),"",IF(Tb_Activiteiten[[#This Row],[Bijdrage in natura (vrijwilligers)]]=1,Tb_Activiteiten[[#Headers],[Bijdrage in natura (vrijwilligers)]],""))</f>
        <v/>
      </c>
      <c r="AX1226" t="str">
        <f>IF(ISNUMBER(FIND("overige",Methode_Keuze)),"",IF(Tb_Activiteiten[[#This Row],[Afschrijvingskosten]]=1,Tb_Activiteiten[[#Headers],[Afschrijvingskosten]],""))</f>
        <v/>
      </c>
      <c r="AY1226" t="str">
        <f>IF(ISNUMBER(FIND("overige",Methode_Keuze)),"",IF(Tb_Activiteiten[[#This Row],[Vergoeding]]=1,Tb_Activiteiten[[#Headers],[Vergoeding]],""))</f>
        <v/>
      </c>
      <c r="AZ1226" t="str">
        <f>IF(ISNUMBER(FIND("arbeid",Methode_Keuze)),"",IF(Tb_Activiteiten[[#This Row],[Arbeidskosten - vast tarief (excl eigen arbeid)]]=1,Tb_Activiteiten[[#Headers],[Arbeidskosten - vast tarief (excl eigen arbeid)]],""))</f>
        <v/>
      </c>
      <c r="BA1226" t="str">
        <f>IF(ISNUMBER(FIND("overige",Methode_Keuze)),"",IF(Tb_Activiteiten[[#This Row],[Overige kosten]]=1,Tb_Activiteiten[[#Headers],[Overige kosten]],""))</f>
        <v/>
      </c>
    </row>
    <row r="1227" spans="1:53" x14ac:dyDescent="0.25">
      <c r="A1227" s="135"/>
      <c r="B1227" s="135"/>
      <c r="C1227" s="135"/>
      <c r="D1227" s="135"/>
      <c r="E1227" s="135"/>
      <c r="F1227" s="135"/>
      <c r="G1227" s="135"/>
      <c r="O1227" s="56"/>
      <c r="Q1227" t="str">
        <f>IFERROR(IF(VLOOKUP(Tb_Activiteiten[[#This Row],[Openstelling]],Tb_Openstelling[],2,0)=1,1,""),"")</f>
        <v/>
      </c>
      <c r="AK1227" t="str">
        <f>IF(ISNUMBER(FIND("arbeid",Methode_Keuze)),"",IF(ISNUMBER(FIND("arbeid",Methode_Keuze)),"",IF(Tb_Activiteiten[[#This Row],[Loonkosten]]=1,Tb_Activiteiten[[#Headers],[Loonkosten]],"")))</f>
        <v/>
      </c>
      <c r="AL1227" t="str">
        <f>IF(ISNUMBER(FIND("arbeid",Methode_Keuze)),"",IF(ISNUMBER(FIND("arbeid",Methode_Keuze)),"",IF(Tb_Activiteiten[[#This Row],[Eigen arbeid]]=1,Tb_Activiteiten[[#Headers],[Eigen arbeid]],"")))</f>
        <v/>
      </c>
      <c r="AM1227" t="str">
        <f>IF(ISNUMBER(FIND("arbeid",Methode_Keuze)),"",IF(ISNUMBER(FIND("arbeid",Methode_Keuze)),"",IF(Tb_Activiteiten[[#This Row],[Projectmedewerker]]=1,Tb_Activiteiten[[#Headers],[Projectmedewerker]],"")))</f>
        <v/>
      </c>
      <c r="AN1227" t="str">
        <f>IF(ISNUMBER(FIND("arbeid",Methode_Keuze)),"",IF(ISNUMBER(FIND("arbeid",Methode_Keuze)),"",IF(Tb_Activiteiten[[#This Row],[Landbouwer]]=1,Tb_Activiteiten[[#Headers],[Landbouwer]],"")))</f>
        <v/>
      </c>
      <c r="AO1227" t="str">
        <f>IF(ISNUMBER(FIND("arbeid",Methode_Keuze)),"",IF(ISNUMBER(FIND("arbeid",Methode_Keuze)),"",IF(Tb_Activiteiten[[#This Row],[Adviseur]]=1,Tb_Activiteiten[[#Headers],[Adviseur]],"")))</f>
        <v/>
      </c>
      <c r="AP1227" t="str">
        <f>IF(ISNUMBER(FIND("arbeid",Methode_Keuze)),"",IF(ISNUMBER(FIND("arbeid",Methode_Keuze)),"",IF(Tb_Activiteiten[[#This Row],[Projectleider/Expert]]=1,Tb_Activiteiten[[#Headers],[Projectleider/Expert]],"")))</f>
        <v/>
      </c>
      <c r="AQ1227" t="str">
        <f>IF(ISNUMBER(FIND("arbeid",Methode_Keuze)),"",IF(ISNUMBER(FIND("arbeid",Methode_Keuze)),"",IF(Tb_Activiteiten[[#This Row],[Arbeidskosten]]=1,Tb_Activiteiten[[#Headers],[Arbeidskosten]],"")))</f>
        <v/>
      </c>
      <c r="AR1227" t="str">
        <f>IF(ISNUMBER(FIND("arbeid",Methode_Keuze)),"",IF(ISNUMBER(FIND("arbeid",Methode_Keuze)),"",IF(Tb_Activiteiten[[#This Row],[Arbeidskosten op basis van IKS]]=1,Tb_Activiteiten[[#Headers],[Arbeidskosten op basis van IKS]],"")))</f>
        <v/>
      </c>
      <c r="AS1227" t="str">
        <f>IF(ISNUMBER(FIND("overige",Methode_Keuze)),"",IF(Tb_Activiteiten[[#This Row],[Kosten derden exclusief btw]]=1,Tb_Activiteiten[[#Headers],[Kosten derden exclusief btw]],""))</f>
        <v/>
      </c>
      <c r="AT1227" t="str">
        <f>IF(ISNUMBER(FIND("overige",Methode_Keuze)),"",IF(Tb_Activiteiten[[#This Row],[Niet verrekenbare btw]]=1,Tb_Activiteiten[[#Headers],[Niet verrekenbare btw]],""))</f>
        <v/>
      </c>
      <c r="AU1227" t="str">
        <f>IF(ISNUMBER(FIND("overige",Methode_Keuze)),"",IF(Tb_Activiteiten[[#This Row],[Grondkosten]]=1,Tb_Activiteiten[[#Headers],[Grondkosten]],""))</f>
        <v/>
      </c>
      <c r="AV1227" t="str">
        <f>IF(ISNUMBER(FIND("overige",Methode_Keuze)),"",IF(Tb_Activiteiten[[#This Row],[Bijdrage in natura (overige)]]=1,Tb_Activiteiten[[#Headers],[Bijdrage in natura (overige)]],""))</f>
        <v/>
      </c>
      <c r="AW1227" t="str">
        <f>IF(ISNUMBER(FIND("overige",Methode_Keuze)),"",IF(Tb_Activiteiten[[#This Row],[Bijdrage in natura (vrijwilligers)]]=1,Tb_Activiteiten[[#Headers],[Bijdrage in natura (vrijwilligers)]],""))</f>
        <v/>
      </c>
      <c r="AX1227" t="str">
        <f>IF(ISNUMBER(FIND("overige",Methode_Keuze)),"",IF(Tb_Activiteiten[[#This Row],[Afschrijvingskosten]]=1,Tb_Activiteiten[[#Headers],[Afschrijvingskosten]],""))</f>
        <v/>
      </c>
      <c r="AY1227" t="str">
        <f>IF(ISNUMBER(FIND("overige",Methode_Keuze)),"",IF(Tb_Activiteiten[[#This Row],[Vergoeding]]=1,Tb_Activiteiten[[#Headers],[Vergoeding]],""))</f>
        <v/>
      </c>
      <c r="AZ1227" t="str">
        <f>IF(ISNUMBER(FIND("arbeid",Methode_Keuze)),"",IF(Tb_Activiteiten[[#This Row],[Arbeidskosten - vast tarief (excl eigen arbeid)]]=1,Tb_Activiteiten[[#Headers],[Arbeidskosten - vast tarief (excl eigen arbeid)]],""))</f>
        <v/>
      </c>
      <c r="BA1227" t="str">
        <f>IF(ISNUMBER(FIND("overige",Methode_Keuze)),"",IF(Tb_Activiteiten[[#This Row],[Overige kosten]]=1,Tb_Activiteiten[[#Headers],[Overige kosten]],""))</f>
        <v/>
      </c>
    </row>
    <row r="1228" spans="1:53" x14ac:dyDescent="0.25">
      <c r="A1228" s="135"/>
      <c r="B1228" s="135"/>
      <c r="C1228" s="135"/>
      <c r="D1228" s="135"/>
      <c r="E1228" s="135"/>
      <c r="F1228" s="135"/>
      <c r="G1228" s="135"/>
      <c r="O1228" s="56"/>
      <c r="Q1228" t="str">
        <f>IFERROR(IF(VLOOKUP(Tb_Activiteiten[[#This Row],[Openstelling]],Tb_Openstelling[],2,0)=1,1,""),"")</f>
        <v/>
      </c>
      <c r="AK1228" t="str">
        <f>IF(ISNUMBER(FIND("arbeid",Methode_Keuze)),"",IF(ISNUMBER(FIND("arbeid",Methode_Keuze)),"",IF(Tb_Activiteiten[[#This Row],[Loonkosten]]=1,Tb_Activiteiten[[#Headers],[Loonkosten]],"")))</f>
        <v/>
      </c>
      <c r="AL1228" t="str">
        <f>IF(ISNUMBER(FIND("arbeid",Methode_Keuze)),"",IF(ISNUMBER(FIND("arbeid",Methode_Keuze)),"",IF(Tb_Activiteiten[[#This Row],[Eigen arbeid]]=1,Tb_Activiteiten[[#Headers],[Eigen arbeid]],"")))</f>
        <v/>
      </c>
      <c r="AM1228" t="str">
        <f>IF(ISNUMBER(FIND("arbeid",Methode_Keuze)),"",IF(ISNUMBER(FIND("arbeid",Methode_Keuze)),"",IF(Tb_Activiteiten[[#This Row],[Projectmedewerker]]=1,Tb_Activiteiten[[#Headers],[Projectmedewerker]],"")))</f>
        <v/>
      </c>
      <c r="AN1228" t="str">
        <f>IF(ISNUMBER(FIND("arbeid",Methode_Keuze)),"",IF(ISNUMBER(FIND("arbeid",Methode_Keuze)),"",IF(Tb_Activiteiten[[#This Row],[Landbouwer]]=1,Tb_Activiteiten[[#Headers],[Landbouwer]],"")))</f>
        <v/>
      </c>
      <c r="AO1228" t="str">
        <f>IF(ISNUMBER(FIND("arbeid",Methode_Keuze)),"",IF(ISNUMBER(FIND("arbeid",Methode_Keuze)),"",IF(Tb_Activiteiten[[#This Row],[Adviseur]]=1,Tb_Activiteiten[[#Headers],[Adviseur]],"")))</f>
        <v/>
      </c>
      <c r="AP1228" t="str">
        <f>IF(ISNUMBER(FIND("arbeid",Methode_Keuze)),"",IF(ISNUMBER(FIND("arbeid",Methode_Keuze)),"",IF(Tb_Activiteiten[[#This Row],[Projectleider/Expert]]=1,Tb_Activiteiten[[#Headers],[Projectleider/Expert]],"")))</f>
        <v/>
      </c>
      <c r="AQ1228" t="str">
        <f>IF(ISNUMBER(FIND("arbeid",Methode_Keuze)),"",IF(ISNUMBER(FIND("arbeid",Methode_Keuze)),"",IF(Tb_Activiteiten[[#This Row],[Arbeidskosten]]=1,Tb_Activiteiten[[#Headers],[Arbeidskosten]],"")))</f>
        <v/>
      </c>
      <c r="AR1228" t="str">
        <f>IF(ISNUMBER(FIND("arbeid",Methode_Keuze)),"",IF(ISNUMBER(FIND("arbeid",Methode_Keuze)),"",IF(Tb_Activiteiten[[#This Row],[Arbeidskosten op basis van IKS]]=1,Tb_Activiteiten[[#Headers],[Arbeidskosten op basis van IKS]],"")))</f>
        <v/>
      </c>
      <c r="AS1228" t="str">
        <f>IF(ISNUMBER(FIND("overige",Methode_Keuze)),"",IF(Tb_Activiteiten[[#This Row],[Kosten derden exclusief btw]]=1,Tb_Activiteiten[[#Headers],[Kosten derden exclusief btw]],""))</f>
        <v/>
      </c>
      <c r="AT1228" t="str">
        <f>IF(ISNUMBER(FIND("overige",Methode_Keuze)),"",IF(Tb_Activiteiten[[#This Row],[Niet verrekenbare btw]]=1,Tb_Activiteiten[[#Headers],[Niet verrekenbare btw]],""))</f>
        <v/>
      </c>
      <c r="AU1228" t="str">
        <f>IF(ISNUMBER(FIND("overige",Methode_Keuze)),"",IF(Tb_Activiteiten[[#This Row],[Grondkosten]]=1,Tb_Activiteiten[[#Headers],[Grondkosten]],""))</f>
        <v/>
      </c>
      <c r="AV1228" t="str">
        <f>IF(ISNUMBER(FIND("overige",Methode_Keuze)),"",IF(Tb_Activiteiten[[#This Row],[Bijdrage in natura (overige)]]=1,Tb_Activiteiten[[#Headers],[Bijdrage in natura (overige)]],""))</f>
        <v/>
      </c>
      <c r="AW1228" t="str">
        <f>IF(ISNUMBER(FIND("overige",Methode_Keuze)),"",IF(Tb_Activiteiten[[#This Row],[Bijdrage in natura (vrijwilligers)]]=1,Tb_Activiteiten[[#Headers],[Bijdrage in natura (vrijwilligers)]],""))</f>
        <v/>
      </c>
      <c r="AX1228" t="str">
        <f>IF(ISNUMBER(FIND("overige",Methode_Keuze)),"",IF(Tb_Activiteiten[[#This Row],[Afschrijvingskosten]]=1,Tb_Activiteiten[[#Headers],[Afschrijvingskosten]],""))</f>
        <v/>
      </c>
      <c r="AY1228" t="str">
        <f>IF(ISNUMBER(FIND("overige",Methode_Keuze)),"",IF(Tb_Activiteiten[[#This Row],[Vergoeding]]=1,Tb_Activiteiten[[#Headers],[Vergoeding]],""))</f>
        <v/>
      </c>
      <c r="AZ1228" t="str">
        <f>IF(ISNUMBER(FIND("arbeid",Methode_Keuze)),"",IF(Tb_Activiteiten[[#This Row],[Arbeidskosten - vast tarief (excl eigen arbeid)]]=1,Tb_Activiteiten[[#Headers],[Arbeidskosten - vast tarief (excl eigen arbeid)]],""))</f>
        <v/>
      </c>
      <c r="BA1228" t="str">
        <f>IF(ISNUMBER(FIND("overige",Methode_Keuze)),"",IF(Tb_Activiteiten[[#This Row],[Overige kosten]]=1,Tb_Activiteiten[[#Headers],[Overige kosten]],""))</f>
        <v/>
      </c>
    </row>
    <row r="1229" spans="1:53" x14ac:dyDescent="0.25">
      <c r="A1229" s="135"/>
      <c r="B1229" s="135"/>
      <c r="C1229" s="135"/>
      <c r="D1229" s="135"/>
      <c r="E1229" s="135"/>
      <c r="F1229" s="135"/>
      <c r="G1229" s="135"/>
      <c r="O1229" s="56"/>
      <c r="Q1229" t="str">
        <f>IFERROR(IF(VLOOKUP(Tb_Activiteiten[[#This Row],[Openstelling]],Tb_Openstelling[],2,0)=1,1,""),"")</f>
        <v/>
      </c>
      <c r="AK1229" t="str">
        <f>IF(ISNUMBER(FIND("arbeid",Methode_Keuze)),"",IF(ISNUMBER(FIND("arbeid",Methode_Keuze)),"",IF(Tb_Activiteiten[[#This Row],[Loonkosten]]=1,Tb_Activiteiten[[#Headers],[Loonkosten]],"")))</f>
        <v/>
      </c>
      <c r="AL1229" t="str">
        <f>IF(ISNUMBER(FIND("arbeid",Methode_Keuze)),"",IF(ISNUMBER(FIND("arbeid",Methode_Keuze)),"",IF(Tb_Activiteiten[[#This Row],[Eigen arbeid]]=1,Tb_Activiteiten[[#Headers],[Eigen arbeid]],"")))</f>
        <v/>
      </c>
      <c r="AM1229" t="str">
        <f>IF(ISNUMBER(FIND("arbeid",Methode_Keuze)),"",IF(ISNUMBER(FIND("arbeid",Methode_Keuze)),"",IF(Tb_Activiteiten[[#This Row],[Projectmedewerker]]=1,Tb_Activiteiten[[#Headers],[Projectmedewerker]],"")))</f>
        <v/>
      </c>
      <c r="AN1229" t="str">
        <f>IF(ISNUMBER(FIND("arbeid",Methode_Keuze)),"",IF(ISNUMBER(FIND("arbeid",Methode_Keuze)),"",IF(Tb_Activiteiten[[#This Row],[Landbouwer]]=1,Tb_Activiteiten[[#Headers],[Landbouwer]],"")))</f>
        <v/>
      </c>
      <c r="AO1229" t="str">
        <f>IF(ISNUMBER(FIND("arbeid",Methode_Keuze)),"",IF(ISNUMBER(FIND("arbeid",Methode_Keuze)),"",IF(Tb_Activiteiten[[#This Row],[Adviseur]]=1,Tb_Activiteiten[[#Headers],[Adviseur]],"")))</f>
        <v/>
      </c>
      <c r="AP1229" t="str">
        <f>IF(ISNUMBER(FIND("arbeid",Methode_Keuze)),"",IF(ISNUMBER(FIND("arbeid",Methode_Keuze)),"",IF(Tb_Activiteiten[[#This Row],[Projectleider/Expert]]=1,Tb_Activiteiten[[#Headers],[Projectleider/Expert]],"")))</f>
        <v/>
      </c>
      <c r="AQ1229" t="str">
        <f>IF(ISNUMBER(FIND("arbeid",Methode_Keuze)),"",IF(ISNUMBER(FIND("arbeid",Methode_Keuze)),"",IF(Tb_Activiteiten[[#This Row],[Arbeidskosten]]=1,Tb_Activiteiten[[#Headers],[Arbeidskosten]],"")))</f>
        <v/>
      </c>
      <c r="AR1229" t="str">
        <f>IF(ISNUMBER(FIND("arbeid",Methode_Keuze)),"",IF(ISNUMBER(FIND("arbeid",Methode_Keuze)),"",IF(Tb_Activiteiten[[#This Row],[Arbeidskosten op basis van IKS]]=1,Tb_Activiteiten[[#Headers],[Arbeidskosten op basis van IKS]],"")))</f>
        <v/>
      </c>
      <c r="AS1229" t="str">
        <f>IF(ISNUMBER(FIND("overige",Methode_Keuze)),"",IF(Tb_Activiteiten[[#This Row],[Kosten derden exclusief btw]]=1,Tb_Activiteiten[[#Headers],[Kosten derden exclusief btw]],""))</f>
        <v/>
      </c>
      <c r="AT1229" t="str">
        <f>IF(ISNUMBER(FIND("overige",Methode_Keuze)),"",IF(Tb_Activiteiten[[#This Row],[Niet verrekenbare btw]]=1,Tb_Activiteiten[[#Headers],[Niet verrekenbare btw]],""))</f>
        <v/>
      </c>
      <c r="AU1229" t="str">
        <f>IF(ISNUMBER(FIND("overige",Methode_Keuze)),"",IF(Tb_Activiteiten[[#This Row],[Grondkosten]]=1,Tb_Activiteiten[[#Headers],[Grondkosten]],""))</f>
        <v/>
      </c>
      <c r="AV1229" t="str">
        <f>IF(ISNUMBER(FIND("overige",Methode_Keuze)),"",IF(Tb_Activiteiten[[#This Row],[Bijdrage in natura (overige)]]=1,Tb_Activiteiten[[#Headers],[Bijdrage in natura (overige)]],""))</f>
        <v/>
      </c>
      <c r="AW1229" t="str">
        <f>IF(ISNUMBER(FIND("overige",Methode_Keuze)),"",IF(Tb_Activiteiten[[#This Row],[Bijdrage in natura (vrijwilligers)]]=1,Tb_Activiteiten[[#Headers],[Bijdrage in natura (vrijwilligers)]],""))</f>
        <v/>
      </c>
      <c r="AX1229" t="str">
        <f>IF(ISNUMBER(FIND("overige",Methode_Keuze)),"",IF(Tb_Activiteiten[[#This Row],[Afschrijvingskosten]]=1,Tb_Activiteiten[[#Headers],[Afschrijvingskosten]],""))</f>
        <v/>
      </c>
      <c r="AY1229" t="str">
        <f>IF(ISNUMBER(FIND("overige",Methode_Keuze)),"",IF(Tb_Activiteiten[[#This Row],[Vergoeding]]=1,Tb_Activiteiten[[#Headers],[Vergoeding]],""))</f>
        <v/>
      </c>
      <c r="AZ1229" t="str">
        <f>IF(ISNUMBER(FIND("arbeid",Methode_Keuze)),"",IF(Tb_Activiteiten[[#This Row],[Arbeidskosten - vast tarief (excl eigen arbeid)]]=1,Tb_Activiteiten[[#Headers],[Arbeidskosten - vast tarief (excl eigen arbeid)]],""))</f>
        <v/>
      </c>
      <c r="BA1229" t="str">
        <f>IF(ISNUMBER(FIND("overige",Methode_Keuze)),"",IF(Tb_Activiteiten[[#This Row],[Overige kosten]]=1,Tb_Activiteiten[[#Headers],[Overige kosten]],""))</f>
        <v/>
      </c>
    </row>
    <row r="1230" spans="1:53" x14ac:dyDescent="0.25">
      <c r="A1230" s="135"/>
      <c r="B1230" s="135"/>
      <c r="C1230" s="135"/>
      <c r="D1230" s="135"/>
      <c r="E1230" s="135"/>
      <c r="F1230" s="135"/>
      <c r="G1230" s="135"/>
      <c r="O1230" s="56"/>
      <c r="Q1230" t="str">
        <f>IFERROR(IF(VLOOKUP(Tb_Activiteiten[[#This Row],[Openstelling]],Tb_Openstelling[],2,0)=1,1,""),"")</f>
        <v/>
      </c>
      <c r="AK1230" t="str">
        <f>IF(ISNUMBER(FIND("arbeid",Methode_Keuze)),"",IF(ISNUMBER(FIND("arbeid",Methode_Keuze)),"",IF(Tb_Activiteiten[[#This Row],[Loonkosten]]=1,Tb_Activiteiten[[#Headers],[Loonkosten]],"")))</f>
        <v/>
      </c>
      <c r="AL1230" t="str">
        <f>IF(ISNUMBER(FIND("arbeid",Methode_Keuze)),"",IF(ISNUMBER(FIND("arbeid",Methode_Keuze)),"",IF(Tb_Activiteiten[[#This Row],[Eigen arbeid]]=1,Tb_Activiteiten[[#Headers],[Eigen arbeid]],"")))</f>
        <v/>
      </c>
      <c r="AM1230" t="str">
        <f>IF(ISNUMBER(FIND("arbeid",Methode_Keuze)),"",IF(ISNUMBER(FIND("arbeid",Methode_Keuze)),"",IF(Tb_Activiteiten[[#This Row],[Projectmedewerker]]=1,Tb_Activiteiten[[#Headers],[Projectmedewerker]],"")))</f>
        <v/>
      </c>
      <c r="AN1230" t="str">
        <f>IF(ISNUMBER(FIND("arbeid",Methode_Keuze)),"",IF(ISNUMBER(FIND("arbeid",Methode_Keuze)),"",IF(Tb_Activiteiten[[#This Row],[Landbouwer]]=1,Tb_Activiteiten[[#Headers],[Landbouwer]],"")))</f>
        <v/>
      </c>
      <c r="AO1230" t="str">
        <f>IF(ISNUMBER(FIND("arbeid",Methode_Keuze)),"",IF(ISNUMBER(FIND("arbeid",Methode_Keuze)),"",IF(Tb_Activiteiten[[#This Row],[Adviseur]]=1,Tb_Activiteiten[[#Headers],[Adviseur]],"")))</f>
        <v/>
      </c>
      <c r="AP1230" t="str">
        <f>IF(ISNUMBER(FIND("arbeid",Methode_Keuze)),"",IF(ISNUMBER(FIND("arbeid",Methode_Keuze)),"",IF(Tb_Activiteiten[[#This Row],[Projectleider/Expert]]=1,Tb_Activiteiten[[#Headers],[Projectleider/Expert]],"")))</f>
        <v/>
      </c>
      <c r="AQ1230" t="str">
        <f>IF(ISNUMBER(FIND("arbeid",Methode_Keuze)),"",IF(ISNUMBER(FIND("arbeid",Methode_Keuze)),"",IF(Tb_Activiteiten[[#This Row],[Arbeidskosten]]=1,Tb_Activiteiten[[#Headers],[Arbeidskosten]],"")))</f>
        <v/>
      </c>
      <c r="AR1230" t="str">
        <f>IF(ISNUMBER(FIND("arbeid",Methode_Keuze)),"",IF(ISNUMBER(FIND("arbeid",Methode_Keuze)),"",IF(Tb_Activiteiten[[#This Row],[Arbeidskosten op basis van IKS]]=1,Tb_Activiteiten[[#Headers],[Arbeidskosten op basis van IKS]],"")))</f>
        <v/>
      </c>
      <c r="AS1230" t="str">
        <f>IF(ISNUMBER(FIND("overige",Methode_Keuze)),"",IF(Tb_Activiteiten[[#This Row],[Kosten derden exclusief btw]]=1,Tb_Activiteiten[[#Headers],[Kosten derden exclusief btw]],""))</f>
        <v/>
      </c>
      <c r="AT1230" t="str">
        <f>IF(ISNUMBER(FIND("overige",Methode_Keuze)),"",IF(Tb_Activiteiten[[#This Row],[Niet verrekenbare btw]]=1,Tb_Activiteiten[[#Headers],[Niet verrekenbare btw]],""))</f>
        <v/>
      </c>
      <c r="AU1230" t="str">
        <f>IF(ISNUMBER(FIND("overige",Methode_Keuze)),"",IF(Tb_Activiteiten[[#This Row],[Grondkosten]]=1,Tb_Activiteiten[[#Headers],[Grondkosten]],""))</f>
        <v/>
      </c>
      <c r="AV1230" t="str">
        <f>IF(ISNUMBER(FIND("overige",Methode_Keuze)),"",IF(Tb_Activiteiten[[#This Row],[Bijdrage in natura (overige)]]=1,Tb_Activiteiten[[#Headers],[Bijdrage in natura (overige)]],""))</f>
        <v/>
      </c>
      <c r="AW1230" t="str">
        <f>IF(ISNUMBER(FIND("overige",Methode_Keuze)),"",IF(Tb_Activiteiten[[#This Row],[Bijdrage in natura (vrijwilligers)]]=1,Tb_Activiteiten[[#Headers],[Bijdrage in natura (vrijwilligers)]],""))</f>
        <v/>
      </c>
      <c r="AX1230" t="str">
        <f>IF(ISNUMBER(FIND("overige",Methode_Keuze)),"",IF(Tb_Activiteiten[[#This Row],[Afschrijvingskosten]]=1,Tb_Activiteiten[[#Headers],[Afschrijvingskosten]],""))</f>
        <v/>
      </c>
      <c r="AY1230" t="str">
        <f>IF(ISNUMBER(FIND("overige",Methode_Keuze)),"",IF(Tb_Activiteiten[[#This Row],[Vergoeding]]=1,Tb_Activiteiten[[#Headers],[Vergoeding]],""))</f>
        <v/>
      </c>
      <c r="AZ1230" t="str">
        <f>IF(ISNUMBER(FIND("arbeid",Methode_Keuze)),"",IF(Tb_Activiteiten[[#This Row],[Arbeidskosten - vast tarief (excl eigen arbeid)]]=1,Tb_Activiteiten[[#Headers],[Arbeidskosten - vast tarief (excl eigen arbeid)]],""))</f>
        <v/>
      </c>
      <c r="BA1230" t="str">
        <f>IF(ISNUMBER(FIND("overige",Methode_Keuze)),"",IF(Tb_Activiteiten[[#This Row],[Overige kosten]]=1,Tb_Activiteiten[[#Headers],[Overige kosten]],""))</f>
        <v/>
      </c>
    </row>
    <row r="1231" spans="1:53" x14ac:dyDescent="0.25">
      <c r="A1231" s="135"/>
      <c r="B1231" s="135"/>
      <c r="C1231" s="135"/>
      <c r="D1231" s="135"/>
      <c r="E1231" s="135"/>
      <c r="F1231" s="135"/>
      <c r="G1231" s="135"/>
      <c r="O1231" s="56"/>
      <c r="Q1231" t="str">
        <f>IFERROR(IF(VLOOKUP(Tb_Activiteiten[[#This Row],[Openstelling]],Tb_Openstelling[],2,0)=1,1,""),"")</f>
        <v/>
      </c>
      <c r="AK1231" t="str">
        <f>IF(ISNUMBER(FIND("arbeid",Methode_Keuze)),"",IF(ISNUMBER(FIND("arbeid",Methode_Keuze)),"",IF(Tb_Activiteiten[[#This Row],[Loonkosten]]=1,Tb_Activiteiten[[#Headers],[Loonkosten]],"")))</f>
        <v/>
      </c>
      <c r="AL1231" t="str">
        <f>IF(ISNUMBER(FIND("arbeid",Methode_Keuze)),"",IF(ISNUMBER(FIND("arbeid",Methode_Keuze)),"",IF(Tb_Activiteiten[[#This Row],[Eigen arbeid]]=1,Tb_Activiteiten[[#Headers],[Eigen arbeid]],"")))</f>
        <v/>
      </c>
      <c r="AM1231" t="str">
        <f>IF(ISNUMBER(FIND("arbeid",Methode_Keuze)),"",IF(ISNUMBER(FIND("arbeid",Methode_Keuze)),"",IF(Tb_Activiteiten[[#This Row],[Projectmedewerker]]=1,Tb_Activiteiten[[#Headers],[Projectmedewerker]],"")))</f>
        <v/>
      </c>
      <c r="AN1231" t="str">
        <f>IF(ISNUMBER(FIND("arbeid",Methode_Keuze)),"",IF(ISNUMBER(FIND("arbeid",Methode_Keuze)),"",IF(Tb_Activiteiten[[#This Row],[Landbouwer]]=1,Tb_Activiteiten[[#Headers],[Landbouwer]],"")))</f>
        <v/>
      </c>
      <c r="AO1231" t="str">
        <f>IF(ISNUMBER(FIND("arbeid",Methode_Keuze)),"",IF(ISNUMBER(FIND("arbeid",Methode_Keuze)),"",IF(Tb_Activiteiten[[#This Row],[Adviseur]]=1,Tb_Activiteiten[[#Headers],[Adviseur]],"")))</f>
        <v/>
      </c>
      <c r="AP1231" t="str">
        <f>IF(ISNUMBER(FIND("arbeid",Methode_Keuze)),"",IF(ISNUMBER(FIND("arbeid",Methode_Keuze)),"",IF(Tb_Activiteiten[[#This Row],[Projectleider/Expert]]=1,Tb_Activiteiten[[#Headers],[Projectleider/Expert]],"")))</f>
        <v/>
      </c>
      <c r="AQ1231" t="str">
        <f>IF(ISNUMBER(FIND("arbeid",Methode_Keuze)),"",IF(ISNUMBER(FIND("arbeid",Methode_Keuze)),"",IF(Tb_Activiteiten[[#This Row],[Arbeidskosten]]=1,Tb_Activiteiten[[#Headers],[Arbeidskosten]],"")))</f>
        <v/>
      </c>
      <c r="AR1231" t="str">
        <f>IF(ISNUMBER(FIND("arbeid",Methode_Keuze)),"",IF(ISNUMBER(FIND("arbeid",Methode_Keuze)),"",IF(Tb_Activiteiten[[#This Row],[Arbeidskosten op basis van IKS]]=1,Tb_Activiteiten[[#Headers],[Arbeidskosten op basis van IKS]],"")))</f>
        <v/>
      </c>
      <c r="AS1231" t="str">
        <f>IF(ISNUMBER(FIND("overige",Methode_Keuze)),"",IF(Tb_Activiteiten[[#This Row],[Kosten derden exclusief btw]]=1,Tb_Activiteiten[[#Headers],[Kosten derden exclusief btw]],""))</f>
        <v/>
      </c>
      <c r="AT1231" t="str">
        <f>IF(ISNUMBER(FIND("overige",Methode_Keuze)),"",IF(Tb_Activiteiten[[#This Row],[Niet verrekenbare btw]]=1,Tb_Activiteiten[[#Headers],[Niet verrekenbare btw]],""))</f>
        <v/>
      </c>
      <c r="AU1231" t="str">
        <f>IF(ISNUMBER(FIND("overige",Methode_Keuze)),"",IF(Tb_Activiteiten[[#This Row],[Grondkosten]]=1,Tb_Activiteiten[[#Headers],[Grondkosten]],""))</f>
        <v/>
      </c>
      <c r="AV1231" t="str">
        <f>IF(ISNUMBER(FIND("overige",Methode_Keuze)),"",IF(Tb_Activiteiten[[#This Row],[Bijdrage in natura (overige)]]=1,Tb_Activiteiten[[#Headers],[Bijdrage in natura (overige)]],""))</f>
        <v/>
      </c>
      <c r="AW1231" t="str">
        <f>IF(ISNUMBER(FIND("overige",Methode_Keuze)),"",IF(Tb_Activiteiten[[#This Row],[Bijdrage in natura (vrijwilligers)]]=1,Tb_Activiteiten[[#Headers],[Bijdrage in natura (vrijwilligers)]],""))</f>
        <v/>
      </c>
      <c r="AX1231" t="str">
        <f>IF(ISNUMBER(FIND("overige",Methode_Keuze)),"",IF(Tb_Activiteiten[[#This Row],[Afschrijvingskosten]]=1,Tb_Activiteiten[[#Headers],[Afschrijvingskosten]],""))</f>
        <v/>
      </c>
      <c r="AY1231" t="str">
        <f>IF(ISNUMBER(FIND("overige",Methode_Keuze)),"",IF(Tb_Activiteiten[[#This Row],[Vergoeding]]=1,Tb_Activiteiten[[#Headers],[Vergoeding]],""))</f>
        <v/>
      </c>
      <c r="AZ1231" t="str">
        <f>IF(ISNUMBER(FIND("arbeid",Methode_Keuze)),"",IF(Tb_Activiteiten[[#This Row],[Arbeidskosten - vast tarief (excl eigen arbeid)]]=1,Tb_Activiteiten[[#Headers],[Arbeidskosten - vast tarief (excl eigen arbeid)]],""))</f>
        <v/>
      </c>
      <c r="BA1231" t="str">
        <f>IF(ISNUMBER(FIND("overige",Methode_Keuze)),"",IF(Tb_Activiteiten[[#This Row],[Overige kosten]]=1,Tb_Activiteiten[[#Headers],[Overige kosten]],""))</f>
        <v/>
      </c>
    </row>
    <row r="1232" spans="1:53" x14ac:dyDescent="0.25">
      <c r="A1232" s="135"/>
      <c r="B1232" s="135"/>
      <c r="C1232" s="135"/>
      <c r="D1232" s="135"/>
      <c r="E1232" s="135"/>
      <c r="F1232" s="135"/>
      <c r="G1232" s="135"/>
      <c r="O1232" s="56"/>
      <c r="Q1232" t="str">
        <f>IFERROR(IF(VLOOKUP(Tb_Activiteiten[[#This Row],[Openstelling]],Tb_Openstelling[],2,0)=1,1,""),"")</f>
        <v/>
      </c>
      <c r="AK1232" t="str">
        <f>IF(ISNUMBER(FIND("arbeid",Methode_Keuze)),"",IF(ISNUMBER(FIND("arbeid",Methode_Keuze)),"",IF(Tb_Activiteiten[[#This Row],[Loonkosten]]=1,Tb_Activiteiten[[#Headers],[Loonkosten]],"")))</f>
        <v/>
      </c>
      <c r="AL1232" t="str">
        <f>IF(ISNUMBER(FIND("arbeid",Methode_Keuze)),"",IF(ISNUMBER(FIND("arbeid",Methode_Keuze)),"",IF(Tb_Activiteiten[[#This Row],[Eigen arbeid]]=1,Tb_Activiteiten[[#Headers],[Eigen arbeid]],"")))</f>
        <v/>
      </c>
      <c r="AM1232" t="str">
        <f>IF(ISNUMBER(FIND("arbeid",Methode_Keuze)),"",IF(ISNUMBER(FIND("arbeid",Methode_Keuze)),"",IF(Tb_Activiteiten[[#This Row],[Projectmedewerker]]=1,Tb_Activiteiten[[#Headers],[Projectmedewerker]],"")))</f>
        <v/>
      </c>
      <c r="AN1232" t="str">
        <f>IF(ISNUMBER(FIND("arbeid",Methode_Keuze)),"",IF(ISNUMBER(FIND("arbeid",Methode_Keuze)),"",IF(Tb_Activiteiten[[#This Row],[Landbouwer]]=1,Tb_Activiteiten[[#Headers],[Landbouwer]],"")))</f>
        <v/>
      </c>
      <c r="AO1232" t="str">
        <f>IF(ISNUMBER(FIND("arbeid",Methode_Keuze)),"",IF(ISNUMBER(FIND("arbeid",Methode_Keuze)),"",IF(Tb_Activiteiten[[#This Row],[Adviseur]]=1,Tb_Activiteiten[[#Headers],[Adviseur]],"")))</f>
        <v/>
      </c>
      <c r="AP1232" t="str">
        <f>IF(ISNUMBER(FIND("arbeid",Methode_Keuze)),"",IF(ISNUMBER(FIND("arbeid",Methode_Keuze)),"",IF(Tb_Activiteiten[[#This Row],[Projectleider/Expert]]=1,Tb_Activiteiten[[#Headers],[Projectleider/Expert]],"")))</f>
        <v/>
      </c>
      <c r="AQ1232" t="str">
        <f>IF(ISNUMBER(FIND("arbeid",Methode_Keuze)),"",IF(ISNUMBER(FIND("arbeid",Methode_Keuze)),"",IF(Tb_Activiteiten[[#This Row],[Arbeidskosten]]=1,Tb_Activiteiten[[#Headers],[Arbeidskosten]],"")))</f>
        <v/>
      </c>
      <c r="AR1232" t="str">
        <f>IF(ISNUMBER(FIND("arbeid",Methode_Keuze)),"",IF(ISNUMBER(FIND("arbeid",Methode_Keuze)),"",IF(Tb_Activiteiten[[#This Row],[Arbeidskosten op basis van IKS]]=1,Tb_Activiteiten[[#Headers],[Arbeidskosten op basis van IKS]],"")))</f>
        <v/>
      </c>
      <c r="AS1232" t="str">
        <f>IF(ISNUMBER(FIND("overige",Methode_Keuze)),"",IF(Tb_Activiteiten[[#This Row],[Kosten derden exclusief btw]]=1,Tb_Activiteiten[[#Headers],[Kosten derden exclusief btw]],""))</f>
        <v/>
      </c>
      <c r="AT1232" t="str">
        <f>IF(ISNUMBER(FIND("overige",Methode_Keuze)),"",IF(Tb_Activiteiten[[#This Row],[Niet verrekenbare btw]]=1,Tb_Activiteiten[[#Headers],[Niet verrekenbare btw]],""))</f>
        <v/>
      </c>
      <c r="AU1232" t="str">
        <f>IF(ISNUMBER(FIND("overige",Methode_Keuze)),"",IF(Tb_Activiteiten[[#This Row],[Grondkosten]]=1,Tb_Activiteiten[[#Headers],[Grondkosten]],""))</f>
        <v/>
      </c>
      <c r="AV1232" t="str">
        <f>IF(ISNUMBER(FIND("overige",Methode_Keuze)),"",IF(Tb_Activiteiten[[#This Row],[Bijdrage in natura (overige)]]=1,Tb_Activiteiten[[#Headers],[Bijdrage in natura (overige)]],""))</f>
        <v/>
      </c>
      <c r="AW1232" t="str">
        <f>IF(ISNUMBER(FIND("overige",Methode_Keuze)),"",IF(Tb_Activiteiten[[#This Row],[Bijdrage in natura (vrijwilligers)]]=1,Tb_Activiteiten[[#Headers],[Bijdrage in natura (vrijwilligers)]],""))</f>
        <v/>
      </c>
      <c r="AX1232" t="str">
        <f>IF(ISNUMBER(FIND("overige",Methode_Keuze)),"",IF(Tb_Activiteiten[[#This Row],[Afschrijvingskosten]]=1,Tb_Activiteiten[[#Headers],[Afschrijvingskosten]],""))</f>
        <v/>
      </c>
      <c r="AY1232" t="str">
        <f>IF(ISNUMBER(FIND("overige",Methode_Keuze)),"",IF(Tb_Activiteiten[[#This Row],[Vergoeding]]=1,Tb_Activiteiten[[#Headers],[Vergoeding]],""))</f>
        <v/>
      </c>
      <c r="AZ1232" t="str">
        <f>IF(ISNUMBER(FIND("arbeid",Methode_Keuze)),"",IF(Tb_Activiteiten[[#This Row],[Arbeidskosten - vast tarief (excl eigen arbeid)]]=1,Tb_Activiteiten[[#Headers],[Arbeidskosten - vast tarief (excl eigen arbeid)]],""))</f>
        <v/>
      </c>
      <c r="BA1232" t="str">
        <f>IF(ISNUMBER(FIND("overige",Methode_Keuze)),"",IF(Tb_Activiteiten[[#This Row],[Overige kosten]]=1,Tb_Activiteiten[[#Headers],[Overige kosten]],""))</f>
        <v/>
      </c>
    </row>
    <row r="1233" spans="1:53" x14ac:dyDescent="0.25">
      <c r="A1233" s="135"/>
      <c r="B1233" s="135"/>
      <c r="C1233" s="135"/>
      <c r="D1233" s="135"/>
      <c r="E1233" s="135"/>
      <c r="F1233" s="135"/>
      <c r="G1233" s="135"/>
      <c r="O1233" s="56"/>
      <c r="Q1233" t="str">
        <f>IFERROR(IF(VLOOKUP(Tb_Activiteiten[[#This Row],[Openstelling]],Tb_Openstelling[],2,0)=1,1,""),"")</f>
        <v/>
      </c>
      <c r="AK1233" t="str">
        <f>IF(ISNUMBER(FIND("arbeid",Methode_Keuze)),"",IF(ISNUMBER(FIND("arbeid",Methode_Keuze)),"",IF(Tb_Activiteiten[[#This Row],[Loonkosten]]=1,Tb_Activiteiten[[#Headers],[Loonkosten]],"")))</f>
        <v/>
      </c>
      <c r="AL1233" t="str">
        <f>IF(ISNUMBER(FIND("arbeid",Methode_Keuze)),"",IF(ISNUMBER(FIND("arbeid",Methode_Keuze)),"",IF(Tb_Activiteiten[[#This Row],[Eigen arbeid]]=1,Tb_Activiteiten[[#Headers],[Eigen arbeid]],"")))</f>
        <v/>
      </c>
      <c r="AM1233" t="str">
        <f>IF(ISNUMBER(FIND("arbeid",Methode_Keuze)),"",IF(ISNUMBER(FIND("arbeid",Methode_Keuze)),"",IF(Tb_Activiteiten[[#This Row],[Projectmedewerker]]=1,Tb_Activiteiten[[#Headers],[Projectmedewerker]],"")))</f>
        <v/>
      </c>
      <c r="AN1233" t="str">
        <f>IF(ISNUMBER(FIND("arbeid",Methode_Keuze)),"",IF(ISNUMBER(FIND("arbeid",Methode_Keuze)),"",IF(Tb_Activiteiten[[#This Row],[Landbouwer]]=1,Tb_Activiteiten[[#Headers],[Landbouwer]],"")))</f>
        <v/>
      </c>
      <c r="AO1233" t="str">
        <f>IF(ISNUMBER(FIND("arbeid",Methode_Keuze)),"",IF(ISNUMBER(FIND("arbeid",Methode_Keuze)),"",IF(Tb_Activiteiten[[#This Row],[Adviseur]]=1,Tb_Activiteiten[[#Headers],[Adviseur]],"")))</f>
        <v/>
      </c>
      <c r="AP1233" t="str">
        <f>IF(ISNUMBER(FIND("arbeid",Methode_Keuze)),"",IF(ISNUMBER(FIND("arbeid",Methode_Keuze)),"",IF(Tb_Activiteiten[[#This Row],[Projectleider/Expert]]=1,Tb_Activiteiten[[#Headers],[Projectleider/Expert]],"")))</f>
        <v/>
      </c>
      <c r="AQ1233" t="str">
        <f>IF(ISNUMBER(FIND("arbeid",Methode_Keuze)),"",IF(ISNUMBER(FIND("arbeid",Methode_Keuze)),"",IF(Tb_Activiteiten[[#This Row],[Arbeidskosten]]=1,Tb_Activiteiten[[#Headers],[Arbeidskosten]],"")))</f>
        <v/>
      </c>
      <c r="AR1233" t="str">
        <f>IF(ISNUMBER(FIND("arbeid",Methode_Keuze)),"",IF(ISNUMBER(FIND("arbeid",Methode_Keuze)),"",IF(Tb_Activiteiten[[#This Row],[Arbeidskosten op basis van IKS]]=1,Tb_Activiteiten[[#Headers],[Arbeidskosten op basis van IKS]],"")))</f>
        <v/>
      </c>
      <c r="AS1233" t="str">
        <f>IF(ISNUMBER(FIND("overige",Methode_Keuze)),"",IF(Tb_Activiteiten[[#This Row],[Kosten derden exclusief btw]]=1,Tb_Activiteiten[[#Headers],[Kosten derden exclusief btw]],""))</f>
        <v/>
      </c>
      <c r="AT1233" t="str">
        <f>IF(ISNUMBER(FIND("overige",Methode_Keuze)),"",IF(Tb_Activiteiten[[#This Row],[Niet verrekenbare btw]]=1,Tb_Activiteiten[[#Headers],[Niet verrekenbare btw]],""))</f>
        <v/>
      </c>
      <c r="AU1233" t="str">
        <f>IF(ISNUMBER(FIND("overige",Methode_Keuze)),"",IF(Tb_Activiteiten[[#This Row],[Grondkosten]]=1,Tb_Activiteiten[[#Headers],[Grondkosten]],""))</f>
        <v/>
      </c>
      <c r="AV1233" t="str">
        <f>IF(ISNUMBER(FIND("overige",Methode_Keuze)),"",IF(Tb_Activiteiten[[#This Row],[Bijdrage in natura (overige)]]=1,Tb_Activiteiten[[#Headers],[Bijdrage in natura (overige)]],""))</f>
        <v/>
      </c>
      <c r="AW1233" t="str">
        <f>IF(ISNUMBER(FIND("overige",Methode_Keuze)),"",IF(Tb_Activiteiten[[#This Row],[Bijdrage in natura (vrijwilligers)]]=1,Tb_Activiteiten[[#Headers],[Bijdrage in natura (vrijwilligers)]],""))</f>
        <v/>
      </c>
      <c r="AX1233" t="str">
        <f>IF(ISNUMBER(FIND("overige",Methode_Keuze)),"",IF(Tb_Activiteiten[[#This Row],[Afschrijvingskosten]]=1,Tb_Activiteiten[[#Headers],[Afschrijvingskosten]],""))</f>
        <v/>
      </c>
      <c r="AY1233" t="str">
        <f>IF(ISNUMBER(FIND("overige",Methode_Keuze)),"",IF(Tb_Activiteiten[[#This Row],[Vergoeding]]=1,Tb_Activiteiten[[#Headers],[Vergoeding]],""))</f>
        <v/>
      </c>
      <c r="AZ1233" t="str">
        <f>IF(ISNUMBER(FIND("arbeid",Methode_Keuze)),"",IF(Tb_Activiteiten[[#This Row],[Arbeidskosten - vast tarief (excl eigen arbeid)]]=1,Tb_Activiteiten[[#Headers],[Arbeidskosten - vast tarief (excl eigen arbeid)]],""))</f>
        <v/>
      </c>
      <c r="BA1233" t="str">
        <f>IF(ISNUMBER(FIND("overige",Methode_Keuze)),"",IF(Tb_Activiteiten[[#This Row],[Overige kosten]]=1,Tb_Activiteiten[[#Headers],[Overige kosten]],""))</f>
        <v/>
      </c>
    </row>
    <row r="1234" spans="1:53" x14ac:dyDescent="0.25">
      <c r="A1234" s="135"/>
      <c r="B1234" s="135"/>
      <c r="C1234" s="135"/>
      <c r="D1234" s="135"/>
      <c r="E1234" s="135"/>
      <c r="F1234" s="135"/>
      <c r="G1234" s="135"/>
      <c r="O1234" s="56"/>
      <c r="Q1234" t="str">
        <f>IFERROR(IF(VLOOKUP(Tb_Activiteiten[[#This Row],[Openstelling]],Tb_Openstelling[],2,0)=1,1,""),"")</f>
        <v/>
      </c>
      <c r="AK1234" t="str">
        <f>IF(ISNUMBER(FIND("arbeid",Methode_Keuze)),"",IF(ISNUMBER(FIND("arbeid",Methode_Keuze)),"",IF(Tb_Activiteiten[[#This Row],[Loonkosten]]=1,Tb_Activiteiten[[#Headers],[Loonkosten]],"")))</f>
        <v/>
      </c>
      <c r="AL1234" t="str">
        <f>IF(ISNUMBER(FIND("arbeid",Methode_Keuze)),"",IF(ISNUMBER(FIND("arbeid",Methode_Keuze)),"",IF(Tb_Activiteiten[[#This Row],[Eigen arbeid]]=1,Tb_Activiteiten[[#Headers],[Eigen arbeid]],"")))</f>
        <v/>
      </c>
      <c r="AM1234" t="str">
        <f>IF(ISNUMBER(FIND("arbeid",Methode_Keuze)),"",IF(ISNUMBER(FIND("arbeid",Methode_Keuze)),"",IF(Tb_Activiteiten[[#This Row],[Projectmedewerker]]=1,Tb_Activiteiten[[#Headers],[Projectmedewerker]],"")))</f>
        <v/>
      </c>
      <c r="AN1234" t="str">
        <f>IF(ISNUMBER(FIND("arbeid",Methode_Keuze)),"",IF(ISNUMBER(FIND("arbeid",Methode_Keuze)),"",IF(Tb_Activiteiten[[#This Row],[Landbouwer]]=1,Tb_Activiteiten[[#Headers],[Landbouwer]],"")))</f>
        <v/>
      </c>
      <c r="AO1234" t="str">
        <f>IF(ISNUMBER(FIND("arbeid",Methode_Keuze)),"",IF(ISNUMBER(FIND("arbeid",Methode_Keuze)),"",IF(Tb_Activiteiten[[#This Row],[Adviseur]]=1,Tb_Activiteiten[[#Headers],[Adviseur]],"")))</f>
        <v/>
      </c>
      <c r="AP1234" t="str">
        <f>IF(ISNUMBER(FIND("arbeid",Methode_Keuze)),"",IF(ISNUMBER(FIND("arbeid",Methode_Keuze)),"",IF(Tb_Activiteiten[[#This Row],[Projectleider/Expert]]=1,Tb_Activiteiten[[#Headers],[Projectleider/Expert]],"")))</f>
        <v/>
      </c>
      <c r="AQ1234" t="str">
        <f>IF(ISNUMBER(FIND("arbeid",Methode_Keuze)),"",IF(ISNUMBER(FIND("arbeid",Methode_Keuze)),"",IF(Tb_Activiteiten[[#This Row],[Arbeidskosten]]=1,Tb_Activiteiten[[#Headers],[Arbeidskosten]],"")))</f>
        <v/>
      </c>
      <c r="AR1234" t="str">
        <f>IF(ISNUMBER(FIND("arbeid",Methode_Keuze)),"",IF(ISNUMBER(FIND("arbeid",Methode_Keuze)),"",IF(Tb_Activiteiten[[#This Row],[Arbeidskosten op basis van IKS]]=1,Tb_Activiteiten[[#Headers],[Arbeidskosten op basis van IKS]],"")))</f>
        <v/>
      </c>
      <c r="AS1234" t="str">
        <f>IF(ISNUMBER(FIND("overige",Methode_Keuze)),"",IF(Tb_Activiteiten[[#This Row],[Kosten derden exclusief btw]]=1,Tb_Activiteiten[[#Headers],[Kosten derden exclusief btw]],""))</f>
        <v/>
      </c>
      <c r="AT1234" t="str">
        <f>IF(ISNUMBER(FIND("overige",Methode_Keuze)),"",IF(Tb_Activiteiten[[#This Row],[Niet verrekenbare btw]]=1,Tb_Activiteiten[[#Headers],[Niet verrekenbare btw]],""))</f>
        <v/>
      </c>
      <c r="AU1234" t="str">
        <f>IF(ISNUMBER(FIND("overige",Methode_Keuze)),"",IF(Tb_Activiteiten[[#This Row],[Grondkosten]]=1,Tb_Activiteiten[[#Headers],[Grondkosten]],""))</f>
        <v/>
      </c>
      <c r="AV1234" t="str">
        <f>IF(ISNUMBER(FIND("overige",Methode_Keuze)),"",IF(Tb_Activiteiten[[#This Row],[Bijdrage in natura (overige)]]=1,Tb_Activiteiten[[#Headers],[Bijdrage in natura (overige)]],""))</f>
        <v/>
      </c>
      <c r="AW1234" t="str">
        <f>IF(ISNUMBER(FIND("overige",Methode_Keuze)),"",IF(Tb_Activiteiten[[#This Row],[Bijdrage in natura (vrijwilligers)]]=1,Tb_Activiteiten[[#Headers],[Bijdrage in natura (vrijwilligers)]],""))</f>
        <v/>
      </c>
      <c r="AX1234" t="str">
        <f>IF(ISNUMBER(FIND("overige",Methode_Keuze)),"",IF(Tb_Activiteiten[[#This Row],[Afschrijvingskosten]]=1,Tb_Activiteiten[[#Headers],[Afschrijvingskosten]],""))</f>
        <v/>
      </c>
      <c r="AY1234" t="str">
        <f>IF(ISNUMBER(FIND("overige",Methode_Keuze)),"",IF(Tb_Activiteiten[[#This Row],[Vergoeding]]=1,Tb_Activiteiten[[#Headers],[Vergoeding]],""))</f>
        <v/>
      </c>
      <c r="AZ1234" t="str">
        <f>IF(ISNUMBER(FIND("arbeid",Methode_Keuze)),"",IF(Tb_Activiteiten[[#This Row],[Arbeidskosten - vast tarief (excl eigen arbeid)]]=1,Tb_Activiteiten[[#Headers],[Arbeidskosten - vast tarief (excl eigen arbeid)]],""))</f>
        <v/>
      </c>
      <c r="BA1234" t="str">
        <f>IF(ISNUMBER(FIND("overige",Methode_Keuze)),"",IF(Tb_Activiteiten[[#This Row],[Overige kosten]]=1,Tb_Activiteiten[[#Headers],[Overige kosten]],""))</f>
        <v/>
      </c>
    </row>
    <row r="1235" spans="1:53" x14ac:dyDescent="0.25">
      <c r="A1235" s="135"/>
      <c r="B1235" s="135"/>
      <c r="C1235" s="135"/>
      <c r="D1235" s="135"/>
      <c r="E1235" s="135"/>
      <c r="F1235" s="135"/>
      <c r="G1235" s="135"/>
      <c r="O1235" s="56"/>
      <c r="Q1235" t="str">
        <f>IFERROR(IF(VLOOKUP(Tb_Activiteiten[[#This Row],[Openstelling]],Tb_Openstelling[],2,0)=1,1,""),"")</f>
        <v/>
      </c>
      <c r="AK1235" t="str">
        <f>IF(ISNUMBER(FIND("arbeid",Methode_Keuze)),"",IF(ISNUMBER(FIND("arbeid",Methode_Keuze)),"",IF(Tb_Activiteiten[[#This Row],[Loonkosten]]=1,Tb_Activiteiten[[#Headers],[Loonkosten]],"")))</f>
        <v/>
      </c>
      <c r="AL1235" t="str">
        <f>IF(ISNUMBER(FIND("arbeid",Methode_Keuze)),"",IF(ISNUMBER(FIND("arbeid",Methode_Keuze)),"",IF(Tb_Activiteiten[[#This Row],[Eigen arbeid]]=1,Tb_Activiteiten[[#Headers],[Eigen arbeid]],"")))</f>
        <v/>
      </c>
      <c r="AM1235" t="str">
        <f>IF(ISNUMBER(FIND("arbeid",Methode_Keuze)),"",IF(ISNUMBER(FIND("arbeid",Methode_Keuze)),"",IF(Tb_Activiteiten[[#This Row],[Projectmedewerker]]=1,Tb_Activiteiten[[#Headers],[Projectmedewerker]],"")))</f>
        <v/>
      </c>
      <c r="AN1235" t="str">
        <f>IF(ISNUMBER(FIND("arbeid",Methode_Keuze)),"",IF(ISNUMBER(FIND("arbeid",Methode_Keuze)),"",IF(Tb_Activiteiten[[#This Row],[Landbouwer]]=1,Tb_Activiteiten[[#Headers],[Landbouwer]],"")))</f>
        <v/>
      </c>
      <c r="AO1235" t="str">
        <f>IF(ISNUMBER(FIND("arbeid",Methode_Keuze)),"",IF(ISNUMBER(FIND("arbeid",Methode_Keuze)),"",IF(Tb_Activiteiten[[#This Row],[Adviseur]]=1,Tb_Activiteiten[[#Headers],[Adviseur]],"")))</f>
        <v/>
      </c>
      <c r="AP1235" t="str">
        <f>IF(ISNUMBER(FIND("arbeid",Methode_Keuze)),"",IF(ISNUMBER(FIND("arbeid",Methode_Keuze)),"",IF(Tb_Activiteiten[[#This Row],[Projectleider/Expert]]=1,Tb_Activiteiten[[#Headers],[Projectleider/Expert]],"")))</f>
        <v/>
      </c>
      <c r="AQ1235" t="str">
        <f>IF(ISNUMBER(FIND("arbeid",Methode_Keuze)),"",IF(ISNUMBER(FIND("arbeid",Methode_Keuze)),"",IF(Tb_Activiteiten[[#This Row],[Arbeidskosten]]=1,Tb_Activiteiten[[#Headers],[Arbeidskosten]],"")))</f>
        <v/>
      </c>
      <c r="AR1235" t="str">
        <f>IF(ISNUMBER(FIND("arbeid",Methode_Keuze)),"",IF(ISNUMBER(FIND("arbeid",Methode_Keuze)),"",IF(Tb_Activiteiten[[#This Row],[Arbeidskosten op basis van IKS]]=1,Tb_Activiteiten[[#Headers],[Arbeidskosten op basis van IKS]],"")))</f>
        <v/>
      </c>
      <c r="AS1235" t="str">
        <f>IF(ISNUMBER(FIND("overige",Methode_Keuze)),"",IF(Tb_Activiteiten[[#This Row],[Kosten derden exclusief btw]]=1,Tb_Activiteiten[[#Headers],[Kosten derden exclusief btw]],""))</f>
        <v/>
      </c>
      <c r="AT1235" t="str">
        <f>IF(ISNUMBER(FIND("overige",Methode_Keuze)),"",IF(Tb_Activiteiten[[#This Row],[Niet verrekenbare btw]]=1,Tb_Activiteiten[[#Headers],[Niet verrekenbare btw]],""))</f>
        <v/>
      </c>
      <c r="AU1235" t="str">
        <f>IF(ISNUMBER(FIND("overige",Methode_Keuze)),"",IF(Tb_Activiteiten[[#This Row],[Grondkosten]]=1,Tb_Activiteiten[[#Headers],[Grondkosten]],""))</f>
        <v/>
      </c>
      <c r="AV1235" t="str">
        <f>IF(ISNUMBER(FIND("overige",Methode_Keuze)),"",IF(Tb_Activiteiten[[#This Row],[Bijdrage in natura (overige)]]=1,Tb_Activiteiten[[#Headers],[Bijdrage in natura (overige)]],""))</f>
        <v/>
      </c>
      <c r="AW1235" t="str">
        <f>IF(ISNUMBER(FIND("overige",Methode_Keuze)),"",IF(Tb_Activiteiten[[#This Row],[Bijdrage in natura (vrijwilligers)]]=1,Tb_Activiteiten[[#Headers],[Bijdrage in natura (vrijwilligers)]],""))</f>
        <v/>
      </c>
      <c r="AX1235" t="str">
        <f>IF(ISNUMBER(FIND("overige",Methode_Keuze)),"",IF(Tb_Activiteiten[[#This Row],[Afschrijvingskosten]]=1,Tb_Activiteiten[[#Headers],[Afschrijvingskosten]],""))</f>
        <v/>
      </c>
      <c r="AY1235" t="str">
        <f>IF(ISNUMBER(FIND("overige",Methode_Keuze)),"",IF(Tb_Activiteiten[[#This Row],[Vergoeding]]=1,Tb_Activiteiten[[#Headers],[Vergoeding]],""))</f>
        <v/>
      </c>
      <c r="AZ1235" t="str">
        <f>IF(ISNUMBER(FIND("arbeid",Methode_Keuze)),"",IF(Tb_Activiteiten[[#This Row],[Arbeidskosten - vast tarief (excl eigen arbeid)]]=1,Tb_Activiteiten[[#Headers],[Arbeidskosten - vast tarief (excl eigen arbeid)]],""))</f>
        <v/>
      </c>
      <c r="BA1235" t="str">
        <f>IF(ISNUMBER(FIND("overige",Methode_Keuze)),"",IF(Tb_Activiteiten[[#This Row],[Overige kosten]]=1,Tb_Activiteiten[[#Headers],[Overige kosten]],""))</f>
        <v/>
      </c>
    </row>
    <row r="1236" spans="1:53" x14ac:dyDescent="0.25">
      <c r="A1236" s="135"/>
      <c r="B1236" s="135"/>
      <c r="C1236" s="135"/>
      <c r="D1236" s="135"/>
      <c r="E1236" s="135"/>
      <c r="F1236" s="135"/>
      <c r="G1236" s="135"/>
      <c r="O1236" s="56"/>
      <c r="Q1236" t="str">
        <f>IFERROR(IF(VLOOKUP(Tb_Activiteiten[[#This Row],[Openstelling]],Tb_Openstelling[],2,0)=1,1,""),"")</f>
        <v/>
      </c>
      <c r="AK1236" t="str">
        <f>IF(ISNUMBER(FIND("arbeid",Methode_Keuze)),"",IF(ISNUMBER(FIND("arbeid",Methode_Keuze)),"",IF(Tb_Activiteiten[[#This Row],[Loonkosten]]=1,Tb_Activiteiten[[#Headers],[Loonkosten]],"")))</f>
        <v/>
      </c>
      <c r="AL1236" t="str">
        <f>IF(ISNUMBER(FIND("arbeid",Methode_Keuze)),"",IF(ISNUMBER(FIND("arbeid",Methode_Keuze)),"",IF(Tb_Activiteiten[[#This Row],[Eigen arbeid]]=1,Tb_Activiteiten[[#Headers],[Eigen arbeid]],"")))</f>
        <v/>
      </c>
      <c r="AM1236" t="str">
        <f>IF(ISNUMBER(FIND("arbeid",Methode_Keuze)),"",IF(ISNUMBER(FIND("arbeid",Methode_Keuze)),"",IF(Tb_Activiteiten[[#This Row],[Projectmedewerker]]=1,Tb_Activiteiten[[#Headers],[Projectmedewerker]],"")))</f>
        <v/>
      </c>
      <c r="AN1236" t="str">
        <f>IF(ISNUMBER(FIND("arbeid",Methode_Keuze)),"",IF(ISNUMBER(FIND("arbeid",Methode_Keuze)),"",IF(Tb_Activiteiten[[#This Row],[Landbouwer]]=1,Tb_Activiteiten[[#Headers],[Landbouwer]],"")))</f>
        <v/>
      </c>
      <c r="AO1236" t="str">
        <f>IF(ISNUMBER(FIND("arbeid",Methode_Keuze)),"",IF(ISNUMBER(FIND("arbeid",Methode_Keuze)),"",IF(Tb_Activiteiten[[#This Row],[Adviseur]]=1,Tb_Activiteiten[[#Headers],[Adviseur]],"")))</f>
        <v/>
      </c>
      <c r="AP1236" t="str">
        <f>IF(ISNUMBER(FIND("arbeid",Methode_Keuze)),"",IF(ISNUMBER(FIND("arbeid",Methode_Keuze)),"",IF(Tb_Activiteiten[[#This Row],[Projectleider/Expert]]=1,Tb_Activiteiten[[#Headers],[Projectleider/Expert]],"")))</f>
        <v/>
      </c>
      <c r="AQ1236" t="str">
        <f>IF(ISNUMBER(FIND("arbeid",Methode_Keuze)),"",IF(ISNUMBER(FIND("arbeid",Methode_Keuze)),"",IF(Tb_Activiteiten[[#This Row],[Arbeidskosten]]=1,Tb_Activiteiten[[#Headers],[Arbeidskosten]],"")))</f>
        <v/>
      </c>
      <c r="AR1236" t="str">
        <f>IF(ISNUMBER(FIND("arbeid",Methode_Keuze)),"",IF(ISNUMBER(FIND("arbeid",Methode_Keuze)),"",IF(Tb_Activiteiten[[#This Row],[Arbeidskosten op basis van IKS]]=1,Tb_Activiteiten[[#Headers],[Arbeidskosten op basis van IKS]],"")))</f>
        <v/>
      </c>
      <c r="AS1236" t="str">
        <f>IF(ISNUMBER(FIND("overige",Methode_Keuze)),"",IF(Tb_Activiteiten[[#This Row],[Kosten derden exclusief btw]]=1,Tb_Activiteiten[[#Headers],[Kosten derden exclusief btw]],""))</f>
        <v/>
      </c>
      <c r="AT1236" t="str">
        <f>IF(ISNUMBER(FIND("overige",Methode_Keuze)),"",IF(Tb_Activiteiten[[#This Row],[Niet verrekenbare btw]]=1,Tb_Activiteiten[[#Headers],[Niet verrekenbare btw]],""))</f>
        <v/>
      </c>
      <c r="AU1236" t="str">
        <f>IF(ISNUMBER(FIND("overige",Methode_Keuze)),"",IF(Tb_Activiteiten[[#This Row],[Grondkosten]]=1,Tb_Activiteiten[[#Headers],[Grondkosten]],""))</f>
        <v/>
      </c>
      <c r="AV1236" t="str">
        <f>IF(ISNUMBER(FIND("overige",Methode_Keuze)),"",IF(Tb_Activiteiten[[#This Row],[Bijdrage in natura (overige)]]=1,Tb_Activiteiten[[#Headers],[Bijdrage in natura (overige)]],""))</f>
        <v/>
      </c>
      <c r="AW1236" t="str">
        <f>IF(ISNUMBER(FIND("overige",Methode_Keuze)),"",IF(Tb_Activiteiten[[#This Row],[Bijdrage in natura (vrijwilligers)]]=1,Tb_Activiteiten[[#Headers],[Bijdrage in natura (vrijwilligers)]],""))</f>
        <v/>
      </c>
      <c r="AX1236" t="str">
        <f>IF(ISNUMBER(FIND("overige",Methode_Keuze)),"",IF(Tb_Activiteiten[[#This Row],[Afschrijvingskosten]]=1,Tb_Activiteiten[[#Headers],[Afschrijvingskosten]],""))</f>
        <v/>
      </c>
      <c r="AY1236" t="str">
        <f>IF(ISNUMBER(FIND("overige",Methode_Keuze)),"",IF(Tb_Activiteiten[[#This Row],[Vergoeding]]=1,Tb_Activiteiten[[#Headers],[Vergoeding]],""))</f>
        <v/>
      </c>
      <c r="AZ1236" t="str">
        <f>IF(ISNUMBER(FIND("arbeid",Methode_Keuze)),"",IF(Tb_Activiteiten[[#This Row],[Arbeidskosten - vast tarief (excl eigen arbeid)]]=1,Tb_Activiteiten[[#Headers],[Arbeidskosten - vast tarief (excl eigen arbeid)]],""))</f>
        <v/>
      </c>
      <c r="BA1236" t="str">
        <f>IF(ISNUMBER(FIND("overige",Methode_Keuze)),"",IF(Tb_Activiteiten[[#This Row],[Overige kosten]]=1,Tb_Activiteiten[[#Headers],[Overige kosten]],""))</f>
        <v/>
      </c>
    </row>
    <row r="1237" spans="1:53" x14ac:dyDescent="0.25">
      <c r="A1237" s="135"/>
      <c r="B1237" s="135"/>
      <c r="C1237" s="135"/>
      <c r="D1237" s="135"/>
      <c r="E1237" s="135"/>
      <c r="F1237" s="135"/>
      <c r="G1237" s="135"/>
      <c r="O1237" s="56"/>
      <c r="Q1237" t="str">
        <f>IFERROR(IF(VLOOKUP(Tb_Activiteiten[[#This Row],[Openstelling]],Tb_Openstelling[],2,0)=1,1,""),"")</f>
        <v/>
      </c>
      <c r="AK1237" t="str">
        <f>IF(ISNUMBER(FIND("arbeid",Methode_Keuze)),"",IF(ISNUMBER(FIND("arbeid",Methode_Keuze)),"",IF(Tb_Activiteiten[[#This Row],[Loonkosten]]=1,Tb_Activiteiten[[#Headers],[Loonkosten]],"")))</f>
        <v/>
      </c>
      <c r="AL1237" t="str">
        <f>IF(ISNUMBER(FIND("arbeid",Methode_Keuze)),"",IF(ISNUMBER(FIND("arbeid",Methode_Keuze)),"",IF(Tb_Activiteiten[[#This Row],[Eigen arbeid]]=1,Tb_Activiteiten[[#Headers],[Eigen arbeid]],"")))</f>
        <v/>
      </c>
      <c r="AM1237" t="str">
        <f>IF(ISNUMBER(FIND("arbeid",Methode_Keuze)),"",IF(ISNUMBER(FIND("arbeid",Methode_Keuze)),"",IF(Tb_Activiteiten[[#This Row],[Projectmedewerker]]=1,Tb_Activiteiten[[#Headers],[Projectmedewerker]],"")))</f>
        <v/>
      </c>
      <c r="AN1237" t="str">
        <f>IF(ISNUMBER(FIND("arbeid",Methode_Keuze)),"",IF(ISNUMBER(FIND("arbeid",Methode_Keuze)),"",IF(Tb_Activiteiten[[#This Row],[Landbouwer]]=1,Tb_Activiteiten[[#Headers],[Landbouwer]],"")))</f>
        <v/>
      </c>
      <c r="AO1237" t="str">
        <f>IF(ISNUMBER(FIND("arbeid",Methode_Keuze)),"",IF(ISNUMBER(FIND("arbeid",Methode_Keuze)),"",IF(Tb_Activiteiten[[#This Row],[Adviseur]]=1,Tb_Activiteiten[[#Headers],[Adviseur]],"")))</f>
        <v/>
      </c>
      <c r="AP1237" t="str">
        <f>IF(ISNUMBER(FIND("arbeid",Methode_Keuze)),"",IF(ISNUMBER(FIND("arbeid",Methode_Keuze)),"",IF(Tb_Activiteiten[[#This Row],[Projectleider/Expert]]=1,Tb_Activiteiten[[#Headers],[Projectleider/Expert]],"")))</f>
        <v/>
      </c>
      <c r="AQ1237" t="str">
        <f>IF(ISNUMBER(FIND("arbeid",Methode_Keuze)),"",IF(ISNUMBER(FIND("arbeid",Methode_Keuze)),"",IF(Tb_Activiteiten[[#This Row],[Arbeidskosten]]=1,Tb_Activiteiten[[#Headers],[Arbeidskosten]],"")))</f>
        <v/>
      </c>
      <c r="AR1237" t="str">
        <f>IF(ISNUMBER(FIND("arbeid",Methode_Keuze)),"",IF(ISNUMBER(FIND("arbeid",Methode_Keuze)),"",IF(Tb_Activiteiten[[#This Row],[Arbeidskosten op basis van IKS]]=1,Tb_Activiteiten[[#Headers],[Arbeidskosten op basis van IKS]],"")))</f>
        <v/>
      </c>
      <c r="AS1237" t="str">
        <f>IF(ISNUMBER(FIND("overige",Methode_Keuze)),"",IF(Tb_Activiteiten[[#This Row],[Kosten derden exclusief btw]]=1,Tb_Activiteiten[[#Headers],[Kosten derden exclusief btw]],""))</f>
        <v/>
      </c>
      <c r="AT1237" t="str">
        <f>IF(ISNUMBER(FIND("overige",Methode_Keuze)),"",IF(Tb_Activiteiten[[#This Row],[Niet verrekenbare btw]]=1,Tb_Activiteiten[[#Headers],[Niet verrekenbare btw]],""))</f>
        <v/>
      </c>
      <c r="AU1237" t="str">
        <f>IF(ISNUMBER(FIND("overige",Methode_Keuze)),"",IF(Tb_Activiteiten[[#This Row],[Grondkosten]]=1,Tb_Activiteiten[[#Headers],[Grondkosten]],""))</f>
        <v/>
      </c>
      <c r="AV1237" t="str">
        <f>IF(ISNUMBER(FIND("overige",Methode_Keuze)),"",IF(Tb_Activiteiten[[#This Row],[Bijdrage in natura (overige)]]=1,Tb_Activiteiten[[#Headers],[Bijdrage in natura (overige)]],""))</f>
        <v/>
      </c>
      <c r="AW1237" t="str">
        <f>IF(ISNUMBER(FIND("overige",Methode_Keuze)),"",IF(Tb_Activiteiten[[#This Row],[Bijdrage in natura (vrijwilligers)]]=1,Tb_Activiteiten[[#Headers],[Bijdrage in natura (vrijwilligers)]],""))</f>
        <v/>
      </c>
      <c r="AX1237" t="str">
        <f>IF(ISNUMBER(FIND("overige",Methode_Keuze)),"",IF(Tb_Activiteiten[[#This Row],[Afschrijvingskosten]]=1,Tb_Activiteiten[[#Headers],[Afschrijvingskosten]],""))</f>
        <v/>
      </c>
      <c r="AY1237" t="str">
        <f>IF(ISNUMBER(FIND("overige",Methode_Keuze)),"",IF(Tb_Activiteiten[[#This Row],[Vergoeding]]=1,Tb_Activiteiten[[#Headers],[Vergoeding]],""))</f>
        <v/>
      </c>
      <c r="AZ1237" t="str">
        <f>IF(ISNUMBER(FIND("arbeid",Methode_Keuze)),"",IF(Tb_Activiteiten[[#This Row],[Arbeidskosten - vast tarief (excl eigen arbeid)]]=1,Tb_Activiteiten[[#Headers],[Arbeidskosten - vast tarief (excl eigen arbeid)]],""))</f>
        <v/>
      </c>
      <c r="BA1237" t="str">
        <f>IF(ISNUMBER(FIND("overige",Methode_Keuze)),"",IF(Tb_Activiteiten[[#This Row],[Overige kosten]]=1,Tb_Activiteiten[[#Headers],[Overige kosten]],""))</f>
        <v/>
      </c>
    </row>
    <row r="1238" spans="1:53" x14ac:dyDescent="0.25">
      <c r="A1238" s="135"/>
      <c r="B1238" s="135"/>
      <c r="C1238" s="135"/>
      <c r="D1238" s="135"/>
      <c r="E1238" s="135"/>
      <c r="F1238" s="135"/>
      <c r="G1238" s="135"/>
      <c r="O1238" s="56"/>
      <c r="Q1238" t="str">
        <f>IFERROR(IF(VLOOKUP(Tb_Activiteiten[[#This Row],[Openstelling]],Tb_Openstelling[],2,0)=1,1,""),"")</f>
        <v/>
      </c>
      <c r="AK1238" t="str">
        <f>IF(ISNUMBER(FIND("arbeid",Methode_Keuze)),"",IF(ISNUMBER(FIND("arbeid",Methode_Keuze)),"",IF(Tb_Activiteiten[[#This Row],[Loonkosten]]=1,Tb_Activiteiten[[#Headers],[Loonkosten]],"")))</f>
        <v/>
      </c>
      <c r="AL1238" t="str">
        <f>IF(ISNUMBER(FIND("arbeid",Methode_Keuze)),"",IF(ISNUMBER(FIND("arbeid",Methode_Keuze)),"",IF(Tb_Activiteiten[[#This Row],[Eigen arbeid]]=1,Tb_Activiteiten[[#Headers],[Eigen arbeid]],"")))</f>
        <v/>
      </c>
      <c r="AM1238" t="str">
        <f>IF(ISNUMBER(FIND("arbeid",Methode_Keuze)),"",IF(ISNUMBER(FIND("arbeid",Methode_Keuze)),"",IF(Tb_Activiteiten[[#This Row],[Projectmedewerker]]=1,Tb_Activiteiten[[#Headers],[Projectmedewerker]],"")))</f>
        <v/>
      </c>
      <c r="AN1238" t="str">
        <f>IF(ISNUMBER(FIND("arbeid",Methode_Keuze)),"",IF(ISNUMBER(FIND("arbeid",Methode_Keuze)),"",IF(Tb_Activiteiten[[#This Row],[Landbouwer]]=1,Tb_Activiteiten[[#Headers],[Landbouwer]],"")))</f>
        <v/>
      </c>
      <c r="AO1238" t="str">
        <f>IF(ISNUMBER(FIND("arbeid",Methode_Keuze)),"",IF(ISNUMBER(FIND("arbeid",Methode_Keuze)),"",IF(Tb_Activiteiten[[#This Row],[Adviseur]]=1,Tb_Activiteiten[[#Headers],[Adviseur]],"")))</f>
        <v/>
      </c>
      <c r="AP1238" t="str">
        <f>IF(ISNUMBER(FIND("arbeid",Methode_Keuze)),"",IF(ISNUMBER(FIND("arbeid",Methode_Keuze)),"",IF(Tb_Activiteiten[[#This Row],[Projectleider/Expert]]=1,Tb_Activiteiten[[#Headers],[Projectleider/Expert]],"")))</f>
        <v/>
      </c>
      <c r="AQ1238" t="str">
        <f>IF(ISNUMBER(FIND("arbeid",Methode_Keuze)),"",IF(ISNUMBER(FIND("arbeid",Methode_Keuze)),"",IF(Tb_Activiteiten[[#This Row],[Arbeidskosten]]=1,Tb_Activiteiten[[#Headers],[Arbeidskosten]],"")))</f>
        <v/>
      </c>
      <c r="AR1238" t="str">
        <f>IF(ISNUMBER(FIND("arbeid",Methode_Keuze)),"",IF(ISNUMBER(FIND("arbeid",Methode_Keuze)),"",IF(Tb_Activiteiten[[#This Row],[Arbeidskosten op basis van IKS]]=1,Tb_Activiteiten[[#Headers],[Arbeidskosten op basis van IKS]],"")))</f>
        <v/>
      </c>
      <c r="AS1238" t="str">
        <f>IF(ISNUMBER(FIND("overige",Methode_Keuze)),"",IF(Tb_Activiteiten[[#This Row],[Kosten derden exclusief btw]]=1,Tb_Activiteiten[[#Headers],[Kosten derden exclusief btw]],""))</f>
        <v/>
      </c>
      <c r="AT1238" t="str">
        <f>IF(ISNUMBER(FIND("overige",Methode_Keuze)),"",IF(Tb_Activiteiten[[#This Row],[Niet verrekenbare btw]]=1,Tb_Activiteiten[[#Headers],[Niet verrekenbare btw]],""))</f>
        <v/>
      </c>
      <c r="AU1238" t="str">
        <f>IF(ISNUMBER(FIND("overige",Methode_Keuze)),"",IF(Tb_Activiteiten[[#This Row],[Grondkosten]]=1,Tb_Activiteiten[[#Headers],[Grondkosten]],""))</f>
        <v/>
      </c>
      <c r="AV1238" t="str">
        <f>IF(ISNUMBER(FIND("overige",Methode_Keuze)),"",IF(Tb_Activiteiten[[#This Row],[Bijdrage in natura (overige)]]=1,Tb_Activiteiten[[#Headers],[Bijdrage in natura (overige)]],""))</f>
        <v/>
      </c>
      <c r="AW1238" t="str">
        <f>IF(ISNUMBER(FIND("overige",Methode_Keuze)),"",IF(Tb_Activiteiten[[#This Row],[Bijdrage in natura (vrijwilligers)]]=1,Tb_Activiteiten[[#Headers],[Bijdrage in natura (vrijwilligers)]],""))</f>
        <v/>
      </c>
      <c r="AX1238" t="str">
        <f>IF(ISNUMBER(FIND("overige",Methode_Keuze)),"",IF(Tb_Activiteiten[[#This Row],[Afschrijvingskosten]]=1,Tb_Activiteiten[[#Headers],[Afschrijvingskosten]],""))</f>
        <v/>
      </c>
      <c r="AY1238" t="str">
        <f>IF(ISNUMBER(FIND("overige",Methode_Keuze)),"",IF(Tb_Activiteiten[[#This Row],[Vergoeding]]=1,Tb_Activiteiten[[#Headers],[Vergoeding]],""))</f>
        <v/>
      </c>
      <c r="AZ1238" t="str">
        <f>IF(ISNUMBER(FIND("arbeid",Methode_Keuze)),"",IF(Tb_Activiteiten[[#This Row],[Arbeidskosten - vast tarief (excl eigen arbeid)]]=1,Tb_Activiteiten[[#Headers],[Arbeidskosten - vast tarief (excl eigen arbeid)]],""))</f>
        <v/>
      </c>
      <c r="BA1238" t="str">
        <f>IF(ISNUMBER(FIND("overige",Methode_Keuze)),"",IF(Tb_Activiteiten[[#This Row],[Overige kosten]]=1,Tb_Activiteiten[[#Headers],[Overige kosten]],""))</f>
        <v/>
      </c>
    </row>
    <row r="1239" spans="1:53" x14ac:dyDescent="0.25">
      <c r="A1239" s="135"/>
      <c r="B1239" s="135"/>
      <c r="C1239" s="135"/>
      <c r="D1239" s="135"/>
      <c r="E1239" s="135"/>
      <c r="F1239" s="135"/>
      <c r="G1239" s="135"/>
      <c r="O1239" s="56"/>
      <c r="Q1239" t="str">
        <f>IFERROR(IF(VLOOKUP(Tb_Activiteiten[[#This Row],[Openstelling]],Tb_Openstelling[],2,0)=1,1,""),"")</f>
        <v/>
      </c>
      <c r="AK1239" t="str">
        <f>IF(ISNUMBER(FIND("arbeid",Methode_Keuze)),"",IF(ISNUMBER(FIND("arbeid",Methode_Keuze)),"",IF(Tb_Activiteiten[[#This Row],[Loonkosten]]=1,Tb_Activiteiten[[#Headers],[Loonkosten]],"")))</f>
        <v/>
      </c>
      <c r="AL1239" t="str">
        <f>IF(ISNUMBER(FIND("arbeid",Methode_Keuze)),"",IF(ISNUMBER(FIND("arbeid",Methode_Keuze)),"",IF(Tb_Activiteiten[[#This Row],[Eigen arbeid]]=1,Tb_Activiteiten[[#Headers],[Eigen arbeid]],"")))</f>
        <v/>
      </c>
      <c r="AM1239" t="str">
        <f>IF(ISNUMBER(FIND("arbeid",Methode_Keuze)),"",IF(ISNUMBER(FIND("arbeid",Methode_Keuze)),"",IF(Tb_Activiteiten[[#This Row],[Projectmedewerker]]=1,Tb_Activiteiten[[#Headers],[Projectmedewerker]],"")))</f>
        <v/>
      </c>
      <c r="AN1239" t="str">
        <f>IF(ISNUMBER(FIND("arbeid",Methode_Keuze)),"",IF(ISNUMBER(FIND("arbeid",Methode_Keuze)),"",IF(Tb_Activiteiten[[#This Row],[Landbouwer]]=1,Tb_Activiteiten[[#Headers],[Landbouwer]],"")))</f>
        <v/>
      </c>
      <c r="AO1239" t="str">
        <f>IF(ISNUMBER(FIND("arbeid",Methode_Keuze)),"",IF(ISNUMBER(FIND("arbeid",Methode_Keuze)),"",IF(Tb_Activiteiten[[#This Row],[Adviseur]]=1,Tb_Activiteiten[[#Headers],[Adviseur]],"")))</f>
        <v/>
      </c>
      <c r="AP1239" t="str">
        <f>IF(ISNUMBER(FIND("arbeid",Methode_Keuze)),"",IF(ISNUMBER(FIND("arbeid",Methode_Keuze)),"",IF(Tb_Activiteiten[[#This Row],[Projectleider/Expert]]=1,Tb_Activiteiten[[#Headers],[Projectleider/Expert]],"")))</f>
        <v/>
      </c>
      <c r="AQ1239" t="str">
        <f>IF(ISNUMBER(FIND("arbeid",Methode_Keuze)),"",IF(ISNUMBER(FIND("arbeid",Methode_Keuze)),"",IF(Tb_Activiteiten[[#This Row],[Arbeidskosten]]=1,Tb_Activiteiten[[#Headers],[Arbeidskosten]],"")))</f>
        <v/>
      </c>
      <c r="AR1239" t="str">
        <f>IF(ISNUMBER(FIND("arbeid",Methode_Keuze)),"",IF(ISNUMBER(FIND("arbeid",Methode_Keuze)),"",IF(Tb_Activiteiten[[#This Row],[Arbeidskosten op basis van IKS]]=1,Tb_Activiteiten[[#Headers],[Arbeidskosten op basis van IKS]],"")))</f>
        <v/>
      </c>
      <c r="AS1239" t="str">
        <f>IF(ISNUMBER(FIND("overige",Methode_Keuze)),"",IF(Tb_Activiteiten[[#This Row],[Kosten derden exclusief btw]]=1,Tb_Activiteiten[[#Headers],[Kosten derden exclusief btw]],""))</f>
        <v/>
      </c>
      <c r="AT1239" t="str">
        <f>IF(ISNUMBER(FIND("overige",Methode_Keuze)),"",IF(Tb_Activiteiten[[#This Row],[Niet verrekenbare btw]]=1,Tb_Activiteiten[[#Headers],[Niet verrekenbare btw]],""))</f>
        <v/>
      </c>
      <c r="AU1239" t="str">
        <f>IF(ISNUMBER(FIND("overige",Methode_Keuze)),"",IF(Tb_Activiteiten[[#This Row],[Grondkosten]]=1,Tb_Activiteiten[[#Headers],[Grondkosten]],""))</f>
        <v/>
      </c>
      <c r="AV1239" t="str">
        <f>IF(ISNUMBER(FIND("overige",Methode_Keuze)),"",IF(Tb_Activiteiten[[#This Row],[Bijdrage in natura (overige)]]=1,Tb_Activiteiten[[#Headers],[Bijdrage in natura (overige)]],""))</f>
        <v/>
      </c>
      <c r="AW1239" t="str">
        <f>IF(ISNUMBER(FIND("overige",Methode_Keuze)),"",IF(Tb_Activiteiten[[#This Row],[Bijdrage in natura (vrijwilligers)]]=1,Tb_Activiteiten[[#Headers],[Bijdrage in natura (vrijwilligers)]],""))</f>
        <v/>
      </c>
      <c r="AX1239" t="str">
        <f>IF(ISNUMBER(FIND("overige",Methode_Keuze)),"",IF(Tb_Activiteiten[[#This Row],[Afschrijvingskosten]]=1,Tb_Activiteiten[[#Headers],[Afschrijvingskosten]],""))</f>
        <v/>
      </c>
      <c r="AY1239" t="str">
        <f>IF(ISNUMBER(FIND("overige",Methode_Keuze)),"",IF(Tb_Activiteiten[[#This Row],[Vergoeding]]=1,Tb_Activiteiten[[#Headers],[Vergoeding]],""))</f>
        <v/>
      </c>
      <c r="AZ1239" t="str">
        <f>IF(ISNUMBER(FIND("arbeid",Methode_Keuze)),"",IF(Tb_Activiteiten[[#This Row],[Arbeidskosten - vast tarief (excl eigen arbeid)]]=1,Tb_Activiteiten[[#Headers],[Arbeidskosten - vast tarief (excl eigen arbeid)]],""))</f>
        <v/>
      </c>
      <c r="BA1239" t="str">
        <f>IF(ISNUMBER(FIND("overige",Methode_Keuze)),"",IF(Tb_Activiteiten[[#This Row],[Overige kosten]]=1,Tb_Activiteiten[[#Headers],[Overige kosten]],""))</f>
        <v/>
      </c>
    </row>
    <row r="1240" spans="1:53" x14ac:dyDescent="0.25">
      <c r="A1240" s="135"/>
      <c r="B1240" s="135"/>
      <c r="C1240" s="135"/>
      <c r="D1240" s="135"/>
      <c r="E1240" s="135"/>
      <c r="F1240" s="135"/>
      <c r="G1240" s="135"/>
      <c r="O1240" s="56"/>
      <c r="Q1240" t="str">
        <f>IFERROR(IF(VLOOKUP(Tb_Activiteiten[[#This Row],[Openstelling]],Tb_Openstelling[],2,0)=1,1,""),"")</f>
        <v/>
      </c>
      <c r="AK1240" t="str">
        <f>IF(ISNUMBER(FIND("arbeid",Methode_Keuze)),"",IF(ISNUMBER(FIND("arbeid",Methode_Keuze)),"",IF(Tb_Activiteiten[[#This Row],[Loonkosten]]=1,Tb_Activiteiten[[#Headers],[Loonkosten]],"")))</f>
        <v/>
      </c>
      <c r="AL1240" t="str">
        <f>IF(ISNUMBER(FIND("arbeid",Methode_Keuze)),"",IF(ISNUMBER(FIND("arbeid",Methode_Keuze)),"",IF(Tb_Activiteiten[[#This Row],[Eigen arbeid]]=1,Tb_Activiteiten[[#Headers],[Eigen arbeid]],"")))</f>
        <v/>
      </c>
      <c r="AM1240" t="str">
        <f>IF(ISNUMBER(FIND("arbeid",Methode_Keuze)),"",IF(ISNUMBER(FIND("arbeid",Methode_Keuze)),"",IF(Tb_Activiteiten[[#This Row],[Projectmedewerker]]=1,Tb_Activiteiten[[#Headers],[Projectmedewerker]],"")))</f>
        <v/>
      </c>
      <c r="AN1240" t="str">
        <f>IF(ISNUMBER(FIND("arbeid",Methode_Keuze)),"",IF(ISNUMBER(FIND("arbeid",Methode_Keuze)),"",IF(Tb_Activiteiten[[#This Row],[Landbouwer]]=1,Tb_Activiteiten[[#Headers],[Landbouwer]],"")))</f>
        <v/>
      </c>
      <c r="AO1240" t="str">
        <f>IF(ISNUMBER(FIND("arbeid",Methode_Keuze)),"",IF(ISNUMBER(FIND("arbeid",Methode_Keuze)),"",IF(Tb_Activiteiten[[#This Row],[Adviseur]]=1,Tb_Activiteiten[[#Headers],[Adviseur]],"")))</f>
        <v/>
      </c>
      <c r="AP1240" t="str">
        <f>IF(ISNUMBER(FIND("arbeid",Methode_Keuze)),"",IF(ISNUMBER(FIND("arbeid",Methode_Keuze)),"",IF(Tb_Activiteiten[[#This Row],[Projectleider/Expert]]=1,Tb_Activiteiten[[#Headers],[Projectleider/Expert]],"")))</f>
        <v/>
      </c>
      <c r="AQ1240" t="str">
        <f>IF(ISNUMBER(FIND("arbeid",Methode_Keuze)),"",IF(ISNUMBER(FIND("arbeid",Methode_Keuze)),"",IF(Tb_Activiteiten[[#This Row],[Arbeidskosten]]=1,Tb_Activiteiten[[#Headers],[Arbeidskosten]],"")))</f>
        <v/>
      </c>
      <c r="AR1240" t="str">
        <f>IF(ISNUMBER(FIND("arbeid",Methode_Keuze)),"",IF(ISNUMBER(FIND("arbeid",Methode_Keuze)),"",IF(Tb_Activiteiten[[#This Row],[Arbeidskosten op basis van IKS]]=1,Tb_Activiteiten[[#Headers],[Arbeidskosten op basis van IKS]],"")))</f>
        <v/>
      </c>
      <c r="AS1240" t="str">
        <f>IF(ISNUMBER(FIND("overige",Methode_Keuze)),"",IF(Tb_Activiteiten[[#This Row],[Kosten derden exclusief btw]]=1,Tb_Activiteiten[[#Headers],[Kosten derden exclusief btw]],""))</f>
        <v/>
      </c>
      <c r="AT1240" t="str">
        <f>IF(ISNUMBER(FIND("overige",Methode_Keuze)),"",IF(Tb_Activiteiten[[#This Row],[Niet verrekenbare btw]]=1,Tb_Activiteiten[[#Headers],[Niet verrekenbare btw]],""))</f>
        <v/>
      </c>
      <c r="AU1240" t="str">
        <f>IF(ISNUMBER(FIND("overige",Methode_Keuze)),"",IF(Tb_Activiteiten[[#This Row],[Grondkosten]]=1,Tb_Activiteiten[[#Headers],[Grondkosten]],""))</f>
        <v/>
      </c>
      <c r="AV1240" t="str">
        <f>IF(ISNUMBER(FIND("overige",Methode_Keuze)),"",IF(Tb_Activiteiten[[#This Row],[Bijdrage in natura (overige)]]=1,Tb_Activiteiten[[#Headers],[Bijdrage in natura (overige)]],""))</f>
        <v/>
      </c>
      <c r="AW1240" t="str">
        <f>IF(ISNUMBER(FIND("overige",Methode_Keuze)),"",IF(Tb_Activiteiten[[#This Row],[Bijdrage in natura (vrijwilligers)]]=1,Tb_Activiteiten[[#Headers],[Bijdrage in natura (vrijwilligers)]],""))</f>
        <v/>
      </c>
      <c r="AX1240" t="str">
        <f>IF(ISNUMBER(FIND("overige",Methode_Keuze)),"",IF(Tb_Activiteiten[[#This Row],[Afschrijvingskosten]]=1,Tb_Activiteiten[[#Headers],[Afschrijvingskosten]],""))</f>
        <v/>
      </c>
      <c r="AY1240" t="str">
        <f>IF(ISNUMBER(FIND("overige",Methode_Keuze)),"",IF(Tb_Activiteiten[[#This Row],[Vergoeding]]=1,Tb_Activiteiten[[#Headers],[Vergoeding]],""))</f>
        <v/>
      </c>
      <c r="AZ1240" t="str">
        <f>IF(ISNUMBER(FIND("arbeid",Methode_Keuze)),"",IF(Tb_Activiteiten[[#This Row],[Arbeidskosten - vast tarief (excl eigen arbeid)]]=1,Tb_Activiteiten[[#Headers],[Arbeidskosten - vast tarief (excl eigen arbeid)]],""))</f>
        <v/>
      </c>
      <c r="BA1240" t="str">
        <f>IF(ISNUMBER(FIND("overige",Methode_Keuze)),"",IF(Tb_Activiteiten[[#This Row],[Overige kosten]]=1,Tb_Activiteiten[[#Headers],[Overige kosten]],""))</f>
        <v/>
      </c>
    </row>
    <row r="1241" spans="1:53" x14ac:dyDescent="0.25">
      <c r="A1241" s="135"/>
      <c r="B1241" s="135"/>
      <c r="C1241" s="135"/>
      <c r="D1241" s="135"/>
      <c r="E1241" s="135"/>
      <c r="F1241" s="135"/>
      <c r="G1241" s="135"/>
      <c r="O1241" s="56"/>
      <c r="Q1241" t="str">
        <f>IFERROR(IF(VLOOKUP(Tb_Activiteiten[[#This Row],[Openstelling]],Tb_Openstelling[],2,0)=1,1,""),"")</f>
        <v/>
      </c>
      <c r="AK1241" t="str">
        <f>IF(ISNUMBER(FIND("arbeid",Methode_Keuze)),"",IF(ISNUMBER(FIND("arbeid",Methode_Keuze)),"",IF(Tb_Activiteiten[[#This Row],[Loonkosten]]=1,Tb_Activiteiten[[#Headers],[Loonkosten]],"")))</f>
        <v/>
      </c>
      <c r="AL1241" t="str">
        <f>IF(ISNUMBER(FIND("arbeid",Methode_Keuze)),"",IF(ISNUMBER(FIND("arbeid",Methode_Keuze)),"",IF(Tb_Activiteiten[[#This Row],[Eigen arbeid]]=1,Tb_Activiteiten[[#Headers],[Eigen arbeid]],"")))</f>
        <v/>
      </c>
      <c r="AM1241" t="str">
        <f>IF(ISNUMBER(FIND("arbeid",Methode_Keuze)),"",IF(ISNUMBER(FIND("arbeid",Methode_Keuze)),"",IF(Tb_Activiteiten[[#This Row],[Projectmedewerker]]=1,Tb_Activiteiten[[#Headers],[Projectmedewerker]],"")))</f>
        <v/>
      </c>
      <c r="AN1241" t="str">
        <f>IF(ISNUMBER(FIND("arbeid",Methode_Keuze)),"",IF(ISNUMBER(FIND("arbeid",Methode_Keuze)),"",IF(Tb_Activiteiten[[#This Row],[Landbouwer]]=1,Tb_Activiteiten[[#Headers],[Landbouwer]],"")))</f>
        <v/>
      </c>
      <c r="AO1241" t="str">
        <f>IF(ISNUMBER(FIND("arbeid",Methode_Keuze)),"",IF(ISNUMBER(FIND("arbeid",Methode_Keuze)),"",IF(Tb_Activiteiten[[#This Row],[Adviseur]]=1,Tb_Activiteiten[[#Headers],[Adviseur]],"")))</f>
        <v/>
      </c>
      <c r="AP1241" t="str">
        <f>IF(ISNUMBER(FIND("arbeid",Methode_Keuze)),"",IF(ISNUMBER(FIND("arbeid",Methode_Keuze)),"",IF(Tb_Activiteiten[[#This Row],[Projectleider/Expert]]=1,Tb_Activiteiten[[#Headers],[Projectleider/Expert]],"")))</f>
        <v/>
      </c>
      <c r="AQ1241" t="str">
        <f>IF(ISNUMBER(FIND("arbeid",Methode_Keuze)),"",IF(ISNUMBER(FIND("arbeid",Methode_Keuze)),"",IF(Tb_Activiteiten[[#This Row],[Arbeidskosten]]=1,Tb_Activiteiten[[#Headers],[Arbeidskosten]],"")))</f>
        <v/>
      </c>
      <c r="AR1241" t="str">
        <f>IF(ISNUMBER(FIND("arbeid",Methode_Keuze)),"",IF(ISNUMBER(FIND("arbeid",Methode_Keuze)),"",IF(Tb_Activiteiten[[#This Row],[Arbeidskosten op basis van IKS]]=1,Tb_Activiteiten[[#Headers],[Arbeidskosten op basis van IKS]],"")))</f>
        <v/>
      </c>
      <c r="AS1241" t="str">
        <f>IF(ISNUMBER(FIND("overige",Methode_Keuze)),"",IF(Tb_Activiteiten[[#This Row],[Kosten derden exclusief btw]]=1,Tb_Activiteiten[[#Headers],[Kosten derden exclusief btw]],""))</f>
        <v/>
      </c>
      <c r="AT1241" t="str">
        <f>IF(ISNUMBER(FIND("overige",Methode_Keuze)),"",IF(Tb_Activiteiten[[#This Row],[Niet verrekenbare btw]]=1,Tb_Activiteiten[[#Headers],[Niet verrekenbare btw]],""))</f>
        <v/>
      </c>
      <c r="AU1241" t="str">
        <f>IF(ISNUMBER(FIND("overige",Methode_Keuze)),"",IF(Tb_Activiteiten[[#This Row],[Grondkosten]]=1,Tb_Activiteiten[[#Headers],[Grondkosten]],""))</f>
        <v/>
      </c>
      <c r="AV1241" t="str">
        <f>IF(ISNUMBER(FIND("overige",Methode_Keuze)),"",IF(Tb_Activiteiten[[#This Row],[Bijdrage in natura (overige)]]=1,Tb_Activiteiten[[#Headers],[Bijdrage in natura (overige)]],""))</f>
        <v/>
      </c>
      <c r="AW1241" t="str">
        <f>IF(ISNUMBER(FIND("overige",Methode_Keuze)),"",IF(Tb_Activiteiten[[#This Row],[Bijdrage in natura (vrijwilligers)]]=1,Tb_Activiteiten[[#Headers],[Bijdrage in natura (vrijwilligers)]],""))</f>
        <v/>
      </c>
      <c r="AX1241" t="str">
        <f>IF(ISNUMBER(FIND("overige",Methode_Keuze)),"",IF(Tb_Activiteiten[[#This Row],[Afschrijvingskosten]]=1,Tb_Activiteiten[[#Headers],[Afschrijvingskosten]],""))</f>
        <v/>
      </c>
      <c r="AY1241" t="str">
        <f>IF(ISNUMBER(FIND("overige",Methode_Keuze)),"",IF(Tb_Activiteiten[[#This Row],[Vergoeding]]=1,Tb_Activiteiten[[#Headers],[Vergoeding]],""))</f>
        <v/>
      </c>
      <c r="AZ1241" t="str">
        <f>IF(ISNUMBER(FIND("arbeid",Methode_Keuze)),"",IF(Tb_Activiteiten[[#This Row],[Arbeidskosten - vast tarief (excl eigen arbeid)]]=1,Tb_Activiteiten[[#Headers],[Arbeidskosten - vast tarief (excl eigen arbeid)]],""))</f>
        <v/>
      </c>
      <c r="BA1241" t="str">
        <f>IF(ISNUMBER(FIND("overige",Methode_Keuze)),"",IF(Tb_Activiteiten[[#This Row],[Overige kosten]]=1,Tb_Activiteiten[[#Headers],[Overige kosten]],""))</f>
        <v/>
      </c>
    </row>
    <row r="1242" spans="1:53" x14ac:dyDescent="0.25">
      <c r="A1242" s="135"/>
      <c r="B1242" s="135"/>
      <c r="C1242" s="135"/>
      <c r="D1242" s="135"/>
      <c r="E1242" s="135"/>
      <c r="F1242" s="135"/>
      <c r="G1242" s="135"/>
      <c r="O1242" s="56"/>
      <c r="Q1242" t="str">
        <f>IFERROR(IF(VLOOKUP(Tb_Activiteiten[[#This Row],[Openstelling]],Tb_Openstelling[],2,0)=1,1,""),"")</f>
        <v/>
      </c>
      <c r="AK1242" t="str">
        <f>IF(ISNUMBER(FIND("arbeid",Methode_Keuze)),"",IF(ISNUMBER(FIND("arbeid",Methode_Keuze)),"",IF(Tb_Activiteiten[[#This Row],[Loonkosten]]=1,Tb_Activiteiten[[#Headers],[Loonkosten]],"")))</f>
        <v/>
      </c>
      <c r="AL1242" t="str">
        <f>IF(ISNUMBER(FIND("arbeid",Methode_Keuze)),"",IF(ISNUMBER(FIND("arbeid",Methode_Keuze)),"",IF(Tb_Activiteiten[[#This Row],[Eigen arbeid]]=1,Tb_Activiteiten[[#Headers],[Eigen arbeid]],"")))</f>
        <v/>
      </c>
      <c r="AM1242" t="str">
        <f>IF(ISNUMBER(FIND("arbeid",Methode_Keuze)),"",IF(ISNUMBER(FIND("arbeid",Methode_Keuze)),"",IF(Tb_Activiteiten[[#This Row],[Projectmedewerker]]=1,Tb_Activiteiten[[#Headers],[Projectmedewerker]],"")))</f>
        <v/>
      </c>
      <c r="AN1242" t="str">
        <f>IF(ISNUMBER(FIND("arbeid",Methode_Keuze)),"",IF(ISNUMBER(FIND("arbeid",Methode_Keuze)),"",IF(Tb_Activiteiten[[#This Row],[Landbouwer]]=1,Tb_Activiteiten[[#Headers],[Landbouwer]],"")))</f>
        <v/>
      </c>
      <c r="AO1242" t="str">
        <f>IF(ISNUMBER(FIND("arbeid",Methode_Keuze)),"",IF(ISNUMBER(FIND("arbeid",Methode_Keuze)),"",IF(Tb_Activiteiten[[#This Row],[Adviseur]]=1,Tb_Activiteiten[[#Headers],[Adviseur]],"")))</f>
        <v/>
      </c>
      <c r="AP1242" t="str">
        <f>IF(ISNUMBER(FIND("arbeid",Methode_Keuze)),"",IF(ISNUMBER(FIND("arbeid",Methode_Keuze)),"",IF(Tb_Activiteiten[[#This Row],[Projectleider/Expert]]=1,Tb_Activiteiten[[#Headers],[Projectleider/Expert]],"")))</f>
        <v/>
      </c>
      <c r="AQ1242" t="str">
        <f>IF(ISNUMBER(FIND("arbeid",Methode_Keuze)),"",IF(ISNUMBER(FIND("arbeid",Methode_Keuze)),"",IF(Tb_Activiteiten[[#This Row],[Arbeidskosten]]=1,Tb_Activiteiten[[#Headers],[Arbeidskosten]],"")))</f>
        <v/>
      </c>
      <c r="AR1242" t="str">
        <f>IF(ISNUMBER(FIND("arbeid",Methode_Keuze)),"",IF(ISNUMBER(FIND("arbeid",Methode_Keuze)),"",IF(Tb_Activiteiten[[#This Row],[Arbeidskosten op basis van IKS]]=1,Tb_Activiteiten[[#Headers],[Arbeidskosten op basis van IKS]],"")))</f>
        <v/>
      </c>
      <c r="AS1242" t="str">
        <f>IF(ISNUMBER(FIND("overige",Methode_Keuze)),"",IF(Tb_Activiteiten[[#This Row],[Kosten derden exclusief btw]]=1,Tb_Activiteiten[[#Headers],[Kosten derden exclusief btw]],""))</f>
        <v/>
      </c>
      <c r="AT1242" t="str">
        <f>IF(ISNUMBER(FIND("overige",Methode_Keuze)),"",IF(Tb_Activiteiten[[#This Row],[Niet verrekenbare btw]]=1,Tb_Activiteiten[[#Headers],[Niet verrekenbare btw]],""))</f>
        <v/>
      </c>
      <c r="AU1242" t="str">
        <f>IF(ISNUMBER(FIND("overige",Methode_Keuze)),"",IF(Tb_Activiteiten[[#This Row],[Grondkosten]]=1,Tb_Activiteiten[[#Headers],[Grondkosten]],""))</f>
        <v/>
      </c>
      <c r="AV1242" t="str">
        <f>IF(ISNUMBER(FIND("overige",Methode_Keuze)),"",IF(Tb_Activiteiten[[#This Row],[Bijdrage in natura (overige)]]=1,Tb_Activiteiten[[#Headers],[Bijdrage in natura (overige)]],""))</f>
        <v/>
      </c>
      <c r="AW1242" t="str">
        <f>IF(ISNUMBER(FIND("overige",Methode_Keuze)),"",IF(Tb_Activiteiten[[#This Row],[Bijdrage in natura (vrijwilligers)]]=1,Tb_Activiteiten[[#Headers],[Bijdrage in natura (vrijwilligers)]],""))</f>
        <v/>
      </c>
      <c r="AX1242" t="str">
        <f>IF(ISNUMBER(FIND("overige",Methode_Keuze)),"",IF(Tb_Activiteiten[[#This Row],[Afschrijvingskosten]]=1,Tb_Activiteiten[[#Headers],[Afschrijvingskosten]],""))</f>
        <v/>
      </c>
      <c r="AY1242" t="str">
        <f>IF(ISNUMBER(FIND("overige",Methode_Keuze)),"",IF(Tb_Activiteiten[[#This Row],[Vergoeding]]=1,Tb_Activiteiten[[#Headers],[Vergoeding]],""))</f>
        <v/>
      </c>
      <c r="AZ1242" t="str">
        <f>IF(ISNUMBER(FIND("arbeid",Methode_Keuze)),"",IF(Tb_Activiteiten[[#This Row],[Arbeidskosten - vast tarief (excl eigen arbeid)]]=1,Tb_Activiteiten[[#Headers],[Arbeidskosten - vast tarief (excl eigen arbeid)]],""))</f>
        <v/>
      </c>
      <c r="BA1242" t="str">
        <f>IF(ISNUMBER(FIND("overige",Methode_Keuze)),"",IF(Tb_Activiteiten[[#This Row],[Overige kosten]]=1,Tb_Activiteiten[[#Headers],[Overige kosten]],""))</f>
        <v/>
      </c>
    </row>
    <row r="1243" spans="1:53" x14ac:dyDescent="0.25">
      <c r="A1243" s="135"/>
      <c r="B1243" s="135"/>
      <c r="C1243" s="135"/>
      <c r="D1243" s="135"/>
      <c r="E1243" s="135"/>
      <c r="F1243" s="135"/>
      <c r="G1243" s="135"/>
      <c r="O1243" s="56"/>
      <c r="Q1243" t="str">
        <f>IFERROR(IF(VLOOKUP(Tb_Activiteiten[[#This Row],[Openstelling]],Tb_Openstelling[],2,0)=1,1,""),"")</f>
        <v/>
      </c>
      <c r="AK1243" t="str">
        <f>IF(ISNUMBER(FIND("arbeid",Methode_Keuze)),"",IF(ISNUMBER(FIND("arbeid",Methode_Keuze)),"",IF(Tb_Activiteiten[[#This Row],[Loonkosten]]=1,Tb_Activiteiten[[#Headers],[Loonkosten]],"")))</f>
        <v/>
      </c>
      <c r="AL1243" t="str">
        <f>IF(ISNUMBER(FIND("arbeid",Methode_Keuze)),"",IF(ISNUMBER(FIND("arbeid",Methode_Keuze)),"",IF(Tb_Activiteiten[[#This Row],[Eigen arbeid]]=1,Tb_Activiteiten[[#Headers],[Eigen arbeid]],"")))</f>
        <v/>
      </c>
      <c r="AM1243" t="str">
        <f>IF(ISNUMBER(FIND("arbeid",Methode_Keuze)),"",IF(ISNUMBER(FIND("arbeid",Methode_Keuze)),"",IF(Tb_Activiteiten[[#This Row],[Projectmedewerker]]=1,Tb_Activiteiten[[#Headers],[Projectmedewerker]],"")))</f>
        <v/>
      </c>
      <c r="AN1243" t="str">
        <f>IF(ISNUMBER(FIND("arbeid",Methode_Keuze)),"",IF(ISNUMBER(FIND("arbeid",Methode_Keuze)),"",IF(Tb_Activiteiten[[#This Row],[Landbouwer]]=1,Tb_Activiteiten[[#Headers],[Landbouwer]],"")))</f>
        <v/>
      </c>
      <c r="AO1243" t="str">
        <f>IF(ISNUMBER(FIND("arbeid",Methode_Keuze)),"",IF(ISNUMBER(FIND("arbeid",Methode_Keuze)),"",IF(Tb_Activiteiten[[#This Row],[Adviseur]]=1,Tb_Activiteiten[[#Headers],[Adviseur]],"")))</f>
        <v/>
      </c>
      <c r="AP1243" t="str">
        <f>IF(ISNUMBER(FIND("arbeid",Methode_Keuze)),"",IF(ISNUMBER(FIND("arbeid",Methode_Keuze)),"",IF(Tb_Activiteiten[[#This Row],[Projectleider/Expert]]=1,Tb_Activiteiten[[#Headers],[Projectleider/Expert]],"")))</f>
        <v/>
      </c>
      <c r="AQ1243" t="str">
        <f>IF(ISNUMBER(FIND("arbeid",Methode_Keuze)),"",IF(ISNUMBER(FIND("arbeid",Methode_Keuze)),"",IF(Tb_Activiteiten[[#This Row],[Arbeidskosten]]=1,Tb_Activiteiten[[#Headers],[Arbeidskosten]],"")))</f>
        <v/>
      </c>
      <c r="AR1243" t="str">
        <f>IF(ISNUMBER(FIND("arbeid",Methode_Keuze)),"",IF(ISNUMBER(FIND("arbeid",Methode_Keuze)),"",IF(Tb_Activiteiten[[#This Row],[Arbeidskosten op basis van IKS]]=1,Tb_Activiteiten[[#Headers],[Arbeidskosten op basis van IKS]],"")))</f>
        <v/>
      </c>
      <c r="AS1243" t="str">
        <f>IF(ISNUMBER(FIND("overige",Methode_Keuze)),"",IF(Tb_Activiteiten[[#This Row],[Kosten derden exclusief btw]]=1,Tb_Activiteiten[[#Headers],[Kosten derden exclusief btw]],""))</f>
        <v/>
      </c>
      <c r="AT1243" t="str">
        <f>IF(ISNUMBER(FIND("overige",Methode_Keuze)),"",IF(Tb_Activiteiten[[#This Row],[Niet verrekenbare btw]]=1,Tb_Activiteiten[[#Headers],[Niet verrekenbare btw]],""))</f>
        <v/>
      </c>
      <c r="AU1243" t="str">
        <f>IF(ISNUMBER(FIND("overige",Methode_Keuze)),"",IF(Tb_Activiteiten[[#This Row],[Grondkosten]]=1,Tb_Activiteiten[[#Headers],[Grondkosten]],""))</f>
        <v/>
      </c>
      <c r="AV1243" t="str">
        <f>IF(ISNUMBER(FIND("overige",Methode_Keuze)),"",IF(Tb_Activiteiten[[#This Row],[Bijdrage in natura (overige)]]=1,Tb_Activiteiten[[#Headers],[Bijdrage in natura (overige)]],""))</f>
        <v/>
      </c>
      <c r="AW1243" t="str">
        <f>IF(ISNUMBER(FIND("overige",Methode_Keuze)),"",IF(Tb_Activiteiten[[#This Row],[Bijdrage in natura (vrijwilligers)]]=1,Tb_Activiteiten[[#Headers],[Bijdrage in natura (vrijwilligers)]],""))</f>
        <v/>
      </c>
      <c r="AX1243" t="str">
        <f>IF(ISNUMBER(FIND("overige",Methode_Keuze)),"",IF(Tb_Activiteiten[[#This Row],[Afschrijvingskosten]]=1,Tb_Activiteiten[[#Headers],[Afschrijvingskosten]],""))</f>
        <v/>
      </c>
      <c r="AY1243" t="str">
        <f>IF(ISNUMBER(FIND("overige",Methode_Keuze)),"",IF(Tb_Activiteiten[[#This Row],[Vergoeding]]=1,Tb_Activiteiten[[#Headers],[Vergoeding]],""))</f>
        <v/>
      </c>
      <c r="AZ1243" t="str">
        <f>IF(ISNUMBER(FIND("arbeid",Methode_Keuze)),"",IF(Tb_Activiteiten[[#This Row],[Arbeidskosten - vast tarief (excl eigen arbeid)]]=1,Tb_Activiteiten[[#Headers],[Arbeidskosten - vast tarief (excl eigen arbeid)]],""))</f>
        <v/>
      </c>
      <c r="BA1243" t="str">
        <f>IF(ISNUMBER(FIND("overige",Methode_Keuze)),"",IF(Tb_Activiteiten[[#This Row],[Overige kosten]]=1,Tb_Activiteiten[[#Headers],[Overige kosten]],""))</f>
        <v/>
      </c>
    </row>
    <row r="1244" spans="1:53" x14ac:dyDescent="0.25">
      <c r="A1244" s="135"/>
      <c r="B1244" s="135"/>
      <c r="C1244" s="135"/>
      <c r="D1244" s="135"/>
      <c r="E1244" s="135"/>
      <c r="F1244" s="135"/>
      <c r="G1244" s="135"/>
      <c r="O1244" s="56"/>
      <c r="Q1244" t="str">
        <f>IFERROR(IF(VLOOKUP(Tb_Activiteiten[[#This Row],[Openstelling]],Tb_Openstelling[],2,0)=1,1,""),"")</f>
        <v/>
      </c>
      <c r="AK1244" t="str">
        <f>IF(ISNUMBER(FIND("arbeid",Methode_Keuze)),"",IF(ISNUMBER(FIND("arbeid",Methode_Keuze)),"",IF(Tb_Activiteiten[[#This Row],[Loonkosten]]=1,Tb_Activiteiten[[#Headers],[Loonkosten]],"")))</f>
        <v/>
      </c>
      <c r="AL1244" t="str">
        <f>IF(ISNUMBER(FIND("arbeid",Methode_Keuze)),"",IF(ISNUMBER(FIND("arbeid",Methode_Keuze)),"",IF(Tb_Activiteiten[[#This Row],[Eigen arbeid]]=1,Tb_Activiteiten[[#Headers],[Eigen arbeid]],"")))</f>
        <v/>
      </c>
      <c r="AM1244" t="str">
        <f>IF(ISNUMBER(FIND("arbeid",Methode_Keuze)),"",IF(ISNUMBER(FIND("arbeid",Methode_Keuze)),"",IF(Tb_Activiteiten[[#This Row],[Projectmedewerker]]=1,Tb_Activiteiten[[#Headers],[Projectmedewerker]],"")))</f>
        <v/>
      </c>
      <c r="AN1244" t="str">
        <f>IF(ISNUMBER(FIND("arbeid",Methode_Keuze)),"",IF(ISNUMBER(FIND("arbeid",Methode_Keuze)),"",IF(Tb_Activiteiten[[#This Row],[Landbouwer]]=1,Tb_Activiteiten[[#Headers],[Landbouwer]],"")))</f>
        <v/>
      </c>
      <c r="AO1244" t="str">
        <f>IF(ISNUMBER(FIND("arbeid",Methode_Keuze)),"",IF(ISNUMBER(FIND("arbeid",Methode_Keuze)),"",IF(Tb_Activiteiten[[#This Row],[Adviseur]]=1,Tb_Activiteiten[[#Headers],[Adviseur]],"")))</f>
        <v/>
      </c>
      <c r="AP1244" t="str">
        <f>IF(ISNUMBER(FIND("arbeid",Methode_Keuze)),"",IF(ISNUMBER(FIND("arbeid",Methode_Keuze)),"",IF(Tb_Activiteiten[[#This Row],[Projectleider/Expert]]=1,Tb_Activiteiten[[#Headers],[Projectleider/Expert]],"")))</f>
        <v/>
      </c>
      <c r="AQ1244" t="str">
        <f>IF(ISNUMBER(FIND("arbeid",Methode_Keuze)),"",IF(ISNUMBER(FIND("arbeid",Methode_Keuze)),"",IF(Tb_Activiteiten[[#This Row],[Arbeidskosten]]=1,Tb_Activiteiten[[#Headers],[Arbeidskosten]],"")))</f>
        <v/>
      </c>
      <c r="AR1244" t="str">
        <f>IF(ISNUMBER(FIND("arbeid",Methode_Keuze)),"",IF(ISNUMBER(FIND("arbeid",Methode_Keuze)),"",IF(Tb_Activiteiten[[#This Row],[Arbeidskosten op basis van IKS]]=1,Tb_Activiteiten[[#Headers],[Arbeidskosten op basis van IKS]],"")))</f>
        <v/>
      </c>
      <c r="AS1244" t="str">
        <f>IF(ISNUMBER(FIND("overige",Methode_Keuze)),"",IF(Tb_Activiteiten[[#This Row],[Kosten derden exclusief btw]]=1,Tb_Activiteiten[[#Headers],[Kosten derden exclusief btw]],""))</f>
        <v/>
      </c>
      <c r="AT1244" t="str">
        <f>IF(ISNUMBER(FIND("overige",Methode_Keuze)),"",IF(Tb_Activiteiten[[#This Row],[Niet verrekenbare btw]]=1,Tb_Activiteiten[[#Headers],[Niet verrekenbare btw]],""))</f>
        <v/>
      </c>
      <c r="AU1244" t="str">
        <f>IF(ISNUMBER(FIND("overige",Methode_Keuze)),"",IF(Tb_Activiteiten[[#This Row],[Grondkosten]]=1,Tb_Activiteiten[[#Headers],[Grondkosten]],""))</f>
        <v/>
      </c>
      <c r="AV1244" t="str">
        <f>IF(ISNUMBER(FIND("overige",Methode_Keuze)),"",IF(Tb_Activiteiten[[#This Row],[Bijdrage in natura (overige)]]=1,Tb_Activiteiten[[#Headers],[Bijdrage in natura (overige)]],""))</f>
        <v/>
      </c>
      <c r="AW1244" t="str">
        <f>IF(ISNUMBER(FIND("overige",Methode_Keuze)),"",IF(Tb_Activiteiten[[#This Row],[Bijdrage in natura (vrijwilligers)]]=1,Tb_Activiteiten[[#Headers],[Bijdrage in natura (vrijwilligers)]],""))</f>
        <v/>
      </c>
      <c r="AX1244" t="str">
        <f>IF(ISNUMBER(FIND("overige",Methode_Keuze)),"",IF(Tb_Activiteiten[[#This Row],[Afschrijvingskosten]]=1,Tb_Activiteiten[[#Headers],[Afschrijvingskosten]],""))</f>
        <v/>
      </c>
      <c r="AY1244" t="str">
        <f>IF(ISNUMBER(FIND("overige",Methode_Keuze)),"",IF(Tb_Activiteiten[[#This Row],[Vergoeding]]=1,Tb_Activiteiten[[#Headers],[Vergoeding]],""))</f>
        <v/>
      </c>
      <c r="AZ1244" t="str">
        <f>IF(ISNUMBER(FIND("arbeid",Methode_Keuze)),"",IF(Tb_Activiteiten[[#This Row],[Arbeidskosten - vast tarief (excl eigen arbeid)]]=1,Tb_Activiteiten[[#Headers],[Arbeidskosten - vast tarief (excl eigen arbeid)]],""))</f>
        <v/>
      </c>
      <c r="BA1244" t="str">
        <f>IF(ISNUMBER(FIND("overige",Methode_Keuze)),"",IF(Tb_Activiteiten[[#This Row],[Overige kosten]]=1,Tb_Activiteiten[[#Headers],[Overige kosten]],""))</f>
        <v/>
      </c>
    </row>
    <row r="1245" spans="1:53" x14ac:dyDescent="0.25">
      <c r="A1245" s="135"/>
      <c r="B1245" s="135"/>
      <c r="C1245" s="135"/>
      <c r="D1245" s="135"/>
      <c r="E1245" s="135"/>
      <c r="F1245" s="135"/>
      <c r="G1245" s="135"/>
      <c r="O1245" s="56"/>
      <c r="Q1245" t="str">
        <f>IFERROR(IF(VLOOKUP(Tb_Activiteiten[[#This Row],[Openstelling]],Tb_Openstelling[],2,0)=1,1,""),"")</f>
        <v/>
      </c>
      <c r="AK1245" t="str">
        <f>IF(ISNUMBER(FIND("arbeid",Methode_Keuze)),"",IF(ISNUMBER(FIND("arbeid",Methode_Keuze)),"",IF(Tb_Activiteiten[[#This Row],[Loonkosten]]=1,Tb_Activiteiten[[#Headers],[Loonkosten]],"")))</f>
        <v/>
      </c>
      <c r="AL1245" t="str">
        <f>IF(ISNUMBER(FIND("arbeid",Methode_Keuze)),"",IF(ISNUMBER(FIND("arbeid",Methode_Keuze)),"",IF(Tb_Activiteiten[[#This Row],[Eigen arbeid]]=1,Tb_Activiteiten[[#Headers],[Eigen arbeid]],"")))</f>
        <v/>
      </c>
      <c r="AM1245" t="str">
        <f>IF(ISNUMBER(FIND("arbeid",Methode_Keuze)),"",IF(ISNUMBER(FIND("arbeid",Methode_Keuze)),"",IF(Tb_Activiteiten[[#This Row],[Projectmedewerker]]=1,Tb_Activiteiten[[#Headers],[Projectmedewerker]],"")))</f>
        <v/>
      </c>
      <c r="AN1245" t="str">
        <f>IF(ISNUMBER(FIND("arbeid",Methode_Keuze)),"",IF(ISNUMBER(FIND("arbeid",Methode_Keuze)),"",IF(Tb_Activiteiten[[#This Row],[Landbouwer]]=1,Tb_Activiteiten[[#Headers],[Landbouwer]],"")))</f>
        <v/>
      </c>
      <c r="AO1245" t="str">
        <f>IF(ISNUMBER(FIND("arbeid",Methode_Keuze)),"",IF(ISNUMBER(FIND("arbeid",Methode_Keuze)),"",IF(Tb_Activiteiten[[#This Row],[Adviseur]]=1,Tb_Activiteiten[[#Headers],[Adviseur]],"")))</f>
        <v/>
      </c>
      <c r="AP1245" t="str">
        <f>IF(ISNUMBER(FIND("arbeid",Methode_Keuze)),"",IF(ISNUMBER(FIND("arbeid",Methode_Keuze)),"",IF(Tb_Activiteiten[[#This Row],[Projectleider/Expert]]=1,Tb_Activiteiten[[#Headers],[Projectleider/Expert]],"")))</f>
        <v/>
      </c>
      <c r="AQ1245" t="str">
        <f>IF(ISNUMBER(FIND("arbeid",Methode_Keuze)),"",IF(ISNUMBER(FIND("arbeid",Methode_Keuze)),"",IF(Tb_Activiteiten[[#This Row],[Arbeidskosten]]=1,Tb_Activiteiten[[#Headers],[Arbeidskosten]],"")))</f>
        <v/>
      </c>
      <c r="AR1245" t="str">
        <f>IF(ISNUMBER(FIND("arbeid",Methode_Keuze)),"",IF(ISNUMBER(FIND("arbeid",Methode_Keuze)),"",IF(Tb_Activiteiten[[#This Row],[Arbeidskosten op basis van IKS]]=1,Tb_Activiteiten[[#Headers],[Arbeidskosten op basis van IKS]],"")))</f>
        <v/>
      </c>
      <c r="AS1245" t="str">
        <f>IF(ISNUMBER(FIND("overige",Methode_Keuze)),"",IF(Tb_Activiteiten[[#This Row],[Kosten derden exclusief btw]]=1,Tb_Activiteiten[[#Headers],[Kosten derden exclusief btw]],""))</f>
        <v/>
      </c>
      <c r="AT1245" t="str">
        <f>IF(ISNUMBER(FIND("overige",Methode_Keuze)),"",IF(Tb_Activiteiten[[#This Row],[Niet verrekenbare btw]]=1,Tb_Activiteiten[[#Headers],[Niet verrekenbare btw]],""))</f>
        <v/>
      </c>
      <c r="AU1245" t="str">
        <f>IF(ISNUMBER(FIND("overige",Methode_Keuze)),"",IF(Tb_Activiteiten[[#This Row],[Grondkosten]]=1,Tb_Activiteiten[[#Headers],[Grondkosten]],""))</f>
        <v/>
      </c>
      <c r="AV1245" t="str">
        <f>IF(ISNUMBER(FIND("overige",Methode_Keuze)),"",IF(Tb_Activiteiten[[#This Row],[Bijdrage in natura (overige)]]=1,Tb_Activiteiten[[#Headers],[Bijdrage in natura (overige)]],""))</f>
        <v/>
      </c>
      <c r="AW1245" t="str">
        <f>IF(ISNUMBER(FIND("overige",Methode_Keuze)),"",IF(Tb_Activiteiten[[#This Row],[Bijdrage in natura (vrijwilligers)]]=1,Tb_Activiteiten[[#Headers],[Bijdrage in natura (vrijwilligers)]],""))</f>
        <v/>
      </c>
      <c r="AX1245" t="str">
        <f>IF(ISNUMBER(FIND("overige",Methode_Keuze)),"",IF(Tb_Activiteiten[[#This Row],[Afschrijvingskosten]]=1,Tb_Activiteiten[[#Headers],[Afschrijvingskosten]],""))</f>
        <v/>
      </c>
      <c r="AY1245" t="str">
        <f>IF(ISNUMBER(FIND("overige",Methode_Keuze)),"",IF(Tb_Activiteiten[[#This Row],[Vergoeding]]=1,Tb_Activiteiten[[#Headers],[Vergoeding]],""))</f>
        <v/>
      </c>
      <c r="AZ1245" t="str">
        <f>IF(ISNUMBER(FIND("arbeid",Methode_Keuze)),"",IF(Tb_Activiteiten[[#This Row],[Arbeidskosten - vast tarief (excl eigen arbeid)]]=1,Tb_Activiteiten[[#Headers],[Arbeidskosten - vast tarief (excl eigen arbeid)]],""))</f>
        <v/>
      </c>
      <c r="BA1245" t="str">
        <f>IF(ISNUMBER(FIND("overige",Methode_Keuze)),"",IF(Tb_Activiteiten[[#This Row],[Overige kosten]]=1,Tb_Activiteiten[[#Headers],[Overige kosten]],""))</f>
        <v/>
      </c>
    </row>
    <row r="1246" spans="1:53" x14ac:dyDescent="0.25">
      <c r="A1246" s="135"/>
      <c r="B1246" s="135"/>
      <c r="C1246" s="135"/>
      <c r="D1246" s="135"/>
      <c r="E1246" s="135"/>
      <c r="F1246" s="135"/>
      <c r="G1246" s="135"/>
      <c r="O1246" s="56"/>
      <c r="Q1246" t="str">
        <f>IFERROR(IF(VLOOKUP(Tb_Activiteiten[[#This Row],[Openstelling]],Tb_Openstelling[],2,0)=1,1,""),"")</f>
        <v/>
      </c>
      <c r="AK1246" t="str">
        <f>IF(ISNUMBER(FIND("arbeid",Methode_Keuze)),"",IF(ISNUMBER(FIND("arbeid",Methode_Keuze)),"",IF(Tb_Activiteiten[[#This Row],[Loonkosten]]=1,Tb_Activiteiten[[#Headers],[Loonkosten]],"")))</f>
        <v/>
      </c>
      <c r="AL1246" t="str">
        <f>IF(ISNUMBER(FIND("arbeid",Methode_Keuze)),"",IF(ISNUMBER(FIND("arbeid",Methode_Keuze)),"",IF(Tb_Activiteiten[[#This Row],[Eigen arbeid]]=1,Tb_Activiteiten[[#Headers],[Eigen arbeid]],"")))</f>
        <v/>
      </c>
      <c r="AM1246" t="str">
        <f>IF(ISNUMBER(FIND("arbeid",Methode_Keuze)),"",IF(ISNUMBER(FIND("arbeid",Methode_Keuze)),"",IF(Tb_Activiteiten[[#This Row],[Projectmedewerker]]=1,Tb_Activiteiten[[#Headers],[Projectmedewerker]],"")))</f>
        <v/>
      </c>
      <c r="AN1246" t="str">
        <f>IF(ISNUMBER(FIND("arbeid",Methode_Keuze)),"",IF(ISNUMBER(FIND("arbeid",Methode_Keuze)),"",IF(Tb_Activiteiten[[#This Row],[Landbouwer]]=1,Tb_Activiteiten[[#Headers],[Landbouwer]],"")))</f>
        <v/>
      </c>
      <c r="AO1246" t="str">
        <f>IF(ISNUMBER(FIND("arbeid",Methode_Keuze)),"",IF(ISNUMBER(FIND("arbeid",Methode_Keuze)),"",IF(Tb_Activiteiten[[#This Row],[Adviseur]]=1,Tb_Activiteiten[[#Headers],[Adviseur]],"")))</f>
        <v/>
      </c>
      <c r="AP1246" t="str">
        <f>IF(ISNUMBER(FIND("arbeid",Methode_Keuze)),"",IF(ISNUMBER(FIND("arbeid",Methode_Keuze)),"",IF(Tb_Activiteiten[[#This Row],[Projectleider/Expert]]=1,Tb_Activiteiten[[#Headers],[Projectleider/Expert]],"")))</f>
        <v/>
      </c>
      <c r="AQ1246" t="str">
        <f>IF(ISNUMBER(FIND("arbeid",Methode_Keuze)),"",IF(ISNUMBER(FIND("arbeid",Methode_Keuze)),"",IF(Tb_Activiteiten[[#This Row],[Arbeidskosten]]=1,Tb_Activiteiten[[#Headers],[Arbeidskosten]],"")))</f>
        <v/>
      </c>
      <c r="AR1246" t="str">
        <f>IF(ISNUMBER(FIND("arbeid",Methode_Keuze)),"",IF(ISNUMBER(FIND("arbeid",Methode_Keuze)),"",IF(Tb_Activiteiten[[#This Row],[Arbeidskosten op basis van IKS]]=1,Tb_Activiteiten[[#Headers],[Arbeidskosten op basis van IKS]],"")))</f>
        <v/>
      </c>
      <c r="AS1246" t="str">
        <f>IF(ISNUMBER(FIND("overige",Methode_Keuze)),"",IF(Tb_Activiteiten[[#This Row],[Kosten derden exclusief btw]]=1,Tb_Activiteiten[[#Headers],[Kosten derden exclusief btw]],""))</f>
        <v/>
      </c>
      <c r="AT1246" t="str">
        <f>IF(ISNUMBER(FIND("overige",Methode_Keuze)),"",IF(Tb_Activiteiten[[#This Row],[Niet verrekenbare btw]]=1,Tb_Activiteiten[[#Headers],[Niet verrekenbare btw]],""))</f>
        <v/>
      </c>
      <c r="AU1246" t="str">
        <f>IF(ISNUMBER(FIND("overige",Methode_Keuze)),"",IF(Tb_Activiteiten[[#This Row],[Grondkosten]]=1,Tb_Activiteiten[[#Headers],[Grondkosten]],""))</f>
        <v/>
      </c>
      <c r="AV1246" t="str">
        <f>IF(ISNUMBER(FIND("overige",Methode_Keuze)),"",IF(Tb_Activiteiten[[#This Row],[Bijdrage in natura (overige)]]=1,Tb_Activiteiten[[#Headers],[Bijdrage in natura (overige)]],""))</f>
        <v/>
      </c>
      <c r="AW1246" t="str">
        <f>IF(ISNUMBER(FIND("overige",Methode_Keuze)),"",IF(Tb_Activiteiten[[#This Row],[Bijdrage in natura (vrijwilligers)]]=1,Tb_Activiteiten[[#Headers],[Bijdrage in natura (vrijwilligers)]],""))</f>
        <v/>
      </c>
      <c r="AX1246" t="str">
        <f>IF(ISNUMBER(FIND("overige",Methode_Keuze)),"",IF(Tb_Activiteiten[[#This Row],[Afschrijvingskosten]]=1,Tb_Activiteiten[[#Headers],[Afschrijvingskosten]],""))</f>
        <v/>
      </c>
      <c r="AY1246" t="str">
        <f>IF(ISNUMBER(FIND("overige",Methode_Keuze)),"",IF(Tb_Activiteiten[[#This Row],[Vergoeding]]=1,Tb_Activiteiten[[#Headers],[Vergoeding]],""))</f>
        <v/>
      </c>
      <c r="AZ1246" t="str">
        <f>IF(ISNUMBER(FIND("arbeid",Methode_Keuze)),"",IF(Tb_Activiteiten[[#This Row],[Arbeidskosten - vast tarief (excl eigen arbeid)]]=1,Tb_Activiteiten[[#Headers],[Arbeidskosten - vast tarief (excl eigen arbeid)]],""))</f>
        <v/>
      </c>
      <c r="BA1246" t="str">
        <f>IF(ISNUMBER(FIND("overige",Methode_Keuze)),"",IF(Tb_Activiteiten[[#This Row],[Overige kosten]]=1,Tb_Activiteiten[[#Headers],[Overige kosten]],""))</f>
        <v/>
      </c>
    </row>
    <row r="1247" spans="1:53" x14ac:dyDescent="0.25">
      <c r="A1247" s="135"/>
      <c r="B1247" s="135"/>
      <c r="C1247" s="135"/>
      <c r="D1247" s="135"/>
      <c r="E1247" s="135"/>
      <c r="F1247" s="135"/>
      <c r="G1247" s="135"/>
      <c r="O1247" s="56"/>
      <c r="Q1247" t="str">
        <f>IFERROR(IF(VLOOKUP(Tb_Activiteiten[[#This Row],[Openstelling]],Tb_Openstelling[],2,0)=1,1,""),"")</f>
        <v/>
      </c>
      <c r="AK1247" t="str">
        <f>IF(ISNUMBER(FIND("arbeid",Methode_Keuze)),"",IF(ISNUMBER(FIND("arbeid",Methode_Keuze)),"",IF(Tb_Activiteiten[[#This Row],[Loonkosten]]=1,Tb_Activiteiten[[#Headers],[Loonkosten]],"")))</f>
        <v/>
      </c>
      <c r="AL1247" t="str">
        <f>IF(ISNUMBER(FIND("arbeid",Methode_Keuze)),"",IF(ISNUMBER(FIND("arbeid",Methode_Keuze)),"",IF(Tb_Activiteiten[[#This Row],[Eigen arbeid]]=1,Tb_Activiteiten[[#Headers],[Eigen arbeid]],"")))</f>
        <v/>
      </c>
      <c r="AM1247" t="str">
        <f>IF(ISNUMBER(FIND("arbeid",Methode_Keuze)),"",IF(ISNUMBER(FIND("arbeid",Methode_Keuze)),"",IF(Tb_Activiteiten[[#This Row],[Projectmedewerker]]=1,Tb_Activiteiten[[#Headers],[Projectmedewerker]],"")))</f>
        <v/>
      </c>
      <c r="AN1247" t="str">
        <f>IF(ISNUMBER(FIND("arbeid",Methode_Keuze)),"",IF(ISNUMBER(FIND("arbeid",Methode_Keuze)),"",IF(Tb_Activiteiten[[#This Row],[Landbouwer]]=1,Tb_Activiteiten[[#Headers],[Landbouwer]],"")))</f>
        <v/>
      </c>
      <c r="AO1247" t="str">
        <f>IF(ISNUMBER(FIND("arbeid",Methode_Keuze)),"",IF(ISNUMBER(FIND("arbeid",Methode_Keuze)),"",IF(Tb_Activiteiten[[#This Row],[Adviseur]]=1,Tb_Activiteiten[[#Headers],[Adviseur]],"")))</f>
        <v/>
      </c>
      <c r="AP1247" t="str">
        <f>IF(ISNUMBER(FIND("arbeid",Methode_Keuze)),"",IF(ISNUMBER(FIND("arbeid",Methode_Keuze)),"",IF(Tb_Activiteiten[[#This Row],[Projectleider/Expert]]=1,Tb_Activiteiten[[#Headers],[Projectleider/Expert]],"")))</f>
        <v/>
      </c>
      <c r="AQ1247" t="str">
        <f>IF(ISNUMBER(FIND("arbeid",Methode_Keuze)),"",IF(ISNUMBER(FIND("arbeid",Methode_Keuze)),"",IF(Tb_Activiteiten[[#This Row],[Arbeidskosten]]=1,Tb_Activiteiten[[#Headers],[Arbeidskosten]],"")))</f>
        <v/>
      </c>
      <c r="AR1247" t="str">
        <f>IF(ISNUMBER(FIND("arbeid",Methode_Keuze)),"",IF(ISNUMBER(FIND("arbeid",Methode_Keuze)),"",IF(Tb_Activiteiten[[#This Row],[Arbeidskosten op basis van IKS]]=1,Tb_Activiteiten[[#Headers],[Arbeidskosten op basis van IKS]],"")))</f>
        <v/>
      </c>
      <c r="AS1247" t="str">
        <f>IF(ISNUMBER(FIND("overige",Methode_Keuze)),"",IF(Tb_Activiteiten[[#This Row],[Kosten derden exclusief btw]]=1,Tb_Activiteiten[[#Headers],[Kosten derden exclusief btw]],""))</f>
        <v/>
      </c>
      <c r="AT1247" t="str">
        <f>IF(ISNUMBER(FIND("overige",Methode_Keuze)),"",IF(Tb_Activiteiten[[#This Row],[Niet verrekenbare btw]]=1,Tb_Activiteiten[[#Headers],[Niet verrekenbare btw]],""))</f>
        <v/>
      </c>
      <c r="AU1247" t="str">
        <f>IF(ISNUMBER(FIND("overige",Methode_Keuze)),"",IF(Tb_Activiteiten[[#This Row],[Grondkosten]]=1,Tb_Activiteiten[[#Headers],[Grondkosten]],""))</f>
        <v/>
      </c>
      <c r="AV1247" t="str">
        <f>IF(ISNUMBER(FIND("overige",Methode_Keuze)),"",IF(Tb_Activiteiten[[#This Row],[Bijdrage in natura (overige)]]=1,Tb_Activiteiten[[#Headers],[Bijdrage in natura (overige)]],""))</f>
        <v/>
      </c>
      <c r="AW1247" t="str">
        <f>IF(ISNUMBER(FIND("overige",Methode_Keuze)),"",IF(Tb_Activiteiten[[#This Row],[Bijdrage in natura (vrijwilligers)]]=1,Tb_Activiteiten[[#Headers],[Bijdrage in natura (vrijwilligers)]],""))</f>
        <v/>
      </c>
      <c r="AX1247" t="str">
        <f>IF(ISNUMBER(FIND("overige",Methode_Keuze)),"",IF(Tb_Activiteiten[[#This Row],[Afschrijvingskosten]]=1,Tb_Activiteiten[[#Headers],[Afschrijvingskosten]],""))</f>
        <v/>
      </c>
      <c r="AY1247" t="str">
        <f>IF(ISNUMBER(FIND("overige",Methode_Keuze)),"",IF(Tb_Activiteiten[[#This Row],[Vergoeding]]=1,Tb_Activiteiten[[#Headers],[Vergoeding]],""))</f>
        <v/>
      </c>
      <c r="AZ1247" t="str">
        <f>IF(ISNUMBER(FIND("arbeid",Methode_Keuze)),"",IF(Tb_Activiteiten[[#This Row],[Arbeidskosten - vast tarief (excl eigen arbeid)]]=1,Tb_Activiteiten[[#Headers],[Arbeidskosten - vast tarief (excl eigen arbeid)]],""))</f>
        <v/>
      </c>
      <c r="BA1247" t="str">
        <f>IF(ISNUMBER(FIND("overige",Methode_Keuze)),"",IF(Tb_Activiteiten[[#This Row],[Overige kosten]]=1,Tb_Activiteiten[[#Headers],[Overige kosten]],""))</f>
        <v/>
      </c>
    </row>
    <row r="1248" spans="1:53" x14ac:dyDescent="0.25">
      <c r="A1248" s="135"/>
      <c r="B1248" s="135"/>
      <c r="C1248" s="135"/>
      <c r="D1248" s="135"/>
      <c r="E1248" s="135"/>
      <c r="F1248" s="135"/>
      <c r="G1248" s="135"/>
      <c r="O1248" s="56"/>
      <c r="Q1248" t="str">
        <f>IFERROR(IF(VLOOKUP(Tb_Activiteiten[[#This Row],[Openstelling]],Tb_Openstelling[],2,0)=1,1,""),"")</f>
        <v/>
      </c>
      <c r="AK1248" t="str">
        <f>IF(ISNUMBER(FIND("arbeid",Methode_Keuze)),"",IF(ISNUMBER(FIND("arbeid",Methode_Keuze)),"",IF(Tb_Activiteiten[[#This Row],[Loonkosten]]=1,Tb_Activiteiten[[#Headers],[Loonkosten]],"")))</f>
        <v/>
      </c>
      <c r="AL1248" t="str">
        <f>IF(ISNUMBER(FIND("arbeid",Methode_Keuze)),"",IF(ISNUMBER(FIND("arbeid",Methode_Keuze)),"",IF(Tb_Activiteiten[[#This Row],[Eigen arbeid]]=1,Tb_Activiteiten[[#Headers],[Eigen arbeid]],"")))</f>
        <v/>
      </c>
      <c r="AM1248" t="str">
        <f>IF(ISNUMBER(FIND("arbeid",Methode_Keuze)),"",IF(ISNUMBER(FIND("arbeid",Methode_Keuze)),"",IF(Tb_Activiteiten[[#This Row],[Projectmedewerker]]=1,Tb_Activiteiten[[#Headers],[Projectmedewerker]],"")))</f>
        <v/>
      </c>
      <c r="AN1248" t="str">
        <f>IF(ISNUMBER(FIND("arbeid",Methode_Keuze)),"",IF(ISNUMBER(FIND("arbeid",Methode_Keuze)),"",IF(Tb_Activiteiten[[#This Row],[Landbouwer]]=1,Tb_Activiteiten[[#Headers],[Landbouwer]],"")))</f>
        <v/>
      </c>
      <c r="AO1248" t="str">
        <f>IF(ISNUMBER(FIND("arbeid",Methode_Keuze)),"",IF(ISNUMBER(FIND("arbeid",Methode_Keuze)),"",IF(Tb_Activiteiten[[#This Row],[Adviseur]]=1,Tb_Activiteiten[[#Headers],[Adviseur]],"")))</f>
        <v/>
      </c>
      <c r="AP1248" t="str">
        <f>IF(ISNUMBER(FIND("arbeid",Methode_Keuze)),"",IF(ISNUMBER(FIND("arbeid",Methode_Keuze)),"",IF(Tb_Activiteiten[[#This Row],[Projectleider/Expert]]=1,Tb_Activiteiten[[#Headers],[Projectleider/Expert]],"")))</f>
        <v/>
      </c>
      <c r="AQ1248" t="str">
        <f>IF(ISNUMBER(FIND("arbeid",Methode_Keuze)),"",IF(ISNUMBER(FIND("arbeid",Methode_Keuze)),"",IF(Tb_Activiteiten[[#This Row],[Arbeidskosten]]=1,Tb_Activiteiten[[#Headers],[Arbeidskosten]],"")))</f>
        <v/>
      </c>
      <c r="AR1248" t="str">
        <f>IF(ISNUMBER(FIND("arbeid",Methode_Keuze)),"",IF(ISNUMBER(FIND("arbeid",Methode_Keuze)),"",IF(Tb_Activiteiten[[#This Row],[Arbeidskosten op basis van IKS]]=1,Tb_Activiteiten[[#Headers],[Arbeidskosten op basis van IKS]],"")))</f>
        <v/>
      </c>
      <c r="AS1248" t="str">
        <f>IF(ISNUMBER(FIND("overige",Methode_Keuze)),"",IF(Tb_Activiteiten[[#This Row],[Kosten derden exclusief btw]]=1,Tb_Activiteiten[[#Headers],[Kosten derden exclusief btw]],""))</f>
        <v/>
      </c>
      <c r="AT1248" t="str">
        <f>IF(ISNUMBER(FIND("overige",Methode_Keuze)),"",IF(Tb_Activiteiten[[#This Row],[Niet verrekenbare btw]]=1,Tb_Activiteiten[[#Headers],[Niet verrekenbare btw]],""))</f>
        <v/>
      </c>
      <c r="AU1248" t="str">
        <f>IF(ISNUMBER(FIND("overige",Methode_Keuze)),"",IF(Tb_Activiteiten[[#This Row],[Grondkosten]]=1,Tb_Activiteiten[[#Headers],[Grondkosten]],""))</f>
        <v/>
      </c>
      <c r="AV1248" t="str">
        <f>IF(ISNUMBER(FIND("overige",Methode_Keuze)),"",IF(Tb_Activiteiten[[#This Row],[Bijdrage in natura (overige)]]=1,Tb_Activiteiten[[#Headers],[Bijdrage in natura (overige)]],""))</f>
        <v/>
      </c>
      <c r="AW1248" t="str">
        <f>IF(ISNUMBER(FIND("overige",Methode_Keuze)),"",IF(Tb_Activiteiten[[#This Row],[Bijdrage in natura (vrijwilligers)]]=1,Tb_Activiteiten[[#Headers],[Bijdrage in natura (vrijwilligers)]],""))</f>
        <v/>
      </c>
      <c r="AX1248" t="str">
        <f>IF(ISNUMBER(FIND("overige",Methode_Keuze)),"",IF(Tb_Activiteiten[[#This Row],[Afschrijvingskosten]]=1,Tb_Activiteiten[[#Headers],[Afschrijvingskosten]],""))</f>
        <v/>
      </c>
      <c r="AY1248" t="str">
        <f>IF(ISNUMBER(FIND("overige",Methode_Keuze)),"",IF(Tb_Activiteiten[[#This Row],[Vergoeding]]=1,Tb_Activiteiten[[#Headers],[Vergoeding]],""))</f>
        <v/>
      </c>
      <c r="AZ1248" t="str">
        <f>IF(ISNUMBER(FIND("arbeid",Methode_Keuze)),"",IF(Tb_Activiteiten[[#This Row],[Arbeidskosten - vast tarief (excl eigen arbeid)]]=1,Tb_Activiteiten[[#Headers],[Arbeidskosten - vast tarief (excl eigen arbeid)]],""))</f>
        <v/>
      </c>
      <c r="BA1248" t="str">
        <f>IF(ISNUMBER(FIND("overige",Methode_Keuze)),"",IF(Tb_Activiteiten[[#This Row],[Overige kosten]]=1,Tb_Activiteiten[[#Headers],[Overige kosten]],""))</f>
        <v/>
      </c>
    </row>
    <row r="1249" spans="1:53" x14ac:dyDescent="0.25">
      <c r="A1249" s="135"/>
      <c r="B1249" s="135"/>
      <c r="C1249" s="135"/>
      <c r="D1249" s="135"/>
      <c r="E1249" s="135"/>
      <c r="F1249" s="135"/>
      <c r="G1249" s="135"/>
      <c r="O1249" s="56"/>
      <c r="Q1249" t="str">
        <f>IFERROR(IF(VLOOKUP(Tb_Activiteiten[[#This Row],[Openstelling]],Tb_Openstelling[],2,0)=1,1,""),"")</f>
        <v/>
      </c>
      <c r="AK1249" t="str">
        <f>IF(ISNUMBER(FIND("arbeid",Methode_Keuze)),"",IF(ISNUMBER(FIND("arbeid",Methode_Keuze)),"",IF(Tb_Activiteiten[[#This Row],[Loonkosten]]=1,Tb_Activiteiten[[#Headers],[Loonkosten]],"")))</f>
        <v/>
      </c>
      <c r="AL1249" t="str">
        <f>IF(ISNUMBER(FIND("arbeid",Methode_Keuze)),"",IF(ISNUMBER(FIND("arbeid",Methode_Keuze)),"",IF(Tb_Activiteiten[[#This Row],[Eigen arbeid]]=1,Tb_Activiteiten[[#Headers],[Eigen arbeid]],"")))</f>
        <v/>
      </c>
      <c r="AM1249" t="str">
        <f>IF(ISNUMBER(FIND("arbeid",Methode_Keuze)),"",IF(ISNUMBER(FIND("arbeid",Methode_Keuze)),"",IF(Tb_Activiteiten[[#This Row],[Projectmedewerker]]=1,Tb_Activiteiten[[#Headers],[Projectmedewerker]],"")))</f>
        <v/>
      </c>
      <c r="AN1249" t="str">
        <f>IF(ISNUMBER(FIND("arbeid",Methode_Keuze)),"",IF(ISNUMBER(FIND("arbeid",Methode_Keuze)),"",IF(Tb_Activiteiten[[#This Row],[Landbouwer]]=1,Tb_Activiteiten[[#Headers],[Landbouwer]],"")))</f>
        <v/>
      </c>
      <c r="AO1249" t="str">
        <f>IF(ISNUMBER(FIND("arbeid",Methode_Keuze)),"",IF(ISNUMBER(FIND("arbeid",Methode_Keuze)),"",IF(Tb_Activiteiten[[#This Row],[Adviseur]]=1,Tb_Activiteiten[[#Headers],[Adviseur]],"")))</f>
        <v/>
      </c>
      <c r="AP1249" t="str">
        <f>IF(ISNUMBER(FIND("arbeid",Methode_Keuze)),"",IF(ISNUMBER(FIND("arbeid",Methode_Keuze)),"",IF(Tb_Activiteiten[[#This Row],[Projectleider/Expert]]=1,Tb_Activiteiten[[#Headers],[Projectleider/Expert]],"")))</f>
        <v/>
      </c>
      <c r="AQ1249" t="str">
        <f>IF(ISNUMBER(FIND("arbeid",Methode_Keuze)),"",IF(ISNUMBER(FIND("arbeid",Methode_Keuze)),"",IF(Tb_Activiteiten[[#This Row],[Arbeidskosten]]=1,Tb_Activiteiten[[#Headers],[Arbeidskosten]],"")))</f>
        <v/>
      </c>
      <c r="AR1249" t="str">
        <f>IF(ISNUMBER(FIND("arbeid",Methode_Keuze)),"",IF(ISNUMBER(FIND("arbeid",Methode_Keuze)),"",IF(Tb_Activiteiten[[#This Row],[Arbeidskosten op basis van IKS]]=1,Tb_Activiteiten[[#Headers],[Arbeidskosten op basis van IKS]],"")))</f>
        <v/>
      </c>
      <c r="AS1249" t="str">
        <f>IF(ISNUMBER(FIND("overige",Methode_Keuze)),"",IF(Tb_Activiteiten[[#This Row],[Kosten derden exclusief btw]]=1,Tb_Activiteiten[[#Headers],[Kosten derden exclusief btw]],""))</f>
        <v/>
      </c>
      <c r="AT1249" t="str">
        <f>IF(ISNUMBER(FIND("overige",Methode_Keuze)),"",IF(Tb_Activiteiten[[#This Row],[Niet verrekenbare btw]]=1,Tb_Activiteiten[[#Headers],[Niet verrekenbare btw]],""))</f>
        <v/>
      </c>
      <c r="AU1249" t="str">
        <f>IF(ISNUMBER(FIND("overige",Methode_Keuze)),"",IF(Tb_Activiteiten[[#This Row],[Grondkosten]]=1,Tb_Activiteiten[[#Headers],[Grondkosten]],""))</f>
        <v/>
      </c>
      <c r="AV1249" t="str">
        <f>IF(ISNUMBER(FIND("overige",Methode_Keuze)),"",IF(Tb_Activiteiten[[#This Row],[Bijdrage in natura (overige)]]=1,Tb_Activiteiten[[#Headers],[Bijdrage in natura (overige)]],""))</f>
        <v/>
      </c>
      <c r="AW1249" t="str">
        <f>IF(ISNUMBER(FIND("overige",Methode_Keuze)),"",IF(Tb_Activiteiten[[#This Row],[Bijdrage in natura (vrijwilligers)]]=1,Tb_Activiteiten[[#Headers],[Bijdrage in natura (vrijwilligers)]],""))</f>
        <v/>
      </c>
      <c r="AX1249" t="str">
        <f>IF(ISNUMBER(FIND("overige",Methode_Keuze)),"",IF(Tb_Activiteiten[[#This Row],[Afschrijvingskosten]]=1,Tb_Activiteiten[[#Headers],[Afschrijvingskosten]],""))</f>
        <v/>
      </c>
      <c r="AY1249" t="str">
        <f>IF(ISNUMBER(FIND("overige",Methode_Keuze)),"",IF(Tb_Activiteiten[[#This Row],[Vergoeding]]=1,Tb_Activiteiten[[#Headers],[Vergoeding]],""))</f>
        <v/>
      </c>
      <c r="AZ1249" t="str">
        <f>IF(ISNUMBER(FIND("arbeid",Methode_Keuze)),"",IF(Tb_Activiteiten[[#This Row],[Arbeidskosten - vast tarief (excl eigen arbeid)]]=1,Tb_Activiteiten[[#Headers],[Arbeidskosten - vast tarief (excl eigen arbeid)]],""))</f>
        <v/>
      </c>
      <c r="BA1249" t="str">
        <f>IF(ISNUMBER(FIND("overige",Methode_Keuze)),"",IF(Tb_Activiteiten[[#This Row],[Overige kosten]]=1,Tb_Activiteiten[[#Headers],[Overige kosten]],""))</f>
        <v/>
      </c>
    </row>
    <row r="1250" spans="1:53" x14ac:dyDescent="0.25">
      <c r="A1250" s="135"/>
      <c r="B1250" s="135"/>
      <c r="C1250" s="135"/>
      <c r="D1250" s="135"/>
      <c r="E1250" s="135"/>
      <c r="F1250" s="135"/>
      <c r="G1250" s="135"/>
      <c r="O1250" s="56"/>
      <c r="Q1250" t="str">
        <f>IFERROR(IF(VLOOKUP(Tb_Activiteiten[[#This Row],[Openstelling]],Tb_Openstelling[],2,0)=1,1,""),"")</f>
        <v/>
      </c>
      <c r="AK1250" t="str">
        <f>IF(ISNUMBER(FIND("arbeid",Methode_Keuze)),"",IF(ISNUMBER(FIND("arbeid",Methode_Keuze)),"",IF(Tb_Activiteiten[[#This Row],[Loonkosten]]=1,Tb_Activiteiten[[#Headers],[Loonkosten]],"")))</f>
        <v/>
      </c>
      <c r="AL1250" t="str">
        <f>IF(ISNUMBER(FIND("arbeid",Methode_Keuze)),"",IF(ISNUMBER(FIND("arbeid",Methode_Keuze)),"",IF(Tb_Activiteiten[[#This Row],[Eigen arbeid]]=1,Tb_Activiteiten[[#Headers],[Eigen arbeid]],"")))</f>
        <v/>
      </c>
      <c r="AM1250" t="str">
        <f>IF(ISNUMBER(FIND("arbeid",Methode_Keuze)),"",IF(ISNUMBER(FIND("arbeid",Methode_Keuze)),"",IF(Tb_Activiteiten[[#This Row],[Projectmedewerker]]=1,Tb_Activiteiten[[#Headers],[Projectmedewerker]],"")))</f>
        <v/>
      </c>
      <c r="AN1250" t="str">
        <f>IF(ISNUMBER(FIND("arbeid",Methode_Keuze)),"",IF(ISNUMBER(FIND("arbeid",Methode_Keuze)),"",IF(Tb_Activiteiten[[#This Row],[Landbouwer]]=1,Tb_Activiteiten[[#Headers],[Landbouwer]],"")))</f>
        <v/>
      </c>
      <c r="AO1250" t="str">
        <f>IF(ISNUMBER(FIND("arbeid",Methode_Keuze)),"",IF(ISNUMBER(FIND("arbeid",Methode_Keuze)),"",IF(Tb_Activiteiten[[#This Row],[Adviseur]]=1,Tb_Activiteiten[[#Headers],[Adviseur]],"")))</f>
        <v/>
      </c>
      <c r="AP1250" t="str">
        <f>IF(ISNUMBER(FIND("arbeid",Methode_Keuze)),"",IF(ISNUMBER(FIND("arbeid",Methode_Keuze)),"",IF(Tb_Activiteiten[[#This Row],[Projectleider/Expert]]=1,Tb_Activiteiten[[#Headers],[Projectleider/Expert]],"")))</f>
        <v/>
      </c>
      <c r="AQ1250" t="str">
        <f>IF(ISNUMBER(FIND("arbeid",Methode_Keuze)),"",IF(ISNUMBER(FIND("arbeid",Methode_Keuze)),"",IF(Tb_Activiteiten[[#This Row],[Arbeidskosten]]=1,Tb_Activiteiten[[#Headers],[Arbeidskosten]],"")))</f>
        <v/>
      </c>
      <c r="AR1250" t="str">
        <f>IF(ISNUMBER(FIND("arbeid",Methode_Keuze)),"",IF(ISNUMBER(FIND("arbeid",Methode_Keuze)),"",IF(Tb_Activiteiten[[#This Row],[Arbeidskosten op basis van IKS]]=1,Tb_Activiteiten[[#Headers],[Arbeidskosten op basis van IKS]],"")))</f>
        <v/>
      </c>
      <c r="AS1250" t="str">
        <f>IF(ISNUMBER(FIND("overige",Methode_Keuze)),"",IF(Tb_Activiteiten[[#This Row],[Kosten derden exclusief btw]]=1,Tb_Activiteiten[[#Headers],[Kosten derden exclusief btw]],""))</f>
        <v/>
      </c>
      <c r="AT1250" t="str">
        <f>IF(ISNUMBER(FIND("overige",Methode_Keuze)),"",IF(Tb_Activiteiten[[#This Row],[Niet verrekenbare btw]]=1,Tb_Activiteiten[[#Headers],[Niet verrekenbare btw]],""))</f>
        <v/>
      </c>
      <c r="AU1250" t="str">
        <f>IF(ISNUMBER(FIND("overige",Methode_Keuze)),"",IF(Tb_Activiteiten[[#This Row],[Grondkosten]]=1,Tb_Activiteiten[[#Headers],[Grondkosten]],""))</f>
        <v/>
      </c>
      <c r="AV1250" t="str">
        <f>IF(ISNUMBER(FIND("overige",Methode_Keuze)),"",IF(Tb_Activiteiten[[#This Row],[Bijdrage in natura (overige)]]=1,Tb_Activiteiten[[#Headers],[Bijdrage in natura (overige)]],""))</f>
        <v/>
      </c>
      <c r="AW1250" t="str">
        <f>IF(ISNUMBER(FIND("overige",Methode_Keuze)),"",IF(Tb_Activiteiten[[#This Row],[Bijdrage in natura (vrijwilligers)]]=1,Tb_Activiteiten[[#Headers],[Bijdrage in natura (vrijwilligers)]],""))</f>
        <v/>
      </c>
      <c r="AX1250" t="str">
        <f>IF(ISNUMBER(FIND("overige",Methode_Keuze)),"",IF(Tb_Activiteiten[[#This Row],[Afschrijvingskosten]]=1,Tb_Activiteiten[[#Headers],[Afschrijvingskosten]],""))</f>
        <v/>
      </c>
      <c r="AY1250" t="str">
        <f>IF(ISNUMBER(FIND("overige",Methode_Keuze)),"",IF(Tb_Activiteiten[[#This Row],[Vergoeding]]=1,Tb_Activiteiten[[#Headers],[Vergoeding]],""))</f>
        <v/>
      </c>
      <c r="AZ1250" t="str">
        <f>IF(ISNUMBER(FIND("arbeid",Methode_Keuze)),"",IF(Tb_Activiteiten[[#This Row],[Arbeidskosten - vast tarief (excl eigen arbeid)]]=1,Tb_Activiteiten[[#Headers],[Arbeidskosten - vast tarief (excl eigen arbeid)]],""))</f>
        <v/>
      </c>
      <c r="BA1250" t="str">
        <f>IF(ISNUMBER(FIND("overige",Methode_Keuze)),"",IF(Tb_Activiteiten[[#This Row],[Overige kosten]]=1,Tb_Activiteiten[[#Headers],[Overige kosten]],""))</f>
        <v/>
      </c>
    </row>
    <row r="1251" spans="1:53" x14ac:dyDescent="0.25">
      <c r="A1251" s="135"/>
      <c r="B1251" s="135"/>
      <c r="C1251" s="135"/>
      <c r="D1251" s="135"/>
      <c r="E1251" s="135"/>
      <c r="F1251" s="135"/>
      <c r="G1251" s="135"/>
      <c r="O1251" s="56"/>
      <c r="Q1251" t="str">
        <f>IFERROR(IF(VLOOKUP(Tb_Activiteiten[[#This Row],[Openstelling]],Tb_Openstelling[],2,0)=1,1,""),"")</f>
        <v/>
      </c>
      <c r="AK1251" t="str">
        <f>IF(ISNUMBER(FIND("arbeid",Methode_Keuze)),"",IF(ISNUMBER(FIND("arbeid",Methode_Keuze)),"",IF(Tb_Activiteiten[[#This Row],[Loonkosten]]=1,Tb_Activiteiten[[#Headers],[Loonkosten]],"")))</f>
        <v/>
      </c>
      <c r="AL1251" t="str">
        <f>IF(ISNUMBER(FIND("arbeid",Methode_Keuze)),"",IF(ISNUMBER(FIND("arbeid",Methode_Keuze)),"",IF(Tb_Activiteiten[[#This Row],[Eigen arbeid]]=1,Tb_Activiteiten[[#Headers],[Eigen arbeid]],"")))</f>
        <v/>
      </c>
      <c r="AM1251" t="str">
        <f>IF(ISNUMBER(FIND("arbeid",Methode_Keuze)),"",IF(ISNUMBER(FIND("arbeid",Methode_Keuze)),"",IF(Tb_Activiteiten[[#This Row],[Projectmedewerker]]=1,Tb_Activiteiten[[#Headers],[Projectmedewerker]],"")))</f>
        <v/>
      </c>
      <c r="AN1251" t="str">
        <f>IF(ISNUMBER(FIND("arbeid",Methode_Keuze)),"",IF(ISNUMBER(FIND("arbeid",Methode_Keuze)),"",IF(Tb_Activiteiten[[#This Row],[Landbouwer]]=1,Tb_Activiteiten[[#Headers],[Landbouwer]],"")))</f>
        <v/>
      </c>
      <c r="AO1251" t="str">
        <f>IF(ISNUMBER(FIND("arbeid",Methode_Keuze)),"",IF(ISNUMBER(FIND("arbeid",Methode_Keuze)),"",IF(Tb_Activiteiten[[#This Row],[Adviseur]]=1,Tb_Activiteiten[[#Headers],[Adviseur]],"")))</f>
        <v/>
      </c>
      <c r="AP1251" t="str">
        <f>IF(ISNUMBER(FIND("arbeid",Methode_Keuze)),"",IF(ISNUMBER(FIND("arbeid",Methode_Keuze)),"",IF(Tb_Activiteiten[[#This Row],[Projectleider/Expert]]=1,Tb_Activiteiten[[#Headers],[Projectleider/Expert]],"")))</f>
        <v/>
      </c>
      <c r="AQ1251" t="str">
        <f>IF(ISNUMBER(FIND("arbeid",Methode_Keuze)),"",IF(ISNUMBER(FIND("arbeid",Methode_Keuze)),"",IF(Tb_Activiteiten[[#This Row],[Arbeidskosten]]=1,Tb_Activiteiten[[#Headers],[Arbeidskosten]],"")))</f>
        <v/>
      </c>
      <c r="AR1251" t="str">
        <f>IF(ISNUMBER(FIND("arbeid",Methode_Keuze)),"",IF(ISNUMBER(FIND("arbeid",Methode_Keuze)),"",IF(Tb_Activiteiten[[#This Row],[Arbeidskosten op basis van IKS]]=1,Tb_Activiteiten[[#Headers],[Arbeidskosten op basis van IKS]],"")))</f>
        <v/>
      </c>
      <c r="AS1251" t="str">
        <f>IF(ISNUMBER(FIND("overige",Methode_Keuze)),"",IF(Tb_Activiteiten[[#This Row],[Kosten derden exclusief btw]]=1,Tb_Activiteiten[[#Headers],[Kosten derden exclusief btw]],""))</f>
        <v/>
      </c>
      <c r="AT1251" t="str">
        <f>IF(ISNUMBER(FIND("overige",Methode_Keuze)),"",IF(Tb_Activiteiten[[#This Row],[Niet verrekenbare btw]]=1,Tb_Activiteiten[[#Headers],[Niet verrekenbare btw]],""))</f>
        <v/>
      </c>
      <c r="AU1251" t="str">
        <f>IF(ISNUMBER(FIND("overige",Methode_Keuze)),"",IF(Tb_Activiteiten[[#This Row],[Grondkosten]]=1,Tb_Activiteiten[[#Headers],[Grondkosten]],""))</f>
        <v/>
      </c>
      <c r="AV1251" t="str">
        <f>IF(ISNUMBER(FIND("overige",Methode_Keuze)),"",IF(Tb_Activiteiten[[#This Row],[Bijdrage in natura (overige)]]=1,Tb_Activiteiten[[#Headers],[Bijdrage in natura (overige)]],""))</f>
        <v/>
      </c>
      <c r="AW1251" t="str">
        <f>IF(ISNUMBER(FIND("overige",Methode_Keuze)),"",IF(Tb_Activiteiten[[#This Row],[Bijdrage in natura (vrijwilligers)]]=1,Tb_Activiteiten[[#Headers],[Bijdrage in natura (vrijwilligers)]],""))</f>
        <v/>
      </c>
      <c r="AX1251" t="str">
        <f>IF(ISNUMBER(FIND("overige",Methode_Keuze)),"",IF(Tb_Activiteiten[[#This Row],[Afschrijvingskosten]]=1,Tb_Activiteiten[[#Headers],[Afschrijvingskosten]],""))</f>
        <v/>
      </c>
      <c r="AY1251" t="str">
        <f>IF(ISNUMBER(FIND("overige",Methode_Keuze)),"",IF(Tb_Activiteiten[[#This Row],[Vergoeding]]=1,Tb_Activiteiten[[#Headers],[Vergoeding]],""))</f>
        <v/>
      </c>
      <c r="AZ1251" t="str">
        <f>IF(ISNUMBER(FIND("arbeid",Methode_Keuze)),"",IF(Tb_Activiteiten[[#This Row],[Arbeidskosten - vast tarief (excl eigen arbeid)]]=1,Tb_Activiteiten[[#Headers],[Arbeidskosten - vast tarief (excl eigen arbeid)]],""))</f>
        <v/>
      </c>
      <c r="BA1251" t="str">
        <f>IF(ISNUMBER(FIND("overige",Methode_Keuze)),"",IF(Tb_Activiteiten[[#This Row],[Overige kosten]]=1,Tb_Activiteiten[[#Headers],[Overige kosten]],""))</f>
        <v/>
      </c>
    </row>
    <row r="1252" spans="1:53" x14ac:dyDescent="0.25">
      <c r="A1252" s="135"/>
      <c r="B1252" s="135"/>
      <c r="C1252" s="135"/>
      <c r="D1252" s="135"/>
      <c r="E1252" s="135"/>
      <c r="F1252" s="135"/>
      <c r="G1252" s="135"/>
      <c r="O1252" s="56"/>
      <c r="Q1252" t="str">
        <f>IFERROR(IF(VLOOKUP(Tb_Activiteiten[[#This Row],[Openstelling]],Tb_Openstelling[],2,0)=1,1,""),"")</f>
        <v/>
      </c>
      <c r="AK1252" t="str">
        <f>IF(ISNUMBER(FIND("arbeid",Methode_Keuze)),"",IF(ISNUMBER(FIND("arbeid",Methode_Keuze)),"",IF(Tb_Activiteiten[[#This Row],[Loonkosten]]=1,Tb_Activiteiten[[#Headers],[Loonkosten]],"")))</f>
        <v/>
      </c>
      <c r="AL1252" t="str">
        <f>IF(ISNUMBER(FIND("arbeid",Methode_Keuze)),"",IF(ISNUMBER(FIND("arbeid",Methode_Keuze)),"",IF(Tb_Activiteiten[[#This Row],[Eigen arbeid]]=1,Tb_Activiteiten[[#Headers],[Eigen arbeid]],"")))</f>
        <v/>
      </c>
      <c r="AM1252" t="str">
        <f>IF(ISNUMBER(FIND("arbeid",Methode_Keuze)),"",IF(ISNUMBER(FIND("arbeid",Methode_Keuze)),"",IF(Tb_Activiteiten[[#This Row],[Projectmedewerker]]=1,Tb_Activiteiten[[#Headers],[Projectmedewerker]],"")))</f>
        <v/>
      </c>
      <c r="AN1252" t="str">
        <f>IF(ISNUMBER(FIND("arbeid",Methode_Keuze)),"",IF(ISNUMBER(FIND("arbeid",Methode_Keuze)),"",IF(Tb_Activiteiten[[#This Row],[Landbouwer]]=1,Tb_Activiteiten[[#Headers],[Landbouwer]],"")))</f>
        <v/>
      </c>
      <c r="AO1252" t="str">
        <f>IF(ISNUMBER(FIND("arbeid",Methode_Keuze)),"",IF(ISNUMBER(FIND("arbeid",Methode_Keuze)),"",IF(Tb_Activiteiten[[#This Row],[Adviseur]]=1,Tb_Activiteiten[[#Headers],[Adviseur]],"")))</f>
        <v/>
      </c>
      <c r="AP1252" t="str">
        <f>IF(ISNUMBER(FIND("arbeid",Methode_Keuze)),"",IF(ISNUMBER(FIND("arbeid",Methode_Keuze)),"",IF(Tb_Activiteiten[[#This Row],[Projectleider/Expert]]=1,Tb_Activiteiten[[#Headers],[Projectleider/Expert]],"")))</f>
        <v/>
      </c>
      <c r="AQ1252" t="str">
        <f>IF(ISNUMBER(FIND("arbeid",Methode_Keuze)),"",IF(ISNUMBER(FIND("arbeid",Methode_Keuze)),"",IF(Tb_Activiteiten[[#This Row],[Arbeidskosten]]=1,Tb_Activiteiten[[#Headers],[Arbeidskosten]],"")))</f>
        <v/>
      </c>
      <c r="AR1252" t="str">
        <f>IF(ISNUMBER(FIND("arbeid",Methode_Keuze)),"",IF(ISNUMBER(FIND("arbeid",Methode_Keuze)),"",IF(Tb_Activiteiten[[#This Row],[Arbeidskosten op basis van IKS]]=1,Tb_Activiteiten[[#Headers],[Arbeidskosten op basis van IKS]],"")))</f>
        <v/>
      </c>
      <c r="AS1252" t="str">
        <f>IF(ISNUMBER(FIND("overige",Methode_Keuze)),"",IF(Tb_Activiteiten[[#This Row],[Kosten derden exclusief btw]]=1,Tb_Activiteiten[[#Headers],[Kosten derden exclusief btw]],""))</f>
        <v/>
      </c>
      <c r="AT1252" t="str">
        <f>IF(ISNUMBER(FIND("overige",Methode_Keuze)),"",IF(Tb_Activiteiten[[#This Row],[Niet verrekenbare btw]]=1,Tb_Activiteiten[[#Headers],[Niet verrekenbare btw]],""))</f>
        <v/>
      </c>
      <c r="AU1252" t="str">
        <f>IF(ISNUMBER(FIND("overige",Methode_Keuze)),"",IF(Tb_Activiteiten[[#This Row],[Grondkosten]]=1,Tb_Activiteiten[[#Headers],[Grondkosten]],""))</f>
        <v/>
      </c>
      <c r="AV1252" t="str">
        <f>IF(ISNUMBER(FIND("overige",Methode_Keuze)),"",IF(Tb_Activiteiten[[#This Row],[Bijdrage in natura (overige)]]=1,Tb_Activiteiten[[#Headers],[Bijdrage in natura (overige)]],""))</f>
        <v/>
      </c>
      <c r="AW1252" t="str">
        <f>IF(ISNUMBER(FIND("overige",Methode_Keuze)),"",IF(Tb_Activiteiten[[#This Row],[Bijdrage in natura (vrijwilligers)]]=1,Tb_Activiteiten[[#Headers],[Bijdrage in natura (vrijwilligers)]],""))</f>
        <v/>
      </c>
      <c r="AX1252" t="str">
        <f>IF(ISNUMBER(FIND("overige",Methode_Keuze)),"",IF(Tb_Activiteiten[[#This Row],[Afschrijvingskosten]]=1,Tb_Activiteiten[[#Headers],[Afschrijvingskosten]],""))</f>
        <v/>
      </c>
      <c r="AY1252" t="str">
        <f>IF(ISNUMBER(FIND("overige",Methode_Keuze)),"",IF(Tb_Activiteiten[[#This Row],[Vergoeding]]=1,Tb_Activiteiten[[#Headers],[Vergoeding]],""))</f>
        <v/>
      </c>
      <c r="AZ1252" t="str">
        <f>IF(ISNUMBER(FIND("arbeid",Methode_Keuze)),"",IF(Tb_Activiteiten[[#This Row],[Arbeidskosten - vast tarief (excl eigen arbeid)]]=1,Tb_Activiteiten[[#Headers],[Arbeidskosten - vast tarief (excl eigen arbeid)]],""))</f>
        <v/>
      </c>
      <c r="BA1252" t="str">
        <f>IF(ISNUMBER(FIND("overige",Methode_Keuze)),"",IF(Tb_Activiteiten[[#This Row],[Overige kosten]]=1,Tb_Activiteiten[[#Headers],[Overige kosten]],""))</f>
        <v/>
      </c>
    </row>
    <row r="1253" spans="1:53" x14ac:dyDescent="0.25">
      <c r="A1253" s="135"/>
      <c r="B1253" s="135"/>
      <c r="C1253" s="135"/>
      <c r="D1253" s="135"/>
      <c r="E1253" s="135"/>
      <c r="F1253" s="135"/>
      <c r="G1253" s="135"/>
      <c r="O1253" s="56"/>
      <c r="Q1253" t="str">
        <f>IFERROR(IF(VLOOKUP(Tb_Activiteiten[[#This Row],[Openstelling]],Tb_Openstelling[],2,0)=1,1,""),"")</f>
        <v/>
      </c>
      <c r="AK1253" t="str">
        <f>IF(ISNUMBER(FIND("arbeid",Methode_Keuze)),"",IF(ISNUMBER(FIND("arbeid",Methode_Keuze)),"",IF(Tb_Activiteiten[[#This Row],[Loonkosten]]=1,Tb_Activiteiten[[#Headers],[Loonkosten]],"")))</f>
        <v/>
      </c>
      <c r="AL1253" t="str">
        <f>IF(ISNUMBER(FIND("arbeid",Methode_Keuze)),"",IF(ISNUMBER(FIND("arbeid",Methode_Keuze)),"",IF(Tb_Activiteiten[[#This Row],[Eigen arbeid]]=1,Tb_Activiteiten[[#Headers],[Eigen arbeid]],"")))</f>
        <v/>
      </c>
      <c r="AM1253" t="str">
        <f>IF(ISNUMBER(FIND("arbeid",Methode_Keuze)),"",IF(ISNUMBER(FIND("arbeid",Methode_Keuze)),"",IF(Tb_Activiteiten[[#This Row],[Projectmedewerker]]=1,Tb_Activiteiten[[#Headers],[Projectmedewerker]],"")))</f>
        <v/>
      </c>
      <c r="AN1253" t="str">
        <f>IF(ISNUMBER(FIND("arbeid",Methode_Keuze)),"",IF(ISNUMBER(FIND("arbeid",Methode_Keuze)),"",IF(Tb_Activiteiten[[#This Row],[Landbouwer]]=1,Tb_Activiteiten[[#Headers],[Landbouwer]],"")))</f>
        <v/>
      </c>
      <c r="AO1253" t="str">
        <f>IF(ISNUMBER(FIND("arbeid",Methode_Keuze)),"",IF(ISNUMBER(FIND("arbeid",Methode_Keuze)),"",IF(Tb_Activiteiten[[#This Row],[Adviseur]]=1,Tb_Activiteiten[[#Headers],[Adviseur]],"")))</f>
        <v/>
      </c>
      <c r="AP1253" t="str">
        <f>IF(ISNUMBER(FIND("arbeid",Methode_Keuze)),"",IF(ISNUMBER(FIND("arbeid",Methode_Keuze)),"",IF(Tb_Activiteiten[[#This Row],[Projectleider/Expert]]=1,Tb_Activiteiten[[#Headers],[Projectleider/Expert]],"")))</f>
        <v/>
      </c>
      <c r="AQ1253" t="str">
        <f>IF(ISNUMBER(FIND("arbeid",Methode_Keuze)),"",IF(ISNUMBER(FIND("arbeid",Methode_Keuze)),"",IF(Tb_Activiteiten[[#This Row],[Arbeidskosten]]=1,Tb_Activiteiten[[#Headers],[Arbeidskosten]],"")))</f>
        <v/>
      </c>
      <c r="AR1253" t="str">
        <f>IF(ISNUMBER(FIND("arbeid",Methode_Keuze)),"",IF(ISNUMBER(FIND("arbeid",Methode_Keuze)),"",IF(Tb_Activiteiten[[#This Row],[Arbeidskosten op basis van IKS]]=1,Tb_Activiteiten[[#Headers],[Arbeidskosten op basis van IKS]],"")))</f>
        <v/>
      </c>
      <c r="AS1253" t="str">
        <f>IF(ISNUMBER(FIND("overige",Methode_Keuze)),"",IF(Tb_Activiteiten[[#This Row],[Kosten derden exclusief btw]]=1,Tb_Activiteiten[[#Headers],[Kosten derden exclusief btw]],""))</f>
        <v/>
      </c>
      <c r="AT1253" t="str">
        <f>IF(ISNUMBER(FIND("overige",Methode_Keuze)),"",IF(Tb_Activiteiten[[#This Row],[Niet verrekenbare btw]]=1,Tb_Activiteiten[[#Headers],[Niet verrekenbare btw]],""))</f>
        <v/>
      </c>
      <c r="AU1253" t="str">
        <f>IF(ISNUMBER(FIND("overige",Methode_Keuze)),"",IF(Tb_Activiteiten[[#This Row],[Grondkosten]]=1,Tb_Activiteiten[[#Headers],[Grondkosten]],""))</f>
        <v/>
      </c>
      <c r="AV1253" t="str">
        <f>IF(ISNUMBER(FIND("overige",Methode_Keuze)),"",IF(Tb_Activiteiten[[#This Row],[Bijdrage in natura (overige)]]=1,Tb_Activiteiten[[#Headers],[Bijdrage in natura (overige)]],""))</f>
        <v/>
      </c>
      <c r="AW1253" t="str">
        <f>IF(ISNUMBER(FIND("overige",Methode_Keuze)),"",IF(Tb_Activiteiten[[#This Row],[Bijdrage in natura (vrijwilligers)]]=1,Tb_Activiteiten[[#Headers],[Bijdrage in natura (vrijwilligers)]],""))</f>
        <v/>
      </c>
      <c r="AX1253" t="str">
        <f>IF(ISNUMBER(FIND("overige",Methode_Keuze)),"",IF(Tb_Activiteiten[[#This Row],[Afschrijvingskosten]]=1,Tb_Activiteiten[[#Headers],[Afschrijvingskosten]],""))</f>
        <v/>
      </c>
      <c r="AY1253" t="str">
        <f>IF(ISNUMBER(FIND("overige",Methode_Keuze)),"",IF(Tb_Activiteiten[[#This Row],[Vergoeding]]=1,Tb_Activiteiten[[#Headers],[Vergoeding]],""))</f>
        <v/>
      </c>
      <c r="AZ1253" t="str">
        <f>IF(ISNUMBER(FIND("arbeid",Methode_Keuze)),"",IF(Tb_Activiteiten[[#This Row],[Arbeidskosten - vast tarief (excl eigen arbeid)]]=1,Tb_Activiteiten[[#Headers],[Arbeidskosten - vast tarief (excl eigen arbeid)]],""))</f>
        <v/>
      </c>
      <c r="BA1253" t="str">
        <f>IF(ISNUMBER(FIND("overige",Methode_Keuze)),"",IF(Tb_Activiteiten[[#This Row],[Overige kosten]]=1,Tb_Activiteiten[[#Headers],[Overige kosten]],""))</f>
        <v/>
      </c>
    </row>
    <row r="1254" spans="1:53" x14ac:dyDescent="0.25">
      <c r="A1254" s="135"/>
      <c r="B1254" s="135"/>
      <c r="C1254" s="135"/>
      <c r="D1254" s="135"/>
      <c r="E1254" s="135"/>
      <c r="F1254" s="135"/>
      <c r="G1254" s="135"/>
      <c r="O1254" s="56"/>
      <c r="Q1254" t="str">
        <f>IFERROR(IF(VLOOKUP(Tb_Activiteiten[[#This Row],[Openstelling]],Tb_Openstelling[],2,0)=1,1,""),"")</f>
        <v/>
      </c>
      <c r="AK1254" t="str">
        <f>IF(ISNUMBER(FIND("arbeid",Methode_Keuze)),"",IF(ISNUMBER(FIND("arbeid",Methode_Keuze)),"",IF(Tb_Activiteiten[[#This Row],[Loonkosten]]=1,Tb_Activiteiten[[#Headers],[Loonkosten]],"")))</f>
        <v/>
      </c>
      <c r="AL1254" t="str">
        <f>IF(ISNUMBER(FIND("arbeid",Methode_Keuze)),"",IF(ISNUMBER(FIND("arbeid",Methode_Keuze)),"",IF(Tb_Activiteiten[[#This Row],[Eigen arbeid]]=1,Tb_Activiteiten[[#Headers],[Eigen arbeid]],"")))</f>
        <v/>
      </c>
      <c r="AM1254" t="str">
        <f>IF(ISNUMBER(FIND("arbeid",Methode_Keuze)),"",IF(ISNUMBER(FIND("arbeid",Methode_Keuze)),"",IF(Tb_Activiteiten[[#This Row],[Projectmedewerker]]=1,Tb_Activiteiten[[#Headers],[Projectmedewerker]],"")))</f>
        <v/>
      </c>
      <c r="AN1254" t="str">
        <f>IF(ISNUMBER(FIND("arbeid",Methode_Keuze)),"",IF(ISNUMBER(FIND("arbeid",Methode_Keuze)),"",IF(Tb_Activiteiten[[#This Row],[Landbouwer]]=1,Tb_Activiteiten[[#Headers],[Landbouwer]],"")))</f>
        <v/>
      </c>
      <c r="AO1254" t="str">
        <f>IF(ISNUMBER(FIND("arbeid",Methode_Keuze)),"",IF(ISNUMBER(FIND("arbeid",Methode_Keuze)),"",IF(Tb_Activiteiten[[#This Row],[Adviseur]]=1,Tb_Activiteiten[[#Headers],[Adviseur]],"")))</f>
        <v/>
      </c>
      <c r="AP1254" t="str">
        <f>IF(ISNUMBER(FIND("arbeid",Methode_Keuze)),"",IF(ISNUMBER(FIND("arbeid",Methode_Keuze)),"",IF(Tb_Activiteiten[[#This Row],[Projectleider/Expert]]=1,Tb_Activiteiten[[#Headers],[Projectleider/Expert]],"")))</f>
        <v/>
      </c>
      <c r="AQ1254" t="str">
        <f>IF(ISNUMBER(FIND("arbeid",Methode_Keuze)),"",IF(ISNUMBER(FIND("arbeid",Methode_Keuze)),"",IF(Tb_Activiteiten[[#This Row],[Arbeidskosten]]=1,Tb_Activiteiten[[#Headers],[Arbeidskosten]],"")))</f>
        <v/>
      </c>
      <c r="AR1254" t="str">
        <f>IF(ISNUMBER(FIND("arbeid",Methode_Keuze)),"",IF(ISNUMBER(FIND("arbeid",Methode_Keuze)),"",IF(Tb_Activiteiten[[#This Row],[Arbeidskosten op basis van IKS]]=1,Tb_Activiteiten[[#Headers],[Arbeidskosten op basis van IKS]],"")))</f>
        <v/>
      </c>
      <c r="AS1254" t="str">
        <f>IF(ISNUMBER(FIND("overige",Methode_Keuze)),"",IF(Tb_Activiteiten[[#This Row],[Kosten derden exclusief btw]]=1,Tb_Activiteiten[[#Headers],[Kosten derden exclusief btw]],""))</f>
        <v/>
      </c>
      <c r="AT1254" t="str">
        <f>IF(ISNUMBER(FIND("overige",Methode_Keuze)),"",IF(Tb_Activiteiten[[#This Row],[Niet verrekenbare btw]]=1,Tb_Activiteiten[[#Headers],[Niet verrekenbare btw]],""))</f>
        <v/>
      </c>
      <c r="AU1254" t="str">
        <f>IF(ISNUMBER(FIND("overige",Methode_Keuze)),"",IF(Tb_Activiteiten[[#This Row],[Grondkosten]]=1,Tb_Activiteiten[[#Headers],[Grondkosten]],""))</f>
        <v/>
      </c>
      <c r="AV1254" t="str">
        <f>IF(ISNUMBER(FIND("overige",Methode_Keuze)),"",IF(Tb_Activiteiten[[#This Row],[Bijdrage in natura (overige)]]=1,Tb_Activiteiten[[#Headers],[Bijdrage in natura (overige)]],""))</f>
        <v/>
      </c>
      <c r="AW1254" t="str">
        <f>IF(ISNUMBER(FIND("overige",Methode_Keuze)),"",IF(Tb_Activiteiten[[#This Row],[Bijdrage in natura (vrijwilligers)]]=1,Tb_Activiteiten[[#Headers],[Bijdrage in natura (vrijwilligers)]],""))</f>
        <v/>
      </c>
      <c r="AX1254" t="str">
        <f>IF(ISNUMBER(FIND("overige",Methode_Keuze)),"",IF(Tb_Activiteiten[[#This Row],[Afschrijvingskosten]]=1,Tb_Activiteiten[[#Headers],[Afschrijvingskosten]],""))</f>
        <v/>
      </c>
      <c r="AY1254" t="str">
        <f>IF(ISNUMBER(FIND("overige",Methode_Keuze)),"",IF(Tb_Activiteiten[[#This Row],[Vergoeding]]=1,Tb_Activiteiten[[#Headers],[Vergoeding]],""))</f>
        <v/>
      </c>
      <c r="AZ1254" t="str">
        <f>IF(ISNUMBER(FIND("arbeid",Methode_Keuze)),"",IF(Tb_Activiteiten[[#This Row],[Arbeidskosten - vast tarief (excl eigen arbeid)]]=1,Tb_Activiteiten[[#Headers],[Arbeidskosten - vast tarief (excl eigen arbeid)]],""))</f>
        <v/>
      </c>
      <c r="BA1254" t="str">
        <f>IF(ISNUMBER(FIND("overige",Methode_Keuze)),"",IF(Tb_Activiteiten[[#This Row],[Overige kosten]]=1,Tb_Activiteiten[[#Headers],[Overige kosten]],""))</f>
        <v/>
      </c>
    </row>
    <row r="1255" spans="1:53" x14ac:dyDescent="0.25">
      <c r="A1255" s="135"/>
      <c r="B1255" s="135"/>
      <c r="C1255" s="135"/>
      <c r="D1255" s="135"/>
      <c r="E1255" s="135"/>
      <c r="F1255" s="135"/>
      <c r="G1255" s="135"/>
      <c r="O1255" s="56"/>
      <c r="Q1255" t="str">
        <f>IFERROR(IF(VLOOKUP(Tb_Activiteiten[[#This Row],[Openstelling]],Tb_Openstelling[],2,0)=1,1,""),"")</f>
        <v/>
      </c>
      <c r="AK1255" t="str">
        <f>IF(ISNUMBER(FIND("arbeid",Methode_Keuze)),"",IF(ISNUMBER(FIND("arbeid",Methode_Keuze)),"",IF(Tb_Activiteiten[[#This Row],[Loonkosten]]=1,Tb_Activiteiten[[#Headers],[Loonkosten]],"")))</f>
        <v/>
      </c>
      <c r="AL1255" t="str">
        <f>IF(ISNUMBER(FIND("arbeid",Methode_Keuze)),"",IF(ISNUMBER(FIND("arbeid",Methode_Keuze)),"",IF(Tb_Activiteiten[[#This Row],[Eigen arbeid]]=1,Tb_Activiteiten[[#Headers],[Eigen arbeid]],"")))</f>
        <v/>
      </c>
      <c r="AM1255" t="str">
        <f>IF(ISNUMBER(FIND("arbeid",Methode_Keuze)),"",IF(ISNUMBER(FIND("arbeid",Methode_Keuze)),"",IF(Tb_Activiteiten[[#This Row],[Projectmedewerker]]=1,Tb_Activiteiten[[#Headers],[Projectmedewerker]],"")))</f>
        <v/>
      </c>
      <c r="AN1255" t="str">
        <f>IF(ISNUMBER(FIND("arbeid",Methode_Keuze)),"",IF(ISNUMBER(FIND("arbeid",Methode_Keuze)),"",IF(Tb_Activiteiten[[#This Row],[Landbouwer]]=1,Tb_Activiteiten[[#Headers],[Landbouwer]],"")))</f>
        <v/>
      </c>
      <c r="AO1255" t="str">
        <f>IF(ISNUMBER(FIND("arbeid",Methode_Keuze)),"",IF(ISNUMBER(FIND("arbeid",Methode_Keuze)),"",IF(Tb_Activiteiten[[#This Row],[Adviseur]]=1,Tb_Activiteiten[[#Headers],[Adviseur]],"")))</f>
        <v/>
      </c>
      <c r="AP1255" t="str">
        <f>IF(ISNUMBER(FIND("arbeid",Methode_Keuze)),"",IF(ISNUMBER(FIND("arbeid",Methode_Keuze)),"",IF(Tb_Activiteiten[[#This Row],[Projectleider/Expert]]=1,Tb_Activiteiten[[#Headers],[Projectleider/Expert]],"")))</f>
        <v/>
      </c>
      <c r="AQ1255" t="str">
        <f>IF(ISNUMBER(FIND("arbeid",Methode_Keuze)),"",IF(ISNUMBER(FIND("arbeid",Methode_Keuze)),"",IF(Tb_Activiteiten[[#This Row],[Arbeidskosten]]=1,Tb_Activiteiten[[#Headers],[Arbeidskosten]],"")))</f>
        <v/>
      </c>
      <c r="AR1255" t="str">
        <f>IF(ISNUMBER(FIND("arbeid",Methode_Keuze)),"",IF(ISNUMBER(FIND("arbeid",Methode_Keuze)),"",IF(Tb_Activiteiten[[#This Row],[Arbeidskosten op basis van IKS]]=1,Tb_Activiteiten[[#Headers],[Arbeidskosten op basis van IKS]],"")))</f>
        <v/>
      </c>
      <c r="AS1255" t="str">
        <f>IF(ISNUMBER(FIND("overige",Methode_Keuze)),"",IF(Tb_Activiteiten[[#This Row],[Kosten derden exclusief btw]]=1,Tb_Activiteiten[[#Headers],[Kosten derden exclusief btw]],""))</f>
        <v/>
      </c>
      <c r="AT1255" t="str">
        <f>IF(ISNUMBER(FIND("overige",Methode_Keuze)),"",IF(Tb_Activiteiten[[#This Row],[Niet verrekenbare btw]]=1,Tb_Activiteiten[[#Headers],[Niet verrekenbare btw]],""))</f>
        <v/>
      </c>
      <c r="AU1255" t="str">
        <f>IF(ISNUMBER(FIND("overige",Methode_Keuze)),"",IF(Tb_Activiteiten[[#This Row],[Grondkosten]]=1,Tb_Activiteiten[[#Headers],[Grondkosten]],""))</f>
        <v/>
      </c>
      <c r="AV1255" t="str">
        <f>IF(ISNUMBER(FIND("overige",Methode_Keuze)),"",IF(Tb_Activiteiten[[#This Row],[Bijdrage in natura (overige)]]=1,Tb_Activiteiten[[#Headers],[Bijdrage in natura (overige)]],""))</f>
        <v/>
      </c>
      <c r="AW1255" t="str">
        <f>IF(ISNUMBER(FIND("overige",Methode_Keuze)),"",IF(Tb_Activiteiten[[#This Row],[Bijdrage in natura (vrijwilligers)]]=1,Tb_Activiteiten[[#Headers],[Bijdrage in natura (vrijwilligers)]],""))</f>
        <v/>
      </c>
      <c r="AX1255" t="str">
        <f>IF(ISNUMBER(FIND("overige",Methode_Keuze)),"",IF(Tb_Activiteiten[[#This Row],[Afschrijvingskosten]]=1,Tb_Activiteiten[[#Headers],[Afschrijvingskosten]],""))</f>
        <v/>
      </c>
      <c r="AY1255" t="str">
        <f>IF(ISNUMBER(FIND("overige",Methode_Keuze)),"",IF(Tb_Activiteiten[[#This Row],[Vergoeding]]=1,Tb_Activiteiten[[#Headers],[Vergoeding]],""))</f>
        <v/>
      </c>
      <c r="AZ1255" t="str">
        <f>IF(ISNUMBER(FIND("arbeid",Methode_Keuze)),"",IF(Tb_Activiteiten[[#This Row],[Arbeidskosten - vast tarief (excl eigen arbeid)]]=1,Tb_Activiteiten[[#Headers],[Arbeidskosten - vast tarief (excl eigen arbeid)]],""))</f>
        <v/>
      </c>
      <c r="BA1255" t="str">
        <f>IF(ISNUMBER(FIND("overige",Methode_Keuze)),"",IF(Tb_Activiteiten[[#This Row],[Overige kosten]]=1,Tb_Activiteiten[[#Headers],[Overige kosten]],""))</f>
        <v/>
      </c>
    </row>
    <row r="1256" spans="1:53" x14ac:dyDescent="0.25">
      <c r="A1256" s="135"/>
      <c r="B1256" s="135"/>
      <c r="C1256" s="135"/>
      <c r="D1256" s="135"/>
      <c r="E1256" s="135"/>
      <c r="F1256" s="135"/>
      <c r="G1256" s="135"/>
      <c r="O1256" s="56"/>
      <c r="Q1256" t="str">
        <f>IFERROR(IF(VLOOKUP(Tb_Activiteiten[[#This Row],[Openstelling]],Tb_Openstelling[],2,0)=1,1,""),"")</f>
        <v/>
      </c>
      <c r="AK1256" t="str">
        <f>IF(ISNUMBER(FIND("arbeid",Methode_Keuze)),"",IF(ISNUMBER(FIND("arbeid",Methode_Keuze)),"",IF(Tb_Activiteiten[[#This Row],[Loonkosten]]=1,Tb_Activiteiten[[#Headers],[Loonkosten]],"")))</f>
        <v/>
      </c>
      <c r="AL1256" t="str">
        <f>IF(ISNUMBER(FIND("arbeid",Methode_Keuze)),"",IF(ISNUMBER(FIND("arbeid",Methode_Keuze)),"",IF(Tb_Activiteiten[[#This Row],[Eigen arbeid]]=1,Tb_Activiteiten[[#Headers],[Eigen arbeid]],"")))</f>
        <v/>
      </c>
      <c r="AM1256" t="str">
        <f>IF(ISNUMBER(FIND("arbeid",Methode_Keuze)),"",IF(ISNUMBER(FIND("arbeid",Methode_Keuze)),"",IF(Tb_Activiteiten[[#This Row],[Projectmedewerker]]=1,Tb_Activiteiten[[#Headers],[Projectmedewerker]],"")))</f>
        <v/>
      </c>
      <c r="AN1256" t="str">
        <f>IF(ISNUMBER(FIND("arbeid",Methode_Keuze)),"",IF(ISNUMBER(FIND("arbeid",Methode_Keuze)),"",IF(Tb_Activiteiten[[#This Row],[Landbouwer]]=1,Tb_Activiteiten[[#Headers],[Landbouwer]],"")))</f>
        <v/>
      </c>
      <c r="AO1256" t="str">
        <f>IF(ISNUMBER(FIND("arbeid",Methode_Keuze)),"",IF(ISNUMBER(FIND("arbeid",Methode_Keuze)),"",IF(Tb_Activiteiten[[#This Row],[Adviseur]]=1,Tb_Activiteiten[[#Headers],[Adviseur]],"")))</f>
        <v/>
      </c>
      <c r="AP1256" t="str">
        <f>IF(ISNUMBER(FIND("arbeid",Methode_Keuze)),"",IF(ISNUMBER(FIND("arbeid",Methode_Keuze)),"",IF(Tb_Activiteiten[[#This Row],[Projectleider/Expert]]=1,Tb_Activiteiten[[#Headers],[Projectleider/Expert]],"")))</f>
        <v/>
      </c>
      <c r="AQ1256" t="str">
        <f>IF(ISNUMBER(FIND("arbeid",Methode_Keuze)),"",IF(ISNUMBER(FIND("arbeid",Methode_Keuze)),"",IF(Tb_Activiteiten[[#This Row],[Arbeidskosten]]=1,Tb_Activiteiten[[#Headers],[Arbeidskosten]],"")))</f>
        <v/>
      </c>
      <c r="AR1256" t="str">
        <f>IF(ISNUMBER(FIND("arbeid",Methode_Keuze)),"",IF(ISNUMBER(FIND("arbeid",Methode_Keuze)),"",IF(Tb_Activiteiten[[#This Row],[Arbeidskosten op basis van IKS]]=1,Tb_Activiteiten[[#Headers],[Arbeidskosten op basis van IKS]],"")))</f>
        <v/>
      </c>
      <c r="AS1256" t="str">
        <f>IF(ISNUMBER(FIND("overige",Methode_Keuze)),"",IF(Tb_Activiteiten[[#This Row],[Kosten derden exclusief btw]]=1,Tb_Activiteiten[[#Headers],[Kosten derden exclusief btw]],""))</f>
        <v/>
      </c>
      <c r="AT1256" t="str">
        <f>IF(ISNUMBER(FIND("overige",Methode_Keuze)),"",IF(Tb_Activiteiten[[#This Row],[Niet verrekenbare btw]]=1,Tb_Activiteiten[[#Headers],[Niet verrekenbare btw]],""))</f>
        <v/>
      </c>
      <c r="AU1256" t="str">
        <f>IF(ISNUMBER(FIND("overige",Methode_Keuze)),"",IF(Tb_Activiteiten[[#This Row],[Grondkosten]]=1,Tb_Activiteiten[[#Headers],[Grondkosten]],""))</f>
        <v/>
      </c>
      <c r="AV1256" t="str">
        <f>IF(ISNUMBER(FIND("overige",Methode_Keuze)),"",IF(Tb_Activiteiten[[#This Row],[Bijdrage in natura (overige)]]=1,Tb_Activiteiten[[#Headers],[Bijdrage in natura (overige)]],""))</f>
        <v/>
      </c>
      <c r="AW1256" t="str">
        <f>IF(ISNUMBER(FIND("overige",Methode_Keuze)),"",IF(Tb_Activiteiten[[#This Row],[Bijdrage in natura (vrijwilligers)]]=1,Tb_Activiteiten[[#Headers],[Bijdrage in natura (vrijwilligers)]],""))</f>
        <v/>
      </c>
      <c r="AX1256" t="str">
        <f>IF(ISNUMBER(FIND("overige",Methode_Keuze)),"",IF(Tb_Activiteiten[[#This Row],[Afschrijvingskosten]]=1,Tb_Activiteiten[[#Headers],[Afschrijvingskosten]],""))</f>
        <v/>
      </c>
      <c r="AY1256" t="str">
        <f>IF(ISNUMBER(FIND("overige",Methode_Keuze)),"",IF(Tb_Activiteiten[[#This Row],[Vergoeding]]=1,Tb_Activiteiten[[#Headers],[Vergoeding]],""))</f>
        <v/>
      </c>
      <c r="AZ1256" t="str">
        <f>IF(ISNUMBER(FIND("arbeid",Methode_Keuze)),"",IF(Tb_Activiteiten[[#This Row],[Arbeidskosten - vast tarief (excl eigen arbeid)]]=1,Tb_Activiteiten[[#Headers],[Arbeidskosten - vast tarief (excl eigen arbeid)]],""))</f>
        <v/>
      </c>
      <c r="BA1256" t="str">
        <f>IF(ISNUMBER(FIND("overige",Methode_Keuze)),"",IF(Tb_Activiteiten[[#This Row],[Overige kosten]]=1,Tb_Activiteiten[[#Headers],[Overige kosten]],""))</f>
        <v/>
      </c>
    </row>
    <row r="1257" spans="1:53" x14ac:dyDescent="0.25">
      <c r="A1257" s="135"/>
      <c r="B1257" s="135"/>
      <c r="C1257" s="135"/>
      <c r="D1257" s="135"/>
      <c r="E1257" s="135"/>
      <c r="F1257" s="135"/>
      <c r="G1257" s="135"/>
      <c r="O1257" s="56"/>
      <c r="Q1257" t="str">
        <f>IFERROR(IF(VLOOKUP(Tb_Activiteiten[[#This Row],[Openstelling]],Tb_Openstelling[],2,0)=1,1,""),"")</f>
        <v/>
      </c>
      <c r="AK1257" t="str">
        <f>IF(ISNUMBER(FIND("arbeid",Methode_Keuze)),"",IF(ISNUMBER(FIND("arbeid",Methode_Keuze)),"",IF(Tb_Activiteiten[[#This Row],[Loonkosten]]=1,Tb_Activiteiten[[#Headers],[Loonkosten]],"")))</f>
        <v/>
      </c>
      <c r="AL1257" t="str">
        <f>IF(ISNUMBER(FIND("arbeid",Methode_Keuze)),"",IF(ISNUMBER(FIND("arbeid",Methode_Keuze)),"",IF(Tb_Activiteiten[[#This Row],[Eigen arbeid]]=1,Tb_Activiteiten[[#Headers],[Eigen arbeid]],"")))</f>
        <v/>
      </c>
      <c r="AM1257" t="str">
        <f>IF(ISNUMBER(FIND("arbeid",Methode_Keuze)),"",IF(ISNUMBER(FIND("arbeid",Methode_Keuze)),"",IF(Tb_Activiteiten[[#This Row],[Projectmedewerker]]=1,Tb_Activiteiten[[#Headers],[Projectmedewerker]],"")))</f>
        <v/>
      </c>
      <c r="AN1257" t="str">
        <f>IF(ISNUMBER(FIND("arbeid",Methode_Keuze)),"",IF(ISNUMBER(FIND("arbeid",Methode_Keuze)),"",IF(Tb_Activiteiten[[#This Row],[Landbouwer]]=1,Tb_Activiteiten[[#Headers],[Landbouwer]],"")))</f>
        <v/>
      </c>
      <c r="AO1257" t="str">
        <f>IF(ISNUMBER(FIND("arbeid",Methode_Keuze)),"",IF(ISNUMBER(FIND("arbeid",Methode_Keuze)),"",IF(Tb_Activiteiten[[#This Row],[Adviseur]]=1,Tb_Activiteiten[[#Headers],[Adviseur]],"")))</f>
        <v/>
      </c>
      <c r="AP1257" t="str">
        <f>IF(ISNUMBER(FIND("arbeid",Methode_Keuze)),"",IF(ISNUMBER(FIND("arbeid",Methode_Keuze)),"",IF(Tb_Activiteiten[[#This Row],[Projectleider/Expert]]=1,Tb_Activiteiten[[#Headers],[Projectleider/Expert]],"")))</f>
        <v/>
      </c>
      <c r="AQ1257" t="str">
        <f>IF(ISNUMBER(FIND("arbeid",Methode_Keuze)),"",IF(ISNUMBER(FIND("arbeid",Methode_Keuze)),"",IF(Tb_Activiteiten[[#This Row],[Arbeidskosten]]=1,Tb_Activiteiten[[#Headers],[Arbeidskosten]],"")))</f>
        <v/>
      </c>
      <c r="AR1257" t="str">
        <f>IF(ISNUMBER(FIND("arbeid",Methode_Keuze)),"",IF(ISNUMBER(FIND("arbeid",Methode_Keuze)),"",IF(Tb_Activiteiten[[#This Row],[Arbeidskosten op basis van IKS]]=1,Tb_Activiteiten[[#Headers],[Arbeidskosten op basis van IKS]],"")))</f>
        <v/>
      </c>
      <c r="AS1257" t="str">
        <f>IF(ISNUMBER(FIND("overige",Methode_Keuze)),"",IF(Tb_Activiteiten[[#This Row],[Kosten derden exclusief btw]]=1,Tb_Activiteiten[[#Headers],[Kosten derden exclusief btw]],""))</f>
        <v/>
      </c>
      <c r="AT1257" t="str">
        <f>IF(ISNUMBER(FIND("overige",Methode_Keuze)),"",IF(Tb_Activiteiten[[#This Row],[Niet verrekenbare btw]]=1,Tb_Activiteiten[[#Headers],[Niet verrekenbare btw]],""))</f>
        <v/>
      </c>
      <c r="AU1257" t="str">
        <f>IF(ISNUMBER(FIND("overige",Methode_Keuze)),"",IF(Tb_Activiteiten[[#This Row],[Grondkosten]]=1,Tb_Activiteiten[[#Headers],[Grondkosten]],""))</f>
        <v/>
      </c>
      <c r="AV1257" t="str">
        <f>IF(ISNUMBER(FIND("overige",Methode_Keuze)),"",IF(Tb_Activiteiten[[#This Row],[Bijdrage in natura (overige)]]=1,Tb_Activiteiten[[#Headers],[Bijdrage in natura (overige)]],""))</f>
        <v/>
      </c>
      <c r="AW1257" t="str">
        <f>IF(ISNUMBER(FIND("overige",Methode_Keuze)),"",IF(Tb_Activiteiten[[#This Row],[Bijdrage in natura (vrijwilligers)]]=1,Tb_Activiteiten[[#Headers],[Bijdrage in natura (vrijwilligers)]],""))</f>
        <v/>
      </c>
      <c r="AX1257" t="str">
        <f>IF(ISNUMBER(FIND("overige",Methode_Keuze)),"",IF(Tb_Activiteiten[[#This Row],[Afschrijvingskosten]]=1,Tb_Activiteiten[[#Headers],[Afschrijvingskosten]],""))</f>
        <v/>
      </c>
      <c r="AY1257" t="str">
        <f>IF(ISNUMBER(FIND("overige",Methode_Keuze)),"",IF(Tb_Activiteiten[[#This Row],[Vergoeding]]=1,Tb_Activiteiten[[#Headers],[Vergoeding]],""))</f>
        <v/>
      </c>
      <c r="AZ1257" t="str">
        <f>IF(ISNUMBER(FIND("arbeid",Methode_Keuze)),"",IF(Tb_Activiteiten[[#This Row],[Arbeidskosten - vast tarief (excl eigen arbeid)]]=1,Tb_Activiteiten[[#Headers],[Arbeidskosten - vast tarief (excl eigen arbeid)]],""))</f>
        <v/>
      </c>
      <c r="BA1257" t="str">
        <f>IF(ISNUMBER(FIND("overige",Methode_Keuze)),"",IF(Tb_Activiteiten[[#This Row],[Overige kosten]]=1,Tb_Activiteiten[[#Headers],[Overige kosten]],""))</f>
        <v/>
      </c>
    </row>
    <row r="1258" spans="1:53" x14ac:dyDescent="0.25">
      <c r="A1258" s="135"/>
      <c r="B1258" s="135"/>
      <c r="C1258" s="135"/>
      <c r="D1258" s="135"/>
      <c r="E1258" s="135"/>
      <c r="F1258" s="135"/>
      <c r="G1258" s="135"/>
      <c r="O1258" s="56"/>
      <c r="Q1258" t="str">
        <f>IFERROR(IF(VLOOKUP(Tb_Activiteiten[[#This Row],[Openstelling]],Tb_Openstelling[],2,0)=1,1,""),"")</f>
        <v/>
      </c>
      <c r="AK1258" t="str">
        <f>IF(ISNUMBER(FIND("arbeid",Methode_Keuze)),"",IF(ISNUMBER(FIND("arbeid",Methode_Keuze)),"",IF(Tb_Activiteiten[[#This Row],[Loonkosten]]=1,Tb_Activiteiten[[#Headers],[Loonkosten]],"")))</f>
        <v/>
      </c>
      <c r="AL1258" t="str">
        <f>IF(ISNUMBER(FIND("arbeid",Methode_Keuze)),"",IF(ISNUMBER(FIND("arbeid",Methode_Keuze)),"",IF(Tb_Activiteiten[[#This Row],[Eigen arbeid]]=1,Tb_Activiteiten[[#Headers],[Eigen arbeid]],"")))</f>
        <v/>
      </c>
      <c r="AM1258" t="str">
        <f>IF(ISNUMBER(FIND("arbeid",Methode_Keuze)),"",IF(ISNUMBER(FIND("arbeid",Methode_Keuze)),"",IF(Tb_Activiteiten[[#This Row],[Projectmedewerker]]=1,Tb_Activiteiten[[#Headers],[Projectmedewerker]],"")))</f>
        <v/>
      </c>
      <c r="AN1258" t="str">
        <f>IF(ISNUMBER(FIND("arbeid",Methode_Keuze)),"",IF(ISNUMBER(FIND("arbeid",Methode_Keuze)),"",IF(Tb_Activiteiten[[#This Row],[Landbouwer]]=1,Tb_Activiteiten[[#Headers],[Landbouwer]],"")))</f>
        <v/>
      </c>
      <c r="AO1258" t="str">
        <f>IF(ISNUMBER(FIND("arbeid",Methode_Keuze)),"",IF(ISNUMBER(FIND("arbeid",Methode_Keuze)),"",IF(Tb_Activiteiten[[#This Row],[Adviseur]]=1,Tb_Activiteiten[[#Headers],[Adviseur]],"")))</f>
        <v/>
      </c>
      <c r="AP1258" t="str">
        <f>IF(ISNUMBER(FIND("arbeid",Methode_Keuze)),"",IF(ISNUMBER(FIND("arbeid",Methode_Keuze)),"",IF(Tb_Activiteiten[[#This Row],[Projectleider/Expert]]=1,Tb_Activiteiten[[#Headers],[Projectleider/Expert]],"")))</f>
        <v/>
      </c>
      <c r="AQ1258" t="str">
        <f>IF(ISNUMBER(FIND("arbeid",Methode_Keuze)),"",IF(ISNUMBER(FIND("arbeid",Methode_Keuze)),"",IF(Tb_Activiteiten[[#This Row],[Arbeidskosten]]=1,Tb_Activiteiten[[#Headers],[Arbeidskosten]],"")))</f>
        <v/>
      </c>
      <c r="AR1258" t="str">
        <f>IF(ISNUMBER(FIND("arbeid",Methode_Keuze)),"",IF(ISNUMBER(FIND("arbeid",Methode_Keuze)),"",IF(Tb_Activiteiten[[#This Row],[Arbeidskosten op basis van IKS]]=1,Tb_Activiteiten[[#Headers],[Arbeidskosten op basis van IKS]],"")))</f>
        <v/>
      </c>
      <c r="AS1258" t="str">
        <f>IF(ISNUMBER(FIND("overige",Methode_Keuze)),"",IF(Tb_Activiteiten[[#This Row],[Kosten derden exclusief btw]]=1,Tb_Activiteiten[[#Headers],[Kosten derden exclusief btw]],""))</f>
        <v/>
      </c>
      <c r="AT1258" t="str">
        <f>IF(ISNUMBER(FIND("overige",Methode_Keuze)),"",IF(Tb_Activiteiten[[#This Row],[Niet verrekenbare btw]]=1,Tb_Activiteiten[[#Headers],[Niet verrekenbare btw]],""))</f>
        <v/>
      </c>
      <c r="AU1258" t="str">
        <f>IF(ISNUMBER(FIND("overige",Methode_Keuze)),"",IF(Tb_Activiteiten[[#This Row],[Grondkosten]]=1,Tb_Activiteiten[[#Headers],[Grondkosten]],""))</f>
        <v/>
      </c>
      <c r="AV1258" t="str">
        <f>IF(ISNUMBER(FIND("overige",Methode_Keuze)),"",IF(Tb_Activiteiten[[#This Row],[Bijdrage in natura (overige)]]=1,Tb_Activiteiten[[#Headers],[Bijdrage in natura (overige)]],""))</f>
        <v/>
      </c>
      <c r="AW1258" t="str">
        <f>IF(ISNUMBER(FIND("overige",Methode_Keuze)),"",IF(Tb_Activiteiten[[#This Row],[Bijdrage in natura (vrijwilligers)]]=1,Tb_Activiteiten[[#Headers],[Bijdrage in natura (vrijwilligers)]],""))</f>
        <v/>
      </c>
      <c r="AX1258" t="str">
        <f>IF(ISNUMBER(FIND("overige",Methode_Keuze)),"",IF(Tb_Activiteiten[[#This Row],[Afschrijvingskosten]]=1,Tb_Activiteiten[[#Headers],[Afschrijvingskosten]],""))</f>
        <v/>
      </c>
      <c r="AY1258" t="str">
        <f>IF(ISNUMBER(FIND("overige",Methode_Keuze)),"",IF(Tb_Activiteiten[[#This Row],[Vergoeding]]=1,Tb_Activiteiten[[#Headers],[Vergoeding]],""))</f>
        <v/>
      </c>
      <c r="AZ1258" t="str">
        <f>IF(ISNUMBER(FIND("arbeid",Methode_Keuze)),"",IF(Tb_Activiteiten[[#This Row],[Arbeidskosten - vast tarief (excl eigen arbeid)]]=1,Tb_Activiteiten[[#Headers],[Arbeidskosten - vast tarief (excl eigen arbeid)]],""))</f>
        <v/>
      </c>
      <c r="BA1258" t="str">
        <f>IF(ISNUMBER(FIND("overige",Methode_Keuze)),"",IF(Tb_Activiteiten[[#This Row],[Overige kosten]]=1,Tb_Activiteiten[[#Headers],[Overige kosten]],""))</f>
        <v/>
      </c>
    </row>
    <row r="1259" spans="1:53" x14ac:dyDescent="0.25">
      <c r="A1259" s="135"/>
      <c r="B1259" s="135"/>
      <c r="C1259" s="135"/>
      <c r="D1259" s="135"/>
      <c r="E1259" s="135"/>
      <c r="F1259" s="135"/>
      <c r="G1259" s="135"/>
      <c r="O1259" s="56"/>
      <c r="Q1259" t="str">
        <f>IFERROR(IF(VLOOKUP(Tb_Activiteiten[[#This Row],[Openstelling]],Tb_Openstelling[],2,0)=1,1,""),"")</f>
        <v/>
      </c>
      <c r="AK1259" t="str">
        <f>IF(ISNUMBER(FIND("arbeid",Methode_Keuze)),"",IF(ISNUMBER(FIND("arbeid",Methode_Keuze)),"",IF(Tb_Activiteiten[[#This Row],[Loonkosten]]=1,Tb_Activiteiten[[#Headers],[Loonkosten]],"")))</f>
        <v/>
      </c>
      <c r="AL1259" t="str">
        <f>IF(ISNUMBER(FIND("arbeid",Methode_Keuze)),"",IF(ISNUMBER(FIND("arbeid",Methode_Keuze)),"",IF(Tb_Activiteiten[[#This Row],[Eigen arbeid]]=1,Tb_Activiteiten[[#Headers],[Eigen arbeid]],"")))</f>
        <v/>
      </c>
      <c r="AM1259" t="str">
        <f>IF(ISNUMBER(FIND("arbeid",Methode_Keuze)),"",IF(ISNUMBER(FIND("arbeid",Methode_Keuze)),"",IF(Tb_Activiteiten[[#This Row],[Projectmedewerker]]=1,Tb_Activiteiten[[#Headers],[Projectmedewerker]],"")))</f>
        <v/>
      </c>
      <c r="AN1259" t="str">
        <f>IF(ISNUMBER(FIND("arbeid",Methode_Keuze)),"",IF(ISNUMBER(FIND("arbeid",Methode_Keuze)),"",IF(Tb_Activiteiten[[#This Row],[Landbouwer]]=1,Tb_Activiteiten[[#Headers],[Landbouwer]],"")))</f>
        <v/>
      </c>
      <c r="AO1259" t="str">
        <f>IF(ISNUMBER(FIND("arbeid",Methode_Keuze)),"",IF(ISNUMBER(FIND("arbeid",Methode_Keuze)),"",IF(Tb_Activiteiten[[#This Row],[Adviseur]]=1,Tb_Activiteiten[[#Headers],[Adviseur]],"")))</f>
        <v/>
      </c>
      <c r="AP1259" t="str">
        <f>IF(ISNUMBER(FIND("arbeid",Methode_Keuze)),"",IF(ISNUMBER(FIND("arbeid",Methode_Keuze)),"",IF(Tb_Activiteiten[[#This Row],[Projectleider/Expert]]=1,Tb_Activiteiten[[#Headers],[Projectleider/Expert]],"")))</f>
        <v/>
      </c>
      <c r="AQ1259" t="str">
        <f>IF(ISNUMBER(FIND("arbeid",Methode_Keuze)),"",IF(ISNUMBER(FIND("arbeid",Methode_Keuze)),"",IF(Tb_Activiteiten[[#This Row],[Arbeidskosten]]=1,Tb_Activiteiten[[#Headers],[Arbeidskosten]],"")))</f>
        <v/>
      </c>
      <c r="AR1259" t="str">
        <f>IF(ISNUMBER(FIND("arbeid",Methode_Keuze)),"",IF(ISNUMBER(FIND("arbeid",Methode_Keuze)),"",IF(Tb_Activiteiten[[#This Row],[Arbeidskosten op basis van IKS]]=1,Tb_Activiteiten[[#Headers],[Arbeidskosten op basis van IKS]],"")))</f>
        <v/>
      </c>
      <c r="AS1259" t="str">
        <f>IF(ISNUMBER(FIND("overige",Methode_Keuze)),"",IF(Tb_Activiteiten[[#This Row],[Kosten derden exclusief btw]]=1,Tb_Activiteiten[[#Headers],[Kosten derden exclusief btw]],""))</f>
        <v/>
      </c>
      <c r="AT1259" t="str">
        <f>IF(ISNUMBER(FIND("overige",Methode_Keuze)),"",IF(Tb_Activiteiten[[#This Row],[Niet verrekenbare btw]]=1,Tb_Activiteiten[[#Headers],[Niet verrekenbare btw]],""))</f>
        <v/>
      </c>
      <c r="AU1259" t="str">
        <f>IF(ISNUMBER(FIND("overige",Methode_Keuze)),"",IF(Tb_Activiteiten[[#This Row],[Grondkosten]]=1,Tb_Activiteiten[[#Headers],[Grondkosten]],""))</f>
        <v/>
      </c>
      <c r="AV1259" t="str">
        <f>IF(ISNUMBER(FIND("overige",Methode_Keuze)),"",IF(Tb_Activiteiten[[#This Row],[Bijdrage in natura (overige)]]=1,Tb_Activiteiten[[#Headers],[Bijdrage in natura (overige)]],""))</f>
        <v/>
      </c>
      <c r="AW1259" t="str">
        <f>IF(ISNUMBER(FIND("overige",Methode_Keuze)),"",IF(Tb_Activiteiten[[#This Row],[Bijdrage in natura (vrijwilligers)]]=1,Tb_Activiteiten[[#Headers],[Bijdrage in natura (vrijwilligers)]],""))</f>
        <v/>
      </c>
      <c r="AX1259" t="str">
        <f>IF(ISNUMBER(FIND("overige",Methode_Keuze)),"",IF(Tb_Activiteiten[[#This Row],[Afschrijvingskosten]]=1,Tb_Activiteiten[[#Headers],[Afschrijvingskosten]],""))</f>
        <v/>
      </c>
      <c r="AY1259" t="str">
        <f>IF(ISNUMBER(FIND("overige",Methode_Keuze)),"",IF(Tb_Activiteiten[[#This Row],[Vergoeding]]=1,Tb_Activiteiten[[#Headers],[Vergoeding]],""))</f>
        <v/>
      </c>
      <c r="AZ1259" t="str">
        <f>IF(ISNUMBER(FIND("arbeid",Methode_Keuze)),"",IF(Tb_Activiteiten[[#This Row],[Arbeidskosten - vast tarief (excl eigen arbeid)]]=1,Tb_Activiteiten[[#Headers],[Arbeidskosten - vast tarief (excl eigen arbeid)]],""))</f>
        <v/>
      </c>
      <c r="BA1259" t="str">
        <f>IF(ISNUMBER(FIND("overige",Methode_Keuze)),"",IF(Tb_Activiteiten[[#This Row],[Overige kosten]]=1,Tb_Activiteiten[[#Headers],[Overige kosten]],""))</f>
        <v/>
      </c>
    </row>
    <row r="1260" spans="1:53" x14ac:dyDescent="0.25">
      <c r="A1260" s="135"/>
      <c r="B1260" s="135"/>
      <c r="C1260" s="135"/>
      <c r="D1260" s="135"/>
      <c r="E1260" s="135"/>
      <c r="F1260" s="135"/>
      <c r="G1260" s="135"/>
      <c r="O1260" s="56"/>
      <c r="Q1260" t="str">
        <f>IFERROR(IF(VLOOKUP(Tb_Activiteiten[[#This Row],[Openstelling]],Tb_Openstelling[],2,0)=1,1,""),"")</f>
        <v/>
      </c>
      <c r="AK1260" t="str">
        <f>IF(ISNUMBER(FIND("arbeid",Methode_Keuze)),"",IF(ISNUMBER(FIND("arbeid",Methode_Keuze)),"",IF(Tb_Activiteiten[[#This Row],[Loonkosten]]=1,Tb_Activiteiten[[#Headers],[Loonkosten]],"")))</f>
        <v/>
      </c>
      <c r="AL1260" t="str">
        <f>IF(ISNUMBER(FIND("arbeid",Methode_Keuze)),"",IF(ISNUMBER(FIND("arbeid",Methode_Keuze)),"",IF(Tb_Activiteiten[[#This Row],[Eigen arbeid]]=1,Tb_Activiteiten[[#Headers],[Eigen arbeid]],"")))</f>
        <v/>
      </c>
      <c r="AM1260" t="str">
        <f>IF(ISNUMBER(FIND("arbeid",Methode_Keuze)),"",IF(ISNUMBER(FIND("arbeid",Methode_Keuze)),"",IF(Tb_Activiteiten[[#This Row],[Projectmedewerker]]=1,Tb_Activiteiten[[#Headers],[Projectmedewerker]],"")))</f>
        <v/>
      </c>
      <c r="AN1260" t="str">
        <f>IF(ISNUMBER(FIND("arbeid",Methode_Keuze)),"",IF(ISNUMBER(FIND("arbeid",Methode_Keuze)),"",IF(Tb_Activiteiten[[#This Row],[Landbouwer]]=1,Tb_Activiteiten[[#Headers],[Landbouwer]],"")))</f>
        <v/>
      </c>
      <c r="AO1260" t="str">
        <f>IF(ISNUMBER(FIND("arbeid",Methode_Keuze)),"",IF(ISNUMBER(FIND("arbeid",Methode_Keuze)),"",IF(Tb_Activiteiten[[#This Row],[Adviseur]]=1,Tb_Activiteiten[[#Headers],[Adviseur]],"")))</f>
        <v/>
      </c>
      <c r="AP1260" t="str">
        <f>IF(ISNUMBER(FIND("arbeid",Methode_Keuze)),"",IF(ISNUMBER(FIND("arbeid",Methode_Keuze)),"",IF(Tb_Activiteiten[[#This Row],[Projectleider/Expert]]=1,Tb_Activiteiten[[#Headers],[Projectleider/Expert]],"")))</f>
        <v/>
      </c>
      <c r="AQ1260" t="str">
        <f>IF(ISNUMBER(FIND("arbeid",Methode_Keuze)),"",IF(ISNUMBER(FIND("arbeid",Methode_Keuze)),"",IF(Tb_Activiteiten[[#This Row],[Arbeidskosten]]=1,Tb_Activiteiten[[#Headers],[Arbeidskosten]],"")))</f>
        <v/>
      </c>
      <c r="AR1260" t="str">
        <f>IF(ISNUMBER(FIND("arbeid",Methode_Keuze)),"",IF(ISNUMBER(FIND("arbeid",Methode_Keuze)),"",IF(Tb_Activiteiten[[#This Row],[Arbeidskosten op basis van IKS]]=1,Tb_Activiteiten[[#Headers],[Arbeidskosten op basis van IKS]],"")))</f>
        <v/>
      </c>
      <c r="AS1260" t="str">
        <f>IF(ISNUMBER(FIND("overige",Methode_Keuze)),"",IF(Tb_Activiteiten[[#This Row],[Kosten derden exclusief btw]]=1,Tb_Activiteiten[[#Headers],[Kosten derden exclusief btw]],""))</f>
        <v/>
      </c>
      <c r="AT1260" t="str">
        <f>IF(ISNUMBER(FIND("overige",Methode_Keuze)),"",IF(Tb_Activiteiten[[#This Row],[Niet verrekenbare btw]]=1,Tb_Activiteiten[[#Headers],[Niet verrekenbare btw]],""))</f>
        <v/>
      </c>
      <c r="AU1260" t="str">
        <f>IF(ISNUMBER(FIND("overige",Methode_Keuze)),"",IF(Tb_Activiteiten[[#This Row],[Grondkosten]]=1,Tb_Activiteiten[[#Headers],[Grondkosten]],""))</f>
        <v/>
      </c>
      <c r="AV1260" t="str">
        <f>IF(ISNUMBER(FIND("overige",Methode_Keuze)),"",IF(Tb_Activiteiten[[#This Row],[Bijdrage in natura (overige)]]=1,Tb_Activiteiten[[#Headers],[Bijdrage in natura (overige)]],""))</f>
        <v/>
      </c>
      <c r="AW1260" t="str">
        <f>IF(ISNUMBER(FIND("overige",Methode_Keuze)),"",IF(Tb_Activiteiten[[#This Row],[Bijdrage in natura (vrijwilligers)]]=1,Tb_Activiteiten[[#Headers],[Bijdrage in natura (vrijwilligers)]],""))</f>
        <v/>
      </c>
      <c r="AX1260" t="str">
        <f>IF(ISNUMBER(FIND("overige",Methode_Keuze)),"",IF(Tb_Activiteiten[[#This Row],[Afschrijvingskosten]]=1,Tb_Activiteiten[[#Headers],[Afschrijvingskosten]],""))</f>
        <v/>
      </c>
      <c r="AY1260" t="str">
        <f>IF(ISNUMBER(FIND("overige",Methode_Keuze)),"",IF(Tb_Activiteiten[[#This Row],[Vergoeding]]=1,Tb_Activiteiten[[#Headers],[Vergoeding]],""))</f>
        <v/>
      </c>
      <c r="AZ1260" t="str">
        <f>IF(ISNUMBER(FIND("arbeid",Methode_Keuze)),"",IF(Tb_Activiteiten[[#This Row],[Arbeidskosten - vast tarief (excl eigen arbeid)]]=1,Tb_Activiteiten[[#Headers],[Arbeidskosten - vast tarief (excl eigen arbeid)]],""))</f>
        <v/>
      </c>
      <c r="BA1260" t="str">
        <f>IF(ISNUMBER(FIND("overige",Methode_Keuze)),"",IF(Tb_Activiteiten[[#This Row],[Overige kosten]]=1,Tb_Activiteiten[[#Headers],[Overige kosten]],""))</f>
        <v/>
      </c>
    </row>
    <row r="1261" spans="1:53" x14ac:dyDescent="0.25">
      <c r="A1261" s="135"/>
      <c r="B1261" s="135"/>
      <c r="C1261" s="135"/>
      <c r="D1261" s="135"/>
      <c r="E1261" s="135"/>
      <c r="F1261" s="135"/>
      <c r="G1261" s="135"/>
      <c r="O1261" s="56"/>
      <c r="Q1261" t="str">
        <f>IFERROR(IF(VLOOKUP(Tb_Activiteiten[[#This Row],[Openstelling]],Tb_Openstelling[],2,0)=1,1,""),"")</f>
        <v/>
      </c>
      <c r="AK1261" t="str">
        <f>IF(ISNUMBER(FIND("arbeid",Methode_Keuze)),"",IF(ISNUMBER(FIND("arbeid",Methode_Keuze)),"",IF(Tb_Activiteiten[[#This Row],[Loonkosten]]=1,Tb_Activiteiten[[#Headers],[Loonkosten]],"")))</f>
        <v/>
      </c>
      <c r="AL1261" t="str">
        <f>IF(ISNUMBER(FIND("arbeid",Methode_Keuze)),"",IF(ISNUMBER(FIND("arbeid",Methode_Keuze)),"",IF(Tb_Activiteiten[[#This Row],[Eigen arbeid]]=1,Tb_Activiteiten[[#Headers],[Eigen arbeid]],"")))</f>
        <v/>
      </c>
      <c r="AM1261" t="str">
        <f>IF(ISNUMBER(FIND("arbeid",Methode_Keuze)),"",IF(ISNUMBER(FIND("arbeid",Methode_Keuze)),"",IF(Tb_Activiteiten[[#This Row],[Projectmedewerker]]=1,Tb_Activiteiten[[#Headers],[Projectmedewerker]],"")))</f>
        <v/>
      </c>
      <c r="AN1261" t="str">
        <f>IF(ISNUMBER(FIND("arbeid",Methode_Keuze)),"",IF(ISNUMBER(FIND("arbeid",Methode_Keuze)),"",IF(Tb_Activiteiten[[#This Row],[Landbouwer]]=1,Tb_Activiteiten[[#Headers],[Landbouwer]],"")))</f>
        <v/>
      </c>
      <c r="AO1261" t="str">
        <f>IF(ISNUMBER(FIND("arbeid",Methode_Keuze)),"",IF(ISNUMBER(FIND("arbeid",Methode_Keuze)),"",IF(Tb_Activiteiten[[#This Row],[Adviseur]]=1,Tb_Activiteiten[[#Headers],[Adviseur]],"")))</f>
        <v/>
      </c>
      <c r="AP1261" t="str">
        <f>IF(ISNUMBER(FIND("arbeid",Methode_Keuze)),"",IF(ISNUMBER(FIND("arbeid",Methode_Keuze)),"",IF(Tb_Activiteiten[[#This Row],[Projectleider/Expert]]=1,Tb_Activiteiten[[#Headers],[Projectleider/Expert]],"")))</f>
        <v/>
      </c>
      <c r="AQ1261" t="str">
        <f>IF(ISNUMBER(FIND("arbeid",Methode_Keuze)),"",IF(ISNUMBER(FIND("arbeid",Methode_Keuze)),"",IF(Tb_Activiteiten[[#This Row],[Arbeidskosten]]=1,Tb_Activiteiten[[#Headers],[Arbeidskosten]],"")))</f>
        <v/>
      </c>
      <c r="AR1261" t="str">
        <f>IF(ISNUMBER(FIND("arbeid",Methode_Keuze)),"",IF(ISNUMBER(FIND("arbeid",Methode_Keuze)),"",IF(Tb_Activiteiten[[#This Row],[Arbeidskosten op basis van IKS]]=1,Tb_Activiteiten[[#Headers],[Arbeidskosten op basis van IKS]],"")))</f>
        <v/>
      </c>
      <c r="AS1261" t="str">
        <f>IF(ISNUMBER(FIND("overige",Methode_Keuze)),"",IF(Tb_Activiteiten[[#This Row],[Kosten derden exclusief btw]]=1,Tb_Activiteiten[[#Headers],[Kosten derden exclusief btw]],""))</f>
        <v/>
      </c>
      <c r="AT1261" t="str">
        <f>IF(ISNUMBER(FIND("overige",Methode_Keuze)),"",IF(Tb_Activiteiten[[#This Row],[Niet verrekenbare btw]]=1,Tb_Activiteiten[[#Headers],[Niet verrekenbare btw]],""))</f>
        <v/>
      </c>
      <c r="AU1261" t="str">
        <f>IF(ISNUMBER(FIND("overige",Methode_Keuze)),"",IF(Tb_Activiteiten[[#This Row],[Grondkosten]]=1,Tb_Activiteiten[[#Headers],[Grondkosten]],""))</f>
        <v/>
      </c>
      <c r="AV1261" t="str">
        <f>IF(ISNUMBER(FIND("overige",Methode_Keuze)),"",IF(Tb_Activiteiten[[#This Row],[Bijdrage in natura (overige)]]=1,Tb_Activiteiten[[#Headers],[Bijdrage in natura (overige)]],""))</f>
        <v/>
      </c>
      <c r="AW1261" t="str">
        <f>IF(ISNUMBER(FIND("overige",Methode_Keuze)),"",IF(Tb_Activiteiten[[#This Row],[Bijdrage in natura (vrijwilligers)]]=1,Tb_Activiteiten[[#Headers],[Bijdrage in natura (vrijwilligers)]],""))</f>
        <v/>
      </c>
      <c r="AX1261" t="str">
        <f>IF(ISNUMBER(FIND("overige",Methode_Keuze)),"",IF(Tb_Activiteiten[[#This Row],[Afschrijvingskosten]]=1,Tb_Activiteiten[[#Headers],[Afschrijvingskosten]],""))</f>
        <v/>
      </c>
      <c r="AY1261" t="str">
        <f>IF(ISNUMBER(FIND("overige",Methode_Keuze)),"",IF(Tb_Activiteiten[[#This Row],[Vergoeding]]=1,Tb_Activiteiten[[#Headers],[Vergoeding]],""))</f>
        <v/>
      </c>
      <c r="AZ1261" t="str">
        <f>IF(ISNUMBER(FIND("arbeid",Methode_Keuze)),"",IF(Tb_Activiteiten[[#This Row],[Arbeidskosten - vast tarief (excl eigen arbeid)]]=1,Tb_Activiteiten[[#Headers],[Arbeidskosten - vast tarief (excl eigen arbeid)]],""))</f>
        <v/>
      </c>
      <c r="BA1261" t="str">
        <f>IF(ISNUMBER(FIND("overige",Methode_Keuze)),"",IF(Tb_Activiteiten[[#This Row],[Overige kosten]]=1,Tb_Activiteiten[[#Headers],[Overige kosten]],""))</f>
        <v/>
      </c>
    </row>
    <row r="1262" spans="1:53" x14ac:dyDescent="0.25">
      <c r="A1262" s="135"/>
      <c r="B1262" s="135"/>
      <c r="C1262" s="135"/>
      <c r="D1262" s="135"/>
      <c r="E1262" s="135"/>
      <c r="F1262" s="135"/>
      <c r="G1262" s="135"/>
      <c r="O1262" s="56"/>
      <c r="Q1262" t="str">
        <f>IFERROR(IF(VLOOKUP(Tb_Activiteiten[[#This Row],[Openstelling]],Tb_Openstelling[],2,0)=1,1,""),"")</f>
        <v/>
      </c>
      <c r="AK1262" t="str">
        <f>IF(ISNUMBER(FIND("arbeid",Methode_Keuze)),"",IF(ISNUMBER(FIND("arbeid",Methode_Keuze)),"",IF(Tb_Activiteiten[[#This Row],[Loonkosten]]=1,Tb_Activiteiten[[#Headers],[Loonkosten]],"")))</f>
        <v/>
      </c>
      <c r="AL1262" t="str">
        <f>IF(ISNUMBER(FIND("arbeid",Methode_Keuze)),"",IF(ISNUMBER(FIND("arbeid",Methode_Keuze)),"",IF(Tb_Activiteiten[[#This Row],[Eigen arbeid]]=1,Tb_Activiteiten[[#Headers],[Eigen arbeid]],"")))</f>
        <v/>
      </c>
      <c r="AM1262" t="str">
        <f>IF(ISNUMBER(FIND("arbeid",Methode_Keuze)),"",IF(ISNUMBER(FIND("arbeid",Methode_Keuze)),"",IF(Tb_Activiteiten[[#This Row],[Projectmedewerker]]=1,Tb_Activiteiten[[#Headers],[Projectmedewerker]],"")))</f>
        <v/>
      </c>
      <c r="AN1262" t="str">
        <f>IF(ISNUMBER(FIND("arbeid",Methode_Keuze)),"",IF(ISNUMBER(FIND("arbeid",Methode_Keuze)),"",IF(Tb_Activiteiten[[#This Row],[Landbouwer]]=1,Tb_Activiteiten[[#Headers],[Landbouwer]],"")))</f>
        <v/>
      </c>
      <c r="AO1262" t="str">
        <f>IF(ISNUMBER(FIND("arbeid",Methode_Keuze)),"",IF(ISNUMBER(FIND("arbeid",Methode_Keuze)),"",IF(Tb_Activiteiten[[#This Row],[Adviseur]]=1,Tb_Activiteiten[[#Headers],[Adviseur]],"")))</f>
        <v/>
      </c>
      <c r="AP1262" t="str">
        <f>IF(ISNUMBER(FIND("arbeid",Methode_Keuze)),"",IF(ISNUMBER(FIND("arbeid",Methode_Keuze)),"",IF(Tb_Activiteiten[[#This Row],[Projectleider/Expert]]=1,Tb_Activiteiten[[#Headers],[Projectleider/Expert]],"")))</f>
        <v/>
      </c>
      <c r="AQ1262" t="str">
        <f>IF(ISNUMBER(FIND("arbeid",Methode_Keuze)),"",IF(ISNUMBER(FIND("arbeid",Methode_Keuze)),"",IF(Tb_Activiteiten[[#This Row],[Arbeidskosten]]=1,Tb_Activiteiten[[#Headers],[Arbeidskosten]],"")))</f>
        <v/>
      </c>
      <c r="AR1262" t="str">
        <f>IF(ISNUMBER(FIND("arbeid",Methode_Keuze)),"",IF(ISNUMBER(FIND("arbeid",Methode_Keuze)),"",IF(Tb_Activiteiten[[#This Row],[Arbeidskosten op basis van IKS]]=1,Tb_Activiteiten[[#Headers],[Arbeidskosten op basis van IKS]],"")))</f>
        <v/>
      </c>
      <c r="AS1262" t="str">
        <f>IF(ISNUMBER(FIND("overige",Methode_Keuze)),"",IF(Tb_Activiteiten[[#This Row],[Kosten derden exclusief btw]]=1,Tb_Activiteiten[[#Headers],[Kosten derden exclusief btw]],""))</f>
        <v/>
      </c>
      <c r="AT1262" t="str">
        <f>IF(ISNUMBER(FIND("overige",Methode_Keuze)),"",IF(Tb_Activiteiten[[#This Row],[Niet verrekenbare btw]]=1,Tb_Activiteiten[[#Headers],[Niet verrekenbare btw]],""))</f>
        <v/>
      </c>
      <c r="AU1262" t="str">
        <f>IF(ISNUMBER(FIND("overige",Methode_Keuze)),"",IF(Tb_Activiteiten[[#This Row],[Grondkosten]]=1,Tb_Activiteiten[[#Headers],[Grondkosten]],""))</f>
        <v/>
      </c>
      <c r="AV1262" t="str">
        <f>IF(ISNUMBER(FIND("overige",Methode_Keuze)),"",IF(Tb_Activiteiten[[#This Row],[Bijdrage in natura (overige)]]=1,Tb_Activiteiten[[#Headers],[Bijdrage in natura (overige)]],""))</f>
        <v/>
      </c>
      <c r="AW1262" t="str">
        <f>IF(ISNUMBER(FIND("overige",Methode_Keuze)),"",IF(Tb_Activiteiten[[#This Row],[Bijdrage in natura (vrijwilligers)]]=1,Tb_Activiteiten[[#Headers],[Bijdrage in natura (vrijwilligers)]],""))</f>
        <v/>
      </c>
      <c r="AX1262" t="str">
        <f>IF(ISNUMBER(FIND("overige",Methode_Keuze)),"",IF(Tb_Activiteiten[[#This Row],[Afschrijvingskosten]]=1,Tb_Activiteiten[[#Headers],[Afschrijvingskosten]],""))</f>
        <v/>
      </c>
      <c r="AY1262" t="str">
        <f>IF(ISNUMBER(FIND("overige",Methode_Keuze)),"",IF(Tb_Activiteiten[[#This Row],[Vergoeding]]=1,Tb_Activiteiten[[#Headers],[Vergoeding]],""))</f>
        <v/>
      </c>
      <c r="AZ1262" t="str">
        <f>IF(ISNUMBER(FIND("arbeid",Methode_Keuze)),"",IF(Tb_Activiteiten[[#This Row],[Arbeidskosten - vast tarief (excl eigen arbeid)]]=1,Tb_Activiteiten[[#Headers],[Arbeidskosten - vast tarief (excl eigen arbeid)]],""))</f>
        <v/>
      </c>
      <c r="BA1262" t="str">
        <f>IF(ISNUMBER(FIND("overige",Methode_Keuze)),"",IF(Tb_Activiteiten[[#This Row],[Overige kosten]]=1,Tb_Activiteiten[[#Headers],[Overige kosten]],""))</f>
        <v/>
      </c>
    </row>
    <row r="1263" spans="1:53" x14ac:dyDescent="0.25">
      <c r="A1263" s="135"/>
      <c r="B1263" s="135"/>
      <c r="C1263" s="135"/>
      <c r="D1263" s="135"/>
      <c r="E1263" s="135"/>
      <c r="F1263" s="135"/>
      <c r="G1263" s="135"/>
      <c r="O1263" s="56"/>
      <c r="Q1263" t="str">
        <f>IFERROR(IF(VLOOKUP(Tb_Activiteiten[[#This Row],[Openstelling]],Tb_Openstelling[],2,0)=1,1,""),"")</f>
        <v/>
      </c>
      <c r="AK1263" t="str">
        <f>IF(ISNUMBER(FIND("arbeid",Methode_Keuze)),"",IF(ISNUMBER(FIND("arbeid",Methode_Keuze)),"",IF(Tb_Activiteiten[[#This Row],[Loonkosten]]=1,Tb_Activiteiten[[#Headers],[Loonkosten]],"")))</f>
        <v/>
      </c>
      <c r="AL1263" t="str">
        <f>IF(ISNUMBER(FIND("arbeid",Methode_Keuze)),"",IF(ISNUMBER(FIND("arbeid",Methode_Keuze)),"",IF(Tb_Activiteiten[[#This Row],[Eigen arbeid]]=1,Tb_Activiteiten[[#Headers],[Eigen arbeid]],"")))</f>
        <v/>
      </c>
      <c r="AM1263" t="str">
        <f>IF(ISNUMBER(FIND("arbeid",Methode_Keuze)),"",IF(ISNUMBER(FIND("arbeid",Methode_Keuze)),"",IF(Tb_Activiteiten[[#This Row],[Projectmedewerker]]=1,Tb_Activiteiten[[#Headers],[Projectmedewerker]],"")))</f>
        <v/>
      </c>
      <c r="AN1263" t="str">
        <f>IF(ISNUMBER(FIND("arbeid",Methode_Keuze)),"",IF(ISNUMBER(FIND("arbeid",Methode_Keuze)),"",IF(Tb_Activiteiten[[#This Row],[Landbouwer]]=1,Tb_Activiteiten[[#Headers],[Landbouwer]],"")))</f>
        <v/>
      </c>
      <c r="AO1263" t="str">
        <f>IF(ISNUMBER(FIND("arbeid",Methode_Keuze)),"",IF(ISNUMBER(FIND("arbeid",Methode_Keuze)),"",IF(Tb_Activiteiten[[#This Row],[Adviseur]]=1,Tb_Activiteiten[[#Headers],[Adviseur]],"")))</f>
        <v/>
      </c>
      <c r="AP1263" t="str">
        <f>IF(ISNUMBER(FIND("arbeid",Methode_Keuze)),"",IF(ISNUMBER(FIND("arbeid",Methode_Keuze)),"",IF(Tb_Activiteiten[[#This Row],[Projectleider/Expert]]=1,Tb_Activiteiten[[#Headers],[Projectleider/Expert]],"")))</f>
        <v/>
      </c>
      <c r="AQ1263" t="str">
        <f>IF(ISNUMBER(FIND("arbeid",Methode_Keuze)),"",IF(ISNUMBER(FIND("arbeid",Methode_Keuze)),"",IF(Tb_Activiteiten[[#This Row],[Arbeidskosten]]=1,Tb_Activiteiten[[#Headers],[Arbeidskosten]],"")))</f>
        <v/>
      </c>
      <c r="AR1263" t="str">
        <f>IF(ISNUMBER(FIND("arbeid",Methode_Keuze)),"",IF(ISNUMBER(FIND("arbeid",Methode_Keuze)),"",IF(Tb_Activiteiten[[#This Row],[Arbeidskosten op basis van IKS]]=1,Tb_Activiteiten[[#Headers],[Arbeidskosten op basis van IKS]],"")))</f>
        <v/>
      </c>
      <c r="AS1263" t="str">
        <f>IF(ISNUMBER(FIND("overige",Methode_Keuze)),"",IF(Tb_Activiteiten[[#This Row],[Kosten derden exclusief btw]]=1,Tb_Activiteiten[[#Headers],[Kosten derden exclusief btw]],""))</f>
        <v/>
      </c>
      <c r="AT1263" t="str">
        <f>IF(ISNUMBER(FIND("overige",Methode_Keuze)),"",IF(Tb_Activiteiten[[#This Row],[Niet verrekenbare btw]]=1,Tb_Activiteiten[[#Headers],[Niet verrekenbare btw]],""))</f>
        <v/>
      </c>
      <c r="AU1263" t="str">
        <f>IF(ISNUMBER(FIND("overige",Methode_Keuze)),"",IF(Tb_Activiteiten[[#This Row],[Grondkosten]]=1,Tb_Activiteiten[[#Headers],[Grondkosten]],""))</f>
        <v/>
      </c>
      <c r="AV1263" t="str">
        <f>IF(ISNUMBER(FIND("overige",Methode_Keuze)),"",IF(Tb_Activiteiten[[#This Row],[Bijdrage in natura (overige)]]=1,Tb_Activiteiten[[#Headers],[Bijdrage in natura (overige)]],""))</f>
        <v/>
      </c>
      <c r="AW1263" t="str">
        <f>IF(ISNUMBER(FIND("overige",Methode_Keuze)),"",IF(Tb_Activiteiten[[#This Row],[Bijdrage in natura (vrijwilligers)]]=1,Tb_Activiteiten[[#Headers],[Bijdrage in natura (vrijwilligers)]],""))</f>
        <v/>
      </c>
      <c r="AX1263" t="str">
        <f>IF(ISNUMBER(FIND("overige",Methode_Keuze)),"",IF(Tb_Activiteiten[[#This Row],[Afschrijvingskosten]]=1,Tb_Activiteiten[[#Headers],[Afschrijvingskosten]],""))</f>
        <v/>
      </c>
      <c r="AY1263" t="str">
        <f>IF(ISNUMBER(FIND("overige",Methode_Keuze)),"",IF(Tb_Activiteiten[[#This Row],[Vergoeding]]=1,Tb_Activiteiten[[#Headers],[Vergoeding]],""))</f>
        <v/>
      </c>
      <c r="AZ1263" t="str">
        <f>IF(ISNUMBER(FIND("arbeid",Methode_Keuze)),"",IF(Tb_Activiteiten[[#This Row],[Arbeidskosten - vast tarief (excl eigen arbeid)]]=1,Tb_Activiteiten[[#Headers],[Arbeidskosten - vast tarief (excl eigen arbeid)]],""))</f>
        <v/>
      </c>
      <c r="BA1263" t="str">
        <f>IF(ISNUMBER(FIND("overige",Methode_Keuze)),"",IF(Tb_Activiteiten[[#This Row],[Overige kosten]]=1,Tb_Activiteiten[[#Headers],[Overige kosten]],""))</f>
        <v/>
      </c>
    </row>
    <row r="1264" spans="1:53" x14ac:dyDescent="0.25">
      <c r="A1264" s="135"/>
      <c r="B1264" s="135"/>
      <c r="C1264" s="135"/>
      <c r="D1264" s="135"/>
      <c r="E1264" s="135"/>
      <c r="F1264" s="135"/>
      <c r="G1264" s="135"/>
      <c r="O1264" s="56"/>
      <c r="Q1264" t="str">
        <f>IFERROR(IF(VLOOKUP(Tb_Activiteiten[[#This Row],[Openstelling]],Tb_Openstelling[],2,0)=1,1,""),"")</f>
        <v/>
      </c>
      <c r="AK1264" t="str">
        <f>IF(ISNUMBER(FIND("arbeid",Methode_Keuze)),"",IF(ISNUMBER(FIND("arbeid",Methode_Keuze)),"",IF(Tb_Activiteiten[[#This Row],[Loonkosten]]=1,Tb_Activiteiten[[#Headers],[Loonkosten]],"")))</f>
        <v/>
      </c>
      <c r="AL1264" t="str">
        <f>IF(ISNUMBER(FIND("arbeid",Methode_Keuze)),"",IF(ISNUMBER(FIND("arbeid",Methode_Keuze)),"",IF(Tb_Activiteiten[[#This Row],[Eigen arbeid]]=1,Tb_Activiteiten[[#Headers],[Eigen arbeid]],"")))</f>
        <v/>
      </c>
      <c r="AM1264" t="str">
        <f>IF(ISNUMBER(FIND("arbeid",Methode_Keuze)),"",IF(ISNUMBER(FIND("arbeid",Methode_Keuze)),"",IF(Tb_Activiteiten[[#This Row],[Projectmedewerker]]=1,Tb_Activiteiten[[#Headers],[Projectmedewerker]],"")))</f>
        <v/>
      </c>
      <c r="AN1264" t="str">
        <f>IF(ISNUMBER(FIND("arbeid",Methode_Keuze)),"",IF(ISNUMBER(FIND("arbeid",Methode_Keuze)),"",IF(Tb_Activiteiten[[#This Row],[Landbouwer]]=1,Tb_Activiteiten[[#Headers],[Landbouwer]],"")))</f>
        <v/>
      </c>
      <c r="AO1264" t="str">
        <f>IF(ISNUMBER(FIND("arbeid",Methode_Keuze)),"",IF(ISNUMBER(FIND("arbeid",Methode_Keuze)),"",IF(Tb_Activiteiten[[#This Row],[Adviseur]]=1,Tb_Activiteiten[[#Headers],[Adviseur]],"")))</f>
        <v/>
      </c>
      <c r="AP1264" t="str">
        <f>IF(ISNUMBER(FIND("arbeid",Methode_Keuze)),"",IF(ISNUMBER(FIND("arbeid",Methode_Keuze)),"",IF(Tb_Activiteiten[[#This Row],[Projectleider/Expert]]=1,Tb_Activiteiten[[#Headers],[Projectleider/Expert]],"")))</f>
        <v/>
      </c>
      <c r="AQ1264" t="str">
        <f>IF(ISNUMBER(FIND("arbeid",Methode_Keuze)),"",IF(ISNUMBER(FIND("arbeid",Methode_Keuze)),"",IF(Tb_Activiteiten[[#This Row],[Arbeidskosten]]=1,Tb_Activiteiten[[#Headers],[Arbeidskosten]],"")))</f>
        <v/>
      </c>
      <c r="AR1264" t="str">
        <f>IF(ISNUMBER(FIND("arbeid",Methode_Keuze)),"",IF(ISNUMBER(FIND("arbeid",Methode_Keuze)),"",IF(Tb_Activiteiten[[#This Row],[Arbeidskosten op basis van IKS]]=1,Tb_Activiteiten[[#Headers],[Arbeidskosten op basis van IKS]],"")))</f>
        <v/>
      </c>
      <c r="AS1264" t="str">
        <f>IF(ISNUMBER(FIND("overige",Methode_Keuze)),"",IF(Tb_Activiteiten[[#This Row],[Kosten derden exclusief btw]]=1,Tb_Activiteiten[[#Headers],[Kosten derden exclusief btw]],""))</f>
        <v/>
      </c>
      <c r="AT1264" t="str">
        <f>IF(ISNUMBER(FIND("overige",Methode_Keuze)),"",IF(Tb_Activiteiten[[#This Row],[Niet verrekenbare btw]]=1,Tb_Activiteiten[[#Headers],[Niet verrekenbare btw]],""))</f>
        <v/>
      </c>
      <c r="AU1264" t="str">
        <f>IF(ISNUMBER(FIND("overige",Methode_Keuze)),"",IF(Tb_Activiteiten[[#This Row],[Grondkosten]]=1,Tb_Activiteiten[[#Headers],[Grondkosten]],""))</f>
        <v/>
      </c>
      <c r="AV1264" t="str">
        <f>IF(ISNUMBER(FIND("overige",Methode_Keuze)),"",IF(Tb_Activiteiten[[#This Row],[Bijdrage in natura (overige)]]=1,Tb_Activiteiten[[#Headers],[Bijdrage in natura (overige)]],""))</f>
        <v/>
      </c>
      <c r="AW1264" t="str">
        <f>IF(ISNUMBER(FIND("overige",Methode_Keuze)),"",IF(Tb_Activiteiten[[#This Row],[Bijdrage in natura (vrijwilligers)]]=1,Tb_Activiteiten[[#Headers],[Bijdrage in natura (vrijwilligers)]],""))</f>
        <v/>
      </c>
      <c r="AX1264" t="str">
        <f>IF(ISNUMBER(FIND("overige",Methode_Keuze)),"",IF(Tb_Activiteiten[[#This Row],[Afschrijvingskosten]]=1,Tb_Activiteiten[[#Headers],[Afschrijvingskosten]],""))</f>
        <v/>
      </c>
      <c r="AY1264" t="str">
        <f>IF(ISNUMBER(FIND("overige",Methode_Keuze)),"",IF(Tb_Activiteiten[[#This Row],[Vergoeding]]=1,Tb_Activiteiten[[#Headers],[Vergoeding]],""))</f>
        <v/>
      </c>
      <c r="AZ1264" t="str">
        <f>IF(ISNUMBER(FIND("arbeid",Methode_Keuze)),"",IF(Tb_Activiteiten[[#This Row],[Arbeidskosten - vast tarief (excl eigen arbeid)]]=1,Tb_Activiteiten[[#Headers],[Arbeidskosten - vast tarief (excl eigen arbeid)]],""))</f>
        <v/>
      </c>
      <c r="BA1264" t="str">
        <f>IF(ISNUMBER(FIND("overige",Methode_Keuze)),"",IF(Tb_Activiteiten[[#This Row],[Overige kosten]]=1,Tb_Activiteiten[[#Headers],[Overige kosten]],""))</f>
        <v/>
      </c>
    </row>
    <row r="1265" spans="1:53" x14ac:dyDescent="0.25">
      <c r="A1265" s="135"/>
      <c r="B1265" s="135"/>
      <c r="C1265" s="135"/>
      <c r="D1265" s="135"/>
      <c r="E1265" s="135"/>
      <c r="F1265" s="135"/>
      <c r="G1265" s="135"/>
      <c r="O1265" s="56"/>
      <c r="Q1265" t="str">
        <f>IFERROR(IF(VLOOKUP(Tb_Activiteiten[[#This Row],[Openstelling]],Tb_Openstelling[],2,0)=1,1,""),"")</f>
        <v/>
      </c>
      <c r="AK1265" t="str">
        <f>IF(ISNUMBER(FIND("arbeid",Methode_Keuze)),"",IF(ISNUMBER(FIND("arbeid",Methode_Keuze)),"",IF(Tb_Activiteiten[[#This Row],[Loonkosten]]=1,Tb_Activiteiten[[#Headers],[Loonkosten]],"")))</f>
        <v/>
      </c>
      <c r="AL1265" t="str">
        <f>IF(ISNUMBER(FIND("arbeid",Methode_Keuze)),"",IF(ISNUMBER(FIND("arbeid",Methode_Keuze)),"",IF(Tb_Activiteiten[[#This Row],[Eigen arbeid]]=1,Tb_Activiteiten[[#Headers],[Eigen arbeid]],"")))</f>
        <v/>
      </c>
      <c r="AM1265" t="str">
        <f>IF(ISNUMBER(FIND("arbeid",Methode_Keuze)),"",IF(ISNUMBER(FIND("arbeid",Methode_Keuze)),"",IF(Tb_Activiteiten[[#This Row],[Projectmedewerker]]=1,Tb_Activiteiten[[#Headers],[Projectmedewerker]],"")))</f>
        <v/>
      </c>
      <c r="AN1265" t="str">
        <f>IF(ISNUMBER(FIND("arbeid",Methode_Keuze)),"",IF(ISNUMBER(FIND("arbeid",Methode_Keuze)),"",IF(Tb_Activiteiten[[#This Row],[Landbouwer]]=1,Tb_Activiteiten[[#Headers],[Landbouwer]],"")))</f>
        <v/>
      </c>
      <c r="AO1265" t="str">
        <f>IF(ISNUMBER(FIND("arbeid",Methode_Keuze)),"",IF(ISNUMBER(FIND("arbeid",Methode_Keuze)),"",IF(Tb_Activiteiten[[#This Row],[Adviseur]]=1,Tb_Activiteiten[[#Headers],[Adviseur]],"")))</f>
        <v/>
      </c>
      <c r="AP1265" t="str">
        <f>IF(ISNUMBER(FIND("arbeid",Methode_Keuze)),"",IF(ISNUMBER(FIND("arbeid",Methode_Keuze)),"",IF(Tb_Activiteiten[[#This Row],[Projectleider/Expert]]=1,Tb_Activiteiten[[#Headers],[Projectleider/Expert]],"")))</f>
        <v/>
      </c>
      <c r="AQ1265" t="str">
        <f>IF(ISNUMBER(FIND("arbeid",Methode_Keuze)),"",IF(ISNUMBER(FIND("arbeid",Methode_Keuze)),"",IF(Tb_Activiteiten[[#This Row],[Arbeidskosten]]=1,Tb_Activiteiten[[#Headers],[Arbeidskosten]],"")))</f>
        <v/>
      </c>
      <c r="AR1265" t="str">
        <f>IF(ISNUMBER(FIND("arbeid",Methode_Keuze)),"",IF(ISNUMBER(FIND("arbeid",Methode_Keuze)),"",IF(Tb_Activiteiten[[#This Row],[Arbeidskosten op basis van IKS]]=1,Tb_Activiteiten[[#Headers],[Arbeidskosten op basis van IKS]],"")))</f>
        <v/>
      </c>
      <c r="AS1265" t="str">
        <f>IF(ISNUMBER(FIND("overige",Methode_Keuze)),"",IF(Tb_Activiteiten[[#This Row],[Kosten derden exclusief btw]]=1,Tb_Activiteiten[[#Headers],[Kosten derden exclusief btw]],""))</f>
        <v/>
      </c>
      <c r="AT1265" t="str">
        <f>IF(ISNUMBER(FIND("overige",Methode_Keuze)),"",IF(Tb_Activiteiten[[#This Row],[Niet verrekenbare btw]]=1,Tb_Activiteiten[[#Headers],[Niet verrekenbare btw]],""))</f>
        <v/>
      </c>
      <c r="AU1265" t="str">
        <f>IF(ISNUMBER(FIND("overige",Methode_Keuze)),"",IF(Tb_Activiteiten[[#This Row],[Grondkosten]]=1,Tb_Activiteiten[[#Headers],[Grondkosten]],""))</f>
        <v/>
      </c>
      <c r="AV1265" t="str">
        <f>IF(ISNUMBER(FIND("overige",Methode_Keuze)),"",IF(Tb_Activiteiten[[#This Row],[Bijdrage in natura (overige)]]=1,Tb_Activiteiten[[#Headers],[Bijdrage in natura (overige)]],""))</f>
        <v/>
      </c>
      <c r="AW1265" t="str">
        <f>IF(ISNUMBER(FIND("overige",Methode_Keuze)),"",IF(Tb_Activiteiten[[#This Row],[Bijdrage in natura (vrijwilligers)]]=1,Tb_Activiteiten[[#Headers],[Bijdrage in natura (vrijwilligers)]],""))</f>
        <v/>
      </c>
      <c r="AX1265" t="str">
        <f>IF(ISNUMBER(FIND("overige",Methode_Keuze)),"",IF(Tb_Activiteiten[[#This Row],[Afschrijvingskosten]]=1,Tb_Activiteiten[[#Headers],[Afschrijvingskosten]],""))</f>
        <v/>
      </c>
      <c r="AY1265" t="str">
        <f>IF(ISNUMBER(FIND("overige",Methode_Keuze)),"",IF(Tb_Activiteiten[[#This Row],[Vergoeding]]=1,Tb_Activiteiten[[#Headers],[Vergoeding]],""))</f>
        <v/>
      </c>
      <c r="AZ1265" t="str">
        <f>IF(ISNUMBER(FIND("arbeid",Methode_Keuze)),"",IF(Tb_Activiteiten[[#This Row],[Arbeidskosten - vast tarief (excl eigen arbeid)]]=1,Tb_Activiteiten[[#Headers],[Arbeidskosten - vast tarief (excl eigen arbeid)]],""))</f>
        <v/>
      </c>
      <c r="BA1265" t="str">
        <f>IF(ISNUMBER(FIND("overige",Methode_Keuze)),"",IF(Tb_Activiteiten[[#This Row],[Overige kosten]]=1,Tb_Activiteiten[[#Headers],[Overige kosten]],""))</f>
        <v/>
      </c>
    </row>
    <row r="1266" spans="1:53" x14ac:dyDescent="0.25">
      <c r="A1266" s="135"/>
      <c r="B1266" s="135"/>
      <c r="C1266" s="135"/>
      <c r="D1266" s="135"/>
      <c r="E1266" s="135"/>
      <c r="F1266" s="135"/>
      <c r="G1266" s="135"/>
      <c r="O1266" s="56"/>
      <c r="Q1266" t="str">
        <f>IFERROR(IF(VLOOKUP(Tb_Activiteiten[[#This Row],[Openstelling]],Tb_Openstelling[],2,0)=1,1,""),"")</f>
        <v/>
      </c>
      <c r="AK1266" t="str">
        <f>IF(ISNUMBER(FIND("arbeid",Methode_Keuze)),"",IF(ISNUMBER(FIND("arbeid",Methode_Keuze)),"",IF(Tb_Activiteiten[[#This Row],[Loonkosten]]=1,Tb_Activiteiten[[#Headers],[Loonkosten]],"")))</f>
        <v/>
      </c>
      <c r="AL1266" t="str">
        <f>IF(ISNUMBER(FIND("arbeid",Methode_Keuze)),"",IF(ISNUMBER(FIND("arbeid",Methode_Keuze)),"",IF(Tb_Activiteiten[[#This Row],[Eigen arbeid]]=1,Tb_Activiteiten[[#Headers],[Eigen arbeid]],"")))</f>
        <v/>
      </c>
      <c r="AM1266" t="str">
        <f>IF(ISNUMBER(FIND("arbeid",Methode_Keuze)),"",IF(ISNUMBER(FIND("arbeid",Methode_Keuze)),"",IF(Tb_Activiteiten[[#This Row],[Projectmedewerker]]=1,Tb_Activiteiten[[#Headers],[Projectmedewerker]],"")))</f>
        <v/>
      </c>
      <c r="AN1266" t="str">
        <f>IF(ISNUMBER(FIND("arbeid",Methode_Keuze)),"",IF(ISNUMBER(FIND("arbeid",Methode_Keuze)),"",IF(Tb_Activiteiten[[#This Row],[Landbouwer]]=1,Tb_Activiteiten[[#Headers],[Landbouwer]],"")))</f>
        <v/>
      </c>
      <c r="AO1266" t="str">
        <f>IF(ISNUMBER(FIND("arbeid",Methode_Keuze)),"",IF(ISNUMBER(FIND("arbeid",Methode_Keuze)),"",IF(Tb_Activiteiten[[#This Row],[Adviseur]]=1,Tb_Activiteiten[[#Headers],[Adviseur]],"")))</f>
        <v/>
      </c>
      <c r="AP1266" t="str">
        <f>IF(ISNUMBER(FIND("arbeid",Methode_Keuze)),"",IF(ISNUMBER(FIND("arbeid",Methode_Keuze)),"",IF(Tb_Activiteiten[[#This Row],[Projectleider/Expert]]=1,Tb_Activiteiten[[#Headers],[Projectleider/Expert]],"")))</f>
        <v/>
      </c>
      <c r="AQ1266" t="str">
        <f>IF(ISNUMBER(FIND("arbeid",Methode_Keuze)),"",IF(ISNUMBER(FIND("arbeid",Methode_Keuze)),"",IF(Tb_Activiteiten[[#This Row],[Arbeidskosten]]=1,Tb_Activiteiten[[#Headers],[Arbeidskosten]],"")))</f>
        <v/>
      </c>
      <c r="AR1266" t="str">
        <f>IF(ISNUMBER(FIND("arbeid",Methode_Keuze)),"",IF(ISNUMBER(FIND("arbeid",Methode_Keuze)),"",IF(Tb_Activiteiten[[#This Row],[Arbeidskosten op basis van IKS]]=1,Tb_Activiteiten[[#Headers],[Arbeidskosten op basis van IKS]],"")))</f>
        <v/>
      </c>
      <c r="AS1266" t="str">
        <f>IF(ISNUMBER(FIND("overige",Methode_Keuze)),"",IF(Tb_Activiteiten[[#This Row],[Kosten derden exclusief btw]]=1,Tb_Activiteiten[[#Headers],[Kosten derden exclusief btw]],""))</f>
        <v/>
      </c>
      <c r="AT1266" t="str">
        <f>IF(ISNUMBER(FIND("overige",Methode_Keuze)),"",IF(Tb_Activiteiten[[#This Row],[Niet verrekenbare btw]]=1,Tb_Activiteiten[[#Headers],[Niet verrekenbare btw]],""))</f>
        <v/>
      </c>
      <c r="AU1266" t="str">
        <f>IF(ISNUMBER(FIND("overige",Methode_Keuze)),"",IF(Tb_Activiteiten[[#This Row],[Grondkosten]]=1,Tb_Activiteiten[[#Headers],[Grondkosten]],""))</f>
        <v/>
      </c>
      <c r="AV1266" t="str">
        <f>IF(ISNUMBER(FIND("overige",Methode_Keuze)),"",IF(Tb_Activiteiten[[#This Row],[Bijdrage in natura (overige)]]=1,Tb_Activiteiten[[#Headers],[Bijdrage in natura (overige)]],""))</f>
        <v/>
      </c>
      <c r="AW1266" t="str">
        <f>IF(ISNUMBER(FIND("overige",Methode_Keuze)),"",IF(Tb_Activiteiten[[#This Row],[Bijdrage in natura (vrijwilligers)]]=1,Tb_Activiteiten[[#Headers],[Bijdrage in natura (vrijwilligers)]],""))</f>
        <v/>
      </c>
      <c r="AX1266" t="str">
        <f>IF(ISNUMBER(FIND("overige",Methode_Keuze)),"",IF(Tb_Activiteiten[[#This Row],[Afschrijvingskosten]]=1,Tb_Activiteiten[[#Headers],[Afschrijvingskosten]],""))</f>
        <v/>
      </c>
      <c r="AY1266" t="str">
        <f>IF(ISNUMBER(FIND("overige",Methode_Keuze)),"",IF(Tb_Activiteiten[[#This Row],[Vergoeding]]=1,Tb_Activiteiten[[#Headers],[Vergoeding]],""))</f>
        <v/>
      </c>
      <c r="AZ1266" t="str">
        <f>IF(ISNUMBER(FIND("arbeid",Methode_Keuze)),"",IF(Tb_Activiteiten[[#This Row],[Arbeidskosten - vast tarief (excl eigen arbeid)]]=1,Tb_Activiteiten[[#Headers],[Arbeidskosten - vast tarief (excl eigen arbeid)]],""))</f>
        <v/>
      </c>
      <c r="BA1266" t="str">
        <f>IF(ISNUMBER(FIND("overige",Methode_Keuze)),"",IF(Tb_Activiteiten[[#This Row],[Overige kosten]]=1,Tb_Activiteiten[[#Headers],[Overige kosten]],""))</f>
        <v/>
      </c>
    </row>
    <row r="1267" spans="1:53" x14ac:dyDescent="0.25">
      <c r="A1267" s="135"/>
      <c r="B1267" s="135"/>
      <c r="C1267" s="135"/>
      <c r="D1267" s="135"/>
      <c r="E1267" s="135"/>
      <c r="F1267" s="135"/>
      <c r="G1267" s="135"/>
      <c r="O1267" s="56"/>
      <c r="Q1267" t="str">
        <f>IFERROR(IF(VLOOKUP(Tb_Activiteiten[[#This Row],[Openstelling]],Tb_Openstelling[],2,0)=1,1,""),"")</f>
        <v/>
      </c>
      <c r="AK1267" t="str">
        <f>IF(ISNUMBER(FIND("arbeid",Methode_Keuze)),"",IF(ISNUMBER(FIND("arbeid",Methode_Keuze)),"",IF(Tb_Activiteiten[[#This Row],[Loonkosten]]=1,Tb_Activiteiten[[#Headers],[Loonkosten]],"")))</f>
        <v/>
      </c>
      <c r="AL1267" t="str">
        <f>IF(ISNUMBER(FIND("arbeid",Methode_Keuze)),"",IF(ISNUMBER(FIND("arbeid",Methode_Keuze)),"",IF(Tb_Activiteiten[[#This Row],[Eigen arbeid]]=1,Tb_Activiteiten[[#Headers],[Eigen arbeid]],"")))</f>
        <v/>
      </c>
      <c r="AM1267" t="str">
        <f>IF(ISNUMBER(FIND("arbeid",Methode_Keuze)),"",IF(ISNUMBER(FIND("arbeid",Methode_Keuze)),"",IF(Tb_Activiteiten[[#This Row],[Projectmedewerker]]=1,Tb_Activiteiten[[#Headers],[Projectmedewerker]],"")))</f>
        <v/>
      </c>
      <c r="AN1267" t="str">
        <f>IF(ISNUMBER(FIND("arbeid",Methode_Keuze)),"",IF(ISNUMBER(FIND("arbeid",Methode_Keuze)),"",IF(Tb_Activiteiten[[#This Row],[Landbouwer]]=1,Tb_Activiteiten[[#Headers],[Landbouwer]],"")))</f>
        <v/>
      </c>
      <c r="AO1267" t="str">
        <f>IF(ISNUMBER(FIND("arbeid",Methode_Keuze)),"",IF(ISNUMBER(FIND("arbeid",Methode_Keuze)),"",IF(Tb_Activiteiten[[#This Row],[Adviseur]]=1,Tb_Activiteiten[[#Headers],[Adviseur]],"")))</f>
        <v/>
      </c>
      <c r="AP1267" t="str">
        <f>IF(ISNUMBER(FIND("arbeid",Methode_Keuze)),"",IF(ISNUMBER(FIND("arbeid",Methode_Keuze)),"",IF(Tb_Activiteiten[[#This Row],[Projectleider/Expert]]=1,Tb_Activiteiten[[#Headers],[Projectleider/Expert]],"")))</f>
        <v/>
      </c>
      <c r="AQ1267" t="str">
        <f>IF(ISNUMBER(FIND("arbeid",Methode_Keuze)),"",IF(ISNUMBER(FIND("arbeid",Methode_Keuze)),"",IF(Tb_Activiteiten[[#This Row],[Arbeidskosten]]=1,Tb_Activiteiten[[#Headers],[Arbeidskosten]],"")))</f>
        <v/>
      </c>
      <c r="AR1267" t="str">
        <f>IF(ISNUMBER(FIND("arbeid",Methode_Keuze)),"",IF(ISNUMBER(FIND("arbeid",Methode_Keuze)),"",IF(Tb_Activiteiten[[#This Row],[Arbeidskosten op basis van IKS]]=1,Tb_Activiteiten[[#Headers],[Arbeidskosten op basis van IKS]],"")))</f>
        <v/>
      </c>
      <c r="AS1267" t="str">
        <f>IF(ISNUMBER(FIND("overige",Methode_Keuze)),"",IF(Tb_Activiteiten[[#This Row],[Kosten derden exclusief btw]]=1,Tb_Activiteiten[[#Headers],[Kosten derden exclusief btw]],""))</f>
        <v/>
      </c>
      <c r="AT1267" t="str">
        <f>IF(ISNUMBER(FIND("overige",Methode_Keuze)),"",IF(Tb_Activiteiten[[#This Row],[Niet verrekenbare btw]]=1,Tb_Activiteiten[[#Headers],[Niet verrekenbare btw]],""))</f>
        <v/>
      </c>
      <c r="AU1267" t="str">
        <f>IF(ISNUMBER(FIND("overige",Methode_Keuze)),"",IF(Tb_Activiteiten[[#This Row],[Grondkosten]]=1,Tb_Activiteiten[[#Headers],[Grondkosten]],""))</f>
        <v/>
      </c>
      <c r="AV1267" t="str">
        <f>IF(ISNUMBER(FIND("overige",Methode_Keuze)),"",IF(Tb_Activiteiten[[#This Row],[Bijdrage in natura (overige)]]=1,Tb_Activiteiten[[#Headers],[Bijdrage in natura (overige)]],""))</f>
        <v/>
      </c>
      <c r="AW1267" t="str">
        <f>IF(ISNUMBER(FIND("overige",Methode_Keuze)),"",IF(Tb_Activiteiten[[#This Row],[Bijdrage in natura (vrijwilligers)]]=1,Tb_Activiteiten[[#Headers],[Bijdrage in natura (vrijwilligers)]],""))</f>
        <v/>
      </c>
      <c r="AX1267" t="str">
        <f>IF(ISNUMBER(FIND("overige",Methode_Keuze)),"",IF(Tb_Activiteiten[[#This Row],[Afschrijvingskosten]]=1,Tb_Activiteiten[[#Headers],[Afschrijvingskosten]],""))</f>
        <v/>
      </c>
      <c r="AY1267" t="str">
        <f>IF(ISNUMBER(FIND("overige",Methode_Keuze)),"",IF(Tb_Activiteiten[[#This Row],[Vergoeding]]=1,Tb_Activiteiten[[#Headers],[Vergoeding]],""))</f>
        <v/>
      </c>
      <c r="AZ1267" t="str">
        <f>IF(ISNUMBER(FIND("arbeid",Methode_Keuze)),"",IF(Tb_Activiteiten[[#This Row],[Arbeidskosten - vast tarief (excl eigen arbeid)]]=1,Tb_Activiteiten[[#Headers],[Arbeidskosten - vast tarief (excl eigen arbeid)]],""))</f>
        <v/>
      </c>
      <c r="BA1267" t="str">
        <f>IF(ISNUMBER(FIND("overige",Methode_Keuze)),"",IF(Tb_Activiteiten[[#This Row],[Overige kosten]]=1,Tb_Activiteiten[[#Headers],[Overige kosten]],""))</f>
        <v/>
      </c>
    </row>
    <row r="1268" spans="1:53" x14ac:dyDescent="0.25">
      <c r="A1268" s="135"/>
      <c r="B1268" s="135"/>
      <c r="C1268" s="135"/>
      <c r="D1268" s="135"/>
      <c r="E1268" s="135"/>
      <c r="F1268" s="135"/>
      <c r="G1268" s="135"/>
      <c r="O1268" s="56"/>
      <c r="Q1268" t="str">
        <f>IFERROR(IF(VLOOKUP(Tb_Activiteiten[[#This Row],[Openstelling]],Tb_Openstelling[],2,0)=1,1,""),"")</f>
        <v/>
      </c>
      <c r="AK1268" t="str">
        <f>IF(ISNUMBER(FIND("arbeid",Methode_Keuze)),"",IF(ISNUMBER(FIND("arbeid",Methode_Keuze)),"",IF(Tb_Activiteiten[[#This Row],[Loonkosten]]=1,Tb_Activiteiten[[#Headers],[Loonkosten]],"")))</f>
        <v/>
      </c>
      <c r="AL1268" t="str">
        <f>IF(ISNUMBER(FIND("arbeid",Methode_Keuze)),"",IF(ISNUMBER(FIND("arbeid",Methode_Keuze)),"",IF(Tb_Activiteiten[[#This Row],[Eigen arbeid]]=1,Tb_Activiteiten[[#Headers],[Eigen arbeid]],"")))</f>
        <v/>
      </c>
      <c r="AM1268" t="str">
        <f>IF(ISNUMBER(FIND("arbeid",Methode_Keuze)),"",IF(ISNUMBER(FIND("arbeid",Methode_Keuze)),"",IF(Tb_Activiteiten[[#This Row],[Projectmedewerker]]=1,Tb_Activiteiten[[#Headers],[Projectmedewerker]],"")))</f>
        <v/>
      </c>
      <c r="AN1268" t="str">
        <f>IF(ISNUMBER(FIND("arbeid",Methode_Keuze)),"",IF(ISNUMBER(FIND("arbeid",Methode_Keuze)),"",IF(Tb_Activiteiten[[#This Row],[Landbouwer]]=1,Tb_Activiteiten[[#Headers],[Landbouwer]],"")))</f>
        <v/>
      </c>
      <c r="AO1268" t="str">
        <f>IF(ISNUMBER(FIND("arbeid",Methode_Keuze)),"",IF(ISNUMBER(FIND("arbeid",Methode_Keuze)),"",IF(Tb_Activiteiten[[#This Row],[Adviseur]]=1,Tb_Activiteiten[[#Headers],[Adviseur]],"")))</f>
        <v/>
      </c>
      <c r="AP1268" t="str">
        <f>IF(ISNUMBER(FIND("arbeid",Methode_Keuze)),"",IF(ISNUMBER(FIND("arbeid",Methode_Keuze)),"",IF(Tb_Activiteiten[[#This Row],[Projectleider/Expert]]=1,Tb_Activiteiten[[#Headers],[Projectleider/Expert]],"")))</f>
        <v/>
      </c>
      <c r="AQ1268" t="str">
        <f>IF(ISNUMBER(FIND("arbeid",Methode_Keuze)),"",IF(ISNUMBER(FIND("arbeid",Methode_Keuze)),"",IF(Tb_Activiteiten[[#This Row],[Arbeidskosten]]=1,Tb_Activiteiten[[#Headers],[Arbeidskosten]],"")))</f>
        <v/>
      </c>
      <c r="AR1268" t="str">
        <f>IF(ISNUMBER(FIND("arbeid",Methode_Keuze)),"",IF(ISNUMBER(FIND("arbeid",Methode_Keuze)),"",IF(Tb_Activiteiten[[#This Row],[Arbeidskosten op basis van IKS]]=1,Tb_Activiteiten[[#Headers],[Arbeidskosten op basis van IKS]],"")))</f>
        <v/>
      </c>
      <c r="AS1268" t="str">
        <f>IF(ISNUMBER(FIND("overige",Methode_Keuze)),"",IF(Tb_Activiteiten[[#This Row],[Kosten derden exclusief btw]]=1,Tb_Activiteiten[[#Headers],[Kosten derden exclusief btw]],""))</f>
        <v/>
      </c>
      <c r="AT1268" t="str">
        <f>IF(ISNUMBER(FIND("overige",Methode_Keuze)),"",IF(Tb_Activiteiten[[#This Row],[Niet verrekenbare btw]]=1,Tb_Activiteiten[[#Headers],[Niet verrekenbare btw]],""))</f>
        <v/>
      </c>
      <c r="AU1268" t="str">
        <f>IF(ISNUMBER(FIND("overige",Methode_Keuze)),"",IF(Tb_Activiteiten[[#This Row],[Grondkosten]]=1,Tb_Activiteiten[[#Headers],[Grondkosten]],""))</f>
        <v/>
      </c>
      <c r="AV1268" t="str">
        <f>IF(ISNUMBER(FIND("overige",Methode_Keuze)),"",IF(Tb_Activiteiten[[#This Row],[Bijdrage in natura (overige)]]=1,Tb_Activiteiten[[#Headers],[Bijdrage in natura (overige)]],""))</f>
        <v/>
      </c>
      <c r="AW1268" t="str">
        <f>IF(ISNUMBER(FIND("overige",Methode_Keuze)),"",IF(Tb_Activiteiten[[#This Row],[Bijdrage in natura (vrijwilligers)]]=1,Tb_Activiteiten[[#Headers],[Bijdrage in natura (vrijwilligers)]],""))</f>
        <v/>
      </c>
      <c r="AX1268" t="str">
        <f>IF(ISNUMBER(FIND("overige",Methode_Keuze)),"",IF(Tb_Activiteiten[[#This Row],[Afschrijvingskosten]]=1,Tb_Activiteiten[[#Headers],[Afschrijvingskosten]],""))</f>
        <v/>
      </c>
      <c r="AY1268" t="str">
        <f>IF(ISNUMBER(FIND("overige",Methode_Keuze)),"",IF(Tb_Activiteiten[[#This Row],[Vergoeding]]=1,Tb_Activiteiten[[#Headers],[Vergoeding]],""))</f>
        <v/>
      </c>
      <c r="AZ1268" t="str">
        <f>IF(ISNUMBER(FIND("arbeid",Methode_Keuze)),"",IF(Tb_Activiteiten[[#This Row],[Arbeidskosten - vast tarief (excl eigen arbeid)]]=1,Tb_Activiteiten[[#Headers],[Arbeidskosten - vast tarief (excl eigen arbeid)]],""))</f>
        <v/>
      </c>
      <c r="BA1268" t="str">
        <f>IF(ISNUMBER(FIND("overige",Methode_Keuze)),"",IF(Tb_Activiteiten[[#This Row],[Overige kosten]]=1,Tb_Activiteiten[[#Headers],[Overige kosten]],""))</f>
        <v/>
      </c>
    </row>
    <row r="1269" spans="1:53" x14ac:dyDescent="0.25">
      <c r="A1269" s="135"/>
      <c r="B1269" s="135"/>
      <c r="C1269" s="135"/>
      <c r="D1269" s="135"/>
      <c r="E1269" s="135"/>
      <c r="F1269" s="135"/>
      <c r="G1269" s="135"/>
      <c r="O1269" s="56"/>
      <c r="Q1269" t="str">
        <f>IFERROR(IF(VLOOKUP(Tb_Activiteiten[[#This Row],[Openstelling]],Tb_Openstelling[],2,0)=1,1,""),"")</f>
        <v/>
      </c>
      <c r="AK1269" t="str">
        <f>IF(ISNUMBER(FIND("arbeid",Methode_Keuze)),"",IF(ISNUMBER(FIND("arbeid",Methode_Keuze)),"",IF(Tb_Activiteiten[[#This Row],[Loonkosten]]=1,Tb_Activiteiten[[#Headers],[Loonkosten]],"")))</f>
        <v/>
      </c>
      <c r="AL1269" t="str">
        <f>IF(ISNUMBER(FIND("arbeid",Methode_Keuze)),"",IF(ISNUMBER(FIND("arbeid",Methode_Keuze)),"",IF(Tb_Activiteiten[[#This Row],[Eigen arbeid]]=1,Tb_Activiteiten[[#Headers],[Eigen arbeid]],"")))</f>
        <v/>
      </c>
      <c r="AM1269" t="str">
        <f>IF(ISNUMBER(FIND("arbeid",Methode_Keuze)),"",IF(ISNUMBER(FIND("arbeid",Methode_Keuze)),"",IF(Tb_Activiteiten[[#This Row],[Projectmedewerker]]=1,Tb_Activiteiten[[#Headers],[Projectmedewerker]],"")))</f>
        <v/>
      </c>
      <c r="AN1269" t="str">
        <f>IF(ISNUMBER(FIND("arbeid",Methode_Keuze)),"",IF(ISNUMBER(FIND("arbeid",Methode_Keuze)),"",IF(Tb_Activiteiten[[#This Row],[Landbouwer]]=1,Tb_Activiteiten[[#Headers],[Landbouwer]],"")))</f>
        <v/>
      </c>
      <c r="AO1269" t="str">
        <f>IF(ISNUMBER(FIND("arbeid",Methode_Keuze)),"",IF(ISNUMBER(FIND("arbeid",Methode_Keuze)),"",IF(Tb_Activiteiten[[#This Row],[Adviseur]]=1,Tb_Activiteiten[[#Headers],[Adviseur]],"")))</f>
        <v/>
      </c>
      <c r="AP1269" t="str">
        <f>IF(ISNUMBER(FIND("arbeid",Methode_Keuze)),"",IF(ISNUMBER(FIND("arbeid",Methode_Keuze)),"",IF(Tb_Activiteiten[[#This Row],[Projectleider/Expert]]=1,Tb_Activiteiten[[#Headers],[Projectleider/Expert]],"")))</f>
        <v/>
      </c>
      <c r="AQ1269" t="str">
        <f>IF(ISNUMBER(FIND("arbeid",Methode_Keuze)),"",IF(ISNUMBER(FIND("arbeid",Methode_Keuze)),"",IF(Tb_Activiteiten[[#This Row],[Arbeidskosten]]=1,Tb_Activiteiten[[#Headers],[Arbeidskosten]],"")))</f>
        <v/>
      </c>
      <c r="AR1269" t="str">
        <f>IF(ISNUMBER(FIND("arbeid",Methode_Keuze)),"",IF(ISNUMBER(FIND("arbeid",Methode_Keuze)),"",IF(Tb_Activiteiten[[#This Row],[Arbeidskosten op basis van IKS]]=1,Tb_Activiteiten[[#Headers],[Arbeidskosten op basis van IKS]],"")))</f>
        <v/>
      </c>
      <c r="AS1269" t="str">
        <f>IF(ISNUMBER(FIND("overige",Methode_Keuze)),"",IF(Tb_Activiteiten[[#This Row],[Kosten derden exclusief btw]]=1,Tb_Activiteiten[[#Headers],[Kosten derden exclusief btw]],""))</f>
        <v/>
      </c>
      <c r="AT1269" t="str">
        <f>IF(ISNUMBER(FIND("overige",Methode_Keuze)),"",IF(Tb_Activiteiten[[#This Row],[Niet verrekenbare btw]]=1,Tb_Activiteiten[[#Headers],[Niet verrekenbare btw]],""))</f>
        <v/>
      </c>
      <c r="AU1269" t="str">
        <f>IF(ISNUMBER(FIND("overige",Methode_Keuze)),"",IF(Tb_Activiteiten[[#This Row],[Grondkosten]]=1,Tb_Activiteiten[[#Headers],[Grondkosten]],""))</f>
        <v/>
      </c>
      <c r="AV1269" t="str">
        <f>IF(ISNUMBER(FIND("overige",Methode_Keuze)),"",IF(Tb_Activiteiten[[#This Row],[Bijdrage in natura (overige)]]=1,Tb_Activiteiten[[#Headers],[Bijdrage in natura (overige)]],""))</f>
        <v/>
      </c>
      <c r="AW1269" t="str">
        <f>IF(ISNUMBER(FIND("overige",Methode_Keuze)),"",IF(Tb_Activiteiten[[#This Row],[Bijdrage in natura (vrijwilligers)]]=1,Tb_Activiteiten[[#Headers],[Bijdrage in natura (vrijwilligers)]],""))</f>
        <v/>
      </c>
      <c r="AX1269" t="str">
        <f>IF(ISNUMBER(FIND("overige",Methode_Keuze)),"",IF(Tb_Activiteiten[[#This Row],[Afschrijvingskosten]]=1,Tb_Activiteiten[[#Headers],[Afschrijvingskosten]],""))</f>
        <v/>
      </c>
      <c r="AY1269" t="str">
        <f>IF(ISNUMBER(FIND("overige",Methode_Keuze)),"",IF(Tb_Activiteiten[[#This Row],[Vergoeding]]=1,Tb_Activiteiten[[#Headers],[Vergoeding]],""))</f>
        <v/>
      </c>
      <c r="AZ1269" t="str">
        <f>IF(ISNUMBER(FIND("arbeid",Methode_Keuze)),"",IF(Tb_Activiteiten[[#This Row],[Arbeidskosten - vast tarief (excl eigen arbeid)]]=1,Tb_Activiteiten[[#Headers],[Arbeidskosten - vast tarief (excl eigen arbeid)]],""))</f>
        <v/>
      </c>
      <c r="BA1269" t="str">
        <f>IF(ISNUMBER(FIND("overige",Methode_Keuze)),"",IF(Tb_Activiteiten[[#This Row],[Overige kosten]]=1,Tb_Activiteiten[[#Headers],[Overige kosten]],""))</f>
        <v/>
      </c>
    </row>
    <row r="1270" spans="1:53" x14ac:dyDescent="0.25">
      <c r="A1270" s="135"/>
      <c r="B1270" s="135"/>
      <c r="C1270" s="135"/>
      <c r="D1270" s="135"/>
      <c r="E1270" s="135"/>
      <c r="F1270" s="135"/>
      <c r="G1270" s="135"/>
      <c r="O1270" s="56"/>
      <c r="Q1270" t="str">
        <f>IFERROR(IF(VLOOKUP(Tb_Activiteiten[[#This Row],[Openstelling]],Tb_Openstelling[],2,0)=1,1,""),"")</f>
        <v/>
      </c>
      <c r="AK1270" t="str">
        <f>IF(ISNUMBER(FIND("arbeid",Methode_Keuze)),"",IF(ISNUMBER(FIND("arbeid",Methode_Keuze)),"",IF(Tb_Activiteiten[[#This Row],[Loonkosten]]=1,Tb_Activiteiten[[#Headers],[Loonkosten]],"")))</f>
        <v/>
      </c>
      <c r="AL1270" t="str">
        <f>IF(ISNUMBER(FIND("arbeid",Methode_Keuze)),"",IF(ISNUMBER(FIND("arbeid",Methode_Keuze)),"",IF(Tb_Activiteiten[[#This Row],[Eigen arbeid]]=1,Tb_Activiteiten[[#Headers],[Eigen arbeid]],"")))</f>
        <v/>
      </c>
      <c r="AM1270" t="str">
        <f>IF(ISNUMBER(FIND("arbeid",Methode_Keuze)),"",IF(ISNUMBER(FIND("arbeid",Methode_Keuze)),"",IF(Tb_Activiteiten[[#This Row],[Projectmedewerker]]=1,Tb_Activiteiten[[#Headers],[Projectmedewerker]],"")))</f>
        <v/>
      </c>
      <c r="AN1270" t="str">
        <f>IF(ISNUMBER(FIND("arbeid",Methode_Keuze)),"",IF(ISNUMBER(FIND("arbeid",Methode_Keuze)),"",IF(Tb_Activiteiten[[#This Row],[Landbouwer]]=1,Tb_Activiteiten[[#Headers],[Landbouwer]],"")))</f>
        <v/>
      </c>
      <c r="AO1270" t="str">
        <f>IF(ISNUMBER(FIND("arbeid",Methode_Keuze)),"",IF(ISNUMBER(FIND("arbeid",Methode_Keuze)),"",IF(Tb_Activiteiten[[#This Row],[Adviseur]]=1,Tb_Activiteiten[[#Headers],[Adviseur]],"")))</f>
        <v/>
      </c>
      <c r="AP1270" t="str">
        <f>IF(ISNUMBER(FIND("arbeid",Methode_Keuze)),"",IF(ISNUMBER(FIND("arbeid",Methode_Keuze)),"",IF(Tb_Activiteiten[[#This Row],[Projectleider/Expert]]=1,Tb_Activiteiten[[#Headers],[Projectleider/Expert]],"")))</f>
        <v/>
      </c>
      <c r="AQ1270" t="str">
        <f>IF(ISNUMBER(FIND("arbeid",Methode_Keuze)),"",IF(ISNUMBER(FIND("arbeid",Methode_Keuze)),"",IF(Tb_Activiteiten[[#This Row],[Arbeidskosten]]=1,Tb_Activiteiten[[#Headers],[Arbeidskosten]],"")))</f>
        <v/>
      </c>
      <c r="AR1270" t="str">
        <f>IF(ISNUMBER(FIND("arbeid",Methode_Keuze)),"",IF(ISNUMBER(FIND("arbeid",Methode_Keuze)),"",IF(Tb_Activiteiten[[#This Row],[Arbeidskosten op basis van IKS]]=1,Tb_Activiteiten[[#Headers],[Arbeidskosten op basis van IKS]],"")))</f>
        <v/>
      </c>
      <c r="AS1270" t="str">
        <f>IF(ISNUMBER(FIND("overige",Methode_Keuze)),"",IF(Tb_Activiteiten[[#This Row],[Kosten derden exclusief btw]]=1,Tb_Activiteiten[[#Headers],[Kosten derden exclusief btw]],""))</f>
        <v/>
      </c>
      <c r="AT1270" t="str">
        <f>IF(ISNUMBER(FIND("overige",Methode_Keuze)),"",IF(Tb_Activiteiten[[#This Row],[Niet verrekenbare btw]]=1,Tb_Activiteiten[[#Headers],[Niet verrekenbare btw]],""))</f>
        <v/>
      </c>
      <c r="AU1270" t="str">
        <f>IF(ISNUMBER(FIND("overige",Methode_Keuze)),"",IF(Tb_Activiteiten[[#This Row],[Grondkosten]]=1,Tb_Activiteiten[[#Headers],[Grondkosten]],""))</f>
        <v/>
      </c>
      <c r="AV1270" t="str">
        <f>IF(ISNUMBER(FIND("overige",Methode_Keuze)),"",IF(Tb_Activiteiten[[#This Row],[Bijdrage in natura (overige)]]=1,Tb_Activiteiten[[#Headers],[Bijdrage in natura (overige)]],""))</f>
        <v/>
      </c>
      <c r="AW1270" t="str">
        <f>IF(ISNUMBER(FIND("overige",Methode_Keuze)),"",IF(Tb_Activiteiten[[#This Row],[Bijdrage in natura (vrijwilligers)]]=1,Tb_Activiteiten[[#Headers],[Bijdrage in natura (vrijwilligers)]],""))</f>
        <v/>
      </c>
      <c r="AX1270" t="str">
        <f>IF(ISNUMBER(FIND("overige",Methode_Keuze)),"",IF(Tb_Activiteiten[[#This Row],[Afschrijvingskosten]]=1,Tb_Activiteiten[[#Headers],[Afschrijvingskosten]],""))</f>
        <v/>
      </c>
      <c r="AY1270" t="str">
        <f>IF(ISNUMBER(FIND("overige",Methode_Keuze)),"",IF(Tb_Activiteiten[[#This Row],[Vergoeding]]=1,Tb_Activiteiten[[#Headers],[Vergoeding]],""))</f>
        <v/>
      </c>
      <c r="AZ1270" t="str">
        <f>IF(ISNUMBER(FIND("arbeid",Methode_Keuze)),"",IF(Tb_Activiteiten[[#This Row],[Arbeidskosten - vast tarief (excl eigen arbeid)]]=1,Tb_Activiteiten[[#Headers],[Arbeidskosten - vast tarief (excl eigen arbeid)]],""))</f>
        <v/>
      </c>
      <c r="BA1270" t="str">
        <f>IF(ISNUMBER(FIND("overige",Methode_Keuze)),"",IF(Tb_Activiteiten[[#This Row],[Overige kosten]]=1,Tb_Activiteiten[[#Headers],[Overige kosten]],""))</f>
        <v/>
      </c>
    </row>
    <row r="1271" spans="1:53" x14ac:dyDescent="0.25">
      <c r="A1271" s="135"/>
      <c r="B1271" s="135"/>
      <c r="C1271" s="135"/>
      <c r="D1271" s="135"/>
      <c r="E1271" s="135"/>
      <c r="F1271" s="135"/>
      <c r="G1271" s="135"/>
      <c r="O1271" s="56"/>
      <c r="Q1271" t="str">
        <f>IFERROR(IF(VLOOKUP(Tb_Activiteiten[[#This Row],[Openstelling]],Tb_Openstelling[],2,0)=1,1,""),"")</f>
        <v/>
      </c>
      <c r="AK1271" t="str">
        <f>IF(ISNUMBER(FIND("arbeid",Methode_Keuze)),"",IF(ISNUMBER(FIND("arbeid",Methode_Keuze)),"",IF(Tb_Activiteiten[[#This Row],[Loonkosten]]=1,Tb_Activiteiten[[#Headers],[Loonkosten]],"")))</f>
        <v/>
      </c>
      <c r="AL1271" t="str">
        <f>IF(ISNUMBER(FIND("arbeid",Methode_Keuze)),"",IF(ISNUMBER(FIND("arbeid",Methode_Keuze)),"",IF(Tb_Activiteiten[[#This Row],[Eigen arbeid]]=1,Tb_Activiteiten[[#Headers],[Eigen arbeid]],"")))</f>
        <v/>
      </c>
      <c r="AM1271" t="str">
        <f>IF(ISNUMBER(FIND("arbeid",Methode_Keuze)),"",IF(ISNUMBER(FIND("arbeid",Methode_Keuze)),"",IF(Tb_Activiteiten[[#This Row],[Projectmedewerker]]=1,Tb_Activiteiten[[#Headers],[Projectmedewerker]],"")))</f>
        <v/>
      </c>
      <c r="AN1271" t="str">
        <f>IF(ISNUMBER(FIND("arbeid",Methode_Keuze)),"",IF(ISNUMBER(FIND("arbeid",Methode_Keuze)),"",IF(Tb_Activiteiten[[#This Row],[Landbouwer]]=1,Tb_Activiteiten[[#Headers],[Landbouwer]],"")))</f>
        <v/>
      </c>
      <c r="AO1271" t="str">
        <f>IF(ISNUMBER(FIND("arbeid",Methode_Keuze)),"",IF(ISNUMBER(FIND("arbeid",Methode_Keuze)),"",IF(Tb_Activiteiten[[#This Row],[Adviseur]]=1,Tb_Activiteiten[[#Headers],[Adviseur]],"")))</f>
        <v/>
      </c>
      <c r="AP1271" t="str">
        <f>IF(ISNUMBER(FIND("arbeid",Methode_Keuze)),"",IF(ISNUMBER(FIND("arbeid",Methode_Keuze)),"",IF(Tb_Activiteiten[[#This Row],[Projectleider/Expert]]=1,Tb_Activiteiten[[#Headers],[Projectleider/Expert]],"")))</f>
        <v/>
      </c>
      <c r="AQ1271" t="str">
        <f>IF(ISNUMBER(FIND("arbeid",Methode_Keuze)),"",IF(ISNUMBER(FIND("arbeid",Methode_Keuze)),"",IF(Tb_Activiteiten[[#This Row],[Arbeidskosten]]=1,Tb_Activiteiten[[#Headers],[Arbeidskosten]],"")))</f>
        <v/>
      </c>
      <c r="AR1271" t="str">
        <f>IF(ISNUMBER(FIND("arbeid",Methode_Keuze)),"",IF(ISNUMBER(FIND("arbeid",Methode_Keuze)),"",IF(Tb_Activiteiten[[#This Row],[Arbeidskosten op basis van IKS]]=1,Tb_Activiteiten[[#Headers],[Arbeidskosten op basis van IKS]],"")))</f>
        <v/>
      </c>
      <c r="AS1271" t="str">
        <f>IF(ISNUMBER(FIND("overige",Methode_Keuze)),"",IF(Tb_Activiteiten[[#This Row],[Kosten derden exclusief btw]]=1,Tb_Activiteiten[[#Headers],[Kosten derden exclusief btw]],""))</f>
        <v/>
      </c>
      <c r="AT1271" t="str">
        <f>IF(ISNUMBER(FIND("overige",Methode_Keuze)),"",IF(Tb_Activiteiten[[#This Row],[Niet verrekenbare btw]]=1,Tb_Activiteiten[[#Headers],[Niet verrekenbare btw]],""))</f>
        <v/>
      </c>
      <c r="AU1271" t="str">
        <f>IF(ISNUMBER(FIND("overige",Methode_Keuze)),"",IF(Tb_Activiteiten[[#This Row],[Grondkosten]]=1,Tb_Activiteiten[[#Headers],[Grondkosten]],""))</f>
        <v/>
      </c>
      <c r="AV1271" t="str">
        <f>IF(ISNUMBER(FIND("overige",Methode_Keuze)),"",IF(Tb_Activiteiten[[#This Row],[Bijdrage in natura (overige)]]=1,Tb_Activiteiten[[#Headers],[Bijdrage in natura (overige)]],""))</f>
        <v/>
      </c>
      <c r="AW1271" t="str">
        <f>IF(ISNUMBER(FIND("overige",Methode_Keuze)),"",IF(Tb_Activiteiten[[#This Row],[Bijdrage in natura (vrijwilligers)]]=1,Tb_Activiteiten[[#Headers],[Bijdrage in natura (vrijwilligers)]],""))</f>
        <v/>
      </c>
      <c r="AX1271" t="str">
        <f>IF(ISNUMBER(FIND("overige",Methode_Keuze)),"",IF(Tb_Activiteiten[[#This Row],[Afschrijvingskosten]]=1,Tb_Activiteiten[[#Headers],[Afschrijvingskosten]],""))</f>
        <v/>
      </c>
      <c r="AY1271" t="str">
        <f>IF(ISNUMBER(FIND("overige",Methode_Keuze)),"",IF(Tb_Activiteiten[[#This Row],[Vergoeding]]=1,Tb_Activiteiten[[#Headers],[Vergoeding]],""))</f>
        <v/>
      </c>
      <c r="AZ1271" t="str">
        <f>IF(ISNUMBER(FIND("arbeid",Methode_Keuze)),"",IF(Tb_Activiteiten[[#This Row],[Arbeidskosten - vast tarief (excl eigen arbeid)]]=1,Tb_Activiteiten[[#Headers],[Arbeidskosten - vast tarief (excl eigen arbeid)]],""))</f>
        <v/>
      </c>
      <c r="BA1271" t="str">
        <f>IF(ISNUMBER(FIND("overige",Methode_Keuze)),"",IF(Tb_Activiteiten[[#This Row],[Overige kosten]]=1,Tb_Activiteiten[[#Headers],[Overige kosten]],""))</f>
        <v/>
      </c>
    </row>
    <row r="1272" spans="1:53" x14ac:dyDescent="0.25">
      <c r="A1272" s="135"/>
      <c r="B1272" s="135"/>
      <c r="C1272" s="135"/>
      <c r="D1272" s="135"/>
      <c r="E1272" s="135"/>
      <c r="F1272" s="135"/>
      <c r="G1272" s="135"/>
      <c r="O1272" s="56"/>
      <c r="Q1272" t="str">
        <f>IFERROR(IF(VLOOKUP(Tb_Activiteiten[[#This Row],[Openstelling]],Tb_Openstelling[],2,0)=1,1,""),"")</f>
        <v/>
      </c>
      <c r="AK1272" t="str">
        <f>IF(ISNUMBER(FIND("arbeid",Methode_Keuze)),"",IF(ISNUMBER(FIND("arbeid",Methode_Keuze)),"",IF(Tb_Activiteiten[[#This Row],[Loonkosten]]=1,Tb_Activiteiten[[#Headers],[Loonkosten]],"")))</f>
        <v/>
      </c>
      <c r="AL1272" t="str">
        <f>IF(ISNUMBER(FIND("arbeid",Methode_Keuze)),"",IF(ISNUMBER(FIND("arbeid",Methode_Keuze)),"",IF(Tb_Activiteiten[[#This Row],[Eigen arbeid]]=1,Tb_Activiteiten[[#Headers],[Eigen arbeid]],"")))</f>
        <v/>
      </c>
      <c r="AM1272" t="str">
        <f>IF(ISNUMBER(FIND("arbeid",Methode_Keuze)),"",IF(ISNUMBER(FIND("arbeid",Methode_Keuze)),"",IF(Tb_Activiteiten[[#This Row],[Projectmedewerker]]=1,Tb_Activiteiten[[#Headers],[Projectmedewerker]],"")))</f>
        <v/>
      </c>
      <c r="AN1272" t="str">
        <f>IF(ISNUMBER(FIND("arbeid",Methode_Keuze)),"",IF(ISNUMBER(FIND("arbeid",Methode_Keuze)),"",IF(Tb_Activiteiten[[#This Row],[Landbouwer]]=1,Tb_Activiteiten[[#Headers],[Landbouwer]],"")))</f>
        <v/>
      </c>
      <c r="AO1272" t="str">
        <f>IF(ISNUMBER(FIND("arbeid",Methode_Keuze)),"",IF(ISNUMBER(FIND("arbeid",Methode_Keuze)),"",IF(Tb_Activiteiten[[#This Row],[Adviseur]]=1,Tb_Activiteiten[[#Headers],[Adviseur]],"")))</f>
        <v/>
      </c>
      <c r="AP1272" t="str">
        <f>IF(ISNUMBER(FIND("arbeid",Methode_Keuze)),"",IF(ISNUMBER(FIND("arbeid",Methode_Keuze)),"",IF(Tb_Activiteiten[[#This Row],[Projectleider/Expert]]=1,Tb_Activiteiten[[#Headers],[Projectleider/Expert]],"")))</f>
        <v/>
      </c>
      <c r="AQ1272" t="str">
        <f>IF(ISNUMBER(FIND("arbeid",Methode_Keuze)),"",IF(ISNUMBER(FIND("arbeid",Methode_Keuze)),"",IF(Tb_Activiteiten[[#This Row],[Arbeidskosten]]=1,Tb_Activiteiten[[#Headers],[Arbeidskosten]],"")))</f>
        <v/>
      </c>
      <c r="AR1272" t="str">
        <f>IF(ISNUMBER(FIND("arbeid",Methode_Keuze)),"",IF(ISNUMBER(FIND("arbeid",Methode_Keuze)),"",IF(Tb_Activiteiten[[#This Row],[Arbeidskosten op basis van IKS]]=1,Tb_Activiteiten[[#Headers],[Arbeidskosten op basis van IKS]],"")))</f>
        <v/>
      </c>
      <c r="AS1272" t="str">
        <f>IF(ISNUMBER(FIND("overige",Methode_Keuze)),"",IF(Tb_Activiteiten[[#This Row],[Kosten derden exclusief btw]]=1,Tb_Activiteiten[[#Headers],[Kosten derden exclusief btw]],""))</f>
        <v/>
      </c>
      <c r="AT1272" t="str">
        <f>IF(ISNUMBER(FIND("overige",Methode_Keuze)),"",IF(Tb_Activiteiten[[#This Row],[Niet verrekenbare btw]]=1,Tb_Activiteiten[[#Headers],[Niet verrekenbare btw]],""))</f>
        <v/>
      </c>
      <c r="AU1272" t="str">
        <f>IF(ISNUMBER(FIND("overige",Methode_Keuze)),"",IF(Tb_Activiteiten[[#This Row],[Grondkosten]]=1,Tb_Activiteiten[[#Headers],[Grondkosten]],""))</f>
        <v/>
      </c>
      <c r="AV1272" t="str">
        <f>IF(ISNUMBER(FIND("overige",Methode_Keuze)),"",IF(Tb_Activiteiten[[#This Row],[Bijdrage in natura (overige)]]=1,Tb_Activiteiten[[#Headers],[Bijdrage in natura (overige)]],""))</f>
        <v/>
      </c>
      <c r="AW1272" t="str">
        <f>IF(ISNUMBER(FIND("overige",Methode_Keuze)),"",IF(Tb_Activiteiten[[#This Row],[Bijdrage in natura (vrijwilligers)]]=1,Tb_Activiteiten[[#Headers],[Bijdrage in natura (vrijwilligers)]],""))</f>
        <v/>
      </c>
      <c r="AX1272" t="str">
        <f>IF(ISNUMBER(FIND("overige",Methode_Keuze)),"",IF(Tb_Activiteiten[[#This Row],[Afschrijvingskosten]]=1,Tb_Activiteiten[[#Headers],[Afschrijvingskosten]],""))</f>
        <v/>
      </c>
      <c r="AY1272" t="str">
        <f>IF(ISNUMBER(FIND("overige",Methode_Keuze)),"",IF(Tb_Activiteiten[[#This Row],[Vergoeding]]=1,Tb_Activiteiten[[#Headers],[Vergoeding]],""))</f>
        <v/>
      </c>
      <c r="AZ1272" t="str">
        <f>IF(ISNUMBER(FIND("arbeid",Methode_Keuze)),"",IF(Tb_Activiteiten[[#This Row],[Arbeidskosten - vast tarief (excl eigen arbeid)]]=1,Tb_Activiteiten[[#Headers],[Arbeidskosten - vast tarief (excl eigen arbeid)]],""))</f>
        <v/>
      </c>
      <c r="BA1272" t="str">
        <f>IF(ISNUMBER(FIND("overige",Methode_Keuze)),"",IF(Tb_Activiteiten[[#This Row],[Overige kosten]]=1,Tb_Activiteiten[[#Headers],[Overige kosten]],""))</f>
        <v/>
      </c>
    </row>
    <row r="1273" spans="1:53" x14ac:dyDescent="0.25">
      <c r="A1273" s="135"/>
      <c r="B1273" s="135"/>
      <c r="C1273" s="135"/>
      <c r="D1273" s="135"/>
      <c r="E1273" s="135"/>
      <c r="F1273" s="135"/>
      <c r="G1273" s="135"/>
      <c r="O1273" s="56"/>
      <c r="Q1273" t="str">
        <f>IFERROR(IF(VLOOKUP(Tb_Activiteiten[[#This Row],[Openstelling]],Tb_Openstelling[],2,0)=1,1,""),"")</f>
        <v/>
      </c>
      <c r="AK1273" t="str">
        <f>IF(ISNUMBER(FIND("arbeid",Methode_Keuze)),"",IF(ISNUMBER(FIND("arbeid",Methode_Keuze)),"",IF(Tb_Activiteiten[[#This Row],[Loonkosten]]=1,Tb_Activiteiten[[#Headers],[Loonkosten]],"")))</f>
        <v/>
      </c>
      <c r="AL1273" t="str">
        <f>IF(ISNUMBER(FIND("arbeid",Methode_Keuze)),"",IF(ISNUMBER(FIND("arbeid",Methode_Keuze)),"",IF(Tb_Activiteiten[[#This Row],[Eigen arbeid]]=1,Tb_Activiteiten[[#Headers],[Eigen arbeid]],"")))</f>
        <v/>
      </c>
      <c r="AM1273" t="str">
        <f>IF(ISNUMBER(FIND("arbeid",Methode_Keuze)),"",IF(ISNUMBER(FIND("arbeid",Methode_Keuze)),"",IF(Tb_Activiteiten[[#This Row],[Projectmedewerker]]=1,Tb_Activiteiten[[#Headers],[Projectmedewerker]],"")))</f>
        <v/>
      </c>
      <c r="AN1273" t="str">
        <f>IF(ISNUMBER(FIND("arbeid",Methode_Keuze)),"",IF(ISNUMBER(FIND("arbeid",Methode_Keuze)),"",IF(Tb_Activiteiten[[#This Row],[Landbouwer]]=1,Tb_Activiteiten[[#Headers],[Landbouwer]],"")))</f>
        <v/>
      </c>
      <c r="AO1273" t="str">
        <f>IF(ISNUMBER(FIND("arbeid",Methode_Keuze)),"",IF(ISNUMBER(FIND("arbeid",Methode_Keuze)),"",IF(Tb_Activiteiten[[#This Row],[Adviseur]]=1,Tb_Activiteiten[[#Headers],[Adviseur]],"")))</f>
        <v/>
      </c>
      <c r="AP1273" t="str">
        <f>IF(ISNUMBER(FIND("arbeid",Methode_Keuze)),"",IF(ISNUMBER(FIND("arbeid",Methode_Keuze)),"",IF(Tb_Activiteiten[[#This Row],[Projectleider/Expert]]=1,Tb_Activiteiten[[#Headers],[Projectleider/Expert]],"")))</f>
        <v/>
      </c>
      <c r="AQ1273" t="str">
        <f>IF(ISNUMBER(FIND("arbeid",Methode_Keuze)),"",IF(ISNUMBER(FIND("arbeid",Methode_Keuze)),"",IF(Tb_Activiteiten[[#This Row],[Arbeidskosten]]=1,Tb_Activiteiten[[#Headers],[Arbeidskosten]],"")))</f>
        <v/>
      </c>
      <c r="AR1273" t="str">
        <f>IF(ISNUMBER(FIND("arbeid",Methode_Keuze)),"",IF(ISNUMBER(FIND("arbeid",Methode_Keuze)),"",IF(Tb_Activiteiten[[#This Row],[Arbeidskosten op basis van IKS]]=1,Tb_Activiteiten[[#Headers],[Arbeidskosten op basis van IKS]],"")))</f>
        <v/>
      </c>
      <c r="AS1273" t="str">
        <f>IF(ISNUMBER(FIND("overige",Methode_Keuze)),"",IF(Tb_Activiteiten[[#This Row],[Kosten derden exclusief btw]]=1,Tb_Activiteiten[[#Headers],[Kosten derden exclusief btw]],""))</f>
        <v/>
      </c>
      <c r="AT1273" t="str">
        <f>IF(ISNUMBER(FIND("overige",Methode_Keuze)),"",IF(Tb_Activiteiten[[#This Row],[Niet verrekenbare btw]]=1,Tb_Activiteiten[[#Headers],[Niet verrekenbare btw]],""))</f>
        <v/>
      </c>
      <c r="AU1273" t="str">
        <f>IF(ISNUMBER(FIND("overige",Methode_Keuze)),"",IF(Tb_Activiteiten[[#This Row],[Grondkosten]]=1,Tb_Activiteiten[[#Headers],[Grondkosten]],""))</f>
        <v/>
      </c>
      <c r="AV1273" t="str">
        <f>IF(ISNUMBER(FIND("overige",Methode_Keuze)),"",IF(Tb_Activiteiten[[#This Row],[Bijdrage in natura (overige)]]=1,Tb_Activiteiten[[#Headers],[Bijdrage in natura (overige)]],""))</f>
        <v/>
      </c>
      <c r="AW1273" t="str">
        <f>IF(ISNUMBER(FIND("overige",Methode_Keuze)),"",IF(Tb_Activiteiten[[#This Row],[Bijdrage in natura (vrijwilligers)]]=1,Tb_Activiteiten[[#Headers],[Bijdrage in natura (vrijwilligers)]],""))</f>
        <v/>
      </c>
      <c r="AX1273" t="str">
        <f>IF(ISNUMBER(FIND("overige",Methode_Keuze)),"",IF(Tb_Activiteiten[[#This Row],[Afschrijvingskosten]]=1,Tb_Activiteiten[[#Headers],[Afschrijvingskosten]],""))</f>
        <v/>
      </c>
      <c r="AY1273" t="str">
        <f>IF(ISNUMBER(FIND("overige",Methode_Keuze)),"",IF(Tb_Activiteiten[[#This Row],[Vergoeding]]=1,Tb_Activiteiten[[#Headers],[Vergoeding]],""))</f>
        <v/>
      </c>
      <c r="AZ1273" t="str">
        <f>IF(ISNUMBER(FIND("arbeid",Methode_Keuze)),"",IF(Tb_Activiteiten[[#This Row],[Arbeidskosten - vast tarief (excl eigen arbeid)]]=1,Tb_Activiteiten[[#Headers],[Arbeidskosten - vast tarief (excl eigen arbeid)]],""))</f>
        <v/>
      </c>
      <c r="BA1273" t="str">
        <f>IF(ISNUMBER(FIND("overige",Methode_Keuze)),"",IF(Tb_Activiteiten[[#This Row],[Overige kosten]]=1,Tb_Activiteiten[[#Headers],[Overige kosten]],""))</f>
        <v/>
      </c>
    </row>
    <row r="1274" spans="1:53" x14ac:dyDescent="0.25">
      <c r="A1274" s="135"/>
      <c r="B1274" s="135"/>
      <c r="C1274" s="135"/>
      <c r="D1274" s="135"/>
      <c r="E1274" s="135"/>
      <c r="F1274" s="135"/>
      <c r="G1274" s="135"/>
      <c r="O1274" s="56"/>
      <c r="Q1274" t="str">
        <f>IFERROR(IF(VLOOKUP(Tb_Activiteiten[[#This Row],[Openstelling]],Tb_Openstelling[],2,0)=1,1,""),"")</f>
        <v/>
      </c>
      <c r="AK1274" t="str">
        <f>IF(ISNUMBER(FIND("arbeid",Methode_Keuze)),"",IF(ISNUMBER(FIND("arbeid",Methode_Keuze)),"",IF(Tb_Activiteiten[[#This Row],[Loonkosten]]=1,Tb_Activiteiten[[#Headers],[Loonkosten]],"")))</f>
        <v/>
      </c>
      <c r="AL1274" t="str">
        <f>IF(ISNUMBER(FIND("arbeid",Methode_Keuze)),"",IF(ISNUMBER(FIND("arbeid",Methode_Keuze)),"",IF(Tb_Activiteiten[[#This Row],[Eigen arbeid]]=1,Tb_Activiteiten[[#Headers],[Eigen arbeid]],"")))</f>
        <v/>
      </c>
      <c r="AM1274" t="str">
        <f>IF(ISNUMBER(FIND("arbeid",Methode_Keuze)),"",IF(ISNUMBER(FIND("arbeid",Methode_Keuze)),"",IF(Tb_Activiteiten[[#This Row],[Projectmedewerker]]=1,Tb_Activiteiten[[#Headers],[Projectmedewerker]],"")))</f>
        <v/>
      </c>
      <c r="AN1274" t="str">
        <f>IF(ISNUMBER(FIND("arbeid",Methode_Keuze)),"",IF(ISNUMBER(FIND("arbeid",Methode_Keuze)),"",IF(Tb_Activiteiten[[#This Row],[Landbouwer]]=1,Tb_Activiteiten[[#Headers],[Landbouwer]],"")))</f>
        <v/>
      </c>
      <c r="AO1274" t="str">
        <f>IF(ISNUMBER(FIND("arbeid",Methode_Keuze)),"",IF(ISNUMBER(FIND("arbeid",Methode_Keuze)),"",IF(Tb_Activiteiten[[#This Row],[Adviseur]]=1,Tb_Activiteiten[[#Headers],[Adviseur]],"")))</f>
        <v/>
      </c>
      <c r="AP1274" t="str">
        <f>IF(ISNUMBER(FIND("arbeid",Methode_Keuze)),"",IF(ISNUMBER(FIND("arbeid",Methode_Keuze)),"",IF(Tb_Activiteiten[[#This Row],[Projectleider/Expert]]=1,Tb_Activiteiten[[#Headers],[Projectleider/Expert]],"")))</f>
        <v/>
      </c>
      <c r="AQ1274" t="str">
        <f>IF(ISNUMBER(FIND("arbeid",Methode_Keuze)),"",IF(ISNUMBER(FIND("arbeid",Methode_Keuze)),"",IF(Tb_Activiteiten[[#This Row],[Arbeidskosten]]=1,Tb_Activiteiten[[#Headers],[Arbeidskosten]],"")))</f>
        <v/>
      </c>
      <c r="AR1274" t="str">
        <f>IF(ISNUMBER(FIND("arbeid",Methode_Keuze)),"",IF(ISNUMBER(FIND("arbeid",Methode_Keuze)),"",IF(Tb_Activiteiten[[#This Row],[Arbeidskosten op basis van IKS]]=1,Tb_Activiteiten[[#Headers],[Arbeidskosten op basis van IKS]],"")))</f>
        <v/>
      </c>
      <c r="AS1274" t="str">
        <f>IF(ISNUMBER(FIND("overige",Methode_Keuze)),"",IF(Tb_Activiteiten[[#This Row],[Kosten derden exclusief btw]]=1,Tb_Activiteiten[[#Headers],[Kosten derden exclusief btw]],""))</f>
        <v/>
      </c>
      <c r="AT1274" t="str">
        <f>IF(ISNUMBER(FIND("overige",Methode_Keuze)),"",IF(Tb_Activiteiten[[#This Row],[Niet verrekenbare btw]]=1,Tb_Activiteiten[[#Headers],[Niet verrekenbare btw]],""))</f>
        <v/>
      </c>
      <c r="AU1274" t="str">
        <f>IF(ISNUMBER(FIND("overige",Methode_Keuze)),"",IF(Tb_Activiteiten[[#This Row],[Grondkosten]]=1,Tb_Activiteiten[[#Headers],[Grondkosten]],""))</f>
        <v/>
      </c>
      <c r="AV1274" t="str">
        <f>IF(ISNUMBER(FIND("overige",Methode_Keuze)),"",IF(Tb_Activiteiten[[#This Row],[Bijdrage in natura (overige)]]=1,Tb_Activiteiten[[#Headers],[Bijdrage in natura (overige)]],""))</f>
        <v/>
      </c>
      <c r="AW1274" t="str">
        <f>IF(ISNUMBER(FIND("overige",Methode_Keuze)),"",IF(Tb_Activiteiten[[#This Row],[Bijdrage in natura (vrijwilligers)]]=1,Tb_Activiteiten[[#Headers],[Bijdrage in natura (vrijwilligers)]],""))</f>
        <v/>
      </c>
      <c r="AX1274" t="str">
        <f>IF(ISNUMBER(FIND("overige",Methode_Keuze)),"",IF(Tb_Activiteiten[[#This Row],[Afschrijvingskosten]]=1,Tb_Activiteiten[[#Headers],[Afschrijvingskosten]],""))</f>
        <v/>
      </c>
      <c r="AY1274" t="str">
        <f>IF(ISNUMBER(FIND("overige",Methode_Keuze)),"",IF(Tb_Activiteiten[[#This Row],[Vergoeding]]=1,Tb_Activiteiten[[#Headers],[Vergoeding]],""))</f>
        <v/>
      </c>
      <c r="AZ1274" t="str">
        <f>IF(ISNUMBER(FIND("arbeid",Methode_Keuze)),"",IF(Tb_Activiteiten[[#This Row],[Arbeidskosten - vast tarief (excl eigen arbeid)]]=1,Tb_Activiteiten[[#Headers],[Arbeidskosten - vast tarief (excl eigen arbeid)]],""))</f>
        <v/>
      </c>
      <c r="BA1274" t="str">
        <f>IF(ISNUMBER(FIND("overige",Methode_Keuze)),"",IF(Tb_Activiteiten[[#This Row],[Overige kosten]]=1,Tb_Activiteiten[[#Headers],[Overige kosten]],""))</f>
        <v/>
      </c>
    </row>
    <row r="1275" spans="1:53" x14ac:dyDescent="0.25">
      <c r="A1275" s="135"/>
      <c r="B1275" s="135"/>
      <c r="C1275" s="135"/>
      <c r="D1275" s="135"/>
      <c r="E1275" s="135"/>
      <c r="F1275" s="135"/>
      <c r="G1275" s="135"/>
      <c r="O1275" s="56"/>
      <c r="Q1275" t="str">
        <f>IFERROR(IF(VLOOKUP(Tb_Activiteiten[[#This Row],[Openstelling]],Tb_Openstelling[],2,0)=1,1,""),"")</f>
        <v/>
      </c>
      <c r="AK1275" t="str">
        <f>IF(ISNUMBER(FIND("arbeid",Methode_Keuze)),"",IF(ISNUMBER(FIND("arbeid",Methode_Keuze)),"",IF(Tb_Activiteiten[[#This Row],[Loonkosten]]=1,Tb_Activiteiten[[#Headers],[Loonkosten]],"")))</f>
        <v/>
      </c>
      <c r="AL1275" t="str">
        <f>IF(ISNUMBER(FIND("arbeid",Methode_Keuze)),"",IF(ISNUMBER(FIND("arbeid",Methode_Keuze)),"",IF(Tb_Activiteiten[[#This Row],[Eigen arbeid]]=1,Tb_Activiteiten[[#Headers],[Eigen arbeid]],"")))</f>
        <v/>
      </c>
      <c r="AM1275" t="str">
        <f>IF(ISNUMBER(FIND("arbeid",Methode_Keuze)),"",IF(ISNUMBER(FIND("arbeid",Methode_Keuze)),"",IF(Tb_Activiteiten[[#This Row],[Projectmedewerker]]=1,Tb_Activiteiten[[#Headers],[Projectmedewerker]],"")))</f>
        <v/>
      </c>
      <c r="AN1275" t="str">
        <f>IF(ISNUMBER(FIND("arbeid",Methode_Keuze)),"",IF(ISNUMBER(FIND("arbeid",Methode_Keuze)),"",IF(Tb_Activiteiten[[#This Row],[Landbouwer]]=1,Tb_Activiteiten[[#Headers],[Landbouwer]],"")))</f>
        <v/>
      </c>
      <c r="AO1275" t="str">
        <f>IF(ISNUMBER(FIND("arbeid",Methode_Keuze)),"",IF(ISNUMBER(FIND("arbeid",Methode_Keuze)),"",IF(Tb_Activiteiten[[#This Row],[Adviseur]]=1,Tb_Activiteiten[[#Headers],[Adviseur]],"")))</f>
        <v/>
      </c>
      <c r="AP1275" t="str">
        <f>IF(ISNUMBER(FIND("arbeid",Methode_Keuze)),"",IF(ISNUMBER(FIND("arbeid",Methode_Keuze)),"",IF(Tb_Activiteiten[[#This Row],[Projectleider/Expert]]=1,Tb_Activiteiten[[#Headers],[Projectleider/Expert]],"")))</f>
        <v/>
      </c>
      <c r="AQ1275" t="str">
        <f>IF(ISNUMBER(FIND("arbeid",Methode_Keuze)),"",IF(ISNUMBER(FIND("arbeid",Methode_Keuze)),"",IF(Tb_Activiteiten[[#This Row],[Arbeidskosten]]=1,Tb_Activiteiten[[#Headers],[Arbeidskosten]],"")))</f>
        <v/>
      </c>
      <c r="AR1275" t="str">
        <f>IF(ISNUMBER(FIND("arbeid",Methode_Keuze)),"",IF(ISNUMBER(FIND("arbeid",Methode_Keuze)),"",IF(Tb_Activiteiten[[#This Row],[Arbeidskosten op basis van IKS]]=1,Tb_Activiteiten[[#Headers],[Arbeidskosten op basis van IKS]],"")))</f>
        <v/>
      </c>
      <c r="AS1275" t="str">
        <f>IF(ISNUMBER(FIND("overige",Methode_Keuze)),"",IF(Tb_Activiteiten[[#This Row],[Kosten derden exclusief btw]]=1,Tb_Activiteiten[[#Headers],[Kosten derden exclusief btw]],""))</f>
        <v/>
      </c>
      <c r="AT1275" t="str">
        <f>IF(ISNUMBER(FIND("overige",Methode_Keuze)),"",IF(Tb_Activiteiten[[#This Row],[Niet verrekenbare btw]]=1,Tb_Activiteiten[[#Headers],[Niet verrekenbare btw]],""))</f>
        <v/>
      </c>
      <c r="AU1275" t="str">
        <f>IF(ISNUMBER(FIND("overige",Methode_Keuze)),"",IF(Tb_Activiteiten[[#This Row],[Grondkosten]]=1,Tb_Activiteiten[[#Headers],[Grondkosten]],""))</f>
        <v/>
      </c>
      <c r="AV1275" t="str">
        <f>IF(ISNUMBER(FIND("overige",Methode_Keuze)),"",IF(Tb_Activiteiten[[#This Row],[Bijdrage in natura (overige)]]=1,Tb_Activiteiten[[#Headers],[Bijdrage in natura (overige)]],""))</f>
        <v/>
      </c>
      <c r="AW1275" t="str">
        <f>IF(ISNUMBER(FIND("overige",Methode_Keuze)),"",IF(Tb_Activiteiten[[#This Row],[Bijdrage in natura (vrijwilligers)]]=1,Tb_Activiteiten[[#Headers],[Bijdrage in natura (vrijwilligers)]],""))</f>
        <v/>
      </c>
      <c r="AX1275" t="str">
        <f>IF(ISNUMBER(FIND("overige",Methode_Keuze)),"",IF(Tb_Activiteiten[[#This Row],[Afschrijvingskosten]]=1,Tb_Activiteiten[[#Headers],[Afschrijvingskosten]],""))</f>
        <v/>
      </c>
      <c r="AY1275" t="str">
        <f>IF(ISNUMBER(FIND("overige",Methode_Keuze)),"",IF(Tb_Activiteiten[[#This Row],[Vergoeding]]=1,Tb_Activiteiten[[#Headers],[Vergoeding]],""))</f>
        <v/>
      </c>
      <c r="AZ1275" t="str">
        <f>IF(ISNUMBER(FIND("arbeid",Methode_Keuze)),"",IF(Tb_Activiteiten[[#This Row],[Arbeidskosten - vast tarief (excl eigen arbeid)]]=1,Tb_Activiteiten[[#Headers],[Arbeidskosten - vast tarief (excl eigen arbeid)]],""))</f>
        <v/>
      </c>
      <c r="BA1275" t="str">
        <f>IF(ISNUMBER(FIND("overige",Methode_Keuze)),"",IF(Tb_Activiteiten[[#This Row],[Overige kosten]]=1,Tb_Activiteiten[[#Headers],[Overige kosten]],""))</f>
        <v/>
      </c>
    </row>
    <row r="1276" spans="1:53" x14ac:dyDescent="0.25">
      <c r="A1276" s="135"/>
      <c r="B1276" s="135"/>
      <c r="C1276" s="135"/>
      <c r="D1276" s="135"/>
      <c r="E1276" s="135"/>
      <c r="F1276" s="135"/>
      <c r="G1276" s="135"/>
      <c r="O1276" s="56"/>
      <c r="Q1276" t="str">
        <f>IFERROR(IF(VLOOKUP(Tb_Activiteiten[[#This Row],[Openstelling]],Tb_Openstelling[],2,0)=1,1,""),"")</f>
        <v/>
      </c>
      <c r="AK1276" t="str">
        <f>IF(ISNUMBER(FIND("arbeid",Methode_Keuze)),"",IF(ISNUMBER(FIND("arbeid",Methode_Keuze)),"",IF(Tb_Activiteiten[[#This Row],[Loonkosten]]=1,Tb_Activiteiten[[#Headers],[Loonkosten]],"")))</f>
        <v/>
      </c>
      <c r="AL1276" t="str">
        <f>IF(ISNUMBER(FIND("arbeid",Methode_Keuze)),"",IF(ISNUMBER(FIND("arbeid",Methode_Keuze)),"",IF(Tb_Activiteiten[[#This Row],[Eigen arbeid]]=1,Tb_Activiteiten[[#Headers],[Eigen arbeid]],"")))</f>
        <v/>
      </c>
      <c r="AM1276" t="str">
        <f>IF(ISNUMBER(FIND("arbeid",Methode_Keuze)),"",IF(ISNUMBER(FIND("arbeid",Methode_Keuze)),"",IF(Tb_Activiteiten[[#This Row],[Projectmedewerker]]=1,Tb_Activiteiten[[#Headers],[Projectmedewerker]],"")))</f>
        <v/>
      </c>
      <c r="AN1276" t="str">
        <f>IF(ISNUMBER(FIND("arbeid",Methode_Keuze)),"",IF(ISNUMBER(FIND("arbeid",Methode_Keuze)),"",IF(Tb_Activiteiten[[#This Row],[Landbouwer]]=1,Tb_Activiteiten[[#Headers],[Landbouwer]],"")))</f>
        <v/>
      </c>
      <c r="AO1276" t="str">
        <f>IF(ISNUMBER(FIND("arbeid",Methode_Keuze)),"",IF(ISNUMBER(FIND("arbeid",Methode_Keuze)),"",IF(Tb_Activiteiten[[#This Row],[Adviseur]]=1,Tb_Activiteiten[[#Headers],[Adviseur]],"")))</f>
        <v/>
      </c>
      <c r="AP1276" t="str">
        <f>IF(ISNUMBER(FIND("arbeid",Methode_Keuze)),"",IF(ISNUMBER(FIND("arbeid",Methode_Keuze)),"",IF(Tb_Activiteiten[[#This Row],[Projectleider/Expert]]=1,Tb_Activiteiten[[#Headers],[Projectleider/Expert]],"")))</f>
        <v/>
      </c>
      <c r="AQ1276" t="str">
        <f>IF(ISNUMBER(FIND("arbeid",Methode_Keuze)),"",IF(ISNUMBER(FIND("arbeid",Methode_Keuze)),"",IF(Tb_Activiteiten[[#This Row],[Arbeidskosten]]=1,Tb_Activiteiten[[#Headers],[Arbeidskosten]],"")))</f>
        <v/>
      </c>
      <c r="AR1276" t="str">
        <f>IF(ISNUMBER(FIND("arbeid",Methode_Keuze)),"",IF(ISNUMBER(FIND("arbeid",Methode_Keuze)),"",IF(Tb_Activiteiten[[#This Row],[Arbeidskosten op basis van IKS]]=1,Tb_Activiteiten[[#Headers],[Arbeidskosten op basis van IKS]],"")))</f>
        <v/>
      </c>
      <c r="AS1276" t="str">
        <f>IF(ISNUMBER(FIND("overige",Methode_Keuze)),"",IF(Tb_Activiteiten[[#This Row],[Kosten derden exclusief btw]]=1,Tb_Activiteiten[[#Headers],[Kosten derden exclusief btw]],""))</f>
        <v/>
      </c>
      <c r="AT1276" t="str">
        <f>IF(ISNUMBER(FIND("overige",Methode_Keuze)),"",IF(Tb_Activiteiten[[#This Row],[Niet verrekenbare btw]]=1,Tb_Activiteiten[[#Headers],[Niet verrekenbare btw]],""))</f>
        <v/>
      </c>
      <c r="AU1276" t="str">
        <f>IF(ISNUMBER(FIND("overige",Methode_Keuze)),"",IF(Tb_Activiteiten[[#This Row],[Grondkosten]]=1,Tb_Activiteiten[[#Headers],[Grondkosten]],""))</f>
        <v/>
      </c>
      <c r="AV1276" t="str">
        <f>IF(ISNUMBER(FIND("overige",Methode_Keuze)),"",IF(Tb_Activiteiten[[#This Row],[Bijdrage in natura (overige)]]=1,Tb_Activiteiten[[#Headers],[Bijdrage in natura (overige)]],""))</f>
        <v/>
      </c>
      <c r="AW1276" t="str">
        <f>IF(ISNUMBER(FIND("overige",Methode_Keuze)),"",IF(Tb_Activiteiten[[#This Row],[Bijdrage in natura (vrijwilligers)]]=1,Tb_Activiteiten[[#Headers],[Bijdrage in natura (vrijwilligers)]],""))</f>
        <v/>
      </c>
      <c r="AX1276" t="str">
        <f>IF(ISNUMBER(FIND("overige",Methode_Keuze)),"",IF(Tb_Activiteiten[[#This Row],[Afschrijvingskosten]]=1,Tb_Activiteiten[[#Headers],[Afschrijvingskosten]],""))</f>
        <v/>
      </c>
      <c r="AY1276" t="str">
        <f>IF(ISNUMBER(FIND("overige",Methode_Keuze)),"",IF(Tb_Activiteiten[[#This Row],[Vergoeding]]=1,Tb_Activiteiten[[#Headers],[Vergoeding]],""))</f>
        <v/>
      </c>
      <c r="AZ1276" t="str">
        <f>IF(ISNUMBER(FIND("arbeid",Methode_Keuze)),"",IF(Tb_Activiteiten[[#This Row],[Arbeidskosten - vast tarief (excl eigen arbeid)]]=1,Tb_Activiteiten[[#Headers],[Arbeidskosten - vast tarief (excl eigen arbeid)]],""))</f>
        <v/>
      </c>
      <c r="BA1276" t="str">
        <f>IF(ISNUMBER(FIND("overige",Methode_Keuze)),"",IF(Tb_Activiteiten[[#This Row],[Overige kosten]]=1,Tb_Activiteiten[[#Headers],[Overige kosten]],""))</f>
        <v/>
      </c>
    </row>
    <row r="1277" spans="1:53" x14ac:dyDescent="0.25">
      <c r="A1277" s="135"/>
      <c r="B1277" s="135"/>
      <c r="C1277" s="135"/>
      <c r="D1277" s="135"/>
      <c r="E1277" s="135"/>
      <c r="F1277" s="135"/>
      <c r="G1277" s="135"/>
      <c r="O1277" s="56"/>
      <c r="Q1277" t="str">
        <f>IFERROR(IF(VLOOKUP(Tb_Activiteiten[[#This Row],[Openstelling]],Tb_Openstelling[],2,0)=1,1,""),"")</f>
        <v/>
      </c>
      <c r="AK1277" t="str">
        <f>IF(ISNUMBER(FIND("arbeid",Methode_Keuze)),"",IF(ISNUMBER(FIND("arbeid",Methode_Keuze)),"",IF(Tb_Activiteiten[[#This Row],[Loonkosten]]=1,Tb_Activiteiten[[#Headers],[Loonkosten]],"")))</f>
        <v/>
      </c>
      <c r="AL1277" t="str">
        <f>IF(ISNUMBER(FIND("arbeid",Methode_Keuze)),"",IF(ISNUMBER(FIND("arbeid",Methode_Keuze)),"",IF(Tb_Activiteiten[[#This Row],[Eigen arbeid]]=1,Tb_Activiteiten[[#Headers],[Eigen arbeid]],"")))</f>
        <v/>
      </c>
      <c r="AM1277" t="str">
        <f>IF(ISNUMBER(FIND("arbeid",Methode_Keuze)),"",IF(ISNUMBER(FIND("arbeid",Methode_Keuze)),"",IF(Tb_Activiteiten[[#This Row],[Projectmedewerker]]=1,Tb_Activiteiten[[#Headers],[Projectmedewerker]],"")))</f>
        <v/>
      </c>
      <c r="AN1277" t="str">
        <f>IF(ISNUMBER(FIND("arbeid",Methode_Keuze)),"",IF(ISNUMBER(FIND("arbeid",Methode_Keuze)),"",IF(Tb_Activiteiten[[#This Row],[Landbouwer]]=1,Tb_Activiteiten[[#Headers],[Landbouwer]],"")))</f>
        <v/>
      </c>
      <c r="AO1277" t="str">
        <f>IF(ISNUMBER(FIND("arbeid",Methode_Keuze)),"",IF(ISNUMBER(FIND("arbeid",Methode_Keuze)),"",IF(Tb_Activiteiten[[#This Row],[Adviseur]]=1,Tb_Activiteiten[[#Headers],[Adviseur]],"")))</f>
        <v/>
      </c>
      <c r="AP1277" t="str">
        <f>IF(ISNUMBER(FIND("arbeid",Methode_Keuze)),"",IF(ISNUMBER(FIND("arbeid",Methode_Keuze)),"",IF(Tb_Activiteiten[[#This Row],[Projectleider/Expert]]=1,Tb_Activiteiten[[#Headers],[Projectleider/Expert]],"")))</f>
        <v/>
      </c>
      <c r="AQ1277" t="str">
        <f>IF(ISNUMBER(FIND("arbeid",Methode_Keuze)),"",IF(ISNUMBER(FIND("arbeid",Methode_Keuze)),"",IF(Tb_Activiteiten[[#This Row],[Arbeidskosten]]=1,Tb_Activiteiten[[#Headers],[Arbeidskosten]],"")))</f>
        <v/>
      </c>
      <c r="AR1277" t="str">
        <f>IF(ISNUMBER(FIND("arbeid",Methode_Keuze)),"",IF(ISNUMBER(FIND("arbeid",Methode_Keuze)),"",IF(Tb_Activiteiten[[#This Row],[Arbeidskosten op basis van IKS]]=1,Tb_Activiteiten[[#Headers],[Arbeidskosten op basis van IKS]],"")))</f>
        <v/>
      </c>
      <c r="AS1277" t="str">
        <f>IF(ISNUMBER(FIND("overige",Methode_Keuze)),"",IF(Tb_Activiteiten[[#This Row],[Kosten derden exclusief btw]]=1,Tb_Activiteiten[[#Headers],[Kosten derden exclusief btw]],""))</f>
        <v/>
      </c>
      <c r="AT1277" t="str">
        <f>IF(ISNUMBER(FIND("overige",Methode_Keuze)),"",IF(Tb_Activiteiten[[#This Row],[Niet verrekenbare btw]]=1,Tb_Activiteiten[[#Headers],[Niet verrekenbare btw]],""))</f>
        <v/>
      </c>
      <c r="AU1277" t="str">
        <f>IF(ISNUMBER(FIND("overige",Methode_Keuze)),"",IF(Tb_Activiteiten[[#This Row],[Grondkosten]]=1,Tb_Activiteiten[[#Headers],[Grondkosten]],""))</f>
        <v/>
      </c>
      <c r="AV1277" t="str">
        <f>IF(ISNUMBER(FIND("overige",Methode_Keuze)),"",IF(Tb_Activiteiten[[#This Row],[Bijdrage in natura (overige)]]=1,Tb_Activiteiten[[#Headers],[Bijdrage in natura (overige)]],""))</f>
        <v/>
      </c>
      <c r="AW1277" t="str">
        <f>IF(ISNUMBER(FIND("overige",Methode_Keuze)),"",IF(Tb_Activiteiten[[#This Row],[Bijdrage in natura (vrijwilligers)]]=1,Tb_Activiteiten[[#Headers],[Bijdrage in natura (vrijwilligers)]],""))</f>
        <v/>
      </c>
      <c r="AX1277" t="str">
        <f>IF(ISNUMBER(FIND("overige",Methode_Keuze)),"",IF(Tb_Activiteiten[[#This Row],[Afschrijvingskosten]]=1,Tb_Activiteiten[[#Headers],[Afschrijvingskosten]],""))</f>
        <v/>
      </c>
      <c r="AY1277" t="str">
        <f>IF(ISNUMBER(FIND("overige",Methode_Keuze)),"",IF(Tb_Activiteiten[[#This Row],[Vergoeding]]=1,Tb_Activiteiten[[#Headers],[Vergoeding]],""))</f>
        <v/>
      </c>
      <c r="AZ1277" t="str">
        <f>IF(ISNUMBER(FIND("arbeid",Methode_Keuze)),"",IF(Tb_Activiteiten[[#This Row],[Arbeidskosten - vast tarief (excl eigen arbeid)]]=1,Tb_Activiteiten[[#Headers],[Arbeidskosten - vast tarief (excl eigen arbeid)]],""))</f>
        <v/>
      </c>
      <c r="BA1277" t="str">
        <f>IF(ISNUMBER(FIND("overige",Methode_Keuze)),"",IF(Tb_Activiteiten[[#This Row],[Overige kosten]]=1,Tb_Activiteiten[[#Headers],[Overige kosten]],""))</f>
        <v/>
      </c>
    </row>
    <row r="1278" spans="1:53" x14ac:dyDescent="0.25">
      <c r="A1278" s="135"/>
      <c r="B1278" s="135"/>
      <c r="C1278" s="135"/>
      <c r="D1278" s="135"/>
      <c r="E1278" s="135"/>
      <c r="F1278" s="135"/>
      <c r="G1278" s="135"/>
      <c r="O1278" s="56"/>
      <c r="Q1278" t="str">
        <f>IFERROR(IF(VLOOKUP(Tb_Activiteiten[[#This Row],[Openstelling]],Tb_Openstelling[],2,0)=1,1,""),"")</f>
        <v/>
      </c>
      <c r="AK1278" t="str">
        <f>IF(ISNUMBER(FIND("arbeid",Methode_Keuze)),"",IF(ISNUMBER(FIND("arbeid",Methode_Keuze)),"",IF(Tb_Activiteiten[[#This Row],[Loonkosten]]=1,Tb_Activiteiten[[#Headers],[Loonkosten]],"")))</f>
        <v/>
      </c>
      <c r="AL1278" t="str">
        <f>IF(ISNUMBER(FIND("arbeid",Methode_Keuze)),"",IF(ISNUMBER(FIND("arbeid",Methode_Keuze)),"",IF(Tb_Activiteiten[[#This Row],[Eigen arbeid]]=1,Tb_Activiteiten[[#Headers],[Eigen arbeid]],"")))</f>
        <v/>
      </c>
      <c r="AM1278" t="str">
        <f>IF(ISNUMBER(FIND("arbeid",Methode_Keuze)),"",IF(ISNUMBER(FIND("arbeid",Methode_Keuze)),"",IF(Tb_Activiteiten[[#This Row],[Projectmedewerker]]=1,Tb_Activiteiten[[#Headers],[Projectmedewerker]],"")))</f>
        <v/>
      </c>
      <c r="AN1278" t="str">
        <f>IF(ISNUMBER(FIND("arbeid",Methode_Keuze)),"",IF(ISNUMBER(FIND("arbeid",Methode_Keuze)),"",IF(Tb_Activiteiten[[#This Row],[Landbouwer]]=1,Tb_Activiteiten[[#Headers],[Landbouwer]],"")))</f>
        <v/>
      </c>
      <c r="AO1278" t="str">
        <f>IF(ISNUMBER(FIND("arbeid",Methode_Keuze)),"",IF(ISNUMBER(FIND("arbeid",Methode_Keuze)),"",IF(Tb_Activiteiten[[#This Row],[Adviseur]]=1,Tb_Activiteiten[[#Headers],[Adviseur]],"")))</f>
        <v/>
      </c>
      <c r="AP1278" t="str">
        <f>IF(ISNUMBER(FIND("arbeid",Methode_Keuze)),"",IF(ISNUMBER(FIND("arbeid",Methode_Keuze)),"",IF(Tb_Activiteiten[[#This Row],[Projectleider/Expert]]=1,Tb_Activiteiten[[#Headers],[Projectleider/Expert]],"")))</f>
        <v/>
      </c>
      <c r="AQ1278" t="str">
        <f>IF(ISNUMBER(FIND("arbeid",Methode_Keuze)),"",IF(ISNUMBER(FIND("arbeid",Methode_Keuze)),"",IF(Tb_Activiteiten[[#This Row],[Arbeidskosten]]=1,Tb_Activiteiten[[#Headers],[Arbeidskosten]],"")))</f>
        <v/>
      </c>
      <c r="AR1278" t="str">
        <f>IF(ISNUMBER(FIND("arbeid",Methode_Keuze)),"",IF(ISNUMBER(FIND("arbeid",Methode_Keuze)),"",IF(Tb_Activiteiten[[#This Row],[Arbeidskosten op basis van IKS]]=1,Tb_Activiteiten[[#Headers],[Arbeidskosten op basis van IKS]],"")))</f>
        <v/>
      </c>
      <c r="AS1278" t="str">
        <f>IF(ISNUMBER(FIND("overige",Methode_Keuze)),"",IF(Tb_Activiteiten[[#This Row],[Kosten derden exclusief btw]]=1,Tb_Activiteiten[[#Headers],[Kosten derden exclusief btw]],""))</f>
        <v/>
      </c>
      <c r="AT1278" t="str">
        <f>IF(ISNUMBER(FIND("overige",Methode_Keuze)),"",IF(Tb_Activiteiten[[#This Row],[Niet verrekenbare btw]]=1,Tb_Activiteiten[[#Headers],[Niet verrekenbare btw]],""))</f>
        <v/>
      </c>
      <c r="AU1278" t="str">
        <f>IF(ISNUMBER(FIND("overige",Methode_Keuze)),"",IF(Tb_Activiteiten[[#This Row],[Grondkosten]]=1,Tb_Activiteiten[[#Headers],[Grondkosten]],""))</f>
        <v/>
      </c>
      <c r="AV1278" t="str">
        <f>IF(ISNUMBER(FIND("overige",Methode_Keuze)),"",IF(Tb_Activiteiten[[#This Row],[Bijdrage in natura (overige)]]=1,Tb_Activiteiten[[#Headers],[Bijdrage in natura (overige)]],""))</f>
        <v/>
      </c>
      <c r="AW1278" t="str">
        <f>IF(ISNUMBER(FIND("overige",Methode_Keuze)),"",IF(Tb_Activiteiten[[#This Row],[Bijdrage in natura (vrijwilligers)]]=1,Tb_Activiteiten[[#Headers],[Bijdrage in natura (vrijwilligers)]],""))</f>
        <v/>
      </c>
      <c r="AX1278" t="str">
        <f>IF(ISNUMBER(FIND("overige",Methode_Keuze)),"",IF(Tb_Activiteiten[[#This Row],[Afschrijvingskosten]]=1,Tb_Activiteiten[[#Headers],[Afschrijvingskosten]],""))</f>
        <v/>
      </c>
      <c r="AY1278" t="str">
        <f>IF(ISNUMBER(FIND("overige",Methode_Keuze)),"",IF(Tb_Activiteiten[[#This Row],[Vergoeding]]=1,Tb_Activiteiten[[#Headers],[Vergoeding]],""))</f>
        <v/>
      </c>
      <c r="AZ1278" t="str">
        <f>IF(ISNUMBER(FIND("arbeid",Methode_Keuze)),"",IF(Tb_Activiteiten[[#This Row],[Arbeidskosten - vast tarief (excl eigen arbeid)]]=1,Tb_Activiteiten[[#Headers],[Arbeidskosten - vast tarief (excl eigen arbeid)]],""))</f>
        <v/>
      </c>
      <c r="BA1278" t="str">
        <f>IF(ISNUMBER(FIND("overige",Methode_Keuze)),"",IF(Tb_Activiteiten[[#This Row],[Overige kosten]]=1,Tb_Activiteiten[[#Headers],[Overige kosten]],""))</f>
        <v/>
      </c>
    </row>
    <row r="1279" spans="1:53" x14ac:dyDescent="0.25">
      <c r="A1279" s="135"/>
      <c r="B1279" s="135"/>
      <c r="C1279" s="135"/>
      <c r="D1279" s="135"/>
      <c r="E1279" s="135"/>
      <c r="F1279" s="135"/>
      <c r="G1279" s="135"/>
      <c r="O1279" s="56"/>
      <c r="Q1279" t="str">
        <f>IFERROR(IF(VLOOKUP(Tb_Activiteiten[[#This Row],[Openstelling]],Tb_Openstelling[],2,0)=1,1,""),"")</f>
        <v/>
      </c>
      <c r="AK1279" t="str">
        <f>IF(ISNUMBER(FIND("arbeid",Methode_Keuze)),"",IF(ISNUMBER(FIND("arbeid",Methode_Keuze)),"",IF(Tb_Activiteiten[[#This Row],[Loonkosten]]=1,Tb_Activiteiten[[#Headers],[Loonkosten]],"")))</f>
        <v/>
      </c>
      <c r="AL1279" t="str">
        <f>IF(ISNUMBER(FIND("arbeid",Methode_Keuze)),"",IF(ISNUMBER(FIND("arbeid",Methode_Keuze)),"",IF(Tb_Activiteiten[[#This Row],[Eigen arbeid]]=1,Tb_Activiteiten[[#Headers],[Eigen arbeid]],"")))</f>
        <v/>
      </c>
      <c r="AM1279" t="str">
        <f>IF(ISNUMBER(FIND("arbeid",Methode_Keuze)),"",IF(ISNUMBER(FIND("arbeid",Methode_Keuze)),"",IF(Tb_Activiteiten[[#This Row],[Projectmedewerker]]=1,Tb_Activiteiten[[#Headers],[Projectmedewerker]],"")))</f>
        <v/>
      </c>
      <c r="AN1279" t="str">
        <f>IF(ISNUMBER(FIND("arbeid",Methode_Keuze)),"",IF(ISNUMBER(FIND("arbeid",Methode_Keuze)),"",IF(Tb_Activiteiten[[#This Row],[Landbouwer]]=1,Tb_Activiteiten[[#Headers],[Landbouwer]],"")))</f>
        <v/>
      </c>
      <c r="AO1279" t="str">
        <f>IF(ISNUMBER(FIND("arbeid",Methode_Keuze)),"",IF(ISNUMBER(FIND("arbeid",Methode_Keuze)),"",IF(Tb_Activiteiten[[#This Row],[Adviseur]]=1,Tb_Activiteiten[[#Headers],[Adviseur]],"")))</f>
        <v/>
      </c>
      <c r="AP1279" t="str">
        <f>IF(ISNUMBER(FIND("arbeid",Methode_Keuze)),"",IF(ISNUMBER(FIND("arbeid",Methode_Keuze)),"",IF(Tb_Activiteiten[[#This Row],[Projectleider/Expert]]=1,Tb_Activiteiten[[#Headers],[Projectleider/Expert]],"")))</f>
        <v/>
      </c>
      <c r="AQ1279" t="str">
        <f>IF(ISNUMBER(FIND("arbeid",Methode_Keuze)),"",IF(ISNUMBER(FIND("arbeid",Methode_Keuze)),"",IF(Tb_Activiteiten[[#This Row],[Arbeidskosten]]=1,Tb_Activiteiten[[#Headers],[Arbeidskosten]],"")))</f>
        <v/>
      </c>
      <c r="AR1279" t="str">
        <f>IF(ISNUMBER(FIND("arbeid",Methode_Keuze)),"",IF(ISNUMBER(FIND("arbeid",Methode_Keuze)),"",IF(Tb_Activiteiten[[#This Row],[Arbeidskosten op basis van IKS]]=1,Tb_Activiteiten[[#Headers],[Arbeidskosten op basis van IKS]],"")))</f>
        <v/>
      </c>
      <c r="AS1279" t="str">
        <f>IF(ISNUMBER(FIND("overige",Methode_Keuze)),"",IF(Tb_Activiteiten[[#This Row],[Kosten derden exclusief btw]]=1,Tb_Activiteiten[[#Headers],[Kosten derden exclusief btw]],""))</f>
        <v/>
      </c>
      <c r="AT1279" t="str">
        <f>IF(ISNUMBER(FIND("overige",Methode_Keuze)),"",IF(Tb_Activiteiten[[#This Row],[Niet verrekenbare btw]]=1,Tb_Activiteiten[[#Headers],[Niet verrekenbare btw]],""))</f>
        <v/>
      </c>
      <c r="AU1279" t="str">
        <f>IF(ISNUMBER(FIND("overige",Methode_Keuze)),"",IF(Tb_Activiteiten[[#This Row],[Grondkosten]]=1,Tb_Activiteiten[[#Headers],[Grondkosten]],""))</f>
        <v/>
      </c>
      <c r="AV1279" t="str">
        <f>IF(ISNUMBER(FIND("overige",Methode_Keuze)),"",IF(Tb_Activiteiten[[#This Row],[Bijdrage in natura (overige)]]=1,Tb_Activiteiten[[#Headers],[Bijdrage in natura (overige)]],""))</f>
        <v/>
      </c>
      <c r="AW1279" t="str">
        <f>IF(ISNUMBER(FIND("overige",Methode_Keuze)),"",IF(Tb_Activiteiten[[#This Row],[Bijdrage in natura (vrijwilligers)]]=1,Tb_Activiteiten[[#Headers],[Bijdrage in natura (vrijwilligers)]],""))</f>
        <v/>
      </c>
      <c r="AX1279" t="str">
        <f>IF(ISNUMBER(FIND("overige",Methode_Keuze)),"",IF(Tb_Activiteiten[[#This Row],[Afschrijvingskosten]]=1,Tb_Activiteiten[[#Headers],[Afschrijvingskosten]],""))</f>
        <v/>
      </c>
      <c r="AY1279" t="str">
        <f>IF(ISNUMBER(FIND("overige",Methode_Keuze)),"",IF(Tb_Activiteiten[[#This Row],[Vergoeding]]=1,Tb_Activiteiten[[#Headers],[Vergoeding]],""))</f>
        <v/>
      </c>
      <c r="AZ1279" t="str">
        <f>IF(ISNUMBER(FIND("arbeid",Methode_Keuze)),"",IF(Tb_Activiteiten[[#This Row],[Arbeidskosten - vast tarief (excl eigen arbeid)]]=1,Tb_Activiteiten[[#Headers],[Arbeidskosten - vast tarief (excl eigen arbeid)]],""))</f>
        <v/>
      </c>
      <c r="BA1279" t="str">
        <f>IF(ISNUMBER(FIND("overige",Methode_Keuze)),"",IF(Tb_Activiteiten[[#This Row],[Overige kosten]]=1,Tb_Activiteiten[[#Headers],[Overige kosten]],""))</f>
        <v/>
      </c>
    </row>
    <row r="1280" spans="1:53" x14ac:dyDescent="0.25">
      <c r="A1280" s="135"/>
      <c r="B1280" s="135"/>
      <c r="C1280" s="135"/>
      <c r="D1280" s="135"/>
      <c r="E1280" s="135"/>
      <c r="F1280" s="135"/>
      <c r="G1280" s="135"/>
      <c r="O1280" s="56"/>
      <c r="Q1280" t="str">
        <f>IFERROR(IF(VLOOKUP(Tb_Activiteiten[[#This Row],[Openstelling]],Tb_Openstelling[],2,0)=1,1,""),"")</f>
        <v/>
      </c>
      <c r="AK1280" t="str">
        <f>IF(ISNUMBER(FIND("arbeid",Methode_Keuze)),"",IF(ISNUMBER(FIND("arbeid",Methode_Keuze)),"",IF(Tb_Activiteiten[[#This Row],[Loonkosten]]=1,Tb_Activiteiten[[#Headers],[Loonkosten]],"")))</f>
        <v/>
      </c>
      <c r="AL1280" t="str">
        <f>IF(ISNUMBER(FIND("arbeid",Methode_Keuze)),"",IF(ISNUMBER(FIND("arbeid",Methode_Keuze)),"",IF(Tb_Activiteiten[[#This Row],[Eigen arbeid]]=1,Tb_Activiteiten[[#Headers],[Eigen arbeid]],"")))</f>
        <v/>
      </c>
      <c r="AM1280" t="str">
        <f>IF(ISNUMBER(FIND("arbeid",Methode_Keuze)),"",IF(ISNUMBER(FIND("arbeid",Methode_Keuze)),"",IF(Tb_Activiteiten[[#This Row],[Projectmedewerker]]=1,Tb_Activiteiten[[#Headers],[Projectmedewerker]],"")))</f>
        <v/>
      </c>
      <c r="AN1280" t="str">
        <f>IF(ISNUMBER(FIND("arbeid",Methode_Keuze)),"",IF(ISNUMBER(FIND("arbeid",Methode_Keuze)),"",IF(Tb_Activiteiten[[#This Row],[Landbouwer]]=1,Tb_Activiteiten[[#Headers],[Landbouwer]],"")))</f>
        <v/>
      </c>
      <c r="AO1280" t="str">
        <f>IF(ISNUMBER(FIND("arbeid",Methode_Keuze)),"",IF(ISNUMBER(FIND("arbeid",Methode_Keuze)),"",IF(Tb_Activiteiten[[#This Row],[Adviseur]]=1,Tb_Activiteiten[[#Headers],[Adviseur]],"")))</f>
        <v/>
      </c>
      <c r="AP1280" t="str">
        <f>IF(ISNUMBER(FIND("arbeid",Methode_Keuze)),"",IF(ISNUMBER(FIND("arbeid",Methode_Keuze)),"",IF(Tb_Activiteiten[[#This Row],[Projectleider/Expert]]=1,Tb_Activiteiten[[#Headers],[Projectleider/Expert]],"")))</f>
        <v/>
      </c>
      <c r="AQ1280" t="str">
        <f>IF(ISNUMBER(FIND("arbeid",Methode_Keuze)),"",IF(ISNUMBER(FIND("arbeid",Methode_Keuze)),"",IF(Tb_Activiteiten[[#This Row],[Arbeidskosten]]=1,Tb_Activiteiten[[#Headers],[Arbeidskosten]],"")))</f>
        <v/>
      </c>
      <c r="AR1280" t="str">
        <f>IF(ISNUMBER(FIND("arbeid",Methode_Keuze)),"",IF(ISNUMBER(FIND("arbeid",Methode_Keuze)),"",IF(Tb_Activiteiten[[#This Row],[Arbeidskosten op basis van IKS]]=1,Tb_Activiteiten[[#Headers],[Arbeidskosten op basis van IKS]],"")))</f>
        <v/>
      </c>
      <c r="AS1280" t="str">
        <f>IF(ISNUMBER(FIND("overige",Methode_Keuze)),"",IF(Tb_Activiteiten[[#This Row],[Kosten derden exclusief btw]]=1,Tb_Activiteiten[[#Headers],[Kosten derden exclusief btw]],""))</f>
        <v/>
      </c>
      <c r="AT1280" t="str">
        <f>IF(ISNUMBER(FIND("overige",Methode_Keuze)),"",IF(Tb_Activiteiten[[#This Row],[Niet verrekenbare btw]]=1,Tb_Activiteiten[[#Headers],[Niet verrekenbare btw]],""))</f>
        <v/>
      </c>
      <c r="AU1280" t="str">
        <f>IF(ISNUMBER(FIND("overige",Methode_Keuze)),"",IF(Tb_Activiteiten[[#This Row],[Grondkosten]]=1,Tb_Activiteiten[[#Headers],[Grondkosten]],""))</f>
        <v/>
      </c>
      <c r="AV1280" t="str">
        <f>IF(ISNUMBER(FIND("overige",Methode_Keuze)),"",IF(Tb_Activiteiten[[#This Row],[Bijdrage in natura (overige)]]=1,Tb_Activiteiten[[#Headers],[Bijdrage in natura (overige)]],""))</f>
        <v/>
      </c>
      <c r="AW1280" t="str">
        <f>IF(ISNUMBER(FIND("overige",Methode_Keuze)),"",IF(Tb_Activiteiten[[#This Row],[Bijdrage in natura (vrijwilligers)]]=1,Tb_Activiteiten[[#Headers],[Bijdrage in natura (vrijwilligers)]],""))</f>
        <v/>
      </c>
      <c r="AX1280" t="str">
        <f>IF(ISNUMBER(FIND("overige",Methode_Keuze)),"",IF(Tb_Activiteiten[[#This Row],[Afschrijvingskosten]]=1,Tb_Activiteiten[[#Headers],[Afschrijvingskosten]],""))</f>
        <v/>
      </c>
      <c r="AY1280" t="str">
        <f>IF(ISNUMBER(FIND("overige",Methode_Keuze)),"",IF(Tb_Activiteiten[[#This Row],[Vergoeding]]=1,Tb_Activiteiten[[#Headers],[Vergoeding]],""))</f>
        <v/>
      </c>
      <c r="AZ1280" t="str">
        <f>IF(ISNUMBER(FIND("arbeid",Methode_Keuze)),"",IF(Tb_Activiteiten[[#This Row],[Arbeidskosten - vast tarief (excl eigen arbeid)]]=1,Tb_Activiteiten[[#Headers],[Arbeidskosten - vast tarief (excl eigen arbeid)]],""))</f>
        <v/>
      </c>
      <c r="BA1280" t="str">
        <f>IF(ISNUMBER(FIND("overige",Methode_Keuze)),"",IF(Tb_Activiteiten[[#This Row],[Overige kosten]]=1,Tb_Activiteiten[[#Headers],[Overige kosten]],""))</f>
        <v/>
      </c>
    </row>
    <row r="1281" spans="1:53" x14ac:dyDescent="0.25">
      <c r="A1281" s="135"/>
      <c r="B1281" s="135"/>
      <c r="C1281" s="135"/>
      <c r="D1281" s="135"/>
      <c r="E1281" s="135"/>
      <c r="F1281" s="135"/>
      <c r="G1281" s="135"/>
      <c r="O1281" s="56"/>
      <c r="Q1281" t="str">
        <f>IFERROR(IF(VLOOKUP(Tb_Activiteiten[[#This Row],[Openstelling]],Tb_Openstelling[],2,0)=1,1,""),"")</f>
        <v/>
      </c>
      <c r="AK1281" t="str">
        <f>IF(ISNUMBER(FIND("arbeid",Methode_Keuze)),"",IF(ISNUMBER(FIND("arbeid",Methode_Keuze)),"",IF(Tb_Activiteiten[[#This Row],[Loonkosten]]=1,Tb_Activiteiten[[#Headers],[Loonkosten]],"")))</f>
        <v/>
      </c>
      <c r="AL1281" t="str">
        <f>IF(ISNUMBER(FIND("arbeid",Methode_Keuze)),"",IF(ISNUMBER(FIND("arbeid",Methode_Keuze)),"",IF(Tb_Activiteiten[[#This Row],[Eigen arbeid]]=1,Tb_Activiteiten[[#Headers],[Eigen arbeid]],"")))</f>
        <v/>
      </c>
      <c r="AM1281" t="str">
        <f>IF(ISNUMBER(FIND("arbeid",Methode_Keuze)),"",IF(ISNUMBER(FIND("arbeid",Methode_Keuze)),"",IF(Tb_Activiteiten[[#This Row],[Projectmedewerker]]=1,Tb_Activiteiten[[#Headers],[Projectmedewerker]],"")))</f>
        <v/>
      </c>
      <c r="AN1281" t="str">
        <f>IF(ISNUMBER(FIND("arbeid",Methode_Keuze)),"",IF(ISNUMBER(FIND("arbeid",Methode_Keuze)),"",IF(Tb_Activiteiten[[#This Row],[Landbouwer]]=1,Tb_Activiteiten[[#Headers],[Landbouwer]],"")))</f>
        <v/>
      </c>
      <c r="AO1281" t="str">
        <f>IF(ISNUMBER(FIND("arbeid",Methode_Keuze)),"",IF(ISNUMBER(FIND("arbeid",Methode_Keuze)),"",IF(Tb_Activiteiten[[#This Row],[Adviseur]]=1,Tb_Activiteiten[[#Headers],[Adviseur]],"")))</f>
        <v/>
      </c>
      <c r="AP1281" t="str">
        <f>IF(ISNUMBER(FIND("arbeid",Methode_Keuze)),"",IF(ISNUMBER(FIND("arbeid",Methode_Keuze)),"",IF(Tb_Activiteiten[[#This Row],[Projectleider/Expert]]=1,Tb_Activiteiten[[#Headers],[Projectleider/Expert]],"")))</f>
        <v/>
      </c>
      <c r="AQ1281" t="str">
        <f>IF(ISNUMBER(FIND("arbeid",Methode_Keuze)),"",IF(ISNUMBER(FIND("arbeid",Methode_Keuze)),"",IF(Tb_Activiteiten[[#This Row],[Arbeidskosten]]=1,Tb_Activiteiten[[#Headers],[Arbeidskosten]],"")))</f>
        <v/>
      </c>
      <c r="AR1281" t="str">
        <f>IF(ISNUMBER(FIND("arbeid",Methode_Keuze)),"",IF(ISNUMBER(FIND("arbeid",Methode_Keuze)),"",IF(Tb_Activiteiten[[#This Row],[Arbeidskosten op basis van IKS]]=1,Tb_Activiteiten[[#Headers],[Arbeidskosten op basis van IKS]],"")))</f>
        <v/>
      </c>
      <c r="AS1281" t="str">
        <f>IF(ISNUMBER(FIND("overige",Methode_Keuze)),"",IF(Tb_Activiteiten[[#This Row],[Kosten derden exclusief btw]]=1,Tb_Activiteiten[[#Headers],[Kosten derden exclusief btw]],""))</f>
        <v/>
      </c>
      <c r="AT1281" t="str">
        <f>IF(ISNUMBER(FIND("overige",Methode_Keuze)),"",IF(Tb_Activiteiten[[#This Row],[Niet verrekenbare btw]]=1,Tb_Activiteiten[[#Headers],[Niet verrekenbare btw]],""))</f>
        <v/>
      </c>
      <c r="AU1281" t="str">
        <f>IF(ISNUMBER(FIND("overige",Methode_Keuze)),"",IF(Tb_Activiteiten[[#This Row],[Grondkosten]]=1,Tb_Activiteiten[[#Headers],[Grondkosten]],""))</f>
        <v/>
      </c>
      <c r="AV1281" t="str">
        <f>IF(ISNUMBER(FIND("overige",Methode_Keuze)),"",IF(Tb_Activiteiten[[#This Row],[Bijdrage in natura (overige)]]=1,Tb_Activiteiten[[#Headers],[Bijdrage in natura (overige)]],""))</f>
        <v/>
      </c>
      <c r="AW1281" t="str">
        <f>IF(ISNUMBER(FIND("overige",Methode_Keuze)),"",IF(Tb_Activiteiten[[#This Row],[Bijdrage in natura (vrijwilligers)]]=1,Tb_Activiteiten[[#Headers],[Bijdrage in natura (vrijwilligers)]],""))</f>
        <v/>
      </c>
      <c r="AX1281" t="str">
        <f>IF(ISNUMBER(FIND("overige",Methode_Keuze)),"",IF(Tb_Activiteiten[[#This Row],[Afschrijvingskosten]]=1,Tb_Activiteiten[[#Headers],[Afschrijvingskosten]],""))</f>
        <v/>
      </c>
      <c r="AY1281" t="str">
        <f>IF(ISNUMBER(FIND("overige",Methode_Keuze)),"",IF(Tb_Activiteiten[[#This Row],[Vergoeding]]=1,Tb_Activiteiten[[#Headers],[Vergoeding]],""))</f>
        <v/>
      </c>
      <c r="AZ1281" t="str">
        <f>IF(ISNUMBER(FIND("arbeid",Methode_Keuze)),"",IF(Tb_Activiteiten[[#This Row],[Arbeidskosten - vast tarief (excl eigen arbeid)]]=1,Tb_Activiteiten[[#Headers],[Arbeidskosten - vast tarief (excl eigen arbeid)]],""))</f>
        <v/>
      </c>
      <c r="BA1281" t="str">
        <f>IF(ISNUMBER(FIND("overige",Methode_Keuze)),"",IF(Tb_Activiteiten[[#This Row],[Overige kosten]]=1,Tb_Activiteiten[[#Headers],[Overige kosten]],""))</f>
        <v/>
      </c>
    </row>
    <row r="1282" spans="1:53" x14ac:dyDescent="0.25">
      <c r="A1282" s="135"/>
      <c r="B1282" s="135"/>
      <c r="C1282" s="135"/>
      <c r="D1282" s="135"/>
      <c r="E1282" s="135"/>
      <c r="F1282" s="135"/>
      <c r="G1282" s="135"/>
      <c r="O1282" s="56"/>
      <c r="Q1282" t="str">
        <f>IFERROR(IF(VLOOKUP(Tb_Activiteiten[[#This Row],[Openstelling]],Tb_Openstelling[],2,0)=1,1,""),"")</f>
        <v/>
      </c>
      <c r="AK1282" t="str">
        <f>IF(ISNUMBER(FIND("arbeid",Methode_Keuze)),"",IF(ISNUMBER(FIND("arbeid",Methode_Keuze)),"",IF(Tb_Activiteiten[[#This Row],[Loonkosten]]=1,Tb_Activiteiten[[#Headers],[Loonkosten]],"")))</f>
        <v/>
      </c>
      <c r="AL1282" t="str">
        <f>IF(ISNUMBER(FIND("arbeid",Methode_Keuze)),"",IF(ISNUMBER(FIND("arbeid",Methode_Keuze)),"",IF(Tb_Activiteiten[[#This Row],[Eigen arbeid]]=1,Tb_Activiteiten[[#Headers],[Eigen arbeid]],"")))</f>
        <v/>
      </c>
      <c r="AM1282" t="str">
        <f>IF(ISNUMBER(FIND("arbeid",Methode_Keuze)),"",IF(ISNUMBER(FIND("arbeid",Methode_Keuze)),"",IF(Tb_Activiteiten[[#This Row],[Projectmedewerker]]=1,Tb_Activiteiten[[#Headers],[Projectmedewerker]],"")))</f>
        <v/>
      </c>
      <c r="AN1282" t="str">
        <f>IF(ISNUMBER(FIND("arbeid",Methode_Keuze)),"",IF(ISNUMBER(FIND("arbeid",Methode_Keuze)),"",IF(Tb_Activiteiten[[#This Row],[Landbouwer]]=1,Tb_Activiteiten[[#Headers],[Landbouwer]],"")))</f>
        <v/>
      </c>
      <c r="AO1282" t="str">
        <f>IF(ISNUMBER(FIND("arbeid",Methode_Keuze)),"",IF(ISNUMBER(FIND("arbeid",Methode_Keuze)),"",IF(Tb_Activiteiten[[#This Row],[Adviseur]]=1,Tb_Activiteiten[[#Headers],[Adviseur]],"")))</f>
        <v/>
      </c>
      <c r="AP1282" t="str">
        <f>IF(ISNUMBER(FIND("arbeid",Methode_Keuze)),"",IF(ISNUMBER(FIND("arbeid",Methode_Keuze)),"",IF(Tb_Activiteiten[[#This Row],[Projectleider/Expert]]=1,Tb_Activiteiten[[#Headers],[Projectleider/Expert]],"")))</f>
        <v/>
      </c>
      <c r="AQ1282" t="str">
        <f>IF(ISNUMBER(FIND("arbeid",Methode_Keuze)),"",IF(ISNUMBER(FIND("arbeid",Methode_Keuze)),"",IF(Tb_Activiteiten[[#This Row],[Arbeidskosten]]=1,Tb_Activiteiten[[#Headers],[Arbeidskosten]],"")))</f>
        <v/>
      </c>
      <c r="AR1282" t="str">
        <f>IF(ISNUMBER(FIND("arbeid",Methode_Keuze)),"",IF(ISNUMBER(FIND("arbeid",Methode_Keuze)),"",IF(Tb_Activiteiten[[#This Row],[Arbeidskosten op basis van IKS]]=1,Tb_Activiteiten[[#Headers],[Arbeidskosten op basis van IKS]],"")))</f>
        <v/>
      </c>
      <c r="AS1282" t="str">
        <f>IF(ISNUMBER(FIND("overige",Methode_Keuze)),"",IF(Tb_Activiteiten[[#This Row],[Kosten derden exclusief btw]]=1,Tb_Activiteiten[[#Headers],[Kosten derden exclusief btw]],""))</f>
        <v/>
      </c>
      <c r="AT1282" t="str">
        <f>IF(ISNUMBER(FIND("overige",Methode_Keuze)),"",IF(Tb_Activiteiten[[#This Row],[Niet verrekenbare btw]]=1,Tb_Activiteiten[[#Headers],[Niet verrekenbare btw]],""))</f>
        <v/>
      </c>
      <c r="AU1282" t="str">
        <f>IF(ISNUMBER(FIND("overige",Methode_Keuze)),"",IF(Tb_Activiteiten[[#This Row],[Grondkosten]]=1,Tb_Activiteiten[[#Headers],[Grondkosten]],""))</f>
        <v/>
      </c>
      <c r="AV1282" t="str">
        <f>IF(ISNUMBER(FIND("overige",Methode_Keuze)),"",IF(Tb_Activiteiten[[#This Row],[Bijdrage in natura (overige)]]=1,Tb_Activiteiten[[#Headers],[Bijdrage in natura (overige)]],""))</f>
        <v/>
      </c>
      <c r="AW1282" t="str">
        <f>IF(ISNUMBER(FIND("overige",Methode_Keuze)),"",IF(Tb_Activiteiten[[#This Row],[Bijdrage in natura (vrijwilligers)]]=1,Tb_Activiteiten[[#Headers],[Bijdrage in natura (vrijwilligers)]],""))</f>
        <v/>
      </c>
      <c r="AX1282" t="str">
        <f>IF(ISNUMBER(FIND("overige",Methode_Keuze)),"",IF(Tb_Activiteiten[[#This Row],[Afschrijvingskosten]]=1,Tb_Activiteiten[[#Headers],[Afschrijvingskosten]],""))</f>
        <v/>
      </c>
      <c r="AY1282" t="str">
        <f>IF(ISNUMBER(FIND("overige",Methode_Keuze)),"",IF(Tb_Activiteiten[[#This Row],[Vergoeding]]=1,Tb_Activiteiten[[#Headers],[Vergoeding]],""))</f>
        <v/>
      </c>
      <c r="AZ1282" t="str">
        <f>IF(ISNUMBER(FIND("arbeid",Methode_Keuze)),"",IF(Tb_Activiteiten[[#This Row],[Arbeidskosten - vast tarief (excl eigen arbeid)]]=1,Tb_Activiteiten[[#Headers],[Arbeidskosten - vast tarief (excl eigen arbeid)]],""))</f>
        <v/>
      </c>
      <c r="BA1282" t="str">
        <f>IF(ISNUMBER(FIND("overige",Methode_Keuze)),"",IF(Tb_Activiteiten[[#This Row],[Overige kosten]]=1,Tb_Activiteiten[[#Headers],[Overige kosten]],""))</f>
        <v/>
      </c>
    </row>
    <row r="1283" spans="1:53" x14ac:dyDescent="0.25">
      <c r="A1283" s="135"/>
      <c r="B1283" s="135"/>
      <c r="C1283" s="135"/>
      <c r="D1283" s="135"/>
      <c r="E1283" s="135"/>
      <c r="F1283" s="135"/>
      <c r="G1283" s="135"/>
      <c r="O1283" s="56"/>
      <c r="Q1283" t="str">
        <f>IFERROR(IF(VLOOKUP(Tb_Activiteiten[[#This Row],[Openstelling]],Tb_Openstelling[],2,0)=1,1,""),"")</f>
        <v/>
      </c>
      <c r="AK1283" t="str">
        <f>IF(ISNUMBER(FIND("arbeid",Methode_Keuze)),"",IF(ISNUMBER(FIND("arbeid",Methode_Keuze)),"",IF(Tb_Activiteiten[[#This Row],[Loonkosten]]=1,Tb_Activiteiten[[#Headers],[Loonkosten]],"")))</f>
        <v/>
      </c>
      <c r="AL1283" t="str">
        <f>IF(ISNUMBER(FIND("arbeid",Methode_Keuze)),"",IF(ISNUMBER(FIND("arbeid",Methode_Keuze)),"",IF(Tb_Activiteiten[[#This Row],[Eigen arbeid]]=1,Tb_Activiteiten[[#Headers],[Eigen arbeid]],"")))</f>
        <v/>
      </c>
      <c r="AM1283" t="str">
        <f>IF(ISNUMBER(FIND("arbeid",Methode_Keuze)),"",IF(ISNUMBER(FIND("arbeid",Methode_Keuze)),"",IF(Tb_Activiteiten[[#This Row],[Projectmedewerker]]=1,Tb_Activiteiten[[#Headers],[Projectmedewerker]],"")))</f>
        <v/>
      </c>
      <c r="AN1283" t="str">
        <f>IF(ISNUMBER(FIND("arbeid",Methode_Keuze)),"",IF(ISNUMBER(FIND("arbeid",Methode_Keuze)),"",IF(Tb_Activiteiten[[#This Row],[Landbouwer]]=1,Tb_Activiteiten[[#Headers],[Landbouwer]],"")))</f>
        <v/>
      </c>
      <c r="AO1283" t="str">
        <f>IF(ISNUMBER(FIND("arbeid",Methode_Keuze)),"",IF(ISNUMBER(FIND("arbeid",Methode_Keuze)),"",IF(Tb_Activiteiten[[#This Row],[Adviseur]]=1,Tb_Activiteiten[[#Headers],[Adviseur]],"")))</f>
        <v/>
      </c>
      <c r="AP1283" t="str">
        <f>IF(ISNUMBER(FIND("arbeid",Methode_Keuze)),"",IF(ISNUMBER(FIND("arbeid",Methode_Keuze)),"",IF(Tb_Activiteiten[[#This Row],[Projectleider/Expert]]=1,Tb_Activiteiten[[#Headers],[Projectleider/Expert]],"")))</f>
        <v/>
      </c>
      <c r="AQ1283" t="str">
        <f>IF(ISNUMBER(FIND("arbeid",Methode_Keuze)),"",IF(ISNUMBER(FIND("arbeid",Methode_Keuze)),"",IF(Tb_Activiteiten[[#This Row],[Arbeidskosten]]=1,Tb_Activiteiten[[#Headers],[Arbeidskosten]],"")))</f>
        <v/>
      </c>
      <c r="AR1283" t="str">
        <f>IF(ISNUMBER(FIND("arbeid",Methode_Keuze)),"",IF(ISNUMBER(FIND("arbeid",Methode_Keuze)),"",IF(Tb_Activiteiten[[#This Row],[Arbeidskosten op basis van IKS]]=1,Tb_Activiteiten[[#Headers],[Arbeidskosten op basis van IKS]],"")))</f>
        <v/>
      </c>
      <c r="AS1283" t="str">
        <f>IF(ISNUMBER(FIND("overige",Methode_Keuze)),"",IF(Tb_Activiteiten[[#This Row],[Kosten derden exclusief btw]]=1,Tb_Activiteiten[[#Headers],[Kosten derden exclusief btw]],""))</f>
        <v/>
      </c>
      <c r="AT1283" t="str">
        <f>IF(ISNUMBER(FIND("overige",Methode_Keuze)),"",IF(Tb_Activiteiten[[#This Row],[Niet verrekenbare btw]]=1,Tb_Activiteiten[[#Headers],[Niet verrekenbare btw]],""))</f>
        <v/>
      </c>
      <c r="AU1283" t="str">
        <f>IF(ISNUMBER(FIND("overige",Methode_Keuze)),"",IF(Tb_Activiteiten[[#This Row],[Grondkosten]]=1,Tb_Activiteiten[[#Headers],[Grondkosten]],""))</f>
        <v/>
      </c>
      <c r="AV1283" t="str">
        <f>IF(ISNUMBER(FIND("overige",Methode_Keuze)),"",IF(Tb_Activiteiten[[#This Row],[Bijdrage in natura (overige)]]=1,Tb_Activiteiten[[#Headers],[Bijdrage in natura (overige)]],""))</f>
        <v/>
      </c>
      <c r="AW1283" t="str">
        <f>IF(ISNUMBER(FIND("overige",Methode_Keuze)),"",IF(Tb_Activiteiten[[#This Row],[Bijdrage in natura (vrijwilligers)]]=1,Tb_Activiteiten[[#Headers],[Bijdrage in natura (vrijwilligers)]],""))</f>
        <v/>
      </c>
      <c r="AX1283" t="str">
        <f>IF(ISNUMBER(FIND("overige",Methode_Keuze)),"",IF(Tb_Activiteiten[[#This Row],[Afschrijvingskosten]]=1,Tb_Activiteiten[[#Headers],[Afschrijvingskosten]],""))</f>
        <v/>
      </c>
      <c r="AY1283" t="str">
        <f>IF(ISNUMBER(FIND("overige",Methode_Keuze)),"",IF(Tb_Activiteiten[[#This Row],[Vergoeding]]=1,Tb_Activiteiten[[#Headers],[Vergoeding]],""))</f>
        <v/>
      </c>
      <c r="AZ1283" t="str">
        <f>IF(ISNUMBER(FIND("arbeid",Methode_Keuze)),"",IF(Tb_Activiteiten[[#This Row],[Arbeidskosten - vast tarief (excl eigen arbeid)]]=1,Tb_Activiteiten[[#Headers],[Arbeidskosten - vast tarief (excl eigen arbeid)]],""))</f>
        <v/>
      </c>
      <c r="BA1283" t="str">
        <f>IF(ISNUMBER(FIND("overige",Methode_Keuze)),"",IF(Tb_Activiteiten[[#This Row],[Overige kosten]]=1,Tb_Activiteiten[[#Headers],[Overige kosten]],""))</f>
        <v/>
      </c>
    </row>
    <row r="1284" spans="1:53" x14ac:dyDescent="0.25">
      <c r="A1284" s="135"/>
      <c r="B1284" s="135"/>
      <c r="C1284" s="135"/>
      <c r="D1284" s="135"/>
      <c r="E1284" s="135"/>
      <c r="F1284" s="135"/>
      <c r="G1284" s="135"/>
      <c r="O1284" s="56"/>
      <c r="Q1284" t="str">
        <f>IFERROR(IF(VLOOKUP(Tb_Activiteiten[[#This Row],[Openstelling]],Tb_Openstelling[],2,0)=1,1,""),"")</f>
        <v/>
      </c>
      <c r="AK1284" t="str">
        <f>IF(ISNUMBER(FIND("arbeid",Methode_Keuze)),"",IF(ISNUMBER(FIND("arbeid",Methode_Keuze)),"",IF(Tb_Activiteiten[[#This Row],[Loonkosten]]=1,Tb_Activiteiten[[#Headers],[Loonkosten]],"")))</f>
        <v/>
      </c>
      <c r="AL1284" t="str">
        <f>IF(ISNUMBER(FIND("arbeid",Methode_Keuze)),"",IF(ISNUMBER(FIND("arbeid",Methode_Keuze)),"",IF(Tb_Activiteiten[[#This Row],[Eigen arbeid]]=1,Tb_Activiteiten[[#Headers],[Eigen arbeid]],"")))</f>
        <v/>
      </c>
      <c r="AM1284" t="str">
        <f>IF(ISNUMBER(FIND("arbeid",Methode_Keuze)),"",IF(ISNUMBER(FIND("arbeid",Methode_Keuze)),"",IF(Tb_Activiteiten[[#This Row],[Projectmedewerker]]=1,Tb_Activiteiten[[#Headers],[Projectmedewerker]],"")))</f>
        <v/>
      </c>
      <c r="AN1284" t="str">
        <f>IF(ISNUMBER(FIND("arbeid",Methode_Keuze)),"",IF(ISNUMBER(FIND("arbeid",Methode_Keuze)),"",IF(Tb_Activiteiten[[#This Row],[Landbouwer]]=1,Tb_Activiteiten[[#Headers],[Landbouwer]],"")))</f>
        <v/>
      </c>
      <c r="AO1284" t="str">
        <f>IF(ISNUMBER(FIND("arbeid",Methode_Keuze)),"",IF(ISNUMBER(FIND("arbeid",Methode_Keuze)),"",IF(Tb_Activiteiten[[#This Row],[Adviseur]]=1,Tb_Activiteiten[[#Headers],[Adviseur]],"")))</f>
        <v/>
      </c>
      <c r="AP1284" t="str">
        <f>IF(ISNUMBER(FIND("arbeid",Methode_Keuze)),"",IF(ISNUMBER(FIND("arbeid",Methode_Keuze)),"",IF(Tb_Activiteiten[[#This Row],[Projectleider/Expert]]=1,Tb_Activiteiten[[#Headers],[Projectleider/Expert]],"")))</f>
        <v/>
      </c>
      <c r="AQ1284" t="str">
        <f>IF(ISNUMBER(FIND("arbeid",Methode_Keuze)),"",IF(ISNUMBER(FIND("arbeid",Methode_Keuze)),"",IF(Tb_Activiteiten[[#This Row],[Arbeidskosten]]=1,Tb_Activiteiten[[#Headers],[Arbeidskosten]],"")))</f>
        <v/>
      </c>
      <c r="AR1284" t="str">
        <f>IF(ISNUMBER(FIND("arbeid",Methode_Keuze)),"",IF(ISNUMBER(FIND("arbeid",Methode_Keuze)),"",IF(Tb_Activiteiten[[#This Row],[Arbeidskosten op basis van IKS]]=1,Tb_Activiteiten[[#Headers],[Arbeidskosten op basis van IKS]],"")))</f>
        <v/>
      </c>
      <c r="AS1284" t="str">
        <f>IF(ISNUMBER(FIND("overige",Methode_Keuze)),"",IF(Tb_Activiteiten[[#This Row],[Kosten derden exclusief btw]]=1,Tb_Activiteiten[[#Headers],[Kosten derden exclusief btw]],""))</f>
        <v/>
      </c>
      <c r="AT1284" t="str">
        <f>IF(ISNUMBER(FIND("overige",Methode_Keuze)),"",IF(Tb_Activiteiten[[#This Row],[Niet verrekenbare btw]]=1,Tb_Activiteiten[[#Headers],[Niet verrekenbare btw]],""))</f>
        <v/>
      </c>
      <c r="AU1284" t="str">
        <f>IF(ISNUMBER(FIND("overige",Methode_Keuze)),"",IF(Tb_Activiteiten[[#This Row],[Grondkosten]]=1,Tb_Activiteiten[[#Headers],[Grondkosten]],""))</f>
        <v/>
      </c>
      <c r="AV1284" t="str">
        <f>IF(ISNUMBER(FIND("overige",Methode_Keuze)),"",IF(Tb_Activiteiten[[#This Row],[Bijdrage in natura (overige)]]=1,Tb_Activiteiten[[#Headers],[Bijdrage in natura (overige)]],""))</f>
        <v/>
      </c>
      <c r="AW1284" t="str">
        <f>IF(ISNUMBER(FIND("overige",Methode_Keuze)),"",IF(Tb_Activiteiten[[#This Row],[Bijdrage in natura (vrijwilligers)]]=1,Tb_Activiteiten[[#Headers],[Bijdrage in natura (vrijwilligers)]],""))</f>
        <v/>
      </c>
      <c r="AX1284" t="str">
        <f>IF(ISNUMBER(FIND("overige",Methode_Keuze)),"",IF(Tb_Activiteiten[[#This Row],[Afschrijvingskosten]]=1,Tb_Activiteiten[[#Headers],[Afschrijvingskosten]],""))</f>
        <v/>
      </c>
      <c r="AY1284" t="str">
        <f>IF(ISNUMBER(FIND("overige",Methode_Keuze)),"",IF(Tb_Activiteiten[[#This Row],[Vergoeding]]=1,Tb_Activiteiten[[#Headers],[Vergoeding]],""))</f>
        <v/>
      </c>
      <c r="AZ1284" t="str">
        <f>IF(ISNUMBER(FIND("arbeid",Methode_Keuze)),"",IF(Tb_Activiteiten[[#This Row],[Arbeidskosten - vast tarief (excl eigen arbeid)]]=1,Tb_Activiteiten[[#Headers],[Arbeidskosten - vast tarief (excl eigen arbeid)]],""))</f>
        <v/>
      </c>
      <c r="BA1284" t="str">
        <f>IF(ISNUMBER(FIND("overige",Methode_Keuze)),"",IF(Tb_Activiteiten[[#This Row],[Overige kosten]]=1,Tb_Activiteiten[[#Headers],[Overige kosten]],""))</f>
        <v/>
      </c>
    </row>
    <row r="1285" spans="1:53" x14ac:dyDescent="0.25">
      <c r="A1285" s="135"/>
      <c r="B1285" s="135"/>
      <c r="C1285" s="135"/>
      <c r="D1285" s="135"/>
      <c r="E1285" s="135"/>
      <c r="F1285" s="135"/>
      <c r="G1285" s="135"/>
      <c r="O1285" s="56"/>
      <c r="Q1285" t="str">
        <f>IFERROR(IF(VLOOKUP(Tb_Activiteiten[[#This Row],[Openstelling]],Tb_Openstelling[],2,0)=1,1,""),"")</f>
        <v/>
      </c>
      <c r="AK1285" t="str">
        <f>IF(ISNUMBER(FIND("arbeid",Methode_Keuze)),"",IF(ISNUMBER(FIND("arbeid",Methode_Keuze)),"",IF(Tb_Activiteiten[[#This Row],[Loonkosten]]=1,Tb_Activiteiten[[#Headers],[Loonkosten]],"")))</f>
        <v/>
      </c>
      <c r="AL1285" t="str">
        <f>IF(ISNUMBER(FIND("arbeid",Methode_Keuze)),"",IF(ISNUMBER(FIND("arbeid",Methode_Keuze)),"",IF(Tb_Activiteiten[[#This Row],[Eigen arbeid]]=1,Tb_Activiteiten[[#Headers],[Eigen arbeid]],"")))</f>
        <v/>
      </c>
      <c r="AM1285" t="str">
        <f>IF(ISNUMBER(FIND("arbeid",Methode_Keuze)),"",IF(ISNUMBER(FIND("arbeid",Methode_Keuze)),"",IF(Tb_Activiteiten[[#This Row],[Projectmedewerker]]=1,Tb_Activiteiten[[#Headers],[Projectmedewerker]],"")))</f>
        <v/>
      </c>
      <c r="AN1285" t="str">
        <f>IF(ISNUMBER(FIND("arbeid",Methode_Keuze)),"",IF(ISNUMBER(FIND("arbeid",Methode_Keuze)),"",IF(Tb_Activiteiten[[#This Row],[Landbouwer]]=1,Tb_Activiteiten[[#Headers],[Landbouwer]],"")))</f>
        <v/>
      </c>
      <c r="AO1285" t="str">
        <f>IF(ISNUMBER(FIND("arbeid",Methode_Keuze)),"",IF(ISNUMBER(FIND("arbeid",Methode_Keuze)),"",IF(Tb_Activiteiten[[#This Row],[Adviseur]]=1,Tb_Activiteiten[[#Headers],[Adviseur]],"")))</f>
        <v/>
      </c>
      <c r="AP1285" t="str">
        <f>IF(ISNUMBER(FIND("arbeid",Methode_Keuze)),"",IF(ISNUMBER(FIND("arbeid",Methode_Keuze)),"",IF(Tb_Activiteiten[[#This Row],[Projectleider/Expert]]=1,Tb_Activiteiten[[#Headers],[Projectleider/Expert]],"")))</f>
        <v/>
      </c>
      <c r="AQ1285" t="str">
        <f>IF(ISNUMBER(FIND("arbeid",Methode_Keuze)),"",IF(ISNUMBER(FIND("arbeid",Methode_Keuze)),"",IF(Tb_Activiteiten[[#This Row],[Arbeidskosten]]=1,Tb_Activiteiten[[#Headers],[Arbeidskosten]],"")))</f>
        <v/>
      </c>
      <c r="AR1285" t="str">
        <f>IF(ISNUMBER(FIND("arbeid",Methode_Keuze)),"",IF(ISNUMBER(FIND("arbeid",Methode_Keuze)),"",IF(Tb_Activiteiten[[#This Row],[Arbeidskosten op basis van IKS]]=1,Tb_Activiteiten[[#Headers],[Arbeidskosten op basis van IKS]],"")))</f>
        <v/>
      </c>
      <c r="AS1285" t="str">
        <f>IF(ISNUMBER(FIND("overige",Methode_Keuze)),"",IF(Tb_Activiteiten[[#This Row],[Kosten derden exclusief btw]]=1,Tb_Activiteiten[[#Headers],[Kosten derden exclusief btw]],""))</f>
        <v/>
      </c>
      <c r="AT1285" t="str">
        <f>IF(ISNUMBER(FIND("overige",Methode_Keuze)),"",IF(Tb_Activiteiten[[#This Row],[Niet verrekenbare btw]]=1,Tb_Activiteiten[[#Headers],[Niet verrekenbare btw]],""))</f>
        <v/>
      </c>
      <c r="AU1285" t="str">
        <f>IF(ISNUMBER(FIND("overige",Methode_Keuze)),"",IF(Tb_Activiteiten[[#This Row],[Grondkosten]]=1,Tb_Activiteiten[[#Headers],[Grondkosten]],""))</f>
        <v/>
      </c>
      <c r="AV1285" t="str">
        <f>IF(ISNUMBER(FIND("overige",Methode_Keuze)),"",IF(Tb_Activiteiten[[#This Row],[Bijdrage in natura (overige)]]=1,Tb_Activiteiten[[#Headers],[Bijdrage in natura (overige)]],""))</f>
        <v/>
      </c>
      <c r="AW1285" t="str">
        <f>IF(ISNUMBER(FIND("overige",Methode_Keuze)),"",IF(Tb_Activiteiten[[#This Row],[Bijdrage in natura (vrijwilligers)]]=1,Tb_Activiteiten[[#Headers],[Bijdrage in natura (vrijwilligers)]],""))</f>
        <v/>
      </c>
      <c r="AX1285" t="str">
        <f>IF(ISNUMBER(FIND("overige",Methode_Keuze)),"",IF(Tb_Activiteiten[[#This Row],[Afschrijvingskosten]]=1,Tb_Activiteiten[[#Headers],[Afschrijvingskosten]],""))</f>
        <v/>
      </c>
      <c r="AY1285" t="str">
        <f>IF(ISNUMBER(FIND("overige",Methode_Keuze)),"",IF(Tb_Activiteiten[[#This Row],[Vergoeding]]=1,Tb_Activiteiten[[#Headers],[Vergoeding]],""))</f>
        <v/>
      </c>
      <c r="AZ1285" t="str">
        <f>IF(ISNUMBER(FIND("arbeid",Methode_Keuze)),"",IF(Tb_Activiteiten[[#This Row],[Arbeidskosten - vast tarief (excl eigen arbeid)]]=1,Tb_Activiteiten[[#Headers],[Arbeidskosten - vast tarief (excl eigen arbeid)]],""))</f>
        <v/>
      </c>
      <c r="BA1285" t="str">
        <f>IF(ISNUMBER(FIND("overige",Methode_Keuze)),"",IF(Tb_Activiteiten[[#This Row],[Overige kosten]]=1,Tb_Activiteiten[[#Headers],[Overige kosten]],""))</f>
        <v/>
      </c>
    </row>
    <row r="1286" spans="1:53" x14ac:dyDescent="0.25">
      <c r="A1286" s="135"/>
      <c r="B1286" s="135"/>
      <c r="C1286" s="135"/>
      <c r="D1286" s="135"/>
      <c r="E1286" s="135"/>
      <c r="F1286" s="135"/>
      <c r="G1286" s="135"/>
      <c r="O1286" s="56"/>
      <c r="Q1286" t="str">
        <f>IFERROR(IF(VLOOKUP(Tb_Activiteiten[[#This Row],[Openstelling]],Tb_Openstelling[],2,0)=1,1,""),"")</f>
        <v/>
      </c>
      <c r="AK1286" t="str">
        <f>IF(ISNUMBER(FIND("arbeid",Methode_Keuze)),"",IF(ISNUMBER(FIND("arbeid",Methode_Keuze)),"",IF(Tb_Activiteiten[[#This Row],[Loonkosten]]=1,Tb_Activiteiten[[#Headers],[Loonkosten]],"")))</f>
        <v/>
      </c>
      <c r="AL1286" t="str">
        <f>IF(ISNUMBER(FIND("arbeid",Methode_Keuze)),"",IF(ISNUMBER(FIND("arbeid",Methode_Keuze)),"",IF(Tb_Activiteiten[[#This Row],[Eigen arbeid]]=1,Tb_Activiteiten[[#Headers],[Eigen arbeid]],"")))</f>
        <v/>
      </c>
      <c r="AM1286" t="str">
        <f>IF(ISNUMBER(FIND("arbeid",Methode_Keuze)),"",IF(ISNUMBER(FIND("arbeid",Methode_Keuze)),"",IF(Tb_Activiteiten[[#This Row],[Projectmedewerker]]=1,Tb_Activiteiten[[#Headers],[Projectmedewerker]],"")))</f>
        <v/>
      </c>
      <c r="AN1286" t="str">
        <f>IF(ISNUMBER(FIND("arbeid",Methode_Keuze)),"",IF(ISNUMBER(FIND("arbeid",Methode_Keuze)),"",IF(Tb_Activiteiten[[#This Row],[Landbouwer]]=1,Tb_Activiteiten[[#Headers],[Landbouwer]],"")))</f>
        <v/>
      </c>
      <c r="AO1286" t="str">
        <f>IF(ISNUMBER(FIND("arbeid",Methode_Keuze)),"",IF(ISNUMBER(FIND("arbeid",Methode_Keuze)),"",IF(Tb_Activiteiten[[#This Row],[Adviseur]]=1,Tb_Activiteiten[[#Headers],[Adviseur]],"")))</f>
        <v/>
      </c>
      <c r="AP1286" t="str">
        <f>IF(ISNUMBER(FIND("arbeid",Methode_Keuze)),"",IF(ISNUMBER(FIND("arbeid",Methode_Keuze)),"",IF(Tb_Activiteiten[[#This Row],[Projectleider/Expert]]=1,Tb_Activiteiten[[#Headers],[Projectleider/Expert]],"")))</f>
        <v/>
      </c>
      <c r="AQ1286" t="str">
        <f>IF(ISNUMBER(FIND("arbeid",Methode_Keuze)),"",IF(ISNUMBER(FIND("arbeid",Methode_Keuze)),"",IF(Tb_Activiteiten[[#This Row],[Arbeidskosten]]=1,Tb_Activiteiten[[#Headers],[Arbeidskosten]],"")))</f>
        <v/>
      </c>
      <c r="AR1286" t="str">
        <f>IF(ISNUMBER(FIND("arbeid",Methode_Keuze)),"",IF(ISNUMBER(FIND("arbeid",Methode_Keuze)),"",IF(Tb_Activiteiten[[#This Row],[Arbeidskosten op basis van IKS]]=1,Tb_Activiteiten[[#Headers],[Arbeidskosten op basis van IKS]],"")))</f>
        <v/>
      </c>
      <c r="AS1286" t="str">
        <f>IF(ISNUMBER(FIND("overige",Methode_Keuze)),"",IF(Tb_Activiteiten[[#This Row],[Kosten derden exclusief btw]]=1,Tb_Activiteiten[[#Headers],[Kosten derden exclusief btw]],""))</f>
        <v/>
      </c>
      <c r="AT1286" t="str">
        <f>IF(ISNUMBER(FIND("overige",Methode_Keuze)),"",IF(Tb_Activiteiten[[#This Row],[Niet verrekenbare btw]]=1,Tb_Activiteiten[[#Headers],[Niet verrekenbare btw]],""))</f>
        <v/>
      </c>
      <c r="AU1286" t="str">
        <f>IF(ISNUMBER(FIND("overige",Methode_Keuze)),"",IF(Tb_Activiteiten[[#This Row],[Grondkosten]]=1,Tb_Activiteiten[[#Headers],[Grondkosten]],""))</f>
        <v/>
      </c>
      <c r="AV1286" t="str">
        <f>IF(ISNUMBER(FIND("overige",Methode_Keuze)),"",IF(Tb_Activiteiten[[#This Row],[Bijdrage in natura (overige)]]=1,Tb_Activiteiten[[#Headers],[Bijdrage in natura (overige)]],""))</f>
        <v/>
      </c>
      <c r="AW1286" t="str">
        <f>IF(ISNUMBER(FIND("overige",Methode_Keuze)),"",IF(Tb_Activiteiten[[#This Row],[Bijdrage in natura (vrijwilligers)]]=1,Tb_Activiteiten[[#Headers],[Bijdrage in natura (vrijwilligers)]],""))</f>
        <v/>
      </c>
      <c r="AX1286" t="str">
        <f>IF(ISNUMBER(FIND("overige",Methode_Keuze)),"",IF(Tb_Activiteiten[[#This Row],[Afschrijvingskosten]]=1,Tb_Activiteiten[[#Headers],[Afschrijvingskosten]],""))</f>
        <v/>
      </c>
      <c r="AY1286" t="str">
        <f>IF(ISNUMBER(FIND("overige",Methode_Keuze)),"",IF(Tb_Activiteiten[[#This Row],[Vergoeding]]=1,Tb_Activiteiten[[#Headers],[Vergoeding]],""))</f>
        <v/>
      </c>
      <c r="AZ1286" t="str">
        <f>IF(ISNUMBER(FIND("arbeid",Methode_Keuze)),"",IF(Tb_Activiteiten[[#This Row],[Arbeidskosten - vast tarief (excl eigen arbeid)]]=1,Tb_Activiteiten[[#Headers],[Arbeidskosten - vast tarief (excl eigen arbeid)]],""))</f>
        <v/>
      </c>
      <c r="BA1286" t="str">
        <f>IF(ISNUMBER(FIND("overige",Methode_Keuze)),"",IF(Tb_Activiteiten[[#This Row],[Overige kosten]]=1,Tb_Activiteiten[[#Headers],[Overige kosten]],""))</f>
        <v/>
      </c>
    </row>
    <row r="1287" spans="1:53" x14ac:dyDescent="0.25">
      <c r="A1287" s="135"/>
      <c r="B1287" s="135"/>
      <c r="C1287" s="135"/>
      <c r="D1287" s="135"/>
      <c r="E1287" s="135"/>
      <c r="F1287" s="135"/>
      <c r="G1287" s="135"/>
      <c r="O1287" s="56"/>
      <c r="Q1287" t="str">
        <f>IFERROR(IF(VLOOKUP(Tb_Activiteiten[[#This Row],[Openstelling]],Tb_Openstelling[],2,0)=1,1,""),"")</f>
        <v/>
      </c>
      <c r="AK1287" t="str">
        <f>IF(ISNUMBER(FIND("arbeid",Methode_Keuze)),"",IF(ISNUMBER(FIND("arbeid",Methode_Keuze)),"",IF(Tb_Activiteiten[[#This Row],[Loonkosten]]=1,Tb_Activiteiten[[#Headers],[Loonkosten]],"")))</f>
        <v/>
      </c>
      <c r="AL1287" t="str">
        <f>IF(ISNUMBER(FIND("arbeid",Methode_Keuze)),"",IF(ISNUMBER(FIND("arbeid",Methode_Keuze)),"",IF(Tb_Activiteiten[[#This Row],[Eigen arbeid]]=1,Tb_Activiteiten[[#Headers],[Eigen arbeid]],"")))</f>
        <v/>
      </c>
      <c r="AM1287" t="str">
        <f>IF(ISNUMBER(FIND("arbeid",Methode_Keuze)),"",IF(ISNUMBER(FIND("arbeid",Methode_Keuze)),"",IF(Tb_Activiteiten[[#This Row],[Projectmedewerker]]=1,Tb_Activiteiten[[#Headers],[Projectmedewerker]],"")))</f>
        <v/>
      </c>
      <c r="AN1287" t="str">
        <f>IF(ISNUMBER(FIND("arbeid",Methode_Keuze)),"",IF(ISNUMBER(FIND("arbeid",Methode_Keuze)),"",IF(Tb_Activiteiten[[#This Row],[Landbouwer]]=1,Tb_Activiteiten[[#Headers],[Landbouwer]],"")))</f>
        <v/>
      </c>
      <c r="AO1287" t="str">
        <f>IF(ISNUMBER(FIND("arbeid",Methode_Keuze)),"",IF(ISNUMBER(FIND("arbeid",Methode_Keuze)),"",IF(Tb_Activiteiten[[#This Row],[Adviseur]]=1,Tb_Activiteiten[[#Headers],[Adviseur]],"")))</f>
        <v/>
      </c>
      <c r="AP1287" t="str">
        <f>IF(ISNUMBER(FIND("arbeid",Methode_Keuze)),"",IF(ISNUMBER(FIND("arbeid",Methode_Keuze)),"",IF(Tb_Activiteiten[[#This Row],[Projectleider/Expert]]=1,Tb_Activiteiten[[#Headers],[Projectleider/Expert]],"")))</f>
        <v/>
      </c>
      <c r="AQ1287" t="str">
        <f>IF(ISNUMBER(FIND("arbeid",Methode_Keuze)),"",IF(ISNUMBER(FIND("arbeid",Methode_Keuze)),"",IF(Tb_Activiteiten[[#This Row],[Arbeidskosten]]=1,Tb_Activiteiten[[#Headers],[Arbeidskosten]],"")))</f>
        <v/>
      </c>
      <c r="AR1287" t="str">
        <f>IF(ISNUMBER(FIND("arbeid",Methode_Keuze)),"",IF(ISNUMBER(FIND("arbeid",Methode_Keuze)),"",IF(Tb_Activiteiten[[#This Row],[Arbeidskosten op basis van IKS]]=1,Tb_Activiteiten[[#Headers],[Arbeidskosten op basis van IKS]],"")))</f>
        <v/>
      </c>
      <c r="AS1287" t="str">
        <f>IF(ISNUMBER(FIND("overige",Methode_Keuze)),"",IF(Tb_Activiteiten[[#This Row],[Kosten derden exclusief btw]]=1,Tb_Activiteiten[[#Headers],[Kosten derden exclusief btw]],""))</f>
        <v/>
      </c>
      <c r="AT1287" t="str">
        <f>IF(ISNUMBER(FIND("overige",Methode_Keuze)),"",IF(Tb_Activiteiten[[#This Row],[Niet verrekenbare btw]]=1,Tb_Activiteiten[[#Headers],[Niet verrekenbare btw]],""))</f>
        <v/>
      </c>
      <c r="AU1287" t="str">
        <f>IF(ISNUMBER(FIND("overige",Methode_Keuze)),"",IF(Tb_Activiteiten[[#This Row],[Grondkosten]]=1,Tb_Activiteiten[[#Headers],[Grondkosten]],""))</f>
        <v/>
      </c>
      <c r="AV1287" t="str">
        <f>IF(ISNUMBER(FIND("overige",Methode_Keuze)),"",IF(Tb_Activiteiten[[#This Row],[Bijdrage in natura (overige)]]=1,Tb_Activiteiten[[#Headers],[Bijdrage in natura (overige)]],""))</f>
        <v/>
      </c>
      <c r="AW1287" t="str">
        <f>IF(ISNUMBER(FIND("overige",Methode_Keuze)),"",IF(Tb_Activiteiten[[#This Row],[Bijdrage in natura (vrijwilligers)]]=1,Tb_Activiteiten[[#Headers],[Bijdrage in natura (vrijwilligers)]],""))</f>
        <v/>
      </c>
      <c r="AX1287" t="str">
        <f>IF(ISNUMBER(FIND("overige",Methode_Keuze)),"",IF(Tb_Activiteiten[[#This Row],[Afschrijvingskosten]]=1,Tb_Activiteiten[[#Headers],[Afschrijvingskosten]],""))</f>
        <v/>
      </c>
      <c r="AY1287" t="str">
        <f>IF(ISNUMBER(FIND("overige",Methode_Keuze)),"",IF(Tb_Activiteiten[[#This Row],[Vergoeding]]=1,Tb_Activiteiten[[#Headers],[Vergoeding]],""))</f>
        <v/>
      </c>
      <c r="AZ1287" t="str">
        <f>IF(ISNUMBER(FIND("arbeid",Methode_Keuze)),"",IF(Tb_Activiteiten[[#This Row],[Arbeidskosten - vast tarief (excl eigen arbeid)]]=1,Tb_Activiteiten[[#Headers],[Arbeidskosten - vast tarief (excl eigen arbeid)]],""))</f>
        <v/>
      </c>
      <c r="BA1287" t="str">
        <f>IF(ISNUMBER(FIND("overige",Methode_Keuze)),"",IF(Tb_Activiteiten[[#This Row],[Overige kosten]]=1,Tb_Activiteiten[[#Headers],[Overige kosten]],""))</f>
        <v/>
      </c>
    </row>
    <row r="1288" spans="1:53" x14ac:dyDescent="0.25">
      <c r="A1288" s="135"/>
      <c r="B1288" s="135"/>
      <c r="C1288" s="135"/>
      <c r="D1288" s="135"/>
      <c r="E1288" s="135"/>
      <c r="F1288" s="135"/>
      <c r="G1288" s="135"/>
      <c r="O1288" s="56"/>
      <c r="Q1288" t="str">
        <f>IFERROR(IF(VLOOKUP(Tb_Activiteiten[[#This Row],[Openstelling]],Tb_Openstelling[],2,0)=1,1,""),"")</f>
        <v/>
      </c>
      <c r="AK1288" t="str">
        <f>IF(ISNUMBER(FIND("arbeid",Methode_Keuze)),"",IF(ISNUMBER(FIND("arbeid",Methode_Keuze)),"",IF(Tb_Activiteiten[[#This Row],[Loonkosten]]=1,Tb_Activiteiten[[#Headers],[Loonkosten]],"")))</f>
        <v/>
      </c>
      <c r="AL1288" t="str">
        <f>IF(ISNUMBER(FIND("arbeid",Methode_Keuze)),"",IF(ISNUMBER(FIND("arbeid",Methode_Keuze)),"",IF(Tb_Activiteiten[[#This Row],[Eigen arbeid]]=1,Tb_Activiteiten[[#Headers],[Eigen arbeid]],"")))</f>
        <v/>
      </c>
      <c r="AM1288" t="str">
        <f>IF(ISNUMBER(FIND("arbeid",Methode_Keuze)),"",IF(ISNUMBER(FIND("arbeid",Methode_Keuze)),"",IF(Tb_Activiteiten[[#This Row],[Projectmedewerker]]=1,Tb_Activiteiten[[#Headers],[Projectmedewerker]],"")))</f>
        <v/>
      </c>
      <c r="AN1288" t="str">
        <f>IF(ISNUMBER(FIND("arbeid",Methode_Keuze)),"",IF(ISNUMBER(FIND("arbeid",Methode_Keuze)),"",IF(Tb_Activiteiten[[#This Row],[Landbouwer]]=1,Tb_Activiteiten[[#Headers],[Landbouwer]],"")))</f>
        <v/>
      </c>
      <c r="AO1288" t="str">
        <f>IF(ISNUMBER(FIND("arbeid",Methode_Keuze)),"",IF(ISNUMBER(FIND("arbeid",Methode_Keuze)),"",IF(Tb_Activiteiten[[#This Row],[Adviseur]]=1,Tb_Activiteiten[[#Headers],[Adviseur]],"")))</f>
        <v/>
      </c>
      <c r="AP1288" t="str">
        <f>IF(ISNUMBER(FIND("arbeid",Methode_Keuze)),"",IF(ISNUMBER(FIND("arbeid",Methode_Keuze)),"",IF(Tb_Activiteiten[[#This Row],[Projectleider/Expert]]=1,Tb_Activiteiten[[#Headers],[Projectleider/Expert]],"")))</f>
        <v/>
      </c>
      <c r="AQ1288" t="str">
        <f>IF(ISNUMBER(FIND("arbeid",Methode_Keuze)),"",IF(ISNUMBER(FIND("arbeid",Methode_Keuze)),"",IF(Tb_Activiteiten[[#This Row],[Arbeidskosten]]=1,Tb_Activiteiten[[#Headers],[Arbeidskosten]],"")))</f>
        <v/>
      </c>
      <c r="AR1288" t="str">
        <f>IF(ISNUMBER(FIND("arbeid",Methode_Keuze)),"",IF(ISNUMBER(FIND("arbeid",Methode_Keuze)),"",IF(Tb_Activiteiten[[#This Row],[Arbeidskosten op basis van IKS]]=1,Tb_Activiteiten[[#Headers],[Arbeidskosten op basis van IKS]],"")))</f>
        <v/>
      </c>
      <c r="AS1288" t="str">
        <f>IF(ISNUMBER(FIND("overige",Methode_Keuze)),"",IF(Tb_Activiteiten[[#This Row],[Kosten derden exclusief btw]]=1,Tb_Activiteiten[[#Headers],[Kosten derden exclusief btw]],""))</f>
        <v/>
      </c>
      <c r="AT1288" t="str">
        <f>IF(ISNUMBER(FIND("overige",Methode_Keuze)),"",IF(Tb_Activiteiten[[#This Row],[Niet verrekenbare btw]]=1,Tb_Activiteiten[[#Headers],[Niet verrekenbare btw]],""))</f>
        <v/>
      </c>
      <c r="AU1288" t="str">
        <f>IF(ISNUMBER(FIND("overige",Methode_Keuze)),"",IF(Tb_Activiteiten[[#This Row],[Grondkosten]]=1,Tb_Activiteiten[[#Headers],[Grondkosten]],""))</f>
        <v/>
      </c>
      <c r="AV1288" t="str">
        <f>IF(ISNUMBER(FIND("overige",Methode_Keuze)),"",IF(Tb_Activiteiten[[#This Row],[Bijdrage in natura (overige)]]=1,Tb_Activiteiten[[#Headers],[Bijdrage in natura (overige)]],""))</f>
        <v/>
      </c>
      <c r="AW1288" t="str">
        <f>IF(ISNUMBER(FIND("overige",Methode_Keuze)),"",IF(Tb_Activiteiten[[#This Row],[Bijdrage in natura (vrijwilligers)]]=1,Tb_Activiteiten[[#Headers],[Bijdrage in natura (vrijwilligers)]],""))</f>
        <v/>
      </c>
      <c r="AX1288" t="str">
        <f>IF(ISNUMBER(FIND("overige",Methode_Keuze)),"",IF(Tb_Activiteiten[[#This Row],[Afschrijvingskosten]]=1,Tb_Activiteiten[[#Headers],[Afschrijvingskosten]],""))</f>
        <v/>
      </c>
      <c r="AY1288" t="str">
        <f>IF(ISNUMBER(FIND("overige",Methode_Keuze)),"",IF(Tb_Activiteiten[[#This Row],[Vergoeding]]=1,Tb_Activiteiten[[#Headers],[Vergoeding]],""))</f>
        <v/>
      </c>
      <c r="AZ1288" t="str">
        <f>IF(ISNUMBER(FIND("arbeid",Methode_Keuze)),"",IF(Tb_Activiteiten[[#This Row],[Arbeidskosten - vast tarief (excl eigen arbeid)]]=1,Tb_Activiteiten[[#Headers],[Arbeidskosten - vast tarief (excl eigen arbeid)]],""))</f>
        <v/>
      </c>
      <c r="BA1288" t="str">
        <f>IF(ISNUMBER(FIND("overige",Methode_Keuze)),"",IF(Tb_Activiteiten[[#This Row],[Overige kosten]]=1,Tb_Activiteiten[[#Headers],[Overige kosten]],""))</f>
        <v/>
      </c>
    </row>
    <row r="1289" spans="1:53" x14ac:dyDescent="0.25">
      <c r="A1289" s="135"/>
      <c r="B1289" s="135"/>
      <c r="C1289" s="135"/>
      <c r="D1289" s="135"/>
      <c r="E1289" s="135"/>
      <c r="F1289" s="135"/>
      <c r="G1289" s="135"/>
      <c r="O1289" s="56"/>
      <c r="Q1289" t="str">
        <f>IFERROR(IF(VLOOKUP(Tb_Activiteiten[[#This Row],[Openstelling]],Tb_Openstelling[],2,0)=1,1,""),"")</f>
        <v/>
      </c>
      <c r="AK1289" t="str">
        <f>IF(ISNUMBER(FIND("arbeid",Methode_Keuze)),"",IF(ISNUMBER(FIND("arbeid",Methode_Keuze)),"",IF(Tb_Activiteiten[[#This Row],[Loonkosten]]=1,Tb_Activiteiten[[#Headers],[Loonkosten]],"")))</f>
        <v/>
      </c>
      <c r="AL1289" t="str">
        <f>IF(ISNUMBER(FIND("arbeid",Methode_Keuze)),"",IF(ISNUMBER(FIND("arbeid",Methode_Keuze)),"",IF(Tb_Activiteiten[[#This Row],[Eigen arbeid]]=1,Tb_Activiteiten[[#Headers],[Eigen arbeid]],"")))</f>
        <v/>
      </c>
      <c r="AM1289" t="str">
        <f>IF(ISNUMBER(FIND("arbeid",Methode_Keuze)),"",IF(ISNUMBER(FIND("arbeid",Methode_Keuze)),"",IF(Tb_Activiteiten[[#This Row],[Projectmedewerker]]=1,Tb_Activiteiten[[#Headers],[Projectmedewerker]],"")))</f>
        <v/>
      </c>
      <c r="AN1289" t="str">
        <f>IF(ISNUMBER(FIND("arbeid",Methode_Keuze)),"",IF(ISNUMBER(FIND("arbeid",Methode_Keuze)),"",IF(Tb_Activiteiten[[#This Row],[Landbouwer]]=1,Tb_Activiteiten[[#Headers],[Landbouwer]],"")))</f>
        <v/>
      </c>
      <c r="AO1289" t="str">
        <f>IF(ISNUMBER(FIND("arbeid",Methode_Keuze)),"",IF(ISNUMBER(FIND("arbeid",Methode_Keuze)),"",IF(Tb_Activiteiten[[#This Row],[Adviseur]]=1,Tb_Activiteiten[[#Headers],[Adviseur]],"")))</f>
        <v/>
      </c>
      <c r="AP1289" t="str">
        <f>IF(ISNUMBER(FIND("arbeid",Methode_Keuze)),"",IF(ISNUMBER(FIND("arbeid",Methode_Keuze)),"",IF(Tb_Activiteiten[[#This Row],[Projectleider/Expert]]=1,Tb_Activiteiten[[#Headers],[Projectleider/Expert]],"")))</f>
        <v/>
      </c>
      <c r="AQ1289" t="str">
        <f>IF(ISNUMBER(FIND("arbeid",Methode_Keuze)),"",IF(ISNUMBER(FIND("arbeid",Methode_Keuze)),"",IF(Tb_Activiteiten[[#This Row],[Arbeidskosten]]=1,Tb_Activiteiten[[#Headers],[Arbeidskosten]],"")))</f>
        <v/>
      </c>
      <c r="AR1289" t="str">
        <f>IF(ISNUMBER(FIND("arbeid",Methode_Keuze)),"",IF(ISNUMBER(FIND("arbeid",Methode_Keuze)),"",IF(Tb_Activiteiten[[#This Row],[Arbeidskosten op basis van IKS]]=1,Tb_Activiteiten[[#Headers],[Arbeidskosten op basis van IKS]],"")))</f>
        <v/>
      </c>
      <c r="AS1289" t="str">
        <f>IF(ISNUMBER(FIND("overige",Methode_Keuze)),"",IF(Tb_Activiteiten[[#This Row],[Kosten derden exclusief btw]]=1,Tb_Activiteiten[[#Headers],[Kosten derden exclusief btw]],""))</f>
        <v/>
      </c>
      <c r="AT1289" t="str">
        <f>IF(ISNUMBER(FIND("overige",Methode_Keuze)),"",IF(Tb_Activiteiten[[#This Row],[Niet verrekenbare btw]]=1,Tb_Activiteiten[[#Headers],[Niet verrekenbare btw]],""))</f>
        <v/>
      </c>
      <c r="AU1289" t="str">
        <f>IF(ISNUMBER(FIND("overige",Methode_Keuze)),"",IF(Tb_Activiteiten[[#This Row],[Grondkosten]]=1,Tb_Activiteiten[[#Headers],[Grondkosten]],""))</f>
        <v/>
      </c>
      <c r="AV1289" t="str">
        <f>IF(ISNUMBER(FIND("overige",Methode_Keuze)),"",IF(Tb_Activiteiten[[#This Row],[Bijdrage in natura (overige)]]=1,Tb_Activiteiten[[#Headers],[Bijdrage in natura (overige)]],""))</f>
        <v/>
      </c>
      <c r="AW1289" t="str">
        <f>IF(ISNUMBER(FIND("overige",Methode_Keuze)),"",IF(Tb_Activiteiten[[#This Row],[Bijdrage in natura (vrijwilligers)]]=1,Tb_Activiteiten[[#Headers],[Bijdrage in natura (vrijwilligers)]],""))</f>
        <v/>
      </c>
      <c r="AX1289" t="str">
        <f>IF(ISNUMBER(FIND("overige",Methode_Keuze)),"",IF(Tb_Activiteiten[[#This Row],[Afschrijvingskosten]]=1,Tb_Activiteiten[[#Headers],[Afschrijvingskosten]],""))</f>
        <v/>
      </c>
      <c r="AY1289" t="str">
        <f>IF(ISNUMBER(FIND("overige",Methode_Keuze)),"",IF(Tb_Activiteiten[[#This Row],[Vergoeding]]=1,Tb_Activiteiten[[#Headers],[Vergoeding]],""))</f>
        <v/>
      </c>
      <c r="AZ1289" t="str">
        <f>IF(ISNUMBER(FIND("arbeid",Methode_Keuze)),"",IF(Tb_Activiteiten[[#This Row],[Arbeidskosten - vast tarief (excl eigen arbeid)]]=1,Tb_Activiteiten[[#Headers],[Arbeidskosten - vast tarief (excl eigen arbeid)]],""))</f>
        <v/>
      </c>
      <c r="BA1289" t="str">
        <f>IF(ISNUMBER(FIND("overige",Methode_Keuze)),"",IF(Tb_Activiteiten[[#This Row],[Overige kosten]]=1,Tb_Activiteiten[[#Headers],[Overige kosten]],""))</f>
        <v/>
      </c>
    </row>
    <row r="1290" spans="1:53" x14ac:dyDescent="0.25">
      <c r="A1290" s="135"/>
      <c r="B1290" s="135"/>
      <c r="C1290" s="135"/>
      <c r="D1290" s="135"/>
      <c r="E1290" s="135"/>
      <c r="F1290" s="135"/>
      <c r="G1290" s="135"/>
      <c r="O1290" s="56"/>
      <c r="Q1290" t="str">
        <f>IFERROR(IF(VLOOKUP(Tb_Activiteiten[[#This Row],[Openstelling]],Tb_Openstelling[],2,0)=1,1,""),"")</f>
        <v/>
      </c>
      <c r="AK1290" t="str">
        <f>IF(ISNUMBER(FIND("arbeid",Methode_Keuze)),"",IF(ISNUMBER(FIND("arbeid",Methode_Keuze)),"",IF(Tb_Activiteiten[[#This Row],[Loonkosten]]=1,Tb_Activiteiten[[#Headers],[Loonkosten]],"")))</f>
        <v/>
      </c>
      <c r="AL1290" t="str">
        <f>IF(ISNUMBER(FIND("arbeid",Methode_Keuze)),"",IF(ISNUMBER(FIND("arbeid",Methode_Keuze)),"",IF(Tb_Activiteiten[[#This Row],[Eigen arbeid]]=1,Tb_Activiteiten[[#Headers],[Eigen arbeid]],"")))</f>
        <v/>
      </c>
      <c r="AM1290" t="str">
        <f>IF(ISNUMBER(FIND("arbeid",Methode_Keuze)),"",IF(ISNUMBER(FIND("arbeid",Methode_Keuze)),"",IF(Tb_Activiteiten[[#This Row],[Projectmedewerker]]=1,Tb_Activiteiten[[#Headers],[Projectmedewerker]],"")))</f>
        <v/>
      </c>
      <c r="AN1290" t="str">
        <f>IF(ISNUMBER(FIND("arbeid",Methode_Keuze)),"",IF(ISNUMBER(FIND("arbeid",Methode_Keuze)),"",IF(Tb_Activiteiten[[#This Row],[Landbouwer]]=1,Tb_Activiteiten[[#Headers],[Landbouwer]],"")))</f>
        <v/>
      </c>
      <c r="AO1290" t="str">
        <f>IF(ISNUMBER(FIND("arbeid",Methode_Keuze)),"",IF(ISNUMBER(FIND("arbeid",Methode_Keuze)),"",IF(Tb_Activiteiten[[#This Row],[Adviseur]]=1,Tb_Activiteiten[[#Headers],[Adviseur]],"")))</f>
        <v/>
      </c>
      <c r="AP1290" t="str">
        <f>IF(ISNUMBER(FIND("arbeid",Methode_Keuze)),"",IF(ISNUMBER(FIND("arbeid",Methode_Keuze)),"",IF(Tb_Activiteiten[[#This Row],[Projectleider/Expert]]=1,Tb_Activiteiten[[#Headers],[Projectleider/Expert]],"")))</f>
        <v/>
      </c>
      <c r="AQ1290" t="str">
        <f>IF(ISNUMBER(FIND("arbeid",Methode_Keuze)),"",IF(ISNUMBER(FIND("arbeid",Methode_Keuze)),"",IF(Tb_Activiteiten[[#This Row],[Arbeidskosten]]=1,Tb_Activiteiten[[#Headers],[Arbeidskosten]],"")))</f>
        <v/>
      </c>
      <c r="AR1290" t="str">
        <f>IF(ISNUMBER(FIND("arbeid",Methode_Keuze)),"",IF(ISNUMBER(FIND("arbeid",Methode_Keuze)),"",IF(Tb_Activiteiten[[#This Row],[Arbeidskosten op basis van IKS]]=1,Tb_Activiteiten[[#Headers],[Arbeidskosten op basis van IKS]],"")))</f>
        <v/>
      </c>
      <c r="AS1290" t="str">
        <f>IF(ISNUMBER(FIND("overige",Methode_Keuze)),"",IF(Tb_Activiteiten[[#This Row],[Kosten derden exclusief btw]]=1,Tb_Activiteiten[[#Headers],[Kosten derden exclusief btw]],""))</f>
        <v/>
      </c>
      <c r="AT1290" t="str">
        <f>IF(ISNUMBER(FIND("overige",Methode_Keuze)),"",IF(Tb_Activiteiten[[#This Row],[Niet verrekenbare btw]]=1,Tb_Activiteiten[[#Headers],[Niet verrekenbare btw]],""))</f>
        <v/>
      </c>
      <c r="AU1290" t="str">
        <f>IF(ISNUMBER(FIND("overige",Methode_Keuze)),"",IF(Tb_Activiteiten[[#This Row],[Grondkosten]]=1,Tb_Activiteiten[[#Headers],[Grondkosten]],""))</f>
        <v/>
      </c>
      <c r="AV1290" t="str">
        <f>IF(ISNUMBER(FIND("overige",Methode_Keuze)),"",IF(Tb_Activiteiten[[#This Row],[Bijdrage in natura (overige)]]=1,Tb_Activiteiten[[#Headers],[Bijdrage in natura (overige)]],""))</f>
        <v/>
      </c>
      <c r="AW1290" t="str">
        <f>IF(ISNUMBER(FIND("overige",Methode_Keuze)),"",IF(Tb_Activiteiten[[#This Row],[Bijdrage in natura (vrijwilligers)]]=1,Tb_Activiteiten[[#Headers],[Bijdrage in natura (vrijwilligers)]],""))</f>
        <v/>
      </c>
      <c r="AX1290" t="str">
        <f>IF(ISNUMBER(FIND("overige",Methode_Keuze)),"",IF(Tb_Activiteiten[[#This Row],[Afschrijvingskosten]]=1,Tb_Activiteiten[[#Headers],[Afschrijvingskosten]],""))</f>
        <v/>
      </c>
      <c r="AY1290" t="str">
        <f>IF(ISNUMBER(FIND("overige",Methode_Keuze)),"",IF(Tb_Activiteiten[[#This Row],[Vergoeding]]=1,Tb_Activiteiten[[#Headers],[Vergoeding]],""))</f>
        <v/>
      </c>
      <c r="AZ1290" t="str">
        <f>IF(ISNUMBER(FIND("arbeid",Methode_Keuze)),"",IF(Tb_Activiteiten[[#This Row],[Arbeidskosten - vast tarief (excl eigen arbeid)]]=1,Tb_Activiteiten[[#Headers],[Arbeidskosten - vast tarief (excl eigen arbeid)]],""))</f>
        <v/>
      </c>
      <c r="BA1290" t="str">
        <f>IF(ISNUMBER(FIND("overige",Methode_Keuze)),"",IF(Tb_Activiteiten[[#This Row],[Overige kosten]]=1,Tb_Activiteiten[[#Headers],[Overige kosten]],""))</f>
        <v/>
      </c>
    </row>
    <row r="1291" spans="1:53" x14ac:dyDescent="0.25">
      <c r="A1291" s="135"/>
      <c r="B1291" s="135"/>
      <c r="C1291" s="135"/>
      <c r="D1291" s="135"/>
      <c r="E1291" s="135"/>
      <c r="F1291" s="135"/>
      <c r="G1291" s="135"/>
      <c r="O1291" s="56"/>
      <c r="Q1291" t="str">
        <f>IFERROR(IF(VLOOKUP(Tb_Activiteiten[[#This Row],[Openstelling]],Tb_Openstelling[],2,0)=1,1,""),"")</f>
        <v/>
      </c>
      <c r="AK1291" t="str">
        <f>IF(ISNUMBER(FIND("arbeid",Methode_Keuze)),"",IF(ISNUMBER(FIND("arbeid",Methode_Keuze)),"",IF(Tb_Activiteiten[[#This Row],[Loonkosten]]=1,Tb_Activiteiten[[#Headers],[Loonkosten]],"")))</f>
        <v/>
      </c>
      <c r="AL1291" t="str">
        <f>IF(ISNUMBER(FIND("arbeid",Methode_Keuze)),"",IF(ISNUMBER(FIND("arbeid",Methode_Keuze)),"",IF(Tb_Activiteiten[[#This Row],[Eigen arbeid]]=1,Tb_Activiteiten[[#Headers],[Eigen arbeid]],"")))</f>
        <v/>
      </c>
      <c r="AM1291" t="str">
        <f>IF(ISNUMBER(FIND("arbeid",Methode_Keuze)),"",IF(ISNUMBER(FIND("arbeid",Methode_Keuze)),"",IF(Tb_Activiteiten[[#This Row],[Projectmedewerker]]=1,Tb_Activiteiten[[#Headers],[Projectmedewerker]],"")))</f>
        <v/>
      </c>
      <c r="AN1291" t="str">
        <f>IF(ISNUMBER(FIND("arbeid",Methode_Keuze)),"",IF(ISNUMBER(FIND("arbeid",Methode_Keuze)),"",IF(Tb_Activiteiten[[#This Row],[Landbouwer]]=1,Tb_Activiteiten[[#Headers],[Landbouwer]],"")))</f>
        <v/>
      </c>
      <c r="AO1291" t="str">
        <f>IF(ISNUMBER(FIND("arbeid",Methode_Keuze)),"",IF(ISNUMBER(FIND("arbeid",Methode_Keuze)),"",IF(Tb_Activiteiten[[#This Row],[Adviseur]]=1,Tb_Activiteiten[[#Headers],[Adviseur]],"")))</f>
        <v/>
      </c>
      <c r="AP1291" t="str">
        <f>IF(ISNUMBER(FIND("arbeid",Methode_Keuze)),"",IF(ISNUMBER(FIND("arbeid",Methode_Keuze)),"",IF(Tb_Activiteiten[[#This Row],[Projectleider/Expert]]=1,Tb_Activiteiten[[#Headers],[Projectleider/Expert]],"")))</f>
        <v/>
      </c>
      <c r="AQ1291" t="str">
        <f>IF(ISNUMBER(FIND("arbeid",Methode_Keuze)),"",IF(ISNUMBER(FIND("arbeid",Methode_Keuze)),"",IF(Tb_Activiteiten[[#This Row],[Arbeidskosten]]=1,Tb_Activiteiten[[#Headers],[Arbeidskosten]],"")))</f>
        <v/>
      </c>
      <c r="AR1291" t="str">
        <f>IF(ISNUMBER(FIND("arbeid",Methode_Keuze)),"",IF(ISNUMBER(FIND("arbeid",Methode_Keuze)),"",IF(Tb_Activiteiten[[#This Row],[Arbeidskosten op basis van IKS]]=1,Tb_Activiteiten[[#Headers],[Arbeidskosten op basis van IKS]],"")))</f>
        <v/>
      </c>
      <c r="AS1291" t="str">
        <f>IF(ISNUMBER(FIND("overige",Methode_Keuze)),"",IF(Tb_Activiteiten[[#This Row],[Kosten derden exclusief btw]]=1,Tb_Activiteiten[[#Headers],[Kosten derden exclusief btw]],""))</f>
        <v/>
      </c>
      <c r="AT1291" t="str">
        <f>IF(ISNUMBER(FIND("overige",Methode_Keuze)),"",IF(Tb_Activiteiten[[#This Row],[Niet verrekenbare btw]]=1,Tb_Activiteiten[[#Headers],[Niet verrekenbare btw]],""))</f>
        <v/>
      </c>
      <c r="AU1291" t="str">
        <f>IF(ISNUMBER(FIND("overige",Methode_Keuze)),"",IF(Tb_Activiteiten[[#This Row],[Grondkosten]]=1,Tb_Activiteiten[[#Headers],[Grondkosten]],""))</f>
        <v/>
      </c>
      <c r="AV1291" t="str">
        <f>IF(ISNUMBER(FIND("overige",Methode_Keuze)),"",IF(Tb_Activiteiten[[#This Row],[Bijdrage in natura (overige)]]=1,Tb_Activiteiten[[#Headers],[Bijdrage in natura (overige)]],""))</f>
        <v/>
      </c>
      <c r="AW1291" t="str">
        <f>IF(ISNUMBER(FIND("overige",Methode_Keuze)),"",IF(Tb_Activiteiten[[#This Row],[Bijdrage in natura (vrijwilligers)]]=1,Tb_Activiteiten[[#Headers],[Bijdrage in natura (vrijwilligers)]],""))</f>
        <v/>
      </c>
      <c r="AX1291" t="str">
        <f>IF(ISNUMBER(FIND("overige",Methode_Keuze)),"",IF(Tb_Activiteiten[[#This Row],[Afschrijvingskosten]]=1,Tb_Activiteiten[[#Headers],[Afschrijvingskosten]],""))</f>
        <v/>
      </c>
      <c r="AY1291" t="str">
        <f>IF(ISNUMBER(FIND("overige",Methode_Keuze)),"",IF(Tb_Activiteiten[[#This Row],[Vergoeding]]=1,Tb_Activiteiten[[#Headers],[Vergoeding]],""))</f>
        <v/>
      </c>
      <c r="AZ1291" t="str">
        <f>IF(ISNUMBER(FIND("arbeid",Methode_Keuze)),"",IF(Tb_Activiteiten[[#This Row],[Arbeidskosten - vast tarief (excl eigen arbeid)]]=1,Tb_Activiteiten[[#Headers],[Arbeidskosten - vast tarief (excl eigen arbeid)]],""))</f>
        <v/>
      </c>
      <c r="BA1291" t="str">
        <f>IF(ISNUMBER(FIND("overige",Methode_Keuze)),"",IF(Tb_Activiteiten[[#This Row],[Overige kosten]]=1,Tb_Activiteiten[[#Headers],[Overige kosten]],""))</f>
        <v/>
      </c>
    </row>
    <row r="1292" spans="1:53" x14ac:dyDescent="0.25">
      <c r="A1292" s="135"/>
      <c r="B1292" s="135"/>
      <c r="C1292" s="135"/>
      <c r="D1292" s="135"/>
      <c r="E1292" s="135"/>
      <c r="F1292" s="135"/>
      <c r="G1292" s="135"/>
      <c r="O1292" s="56"/>
      <c r="Q1292" t="str">
        <f>IFERROR(IF(VLOOKUP(Tb_Activiteiten[[#This Row],[Openstelling]],Tb_Openstelling[],2,0)=1,1,""),"")</f>
        <v/>
      </c>
      <c r="AK1292" t="str">
        <f>IF(ISNUMBER(FIND("arbeid",Methode_Keuze)),"",IF(ISNUMBER(FIND("arbeid",Methode_Keuze)),"",IF(Tb_Activiteiten[[#This Row],[Loonkosten]]=1,Tb_Activiteiten[[#Headers],[Loonkosten]],"")))</f>
        <v/>
      </c>
      <c r="AL1292" t="str">
        <f>IF(ISNUMBER(FIND("arbeid",Methode_Keuze)),"",IF(ISNUMBER(FIND("arbeid",Methode_Keuze)),"",IF(Tb_Activiteiten[[#This Row],[Eigen arbeid]]=1,Tb_Activiteiten[[#Headers],[Eigen arbeid]],"")))</f>
        <v/>
      </c>
      <c r="AM1292" t="str">
        <f>IF(ISNUMBER(FIND("arbeid",Methode_Keuze)),"",IF(ISNUMBER(FIND("arbeid",Methode_Keuze)),"",IF(Tb_Activiteiten[[#This Row],[Projectmedewerker]]=1,Tb_Activiteiten[[#Headers],[Projectmedewerker]],"")))</f>
        <v/>
      </c>
      <c r="AN1292" t="str">
        <f>IF(ISNUMBER(FIND("arbeid",Methode_Keuze)),"",IF(ISNUMBER(FIND("arbeid",Methode_Keuze)),"",IF(Tb_Activiteiten[[#This Row],[Landbouwer]]=1,Tb_Activiteiten[[#Headers],[Landbouwer]],"")))</f>
        <v/>
      </c>
      <c r="AO1292" t="str">
        <f>IF(ISNUMBER(FIND("arbeid",Methode_Keuze)),"",IF(ISNUMBER(FIND("arbeid",Methode_Keuze)),"",IF(Tb_Activiteiten[[#This Row],[Adviseur]]=1,Tb_Activiteiten[[#Headers],[Adviseur]],"")))</f>
        <v/>
      </c>
      <c r="AP1292" t="str">
        <f>IF(ISNUMBER(FIND("arbeid",Methode_Keuze)),"",IF(ISNUMBER(FIND("arbeid",Methode_Keuze)),"",IF(Tb_Activiteiten[[#This Row],[Projectleider/Expert]]=1,Tb_Activiteiten[[#Headers],[Projectleider/Expert]],"")))</f>
        <v/>
      </c>
      <c r="AQ1292" t="str">
        <f>IF(ISNUMBER(FIND("arbeid",Methode_Keuze)),"",IF(ISNUMBER(FIND("arbeid",Methode_Keuze)),"",IF(Tb_Activiteiten[[#This Row],[Arbeidskosten]]=1,Tb_Activiteiten[[#Headers],[Arbeidskosten]],"")))</f>
        <v/>
      </c>
      <c r="AR1292" t="str">
        <f>IF(ISNUMBER(FIND("arbeid",Methode_Keuze)),"",IF(ISNUMBER(FIND("arbeid",Methode_Keuze)),"",IF(Tb_Activiteiten[[#This Row],[Arbeidskosten op basis van IKS]]=1,Tb_Activiteiten[[#Headers],[Arbeidskosten op basis van IKS]],"")))</f>
        <v/>
      </c>
      <c r="AS1292" t="str">
        <f>IF(ISNUMBER(FIND("overige",Methode_Keuze)),"",IF(Tb_Activiteiten[[#This Row],[Kosten derden exclusief btw]]=1,Tb_Activiteiten[[#Headers],[Kosten derden exclusief btw]],""))</f>
        <v/>
      </c>
      <c r="AT1292" t="str">
        <f>IF(ISNUMBER(FIND("overige",Methode_Keuze)),"",IF(Tb_Activiteiten[[#This Row],[Niet verrekenbare btw]]=1,Tb_Activiteiten[[#Headers],[Niet verrekenbare btw]],""))</f>
        <v/>
      </c>
      <c r="AU1292" t="str">
        <f>IF(ISNUMBER(FIND("overige",Methode_Keuze)),"",IF(Tb_Activiteiten[[#This Row],[Grondkosten]]=1,Tb_Activiteiten[[#Headers],[Grondkosten]],""))</f>
        <v/>
      </c>
      <c r="AV1292" t="str">
        <f>IF(ISNUMBER(FIND("overige",Methode_Keuze)),"",IF(Tb_Activiteiten[[#This Row],[Bijdrage in natura (overige)]]=1,Tb_Activiteiten[[#Headers],[Bijdrage in natura (overige)]],""))</f>
        <v/>
      </c>
      <c r="AW1292" t="str">
        <f>IF(ISNUMBER(FIND("overige",Methode_Keuze)),"",IF(Tb_Activiteiten[[#This Row],[Bijdrage in natura (vrijwilligers)]]=1,Tb_Activiteiten[[#Headers],[Bijdrage in natura (vrijwilligers)]],""))</f>
        <v/>
      </c>
      <c r="AX1292" t="str">
        <f>IF(ISNUMBER(FIND("overige",Methode_Keuze)),"",IF(Tb_Activiteiten[[#This Row],[Afschrijvingskosten]]=1,Tb_Activiteiten[[#Headers],[Afschrijvingskosten]],""))</f>
        <v/>
      </c>
      <c r="AY1292" t="str">
        <f>IF(ISNUMBER(FIND("overige",Methode_Keuze)),"",IF(Tb_Activiteiten[[#This Row],[Vergoeding]]=1,Tb_Activiteiten[[#Headers],[Vergoeding]],""))</f>
        <v/>
      </c>
      <c r="AZ1292" t="str">
        <f>IF(ISNUMBER(FIND("arbeid",Methode_Keuze)),"",IF(Tb_Activiteiten[[#This Row],[Arbeidskosten - vast tarief (excl eigen arbeid)]]=1,Tb_Activiteiten[[#Headers],[Arbeidskosten - vast tarief (excl eigen arbeid)]],""))</f>
        <v/>
      </c>
      <c r="BA1292" t="str">
        <f>IF(ISNUMBER(FIND("overige",Methode_Keuze)),"",IF(Tb_Activiteiten[[#This Row],[Overige kosten]]=1,Tb_Activiteiten[[#Headers],[Overige kosten]],""))</f>
        <v/>
      </c>
    </row>
    <row r="1293" spans="1:53" x14ac:dyDescent="0.25">
      <c r="A1293" s="135"/>
      <c r="B1293" s="135"/>
      <c r="C1293" s="135"/>
      <c r="D1293" s="135"/>
      <c r="E1293" s="135"/>
      <c r="F1293" s="135"/>
      <c r="G1293" s="135"/>
      <c r="O1293" s="56"/>
      <c r="Q1293" t="str">
        <f>IFERROR(IF(VLOOKUP(Tb_Activiteiten[[#This Row],[Openstelling]],Tb_Openstelling[],2,0)=1,1,""),"")</f>
        <v/>
      </c>
      <c r="AK1293" t="str">
        <f>IF(ISNUMBER(FIND("arbeid",Methode_Keuze)),"",IF(ISNUMBER(FIND("arbeid",Methode_Keuze)),"",IF(Tb_Activiteiten[[#This Row],[Loonkosten]]=1,Tb_Activiteiten[[#Headers],[Loonkosten]],"")))</f>
        <v/>
      </c>
      <c r="AL1293" t="str">
        <f>IF(ISNUMBER(FIND("arbeid",Methode_Keuze)),"",IF(ISNUMBER(FIND("arbeid",Methode_Keuze)),"",IF(Tb_Activiteiten[[#This Row],[Eigen arbeid]]=1,Tb_Activiteiten[[#Headers],[Eigen arbeid]],"")))</f>
        <v/>
      </c>
      <c r="AM1293" t="str">
        <f>IF(ISNUMBER(FIND("arbeid",Methode_Keuze)),"",IF(ISNUMBER(FIND("arbeid",Methode_Keuze)),"",IF(Tb_Activiteiten[[#This Row],[Projectmedewerker]]=1,Tb_Activiteiten[[#Headers],[Projectmedewerker]],"")))</f>
        <v/>
      </c>
      <c r="AN1293" t="str">
        <f>IF(ISNUMBER(FIND("arbeid",Methode_Keuze)),"",IF(ISNUMBER(FIND("arbeid",Methode_Keuze)),"",IF(Tb_Activiteiten[[#This Row],[Landbouwer]]=1,Tb_Activiteiten[[#Headers],[Landbouwer]],"")))</f>
        <v/>
      </c>
      <c r="AO1293" t="str">
        <f>IF(ISNUMBER(FIND("arbeid",Methode_Keuze)),"",IF(ISNUMBER(FIND("arbeid",Methode_Keuze)),"",IF(Tb_Activiteiten[[#This Row],[Adviseur]]=1,Tb_Activiteiten[[#Headers],[Adviseur]],"")))</f>
        <v/>
      </c>
      <c r="AP1293" t="str">
        <f>IF(ISNUMBER(FIND("arbeid",Methode_Keuze)),"",IF(ISNUMBER(FIND("arbeid",Methode_Keuze)),"",IF(Tb_Activiteiten[[#This Row],[Projectleider/Expert]]=1,Tb_Activiteiten[[#Headers],[Projectleider/Expert]],"")))</f>
        <v/>
      </c>
      <c r="AQ1293" t="str">
        <f>IF(ISNUMBER(FIND("arbeid",Methode_Keuze)),"",IF(ISNUMBER(FIND("arbeid",Methode_Keuze)),"",IF(Tb_Activiteiten[[#This Row],[Arbeidskosten]]=1,Tb_Activiteiten[[#Headers],[Arbeidskosten]],"")))</f>
        <v/>
      </c>
      <c r="AR1293" t="str">
        <f>IF(ISNUMBER(FIND("arbeid",Methode_Keuze)),"",IF(ISNUMBER(FIND("arbeid",Methode_Keuze)),"",IF(Tb_Activiteiten[[#This Row],[Arbeidskosten op basis van IKS]]=1,Tb_Activiteiten[[#Headers],[Arbeidskosten op basis van IKS]],"")))</f>
        <v/>
      </c>
      <c r="AS1293" t="str">
        <f>IF(ISNUMBER(FIND("overige",Methode_Keuze)),"",IF(Tb_Activiteiten[[#This Row],[Kosten derden exclusief btw]]=1,Tb_Activiteiten[[#Headers],[Kosten derden exclusief btw]],""))</f>
        <v/>
      </c>
      <c r="AT1293" t="str">
        <f>IF(ISNUMBER(FIND("overige",Methode_Keuze)),"",IF(Tb_Activiteiten[[#This Row],[Niet verrekenbare btw]]=1,Tb_Activiteiten[[#Headers],[Niet verrekenbare btw]],""))</f>
        <v/>
      </c>
      <c r="AU1293" t="str">
        <f>IF(ISNUMBER(FIND("overige",Methode_Keuze)),"",IF(Tb_Activiteiten[[#This Row],[Grondkosten]]=1,Tb_Activiteiten[[#Headers],[Grondkosten]],""))</f>
        <v/>
      </c>
      <c r="AV1293" t="str">
        <f>IF(ISNUMBER(FIND("overige",Methode_Keuze)),"",IF(Tb_Activiteiten[[#This Row],[Bijdrage in natura (overige)]]=1,Tb_Activiteiten[[#Headers],[Bijdrage in natura (overige)]],""))</f>
        <v/>
      </c>
      <c r="AW1293" t="str">
        <f>IF(ISNUMBER(FIND("overige",Methode_Keuze)),"",IF(Tb_Activiteiten[[#This Row],[Bijdrage in natura (vrijwilligers)]]=1,Tb_Activiteiten[[#Headers],[Bijdrage in natura (vrijwilligers)]],""))</f>
        <v/>
      </c>
      <c r="AX1293" t="str">
        <f>IF(ISNUMBER(FIND("overige",Methode_Keuze)),"",IF(Tb_Activiteiten[[#This Row],[Afschrijvingskosten]]=1,Tb_Activiteiten[[#Headers],[Afschrijvingskosten]],""))</f>
        <v/>
      </c>
      <c r="AY1293" t="str">
        <f>IF(ISNUMBER(FIND("overige",Methode_Keuze)),"",IF(Tb_Activiteiten[[#This Row],[Vergoeding]]=1,Tb_Activiteiten[[#Headers],[Vergoeding]],""))</f>
        <v/>
      </c>
      <c r="AZ1293" t="str">
        <f>IF(ISNUMBER(FIND("arbeid",Methode_Keuze)),"",IF(Tb_Activiteiten[[#This Row],[Arbeidskosten - vast tarief (excl eigen arbeid)]]=1,Tb_Activiteiten[[#Headers],[Arbeidskosten - vast tarief (excl eigen arbeid)]],""))</f>
        <v/>
      </c>
      <c r="BA1293" t="str">
        <f>IF(ISNUMBER(FIND("overige",Methode_Keuze)),"",IF(Tb_Activiteiten[[#This Row],[Overige kosten]]=1,Tb_Activiteiten[[#Headers],[Overige kosten]],""))</f>
        <v/>
      </c>
    </row>
    <row r="1294" spans="1:53" x14ac:dyDescent="0.25">
      <c r="A1294" s="135"/>
      <c r="B1294" s="135"/>
      <c r="C1294" s="135"/>
      <c r="D1294" s="135"/>
      <c r="E1294" s="135"/>
      <c r="F1294" s="135"/>
      <c r="G1294" s="135"/>
      <c r="O1294" s="56"/>
      <c r="Q1294" t="str">
        <f>IFERROR(IF(VLOOKUP(Tb_Activiteiten[[#This Row],[Openstelling]],Tb_Openstelling[],2,0)=1,1,""),"")</f>
        <v/>
      </c>
      <c r="AK1294" t="str">
        <f>IF(ISNUMBER(FIND("arbeid",Methode_Keuze)),"",IF(ISNUMBER(FIND("arbeid",Methode_Keuze)),"",IF(Tb_Activiteiten[[#This Row],[Loonkosten]]=1,Tb_Activiteiten[[#Headers],[Loonkosten]],"")))</f>
        <v/>
      </c>
      <c r="AL1294" t="str">
        <f>IF(ISNUMBER(FIND("arbeid",Methode_Keuze)),"",IF(ISNUMBER(FIND("arbeid",Methode_Keuze)),"",IF(Tb_Activiteiten[[#This Row],[Eigen arbeid]]=1,Tb_Activiteiten[[#Headers],[Eigen arbeid]],"")))</f>
        <v/>
      </c>
      <c r="AM1294" t="str">
        <f>IF(ISNUMBER(FIND("arbeid",Methode_Keuze)),"",IF(ISNUMBER(FIND("arbeid",Methode_Keuze)),"",IF(Tb_Activiteiten[[#This Row],[Projectmedewerker]]=1,Tb_Activiteiten[[#Headers],[Projectmedewerker]],"")))</f>
        <v/>
      </c>
      <c r="AN1294" t="str">
        <f>IF(ISNUMBER(FIND("arbeid",Methode_Keuze)),"",IF(ISNUMBER(FIND("arbeid",Methode_Keuze)),"",IF(Tb_Activiteiten[[#This Row],[Landbouwer]]=1,Tb_Activiteiten[[#Headers],[Landbouwer]],"")))</f>
        <v/>
      </c>
      <c r="AO1294" t="str">
        <f>IF(ISNUMBER(FIND("arbeid",Methode_Keuze)),"",IF(ISNUMBER(FIND("arbeid",Methode_Keuze)),"",IF(Tb_Activiteiten[[#This Row],[Adviseur]]=1,Tb_Activiteiten[[#Headers],[Adviseur]],"")))</f>
        <v/>
      </c>
      <c r="AP1294" t="str">
        <f>IF(ISNUMBER(FIND("arbeid",Methode_Keuze)),"",IF(ISNUMBER(FIND("arbeid",Methode_Keuze)),"",IF(Tb_Activiteiten[[#This Row],[Projectleider/Expert]]=1,Tb_Activiteiten[[#Headers],[Projectleider/Expert]],"")))</f>
        <v/>
      </c>
      <c r="AQ1294" t="str">
        <f>IF(ISNUMBER(FIND("arbeid",Methode_Keuze)),"",IF(ISNUMBER(FIND("arbeid",Methode_Keuze)),"",IF(Tb_Activiteiten[[#This Row],[Arbeidskosten]]=1,Tb_Activiteiten[[#Headers],[Arbeidskosten]],"")))</f>
        <v/>
      </c>
      <c r="AR1294" t="str">
        <f>IF(ISNUMBER(FIND("arbeid",Methode_Keuze)),"",IF(ISNUMBER(FIND("arbeid",Methode_Keuze)),"",IF(Tb_Activiteiten[[#This Row],[Arbeidskosten op basis van IKS]]=1,Tb_Activiteiten[[#Headers],[Arbeidskosten op basis van IKS]],"")))</f>
        <v/>
      </c>
      <c r="AS1294" t="str">
        <f>IF(ISNUMBER(FIND("overige",Methode_Keuze)),"",IF(Tb_Activiteiten[[#This Row],[Kosten derden exclusief btw]]=1,Tb_Activiteiten[[#Headers],[Kosten derden exclusief btw]],""))</f>
        <v/>
      </c>
      <c r="AT1294" t="str">
        <f>IF(ISNUMBER(FIND("overige",Methode_Keuze)),"",IF(Tb_Activiteiten[[#This Row],[Niet verrekenbare btw]]=1,Tb_Activiteiten[[#Headers],[Niet verrekenbare btw]],""))</f>
        <v/>
      </c>
      <c r="AU1294" t="str">
        <f>IF(ISNUMBER(FIND("overige",Methode_Keuze)),"",IF(Tb_Activiteiten[[#This Row],[Grondkosten]]=1,Tb_Activiteiten[[#Headers],[Grondkosten]],""))</f>
        <v/>
      </c>
      <c r="AV1294" t="str">
        <f>IF(ISNUMBER(FIND("overige",Methode_Keuze)),"",IF(Tb_Activiteiten[[#This Row],[Bijdrage in natura (overige)]]=1,Tb_Activiteiten[[#Headers],[Bijdrage in natura (overige)]],""))</f>
        <v/>
      </c>
      <c r="AW1294" t="str">
        <f>IF(ISNUMBER(FIND("overige",Methode_Keuze)),"",IF(Tb_Activiteiten[[#This Row],[Bijdrage in natura (vrijwilligers)]]=1,Tb_Activiteiten[[#Headers],[Bijdrage in natura (vrijwilligers)]],""))</f>
        <v/>
      </c>
      <c r="AX1294" t="str">
        <f>IF(ISNUMBER(FIND("overige",Methode_Keuze)),"",IF(Tb_Activiteiten[[#This Row],[Afschrijvingskosten]]=1,Tb_Activiteiten[[#Headers],[Afschrijvingskosten]],""))</f>
        <v/>
      </c>
      <c r="AY1294" t="str">
        <f>IF(ISNUMBER(FIND("overige",Methode_Keuze)),"",IF(Tb_Activiteiten[[#This Row],[Vergoeding]]=1,Tb_Activiteiten[[#Headers],[Vergoeding]],""))</f>
        <v/>
      </c>
      <c r="AZ1294" t="str">
        <f>IF(ISNUMBER(FIND("arbeid",Methode_Keuze)),"",IF(Tb_Activiteiten[[#This Row],[Arbeidskosten - vast tarief (excl eigen arbeid)]]=1,Tb_Activiteiten[[#Headers],[Arbeidskosten - vast tarief (excl eigen arbeid)]],""))</f>
        <v/>
      </c>
      <c r="BA1294" t="str">
        <f>IF(ISNUMBER(FIND("overige",Methode_Keuze)),"",IF(Tb_Activiteiten[[#This Row],[Overige kosten]]=1,Tb_Activiteiten[[#Headers],[Overige kosten]],""))</f>
        <v/>
      </c>
    </row>
    <row r="1295" spans="1:53" x14ac:dyDescent="0.25">
      <c r="A1295" s="135"/>
      <c r="B1295" s="135"/>
      <c r="C1295" s="135"/>
      <c r="D1295" s="135"/>
      <c r="E1295" s="135"/>
      <c r="F1295" s="135"/>
      <c r="G1295" s="135"/>
      <c r="O1295" s="56"/>
      <c r="Q1295" t="str">
        <f>IFERROR(IF(VLOOKUP(Tb_Activiteiten[[#This Row],[Openstelling]],Tb_Openstelling[],2,0)=1,1,""),"")</f>
        <v/>
      </c>
      <c r="AK1295" t="str">
        <f>IF(ISNUMBER(FIND("arbeid",Methode_Keuze)),"",IF(ISNUMBER(FIND("arbeid",Methode_Keuze)),"",IF(Tb_Activiteiten[[#This Row],[Loonkosten]]=1,Tb_Activiteiten[[#Headers],[Loonkosten]],"")))</f>
        <v/>
      </c>
      <c r="AL1295" t="str">
        <f>IF(ISNUMBER(FIND("arbeid",Methode_Keuze)),"",IF(ISNUMBER(FIND("arbeid",Methode_Keuze)),"",IF(Tb_Activiteiten[[#This Row],[Eigen arbeid]]=1,Tb_Activiteiten[[#Headers],[Eigen arbeid]],"")))</f>
        <v/>
      </c>
      <c r="AM1295" t="str">
        <f>IF(ISNUMBER(FIND("arbeid",Methode_Keuze)),"",IF(ISNUMBER(FIND("arbeid",Methode_Keuze)),"",IF(Tb_Activiteiten[[#This Row],[Projectmedewerker]]=1,Tb_Activiteiten[[#Headers],[Projectmedewerker]],"")))</f>
        <v/>
      </c>
      <c r="AN1295" t="str">
        <f>IF(ISNUMBER(FIND("arbeid",Methode_Keuze)),"",IF(ISNUMBER(FIND("arbeid",Methode_Keuze)),"",IF(Tb_Activiteiten[[#This Row],[Landbouwer]]=1,Tb_Activiteiten[[#Headers],[Landbouwer]],"")))</f>
        <v/>
      </c>
      <c r="AO1295" t="str">
        <f>IF(ISNUMBER(FIND("arbeid",Methode_Keuze)),"",IF(ISNUMBER(FIND("arbeid",Methode_Keuze)),"",IF(Tb_Activiteiten[[#This Row],[Adviseur]]=1,Tb_Activiteiten[[#Headers],[Adviseur]],"")))</f>
        <v/>
      </c>
      <c r="AP1295" t="str">
        <f>IF(ISNUMBER(FIND("arbeid",Methode_Keuze)),"",IF(ISNUMBER(FIND("arbeid",Methode_Keuze)),"",IF(Tb_Activiteiten[[#This Row],[Projectleider/Expert]]=1,Tb_Activiteiten[[#Headers],[Projectleider/Expert]],"")))</f>
        <v/>
      </c>
      <c r="AQ1295" t="str">
        <f>IF(ISNUMBER(FIND("arbeid",Methode_Keuze)),"",IF(ISNUMBER(FIND("arbeid",Methode_Keuze)),"",IF(Tb_Activiteiten[[#This Row],[Arbeidskosten]]=1,Tb_Activiteiten[[#Headers],[Arbeidskosten]],"")))</f>
        <v/>
      </c>
      <c r="AR1295" t="str">
        <f>IF(ISNUMBER(FIND("arbeid",Methode_Keuze)),"",IF(ISNUMBER(FIND("arbeid",Methode_Keuze)),"",IF(Tb_Activiteiten[[#This Row],[Arbeidskosten op basis van IKS]]=1,Tb_Activiteiten[[#Headers],[Arbeidskosten op basis van IKS]],"")))</f>
        <v/>
      </c>
      <c r="AS1295" t="str">
        <f>IF(ISNUMBER(FIND("overige",Methode_Keuze)),"",IF(Tb_Activiteiten[[#This Row],[Kosten derden exclusief btw]]=1,Tb_Activiteiten[[#Headers],[Kosten derden exclusief btw]],""))</f>
        <v/>
      </c>
      <c r="AT1295" t="str">
        <f>IF(ISNUMBER(FIND("overige",Methode_Keuze)),"",IF(Tb_Activiteiten[[#This Row],[Niet verrekenbare btw]]=1,Tb_Activiteiten[[#Headers],[Niet verrekenbare btw]],""))</f>
        <v/>
      </c>
      <c r="AU1295" t="str">
        <f>IF(ISNUMBER(FIND("overige",Methode_Keuze)),"",IF(Tb_Activiteiten[[#This Row],[Grondkosten]]=1,Tb_Activiteiten[[#Headers],[Grondkosten]],""))</f>
        <v/>
      </c>
      <c r="AV1295" t="str">
        <f>IF(ISNUMBER(FIND("overige",Methode_Keuze)),"",IF(Tb_Activiteiten[[#This Row],[Bijdrage in natura (overige)]]=1,Tb_Activiteiten[[#Headers],[Bijdrage in natura (overige)]],""))</f>
        <v/>
      </c>
      <c r="AW1295" t="str">
        <f>IF(ISNUMBER(FIND("overige",Methode_Keuze)),"",IF(Tb_Activiteiten[[#This Row],[Bijdrage in natura (vrijwilligers)]]=1,Tb_Activiteiten[[#Headers],[Bijdrage in natura (vrijwilligers)]],""))</f>
        <v/>
      </c>
      <c r="AX1295" t="str">
        <f>IF(ISNUMBER(FIND("overige",Methode_Keuze)),"",IF(Tb_Activiteiten[[#This Row],[Afschrijvingskosten]]=1,Tb_Activiteiten[[#Headers],[Afschrijvingskosten]],""))</f>
        <v/>
      </c>
      <c r="AY1295" t="str">
        <f>IF(ISNUMBER(FIND("overige",Methode_Keuze)),"",IF(Tb_Activiteiten[[#This Row],[Vergoeding]]=1,Tb_Activiteiten[[#Headers],[Vergoeding]],""))</f>
        <v/>
      </c>
      <c r="AZ1295" t="str">
        <f>IF(ISNUMBER(FIND("arbeid",Methode_Keuze)),"",IF(Tb_Activiteiten[[#This Row],[Arbeidskosten - vast tarief (excl eigen arbeid)]]=1,Tb_Activiteiten[[#Headers],[Arbeidskosten - vast tarief (excl eigen arbeid)]],""))</f>
        <v/>
      </c>
      <c r="BA1295" t="str">
        <f>IF(ISNUMBER(FIND("overige",Methode_Keuze)),"",IF(Tb_Activiteiten[[#This Row],[Overige kosten]]=1,Tb_Activiteiten[[#Headers],[Overige kosten]],""))</f>
        <v/>
      </c>
    </row>
    <row r="1296" spans="1:53" x14ac:dyDescent="0.25">
      <c r="A1296" s="135"/>
      <c r="B1296" s="135"/>
      <c r="C1296" s="135"/>
      <c r="D1296" s="135"/>
      <c r="E1296" s="135"/>
      <c r="F1296" s="135"/>
      <c r="G1296" s="135"/>
      <c r="O1296" s="56"/>
      <c r="Q1296" t="str">
        <f>IFERROR(IF(VLOOKUP(Tb_Activiteiten[[#This Row],[Openstelling]],Tb_Openstelling[],2,0)=1,1,""),"")</f>
        <v/>
      </c>
      <c r="AK1296" t="str">
        <f>IF(ISNUMBER(FIND("arbeid",Methode_Keuze)),"",IF(ISNUMBER(FIND("arbeid",Methode_Keuze)),"",IF(Tb_Activiteiten[[#This Row],[Loonkosten]]=1,Tb_Activiteiten[[#Headers],[Loonkosten]],"")))</f>
        <v/>
      </c>
      <c r="AL1296" t="str">
        <f>IF(ISNUMBER(FIND("arbeid",Methode_Keuze)),"",IF(ISNUMBER(FIND("arbeid",Methode_Keuze)),"",IF(Tb_Activiteiten[[#This Row],[Eigen arbeid]]=1,Tb_Activiteiten[[#Headers],[Eigen arbeid]],"")))</f>
        <v/>
      </c>
      <c r="AM1296" t="str">
        <f>IF(ISNUMBER(FIND("arbeid",Methode_Keuze)),"",IF(ISNUMBER(FIND("arbeid",Methode_Keuze)),"",IF(Tb_Activiteiten[[#This Row],[Projectmedewerker]]=1,Tb_Activiteiten[[#Headers],[Projectmedewerker]],"")))</f>
        <v/>
      </c>
      <c r="AN1296" t="str">
        <f>IF(ISNUMBER(FIND("arbeid",Methode_Keuze)),"",IF(ISNUMBER(FIND("arbeid",Methode_Keuze)),"",IF(Tb_Activiteiten[[#This Row],[Landbouwer]]=1,Tb_Activiteiten[[#Headers],[Landbouwer]],"")))</f>
        <v/>
      </c>
      <c r="AO1296" t="str">
        <f>IF(ISNUMBER(FIND("arbeid",Methode_Keuze)),"",IF(ISNUMBER(FIND("arbeid",Methode_Keuze)),"",IF(Tb_Activiteiten[[#This Row],[Adviseur]]=1,Tb_Activiteiten[[#Headers],[Adviseur]],"")))</f>
        <v/>
      </c>
      <c r="AP1296" t="str">
        <f>IF(ISNUMBER(FIND("arbeid",Methode_Keuze)),"",IF(ISNUMBER(FIND("arbeid",Methode_Keuze)),"",IF(Tb_Activiteiten[[#This Row],[Projectleider/Expert]]=1,Tb_Activiteiten[[#Headers],[Projectleider/Expert]],"")))</f>
        <v/>
      </c>
      <c r="AQ1296" t="str">
        <f>IF(ISNUMBER(FIND("arbeid",Methode_Keuze)),"",IF(ISNUMBER(FIND("arbeid",Methode_Keuze)),"",IF(Tb_Activiteiten[[#This Row],[Arbeidskosten]]=1,Tb_Activiteiten[[#Headers],[Arbeidskosten]],"")))</f>
        <v/>
      </c>
      <c r="AR1296" t="str">
        <f>IF(ISNUMBER(FIND("arbeid",Methode_Keuze)),"",IF(ISNUMBER(FIND("arbeid",Methode_Keuze)),"",IF(Tb_Activiteiten[[#This Row],[Arbeidskosten op basis van IKS]]=1,Tb_Activiteiten[[#Headers],[Arbeidskosten op basis van IKS]],"")))</f>
        <v/>
      </c>
      <c r="AS1296" t="str">
        <f>IF(ISNUMBER(FIND("overige",Methode_Keuze)),"",IF(Tb_Activiteiten[[#This Row],[Kosten derden exclusief btw]]=1,Tb_Activiteiten[[#Headers],[Kosten derden exclusief btw]],""))</f>
        <v/>
      </c>
      <c r="AT1296" t="str">
        <f>IF(ISNUMBER(FIND("overige",Methode_Keuze)),"",IF(Tb_Activiteiten[[#This Row],[Niet verrekenbare btw]]=1,Tb_Activiteiten[[#Headers],[Niet verrekenbare btw]],""))</f>
        <v/>
      </c>
      <c r="AU1296" t="str">
        <f>IF(ISNUMBER(FIND("overige",Methode_Keuze)),"",IF(Tb_Activiteiten[[#This Row],[Grondkosten]]=1,Tb_Activiteiten[[#Headers],[Grondkosten]],""))</f>
        <v/>
      </c>
      <c r="AV1296" t="str">
        <f>IF(ISNUMBER(FIND("overige",Methode_Keuze)),"",IF(Tb_Activiteiten[[#This Row],[Bijdrage in natura (overige)]]=1,Tb_Activiteiten[[#Headers],[Bijdrage in natura (overige)]],""))</f>
        <v/>
      </c>
      <c r="AW1296" t="str">
        <f>IF(ISNUMBER(FIND("overige",Methode_Keuze)),"",IF(Tb_Activiteiten[[#This Row],[Bijdrage in natura (vrijwilligers)]]=1,Tb_Activiteiten[[#Headers],[Bijdrage in natura (vrijwilligers)]],""))</f>
        <v/>
      </c>
      <c r="AX1296" t="str">
        <f>IF(ISNUMBER(FIND("overige",Methode_Keuze)),"",IF(Tb_Activiteiten[[#This Row],[Afschrijvingskosten]]=1,Tb_Activiteiten[[#Headers],[Afschrijvingskosten]],""))</f>
        <v/>
      </c>
      <c r="AY1296" t="str">
        <f>IF(ISNUMBER(FIND("overige",Methode_Keuze)),"",IF(Tb_Activiteiten[[#This Row],[Vergoeding]]=1,Tb_Activiteiten[[#Headers],[Vergoeding]],""))</f>
        <v/>
      </c>
      <c r="AZ1296" t="str">
        <f>IF(ISNUMBER(FIND("arbeid",Methode_Keuze)),"",IF(Tb_Activiteiten[[#This Row],[Arbeidskosten - vast tarief (excl eigen arbeid)]]=1,Tb_Activiteiten[[#Headers],[Arbeidskosten - vast tarief (excl eigen arbeid)]],""))</f>
        <v/>
      </c>
      <c r="BA1296" t="str">
        <f>IF(ISNUMBER(FIND("overige",Methode_Keuze)),"",IF(Tb_Activiteiten[[#This Row],[Overige kosten]]=1,Tb_Activiteiten[[#Headers],[Overige kosten]],""))</f>
        <v/>
      </c>
    </row>
    <row r="1297" spans="1:53" x14ac:dyDescent="0.25">
      <c r="A1297" s="135"/>
      <c r="B1297" s="135"/>
      <c r="C1297" s="135"/>
      <c r="D1297" s="135"/>
      <c r="E1297" s="135"/>
      <c r="F1297" s="135"/>
      <c r="G1297" s="135"/>
      <c r="O1297" s="56"/>
      <c r="Q1297" t="str">
        <f>IFERROR(IF(VLOOKUP(Tb_Activiteiten[[#This Row],[Openstelling]],Tb_Openstelling[],2,0)=1,1,""),"")</f>
        <v/>
      </c>
      <c r="AK1297" t="str">
        <f>IF(ISNUMBER(FIND("arbeid",Methode_Keuze)),"",IF(ISNUMBER(FIND("arbeid",Methode_Keuze)),"",IF(Tb_Activiteiten[[#This Row],[Loonkosten]]=1,Tb_Activiteiten[[#Headers],[Loonkosten]],"")))</f>
        <v/>
      </c>
      <c r="AL1297" t="str">
        <f>IF(ISNUMBER(FIND("arbeid",Methode_Keuze)),"",IF(ISNUMBER(FIND("arbeid",Methode_Keuze)),"",IF(Tb_Activiteiten[[#This Row],[Eigen arbeid]]=1,Tb_Activiteiten[[#Headers],[Eigen arbeid]],"")))</f>
        <v/>
      </c>
      <c r="AM1297" t="str">
        <f>IF(ISNUMBER(FIND("arbeid",Methode_Keuze)),"",IF(ISNUMBER(FIND("arbeid",Methode_Keuze)),"",IF(Tb_Activiteiten[[#This Row],[Projectmedewerker]]=1,Tb_Activiteiten[[#Headers],[Projectmedewerker]],"")))</f>
        <v/>
      </c>
      <c r="AN1297" t="str">
        <f>IF(ISNUMBER(FIND("arbeid",Methode_Keuze)),"",IF(ISNUMBER(FIND("arbeid",Methode_Keuze)),"",IF(Tb_Activiteiten[[#This Row],[Landbouwer]]=1,Tb_Activiteiten[[#Headers],[Landbouwer]],"")))</f>
        <v/>
      </c>
      <c r="AO1297" t="str">
        <f>IF(ISNUMBER(FIND("arbeid",Methode_Keuze)),"",IF(ISNUMBER(FIND("arbeid",Methode_Keuze)),"",IF(Tb_Activiteiten[[#This Row],[Adviseur]]=1,Tb_Activiteiten[[#Headers],[Adviseur]],"")))</f>
        <v/>
      </c>
      <c r="AP1297" t="str">
        <f>IF(ISNUMBER(FIND("arbeid",Methode_Keuze)),"",IF(ISNUMBER(FIND("arbeid",Methode_Keuze)),"",IF(Tb_Activiteiten[[#This Row],[Projectleider/Expert]]=1,Tb_Activiteiten[[#Headers],[Projectleider/Expert]],"")))</f>
        <v/>
      </c>
      <c r="AQ1297" t="str">
        <f>IF(ISNUMBER(FIND("arbeid",Methode_Keuze)),"",IF(ISNUMBER(FIND("arbeid",Methode_Keuze)),"",IF(Tb_Activiteiten[[#This Row],[Arbeidskosten]]=1,Tb_Activiteiten[[#Headers],[Arbeidskosten]],"")))</f>
        <v/>
      </c>
      <c r="AR1297" t="str">
        <f>IF(ISNUMBER(FIND("arbeid",Methode_Keuze)),"",IF(ISNUMBER(FIND("arbeid",Methode_Keuze)),"",IF(Tb_Activiteiten[[#This Row],[Arbeidskosten op basis van IKS]]=1,Tb_Activiteiten[[#Headers],[Arbeidskosten op basis van IKS]],"")))</f>
        <v/>
      </c>
      <c r="AS1297" t="str">
        <f>IF(ISNUMBER(FIND("overige",Methode_Keuze)),"",IF(Tb_Activiteiten[[#This Row],[Kosten derden exclusief btw]]=1,Tb_Activiteiten[[#Headers],[Kosten derden exclusief btw]],""))</f>
        <v/>
      </c>
      <c r="AT1297" t="str">
        <f>IF(ISNUMBER(FIND("overige",Methode_Keuze)),"",IF(Tb_Activiteiten[[#This Row],[Niet verrekenbare btw]]=1,Tb_Activiteiten[[#Headers],[Niet verrekenbare btw]],""))</f>
        <v/>
      </c>
      <c r="AU1297" t="str">
        <f>IF(ISNUMBER(FIND("overige",Methode_Keuze)),"",IF(Tb_Activiteiten[[#This Row],[Grondkosten]]=1,Tb_Activiteiten[[#Headers],[Grondkosten]],""))</f>
        <v/>
      </c>
      <c r="AV1297" t="str">
        <f>IF(ISNUMBER(FIND("overige",Methode_Keuze)),"",IF(Tb_Activiteiten[[#This Row],[Bijdrage in natura (overige)]]=1,Tb_Activiteiten[[#Headers],[Bijdrage in natura (overige)]],""))</f>
        <v/>
      </c>
      <c r="AW1297" t="str">
        <f>IF(ISNUMBER(FIND("overige",Methode_Keuze)),"",IF(Tb_Activiteiten[[#This Row],[Bijdrage in natura (vrijwilligers)]]=1,Tb_Activiteiten[[#Headers],[Bijdrage in natura (vrijwilligers)]],""))</f>
        <v/>
      </c>
      <c r="AX1297" t="str">
        <f>IF(ISNUMBER(FIND("overige",Methode_Keuze)),"",IF(Tb_Activiteiten[[#This Row],[Afschrijvingskosten]]=1,Tb_Activiteiten[[#Headers],[Afschrijvingskosten]],""))</f>
        <v/>
      </c>
      <c r="AY1297" t="str">
        <f>IF(ISNUMBER(FIND("overige",Methode_Keuze)),"",IF(Tb_Activiteiten[[#This Row],[Vergoeding]]=1,Tb_Activiteiten[[#Headers],[Vergoeding]],""))</f>
        <v/>
      </c>
      <c r="AZ1297" t="str">
        <f>IF(ISNUMBER(FIND("arbeid",Methode_Keuze)),"",IF(Tb_Activiteiten[[#This Row],[Arbeidskosten - vast tarief (excl eigen arbeid)]]=1,Tb_Activiteiten[[#Headers],[Arbeidskosten - vast tarief (excl eigen arbeid)]],""))</f>
        <v/>
      </c>
      <c r="BA1297" t="str">
        <f>IF(ISNUMBER(FIND("overige",Methode_Keuze)),"",IF(Tb_Activiteiten[[#This Row],[Overige kosten]]=1,Tb_Activiteiten[[#Headers],[Overige kosten]],""))</f>
        <v/>
      </c>
    </row>
    <row r="1298" spans="1:53" x14ac:dyDescent="0.25">
      <c r="A1298" s="135"/>
      <c r="B1298" s="135"/>
      <c r="C1298" s="135"/>
      <c r="D1298" s="135"/>
      <c r="E1298" s="135"/>
      <c r="F1298" s="135"/>
      <c r="G1298" s="135"/>
      <c r="O1298" s="56"/>
      <c r="Q1298" t="str">
        <f>IFERROR(IF(VLOOKUP(Tb_Activiteiten[[#This Row],[Openstelling]],Tb_Openstelling[],2,0)=1,1,""),"")</f>
        <v/>
      </c>
      <c r="AK1298" t="str">
        <f>IF(ISNUMBER(FIND("arbeid",Methode_Keuze)),"",IF(ISNUMBER(FIND("arbeid",Methode_Keuze)),"",IF(Tb_Activiteiten[[#This Row],[Loonkosten]]=1,Tb_Activiteiten[[#Headers],[Loonkosten]],"")))</f>
        <v/>
      </c>
      <c r="AL1298" t="str">
        <f>IF(ISNUMBER(FIND("arbeid",Methode_Keuze)),"",IF(ISNUMBER(FIND("arbeid",Methode_Keuze)),"",IF(Tb_Activiteiten[[#This Row],[Eigen arbeid]]=1,Tb_Activiteiten[[#Headers],[Eigen arbeid]],"")))</f>
        <v/>
      </c>
      <c r="AM1298" t="str">
        <f>IF(ISNUMBER(FIND("arbeid",Methode_Keuze)),"",IF(ISNUMBER(FIND("arbeid",Methode_Keuze)),"",IF(Tb_Activiteiten[[#This Row],[Projectmedewerker]]=1,Tb_Activiteiten[[#Headers],[Projectmedewerker]],"")))</f>
        <v/>
      </c>
      <c r="AN1298" t="str">
        <f>IF(ISNUMBER(FIND("arbeid",Methode_Keuze)),"",IF(ISNUMBER(FIND("arbeid",Methode_Keuze)),"",IF(Tb_Activiteiten[[#This Row],[Landbouwer]]=1,Tb_Activiteiten[[#Headers],[Landbouwer]],"")))</f>
        <v/>
      </c>
      <c r="AO1298" t="str">
        <f>IF(ISNUMBER(FIND("arbeid",Methode_Keuze)),"",IF(ISNUMBER(FIND("arbeid",Methode_Keuze)),"",IF(Tb_Activiteiten[[#This Row],[Adviseur]]=1,Tb_Activiteiten[[#Headers],[Adviseur]],"")))</f>
        <v/>
      </c>
      <c r="AP1298" t="str">
        <f>IF(ISNUMBER(FIND("arbeid",Methode_Keuze)),"",IF(ISNUMBER(FIND("arbeid",Methode_Keuze)),"",IF(Tb_Activiteiten[[#This Row],[Projectleider/Expert]]=1,Tb_Activiteiten[[#Headers],[Projectleider/Expert]],"")))</f>
        <v/>
      </c>
      <c r="AQ1298" t="str">
        <f>IF(ISNUMBER(FIND("arbeid",Methode_Keuze)),"",IF(ISNUMBER(FIND("arbeid",Methode_Keuze)),"",IF(Tb_Activiteiten[[#This Row],[Arbeidskosten]]=1,Tb_Activiteiten[[#Headers],[Arbeidskosten]],"")))</f>
        <v/>
      </c>
      <c r="AR1298" t="str">
        <f>IF(ISNUMBER(FIND("arbeid",Methode_Keuze)),"",IF(ISNUMBER(FIND("arbeid",Methode_Keuze)),"",IF(Tb_Activiteiten[[#This Row],[Arbeidskosten op basis van IKS]]=1,Tb_Activiteiten[[#Headers],[Arbeidskosten op basis van IKS]],"")))</f>
        <v/>
      </c>
      <c r="AS1298" t="str">
        <f>IF(ISNUMBER(FIND("overige",Methode_Keuze)),"",IF(Tb_Activiteiten[[#This Row],[Kosten derden exclusief btw]]=1,Tb_Activiteiten[[#Headers],[Kosten derden exclusief btw]],""))</f>
        <v/>
      </c>
      <c r="AT1298" t="str">
        <f>IF(ISNUMBER(FIND("overige",Methode_Keuze)),"",IF(Tb_Activiteiten[[#This Row],[Niet verrekenbare btw]]=1,Tb_Activiteiten[[#Headers],[Niet verrekenbare btw]],""))</f>
        <v/>
      </c>
      <c r="AU1298" t="str">
        <f>IF(ISNUMBER(FIND("overige",Methode_Keuze)),"",IF(Tb_Activiteiten[[#This Row],[Grondkosten]]=1,Tb_Activiteiten[[#Headers],[Grondkosten]],""))</f>
        <v/>
      </c>
      <c r="AV1298" t="str">
        <f>IF(ISNUMBER(FIND("overige",Methode_Keuze)),"",IF(Tb_Activiteiten[[#This Row],[Bijdrage in natura (overige)]]=1,Tb_Activiteiten[[#Headers],[Bijdrage in natura (overige)]],""))</f>
        <v/>
      </c>
      <c r="AW1298" t="str">
        <f>IF(ISNUMBER(FIND("overige",Methode_Keuze)),"",IF(Tb_Activiteiten[[#This Row],[Bijdrage in natura (vrijwilligers)]]=1,Tb_Activiteiten[[#Headers],[Bijdrage in natura (vrijwilligers)]],""))</f>
        <v/>
      </c>
      <c r="AX1298" t="str">
        <f>IF(ISNUMBER(FIND("overige",Methode_Keuze)),"",IF(Tb_Activiteiten[[#This Row],[Afschrijvingskosten]]=1,Tb_Activiteiten[[#Headers],[Afschrijvingskosten]],""))</f>
        <v/>
      </c>
      <c r="AY1298" t="str">
        <f>IF(ISNUMBER(FIND("overige",Methode_Keuze)),"",IF(Tb_Activiteiten[[#This Row],[Vergoeding]]=1,Tb_Activiteiten[[#Headers],[Vergoeding]],""))</f>
        <v/>
      </c>
      <c r="AZ1298" t="str">
        <f>IF(ISNUMBER(FIND("arbeid",Methode_Keuze)),"",IF(Tb_Activiteiten[[#This Row],[Arbeidskosten - vast tarief (excl eigen arbeid)]]=1,Tb_Activiteiten[[#Headers],[Arbeidskosten - vast tarief (excl eigen arbeid)]],""))</f>
        <v/>
      </c>
      <c r="BA1298" t="str">
        <f>IF(ISNUMBER(FIND("overige",Methode_Keuze)),"",IF(Tb_Activiteiten[[#This Row],[Overige kosten]]=1,Tb_Activiteiten[[#Headers],[Overige kosten]],""))</f>
        <v/>
      </c>
    </row>
    <row r="1299" spans="1:53" x14ac:dyDescent="0.25">
      <c r="A1299" s="135"/>
      <c r="B1299" s="135"/>
      <c r="C1299" s="135"/>
      <c r="D1299" s="135"/>
      <c r="E1299" s="135"/>
      <c r="F1299" s="135"/>
      <c r="G1299" s="135"/>
      <c r="O1299" s="56"/>
      <c r="Q1299" t="str">
        <f>IFERROR(IF(VLOOKUP(Tb_Activiteiten[[#This Row],[Openstelling]],Tb_Openstelling[],2,0)=1,1,""),"")</f>
        <v/>
      </c>
      <c r="AK1299" t="str">
        <f>IF(ISNUMBER(FIND("arbeid",Methode_Keuze)),"",IF(ISNUMBER(FIND("arbeid",Methode_Keuze)),"",IF(Tb_Activiteiten[[#This Row],[Loonkosten]]=1,Tb_Activiteiten[[#Headers],[Loonkosten]],"")))</f>
        <v/>
      </c>
      <c r="AL1299" t="str">
        <f>IF(ISNUMBER(FIND("arbeid",Methode_Keuze)),"",IF(ISNUMBER(FIND("arbeid",Methode_Keuze)),"",IF(Tb_Activiteiten[[#This Row],[Eigen arbeid]]=1,Tb_Activiteiten[[#Headers],[Eigen arbeid]],"")))</f>
        <v/>
      </c>
      <c r="AM1299" t="str">
        <f>IF(ISNUMBER(FIND("arbeid",Methode_Keuze)),"",IF(ISNUMBER(FIND("arbeid",Methode_Keuze)),"",IF(Tb_Activiteiten[[#This Row],[Projectmedewerker]]=1,Tb_Activiteiten[[#Headers],[Projectmedewerker]],"")))</f>
        <v/>
      </c>
      <c r="AN1299" t="str">
        <f>IF(ISNUMBER(FIND("arbeid",Methode_Keuze)),"",IF(ISNUMBER(FIND("arbeid",Methode_Keuze)),"",IF(Tb_Activiteiten[[#This Row],[Landbouwer]]=1,Tb_Activiteiten[[#Headers],[Landbouwer]],"")))</f>
        <v/>
      </c>
      <c r="AO1299" t="str">
        <f>IF(ISNUMBER(FIND("arbeid",Methode_Keuze)),"",IF(ISNUMBER(FIND("arbeid",Methode_Keuze)),"",IF(Tb_Activiteiten[[#This Row],[Adviseur]]=1,Tb_Activiteiten[[#Headers],[Adviseur]],"")))</f>
        <v/>
      </c>
      <c r="AP1299" t="str">
        <f>IF(ISNUMBER(FIND("arbeid",Methode_Keuze)),"",IF(ISNUMBER(FIND("arbeid",Methode_Keuze)),"",IF(Tb_Activiteiten[[#This Row],[Projectleider/Expert]]=1,Tb_Activiteiten[[#Headers],[Projectleider/Expert]],"")))</f>
        <v/>
      </c>
      <c r="AQ1299" t="str">
        <f>IF(ISNUMBER(FIND("arbeid",Methode_Keuze)),"",IF(ISNUMBER(FIND("arbeid",Methode_Keuze)),"",IF(Tb_Activiteiten[[#This Row],[Arbeidskosten]]=1,Tb_Activiteiten[[#Headers],[Arbeidskosten]],"")))</f>
        <v/>
      </c>
      <c r="AR1299" t="str">
        <f>IF(ISNUMBER(FIND("arbeid",Methode_Keuze)),"",IF(ISNUMBER(FIND("arbeid",Methode_Keuze)),"",IF(Tb_Activiteiten[[#This Row],[Arbeidskosten op basis van IKS]]=1,Tb_Activiteiten[[#Headers],[Arbeidskosten op basis van IKS]],"")))</f>
        <v/>
      </c>
      <c r="AS1299" t="str">
        <f>IF(ISNUMBER(FIND("overige",Methode_Keuze)),"",IF(Tb_Activiteiten[[#This Row],[Kosten derden exclusief btw]]=1,Tb_Activiteiten[[#Headers],[Kosten derden exclusief btw]],""))</f>
        <v/>
      </c>
      <c r="AT1299" t="str">
        <f>IF(ISNUMBER(FIND("overige",Methode_Keuze)),"",IF(Tb_Activiteiten[[#This Row],[Niet verrekenbare btw]]=1,Tb_Activiteiten[[#Headers],[Niet verrekenbare btw]],""))</f>
        <v/>
      </c>
      <c r="AU1299" t="str">
        <f>IF(ISNUMBER(FIND("overige",Methode_Keuze)),"",IF(Tb_Activiteiten[[#This Row],[Grondkosten]]=1,Tb_Activiteiten[[#Headers],[Grondkosten]],""))</f>
        <v/>
      </c>
      <c r="AV1299" t="str">
        <f>IF(ISNUMBER(FIND("overige",Methode_Keuze)),"",IF(Tb_Activiteiten[[#This Row],[Bijdrage in natura (overige)]]=1,Tb_Activiteiten[[#Headers],[Bijdrage in natura (overige)]],""))</f>
        <v/>
      </c>
      <c r="AW1299" t="str">
        <f>IF(ISNUMBER(FIND("overige",Methode_Keuze)),"",IF(Tb_Activiteiten[[#This Row],[Bijdrage in natura (vrijwilligers)]]=1,Tb_Activiteiten[[#Headers],[Bijdrage in natura (vrijwilligers)]],""))</f>
        <v/>
      </c>
      <c r="AX1299" t="str">
        <f>IF(ISNUMBER(FIND("overige",Methode_Keuze)),"",IF(Tb_Activiteiten[[#This Row],[Afschrijvingskosten]]=1,Tb_Activiteiten[[#Headers],[Afschrijvingskosten]],""))</f>
        <v/>
      </c>
      <c r="AY1299" t="str">
        <f>IF(ISNUMBER(FIND("overige",Methode_Keuze)),"",IF(Tb_Activiteiten[[#This Row],[Vergoeding]]=1,Tb_Activiteiten[[#Headers],[Vergoeding]],""))</f>
        <v/>
      </c>
      <c r="AZ1299" t="str">
        <f>IF(ISNUMBER(FIND("arbeid",Methode_Keuze)),"",IF(Tb_Activiteiten[[#This Row],[Arbeidskosten - vast tarief (excl eigen arbeid)]]=1,Tb_Activiteiten[[#Headers],[Arbeidskosten - vast tarief (excl eigen arbeid)]],""))</f>
        <v/>
      </c>
      <c r="BA1299" t="str">
        <f>IF(ISNUMBER(FIND("overige",Methode_Keuze)),"",IF(Tb_Activiteiten[[#This Row],[Overige kosten]]=1,Tb_Activiteiten[[#Headers],[Overige kosten]],""))</f>
        <v/>
      </c>
    </row>
    <row r="1300" spans="1:53" x14ac:dyDescent="0.25">
      <c r="A1300" s="135"/>
      <c r="B1300" s="135"/>
      <c r="C1300" s="135"/>
      <c r="D1300" s="135"/>
      <c r="E1300" s="135"/>
      <c r="F1300" s="135"/>
      <c r="G1300" s="135"/>
      <c r="O1300" s="56"/>
      <c r="Q1300" t="str">
        <f>IFERROR(IF(VLOOKUP(Tb_Activiteiten[[#This Row],[Openstelling]],Tb_Openstelling[],2,0)=1,1,""),"")</f>
        <v/>
      </c>
      <c r="AK1300" t="str">
        <f>IF(ISNUMBER(FIND("arbeid",Methode_Keuze)),"",IF(ISNUMBER(FIND("arbeid",Methode_Keuze)),"",IF(Tb_Activiteiten[[#This Row],[Loonkosten]]=1,Tb_Activiteiten[[#Headers],[Loonkosten]],"")))</f>
        <v/>
      </c>
      <c r="AL1300" t="str">
        <f>IF(ISNUMBER(FIND("arbeid",Methode_Keuze)),"",IF(ISNUMBER(FIND("arbeid",Methode_Keuze)),"",IF(Tb_Activiteiten[[#This Row],[Eigen arbeid]]=1,Tb_Activiteiten[[#Headers],[Eigen arbeid]],"")))</f>
        <v/>
      </c>
      <c r="AM1300" t="str">
        <f>IF(ISNUMBER(FIND("arbeid",Methode_Keuze)),"",IF(ISNUMBER(FIND("arbeid",Methode_Keuze)),"",IF(Tb_Activiteiten[[#This Row],[Projectmedewerker]]=1,Tb_Activiteiten[[#Headers],[Projectmedewerker]],"")))</f>
        <v/>
      </c>
      <c r="AN1300" t="str">
        <f>IF(ISNUMBER(FIND("arbeid",Methode_Keuze)),"",IF(ISNUMBER(FIND("arbeid",Methode_Keuze)),"",IF(Tb_Activiteiten[[#This Row],[Landbouwer]]=1,Tb_Activiteiten[[#Headers],[Landbouwer]],"")))</f>
        <v/>
      </c>
      <c r="AO1300" t="str">
        <f>IF(ISNUMBER(FIND("arbeid",Methode_Keuze)),"",IF(ISNUMBER(FIND("arbeid",Methode_Keuze)),"",IF(Tb_Activiteiten[[#This Row],[Adviseur]]=1,Tb_Activiteiten[[#Headers],[Adviseur]],"")))</f>
        <v/>
      </c>
      <c r="AP1300" t="str">
        <f>IF(ISNUMBER(FIND("arbeid",Methode_Keuze)),"",IF(ISNUMBER(FIND("arbeid",Methode_Keuze)),"",IF(Tb_Activiteiten[[#This Row],[Projectleider/Expert]]=1,Tb_Activiteiten[[#Headers],[Projectleider/Expert]],"")))</f>
        <v/>
      </c>
      <c r="AQ1300" t="str">
        <f>IF(ISNUMBER(FIND("arbeid",Methode_Keuze)),"",IF(ISNUMBER(FIND("arbeid",Methode_Keuze)),"",IF(Tb_Activiteiten[[#This Row],[Arbeidskosten]]=1,Tb_Activiteiten[[#Headers],[Arbeidskosten]],"")))</f>
        <v/>
      </c>
      <c r="AR1300" t="str">
        <f>IF(ISNUMBER(FIND("arbeid",Methode_Keuze)),"",IF(ISNUMBER(FIND("arbeid",Methode_Keuze)),"",IF(Tb_Activiteiten[[#This Row],[Arbeidskosten op basis van IKS]]=1,Tb_Activiteiten[[#Headers],[Arbeidskosten op basis van IKS]],"")))</f>
        <v/>
      </c>
      <c r="AS1300" t="str">
        <f>IF(ISNUMBER(FIND("overige",Methode_Keuze)),"",IF(Tb_Activiteiten[[#This Row],[Kosten derden exclusief btw]]=1,Tb_Activiteiten[[#Headers],[Kosten derden exclusief btw]],""))</f>
        <v/>
      </c>
      <c r="AT1300" t="str">
        <f>IF(ISNUMBER(FIND("overige",Methode_Keuze)),"",IF(Tb_Activiteiten[[#This Row],[Niet verrekenbare btw]]=1,Tb_Activiteiten[[#Headers],[Niet verrekenbare btw]],""))</f>
        <v/>
      </c>
      <c r="AU1300" t="str">
        <f>IF(ISNUMBER(FIND("overige",Methode_Keuze)),"",IF(Tb_Activiteiten[[#This Row],[Grondkosten]]=1,Tb_Activiteiten[[#Headers],[Grondkosten]],""))</f>
        <v/>
      </c>
      <c r="AV1300" t="str">
        <f>IF(ISNUMBER(FIND("overige",Methode_Keuze)),"",IF(Tb_Activiteiten[[#This Row],[Bijdrage in natura (overige)]]=1,Tb_Activiteiten[[#Headers],[Bijdrage in natura (overige)]],""))</f>
        <v/>
      </c>
      <c r="AW1300" t="str">
        <f>IF(ISNUMBER(FIND("overige",Methode_Keuze)),"",IF(Tb_Activiteiten[[#This Row],[Bijdrage in natura (vrijwilligers)]]=1,Tb_Activiteiten[[#Headers],[Bijdrage in natura (vrijwilligers)]],""))</f>
        <v/>
      </c>
      <c r="AX1300" t="str">
        <f>IF(ISNUMBER(FIND("overige",Methode_Keuze)),"",IF(Tb_Activiteiten[[#This Row],[Afschrijvingskosten]]=1,Tb_Activiteiten[[#Headers],[Afschrijvingskosten]],""))</f>
        <v/>
      </c>
      <c r="AY1300" t="str">
        <f>IF(ISNUMBER(FIND("overige",Methode_Keuze)),"",IF(Tb_Activiteiten[[#This Row],[Vergoeding]]=1,Tb_Activiteiten[[#Headers],[Vergoeding]],""))</f>
        <v/>
      </c>
      <c r="AZ1300" t="str">
        <f>IF(ISNUMBER(FIND("arbeid",Methode_Keuze)),"",IF(Tb_Activiteiten[[#This Row],[Arbeidskosten - vast tarief (excl eigen arbeid)]]=1,Tb_Activiteiten[[#Headers],[Arbeidskosten - vast tarief (excl eigen arbeid)]],""))</f>
        <v/>
      </c>
      <c r="BA1300" t="str">
        <f>IF(ISNUMBER(FIND("overige",Methode_Keuze)),"",IF(Tb_Activiteiten[[#This Row],[Overige kosten]]=1,Tb_Activiteiten[[#Headers],[Overige kosten]],""))</f>
        <v/>
      </c>
    </row>
    <row r="1301" spans="1:53" x14ac:dyDescent="0.25">
      <c r="A1301" s="135"/>
      <c r="B1301" s="135"/>
      <c r="C1301" s="135"/>
      <c r="D1301" s="135"/>
      <c r="E1301" s="135"/>
      <c r="F1301" s="135"/>
      <c r="G1301" s="135"/>
      <c r="O1301" s="56"/>
      <c r="Q1301" t="str">
        <f>IFERROR(IF(VLOOKUP(Tb_Activiteiten[[#This Row],[Openstelling]],Tb_Openstelling[],2,0)=1,1,""),"")</f>
        <v/>
      </c>
      <c r="AK1301" t="str">
        <f>IF(ISNUMBER(FIND("arbeid",Methode_Keuze)),"",IF(ISNUMBER(FIND("arbeid",Methode_Keuze)),"",IF(Tb_Activiteiten[[#This Row],[Loonkosten]]=1,Tb_Activiteiten[[#Headers],[Loonkosten]],"")))</f>
        <v/>
      </c>
      <c r="AL1301" t="str">
        <f>IF(ISNUMBER(FIND("arbeid",Methode_Keuze)),"",IF(ISNUMBER(FIND("arbeid",Methode_Keuze)),"",IF(Tb_Activiteiten[[#This Row],[Eigen arbeid]]=1,Tb_Activiteiten[[#Headers],[Eigen arbeid]],"")))</f>
        <v/>
      </c>
      <c r="AM1301" t="str">
        <f>IF(ISNUMBER(FIND("arbeid",Methode_Keuze)),"",IF(ISNUMBER(FIND("arbeid",Methode_Keuze)),"",IF(Tb_Activiteiten[[#This Row],[Projectmedewerker]]=1,Tb_Activiteiten[[#Headers],[Projectmedewerker]],"")))</f>
        <v/>
      </c>
      <c r="AN1301" t="str">
        <f>IF(ISNUMBER(FIND("arbeid",Methode_Keuze)),"",IF(ISNUMBER(FIND("arbeid",Methode_Keuze)),"",IF(Tb_Activiteiten[[#This Row],[Landbouwer]]=1,Tb_Activiteiten[[#Headers],[Landbouwer]],"")))</f>
        <v/>
      </c>
      <c r="AO1301" t="str">
        <f>IF(ISNUMBER(FIND("arbeid",Methode_Keuze)),"",IF(ISNUMBER(FIND("arbeid",Methode_Keuze)),"",IF(Tb_Activiteiten[[#This Row],[Adviseur]]=1,Tb_Activiteiten[[#Headers],[Adviseur]],"")))</f>
        <v/>
      </c>
      <c r="AP1301" t="str">
        <f>IF(ISNUMBER(FIND("arbeid",Methode_Keuze)),"",IF(ISNUMBER(FIND("arbeid",Methode_Keuze)),"",IF(Tb_Activiteiten[[#This Row],[Projectleider/Expert]]=1,Tb_Activiteiten[[#Headers],[Projectleider/Expert]],"")))</f>
        <v/>
      </c>
      <c r="AQ1301" t="str">
        <f>IF(ISNUMBER(FIND("arbeid",Methode_Keuze)),"",IF(ISNUMBER(FIND("arbeid",Methode_Keuze)),"",IF(Tb_Activiteiten[[#This Row],[Arbeidskosten]]=1,Tb_Activiteiten[[#Headers],[Arbeidskosten]],"")))</f>
        <v/>
      </c>
      <c r="AR1301" t="str">
        <f>IF(ISNUMBER(FIND("arbeid",Methode_Keuze)),"",IF(ISNUMBER(FIND("arbeid",Methode_Keuze)),"",IF(Tb_Activiteiten[[#This Row],[Arbeidskosten op basis van IKS]]=1,Tb_Activiteiten[[#Headers],[Arbeidskosten op basis van IKS]],"")))</f>
        <v/>
      </c>
      <c r="AS1301" t="str">
        <f>IF(ISNUMBER(FIND("overige",Methode_Keuze)),"",IF(Tb_Activiteiten[[#This Row],[Kosten derden exclusief btw]]=1,Tb_Activiteiten[[#Headers],[Kosten derden exclusief btw]],""))</f>
        <v/>
      </c>
      <c r="AT1301" t="str">
        <f>IF(ISNUMBER(FIND("overige",Methode_Keuze)),"",IF(Tb_Activiteiten[[#This Row],[Niet verrekenbare btw]]=1,Tb_Activiteiten[[#Headers],[Niet verrekenbare btw]],""))</f>
        <v/>
      </c>
      <c r="AU1301" t="str">
        <f>IF(ISNUMBER(FIND("overige",Methode_Keuze)),"",IF(Tb_Activiteiten[[#This Row],[Grondkosten]]=1,Tb_Activiteiten[[#Headers],[Grondkosten]],""))</f>
        <v/>
      </c>
      <c r="AV1301" t="str">
        <f>IF(ISNUMBER(FIND("overige",Methode_Keuze)),"",IF(Tb_Activiteiten[[#This Row],[Bijdrage in natura (overige)]]=1,Tb_Activiteiten[[#Headers],[Bijdrage in natura (overige)]],""))</f>
        <v/>
      </c>
      <c r="AW1301" t="str">
        <f>IF(ISNUMBER(FIND("overige",Methode_Keuze)),"",IF(Tb_Activiteiten[[#This Row],[Bijdrage in natura (vrijwilligers)]]=1,Tb_Activiteiten[[#Headers],[Bijdrage in natura (vrijwilligers)]],""))</f>
        <v/>
      </c>
      <c r="AX1301" t="str">
        <f>IF(ISNUMBER(FIND("overige",Methode_Keuze)),"",IF(Tb_Activiteiten[[#This Row],[Afschrijvingskosten]]=1,Tb_Activiteiten[[#Headers],[Afschrijvingskosten]],""))</f>
        <v/>
      </c>
      <c r="AY1301" t="str">
        <f>IF(ISNUMBER(FIND("overige",Methode_Keuze)),"",IF(Tb_Activiteiten[[#This Row],[Vergoeding]]=1,Tb_Activiteiten[[#Headers],[Vergoeding]],""))</f>
        <v/>
      </c>
      <c r="AZ1301" t="str">
        <f>IF(ISNUMBER(FIND("arbeid",Methode_Keuze)),"",IF(Tb_Activiteiten[[#This Row],[Arbeidskosten - vast tarief (excl eigen arbeid)]]=1,Tb_Activiteiten[[#Headers],[Arbeidskosten - vast tarief (excl eigen arbeid)]],""))</f>
        <v/>
      </c>
      <c r="BA1301" t="str">
        <f>IF(ISNUMBER(FIND("overige",Methode_Keuze)),"",IF(Tb_Activiteiten[[#This Row],[Overige kosten]]=1,Tb_Activiteiten[[#Headers],[Overige kosten]],""))</f>
        <v/>
      </c>
    </row>
    <row r="1302" spans="1:53" x14ac:dyDescent="0.25">
      <c r="A1302" s="135"/>
      <c r="B1302" s="135"/>
      <c r="C1302" s="135"/>
      <c r="D1302" s="135"/>
      <c r="E1302" s="135"/>
      <c r="F1302" s="135"/>
      <c r="G1302" s="135"/>
      <c r="O1302" s="56"/>
      <c r="Q1302" t="str">
        <f>IFERROR(IF(VLOOKUP(Tb_Activiteiten[[#This Row],[Openstelling]],Tb_Openstelling[],2,0)=1,1,""),"")</f>
        <v/>
      </c>
      <c r="AK1302" t="str">
        <f>IF(ISNUMBER(FIND("arbeid",Methode_Keuze)),"",IF(ISNUMBER(FIND("arbeid",Methode_Keuze)),"",IF(Tb_Activiteiten[[#This Row],[Loonkosten]]=1,Tb_Activiteiten[[#Headers],[Loonkosten]],"")))</f>
        <v/>
      </c>
      <c r="AL1302" t="str">
        <f>IF(ISNUMBER(FIND("arbeid",Methode_Keuze)),"",IF(ISNUMBER(FIND("arbeid",Methode_Keuze)),"",IF(Tb_Activiteiten[[#This Row],[Eigen arbeid]]=1,Tb_Activiteiten[[#Headers],[Eigen arbeid]],"")))</f>
        <v/>
      </c>
      <c r="AM1302" t="str">
        <f>IF(ISNUMBER(FIND("arbeid",Methode_Keuze)),"",IF(ISNUMBER(FIND("arbeid",Methode_Keuze)),"",IF(Tb_Activiteiten[[#This Row],[Projectmedewerker]]=1,Tb_Activiteiten[[#Headers],[Projectmedewerker]],"")))</f>
        <v/>
      </c>
      <c r="AN1302" t="str">
        <f>IF(ISNUMBER(FIND("arbeid",Methode_Keuze)),"",IF(ISNUMBER(FIND("arbeid",Methode_Keuze)),"",IF(Tb_Activiteiten[[#This Row],[Landbouwer]]=1,Tb_Activiteiten[[#Headers],[Landbouwer]],"")))</f>
        <v/>
      </c>
      <c r="AO1302" t="str">
        <f>IF(ISNUMBER(FIND("arbeid",Methode_Keuze)),"",IF(ISNUMBER(FIND("arbeid",Methode_Keuze)),"",IF(Tb_Activiteiten[[#This Row],[Adviseur]]=1,Tb_Activiteiten[[#Headers],[Adviseur]],"")))</f>
        <v/>
      </c>
      <c r="AP1302" t="str">
        <f>IF(ISNUMBER(FIND("arbeid",Methode_Keuze)),"",IF(ISNUMBER(FIND("arbeid",Methode_Keuze)),"",IF(Tb_Activiteiten[[#This Row],[Projectleider/Expert]]=1,Tb_Activiteiten[[#Headers],[Projectleider/Expert]],"")))</f>
        <v/>
      </c>
      <c r="AQ1302" t="str">
        <f>IF(ISNUMBER(FIND("arbeid",Methode_Keuze)),"",IF(ISNUMBER(FIND("arbeid",Methode_Keuze)),"",IF(Tb_Activiteiten[[#This Row],[Arbeidskosten]]=1,Tb_Activiteiten[[#Headers],[Arbeidskosten]],"")))</f>
        <v/>
      </c>
      <c r="AR1302" t="str">
        <f>IF(ISNUMBER(FIND("arbeid",Methode_Keuze)),"",IF(ISNUMBER(FIND("arbeid",Methode_Keuze)),"",IF(Tb_Activiteiten[[#This Row],[Arbeidskosten op basis van IKS]]=1,Tb_Activiteiten[[#Headers],[Arbeidskosten op basis van IKS]],"")))</f>
        <v/>
      </c>
      <c r="AS1302" t="str">
        <f>IF(ISNUMBER(FIND("overige",Methode_Keuze)),"",IF(Tb_Activiteiten[[#This Row],[Kosten derden exclusief btw]]=1,Tb_Activiteiten[[#Headers],[Kosten derden exclusief btw]],""))</f>
        <v/>
      </c>
      <c r="AT1302" t="str">
        <f>IF(ISNUMBER(FIND("overige",Methode_Keuze)),"",IF(Tb_Activiteiten[[#This Row],[Niet verrekenbare btw]]=1,Tb_Activiteiten[[#Headers],[Niet verrekenbare btw]],""))</f>
        <v/>
      </c>
      <c r="AU1302" t="str">
        <f>IF(ISNUMBER(FIND("overige",Methode_Keuze)),"",IF(Tb_Activiteiten[[#This Row],[Grondkosten]]=1,Tb_Activiteiten[[#Headers],[Grondkosten]],""))</f>
        <v/>
      </c>
      <c r="AV1302" t="str">
        <f>IF(ISNUMBER(FIND("overige",Methode_Keuze)),"",IF(Tb_Activiteiten[[#This Row],[Bijdrage in natura (overige)]]=1,Tb_Activiteiten[[#Headers],[Bijdrage in natura (overige)]],""))</f>
        <v/>
      </c>
      <c r="AW1302" t="str">
        <f>IF(ISNUMBER(FIND("overige",Methode_Keuze)),"",IF(Tb_Activiteiten[[#This Row],[Bijdrage in natura (vrijwilligers)]]=1,Tb_Activiteiten[[#Headers],[Bijdrage in natura (vrijwilligers)]],""))</f>
        <v/>
      </c>
      <c r="AX1302" t="str">
        <f>IF(ISNUMBER(FIND("overige",Methode_Keuze)),"",IF(Tb_Activiteiten[[#This Row],[Afschrijvingskosten]]=1,Tb_Activiteiten[[#Headers],[Afschrijvingskosten]],""))</f>
        <v/>
      </c>
      <c r="AY1302" t="str">
        <f>IF(ISNUMBER(FIND("overige",Methode_Keuze)),"",IF(Tb_Activiteiten[[#This Row],[Vergoeding]]=1,Tb_Activiteiten[[#Headers],[Vergoeding]],""))</f>
        <v/>
      </c>
      <c r="AZ1302" t="str">
        <f>IF(ISNUMBER(FIND("arbeid",Methode_Keuze)),"",IF(Tb_Activiteiten[[#This Row],[Arbeidskosten - vast tarief (excl eigen arbeid)]]=1,Tb_Activiteiten[[#Headers],[Arbeidskosten - vast tarief (excl eigen arbeid)]],""))</f>
        <v/>
      </c>
      <c r="BA1302" t="str">
        <f>IF(ISNUMBER(FIND("overige",Methode_Keuze)),"",IF(Tb_Activiteiten[[#This Row],[Overige kosten]]=1,Tb_Activiteiten[[#Headers],[Overige kosten]],""))</f>
        <v/>
      </c>
    </row>
    <row r="1303" spans="1:53" x14ac:dyDescent="0.25">
      <c r="A1303" s="135"/>
      <c r="B1303" s="135"/>
      <c r="C1303" s="135"/>
      <c r="D1303" s="135"/>
      <c r="E1303" s="135"/>
      <c r="F1303" s="135"/>
      <c r="G1303" s="135"/>
      <c r="O1303" s="56"/>
      <c r="Q1303" t="str">
        <f>IFERROR(IF(VLOOKUP(Tb_Activiteiten[[#This Row],[Openstelling]],Tb_Openstelling[],2,0)=1,1,""),"")</f>
        <v/>
      </c>
      <c r="AK1303" t="str">
        <f>IF(ISNUMBER(FIND("arbeid",Methode_Keuze)),"",IF(ISNUMBER(FIND("arbeid",Methode_Keuze)),"",IF(Tb_Activiteiten[[#This Row],[Loonkosten]]=1,Tb_Activiteiten[[#Headers],[Loonkosten]],"")))</f>
        <v/>
      </c>
      <c r="AL1303" t="str">
        <f>IF(ISNUMBER(FIND("arbeid",Methode_Keuze)),"",IF(ISNUMBER(FIND("arbeid",Methode_Keuze)),"",IF(Tb_Activiteiten[[#This Row],[Eigen arbeid]]=1,Tb_Activiteiten[[#Headers],[Eigen arbeid]],"")))</f>
        <v/>
      </c>
      <c r="AM1303" t="str">
        <f>IF(ISNUMBER(FIND("arbeid",Methode_Keuze)),"",IF(ISNUMBER(FIND("arbeid",Methode_Keuze)),"",IF(Tb_Activiteiten[[#This Row],[Projectmedewerker]]=1,Tb_Activiteiten[[#Headers],[Projectmedewerker]],"")))</f>
        <v/>
      </c>
      <c r="AN1303" t="str">
        <f>IF(ISNUMBER(FIND("arbeid",Methode_Keuze)),"",IF(ISNUMBER(FIND("arbeid",Methode_Keuze)),"",IF(Tb_Activiteiten[[#This Row],[Landbouwer]]=1,Tb_Activiteiten[[#Headers],[Landbouwer]],"")))</f>
        <v/>
      </c>
      <c r="AO1303" t="str">
        <f>IF(ISNUMBER(FIND("arbeid",Methode_Keuze)),"",IF(ISNUMBER(FIND("arbeid",Methode_Keuze)),"",IF(Tb_Activiteiten[[#This Row],[Adviseur]]=1,Tb_Activiteiten[[#Headers],[Adviseur]],"")))</f>
        <v/>
      </c>
      <c r="AP1303" t="str">
        <f>IF(ISNUMBER(FIND("arbeid",Methode_Keuze)),"",IF(ISNUMBER(FIND("arbeid",Methode_Keuze)),"",IF(Tb_Activiteiten[[#This Row],[Projectleider/Expert]]=1,Tb_Activiteiten[[#Headers],[Projectleider/Expert]],"")))</f>
        <v/>
      </c>
      <c r="AQ1303" t="str">
        <f>IF(ISNUMBER(FIND("arbeid",Methode_Keuze)),"",IF(ISNUMBER(FIND("arbeid",Methode_Keuze)),"",IF(Tb_Activiteiten[[#This Row],[Arbeidskosten]]=1,Tb_Activiteiten[[#Headers],[Arbeidskosten]],"")))</f>
        <v/>
      </c>
      <c r="AR1303" t="str">
        <f>IF(ISNUMBER(FIND("arbeid",Methode_Keuze)),"",IF(ISNUMBER(FIND("arbeid",Methode_Keuze)),"",IF(Tb_Activiteiten[[#This Row],[Arbeidskosten op basis van IKS]]=1,Tb_Activiteiten[[#Headers],[Arbeidskosten op basis van IKS]],"")))</f>
        <v/>
      </c>
      <c r="AS1303" t="str">
        <f>IF(ISNUMBER(FIND("overige",Methode_Keuze)),"",IF(Tb_Activiteiten[[#This Row],[Kosten derden exclusief btw]]=1,Tb_Activiteiten[[#Headers],[Kosten derden exclusief btw]],""))</f>
        <v/>
      </c>
      <c r="AT1303" t="str">
        <f>IF(ISNUMBER(FIND("overige",Methode_Keuze)),"",IF(Tb_Activiteiten[[#This Row],[Niet verrekenbare btw]]=1,Tb_Activiteiten[[#Headers],[Niet verrekenbare btw]],""))</f>
        <v/>
      </c>
      <c r="AU1303" t="str">
        <f>IF(ISNUMBER(FIND("overige",Methode_Keuze)),"",IF(Tb_Activiteiten[[#This Row],[Grondkosten]]=1,Tb_Activiteiten[[#Headers],[Grondkosten]],""))</f>
        <v/>
      </c>
      <c r="AV1303" t="str">
        <f>IF(ISNUMBER(FIND("overige",Methode_Keuze)),"",IF(Tb_Activiteiten[[#This Row],[Bijdrage in natura (overige)]]=1,Tb_Activiteiten[[#Headers],[Bijdrage in natura (overige)]],""))</f>
        <v/>
      </c>
      <c r="AW1303" t="str">
        <f>IF(ISNUMBER(FIND("overige",Methode_Keuze)),"",IF(Tb_Activiteiten[[#This Row],[Bijdrage in natura (vrijwilligers)]]=1,Tb_Activiteiten[[#Headers],[Bijdrage in natura (vrijwilligers)]],""))</f>
        <v/>
      </c>
      <c r="AX1303" t="str">
        <f>IF(ISNUMBER(FIND("overige",Methode_Keuze)),"",IF(Tb_Activiteiten[[#This Row],[Afschrijvingskosten]]=1,Tb_Activiteiten[[#Headers],[Afschrijvingskosten]],""))</f>
        <v/>
      </c>
      <c r="AY1303" t="str">
        <f>IF(ISNUMBER(FIND("overige",Methode_Keuze)),"",IF(Tb_Activiteiten[[#This Row],[Vergoeding]]=1,Tb_Activiteiten[[#Headers],[Vergoeding]],""))</f>
        <v/>
      </c>
      <c r="AZ1303" t="str">
        <f>IF(ISNUMBER(FIND("arbeid",Methode_Keuze)),"",IF(Tb_Activiteiten[[#This Row],[Arbeidskosten - vast tarief (excl eigen arbeid)]]=1,Tb_Activiteiten[[#Headers],[Arbeidskosten - vast tarief (excl eigen arbeid)]],""))</f>
        <v/>
      </c>
      <c r="BA1303" t="str">
        <f>IF(ISNUMBER(FIND("overige",Methode_Keuze)),"",IF(Tb_Activiteiten[[#This Row],[Overige kosten]]=1,Tb_Activiteiten[[#Headers],[Overige kosten]],""))</f>
        <v/>
      </c>
    </row>
    <row r="1304" spans="1:53" x14ac:dyDescent="0.25">
      <c r="A1304" s="135"/>
      <c r="B1304" s="135"/>
      <c r="C1304" s="135"/>
      <c r="D1304" s="135"/>
      <c r="E1304" s="135"/>
      <c r="F1304" s="135"/>
      <c r="G1304" s="135"/>
      <c r="O1304" s="56"/>
      <c r="Q1304" t="str">
        <f>IFERROR(IF(VLOOKUP(Tb_Activiteiten[[#This Row],[Openstelling]],Tb_Openstelling[],2,0)=1,1,""),"")</f>
        <v/>
      </c>
      <c r="AK1304" t="str">
        <f>IF(ISNUMBER(FIND("arbeid",Methode_Keuze)),"",IF(ISNUMBER(FIND("arbeid",Methode_Keuze)),"",IF(Tb_Activiteiten[[#This Row],[Loonkosten]]=1,Tb_Activiteiten[[#Headers],[Loonkosten]],"")))</f>
        <v/>
      </c>
      <c r="AL1304" t="str">
        <f>IF(ISNUMBER(FIND("arbeid",Methode_Keuze)),"",IF(ISNUMBER(FIND("arbeid",Methode_Keuze)),"",IF(Tb_Activiteiten[[#This Row],[Eigen arbeid]]=1,Tb_Activiteiten[[#Headers],[Eigen arbeid]],"")))</f>
        <v/>
      </c>
      <c r="AM1304" t="str">
        <f>IF(ISNUMBER(FIND("arbeid",Methode_Keuze)),"",IF(ISNUMBER(FIND("arbeid",Methode_Keuze)),"",IF(Tb_Activiteiten[[#This Row],[Projectmedewerker]]=1,Tb_Activiteiten[[#Headers],[Projectmedewerker]],"")))</f>
        <v/>
      </c>
      <c r="AN1304" t="str">
        <f>IF(ISNUMBER(FIND("arbeid",Methode_Keuze)),"",IF(ISNUMBER(FIND("arbeid",Methode_Keuze)),"",IF(Tb_Activiteiten[[#This Row],[Landbouwer]]=1,Tb_Activiteiten[[#Headers],[Landbouwer]],"")))</f>
        <v/>
      </c>
      <c r="AO1304" t="str">
        <f>IF(ISNUMBER(FIND("arbeid",Methode_Keuze)),"",IF(ISNUMBER(FIND("arbeid",Methode_Keuze)),"",IF(Tb_Activiteiten[[#This Row],[Adviseur]]=1,Tb_Activiteiten[[#Headers],[Adviseur]],"")))</f>
        <v/>
      </c>
      <c r="AP1304" t="str">
        <f>IF(ISNUMBER(FIND("arbeid",Methode_Keuze)),"",IF(ISNUMBER(FIND("arbeid",Methode_Keuze)),"",IF(Tb_Activiteiten[[#This Row],[Projectleider/Expert]]=1,Tb_Activiteiten[[#Headers],[Projectleider/Expert]],"")))</f>
        <v/>
      </c>
      <c r="AQ1304" t="str">
        <f>IF(ISNUMBER(FIND("arbeid",Methode_Keuze)),"",IF(ISNUMBER(FIND("arbeid",Methode_Keuze)),"",IF(Tb_Activiteiten[[#This Row],[Arbeidskosten]]=1,Tb_Activiteiten[[#Headers],[Arbeidskosten]],"")))</f>
        <v/>
      </c>
      <c r="AR1304" t="str">
        <f>IF(ISNUMBER(FIND("arbeid",Methode_Keuze)),"",IF(ISNUMBER(FIND("arbeid",Methode_Keuze)),"",IF(Tb_Activiteiten[[#This Row],[Arbeidskosten op basis van IKS]]=1,Tb_Activiteiten[[#Headers],[Arbeidskosten op basis van IKS]],"")))</f>
        <v/>
      </c>
      <c r="AS1304" t="str">
        <f>IF(ISNUMBER(FIND("overige",Methode_Keuze)),"",IF(Tb_Activiteiten[[#This Row],[Kosten derden exclusief btw]]=1,Tb_Activiteiten[[#Headers],[Kosten derden exclusief btw]],""))</f>
        <v/>
      </c>
      <c r="AT1304" t="str">
        <f>IF(ISNUMBER(FIND("overige",Methode_Keuze)),"",IF(Tb_Activiteiten[[#This Row],[Niet verrekenbare btw]]=1,Tb_Activiteiten[[#Headers],[Niet verrekenbare btw]],""))</f>
        <v/>
      </c>
      <c r="AU1304" t="str">
        <f>IF(ISNUMBER(FIND("overige",Methode_Keuze)),"",IF(Tb_Activiteiten[[#This Row],[Grondkosten]]=1,Tb_Activiteiten[[#Headers],[Grondkosten]],""))</f>
        <v/>
      </c>
      <c r="AV1304" t="str">
        <f>IF(ISNUMBER(FIND("overige",Methode_Keuze)),"",IF(Tb_Activiteiten[[#This Row],[Bijdrage in natura (overige)]]=1,Tb_Activiteiten[[#Headers],[Bijdrage in natura (overige)]],""))</f>
        <v/>
      </c>
      <c r="AW1304" t="str">
        <f>IF(ISNUMBER(FIND("overige",Methode_Keuze)),"",IF(Tb_Activiteiten[[#This Row],[Bijdrage in natura (vrijwilligers)]]=1,Tb_Activiteiten[[#Headers],[Bijdrage in natura (vrijwilligers)]],""))</f>
        <v/>
      </c>
      <c r="AX1304" t="str">
        <f>IF(ISNUMBER(FIND("overige",Methode_Keuze)),"",IF(Tb_Activiteiten[[#This Row],[Afschrijvingskosten]]=1,Tb_Activiteiten[[#Headers],[Afschrijvingskosten]],""))</f>
        <v/>
      </c>
      <c r="AY1304" t="str">
        <f>IF(ISNUMBER(FIND("overige",Methode_Keuze)),"",IF(Tb_Activiteiten[[#This Row],[Vergoeding]]=1,Tb_Activiteiten[[#Headers],[Vergoeding]],""))</f>
        <v/>
      </c>
      <c r="AZ1304" t="str">
        <f>IF(ISNUMBER(FIND("arbeid",Methode_Keuze)),"",IF(Tb_Activiteiten[[#This Row],[Arbeidskosten - vast tarief (excl eigen arbeid)]]=1,Tb_Activiteiten[[#Headers],[Arbeidskosten - vast tarief (excl eigen arbeid)]],""))</f>
        <v/>
      </c>
      <c r="BA1304" t="str">
        <f>IF(ISNUMBER(FIND("overige",Methode_Keuze)),"",IF(Tb_Activiteiten[[#This Row],[Overige kosten]]=1,Tb_Activiteiten[[#Headers],[Overige kosten]],""))</f>
        <v/>
      </c>
    </row>
    <row r="1305" spans="1:53" x14ac:dyDescent="0.25">
      <c r="A1305" s="135"/>
      <c r="B1305" s="135"/>
      <c r="C1305" s="135"/>
      <c r="D1305" s="135"/>
      <c r="E1305" s="135"/>
      <c r="F1305" s="135"/>
      <c r="G1305" s="135"/>
      <c r="O1305" s="56"/>
      <c r="Q1305" t="str">
        <f>IFERROR(IF(VLOOKUP(Tb_Activiteiten[[#This Row],[Openstelling]],Tb_Openstelling[],2,0)=1,1,""),"")</f>
        <v/>
      </c>
      <c r="AK1305" t="str">
        <f>IF(ISNUMBER(FIND("arbeid",Methode_Keuze)),"",IF(ISNUMBER(FIND("arbeid",Methode_Keuze)),"",IF(Tb_Activiteiten[[#This Row],[Loonkosten]]=1,Tb_Activiteiten[[#Headers],[Loonkosten]],"")))</f>
        <v/>
      </c>
      <c r="AL1305" t="str">
        <f>IF(ISNUMBER(FIND("arbeid",Methode_Keuze)),"",IF(ISNUMBER(FIND("arbeid",Methode_Keuze)),"",IF(Tb_Activiteiten[[#This Row],[Eigen arbeid]]=1,Tb_Activiteiten[[#Headers],[Eigen arbeid]],"")))</f>
        <v/>
      </c>
      <c r="AM1305" t="str">
        <f>IF(ISNUMBER(FIND("arbeid",Methode_Keuze)),"",IF(ISNUMBER(FIND("arbeid",Methode_Keuze)),"",IF(Tb_Activiteiten[[#This Row],[Projectmedewerker]]=1,Tb_Activiteiten[[#Headers],[Projectmedewerker]],"")))</f>
        <v/>
      </c>
      <c r="AN1305" t="str">
        <f>IF(ISNUMBER(FIND("arbeid",Methode_Keuze)),"",IF(ISNUMBER(FIND("arbeid",Methode_Keuze)),"",IF(Tb_Activiteiten[[#This Row],[Landbouwer]]=1,Tb_Activiteiten[[#Headers],[Landbouwer]],"")))</f>
        <v/>
      </c>
      <c r="AO1305" t="str">
        <f>IF(ISNUMBER(FIND("arbeid",Methode_Keuze)),"",IF(ISNUMBER(FIND("arbeid",Methode_Keuze)),"",IF(Tb_Activiteiten[[#This Row],[Adviseur]]=1,Tb_Activiteiten[[#Headers],[Adviseur]],"")))</f>
        <v/>
      </c>
      <c r="AP1305" t="str">
        <f>IF(ISNUMBER(FIND("arbeid",Methode_Keuze)),"",IF(ISNUMBER(FIND("arbeid",Methode_Keuze)),"",IF(Tb_Activiteiten[[#This Row],[Projectleider/Expert]]=1,Tb_Activiteiten[[#Headers],[Projectleider/Expert]],"")))</f>
        <v/>
      </c>
      <c r="AQ1305" t="str">
        <f>IF(ISNUMBER(FIND("arbeid",Methode_Keuze)),"",IF(ISNUMBER(FIND("arbeid",Methode_Keuze)),"",IF(Tb_Activiteiten[[#This Row],[Arbeidskosten]]=1,Tb_Activiteiten[[#Headers],[Arbeidskosten]],"")))</f>
        <v/>
      </c>
      <c r="AR1305" t="str">
        <f>IF(ISNUMBER(FIND("arbeid",Methode_Keuze)),"",IF(ISNUMBER(FIND("arbeid",Methode_Keuze)),"",IF(Tb_Activiteiten[[#This Row],[Arbeidskosten op basis van IKS]]=1,Tb_Activiteiten[[#Headers],[Arbeidskosten op basis van IKS]],"")))</f>
        <v/>
      </c>
      <c r="AS1305" t="str">
        <f>IF(ISNUMBER(FIND("overige",Methode_Keuze)),"",IF(Tb_Activiteiten[[#This Row],[Kosten derden exclusief btw]]=1,Tb_Activiteiten[[#Headers],[Kosten derden exclusief btw]],""))</f>
        <v/>
      </c>
      <c r="AT1305" t="str">
        <f>IF(ISNUMBER(FIND("overige",Methode_Keuze)),"",IF(Tb_Activiteiten[[#This Row],[Niet verrekenbare btw]]=1,Tb_Activiteiten[[#Headers],[Niet verrekenbare btw]],""))</f>
        <v/>
      </c>
      <c r="AU1305" t="str">
        <f>IF(ISNUMBER(FIND("overige",Methode_Keuze)),"",IF(Tb_Activiteiten[[#This Row],[Grondkosten]]=1,Tb_Activiteiten[[#Headers],[Grondkosten]],""))</f>
        <v/>
      </c>
      <c r="AV1305" t="str">
        <f>IF(ISNUMBER(FIND("overige",Methode_Keuze)),"",IF(Tb_Activiteiten[[#This Row],[Bijdrage in natura (overige)]]=1,Tb_Activiteiten[[#Headers],[Bijdrage in natura (overige)]],""))</f>
        <v/>
      </c>
      <c r="AW1305" t="str">
        <f>IF(ISNUMBER(FIND("overige",Methode_Keuze)),"",IF(Tb_Activiteiten[[#This Row],[Bijdrage in natura (vrijwilligers)]]=1,Tb_Activiteiten[[#Headers],[Bijdrage in natura (vrijwilligers)]],""))</f>
        <v/>
      </c>
      <c r="AX1305" t="str">
        <f>IF(ISNUMBER(FIND("overige",Methode_Keuze)),"",IF(Tb_Activiteiten[[#This Row],[Afschrijvingskosten]]=1,Tb_Activiteiten[[#Headers],[Afschrijvingskosten]],""))</f>
        <v/>
      </c>
      <c r="AY1305" t="str">
        <f>IF(ISNUMBER(FIND("overige",Methode_Keuze)),"",IF(Tb_Activiteiten[[#This Row],[Vergoeding]]=1,Tb_Activiteiten[[#Headers],[Vergoeding]],""))</f>
        <v/>
      </c>
      <c r="AZ1305" t="str">
        <f>IF(ISNUMBER(FIND("arbeid",Methode_Keuze)),"",IF(Tb_Activiteiten[[#This Row],[Arbeidskosten - vast tarief (excl eigen arbeid)]]=1,Tb_Activiteiten[[#Headers],[Arbeidskosten - vast tarief (excl eigen arbeid)]],""))</f>
        <v/>
      </c>
      <c r="BA1305" t="str">
        <f>IF(ISNUMBER(FIND("overige",Methode_Keuze)),"",IF(Tb_Activiteiten[[#This Row],[Overige kosten]]=1,Tb_Activiteiten[[#Headers],[Overige kosten]],""))</f>
        <v/>
      </c>
    </row>
    <row r="1306" spans="1:53" x14ac:dyDescent="0.25">
      <c r="A1306" s="135"/>
      <c r="B1306" s="135"/>
      <c r="C1306" s="135"/>
      <c r="D1306" s="135"/>
      <c r="E1306" s="135"/>
      <c r="F1306" s="135"/>
      <c r="G1306" s="135"/>
      <c r="O1306" s="56"/>
      <c r="Q1306" t="str">
        <f>IFERROR(IF(VLOOKUP(Tb_Activiteiten[[#This Row],[Openstelling]],Tb_Openstelling[],2,0)=1,1,""),"")</f>
        <v/>
      </c>
      <c r="AK1306" t="str">
        <f>IF(ISNUMBER(FIND("arbeid",Methode_Keuze)),"",IF(ISNUMBER(FIND("arbeid",Methode_Keuze)),"",IF(Tb_Activiteiten[[#This Row],[Loonkosten]]=1,Tb_Activiteiten[[#Headers],[Loonkosten]],"")))</f>
        <v/>
      </c>
      <c r="AL1306" t="str">
        <f>IF(ISNUMBER(FIND("arbeid",Methode_Keuze)),"",IF(ISNUMBER(FIND("arbeid",Methode_Keuze)),"",IF(Tb_Activiteiten[[#This Row],[Eigen arbeid]]=1,Tb_Activiteiten[[#Headers],[Eigen arbeid]],"")))</f>
        <v/>
      </c>
      <c r="AM1306" t="str">
        <f>IF(ISNUMBER(FIND("arbeid",Methode_Keuze)),"",IF(ISNUMBER(FIND("arbeid",Methode_Keuze)),"",IF(Tb_Activiteiten[[#This Row],[Projectmedewerker]]=1,Tb_Activiteiten[[#Headers],[Projectmedewerker]],"")))</f>
        <v/>
      </c>
      <c r="AN1306" t="str">
        <f>IF(ISNUMBER(FIND("arbeid",Methode_Keuze)),"",IF(ISNUMBER(FIND("arbeid",Methode_Keuze)),"",IF(Tb_Activiteiten[[#This Row],[Landbouwer]]=1,Tb_Activiteiten[[#Headers],[Landbouwer]],"")))</f>
        <v/>
      </c>
      <c r="AO1306" t="str">
        <f>IF(ISNUMBER(FIND("arbeid",Methode_Keuze)),"",IF(ISNUMBER(FIND("arbeid",Methode_Keuze)),"",IF(Tb_Activiteiten[[#This Row],[Adviseur]]=1,Tb_Activiteiten[[#Headers],[Adviseur]],"")))</f>
        <v/>
      </c>
      <c r="AP1306" t="str">
        <f>IF(ISNUMBER(FIND("arbeid",Methode_Keuze)),"",IF(ISNUMBER(FIND("arbeid",Methode_Keuze)),"",IF(Tb_Activiteiten[[#This Row],[Projectleider/Expert]]=1,Tb_Activiteiten[[#Headers],[Projectleider/Expert]],"")))</f>
        <v/>
      </c>
      <c r="AQ1306" t="str">
        <f>IF(ISNUMBER(FIND("arbeid",Methode_Keuze)),"",IF(ISNUMBER(FIND("arbeid",Methode_Keuze)),"",IF(Tb_Activiteiten[[#This Row],[Arbeidskosten]]=1,Tb_Activiteiten[[#Headers],[Arbeidskosten]],"")))</f>
        <v/>
      </c>
      <c r="AR1306" t="str">
        <f>IF(ISNUMBER(FIND("arbeid",Methode_Keuze)),"",IF(ISNUMBER(FIND("arbeid",Methode_Keuze)),"",IF(Tb_Activiteiten[[#This Row],[Arbeidskosten op basis van IKS]]=1,Tb_Activiteiten[[#Headers],[Arbeidskosten op basis van IKS]],"")))</f>
        <v/>
      </c>
      <c r="AS1306" t="str">
        <f>IF(ISNUMBER(FIND("overige",Methode_Keuze)),"",IF(Tb_Activiteiten[[#This Row],[Kosten derden exclusief btw]]=1,Tb_Activiteiten[[#Headers],[Kosten derden exclusief btw]],""))</f>
        <v/>
      </c>
      <c r="AT1306" t="str">
        <f>IF(ISNUMBER(FIND("overige",Methode_Keuze)),"",IF(Tb_Activiteiten[[#This Row],[Niet verrekenbare btw]]=1,Tb_Activiteiten[[#Headers],[Niet verrekenbare btw]],""))</f>
        <v/>
      </c>
      <c r="AU1306" t="str">
        <f>IF(ISNUMBER(FIND("overige",Methode_Keuze)),"",IF(Tb_Activiteiten[[#This Row],[Grondkosten]]=1,Tb_Activiteiten[[#Headers],[Grondkosten]],""))</f>
        <v/>
      </c>
      <c r="AV1306" t="str">
        <f>IF(ISNUMBER(FIND("overige",Methode_Keuze)),"",IF(Tb_Activiteiten[[#This Row],[Bijdrage in natura (overige)]]=1,Tb_Activiteiten[[#Headers],[Bijdrage in natura (overige)]],""))</f>
        <v/>
      </c>
      <c r="AW1306" t="str">
        <f>IF(ISNUMBER(FIND("overige",Methode_Keuze)),"",IF(Tb_Activiteiten[[#This Row],[Bijdrage in natura (vrijwilligers)]]=1,Tb_Activiteiten[[#Headers],[Bijdrage in natura (vrijwilligers)]],""))</f>
        <v/>
      </c>
      <c r="AX1306" t="str">
        <f>IF(ISNUMBER(FIND("overige",Methode_Keuze)),"",IF(Tb_Activiteiten[[#This Row],[Afschrijvingskosten]]=1,Tb_Activiteiten[[#Headers],[Afschrijvingskosten]],""))</f>
        <v/>
      </c>
      <c r="AY1306" t="str">
        <f>IF(ISNUMBER(FIND("overige",Methode_Keuze)),"",IF(Tb_Activiteiten[[#This Row],[Vergoeding]]=1,Tb_Activiteiten[[#Headers],[Vergoeding]],""))</f>
        <v/>
      </c>
      <c r="AZ1306" t="str">
        <f>IF(ISNUMBER(FIND("arbeid",Methode_Keuze)),"",IF(Tb_Activiteiten[[#This Row],[Arbeidskosten - vast tarief (excl eigen arbeid)]]=1,Tb_Activiteiten[[#Headers],[Arbeidskosten - vast tarief (excl eigen arbeid)]],""))</f>
        <v/>
      </c>
      <c r="BA1306" t="str">
        <f>IF(ISNUMBER(FIND("overige",Methode_Keuze)),"",IF(Tb_Activiteiten[[#This Row],[Overige kosten]]=1,Tb_Activiteiten[[#Headers],[Overige kosten]],""))</f>
        <v/>
      </c>
    </row>
    <row r="1307" spans="1:53" x14ac:dyDescent="0.25">
      <c r="A1307" s="135"/>
      <c r="B1307" s="135"/>
      <c r="C1307" s="135"/>
      <c r="D1307" s="135"/>
      <c r="E1307" s="135"/>
      <c r="F1307" s="135"/>
      <c r="G1307" s="135"/>
      <c r="O1307" s="56"/>
      <c r="Q1307" t="str">
        <f>IFERROR(IF(VLOOKUP(Tb_Activiteiten[[#This Row],[Openstelling]],Tb_Openstelling[],2,0)=1,1,""),"")</f>
        <v/>
      </c>
      <c r="AK1307" t="str">
        <f>IF(ISNUMBER(FIND("arbeid",Methode_Keuze)),"",IF(ISNUMBER(FIND("arbeid",Methode_Keuze)),"",IF(Tb_Activiteiten[[#This Row],[Loonkosten]]=1,Tb_Activiteiten[[#Headers],[Loonkosten]],"")))</f>
        <v/>
      </c>
      <c r="AL1307" t="str">
        <f>IF(ISNUMBER(FIND("arbeid",Methode_Keuze)),"",IF(ISNUMBER(FIND("arbeid",Methode_Keuze)),"",IF(Tb_Activiteiten[[#This Row],[Eigen arbeid]]=1,Tb_Activiteiten[[#Headers],[Eigen arbeid]],"")))</f>
        <v/>
      </c>
      <c r="AM1307" t="str">
        <f>IF(ISNUMBER(FIND("arbeid",Methode_Keuze)),"",IF(ISNUMBER(FIND("arbeid",Methode_Keuze)),"",IF(Tb_Activiteiten[[#This Row],[Projectmedewerker]]=1,Tb_Activiteiten[[#Headers],[Projectmedewerker]],"")))</f>
        <v/>
      </c>
      <c r="AN1307" t="str">
        <f>IF(ISNUMBER(FIND("arbeid",Methode_Keuze)),"",IF(ISNUMBER(FIND("arbeid",Methode_Keuze)),"",IF(Tb_Activiteiten[[#This Row],[Landbouwer]]=1,Tb_Activiteiten[[#Headers],[Landbouwer]],"")))</f>
        <v/>
      </c>
      <c r="AO1307" t="str">
        <f>IF(ISNUMBER(FIND("arbeid",Methode_Keuze)),"",IF(ISNUMBER(FIND("arbeid",Methode_Keuze)),"",IF(Tb_Activiteiten[[#This Row],[Adviseur]]=1,Tb_Activiteiten[[#Headers],[Adviseur]],"")))</f>
        <v/>
      </c>
      <c r="AP1307" t="str">
        <f>IF(ISNUMBER(FIND("arbeid",Methode_Keuze)),"",IF(ISNUMBER(FIND("arbeid",Methode_Keuze)),"",IF(Tb_Activiteiten[[#This Row],[Projectleider/Expert]]=1,Tb_Activiteiten[[#Headers],[Projectleider/Expert]],"")))</f>
        <v/>
      </c>
      <c r="AQ1307" t="str">
        <f>IF(ISNUMBER(FIND("arbeid",Methode_Keuze)),"",IF(ISNUMBER(FIND("arbeid",Methode_Keuze)),"",IF(Tb_Activiteiten[[#This Row],[Arbeidskosten]]=1,Tb_Activiteiten[[#Headers],[Arbeidskosten]],"")))</f>
        <v/>
      </c>
      <c r="AR1307" t="str">
        <f>IF(ISNUMBER(FIND("arbeid",Methode_Keuze)),"",IF(ISNUMBER(FIND("arbeid",Methode_Keuze)),"",IF(Tb_Activiteiten[[#This Row],[Arbeidskosten op basis van IKS]]=1,Tb_Activiteiten[[#Headers],[Arbeidskosten op basis van IKS]],"")))</f>
        <v/>
      </c>
      <c r="AS1307" t="str">
        <f>IF(ISNUMBER(FIND("overige",Methode_Keuze)),"",IF(Tb_Activiteiten[[#This Row],[Kosten derden exclusief btw]]=1,Tb_Activiteiten[[#Headers],[Kosten derden exclusief btw]],""))</f>
        <v/>
      </c>
      <c r="AT1307" t="str">
        <f>IF(ISNUMBER(FIND("overige",Methode_Keuze)),"",IF(Tb_Activiteiten[[#This Row],[Niet verrekenbare btw]]=1,Tb_Activiteiten[[#Headers],[Niet verrekenbare btw]],""))</f>
        <v/>
      </c>
      <c r="AU1307" t="str">
        <f>IF(ISNUMBER(FIND("overige",Methode_Keuze)),"",IF(Tb_Activiteiten[[#This Row],[Grondkosten]]=1,Tb_Activiteiten[[#Headers],[Grondkosten]],""))</f>
        <v/>
      </c>
      <c r="AV1307" t="str">
        <f>IF(ISNUMBER(FIND("overige",Methode_Keuze)),"",IF(Tb_Activiteiten[[#This Row],[Bijdrage in natura (overige)]]=1,Tb_Activiteiten[[#Headers],[Bijdrage in natura (overige)]],""))</f>
        <v/>
      </c>
      <c r="AW1307" t="str">
        <f>IF(ISNUMBER(FIND("overige",Methode_Keuze)),"",IF(Tb_Activiteiten[[#This Row],[Bijdrage in natura (vrijwilligers)]]=1,Tb_Activiteiten[[#Headers],[Bijdrage in natura (vrijwilligers)]],""))</f>
        <v/>
      </c>
      <c r="AX1307" t="str">
        <f>IF(ISNUMBER(FIND("overige",Methode_Keuze)),"",IF(Tb_Activiteiten[[#This Row],[Afschrijvingskosten]]=1,Tb_Activiteiten[[#Headers],[Afschrijvingskosten]],""))</f>
        <v/>
      </c>
      <c r="AY1307" t="str">
        <f>IF(ISNUMBER(FIND("overige",Methode_Keuze)),"",IF(Tb_Activiteiten[[#This Row],[Vergoeding]]=1,Tb_Activiteiten[[#Headers],[Vergoeding]],""))</f>
        <v/>
      </c>
      <c r="AZ1307" t="str">
        <f>IF(ISNUMBER(FIND("arbeid",Methode_Keuze)),"",IF(Tb_Activiteiten[[#This Row],[Arbeidskosten - vast tarief (excl eigen arbeid)]]=1,Tb_Activiteiten[[#Headers],[Arbeidskosten - vast tarief (excl eigen arbeid)]],""))</f>
        <v/>
      </c>
      <c r="BA1307" t="str">
        <f>IF(ISNUMBER(FIND("overige",Methode_Keuze)),"",IF(Tb_Activiteiten[[#This Row],[Overige kosten]]=1,Tb_Activiteiten[[#Headers],[Overige kosten]],""))</f>
        <v/>
      </c>
    </row>
    <row r="1308" spans="1:53" x14ac:dyDescent="0.25">
      <c r="A1308" s="135"/>
      <c r="B1308" s="135"/>
      <c r="C1308" s="135"/>
      <c r="D1308" s="135"/>
      <c r="E1308" s="135"/>
      <c r="F1308" s="135"/>
      <c r="G1308" s="135"/>
      <c r="O1308" s="56"/>
      <c r="Q1308" t="str">
        <f>IFERROR(IF(VLOOKUP(Tb_Activiteiten[[#This Row],[Openstelling]],Tb_Openstelling[],2,0)=1,1,""),"")</f>
        <v/>
      </c>
      <c r="AK1308" t="str">
        <f>IF(ISNUMBER(FIND("arbeid",Methode_Keuze)),"",IF(ISNUMBER(FIND("arbeid",Methode_Keuze)),"",IF(Tb_Activiteiten[[#This Row],[Loonkosten]]=1,Tb_Activiteiten[[#Headers],[Loonkosten]],"")))</f>
        <v/>
      </c>
      <c r="AL1308" t="str">
        <f>IF(ISNUMBER(FIND("arbeid",Methode_Keuze)),"",IF(ISNUMBER(FIND("arbeid",Methode_Keuze)),"",IF(Tb_Activiteiten[[#This Row],[Eigen arbeid]]=1,Tb_Activiteiten[[#Headers],[Eigen arbeid]],"")))</f>
        <v/>
      </c>
      <c r="AM1308" t="str">
        <f>IF(ISNUMBER(FIND("arbeid",Methode_Keuze)),"",IF(ISNUMBER(FIND("arbeid",Methode_Keuze)),"",IF(Tb_Activiteiten[[#This Row],[Projectmedewerker]]=1,Tb_Activiteiten[[#Headers],[Projectmedewerker]],"")))</f>
        <v/>
      </c>
      <c r="AN1308" t="str">
        <f>IF(ISNUMBER(FIND("arbeid",Methode_Keuze)),"",IF(ISNUMBER(FIND("arbeid",Methode_Keuze)),"",IF(Tb_Activiteiten[[#This Row],[Landbouwer]]=1,Tb_Activiteiten[[#Headers],[Landbouwer]],"")))</f>
        <v/>
      </c>
      <c r="AO1308" t="str">
        <f>IF(ISNUMBER(FIND("arbeid",Methode_Keuze)),"",IF(ISNUMBER(FIND("arbeid",Methode_Keuze)),"",IF(Tb_Activiteiten[[#This Row],[Adviseur]]=1,Tb_Activiteiten[[#Headers],[Adviseur]],"")))</f>
        <v/>
      </c>
      <c r="AP1308" t="str">
        <f>IF(ISNUMBER(FIND("arbeid",Methode_Keuze)),"",IF(ISNUMBER(FIND("arbeid",Methode_Keuze)),"",IF(Tb_Activiteiten[[#This Row],[Projectleider/Expert]]=1,Tb_Activiteiten[[#Headers],[Projectleider/Expert]],"")))</f>
        <v/>
      </c>
      <c r="AQ1308" t="str">
        <f>IF(ISNUMBER(FIND("arbeid",Methode_Keuze)),"",IF(ISNUMBER(FIND("arbeid",Methode_Keuze)),"",IF(Tb_Activiteiten[[#This Row],[Arbeidskosten]]=1,Tb_Activiteiten[[#Headers],[Arbeidskosten]],"")))</f>
        <v/>
      </c>
      <c r="AR1308" t="str">
        <f>IF(ISNUMBER(FIND("arbeid",Methode_Keuze)),"",IF(ISNUMBER(FIND("arbeid",Methode_Keuze)),"",IF(Tb_Activiteiten[[#This Row],[Arbeidskosten op basis van IKS]]=1,Tb_Activiteiten[[#Headers],[Arbeidskosten op basis van IKS]],"")))</f>
        <v/>
      </c>
      <c r="AS1308" t="str">
        <f>IF(ISNUMBER(FIND("overige",Methode_Keuze)),"",IF(Tb_Activiteiten[[#This Row],[Kosten derden exclusief btw]]=1,Tb_Activiteiten[[#Headers],[Kosten derden exclusief btw]],""))</f>
        <v/>
      </c>
      <c r="AT1308" t="str">
        <f>IF(ISNUMBER(FIND("overige",Methode_Keuze)),"",IF(Tb_Activiteiten[[#This Row],[Niet verrekenbare btw]]=1,Tb_Activiteiten[[#Headers],[Niet verrekenbare btw]],""))</f>
        <v/>
      </c>
      <c r="AU1308" t="str">
        <f>IF(ISNUMBER(FIND("overige",Methode_Keuze)),"",IF(Tb_Activiteiten[[#This Row],[Grondkosten]]=1,Tb_Activiteiten[[#Headers],[Grondkosten]],""))</f>
        <v/>
      </c>
      <c r="AV1308" t="str">
        <f>IF(ISNUMBER(FIND("overige",Methode_Keuze)),"",IF(Tb_Activiteiten[[#This Row],[Bijdrage in natura (overige)]]=1,Tb_Activiteiten[[#Headers],[Bijdrage in natura (overige)]],""))</f>
        <v/>
      </c>
      <c r="AW1308" t="str">
        <f>IF(ISNUMBER(FIND("overige",Methode_Keuze)),"",IF(Tb_Activiteiten[[#This Row],[Bijdrage in natura (vrijwilligers)]]=1,Tb_Activiteiten[[#Headers],[Bijdrage in natura (vrijwilligers)]],""))</f>
        <v/>
      </c>
      <c r="AX1308" t="str">
        <f>IF(ISNUMBER(FIND("overige",Methode_Keuze)),"",IF(Tb_Activiteiten[[#This Row],[Afschrijvingskosten]]=1,Tb_Activiteiten[[#Headers],[Afschrijvingskosten]],""))</f>
        <v/>
      </c>
      <c r="AY1308" t="str">
        <f>IF(ISNUMBER(FIND("overige",Methode_Keuze)),"",IF(Tb_Activiteiten[[#This Row],[Vergoeding]]=1,Tb_Activiteiten[[#Headers],[Vergoeding]],""))</f>
        <v/>
      </c>
      <c r="AZ1308" t="str">
        <f>IF(ISNUMBER(FIND("arbeid",Methode_Keuze)),"",IF(Tb_Activiteiten[[#This Row],[Arbeidskosten - vast tarief (excl eigen arbeid)]]=1,Tb_Activiteiten[[#Headers],[Arbeidskosten - vast tarief (excl eigen arbeid)]],""))</f>
        <v/>
      </c>
      <c r="BA1308" t="str">
        <f>IF(ISNUMBER(FIND("overige",Methode_Keuze)),"",IF(Tb_Activiteiten[[#This Row],[Overige kosten]]=1,Tb_Activiteiten[[#Headers],[Overige kosten]],""))</f>
        <v/>
      </c>
    </row>
    <row r="1309" spans="1:53" x14ac:dyDescent="0.25">
      <c r="A1309" s="135"/>
      <c r="B1309" s="135"/>
      <c r="C1309" s="135"/>
      <c r="D1309" s="135"/>
      <c r="E1309" s="135"/>
      <c r="F1309" s="135"/>
      <c r="G1309" s="135"/>
      <c r="O1309" s="56"/>
      <c r="Q1309" t="str">
        <f>IFERROR(IF(VLOOKUP(Tb_Activiteiten[[#This Row],[Openstelling]],Tb_Openstelling[],2,0)=1,1,""),"")</f>
        <v/>
      </c>
      <c r="AK1309" t="str">
        <f>IF(ISNUMBER(FIND("arbeid",Methode_Keuze)),"",IF(ISNUMBER(FIND("arbeid",Methode_Keuze)),"",IF(Tb_Activiteiten[[#This Row],[Loonkosten]]=1,Tb_Activiteiten[[#Headers],[Loonkosten]],"")))</f>
        <v/>
      </c>
      <c r="AL1309" t="str">
        <f>IF(ISNUMBER(FIND("arbeid",Methode_Keuze)),"",IF(ISNUMBER(FIND("arbeid",Methode_Keuze)),"",IF(Tb_Activiteiten[[#This Row],[Eigen arbeid]]=1,Tb_Activiteiten[[#Headers],[Eigen arbeid]],"")))</f>
        <v/>
      </c>
      <c r="AM1309" t="str">
        <f>IF(ISNUMBER(FIND("arbeid",Methode_Keuze)),"",IF(ISNUMBER(FIND("arbeid",Methode_Keuze)),"",IF(Tb_Activiteiten[[#This Row],[Projectmedewerker]]=1,Tb_Activiteiten[[#Headers],[Projectmedewerker]],"")))</f>
        <v/>
      </c>
      <c r="AN1309" t="str">
        <f>IF(ISNUMBER(FIND("arbeid",Methode_Keuze)),"",IF(ISNUMBER(FIND("arbeid",Methode_Keuze)),"",IF(Tb_Activiteiten[[#This Row],[Landbouwer]]=1,Tb_Activiteiten[[#Headers],[Landbouwer]],"")))</f>
        <v/>
      </c>
      <c r="AO1309" t="str">
        <f>IF(ISNUMBER(FIND("arbeid",Methode_Keuze)),"",IF(ISNUMBER(FIND("arbeid",Methode_Keuze)),"",IF(Tb_Activiteiten[[#This Row],[Adviseur]]=1,Tb_Activiteiten[[#Headers],[Adviseur]],"")))</f>
        <v/>
      </c>
      <c r="AP1309" t="str">
        <f>IF(ISNUMBER(FIND("arbeid",Methode_Keuze)),"",IF(ISNUMBER(FIND("arbeid",Methode_Keuze)),"",IF(Tb_Activiteiten[[#This Row],[Projectleider/Expert]]=1,Tb_Activiteiten[[#Headers],[Projectleider/Expert]],"")))</f>
        <v/>
      </c>
      <c r="AQ1309" t="str">
        <f>IF(ISNUMBER(FIND("arbeid",Methode_Keuze)),"",IF(ISNUMBER(FIND("arbeid",Methode_Keuze)),"",IF(Tb_Activiteiten[[#This Row],[Arbeidskosten]]=1,Tb_Activiteiten[[#Headers],[Arbeidskosten]],"")))</f>
        <v/>
      </c>
      <c r="AR1309" t="str">
        <f>IF(ISNUMBER(FIND("arbeid",Methode_Keuze)),"",IF(ISNUMBER(FIND("arbeid",Methode_Keuze)),"",IF(Tb_Activiteiten[[#This Row],[Arbeidskosten op basis van IKS]]=1,Tb_Activiteiten[[#Headers],[Arbeidskosten op basis van IKS]],"")))</f>
        <v/>
      </c>
      <c r="AS1309" t="str">
        <f>IF(ISNUMBER(FIND("overige",Methode_Keuze)),"",IF(Tb_Activiteiten[[#This Row],[Kosten derden exclusief btw]]=1,Tb_Activiteiten[[#Headers],[Kosten derden exclusief btw]],""))</f>
        <v/>
      </c>
      <c r="AT1309" t="str">
        <f>IF(ISNUMBER(FIND("overige",Methode_Keuze)),"",IF(Tb_Activiteiten[[#This Row],[Niet verrekenbare btw]]=1,Tb_Activiteiten[[#Headers],[Niet verrekenbare btw]],""))</f>
        <v/>
      </c>
      <c r="AU1309" t="str">
        <f>IF(ISNUMBER(FIND("overige",Methode_Keuze)),"",IF(Tb_Activiteiten[[#This Row],[Grondkosten]]=1,Tb_Activiteiten[[#Headers],[Grondkosten]],""))</f>
        <v/>
      </c>
      <c r="AV1309" t="str">
        <f>IF(ISNUMBER(FIND("overige",Methode_Keuze)),"",IF(Tb_Activiteiten[[#This Row],[Bijdrage in natura (overige)]]=1,Tb_Activiteiten[[#Headers],[Bijdrage in natura (overige)]],""))</f>
        <v/>
      </c>
      <c r="AW1309" t="str">
        <f>IF(ISNUMBER(FIND("overige",Methode_Keuze)),"",IF(Tb_Activiteiten[[#This Row],[Bijdrage in natura (vrijwilligers)]]=1,Tb_Activiteiten[[#Headers],[Bijdrage in natura (vrijwilligers)]],""))</f>
        <v/>
      </c>
      <c r="AX1309" t="str">
        <f>IF(ISNUMBER(FIND("overige",Methode_Keuze)),"",IF(Tb_Activiteiten[[#This Row],[Afschrijvingskosten]]=1,Tb_Activiteiten[[#Headers],[Afschrijvingskosten]],""))</f>
        <v/>
      </c>
      <c r="AY1309" t="str">
        <f>IF(ISNUMBER(FIND("overige",Methode_Keuze)),"",IF(Tb_Activiteiten[[#This Row],[Vergoeding]]=1,Tb_Activiteiten[[#Headers],[Vergoeding]],""))</f>
        <v/>
      </c>
      <c r="AZ1309" t="str">
        <f>IF(ISNUMBER(FIND("arbeid",Methode_Keuze)),"",IF(Tb_Activiteiten[[#This Row],[Arbeidskosten - vast tarief (excl eigen arbeid)]]=1,Tb_Activiteiten[[#Headers],[Arbeidskosten - vast tarief (excl eigen arbeid)]],""))</f>
        <v/>
      </c>
      <c r="BA1309" t="str">
        <f>IF(ISNUMBER(FIND("overige",Methode_Keuze)),"",IF(Tb_Activiteiten[[#This Row],[Overige kosten]]=1,Tb_Activiteiten[[#Headers],[Overige kosten]],""))</f>
        <v/>
      </c>
    </row>
    <row r="1310" spans="1:53" x14ac:dyDescent="0.25">
      <c r="A1310" s="135"/>
      <c r="B1310" s="135"/>
      <c r="C1310" s="135"/>
      <c r="D1310" s="135"/>
      <c r="E1310" s="135"/>
      <c r="F1310" s="135"/>
      <c r="G1310" s="135"/>
      <c r="O1310" s="56"/>
      <c r="Q1310" t="str">
        <f>IFERROR(IF(VLOOKUP(Tb_Activiteiten[[#This Row],[Openstelling]],Tb_Openstelling[],2,0)=1,1,""),"")</f>
        <v/>
      </c>
      <c r="AK1310" t="str">
        <f>IF(ISNUMBER(FIND("arbeid",Methode_Keuze)),"",IF(ISNUMBER(FIND("arbeid",Methode_Keuze)),"",IF(Tb_Activiteiten[[#This Row],[Loonkosten]]=1,Tb_Activiteiten[[#Headers],[Loonkosten]],"")))</f>
        <v/>
      </c>
      <c r="AL1310" t="str">
        <f>IF(ISNUMBER(FIND("arbeid",Methode_Keuze)),"",IF(ISNUMBER(FIND("arbeid",Methode_Keuze)),"",IF(Tb_Activiteiten[[#This Row],[Eigen arbeid]]=1,Tb_Activiteiten[[#Headers],[Eigen arbeid]],"")))</f>
        <v/>
      </c>
      <c r="AM1310" t="str">
        <f>IF(ISNUMBER(FIND("arbeid",Methode_Keuze)),"",IF(ISNUMBER(FIND("arbeid",Methode_Keuze)),"",IF(Tb_Activiteiten[[#This Row],[Projectmedewerker]]=1,Tb_Activiteiten[[#Headers],[Projectmedewerker]],"")))</f>
        <v/>
      </c>
      <c r="AN1310" t="str">
        <f>IF(ISNUMBER(FIND("arbeid",Methode_Keuze)),"",IF(ISNUMBER(FIND("arbeid",Methode_Keuze)),"",IF(Tb_Activiteiten[[#This Row],[Landbouwer]]=1,Tb_Activiteiten[[#Headers],[Landbouwer]],"")))</f>
        <v/>
      </c>
      <c r="AO1310" t="str">
        <f>IF(ISNUMBER(FIND("arbeid",Methode_Keuze)),"",IF(ISNUMBER(FIND("arbeid",Methode_Keuze)),"",IF(Tb_Activiteiten[[#This Row],[Adviseur]]=1,Tb_Activiteiten[[#Headers],[Adviseur]],"")))</f>
        <v/>
      </c>
      <c r="AP1310" t="str">
        <f>IF(ISNUMBER(FIND("arbeid",Methode_Keuze)),"",IF(ISNUMBER(FIND("arbeid",Methode_Keuze)),"",IF(Tb_Activiteiten[[#This Row],[Projectleider/Expert]]=1,Tb_Activiteiten[[#Headers],[Projectleider/Expert]],"")))</f>
        <v/>
      </c>
      <c r="AQ1310" t="str">
        <f>IF(ISNUMBER(FIND("arbeid",Methode_Keuze)),"",IF(ISNUMBER(FIND("arbeid",Methode_Keuze)),"",IF(Tb_Activiteiten[[#This Row],[Arbeidskosten]]=1,Tb_Activiteiten[[#Headers],[Arbeidskosten]],"")))</f>
        <v/>
      </c>
      <c r="AR1310" t="str">
        <f>IF(ISNUMBER(FIND("arbeid",Methode_Keuze)),"",IF(ISNUMBER(FIND("arbeid",Methode_Keuze)),"",IF(Tb_Activiteiten[[#This Row],[Arbeidskosten op basis van IKS]]=1,Tb_Activiteiten[[#Headers],[Arbeidskosten op basis van IKS]],"")))</f>
        <v/>
      </c>
      <c r="AS1310" t="str">
        <f>IF(ISNUMBER(FIND("overige",Methode_Keuze)),"",IF(Tb_Activiteiten[[#This Row],[Kosten derden exclusief btw]]=1,Tb_Activiteiten[[#Headers],[Kosten derden exclusief btw]],""))</f>
        <v/>
      </c>
      <c r="AT1310" t="str">
        <f>IF(ISNUMBER(FIND("overige",Methode_Keuze)),"",IF(Tb_Activiteiten[[#This Row],[Niet verrekenbare btw]]=1,Tb_Activiteiten[[#Headers],[Niet verrekenbare btw]],""))</f>
        <v/>
      </c>
      <c r="AU1310" t="str">
        <f>IF(ISNUMBER(FIND("overige",Methode_Keuze)),"",IF(Tb_Activiteiten[[#This Row],[Grondkosten]]=1,Tb_Activiteiten[[#Headers],[Grondkosten]],""))</f>
        <v/>
      </c>
      <c r="AV1310" t="str">
        <f>IF(ISNUMBER(FIND("overige",Methode_Keuze)),"",IF(Tb_Activiteiten[[#This Row],[Bijdrage in natura (overige)]]=1,Tb_Activiteiten[[#Headers],[Bijdrage in natura (overige)]],""))</f>
        <v/>
      </c>
      <c r="AW1310" t="str">
        <f>IF(ISNUMBER(FIND("overige",Methode_Keuze)),"",IF(Tb_Activiteiten[[#This Row],[Bijdrage in natura (vrijwilligers)]]=1,Tb_Activiteiten[[#Headers],[Bijdrage in natura (vrijwilligers)]],""))</f>
        <v/>
      </c>
      <c r="AX1310" t="str">
        <f>IF(ISNUMBER(FIND("overige",Methode_Keuze)),"",IF(Tb_Activiteiten[[#This Row],[Afschrijvingskosten]]=1,Tb_Activiteiten[[#Headers],[Afschrijvingskosten]],""))</f>
        <v/>
      </c>
      <c r="AY1310" t="str">
        <f>IF(ISNUMBER(FIND("overige",Methode_Keuze)),"",IF(Tb_Activiteiten[[#This Row],[Vergoeding]]=1,Tb_Activiteiten[[#Headers],[Vergoeding]],""))</f>
        <v/>
      </c>
      <c r="AZ1310" t="str">
        <f>IF(ISNUMBER(FIND("arbeid",Methode_Keuze)),"",IF(Tb_Activiteiten[[#This Row],[Arbeidskosten - vast tarief (excl eigen arbeid)]]=1,Tb_Activiteiten[[#Headers],[Arbeidskosten - vast tarief (excl eigen arbeid)]],""))</f>
        <v/>
      </c>
      <c r="BA1310" t="str">
        <f>IF(ISNUMBER(FIND("overige",Methode_Keuze)),"",IF(Tb_Activiteiten[[#This Row],[Overige kosten]]=1,Tb_Activiteiten[[#Headers],[Overige kosten]],""))</f>
        <v/>
      </c>
    </row>
    <row r="1311" spans="1:53" x14ac:dyDescent="0.25">
      <c r="A1311" s="135"/>
      <c r="B1311" s="135"/>
      <c r="C1311" s="135"/>
      <c r="D1311" s="135"/>
      <c r="E1311" s="135"/>
      <c r="F1311" s="135"/>
      <c r="G1311" s="135"/>
      <c r="O1311" s="56"/>
      <c r="Q1311" t="str">
        <f>IFERROR(IF(VLOOKUP(Tb_Activiteiten[[#This Row],[Openstelling]],Tb_Openstelling[],2,0)=1,1,""),"")</f>
        <v/>
      </c>
      <c r="AK1311" t="str">
        <f>IF(ISNUMBER(FIND("arbeid",Methode_Keuze)),"",IF(ISNUMBER(FIND("arbeid",Methode_Keuze)),"",IF(Tb_Activiteiten[[#This Row],[Loonkosten]]=1,Tb_Activiteiten[[#Headers],[Loonkosten]],"")))</f>
        <v/>
      </c>
      <c r="AL1311" t="str">
        <f>IF(ISNUMBER(FIND("arbeid",Methode_Keuze)),"",IF(ISNUMBER(FIND("arbeid",Methode_Keuze)),"",IF(Tb_Activiteiten[[#This Row],[Eigen arbeid]]=1,Tb_Activiteiten[[#Headers],[Eigen arbeid]],"")))</f>
        <v/>
      </c>
      <c r="AM1311" t="str">
        <f>IF(ISNUMBER(FIND("arbeid",Methode_Keuze)),"",IF(ISNUMBER(FIND("arbeid",Methode_Keuze)),"",IF(Tb_Activiteiten[[#This Row],[Projectmedewerker]]=1,Tb_Activiteiten[[#Headers],[Projectmedewerker]],"")))</f>
        <v/>
      </c>
      <c r="AN1311" t="str">
        <f>IF(ISNUMBER(FIND("arbeid",Methode_Keuze)),"",IF(ISNUMBER(FIND("arbeid",Methode_Keuze)),"",IF(Tb_Activiteiten[[#This Row],[Landbouwer]]=1,Tb_Activiteiten[[#Headers],[Landbouwer]],"")))</f>
        <v/>
      </c>
      <c r="AO1311" t="str">
        <f>IF(ISNUMBER(FIND("arbeid",Methode_Keuze)),"",IF(ISNUMBER(FIND("arbeid",Methode_Keuze)),"",IF(Tb_Activiteiten[[#This Row],[Adviseur]]=1,Tb_Activiteiten[[#Headers],[Adviseur]],"")))</f>
        <v/>
      </c>
      <c r="AP1311" t="str">
        <f>IF(ISNUMBER(FIND("arbeid",Methode_Keuze)),"",IF(ISNUMBER(FIND("arbeid",Methode_Keuze)),"",IF(Tb_Activiteiten[[#This Row],[Projectleider/Expert]]=1,Tb_Activiteiten[[#Headers],[Projectleider/Expert]],"")))</f>
        <v/>
      </c>
      <c r="AQ1311" t="str">
        <f>IF(ISNUMBER(FIND("arbeid",Methode_Keuze)),"",IF(ISNUMBER(FIND("arbeid",Methode_Keuze)),"",IF(Tb_Activiteiten[[#This Row],[Arbeidskosten]]=1,Tb_Activiteiten[[#Headers],[Arbeidskosten]],"")))</f>
        <v/>
      </c>
      <c r="AR1311" t="str">
        <f>IF(ISNUMBER(FIND("arbeid",Methode_Keuze)),"",IF(ISNUMBER(FIND("arbeid",Methode_Keuze)),"",IF(Tb_Activiteiten[[#This Row],[Arbeidskosten op basis van IKS]]=1,Tb_Activiteiten[[#Headers],[Arbeidskosten op basis van IKS]],"")))</f>
        <v/>
      </c>
      <c r="AS1311" t="str">
        <f>IF(ISNUMBER(FIND("overige",Methode_Keuze)),"",IF(Tb_Activiteiten[[#This Row],[Kosten derden exclusief btw]]=1,Tb_Activiteiten[[#Headers],[Kosten derden exclusief btw]],""))</f>
        <v/>
      </c>
      <c r="AT1311" t="str">
        <f>IF(ISNUMBER(FIND("overige",Methode_Keuze)),"",IF(Tb_Activiteiten[[#This Row],[Niet verrekenbare btw]]=1,Tb_Activiteiten[[#Headers],[Niet verrekenbare btw]],""))</f>
        <v/>
      </c>
      <c r="AU1311" t="str">
        <f>IF(ISNUMBER(FIND("overige",Methode_Keuze)),"",IF(Tb_Activiteiten[[#This Row],[Grondkosten]]=1,Tb_Activiteiten[[#Headers],[Grondkosten]],""))</f>
        <v/>
      </c>
      <c r="AV1311" t="str">
        <f>IF(ISNUMBER(FIND("overige",Methode_Keuze)),"",IF(Tb_Activiteiten[[#This Row],[Bijdrage in natura (overige)]]=1,Tb_Activiteiten[[#Headers],[Bijdrage in natura (overige)]],""))</f>
        <v/>
      </c>
      <c r="AW1311" t="str">
        <f>IF(ISNUMBER(FIND("overige",Methode_Keuze)),"",IF(Tb_Activiteiten[[#This Row],[Bijdrage in natura (vrijwilligers)]]=1,Tb_Activiteiten[[#Headers],[Bijdrage in natura (vrijwilligers)]],""))</f>
        <v/>
      </c>
      <c r="AX1311" t="str">
        <f>IF(ISNUMBER(FIND("overige",Methode_Keuze)),"",IF(Tb_Activiteiten[[#This Row],[Afschrijvingskosten]]=1,Tb_Activiteiten[[#Headers],[Afschrijvingskosten]],""))</f>
        <v/>
      </c>
      <c r="AY1311" t="str">
        <f>IF(ISNUMBER(FIND("overige",Methode_Keuze)),"",IF(Tb_Activiteiten[[#This Row],[Vergoeding]]=1,Tb_Activiteiten[[#Headers],[Vergoeding]],""))</f>
        <v/>
      </c>
      <c r="AZ1311" t="str">
        <f>IF(ISNUMBER(FIND("arbeid",Methode_Keuze)),"",IF(Tb_Activiteiten[[#This Row],[Arbeidskosten - vast tarief (excl eigen arbeid)]]=1,Tb_Activiteiten[[#Headers],[Arbeidskosten - vast tarief (excl eigen arbeid)]],""))</f>
        <v/>
      </c>
      <c r="BA1311" t="str">
        <f>IF(ISNUMBER(FIND("overige",Methode_Keuze)),"",IF(Tb_Activiteiten[[#This Row],[Overige kosten]]=1,Tb_Activiteiten[[#Headers],[Overige kosten]],""))</f>
        <v/>
      </c>
    </row>
    <row r="1312" spans="1:53" x14ac:dyDescent="0.25">
      <c r="A1312" s="135"/>
      <c r="B1312" s="135"/>
      <c r="C1312" s="135"/>
      <c r="D1312" s="135"/>
      <c r="E1312" s="135"/>
      <c r="F1312" s="135"/>
      <c r="G1312" s="135"/>
      <c r="O1312" s="56"/>
      <c r="Q1312" t="str">
        <f>IFERROR(IF(VLOOKUP(Tb_Activiteiten[[#This Row],[Openstelling]],Tb_Openstelling[],2,0)=1,1,""),"")</f>
        <v/>
      </c>
      <c r="AK1312" t="str">
        <f>IF(ISNUMBER(FIND("arbeid",Methode_Keuze)),"",IF(ISNUMBER(FIND("arbeid",Methode_Keuze)),"",IF(Tb_Activiteiten[[#This Row],[Loonkosten]]=1,Tb_Activiteiten[[#Headers],[Loonkosten]],"")))</f>
        <v/>
      </c>
      <c r="AL1312" t="str">
        <f>IF(ISNUMBER(FIND("arbeid",Methode_Keuze)),"",IF(ISNUMBER(FIND("arbeid",Methode_Keuze)),"",IF(Tb_Activiteiten[[#This Row],[Eigen arbeid]]=1,Tb_Activiteiten[[#Headers],[Eigen arbeid]],"")))</f>
        <v/>
      </c>
      <c r="AM1312" t="str">
        <f>IF(ISNUMBER(FIND("arbeid",Methode_Keuze)),"",IF(ISNUMBER(FIND("arbeid",Methode_Keuze)),"",IF(Tb_Activiteiten[[#This Row],[Projectmedewerker]]=1,Tb_Activiteiten[[#Headers],[Projectmedewerker]],"")))</f>
        <v/>
      </c>
      <c r="AN1312" t="str">
        <f>IF(ISNUMBER(FIND("arbeid",Methode_Keuze)),"",IF(ISNUMBER(FIND("arbeid",Methode_Keuze)),"",IF(Tb_Activiteiten[[#This Row],[Landbouwer]]=1,Tb_Activiteiten[[#Headers],[Landbouwer]],"")))</f>
        <v/>
      </c>
      <c r="AO1312" t="str">
        <f>IF(ISNUMBER(FIND("arbeid",Methode_Keuze)),"",IF(ISNUMBER(FIND("arbeid",Methode_Keuze)),"",IF(Tb_Activiteiten[[#This Row],[Adviseur]]=1,Tb_Activiteiten[[#Headers],[Adviseur]],"")))</f>
        <v/>
      </c>
      <c r="AP1312" t="str">
        <f>IF(ISNUMBER(FIND("arbeid",Methode_Keuze)),"",IF(ISNUMBER(FIND("arbeid",Methode_Keuze)),"",IF(Tb_Activiteiten[[#This Row],[Projectleider/Expert]]=1,Tb_Activiteiten[[#Headers],[Projectleider/Expert]],"")))</f>
        <v/>
      </c>
      <c r="AQ1312" t="str">
        <f>IF(ISNUMBER(FIND("arbeid",Methode_Keuze)),"",IF(ISNUMBER(FIND("arbeid",Methode_Keuze)),"",IF(Tb_Activiteiten[[#This Row],[Arbeidskosten]]=1,Tb_Activiteiten[[#Headers],[Arbeidskosten]],"")))</f>
        <v/>
      </c>
      <c r="AR1312" t="str">
        <f>IF(ISNUMBER(FIND("arbeid",Methode_Keuze)),"",IF(ISNUMBER(FIND("arbeid",Methode_Keuze)),"",IF(Tb_Activiteiten[[#This Row],[Arbeidskosten op basis van IKS]]=1,Tb_Activiteiten[[#Headers],[Arbeidskosten op basis van IKS]],"")))</f>
        <v/>
      </c>
      <c r="AS1312" t="str">
        <f>IF(ISNUMBER(FIND("overige",Methode_Keuze)),"",IF(Tb_Activiteiten[[#This Row],[Kosten derden exclusief btw]]=1,Tb_Activiteiten[[#Headers],[Kosten derden exclusief btw]],""))</f>
        <v/>
      </c>
      <c r="AT1312" t="str">
        <f>IF(ISNUMBER(FIND("overige",Methode_Keuze)),"",IF(Tb_Activiteiten[[#This Row],[Niet verrekenbare btw]]=1,Tb_Activiteiten[[#Headers],[Niet verrekenbare btw]],""))</f>
        <v/>
      </c>
      <c r="AU1312" t="str">
        <f>IF(ISNUMBER(FIND("overige",Methode_Keuze)),"",IF(Tb_Activiteiten[[#This Row],[Grondkosten]]=1,Tb_Activiteiten[[#Headers],[Grondkosten]],""))</f>
        <v/>
      </c>
      <c r="AV1312" t="str">
        <f>IF(ISNUMBER(FIND("overige",Methode_Keuze)),"",IF(Tb_Activiteiten[[#This Row],[Bijdrage in natura (overige)]]=1,Tb_Activiteiten[[#Headers],[Bijdrage in natura (overige)]],""))</f>
        <v/>
      </c>
      <c r="AW1312" t="str">
        <f>IF(ISNUMBER(FIND("overige",Methode_Keuze)),"",IF(Tb_Activiteiten[[#This Row],[Bijdrage in natura (vrijwilligers)]]=1,Tb_Activiteiten[[#Headers],[Bijdrage in natura (vrijwilligers)]],""))</f>
        <v/>
      </c>
      <c r="AX1312" t="str">
        <f>IF(ISNUMBER(FIND("overige",Methode_Keuze)),"",IF(Tb_Activiteiten[[#This Row],[Afschrijvingskosten]]=1,Tb_Activiteiten[[#Headers],[Afschrijvingskosten]],""))</f>
        <v/>
      </c>
      <c r="AY1312" t="str">
        <f>IF(ISNUMBER(FIND("overige",Methode_Keuze)),"",IF(Tb_Activiteiten[[#This Row],[Vergoeding]]=1,Tb_Activiteiten[[#Headers],[Vergoeding]],""))</f>
        <v/>
      </c>
      <c r="AZ1312" t="str">
        <f>IF(ISNUMBER(FIND("arbeid",Methode_Keuze)),"",IF(Tb_Activiteiten[[#This Row],[Arbeidskosten - vast tarief (excl eigen arbeid)]]=1,Tb_Activiteiten[[#Headers],[Arbeidskosten - vast tarief (excl eigen arbeid)]],""))</f>
        <v/>
      </c>
      <c r="BA1312" t="str">
        <f>IF(ISNUMBER(FIND("overige",Methode_Keuze)),"",IF(Tb_Activiteiten[[#This Row],[Overige kosten]]=1,Tb_Activiteiten[[#Headers],[Overige kosten]],""))</f>
        <v/>
      </c>
    </row>
    <row r="1313" spans="1:53" x14ac:dyDescent="0.25">
      <c r="A1313" s="135"/>
      <c r="B1313" s="135"/>
      <c r="C1313" s="135"/>
      <c r="D1313" s="135"/>
      <c r="E1313" s="135"/>
      <c r="F1313" s="135"/>
      <c r="G1313" s="135"/>
      <c r="O1313" s="56"/>
      <c r="Q1313" t="str">
        <f>IFERROR(IF(VLOOKUP(Tb_Activiteiten[[#This Row],[Openstelling]],Tb_Openstelling[],2,0)=1,1,""),"")</f>
        <v/>
      </c>
      <c r="AK1313" t="str">
        <f>IF(ISNUMBER(FIND("arbeid",Methode_Keuze)),"",IF(ISNUMBER(FIND("arbeid",Methode_Keuze)),"",IF(Tb_Activiteiten[[#This Row],[Loonkosten]]=1,Tb_Activiteiten[[#Headers],[Loonkosten]],"")))</f>
        <v/>
      </c>
      <c r="AL1313" t="str">
        <f>IF(ISNUMBER(FIND("arbeid",Methode_Keuze)),"",IF(ISNUMBER(FIND("arbeid",Methode_Keuze)),"",IF(Tb_Activiteiten[[#This Row],[Eigen arbeid]]=1,Tb_Activiteiten[[#Headers],[Eigen arbeid]],"")))</f>
        <v/>
      </c>
      <c r="AM1313" t="str">
        <f>IF(ISNUMBER(FIND("arbeid",Methode_Keuze)),"",IF(ISNUMBER(FIND("arbeid",Methode_Keuze)),"",IF(Tb_Activiteiten[[#This Row],[Projectmedewerker]]=1,Tb_Activiteiten[[#Headers],[Projectmedewerker]],"")))</f>
        <v/>
      </c>
      <c r="AN1313" t="str">
        <f>IF(ISNUMBER(FIND("arbeid",Methode_Keuze)),"",IF(ISNUMBER(FIND("arbeid",Methode_Keuze)),"",IF(Tb_Activiteiten[[#This Row],[Landbouwer]]=1,Tb_Activiteiten[[#Headers],[Landbouwer]],"")))</f>
        <v/>
      </c>
      <c r="AO1313" t="str">
        <f>IF(ISNUMBER(FIND("arbeid",Methode_Keuze)),"",IF(ISNUMBER(FIND("arbeid",Methode_Keuze)),"",IF(Tb_Activiteiten[[#This Row],[Adviseur]]=1,Tb_Activiteiten[[#Headers],[Adviseur]],"")))</f>
        <v/>
      </c>
      <c r="AP1313" t="str">
        <f>IF(ISNUMBER(FIND("arbeid",Methode_Keuze)),"",IF(ISNUMBER(FIND("arbeid",Methode_Keuze)),"",IF(Tb_Activiteiten[[#This Row],[Projectleider/Expert]]=1,Tb_Activiteiten[[#Headers],[Projectleider/Expert]],"")))</f>
        <v/>
      </c>
      <c r="AQ1313" t="str">
        <f>IF(ISNUMBER(FIND("arbeid",Methode_Keuze)),"",IF(ISNUMBER(FIND("arbeid",Methode_Keuze)),"",IF(Tb_Activiteiten[[#This Row],[Arbeidskosten]]=1,Tb_Activiteiten[[#Headers],[Arbeidskosten]],"")))</f>
        <v/>
      </c>
      <c r="AR1313" t="str">
        <f>IF(ISNUMBER(FIND("arbeid",Methode_Keuze)),"",IF(ISNUMBER(FIND("arbeid",Methode_Keuze)),"",IF(Tb_Activiteiten[[#This Row],[Arbeidskosten op basis van IKS]]=1,Tb_Activiteiten[[#Headers],[Arbeidskosten op basis van IKS]],"")))</f>
        <v/>
      </c>
      <c r="AS1313" t="str">
        <f>IF(ISNUMBER(FIND("overige",Methode_Keuze)),"",IF(Tb_Activiteiten[[#This Row],[Kosten derden exclusief btw]]=1,Tb_Activiteiten[[#Headers],[Kosten derden exclusief btw]],""))</f>
        <v/>
      </c>
      <c r="AT1313" t="str">
        <f>IF(ISNUMBER(FIND("overige",Methode_Keuze)),"",IF(Tb_Activiteiten[[#This Row],[Niet verrekenbare btw]]=1,Tb_Activiteiten[[#Headers],[Niet verrekenbare btw]],""))</f>
        <v/>
      </c>
      <c r="AU1313" t="str">
        <f>IF(ISNUMBER(FIND("overige",Methode_Keuze)),"",IF(Tb_Activiteiten[[#This Row],[Grondkosten]]=1,Tb_Activiteiten[[#Headers],[Grondkosten]],""))</f>
        <v/>
      </c>
      <c r="AV1313" t="str">
        <f>IF(ISNUMBER(FIND("overige",Methode_Keuze)),"",IF(Tb_Activiteiten[[#This Row],[Bijdrage in natura (overige)]]=1,Tb_Activiteiten[[#Headers],[Bijdrage in natura (overige)]],""))</f>
        <v/>
      </c>
      <c r="AW1313" t="str">
        <f>IF(ISNUMBER(FIND("overige",Methode_Keuze)),"",IF(Tb_Activiteiten[[#This Row],[Bijdrage in natura (vrijwilligers)]]=1,Tb_Activiteiten[[#Headers],[Bijdrage in natura (vrijwilligers)]],""))</f>
        <v/>
      </c>
      <c r="AX1313" t="str">
        <f>IF(ISNUMBER(FIND("overige",Methode_Keuze)),"",IF(Tb_Activiteiten[[#This Row],[Afschrijvingskosten]]=1,Tb_Activiteiten[[#Headers],[Afschrijvingskosten]],""))</f>
        <v/>
      </c>
      <c r="AY1313" t="str">
        <f>IF(ISNUMBER(FIND("overige",Methode_Keuze)),"",IF(Tb_Activiteiten[[#This Row],[Vergoeding]]=1,Tb_Activiteiten[[#Headers],[Vergoeding]],""))</f>
        <v/>
      </c>
      <c r="AZ1313" t="str">
        <f>IF(ISNUMBER(FIND("arbeid",Methode_Keuze)),"",IF(Tb_Activiteiten[[#This Row],[Arbeidskosten - vast tarief (excl eigen arbeid)]]=1,Tb_Activiteiten[[#Headers],[Arbeidskosten - vast tarief (excl eigen arbeid)]],""))</f>
        <v/>
      </c>
      <c r="BA1313" t="str">
        <f>IF(ISNUMBER(FIND("overige",Methode_Keuze)),"",IF(Tb_Activiteiten[[#This Row],[Overige kosten]]=1,Tb_Activiteiten[[#Headers],[Overige kosten]],""))</f>
        <v/>
      </c>
    </row>
    <row r="1314" spans="1:53" x14ac:dyDescent="0.25">
      <c r="A1314" s="135"/>
      <c r="B1314" s="135"/>
      <c r="C1314" s="135"/>
      <c r="D1314" s="135"/>
      <c r="E1314" s="135"/>
      <c r="F1314" s="135"/>
      <c r="G1314" s="135"/>
      <c r="O1314" s="56"/>
      <c r="Q1314" t="str">
        <f>IFERROR(IF(VLOOKUP(Tb_Activiteiten[[#This Row],[Openstelling]],Tb_Openstelling[],2,0)=1,1,""),"")</f>
        <v/>
      </c>
      <c r="AK1314" t="str">
        <f>IF(ISNUMBER(FIND("arbeid",Methode_Keuze)),"",IF(ISNUMBER(FIND("arbeid",Methode_Keuze)),"",IF(Tb_Activiteiten[[#This Row],[Loonkosten]]=1,Tb_Activiteiten[[#Headers],[Loonkosten]],"")))</f>
        <v/>
      </c>
      <c r="AL1314" t="str">
        <f>IF(ISNUMBER(FIND("arbeid",Methode_Keuze)),"",IF(ISNUMBER(FIND("arbeid",Methode_Keuze)),"",IF(Tb_Activiteiten[[#This Row],[Eigen arbeid]]=1,Tb_Activiteiten[[#Headers],[Eigen arbeid]],"")))</f>
        <v/>
      </c>
      <c r="AM1314" t="str">
        <f>IF(ISNUMBER(FIND("arbeid",Methode_Keuze)),"",IF(ISNUMBER(FIND("arbeid",Methode_Keuze)),"",IF(Tb_Activiteiten[[#This Row],[Projectmedewerker]]=1,Tb_Activiteiten[[#Headers],[Projectmedewerker]],"")))</f>
        <v/>
      </c>
      <c r="AN1314" t="str">
        <f>IF(ISNUMBER(FIND("arbeid",Methode_Keuze)),"",IF(ISNUMBER(FIND("arbeid",Methode_Keuze)),"",IF(Tb_Activiteiten[[#This Row],[Landbouwer]]=1,Tb_Activiteiten[[#Headers],[Landbouwer]],"")))</f>
        <v/>
      </c>
      <c r="AO1314" t="str">
        <f>IF(ISNUMBER(FIND("arbeid",Methode_Keuze)),"",IF(ISNUMBER(FIND("arbeid",Methode_Keuze)),"",IF(Tb_Activiteiten[[#This Row],[Adviseur]]=1,Tb_Activiteiten[[#Headers],[Adviseur]],"")))</f>
        <v/>
      </c>
      <c r="AP1314" t="str">
        <f>IF(ISNUMBER(FIND("arbeid",Methode_Keuze)),"",IF(ISNUMBER(FIND("arbeid",Methode_Keuze)),"",IF(Tb_Activiteiten[[#This Row],[Projectleider/Expert]]=1,Tb_Activiteiten[[#Headers],[Projectleider/Expert]],"")))</f>
        <v/>
      </c>
      <c r="AQ1314" t="str">
        <f>IF(ISNUMBER(FIND("arbeid",Methode_Keuze)),"",IF(ISNUMBER(FIND("arbeid",Methode_Keuze)),"",IF(Tb_Activiteiten[[#This Row],[Arbeidskosten]]=1,Tb_Activiteiten[[#Headers],[Arbeidskosten]],"")))</f>
        <v/>
      </c>
      <c r="AR1314" t="str">
        <f>IF(ISNUMBER(FIND("arbeid",Methode_Keuze)),"",IF(ISNUMBER(FIND("arbeid",Methode_Keuze)),"",IF(Tb_Activiteiten[[#This Row],[Arbeidskosten op basis van IKS]]=1,Tb_Activiteiten[[#Headers],[Arbeidskosten op basis van IKS]],"")))</f>
        <v/>
      </c>
      <c r="AS1314" t="str">
        <f>IF(ISNUMBER(FIND("overige",Methode_Keuze)),"",IF(Tb_Activiteiten[[#This Row],[Kosten derden exclusief btw]]=1,Tb_Activiteiten[[#Headers],[Kosten derden exclusief btw]],""))</f>
        <v/>
      </c>
      <c r="AT1314" t="str">
        <f>IF(ISNUMBER(FIND("overige",Methode_Keuze)),"",IF(Tb_Activiteiten[[#This Row],[Niet verrekenbare btw]]=1,Tb_Activiteiten[[#Headers],[Niet verrekenbare btw]],""))</f>
        <v/>
      </c>
      <c r="AU1314" t="str">
        <f>IF(ISNUMBER(FIND("overige",Methode_Keuze)),"",IF(Tb_Activiteiten[[#This Row],[Grondkosten]]=1,Tb_Activiteiten[[#Headers],[Grondkosten]],""))</f>
        <v/>
      </c>
      <c r="AV1314" t="str">
        <f>IF(ISNUMBER(FIND("overige",Methode_Keuze)),"",IF(Tb_Activiteiten[[#This Row],[Bijdrage in natura (overige)]]=1,Tb_Activiteiten[[#Headers],[Bijdrage in natura (overige)]],""))</f>
        <v/>
      </c>
      <c r="AW1314" t="str">
        <f>IF(ISNUMBER(FIND("overige",Methode_Keuze)),"",IF(Tb_Activiteiten[[#This Row],[Bijdrage in natura (vrijwilligers)]]=1,Tb_Activiteiten[[#Headers],[Bijdrage in natura (vrijwilligers)]],""))</f>
        <v/>
      </c>
      <c r="AX1314" t="str">
        <f>IF(ISNUMBER(FIND("overige",Methode_Keuze)),"",IF(Tb_Activiteiten[[#This Row],[Afschrijvingskosten]]=1,Tb_Activiteiten[[#Headers],[Afschrijvingskosten]],""))</f>
        <v/>
      </c>
      <c r="AY1314" t="str">
        <f>IF(ISNUMBER(FIND("overige",Methode_Keuze)),"",IF(Tb_Activiteiten[[#This Row],[Vergoeding]]=1,Tb_Activiteiten[[#Headers],[Vergoeding]],""))</f>
        <v/>
      </c>
      <c r="AZ1314" t="str">
        <f>IF(ISNUMBER(FIND("arbeid",Methode_Keuze)),"",IF(Tb_Activiteiten[[#This Row],[Arbeidskosten - vast tarief (excl eigen arbeid)]]=1,Tb_Activiteiten[[#Headers],[Arbeidskosten - vast tarief (excl eigen arbeid)]],""))</f>
        <v/>
      </c>
      <c r="BA1314" t="str">
        <f>IF(ISNUMBER(FIND("overige",Methode_Keuze)),"",IF(Tb_Activiteiten[[#This Row],[Overige kosten]]=1,Tb_Activiteiten[[#Headers],[Overige kosten]],""))</f>
        <v/>
      </c>
    </row>
    <row r="1315" spans="1:53" x14ac:dyDescent="0.25">
      <c r="A1315" s="135"/>
      <c r="B1315" s="135"/>
      <c r="C1315" s="135"/>
      <c r="D1315" s="135"/>
      <c r="E1315" s="135"/>
      <c r="F1315" s="135"/>
      <c r="G1315" s="135"/>
      <c r="O1315" s="56"/>
      <c r="Q1315" t="str">
        <f>IFERROR(IF(VLOOKUP(Tb_Activiteiten[[#This Row],[Openstelling]],Tb_Openstelling[],2,0)=1,1,""),"")</f>
        <v/>
      </c>
      <c r="AK1315" t="str">
        <f>IF(ISNUMBER(FIND("arbeid",Methode_Keuze)),"",IF(ISNUMBER(FIND("arbeid",Methode_Keuze)),"",IF(Tb_Activiteiten[[#This Row],[Loonkosten]]=1,Tb_Activiteiten[[#Headers],[Loonkosten]],"")))</f>
        <v/>
      </c>
      <c r="AL1315" t="str">
        <f>IF(ISNUMBER(FIND("arbeid",Methode_Keuze)),"",IF(ISNUMBER(FIND("arbeid",Methode_Keuze)),"",IF(Tb_Activiteiten[[#This Row],[Eigen arbeid]]=1,Tb_Activiteiten[[#Headers],[Eigen arbeid]],"")))</f>
        <v/>
      </c>
      <c r="AM1315" t="str">
        <f>IF(ISNUMBER(FIND("arbeid",Methode_Keuze)),"",IF(ISNUMBER(FIND("arbeid",Methode_Keuze)),"",IF(Tb_Activiteiten[[#This Row],[Projectmedewerker]]=1,Tb_Activiteiten[[#Headers],[Projectmedewerker]],"")))</f>
        <v/>
      </c>
      <c r="AN1315" t="str">
        <f>IF(ISNUMBER(FIND("arbeid",Methode_Keuze)),"",IF(ISNUMBER(FIND("arbeid",Methode_Keuze)),"",IF(Tb_Activiteiten[[#This Row],[Landbouwer]]=1,Tb_Activiteiten[[#Headers],[Landbouwer]],"")))</f>
        <v/>
      </c>
      <c r="AO1315" t="str">
        <f>IF(ISNUMBER(FIND("arbeid",Methode_Keuze)),"",IF(ISNUMBER(FIND("arbeid",Methode_Keuze)),"",IF(Tb_Activiteiten[[#This Row],[Adviseur]]=1,Tb_Activiteiten[[#Headers],[Adviseur]],"")))</f>
        <v/>
      </c>
      <c r="AP1315" t="str">
        <f>IF(ISNUMBER(FIND("arbeid",Methode_Keuze)),"",IF(ISNUMBER(FIND("arbeid",Methode_Keuze)),"",IF(Tb_Activiteiten[[#This Row],[Projectleider/Expert]]=1,Tb_Activiteiten[[#Headers],[Projectleider/Expert]],"")))</f>
        <v/>
      </c>
      <c r="AQ1315" t="str">
        <f>IF(ISNUMBER(FIND("arbeid",Methode_Keuze)),"",IF(ISNUMBER(FIND("arbeid",Methode_Keuze)),"",IF(Tb_Activiteiten[[#This Row],[Arbeidskosten]]=1,Tb_Activiteiten[[#Headers],[Arbeidskosten]],"")))</f>
        <v/>
      </c>
      <c r="AR1315" t="str">
        <f>IF(ISNUMBER(FIND("arbeid",Methode_Keuze)),"",IF(ISNUMBER(FIND("arbeid",Methode_Keuze)),"",IF(Tb_Activiteiten[[#This Row],[Arbeidskosten op basis van IKS]]=1,Tb_Activiteiten[[#Headers],[Arbeidskosten op basis van IKS]],"")))</f>
        <v/>
      </c>
      <c r="AS1315" t="str">
        <f>IF(ISNUMBER(FIND("overige",Methode_Keuze)),"",IF(Tb_Activiteiten[[#This Row],[Kosten derden exclusief btw]]=1,Tb_Activiteiten[[#Headers],[Kosten derden exclusief btw]],""))</f>
        <v/>
      </c>
      <c r="AT1315" t="str">
        <f>IF(ISNUMBER(FIND("overige",Methode_Keuze)),"",IF(Tb_Activiteiten[[#This Row],[Niet verrekenbare btw]]=1,Tb_Activiteiten[[#Headers],[Niet verrekenbare btw]],""))</f>
        <v/>
      </c>
      <c r="AU1315" t="str">
        <f>IF(ISNUMBER(FIND("overige",Methode_Keuze)),"",IF(Tb_Activiteiten[[#This Row],[Grondkosten]]=1,Tb_Activiteiten[[#Headers],[Grondkosten]],""))</f>
        <v/>
      </c>
      <c r="AV1315" t="str">
        <f>IF(ISNUMBER(FIND("overige",Methode_Keuze)),"",IF(Tb_Activiteiten[[#This Row],[Bijdrage in natura (overige)]]=1,Tb_Activiteiten[[#Headers],[Bijdrage in natura (overige)]],""))</f>
        <v/>
      </c>
      <c r="AW1315" t="str">
        <f>IF(ISNUMBER(FIND("overige",Methode_Keuze)),"",IF(Tb_Activiteiten[[#This Row],[Bijdrage in natura (vrijwilligers)]]=1,Tb_Activiteiten[[#Headers],[Bijdrage in natura (vrijwilligers)]],""))</f>
        <v/>
      </c>
      <c r="AX1315" t="str">
        <f>IF(ISNUMBER(FIND("overige",Methode_Keuze)),"",IF(Tb_Activiteiten[[#This Row],[Afschrijvingskosten]]=1,Tb_Activiteiten[[#Headers],[Afschrijvingskosten]],""))</f>
        <v/>
      </c>
      <c r="AY1315" t="str">
        <f>IF(ISNUMBER(FIND("overige",Methode_Keuze)),"",IF(Tb_Activiteiten[[#This Row],[Vergoeding]]=1,Tb_Activiteiten[[#Headers],[Vergoeding]],""))</f>
        <v/>
      </c>
      <c r="AZ1315" t="str">
        <f>IF(ISNUMBER(FIND("arbeid",Methode_Keuze)),"",IF(Tb_Activiteiten[[#This Row],[Arbeidskosten - vast tarief (excl eigen arbeid)]]=1,Tb_Activiteiten[[#Headers],[Arbeidskosten - vast tarief (excl eigen arbeid)]],""))</f>
        <v/>
      </c>
      <c r="BA1315" t="str">
        <f>IF(ISNUMBER(FIND("overige",Methode_Keuze)),"",IF(Tb_Activiteiten[[#This Row],[Overige kosten]]=1,Tb_Activiteiten[[#Headers],[Overige kosten]],""))</f>
        <v/>
      </c>
    </row>
    <row r="1316" spans="1:53" x14ac:dyDescent="0.25">
      <c r="A1316" s="135"/>
      <c r="B1316" s="135"/>
      <c r="C1316" s="135"/>
      <c r="D1316" s="135"/>
      <c r="E1316" s="135"/>
      <c r="F1316" s="135"/>
      <c r="G1316" s="135"/>
      <c r="O1316" s="56"/>
      <c r="Q1316" t="str">
        <f>IFERROR(IF(VLOOKUP(Tb_Activiteiten[[#This Row],[Openstelling]],Tb_Openstelling[],2,0)=1,1,""),"")</f>
        <v/>
      </c>
      <c r="AK1316" t="str">
        <f>IF(ISNUMBER(FIND("arbeid",Methode_Keuze)),"",IF(ISNUMBER(FIND("arbeid",Methode_Keuze)),"",IF(Tb_Activiteiten[[#This Row],[Loonkosten]]=1,Tb_Activiteiten[[#Headers],[Loonkosten]],"")))</f>
        <v/>
      </c>
      <c r="AL1316" t="str">
        <f>IF(ISNUMBER(FIND("arbeid",Methode_Keuze)),"",IF(ISNUMBER(FIND("arbeid",Methode_Keuze)),"",IF(Tb_Activiteiten[[#This Row],[Eigen arbeid]]=1,Tb_Activiteiten[[#Headers],[Eigen arbeid]],"")))</f>
        <v/>
      </c>
      <c r="AM1316" t="str">
        <f>IF(ISNUMBER(FIND("arbeid",Methode_Keuze)),"",IF(ISNUMBER(FIND("arbeid",Methode_Keuze)),"",IF(Tb_Activiteiten[[#This Row],[Projectmedewerker]]=1,Tb_Activiteiten[[#Headers],[Projectmedewerker]],"")))</f>
        <v/>
      </c>
      <c r="AN1316" t="str">
        <f>IF(ISNUMBER(FIND("arbeid",Methode_Keuze)),"",IF(ISNUMBER(FIND("arbeid",Methode_Keuze)),"",IF(Tb_Activiteiten[[#This Row],[Landbouwer]]=1,Tb_Activiteiten[[#Headers],[Landbouwer]],"")))</f>
        <v/>
      </c>
      <c r="AO1316" t="str">
        <f>IF(ISNUMBER(FIND("arbeid",Methode_Keuze)),"",IF(ISNUMBER(FIND("arbeid",Methode_Keuze)),"",IF(Tb_Activiteiten[[#This Row],[Adviseur]]=1,Tb_Activiteiten[[#Headers],[Adviseur]],"")))</f>
        <v/>
      </c>
      <c r="AP1316" t="str">
        <f>IF(ISNUMBER(FIND("arbeid",Methode_Keuze)),"",IF(ISNUMBER(FIND("arbeid",Methode_Keuze)),"",IF(Tb_Activiteiten[[#This Row],[Projectleider/Expert]]=1,Tb_Activiteiten[[#Headers],[Projectleider/Expert]],"")))</f>
        <v/>
      </c>
      <c r="AQ1316" t="str">
        <f>IF(ISNUMBER(FIND("arbeid",Methode_Keuze)),"",IF(ISNUMBER(FIND("arbeid",Methode_Keuze)),"",IF(Tb_Activiteiten[[#This Row],[Arbeidskosten]]=1,Tb_Activiteiten[[#Headers],[Arbeidskosten]],"")))</f>
        <v/>
      </c>
      <c r="AR1316" t="str">
        <f>IF(ISNUMBER(FIND("arbeid",Methode_Keuze)),"",IF(ISNUMBER(FIND("arbeid",Methode_Keuze)),"",IF(Tb_Activiteiten[[#This Row],[Arbeidskosten op basis van IKS]]=1,Tb_Activiteiten[[#Headers],[Arbeidskosten op basis van IKS]],"")))</f>
        <v/>
      </c>
      <c r="AS1316" t="str">
        <f>IF(ISNUMBER(FIND("overige",Methode_Keuze)),"",IF(Tb_Activiteiten[[#This Row],[Kosten derden exclusief btw]]=1,Tb_Activiteiten[[#Headers],[Kosten derden exclusief btw]],""))</f>
        <v/>
      </c>
      <c r="AT1316" t="str">
        <f>IF(ISNUMBER(FIND("overige",Methode_Keuze)),"",IF(Tb_Activiteiten[[#This Row],[Niet verrekenbare btw]]=1,Tb_Activiteiten[[#Headers],[Niet verrekenbare btw]],""))</f>
        <v/>
      </c>
      <c r="AU1316" t="str">
        <f>IF(ISNUMBER(FIND("overige",Methode_Keuze)),"",IF(Tb_Activiteiten[[#This Row],[Grondkosten]]=1,Tb_Activiteiten[[#Headers],[Grondkosten]],""))</f>
        <v/>
      </c>
      <c r="AV1316" t="str">
        <f>IF(ISNUMBER(FIND("overige",Methode_Keuze)),"",IF(Tb_Activiteiten[[#This Row],[Bijdrage in natura (overige)]]=1,Tb_Activiteiten[[#Headers],[Bijdrage in natura (overige)]],""))</f>
        <v/>
      </c>
      <c r="AW1316" t="str">
        <f>IF(ISNUMBER(FIND("overige",Methode_Keuze)),"",IF(Tb_Activiteiten[[#This Row],[Bijdrage in natura (vrijwilligers)]]=1,Tb_Activiteiten[[#Headers],[Bijdrage in natura (vrijwilligers)]],""))</f>
        <v/>
      </c>
      <c r="AX1316" t="str">
        <f>IF(ISNUMBER(FIND("overige",Methode_Keuze)),"",IF(Tb_Activiteiten[[#This Row],[Afschrijvingskosten]]=1,Tb_Activiteiten[[#Headers],[Afschrijvingskosten]],""))</f>
        <v/>
      </c>
      <c r="AY1316" t="str">
        <f>IF(ISNUMBER(FIND("overige",Methode_Keuze)),"",IF(Tb_Activiteiten[[#This Row],[Vergoeding]]=1,Tb_Activiteiten[[#Headers],[Vergoeding]],""))</f>
        <v/>
      </c>
      <c r="AZ1316" t="str">
        <f>IF(ISNUMBER(FIND("arbeid",Methode_Keuze)),"",IF(Tb_Activiteiten[[#This Row],[Arbeidskosten - vast tarief (excl eigen arbeid)]]=1,Tb_Activiteiten[[#Headers],[Arbeidskosten - vast tarief (excl eigen arbeid)]],""))</f>
        <v/>
      </c>
      <c r="BA1316" t="str">
        <f>IF(ISNUMBER(FIND("overige",Methode_Keuze)),"",IF(Tb_Activiteiten[[#This Row],[Overige kosten]]=1,Tb_Activiteiten[[#Headers],[Overige kosten]],""))</f>
        <v/>
      </c>
    </row>
    <row r="1317" spans="1:53" x14ac:dyDescent="0.25">
      <c r="A1317" s="135"/>
      <c r="B1317" s="135"/>
      <c r="C1317" s="135"/>
      <c r="D1317" s="135"/>
      <c r="E1317" s="135"/>
      <c r="F1317" s="135"/>
      <c r="G1317" s="135"/>
      <c r="O1317" s="56"/>
      <c r="Q1317" t="str">
        <f>IFERROR(IF(VLOOKUP(Tb_Activiteiten[[#This Row],[Openstelling]],Tb_Openstelling[],2,0)=1,1,""),"")</f>
        <v/>
      </c>
      <c r="AK1317" t="str">
        <f>IF(ISNUMBER(FIND("arbeid",Methode_Keuze)),"",IF(ISNUMBER(FIND("arbeid",Methode_Keuze)),"",IF(Tb_Activiteiten[[#This Row],[Loonkosten]]=1,Tb_Activiteiten[[#Headers],[Loonkosten]],"")))</f>
        <v/>
      </c>
      <c r="AL1317" t="str">
        <f>IF(ISNUMBER(FIND("arbeid",Methode_Keuze)),"",IF(ISNUMBER(FIND("arbeid",Methode_Keuze)),"",IF(Tb_Activiteiten[[#This Row],[Eigen arbeid]]=1,Tb_Activiteiten[[#Headers],[Eigen arbeid]],"")))</f>
        <v/>
      </c>
      <c r="AM1317" t="str">
        <f>IF(ISNUMBER(FIND("arbeid",Methode_Keuze)),"",IF(ISNUMBER(FIND("arbeid",Methode_Keuze)),"",IF(Tb_Activiteiten[[#This Row],[Projectmedewerker]]=1,Tb_Activiteiten[[#Headers],[Projectmedewerker]],"")))</f>
        <v/>
      </c>
      <c r="AN1317" t="str">
        <f>IF(ISNUMBER(FIND("arbeid",Methode_Keuze)),"",IF(ISNUMBER(FIND("arbeid",Methode_Keuze)),"",IF(Tb_Activiteiten[[#This Row],[Landbouwer]]=1,Tb_Activiteiten[[#Headers],[Landbouwer]],"")))</f>
        <v/>
      </c>
      <c r="AO1317" t="str">
        <f>IF(ISNUMBER(FIND("arbeid",Methode_Keuze)),"",IF(ISNUMBER(FIND("arbeid",Methode_Keuze)),"",IF(Tb_Activiteiten[[#This Row],[Adviseur]]=1,Tb_Activiteiten[[#Headers],[Adviseur]],"")))</f>
        <v/>
      </c>
      <c r="AP1317" t="str">
        <f>IF(ISNUMBER(FIND("arbeid",Methode_Keuze)),"",IF(ISNUMBER(FIND("arbeid",Methode_Keuze)),"",IF(Tb_Activiteiten[[#This Row],[Projectleider/Expert]]=1,Tb_Activiteiten[[#Headers],[Projectleider/Expert]],"")))</f>
        <v/>
      </c>
      <c r="AQ1317" t="str">
        <f>IF(ISNUMBER(FIND("arbeid",Methode_Keuze)),"",IF(ISNUMBER(FIND("arbeid",Methode_Keuze)),"",IF(Tb_Activiteiten[[#This Row],[Arbeidskosten]]=1,Tb_Activiteiten[[#Headers],[Arbeidskosten]],"")))</f>
        <v/>
      </c>
      <c r="AR1317" t="str">
        <f>IF(ISNUMBER(FIND("arbeid",Methode_Keuze)),"",IF(ISNUMBER(FIND("arbeid",Methode_Keuze)),"",IF(Tb_Activiteiten[[#This Row],[Arbeidskosten op basis van IKS]]=1,Tb_Activiteiten[[#Headers],[Arbeidskosten op basis van IKS]],"")))</f>
        <v/>
      </c>
      <c r="AS1317" t="str">
        <f>IF(ISNUMBER(FIND("overige",Methode_Keuze)),"",IF(Tb_Activiteiten[[#This Row],[Kosten derden exclusief btw]]=1,Tb_Activiteiten[[#Headers],[Kosten derden exclusief btw]],""))</f>
        <v/>
      </c>
      <c r="AT1317" t="str">
        <f>IF(ISNUMBER(FIND("overige",Methode_Keuze)),"",IF(Tb_Activiteiten[[#This Row],[Niet verrekenbare btw]]=1,Tb_Activiteiten[[#Headers],[Niet verrekenbare btw]],""))</f>
        <v/>
      </c>
      <c r="AU1317" t="str">
        <f>IF(ISNUMBER(FIND("overige",Methode_Keuze)),"",IF(Tb_Activiteiten[[#This Row],[Grondkosten]]=1,Tb_Activiteiten[[#Headers],[Grondkosten]],""))</f>
        <v/>
      </c>
      <c r="AV1317" t="str">
        <f>IF(ISNUMBER(FIND("overige",Methode_Keuze)),"",IF(Tb_Activiteiten[[#This Row],[Bijdrage in natura (overige)]]=1,Tb_Activiteiten[[#Headers],[Bijdrage in natura (overige)]],""))</f>
        <v/>
      </c>
      <c r="AW1317" t="str">
        <f>IF(ISNUMBER(FIND("overige",Methode_Keuze)),"",IF(Tb_Activiteiten[[#This Row],[Bijdrage in natura (vrijwilligers)]]=1,Tb_Activiteiten[[#Headers],[Bijdrage in natura (vrijwilligers)]],""))</f>
        <v/>
      </c>
      <c r="AX1317" t="str">
        <f>IF(ISNUMBER(FIND("overige",Methode_Keuze)),"",IF(Tb_Activiteiten[[#This Row],[Afschrijvingskosten]]=1,Tb_Activiteiten[[#Headers],[Afschrijvingskosten]],""))</f>
        <v/>
      </c>
      <c r="AY1317" t="str">
        <f>IF(ISNUMBER(FIND("overige",Methode_Keuze)),"",IF(Tb_Activiteiten[[#This Row],[Vergoeding]]=1,Tb_Activiteiten[[#Headers],[Vergoeding]],""))</f>
        <v/>
      </c>
      <c r="AZ1317" t="str">
        <f>IF(ISNUMBER(FIND("arbeid",Methode_Keuze)),"",IF(Tb_Activiteiten[[#This Row],[Arbeidskosten - vast tarief (excl eigen arbeid)]]=1,Tb_Activiteiten[[#Headers],[Arbeidskosten - vast tarief (excl eigen arbeid)]],""))</f>
        <v/>
      </c>
      <c r="BA1317" t="str">
        <f>IF(ISNUMBER(FIND("overige",Methode_Keuze)),"",IF(Tb_Activiteiten[[#This Row],[Overige kosten]]=1,Tb_Activiteiten[[#Headers],[Overige kosten]],""))</f>
        <v/>
      </c>
    </row>
    <row r="1318" spans="1:53" x14ac:dyDescent="0.25">
      <c r="A1318" s="135"/>
      <c r="B1318" s="135"/>
      <c r="C1318" s="135"/>
      <c r="D1318" s="135"/>
      <c r="E1318" s="135"/>
      <c r="F1318" s="135"/>
      <c r="G1318" s="135"/>
      <c r="O1318" s="56"/>
      <c r="Q1318" t="str">
        <f>IFERROR(IF(VLOOKUP(Tb_Activiteiten[[#This Row],[Openstelling]],Tb_Openstelling[],2,0)=1,1,""),"")</f>
        <v/>
      </c>
      <c r="AK1318" t="str">
        <f>IF(ISNUMBER(FIND("arbeid",Methode_Keuze)),"",IF(ISNUMBER(FIND("arbeid",Methode_Keuze)),"",IF(Tb_Activiteiten[[#This Row],[Loonkosten]]=1,Tb_Activiteiten[[#Headers],[Loonkosten]],"")))</f>
        <v/>
      </c>
      <c r="AL1318" t="str">
        <f>IF(ISNUMBER(FIND("arbeid",Methode_Keuze)),"",IF(ISNUMBER(FIND("arbeid",Methode_Keuze)),"",IF(Tb_Activiteiten[[#This Row],[Eigen arbeid]]=1,Tb_Activiteiten[[#Headers],[Eigen arbeid]],"")))</f>
        <v/>
      </c>
      <c r="AM1318" t="str">
        <f>IF(ISNUMBER(FIND("arbeid",Methode_Keuze)),"",IF(ISNUMBER(FIND("arbeid",Methode_Keuze)),"",IF(Tb_Activiteiten[[#This Row],[Projectmedewerker]]=1,Tb_Activiteiten[[#Headers],[Projectmedewerker]],"")))</f>
        <v/>
      </c>
      <c r="AN1318" t="str">
        <f>IF(ISNUMBER(FIND("arbeid",Methode_Keuze)),"",IF(ISNUMBER(FIND("arbeid",Methode_Keuze)),"",IF(Tb_Activiteiten[[#This Row],[Landbouwer]]=1,Tb_Activiteiten[[#Headers],[Landbouwer]],"")))</f>
        <v/>
      </c>
      <c r="AO1318" t="str">
        <f>IF(ISNUMBER(FIND("arbeid",Methode_Keuze)),"",IF(ISNUMBER(FIND("arbeid",Methode_Keuze)),"",IF(Tb_Activiteiten[[#This Row],[Adviseur]]=1,Tb_Activiteiten[[#Headers],[Adviseur]],"")))</f>
        <v/>
      </c>
      <c r="AP1318" t="str">
        <f>IF(ISNUMBER(FIND("arbeid",Methode_Keuze)),"",IF(ISNUMBER(FIND("arbeid",Methode_Keuze)),"",IF(Tb_Activiteiten[[#This Row],[Projectleider/Expert]]=1,Tb_Activiteiten[[#Headers],[Projectleider/Expert]],"")))</f>
        <v/>
      </c>
      <c r="AQ1318" t="str">
        <f>IF(ISNUMBER(FIND("arbeid",Methode_Keuze)),"",IF(ISNUMBER(FIND("arbeid",Methode_Keuze)),"",IF(Tb_Activiteiten[[#This Row],[Arbeidskosten]]=1,Tb_Activiteiten[[#Headers],[Arbeidskosten]],"")))</f>
        <v/>
      </c>
      <c r="AR1318" t="str">
        <f>IF(ISNUMBER(FIND("arbeid",Methode_Keuze)),"",IF(ISNUMBER(FIND("arbeid",Methode_Keuze)),"",IF(Tb_Activiteiten[[#This Row],[Arbeidskosten op basis van IKS]]=1,Tb_Activiteiten[[#Headers],[Arbeidskosten op basis van IKS]],"")))</f>
        <v/>
      </c>
      <c r="AS1318" t="str">
        <f>IF(ISNUMBER(FIND("overige",Methode_Keuze)),"",IF(Tb_Activiteiten[[#This Row],[Kosten derden exclusief btw]]=1,Tb_Activiteiten[[#Headers],[Kosten derden exclusief btw]],""))</f>
        <v/>
      </c>
      <c r="AT1318" t="str">
        <f>IF(ISNUMBER(FIND("overige",Methode_Keuze)),"",IF(Tb_Activiteiten[[#This Row],[Niet verrekenbare btw]]=1,Tb_Activiteiten[[#Headers],[Niet verrekenbare btw]],""))</f>
        <v/>
      </c>
      <c r="AU1318" t="str">
        <f>IF(ISNUMBER(FIND("overige",Methode_Keuze)),"",IF(Tb_Activiteiten[[#This Row],[Grondkosten]]=1,Tb_Activiteiten[[#Headers],[Grondkosten]],""))</f>
        <v/>
      </c>
      <c r="AV1318" t="str">
        <f>IF(ISNUMBER(FIND("overige",Methode_Keuze)),"",IF(Tb_Activiteiten[[#This Row],[Bijdrage in natura (overige)]]=1,Tb_Activiteiten[[#Headers],[Bijdrage in natura (overige)]],""))</f>
        <v/>
      </c>
      <c r="AW1318" t="str">
        <f>IF(ISNUMBER(FIND("overige",Methode_Keuze)),"",IF(Tb_Activiteiten[[#This Row],[Bijdrage in natura (vrijwilligers)]]=1,Tb_Activiteiten[[#Headers],[Bijdrage in natura (vrijwilligers)]],""))</f>
        <v/>
      </c>
      <c r="AX1318" t="str">
        <f>IF(ISNUMBER(FIND("overige",Methode_Keuze)),"",IF(Tb_Activiteiten[[#This Row],[Afschrijvingskosten]]=1,Tb_Activiteiten[[#Headers],[Afschrijvingskosten]],""))</f>
        <v/>
      </c>
      <c r="AY1318" t="str">
        <f>IF(ISNUMBER(FIND("overige",Methode_Keuze)),"",IF(Tb_Activiteiten[[#This Row],[Vergoeding]]=1,Tb_Activiteiten[[#Headers],[Vergoeding]],""))</f>
        <v/>
      </c>
      <c r="AZ1318" t="str">
        <f>IF(ISNUMBER(FIND("arbeid",Methode_Keuze)),"",IF(Tb_Activiteiten[[#This Row],[Arbeidskosten - vast tarief (excl eigen arbeid)]]=1,Tb_Activiteiten[[#Headers],[Arbeidskosten - vast tarief (excl eigen arbeid)]],""))</f>
        <v/>
      </c>
      <c r="BA1318" t="str">
        <f>IF(ISNUMBER(FIND("overige",Methode_Keuze)),"",IF(Tb_Activiteiten[[#This Row],[Overige kosten]]=1,Tb_Activiteiten[[#Headers],[Overige kosten]],""))</f>
        <v/>
      </c>
    </row>
    <row r="1319" spans="1:53" x14ac:dyDescent="0.25">
      <c r="A1319" s="135"/>
      <c r="B1319" s="135"/>
      <c r="C1319" s="135"/>
      <c r="D1319" s="135"/>
      <c r="E1319" s="135"/>
      <c r="F1319" s="135"/>
      <c r="G1319" s="135"/>
      <c r="O1319" s="56"/>
      <c r="Q1319" t="str">
        <f>IFERROR(IF(VLOOKUP(Tb_Activiteiten[[#This Row],[Openstelling]],Tb_Openstelling[],2,0)=1,1,""),"")</f>
        <v/>
      </c>
      <c r="AK1319" t="str">
        <f>IF(ISNUMBER(FIND("arbeid",Methode_Keuze)),"",IF(ISNUMBER(FIND("arbeid",Methode_Keuze)),"",IF(Tb_Activiteiten[[#This Row],[Loonkosten]]=1,Tb_Activiteiten[[#Headers],[Loonkosten]],"")))</f>
        <v/>
      </c>
      <c r="AL1319" t="str">
        <f>IF(ISNUMBER(FIND("arbeid",Methode_Keuze)),"",IF(ISNUMBER(FIND("arbeid",Methode_Keuze)),"",IF(Tb_Activiteiten[[#This Row],[Eigen arbeid]]=1,Tb_Activiteiten[[#Headers],[Eigen arbeid]],"")))</f>
        <v/>
      </c>
      <c r="AM1319" t="str">
        <f>IF(ISNUMBER(FIND("arbeid",Methode_Keuze)),"",IF(ISNUMBER(FIND("arbeid",Methode_Keuze)),"",IF(Tb_Activiteiten[[#This Row],[Projectmedewerker]]=1,Tb_Activiteiten[[#Headers],[Projectmedewerker]],"")))</f>
        <v/>
      </c>
      <c r="AN1319" t="str">
        <f>IF(ISNUMBER(FIND("arbeid",Methode_Keuze)),"",IF(ISNUMBER(FIND("arbeid",Methode_Keuze)),"",IF(Tb_Activiteiten[[#This Row],[Landbouwer]]=1,Tb_Activiteiten[[#Headers],[Landbouwer]],"")))</f>
        <v/>
      </c>
      <c r="AO1319" t="str">
        <f>IF(ISNUMBER(FIND("arbeid",Methode_Keuze)),"",IF(ISNUMBER(FIND("arbeid",Methode_Keuze)),"",IF(Tb_Activiteiten[[#This Row],[Adviseur]]=1,Tb_Activiteiten[[#Headers],[Adviseur]],"")))</f>
        <v/>
      </c>
      <c r="AP1319" t="str">
        <f>IF(ISNUMBER(FIND("arbeid",Methode_Keuze)),"",IF(ISNUMBER(FIND("arbeid",Methode_Keuze)),"",IF(Tb_Activiteiten[[#This Row],[Projectleider/Expert]]=1,Tb_Activiteiten[[#Headers],[Projectleider/Expert]],"")))</f>
        <v/>
      </c>
      <c r="AQ1319" t="str">
        <f>IF(ISNUMBER(FIND("arbeid",Methode_Keuze)),"",IF(ISNUMBER(FIND("arbeid",Methode_Keuze)),"",IF(Tb_Activiteiten[[#This Row],[Arbeidskosten]]=1,Tb_Activiteiten[[#Headers],[Arbeidskosten]],"")))</f>
        <v/>
      </c>
      <c r="AR1319" t="str">
        <f>IF(ISNUMBER(FIND("arbeid",Methode_Keuze)),"",IF(ISNUMBER(FIND("arbeid",Methode_Keuze)),"",IF(Tb_Activiteiten[[#This Row],[Arbeidskosten op basis van IKS]]=1,Tb_Activiteiten[[#Headers],[Arbeidskosten op basis van IKS]],"")))</f>
        <v/>
      </c>
      <c r="AS1319" t="str">
        <f>IF(ISNUMBER(FIND("overige",Methode_Keuze)),"",IF(Tb_Activiteiten[[#This Row],[Kosten derden exclusief btw]]=1,Tb_Activiteiten[[#Headers],[Kosten derden exclusief btw]],""))</f>
        <v/>
      </c>
      <c r="AT1319" t="str">
        <f>IF(ISNUMBER(FIND("overige",Methode_Keuze)),"",IF(Tb_Activiteiten[[#This Row],[Niet verrekenbare btw]]=1,Tb_Activiteiten[[#Headers],[Niet verrekenbare btw]],""))</f>
        <v/>
      </c>
      <c r="AU1319" t="str">
        <f>IF(ISNUMBER(FIND("overige",Methode_Keuze)),"",IF(Tb_Activiteiten[[#This Row],[Grondkosten]]=1,Tb_Activiteiten[[#Headers],[Grondkosten]],""))</f>
        <v/>
      </c>
      <c r="AV1319" t="str">
        <f>IF(ISNUMBER(FIND("overige",Methode_Keuze)),"",IF(Tb_Activiteiten[[#This Row],[Bijdrage in natura (overige)]]=1,Tb_Activiteiten[[#Headers],[Bijdrage in natura (overige)]],""))</f>
        <v/>
      </c>
      <c r="AW1319" t="str">
        <f>IF(ISNUMBER(FIND("overige",Methode_Keuze)),"",IF(Tb_Activiteiten[[#This Row],[Bijdrage in natura (vrijwilligers)]]=1,Tb_Activiteiten[[#Headers],[Bijdrage in natura (vrijwilligers)]],""))</f>
        <v/>
      </c>
      <c r="AX1319" t="str">
        <f>IF(ISNUMBER(FIND("overige",Methode_Keuze)),"",IF(Tb_Activiteiten[[#This Row],[Afschrijvingskosten]]=1,Tb_Activiteiten[[#Headers],[Afschrijvingskosten]],""))</f>
        <v/>
      </c>
      <c r="AY1319" t="str">
        <f>IF(ISNUMBER(FIND("overige",Methode_Keuze)),"",IF(Tb_Activiteiten[[#This Row],[Vergoeding]]=1,Tb_Activiteiten[[#Headers],[Vergoeding]],""))</f>
        <v/>
      </c>
      <c r="AZ1319" t="str">
        <f>IF(ISNUMBER(FIND("arbeid",Methode_Keuze)),"",IF(Tb_Activiteiten[[#This Row],[Arbeidskosten - vast tarief (excl eigen arbeid)]]=1,Tb_Activiteiten[[#Headers],[Arbeidskosten - vast tarief (excl eigen arbeid)]],""))</f>
        <v/>
      </c>
      <c r="BA1319" t="str">
        <f>IF(ISNUMBER(FIND("overige",Methode_Keuze)),"",IF(Tb_Activiteiten[[#This Row],[Overige kosten]]=1,Tb_Activiteiten[[#Headers],[Overige kosten]],""))</f>
        <v/>
      </c>
    </row>
    <row r="1320" spans="1:53" x14ac:dyDescent="0.25">
      <c r="A1320" s="135"/>
      <c r="B1320" s="135"/>
      <c r="C1320" s="135"/>
      <c r="D1320" s="135"/>
      <c r="E1320" s="135"/>
      <c r="F1320" s="135"/>
      <c r="G1320" s="135"/>
      <c r="O1320" s="56"/>
      <c r="Q1320" t="str">
        <f>IFERROR(IF(VLOOKUP(Tb_Activiteiten[[#This Row],[Openstelling]],Tb_Openstelling[],2,0)=1,1,""),"")</f>
        <v/>
      </c>
      <c r="AK1320" t="str">
        <f>IF(ISNUMBER(FIND("arbeid",Methode_Keuze)),"",IF(ISNUMBER(FIND("arbeid",Methode_Keuze)),"",IF(Tb_Activiteiten[[#This Row],[Loonkosten]]=1,Tb_Activiteiten[[#Headers],[Loonkosten]],"")))</f>
        <v/>
      </c>
      <c r="AL1320" t="str">
        <f>IF(ISNUMBER(FIND("arbeid",Methode_Keuze)),"",IF(ISNUMBER(FIND("arbeid",Methode_Keuze)),"",IF(Tb_Activiteiten[[#This Row],[Eigen arbeid]]=1,Tb_Activiteiten[[#Headers],[Eigen arbeid]],"")))</f>
        <v/>
      </c>
      <c r="AM1320" t="str">
        <f>IF(ISNUMBER(FIND("arbeid",Methode_Keuze)),"",IF(ISNUMBER(FIND("arbeid",Methode_Keuze)),"",IF(Tb_Activiteiten[[#This Row],[Projectmedewerker]]=1,Tb_Activiteiten[[#Headers],[Projectmedewerker]],"")))</f>
        <v/>
      </c>
      <c r="AN1320" t="str">
        <f>IF(ISNUMBER(FIND("arbeid",Methode_Keuze)),"",IF(ISNUMBER(FIND("arbeid",Methode_Keuze)),"",IF(Tb_Activiteiten[[#This Row],[Landbouwer]]=1,Tb_Activiteiten[[#Headers],[Landbouwer]],"")))</f>
        <v/>
      </c>
      <c r="AO1320" t="str">
        <f>IF(ISNUMBER(FIND("arbeid",Methode_Keuze)),"",IF(ISNUMBER(FIND("arbeid",Methode_Keuze)),"",IF(Tb_Activiteiten[[#This Row],[Adviseur]]=1,Tb_Activiteiten[[#Headers],[Adviseur]],"")))</f>
        <v/>
      </c>
      <c r="AP1320" t="str">
        <f>IF(ISNUMBER(FIND("arbeid",Methode_Keuze)),"",IF(ISNUMBER(FIND("arbeid",Methode_Keuze)),"",IF(Tb_Activiteiten[[#This Row],[Projectleider/Expert]]=1,Tb_Activiteiten[[#Headers],[Projectleider/Expert]],"")))</f>
        <v/>
      </c>
      <c r="AQ1320" t="str">
        <f>IF(ISNUMBER(FIND("arbeid",Methode_Keuze)),"",IF(ISNUMBER(FIND("arbeid",Methode_Keuze)),"",IF(Tb_Activiteiten[[#This Row],[Arbeidskosten]]=1,Tb_Activiteiten[[#Headers],[Arbeidskosten]],"")))</f>
        <v/>
      </c>
      <c r="AR1320" t="str">
        <f>IF(ISNUMBER(FIND("arbeid",Methode_Keuze)),"",IF(ISNUMBER(FIND("arbeid",Methode_Keuze)),"",IF(Tb_Activiteiten[[#This Row],[Arbeidskosten op basis van IKS]]=1,Tb_Activiteiten[[#Headers],[Arbeidskosten op basis van IKS]],"")))</f>
        <v/>
      </c>
      <c r="AS1320" t="str">
        <f>IF(ISNUMBER(FIND("overige",Methode_Keuze)),"",IF(Tb_Activiteiten[[#This Row],[Kosten derden exclusief btw]]=1,Tb_Activiteiten[[#Headers],[Kosten derden exclusief btw]],""))</f>
        <v/>
      </c>
      <c r="AT1320" t="str">
        <f>IF(ISNUMBER(FIND("overige",Methode_Keuze)),"",IF(Tb_Activiteiten[[#This Row],[Niet verrekenbare btw]]=1,Tb_Activiteiten[[#Headers],[Niet verrekenbare btw]],""))</f>
        <v/>
      </c>
      <c r="AU1320" t="str">
        <f>IF(ISNUMBER(FIND("overige",Methode_Keuze)),"",IF(Tb_Activiteiten[[#This Row],[Grondkosten]]=1,Tb_Activiteiten[[#Headers],[Grondkosten]],""))</f>
        <v/>
      </c>
      <c r="AV1320" t="str">
        <f>IF(ISNUMBER(FIND("overige",Methode_Keuze)),"",IF(Tb_Activiteiten[[#This Row],[Bijdrage in natura (overige)]]=1,Tb_Activiteiten[[#Headers],[Bijdrage in natura (overige)]],""))</f>
        <v/>
      </c>
      <c r="AW1320" t="str">
        <f>IF(ISNUMBER(FIND("overige",Methode_Keuze)),"",IF(Tb_Activiteiten[[#This Row],[Bijdrage in natura (vrijwilligers)]]=1,Tb_Activiteiten[[#Headers],[Bijdrage in natura (vrijwilligers)]],""))</f>
        <v/>
      </c>
      <c r="AX1320" t="str">
        <f>IF(ISNUMBER(FIND("overige",Methode_Keuze)),"",IF(Tb_Activiteiten[[#This Row],[Afschrijvingskosten]]=1,Tb_Activiteiten[[#Headers],[Afschrijvingskosten]],""))</f>
        <v/>
      </c>
      <c r="AY1320" t="str">
        <f>IF(ISNUMBER(FIND("overige",Methode_Keuze)),"",IF(Tb_Activiteiten[[#This Row],[Vergoeding]]=1,Tb_Activiteiten[[#Headers],[Vergoeding]],""))</f>
        <v/>
      </c>
      <c r="AZ1320" t="str">
        <f>IF(ISNUMBER(FIND("arbeid",Methode_Keuze)),"",IF(Tb_Activiteiten[[#This Row],[Arbeidskosten - vast tarief (excl eigen arbeid)]]=1,Tb_Activiteiten[[#Headers],[Arbeidskosten - vast tarief (excl eigen arbeid)]],""))</f>
        <v/>
      </c>
      <c r="BA1320" t="str">
        <f>IF(ISNUMBER(FIND("overige",Methode_Keuze)),"",IF(Tb_Activiteiten[[#This Row],[Overige kosten]]=1,Tb_Activiteiten[[#Headers],[Overige kosten]],""))</f>
        <v/>
      </c>
    </row>
    <row r="1321" spans="1:53" x14ac:dyDescent="0.25">
      <c r="A1321" s="135"/>
      <c r="B1321" s="135"/>
      <c r="C1321" s="135"/>
      <c r="D1321" s="135"/>
      <c r="E1321" s="135"/>
      <c r="F1321" s="135"/>
      <c r="G1321" s="135"/>
      <c r="O1321" s="56"/>
      <c r="Q1321" t="str">
        <f>IFERROR(IF(VLOOKUP(Tb_Activiteiten[[#This Row],[Openstelling]],Tb_Openstelling[],2,0)=1,1,""),"")</f>
        <v/>
      </c>
      <c r="AK1321" t="str">
        <f>IF(ISNUMBER(FIND("arbeid",Methode_Keuze)),"",IF(ISNUMBER(FIND("arbeid",Methode_Keuze)),"",IF(Tb_Activiteiten[[#This Row],[Loonkosten]]=1,Tb_Activiteiten[[#Headers],[Loonkosten]],"")))</f>
        <v/>
      </c>
      <c r="AL1321" t="str">
        <f>IF(ISNUMBER(FIND("arbeid",Methode_Keuze)),"",IF(ISNUMBER(FIND("arbeid",Methode_Keuze)),"",IF(Tb_Activiteiten[[#This Row],[Eigen arbeid]]=1,Tb_Activiteiten[[#Headers],[Eigen arbeid]],"")))</f>
        <v/>
      </c>
      <c r="AM1321" t="str">
        <f>IF(ISNUMBER(FIND("arbeid",Methode_Keuze)),"",IF(ISNUMBER(FIND("arbeid",Methode_Keuze)),"",IF(Tb_Activiteiten[[#This Row],[Projectmedewerker]]=1,Tb_Activiteiten[[#Headers],[Projectmedewerker]],"")))</f>
        <v/>
      </c>
      <c r="AN1321" t="str">
        <f>IF(ISNUMBER(FIND("arbeid",Methode_Keuze)),"",IF(ISNUMBER(FIND("arbeid",Methode_Keuze)),"",IF(Tb_Activiteiten[[#This Row],[Landbouwer]]=1,Tb_Activiteiten[[#Headers],[Landbouwer]],"")))</f>
        <v/>
      </c>
      <c r="AO1321" t="str">
        <f>IF(ISNUMBER(FIND("arbeid",Methode_Keuze)),"",IF(ISNUMBER(FIND("arbeid",Methode_Keuze)),"",IF(Tb_Activiteiten[[#This Row],[Adviseur]]=1,Tb_Activiteiten[[#Headers],[Adviseur]],"")))</f>
        <v/>
      </c>
      <c r="AP1321" t="str">
        <f>IF(ISNUMBER(FIND("arbeid",Methode_Keuze)),"",IF(ISNUMBER(FIND("arbeid",Methode_Keuze)),"",IF(Tb_Activiteiten[[#This Row],[Projectleider/Expert]]=1,Tb_Activiteiten[[#Headers],[Projectleider/Expert]],"")))</f>
        <v/>
      </c>
      <c r="AQ1321" t="str">
        <f>IF(ISNUMBER(FIND("arbeid",Methode_Keuze)),"",IF(ISNUMBER(FIND("arbeid",Methode_Keuze)),"",IF(Tb_Activiteiten[[#This Row],[Arbeidskosten]]=1,Tb_Activiteiten[[#Headers],[Arbeidskosten]],"")))</f>
        <v/>
      </c>
      <c r="AR1321" t="str">
        <f>IF(ISNUMBER(FIND("arbeid",Methode_Keuze)),"",IF(ISNUMBER(FIND("arbeid",Methode_Keuze)),"",IF(Tb_Activiteiten[[#This Row],[Arbeidskosten op basis van IKS]]=1,Tb_Activiteiten[[#Headers],[Arbeidskosten op basis van IKS]],"")))</f>
        <v/>
      </c>
      <c r="AS1321" t="str">
        <f>IF(ISNUMBER(FIND("overige",Methode_Keuze)),"",IF(Tb_Activiteiten[[#This Row],[Kosten derden exclusief btw]]=1,Tb_Activiteiten[[#Headers],[Kosten derden exclusief btw]],""))</f>
        <v/>
      </c>
      <c r="AT1321" t="str">
        <f>IF(ISNUMBER(FIND("overige",Methode_Keuze)),"",IF(Tb_Activiteiten[[#This Row],[Niet verrekenbare btw]]=1,Tb_Activiteiten[[#Headers],[Niet verrekenbare btw]],""))</f>
        <v/>
      </c>
      <c r="AU1321" t="str">
        <f>IF(ISNUMBER(FIND("overige",Methode_Keuze)),"",IF(Tb_Activiteiten[[#This Row],[Grondkosten]]=1,Tb_Activiteiten[[#Headers],[Grondkosten]],""))</f>
        <v/>
      </c>
      <c r="AV1321" t="str">
        <f>IF(ISNUMBER(FIND("overige",Methode_Keuze)),"",IF(Tb_Activiteiten[[#This Row],[Bijdrage in natura (overige)]]=1,Tb_Activiteiten[[#Headers],[Bijdrage in natura (overige)]],""))</f>
        <v/>
      </c>
      <c r="AW1321" t="str">
        <f>IF(ISNUMBER(FIND("overige",Methode_Keuze)),"",IF(Tb_Activiteiten[[#This Row],[Bijdrage in natura (vrijwilligers)]]=1,Tb_Activiteiten[[#Headers],[Bijdrage in natura (vrijwilligers)]],""))</f>
        <v/>
      </c>
      <c r="AX1321" t="str">
        <f>IF(ISNUMBER(FIND("overige",Methode_Keuze)),"",IF(Tb_Activiteiten[[#This Row],[Afschrijvingskosten]]=1,Tb_Activiteiten[[#Headers],[Afschrijvingskosten]],""))</f>
        <v/>
      </c>
      <c r="AY1321" t="str">
        <f>IF(ISNUMBER(FIND("overige",Methode_Keuze)),"",IF(Tb_Activiteiten[[#This Row],[Vergoeding]]=1,Tb_Activiteiten[[#Headers],[Vergoeding]],""))</f>
        <v/>
      </c>
      <c r="AZ1321" t="str">
        <f>IF(ISNUMBER(FIND("arbeid",Methode_Keuze)),"",IF(Tb_Activiteiten[[#This Row],[Arbeidskosten - vast tarief (excl eigen arbeid)]]=1,Tb_Activiteiten[[#Headers],[Arbeidskosten - vast tarief (excl eigen arbeid)]],""))</f>
        <v/>
      </c>
      <c r="BA1321" t="str">
        <f>IF(ISNUMBER(FIND("overige",Methode_Keuze)),"",IF(Tb_Activiteiten[[#This Row],[Overige kosten]]=1,Tb_Activiteiten[[#Headers],[Overige kosten]],""))</f>
        <v/>
      </c>
    </row>
    <row r="1322" spans="1:53" x14ac:dyDescent="0.25">
      <c r="A1322" s="135"/>
      <c r="B1322" s="135"/>
      <c r="C1322" s="135"/>
      <c r="D1322" s="135"/>
      <c r="E1322" s="135"/>
      <c r="F1322" s="135"/>
      <c r="G1322" s="135"/>
      <c r="O1322" s="56"/>
      <c r="Q1322" t="str">
        <f>IFERROR(IF(VLOOKUP(Tb_Activiteiten[[#This Row],[Openstelling]],Tb_Openstelling[],2,0)=1,1,""),"")</f>
        <v/>
      </c>
      <c r="AK1322" t="str">
        <f>IF(ISNUMBER(FIND("arbeid",Methode_Keuze)),"",IF(ISNUMBER(FIND("arbeid",Methode_Keuze)),"",IF(Tb_Activiteiten[[#This Row],[Loonkosten]]=1,Tb_Activiteiten[[#Headers],[Loonkosten]],"")))</f>
        <v/>
      </c>
      <c r="AL1322" t="str">
        <f>IF(ISNUMBER(FIND("arbeid",Methode_Keuze)),"",IF(ISNUMBER(FIND("arbeid",Methode_Keuze)),"",IF(Tb_Activiteiten[[#This Row],[Eigen arbeid]]=1,Tb_Activiteiten[[#Headers],[Eigen arbeid]],"")))</f>
        <v/>
      </c>
      <c r="AM1322" t="str">
        <f>IF(ISNUMBER(FIND("arbeid",Methode_Keuze)),"",IF(ISNUMBER(FIND("arbeid",Methode_Keuze)),"",IF(Tb_Activiteiten[[#This Row],[Projectmedewerker]]=1,Tb_Activiteiten[[#Headers],[Projectmedewerker]],"")))</f>
        <v/>
      </c>
      <c r="AN1322" t="str">
        <f>IF(ISNUMBER(FIND("arbeid",Methode_Keuze)),"",IF(ISNUMBER(FIND("arbeid",Methode_Keuze)),"",IF(Tb_Activiteiten[[#This Row],[Landbouwer]]=1,Tb_Activiteiten[[#Headers],[Landbouwer]],"")))</f>
        <v/>
      </c>
      <c r="AO1322" t="str">
        <f>IF(ISNUMBER(FIND("arbeid",Methode_Keuze)),"",IF(ISNUMBER(FIND("arbeid",Methode_Keuze)),"",IF(Tb_Activiteiten[[#This Row],[Adviseur]]=1,Tb_Activiteiten[[#Headers],[Adviseur]],"")))</f>
        <v/>
      </c>
      <c r="AP1322" t="str">
        <f>IF(ISNUMBER(FIND("arbeid",Methode_Keuze)),"",IF(ISNUMBER(FIND("arbeid",Methode_Keuze)),"",IF(Tb_Activiteiten[[#This Row],[Projectleider/Expert]]=1,Tb_Activiteiten[[#Headers],[Projectleider/Expert]],"")))</f>
        <v/>
      </c>
      <c r="AQ1322" t="str">
        <f>IF(ISNUMBER(FIND("arbeid",Methode_Keuze)),"",IF(ISNUMBER(FIND("arbeid",Methode_Keuze)),"",IF(Tb_Activiteiten[[#This Row],[Arbeidskosten]]=1,Tb_Activiteiten[[#Headers],[Arbeidskosten]],"")))</f>
        <v/>
      </c>
      <c r="AR1322" t="str">
        <f>IF(ISNUMBER(FIND("arbeid",Methode_Keuze)),"",IF(ISNUMBER(FIND("arbeid",Methode_Keuze)),"",IF(Tb_Activiteiten[[#This Row],[Arbeidskosten op basis van IKS]]=1,Tb_Activiteiten[[#Headers],[Arbeidskosten op basis van IKS]],"")))</f>
        <v/>
      </c>
      <c r="AS1322" t="str">
        <f>IF(ISNUMBER(FIND("overige",Methode_Keuze)),"",IF(Tb_Activiteiten[[#This Row],[Kosten derden exclusief btw]]=1,Tb_Activiteiten[[#Headers],[Kosten derden exclusief btw]],""))</f>
        <v/>
      </c>
      <c r="AT1322" t="str">
        <f>IF(ISNUMBER(FIND("overige",Methode_Keuze)),"",IF(Tb_Activiteiten[[#This Row],[Niet verrekenbare btw]]=1,Tb_Activiteiten[[#Headers],[Niet verrekenbare btw]],""))</f>
        <v/>
      </c>
      <c r="AU1322" t="str">
        <f>IF(ISNUMBER(FIND("overige",Methode_Keuze)),"",IF(Tb_Activiteiten[[#This Row],[Grondkosten]]=1,Tb_Activiteiten[[#Headers],[Grondkosten]],""))</f>
        <v/>
      </c>
      <c r="AV1322" t="str">
        <f>IF(ISNUMBER(FIND("overige",Methode_Keuze)),"",IF(Tb_Activiteiten[[#This Row],[Bijdrage in natura (overige)]]=1,Tb_Activiteiten[[#Headers],[Bijdrage in natura (overige)]],""))</f>
        <v/>
      </c>
      <c r="AW1322" t="str">
        <f>IF(ISNUMBER(FIND("overige",Methode_Keuze)),"",IF(Tb_Activiteiten[[#This Row],[Bijdrage in natura (vrijwilligers)]]=1,Tb_Activiteiten[[#Headers],[Bijdrage in natura (vrijwilligers)]],""))</f>
        <v/>
      </c>
      <c r="AX1322" t="str">
        <f>IF(ISNUMBER(FIND("overige",Methode_Keuze)),"",IF(Tb_Activiteiten[[#This Row],[Afschrijvingskosten]]=1,Tb_Activiteiten[[#Headers],[Afschrijvingskosten]],""))</f>
        <v/>
      </c>
      <c r="AY1322" t="str">
        <f>IF(ISNUMBER(FIND("overige",Methode_Keuze)),"",IF(Tb_Activiteiten[[#This Row],[Vergoeding]]=1,Tb_Activiteiten[[#Headers],[Vergoeding]],""))</f>
        <v/>
      </c>
      <c r="AZ1322" t="str">
        <f>IF(ISNUMBER(FIND("arbeid",Methode_Keuze)),"",IF(Tb_Activiteiten[[#This Row],[Arbeidskosten - vast tarief (excl eigen arbeid)]]=1,Tb_Activiteiten[[#Headers],[Arbeidskosten - vast tarief (excl eigen arbeid)]],""))</f>
        <v/>
      </c>
      <c r="BA1322" t="str">
        <f>IF(ISNUMBER(FIND("overige",Methode_Keuze)),"",IF(Tb_Activiteiten[[#This Row],[Overige kosten]]=1,Tb_Activiteiten[[#Headers],[Overige kosten]],""))</f>
        <v/>
      </c>
    </row>
    <row r="1323" spans="1:53" x14ac:dyDescent="0.25">
      <c r="A1323" s="135"/>
      <c r="B1323" s="135"/>
      <c r="C1323" s="135"/>
      <c r="D1323" s="135"/>
      <c r="E1323" s="135"/>
      <c r="F1323" s="135"/>
      <c r="G1323" s="135"/>
      <c r="O1323" s="56"/>
      <c r="Q1323" t="str">
        <f>IFERROR(IF(VLOOKUP(Tb_Activiteiten[[#This Row],[Openstelling]],Tb_Openstelling[],2,0)=1,1,""),"")</f>
        <v/>
      </c>
      <c r="AK1323" t="str">
        <f>IF(ISNUMBER(FIND("arbeid",Methode_Keuze)),"",IF(ISNUMBER(FIND("arbeid",Methode_Keuze)),"",IF(Tb_Activiteiten[[#This Row],[Loonkosten]]=1,Tb_Activiteiten[[#Headers],[Loonkosten]],"")))</f>
        <v/>
      </c>
      <c r="AL1323" t="str">
        <f>IF(ISNUMBER(FIND("arbeid",Methode_Keuze)),"",IF(ISNUMBER(FIND("arbeid",Methode_Keuze)),"",IF(Tb_Activiteiten[[#This Row],[Eigen arbeid]]=1,Tb_Activiteiten[[#Headers],[Eigen arbeid]],"")))</f>
        <v/>
      </c>
      <c r="AM1323" t="str">
        <f>IF(ISNUMBER(FIND("arbeid",Methode_Keuze)),"",IF(ISNUMBER(FIND("arbeid",Methode_Keuze)),"",IF(Tb_Activiteiten[[#This Row],[Projectmedewerker]]=1,Tb_Activiteiten[[#Headers],[Projectmedewerker]],"")))</f>
        <v/>
      </c>
      <c r="AN1323" t="str">
        <f>IF(ISNUMBER(FIND("arbeid",Methode_Keuze)),"",IF(ISNUMBER(FIND("arbeid",Methode_Keuze)),"",IF(Tb_Activiteiten[[#This Row],[Landbouwer]]=1,Tb_Activiteiten[[#Headers],[Landbouwer]],"")))</f>
        <v/>
      </c>
      <c r="AO1323" t="str">
        <f>IF(ISNUMBER(FIND("arbeid",Methode_Keuze)),"",IF(ISNUMBER(FIND("arbeid",Methode_Keuze)),"",IF(Tb_Activiteiten[[#This Row],[Adviseur]]=1,Tb_Activiteiten[[#Headers],[Adviseur]],"")))</f>
        <v/>
      </c>
      <c r="AP1323" t="str">
        <f>IF(ISNUMBER(FIND("arbeid",Methode_Keuze)),"",IF(ISNUMBER(FIND("arbeid",Methode_Keuze)),"",IF(Tb_Activiteiten[[#This Row],[Projectleider/Expert]]=1,Tb_Activiteiten[[#Headers],[Projectleider/Expert]],"")))</f>
        <v/>
      </c>
      <c r="AQ1323" t="str">
        <f>IF(ISNUMBER(FIND("arbeid",Methode_Keuze)),"",IF(ISNUMBER(FIND("arbeid",Methode_Keuze)),"",IF(Tb_Activiteiten[[#This Row],[Arbeidskosten]]=1,Tb_Activiteiten[[#Headers],[Arbeidskosten]],"")))</f>
        <v/>
      </c>
      <c r="AR1323" t="str">
        <f>IF(ISNUMBER(FIND("arbeid",Methode_Keuze)),"",IF(ISNUMBER(FIND("arbeid",Methode_Keuze)),"",IF(Tb_Activiteiten[[#This Row],[Arbeidskosten op basis van IKS]]=1,Tb_Activiteiten[[#Headers],[Arbeidskosten op basis van IKS]],"")))</f>
        <v/>
      </c>
      <c r="AS1323" t="str">
        <f>IF(ISNUMBER(FIND("overige",Methode_Keuze)),"",IF(Tb_Activiteiten[[#This Row],[Kosten derden exclusief btw]]=1,Tb_Activiteiten[[#Headers],[Kosten derden exclusief btw]],""))</f>
        <v/>
      </c>
      <c r="AT1323" t="str">
        <f>IF(ISNUMBER(FIND("overige",Methode_Keuze)),"",IF(Tb_Activiteiten[[#This Row],[Niet verrekenbare btw]]=1,Tb_Activiteiten[[#Headers],[Niet verrekenbare btw]],""))</f>
        <v/>
      </c>
      <c r="AU1323" t="str">
        <f>IF(ISNUMBER(FIND("overige",Methode_Keuze)),"",IF(Tb_Activiteiten[[#This Row],[Grondkosten]]=1,Tb_Activiteiten[[#Headers],[Grondkosten]],""))</f>
        <v/>
      </c>
      <c r="AV1323" t="str">
        <f>IF(ISNUMBER(FIND("overige",Methode_Keuze)),"",IF(Tb_Activiteiten[[#This Row],[Bijdrage in natura (overige)]]=1,Tb_Activiteiten[[#Headers],[Bijdrage in natura (overige)]],""))</f>
        <v/>
      </c>
      <c r="AW1323" t="str">
        <f>IF(ISNUMBER(FIND("overige",Methode_Keuze)),"",IF(Tb_Activiteiten[[#This Row],[Bijdrage in natura (vrijwilligers)]]=1,Tb_Activiteiten[[#Headers],[Bijdrage in natura (vrijwilligers)]],""))</f>
        <v/>
      </c>
      <c r="AX1323" t="str">
        <f>IF(ISNUMBER(FIND("overige",Methode_Keuze)),"",IF(Tb_Activiteiten[[#This Row],[Afschrijvingskosten]]=1,Tb_Activiteiten[[#Headers],[Afschrijvingskosten]],""))</f>
        <v/>
      </c>
      <c r="AY1323" t="str">
        <f>IF(ISNUMBER(FIND("overige",Methode_Keuze)),"",IF(Tb_Activiteiten[[#This Row],[Vergoeding]]=1,Tb_Activiteiten[[#Headers],[Vergoeding]],""))</f>
        <v/>
      </c>
      <c r="AZ1323" t="str">
        <f>IF(ISNUMBER(FIND("arbeid",Methode_Keuze)),"",IF(Tb_Activiteiten[[#This Row],[Arbeidskosten - vast tarief (excl eigen arbeid)]]=1,Tb_Activiteiten[[#Headers],[Arbeidskosten - vast tarief (excl eigen arbeid)]],""))</f>
        <v/>
      </c>
      <c r="BA1323" t="str">
        <f>IF(ISNUMBER(FIND("overige",Methode_Keuze)),"",IF(Tb_Activiteiten[[#This Row],[Overige kosten]]=1,Tb_Activiteiten[[#Headers],[Overige kosten]],""))</f>
        <v/>
      </c>
    </row>
    <row r="1324" spans="1:53" x14ac:dyDescent="0.25">
      <c r="O1324" s="56"/>
      <c r="Q1324" t="str">
        <f>IFERROR(IF(VLOOKUP(Tb_Activiteiten[[#This Row],[Openstelling]],Tb_Openstelling[],2,0)=1,1,""),"")</f>
        <v/>
      </c>
      <c r="AK1324" t="str">
        <f>IF(ISNUMBER(FIND("arbeid",Methode_Keuze)),"",IF(ISNUMBER(FIND("arbeid",Methode_Keuze)),"",IF(Tb_Activiteiten[[#This Row],[Loonkosten]]=1,Tb_Activiteiten[[#Headers],[Loonkosten]],"")))</f>
        <v/>
      </c>
      <c r="AL1324" t="str">
        <f>IF(ISNUMBER(FIND("arbeid",Methode_Keuze)),"",IF(ISNUMBER(FIND("arbeid",Methode_Keuze)),"",IF(Tb_Activiteiten[[#This Row],[Eigen arbeid]]=1,Tb_Activiteiten[[#Headers],[Eigen arbeid]],"")))</f>
        <v/>
      </c>
      <c r="AM1324" t="str">
        <f>IF(ISNUMBER(FIND("arbeid",Methode_Keuze)),"",IF(ISNUMBER(FIND("arbeid",Methode_Keuze)),"",IF(Tb_Activiteiten[[#This Row],[Projectmedewerker]]=1,Tb_Activiteiten[[#Headers],[Projectmedewerker]],"")))</f>
        <v/>
      </c>
      <c r="AN1324" t="str">
        <f>IF(ISNUMBER(FIND("arbeid",Methode_Keuze)),"",IF(ISNUMBER(FIND("arbeid",Methode_Keuze)),"",IF(Tb_Activiteiten[[#This Row],[Landbouwer]]=1,Tb_Activiteiten[[#Headers],[Landbouwer]],"")))</f>
        <v/>
      </c>
      <c r="AO1324" t="str">
        <f>IF(ISNUMBER(FIND("arbeid",Methode_Keuze)),"",IF(ISNUMBER(FIND("arbeid",Methode_Keuze)),"",IF(Tb_Activiteiten[[#This Row],[Adviseur]]=1,Tb_Activiteiten[[#Headers],[Adviseur]],"")))</f>
        <v/>
      </c>
      <c r="AP1324" t="str">
        <f>IF(ISNUMBER(FIND("arbeid",Methode_Keuze)),"",IF(ISNUMBER(FIND("arbeid",Methode_Keuze)),"",IF(Tb_Activiteiten[[#This Row],[Projectleider/Expert]]=1,Tb_Activiteiten[[#Headers],[Projectleider/Expert]],"")))</f>
        <v/>
      </c>
      <c r="AQ1324" t="str">
        <f>IF(ISNUMBER(FIND("arbeid",Methode_Keuze)),"",IF(ISNUMBER(FIND("arbeid",Methode_Keuze)),"",IF(Tb_Activiteiten[[#This Row],[Arbeidskosten]]=1,Tb_Activiteiten[[#Headers],[Arbeidskosten]],"")))</f>
        <v/>
      </c>
      <c r="AR1324" t="str">
        <f>IF(ISNUMBER(FIND("arbeid",Methode_Keuze)),"",IF(ISNUMBER(FIND("arbeid",Methode_Keuze)),"",IF(Tb_Activiteiten[[#This Row],[Arbeidskosten op basis van IKS]]=1,Tb_Activiteiten[[#Headers],[Arbeidskosten op basis van IKS]],"")))</f>
        <v/>
      </c>
      <c r="AS1324" t="str">
        <f>IF(ISNUMBER(FIND("overige",Methode_Keuze)),"",IF(Tb_Activiteiten[[#This Row],[Kosten derden exclusief btw]]=1,Tb_Activiteiten[[#Headers],[Kosten derden exclusief btw]],""))</f>
        <v/>
      </c>
      <c r="AT1324" t="str">
        <f>IF(ISNUMBER(FIND("overige",Methode_Keuze)),"",IF(Tb_Activiteiten[[#This Row],[Niet verrekenbare btw]]=1,Tb_Activiteiten[[#Headers],[Niet verrekenbare btw]],""))</f>
        <v/>
      </c>
      <c r="AU1324" t="str">
        <f>IF(ISNUMBER(FIND("overige",Methode_Keuze)),"",IF(Tb_Activiteiten[[#This Row],[Grondkosten]]=1,Tb_Activiteiten[[#Headers],[Grondkosten]],""))</f>
        <v/>
      </c>
      <c r="AV1324" t="str">
        <f>IF(ISNUMBER(FIND("overige",Methode_Keuze)),"",IF(Tb_Activiteiten[[#This Row],[Bijdrage in natura (overige)]]=1,Tb_Activiteiten[[#Headers],[Bijdrage in natura (overige)]],""))</f>
        <v/>
      </c>
      <c r="AW1324" t="str">
        <f>IF(ISNUMBER(FIND("overige",Methode_Keuze)),"",IF(Tb_Activiteiten[[#This Row],[Bijdrage in natura (vrijwilligers)]]=1,Tb_Activiteiten[[#Headers],[Bijdrage in natura (vrijwilligers)]],""))</f>
        <v/>
      </c>
      <c r="AX1324" t="str">
        <f>IF(ISNUMBER(FIND("overige",Methode_Keuze)),"",IF(Tb_Activiteiten[[#This Row],[Afschrijvingskosten]]=1,Tb_Activiteiten[[#Headers],[Afschrijvingskosten]],""))</f>
        <v/>
      </c>
      <c r="AY1324" t="str">
        <f>IF(ISNUMBER(FIND("overige",Methode_Keuze)),"",IF(Tb_Activiteiten[[#This Row],[Vergoeding]]=1,Tb_Activiteiten[[#Headers],[Vergoeding]],""))</f>
        <v/>
      </c>
      <c r="AZ1324" t="str">
        <f>IF(ISNUMBER(FIND("arbeid",Methode_Keuze)),"",IF(Tb_Activiteiten[[#This Row],[Arbeidskosten - vast tarief (excl eigen arbeid)]]=1,Tb_Activiteiten[[#Headers],[Arbeidskosten - vast tarief (excl eigen arbeid)]],""))</f>
        <v/>
      </c>
      <c r="BA1324" t="str">
        <f>IF(ISNUMBER(FIND("overige",Methode_Keuze)),"",IF(Tb_Activiteiten[[#This Row],[Overige kosten]]=1,Tb_Activiteiten[[#Headers],[Overige kosten]],""))</f>
        <v/>
      </c>
    </row>
    <row r="1325" spans="1:53" x14ac:dyDescent="0.25">
      <c r="O1325" s="56"/>
      <c r="Q1325" t="str">
        <f>IFERROR(IF(VLOOKUP(Tb_Activiteiten[[#This Row],[Openstelling]],Tb_Openstelling[],2,0)=1,1,""),"")</f>
        <v/>
      </c>
      <c r="AK1325" t="str">
        <f>IF(ISNUMBER(FIND("arbeid",Methode_Keuze)),"",IF(ISNUMBER(FIND("arbeid",Methode_Keuze)),"",IF(Tb_Activiteiten[[#This Row],[Loonkosten]]=1,Tb_Activiteiten[[#Headers],[Loonkosten]],"")))</f>
        <v/>
      </c>
      <c r="AL1325" t="str">
        <f>IF(ISNUMBER(FIND("arbeid",Methode_Keuze)),"",IF(ISNUMBER(FIND("arbeid",Methode_Keuze)),"",IF(Tb_Activiteiten[[#This Row],[Eigen arbeid]]=1,Tb_Activiteiten[[#Headers],[Eigen arbeid]],"")))</f>
        <v/>
      </c>
      <c r="AM1325" t="str">
        <f>IF(ISNUMBER(FIND("arbeid",Methode_Keuze)),"",IF(ISNUMBER(FIND("arbeid",Methode_Keuze)),"",IF(Tb_Activiteiten[[#This Row],[Projectmedewerker]]=1,Tb_Activiteiten[[#Headers],[Projectmedewerker]],"")))</f>
        <v/>
      </c>
      <c r="AN1325" t="str">
        <f>IF(ISNUMBER(FIND("arbeid",Methode_Keuze)),"",IF(ISNUMBER(FIND("arbeid",Methode_Keuze)),"",IF(Tb_Activiteiten[[#This Row],[Landbouwer]]=1,Tb_Activiteiten[[#Headers],[Landbouwer]],"")))</f>
        <v/>
      </c>
      <c r="AO1325" t="str">
        <f>IF(ISNUMBER(FIND("arbeid",Methode_Keuze)),"",IF(ISNUMBER(FIND("arbeid",Methode_Keuze)),"",IF(Tb_Activiteiten[[#This Row],[Adviseur]]=1,Tb_Activiteiten[[#Headers],[Adviseur]],"")))</f>
        <v/>
      </c>
      <c r="AP1325" t="str">
        <f>IF(ISNUMBER(FIND("arbeid",Methode_Keuze)),"",IF(ISNUMBER(FIND("arbeid",Methode_Keuze)),"",IF(Tb_Activiteiten[[#This Row],[Projectleider/Expert]]=1,Tb_Activiteiten[[#Headers],[Projectleider/Expert]],"")))</f>
        <v/>
      </c>
      <c r="AQ1325" t="str">
        <f>IF(ISNUMBER(FIND("arbeid",Methode_Keuze)),"",IF(ISNUMBER(FIND("arbeid",Methode_Keuze)),"",IF(Tb_Activiteiten[[#This Row],[Arbeidskosten]]=1,Tb_Activiteiten[[#Headers],[Arbeidskosten]],"")))</f>
        <v/>
      </c>
      <c r="AR1325" t="str">
        <f>IF(ISNUMBER(FIND("arbeid",Methode_Keuze)),"",IF(ISNUMBER(FIND("arbeid",Methode_Keuze)),"",IF(Tb_Activiteiten[[#This Row],[Arbeidskosten op basis van IKS]]=1,Tb_Activiteiten[[#Headers],[Arbeidskosten op basis van IKS]],"")))</f>
        <v/>
      </c>
      <c r="AS1325" t="str">
        <f>IF(ISNUMBER(FIND("overige",Methode_Keuze)),"",IF(Tb_Activiteiten[[#This Row],[Kosten derden exclusief btw]]=1,Tb_Activiteiten[[#Headers],[Kosten derden exclusief btw]],""))</f>
        <v/>
      </c>
      <c r="AT1325" t="str">
        <f>IF(ISNUMBER(FIND("overige",Methode_Keuze)),"",IF(Tb_Activiteiten[[#This Row],[Niet verrekenbare btw]]=1,Tb_Activiteiten[[#Headers],[Niet verrekenbare btw]],""))</f>
        <v/>
      </c>
      <c r="AU1325" t="str">
        <f>IF(ISNUMBER(FIND("overige",Methode_Keuze)),"",IF(Tb_Activiteiten[[#This Row],[Grondkosten]]=1,Tb_Activiteiten[[#Headers],[Grondkosten]],""))</f>
        <v/>
      </c>
      <c r="AV1325" t="str">
        <f>IF(ISNUMBER(FIND("overige",Methode_Keuze)),"",IF(Tb_Activiteiten[[#This Row],[Bijdrage in natura (overige)]]=1,Tb_Activiteiten[[#Headers],[Bijdrage in natura (overige)]],""))</f>
        <v/>
      </c>
      <c r="AW1325" t="str">
        <f>IF(ISNUMBER(FIND("overige",Methode_Keuze)),"",IF(Tb_Activiteiten[[#This Row],[Bijdrage in natura (vrijwilligers)]]=1,Tb_Activiteiten[[#Headers],[Bijdrage in natura (vrijwilligers)]],""))</f>
        <v/>
      </c>
      <c r="AX1325" t="str">
        <f>IF(ISNUMBER(FIND("overige",Methode_Keuze)),"",IF(Tb_Activiteiten[[#This Row],[Afschrijvingskosten]]=1,Tb_Activiteiten[[#Headers],[Afschrijvingskosten]],""))</f>
        <v/>
      </c>
      <c r="AY1325" t="str">
        <f>IF(ISNUMBER(FIND("overige",Methode_Keuze)),"",IF(Tb_Activiteiten[[#This Row],[Vergoeding]]=1,Tb_Activiteiten[[#Headers],[Vergoeding]],""))</f>
        <v/>
      </c>
      <c r="AZ1325" t="str">
        <f>IF(ISNUMBER(FIND("arbeid",Methode_Keuze)),"",IF(Tb_Activiteiten[[#This Row],[Arbeidskosten - vast tarief (excl eigen arbeid)]]=1,Tb_Activiteiten[[#Headers],[Arbeidskosten - vast tarief (excl eigen arbeid)]],""))</f>
        <v/>
      </c>
      <c r="BA1325" t="str">
        <f>IF(ISNUMBER(FIND("overige",Methode_Keuze)),"",IF(Tb_Activiteiten[[#This Row],[Overige kosten]]=1,Tb_Activiteiten[[#Headers],[Overige kosten]],""))</f>
        <v/>
      </c>
    </row>
    <row r="1326" spans="1:53" x14ac:dyDescent="0.25">
      <c r="O1326" s="56"/>
      <c r="Q1326" t="str">
        <f>IFERROR(IF(VLOOKUP(Tb_Activiteiten[[#This Row],[Openstelling]],Tb_Openstelling[],2,0)=1,1,""),"")</f>
        <v/>
      </c>
      <c r="AK1326" t="str">
        <f>IF(ISNUMBER(FIND("arbeid",Methode_Keuze)),"",IF(ISNUMBER(FIND("arbeid",Methode_Keuze)),"",IF(Tb_Activiteiten[[#This Row],[Loonkosten]]=1,Tb_Activiteiten[[#Headers],[Loonkosten]],"")))</f>
        <v/>
      </c>
      <c r="AL1326" t="str">
        <f>IF(ISNUMBER(FIND("arbeid",Methode_Keuze)),"",IF(ISNUMBER(FIND("arbeid",Methode_Keuze)),"",IF(Tb_Activiteiten[[#This Row],[Eigen arbeid]]=1,Tb_Activiteiten[[#Headers],[Eigen arbeid]],"")))</f>
        <v/>
      </c>
      <c r="AM1326" t="str">
        <f>IF(ISNUMBER(FIND("arbeid",Methode_Keuze)),"",IF(ISNUMBER(FIND("arbeid",Methode_Keuze)),"",IF(Tb_Activiteiten[[#This Row],[Projectmedewerker]]=1,Tb_Activiteiten[[#Headers],[Projectmedewerker]],"")))</f>
        <v/>
      </c>
      <c r="AN1326" t="str">
        <f>IF(ISNUMBER(FIND("arbeid",Methode_Keuze)),"",IF(ISNUMBER(FIND("arbeid",Methode_Keuze)),"",IF(Tb_Activiteiten[[#This Row],[Landbouwer]]=1,Tb_Activiteiten[[#Headers],[Landbouwer]],"")))</f>
        <v/>
      </c>
      <c r="AO1326" t="str">
        <f>IF(ISNUMBER(FIND("arbeid",Methode_Keuze)),"",IF(ISNUMBER(FIND("arbeid",Methode_Keuze)),"",IF(Tb_Activiteiten[[#This Row],[Adviseur]]=1,Tb_Activiteiten[[#Headers],[Adviseur]],"")))</f>
        <v/>
      </c>
      <c r="AP1326" t="str">
        <f>IF(ISNUMBER(FIND("arbeid",Methode_Keuze)),"",IF(ISNUMBER(FIND("arbeid",Methode_Keuze)),"",IF(Tb_Activiteiten[[#This Row],[Projectleider/Expert]]=1,Tb_Activiteiten[[#Headers],[Projectleider/Expert]],"")))</f>
        <v/>
      </c>
      <c r="AQ1326" t="str">
        <f>IF(ISNUMBER(FIND("arbeid",Methode_Keuze)),"",IF(ISNUMBER(FIND("arbeid",Methode_Keuze)),"",IF(Tb_Activiteiten[[#This Row],[Arbeidskosten]]=1,Tb_Activiteiten[[#Headers],[Arbeidskosten]],"")))</f>
        <v/>
      </c>
      <c r="AR1326" t="str">
        <f>IF(ISNUMBER(FIND("arbeid",Methode_Keuze)),"",IF(ISNUMBER(FIND("arbeid",Methode_Keuze)),"",IF(Tb_Activiteiten[[#This Row],[Arbeidskosten op basis van IKS]]=1,Tb_Activiteiten[[#Headers],[Arbeidskosten op basis van IKS]],"")))</f>
        <v/>
      </c>
      <c r="AS1326" t="str">
        <f>IF(ISNUMBER(FIND("overige",Methode_Keuze)),"",IF(Tb_Activiteiten[[#This Row],[Kosten derden exclusief btw]]=1,Tb_Activiteiten[[#Headers],[Kosten derden exclusief btw]],""))</f>
        <v/>
      </c>
      <c r="AT1326" t="str">
        <f>IF(ISNUMBER(FIND("overige",Methode_Keuze)),"",IF(Tb_Activiteiten[[#This Row],[Niet verrekenbare btw]]=1,Tb_Activiteiten[[#Headers],[Niet verrekenbare btw]],""))</f>
        <v/>
      </c>
      <c r="AU1326" t="str">
        <f>IF(ISNUMBER(FIND("overige",Methode_Keuze)),"",IF(Tb_Activiteiten[[#This Row],[Grondkosten]]=1,Tb_Activiteiten[[#Headers],[Grondkosten]],""))</f>
        <v/>
      </c>
      <c r="AV1326" t="str">
        <f>IF(ISNUMBER(FIND("overige",Methode_Keuze)),"",IF(Tb_Activiteiten[[#This Row],[Bijdrage in natura (overige)]]=1,Tb_Activiteiten[[#Headers],[Bijdrage in natura (overige)]],""))</f>
        <v/>
      </c>
      <c r="AW1326" t="str">
        <f>IF(ISNUMBER(FIND("overige",Methode_Keuze)),"",IF(Tb_Activiteiten[[#This Row],[Bijdrage in natura (vrijwilligers)]]=1,Tb_Activiteiten[[#Headers],[Bijdrage in natura (vrijwilligers)]],""))</f>
        <v/>
      </c>
      <c r="AX1326" t="str">
        <f>IF(ISNUMBER(FIND("overige",Methode_Keuze)),"",IF(Tb_Activiteiten[[#This Row],[Afschrijvingskosten]]=1,Tb_Activiteiten[[#Headers],[Afschrijvingskosten]],""))</f>
        <v/>
      </c>
      <c r="AY1326" t="str">
        <f>IF(ISNUMBER(FIND("overige",Methode_Keuze)),"",IF(Tb_Activiteiten[[#This Row],[Vergoeding]]=1,Tb_Activiteiten[[#Headers],[Vergoeding]],""))</f>
        <v/>
      </c>
      <c r="AZ1326" t="str">
        <f>IF(ISNUMBER(FIND("arbeid",Methode_Keuze)),"",IF(Tb_Activiteiten[[#This Row],[Arbeidskosten - vast tarief (excl eigen arbeid)]]=1,Tb_Activiteiten[[#Headers],[Arbeidskosten - vast tarief (excl eigen arbeid)]],""))</f>
        <v/>
      </c>
      <c r="BA1326" t="str">
        <f>IF(ISNUMBER(FIND("overige",Methode_Keuze)),"",IF(Tb_Activiteiten[[#This Row],[Overige kosten]]=1,Tb_Activiteiten[[#Headers],[Overige kosten]],""))</f>
        <v/>
      </c>
    </row>
    <row r="1327" spans="1:53" x14ac:dyDescent="0.25">
      <c r="O1327" s="56"/>
      <c r="Q1327" t="str">
        <f>IFERROR(IF(VLOOKUP(Tb_Activiteiten[[#This Row],[Openstelling]],Tb_Openstelling[],2,0)=1,1,""),"")</f>
        <v/>
      </c>
      <c r="AK1327" t="str">
        <f>IF(ISNUMBER(FIND("arbeid",Methode_Keuze)),"",IF(ISNUMBER(FIND("arbeid",Methode_Keuze)),"",IF(Tb_Activiteiten[[#This Row],[Loonkosten]]=1,Tb_Activiteiten[[#Headers],[Loonkosten]],"")))</f>
        <v/>
      </c>
      <c r="AL1327" t="str">
        <f>IF(ISNUMBER(FIND("arbeid",Methode_Keuze)),"",IF(ISNUMBER(FIND("arbeid",Methode_Keuze)),"",IF(Tb_Activiteiten[[#This Row],[Eigen arbeid]]=1,Tb_Activiteiten[[#Headers],[Eigen arbeid]],"")))</f>
        <v/>
      </c>
      <c r="AM1327" t="str">
        <f>IF(ISNUMBER(FIND("arbeid",Methode_Keuze)),"",IF(ISNUMBER(FIND("arbeid",Methode_Keuze)),"",IF(Tb_Activiteiten[[#This Row],[Projectmedewerker]]=1,Tb_Activiteiten[[#Headers],[Projectmedewerker]],"")))</f>
        <v/>
      </c>
      <c r="AN1327" t="str">
        <f>IF(ISNUMBER(FIND("arbeid",Methode_Keuze)),"",IF(ISNUMBER(FIND("arbeid",Methode_Keuze)),"",IF(Tb_Activiteiten[[#This Row],[Landbouwer]]=1,Tb_Activiteiten[[#Headers],[Landbouwer]],"")))</f>
        <v/>
      </c>
      <c r="AO1327" t="str">
        <f>IF(ISNUMBER(FIND("arbeid",Methode_Keuze)),"",IF(ISNUMBER(FIND("arbeid",Methode_Keuze)),"",IF(Tb_Activiteiten[[#This Row],[Adviseur]]=1,Tb_Activiteiten[[#Headers],[Adviseur]],"")))</f>
        <v/>
      </c>
      <c r="AP1327" t="str">
        <f>IF(ISNUMBER(FIND("arbeid",Methode_Keuze)),"",IF(ISNUMBER(FIND("arbeid",Methode_Keuze)),"",IF(Tb_Activiteiten[[#This Row],[Projectleider/Expert]]=1,Tb_Activiteiten[[#Headers],[Projectleider/Expert]],"")))</f>
        <v/>
      </c>
      <c r="AQ1327" t="str">
        <f>IF(ISNUMBER(FIND("arbeid",Methode_Keuze)),"",IF(ISNUMBER(FIND("arbeid",Methode_Keuze)),"",IF(Tb_Activiteiten[[#This Row],[Arbeidskosten]]=1,Tb_Activiteiten[[#Headers],[Arbeidskosten]],"")))</f>
        <v/>
      </c>
      <c r="AR1327" t="str">
        <f>IF(ISNUMBER(FIND("arbeid",Methode_Keuze)),"",IF(ISNUMBER(FIND("arbeid",Methode_Keuze)),"",IF(Tb_Activiteiten[[#This Row],[Arbeidskosten op basis van IKS]]=1,Tb_Activiteiten[[#Headers],[Arbeidskosten op basis van IKS]],"")))</f>
        <v/>
      </c>
      <c r="AS1327" t="str">
        <f>IF(ISNUMBER(FIND("overige",Methode_Keuze)),"",IF(Tb_Activiteiten[[#This Row],[Kosten derden exclusief btw]]=1,Tb_Activiteiten[[#Headers],[Kosten derden exclusief btw]],""))</f>
        <v/>
      </c>
      <c r="AT1327" t="str">
        <f>IF(ISNUMBER(FIND("overige",Methode_Keuze)),"",IF(Tb_Activiteiten[[#This Row],[Niet verrekenbare btw]]=1,Tb_Activiteiten[[#Headers],[Niet verrekenbare btw]],""))</f>
        <v/>
      </c>
      <c r="AU1327" t="str">
        <f>IF(ISNUMBER(FIND("overige",Methode_Keuze)),"",IF(Tb_Activiteiten[[#This Row],[Grondkosten]]=1,Tb_Activiteiten[[#Headers],[Grondkosten]],""))</f>
        <v/>
      </c>
      <c r="AV1327" t="str">
        <f>IF(ISNUMBER(FIND("overige",Methode_Keuze)),"",IF(Tb_Activiteiten[[#This Row],[Bijdrage in natura (overige)]]=1,Tb_Activiteiten[[#Headers],[Bijdrage in natura (overige)]],""))</f>
        <v/>
      </c>
      <c r="AW1327" t="str">
        <f>IF(ISNUMBER(FIND("overige",Methode_Keuze)),"",IF(Tb_Activiteiten[[#This Row],[Bijdrage in natura (vrijwilligers)]]=1,Tb_Activiteiten[[#Headers],[Bijdrage in natura (vrijwilligers)]],""))</f>
        <v/>
      </c>
      <c r="AX1327" t="str">
        <f>IF(ISNUMBER(FIND("overige",Methode_Keuze)),"",IF(Tb_Activiteiten[[#This Row],[Afschrijvingskosten]]=1,Tb_Activiteiten[[#Headers],[Afschrijvingskosten]],""))</f>
        <v/>
      </c>
      <c r="AY1327" t="str">
        <f>IF(ISNUMBER(FIND("overige",Methode_Keuze)),"",IF(Tb_Activiteiten[[#This Row],[Vergoeding]]=1,Tb_Activiteiten[[#Headers],[Vergoeding]],""))</f>
        <v/>
      </c>
      <c r="AZ1327" t="str">
        <f>IF(ISNUMBER(FIND("arbeid",Methode_Keuze)),"",IF(Tb_Activiteiten[[#This Row],[Arbeidskosten - vast tarief (excl eigen arbeid)]]=1,Tb_Activiteiten[[#Headers],[Arbeidskosten - vast tarief (excl eigen arbeid)]],""))</f>
        <v/>
      </c>
      <c r="BA1327" t="str">
        <f>IF(ISNUMBER(FIND("overige",Methode_Keuze)),"",IF(Tb_Activiteiten[[#This Row],[Overige kosten]]=1,Tb_Activiteiten[[#Headers],[Overige kosten]],""))</f>
        <v/>
      </c>
    </row>
    <row r="1328" spans="1:53" x14ac:dyDescent="0.25">
      <c r="O1328" s="56"/>
      <c r="Q1328" t="str">
        <f>IFERROR(IF(VLOOKUP(Tb_Activiteiten[[#This Row],[Openstelling]],Tb_Openstelling[],2,0)=1,1,""),"")</f>
        <v/>
      </c>
      <c r="AK1328" t="str">
        <f>IF(ISNUMBER(FIND("arbeid",Methode_Keuze)),"",IF(ISNUMBER(FIND("arbeid",Methode_Keuze)),"",IF(Tb_Activiteiten[[#This Row],[Loonkosten]]=1,Tb_Activiteiten[[#Headers],[Loonkosten]],"")))</f>
        <v/>
      </c>
      <c r="AL1328" t="str">
        <f>IF(ISNUMBER(FIND("arbeid",Methode_Keuze)),"",IF(ISNUMBER(FIND("arbeid",Methode_Keuze)),"",IF(Tb_Activiteiten[[#This Row],[Eigen arbeid]]=1,Tb_Activiteiten[[#Headers],[Eigen arbeid]],"")))</f>
        <v/>
      </c>
      <c r="AM1328" t="str">
        <f>IF(ISNUMBER(FIND("arbeid",Methode_Keuze)),"",IF(ISNUMBER(FIND("arbeid",Methode_Keuze)),"",IF(Tb_Activiteiten[[#This Row],[Projectmedewerker]]=1,Tb_Activiteiten[[#Headers],[Projectmedewerker]],"")))</f>
        <v/>
      </c>
      <c r="AN1328" t="str">
        <f>IF(ISNUMBER(FIND("arbeid",Methode_Keuze)),"",IF(ISNUMBER(FIND("arbeid",Methode_Keuze)),"",IF(Tb_Activiteiten[[#This Row],[Landbouwer]]=1,Tb_Activiteiten[[#Headers],[Landbouwer]],"")))</f>
        <v/>
      </c>
      <c r="AO1328" t="str">
        <f>IF(ISNUMBER(FIND("arbeid",Methode_Keuze)),"",IF(ISNUMBER(FIND("arbeid",Methode_Keuze)),"",IF(Tb_Activiteiten[[#This Row],[Adviseur]]=1,Tb_Activiteiten[[#Headers],[Adviseur]],"")))</f>
        <v/>
      </c>
      <c r="AP1328" t="str">
        <f>IF(ISNUMBER(FIND("arbeid",Methode_Keuze)),"",IF(ISNUMBER(FIND("arbeid",Methode_Keuze)),"",IF(Tb_Activiteiten[[#This Row],[Projectleider/Expert]]=1,Tb_Activiteiten[[#Headers],[Projectleider/Expert]],"")))</f>
        <v/>
      </c>
      <c r="AQ1328" t="str">
        <f>IF(ISNUMBER(FIND("arbeid",Methode_Keuze)),"",IF(ISNUMBER(FIND("arbeid",Methode_Keuze)),"",IF(Tb_Activiteiten[[#This Row],[Arbeidskosten]]=1,Tb_Activiteiten[[#Headers],[Arbeidskosten]],"")))</f>
        <v/>
      </c>
      <c r="AR1328" t="str">
        <f>IF(ISNUMBER(FIND("arbeid",Methode_Keuze)),"",IF(ISNUMBER(FIND("arbeid",Methode_Keuze)),"",IF(Tb_Activiteiten[[#This Row],[Arbeidskosten op basis van IKS]]=1,Tb_Activiteiten[[#Headers],[Arbeidskosten op basis van IKS]],"")))</f>
        <v/>
      </c>
      <c r="AS1328" t="str">
        <f>IF(ISNUMBER(FIND("overige",Methode_Keuze)),"",IF(Tb_Activiteiten[[#This Row],[Kosten derden exclusief btw]]=1,Tb_Activiteiten[[#Headers],[Kosten derden exclusief btw]],""))</f>
        <v/>
      </c>
      <c r="AT1328" t="str">
        <f>IF(ISNUMBER(FIND("overige",Methode_Keuze)),"",IF(Tb_Activiteiten[[#This Row],[Niet verrekenbare btw]]=1,Tb_Activiteiten[[#Headers],[Niet verrekenbare btw]],""))</f>
        <v/>
      </c>
      <c r="AU1328" t="str">
        <f>IF(ISNUMBER(FIND("overige",Methode_Keuze)),"",IF(Tb_Activiteiten[[#This Row],[Grondkosten]]=1,Tb_Activiteiten[[#Headers],[Grondkosten]],""))</f>
        <v/>
      </c>
      <c r="AV1328" t="str">
        <f>IF(ISNUMBER(FIND("overige",Methode_Keuze)),"",IF(Tb_Activiteiten[[#This Row],[Bijdrage in natura (overige)]]=1,Tb_Activiteiten[[#Headers],[Bijdrage in natura (overige)]],""))</f>
        <v/>
      </c>
      <c r="AW1328" t="str">
        <f>IF(ISNUMBER(FIND("overige",Methode_Keuze)),"",IF(Tb_Activiteiten[[#This Row],[Bijdrage in natura (vrijwilligers)]]=1,Tb_Activiteiten[[#Headers],[Bijdrage in natura (vrijwilligers)]],""))</f>
        <v/>
      </c>
      <c r="AX1328" t="str">
        <f>IF(ISNUMBER(FIND("overige",Methode_Keuze)),"",IF(Tb_Activiteiten[[#This Row],[Afschrijvingskosten]]=1,Tb_Activiteiten[[#Headers],[Afschrijvingskosten]],""))</f>
        <v/>
      </c>
      <c r="AY1328" t="str">
        <f>IF(ISNUMBER(FIND("overige",Methode_Keuze)),"",IF(Tb_Activiteiten[[#This Row],[Vergoeding]]=1,Tb_Activiteiten[[#Headers],[Vergoeding]],""))</f>
        <v/>
      </c>
      <c r="AZ1328" t="str">
        <f>IF(ISNUMBER(FIND("arbeid",Methode_Keuze)),"",IF(Tb_Activiteiten[[#This Row],[Arbeidskosten - vast tarief (excl eigen arbeid)]]=1,Tb_Activiteiten[[#Headers],[Arbeidskosten - vast tarief (excl eigen arbeid)]],""))</f>
        <v/>
      </c>
      <c r="BA1328" t="str">
        <f>IF(ISNUMBER(FIND("overige",Methode_Keuze)),"",IF(Tb_Activiteiten[[#This Row],[Overige kosten]]=1,Tb_Activiteiten[[#Headers],[Overige kosten]],""))</f>
        <v/>
      </c>
    </row>
    <row r="1329" spans="15:53" x14ac:dyDescent="0.25">
      <c r="O1329" s="56"/>
      <c r="Q1329" t="str">
        <f>IFERROR(IF(VLOOKUP(Tb_Activiteiten[[#This Row],[Openstelling]],Tb_Openstelling[],2,0)=1,1,""),"")</f>
        <v/>
      </c>
      <c r="AK1329" t="str">
        <f>IF(ISNUMBER(FIND("arbeid",Methode_Keuze)),"",IF(ISNUMBER(FIND("arbeid",Methode_Keuze)),"",IF(Tb_Activiteiten[[#This Row],[Loonkosten]]=1,Tb_Activiteiten[[#Headers],[Loonkosten]],"")))</f>
        <v/>
      </c>
      <c r="AL1329" t="str">
        <f>IF(ISNUMBER(FIND("arbeid",Methode_Keuze)),"",IF(ISNUMBER(FIND("arbeid",Methode_Keuze)),"",IF(Tb_Activiteiten[[#This Row],[Eigen arbeid]]=1,Tb_Activiteiten[[#Headers],[Eigen arbeid]],"")))</f>
        <v/>
      </c>
      <c r="AM1329" t="str">
        <f>IF(ISNUMBER(FIND("arbeid",Methode_Keuze)),"",IF(ISNUMBER(FIND("arbeid",Methode_Keuze)),"",IF(Tb_Activiteiten[[#This Row],[Projectmedewerker]]=1,Tb_Activiteiten[[#Headers],[Projectmedewerker]],"")))</f>
        <v/>
      </c>
      <c r="AN1329" t="str">
        <f>IF(ISNUMBER(FIND("arbeid",Methode_Keuze)),"",IF(ISNUMBER(FIND("arbeid",Methode_Keuze)),"",IF(Tb_Activiteiten[[#This Row],[Landbouwer]]=1,Tb_Activiteiten[[#Headers],[Landbouwer]],"")))</f>
        <v/>
      </c>
      <c r="AO1329" t="str">
        <f>IF(ISNUMBER(FIND("arbeid",Methode_Keuze)),"",IF(ISNUMBER(FIND("arbeid",Methode_Keuze)),"",IF(Tb_Activiteiten[[#This Row],[Adviseur]]=1,Tb_Activiteiten[[#Headers],[Adviseur]],"")))</f>
        <v/>
      </c>
      <c r="AP1329" t="str">
        <f>IF(ISNUMBER(FIND("arbeid",Methode_Keuze)),"",IF(ISNUMBER(FIND("arbeid",Methode_Keuze)),"",IF(Tb_Activiteiten[[#This Row],[Projectleider/Expert]]=1,Tb_Activiteiten[[#Headers],[Projectleider/Expert]],"")))</f>
        <v/>
      </c>
      <c r="AQ1329" t="str">
        <f>IF(ISNUMBER(FIND("arbeid",Methode_Keuze)),"",IF(ISNUMBER(FIND("arbeid",Methode_Keuze)),"",IF(Tb_Activiteiten[[#This Row],[Arbeidskosten]]=1,Tb_Activiteiten[[#Headers],[Arbeidskosten]],"")))</f>
        <v/>
      </c>
      <c r="AR1329" t="str">
        <f>IF(ISNUMBER(FIND("arbeid",Methode_Keuze)),"",IF(ISNUMBER(FIND("arbeid",Methode_Keuze)),"",IF(Tb_Activiteiten[[#This Row],[Arbeidskosten op basis van IKS]]=1,Tb_Activiteiten[[#Headers],[Arbeidskosten op basis van IKS]],"")))</f>
        <v/>
      </c>
      <c r="AS1329" t="str">
        <f>IF(ISNUMBER(FIND("overige",Methode_Keuze)),"",IF(Tb_Activiteiten[[#This Row],[Kosten derden exclusief btw]]=1,Tb_Activiteiten[[#Headers],[Kosten derden exclusief btw]],""))</f>
        <v/>
      </c>
      <c r="AT1329" t="str">
        <f>IF(ISNUMBER(FIND("overige",Methode_Keuze)),"",IF(Tb_Activiteiten[[#This Row],[Niet verrekenbare btw]]=1,Tb_Activiteiten[[#Headers],[Niet verrekenbare btw]],""))</f>
        <v/>
      </c>
      <c r="AU1329" t="str">
        <f>IF(ISNUMBER(FIND("overige",Methode_Keuze)),"",IF(Tb_Activiteiten[[#This Row],[Grondkosten]]=1,Tb_Activiteiten[[#Headers],[Grondkosten]],""))</f>
        <v/>
      </c>
      <c r="AV1329" t="str">
        <f>IF(ISNUMBER(FIND("overige",Methode_Keuze)),"",IF(Tb_Activiteiten[[#This Row],[Bijdrage in natura (overige)]]=1,Tb_Activiteiten[[#Headers],[Bijdrage in natura (overige)]],""))</f>
        <v/>
      </c>
      <c r="AW1329" t="str">
        <f>IF(ISNUMBER(FIND("overige",Methode_Keuze)),"",IF(Tb_Activiteiten[[#This Row],[Bijdrage in natura (vrijwilligers)]]=1,Tb_Activiteiten[[#Headers],[Bijdrage in natura (vrijwilligers)]],""))</f>
        <v/>
      </c>
      <c r="AX1329" t="str">
        <f>IF(ISNUMBER(FIND("overige",Methode_Keuze)),"",IF(Tb_Activiteiten[[#This Row],[Afschrijvingskosten]]=1,Tb_Activiteiten[[#Headers],[Afschrijvingskosten]],""))</f>
        <v/>
      </c>
      <c r="AY1329" t="str">
        <f>IF(ISNUMBER(FIND("overige",Methode_Keuze)),"",IF(Tb_Activiteiten[[#This Row],[Vergoeding]]=1,Tb_Activiteiten[[#Headers],[Vergoeding]],""))</f>
        <v/>
      </c>
      <c r="AZ1329" t="str">
        <f>IF(ISNUMBER(FIND("arbeid",Methode_Keuze)),"",IF(Tb_Activiteiten[[#This Row],[Arbeidskosten - vast tarief (excl eigen arbeid)]]=1,Tb_Activiteiten[[#Headers],[Arbeidskosten - vast tarief (excl eigen arbeid)]],""))</f>
        <v/>
      </c>
      <c r="BA1329" t="str">
        <f>IF(ISNUMBER(FIND("overige",Methode_Keuze)),"",IF(Tb_Activiteiten[[#This Row],[Overige kosten]]=1,Tb_Activiteiten[[#Headers],[Overige kosten]],""))</f>
        <v/>
      </c>
    </row>
    <row r="1330" spans="15:53" x14ac:dyDescent="0.25">
      <c r="O1330" s="56"/>
      <c r="Q1330" t="str">
        <f>IFERROR(IF(VLOOKUP(Tb_Activiteiten[[#This Row],[Openstelling]],Tb_Openstelling[],2,0)=1,1,""),"")</f>
        <v/>
      </c>
      <c r="AK1330" t="str">
        <f>IF(ISNUMBER(FIND("arbeid",Methode_Keuze)),"",IF(ISNUMBER(FIND("arbeid",Methode_Keuze)),"",IF(Tb_Activiteiten[[#This Row],[Loonkosten]]=1,Tb_Activiteiten[[#Headers],[Loonkosten]],"")))</f>
        <v/>
      </c>
      <c r="AL1330" t="str">
        <f>IF(ISNUMBER(FIND("arbeid",Methode_Keuze)),"",IF(ISNUMBER(FIND("arbeid",Methode_Keuze)),"",IF(Tb_Activiteiten[[#This Row],[Eigen arbeid]]=1,Tb_Activiteiten[[#Headers],[Eigen arbeid]],"")))</f>
        <v/>
      </c>
      <c r="AM1330" t="str">
        <f>IF(ISNUMBER(FIND("arbeid",Methode_Keuze)),"",IF(ISNUMBER(FIND("arbeid",Methode_Keuze)),"",IF(Tb_Activiteiten[[#This Row],[Projectmedewerker]]=1,Tb_Activiteiten[[#Headers],[Projectmedewerker]],"")))</f>
        <v/>
      </c>
      <c r="AN1330" t="str">
        <f>IF(ISNUMBER(FIND("arbeid",Methode_Keuze)),"",IF(ISNUMBER(FIND("arbeid",Methode_Keuze)),"",IF(Tb_Activiteiten[[#This Row],[Landbouwer]]=1,Tb_Activiteiten[[#Headers],[Landbouwer]],"")))</f>
        <v/>
      </c>
      <c r="AO1330" t="str">
        <f>IF(ISNUMBER(FIND("arbeid",Methode_Keuze)),"",IF(ISNUMBER(FIND("arbeid",Methode_Keuze)),"",IF(Tb_Activiteiten[[#This Row],[Adviseur]]=1,Tb_Activiteiten[[#Headers],[Adviseur]],"")))</f>
        <v/>
      </c>
      <c r="AP1330" t="str">
        <f>IF(ISNUMBER(FIND("arbeid",Methode_Keuze)),"",IF(ISNUMBER(FIND("arbeid",Methode_Keuze)),"",IF(Tb_Activiteiten[[#This Row],[Projectleider/Expert]]=1,Tb_Activiteiten[[#Headers],[Projectleider/Expert]],"")))</f>
        <v/>
      </c>
      <c r="AQ1330" t="str">
        <f>IF(ISNUMBER(FIND("arbeid",Methode_Keuze)),"",IF(ISNUMBER(FIND("arbeid",Methode_Keuze)),"",IF(Tb_Activiteiten[[#This Row],[Arbeidskosten]]=1,Tb_Activiteiten[[#Headers],[Arbeidskosten]],"")))</f>
        <v/>
      </c>
      <c r="AR1330" t="str">
        <f>IF(ISNUMBER(FIND("arbeid",Methode_Keuze)),"",IF(ISNUMBER(FIND("arbeid",Methode_Keuze)),"",IF(Tb_Activiteiten[[#This Row],[Arbeidskosten op basis van IKS]]=1,Tb_Activiteiten[[#Headers],[Arbeidskosten op basis van IKS]],"")))</f>
        <v/>
      </c>
      <c r="AS1330" t="str">
        <f>IF(ISNUMBER(FIND("overige",Methode_Keuze)),"",IF(Tb_Activiteiten[[#This Row],[Kosten derden exclusief btw]]=1,Tb_Activiteiten[[#Headers],[Kosten derden exclusief btw]],""))</f>
        <v/>
      </c>
      <c r="AT1330" t="str">
        <f>IF(ISNUMBER(FIND("overige",Methode_Keuze)),"",IF(Tb_Activiteiten[[#This Row],[Niet verrekenbare btw]]=1,Tb_Activiteiten[[#Headers],[Niet verrekenbare btw]],""))</f>
        <v/>
      </c>
      <c r="AU1330" t="str">
        <f>IF(ISNUMBER(FIND("overige",Methode_Keuze)),"",IF(Tb_Activiteiten[[#This Row],[Grondkosten]]=1,Tb_Activiteiten[[#Headers],[Grondkosten]],""))</f>
        <v/>
      </c>
      <c r="AV1330" t="str">
        <f>IF(ISNUMBER(FIND("overige",Methode_Keuze)),"",IF(Tb_Activiteiten[[#This Row],[Bijdrage in natura (overige)]]=1,Tb_Activiteiten[[#Headers],[Bijdrage in natura (overige)]],""))</f>
        <v/>
      </c>
      <c r="AW1330" t="str">
        <f>IF(ISNUMBER(FIND("overige",Methode_Keuze)),"",IF(Tb_Activiteiten[[#This Row],[Bijdrage in natura (vrijwilligers)]]=1,Tb_Activiteiten[[#Headers],[Bijdrage in natura (vrijwilligers)]],""))</f>
        <v/>
      </c>
      <c r="AX1330" t="str">
        <f>IF(ISNUMBER(FIND("overige",Methode_Keuze)),"",IF(Tb_Activiteiten[[#This Row],[Afschrijvingskosten]]=1,Tb_Activiteiten[[#Headers],[Afschrijvingskosten]],""))</f>
        <v/>
      </c>
      <c r="AY1330" t="str">
        <f>IF(ISNUMBER(FIND("overige",Methode_Keuze)),"",IF(Tb_Activiteiten[[#This Row],[Vergoeding]]=1,Tb_Activiteiten[[#Headers],[Vergoeding]],""))</f>
        <v/>
      </c>
      <c r="AZ1330" t="str">
        <f>IF(ISNUMBER(FIND("arbeid",Methode_Keuze)),"",IF(Tb_Activiteiten[[#This Row],[Arbeidskosten - vast tarief (excl eigen arbeid)]]=1,Tb_Activiteiten[[#Headers],[Arbeidskosten - vast tarief (excl eigen arbeid)]],""))</f>
        <v/>
      </c>
      <c r="BA1330" t="str">
        <f>IF(ISNUMBER(FIND("overige",Methode_Keuze)),"",IF(Tb_Activiteiten[[#This Row],[Overige kosten]]=1,Tb_Activiteiten[[#Headers],[Overige kosten]],""))</f>
        <v/>
      </c>
    </row>
    <row r="1331" spans="15:53" x14ac:dyDescent="0.25">
      <c r="O1331" s="56"/>
      <c r="Q1331" t="str">
        <f>IFERROR(IF(VLOOKUP(Tb_Activiteiten[[#This Row],[Openstelling]],Tb_Openstelling[],2,0)=1,1,""),"")</f>
        <v/>
      </c>
      <c r="AK1331" t="str">
        <f>IF(ISNUMBER(FIND("arbeid",Methode_Keuze)),"",IF(ISNUMBER(FIND("arbeid",Methode_Keuze)),"",IF(Tb_Activiteiten[[#This Row],[Loonkosten]]=1,Tb_Activiteiten[[#Headers],[Loonkosten]],"")))</f>
        <v/>
      </c>
      <c r="AL1331" t="str">
        <f>IF(ISNUMBER(FIND("arbeid",Methode_Keuze)),"",IF(ISNUMBER(FIND("arbeid",Methode_Keuze)),"",IF(Tb_Activiteiten[[#This Row],[Eigen arbeid]]=1,Tb_Activiteiten[[#Headers],[Eigen arbeid]],"")))</f>
        <v/>
      </c>
      <c r="AM1331" t="str">
        <f>IF(ISNUMBER(FIND("arbeid",Methode_Keuze)),"",IF(ISNUMBER(FIND("arbeid",Methode_Keuze)),"",IF(Tb_Activiteiten[[#This Row],[Projectmedewerker]]=1,Tb_Activiteiten[[#Headers],[Projectmedewerker]],"")))</f>
        <v/>
      </c>
      <c r="AN1331" t="str">
        <f>IF(ISNUMBER(FIND("arbeid",Methode_Keuze)),"",IF(ISNUMBER(FIND("arbeid",Methode_Keuze)),"",IF(Tb_Activiteiten[[#This Row],[Landbouwer]]=1,Tb_Activiteiten[[#Headers],[Landbouwer]],"")))</f>
        <v/>
      </c>
      <c r="AO1331" t="str">
        <f>IF(ISNUMBER(FIND("arbeid",Methode_Keuze)),"",IF(ISNUMBER(FIND("arbeid",Methode_Keuze)),"",IF(Tb_Activiteiten[[#This Row],[Adviseur]]=1,Tb_Activiteiten[[#Headers],[Adviseur]],"")))</f>
        <v/>
      </c>
      <c r="AP1331" t="str">
        <f>IF(ISNUMBER(FIND("arbeid",Methode_Keuze)),"",IF(ISNUMBER(FIND("arbeid",Methode_Keuze)),"",IF(Tb_Activiteiten[[#This Row],[Projectleider/Expert]]=1,Tb_Activiteiten[[#Headers],[Projectleider/Expert]],"")))</f>
        <v/>
      </c>
      <c r="AQ1331" t="str">
        <f>IF(ISNUMBER(FIND("arbeid",Methode_Keuze)),"",IF(ISNUMBER(FIND("arbeid",Methode_Keuze)),"",IF(Tb_Activiteiten[[#This Row],[Arbeidskosten]]=1,Tb_Activiteiten[[#Headers],[Arbeidskosten]],"")))</f>
        <v/>
      </c>
      <c r="AR1331" t="str">
        <f>IF(ISNUMBER(FIND("arbeid",Methode_Keuze)),"",IF(ISNUMBER(FIND("arbeid",Methode_Keuze)),"",IF(Tb_Activiteiten[[#This Row],[Arbeidskosten op basis van IKS]]=1,Tb_Activiteiten[[#Headers],[Arbeidskosten op basis van IKS]],"")))</f>
        <v/>
      </c>
      <c r="AS1331" t="str">
        <f>IF(ISNUMBER(FIND("overige",Methode_Keuze)),"",IF(Tb_Activiteiten[[#This Row],[Kosten derden exclusief btw]]=1,Tb_Activiteiten[[#Headers],[Kosten derden exclusief btw]],""))</f>
        <v/>
      </c>
      <c r="AT1331" t="str">
        <f>IF(ISNUMBER(FIND("overige",Methode_Keuze)),"",IF(Tb_Activiteiten[[#This Row],[Niet verrekenbare btw]]=1,Tb_Activiteiten[[#Headers],[Niet verrekenbare btw]],""))</f>
        <v/>
      </c>
      <c r="AU1331" t="str">
        <f>IF(ISNUMBER(FIND("overige",Methode_Keuze)),"",IF(Tb_Activiteiten[[#This Row],[Grondkosten]]=1,Tb_Activiteiten[[#Headers],[Grondkosten]],""))</f>
        <v/>
      </c>
      <c r="AV1331" t="str">
        <f>IF(ISNUMBER(FIND("overige",Methode_Keuze)),"",IF(Tb_Activiteiten[[#This Row],[Bijdrage in natura (overige)]]=1,Tb_Activiteiten[[#Headers],[Bijdrage in natura (overige)]],""))</f>
        <v/>
      </c>
      <c r="AW1331" t="str">
        <f>IF(ISNUMBER(FIND("overige",Methode_Keuze)),"",IF(Tb_Activiteiten[[#This Row],[Bijdrage in natura (vrijwilligers)]]=1,Tb_Activiteiten[[#Headers],[Bijdrage in natura (vrijwilligers)]],""))</f>
        <v/>
      </c>
      <c r="AX1331" t="str">
        <f>IF(ISNUMBER(FIND("overige",Methode_Keuze)),"",IF(Tb_Activiteiten[[#This Row],[Afschrijvingskosten]]=1,Tb_Activiteiten[[#Headers],[Afschrijvingskosten]],""))</f>
        <v/>
      </c>
      <c r="AY1331" t="str">
        <f>IF(ISNUMBER(FIND("overige",Methode_Keuze)),"",IF(Tb_Activiteiten[[#This Row],[Vergoeding]]=1,Tb_Activiteiten[[#Headers],[Vergoeding]],""))</f>
        <v/>
      </c>
      <c r="AZ1331" t="str">
        <f>IF(ISNUMBER(FIND("arbeid",Methode_Keuze)),"",IF(Tb_Activiteiten[[#This Row],[Arbeidskosten - vast tarief (excl eigen arbeid)]]=1,Tb_Activiteiten[[#Headers],[Arbeidskosten - vast tarief (excl eigen arbeid)]],""))</f>
        <v/>
      </c>
      <c r="BA1331" t="str">
        <f>IF(ISNUMBER(FIND("overige",Methode_Keuze)),"",IF(Tb_Activiteiten[[#This Row],[Overige kosten]]=1,Tb_Activiteiten[[#Headers],[Overige kosten]],""))</f>
        <v/>
      </c>
    </row>
    <row r="1332" spans="15:53" x14ac:dyDescent="0.25">
      <c r="O1332" s="56"/>
      <c r="Q1332" t="str">
        <f>IFERROR(IF(VLOOKUP(Tb_Activiteiten[[#This Row],[Openstelling]],Tb_Openstelling[],2,0)=1,1,""),"")</f>
        <v/>
      </c>
      <c r="AK1332" t="str">
        <f>IF(ISNUMBER(FIND("arbeid",Methode_Keuze)),"",IF(ISNUMBER(FIND("arbeid",Methode_Keuze)),"",IF(Tb_Activiteiten[[#This Row],[Loonkosten]]=1,Tb_Activiteiten[[#Headers],[Loonkosten]],"")))</f>
        <v/>
      </c>
      <c r="AL1332" t="str">
        <f>IF(ISNUMBER(FIND("arbeid",Methode_Keuze)),"",IF(ISNUMBER(FIND("arbeid",Methode_Keuze)),"",IF(Tb_Activiteiten[[#This Row],[Eigen arbeid]]=1,Tb_Activiteiten[[#Headers],[Eigen arbeid]],"")))</f>
        <v/>
      </c>
      <c r="AM1332" t="str">
        <f>IF(ISNUMBER(FIND("arbeid",Methode_Keuze)),"",IF(ISNUMBER(FIND("arbeid",Methode_Keuze)),"",IF(Tb_Activiteiten[[#This Row],[Projectmedewerker]]=1,Tb_Activiteiten[[#Headers],[Projectmedewerker]],"")))</f>
        <v/>
      </c>
      <c r="AN1332" t="str">
        <f>IF(ISNUMBER(FIND("arbeid",Methode_Keuze)),"",IF(ISNUMBER(FIND("arbeid",Methode_Keuze)),"",IF(Tb_Activiteiten[[#This Row],[Landbouwer]]=1,Tb_Activiteiten[[#Headers],[Landbouwer]],"")))</f>
        <v/>
      </c>
      <c r="AO1332" t="str">
        <f>IF(ISNUMBER(FIND("arbeid",Methode_Keuze)),"",IF(ISNUMBER(FIND("arbeid",Methode_Keuze)),"",IF(Tb_Activiteiten[[#This Row],[Adviseur]]=1,Tb_Activiteiten[[#Headers],[Adviseur]],"")))</f>
        <v/>
      </c>
      <c r="AP1332" t="str">
        <f>IF(ISNUMBER(FIND("arbeid",Methode_Keuze)),"",IF(ISNUMBER(FIND("arbeid",Methode_Keuze)),"",IF(Tb_Activiteiten[[#This Row],[Projectleider/Expert]]=1,Tb_Activiteiten[[#Headers],[Projectleider/Expert]],"")))</f>
        <v/>
      </c>
      <c r="AQ1332" t="str">
        <f>IF(ISNUMBER(FIND("arbeid",Methode_Keuze)),"",IF(ISNUMBER(FIND("arbeid",Methode_Keuze)),"",IF(Tb_Activiteiten[[#This Row],[Arbeidskosten]]=1,Tb_Activiteiten[[#Headers],[Arbeidskosten]],"")))</f>
        <v/>
      </c>
      <c r="AR1332" t="str">
        <f>IF(ISNUMBER(FIND("arbeid",Methode_Keuze)),"",IF(ISNUMBER(FIND("arbeid",Methode_Keuze)),"",IF(Tb_Activiteiten[[#This Row],[Arbeidskosten op basis van IKS]]=1,Tb_Activiteiten[[#Headers],[Arbeidskosten op basis van IKS]],"")))</f>
        <v/>
      </c>
      <c r="AS1332" t="str">
        <f>IF(ISNUMBER(FIND("overige",Methode_Keuze)),"",IF(Tb_Activiteiten[[#This Row],[Kosten derden exclusief btw]]=1,Tb_Activiteiten[[#Headers],[Kosten derden exclusief btw]],""))</f>
        <v/>
      </c>
      <c r="AT1332" t="str">
        <f>IF(ISNUMBER(FIND("overige",Methode_Keuze)),"",IF(Tb_Activiteiten[[#This Row],[Niet verrekenbare btw]]=1,Tb_Activiteiten[[#Headers],[Niet verrekenbare btw]],""))</f>
        <v/>
      </c>
      <c r="AU1332" t="str">
        <f>IF(ISNUMBER(FIND("overige",Methode_Keuze)),"",IF(Tb_Activiteiten[[#This Row],[Grondkosten]]=1,Tb_Activiteiten[[#Headers],[Grondkosten]],""))</f>
        <v/>
      </c>
      <c r="AV1332" t="str">
        <f>IF(ISNUMBER(FIND("overige",Methode_Keuze)),"",IF(Tb_Activiteiten[[#This Row],[Bijdrage in natura (overige)]]=1,Tb_Activiteiten[[#Headers],[Bijdrage in natura (overige)]],""))</f>
        <v/>
      </c>
      <c r="AW1332" t="str">
        <f>IF(ISNUMBER(FIND("overige",Methode_Keuze)),"",IF(Tb_Activiteiten[[#This Row],[Bijdrage in natura (vrijwilligers)]]=1,Tb_Activiteiten[[#Headers],[Bijdrage in natura (vrijwilligers)]],""))</f>
        <v/>
      </c>
      <c r="AX1332" t="str">
        <f>IF(ISNUMBER(FIND("overige",Methode_Keuze)),"",IF(Tb_Activiteiten[[#This Row],[Afschrijvingskosten]]=1,Tb_Activiteiten[[#Headers],[Afschrijvingskosten]],""))</f>
        <v/>
      </c>
      <c r="AY1332" t="str">
        <f>IF(ISNUMBER(FIND("overige",Methode_Keuze)),"",IF(Tb_Activiteiten[[#This Row],[Vergoeding]]=1,Tb_Activiteiten[[#Headers],[Vergoeding]],""))</f>
        <v/>
      </c>
      <c r="AZ1332" t="str">
        <f>IF(ISNUMBER(FIND("arbeid",Methode_Keuze)),"",IF(Tb_Activiteiten[[#This Row],[Arbeidskosten - vast tarief (excl eigen arbeid)]]=1,Tb_Activiteiten[[#Headers],[Arbeidskosten - vast tarief (excl eigen arbeid)]],""))</f>
        <v/>
      </c>
      <c r="BA1332" t="str">
        <f>IF(ISNUMBER(FIND("overige",Methode_Keuze)),"",IF(Tb_Activiteiten[[#This Row],[Overige kosten]]=1,Tb_Activiteiten[[#Headers],[Overige kosten]],""))</f>
        <v/>
      </c>
    </row>
    <row r="1333" spans="15:53" x14ac:dyDescent="0.25">
      <c r="O1333" s="56"/>
      <c r="Q1333" t="str">
        <f>IFERROR(IF(VLOOKUP(Tb_Activiteiten[[#This Row],[Openstelling]],Tb_Openstelling[],2,0)=1,1,""),"")</f>
        <v/>
      </c>
      <c r="AK1333" t="str">
        <f>IF(ISNUMBER(FIND("arbeid",Methode_Keuze)),"",IF(ISNUMBER(FIND("arbeid",Methode_Keuze)),"",IF(Tb_Activiteiten[[#This Row],[Loonkosten]]=1,Tb_Activiteiten[[#Headers],[Loonkosten]],"")))</f>
        <v/>
      </c>
      <c r="AL1333" t="str">
        <f>IF(ISNUMBER(FIND("arbeid",Methode_Keuze)),"",IF(ISNUMBER(FIND("arbeid",Methode_Keuze)),"",IF(Tb_Activiteiten[[#This Row],[Eigen arbeid]]=1,Tb_Activiteiten[[#Headers],[Eigen arbeid]],"")))</f>
        <v/>
      </c>
      <c r="AM1333" t="str">
        <f>IF(ISNUMBER(FIND("arbeid",Methode_Keuze)),"",IF(ISNUMBER(FIND("arbeid",Methode_Keuze)),"",IF(Tb_Activiteiten[[#This Row],[Projectmedewerker]]=1,Tb_Activiteiten[[#Headers],[Projectmedewerker]],"")))</f>
        <v/>
      </c>
      <c r="AN1333" t="str">
        <f>IF(ISNUMBER(FIND("arbeid",Methode_Keuze)),"",IF(ISNUMBER(FIND("arbeid",Methode_Keuze)),"",IF(Tb_Activiteiten[[#This Row],[Landbouwer]]=1,Tb_Activiteiten[[#Headers],[Landbouwer]],"")))</f>
        <v/>
      </c>
      <c r="AO1333" t="str">
        <f>IF(ISNUMBER(FIND("arbeid",Methode_Keuze)),"",IF(ISNUMBER(FIND("arbeid",Methode_Keuze)),"",IF(Tb_Activiteiten[[#This Row],[Adviseur]]=1,Tb_Activiteiten[[#Headers],[Adviseur]],"")))</f>
        <v/>
      </c>
      <c r="AP1333" t="str">
        <f>IF(ISNUMBER(FIND("arbeid",Methode_Keuze)),"",IF(ISNUMBER(FIND("arbeid",Methode_Keuze)),"",IF(Tb_Activiteiten[[#This Row],[Projectleider/Expert]]=1,Tb_Activiteiten[[#Headers],[Projectleider/Expert]],"")))</f>
        <v/>
      </c>
      <c r="AQ1333" t="str">
        <f>IF(ISNUMBER(FIND("arbeid",Methode_Keuze)),"",IF(ISNUMBER(FIND("arbeid",Methode_Keuze)),"",IF(Tb_Activiteiten[[#This Row],[Arbeidskosten]]=1,Tb_Activiteiten[[#Headers],[Arbeidskosten]],"")))</f>
        <v/>
      </c>
      <c r="AR1333" t="str">
        <f>IF(ISNUMBER(FIND("arbeid",Methode_Keuze)),"",IF(ISNUMBER(FIND("arbeid",Methode_Keuze)),"",IF(Tb_Activiteiten[[#This Row],[Arbeidskosten op basis van IKS]]=1,Tb_Activiteiten[[#Headers],[Arbeidskosten op basis van IKS]],"")))</f>
        <v/>
      </c>
      <c r="AS1333" t="str">
        <f>IF(ISNUMBER(FIND("overige",Methode_Keuze)),"",IF(Tb_Activiteiten[[#This Row],[Kosten derden exclusief btw]]=1,Tb_Activiteiten[[#Headers],[Kosten derden exclusief btw]],""))</f>
        <v/>
      </c>
      <c r="AT1333" t="str">
        <f>IF(ISNUMBER(FIND("overige",Methode_Keuze)),"",IF(Tb_Activiteiten[[#This Row],[Niet verrekenbare btw]]=1,Tb_Activiteiten[[#Headers],[Niet verrekenbare btw]],""))</f>
        <v/>
      </c>
      <c r="AU1333" t="str">
        <f>IF(ISNUMBER(FIND("overige",Methode_Keuze)),"",IF(Tb_Activiteiten[[#This Row],[Grondkosten]]=1,Tb_Activiteiten[[#Headers],[Grondkosten]],""))</f>
        <v/>
      </c>
      <c r="AV1333" t="str">
        <f>IF(ISNUMBER(FIND("overige",Methode_Keuze)),"",IF(Tb_Activiteiten[[#This Row],[Bijdrage in natura (overige)]]=1,Tb_Activiteiten[[#Headers],[Bijdrage in natura (overige)]],""))</f>
        <v/>
      </c>
      <c r="AW1333" t="str">
        <f>IF(ISNUMBER(FIND("overige",Methode_Keuze)),"",IF(Tb_Activiteiten[[#This Row],[Bijdrage in natura (vrijwilligers)]]=1,Tb_Activiteiten[[#Headers],[Bijdrage in natura (vrijwilligers)]],""))</f>
        <v/>
      </c>
      <c r="AX1333" t="str">
        <f>IF(ISNUMBER(FIND("overige",Methode_Keuze)),"",IF(Tb_Activiteiten[[#This Row],[Afschrijvingskosten]]=1,Tb_Activiteiten[[#Headers],[Afschrijvingskosten]],""))</f>
        <v/>
      </c>
      <c r="AY1333" t="str">
        <f>IF(ISNUMBER(FIND("overige",Methode_Keuze)),"",IF(Tb_Activiteiten[[#This Row],[Vergoeding]]=1,Tb_Activiteiten[[#Headers],[Vergoeding]],""))</f>
        <v/>
      </c>
      <c r="AZ1333" t="str">
        <f>IF(ISNUMBER(FIND("arbeid",Methode_Keuze)),"",IF(Tb_Activiteiten[[#This Row],[Arbeidskosten - vast tarief (excl eigen arbeid)]]=1,Tb_Activiteiten[[#Headers],[Arbeidskosten - vast tarief (excl eigen arbeid)]],""))</f>
        <v/>
      </c>
      <c r="BA1333" t="str">
        <f>IF(ISNUMBER(FIND("overige",Methode_Keuze)),"",IF(Tb_Activiteiten[[#This Row],[Overige kosten]]=1,Tb_Activiteiten[[#Headers],[Overige kosten]],""))</f>
        <v/>
      </c>
    </row>
    <row r="1334" spans="15:53" x14ac:dyDescent="0.25">
      <c r="O1334" s="56"/>
      <c r="Q1334" t="str">
        <f>IFERROR(IF(VLOOKUP(Tb_Activiteiten[[#This Row],[Openstelling]],Tb_Openstelling[],2,0)=1,1,""),"")</f>
        <v/>
      </c>
      <c r="AK1334" t="str">
        <f>IF(ISNUMBER(FIND("arbeid",Methode_Keuze)),"",IF(ISNUMBER(FIND("arbeid",Methode_Keuze)),"",IF(Tb_Activiteiten[[#This Row],[Loonkosten]]=1,Tb_Activiteiten[[#Headers],[Loonkosten]],"")))</f>
        <v/>
      </c>
      <c r="AL1334" t="str">
        <f>IF(ISNUMBER(FIND("arbeid",Methode_Keuze)),"",IF(ISNUMBER(FIND("arbeid",Methode_Keuze)),"",IF(Tb_Activiteiten[[#This Row],[Eigen arbeid]]=1,Tb_Activiteiten[[#Headers],[Eigen arbeid]],"")))</f>
        <v/>
      </c>
      <c r="AM1334" t="str">
        <f>IF(ISNUMBER(FIND("arbeid",Methode_Keuze)),"",IF(ISNUMBER(FIND("arbeid",Methode_Keuze)),"",IF(Tb_Activiteiten[[#This Row],[Projectmedewerker]]=1,Tb_Activiteiten[[#Headers],[Projectmedewerker]],"")))</f>
        <v/>
      </c>
      <c r="AN1334" t="str">
        <f>IF(ISNUMBER(FIND("arbeid",Methode_Keuze)),"",IF(ISNUMBER(FIND("arbeid",Methode_Keuze)),"",IF(Tb_Activiteiten[[#This Row],[Landbouwer]]=1,Tb_Activiteiten[[#Headers],[Landbouwer]],"")))</f>
        <v/>
      </c>
      <c r="AO1334" t="str">
        <f>IF(ISNUMBER(FIND("arbeid",Methode_Keuze)),"",IF(ISNUMBER(FIND("arbeid",Methode_Keuze)),"",IF(Tb_Activiteiten[[#This Row],[Adviseur]]=1,Tb_Activiteiten[[#Headers],[Adviseur]],"")))</f>
        <v/>
      </c>
      <c r="AP1334" t="str">
        <f>IF(ISNUMBER(FIND("arbeid",Methode_Keuze)),"",IF(ISNUMBER(FIND("arbeid",Methode_Keuze)),"",IF(Tb_Activiteiten[[#This Row],[Projectleider/Expert]]=1,Tb_Activiteiten[[#Headers],[Projectleider/Expert]],"")))</f>
        <v/>
      </c>
      <c r="AQ1334" t="str">
        <f>IF(ISNUMBER(FIND("arbeid",Methode_Keuze)),"",IF(ISNUMBER(FIND("arbeid",Methode_Keuze)),"",IF(Tb_Activiteiten[[#This Row],[Arbeidskosten]]=1,Tb_Activiteiten[[#Headers],[Arbeidskosten]],"")))</f>
        <v/>
      </c>
      <c r="AR1334" t="str">
        <f>IF(ISNUMBER(FIND("arbeid",Methode_Keuze)),"",IF(ISNUMBER(FIND("arbeid",Methode_Keuze)),"",IF(Tb_Activiteiten[[#This Row],[Arbeidskosten op basis van IKS]]=1,Tb_Activiteiten[[#Headers],[Arbeidskosten op basis van IKS]],"")))</f>
        <v/>
      </c>
      <c r="AS1334" t="str">
        <f>IF(ISNUMBER(FIND("overige",Methode_Keuze)),"",IF(Tb_Activiteiten[[#This Row],[Kosten derden exclusief btw]]=1,Tb_Activiteiten[[#Headers],[Kosten derden exclusief btw]],""))</f>
        <v/>
      </c>
      <c r="AT1334" t="str">
        <f>IF(ISNUMBER(FIND("overige",Methode_Keuze)),"",IF(Tb_Activiteiten[[#This Row],[Niet verrekenbare btw]]=1,Tb_Activiteiten[[#Headers],[Niet verrekenbare btw]],""))</f>
        <v/>
      </c>
      <c r="AU1334" t="str">
        <f>IF(ISNUMBER(FIND("overige",Methode_Keuze)),"",IF(Tb_Activiteiten[[#This Row],[Grondkosten]]=1,Tb_Activiteiten[[#Headers],[Grondkosten]],""))</f>
        <v/>
      </c>
      <c r="AV1334" t="str">
        <f>IF(ISNUMBER(FIND("overige",Methode_Keuze)),"",IF(Tb_Activiteiten[[#This Row],[Bijdrage in natura (overige)]]=1,Tb_Activiteiten[[#Headers],[Bijdrage in natura (overige)]],""))</f>
        <v/>
      </c>
      <c r="AW1334" t="str">
        <f>IF(ISNUMBER(FIND("overige",Methode_Keuze)),"",IF(Tb_Activiteiten[[#This Row],[Bijdrage in natura (vrijwilligers)]]=1,Tb_Activiteiten[[#Headers],[Bijdrage in natura (vrijwilligers)]],""))</f>
        <v/>
      </c>
      <c r="AX1334" t="str">
        <f>IF(ISNUMBER(FIND("overige",Methode_Keuze)),"",IF(Tb_Activiteiten[[#This Row],[Afschrijvingskosten]]=1,Tb_Activiteiten[[#Headers],[Afschrijvingskosten]],""))</f>
        <v/>
      </c>
      <c r="AY1334" t="str">
        <f>IF(ISNUMBER(FIND("overige",Methode_Keuze)),"",IF(Tb_Activiteiten[[#This Row],[Vergoeding]]=1,Tb_Activiteiten[[#Headers],[Vergoeding]],""))</f>
        <v/>
      </c>
      <c r="AZ1334" t="str">
        <f>IF(ISNUMBER(FIND("arbeid",Methode_Keuze)),"",IF(Tb_Activiteiten[[#This Row],[Arbeidskosten - vast tarief (excl eigen arbeid)]]=1,Tb_Activiteiten[[#Headers],[Arbeidskosten - vast tarief (excl eigen arbeid)]],""))</f>
        <v/>
      </c>
      <c r="BA1334" t="str">
        <f>IF(ISNUMBER(FIND("overige",Methode_Keuze)),"",IF(Tb_Activiteiten[[#This Row],[Overige kosten]]=1,Tb_Activiteiten[[#Headers],[Overige kosten]],""))</f>
        <v/>
      </c>
    </row>
    <row r="1335" spans="15:53" x14ac:dyDescent="0.25">
      <c r="O1335" s="56"/>
      <c r="Q1335" t="str">
        <f>IFERROR(IF(VLOOKUP(Tb_Activiteiten[[#This Row],[Openstelling]],Tb_Openstelling[],2,0)=1,1,""),"")</f>
        <v/>
      </c>
      <c r="AK1335" t="str">
        <f>IF(ISNUMBER(FIND("arbeid",Methode_Keuze)),"",IF(ISNUMBER(FIND("arbeid",Methode_Keuze)),"",IF(Tb_Activiteiten[[#This Row],[Loonkosten]]=1,Tb_Activiteiten[[#Headers],[Loonkosten]],"")))</f>
        <v/>
      </c>
      <c r="AL1335" t="str">
        <f>IF(ISNUMBER(FIND("arbeid",Methode_Keuze)),"",IF(ISNUMBER(FIND("arbeid",Methode_Keuze)),"",IF(Tb_Activiteiten[[#This Row],[Eigen arbeid]]=1,Tb_Activiteiten[[#Headers],[Eigen arbeid]],"")))</f>
        <v/>
      </c>
      <c r="AM1335" t="str">
        <f>IF(ISNUMBER(FIND("arbeid",Methode_Keuze)),"",IF(ISNUMBER(FIND("arbeid",Methode_Keuze)),"",IF(Tb_Activiteiten[[#This Row],[Projectmedewerker]]=1,Tb_Activiteiten[[#Headers],[Projectmedewerker]],"")))</f>
        <v/>
      </c>
      <c r="AN1335" t="str">
        <f>IF(ISNUMBER(FIND("arbeid",Methode_Keuze)),"",IF(ISNUMBER(FIND("arbeid",Methode_Keuze)),"",IF(Tb_Activiteiten[[#This Row],[Landbouwer]]=1,Tb_Activiteiten[[#Headers],[Landbouwer]],"")))</f>
        <v/>
      </c>
      <c r="AO1335" t="str">
        <f>IF(ISNUMBER(FIND("arbeid",Methode_Keuze)),"",IF(ISNUMBER(FIND("arbeid",Methode_Keuze)),"",IF(Tb_Activiteiten[[#This Row],[Adviseur]]=1,Tb_Activiteiten[[#Headers],[Adviseur]],"")))</f>
        <v/>
      </c>
      <c r="AP1335" t="str">
        <f>IF(ISNUMBER(FIND("arbeid",Methode_Keuze)),"",IF(ISNUMBER(FIND("arbeid",Methode_Keuze)),"",IF(Tb_Activiteiten[[#This Row],[Projectleider/Expert]]=1,Tb_Activiteiten[[#Headers],[Projectleider/Expert]],"")))</f>
        <v/>
      </c>
      <c r="AQ1335" t="str">
        <f>IF(ISNUMBER(FIND("arbeid",Methode_Keuze)),"",IF(ISNUMBER(FIND("arbeid",Methode_Keuze)),"",IF(Tb_Activiteiten[[#This Row],[Arbeidskosten]]=1,Tb_Activiteiten[[#Headers],[Arbeidskosten]],"")))</f>
        <v/>
      </c>
      <c r="AR1335" t="str">
        <f>IF(ISNUMBER(FIND("arbeid",Methode_Keuze)),"",IF(ISNUMBER(FIND("arbeid",Methode_Keuze)),"",IF(Tb_Activiteiten[[#This Row],[Arbeidskosten op basis van IKS]]=1,Tb_Activiteiten[[#Headers],[Arbeidskosten op basis van IKS]],"")))</f>
        <v/>
      </c>
      <c r="AS1335" t="str">
        <f>IF(ISNUMBER(FIND("overige",Methode_Keuze)),"",IF(Tb_Activiteiten[[#This Row],[Kosten derden exclusief btw]]=1,Tb_Activiteiten[[#Headers],[Kosten derden exclusief btw]],""))</f>
        <v/>
      </c>
      <c r="AT1335" t="str">
        <f>IF(ISNUMBER(FIND("overige",Methode_Keuze)),"",IF(Tb_Activiteiten[[#This Row],[Niet verrekenbare btw]]=1,Tb_Activiteiten[[#Headers],[Niet verrekenbare btw]],""))</f>
        <v/>
      </c>
      <c r="AU1335" t="str">
        <f>IF(ISNUMBER(FIND("overige",Methode_Keuze)),"",IF(Tb_Activiteiten[[#This Row],[Grondkosten]]=1,Tb_Activiteiten[[#Headers],[Grondkosten]],""))</f>
        <v/>
      </c>
      <c r="AV1335" t="str">
        <f>IF(ISNUMBER(FIND("overige",Methode_Keuze)),"",IF(Tb_Activiteiten[[#This Row],[Bijdrage in natura (overige)]]=1,Tb_Activiteiten[[#Headers],[Bijdrage in natura (overige)]],""))</f>
        <v/>
      </c>
      <c r="AW1335" t="str">
        <f>IF(ISNUMBER(FIND("overige",Methode_Keuze)),"",IF(Tb_Activiteiten[[#This Row],[Bijdrage in natura (vrijwilligers)]]=1,Tb_Activiteiten[[#Headers],[Bijdrage in natura (vrijwilligers)]],""))</f>
        <v/>
      </c>
      <c r="AX1335" t="str">
        <f>IF(ISNUMBER(FIND("overige",Methode_Keuze)),"",IF(Tb_Activiteiten[[#This Row],[Afschrijvingskosten]]=1,Tb_Activiteiten[[#Headers],[Afschrijvingskosten]],""))</f>
        <v/>
      </c>
      <c r="AY1335" t="str">
        <f>IF(ISNUMBER(FIND("overige",Methode_Keuze)),"",IF(Tb_Activiteiten[[#This Row],[Vergoeding]]=1,Tb_Activiteiten[[#Headers],[Vergoeding]],""))</f>
        <v/>
      </c>
      <c r="AZ1335" t="str">
        <f>IF(ISNUMBER(FIND("arbeid",Methode_Keuze)),"",IF(Tb_Activiteiten[[#This Row],[Arbeidskosten - vast tarief (excl eigen arbeid)]]=1,Tb_Activiteiten[[#Headers],[Arbeidskosten - vast tarief (excl eigen arbeid)]],""))</f>
        <v/>
      </c>
      <c r="BA1335" t="str">
        <f>IF(ISNUMBER(FIND("overige",Methode_Keuze)),"",IF(Tb_Activiteiten[[#This Row],[Overige kosten]]=1,Tb_Activiteiten[[#Headers],[Overige kosten]],""))</f>
        <v/>
      </c>
    </row>
    <row r="1336" spans="15:53" x14ac:dyDescent="0.25">
      <c r="O1336" s="56"/>
      <c r="Q1336" t="str">
        <f>IFERROR(IF(VLOOKUP(Tb_Activiteiten[[#This Row],[Openstelling]],Tb_Openstelling[],2,0)=1,1,""),"")</f>
        <v/>
      </c>
      <c r="AK1336" t="str">
        <f>IF(ISNUMBER(FIND("arbeid",Methode_Keuze)),"",IF(ISNUMBER(FIND("arbeid",Methode_Keuze)),"",IF(Tb_Activiteiten[[#This Row],[Loonkosten]]=1,Tb_Activiteiten[[#Headers],[Loonkosten]],"")))</f>
        <v/>
      </c>
      <c r="AL1336" t="str">
        <f>IF(ISNUMBER(FIND("arbeid",Methode_Keuze)),"",IF(ISNUMBER(FIND("arbeid",Methode_Keuze)),"",IF(Tb_Activiteiten[[#This Row],[Eigen arbeid]]=1,Tb_Activiteiten[[#Headers],[Eigen arbeid]],"")))</f>
        <v/>
      </c>
      <c r="AM1336" t="str">
        <f>IF(ISNUMBER(FIND("arbeid",Methode_Keuze)),"",IF(ISNUMBER(FIND("arbeid",Methode_Keuze)),"",IF(Tb_Activiteiten[[#This Row],[Projectmedewerker]]=1,Tb_Activiteiten[[#Headers],[Projectmedewerker]],"")))</f>
        <v/>
      </c>
      <c r="AN1336" t="str">
        <f>IF(ISNUMBER(FIND("arbeid",Methode_Keuze)),"",IF(ISNUMBER(FIND("arbeid",Methode_Keuze)),"",IF(Tb_Activiteiten[[#This Row],[Landbouwer]]=1,Tb_Activiteiten[[#Headers],[Landbouwer]],"")))</f>
        <v/>
      </c>
      <c r="AO1336" t="str">
        <f>IF(ISNUMBER(FIND("arbeid",Methode_Keuze)),"",IF(ISNUMBER(FIND("arbeid",Methode_Keuze)),"",IF(Tb_Activiteiten[[#This Row],[Adviseur]]=1,Tb_Activiteiten[[#Headers],[Adviseur]],"")))</f>
        <v/>
      </c>
      <c r="AP1336" t="str">
        <f>IF(ISNUMBER(FIND("arbeid",Methode_Keuze)),"",IF(ISNUMBER(FIND("arbeid",Methode_Keuze)),"",IF(Tb_Activiteiten[[#This Row],[Projectleider/Expert]]=1,Tb_Activiteiten[[#Headers],[Projectleider/Expert]],"")))</f>
        <v/>
      </c>
      <c r="AQ1336" t="str">
        <f>IF(ISNUMBER(FIND("arbeid",Methode_Keuze)),"",IF(ISNUMBER(FIND("arbeid",Methode_Keuze)),"",IF(Tb_Activiteiten[[#This Row],[Arbeidskosten]]=1,Tb_Activiteiten[[#Headers],[Arbeidskosten]],"")))</f>
        <v/>
      </c>
      <c r="AR1336" t="str">
        <f>IF(ISNUMBER(FIND("arbeid",Methode_Keuze)),"",IF(ISNUMBER(FIND("arbeid",Methode_Keuze)),"",IF(Tb_Activiteiten[[#This Row],[Arbeidskosten op basis van IKS]]=1,Tb_Activiteiten[[#Headers],[Arbeidskosten op basis van IKS]],"")))</f>
        <v/>
      </c>
      <c r="AS1336" t="str">
        <f>IF(ISNUMBER(FIND("overige",Methode_Keuze)),"",IF(Tb_Activiteiten[[#This Row],[Kosten derden exclusief btw]]=1,Tb_Activiteiten[[#Headers],[Kosten derden exclusief btw]],""))</f>
        <v/>
      </c>
      <c r="AT1336" t="str">
        <f>IF(ISNUMBER(FIND("overige",Methode_Keuze)),"",IF(Tb_Activiteiten[[#This Row],[Niet verrekenbare btw]]=1,Tb_Activiteiten[[#Headers],[Niet verrekenbare btw]],""))</f>
        <v/>
      </c>
      <c r="AU1336" t="str">
        <f>IF(ISNUMBER(FIND("overige",Methode_Keuze)),"",IF(Tb_Activiteiten[[#This Row],[Grondkosten]]=1,Tb_Activiteiten[[#Headers],[Grondkosten]],""))</f>
        <v/>
      </c>
      <c r="AV1336" t="str">
        <f>IF(ISNUMBER(FIND("overige",Methode_Keuze)),"",IF(Tb_Activiteiten[[#This Row],[Bijdrage in natura (overige)]]=1,Tb_Activiteiten[[#Headers],[Bijdrage in natura (overige)]],""))</f>
        <v/>
      </c>
      <c r="AW1336" t="str">
        <f>IF(ISNUMBER(FIND("overige",Methode_Keuze)),"",IF(Tb_Activiteiten[[#This Row],[Bijdrage in natura (vrijwilligers)]]=1,Tb_Activiteiten[[#Headers],[Bijdrage in natura (vrijwilligers)]],""))</f>
        <v/>
      </c>
      <c r="AX1336" t="str">
        <f>IF(ISNUMBER(FIND("overige",Methode_Keuze)),"",IF(Tb_Activiteiten[[#This Row],[Afschrijvingskosten]]=1,Tb_Activiteiten[[#Headers],[Afschrijvingskosten]],""))</f>
        <v/>
      </c>
      <c r="AY1336" t="str">
        <f>IF(ISNUMBER(FIND("overige",Methode_Keuze)),"",IF(Tb_Activiteiten[[#This Row],[Vergoeding]]=1,Tb_Activiteiten[[#Headers],[Vergoeding]],""))</f>
        <v/>
      </c>
      <c r="AZ1336" t="str">
        <f>IF(ISNUMBER(FIND("arbeid",Methode_Keuze)),"",IF(Tb_Activiteiten[[#This Row],[Arbeidskosten - vast tarief (excl eigen arbeid)]]=1,Tb_Activiteiten[[#Headers],[Arbeidskosten - vast tarief (excl eigen arbeid)]],""))</f>
        <v/>
      </c>
      <c r="BA1336" t="str">
        <f>IF(ISNUMBER(FIND("overige",Methode_Keuze)),"",IF(Tb_Activiteiten[[#This Row],[Overige kosten]]=1,Tb_Activiteiten[[#Headers],[Overige kosten]],""))</f>
        <v/>
      </c>
    </row>
    <row r="1337" spans="15:53" x14ac:dyDescent="0.25">
      <c r="O1337" s="56"/>
      <c r="Q1337" t="str">
        <f>IFERROR(IF(VLOOKUP(Tb_Activiteiten[[#This Row],[Openstelling]],Tb_Openstelling[],2,0)=1,1,""),"")</f>
        <v/>
      </c>
      <c r="AK1337" t="str">
        <f>IF(ISNUMBER(FIND("arbeid",Methode_Keuze)),"",IF(ISNUMBER(FIND("arbeid",Methode_Keuze)),"",IF(Tb_Activiteiten[[#This Row],[Loonkosten]]=1,Tb_Activiteiten[[#Headers],[Loonkosten]],"")))</f>
        <v/>
      </c>
      <c r="AL1337" t="str">
        <f>IF(ISNUMBER(FIND("arbeid",Methode_Keuze)),"",IF(ISNUMBER(FIND("arbeid",Methode_Keuze)),"",IF(Tb_Activiteiten[[#This Row],[Eigen arbeid]]=1,Tb_Activiteiten[[#Headers],[Eigen arbeid]],"")))</f>
        <v/>
      </c>
      <c r="AM1337" t="str">
        <f>IF(ISNUMBER(FIND("arbeid",Methode_Keuze)),"",IF(ISNUMBER(FIND("arbeid",Methode_Keuze)),"",IF(Tb_Activiteiten[[#This Row],[Projectmedewerker]]=1,Tb_Activiteiten[[#Headers],[Projectmedewerker]],"")))</f>
        <v/>
      </c>
      <c r="AN1337" t="str">
        <f>IF(ISNUMBER(FIND("arbeid",Methode_Keuze)),"",IF(ISNUMBER(FIND("arbeid",Methode_Keuze)),"",IF(Tb_Activiteiten[[#This Row],[Landbouwer]]=1,Tb_Activiteiten[[#Headers],[Landbouwer]],"")))</f>
        <v/>
      </c>
      <c r="AO1337" t="str">
        <f>IF(ISNUMBER(FIND("arbeid",Methode_Keuze)),"",IF(ISNUMBER(FIND("arbeid",Methode_Keuze)),"",IF(Tb_Activiteiten[[#This Row],[Adviseur]]=1,Tb_Activiteiten[[#Headers],[Adviseur]],"")))</f>
        <v/>
      </c>
      <c r="AP1337" t="str">
        <f>IF(ISNUMBER(FIND("arbeid",Methode_Keuze)),"",IF(ISNUMBER(FIND("arbeid",Methode_Keuze)),"",IF(Tb_Activiteiten[[#This Row],[Projectleider/Expert]]=1,Tb_Activiteiten[[#Headers],[Projectleider/Expert]],"")))</f>
        <v/>
      </c>
      <c r="AQ1337" t="str">
        <f>IF(ISNUMBER(FIND("arbeid",Methode_Keuze)),"",IF(ISNUMBER(FIND("arbeid",Methode_Keuze)),"",IF(Tb_Activiteiten[[#This Row],[Arbeidskosten]]=1,Tb_Activiteiten[[#Headers],[Arbeidskosten]],"")))</f>
        <v/>
      </c>
      <c r="AR1337" t="str">
        <f>IF(ISNUMBER(FIND("arbeid",Methode_Keuze)),"",IF(ISNUMBER(FIND("arbeid",Methode_Keuze)),"",IF(Tb_Activiteiten[[#This Row],[Arbeidskosten op basis van IKS]]=1,Tb_Activiteiten[[#Headers],[Arbeidskosten op basis van IKS]],"")))</f>
        <v/>
      </c>
      <c r="AS1337" t="str">
        <f>IF(ISNUMBER(FIND("overige",Methode_Keuze)),"",IF(Tb_Activiteiten[[#This Row],[Kosten derden exclusief btw]]=1,Tb_Activiteiten[[#Headers],[Kosten derden exclusief btw]],""))</f>
        <v/>
      </c>
      <c r="AT1337" t="str">
        <f>IF(ISNUMBER(FIND("overige",Methode_Keuze)),"",IF(Tb_Activiteiten[[#This Row],[Niet verrekenbare btw]]=1,Tb_Activiteiten[[#Headers],[Niet verrekenbare btw]],""))</f>
        <v/>
      </c>
      <c r="AU1337" t="str">
        <f>IF(ISNUMBER(FIND("overige",Methode_Keuze)),"",IF(Tb_Activiteiten[[#This Row],[Grondkosten]]=1,Tb_Activiteiten[[#Headers],[Grondkosten]],""))</f>
        <v/>
      </c>
      <c r="AV1337" t="str">
        <f>IF(ISNUMBER(FIND("overige",Methode_Keuze)),"",IF(Tb_Activiteiten[[#This Row],[Bijdrage in natura (overige)]]=1,Tb_Activiteiten[[#Headers],[Bijdrage in natura (overige)]],""))</f>
        <v/>
      </c>
      <c r="AW1337" t="str">
        <f>IF(ISNUMBER(FIND("overige",Methode_Keuze)),"",IF(Tb_Activiteiten[[#This Row],[Bijdrage in natura (vrijwilligers)]]=1,Tb_Activiteiten[[#Headers],[Bijdrage in natura (vrijwilligers)]],""))</f>
        <v/>
      </c>
      <c r="AX1337" t="str">
        <f>IF(ISNUMBER(FIND("overige",Methode_Keuze)),"",IF(Tb_Activiteiten[[#This Row],[Afschrijvingskosten]]=1,Tb_Activiteiten[[#Headers],[Afschrijvingskosten]],""))</f>
        <v/>
      </c>
      <c r="AY1337" t="str">
        <f>IF(ISNUMBER(FIND("overige",Methode_Keuze)),"",IF(Tb_Activiteiten[[#This Row],[Vergoeding]]=1,Tb_Activiteiten[[#Headers],[Vergoeding]],""))</f>
        <v/>
      </c>
      <c r="AZ1337" t="str">
        <f>IF(ISNUMBER(FIND("arbeid",Methode_Keuze)),"",IF(Tb_Activiteiten[[#This Row],[Arbeidskosten - vast tarief (excl eigen arbeid)]]=1,Tb_Activiteiten[[#Headers],[Arbeidskosten - vast tarief (excl eigen arbeid)]],""))</f>
        <v/>
      </c>
      <c r="BA1337" t="str">
        <f>IF(ISNUMBER(FIND("overige",Methode_Keuze)),"",IF(Tb_Activiteiten[[#This Row],[Overige kosten]]=1,Tb_Activiteiten[[#Headers],[Overige kosten]],""))</f>
        <v/>
      </c>
    </row>
    <row r="1338" spans="15:53" x14ac:dyDescent="0.25">
      <c r="O1338" s="56"/>
      <c r="Q1338" t="str">
        <f>IFERROR(IF(VLOOKUP(Tb_Activiteiten[[#This Row],[Openstelling]],Tb_Openstelling[],2,0)=1,1,""),"")</f>
        <v/>
      </c>
      <c r="AK1338" t="str">
        <f>IF(ISNUMBER(FIND("arbeid",Methode_Keuze)),"",IF(ISNUMBER(FIND("arbeid",Methode_Keuze)),"",IF(Tb_Activiteiten[[#This Row],[Loonkosten]]=1,Tb_Activiteiten[[#Headers],[Loonkosten]],"")))</f>
        <v/>
      </c>
      <c r="AL1338" t="str">
        <f>IF(ISNUMBER(FIND("arbeid",Methode_Keuze)),"",IF(ISNUMBER(FIND("arbeid",Methode_Keuze)),"",IF(Tb_Activiteiten[[#This Row],[Eigen arbeid]]=1,Tb_Activiteiten[[#Headers],[Eigen arbeid]],"")))</f>
        <v/>
      </c>
      <c r="AM1338" t="str">
        <f>IF(ISNUMBER(FIND("arbeid",Methode_Keuze)),"",IF(ISNUMBER(FIND("arbeid",Methode_Keuze)),"",IF(Tb_Activiteiten[[#This Row],[Projectmedewerker]]=1,Tb_Activiteiten[[#Headers],[Projectmedewerker]],"")))</f>
        <v/>
      </c>
      <c r="AN1338" t="str">
        <f>IF(ISNUMBER(FIND("arbeid",Methode_Keuze)),"",IF(ISNUMBER(FIND("arbeid",Methode_Keuze)),"",IF(Tb_Activiteiten[[#This Row],[Landbouwer]]=1,Tb_Activiteiten[[#Headers],[Landbouwer]],"")))</f>
        <v/>
      </c>
      <c r="AO1338" t="str">
        <f>IF(ISNUMBER(FIND("arbeid",Methode_Keuze)),"",IF(ISNUMBER(FIND("arbeid",Methode_Keuze)),"",IF(Tb_Activiteiten[[#This Row],[Adviseur]]=1,Tb_Activiteiten[[#Headers],[Adviseur]],"")))</f>
        <v/>
      </c>
      <c r="AP1338" t="str">
        <f>IF(ISNUMBER(FIND("arbeid",Methode_Keuze)),"",IF(ISNUMBER(FIND("arbeid",Methode_Keuze)),"",IF(Tb_Activiteiten[[#This Row],[Projectleider/Expert]]=1,Tb_Activiteiten[[#Headers],[Projectleider/Expert]],"")))</f>
        <v/>
      </c>
      <c r="AQ1338" t="str">
        <f>IF(ISNUMBER(FIND("arbeid",Methode_Keuze)),"",IF(ISNUMBER(FIND("arbeid",Methode_Keuze)),"",IF(Tb_Activiteiten[[#This Row],[Arbeidskosten]]=1,Tb_Activiteiten[[#Headers],[Arbeidskosten]],"")))</f>
        <v/>
      </c>
      <c r="AR1338" t="str">
        <f>IF(ISNUMBER(FIND("arbeid",Methode_Keuze)),"",IF(ISNUMBER(FIND("arbeid",Methode_Keuze)),"",IF(Tb_Activiteiten[[#This Row],[Arbeidskosten op basis van IKS]]=1,Tb_Activiteiten[[#Headers],[Arbeidskosten op basis van IKS]],"")))</f>
        <v/>
      </c>
      <c r="AS1338" t="str">
        <f>IF(ISNUMBER(FIND("overige",Methode_Keuze)),"",IF(Tb_Activiteiten[[#This Row],[Kosten derden exclusief btw]]=1,Tb_Activiteiten[[#Headers],[Kosten derden exclusief btw]],""))</f>
        <v/>
      </c>
      <c r="AT1338" t="str">
        <f>IF(ISNUMBER(FIND("overige",Methode_Keuze)),"",IF(Tb_Activiteiten[[#This Row],[Niet verrekenbare btw]]=1,Tb_Activiteiten[[#Headers],[Niet verrekenbare btw]],""))</f>
        <v/>
      </c>
      <c r="AU1338" t="str">
        <f>IF(ISNUMBER(FIND("overige",Methode_Keuze)),"",IF(Tb_Activiteiten[[#This Row],[Grondkosten]]=1,Tb_Activiteiten[[#Headers],[Grondkosten]],""))</f>
        <v/>
      </c>
      <c r="AV1338" t="str">
        <f>IF(ISNUMBER(FIND("overige",Methode_Keuze)),"",IF(Tb_Activiteiten[[#This Row],[Bijdrage in natura (overige)]]=1,Tb_Activiteiten[[#Headers],[Bijdrage in natura (overige)]],""))</f>
        <v/>
      </c>
      <c r="AW1338" t="str">
        <f>IF(ISNUMBER(FIND("overige",Methode_Keuze)),"",IF(Tb_Activiteiten[[#This Row],[Bijdrage in natura (vrijwilligers)]]=1,Tb_Activiteiten[[#Headers],[Bijdrage in natura (vrijwilligers)]],""))</f>
        <v/>
      </c>
      <c r="AX1338" t="str">
        <f>IF(ISNUMBER(FIND("overige",Methode_Keuze)),"",IF(Tb_Activiteiten[[#This Row],[Afschrijvingskosten]]=1,Tb_Activiteiten[[#Headers],[Afschrijvingskosten]],""))</f>
        <v/>
      </c>
      <c r="AY1338" t="str">
        <f>IF(ISNUMBER(FIND("overige",Methode_Keuze)),"",IF(Tb_Activiteiten[[#This Row],[Vergoeding]]=1,Tb_Activiteiten[[#Headers],[Vergoeding]],""))</f>
        <v/>
      </c>
      <c r="AZ1338" t="str">
        <f>IF(ISNUMBER(FIND("arbeid",Methode_Keuze)),"",IF(Tb_Activiteiten[[#This Row],[Arbeidskosten - vast tarief (excl eigen arbeid)]]=1,Tb_Activiteiten[[#Headers],[Arbeidskosten - vast tarief (excl eigen arbeid)]],""))</f>
        <v/>
      </c>
      <c r="BA1338" t="str">
        <f>IF(ISNUMBER(FIND("overige",Methode_Keuze)),"",IF(Tb_Activiteiten[[#This Row],[Overige kosten]]=1,Tb_Activiteiten[[#Headers],[Overige kosten]],""))</f>
        <v/>
      </c>
    </row>
    <row r="1339" spans="15:53" x14ac:dyDescent="0.25">
      <c r="O1339" s="56"/>
      <c r="Q1339" t="str">
        <f>IFERROR(IF(VLOOKUP(Tb_Activiteiten[[#This Row],[Openstelling]],Tb_Openstelling[],2,0)=1,1,""),"")</f>
        <v/>
      </c>
      <c r="AK1339" t="str">
        <f>IF(ISNUMBER(FIND("arbeid",Methode_Keuze)),"",IF(ISNUMBER(FIND("arbeid",Methode_Keuze)),"",IF(Tb_Activiteiten[[#This Row],[Loonkosten]]=1,Tb_Activiteiten[[#Headers],[Loonkosten]],"")))</f>
        <v/>
      </c>
      <c r="AL1339" t="str">
        <f>IF(ISNUMBER(FIND("arbeid",Methode_Keuze)),"",IF(ISNUMBER(FIND("arbeid",Methode_Keuze)),"",IF(Tb_Activiteiten[[#This Row],[Eigen arbeid]]=1,Tb_Activiteiten[[#Headers],[Eigen arbeid]],"")))</f>
        <v/>
      </c>
      <c r="AM1339" t="str">
        <f>IF(ISNUMBER(FIND("arbeid",Methode_Keuze)),"",IF(ISNUMBER(FIND("arbeid",Methode_Keuze)),"",IF(Tb_Activiteiten[[#This Row],[Projectmedewerker]]=1,Tb_Activiteiten[[#Headers],[Projectmedewerker]],"")))</f>
        <v/>
      </c>
      <c r="AN1339" t="str">
        <f>IF(ISNUMBER(FIND("arbeid",Methode_Keuze)),"",IF(ISNUMBER(FIND("arbeid",Methode_Keuze)),"",IF(Tb_Activiteiten[[#This Row],[Landbouwer]]=1,Tb_Activiteiten[[#Headers],[Landbouwer]],"")))</f>
        <v/>
      </c>
      <c r="AO1339" t="str">
        <f>IF(ISNUMBER(FIND("arbeid",Methode_Keuze)),"",IF(ISNUMBER(FIND("arbeid",Methode_Keuze)),"",IF(Tb_Activiteiten[[#This Row],[Adviseur]]=1,Tb_Activiteiten[[#Headers],[Adviseur]],"")))</f>
        <v/>
      </c>
      <c r="AP1339" t="str">
        <f>IF(ISNUMBER(FIND("arbeid",Methode_Keuze)),"",IF(ISNUMBER(FIND("arbeid",Methode_Keuze)),"",IF(Tb_Activiteiten[[#This Row],[Projectleider/Expert]]=1,Tb_Activiteiten[[#Headers],[Projectleider/Expert]],"")))</f>
        <v/>
      </c>
      <c r="AQ1339" t="str">
        <f>IF(ISNUMBER(FIND("arbeid",Methode_Keuze)),"",IF(ISNUMBER(FIND("arbeid",Methode_Keuze)),"",IF(Tb_Activiteiten[[#This Row],[Arbeidskosten]]=1,Tb_Activiteiten[[#Headers],[Arbeidskosten]],"")))</f>
        <v/>
      </c>
      <c r="AR1339" t="str">
        <f>IF(ISNUMBER(FIND("arbeid",Methode_Keuze)),"",IF(ISNUMBER(FIND("arbeid",Methode_Keuze)),"",IF(Tb_Activiteiten[[#This Row],[Arbeidskosten op basis van IKS]]=1,Tb_Activiteiten[[#Headers],[Arbeidskosten op basis van IKS]],"")))</f>
        <v/>
      </c>
      <c r="AS1339" t="str">
        <f>IF(ISNUMBER(FIND("overige",Methode_Keuze)),"",IF(Tb_Activiteiten[[#This Row],[Kosten derden exclusief btw]]=1,Tb_Activiteiten[[#Headers],[Kosten derden exclusief btw]],""))</f>
        <v/>
      </c>
      <c r="AT1339" t="str">
        <f>IF(ISNUMBER(FIND("overige",Methode_Keuze)),"",IF(Tb_Activiteiten[[#This Row],[Niet verrekenbare btw]]=1,Tb_Activiteiten[[#Headers],[Niet verrekenbare btw]],""))</f>
        <v/>
      </c>
      <c r="AU1339" t="str">
        <f>IF(ISNUMBER(FIND("overige",Methode_Keuze)),"",IF(Tb_Activiteiten[[#This Row],[Grondkosten]]=1,Tb_Activiteiten[[#Headers],[Grondkosten]],""))</f>
        <v/>
      </c>
      <c r="AV1339" t="str">
        <f>IF(ISNUMBER(FIND("overige",Methode_Keuze)),"",IF(Tb_Activiteiten[[#This Row],[Bijdrage in natura (overige)]]=1,Tb_Activiteiten[[#Headers],[Bijdrage in natura (overige)]],""))</f>
        <v/>
      </c>
      <c r="AW1339" t="str">
        <f>IF(ISNUMBER(FIND("overige",Methode_Keuze)),"",IF(Tb_Activiteiten[[#This Row],[Bijdrage in natura (vrijwilligers)]]=1,Tb_Activiteiten[[#Headers],[Bijdrage in natura (vrijwilligers)]],""))</f>
        <v/>
      </c>
      <c r="AX1339" t="str">
        <f>IF(ISNUMBER(FIND("overige",Methode_Keuze)),"",IF(Tb_Activiteiten[[#This Row],[Afschrijvingskosten]]=1,Tb_Activiteiten[[#Headers],[Afschrijvingskosten]],""))</f>
        <v/>
      </c>
      <c r="AY1339" t="str">
        <f>IF(ISNUMBER(FIND("overige",Methode_Keuze)),"",IF(Tb_Activiteiten[[#This Row],[Vergoeding]]=1,Tb_Activiteiten[[#Headers],[Vergoeding]],""))</f>
        <v/>
      </c>
      <c r="AZ1339" t="str">
        <f>IF(ISNUMBER(FIND("arbeid",Methode_Keuze)),"",IF(Tb_Activiteiten[[#This Row],[Arbeidskosten - vast tarief (excl eigen arbeid)]]=1,Tb_Activiteiten[[#Headers],[Arbeidskosten - vast tarief (excl eigen arbeid)]],""))</f>
        <v/>
      </c>
      <c r="BA1339" t="str">
        <f>IF(ISNUMBER(FIND("overige",Methode_Keuze)),"",IF(Tb_Activiteiten[[#This Row],[Overige kosten]]=1,Tb_Activiteiten[[#Headers],[Overige kosten]],""))</f>
        <v/>
      </c>
    </row>
    <row r="1340" spans="15:53" x14ac:dyDescent="0.25">
      <c r="O1340" s="56"/>
      <c r="Q1340" t="str">
        <f>IFERROR(IF(VLOOKUP(Tb_Activiteiten[[#This Row],[Openstelling]],Tb_Openstelling[],2,0)=1,1,""),"")</f>
        <v/>
      </c>
      <c r="AK1340" t="str">
        <f>IF(ISNUMBER(FIND("arbeid",Methode_Keuze)),"",IF(ISNUMBER(FIND("arbeid",Methode_Keuze)),"",IF(Tb_Activiteiten[[#This Row],[Loonkosten]]=1,Tb_Activiteiten[[#Headers],[Loonkosten]],"")))</f>
        <v/>
      </c>
      <c r="AL1340" t="str">
        <f>IF(ISNUMBER(FIND("arbeid",Methode_Keuze)),"",IF(ISNUMBER(FIND("arbeid",Methode_Keuze)),"",IF(Tb_Activiteiten[[#This Row],[Eigen arbeid]]=1,Tb_Activiteiten[[#Headers],[Eigen arbeid]],"")))</f>
        <v/>
      </c>
      <c r="AM1340" t="str">
        <f>IF(ISNUMBER(FIND("arbeid",Methode_Keuze)),"",IF(ISNUMBER(FIND("arbeid",Methode_Keuze)),"",IF(Tb_Activiteiten[[#This Row],[Projectmedewerker]]=1,Tb_Activiteiten[[#Headers],[Projectmedewerker]],"")))</f>
        <v/>
      </c>
      <c r="AN1340" t="str">
        <f>IF(ISNUMBER(FIND("arbeid",Methode_Keuze)),"",IF(ISNUMBER(FIND("arbeid",Methode_Keuze)),"",IF(Tb_Activiteiten[[#This Row],[Landbouwer]]=1,Tb_Activiteiten[[#Headers],[Landbouwer]],"")))</f>
        <v/>
      </c>
      <c r="AO1340" t="str">
        <f>IF(ISNUMBER(FIND("arbeid",Methode_Keuze)),"",IF(ISNUMBER(FIND("arbeid",Methode_Keuze)),"",IF(Tb_Activiteiten[[#This Row],[Adviseur]]=1,Tb_Activiteiten[[#Headers],[Adviseur]],"")))</f>
        <v/>
      </c>
      <c r="AP1340" t="str">
        <f>IF(ISNUMBER(FIND("arbeid",Methode_Keuze)),"",IF(ISNUMBER(FIND("arbeid",Methode_Keuze)),"",IF(Tb_Activiteiten[[#This Row],[Projectleider/Expert]]=1,Tb_Activiteiten[[#Headers],[Projectleider/Expert]],"")))</f>
        <v/>
      </c>
      <c r="AQ1340" t="str">
        <f>IF(ISNUMBER(FIND("arbeid",Methode_Keuze)),"",IF(ISNUMBER(FIND("arbeid",Methode_Keuze)),"",IF(Tb_Activiteiten[[#This Row],[Arbeidskosten]]=1,Tb_Activiteiten[[#Headers],[Arbeidskosten]],"")))</f>
        <v/>
      </c>
      <c r="AR1340" t="str">
        <f>IF(ISNUMBER(FIND("arbeid",Methode_Keuze)),"",IF(ISNUMBER(FIND("arbeid",Methode_Keuze)),"",IF(Tb_Activiteiten[[#This Row],[Arbeidskosten op basis van IKS]]=1,Tb_Activiteiten[[#Headers],[Arbeidskosten op basis van IKS]],"")))</f>
        <v/>
      </c>
      <c r="AS1340" t="str">
        <f>IF(ISNUMBER(FIND("overige",Methode_Keuze)),"",IF(Tb_Activiteiten[[#This Row],[Kosten derden exclusief btw]]=1,Tb_Activiteiten[[#Headers],[Kosten derden exclusief btw]],""))</f>
        <v/>
      </c>
      <c r="AT1340" t="str">
        <f>IF(ISNUMBER(FIND("overige",Methode_Keuze)),"",IF(Tb_Activiteiten[[#This Row],[Niet verrekenbare btw]]=1,Tb_Activiteiten[[#Headers],[Niet verrekenbare btw]],""))</f>
        <v/>
      </c>
      <c r="AU1340" t="str">
        <f>IF(ISNUMBER(FIND("overige",Methode_Keuze)),"",IF(Tb_Activiteiten[[#This Row],[Grondkosten]]=1,Tb_Activiteiten[[#Headers],[Grondkosten]],""))</f>
        <v/>
      </c>
      <c r="AV1340" t="str">
        <f>IF(ISNUMBER(FIND("overige",Methode_Keuze)),"",IF(Tb_Activiteiten[[#This Row],[Bijdrage in natura (overige)]]=1,Tb_Activiteiten[[#Headers],[Bijdrage in natura (overige)]],""))</f>
        <v/>
      </c>
      <c r="AW1340" t="str">
        <f>IF(ISNUMBER(FIND("overige",Methode_Keuze)),"",IF(Tb_Activiteiten[[#This Row],[Bijdrage in natura (vrijwilligers)]]=1,Tb_Activiteiten[[#Headers],[Bijdrage in natura (vrijwilligers)]],""))</f>
        <v/>
      </c>
      <c r="AX1340" t="str">
        <f>IF(ISNUMBER(FIND("overige",Methode_Keuze)),"",IF(Tb_Activiteiten[[#This Row],[Afschrijvingskosten]]=1,Tb_Activiteiten[[#Headers],[Afschrijvingskosten]],""))</f>
        <v/>
      </c>
      <c r="AY1340" t="str">
        <f>IF(ISNUMBER(FIND("overige",Methode_Keuze)),"",IF(Tb_Activiteiten[[#This Row],[Vergoeding]]=1,Tb_Activiteiten[[#Headers],[Vergoeding]],""))</f>
        <v/>
      </c>
      <c r="AZ1340" t="str">
        <f>IF(ISNUMBER(FIND("arbeid",Methode_Keuze)),"",IF(Tb_Activiteiten[[#This Row],[Arbeidskosten - vast tarief (excl eigen arbeid)]]=1,Tb_Activiteiten[[#Headers],[Arbeidskosten - vast tarief (excl eigen arbeid)]],""))</f>
        <v/>
      </c>
      <c r="BA1340" t="str">
        <f>IF(ISNUMBER(FIND("overige",Methode_Keuze)),"",IF(Tb_Activiteiten[[#This Row],[Overige kosten]]=1,Tb_Activiteiten[[#Headers],[Overige kosten]],""))</f>
        <v/>
      </c>
    </row>
    <row r="1341" spans="15:53" x14ac:dyDescent="0.25">
      <c r="O1341" s="56"/>
      <c r="Q1341" t="str">
        <f>IFERROR(IF(VLOOKUP(Tb_Activiteiten[[#This Row],[Openstelling]],Tb_Openstelling[],2,0)=1,1,""),"")</f>
        <v/>
      </c>
      <c r="AK1341" t="str">
        <f>IF(ISNUMBER(FIND("arbeid",Methode_Keuze)),"",IF(ISNUMBER(FIND("arbeid",Methode_Keuze)),"",IF(Tb_Activiteiten[[#This Row],[Loonkosten]]=1,Tb_Activiteiten[[#Headers],[Loonkosten]],"")))</f>
        <v/>
      </c>
      <c r="AL1341" t="str">
        <f>IF(ISNUMBER(FIND("arbeid",Methode_Keuze)),"",IF(ISNUMBER(FIND("arbeid",Methode_Keuze)),"",IF(Tb_Activiteiten[[#This Row],[Eigen arbeid]]=1,Tb_Activiteiten[[#Headers],[Eigen arbeid]],"")))</f>
        <v/>
      </c>
      <c r="AM1341" t="str">
        <f>IF(ISNUMBER(FIND("arbeid",Methode_Keuze)),"",IF(ISNUMBER(FIND("arbeid",Methode_Keuze)),"",IF(Tb_Activiteiten[[#This Row],[Projectmedewerker]]=1,Tb_Activiteiten[[#Headers],[Projectmedewerker]],"")))</f>
        <v/>
      </c>
      <c r="AN1341" t="str">
        <f>IF(ISNUMBER(FIND("arbeid",Methode_Keuze)),"",IF(ISNUMBER(FIND("arbeid",Methode_Keuze)),"",IF(Tb_Activiteiten[[#This Row],[Landbouwer]]=1,Tb_Activiteiten[[#Headers],[Landbouwer]],"")))</f>
        <v/>
      </c>
      <c r="AO1341" t="str">
        <f>IF(ISNUMBER(FIND("arbeid",Methode_Keuze)),"",IF(ISNUMBER(FIND("arbeid",Methode_Keuze)),"",IF(Tb_Activiteiten[[#This Row],[Adviseur]]=1,Tb_Activiteiten[[#Headers],[Adviseur]],"")))</f>
        <v/>
      </c>
      <c r="AP1341" t="str">
        <f>IF(ISNUMBER(FIND("arbeid",Methode_Keuze)),"",IF(ISNUMBER(FIND("arbeid",Methode_Keuze)),"",IF(Tb_Activiteiten[[#This Row],[Projectleider/Expert]]=1,Tb_Activiteiten[[#Headers],[Projectleider/Expert]],"")))</f>
        <v/>
      </c>
      <c r="AQ1341" t="str">
        <f>IF(ISNUMBER(FIND("arbeid",Methode_Keuze)),"",IF(ISNUMBER(FIND("arbeid",Methode_Keuze)),"",IF(Tb_Activiteiten[[#This Row],[Arbeidskosten]]=1,Tb_Activiteiten[[#Headers],[Arbeidskosten]],"")))</f>
        <v/>
      </c>
      <c r="AR1341" t="str">
        <f>IF(ISNUMBER(FIND("arbeid",Methode_Keuze)),"",IF(ISNUMBER(FIND("arbeid",Methode_Keuze)),"",IF(Tb_Activiteiten[[#This Row],[Arbeidskosten op basis van IKS]]=1,Tb_Activiteiten[[#Headers],[Arbeidskosten op basis van IKS]],"")))</f>
        <v/>
      </c>
      <c r="AS1341" t="str">
        <f>IF(ISNUMBER(FIND("overige",Methode_Keuze)),"",IF(Tb_Activiteiten[[#This Row],[Kosten derden exclusief btw]]=1,Tb_Activiteiten[[#Headers],[Kosten derden exclusief btw]],""))</f>
        <v/>
      </c>
      <c r="AT1341" t="str">
        <f>IF(ISNUMBER(FIND("overige",Methode_Keuze)),"",IF(Tb_Activiteiten[[#This Row],[Niet verrekenbare btw]]=1,Tb_Activiteiten[[#Headers],[Niet verrekenbare btw]],""))</f>
        <v/>
      </c>
      <c r="AU1341" t="str">
        <f>IF(ISNUMBER(FIND("overige",Methode_Keuze)),"",IF(Tb_Activiteiten[[#This Row],[Grondkosten]]=1,Tb_Activiteiten[[#Headers],[Grondkosten]],""))</f>
        <v/>
      </c>
      <c r="AV1341" t="str">
        <f>IF(ISNUMBER(FIND("overige",Methode_Keuze)),"",IF(Tb_Activiteiten[[#This Row],[Bijdrage in natura (overige)]]=1,Tb_Activiteiten[[#Headers],[Bijdrage in natura (overige)]],""))</f>
        <v/>
      </c>
      <c r="AW1341" t="str">
        <f>IF(ISNUMBER(FIND("overige",Methode_Keuze)),"",IF(Tb_Activiteiten[[#This Row],[Bijdrage in natura (vrijwilligers)]]=1,Tb_Activiteiten[[#Headers],[Bijdrage in natura (vrijwilligers)]],""))</f>
        <v/>
      </c>
      <c r="AX1341" t="str">
        <f>IF(ISNUMBER(FIND("overige",Methode_Keuze)),"",IF(Tb_Activiteiten[[#This Row],[Afschrijvingskosten]]=1,Tb_Activiteiten[[#Headers],[Afschrijvingskosten]],""))</f>
        <v/>
      </c>
      <c r="AY1341" t="str">
        <f>IF(ISNUMBER(FIND("overige",Methode_Keuze)),"",IF(Tb_Activiteiten[[#This Row],[Vergoeding]]=1,Tb_Activiteiten[[#Headers],[Vergoeding]],""))</f>
        <v/>
      </c>
      <c r="AZ1341" t="str">
        <f>IF(ISNUMBER(FIND("arbeid",Methode_Keuze)),"",IF(Tb_Activiteiten[[#This Row],[Arbeidskosten - vast tarief (excl eigen arbeid)]]=1,Tb_Activiteiten[[#Headers],[Arbeidskosten - vast tarief (excl eigen arbeid)]],""))</f>
        <v/>
      </c>
      <c r="BA1341" t="str">
        <f>IF(ISNUMBER(FIND("overige",Methode_Keuze)),"",IF(Tb_Activiteiten[[#This Row],[Overige kosten]]=1,Tb_Activiteiten[[#Headers],[Overige kosten]],""))</f>
        <v/>
      </c>
    </row>
    <row r="1342" spans="15:53" x14ac:dyDescent="0.25">
      <c r="O1342" s="56"/>
      <c r="Q1342" t="str">
        <f>IFERROR(IF(VLOOKUP(Tb_Activiteiten[[#This Row],[Openstelling]],Tb_Openstelling[],2,0)=1,1,""),"")</f>
        <v/>
      </c>
      <c r="AK1342" t="str">
        <f>IF(ISNUMBER(FIND("arbeid",Methode_Keuze)),"",IF(ISNUMBER(FIND("arbeid",Methode_Keuze)),"",IF(Tb_Activiteiten[[#This Row],[Loonkosten]]=1,Tb_Activiteiten[[#Headers],[Loonkosten]],"")))</f>
        <v/>
      </c>
      <c r="AL1342" t="str">
        <f>IF(ISNUMBER(FIND("arbeid",Methode_Keuze)),"",IF(ISNUMBER(FIND("arbeid",Methode_Keuze)),"",IF(Tb_Activiteiten[[#This Row],[Eigen arbeid]]=1,Tb_Activiteiten[[#Headers],[Eigen arbeid]],"")))</f>
        <v/>
      </c>
      <c r="AM1342" t="str">
        <f>IF(ISNUMBER(FIND("arbeid",Methode_Keuze)),"",IF(ISNUMBER(FIND("arbeid",Methode_Keuze)),"",IF(Tb_Activiteiten[[#This Row],[Projectmedewerker]]=1,Tb_Activiteiten[[#Headers],[Projectmedewerker]],"")))</f>
        <v/>
      </c>
      <c r="AN1342" t="str">
        <f>IF(ISNUMBER(FIND("arbeid",Methode_Keuze)),"",IF(ISNUMBER(FIND("arbeid",Methode_Keuze)),"",IF(Tb_Activiteiten[[#This Row],[Landbouwer]]=1,Tb_Activiteiten[[#Headers],[Landbouwer]],"")))</f>
        <v/>
      </c>
      <c r="AO1342" t="str">
        <f>IF(ISNUMBER(FIND("arbeid",Methode_Keuze)),"",IF(ISNUMBER(FIND("arbeid",Methode_Keuze)),"",IF(Tb_Activiteiten[[#This Row],[Adviseur]]=1,Tb_Activiteiten[[#Headers],[Adviseur]],"")))</f>
        <v/>
      </c>
      <c r="AP1342" t="str">
        <f>IF(ISNUMBER(FIND("arbeid",Methode_Keuze)),"",IF(ISNUMBER(FIND("arbeid",Methode_Keuze)),"",IF(Tb_Activiteiten[[#This Row],[Projectleider/Expert]]=1,Tb_Activiteiten[[#Headers],[Projectleider/Expert]],"")))</f>
        <v/>
      </c>
      <c r="AQ1342" t="str">
        <f>IF(ISNUMBER(FIND("arbeid",Methode_Keuze)),"",IF(ISNUMBER(FIND("arbeid",Methode_Keuze)),"",IF(Tb_Activiteiten[[#This Row],[Arbeidskosten]]=1,Tb_Activiteiten[[#Headers],[Arbeidskosten]],"")))</f>
        <v/>
      </c>
      <c r="AR1342" t="str">
        <f>IF(ISNUMBER(FIND("arbeid",Methode_Keuze)),"",IF(ISNUMBER(FIND("arbeid",Methode_Keuze)),"",IF(Tb_Activiteiten[[#This Row],[Arbeidskosten op basis van IKS]]=1,Tb_Activiteiten[[#Headers],[Arbeidskosten op basis van IKS]],"")))</f>
        <v/>
      </c>
      <c r="AS1342" t="str">
        <f>IF(ISNUMBER(FIND("overige",Methode_Keuze)),"",IF(Tb_Activiteiten[[#This Row],[Kosten derden exclusief btw]]=1,Tb_Activiteiten[[#Headers],[Kosten derden exclusief btw]],""))</f>
        <v/>
      </c>
      <c r="AT1342" t="str">
        <f>IF(ISNUMBER(FIND("overige",Methode_Keuze)),"",IF(Tb_Activiteiten[[#This Row],[Niet verrekenbare btw]]=1,Tb_Activiteiten[[#Headers],[Niet verrekenbare btw]],""))</f>
        <v/>
      </c>
      <c r="AU1342" t="str">
        <f>IF(ISNUMBER(FIND("overige",Methode_Keuze)),"",IF(Tb_Activiteiten[[#This Row],[Grondkosten]]=1,Tb_Activiteiten[[#Headers],[Grondkosten]],""))</f>
        <v/>
      </c>
      <c r="AV1342" t="str">
        <f>IF(ISNUMBER(FIND("overige",Methode_Keuze)),"",IF(Tb_Activiteiten[[#This Row],[Bijdrage in natura (overige)]]=1,Tb_Activiteiten[[#Headers],[Bijdrage in natura (overige)]],""))</f>
        <v/>
      </c>
      <c r="AW1342" t="str">
        <f>IF(ISNUMBER(FIND("overige",Methode_Keuze)),"",IF(Tb_Activiteiten[[#This Row],[Bijdrage in natura (vrijwilligers)]]=1,Tb_Activiteiten[[#Headers],[Bijdrage in natura (vrijwilligers)]],""))</f>
        <v/>
      </c>
      <c r="AX1342" t="str">
        <f>IF(ISNUMBER(FIND("overige",Methode_Keuze)),"",IF(Tb_Activiteiten[[#This Row],[Afschrijvingskosten]]=1,Tb_Activiteiten[[#Headers],[Afschrijvingskosten]],""))</f>
        <v/>
      </c>
      <c r="AY1342" t="str">
        <f>IF(ISNUMBER(FIND("overige",Methode_Keuze)),"",IF(Tb_Activiteiten[[#This Row],[Vergoeding]]=1,Tb_Activiteiten[[#Headers],[Vergoeding]],""))</f>
        <v/>
      </c>
      <c r="AZ1342" t="str">
        <f>IF(ISNUMBER(FIND("arbeid",Methode_Keuze)),"",IF(Tb_Activiteiten[[#This Row],[Arbeidskosten - vast tarief (excl eigen arbeid)]]=1,Tb_Activiteiten[[#Headers],[Arbeidskosten - vast tarief (excl eigen arbeid)]],""))</f>
        <v/>
      </c>
      <c r="BA1342" t="str">
        <f>IF(ISNUMBER(FIND("overige",Methode_Keuze)),"",IF(Tb_Activiteiten[[#This Row],[Overige kosten]]=1,Tb_Activiteiten[[#Headers],[Overige kosten]],""))</f>
        <v/>
      </c>
    </row>
    <row r="1343" spans="15:53" x14ac:dyDescent="0.25">
      <c r="O1343" s="56"/>
      <c r="Q1343" t="str">
        <f>IFERROR(IF(VLOOKUP(Tb_Activiteiten[[#This Row],[Openstelling]],Tb_Openstelling[],2,0)=1,1,""),"")</f>
        <v/>
      </c>
      <c r="AK1343" t="str">
        <f>IF(ISNUMBER(FIND("arbeid",Methode_Keuze)),"",IF(ISNUMBER(FIND("arbeid",Methode_Keuze)),"",IF(Tb_Activiteiten[[#This Row],[Loonkosten]]=1,Tb_Activiteiten[[#Headers],[Loonkosten]],"")))</f>
        <v/>
      </c>
      <c r="AL1343" t="str">
        <f>IF(ISNUMBER(FIND("arbeid",Methode_Keuze)),"",IF(ISNUMBER(FIND("arbeid",Methode_Keuze)),"",IF(Tb_Activiteiten[[#This Row],[Eigen arbeid]]=1,Tb_Activiteiten[[#Headers],[Eigen arbeid]],"")))</f>
        <v/>
      </c>
      <c r="AM1343" t="str">
        <f>IF(ISNUMBER(FIND("arbeid",Methode_Keuze)),"",IF(ISNUMBER(FIND("arbeid",Methode_Keuze)),"",IF(Tb_Activiteiten[[#This Row],[Projectmedewerker]]=1,Tb_Activiteiten[[#Headers],[Projectmedewerker]],"")))</f>
        <v/>
      </c>
      <c r="AN1343" t="str">
        <f>IF(ISNUMBER(FIND("arbeid",Methode_Keuze)),"",IF(ISNUMBER(FIND("arbeid",Methode_Keuze)),"",IF(Tb_Activiteiten[[#This Row],[Landbouwer]]=1,Tb_Activiteiten[[#Headers],[Landbouwer]],"")))</f>
        <v/>
      </c>
      <c r="AO1343" t="str">
        <f>IF(ISNUMBER(FIND("arbeid",Methode_Keuze)),"",IF(ISNUMBER(FIND("arbeid",Methode_Keuze)),"",IF(Tb_Activiteiten[[#This Row],[Adviseur]]=1,Tb_Activiteiten[[#Headers],[Adviseur]],"")))</f>
        <v/>
      </c>
      <c r="AP1343" t="str">
        <f>IF(ISNUMBER(FIND("arbeid",Methode_Keuze)),"",IF(ISNUMBER(FIND("arbeid",Methode_Keuze)),"",IF(Tb_Activiteiten[[#This Row],[Projectleider/Expert]]=1,Tb_Activiteiten[[#Headers],[Projectleider/Expert]],"")))</f>
        <v/>
      </c>
      <c r="AQ1343" t="str">
        <f>IF(ISNUMBER(FIND("arbeid",Methode_Keuze)),"",IF(ISNUMBER(FIND("arbeid",Methode_Keuze)),"",IF(Tb_Activiteiten[[#This Row],[Arbeidskosten]]=1,Tb_Activiteiten[[#Headers],[Arbeidskosten]],"")))</f>
        <v/>
      </c>
      <c r="AR1343" t="str">
        <f>IF(ISNUMBER(FIND("arbeid",Methode_Keuze)),"",IF(ISNUMBER(FIND("arbeid",Methode_Keuze)),"",IF(Tb_Activiteiten[[#This Row],[Arbeidskosten op basis van IKS]]=1,Tb_Activiteiten[[#Headers],[Arbeidskosten op basis van IKS]],"")))</f>
        <v/>
      </c>
      <c r="AS1343" t="str">
        <f>IF(ISNUMBER(FIND("overige",Methode_Keuze)),"",IF(Tb_Activiteiten[[#This Row],[Kosten derden exclusief btw]]=1,Tb_Activiteiten[[#Headers],[Kosten derden exclusief btw]],""))</f>
        <v/>
      </c>
      <c r="AT1343" t="str">
        <f>IF(ISNUMBER(FIND("overige",Methode_Keuze)),"",IF(Tb_Activiteiten[[#This Row],[Niet verrekenbare btw]]=1,Tb_Activiteiten[[#Headers],[Niet verrekenbare btw]],""))</f>
        <v/>
      </c>
      <c r="AU1343" t="str">
        <f>IF(ISNUMBER(FIND("overige",Methode_Keuze)),"",IF(Tb_Activiteiten[[#This Row],[Grondkosten]]=1,Tb_Activiteiten[[#Headers],[Grondkosten]],""))</f>
        <v/>
      </c>
      <c r="AV1343" t="str">
        <f>IF(ISNUMBER(FIND("overige",Methode_Keuze)),"",IF(Tb_Activiteiten[[#This Row],[Bijdrage in natura (overige)]]=1,Tb_Activiteiten[[#Headers],[Bijdrage in natura (overige)]],""))</f>
        <v/>
      </c>
      <c r="AW1343" t="str">
        <f>IF(ISNUMBER(FIND("overige",Methode_Keuze)),"",IF(Tb_Activiteiten[[#This Row],[Bijdrage in natura (vrijwilligers)]]=1,Tb_Activiteiten[[#Headers],[Bijdrage in natura (vrijwilligers)]],""))</f>
        <v/>
      </c>
      <c r="AX1343" t="str">
        <f>IF(ISNUMBER(FIND("overige",Methode_Keuze)),"",IF(Tb_Activiteiten[[#This Row],[Afschrijvingskosten]]=1,Tb_Activiteiten[[#Headers],[Afschrijvingskosten]],""))</f>
        <v/>
      </c>
      <c r="AY1343" t="str">
        <f>IF(ISNUMBER(FIND("overige",Methode_Keuze)),"",IF(Tb_Activiteiten[[#This Row],[Vergoeding]]=1,Tb_Activiteiten[[#Headers],[Vergoeding]],""))</f>
        <v/>
      </c>
      <c r="AZ1343" t="str">
        <f>IF(ISNUMBER(FIND("arbeid",Methode_Keuze)),"",IF(Tb_Activiteiten[[#This Row],[Arbeidskosten - vast tarief (excl eigen arbeid)]]=1,Tb_Activiteiten[[#Headers],[Arbeidskosten - vast tarief (excl eigen arbeid)]],""))</f>
        <v/>
      </c>
      <c r="BA1343" t="str">
        <f>IF(ISNUMBER(FIND("overige",Methode_Keuze)),"",IF(Tb_Activiteiten[[#This Row],[Overige kosten]]=1,Tb_Activiteiten[[#Headers],[Overige kosten]],""))</f>
        <v/>
      </c>
    </row>
    <row r="1344" spans="15:53" x14ac:dyDescent="0.25">
      <c r="O1344" s="56"/>
      <c r="Q1344" t="str">
        <f>IFERROR(IF(VLOOKUP(Tb_Activiteiten[[#This Row],[Openstelling]],Tb_Openstelling[],2,0)=1,1,""),"")</f>
        <v/>
      </c>
      <c r="AK1344" t="str">
        <f>IF(ISNUMBER(FIND("arbeid",Methode_Keuze)),"",IF(ISNUMBER(FIND("arbeid",Methode_Keuze)),"",IF(Tb_Activiteiten[[#This Row],[Loonkosten]]=1,Tb_Activiteiten[[#Headers],[Loonkosten]],"")))</f>
        <v/>
      </c>
      <c r="AL1344" t="str">
        <f>IF(ISNUMBER(FIND("arbeid",Methode_Keuze)),"",IF(ISNUMBER(FIND("arbeid",Methode_Keuze)),"",IF(Tb_Activiteiten[[#This Row],[Eigen arbeid]]=1,Tb_Activiteiten[[#Headers],[Eigen arbeid]],"")))</f>
        <v/>
      </c>
      <c r="AM1344" t="str">
        <f>IF(ISNUMBER(FIND("arbeid",Methode_Keuze)),"",IF(ISNUMBER(FIND("arbeid",Methode_Keuze)),"",IF(Tb_Activiteiten[[#This Row],[Projectmedewerker]]=1,Tb_Activiteiten[[#Headers],[Projectmedewerker]],"")))</f>
        <v/>
      </c>
      <c r="AN1344" t="str">
        <f>IF(ISNUMBER(FIND("arbeid",Methode_Keuze)),"",IF(ISNUMBER(FIND("arbeid",Methode_Keuze)),"",IF(Tb_Activiteiten[[#This Row],[Landbouwer]]=1,Tb_Activiteiten[[#Headers],[Landbouwer]],"")))</f>
        <v/>
      </c>
      <c r="AO1344" t="str">
        <f>IF(ISNUMBER(FIND("arbeid",Methode_Keuze)),"",IF(ISNUMBER(FIND("arbeid",Methode_Keuze)),"",IF(Tb_Activiteiten[[#This Row],[Adviseur]]=1,Tb_Activiteiten[[#Headers],[Adviseur]],"")))</f>
        <v/>
      </c>
      <c r="AP1344" t="str">
        <f>IF(ISNUMBER(FIND("arbeid",Methode_Keuze)),"",IF(ISNUMBER(FIND("arbeid",Methode_Keuze)),"",IF(Tb_Activiteiten[[#This Row],[Projectleider/Expert]]=1,Tb_Activiteiten[[#Headers],[Projectleider/Expert]],"")))</f>
        <v/>
      </c>
      <c r="AQ1344" t="str">
        <f>IF(ISNUMBER(FIND("arbeid",Methode_Keuze)),"",IF(ISNUMBER(FIND("arbeid",Methode_Keuze)),"",IF(Tb_Activiteiten[[#This Row],[Arbeidskosten]]=1,Tb_Activiteiten[[#Headers],[Arbeidskosten]],"")))</f>
        <v/>
      </c>
      <c r="AR1344" t="str">
        <f>IF(ISNUMBER(FIND("arbeid",Methode_Keuze)),"",IF(ISNUMBER(FIND("arbeid",Methode_Keuze)),"",IF(Tb_Activiteiten[[#This Row],[Arbeidskosten op basis van IKS]]=1,Tb_Activiteiten[[#Headers],[Arbeidskosten op basis van IKS]],"")))</f>
        <v/>
      </c>
      <c r="AS1344" t="str">
        <f>IF(ISNUMBER(FIND("overige",Methode_Keuze)),"",IF(Tb_Activiteiten[[#This Row],[Kosten derden exclusief btw]]=1,Tb_Activiteiten[[#Headers],[Kosten derden exclusief btw]],""))</f>
        <v/>
      </c>
      <c r="AT1344" t="str">
        <f>IF(ISNUMBER(FIND("overige",Methode_Keuze)),"",IF(Tb_Activiteiten[[#This Row],[Niet verrekenbare btw]]=1,Tb_Activiteiten[[#Headers],[Niet verrekenbare btw]],""))</f>
        <v/>
      </c>
      <c r="AU1344" t="str">
        <f>IF(ISNUMBER(FIND("overige",Methode_Keuze)),"",IF(Tb_Activiteiten[[#This Row],[Grondkosten]]=1,Tb_Activiteiten[[#Headers],[Grondkosten]],""))</f>
        <v/>
      </c>
      <c r="AV1344" t="str">
        <f>IF(ISNUMBER(FIND("overige",Methode_Keuze)),"",IF(Tb_Activiteiten[[#This Row],[Bijdrage in natura (overige)]]=1,Tb_Activiteiten[[#Headers],[Bijdrage in natura (overige)]],""))</f>
        <v/>
      </c>
      <c r="AW1344" t="str">
        <f>IF(ISNUMBER(FIND("overige",Methode_Keuze)),"",IF(Tb_Activiteiten[[#This Row],[Bijdrage in natura (vrijwilligers)]]=1,Tb_Activiteiten[[#Headers],[Bijdrage in natura (vrijwilligers)]],""))</f>
        <v/>
      </c>
      <c r="AX1344" t="str">
        <f>IF(ISNUMBER(FIND("overige",Methode_Keuze)),"",IF(Tb_Activiteiten[[#This Row],[Afschrijvingskosten]]=1,Tb_Activiteiten[[#Headers],[Afschrijvingskosten]],""))</f>
        <v/>
      </c>
      <c r="AY1344" t="str">
        <f>IF(ISNUMBER(FIND("overige",Methode_Keuze)),"",IF(Tb_Activiteiten[[#This Row],[Vergoeding]]=1,Tb_Activiteiten[[#Headers],[Vergoeding]],""))</f>
        <v/>
      </c>
      <c r="AZ1344" t="str">
        <f>IF(ISNUMBER(FIND("arbeid",Methode_Keuze)),"",IF(Tb_Activiteiten[[#This Row],[Arbeidskosten - vast tarief (excl eigen arbeid)]]=1,Tb_Activiteiten[[#Headers],[Arbeidskosten - vast tarief (excl eigen arbeid)]],""))</f>
        <v/>
      </c>
      <c r="BA1344" t="str">
        <f>IF(ISNUMBER(FIND("overige",Methode_Keuze)),"",IF(Tb_Activiteiten[[#This Row],[Overige kosten]]=1,Tb_Activiteiten[[#Headers],[Overige kosten]],""))</f>
        <v/>
      </c>
    </row>
    <row r="1345" spans="15:53" x14ac:dyDescent="0.25">
      <c r="O1345" s="56"/>
      <c r="Q1345" t="str">
        <f>IFERROR(IF(VLOOKUP(Tb_Activiteiten[[#This Row],[Openstelling]],Tb_Openstelling[],2,0)=1,1,""),"")</f>
        <v/>
      </c>
      <c r="AK1345" t="str">
        <f>IF(ISNUMBER(FIND("arbeid",Methode_Keuze)),"",IF(ISNUMBER(FIND("arbeid",Methode_Keuze)),"",IF(Tb_Activiteiten[[#This Row],[Loonkosten]]=1,Tb_Activiteiten[[#Headers],[Loonkosten]],"")))</f>
        <v/>
      </c>
      <c r="AL1345" t="str">
        <f>IF(ISNUMBER(FIND("arbeid",Methode_Keuze)),"",IF(ISNUMBER(FIND("arbeid",Methode_Keuze)),"",IF(Tb_Activiteiten[[#This Row],[Eigen arbeid]]=1,Tb_Activiteiten[[#Headers],[Eigen arbeid]],"")))</f>
        <v/>
      </c>
      <c r="AM1345" t="str">
        <f>IF(ISNUMBER(FIND("arbeid",Methode_Keuze)),"",IF(ISNUMBER(FIND("arbeid",Methode_Keuze)),"",IF(Tb_Activiteiten[[#This Row],[Projectmedewerker]]=1,Tb_Activiteiten[[#Headers],[Projectmedewerker]],"")))</f>
        <v/>
      </c>
      <c r="AN1345" t="str">
        <f>IF(ISNUMBER(FIND("arbeid",Methode_Keuze)),"",IF(ISNUMBER(FIND("arbeid",Methode_Keuze)),"",IF(Tb_Activiteiten[[#This Row],[Landbouwer]]=1,Tb_Activiteiten[[#Headers],[Landbouwer]],"")))</f>
        <v/>
      </c>
      <c r="AO1345" t="str">
        <f>IF(ISNUMBER(FIND("arbeid",Methode_Keuze)),"",IF(ISNUMBER(FIND("arbeid",Methode_Keuze)),"",IF(Tb_Activiteiten[[#This Row],[Adviseur]]=1,Tb_Activiteiten[[#Headers],[Adviseur]],"")))</f>
        <v/>
      </c>
      <c r="AP1345" t="str">
        <f>IF(ISNUMBER(FIND("arbeid",Methode_Keuze)),"",IF(ISNUMBER(FIND("arbeid",Methode_Keuze)),"",IF(Tb_Activiteiten[[#This Row],[Projectleider/Expert]]=1,Tb_Activiteiten[[#Headers],[Projectleider/Expert]],"")))</f>
        <v/>
      </c>
      <c r="AQ1345" t="str">
        <f>IF(ISNUMBER(FIND("arbeid",Methode_Keuze)),"",IF(ISNUMBER(FIND("arbeid",Methode_Keuze)),"",IF(Tb_Activiteiten[[#This Row],[Arbeidskosten]]=1,Tb_Activiteiten[[#Headers],[Arbeidskosten]],"")))</f>
        <v/>
      </c>
      <c r="AR1345" t="str">
        <f>IF(ISNUMBER(FIND("arbeid",Methode_Keuze)),"",IF(ISNUMBER(FIND("arbeid",Methode_Keuze)),"",IF(Tb_Activiteiten[[#This Row],[Arbeidskosten op basis van IKS]]=1,Tb_Activiteiten[[#Headers],[Arbeidskosten op basis van IKS]],"")))</f>
        <v/>
      </c>
      <c r="AS1345" t="str">
        <f>IF(ISNUMBER(FIND("overige",Methode_Keuze)),"",IF(Tb_Activiteiten[[#This Row],[Kosten derden exclusief btw]]=1,Tb_Activiteiten[[#Headers],[Kosten derden exclusief btw]],""))</f>
        <v/>
      </c>
      <c r="AT1345" t="str">
        <f>IF(ISNUMBER(FIND("overige",Methode_Keuze)),"",IF(Tb_Activiteiten[[#This Row],[Niet verrekenbare btw]]=1,Tb_Activiteiten[[#Headers],[Niet verrekenbare btw]],""))</f>
        <v/>
      </c>
      <c r="AU1345" t="str">
        <f>IF(ISNUMBER(FIND("overige",Methode_Keuze)),"",IF(Tb_Activiteiten[[#This Row],[Grondkosten]]=1,Tb_Activiteiten[[#Headers],[Grondkosten]],""))</f>
        <v/>
      </c>
      <c r="AV1345" t="str">
        <f>IF(ISNUMBER(FIND("overige",Methode_Keuze)),"",IF(Tb_Activiteiten[[#This Row],[Bijdrage in natura (overige)]]=1,Tb_Activiteiten[[#Headers],[Bijdrage in natura (overige)]],""))</f>
        <v/>
      </c>
      <c r="AW1345" t="str">
        <f>IF(ISNUMBER(FIND("overige",Methode_Keuze)),"",IF(Tb_Activiteiten[[#This Row],[Bijdrage in natura (vrijwilligers)]]=1,Tb_Activiteiten[[#Headers],[Bijdrage in natura (vrijwilligers)]],""))</f>
        <v/>
      </c>
      <c r="AX1345" t="str">
        <f>IF(ISNUMBER(FIND("overige",Methode_Keuze)),"",IF(Tb_Activiteiten[[#This Row],[Afschrijvingskosten]]=1,Tb_Activiteiten[[#Headers],[Afschrijvingskosten]],""))</f>
        <v/>
      </c>
      <c r="AY1345" t="str">
        <f>IF(ISNUMBER(FIND("overige",Methode_Keuze)),"",IF(Tb_Activiteiten[[#This Row],[Vergoeding]]=1,Tb_Activiteiten[[#Headers],[Vergoeding]],""))</f>
        <v/>
      </c>
      <c r="AZ1345" t="str">
        <f>IF(ISNUMBER(FIND("arbeid",Methode_Keuze)),"",IF(Tb_Activiteiten[[#This Row],[Arbeidskosten - vast tarief (excl eigen arbeid)]]=1,Tb_Activiteiten[[#Headers],[Arbeidskosten - vast tarief (excl eigen arbeid)]],""))</f>
        <v/>
      </c>
      <c r="BA1345" t="str">
        <f>IF(ISNUMBER(FIND("overige",Methode_Keuze)),"",IF(Tb_Activiteiten[[#This Row],[Overige kosten]]=1,Tb_Activiteiten[[#Headers],[Overige kosten]],""))</f>
        <v/>
      </c>
    </row>
    <row r="1346" spans="15:53" x14ac:dyDescent="0.25">
      <c r="O1346" s="56"/>
      <c r="Q1346" t="str">
        <f>IFERROR(IF(VLOOKUP(Tb_Activiteiten[[#This Row],[Openstelling]],Tb_Openstelling[],2,0)=1,1,""),"")</f>
        <v/>
      </c>
      <c r="AK1346" t="str">
        <f>IF(ISNUMBER(FIND("arbeid",Methode_Keuze)),"",IF(ISNUMBER(FIND("arbeid",Methode_Keuze)),"",IF(Tb_Activiteiten[[#This Row],[Loonkosten]]=1,Tb_Activiteiten[[#Headers],[Loonkosten]],"")))</f>
        <v/>
      </c>
      <c r="AL1346" t="str">
        <f>IF(ISNUMBER(FIND("arbeid",Methode_Keuze)),"",IF(ISNUMBER(FIND("arbeid",Methode_Keuze)),"",IF(Tb_Activiteiten[[#This Row],[Eigen arbeid]]=1,Tb_Activiteiten[[#Headers],[Eigen arbeid]],"")))</f>
        <v/>
      </c>
      <c r="AM1346" t="str">
        <f>IF(ISNUMBER(FIND("arbeid",Methode_Keuze)),"",IF(ISNUMBER(FIND("arbeid",Methode_Keuze)),"",IF(Tb_Activiteiten[[#This Row],[Projectmedewerker]]=1,Tb_Activiteiten[[#Headers],[Projectmedewerker]],"")))</f>
        <v/>
      </c>
      <c r="AN1346" t="str">
        <f>IF(ISNUMBER(FIND("arbeid",Methode_Keuze)),"",IF(ISNUMBER(FIND("arbeid",Methode_Keuze)),"",IF(Tb_Activiteiten[[#This Row],[Landbouwer]]=1,Tb_Activiteiten[[#Headers],[Landbouwer]],"")))</f>
        <v/>
      </c>
      <c r="AO1346" t="str">
        <f>IF(ISNUMBER(FIND("arbeid",Methode_Keuze)),"",IF(ISNUMBER(FIND("arbeid",Methode_Keuze)),"",IF(Tb_Activiteiten[[#This Row],[Adviseur]]=1,Tb_Activiteiten[[#Headers],[Adviseur]],"")))</f>
        <v/>
      </c>
      <c r="AP1346" t="str">
        <f>IF(ISNUMBER(FIND("arbeid",Methode_Keuze)),"",IF(ISNUMBER(FIND("arbeid",Methode_Keuze)),"",IF(Tb_Activiteiten[[#This Row],[Projectleider/Expert]]=1,Tb_Activiteiten[[#Headers],[Projectleider/Expert]],"")))</f>
        <v/>
      </c>
      <c r="AQ1346" t="str">
        <f>IF(ISNUMBER(FIND("arbeid",Methode_Keuze)),"",IF(ISNUMBER(FIND("arbeid",Methode_Keuze)),"",IF(Tb_Activiteiten[[#This Row],[Arbeidskosten]]=1,Tb_Activiteiten[[#Headers],[Arbeidskosten]],"")))</f>
        <v/>
      </c>
      <c r="AR1346" t="str">
        <f>IF(ISNUMBER(FIND("arbeid",Methode_Keuze)),"",IF(ISNUMBER(FIND("arbeid",Methode_Keuze)),"",IF(Tb_Activiteiten[[#This Row],[Arbeidskosten op basis van IKS]]=1,Tb_Activiteiten[[#Headers],[Arbeidskosten op basis van IKS]],"")))</f>
        <v/>
      </c>
      <c r="AS1346" t="str">
        <f>IF(ISNUMBER(FIND("overige",Methode_Keuze)),"",IF(Tb_Activiteiten[[#This Row],[Kosten derden exclusief btw]]=1,Tb_Activiteiten[[#Headers],[Kosten derden exclusief btw]],""))</f>
        <v/>
      </c>
      <c r="AT1346" t="str">
        <f>IF(ISNUMBER(FIND("overige",Methode_Keuze)),"",IF(Tb_Activiteiten[[#This Row],[Niet verrekenbare btw]]=1,Tb_Activiteiten[[#Headers],[Niet verrekenbare btw]],""))</f>
        <v/>
      </c>
      <c r="AU1346" t="str">
        <f>IF(ISNUMBER(FIND("overige",Methode_Keuze)),"",IF(Tb_Activiteiten[[#This Row],[Grondkosten]]=1,Tb_Activiteiten[[#Headers],[Grondkosten]],""))</f>
        <v/>
      </c>
      <c r="AV1346" t="str">
        <f>IF(ISNUMBER(FIND("overige",Methode_Keuze)),"",IF(Tb_Activiteiten[[#This Row],[Bijdrage in natura (overige)]]=1,Tb_Activiteiten[[#Headers],[Bijdrage in natura (overige)]],""))</f>
        <v/>
      </c>
      <c r="AW1346" t="str">
        <f>IF(ISNUMBER(FIND("overige",Methode_Keuze)),"",IF(Tb_Activiteiten[[#This Row],[Bijdrage in natura (vrijwilligers)]]=1,Tb_Activiteiten[[#Headers],[Bijdrage in natura (vrijwilligers)]],""))</f>
        <v/>
      </c>
      <c r="AX1346" t="str">
        <f>IF(ISNUMBER(FIND("overige",Methode_Keuze)),"",IF(Tb_Activiteiten[[#This Row],[Afschrijvingskosten]]=1,Tb_Activiteiten[[#Headers],[Afschrijvingskosten]],""))</f>
        <v/>
      </c>
      <c r="AY1346" t="str">
        <f>IF(ISNUMBER(FIND("overige",Methode_Keuze)),"",IF(Tb_Activiteiten[[#This Row],[Vergoeding]]=1,Tb_Activiteiten[[#Headers],[Vergoeding]],""))</f>
        <v/>
      </c>
      <c r="AZ1346" t="str">
        <f>IF(ISNUMBER(FIND("arbeid",Methode_Keuze)),"",IF(Tb_Activiteiten[[#This Row],[Arbeidskosten - vast tarief (excl eigen arbeid)]]=1,Tb_Activiteiten[[#Headers],[Arbeidskosten - vast tarief (excl eigen arbeid)]],""))</f>
        <v/>
      </c>
      <c r="BA1346" t="str">
        <f>IF(ISNUMBER(FIND("overige",Methode_Keuze)),"",IF(Tb_Activiteiten[[#This Row],[Overige kosten]]=1,Tb_Activiteiten[[#Headers],[Overige kosten]],""))</f>
        <v/>
      </c>
    </row>
    <row r="1347" spans="15:53" x14ac:dyDescent="0.25">
      <c r="O1347" s="56"/>
      <c r="Q1347" t="str">
        <f>IFERROR(IF(VLOOKUP(Tb_Activiteiten[[#This Row],[Openstelling]],Tb_Openstelling[],2,0)=1,1,""),"")</f>
        <v/>
      </c>
      <c r="AK1347" t="str">
        <f>IF(ISNUMBER(FIND("arbeid",Methode_Keuze)),"",IF(ISNUMBER(FIND("arbeid",Methode_Keuze)),"",IF(Tb_Activiteiten[[#This Row],[Loonkosten]]=1,Tb_Activiteiten[[#Headers],[Loonkosten]],"")))</f>
        <v/>
      </c>
      <c r="AL1347" t="str">
        <f>IF(ISNUMBER(FIND("arbeid",Methode_Keuze)),"",IF(ISNUMBER(FIND("arbeid",Methode_Keuze)),"",IF(Tb_Activiteiten[[#This Row],[Eigen arbeid]]=1,Tb_Activiteiten[[#Headers],[Eigen arbeid]],"")))</f>
        <v/>
      </c>
      <c r="AM1347" t="str">
        <f>IF(ISNUMBER(FIND("arbeid",Methode_Keuze)),"",IF(ISNUMBER(FIND("arbeid",Methode_Keuze)),"",IF(Tb_Activiteiten[[#This Row],[Projectmedewerker]]=1,Tb_Activiteiten[[#Headers],[Projectmedewerker]],"")))</f>
        <v/>
      </c>
      <c r="AN1347" t="str">
        <f>IF(ISNUMBER(FIND("arbeid",Methode_Keuze)),"",IF(ISNUMBER(FIND("arbeid",Methode_Keuze)),"",IF(Tb_Activiteiten[[#This Row],[Landbouwer]]=1,Tb_Activiteiten[[#Headers],[Landbouwer]],"")))</f>
        <v/>
      </c>
      <c r="AO1347" t="str">
        <f>IF(ISNUMBER(FIND("arbeid",Methode_Keuze)),"",IF(ISNUMBER(FIND("arbeid",Methode_Keuze)),"",IF(Tb_Activiteiten[[#This Row],[Adviseur]]=1,Tb_Activiteiten[[#Headers],[Adviseur]],"")))</f>
        <v/>
      </c>
      <c r="AP1347" t="str">
        <f>IF(ISNUMBER(FIND("arbeid",Methode_Keuze)),"",IF(ISNUMBER(FIND("arbeid",Methode_Keuze)),"",IF(Tb_Activiteiten[[#This Row],[Projectleider/Expert]]=1,Tb_Activiteiten[[#Headers],[Projectleider/Expert]],"")))</f>
        <v/>
      </c>
      <c r="AQ1347" t="str">
        <f>IF(ISNUMBER(FIND("arbeid",Methode_Keuze)),"",IF(ISNUMBER(FIND("arbeid",Methode_Keuze)),"",IF(Tb_Activiteiten[[#This Row],[Arbeidskosten]]=1,Tb_Activiteiten[[#Headers],[Arbeidskosten]],"")))</f>
        <v/>
      </c>
      <c r="AR1347" t="str">
        <f>IF(ISNUMBER(FIND("arbeid",Methode_Keuze)),"",IF(ISNUMBER(FIND("arbeid",Methode_Keuze)),"",IF(Tb_Activiteiten[[#This Row],[Arbeidskosten op basis van IKS]]=1,Tb_Activiteiten[[#Headers],[Arbeidskosten op basis van IKS]],"")))</f>
        <v/>
      </c>
      <c r="AS1347" t="str">
        <f>IF(ISNUMBER(FIND("overige",Methode_Keuze)),"",IF(Tb_Activiteiten[[#This Row],[Kosten derden exclusief btw]]=1,Tb_Activiteiten[[#Headers],[Kosten derden exclusief btw]],""))</f>
        <v/>
      </c>
      <c r="AT1347" t="str">
        <f>IF(ISNUMBER(FIND("overige",Methode_Keuze)),"",IF(Tb_Activiteiten[[#This Row],[Niet verrekenbare btw]]=1,Tb_Activiteiten[[#Headers],[Niet verrekenbare btw]],""))</f>
        <v/>
      </c>
      <c r="AU1347" t="str">
        <f>IF(ISNUMBER(FIND("overige",Methode_Keuze)),"",IF(Tb_Activiteiten[[#This Row],[Grondkosten]]=1,Tb_Activiteiten[[#Headers],[Grondkosten]],""))</f>
        <v/>
      </c>
      <c r="AV1347" t="str">
        <f>IF(ISNUMBER(FIND("overige",Methode_Keuze)),"",IF(Tb_Activiteiten[[#This Row],[Bijdrage in natura (overige)]]=1,Tb_Activiteiten[[#Headers],[Bijdrage in natura (overige)]],""))</f>
        <v/>
      </c>
      <c r="AW1347" t="str">
        <f>IF(ISNUMBER(FIND("overige",Methode_Keuze)),"",IF(Tb_Activiteiten[[#This Row],[Bijdrage in natura (vrijwilligers)]]=1,Tb_Activiteiten[[#Headers],[Bijdrage in natura (vrijwilligers)]],""))</f>
        <v/>
      </c>
      <c r="AX1347" t="str">
        <f>IF(ISNUMBER(FIND("overige",Methode_Keuze)),"",IF(Tb_Activiteiten[[#This Row],[Afschrijvingskosten]]=1,Tb_Activiteiten[[#Headers],[Afschrijvingskosten]],""))</f>
        <v/>
      </c>
      <c r="AY1347" t="str">
        <f>IF(ISNUMBER(FIND("overige",Methode_Keuze)),"",IF(Tb_Activiteiten[[#This Row],[Vergoeding]]=1,Tb_Activiteiten[[#Headers],[Vergoeding]],""))</f>
        <v/>
      </c>
      <c r="AZ1347" t="str">
        <f>IF(ISNUMBER(FIND("arbeid",Methode_Keuze)),"",IF(Tb_Activiteiten[[#This Row],[Arbeidskosten - vast tarief (excl eigen arbeid)]]=1,Tb_Activiteiten[[#Headers],[Arbeidskosten - vast tarief (excl eigen arbeid)]],""))</f>
        <v/>
      </c>
      <c r="BA1347" t="str">
        <f>IF(ISNUMBER(FIND("overige",Methode_Keuze)),"",IF(Tb_Activiteiten[[#This Row],[Overige kosten]]=1,Tb_Activiteiten[[#Headers],[Overige kosten]],""))</f>
        <v/>
      </c>
    </row>
    <row r="1348" spans="15:53" x14ac:dyDescent="0.25">
      <c r="O1348" s="56"/>
      <c r="Q1348" t="str">
        <f>IFERROR(IF(VLOOKUP(Tb_Activiteiten[[#This Row],[Openstelling]],Tb_Openstelling[],2,0)=1,1,""),"")</f>
        <v/>
      </c>
      <c r="AK1348" t="str">
        <f>IF(ISNUMBER(FIND("arbeid",Methode_Keuze)),"",IF(ISNUMBER(FIND("arbeid",Methode_Keuze)),"",IF(Tb_Activiteiten[[#This Row],[Loonkosten]]=1,Tb_Activiteiten[[#Headers],[Loonkosten]],"")))</f>
        <v/>
      </c>
      <c r="AL1348" t="str">
        <f>IF(ISNUMBER(FIND("arbeid",Methode_Keuze)),"",IF(ISNUMBER(FIND("arbeid",Methode_Keuze)),"",IF(Tb_Activiteiten[[#This Row],[Eigen arbeid]]=1,Tb_Activiteiten[[#Headers],[Eigen arbeid]],"")))</f>
        <v/>
      </c>
      <c r="AM1348" t="str">
        <f>IF(ISNUMBER(FIND("arbeid",Methode_Keuze)),"",IF(ISNUMBER(FIND("arbeid",Methode_Keuze)),"",IF(Tb_Activiteiten[[#This Row],[Projectmedewerker]]=1,Tb_Activiteiten[[#Headers],[Projectmedewerker]],"")))</f>
        <v/>
      </c>
      <c r="AN1348" t="str">
        <f>IF(ISNUMBER(FIND("arbeid",Methode_Keuze)),"",IF(ISNUMBER(FIND("arbeid",Methode_Keuze)),"",IF(Tb_Activiteiten[[#This Row],[Landbouwer]]=1,Tb_Activiteiten[[#Headers],[Landbouwer]],"")))</f>
        <v/>
      </c>
      <c r="AO1348" t="str">
        <f>IF(ISNUMBER(FIND("arbeid",Methode_Keuze)),"",IF(ISNUMBER(FIND("arbeid",Methode_Keuze)),"",IF(Tb_Activiteiten[[#This Row],[Adviseur]]=1,Tb_Activiteiten[[#Headers],[Adviseur]],"")))</f>
        <v/>
      </c>
      <c r="AP1348" t="str">
        <f>IF(ISNUMBER(FIND("arbeid",Methode_Keuze)),"",IF(ISNUMBER(FIND("arbeid",Methode_Keuze)),"",IF(Tb_Activiteiten[[#This Row],[Projectleider/Expert]]=1,Tb_Activiteiten[[#Headers],[Projectleider/Expert]],"")))</f>
        <v/>
      </c>
      <c r="AQ1348" t="str">
        <f>IF(ISNUMBER(FIND("arbeid",Methode_Keuze)),"",IF(ISNUMBER(FIND("arbeid",Methode_Keuze)),"",IF(Tb_Activiteiten[[#This Row],[Arbeidskosten]]=1,Tb_Activiteiten[[#Headers],[Arbeidskosten]],"")))</f>
        <v/>
      </c>
      <c r="AR1348" t="str">
        <f>IF(ISNUMBER(FIND("arbeid",Methode_Keuze)),"",IF(ISNUMBER(FIND("arbeid",Methode_Keuze)),"",IF(Tb_Activiteiten[[#This Row],[Arbeidskosten op basis van IKS]]=1,Tb_Activiteiten[[#Headers],[Arbeidskosten op basis van IKS]],"")))</f>
        <v/>
      </c>
      <c r="AS1348" t="str">
        <f>IF(ISNUMBER(FIND("overige",Methode_Keuze)),"",IF(Tb_Activiteiten[[#This Row],[Kosten derden exclusief btw]]=1,Tb_Activiteiten[[#Headers],[Kosten derden exclusief btw]],""))</f>
        <v/>
      </c>
      <c r="AT1348" t="str">
        <f>IF(ISNUMBER(FIND("overige",Methode_Keuze)),"",IF(Tb_Activiteiten[[#This Row],[Niet verrekenbare btw]]=1,Tb_Activiteiten[[#Headers],[Niet verrekenbare btw]],""))</f>
        <v/>
      </c>
      <c r="AU1348" t="str">
        <f>IF(ISNUMBER(FIND("overige",Methode_Keuze)),"",IF(Tb_Activiteiten[[#This Row],[Grondkosten]]=1,Tb_Activiteiten[[#Headers],[Grondkosten]],""))</f>
        <v/>
      </c>
      <c r="AV1348" t="str">
        <f>IF(ISNUMBER(FIND("overige",Methode_Keuze)),"",IF(Tb_Activiteiten[[#This Row],[Bijdrage in natura (overige)]]=1,Tb_Activiteiten[[#Headers],[Bijdrage in natura (overige)]],""))</f>
        <v/>
      </c>
      <c r="AW1348" t="str">
        <f>IF(ISNUMBER(FIND("overige",Methode_Keuze)),"",IF(Tb_Activiteiten[[#This Row],[Bijdrage in natura (vrijwilligers)]]=1,Tb_Activiteiten[[#Headers],[Bijdrage in natura (vrijwilligers)]],""))</f>
        <v/>
      </c>
      <c r="AX1348" t="str">
        <f>IF(ISNUMBER(FIND("overige",Methode_Keuze)),"",IF(Tb_Activiteiten[[#This Row],[Afschrijvingskosten]]=1,Tb_Activiteiten[[#Headers],[Afschrijvingskosten]],""))</f>
        <v/>
      </c>
      <c r="AY1348" t="str">
        <f>IF(ISNUMBER(FIND("overige",Methode_Keuze)),"",IF(Tb_Activiteiten[[#This Row],[Vergoeding]]=1,Tb_Activiteiten[[#Headers],[Vergoeding]],""))</f>
        <v/>
      </c>
      <c r="AZ1348" t="str">
        <f>IF(ISNUMBER(FIND("arbeid",Methode_Keuze)),"",IF(Tb_Activiteiten[[#This Row],[Arbeidskosten - vast tarief (excl eigen arbeid)]]=1,Tb_Activiteiten[[#Headers],[Arbeidskosten - vast tarief (excl eigen arbeid)]],""))</f>
        <v/>
      </c>
      <c r="BA1348" t="str">
        <f>IF(ISNUMBER(FIND("overige",Methode_Keuze)),"",IF(Tb_Activiteiten[[#This Row],[Overige kosten]]=1,Tb_Activiteiten[[#Headers],[Overige kosten]],""))</f>
        <v/>
      </c>
    </row>
    <row r="1349" spans="15:53" x14ac:dyDescent="0.25">
      <c r="O1349" s="56"/>
      <c r="Q1349" t="str">
        <f>IFERROR(IF(VLOOKUP(Tb_Activiteiten[[#This Row],[Openstelling]],Tb_Openstelling[],2,0)=1,1,""),"")</f>
        <v/>
      </c>
      <c r="AK1349" t="str">
        <f>IF(ISNUMBER(FIND("arbeid",Methode_Keuze)),"",IF(ISNUMBER(FIND("arbeid",Methode_Keuze)),"",IF(Tb_Activiteiten[[#This Row],[Loonkosten]]=1,Tb_Activiteiten[[#Headers],[Loonkosten]],"")))</f>
        <v/>
      </c>
      <c r="AL1349" t="str">
        <f>IF(ISNUMBER(FIND("arbeid",Methode_Keuze)),"",IF(ISNUMBER(FIND("arbeid",Methode_Keuze)),"",IF(Tb_Activiteiten[[#This Row],[Eigen arbeid]]=1,Tb_Activiteiten[[#Headers],[Eigen arbeid]],"")))</f>
        <v/>
      </c>
      <c r="AM1349" t="str">
        <f>IF(ISNUMBER(FIND("arbeid",Methode_Keuze)),"",IF(ISNUMBER(FIND("arbeid",Methode_Keuze)),"",IF(Tb_Activiteiten[[#This Row],[Projectmedewerker]]=1,Tb_Activiteiten[[#Headers],[Projectmedewerker]],"")))</f>
        <v/>
      </c>
      <c r="AN1349" t="str">
        <f>IF(ISNUMBER(FIND("arbeid",Methode_Keuze)),"",IF(ISNUMBER(FIND("arbeid",Methode_Keuze)),"",IF(Tb_Activiteiten[[#This Row],[Landbouwer]]=1,Tb_Activiteiten[[#Headers],[Landbouwer]],"")))</f>
        <v/>
      </c>
      <c r="AO1349" t="str">
        <f>IF(ISNUMBER(FIND("arbeid",Methode_Keuze)),"",IF(ISNUMBER(FIND("arbeid",Methode_Keuze)),"",IF(Tb_Activiteiten[[#This Row],[Adviseur]]=1,Tb_Activiteiten[[#Headers],[Adviseur]],"")))</f>
        <v/>
      </c>
      <c r="AP1349" t="str">
        <f>IF(ISNUMBER(FIND("arbeid",Methode_Keuze)),"",IF(ISNUMBER(FIND("arbeid",Methode_Keuze)),"",IF(Tb_Activiteiten[[#This Row],[Projectleider/Expert]]=1,Tb_Activiteiten[[#Headers],[Projectleider/Expert]],"")))</f>
        <v/>
      </c>
      <c r="AQ1349" t="str">
        <f>IF(ISNUMBER(FIND("arbeid",Methode_Keuze)),"",IF(ISNUMBER(FIND("arbeid",Methode_Keuze)),"",IF(Tb_Activiteiten[[#This Row],[Arbeidskosten]]=1,Tb_Activiteiten[[#Headers],[Arbeidskosten]],"")))</f>
        <v/>
      </c>
      <c r="AR1349" t="str">
        <f>IF(ISNUMBER(FIND("arbeid",Methode_Keuze)),"",IF(ISNUMBER(FIND("arbeid",Methode_Keuze)),"",IF(Tb_Activiteiten[[#This Row],[Arbeidskosten op basis van IKS]]=1,Tb_Activiteiten[[#Headers],[Arbeidskosten op basis van IKS]],"")))</f>
        <v/>
      </c>
      <c r="AS1349" t="str">
        <f>IF(ISNUMBER(FIND("overige",Methode_Keuze)),"",IF(Tb_Activiteiten[[#This Row],[Kosten derden exclusief btw]]=1,Tb_Activiteiten[[#Headers],[Kosten derden exclusief btw]],""))</f>
        <v/>
      </c>
      <c r="AT1349" t="str">
        <f>IF(ISNUMBER(FIND("overige",Methode_Keuze)),"",IF(Tb_Activiteiten[[#This Row],[Niet verrekenbare btw]]=1,Tb_Activiteiten[[#Headers],[Niet verrekenbare btw]],""))</f>
        <v/>
      </c>
      <c r="AU1349" t="str">
        <f>IF(ISNUMBER(FIND("overige",Methode_Keuze)),"",IF(Tb_Activiteiten[[#This Row],[Grondkosten]]=1,Tb_Activiteiten[[#Headers],[Grondkosten]],""))</f>
        <v/>
      </c>
      <c r="AV1349" t="str">
        <f>IF(ISNUMBER(FIND("overige",Methode_Keuze)),"",IF(Tb_Activiteiten[[#This Row],[Bijdrage in natura (overige)]]=1,Tb_Activiteiten[[#Headers],[Bijdrage in natura (overige)]],""))</f>
        <v/>
      </c>
      <c r="AW1349" t="str">
        <f>IF(ISNUMBER(FIND("overige",Methode_Keuze)),"",IF(Tb_Activiteiten[[#This Row],[Bijdrage in natura (vrijwilligers)]]=1,Tb_Activiteiten[[#Headers],[Bijdrage in natura (vrijwilligers)]],""))</f>
        <v/>
      </c>
      <c r="AX1349" t="str">
        <f>IF(ISNUMBER(FIND("overige",Methode_Keuze)),"",IF(Tb_Activiteiten[[#This Row],[Afschrijvingskosten]]=1,Tb_Activiteiten[[#Headers],[Afschrijvingskosten]],""))</f>
        <v/>
      </c>
      <c r="AY1349" t="str">
        <f>IF(ISNUMBER(FIND("overige",Methode_Keuze)),"",IF(Tb_Activiteiten[[#This Row],[Vergoeding]]=1,Tb_Activiteiten[[#Headers],[Vergoeding]],""))</f>
        <v/>
      </c>
      <c r="AZ1349" t="str">
        <f>IF(ISNUMBER(FIND("arbeid",Methode_Keuze)),"",IF(Tb_Activiteiten[[#This Row],[Arbeidskosten - vast tarief (excl eigen arbeid)]]=1,Tb_Activiteiten[[#Headers],[Arbeidskosten - vast tarief (excl eigen arbeid)]],""))</f>
        <v/>
      </c>
      <c r="BA1349" t="str">
        <f>IF(ISNUMBER(FIND("overige",Methode_Keuze)),"",IF(Tb_Activiteiten[[#This Row],[Overige kosten]]=1,Tb_Activiteiten[[#Headers],[Overige kosten]],""))</f>
        <v/>
      </c>
    </row>
    <row r="1350" spans="15:53" x14ac:dyDescent="0.25">
      <c r="O1350" s="56"/>
      <c r="Q1350" t="str">
        <f>IFERROR(IF(VLOOKUP(Tb_Activiteiten[[#This Row],[Openstelling]],Tb_Openstelling[],2,0)=1,1,""),"")</f>
        <v/>
      </c>
      <c r="AK1350" t="str">
        <f>IF(ISNUMBER(FIND("arbeid",Methode_Keuze)),"",IF(ISNUMBER(FIND("arbeid",Methode_Keuze)),"",IF(Tb_Activiteiten[[#This Row],[Loonkosten]]=1,Tb_Activiteiten[[#Headers],[Loonkosten]],"")))</f>
        <v/>
      </c>
      <c r="AL1350" t="str">
        <f>IF(ISNUMBER(FIND("arbeid",Methode_Keuze)),"",IF(ISNUMBER(FIND("arbeid",Methode_Keuze)),"",IF(Tb_Activiteiten[[#This Row],[Eigen arbeid]]=1,Tb_Activiteiten[[#Headers],[Eigen arbeid]],"")))</f>
        <v/>
      </c>
      <c r="AM1350" t="str">
        <f>IF(ISNUMBER(FIND("arbeid",Methode_Keuze)),"",IF(ISNUMBER(FIND("arbeid",Methode_Keuze)),"",IF(Tb_Activiteiten[[#This Row],[Projectmedewerker]]=1,Tb_Activiteiten[[#Headers],[Projectmedewerker]],"")))</f>
        <v/>
      </c>
      <c r="AN1350" t="str">
        <f>IF(ISNUMBER(FIND("arbeid",Methode_Keuze)),"",IF(ISNUMBER(FIND("arbeid",Methode_Keuze)),"",IF(Tb_Activiteiten[[#This Row],[Landbouwer]]=1,Tb_Activiteiten[[#Headers],[Landbouwer]],"")))</f>
        <v/>
      </c>
      <c r="AO1350" t="str">
        <f>IF(ISNUMBER(FIND("arbeid",Methode_Keuze)),"",IF(ISNUMBER(FIND("arbeid",Methode_Keuze)),"",IF(Tb_Activiteiten[[#This Row],[Adviseur]]=1,Tb_Activiteiten[[#Headers],[Adviseur]],"")))</f>
        <v/>
      </c>
      <c r="AP1350" t="str">
        <f>IF(ISNUMBER(FIND("arbeid",Methode_Keuze)),"",IF(ISNUMBER(FIND("arbeid",Methode_Keuze)),"",IF(Tb_Activiteiten[[#This Row],[Projectleider/Expert]]=1,Tb_Activiteiten[[#Headers],[Projectleider/Expert]],"")))</f>
        <v/>
      </c>
      <c r="AQ1350" t="str">
        <f>IF(ISNUMBER(FIND("arbeid",Methode_Keuze)),"",IF(ISNUMBER(FIND("arbeid",Methode_Keuze)),"",IF(Tb_Activiteiten[[#This Row],[Arbeidskosten]]=1,Tb_Activiteiten[[#Headers],[Arbeidskosten]],"")))</f>
        <v/>
      </c>
      <c r="AR1350" t="str">
        <f>IF(ISNUMBER(FIND("arbeid",Methode_Keuze)),"",IF(ISNUMBER(FIND("arbeid",Methode_Keuze)),"",IF(Tb_Activiteiten[[#This Row],[Arbeidskosten op basis van IKS]]=1,Tb_Activiteiten[[#Headers],[Arbeidskosten op basis van IKS]],"")))</f>
        <v/>
      </c>
      <c r="AS1350" t="str">
        <f>IF(ISNUMBER(FIND("overige",Methode_Keuze)),"",IF(Tb_Activiteiten[[#This Row],[Kosten derden exclusief btw]]=1,Tb_Activiteiten[[#Headers],[Kosten derden exclusief btw]],""))</f>
        <v/>
      </c>
      <c r="AT1350" t="str">
        <f>IF(ISNUMBER(FIND("overige",Methode_Keuze)),"",IF(Tb_Activiteiten[[#This Row],[Niet verrekenbare btw]]=1,Tb_Activiteiten[[#Headers],[Niet verrekenbare btw]],""))</f>
        <v/>
      </c>
      <c r="AU1350" t="str">
        <f>IF(ISNUMBER(FIND("overige",Methode_Keuze)),"",IF(Tb_Activiteiten[[#This Row],[Grondkosten]]=1,Tb_Activiteiten[[#Headers],[Grondkosten]],""))</f>
        <v/>
      </c>
      <c r="AV1350" t="str">
        <f>IF(ISNUMBER(FIND("overige",Methode_Keuze)),"",IF(Tb_Activiteiten[[#This Row],[Bijdrage in natura (overige)]]=1,Tb_Activiteiten[[#Headers],[Bijdrage in natura (overige)]],""))</f>
        <v/>
      </c>
      <c r="AW1350" t="str">
        <f>IF(ISNUMBER(FIND("overige",Methode_Keuze)),"",IF(Tb_Activiteiten[[#This Row],[Bijdrage in natura (vrijwilligers)]]=1,Tb_Activiteiten[[#Headers],[Bijdrage in natura (vrijwilligers)]],""))</f>
        <v/>
      </c>
      <c r="AX1350" t="str">
        <f>IF(ISNUMBER(FIND("overige",Methode_Keuze)),"",IF(Tb_Activiteiten[[#This Row],[Afschrijvingskosten]]=1,Tb_Activiteiten[[#Headers],[Afschrijvingskosten]],""))</f>
        <v/>
      </c>
      <c r="AY1350" t="str">
        <f>IF(ISNUMBER(FIND("overige",Methode_Keuze)),"",IF(Tb_Activiteiten[[#This Row],[Vergoeding]]=1,Tb_Activiteiten[[#Headers],[Vergoeding]],""))</f>
        <v/>
      </c>
      <c r="AZ1350" t="str">
        <f>IF(ISNUMBER(FIND("arbeid",Methode_Keuze)),"",IF(Tb_Activiteiten[[#This Row],[Arbeidskosten - vast tarief (excl eigen arbeid)]]=1,Tb_Activiteiten[[#Headers],[Arbeidskosten - vast tarief (excl eigen arbeid)]],""))</f>
        <v/>
      </c>
      <c r="BA1350" t="str">
        <f>IF(ISNUMBER(FIND("overige",Methode_Keuze)),"",IF(Tb_Activiteiten[[#This Row],[Overige kosten]]=1,Tb_Activiteiten[[#Headers],[Overige kosten]],""))</f>
        <v/>
      </c>
    </row>
    <row r="1351" spans="15:53" x14ac:dyDescent="0.25">
      <c r="O1351" s="56"/>
      <c r="Q1351" t="str">
        <f>IFERROR(IF(VLOOKUP(Tb_Activiteiten[[#This Row],[Openstelling]],Tb_Openstelling[],2,0)=1,1,""),"")</f>
        <v/>
      </c>
      <c r="AK1351" t="str">
        <f>IF(ISNUMBER(FIND("arbeid",Methode_Keuze)),"",IF(ISNUMBER(FIND("arbeid",Methode_Keuze)),"",IF(Tb_Activiteiten[[#This Row],[Loonkosten]]=1,Tb_Activiteiten[[#Headers],[Loonkosten]],"")))</f>
        <v/>
      </c>
      <c r="AL1351" t="str">
        <f>IF(ISNUMBER(FIND("arbeid",Methode_Keuze)),"",IF(ISNUMBER(FIND("arbeid",Methode_Keuze)),"",IF(Tb_Activiteiten[[#This Row],[Eigen arbeid]]=1,Tb_Activiteiten[[#Headers],[Eigen arbeid]],"")))</f>
        <v/>
      </c>
      <c r="AM1351" t="str">
        <f>IF(ISNUMBER(FIND("arbeid",Methode_Keuze)),"",IF(ISNUMBER(FIND("arbeid",Methode_Keuze)),"",IF(Tb_Activiteiten[[#This Row],[Projectmedewerker]]=1,Tb_Activiteiten[[#Headers],[Projectmedewerker]],"")))</f>
        <v/>
      </c>
      <c r="AN1351" t="str">
        <f>IF(ISNUMBER(FIND("arbeid",Methode_Keuze)),"",IF(ISNUMBER(FIND("arbeid",Methode_Keuze)),"",IF(Tb_Activiteiten[[#This Row],[Landbouwer]]=1,Tb_Activiteiten[[#Headers],[Landbouwer]],"")))</f>
        <v/>
      </c>
      <c r="AO1351" t="str">
        <f>IF(ISNUMBER(FIND("arbeid",Methode_Keuze)),"",IF(ISNUMBER(FIND("arbeid",Methode_Keuze)),"",IF(Tb_Activiteiten[[#This Row],[Adviseur]]=1,Tb_Activiteiten[[#Headers],[Adviseur]],"")))</f>
        <v/>
      </c>
      <c r="AP1351" t="str">
        <f>IF(ISNUMBER(FIND("arbeid",Methode_Keuze)),"",IF(ISNUMBER(FIND("arbeid",Methode_Keuze)),"",IF(Tb_Activiteiten[[#This Row],[Projectleider/Expert]]=1,Tb_Activiteiten[[#Headers],[Projectleider/Expert]],"")))</f>
        <v/>
      </c>
      <c r="AQ1351" t="str">
        <f>IF(ISNUMBER(FIND("arbeid",Methode_Keuze)),"",IF(ISNUMBER(FIND("arbeid",Methode_Keuze)),"",IF(Tb_Activiteiten[[#This Row],[Arbeidskosten]]=1,Tb_Activiteiten[[#Headers],[Arbeidskosten]],"")))</f>
        <v/>
      </c>
      <c r="AR1351" t="str">
        <f>IF(ISNUMBER(FIND("arbeid",Methode_Keuze)),"",IF(ISNUMBER(FIND("arbeid",Methode_Keuze)),"",IF(Tb_Activiteiten[[#This Row],[Arbeidskosten op basis van IKS]]=1,Tb_Activiteiten[[#Headers],[Arbeidskosten op basis van IKS]],"")))</f>
        <v/>
      </c>
      <c r="AS1351" t="str">
        <f>IF(ISNUMBER(FIND("overige",Methode_Keuze)),"",IF(Tb_Activiteiten[[#This Row],[Kosten derden exclusief btw]]=1,Tb_Activiteiten[[#Headers],[Kosten derden exclusief btw]],""))</f>
        <v/>
      </c>
      <c r="AT1351" t="str">
        <f>IF(ISNUMBER(FIND("overige",Methode_Keuze)),"",IF(Tb_Activiteiten[[#This Row],[Niet verrekenbare btw]]=1,Tb_Activiteiten[[#Headers],[Niet verrekenbare btw]],""))</f>
        <v/>
      </c>
      <c r="AU1351" t="str">
        <f>IF(ISNUMBER(FIND("overige",Methode_Keuze)),"",IF(Tb_Activiteiten[[#This Row],[Grondkosten]]=1,Tb_Activiteiten[[#Headers],[Grondkosten]],""))</f>
        <v/>
      </c>
      <c r="AV1351" t="str">
        <f>IF(ISNUMBER(FIND("overige",Methode_Keuze)),"",IF(Tb_Activiteiten[[#This Row],[Bijdrage in natura (overige)]]=1,Tb_Activiteiten[[#Headers],[Bijdrage in natura (overige)]],""))</f>
        <v/>
      </c>
      <c r="AW1351" t="str">
        <f>IF(ISNUMBER(FIND("overige",Methode_Keuze)),"",IF(Tb_Activiteiten[[#This Row],[Bijdrage in natura (vrijwilligers)]]=1,Tb_Activiteiten[[#Headers],[Bijdrage in natura (vrijwilligers)]],""))</f>
        <v/>
      </c>
      <c r="AX1351" t="str">
        <f>IF(ISNUMBER(FIND("overige",Methode_Keuze)),"",IF(Tb_Activiteiten[[#This Row],[Afschrijvingskosten]]=1,Tb_Activiteiten[[#Headers],[Afschrijvingskosten]],""))</f>
        <v/>
      </c>
      <c r="AY1351" t="str">
        <f>IF(ISNUMBER(FIND("overige",Methode_Keuze)),"",IF(Tb_Activiteiten[[#This Row],[Vergoeding]]=1,Tb_Activiteiten[[#Headers],[Vergoeding]],""))</f>
        <v/>
      </c>
      <c r="AZ1351" t="str">
        <f>IF(ISNUMBER(FIND("arbeid",Methode_Keuze)),"",IF(Tb_Activiteiten[[#This Row],[Arbeidskosten - vast tarief (excl eigen arbeid)]]=1,Tb_Activiteiten[[#Headers],[Arbeidskosten - vast tarief (excl eigen arbeid)]],""))</f>
        <v/>
      </c>
      <c r="BA1351" t="str">
        <f>IF(ISNUMBER(FIND("overige",Methode_Keuze)),"",IF(Tb_Activiteiten[[#This Row],[Overige kosten]]=1,Tb_Activiteiten[[#Headers],[Overige kosten]],""))</f>
        <v/>
      </c>
    </row>
    <row r="1352" spans="15:53" x14ac:dyDescent="0.25">
      <c r="O1352" s="56"/>
      <c r="Q1352" t="str">
        <f>IFERROR(IF(VLOOKUP(Tb_Activiteiten[[#This Row],[Openstelling]],Tb_Openstelling[],2,0)=1,1,""),"")</f>
        <v/>
      </c>
      <c r="AK1352" t="str">
        <f>IF(ISNUMBER(FIND("arbeid",Methode_Keuze)),"",IF(ISNUMBER(FIND("arbeid",Methode_Keuze)),"",IF(Tb_Activiteiten[[#This Row],[Loonkosten]]=1,Tb_Activiteiten[[#Headers],[Loonkosten]],"")))</f>
        <v/>
      </c>
      <c r="AL1352" t="str">
        <f>IF(ISNUMBER(FIND("arbeid",Methode_Keuze)),"",IF(ISNUMBER(FIND("arbeid",Methode_Keuze)),"",IF(Tb_Activiteiten[[#This Row],[Eigen arbeid]]=1,Tb_Activiteiten[[#Headers],[Eigen arbeid]],"")))</f>
        <v/>
      </c>
      <c r="AM1352" t="str">
        <f>IF(ISNUMBER(FIND("arbeid",Methode_Keuze)),"",IF(ISNUMBER(FIND("arbeid",Methode_Keuze)),"",IF(Tb_Activiteiten[[#This Row],[Projectmedewerker]]=1,Tb_Activiteiten[[#Headers],[Projectmedewerker]],"")))</f>
        <v/>
      </c>
      <c r="AN1352" t="str">
        <f>IF(ISNUMBER(FIND("arbeid",Methode_Keuze)),"",IF(ISNUMBER(FIND("arbeid",Methode_Keuze)),"",IF(Tb_Activiteiten[[#This Row],[Landbouwer]]=1,Tb_Activiteiten[[#Headers],[Landbouwer]],"")))</f>
        <v/>
      </c>
      <c r="AO1352" t="str">
        <f>IF(ISNUMBER(FIND("arbeid",Methode_Keuze)),"",IF(ISNUMBER(FIND("arbeid",Methode_Keuze)),"",IF(Tb_Activiteiten[[#This Row],[Adviseur]]=1,Tb_Activiteiten[[#Headers],[Adviseur]],"")))</f>
        <v/>
      </c>
      <c r="AP1352" t="str">
        <f>IF(ISNUMBER(FIND("arbeid",Methode_Keuze)),"",IF(ISNUMBER(FIND("arbeid",Methode_Keuze)),"",IF(Tb_Activiteiten[[#This Row],[Projectleider/Expert]]=1,Tb_Activiteiten[[#Headers],[Projectleider/Expert]],"")))</f>
        <v/>
      </c>
      <c r="AQ1352" t="str">
        <f>IF(ISNUMBER(FIND("arbeid",Methode_Keuze)),"",IF(ISNUMBER(FIND("arbeid",Methode_Keuze)),"",IF(Tb_Activiteiten[[#This Row],[Arbeidskosten]]=1,Tb_Activiteiten[[#Headers],[Arbeidskosten]],"")))</f>
        <v/>
      </c>
      <c r="AR1352" t="str">
        <f>IF(ISNUMBER(FIND("arbeid",Methode_Keuze)),"",IF(ISNUMBER(FIND("arbeid",Methode_Keuze)),"",IF(Tb_Activiteiten[[#This Row],[Arbeidskosten op basis van IKS]]=1,Tb_Activiteiten[[#Headers],[Arbeidskosten op basis van IKS]],"")))</f>
        <v/>
      </c>
      <c r="AS1352" t="str">
        <f>IF(ISNUMBER(FIND("overige",Methode_Keuze)),"",IF(Tb_Activiteiten[[#This Row],[Kosten derden exclusief btw]]=1,Tb_Activiteiten[[#Headers],[Kosten derden exclusief btw]],""))</f>
        <v/>
      </c>
      <c r="AT1352" t="str">
        <f>IF(ISNUMBER(FIND("overige",Methode_Keuze)),"",IF(Tb_Activiteiten[[#This Row],[Niet verrekenbare btw]]=1,Tb_Activiteiten[[#Headers],[Niet verrekenbare btw]],""))</f>
        <v/>
      </c>
      <c r="AU1352" t="str">
        <f>IF(ISNUMBER(FIND("overige",Methode_Keuze)),"",IF(Tb_Activiteiten[[#This Row],[Grondkosten]]=1,Tb_Activiteiten[[#Headers],[Grondkosten]],""))</f>
        <v/>
      </c>
      <c r="AV1352" t="str">
        <f>IF(ISNUMBER(FIND("overige",Methode_Keuze)),"",IF(Tb_Activiteiten[[#This Row],[Bijdrage in natura (overige)]]=1,Tb_Activiteiten[[#Headers],[Bijdrage in natura (overige)]],""))</f>
        <v/>
      </c>
      <c r="AW1352" t="str">
        <f>IF(ISNUMBER(FIND("overige",Methode_Keuze)),"",IF(Tb_Activiteiten[[#This Row],[Bijdrage in natura (vrijwilligers)]]=1,Tb_Activiteiten[[#Headers],[Bijdrage in natura (vrijwilligers)]],""))</f>
        <v/>
      </c>
      <c r="AX1352" t="str">
        <f>IF(ISNUMBER(FIND("overige",Methode_Keuze)),"",IF(Tb_Activiteiten[[#This Row],[Afschrijvingskosten]]=1,Tb_Activiteiten[[#Headers],[Afschrijvingskosten]],""))</f>
        <v/>
      </c>
      <c r="AY1352" t="str">
        <f>IF(ISNUMBER(FIND("overige",Methode_Keuze)),"",IF(Tb_Activiteiten[[#This Row],[Vergoeding]]=1,Tb_Activiteiten[[#Headers],[Vergoeding]],""))</f>
        <v/>
      </c>
      <c r="AZ1352" t="str">
        <f>IF(ISNUMBER(FIND("arbeid",Methode_Keuze)),"",IF(Tb_Activiteiten[[#This Row],[Arbeidskosten - vast tarief (excl eigen arbeid)]]=1,Tb_Activiteiten[[#Headers],[Arbeidskosten - vast tarief (excl eigen arbeid)]],""))</f>
        <v/>
      </c>
      <c r="BA1352" t="str">
        <f>IF(ISNUMBER(FIND("overige",Methode_Keuze)),"",IF(Tb_Activiteiten[[#This Row],[Overige kosten]]=1,Tb_Activiteiten[[#Headers],[Overige kosten]],""))</f>
        <v/>
      </c>
    </row>
    <row r="1353" spans="15:53" x14ac:dyDescent="0.25">
      <c r="O1353" s="56"/>
      <c r="Q1353" t="str">
        <f>IFERROR(IF(VLOOKUP(Tb_Activiteiten[[#This Row],[Openstelling]],Tb_Openstelling[],2,0)=1,1,""),"")</f>
        <v/>
      </c>
      <c r="AK1353" t="str">
        <f>IF(ISNUMBER(FIND("arbeid",Methode_Keuze)),"",IF(ISNUMBER(FIND("arbeid",Methode_Keuze)),"",IF(Tb_Activiteiten[[#This Row],[Loonkosten]]=1,Tb_Activiteiten[[#Headers],[Loonkosten]],"")))</f>
        <v/>
      </c>
      <c r="AL1353" t="str">
        <f>IF(ISNUMBER(FIND("arbeid",Methode_Keuze)),"",IF(ISNUMBER(FIND("arbeid",Methode_Keuze)),"",IF(Tb_Activiteiten[[#This Row],[Eigen arbeid]]=1,Tb_Activiteiten[[#Headers],[Eigen arbeid]],"")))</f>
        <v/>
      </c>
      <c r="AM1353" t="str">
        <f>IF(ISNUMBER(FIND("arbeid",Methode_Keuze)),"",IF(ISNUMBER(FIND("arbeid",Methode_Keuze)),"",IF(Tb_Activiteiten[[#This Row],[Projectmedewerker]]=1,Tb_Activiteiten[[#Headers],[Projectmedewerker]],"")))</f>
        <v/>
      </c>
      <c r="AN1353" t="str">
        <f>IF(ISNUMBER(FIND("arbeid",Methode_Keuze)),"",IF(ISNUMBER(FIND("arbeid",Methode_Keuze)),"",IF(Tb_Activiteiten[[#This Row],[Landbouwer]]=1,Tb_Activiteiten[[#Headers],[Landbouwer]],"")))</f>
        <v/>
      </c>
      <c r="AO1353" t="str">
        <f>IF(ISNUMBER(FIND("arbeid",Methode_Keuze)),"",IF(ISNUMBER(FIND("arbeid",Methode_Keuze)),"",IF(Tb_Activiteiten[[#This Row],[Adviseur]]=1,Tb_Activiteiten[[#Headers],[Adviseur]],"")))</f>
        <v/>
      </c>
      <c r="AP1353" t="str">
        <f>IF(ISNUMBER(FIND("arbeid",Methode_Keuze)),"",IF(ISNUMBER(FIND("arbeid",Methode_Keuze)),"",IF(Tb_Activiteiten[[#This Row],[Projectleider/Expert]]=1,Tb_Activiteiten[[#Headers],[Projectleider/Expert]],"")))</f>
        <v/>
      </c>
      <c r="AQ1353" t="str">
        <f>IF(ISNUMBER(FIND("arbeid",Methode_Keuze)),"",IF(ISNUMBER(FIND("arbeid",Methode_Keuze)),"",IF(Tb_Activiteiten[[#This Row],[Arbeidskosten]]=1,Tb_Activiteiten[[#Headers],[Arbeidskosten]],"")))</f>
        <v/>
      </c>
      <c r="AR1353" t="str">
        <f>IF(ISNUMBER(FIND("arbeid",Methode_Keuze)),"",IF(ISNUMBER(FIND("arbeid",Methode_Keuze)),"",IF(Tb_Activiteiten[[#This Row],[Arbeidskosten op basis van IKS]]=1,Tb_Activiteiten[[#Headers],[Arbeidskosten op basis van IKS]],"")))</f>
        <v/>
      </c>
      <c r="AS1353" t="str">
        <f>IF(ISNUMBER(FIND("overige",Methode_Keuze)),"",IF(Tb_Activiteiten[[#This Row],[Kosten derden exclusief btw]]=1,Tb_Activiteiten[[#Headers],[Kosten derden exclusief btw]],""))</f>
        <v/>
      </c>
      <c r="AT1353" t="str">
        <f>IF(ISNUMBER(FIND("overige",Methode_Keuze)),"",IF(Tb_Activiteiten[[#This Row],[Niet verrekenbare btw]]=1,Tb_Activiteiten[[#Headers],[Niet verrekenbare btw]],""))</f>
        <v/>
      </c>
      <c r="AU1353" t="str">
        <f>IF(ISNUMBER(FIND("overige",Methode_Keuze)),"",IF(Tb_Activiteiten[[#This Row],[Grondkosten]]=1,Tb_Activiteiten[[#Headers],[Grondkosten]],""))</f>
        <v/>
      </c>
      <c r="AV1353" t="str">
        <f>IF(ISNUMBER(FIND("overige",Methode_Keuze)),"",IF(Tb_Activiteiten[[#This Row],[Bijdrage in natura (overige)]]=1,Tb_Activiteiten[[#Headers],[Bijdrage in natura (overige)]],""))</f>
        <v/>
      </c>
      <c r="AW1353" t="str">
        <f>IF(ISNUMBER(FIND("overige",Methode_Keuze)),"",IF(Tb_Activiteiten[[#This Row],[Bijdrage in natura (vrijwilligers)]]=1,Tb_Activiteiten[[#Headers],[Bijdrage in natura (vrijwilligers)]],""))</f>
        <v/>
      </c>
      <c r="AX1353" t="str">
        <f>IF(ISNUMBER(FIND("overige",Methode_Keuze)),"",IF(Tb_Activiteiten[[#This Row],[Afschrijvingskosten]]=1,Tb_Activiteiten[[#Headers],[Afschrijvingskosten]],""))</f>
        <v/>
      </c>
      <c r="AY1353" t="str">
        <f>IF(ISNUMBER(FIND("overige",Methode_Keuze)),"",IF(Tb_Activiteiten[[#This Row],[Vergoeding]]=1,Tb_Activiteiten[[#Headers],[Vergoeding]],""))</f>
        <v/>
      </c>
      <c r="AZ1353" t="str">
        <f>IF(ISNUMBER(FIND("arbeid",Methode_Keuze)),"",IF(Tb_Activiteiten[[#This Row],[Arbeidskosten - vast tarief (excl eigen arbeid)]]=1,Tb_Activiteiten[[#Headers],[Arbeidskosten - vast tarief (excl eigen arbeid)]],""))</f>
        <v/>
      </c>
      <c r="BA1353" t="str">
        <f>IF(ISNUMBER(FIND("overige",Methode_Keuze)),"",IF(Tb_Activiteiten[[#This Row],[Overige kosten]]=1,Tb_Activiteiten[[#Headers],[Overige kosten]],""))</f>
        <v/>
      </c>
    </row>
    <row r="1354" spans="15:53" x14ac:dyDescent="0.25">
      <c r="O1354" s="56"/>
      <c r="Q1354" t="str">
        <f>IFERROR(IF(VLOOKUP(Tb_Activiteiten[[#This Row],[Openstelling]],Tb_Openstelling[],2,0)=1,1,""),"")</f>
        <v/>
      </c>
      <c r="AK1354" t="str">
        <f>IF(ISNUMBER(FIND("arbeid",Methode_Keuze)),"",IF(ISNUMBER(FIND("arbeid",Methode_Keuze)),"",IF(Tb_Activiteiten[[#This Row],[Loonkosten]]=1,Tb_Activiteiten[[#Headers],[Loonkosten]],"")))</f>
        <v/>
      </c>
      <c r="AL1354" t="str">
        <f>IF(ISNUMBER(FIND("arbeid",Methode_Keuze)),"",IF(ISNUMBER(FIND("arbeid",Methode_Keuze)),"",IF(Tb_Activiteiten[[#This Row],[Eigen arbeid]]=1,Tb_Activiteiten[[#Headers],[Eigen arbeid]],"")))</f>
        <v/>
      </c>
      <c r="AM1354" t="str">
        <f>IF(ISNUMBER(FIND("arbeid",Methode_Keuze)),"",IF(ISNUMBER(FIND("arbeid",Methode_Keuze)),"",IF(Tb_Activiteiten[[#This Row],[Projectmedewerker]]=1,Tb_Activiteiten[[#Headers],[Projectmedewerker]],"")))</f>
        <v/>
      </c>
      <c r="AN1354" t="str">
        <f>IF(ISNUMBER(FIND("arbeid",Methode_Keuze)),"",IF(ISNUMBER(FIND("arbeid",Methode_Keuze)),"",IF(Tb_Activiteiten[[#This Row],[Landbouwer]]=1,Tb_Activiteiten[[#Headers],[Landbouwer]],"")))</f>
        <v/>
      </c>
      <c r="AO1354" t="str">
        <f>IF(ISNUMBER(FIND("arbeid",Methode_Keuze)),"",IF(ISNUMBER(FIND("arbeid",Methode_Keuze)),"",IF(Tb_Activiteiten[[#This Row],[Adviseur]]=1,Tb_Activiteiten[[#Headers],[Adviseur]],"")))</f>
        <v/>
      </c>
      <c r="AP1354" t="str">
        <f>IF(ISNUMBER(FIND("arbeid",Methode_Keuze)),"",IF(ISNUMBER(FIND("arbeid",Methode_Keuze)),"",IF(Tb_Activiteiten[[#This Row],[Projectleider/Expert]]=1,Tb_Activiteiten[[#Headers],[Projectleider/Expert]],"")))</f>
        <v/>
      </c>
      <c r="AQ1354" t="str">
        <f>IF(ISNUMBER(FIND("arbeid",Methode_Keuze)),"",IF(ISNUMBER(FIND("arbeid",Methode_Keuze)),"",IF(Tb_Activiteiten[[#This Row],[Arbeidskosten]]=1,Tb_Activiteiten[[#Headers],[Arbeidskosten]],"")))</f>
        <v/>
      </c>
      <c r="AR1354" t="str">
        <f>IF(ISNUMBER(FIND("arbeid",Methode_Keuze)),"",IF(ISNUMBER(FIND("arbeid",Methode_Keuze)),"",IF(Tb_Activiteiten[[#This Row],[Arbeidskosten op basis van IKS]]=1,Tb_Activiteiten[[#Headers],[Arbeidskosten op basis van IKS]],"")))</f>
        <v/>
      </c>
      <c r="AS1354" t="str">
        <f>IF(ISNUMBER(FIND("overige",Methode_Keuze)),"",IF(Tb_Activiteiten[[#This Row],[Kosten derden exclusief btw]]=1,Tb_Activiteiten[[#Headers],[Kosten derden exclusief btw]],""))</f>
        <v/>
      </c>
      <c r="AT1354" t="str">
        <f>IF(ISNUMBER(FIND("overige",Methode_Keuze)),"",IF(Tb_Activiteiten[[#This Row],[Niet verrekenbare btw]]=1,Tb_Activiteiten[[#Headers],[Niet verrekenbare btw]],""))</f>
        <v/>
      </c>
      <c r="AU1354" t="str">
        <f>IF(ISNUMBER(FIND("overige",Methode_Keuze)),"",IF(Tb_Activiteiten[[#This Row],[Grondkosten]]=1,Tb_Activiteiten[[#Headers],[Grondkosten]],""))</f>
        <v/>
      </c>
      <c r="AV1354" t="str">
        <f>IF(ISNUMBER(FIND("overige",Methode_Keuze)),"",IF(Tb_Activiteiten[[#This Row],[Bijdrage in natura (overige)]]=1,Tb_Activiteiten[[#Headers],[Bijdrage in natura (overige)]],""))</f>
        <v/>
      </c>
      <c r="AW1354" t="str">
        <f>IF(ISNUMBER(FIND("overige",Methode_Keuze)),"",IF(Tb_Activiteiten[[#This Row],[Bijdrage in natura (vrijwilligers)]]=1,Tb_Activiteiten[[#Headers],[Bijdrage in natura (vrijwilligers)]],""))</f>
        <v/>
      </c>
      <c r="AX1354" t="str">
        <f>IF(ISNUMBER(FIND("overige",Methode_Keuze)),"",IF(Tb_Activiteiten[[#This Row],[Afschrijvingskosten]]=1,Tb_Activiteiten[[#Headers],[Afschrijvingskosten]],""))</f>
        <v/>
      </c>
      <c r="AY1354" t="str">
        <f>IF(ISNUMBER(FIND("overige",Methode_Keuze)),"",IF(Tb_Activiteiten[[#This Row],[Vergoeding]]=1,Tb_Activiteiten[[#Headers],[Vergoeding]],""))</f>
        <v/>
      </c>
      <c r="AZ1354" t="str">
        <f>IF(ISNUMBER(FIND("arbeid",Methode_Keuze)),"",IF(Tb_Activiteiten[[#This Row],[Arbeidskosten - vast tarief (excl eigen arbeid)]]=1,Tb_Activiteiten[[#Headers],[Arbeidskosten - vast tarief (excl eigen arbeid)]],""))</f>
        <v/>
      </c>
      <c r="BA1354" t="str">
        <f>IF(ISNUMBER(FIND("overige",Methode_Keuze)),"",IF(Tb_Activiteiten[[#This Row],[Overige kosten]]=1,Tb_Activiteiten[[#Headers],[Overige kosten]],""))</f>
        <v/>
      </c>
    </row>
    <row r="1355" spans="15:53" x14ac:dyDescent="0.25">
      <c r="O1355" s="56"/>
      <c r="Q1355" t="str">
        <f>IFERROR(IF(VLOOKUP(Tb_Activiteiten[[#This Row],[Openstelling]],Tb_Openstelling[],2,0)=1,1,""),"")</f>
        <v/>
      </c>
      <c r="AK1355" t="str">
        <f>IF(ISNUMBER(FIND("arbeid",Methode_Keuze)),"",IF(ISNUMBER(FIND("arbeid",Methode_Keuze)),"",IF(Tb_Activiteiten[[#This Row],[Loonkosten]]=1,Tb_Activiteiten[[#Headers],[Loonkosten]],"")))</f>
        <v/>
      </c>
      <c r="AL1355" t="str">
        <f>IF(ISNUMBER(FIND("arbeid",Methode_Keuze)),"",IF(ISNUMBER(FIND("arbeid",Methode_Keuze)),"",IF(Tb_Activiteiten[[#This Row],[Eigen arbeid]]=1,Tb_Activiteiten[[#Headers],[Eigen arbeid]],"")))</f>
        <v/>
      </c>
      <c r="AM1355" t="str">
        <f>IF(ISNUMBER(FIND("arbeid",Methode_Keuze)),"",IF(ISNUMBER(FIND("arbeid",Methode_Keuze)),"",IF(Tb_Activiteiten[[#This Row],[Projectmedewerker]]=1,Tb_Activiteiten[[#Headers],[Projectmedewerker]],"")))</f>
        <v/>
      </c>
      <c r="AN1355" t="str">
        <f>IF(ISNUMBER(FIND("arbeid",Methode_Keuze)),"",IF(ISNUMBER(FIND("arbeid",Methode_Keuze)),"",IF(Tb_Activiteiten[[#This Row],[Landbouwer]]=1,Tb_Activiteiten[[#Headers],[Landbouwer]],"")))</f>
        <v/>
      </c>
      <c r="AO1355" t="str">
        <f>IF(ISNUMBER(FIND("arbeid",Methode_Keuze)),"",IF(ISNUMBER(FIND("arbeid",Methode_Keuze)),"",IF(Tb_Activiteiten[[#This Row],[Adviseur]]=1,Tb_Activiteiten[[#Headers],[Adviseur]],"")))</f>
        <v/>
      </c>
      <c r="AP1355" t="str">
        <f>IF(ISNUMBER(FIND("arbeid",Methode_Keuze)),"",IF(ISNUMBER(FIND("arbeid",Methode_Keuze)),"",IF(Tb_Activiteiten[[#This Row],[Projectleider/Expert]]=1,Tb_Activiteiten[[#Headers],[Projectleider/Expert]],"")))</f>
        <v/>
      </c>
      <c r="AQ1355" t="str">
        <f>IF(ISNUMBER(FIND("arbeid",Methode_Keuze)),"",IF(ISNUMBER(FIND("arbeid",Methode_Keuze)),"",IF(Tb_Activiteiten[[#This Row],[Arbeidskosten]]=1,Tb_Activiteiten[[#Headers],[Arbeidskosten]],"")))</f>
        <v/>
      </c>
      <c r="AR1355" t="str">
        <f>IF(ISNUMBER(FIND("arbeid",Methode_Keuze)),"",IF(ISNUMBER(FIND("arbeid",Methode_Keuze)),"",IF(Tb_Activiteiten[[#This Row],[Arbeidskosten op basis van IKS]]=1,Tb_Activiteiten[[#Headers],[Arbeidskosten op basis van IKS]],"")))</f>
        <v/>
      </c>
      <c r="AS1355" t="str">
        <f>IF(ISNUMBER(FIND("overige",Methode_Keuze)),"",IF(Tb_Activiteiten[[#This Row],[Kosten derden exclusief btw]]=1,Tb_Activiteiten[[#Headers],[Kosten derden exclusief btw]],""))</f>
        <v/>
      </c>
      <c r="AT1355" t="str">
        <f>IF(ISNUMBER(FIND("overige",Methode_Keuze)),"",IF(Tb_Activiteiten[[#This Row],[Niet verrekenbare btw]]=1,Tb_Activiteiten[[#Headers],[Niet verrekenbare btw]],""))</f>
        <v/>
      </c>
      <c r="AU1355" t="str">
        <f>IF(ISNUMBER(FIND("overige",Methode_Keuze)),"",IF(Tb_Activiteiten[[#This Row],[Grondkosten]]=1,Tb_Activiteiten[[#Headers],[Grondkosten]],""))</f>
        <v/>
      </c>
      <c r="AV1355" t="str">
        <f>IF(ISNUMBER(FIND("overige",Methode_Keuze)),"",IF(Tb_Activiteiten[[#This Row],[Bijdrage in natura (overige)]]=1,Tb_Activiteiten[[#Headers],[Bijdrage in natura (overige)]],""))</f>
        <v/>
      </c>
      <c r="AW1355" t="str">
        <f>IF(ISNUMBER(FIND("overige",Methode_Keuze)),"",IF(Tb_Activiteiten[[#This Row],[Bijdrage in natura (vrijwilligers)]]=1,Tb_Activiteiten[[#Headers],[Bijdrage in natura (vrijwilligers)]],""))</f>
        <v/>
      </c>
      <c r="AX1355" t="str">
        <f>IF(ISNUMBER(FIND("overige",Methode_Keuze)),"",IF(Tb_Activiteiten[[#This Row],[Afschrijvingskosten]]=1,Tb_Activiteiten[[#Headers],[Afschrijvingskosten]],""))</f>
        <v/>
      </c>
      <c r="AY1355" t="str">
        <f>IF(ISNUMBER(FIND("overige",Methode_Keuze)),"",IF(Tb_Activiteiten[[#This Row],[Vergoeding]]=1,Tb_Activiteiten[[#Headers],[Vergoeding]],""))</f>
        <v/>
      </c>
      <c r="AZ1355" t="str">
        <f>IF(ISNUMBER(FIND("arbeid",Methode_Keuze)),"",IF(Tb_Activiteiten[[#This Row],[Arbeidskosten - vast tarief (excl eigen arbeid)]]=1,Tb_Activiteiten[[#Headers],[Arbeidskosten - vast tarief (excl eigen arbeid)]],""))</f>
        <v/>
      </c>
      <c r="BA1355" t="str">
        <f>IF(ISNUMBER(FIND("overige",Methode_Keuze)),"",IF(Tb_Activiteiten[[#This Row],[Overige kosten]]=1,Tb_Activiteiten[[#Headers],[Overige kosten]],""))</f>
        <v/>
      </c>
    </row>
    <row r="1356" spans="15:53" x14ac:dyDescent="0.25">
      <c r="O1356" s="56"/>
      <c r="Q1356" t="str">
        <f>IFERROR(IF(VLOOKUP(Tb_Activiteiten[[#This Row],[Openstelling]],Tb_Openstelling[],2,0)=1,1,""),"")</f>
        <v/>
      </c>
      <c r="AK1356" t="str">
        <f>IF(ISNUMBER(FIND("arbeid",Methode_Keuze)),"",IF(ISNUMBER(FIND("arbeid",Methode_Keuze)),"",IF(Tb_Activiteiten[[#This Row],[Loonkosten]]=1,Tb_Activiteiten[[#Headers],[Loonkosten]],"")))</f>
        <v/>
      </c>
      <c r="AL1356" t="str">
        <f>IF(ISNUMBER(FIND("arbeid",Methode_Keuze)),"",IF(ISNUMBER(FIND("arbeid",Methode_Keuze)),"",IF(Tb_Activiteiten[[#This Row],[Eigen arbeid]]=1,Tb_Activiteiten[[#Headers],[Eigen arbeid]],"")))</f>
        <v/>
      </c>
      <c r="AM1356" t="str">
        <f>IF(ISNUMBER(FIND("arbeid",Methode_Keuze)),"",IF(ISNUMBER(FIND("arbeid",Methode_Keuze)),"",IF(Tb_Activiteiten[[#This Row],[Projectmedewerker]]=1,Tb_Activiteiten[[#Headers],[Projectmedewerker]],"")))</f>
        <v/>
      </c>
      <c r="AN1356" t="str">
        <f>IF(ISNUMBER(FIND("arbeid",Methode_Keuze)),"",IF(ISNUMBER(FIND("arbeid",Methode_Keuze)),"",IF(Tb_Activiteiten[[#This Row],[Landbouwer]]=1,Tb_Activiteiten[[#Headers],[Landbouwer]],"")))</f>
        <v/>
      </c>
      <c r="AO1356" t="str">
        <f>IF(ISNUMBER(FIND("arbeid",Methode_Keuze)),"",IF(ISNUMBER(FIND("arbeid",Methode_Keuze)),"",IF(Tb_Activiteiten[[#This Row],[Adviseur]]=1,Tb_Activiteiten[[#Headers],[Adviseur]],"")))</f>
        <v/>
      </c>
      <c r="AP1356" t="str">
        <f>IF(ISNUMBER(FIND("arbeid",Methode_Keuze)),"",IF(ISNUMBER(FIND("arbeid",Methode_Keuze)),"",IF(Tb_Activiteiten[[#This Row],[Projectleider/Expert]]=1,Tb_Activiteiten[[#Headers],[Projectleider/Expert]],"")))</f>
        <v/>
      </c>
      <c r="AQ1356" t="str">
        <f>IF(ISNUMBER(FIND("arbeid",Methode_Keuze)),"",IF(ISNUMBER(FIND("arbeid",Methode_Keuze)),"",IF(Tb_Activiteiten[[#This Row],[Arbeidskosten]]=1,Tb_Activiteiten[[#Headers],[Arbeidskosten]],"")))</f>
        <v/>
      </c>
      <c r="AR1356" t="str">
        <f>IF(ISNUMBER(FIND("arbeid",Methode_Keuze)),"",IF(ISNUMBER(FIND("arbeid",Methode_Keuze)),"",IF(Tb_Activiteiten[[#This Row],[Arbeidskosten op basis van IKS]]=1,Tb_Activiteiten[[#Headers],[Arbeidskosten op basis van IKS]],"")))</f>
        <v/>
      </c>
      <c r="AS1356" t="str">
        <f>IF(ISNUMBER(FIND("overige",Methode_Keuze)),"",IF(Tb_Activiteiten[[#This Row],[Kosten derden exclusief btw]]=1,Tb_Activiteiten[[#Headers],[Kosten derden exclusief btw]],""))</f>
        <v/>
      </c>
      <c r="AT1356" t="str">
        <f>IF(ISNUMBER(FIND("overige",Methode_Keuze)),"",IF(Tb_Activiteiten[[#This Row],[Niet verrekenbare btw]]=1,Tb_Activiteiten[[#Headers],[Niet verrekenbare btw]],""))</f>
        <v/>
      </c>
      <c r="AU1356" t="str">
        <f>IF(ISNUMBER(FIND("overige",Methode_Keuze)),"",IF(Tb_Activiteiten[[#This Row],[Grondkosten]]=1,Tb_Activiteiten[[#Headers],[Grondkosten]],""))</f>
        <v/>
      </c>
      <c r="AV1356" t="str">
        <f>IF(ISNUMBER(FIND("overige",Methode_Keuze)),"",IF(Tb_Activiteiten[[#This Row],[Bijdrage in natura (overige)]]=1,Tb_Activiteiten[[#Headers],[Bijdrage in natura (overige)]],""))</f>
        <v/>
      </c>
      <c r="AW1356" t="str">
        <f>IF(ISNUMBER(FIND("overige",Methode_Keuze)),"",IF(Tb_Activiteiten[[#This Row],[Bijdrage in natura (vrijwilligers)]]=1,Tb_Activiteiten[[#Headers],[Bijdrage in natura (vrijwilligers)]],""))</f>
        <v/>
      </c>
      <c r="AX1356" t="str">
        <f>IF(ISNUMBER(FIND("overige",Methode_Keuze)),"",IF(Tb_Activiteiten[[#This Row],[Afschrijvingskosten]]=1,Tb_Activiteiten[[#Headers],[Afschrijvingskosten]],""))</f>
        <v/>
      </c>
      <c r="AY1356" t="str">
        <f>IF(ISNUMBER(FIND("overige",Methode_Keuze)),"",IF(Tb_Activiteiten[[#This Row],[Vergoeding]]=1,Tb_Activiteiten[[#Headers],[Vergoeding]],""))</f>
        <v/>
      </c>
      <c r="AZ1356" t="str">
        <f>IF(ISNUMBER(FIND("arbeid",Methode_Keuze)),"",IF(Tb_Activiteiten[[#This Row],[Arbeidskosten - vast tarief (excl eigen arbeid)]]=1,Tb_Activiteiten[[#Headers],[Arbeidskosten - vast tarief (excl eigen arbeid)]],""))</f>
        <v/>
      </c>
      <c r="BA1356" t="str">
        <f>IF(ISNUMBER(FIND("overige",Methode_Keuze)),"",IF(Tb_Activiteiten[[#This Row],[Overige kosten]]=1,Tb_Activiteiten[[#Headers],[Overige kosten]],""))</f>
        <v/>
      </c>
    </row>
    <row r="1357" spans="15:53" x14ac:dyDescent="0.25">
      <c r="O1357" s="56"/>
      <c r="Q1357" t="str">
        <f>IFERROR(IF(VLOOKUP(Tb_Activiteiten[[#This Row],[Openstelling]],Tb_Openstelling[],2,0)=1,1,""),"")</f>
        <v/>
      </c>
      <c r="AK1357" t="str">
        <f>IF(ISNUMBER(FIND("arbeid",Methode_Keuze)),"",IF(ISNUMBER(FIND("arbeid",Methode_Keuze)),"",IF(Tb_Activiteiten[[#This Row],[Loonkosten]]=1,Tb_Activiteiten[[#Headers],[Loonkosten]],"")))</f>
        <v/>
      </c>
      <c r="AL1357" t="str">
        <f>IF(ISNUMBER(FIND("arbeid",Methode_Keuze)),"",IF(ISNUMBER(FIND("arbeid",Methode_Keuze)),"",IF(Tb_Activiteiten[[#This Row],[Eigen arbeid]]=1,Tb_Activiteiten[[#Headers],[Eigen arbeid]],"")))</f>
        <v/>
      </c>
      <c r="AM1357" t="str">
        <f>IF(ISNUMBER(FIND("arbeid",Methode_Keuze)),"",IF(ISNUMBER(FIND("arbeid",Methode_Keuze)),"",IF(Tb_Activiteiten[[#This Row],[Projectmedewerker]]=1,Tb_Activiteiten[[#Headers],[Projectmedewerker]],"")))</f>
        <v/>
      </c>
      <c r="AN1357" t="str">
        <f>IF(ISNUMBER(FIND("arbeid",Methode_Keuze)),"",IF(ISNUMBER(FIND("arbeid",Methode_Keuze)),"",IF(Tb_Activiteiten[[#This Row],[Landbouwer]]=1,Tb_Activiteiten[[#Headers],[Landbouwer]],"")))</f>
        <v/>
      </c>
      <c r="AO1357" t="str">
        <f>IF(ISNUMBER(FIND("arbeid",Methode_Keuze)),"",IF(ISNUMBER(FIND("arbeid",Methode_Keuze)),"",IF(Tb_Activiteiten[[#This Row],[Adviseur]]=1,Tb_Activiteiten[[#Headers],[Adviseur]],"")))</f>
        <v/>
      </c>
      <c r="AP1357" t="str">
        <f>IF(ISNUMBER(FIND("arbeid",Methode_Keuze)),"",IF(ISNUMBER(FIND("arbeid",Methode_Keuze)),"",IF(Tb_Activiteiten[[#This Row],[Projectleider/Expert]]=1,Tb_Activiteiten[[#Headers],[Projectleider/Expert]],"")))</f>
        <v/>
      </c>
      <c r="AQ1357" t="str">
        <f>IF(ISNUMBER(FIND("arbeid",Methode_Keuze)),"",IF(ISNUMBER(FIND("arbeid",Methode_Keuze)),"",IF(Tb_Activiteiten[[#This Row],[Arbeidskosten]]=1,Tb_Activiteiten[[#Headers],[Arbeidskosten]],"")))</f>
        <v/>
      </c>
      <c r="AR1357" t="str">
        <f>IF(ISNUMBER(FIND("arbeid",Methode_Keuze)),"",IF(ISNUMBER(FIND("arbeid",Methode_Keuze)),"",IF(Tb_Activiteiten[[#This Row],[Arbeidskosten op basis van IKS]]=1,Tb_Activiteiten[[#Headers],[Arbeidskosten op basis van IKS]],"")))</f>
        <v/>
      </c>
      <c r="AS1357" t="str">
        <f>IF(ISNUMBER(FIND("overige",Methode_Keuze)),"",IF(Tb_Activiteiten[[#This Row],[Kosten derden exclusief btw]]=1,Tb_Activiteiten[[#Headers],[Kosten derden exclusief btw]],""))</f>
        <v/>
      </c>
      <c r="AT1357" t="str">
        <f>IF(ISNUMBER(FIND("overige",Methode_Keuze)),"",IF(Tb_Activiteiten[[#This Row],[Niet verrekenbare btw]]=1,Tb_Activiteiten[[#Headers],[Niet verrekenbare btw]],""))</f>
        <v/>
      </c>
      <c r="AU1357" t="str">
        <f>IF(ISNUMBER(FIND("overige",Methode_Keuze)),"",IF(Tb_Activiteiten[[#This Row],[Grondkosten]]=1,Tb_Activiteiten[[#Headers],[Grondkosten]],""))</f>
        <v/>
      </c>
      <c r="AV1357" t="str">
        <f>IF(ISNUMBER(FIND("overige",Methode_Keuze)),"",IF(Tb_Activiteiten[[#This Row],[Bijdrage in natura (overige)]]=1,Tb_Activiteiten[[#Headers],[Bijdrage in natura (overige)]],""))</f>
        <v/>
      </c>
      <c r="AW1357" t="str">
        <f>IF(ISNUMBER(FIND("overige",Methode_Keuze)),"",IF(Tb_Activiteiten[[#This Row],[Bijdrage in natura (vrijwilligers)]]=1,Tb_Activiteiten[[#Headers],[Bijdrage in natura (vrijwilligers)]],""))</f>
        <v/>
      </c>
      <c r="AX1357" t="str">
        <f>IF(ISNUMBER(FIND("overige",Methode_Keuze)),"",IF(Tb_Activiteiten[[#This Row],[Afschrijvingskosten]]=1,Tb_Activiteiten[[#Headers],[Afschrijvingskosten]],""))</f>
        <v/>
      </c>
      <c r="AY1357" t="str">
        <f>IF(ISNUMBER(FIND("overige",Methode_Keuze)),"",IF(Tb_Activiteiten[[#This Row],[Vergoeding]]=1,Tb_Activiteiten[[#Headers],[Vergoeding]],""))</f>
        <v/>
      </c>
      <c r="AZ1357" t="str">
        <f>IF(ISNUMBER(FIND("arbeid",Methode_Keuze)),"",IF(Tb_Activiteiten[[#This Row],[Arbeidskosten - vast tarief (excl eigen arbeid)]]=1,Tb_Activiteiten[[#Headers],[Arbeidskosten - vast tarief (excl eigen arbeid)]],""))</f>
        <v/>
      </c>
      <c r="BA1357" t="str">
        <f>IF(ISNUMBER(FIND("overige",Methode_Keuze)),"",IF(Tb_Activiteiten[[#This Row],[Overige kosten]]=1,Tb_Activiteiten[[#Headers],[Overige kosten]],""))</f>
        <v/>
      </c>
    </row>
    <row r="1358" spans="15:53" x14ac:dyDescent="0.25">
      <c r="O1358" s="56"/>
      <c r="Q1358" t="str">
        <f>IFERROR(IF(VLOOKUP(Tb_Activiteiten[[#This Row],[Openstelling]],Tb_Openstelling[],2,0)=1,1,""),"")</f>
        <v/>
      </c>
      <c r="AK1358" t="str">
        <f>IF(ISNUMBER(FIND("arbeid",Methode_Keuze)),"",IF(ISNUMBER(FIND("arbeid",Methode_Keuze)),"",IF(Tb_Activiteiten[[#This Row],[Loonkosten]]=1,Tb_Activiteiten[[#Headers],[Loonkosten]],"")))</f>
        <v/>
      </c>
      <c r="AL1358" t="str">
        <f>IF(ISNUMBER(FIND("arbeid",Methode_Keuze)),"",IF(ISNUMBER(FIND("arbeid",Methode_Keuze)),"",IF(Tb_Activiteiten[[#This Row],[Eigen arbeid]]=1,Tb_Activiteiten[[#Headers],[Eigen arbeid]],"")))</f>
        <v/>
      </c>
      <c r="AM1358" t="str">
        <f>IF(ISNUMBER(FIND("arbeid",Methode_Keuze)),"",IF(ISNUMBER(FIND("arbeid",Methode_Keuze)),"",IF(Tb_Activiteiten[[#This Row],[Projectmedewerker]]=1,Tb_Activiteiten[[#Headers],[Projectmedewerker]],"")))</f>
        <v/>
      </c>
      <c r="AN1358" t="str">
        <f>IF(ISNUMBER(FIND("arbeid",Methode_Keuze)),"",IF(ISNUMBER(FIND("arbeid",Methode_Keuze)),"",IF(Tb_Activiteiten[[#This Row],[Landbouwer]]=1,Tb_Activiteiten[[#Headers],[Landbouwer]],"")))</f>
        <v/>
      </c>
      <c r="AO1358" t="str">
        <f>IF(ISNUMBER(FIND("arbeid",Methode_Keuze)),"",IF(ISNUMBER(FIND("arbeid",Methode_Keuze)),"",IF(Tb_Activiteiten[[#This Row],[Adviseur]]=1,Tb_Activiteiten[[#Headers],[Adviseur]],"")))</f>
        <v/>
      </c>
      <c r="AP1358" t="str">
        <f>IF(ISNUMBER(FIND("arbeid",Methode_Keuze)),"",IF(ISNUMBER(FIND("arbeid",Methode_Keuze)),"",IF(Tb_Activiteiten[[#This Row],[Projectleider/Expert]]=1,Tb_Activiteiten[[#Headers],[Projectleider/Expert]],"")))</f>
        <v/>
      </c>
      <c r="AQ1358" t="str">
        <f>IF(ISNUMBER(FIND("arbeid",Methode_Keuze)),"",IF(ISNUMBER(FIND("arbeid",Methode_Keuze)),"",IF(Tb_Activiteiten[[#This Row],[Arbeidskosten]]=1,Tb_Activiteiten[[#Headers],[Arbeidskosten]],"")))</f>
        <v/>
      </c>
      <c r="AR1358" t="str">
        <f>IF(ISNUMBER(FIND("arbeid",Methode_Keuze)),"",IF(ISNUMBER(FIND("arbeid",Methode_Keuze)),"",IF(Tb_Activiteiten[[#This Row],[Arbeidskosten op basis van IKS]]=1,Tb_Activiteiten[[#Headers],[Arbeidskosten op basis van IKS]],"")))</f>
        <v/>
      </c>
      <c r="AS1358" t="str">
        <f>IF(ISNUMBER(FIND("overige",Methode_Keuze)),"",IF(Tb_Activiteiten[[#This Row],[Kosten derden exclusief btw]]=1,Tb_Activiteiten[[#Headers],[Kosten derden exclusief btw]],""))</f>
        <v/>
      </c>
      <c r="AT1358" t="str">
        <f>IF(ISNUMBER(FIND("overige",Methode_Keuze)),"",IF(Tb_Activiteiten[[#This Row],[Niet verrekenbare btw]]=1,Tb_Activiteiten[[#Headers],[Niet verrekenbare btw]],""))</f>
        <v/>
      </c>
      <c r="AU1358" t="str">
        <f>IF(ISNUMBER(FIND("overige",Methode_Keuze)),"",IF(Tb_Activiteiten[[#This Row],[Grondkosten]]=1,Tb_Activiteiten[[#Headers],[Grondkosten]],""))</f>
        <v/>
      </c>
      <c r="AV1358" t="str">
        <f>IF(ISNUMBER(FIND("overige",Methode_Keuze)),"",IF(Tb_Activiteiten[[#This Row],[Bijdrage in natura (overige)]]=1,Tb_Activiteiten[[#Headers],[Bijdrage in natura (overige)]],""))</f>
        <v/>
      </c>
      <c r="AW1358" t="str">
        <f>IF(ISNUMBER(FIND("overige",Methode_Keuze)),"",IF(Tb_Activiteiten[[#This Row],[Bijdrage in natura (vrijwilligers)]]=1,Tb_Activiteiten[[#Headers],[Bijdrage in natura (vrijwilligers)]],""))</f>
        <v/>
      </c>
      <c r="AX1358" t="str">
        <f>IF(ISNUMBER(FIND("overige",Methode_Keuze)),"",IF(Tb_Activiteiten[[#This Row],[Afschrijvingskosten]]=1,Tb_Activiteiten[[#Headers],[Afschrijvingskosten]],""))</f>
        <v/>
      </c>
      <c r="AY1358" t="str">
        <f>IF(ISNUMBER(FIND("overige",Methode_Keuze)),"",IF(Tb_Activiteiten[[#This Row],[Vergoeding]]=1,Tb_Activiteiten[[#Headers],[Vergoeding]],""))</f>
        <v/>
      </c>
      <c r="AZ1358" t="str">
        <f>IF(ISNUMBER(FIND("arbeid",Methode_Keuze)),"",IF(Tb_Activiteiten[[#This Row],[Arbeidskosten - vast tarief (excl eigen arbeid)]]=1,Tb_Activiteiten[[#Headers],[Arbeidskosten - vast tarief (excl eigen arbeid)]],""))</f>
        <v/>
      </c>
      <c r="BA1358" t="str">
        <f>IF(ISNUMBER(FIND("overige",Methode_Keuze)),"",IF(Tb_Activiteiten[[#This Row],[Overige kosten]]=1,Tb_Activiteiten[[#Headers],[Overige kosten]],""))</f>
        <v/>
      </c>
    </row>
    <row r="1359" spans="15:53" x14ac:dyDescent="0.25">
      <c r="O1359" s="56"/>
      <c r="Q1359" t="str">
        <f>IFERROR(IF(VLOOKUP(Tb_Activiteiten[[#This Row],[Openstelling]],Tb_Openstelling[],2,0)=1,1,""),"")</f>
        <v/>
      </c>
      <c r="AK1359" t="str">
        <f>IF(ISNUMBER(FIND("arbeid",Methode_Keuze)),"",IF(ISNUMBER(FIND("arbeid",Methode_Keuze)),"",IF(Tb_Activiteiten[[#This Row],[Loonkosten]]=1,Tb_Activiteiten[[#Headers],[Loonkosten]],"")))</f>
        <v/>
      </c>
      <c r="AL1359" t="str">
        <f>IF(ISNUMBER(FIND("arbeid",Methode_Keuze)),"",IF(ISNUMBER(FIND("arbeid",Methode_Keuze)),"",IF(Tb_Activiteiten[[#This Row],[Eigen arbeid]]=1,Tb_Activiteiten[[#Headers],[Eigen arbeid]],"")))</f>
        <v/>
      </c>
      <c r="AM1359" t="str">
        <f>IF(ISNUMBER(FIND("arbeid",Methode_Keuze)),"",IF(ISNUMBER(FIND("arbeid",Methode_Keuze)),"",IF(Tb_Activiteiten[[#This Row],[Projectmedewerker]]=1,Tb_Activiteiten[[#Headers],[Projectmedewerker]],"")))</f>
        <v/>
      </c>
      <c r="AN1359" t="str">
        <f>IF(ISNUMBER(FIND("arbeid",Methode_Keuze)),"",IF(ISNUMBER(FIND("arbeid",Methode_Keuze)),"",IF(Tb_Activiteiten[[#This Row],[Landbouwer]]=1,Tb_Activiteiten[[#Headers],[Landbouwer]],"")))</f>
        <v/>
      </c>
      <c r="AO1359" t="str">
        <f>IF(ISNUMBER(FIND("arbeid",Methode_Keuze)),"",IF(ISNUMBER(FIND("arbeid",Methode_Keuze)),"",IF(Tb_Activiteiten[[#This Row],[Adviseur]]=1,Tb_Activiteiten[[#Headers],[Adviseur]],"")))</f>
        <v/>
      </c>
      <c r="AP1359" t="str">
        <f>IF(ISNUMBER(FIND("arbeid",Methode_Keuze)),"",IF(ISNUMBER(FIND("arbeid",Methode_Keuze)),"",IF(Tb_Activiteiten[[#This Row],[Projectleider/Expert]]=1,Tb_Activiteiten[[#Headers],[Projectleider/Expert]],"")))</f>
        <v/>
      </c>
      <c r="AQ1359" t="str">
        <f>IF(ISNUMBER(FIND("arbeid",Methode_Keuze)),"",IF(ISNUMBER(FIND("arbeid",Methode_Keuze)),"",IF(Tb_Activiteiten[[#This Row],[Arbeidskosten]]=1,Tb_Activiteiten[[#Headers],[Arbeidskosten]],"")))</f>
        <v/>
      </c>
      <c r="AR1359" t="str">
        <f>IF(ISNUMBER(FIND("arbeid",Methode_Keuze)),"",IF(ISNUMBER(FIND("arbeid",Methode_Keuze)),"",IF(Tb_Activiteiten[[#This Row],[Arbeidskosten op basis van IKS]]=1,Tb_Activiteiten[[#Headers],[Arbeidskosten op basis van IKS]],"")))</f>
        <v/>
      </c>
      <c r="AS1359" t="str">
        <f>IF(ISNUMBER(FIND("overige",Methode_Keuze)),"",IF(Tb_Activiteiten[[#This Row],[Kosten derden exclusief btw]]=1,Tb_Activiteiten[[#Headers],[Kosten derden exclusief btw]],""))</f>
        <v/>
      </c>
      <c r="AT1359" t="str">
        <f>IF(ISNUMBER(FIND("overige",Methode_Keuze)),"",IF(Tb_Activiteiten[[#This Row],[Niet verrekenbare btw]]=1,Tb_Activiteiten[[#Headers],[Niet verrekenbare btw]],""))</f>
        <v/>
      </c>
      <c r="AU1359" t="str">
        <f>IF(ISNUMBER(FIND("overige",Methode_Keuze)),"",IF(Tb_Activiteiten[[#This Row],[Grondkosten]]=1,Tb_Activiteiten[[#Headers],[Grondkosten]],""))</f>
        <v/>
      </c>
      <c r="AV1359" t="str">
        <f>IF(ISNUMBER(FIND("overige",Methode_Keuze)),"",IF(Tb_Activiteiten[[#This Row],[Bijdrage in natura (overige)]]=1,Tb_Activiteiten[[#Headers],[Bijdrage in natura (overige)]],""))</f>
        <v/>
      </c>
      <c r="AW1359" t="str">
        <f>IF(ISNUMBER(FIND("overige",Methode_Keuze)),"",IF(Tb_Activiteiten[[#This Row],[Bijdrage in natura (vrijwilligers)]]=1,Tb_Activiteiten[[#Headers],[Bijdrage in natura (vrijwilligers)]],""))</f>
        <v/>
      </c>
      <c r="AX1359" t="str">
        <f>IF(ISNUMBER(FIND("overige",Methode_Keuze)),"",IF(Tb_Activiteiten[[#This Row],[Afschrijvingskosten]]=1,Tb_Activiteiten[[#Headers],[Afschrijvingskosten]],""))</f>
        <v/>
      </c>
      <c r="AY1359" t="str">
        <f>IF(ISNUMBER(FIND("overige",Methode_Keuze)),"",IF(Tb_Activiteiten[[#This Row],[Vergoeding]]=1,Tb_Activiteiten[[#Headers],[Vergoeding]],""))</f>
        <v/>
      </c>
      <c r="AZ1359" t="str">
        <f>IF(ISNUMBER(FIND("arbeid",Methode_Keuze)),"",IF(Tb_Activiteiten[[#This Row],[Arbeidskosten - vast tarief (excl eigen arbeid)]]=1,Tb_Activiteiten[[#Headers],[Arbeidskosten - vast tarief (excl eigen arbeid)]],""))</f>
        <v/>
      </c>
      <c r="BA1359" t="str">
        <f>IF(ISNUMBER(FIND("overige",Methode_Keuze)),"",IF(Tb_Activiteiten[[#This Row],[Overige kosten]]=1,Tb_Activiteiten[[#Headers],[Overige kosten]],""))</f>
        <v/>
      </c>
    </row>
    <row r="1360" spans="15:53" x14ac:dyDescent="0.25">
      <c r="O1360" s="56"/>
      <c r="Q1360" t="str">
        <f>IFERROR(IF(VLOOKUP(Tb_Activiteiten[[#This Row],[Openstelling]],Tb_Openstelling[],2,0)=1,1,""),"")</f>
        <v/>
      </c>
      <c r="AK1360" t="str">
        <f>IF(ISNUMBER(FIND("arbeid",Methode_Keuze)),"",IF(ISNUMBER(FIND("arbeid",Methode_Keuze)),"",IF(Tb_Activiteiten[[#This Row],[Loonkosten]]=1,Tb_Activiteiten[[#Headers],[Loonkosten]],"")))</f>
        <v/>
      </c>
      <c r="AL1360" t="str">
        <f>IF(ISNUMBER(FIND("arbeid",Methode_Keuze)),"",IF(ISNUMBER(FIND("arbeid",Methode_Keuze)),"",IF(Tb_Activiteiten[[#This Row],[Eigen arbeid]]=1,Tb_Activiteiten[[#Headers],[Eigen arbeid]],"")))</f>
        <v/>
      </c>
      <c r="AM1360" t="str">
        <f>IF(ISNUMBER(FIND("arbeid",Methode_Keuze)),"",IF(ISNUMBER(FIND("arbeid",Methode_Keuze)),"",IF(Tb_Activiteiten[[#This Row],[Projectmedewerker]]=1,Tb_Activiteiten[[#Headers],[Projectmedewerker]],"")))</f>
        <v/>
      </c>
      <c r="AN1360" t="str">
        <f>IF(ISNUMBER(FIND("arbeid",Methode_Keuze)),"",IF(ISNUMBER(FIND("arbeid",Methode_Keuze)),"",IF(Tb_Activiteiten[[#This Row],[Landbouwer]]=1,Tb_Activiteiten[[#Headers],[Landbouwer]],"")))</f>
        <v/>
      </c>
      <c r="AO1360" t="str">
        <f>IF(ISNUMBER(FIND("arbeid",Methode_Keuze)),"",IF(ISNUMBER(FIND("arbeid",Methode_Keuze)),"",IF(Tb_Activiteiten[[#This Row],[Adviseur]]=1,Tb_Activiteiten[[#Headers],[Adviseur]],"")))</f>
        <v/>
      </c>
      <c r="AP1360" t="str">
        <f>IF(ISNUMBER(FIND("arbeid",Methode_Keuze)),"",IF(ISNUMBER(FIND("arbeid",Methode_Keuze)),"",IF(Tb_Activiteiten[[#This Row],[Projectleider/Expert]]=1,Tb_Activiteiten[[#Headers],[Projectleider/Expert]],"")))</f>
        <v/>
      </c>
      <c r="AQ1360" t="str">
        <f>IF(ISNUMBER(FIND("arbeid",Methode_Keuze)),"",IF(ISNUMBER(FIND("arbeid",Methode_Keuze)),"",IF(Tb_Activiteiten[[#This Row],[Arbeidskosten]]=1,Tb_Activiteiten[[#Headers],[Arbeidskosten]],"")))</f>
        <v/>
      </c>
      <c r="AR1360" t="str">
        <f>IF(ISNUMBER(FIND("arbeid",Methode_Keuze)),"",IF(ISNUMBER(FIND("arbeid",Methode_Keuze)),"",IF(Tb_Activiteiten[[#This Row],[Arbeidskosten op basis van IKS]]=1,Tb_Activiteiten[[#Headers],[Arbeidskosten op basis van IKS]],"")))</f>
        <v/>
      </c>
      <c r="AS1360" t="str">
        <f>IF(ISNUMBER(FIND("overige",Methode_Keuze)),"",IF(Tb_Activiteiten[[#This Row],[Kosten derden exclusief btw]]=1,Tb_Activiteiten[[#Headers],[Kosten derden exclusief btw]],""))</f>
        <v/>
      </c>
      <c r="AT1360" t="str">
        <f>IF(ISNUMBER(FIND("overige",Methode_Keuze)),"",IF(Tb_Activiteiten[[#This Row],[Niet verrekenbare btw]]=1,Tb_Activiteiten[[#Headers],[Niet verrekenbare btw]],""))</f>
        <v/>
      </c>
      <c r="AU1360" t="str">
        <f>IF(ISNUMBER(FIND("overige",Methode_Keuze)),"",IF(Tb_Activiteiten[[#This Row],[Grondkosten]]=1,Tb_Activiteiten[[#Headers],[Grondkosten]],""))</f>
        <v/>
      </c>
      <c r="AV1360" t="str">
        <f>IF(ISNUMBER(FIND("overige",Methode_Keuze)),"",IF(Tb_Activiteiten[[#This Row],[Bijdrage in natura (overige)]]=1,Tb_Activiteiten[[#Headers],[Bijdrage in natura (overige)]],""))</f>
        <v/>
      </c>
      <c r="AW1360" t="str">
        <f>IF(ISNUMBER(FIND("overige",Methode_Keuze)),"",IF(Tb_Activiteiten[[#This Row],[Bijdrage in natura (vrijwilligers)]]=1,Tb_Activiteiten[[#Headers],[Bijdrage in natura (vrijwilligers)]],""))</f>
        <v/>
      </c>
      <c r="AX1360" t="str">
        <f>IF(ISNUMBER(FIND("overige",Methode_Keuze)),"",IF(Tb_Activiteiten[[#This Row],[Afschrijvingskosten]]=1,Tb_Activiteiten[[#Headers],[Afschrijvingskosten]],""))</f>
        <v/>
      </c>
      <c r="AY1360" t="str">
        <f>IF(ISNUMBER(FIND("overige",Methode_Keuze)),"",IF(Tb_Activiteiten[[#This Row],[Vergoeding]]=1,Tb_Activiteiten[[#Headers],[Vergoeding]],""))</f>
        <v/>
      </c>
      <c r="AZ1360" t="str">
        <f>IF(ISNUMBER(FIND("arbeid",Methode_Keuze)),"",IF(Tb_Activiteiten[[#This Row],[Arbeidskosten - vast tarief (excl eigen arbeid)]]=1,Tb_Activiteiten[[#Headers],[Arbeidskosten - vast tarief (excl eigen arbeid)]],""))</f>
        <v/>
      </c>
      <c r="BA1360" t="str">
        <f>IF(ISNUMBER(FIND("overige",Methode_Keuze)),"",IF(Tb_Activiteiten[[#This Row],[Overige kosten]]=1,Tb_Activiteiten[[#Headers],[Overige kosten]],""))</f>
        <v/>
      </c>
    </row>
    <row r="1361" spans="15:53" x14ac:dyDescent="0.25">
      <c r="O1361" s="56"/>
      <c r="Q1361" t="str">
        <f>IFERROR(IF(VLOOKUP(Tb_Activiteiten[[#This Row],[Openstelling]],Tb_Openstelling[],2,0)=1,1,""),"")</f>
        <v/>
      </c>
      <c r="AK1361" t="str">
        <f>IF(ISNUMBER(FIND("arbeid",Methode_Keuze)),"",IF(ISNUMBER(FIND("arbeid",Methode_Keuze)),"",IF(Tb_Activiteiten[[#This Row],[Loonkosten]]=1,Tb_Activiteiten[[#Headers],[Loonkosten]],"")))</f>
        <v/>
      </c>
      <c r="AL1361" t="str">
        <f>IF(ISNUMBER(FIND("arbeid",Methode_Keuze)),"",IF(ISNUMBER(FIND("arbeid",Methode_Keuze)),"",IF(Tb_Activiteiten[[#This Row],[Eigen arbeid]]=1,Tb_Activiteiten[[#Headers],[Eigen arbeid]],"")))</f>
        <v/>
      </c>
      <c r="AM1361" t="str">
        <f>IF(ISNUMBER(FIND("arbeid",Methode_Keuze)),"",IF(ISNUMBER(FIND("arbeid",Methode_Keuze)),"",IF(Tb_Activiteiten[[#This Row],[Projectmedewerker]]=1,Tb_Activiteiten[[#Headers],[Projectmedewerker]],"")))</f>
        <v/>
      </c>
      <c r="AN1361" t="str">
        <f>IF(ISNUMBER(FIND("arbeid",Methode_Keuze)),"",IF(ISNUMBER(FIND("arbeid",Methode_Keuze)),"",IF(Tb_Activiteiten[[#This Row],[Landbouwer]]=1,Tb_Activiteiten[[#Headers],[Landbouwer]],"")))</f>
        <v/>
      </c>
      <c r="AO1361" t="str">
        <f>IF(ISNUMBER(FIND("arbeid",Methode_Keuze)),"",IF(ISNUMBER(FIND("arbeid",Methode_Keuze)),"",IF(Tb_Activiteiten[[#This Row],[Adviseur]]=1,Tb_Activiteiten[[#Headers],[Adviseur]],"")))</f>
        <v/>
      </c>
      <c r="AP1361" t="str">
        <f>IF(ISNUMBER(FIND("arbeid",Methode_Keuze)),"",IF(ISNUMBER(FIND("arbeid",Methode_Keuze)),"",IF(Tb_Activiteiten[[#This Row],[Projectleider/Expert]]=1,Tb_Activiteiten[[#Headers],[Projectleider/Expert]],"")))</f>
        <v/>
      </c>
      <c r="AQ1361" t="str">
        <f>IF(ISNUMBER(FIND("arbeid",Methode_Keuze)),"",IF(ISNUMBER(FIND("arbeid",Methode_Keuze)),"",IF(Tb_Activiteiten[[#This Row],[Arbeidskosten]]=1,Tb_Activiteiten[[#Headers],[Arbeidskosten]],"")))</f>
        <v/>
      </c>
      <c r="AR1361" t="str">
        <f>IF(ISNUMBER(FIND("arbeid",Methode_Keuze)),"",IF(ISNUMBER(FIND("arbeid",Methode_Keuze)),"",IF(Tb_Activiteiten[[#This Row],[Arbeidskosten op basis van IKS]]=1,Tb_Activiteiten[[#Headers],[Arbeidskosten op basis van IKS]],"")))</f>
        <v/>
      </c>
      <c r="AS1361" t="str">
        <f>IF(ISNUMBER(FIND("overige",Methode_Keuze)),"",IF(Tb_Activiteiten[[#This Row],[Kosten derden exclusief btw]]=1,Tb_Activiteiten[[#Headers],[Kosten derden exclusief btw]],""))</f>
        <v/>
      </c>
      <c r="AT1361" t="str">
        <f>IF(ISNUMBER(FIND("overige",Methode_Keuze)),"",IF(Tb_Activiteiten[[#This Row],[Niet verrekenbare btw]]=1,Tb_Activiteiten[[#Headers],[Niet verrekenbare btw]],""))</f>
        <v/>
      </c>
      <c r="AU1361" t="str">
        <f>IF(ISNUMBER(FIND("overige",Methode_Keuze)),"",IF(Tb_Activiteiten[[#This Row],[Grondkosten]]=1,Tb_Activiteiten[[#Headers],[Grondkosten]],""))</f>
        <v/>
      </c>
      <c r="AV1361" t="str">
        <f>IF(ISNUMBER(FIND("overige",Methode_Keuze)),"",IF(Tb_Activiteiten[[#This Row],[Bijdrage in natura (overige)]]=1,Tb_Activiteiten[[#Headers],[Bijdrage in natura (overige)]],""))</f>
        <v/>
      </c>
      <c r="AW1361" t="str">
        <f>IF(ISNUMBER(FIND("overige",Methode_Keuze)),"",IF(Tb_Activiteiten[[#This Row],[Bijdrage in natura (vrijwilligers)]]=1,Tb_Activiteiten[[#Headers],[Bijdrage in natura (vrijwilligers)]],""))</f>
        <v/>
      </c>
      <c r="AX1361" t="str">
        <f>IF(ISNUMBER(FIND("overige",Methode_Keuze)),"",IF(Tb_Activiteiten[[#This Row],[Afschrijvingskosten]]=1,Tb_Activiteiten[[#Headers],[Afschrijvingskosten]],""))</f>
        <v/>
      </c>
      <c r="AY1361" t="str">
        <f>IF(ISNUMBER(FIND("overige",Methode_Keuze)),"",IF(Tb_Activiteiten[[#This Row],[Vergoeding]]=1,Tb_Activiteiten[[#Headers],[Vergoeding]],""))</f>
        <v/>
      </c>
      <c r="AZ1361" t="str">
        <f>IF(ISNUMBER(FIND("arbeid",Methode_Keuze)),"",IF(Tb_Activiteiten[[#This Row],[Arbeidskosten - vast tarief (excl eigen arbeid)]]=1,Tb_Activiteiten[[#Headers],[Arbeidskosten - vast tarief (excl eigen arbeid)]],""))</f>
        <v/>
      </c>
      <c r="BA1361" t="str">
        <f>IF(ISNUMBER(FIND("overige",Methode_Keuze)),"",IF(Tb_Activiteiten[[#This Row],[Overige kosten]]=1,Tb_Activiteiten[[#Headers],[Overige kosten]],""))</f>
        <v/>
      </c>
    </row>
    <row r="1362" spans="15:53" x14ac:dyDescent="0.25">
      <c r="O1362" s="56"/>
      <c r="Q1362" t="str">
        <f>IFERROR(IF(VLOOKUP(Tb_Activiteiten[[#This Row],[Openstelling]],Tb_Openstelling[],2,0)=1,1,""),"")</f>
        <v/>
      </c>
      <c r="AK1362" t="str">
        <f>IF(ISNUMBER(FIND("arbeid",Methode_Keuze)),"",IF(ISNUMBER(FIND("arbeid",Methode_Keuze)),"",IF(Tb_Activiteiten[[#This Row],[Loonkosten]]=1,Tb_Activiteiten[[#Headers],[Loonkosten]],"")))</f>
        <v/>
      </c>
      <c r="AL1362" t="str">
        <f>IF(ISNUMBER(FIND("arbeid",Methode_Keuze)),"",IF(ISNUMBER(FIND("arbeid",Methode_Keuze)),"",IF(Tb_Activiteiten[[#This Row],[Eigen arbeid]]=1,Tb_Activiteiten[[#Headers],[Eigen arbeid]],"")))</f>
        <v/>
      </c>
      <c r="AM1362" t="str">
        <f>IF(ISNUMBER(FIND("arbeid",Methode_Keuze)),"",IF(ISNUMBER(FIND("arbeid",Methode_Keuze)),"",IF(Tb_Activiteiten[[#This Row],[Projectmedewerker]]=1,Tb_Activiteiten[[#Headers],[Projectmedewerker]],"")))</f>
        <v/>
      </c>
      <c r="AN1362" t="str">
        <f>IF(ISNUMBER(FIND("arbeid",Methode_Keuze)),"",IF(ISNUMBER(FIND("arbeid",Methode_Keuze)),"",IF(Tb_Activiteiten[[#This Row],[Landbouwer]]=1,Tb_Activiteiten[[#Headers],[Landbouwer]],"")))</f>
        <v/>
      </c>
      <c r="AO1362" t="str">
        <f>IF(ISNUMBER(FIND("arbeid",Methode_Keuze)),"",IF(ISNUMBER(FIND("arbeid",Methode_Keuze)),"",IF(Tb_Activiteiten[[#This Row],[Adviseur]]=1,Tb_Activiteiten[[#Headers],[Adviseur]],"")))</f>
        <v/>
      </c>
      <c r="AP1362" t="str">
        <f>IF(ISNUMBER(FIND("arbeid",Methode_Keuze)),"",IF(ISNUMBER(FIND("arbeid",Methode_Keuze)),"",IF(Tb_Activiteiten[[#This Row],[Projectleider/Expert]]=1,Tb_Activiteiten[[#Headers],[Projectleider/Expert]],"")))</f>
        <v/>
      </c>
      <c r="AQ1362" t="str">
        <f>IF(ISNUMBER(FIND("arbeid",Methode_Keuze)),"",IF(ISNUMBER(FIND("arbeid",Methode_Keuze)),"",IF(Tb_Activiteiten[[#This Row],[Arbeidskosten]]=1,Tb_Activiteiten[[#Headers],[Arbeidskosten]],"")))</f>
        <v/>
      </c>
      <c r="AR1362" t="str">
        <f>IF(ISNUMBER(FIND("arbeid",Methode_Keuze)),"",IF(ISNUMBER(FIND("arbeid",Methode_Keuze)),"",IF(Tb_Activiteiten[[#This Row],[Arbeidskosten op basis van IKS]]=1,Tb_Activiteiten[[#Headers],[Arbeidskosten op basis van IKS]],"")))</f>
        <v/>
      </c>
      <c r="AS1362" t="str">
        <f>IF(ISNUMBER(FIND("overige",Methode_Keuze)),"",IF(Tb_Activiteiten[[#This Row],[Kosten derden exclusief btw]]=1,Tb_Activiteiten[[#Headers],[Kosten derden exclusief btw]],""))</f>
        <v/>
      </c>
      <c r="AT1362" t="str">
        <f>IF(ISNUMBER(FIND("overige",Methode_Keuze)),"",IF(Tb_Activiteiten[[#This Row],[Niet verrekenbare btw]]=1,Tb_Activiteiten[[#Headers],[Niet verrekenbare btw]],""))</f>
        <v/>
      </c>
      <c r="AU1362" t="str">
        <f>IF(ISNUMBER(FIND("overige",Methode_Keuze)),"",IF(Tb_Activiteiten[[#This Row],[Grondkosten]]=1,Tb_Activiteiten[[#Headers],[Grondkosten]],""))</f>
        <v/>
      </c>
      <c r="AV1362" t="str">
        <f>IF(ISNUMBER(FIND("overige",Methode_Keuze)),"",IF(Tb_Activiteiten[[#This Row],[Bijdrage in natura (overige)]]=1,Tb_Activiteiten[[#Headers],[Bijdrage in natura (overige)]],""))</f>
        <v/>
      </c>
      <c r="AW1362" t="str">
        <f>IF(ISNUMBER(FIND("overige",Methode_Keuze)),"",IF(Tb_Activiteiten[[#This Row],[Bijdrage in natura (vrijwilligers)]]=1,Tb_Activiteiten[[#Headers],[Bijdrage in natura (vrijwilligers)]],""))</f>
        <v/>
      </c>
      <c r="AX1362" t="str">
        <f>IF(ISNUMBER(FIND("overige",Methode_Keuze)),"",IF(Tb_Activiteiten[[#This Row],[Afschrijvingskosten]]=1,Tb_Activiteiten[[#Headers],[Afschrijvingskosten]],""))</f>
        <v/>
      </c>
      <c r="AY1362" t="str">
        <f>IF(ISNUMBER(FIND("overige",Methode_Keuze)),"",IF(Tb_Activiteiten[[#This Row],[Vergoeding]]=1,Tb_Activiteiten[[#Headers],[Vergoeding]],""))</f>
        <v/>
      </c>
      <c r="AZ1362" t="str">
        <f>IF(ISNUMBER(FIND("arbeid",Methode_Keuze)),"",IF(Tb_Activiteiten[[#This Row],[Arbeidskosten - vast tarief (excl eigen arbeid)]]=1,Tb_Activiteiten[[#Headers],[Arbeidskosten - vast tarief (excl eigen arbeid)]],""))</f>
        <v/>
      </c>
      <c r="BA1362" t="str">
        <f>IF(ISNUMBER(FIND("overige",Methode_Keuze)),"",IF(Tb_Activiteiten[[#This Row],[Overige kosten]]=1,Tb_Activiteiten[[#Headers],[Overige kosten]],""))</f>
        <v/>
      </c>
    </row>
    <row r="1363" spans="15:53" x14ac:dyDescent="0.25">
      <c r="O1363" s="56"/>
      <c r="Q1363" t="str">
        <f>IFERROR(IF(VLOOKUP(Tb_Activiteiten[[#This Row],[Openstelling]],Tb_Openstelling[],2,0)=1,1,""),"")</f>
        <v/>
      </c>
      <c r="AK1363" t="str">
        <f>IF(ISNUMBER(FIND("arbeid",Methode_Keuze)),"",IF(ISNUMBER(FIND("arbeid",Methode_Keuze)),"",IF(Tb_Activiteiten[[#This Row],[Loonkosten]]=1,Tb_Activiteiten[[#Headers],[Loonkosten]],"")))</f>
        <v/>
      </c>
      <c r="AL1363" t="str">
        <f>IF(ISNUMBER(FIND("arbeid",Methode_Keuze)),"",IF(ISNUMBER(FIND("arbeid",Methode_Keuze)),"",IF(Tb_Activiteiten[[#This Row],[Eigen arbeid]]=1,Tb_Activiteiten[[#Headers],[Eigen arbeid]],"")))</f>
        <v/>
      </c>
      <c r="AM1363" t="str">
        <f>IF(ISNUMBER(FIND("arbeid",Methode_Keuze)),"",IF(ISNUMBER(FIND("arbeid",Methode_Keuze)),"",IF(Tb_Activiteiten[[#This Row],[Projectmedewerker]]=1,Tb_Activiteiten[[#Headers],[Projectmedewerker]],"")))</f>
        <v/>
      </c>
      <c r="AN1363" t="str">
        <f>IF(ISNUMBER(FIND("arbeid",Methode_Keuze)),"",IF(ISNUMBER(FIND("arbeid",Methode_Keuze)),"",IF(Tb_Activiteiten[[#This Row],[Landbouwer]]=1,Tb_Activiteiten[[#Headers],[Landbouwer]],"")))</f>
        <v/>
      </c>
      <c r="AO1363" t="str">
        <f>IF(ISNUMBER(FIND("arbeid",Methode_Keuze)),"",IF(ISNUMBER(FIND("arbeid",Methode_Keuze)),"",IF(Tb_Activiteiten[[#This Row],[Adviseur]]=1,Tb_Activiteiten[[#Headers],[Adviseur]],"")))</f>
        <v/>
      </c>
      <c r="AP1363" t="str">
        <f>IF(ISNUMBER(FIND("arbeid",Methode_Keuze)),"",IF(ISNUMBER(FIND("arbeid",Methode_Keuze)),"",IF(Tb_Activiteiten[[#This Row],[Projectleider/Expert]]=1,Tb_Activiteiten[[#Headers],[Projectleider/Expert]],"")))</f>
        <v/>
      </c>
      <c r="AQ1363" t="str">
        <f>IF(ISNUMBER(FIND("arbeid",Methode_Keuze)),"",IF(ISNUMBER(FIND("arbeid",Methode_Keuze)),"",IF(Tb_Activiteiten[[#This Row],[Arbeidskosten]]=1,Tb_Activiteiten[[#Headers],[Arbeidskosten]],"")))</f>
        <v/>
      </c>
      <c r="AR1363" t="str">
        <f>IF(ISNUMBER(FIND("arbeid",Methode_Keuze)),"",IF(ISNUMBER(FIND("arbeid",Methode_Keuze)),"",IF(Tb_Activiteiten[[#This Row],[Arbeidskosten op basis van IKS]]=1,Tb_Activiteiten[[#Headers],[Arbeidskosten op basis van IKS]],"")))</f>
        <v/>
      </c>
      <c r="AS1363" t="str">
        <f>IF(ISNUMBER(FIND("overige",Methode_Keuze)),"",IF(Tb_Activiteiten[[#This Row],[Kosten derden exclusief btw]]=1,Tb_Activiteiten[[#Headers],[Kosten derden exclusief btw]],""))</f>
        <v/>
      </c>
      <c r="AT1363" t="str">
        <f>IF(ISNUMBER(FIND("overige",Methode_Keuze)),"",IF(Tb_Activiteiten[[#This Row],[Niet verrekenbare btw]]=1,Tb_Activiteiten[[#Headers],[Niet verrekenbare btw]],""))</f>
        <v/>
      </c>
      <c r="AU1363" t="str">
        <f>IF(ISNUMBER(FIND("overige",Methode_Keuze)),"",IF(Tb_Activiteiten[[#This Row],[Grondkosten]]=1,Tb_Activiteiten[[#Headers],[Grondkosten]],""))</f>
        <v/>
      </c>
      <c r="AV1363" t="str">
        <f>IF(ISNUMBER(FIND("overige",Methode_Keuze)),"",IF(Tb_Activiteiten[[#This Row],[Bijdrage in natura (overige)]]=1,Tb_Activiteiten[[#Headers],[Bijdrage in natura (overige)]],""))</f>
        <v/>
      </c>
      <c r="AW1363" t="str">
        <f>IF(ISNUMBER(FIND("overige",Methode_Keuze)),"",IF(Tb_Activiteiten[[#This Row],[Bijdrage in natura (vrijwilligers)]]=1,Tb_Activiteiten[[#Headers],[Bijdrage in natura (vrijwilligers)]],""))</f>
        <v/>
      </c>
      <c r="AX1363" t="str">
        <f>IF(ISNUMBER(FIND("overige",Methode_Keuze)),"",IF(Tb_Activiteiten[[#This Row],[Afschrijvingskosten]]=1,Tb_Activiteiten[[#Headers],[Afschrijvingskosten]],""))</f>
        <v/>
      </c>
      <c r="AY1363" t="str">
        <f>IF(ISNUMBER(FIND("overige",Methode_Keuze)),"",IF(Tb_Activiteiten[[#This Row],[Vergoeding]]=1,Tb_Activiteiten[[#Headers],[Vergoeding]],""))</f>
        <v/>
      </c>
      <c r="AZ1363" t="str">
        <f>IF(ISNUMBER(FIND("arbeid",Methode_Keuze)),"",IF(Tb_Activiteiten[[#This Row],[Arbeidskosten - vast tarief (excl eigen arbeid)]]=1,Tb_Activiteiten[[#Headers],[Arbeidskosten - vast tarief (excl eigen arbeid)]],""))</f>
        <v/>
      </c>
      <c r="BA1363" t="str">
        <f>IF(ISNUMBER(FIND("overige",Methode_Keuze)),"",IF(Tb_Activiteiten[[#This Row],[Overige kosten]]=1,Tb_Activiteiten[[#Headers],[Overige kosten]],""))</f>
        <v/>
      </c>
    </row>
    <row r="1364" spans="15:53" x14ac:dyDescent="0.25">
      <c r="O1364" s="56"/>
      <c r="Q1364" t="str">
        <f>IFERROR(IF(VLOOKUP(Tb_Activiteiten[[#This Row],[Openstelling]],Tb_Openstelling[],2,0)=1,1,""),"")</f>
        <v/>
      </c>
      <c r="AK1364" t="str">
        <f>IF(ISNUMBER(FIND("arbeid",Methode_Keuze)),"",IF(ISNUMBER(FIND("arbeid",Methode_Keuze)),"",IF(Tb_Activiteiten[[#This Row],[Loonkosten]]=1,Tb_Activiteiten[[#Headers],[Loonkosten]],"")))</f>
        <v/>
      </c>
      <c r="AL1364" t="str">
        <f>IF(ISNUMBER(FIND("arbeid",Methode_Keuze)),"",IF(ISNUMBER(FIND("arbeid",Methode_Keuze)),"",IF(Tb_Activiteiten[[#This Row],[Eigen arbeid]]=1,Tb_Activiteiten[[#Headers],[Eigen arbeid]],"")))</f>
        <v/>
      </c>
      <c r="AM1364" t="str">
        <f>IF(ISNUMBER(FIND("arbeid",Methode_Keuze)),"",IF(ISNUMBER(FIND("arbeid",Methode_Keuze)),"",IF(Tb_Activiteiten[[#This Row],[Projectmedewerker]]=1,Tb_Activiteiten[[#Headers],[Projectmedewerker]],"")))</f>
        <v/>
      </c>
      <c r="AN1364" t="str">
        <f>IF(ISNUMBER(FIND("arbeid",Methode_Keuze)),"",IF(ISNUMBER(FIND("arbeid",Methode_Keuze)),"",IF(Tb_Activiteiten[[#This Row],[Landbouwer]]=1,Tb_Activiteiten[[#Headers],[Landbouwer]],"")))</f>
        <v/>
      </c>
      <c r="AO1364" t="str">
        <f>IF(ISNUMBER(FIND("arbeid",Methode_Keuze)),"",IF(ISNUMBER(FIND("arbeid",Methode_Keuze)),"",IF(Tb_Activiteiten[[#This Row],[Adviseur]]=1,Tb_Activiteiten[[#Headers],[Adviseur]],"")))</f>
        <v/>
      </c>
      <c r="AP1364" t="str">
        <f>IF(ISNUMBER(FIND("arbeid",Methode_Keuze)),"",IF(ISNUMBER(FIND("arbeid",Methode_Keuze)),"",IF(Tb_Activiteiten[[#This Row],[Projectleider/Expert]]=1,Tb_Activiteiten[[#Headers],[Projectleider/Expert]],"")))</f>
        <v/>
      </c>
      <c r="AQ1364" t="str">
        <f>IF(ISNUMBER(FIND("arbeid",Methode_Keuze)),"",IF(ISNUMBER(FIND("arbeid",Methode_Keuze)),"",IF(Tb_Activiteiten[[#This Row],[Arbeidskosten]]=1,Tb_Activiteiten[[#Headers],[Arbeidskosten]],"")))</f>
        <v/>
      </c>
      <c r="AR1364" t="str">
        <f>IF(ISNUMBER(FIND("arbeid",Methode_Keuze)),"",IF(ISNUMBER(FIND("arbeid",Methode_Keuze)),"",IF(Tb_Activiteiten[[#This Row],[Arbeidskosten op basis van IKS]]=1,Tb_Activiteiten[[#Headers],[Arbeidskosten op basis van IKS]],"")))</f>
        <v/>
      </c>
      <c r="AS1364" t="str">
        <f>IF(ISNUMBER(FIND("overige",Methode_Keuze)),"",IF(Tb_Activiteiten[[#This Row],[Kosten derden exclusief btw]]=1,Tb_Activiteiten[[#Headers],[Kosten derden exclusief btw]],""))</f>
        <v/>
      </c>
      <c r="AT1364" t="str">
        <f>IF(ISNUMBER(FIND("overige",Methode_Keuze)),"",IF(Tb_Activiteiten[[#This Row],[Niet verrekenbare btw]]=1,Tb_Activiteiten[[#Headers],[Niet verrekenbare btw]],""))</f>
        <v/>
      </c>
      <c r="AU1364" t="str">
        <f>IF(ISNUMBER(FIND("overige",Methode_Keuze)),"",IF(Tb_Activiteiten[[#This Row],[Grondkosten]]=1,Tb_Activiteiten[[#Headers],[Grondkosten]],""))</f>
        <v/>
      </c>
      <c r="AV1364" t="str">
        <f>IF(ISNUMBER(FIND("overige",Methode_Keuze)),"",IF(Tb_Activiteiten[[#This Row],[Bijdrage in natura (overige)]]=1,Tb_Activiteiten[[#Headers],[Bijdrage in natura (overige)]],""))</f>
        <v/>
      </c>
      <c r="AW1364" t="str">
        <f>IF(ISNUMBER(FIND("overige",Methode_Keuze)),"",IF(Tb_Activiteiten[[#This Row],[Bijdrage in natura (vrijwilligers)]]=1,Tb_Activiteiten[[#Headers],[Bijdrage in natura (vrijwilligers)]],""))</f>
        <v/>
      </c>
      <c r="AX1364" t="str">
        <f>IF(ISNUMBER(FIND("overige",Methode_Keuze)),"",IF(Tb_Activiteiten[[#This Row],[Afschrijvingskosten]]=1,Tb_Activiteiten[[#Headers],[Afschrijvingskosten]],""))</f>
        <v/>
      </c>
      <c r="AY1364" t="str">
        <f>IF(ISNUMBER(FIND("overige",Methode_Keuze)),"",IF(Tb_Activiteiten[[#This Row],[Vergoeding]]=1,Tb_Activiteiten[[#Headers],[Vergoeding]],""))</f>
        <v/>
      </c>
      <c r="AZ1364" t="str">
        <f>IF(ISNUMBER(FIND("arbeid",Methode_Keuze)),"",IF(Tb_Activiteiten[[#This Row],[Arbeidskosten - vast tarief (excl eigen arbeid)]]=1,Tb_Activiteiten[[#Headers],[Arbeidskosten - vast tarief (excl eigen arbeid)]],""))</f>
        <v/>
      </c>
      <c r="BA1364" t="str">
        <f>IF(ISNUMBER(FIND("overige",Methode_Keuze)),"",IF(Tb_Activiteiten[[#This Row],[Overige kosten]]=1,Tb_Activiteiten[[#Headers],[Overige kosten]],""))</f>
        <v/>
      </c>
    </row>
    <row r="1365" spans="15:53" x14ac:dyDescent="0.25">
      <c r="O1365" s="56"/>
      <c r="Q1365" t="str">
        <f>IFERROR(IF(VLOOKUP(Tb_Activiteiten[[#This Row],[Openstelling]],Tb_Openstelling[],2,0)=1,1,""),"")</f>
        <v/>
      </c>
      <c r="AK1365" t="str">
        <f>IF(ISNUMBER(FIND("arbeid",Methode_Keuze)),"",IF(ISNUMBER(FIND("arbeid",Methode_Keuze)),"",IF(Tb_Activiteiten[[#This Row],[Loonkosten]]=1,Tb_Activiteiten[[#Headers],[Loonkosten]],"")))</f>
        <v/>
      </c>
      <c r="AL1365" t="str">
        <f>IF(ISNUMBER(FIND("arbeid",Methode_Keuze)),"",IF(ISNUMBER(FIND("arbeid",Methode_Keuze)),"",IF(Tb_Activiteiten[[#This Row],[Eigen arbeid]]=1,Tb_Activiteiten[[#Headers],[Eigen arbeid]],"")))</f>
        <v/>
      </c>
      <c r="AM1365" t="str">
        <f>IF(ISNUMBER(FIND("arbeid",Methode_Keuze)),"",IF(ISNUMBER(FIND("arbeid",Methode_Keuze)),"",IF(Tb_Activiteiten[[#This Row],[Projectmedewerker]]=1,Tb_Activiteiten[[#Headers],[Projectmedewerker]],"")))</f>
        <v/>
      </c>
      <c r="AN1365" t="str">
        <f>IF(ISNUMBER(FIND("arbeid",Methode_Keuze)),"",IF(ISNUMBER(FIND("arbeid",Methode_Keuze)),"",IF(Tb_Activiteiten[[#This Row],[Landbouwer]]=1,Tb_Activiteiten[[#Headers],[Landbouwer]],"")))</f>
        <v/>
      </c>
      <c r="AO1365" t="str">
        <f>IF(ISNUMBER(FIND("arbeid",Methode_Keuze)),"",IF(ISNUMBER(FIND("arbeid",Methode_Keuze)),"",IF(Tb_Activiteiten[[#This Row],[Adviseur]]=1,Tb_Activiteiten[[#Headers],[Adviseur]],"")))</f>
        <v/>
      </c>
      <c r="AP1365" t="str">
        <f>IF(ISNUMBER(FIND("arbeid",Methode_Keuze)),"",IF(ISNUMBER(FIND("arbeid",Methode_Keuze)),"",IF(Tb_Activiteiten[[#This Row],[Projectleider/Expert]]=1,Tb_Activiteiten[[#Headers],[Projectleider/Expert]],"")))</f>
        <v/>
      </c>
      <c r="AQ1365" t="str">
        <f>IF(ISNUMBER(FIND("arbeid",Methode_Keuze)),"",IF(ISNUMBER(FIND("arbeid",Methode_Keuze)),"",IF(Tb_Activiteiten[[#This Row],[Arbeidskosten]]=1,Tb_Activiteiten[[#Headers],[Arbeidskosten]],"")))</f>
        <v/>
      </c>
      <c r="AR1365" t="str">
        <f>IF(ISNUMBER(FIND("arbeid",Methode_Keuze)),"",IF(ISNUMBER(FIND("arbeid",Methode_Keuze)),"",IF(Tb_Activiteiten[[#This Row],[Arbeidskosten op basis van IKS]]=1,Tb_Activiteiten[[#Headers],[Arbeidskosten op basis van IKS]],"")))</f>
        <v/>
      </c>
      <c r="AS1365" t="str">
        <f>IF(ISNUMBER(FIND("overige",Methode_Keuze)),"",IF(Tb_Activiteiten[[#This Row],[Kosten derden exclusief btw]]=1,Tb_Activiteiten[[#Headers],[Kosten derden exclusief btw]],""))</f>
        <v/>
      </c>
      <c r="AT1365" t="str">
        <f>IF(ISNUMBER(FIND("overige",Methode_Keuze)),"",IF(Tb_Activiteiten[[#This Row],[Niet verrekenbare btw]]=1,Tb_Activiteiten[[#Headers],[Niet verrekenbare btw]],""))</f>
        <v/>
      </c>
      <c r="AU1365" t="str">
        <f>IF(ISNUMBER(FIND("overige",Methode_Keuze)),"",IF(Tb_Activiteiten[[#This Row],[Grondkosten]]=1,Tb_Activiteiten[[#Headers],[Grondkosten]],""))</f>
        <v/>
      </c>
      <c r="AV1365" t="str">
        <f>IF(ISNUMBER(FIND("overige",Methode_Keuze)),"",IF(Tb_Activiteiten[[#This Row],[Bijdrage in natura (overige)]]=1,Tb_Activiteiten[[#Headers],[Bijdrage in natura (overige)]],""))</f>
        <v/>
      </c>
      <c r="AW1365" t="str">
        <f>IF(ISNUMBER(FIND("overige",Methode_Keuze)),"",IF(Tb_Activiteiten[[#This Row],[Bijdrage in natura (vrijwilligers)]]=1,Tb_Activiteiten[[#Headers],[Bijdrage in natura (vrijwilligers)]],""))</f>
        <v/>
      </c>
      <c r="AX1365" t="str">
        <f>IF(ISNUMBER(FIND("overige",Methode_Keuze)),"",IF(Tb_Activiteiten[[#This Row],[Afschrijvingskosten]]=1,Tb_Activiteiten[[#Headers],[Afschrijvingskosten]],""))</f>
        <v/>
      </c>
      <c r="AY1365" t="str">
        <f>IF(ISNUMBER(FIND("overige",Methode_Keuze)),"",IF(Tb_Activiteiten[[#This Row],[Vergoeding]]=1,Tb_Activiteiten[[#Headers],[Vergoeding]],""))</f>
        <v/>
      </c>
      <c r="AZ1365" t="str">
        <f>IF(ISNUMBER(FIND("arbeid",Methode_Keuze)),"",IF(Tb_Activiteiten[[#This Row],[Arbeidskosten - vast tarief (excl eigen arbeid)]]=1,Tb_Activiteiten[[#Headers],[Arbeidskosten - vast tarief (excl eigen arbeid)]],""))</f>
        <v/>
      </c>
      <c r="BA1365" t="str">
        <f>IF(ISNUMBER(FIND("overige",Methode_Keuze)),"",IF(Tb_Activiteiten[[#This Row],[Overige kosten]]=1,Tb_Activiteiten[[#Headers],[Overige kosten]],""))</f>
        <v/>
      </c>
    </row>
    <row r="1366" spans="15:53" x14ac:dyDescent="0.25">
      <c r="O1366" s="56"/>
      <c r="Q1366" t="str">
        <f>IFERROR(IF(VLOOKUP(Tb_Activiteiten[[#This Row],[Openstelling]],Tb_Openstelling[],2,0)=1,1,""),"")</f>
        <v/>
      </c>
      <c r="AK1366" t="str">
        <f>IF(ISNUMBER(FIND("arbeid",Methode_Keuze)),"",IF(ISNUMBER(FIND("arbeid",Methode_Keuze)),"",IF(Tb_Activiteiten[[#This Row],[Loonkosten]]=1,Tb_Activiteiten[[#Headers],[Loonkosten]],"")))</f>
        <v/>
      </c>
      <c r="AL1366" t="str">
        <f>IF(ISNUMBER(FIND("arbeid",Methode_Keuze)),"",IF(ISNUMBER(FIND("arbeid",Methode_Keuze)),"",IF(Tb_Activiteiten[[#This Row],[Eigen arbeid]]=1,Tb_Activiteiten[[#Headers],[Eigen arbeid]],"")))</f>
        <v/>
      </c>
      <c r="AM1366" t="str">
        <f>IF(ISNUMBER(FIND("arbeid",Methode_Keuze)),"",IF(ISNUMBER(FIND("arbeid",Methode_Keuze)),"",IF(Tb_Activiteiten[[#This Row],[Projectmedewerker]]=1,Tb_Activiteiten[[#Headers],[Projectmedewerker]],"")))</f>
        <v/>
      </c>
      <c r="AN1366" t="str">
        <f>IF(ISNUMBER(FIND("arbeid",Methode_Keuze)),"",IF(ISNUMBER(FIND("arbeid",Methode_Keuze)),"",IF(Tb_Activiteiten[[#This Row],[Landbouwer]]=1,Tb_Activiteiten[[#Headers],[Landbouwer]],"")))</f>
        <v/>
      </c>
      <c r="AO1366" t="str">
        <f>IF(ISNUMBER(FIND("arbeid",Methode_Keuze)),"",IF(ISNUMBER(FIND("arbeid",Methode_Keuze)),"",IF(Tb_Activiteiten[[#This Row],[Adviseur]]=1,Tb_Activiteiten[[#Headers],[Adviseur]],"")))</f>
        <v/>
      </c>
      <c r="AP1366" t="str">
        <f>IF(ISNUMBER(FIND("arbeid",Methode_Keuze)),"",IF(ISNUMBER(FIND("arbeid",Methode_Keuze)),"",IF(Tb_Activiteiten[[#This Row],[Projectleider/Expert]]=1,Tb_Activiteiten[[#Headers],[Projectleider/Expert]],"")))</f>
        <v/>
      </c>
      <c r="AQ1366" t="str">
        <f>IF(ISNUMBER(FIND("arbeid",Methode_Keuze)),"",IF(ISNUMBER(FIND("arbeid",Methode_Keuze)),"",IF(Tb_Activiteiten[[#This Row],[Arbeidskosten]]=1,Tb_Activiteiten[[#Headers],[Arbeidskosten]],"")))</f>
        <v/>
      </c>
      <c r="AR1366" t="str">
        <f>IF(ISNUMBER(FIND("arbeid",Methode_Keuze)),"",IF(ISNUMBER(FIND("arbeid",Methode_Keuze)),"",IF(Tb_Activiteiten[[#This Row],[Arbeidskosten op basis van IKS]]=1,Tb_Activiteiten[[#Headers],[Arbeidskosten op basis van IKS]],"")))</f>
        <v/>
      </c>
      <c r="AS1366" t="str">
        <f>IF(ISNUMBER(FIND("overige",Methode_Keuze)),"",IF(Tb_Activiteiten[[#This Row],[Kosten derden exclusief btw]]=1,Tb_Activiteiten[[#Headers],[Kosten derden exclusief btw]],""))</f>
        <v/>
      </c>
      <c r="AT1366" t="str">
        <f>IF(ISNUMBER(FIND("overige",Methode_Keuze)),"",IF(Tb_Activiteiten[[#This Row],[Niet verrekenbare btw]]=1,Tb_Activiteiten[[#Headers],[Niet verrekenbare btw]],""))</f>
        <v/>
      </c>
      <c r="AU1366" t="str">
        <f>IF(ISNUMBER(FIND("overige",Methode_Keuze)),"",IF(Tb_Activiteiten[[#This Row],[Grondkosten]]=1,Tb_Activiteiten[[#Headers],[Grondkosten]],""))</f>
        <v/>
      </c>
      <c r="AV1366" t="str">
        <f>IF(ISNUMBER(FIND("overige",Methode_Keuze)),"",IF(Tb_Activiteiten[[#This Row],[Bijdrage in natura (overige)]]=1,Tb_Activiteiten[[#Headers],[Bijdrage in natura (overige)]],""))</f>
        <v/>
      </c>
      <c r="AW1366" t="str">
        <f>IF(ISNUMBER(FIND("overige",Methode_Keuze)),"",IF(Tb_Activiteiten[[#This Row],[Bijdrage in natura (vrijwilligers)]]=1,Tb_Activiteiten[[#Headers],[Bijdrage in natura (vrijwilligers)]],""))</f>
        <v/>
      </c>
      <c r="AX1366" t="str">
        <f>IF(ISNUMBER(FIND("overige",Methode_Keuze)),"",IF(Tb_Activiteiten[[#This Row],[Afschrijvingskosten]]=1,Tb_Activiteiten[[#Headers],[Afschrijvingskosten]],""))</f>
        <v/>
      </c>
      <c r="AY1366" t="str">
        <f>IF(ISNUMBER(FIND("overige",Methode_Keuze)),"",IF(Tb_Activiteiten[[#This Row],[Vergoeding]]=1,Tb_Activiteiten[[#Headers],[Vergoeding]],""))</f>
        <v/>
      </c>
      <c r="AZ1366" t="str">
        <f>IF(ISNUMBER(FIND("arbeid",Methode_Keuze)),"",IF(Tb_Activiteiten[[#This Row],[Arbeidskosten - vast tarief (excl eigen arbeid)]]=1,Tb_Activiteiten[[#Headers],[Arbeidskosten - vast tarief (excl eigen arbeid)]],""))</f>
        <v/>
      </c>
      <c r="BA1366" t="str">
        <f>IF(ISNUMBER(FIND("overige",Methode_Keuze)),"",IF(Tb_Activiteiten[[#This Row],[Overige kosten]]=1,Tb_Activiteiten[[#Headers],[Overige kosten]],""))</f>
        <v/>
      </c>
    </row>
    <row r="1367" spans="15:53" x14ac:dyDescent="0.25">
      <c r="O1367" s="56"/>
      <c r="Q1367" t="str">
        <f>IFERROR(IF(VLOOKUP(Tb_Activiteiten[[#This Row],[Openstelling]],Tb_Openstelling[],2,0)=1,1,""),"")</f>
        <v/>
      </c>
      <c r="AK1367" t="str">
        <f>IF(ISNUMBER(FIND("arbeid",Methode_Keuze)),"",IF(ISNUMBER(FIND("arbeid",Methode_Keuze)),"",IF(Tb_Activiteiten[[#This Row],[Loonkosten]]=1,Tb_Activiteiten[[#Headers],[Loonkosten]],"")))</f>
        <v/>
      </c>
      <c r="AL1367" t="str">
        <f>IF(ISNUMBER(FIND("arbeid",Methode_Keuze)),"",IF(ISNUMBER(FIND("arbeid",Methode_Keuze)),"",IF(Tb_Activiteiten[[#This Row],[Eigen arbeid]]=1,Tb_Activiteiten[[#Headers],[Eigen arbeid]],"")))</f>
        <v/>
      </c>
      <c r="AM1367" t="str">
        <f>IF(ISNUMBER(FIND("arbeid",Methode_Keuze)),"",IF(ISNUMBER(FIND("arbeid",Methode_Keuze)),"",IF(Tb_Activiteiten[[#This Row],[Projectmedewerker]]=1,Tb_Activiteiten[[#Headers],[Projectmedewerker]],"")))</f>
        <v/>
      </c>
      <c r="AN1367" t="str">
        <f>IF(ISNUMBER(FIND("arbeid",Methode_Keuze)),"",IF(ISNUMBER(FIND("arbeid",Methode_Keuze)),"",IF(Tb_Activiteiten[[#This Row],[Landbouwer]]=1,Tb_Activiteiten[[#Headers],[Landbouwer]],"")))</f>
        <v/>
      </c>
      <c r="AO1367" t="str">
        <f>IF(ISNUMBER(FIND("arbeid",Methode_Keuze)),"",IF(ISNUMBER(FIND("arbeid",Methode_Keuze)),"",IF(Tb_Activiteiten[[#This Row],[Adviseur]]=1,Tb_Activiteiten[[#Headers],[Adviseur]],"")))</f>
        <v/>
      </c>
      <c r="AP1367" t="str">
        <f>IF(ISNUMBER(FIND("arbeid",Methode_Keuze)),"",IF(ISNUMBER(FIND("arbeid",Methode_Keuze)),"",IF(Tb_Activiteiten[[#This Row],[Projectleider/Expert]]=1,Tb_Activiteiten[[#Headers],[Projectleider/Expert]],"")))</f>
        <v/>
      </c>
      <c r="AQ1367" t="str">
        <f>IF(ISNUMBER(FIND("arbeid",Methode_Keuze)),"",IF(ISNUMBER(FIND("arbeid",Methode_Keuze)),"",IF(Tb_Activiteiten[[#This Row],[Arbeidskosten]]=1,Tb_Activiteiten[[#Headers],[Arbeidskosten]],"")))</f>
        <v/>
      </c>
      <c r="AR1367" t="str">
        <f>IF(ISNUMBER(FIND("arbeid",Methode_Keuze)),"",IF(ISNUMBER(FIND("arbeid",Methode_Keuze)),"",IF(Tb_Activiteiten[[#This Row],[Arbeidskosten op basis van IKS]]=1,Tb_Activiteiten[[#Headers],[Arbeidskosten op basis van IKS]],"")))</f>
        <v/>
      </c>
      <c r="AS1367" t="str">
        <f>IF(ISNUMBER(FIND("overige",Methode_Keuze)),"",IF(Tb_Activiteiten[[#This Row],[Kosten derden exclusief btw]]=1,Tb_Activiteiten[[#Headers],[Kosten derden exclusief btw]],""))</f>
        <v/>
      </c>
      <c r="AT1367" t="str">
        <f>IF(ISNUMBER(FIND("overige",Methode_Keuze)),"",IF(Tb_Activiteiten[[#This Row],[Niet verrekenbare btw]]=1,Tb_Activiteiten[[#Headers],[Niet verrekenbare btw]],""))</f>
        <v/>
      </c>
      <c r="AU1367" t="str">
        <f>IF(ISNUMBER(FIND("overige",Methode_Keuze)),"",IF(Tb_Activiteiten[[#This Row],[Grondkosten]]=1,Tb_Activiteiten[[#Headers],[Grondkosten]],""))</f>
        <v/>
      </c>
      <c r="AV1367" t="str">
        <f>IF(ISNUMBER(FIND("overige",Methode_Keuze)),"",IF(Tb_Activiteiten[[#This Row],[Bijdrage in natura (overige)]]=1,Tb_Activiteiten[[#Headers],[Bijdrage in natura (overige)]],""))</f>
        <v/>
      </c>
      <c r="AW1367" t="str">
        <f>IF(ISNUMBER(FIND("overige",Methode_Keuze)),"",IF(Tb_Activiteiten[[#This Row],[Bijdrage in natura (vrijwilligers)]]=1,Tb_Activiteiten[[#Headers],[Bijdrage in natura (vrijwilligers)]],""))</f>
        <v/>
      </c>
      <c r="AX1367" t="str">
        <f>IF(ISNUMBER(FIND("overige",Methode_Keuze)),"",IF(Tb_Activiteiten[[#This Row],[Afschrijvingskosten]]=1,Tb_Activiteiten[[#Headers],[Afschrijvingskosten]],""))</f>
        <v/>
      </c>
      <c r="AY1367" t="str">
        <f>IF(ISNUMBER(FIND("overige",Methode_Keuze)),"",IF(Tb_Activiteiten[[#This Row],[Vergoeding]]=1,Tb_Activiteiten[[#Headers],[Vergoeding]],""))</f>
        <v/>
      </c>
      <c r="AZ1367" t="str">
        <f>IF(ISNUMBER(FIND("arbeid",Methode_Keuze)),"",IF(Tb_Activiteiten[[#This Row],[Arbeidskosten - vast tarief (excl eigen arbeid)]]=1,Tb_Activiteiten[[#Headers],[Arbeidskosten - vast tarief (excl eigen arbeid)]],""))</f>
        <v/>
      </c>
      <c r="BA1367" t="str">
        <f>IF(ISNUMBER(FIND("overige",Methode_Keuze)),"",IF(Tb_Activiteiten[[#This Row],[Overige kosten]]=1,Tb_Activiteiten[[#Headers],[Overige kosten]],""))</f>
        <v/>
      </c>
    </row>
    <row r="1368" spans="15:53" x14ac:dyDescent="0.25">
      <c r="O1368" s="56"/>
      <c r="Q1368" t="str">
        <f>IFERROR(IF(VLOOKUP(Tb_Activiteiten[[#This Row],[Openstelling]],Tb_Openstelling[],2,0)=1,1,""),"")</f>
        <v/>
      </c>
      <c r="AK1368" t="str">
        <f>IF(ISNUMBER(FIND("arbeid",Methode_Keuze)),"",IF(ISNUMBER(FIND("arbeid",Methode_Keuze)),"",IF(Tb_Activiteiten[[#This Row],[Loonkosten]]=1,Tb_Activiteiten[[#Headers],[Loonkosten]],"")))</f>
        <v/>
      </c>
      <c r="AL1368" t="str">
        <f>IF(ISNUMBER(FIND("arbeid",Methode_Keuze)),"",IF(ISNUMBER(FIND("arbeid",Methode_Keuze)),"",IF(Tb_Activiteiten[[#This Row],[Eigen arbeid]]=1,Tb_Activiteiten[[#Headers],[Eigen arbeid]],"")))</f>
        <v/>
      </c>
      <c r="AM1368" t="str">
        <f>IF(ISNUMBER(FIND("arbeid",Methode_Keuze)),"",IF(ISNUMBER(FIND("arbeid",Methode_Keuze)),"",IF(Tb_Activiteiten[[#This Row],[Projectmedewerker]]=1,Tb_Activiteiten[[#Headers],[Projectmedewerker]],"")))</f>
        <v/>
      </c>
      <c r="AN1368" t="str">
        <f>IF(ISNUMBER(FIND("arbeid",Methode_Keuze)),"",IF(ISNUMBER(FIND("arbeid",Methode_Keuze)),"",IF(Tb_Activiteiten[[#This Row],[Landbouwer]]=1,Tb_Activiteiten[[#Headers],[Landbouwer]],"")))</f>
        <v/>
      </c>
      <c r="AO1368" t="str">
        <f>IF(ISNUMBER(FIND("arbeid",Methode_Keuze)),"",IF(ISNUMBER(FIND("arbeid",Methode_Keuze)),"",IF(Tb_Activiteiten[[#This Row],[Adviseur]]=1,Tb_Activiteiten[[#Headers],[Adviseur]],"")))</f>
        <v/>
      </c>
      <c r="AP1368" t="str">
        <f>IF(ISNUMBER(FIND("arbeid",Methode_Keuze)),"",IF(ISNUMBER(FIND("arbeid",Methode_Keuze)),"",IF(Tb_Activiteiten[[#This Row],[Projectleider/Expert]]=1,Tb_Activiteiten[[#Headers],[Projectleider/Expert]],"")))</f>
        <v/>
      </c>
      <c r="AQ1368" t="str">
        <f>IF(ISNUMBER(FIND("arbeid",Methode_Keuze)),"",IF(ISNUMBER(FIND("arbeid",Methode_Keuze)),"",IF(Tb_Activiteiten[[#This Row],[Arbeidskosten]]=1,Tb_Activiteiten[[#Headers],[Arbeidskosten]],"")))</f>
        <v/>
      </c>
      <c r="AR1368" t="str">
        <f>IF(ISNUMBER(FIND("arbeid",Methode_Keuze)),"",IF(ISNUMBER(FIND("arbeid",Methode_Keuze)),"",IF(Tb_Activiteiten[[#This Row],[Arbeidskosten op basis van IKS]]=1,Tb_Activiteiten[[#Headers],[Arbeidskosten op basis van IKS]],"")))</f>
        <v/>
      </c>
      <c r="AS1368" t="str">
        <f>IF(ISNUMBER(FIND("overige",Methode_Keuze)),"",IF(Tb_Activiteiten[[#This Row],[Kosten derden exclusief btw]]=1,Tb_Activiteiten[[#Headers],[Kosten derden exclusief btw]],""))</f>
        <v/>
      </c>
      <c r="AT1368" t="str">
        <f>IF(ISNUMBER(FIND("overige",Methode_Keuze)),"",IF(Tb_Activiteiten[[#This Row],[Niet verrekenbare btw]]=1,Tb_Activiteiten[[#Headers],[Niet verrekenbare btw]],""))</f>
        <v/>
      </c>
      <c r="AU1368" t="str">
        <f>IF(ISNUMBER(FIND("overige",Methode_Keuze)),"",IF(Tb_Activiteiten[[#This Row],[Grondkosten]]=1,Tb_Activiteiten[[#Headers],[Grondkosten]],""))</f>
        <v/>
      </c>
      <c r="AV1368" t="str">
        <f>IF(ISNUMBER(FIND("overige",Methode_Keuze)),"",IF(Tb_Activiteiten[[#This Row],[Bijdrage in natura (overige)]]=1,Tb_Activiteiten[[#Headers],[Bijdrage in natura (overige)]],""))</f>
        <v/>
      </c>
      <c r="AW1368" t="str">
        <f>IF(ISNUMBER(FIND("overige",Methode_Keuze)),"",IF(Tb_Activiteiten[[#This Row],[Bijdrage in natura (vrijwilligers)]]=1,Tb_Activiteiten[[#Headers],[Bijdrage in natura (vrijwilligers)]],""))</f>
        <v/>
      </c>
      <c r="AX1368" t="str">
        <f>IF(ISNUMBER(FIND("overige",Methode_Keuze)),"",IF(Tb_Activiteiten[[#This Row],[Afschrijvingskosten]]=1,Tb_Activiteiten[[#Headers],[Afschrijvingskosten]],""))</f>
        <v/>
      </c>
      <c r="AY1368" t="str">
        <f>IF(ISNUMBER(FIND("overige",Methode_Keuze)),"",IF(Tb_Activiteiten[[#This Row],[Vergoeding]]=1,Tb_Activiteiten[[#Headers],[Vergoeding]],""))</f>
        <v/>
      </c>
      <c r="AZ1368" t="str">
        <f>IF(ISNUMBER(FIND("arbeid",Methode_Keuze)),"",IF(Tb_Activiteiten[[#This Row],[Arbeidskosten - vast tarief (excl eigen arbeid)]]=1,Tb_Activiteiten[[#Headers],[Arbeidskosten - vast tarief (excl eigen arbeid)]],""))</f>
        <v/>
      </c>
      <c r="BA1368" t="str">
        <f>IF(ISNUMBER(FIND("overige",Methode_Keuze)),"",IF(Tb_Activiteiten[[#This Row],[Overige kosten]]=1,Tb_Activiteiten[[#Headers],[Overige kosten]],""))</f>
        <v/>
      </c>
    </row>
    <row r="1369" spans="15:53" x14ac:dyDescent="0.25">
      <c r="O1369" s="56"/>
      <c r="Q1369" t="str">
        <f>IFERROR(IF(VLOOKUP(Tb_Activiteiten[[#This Row],[Openstelling]],Tb_Openstelling[],2,0)=1,1,""),"")</f>
        <v/>
      </c>
      <c r="AK1369" t="str">
        <f>IF(ISNUMBER(FIND("arbeid",Methode_Keuze)),"",IF(ISNUMBER(FIND("arbeid",Methode_Keuze)),"",IF(Tb_Activiteiten[[#This Row],[Loonkosten]]=1,Tb_Activiteiten[[#Headers],[Loonkosten]],"")))</f>
        <v/>
      </c>
      <c r="AL1369" t="str">
        <f>IF(ISNUMBER(FIND("arbeid",Methode_Keuze)),"",IF(ISNUMBER(FIND("arbeid",Methode_Keuze)),"",IF(Tb_Activiteiten[[#This Row],[Eigen arbeid]]=1,Tb_Activiteiten[[#Headers],[Eigen arbeid]],"")))</f>
        <v/>
      </c>
      <c r="AM1369" t="str">
        <f>IF(ISNUMBER(FIND("arbeid",Methode_Keuze)),"",IF(ISNUMBER(FIND("arbeid",Methode_Keuze)),"",IF(Tb_Activiteiten[[#This Row],[Projectmedewerker]]=1,Tb_Activiteiten[[#Headers],[Projectmedewerker]],"")))</f>
        <v/>
      </c>
      <c r="AN1369" t="str">
        <f>IF(ISNUMBER(FIND("arbeid",Methode_Keuze)),"",IF(ISNUMBER(FIND("arbeid",Methode_Keuze)),"",IF(Tb_Activiteiten[[#This Row],[Landbouwer]]=1,Tb_Activiteiten[[#Headers],[Landbouwer]],"")))</f>
        <v/>
      </c>
      <c r="AO1369" t="str">
        <f>IF(ISNUMBER(FIND("arbeid",Methode_Keuze)),"",IF(ISNUMBER(FIND("arbeid",Methode_Keuze)),"",IF(Tb_Activiteiten[[#This Row],[Adviseur]]=1,Tb_Activiteiten[[#Headers],[Adviseur]],"")))</f>
        <v/>
      </c>
      <c r="AP1369" t="str">
        <f>IF(ISNUMBER(FIND("arbeid",Methode_Keuze)),"",IF(ISNUMBER(FIND("arbeid",Methode_Keuze)),"",IF(Tb_Activiteiten[[#This Row],[Projectleider/Expert]]=1,Tb_Activiteiten[[#Headers],[Projectleider/Expert]],"")))</f>
        <v/>
      </c>
      <c r="AQ1369" t="str">
        <f>IF(ISNUMBER(FIND("arbeid",Methode_Keuze)),"",IF(ISNUMBER(FIND("arbeid",Methode_Keuze)),"",IF(Tb_Activiteiten[[#This Row],[Arbeidskosten]]=1,Tb_Activiteiten[[#Headers],[Arbeidskosten]],"")))</f>
        <v/>
      </c>
      <c r="AR1369" t="str">
        <f>IF(ISNUMBER(FIND("arbeid",Methode_Keuze)),"",IF(ISNUMBER(FIND("arbeid",Methode_Keuze)),"",IF(Tb_Activiteiten[[#This Row],[Arbeidskosten op basis van IKS]]=1,Tb_Activiteiten[[#Headers],[Arbeidskosten op basis van IKS]],"")))</f>
        <v/>
      </c>
      <c r="AS1369" t="str">
        <f>IF(ISNUMBER(FIND("overige",Methode_Keuze)),"",IF(Tb_Activiteiten[[#This Row],[Kosten derden exclusief btw]]=1,Tb_Activiteiten[[#Headers],[Kosten derden exclusief btw]],""))</f>
        <v/>
      </c>
      <c r="AT1369" t="str">
        <f>IF(ISNUMBER(FIND("overige",Methode_Keuze)),"",IF(Tb_Activiteiten[[#This Row],[Niet verrekenbare btw]]=1,Tb_Activiteiten[[#Headers],[Niet verrekenbare btw]],""))</f>
        <v/>
      </c>
      <c r="AU1369" t="str">
        <f>IF(ISNUMBER(FIND("overige",Methode_Keuze)),"",IF(Tb_Activiteiten[[#This Row],[Grondkosten]]=1,Tb_Activiteiten[[#Headers],[Grondkosten]],""))</f>
        <v/>
      </c>
      <c r="AV1369" t="str">
        <f>IF(ISNUMBER(FIND("overige",Methode_Keuze)),"",IF(Tb_Activiteiten[[#This Row],[Bijdrage in natura (overige)]]=1,Tb_Activiteiten[[#Headers],[Bijdrage in natura (overige)]],""))</f>
        <v/>
      </c>
      <c r="AW1369" t="str">
        <f>IF(ISNUMBER(FIND("overige",Methode_Keuze)),"",IF(Tb_Activiteiten[[#This Row],[Bijdrage in natura (vrijwilligers)]]=1,Tb_Activiteiten[[#Headers],[Bijdrage in natura (vrijwilligers)]],""))</f>
        <v/>
      </c>
      <c r="AX1369" t="str">
        <f>IF(ISNUMBER(FIND("overige",Methode_Keuze)),"",IF(Tb_Activiteiten[[#This Row],[Afschrijvingskosten]]=1,Tb_Activiteiten[[#Headers],[Afschrijvingskosten]],""))</f>
        <v/>
      </c>
      <c r="AY1369" t="str">
        <f>IF(ISNUMBER(FIND("overige",Methode_Keuze)),"",IF(Tb_Activiteiten[[#This Row],[Vergoeding]]=1,Tb_Activiteiten[[#Headers],[Vergoeding]],""))</f>
        <v/>
      </c>
      <c r="AZ1369" t="str">
        <f>IF(ISNUMBER(FIND("arbeid",Methode_Keuze)),"",IF(Tb_Activiteiten[[#This Row],[Arbeidskosten - vast tarief (excl eigen arbeid)]]=1,Tb_Activiteiten[[#Headers],[Arbeidskosten - vast tarief (excl eigen arbeid)]],""))</f>
        <v/>
      </c>
      <c r="BA1369" t="str">
        <f>IF(ISNUMBER(FIND("overige",Methode_Keuze)),"",IF(Tb_Activiteiten[[#This Row],[Overige kosten]]=1,Tb_Activiteiten[[#Headers],[Overige kosten]],""))</f>
        <v/>
      </c>
    </row>
    <row r="1370" spans="15:53" x14ac:dyDescent="0.25">
      <c r="O1370" s="56"/>
      <c r="Q1370" t="str">
        <f>IFERROR(IF(VLOOKUP(Tb_Activiteiten[[#This Row],[Openstelling]],Tb_Openstelling[],2,0)=1,1,""),"")</f>
        <v/>
      </c>
      <c r="AK1370" t="str">
        <f>IF(ISNUMBER(FIND("arbeid",Methode_Keuze)),"",IF(ISNUMBER(FIND("arbeid",Methode_Keuze)),"",IF(Tb_Activiteiten[[#This Row],[Loonkosten]]=1,Tb_Activiteiten[[#Headers],[Loonkosten]],"")))</f>
        <v/>
      </c>
      <c r="AL1370" t="str">
        <f>IF(ISNUMBER(FIND("arbeid",Methode_Keuze)),"",IF(ISNUMBER(FIND("arbeid",Methode_Keuze)),"",IF(Tb_Activiteiten[[#This Row],[Eigen arbeid]]=1,Tb_Activiteiten[[#Headers],[Eigen arbeid]],"")))</f>
        <v/>
      </c>
      <c r="AM1370" t="str">
        <f>IF(ISNUMBER(FIND("arbeid",Methode_Keuze)),"",IF(ISNUMBER(FIND("arbeid",Methode_Keuze)),"",IF(Tb_Activiteiten[[#This Row],[Projectmedewerker]]=1,Tb_Activiteiten[[#Headers],[Projectmedewerker]],"")))</f>
        <v/>
      </c>
      <c r="AN1370" t="str">
        <f>IF(ISNUMBER(FIND("arbeid",Methode_Keuze)),"",IF(ISNUMBER(FIND("arbeid",Methode_Keuze)),"",IF(Tb_Activiteiten[[#This Row],[Landbouwer]]=1,Tb_Activiteiten[[#Headers],[Landbouwer]],"")))</f>
        <v/>
      </c>
      <c r="AO1370" t="str">
        <f>IF(ISNUMBER(FIND("arbeid",Methode_Keuze)),"",IF(ISNUMBER(FIND("arbeid",Methode_Keuze)),"",IF(Tb_Activiteiten[[#This Row],[Adviseur]]=1,Tb_Activiteiten[[#Headers],[Adviseur]],"")))</f>
        <v/>
      </c>
      <c r="AP1370" t="str">
        <f>IF(ISNUMBER(FIND("arbeid",Methode_Keuze)),"",IF(ISNUMBER(FIND("arbeid",Methode_Keuze)),"",IF(Tb_Activiteiten[[#This Row],[Projectleider/Expert]]=1,Tb_Activiteiten[[#Headers],[Projectleider/Expert]],"")))</f>
        <v/>
      </c>
      <c r="AQ1370" t="str">
        <f>IF(ISNUMBER(FIND("arbeid",Methode_Keuze)),"",IF(ISNUMBER(FIND("arbeid",Methode_Keuze)),"",IF(Tb_Activiteiten[[#This Row],[Arbeidskosten]]=1,Tb_Activiteiten[[#Headers],[Arbeidskosten]],"")))</f>
        <v/>
      </c>
      <c r="AR1370" t="str">
        <f>IF(ISNUMBER(FIND("arbeid",Methode_Keuze)),"",IF(ISNUMBER(FIND("arbeid",Methode_Keuze)),"",IF(Tb_Activiteiten[[#This Row],[Arbeidskosten op basis van IKS]]=1,Tb_Activiteiten[[#Headers],[Arbeidskosten op basis van IKS]],"")))</f>
        <v/>
      </c>
      <c r="AS1370" t="str">
        <f>IF(ISNUMBER(FIND("overige",Methode_Keuze)),"",IF(Tb_Activiteiten[[#This Row],[Kosten derden exclusief btw]]=1,Tb_Activiteiten[[#Headers],[Kosten derden exclusief btw]],""))</f>
        <v/>
      </c>
      <c r="AT1370" t="str">
        <f>IF(ISNUMBER(FIND("overige",Methode_Keuze)),"",IF(Tb_Activiteiten[[#This Row],[Niet verrekenbare btw]]=1,Tb_Activiteiten[[#Headers],[Niet verrekenbare btw]],""))</f>
        <v/>
      </c>
      <c r="AU1370" t="str">
        <f>IF(ISNUMBER(FIND("overige",Methode_Keuze)),"",IF(Tb_Activiteiten[[#This Row],[Grondkosten]]=1,Tb_Activiteiten[[#Headers],[Grondkosten]],""))</f>
        <v/>
      </c>
      <c r="AV1370" t="str">
        <f>IF(ISNUMBER(FIND("overige",Methode_Keuze)),"",IF(Tb_Activiteiten[[#This Row],[Bijdrage in natura (overige)]]=1,Tb_Activiteiten[[#Headers],[Bijdrage in natura (overige)]],""))</f>
        <v/>
      </c>
      <c r="AW1370" t="str">
        <f>IF(ISNUMBER(FIND("overige",Methode_Keuze)),"",IF(Tb_Activiteiten[[#This Row],[Bijdrage in natura (vrijwilligers)]]=1,Tb_Activiteiten[[#Headers],[Bijdrage in natura (vrijwilligers)]],""))</f>
        <v/>
      </c>
      <c r="AX1370" t="str">
        <f>IF(ISNUMBER(FIND("overige",Methode_Keuze)),"",IF(Tb_Activiteiten[[#This Row],[Afschrijvingskosten]]=1,Tb_Activiteiten[[#Headers],[Afschrijvingskosten]],""))</f>
        <v/>
      </c>
      <c r="AY1370" t="str">
        <f>IF(ISNUMBER(FIND("overige",Methode_Keuze)),"",IF(Tb_Activiteiten[[#This Row],[Vergoeding]]=1,Tb_Activiteiten[[#Headers],[Vergoeding]],""))</f>
        <v/>
      </c>
      <c r="AZ1370" t="str">
        <f>IF(ISNUMBER(FIND("arbeid",Methode_Keuze)),"",IF(Tb_Activiteiten[[#This Row],[Arbeidskosten - vast tarief (excl eigen arbeid)]]=1,Tb_Activiteiten[[#Headers],[Arbeidskosten - vast tarief (excl eigen arbeid)]],""))</f>
        <v/>
      </c>
      <c r="BA1370" t="str">
        <f>IF(ISNUMBER(FIND("overige",Methode_Keuze)),"",IF(Tb_Activiteiten[[#This Row],[Overige kosten]]=1,Tb_Activiteiten[[#Headers],[Overige kosten]],""))</f>
        <v/>
      </c>
    </row>
    <row r="1371" spans="15:53" x14ac:dyDescent="0.25">
      <c r="O1371" s="56"/>
      <c r="Q1371" t="str">
        <f>IFERROR(IF(VLOOKUP(Tb_Activiteiten[[#This Row],[Openstelling]],Tb_Openstelling[],2,0)=1,1,""),"")</f>
        <v/>
      </c>
      <c r="AK1371" t="str">
        <f>IF(ISNUMBER(FIND("arbeid",Methode_Keuze)),"",IF(ISNUMBER(FIND("arbeid",Methode_Keuze)),"",IF(Tb_Activiteiten[[#This Row],[Loonkosten]]=1,Tb_Activiteiten[[#Headers],[Loonkosten]],"")))</f>
        <v/>
      </c>
      <c r="AL1371" t="str">
        <f>IF(ISNUMBER(FIND("arbeid",Methode_Keuze)),"",IF(ISNUMBER(FIND("arbeid",Methode_Keuze)),"",IF(Tb_Activiteiten[[#This Row],[Eigen arbeid]]=1,Tb_Activiteiten[[#Headers],[Eigen arbeid]],"")))</f>
        <v/>
      </c>
      <c r="AM1371" t="str">
        <f>IF(ISNUMBER(FIND("arbeid",Methode_Keuze)),"",IF(ISNUMBER(FIND("arbeid",Methode_Keuze)),"",IF(Tb_Activiteiten[[#This Row],[Projectmedewerker]]=1,Tb_Activiteiten[[#Headers],[Projectmedewerker]],"")))</f>
        <v/>
      </c>
      <c r="AN1371" t="str">
        <f>IF(ISNUMBER(FIND("arbeid",Methode_Keuze)),"",IF(ISNUMBER(FIND("arbeid",Methode_Keuze)),"",IF(Tb_Activiteiten[[#This Row],[Landbouwer]]=1,Tb_Activiteiten[[#Headers],[Landbouwer]],"")))</f>
        <v/>
      </c>
      <c r="AO1371" t="str">
        <f>IF(ISNUMBER(FIND("arbeid",Methode_Keuze)),"",IF(ISNUMBER(FIND("arbeid",Methode_Keuze)),"",IF(Tb_Activiteiten[[#This Row],[Adviseur]]=1,Tb_Activiteiten[[#Headers],[Adviseur]],"")))</f>
        <v/>
      </c>
      <c r="AP1371" t="str">
        <f>IF(ISNUMBER(FIND("arbeid",Methode_Keuze)),"",IF(ISNUMBER(FIND("arbeid",Methode_Keuze)),"",IF(Tb_Activiteiten[[#This Row],[Projectleider/Expert]]=1,Tb_Activiteiten[[#Headers],[Projectleider/Expert]],"")))</f>
        <v/>
      </c>
      <c r="AQ1371" t="str">
        <f>IF(ISNUMBER(FIND("arbeid",Methode_Keuze)),"",IF(ISNUMBER(FIND("arbeid",Methode_Keuze)),"",IF(Tb_Activiteiten[[#This Row],[Arbeidskosten]]=1,Tb_Activiteiten[[#Headers],[Arbeidskosten]],"")))</f>
        <v/>
      </c>
      <c r="AR1371" t="str">
        <f>IF(ISNUMBER(FIND("arbeid",Methode_Keuze)),"",IF(ISNUMBER(FIND("arbeid",Methode_Keuze)),"",IF(Tb_Activiteiten[[#This Row],[Arbeidskosten op basis van IKS]]=1,Tb_Activiteiten[[#Headers],[Arbeidskosten op basis van IKS]],"")))</f>
        <v/>
      </c>
      <c r="AS1371" t="str">
        <f>IF(ISNUMBER(FIND("overige",Methode_Keuze)),"",IF(Tb_Activiteiten[[#This Row],[Kosten derden exclusief btw]]=1,Tb_Activiteiten[[#Headers],[Kosten derden exclusief btw]],""))</f>
        <v/>
      </c>
      <c r="AT1371" t="str">
        <f>IF(ISNUMBER(FIND("overige",Methode_Keuze)),"",IF(Tb_Activiteiten[[#This Row],[Niet verrekenbare btw]]=1,Tb_Activiteiten[[#Headers],[Niet verrekenbare btw]],""))</f>
        <v/>
      </c>
      <c r="AU1371" t="str">
        <f>IF(ISNUMBER(FIND("overige",Methode_Keuze)),"",IF(Tb_Activiteiten[[#This Row],[Grondkosten]]=1,Tb_Activiteiten[[#Headers],[Grondkosten]],""))</f>
        <v/>
      </c>
      <c r="AV1371" t="str">
        <f>IF(ISNUMBER(FIND("overige",Methode_Keuze)),"",IF(Tb_Activiteiten[[#This Row],[Bijdrage in natura (overige)]]=1,Tb_Activiteiten[[#Headers],[Bijdrage in natura (overige)]],""))</f>
        <v/>
      </c>
      <c r="AW1371" t="str">
        <f>IF(ISNUMBER(FIND("overige",Methode_Keuze)),"",IF(Tb_Activiteiten[[#This Row],[Bijdrage in natura (vrijwilligers)]]=1,Tb_Activiteiten[[#Headers],[Bijdrage in natura (vrijwilligers)]],""))</f>
        <v/>
      </c>
      <c r="AX1371" t="str">
        <f>IF(ISNUMBER(FIND("overige",Methode_Keuze)),"",IF(Tb_Activiteiten[[#This Row],[Afschrijvingskosten]]=1,Tb_Activiteiten[[#Headers],[Afschrijvingskosten]],""))</f>
        <v/>
      </c>
      <c r="AY1371" t="str">
        <f>IF(ISNUMBER(FIND("overige",Methode_Keuze)),"",IF(Tb_Activiteiten[[#This Row],[Vergoeding]]=1,Tb_Activiteiten[[#Headers],[Vergoeding]],""))</f>
        <v/>
      </c>
      <c r="AZ1371" t="str">
        <f>IF(ISNUMBER(FIND("arbeid",Methode_Keuze)),"",IF(Tb_Activiteiten[[#This Row],[Arbeidskosten - vast tarief (excl eigen arbeid)]]=1,Tb_Activiteiten[[#Headers],[Arbeidskosten - vast tarief (excl eigen arbeid)]],""))</f>
        <v/>
      </c>
      <c r="BA1371" t="str">
        <f>IF(ISNUMBER(FIND("overige",Methode_Keuze)),"",IF(Tb_Activiteiten[[#This Row],[Overige kosten]]=1,Tb_Activiteiten[[#Headers],[Overige kosten]],""))</f>
        <v/>
      </c>
    </row>
    <row r="1372" spans="15:53" x14ac:dyDescent="0.25">
      <c r="O1372" s="56"/>
      <c r="Q1372" t="str">
        <f>IFERROR(IF(VLOOKUP(Tb_Activiteiten[[#This Row],[Openstelling]],Tb_Openstelling[],2,0)=1,1,""),"")</f>
        <v/>
      </c>
      <c r="AK1372" t="str">
        <f>IF(ISNUMBER(FIND("arbeid",Methode_Keuze)),"",IF(ISNUMBER(FIND("arbeid",Methode_Keuze)),"",IF(Tb_Activiteiten[[#This Row],[Loonkosten]]=1,Tb_Activiteiten[[#Headers],[Loonkosten]],"")))</f>
        <v/>
      </c>
      <c r="AL1372" t="str">
        <f>IF(ISNUMBER(FIND("arbeid",Methode_Keuze)),"",IF(ISNUMBER(FIND("arbeid",Methode_Keuze)),"",IF(Tb_Activiteiten[[#This Row],[Eigen arbeid]]=1,Tb_Activiteiten[[#Headers],[Eigen arbeid]],"")))</f>
        <v/>
      </c>
      <c r="AM1372" t="str">
        <f>IF(ISNUMBER(FIND("arbeid",Methode_Keuze)),"",IF(ISNUMBER(FIND("arbeid",Methode_Keuze)),"",IF(Tb_Activiteiten[[#This Row],[Projectmedewerker]]=1,Tb_Activiteiten[[#Headers],[Projectmedewerker]],"")))</f>
        <v/>
      </c>
      <c r="AN1372" t="str">
        <f>IF(ISNUMBER(FIND("arbeid",Methode_Keuze)),"",IF(ISNUMBER(FIND("arbeid",Methode_Keuze)),"",IF(Tb_Activiteiten[[#This Row],[Landbouwer]]=1,Tb_Activiteiten[[#Headers],[Landbouwer]],"")))</f>
        <v/>
      </c>
      <c r="AO1372" t="str">
        <f>IF(ISNUMBER(FIND("arbeid",Methode_Keuze)),"",IF(ISNUMBER(FIND("arbeid",Methode_Keuze)),"",IF(Tb_Activiteiten[[#This Row],[Adviseur]]=1,Tb_Activiteiten[[#Headers],[Adviseur]],"")))</f>
        <v/>
      </c>
      <c r="AP1372" t="str">
        <f>IF(ISNUMBER(FIND("arbeid",Methode_Keuze)),"",IF(ISNUMBER(FIND("arbeid",Methode_Keuze)),"",IF(Tb_Activiteiten[[#This Row],[Projectleider/Expert]]=1,Tb_Activiteiten[[#Headers],[Projectleider/Expert]],"")))</f>
        <v/>
      </c>
      <c r="AQ1372" t="str">
        <f>IF(ISNUMBER(FIND("arbeid",Methode_Keuze)),"",IF(ISNUMBER(FIND("arbeid",Methode_Keuze)),"",IF(Tb_Activiteiten[[#This Row],[Arbeidskosten]]=1,Tb_Activiteiten[[#Headers],[Arbeidskosten]],"")))</f>
        <v/>
      </c>
      <c r="AR1372" t="str">
        <f>IF(ISNUMBER(FIND("arbeid",Methode_Keuze)),"",IF(ISNUMBER(FIND("arbeid",Methode_Keuze)),"",IF(Tb_Activiteiten[[#This Row],[Arbeidskosten op basis van IKS]]=1,Tb_Activiteiten[[#Headers],[Arbeidskosten op basis van IKS]],"")))</f>
        <v/>
      </c>
      <c r="AS1372" t="str">
        <f>IF(ISNUMBER(FIND("overige",Methode_Keuze)),"",IF(Tb_Activiteiten[[#This Row],[Kosten derden exclusief btw]]=1,Tb_Activiteiten[[#Headers],[Kosten derden exclusief btw]],""))</f>
        <v/>
      </c>
      <c r="AT1372" t="str">
        <f>IF(ISNUMBER(FIND("overige",Methode_Keuze)),"",IF(Tb_Activiteiten[[#This Row],[Niet verrekenbare btw]]=1,Tb_Activiteiten[[#Headers],[Niet verrekenbare btw]],""))</f>
        <v/>
      </c>
      <c r="AU1372" t="str">
        <f>IF(ISNUMBER(FIND("overige",Methode_Keuze)),"",IF(Tb_Activiteiten[[#This Row],[Grondkosten]]=1,Tb_Activiteiten[[#Headers],[Grondkosten]],""))</f>
        <v/>
      </c>
      <c r="AV1372" t="str">
        <f>IF(ISNUMBER(FIND("overige",Methode_Keuze)),"",IF(Tb_Activiteiten[[#This Row],[Bijdrage in natura (overige)]]=1,Tb_Activiteiten[[#Headers],[Bijdrage in natura (overige)]],""))</f>
        <v/>
      </c>
      <c r="AW1372" t="str">
        <f>IF(ISNUMBER(FIND("overige",Methode_Keuze)),"",IF(Tb_Activiteiten[[#This Row],[Bijdrage in natura (vrijwilligers)]]=1,Tb_Activiteiten[[#Headers],[Bijdrage in natura (vrijwilligers)]],""))</f>
        <v/>
      </c>
      <c r="AX1372" t="str">
        <f>IF(ISNUMBER(FIND("overige",Methode_Keuze)),"",IF(Tb_Activiteiten[[#This Row],[Afschrijvingskosten]]=1,Tb_Activiteiten[[#Headers],[Afschrijvingskosten]],""))</f>
        <v/>
      </c>
      <c r="AY1372" t="str">
        <f>IF(ISNUMBER(FIND("overige",Methode_Keuze)),"",IF(Tb_Activiteiten[[#This Row],[Vergoeding]]=1,Tb_Activiteiten[[#Headers],[Vergoeding]],""))</f>
        <v/>
      </c>
      <c r="AZ1372" t="str">
        <f>IF(ISNUMBER(FIND("arbeid",Methode_Keuze)),"",IF(Tb_Activiteiten[[#This Row],[Arbeidskosten - vast tarief (excl eigen arbeid)]]=1,Tb_Activiteiten[[#Headers],[Arbeidskosten - vast tarief (excl eigen arbeid)]],""))</f>
        <v/>
      </c>
      <c r="BA1372" t="str">
        <f>IF(ISNUMBER(FIND("overige",Methode_Keuze)),"",IF(Tb_Activiteiten[[#This Row],[Overige kosten]]=1,Tb_Activiteiten[[#Headers],[Overige kosten]],""))</f>
        <v/>
      </c>
    </row>
    <row r="1373" spans="15:53" x14ac:dyDescent="0.25">
      <c r="O1373" s="56"/>
      <c r="Q1373" t="str">
        <f>IFERROR(IF(VLOOKUP(Tb_Activiteiten[[#This Row],[Openstelling]],Tb_Openstelling[],2,0)=1,1,""),"")</f>
        <v/>
      </c>
      <c r="AK1373" t="str">
        <f>IF(ISNUMBER(FIND("arbeid",Methode_Keuze)),"",IF(ISNUMBER(FIND("arbeid",Methode_Keuze)),"",IF(Tb_Activiteiten[[#This Row],[Loonkosten]]=1,Tb_Activiteiten[[#Headers],[Loonkosten]],"")))</f>
        <v/>
      </c>
      <c r="AL1373" t="str">
        <f>IF(ISNUMBER(FIND("arbeid",Methode_Keuze)),"",IF(ISNUMBER(FIND("arbeid",Methode_Keuze)),"",IF(Tb_Activiteiten[[#This Row],[Eigen arbeid]]=1,Tb_Activiteiten[[#Headers],[Eigen arbeid]],"")))</f>
        <v/>
      </c>
      <c r="AM1373" t="str">
        <f>IF(ISNUMBER(FIND("arbeid",Methode_Keuze)),"",IF(ISNUMBER(FIND("arbeid",Methode_Keuze)),"",IF(Tb_Activiteiten[[#This Row],[Projectmedewerker]]=1,Tb_Activiteiten[[#Headers],[Projectmedewerker]],"")))</f>
        <v/>
      </c>
      <c r="AN1373" t="str">
        <f>IF(ISNUMBER(FIND("arbeid",Methode_Keuze)),"",IF(ISNUMBER(FIND("arbeid",Methode_Keuze)),"",IF(Tb_Activiteiten[[#This Row],[Landbouwer]]=1,Tb_Activiteiten[[#Headers],[Landbouwer]],"")))</f>
        <v/>
      </c>
      <c r="AO1373" t="str">
        <f>IF(ISNUMBER(FIND("arbeid",Methode_Keuze)),"",IF(ISNUMBER(FIND("arbeid",Methode_Keuze)),"",IF(Tb_Activiteiten[[#This Row],[Adviseur]]=1,Tb_Activiteiten[[#Headers],[Adviseur]],"")))</f>
        <v/>
      </c>
      <c r="AP1373" t="str">
        <f>IF(ISNUMBER(FIND("arbeid",Methode_Keuze)),"",IF(ISNUMBER(FIND("arbeid",Methode_Keuze)),"",IF(Tb_Activiteiten[[#This Row],[Projectleider/Expert]]=1,Tb_Activiteiten[[#Headers],[Projectleider/Expert]],"")))</f>
        <v/>
      </c>
      <c r="AQ1373" t="str">
        <f>IF(ISNUMBER(FIND("arbeid",Methode_Keuze)),"",IF(ISNUMBER(FIND("arbeid",Methode_Keuze)),"",IF(Tb_Activiteiten[[#This Row],[Arbeidskosten]]=1,Tb_Activiteiten[[#Headers],[Arbeidskosten]],"")))</f>
        <v/>
      </c>
      <c r="AR1373" t="str">
        <f>IF(ISNUMBER(FIND("arbeid",Methode_Keuze)),"",IF(ISNUMBER(FIND("arbeid",Methode_Keuze)),"",IF(Tb_Activiteiten[[#This Row],[Arbeidskosten op basis van IKS]]=1,Tb_Activiteiten[[#Headers],[Arbeidskosten op basis van IKS]],"")))</f>
        <v/>
      </c>
      <c r="AS1373" t="str">
        <f>IF(ISNUMBER(FIND("overige",Methode_Keuze)),"",IF(Tb_Activiteiten[[#This Row],[Kosten derden exclusief btw]]=1,Tb_Activiteiten[[#Headers],[Kosten derden exclusief btw]],""))</f>
        <v/>
      </c>
      <c r="AT1373" t="str">
        <f>IF(ISNUMBER(FIND("overige",Methode_Keuze)),"",IF(Tb_Activiteiten[[#This Row],[Niet verrekenbare btw]]=1,Tb_Activiteiten[[#Headers],[Niet verrekenbare btw]],""))</f>
        <v/>
      </c>
      <c r="AU1373" t="str">
        <f>IF(ISNUMBER(FIND("overige",Methode_Keuze)),"",IF(Tb_Activiteiten[[#This Row],[Grondkosten]]=1,Tb_Activiteiten[[#Headers],[Grondkosten]],""))</f>
        <v/>
      </c>
      <c r="AV1373" t="str">
        <f>IF(ISNUMBER(FIND("overige",Methode_Keuze)),"",IF(Tb_Activiteiten[[#This Row],[Bijdrage in natura (overige)]]=1,Tb_Activiteiten[[#Headers],[Bijdrage in natura (overige)]],""))</f>
        <v/>
      </c>
      <c r="AW1373" t="str">
        <f>IF(ISNUMBER(FIND("overige",Methode_Keuze)),"",IF(Tb_Activiteiten[[#This Row],[Bijdrage in natura (vrijwilligers)]]=1,Tb_Activiteiten[[#Headers],[Bijdrage in natura (vrijwilligers)]],""))</f>
        <v/>
      </c>
      <c r="AX1373" t="str">
        <f>IF(ISNUMBER(FIND("overige",Methode_Keuze)),"",IF(Tb_Activiteiten[[#This Row],[Afschrijvingskosten]]=1,Tb_Activiteiten[[#Headers],[Afschrijvingskosten]],""))</f>
        <v/>
      </c>
      <c r="AY1373" t="str">
        <f>IF(ISNUMBER(FIND("overige",Methode_Keuze)),"",IF(Tb_Activiteiten[[#This Row],[Vergoeding]]=1,Tb_Activiteiten[[#Headers],[Vergoeding]],""))</f>
        <v/>
      </c>
      <c r="AZ1373" t="str">
        <f>IF(ISNUMBER(FIND("arbeid",Methode_Keuze)),"",IF(Tb_Activiteiten[[#This Row],[Arbeidskosten - vast tarief (excl eigen arbeid)]]=1,Tb_Activiteiten[[#Headers],[Arbeidskosten - vast tarief (excl eigen arbeid)]],""))</f>
        <v/>
      </c>
      <c r="BA1373" t="str">
        <f>IF(ISNUMBER(FIND("overige",Methode_Keuze)),"",IF(Tb_Activiteiten[[#This Row],[Overige kosten]]=1,Tb_Activiteiten[[#Headers],[Overige kosten]],""))</f>
        <v/>
      </c>
    </row>
    <row r="1374" spans="15:53" x14ac:dyDescent="0.25">
      <c r="O1374" s="56"/>
      <c r="Q1374" t="str">
        <f>IFERROR(IF(VLOOKUP(Tb_Activiteiten[[#This Row],[Openstelling]],Tb_Openstelling[],2,0)=1,1,""),"")</f>
        <v/>
      </c>
      <c r="AK1374" t="str">
        <f>IF(ISNUMBER(FIND("arbeid",Methode_Keuze)),"",IF(ISNUMBER(FIND("arbeid",Methode_Keuze)),"",IF(Tb_Activiteiten[[#This Row],[Loonkosten]]=1,Tb_Activiteiten[[#Headers],[Loonkosten]],"")))</f>
        <v/>
      </c>
      <c r="AL1374" t="str">
        <f>IF(ISNUMBER(FIND("arbeid",Methode_Keuze)),"",IF(ISNUMBER(FIND("arbeid",Methode_Keuze)),"",IF(Tb_Activiteiten[[#This Row],[Eigen arbeid]]=1,Tb_Activiteiten[[#Headers],[Eigen arbeid]],"")))</f>
        <v/>
      </c>
      <c r="AM1374" t="str">
        <f>IF(ISNUMBER(FIND("arbeid",Methode_Keuze)),"",IF(ISNUMBER(FIND("arbeid",Methode_Keuze)),"",IF(Tb_Activiteiten[[#This Row],[Projectmedewerker]]=1,Tb_Activiteiten[[#Headers],[Projectmedewerker]],"")))</f>
        <v/>
      </c>
      <c r="AN1374" t="str">
        <f>IF(ISNUMBER(FIND("arbeid",Methode_Keuze)),"",IF(ISNUMBER(FIND("arbeid",Methode_Keuze)),"",IF(Tb_Activiteiten[[#This Row],[Landbouwer]]=1,Tb_Activiteiten[[#Headers],[Landbouwer]],"")))</f>
        <v/>
      </c>
      <c r="AO1374" t="str">
        <f>IF(ISNUMBER(FIND("arbeid",Methode_Keuze)),"",IF(ISNUMBER(FIND("arbeid",Methode_Keuze)),"",IF(Tb_Activiteiten[[#This Row],[Adviseur]]=1,Tb_Activiteiten[[#Headers],[Adviseur]],"")))</f>
        <v/>
      </c>
      <c r="AP1374" t="str">
        <f>IF(ISNUMBER(FIND("arbeid",Methode_Keuze)),"",IF(ISNUMBER(FIND("arbeid",Methode_Keuze)),"",IF(Tb_Activiteiten[[#This Row],[Projectleider/Expert]]=1,Tb_Activiteiten[[#Headers],[Projectleider/Expert]],"")))</f>
        <v/>
      </c>
      <c r="AQ1374" t="str">
        <f>IF(ISNUMBER(FIND("arbeid",Methode_Keuze)),"",IF(ISNUMBER(FIND("arbeid",Methode_Keuze)),"",IF(Tb_Activiteiten[[#This Row],[Arbeidskosten]]=1,Tb_Activiteiten[[#Headers],[Arbeidskosten]],"")))</f>
        <v/>
      </c>
      <c r="AR1374" t="str">
        <f>IF(ISNUMBER(FIND("arbeid",Methode_Keuze)),"",IF(ISNUMBER(FIND("arbeid",Methode_Keuze)),"",IF(Tb_Activiteiten[[#This Row],[Arbeidskosten op basis van IKS]]=1,Tb_Activiteiten[[#Headers],[Arbeidskosten op basis van IKS]],"")))</f>
        <v/>
      </c>
      <c r="AS1374" t="str">
        <f>IF(ISNUMBER(FIND("overige",Methode_Keuze)),"",IF(Tb_Activiteiten[[#This Row],[Kosten derden exclusief btw]]=1,Tb_Activiteiten[[#Headers],[Kosten derden exclusief btw]],""))</f>
        <v/>
      </c>
      <c r="AT1374" t="str">
        <f>IF(ISNUMBER(FIND("overige",Methode_Keuze)),"",IF(Tb_Activiteiten[[#This Row],[Niet verrekenbare btw]]=1,Tb_Activiteiten[[#Headers],[Niet verrekenbare btw]],""))</f>
        <v/>
      </c>
      <c r="AU1374" t="str">
        <f>IF(ISNUMBER(FIND("overige",Methode_Keuze)),"",IF(Tb_Activiteiten[[#This Row],[Grondkosten]]=1,Tb_Activiteiten[[#Headers],[Grondkosten]],""))</f>
        <v/>
      </c>
      <c r="AV1374" t="str">
        <f>IF(ISNUMBER(FIND("overige",Methode_Keuze)),"",IF(Tb_Activiteiten[[#This Row],[Bijdrage in natura (overige)]]=1,Tb_Activiteiten[[#Headers],[Bijdrage in natura (overige)]],""))</f>
        <v/>
      </c>
      <c r="AW1374" t="str">
        <f>IF(ISNUMBER(FIND("overige",Methode_Keuze)),"",IF(Tb_Activiteiten[[#This Row],[Bijdrage in natura (vrijwilligers)]]=1,Tb_Activiteiten[[#Headers],[Bijdrage in natura (vrijwilligers)]],""))</f>
        <v/>
      </c>
      <c r="AX1374" t="str">
        <f>IF(ISNUMBER(FIND("overige",Methode_Keuze)),"",IF(Tb_Activiteiten[[#This Row],[Afschrijvingskosten]]=1,Tb_Activiteiten[[#Headers],[Afschrijvingskosten]],""))</f>
        <v/>
      </c>
      <c r="AY1374" t="str">
        <f>IF(ISNUMBER(FIND("overige",Methode_Keuze)),"",IF(Tb_Activiteiten[[#This Row],[Vergoeding]]=1,Tb_Activiteiten[[#Headers],[Vergoeding]],""))</f>
        <v/>
      </c>
      <c r="AZ1374" t="str">
        <f>IF(ISNUMBER(FIND("arbeid",Methode_Keuze)),"",IF(Tb_Activiteiten[[#This Row],[Arbeidskosten - vast tarief (excl eigen arbeid)]]=1,Tb_Activiteiten[[#Headers],[Arbeidskosten - vast tarief (excl eigen arbeid)]],""))</f>
        <v/>
      </c>
      <c r="BA1374" t="str">
        <f>IF(ISNUMBER(FIND("overige",Methode_Keuze)),"",IF(Tb_Activiteiten[[#This Row],[Overige kosten]]=1,Tb_Activiteiten[[#Headers],[Overige kosten]],""))</f>
        <v/>
      </c>
    </row>
    <row r="1375" spans="15:53" x14ac:dyDescent="0.25">
      <c r="O1375" s="56"/>
      <c r="Q1375" t="str">
        <f>IFERROR(IF(VLOOKUP(Tb_Activiteiten[[#This Row],[Openstelling]],Tb_Openstelling[],2,0)=1,1,""),"")</f>
        <v/>
      </c>
      <c r="AK1375" t="str">
        <f>IF(ISNUMBER(FIND("arbeid",Methode_Keuze)),"",IF(ISNUMBER(FIND("arbeid",Methode_Keuze)),"",IF(Tb_Activiteiten[[#This Row],[Loonkosten]]=1,Tb_Activiteiten[[#Headers],[Loonkosten]],"")))</f>
        <v/>
      </c>
      <c r="AL1375" t="str">
        <f>IF(ISNUMBER(FIND("arbeid",Methode_Keuze)),"",IF(ISNUMBER(FIND("arbeid",Methode_Keuze)),"",IF(Tb_Activiteiten[[#This Row],[Eigen arbeid]]=1,Tb_Activiteiten[[#Headers],[Eigen arbeid]],"")))</f>
        <v/>
      </c>
      <c r="AM1375" t="str">
        <f>IF(ISNUMBER(FIND("arbeid",Methode_Keuze)),"",IF(ISNUMBER(FIND("arbeid",Methode_Keuze)),"",IF(Tb_Activiteiten[[#This Row],[Projectmedewerker]]=1,Tb_Activiteiten[[#Headers],[Projectmedewerker]],"")))</f>
        <v/>
      </c>
      <c r="AN1375" t="str">
        <f>IF(ISNUMBER(FIND("arbeid",Methode_Keuze)),"",IF(ISNUMBER(FIND("arbeid",Methode_Keuze)),"",IF(Tb_Activiteiten[[#This Row],[Landbouwer]]=1,Tb_Activiteiten[[#Headers],[Landbouwer]],"")))</f>
        <v/>
      </c>
      <c r="AO1375" t="str">
        <f>IF(ISNUMBER(FIND("arbeid",Methode_Keuze)),"",IF(ISNUMBER(FIND("arbeid",Methode_Keuze)),"",IF(Tb_Activiteiten[[#This Row],[Adviseur]]=1,Tb_Activiteiten[[#Headers],[Adviseur]],"")))</f>
        <v/>
      </c>
      <c r="AP1375" t="str">
        <f>IF(ISNUMBER(FIND("arbeid",Methode_Keuze)),"",IF(ISNUMBER(FIND("arbeid",Methode_Keuze)),"",IF(Tb_Activiteiten[[#This Row],[Projectleider/Expert]]=1,Tb_Activiteiten[[#Headers],[Projectleider/Expert]],"")))</f>
        <v/>
      </c>
      <c r="AQ1375" t="str">
        <f>IF(ISNUMBER(FIND("arbeid",Methode_Keuze)),"",IF(ISNUMBER(FIND("arbeid",Methode_Keuze)),"",IF(Tb_Activiteiten[[#This Row],[Arbeidskosten]]=1,Tb_Activiteiten[[#Headers],[Arbeidskosten]],"")))</f>
        <v/>
      </c>
      <c r="AR1375" t="str">
        <f>IF(ISNUMBER(FIND("arbeid",Methode_Keuze)),"",IF(ISNUMBER(FIND("arbeid",Methode_Keuze)),"",IF(Tb_Activiteiten[[#This Row],[Arbeidskosten op basis van IKS]]=1,Tb_Activiteiten[[#Headers],[Arbeidskosten op basis van IKS]],"")))</f>
        <v/>
      </c>
      <c r="AS1375" t="str">
        <f>IF(ISNUMBER(FIND("overige",Methode_Keuze)),"",IF(Tb_Activiteiten[[#This Row],[Kosten derden exclusief btw]]=1,Tb_Activiteiten[[#Headers],[Kosten derden exclusief btw]],""))</f>
        <v/>
      </c>
      <c r="AT1375" t="str">
        <f>IF(ISNUMBER(FIND("overige",Methode_Keuze)),"",IF(Tb_Activiteiten[[#This Row],[Niet verrekenbare btw]]=1,Tb_Activiteiten[[#Headers],[Niet verrekenbare btw]],""))</f>
        <v/>
      </c>
      <c r="AU1375" t="str">
        <f>IF(ISNUMBER(FIND("overige",Methode_Keuze)),"",IF(Tb_Activiteiten[[#This Row],[Grondkosten]]=1,Tb_Activiteiten[[#Headers],[Grondkosten]],""))</f>
        <v/>
      </c>
      <c r="AV1375" t="str">
        <f>IF(ISNUMBER(FIND("overige",Methode_Keuze)),"",IF(Tb_Activiteiten[[#This Row],[Bijdrage in natura (overige)]]=1,Tb_Activiteiten[[#Headers],[Bijdrage in natura (overige)]],""))</f>
        <v/>
      </c>
      <c r="AW1375" t="str">
        <f>IF(ISNUMBER(FIND("overige",Methode_Keuze)),"",IF(Tb_Activiteiten[[#This Row],[Bijdrage in natura (vrijwilligers)]]=1,Tb_Activiteiten[[#Headers],[Bijdrage in natura (vrijwilligers)]],""))</f>
        <v/>
      </c>
      <c r="AX1375" t="str">
        <f>IF(ISNUMBER(FIND("overige",Methode_Keuze)),"",IF(Tb_Activiteiten[[#This Row],[Afschrijvingskosten]]=1,Tb_Activiteiten[[#Headers],[Afschrijvingskosten]],""))</f>
        <v/>
      </c>
      <c r="AY1375" t="str">
        <f>IF(ISNUMBER(FIND("overige",Methode_Keuze)),"",IF(Tb_Activiteiten[[#This Row],[Vergoeding]]=1,Tb_Activiteiten[[#Headers],[Vergoeding]],""))</f>
        <v/>
      </c>
      <c r="AZ1375" t="str">
        <f>IF(ISNUMBER(FIND("arbeid",Methode_Keuze)),"",IF(Tb_Activiteiten[[#This Row],[Arbeidskosten - vast tarief (excl eigen arbeid)]]=1,Tb_Activiteiten[[#Headers],[Arbeidskosten - vast tarief (excl eigen arbeid)]],""))</f>
        <v/>
      </c>
      <c r="BA1375" t="str">
        <f>IF(ISNUMBER(FIND("overige",Methode_Keuze)),"",IF(Tb_Activiteiten[[#This Row],[Overige kosten]]=1,Tb_Activiteiten[[#Headers],[Overige kosten]],""))</f>
        <v/>
      </c>
    </row>
    <row r="1376" spans="15:53" x14ac:dyDescent="0.25">
      <c r="O1376" s="56"/>
      <c r="Q1376" t="str">
        <f>IFERROR(IF(VLOOKUP(Tb_Activiteiten[[#This Row],[Openstelling]],Tb_Openstelling[],2,0)=1,1,""),"")</f>
        <v/>
      </c>
      <c r="AK1376" t="str">
        <f>IF(ISNUMBER(FIND("arbeid",Methode_Keuze)),"",IF(ISNUMBER(FIND("arbeid",Methode_Keuze)),"",IF(Tb_Activiteiten[[#This Row],[Loonkosten]]=1,Tb_Activiteiten[[#Headers],[Loonkosten]],"")))</f>
        <v/>
      </c>
      <c r="AL1376" t="str">
        <f>IF(ISNUMBER(FIND("arbeid",Methode_Keuze)),"",IF(ISNUMBER(FIND("arbeid",Methode_Keuze)),"",IF(Tb_Activiteiten[[#This Row],[Eigen arbeid]]=1,Tb_Activiteiten[[#Headers],[Eigen arbeid]],"")))</f>
        <v/>
      </c>
      <c r="AM1376" t="str">
        <f>IF(ISNUMBER(FIND("arbeid",Methode_Keuze)),"",IF(ISNUMBER(FIND("arbeid",Methode_Keuze)),"",IF(Tb_Activiteiten[[#This Row],[Projectmedewerker]]=1,Tb_Activiteiten[[#Headers],[Projectmedewerker]],"")))</f>
        <v/>
      </c>
      <c r="AN1376" t="str">
        <f>IF(ISNUMBER(FIND("arbeid",Methode_Keuze)),"",IF(ISNUMBER(FIND("arbeid",Methode_Keuze)),"",IF(Tb_Activiteiten[[#This Row],[Landbouwer]]=1,Tb_Activiteiten[[#Headers],[Landbouwer]],"")))</f>
        <v/>
      </c>
      <c r="AO1376" t="str">
        <f>IF(ISNUMBER(FIND("arbeid",Methode_Keuze)),"",IF(ISNUMBER(FIND("arbeid",Methode_Keuze)),"",IF(Tb_Activiteiten[[#This Row],[Adviseur]]=1,Tb_Activiteiten[[#Headers],[Adviseur]],"")))</f>
        <v/>
      </c>
      <c r="AP1376" t="str">
        <f>IF(ISNUMBER(FIND("arbeid",Methode_Keuze)),"",IF(ISNUMBER(FIND("arbeid",Methode_Keuze)),"",IF(Tb_Activiteiten[[#This Row],[Projectleider/Expert]]=1,Tb_Activiteiten[[#Headers],[Projectleider/Expert]],"")))</f>
        <v/>
      </c>
      <c r="AQ1376" t="str">
        <f>IF(ISNUMBER(FIND("arbeid",Methode_Keuze)),"",IF(ISNUMBER(FIND("arbeid",Methode_Keuze)),"",IF(Tb_Activiteiten[[#This Row],[Arbeidskosten]]=1,Tb_Activiteiten[[#Headers],[Arbeidskosten]],"")))</f>
        <v/>
      </c>
      <c r="AR1376" t="str">
        <f>IF(ISNUMBER(FIND("arbeid",Methode_Keuze)),"",IF(ISNUMBER(FIND("arbeid",Methode_Keuze)),"",IF(Tb_Activiteiten[[#This Row],[Arbeidskosten op basis van IKS]]=1,Tb_Activiteiten[[#Headers],[Arbeidskosten op basis van IKS]],"")))</f>
        <v/>
      </c>
      <c r="AS1376" t="str">
        <f>IF(ISNUMBER(FIND("overige",Methode_Keuze)),"",IF(Tb_Activiteiten[[#This Row],[Kosten derden exclusief btw]]=1,Tb_Activiteiten[[#Headers],[Kosten derden exclusief btw]],""))</f>
        <v/>
      </c>
      <c r="AT1376" t="str">
        <f>IF(ISNUMBER(FIND("overige",Methode_Keuze)),"",IF(Tb_Activiteiten[[#This Row],[Niet verrekenbare btw]]=1,Tb_Activiteiten[[#Headers],[Niet verrekenbare btw]],""))</f>
        <v/>
      </c>
      <c r="AU1376" t="str">
        <f>IF(ISNUMBER(FIND("overige",Methode_Keuze)),"",IF(Tb_Activiteiten[[#This Row],[Grondkosten]]=1,Tb_Activiteiten[[#Headers],[Grondkosten]],""))</f>
        <v/>
      </c>
      <c r="AV1376" t="str">
        <f>IF(ISNUMBER(FIND("overige",Methode_Keuze)),"",IF(Tb_Activiteiten[[#This Row],[Bijdrage in natura (overige)]]=1,Tb_Activiteiten[[#Headers],[Bijdrage in natura (overige)]],""))</f>
        <v/>
      </c>
      <c r="AW1376" t="str">
        <f>IF(ISNUMBER(FIND("overige",Methode_Keuze)),"",IF(Tb_Activiteiten[[#This Row],[Bijdrage in natura (vrijwilligers)]]=1,Tb_Activiteiten[[#Headers],[Bijdrage in natura (vrijwilligers)]],""))</f>
        <v/>
      </c>
      <c r="AX1376" t="str">
        <f>IF(ISNUMBER(FIND("overige",Methode_Keuze)),"",IF(Tb_Activiteiten[[#This Row],[Afschrijvingskosten]]=1,Tb_Activiteiten[[#Headers],[Afschrijvingskosten]],""))</f>
        <v/>
      </c>
      <c r="AY1376" t="str">
        <f>IF(ISNUMBER(FIND("overige",Methode_Keuze)),"",IF(Tb_Activiteiten[[#This Row],[Vergoeding]]=1,Tb_Activiteiten[[#Headers],[Vergoeding]],""))</f>
        <v/>
      </c>
      <c r="AZ1376" t="str">
        <f>IF(ISNUMBER(FIND("arbeid",Methode_Keuze)),"",IF(Tb_Activiteiten[[#This Row],[Arbeidskosten - vast tarief (excl eigen arbeid)]]=1,Tb_Activiteiten[[#Headers],[Arbeidskosten - vast tarief (excl eigen arbeid)]],""))</f>
        <v/>
      </c>
      <c r="BA1376" t="str">
        <f>IF(ISNUMBER(FIND("overige",Methode_Keuze)),"",IF(Tb_Activiteiten[[#This Row],[Overige kosten]]=1,Tb_Activiteiten[[#Headers],[Overige kosten]],""))</f>
        <v/>
      </c>
    </row>
    <row r="1377" spans="15:53" x14ac:dyDescent="0.25">
      <c r="O1377" s="56"/>
      <c r="Q1377" t="str">
        <f>IFERROR(IF(VLOOKUP(Tb_Activiteiten[[#This Row],[Openstelling]],Tb_Openstelling[],2,0)=1,1,""),"")</f>
        <v/>
      </c>
      <c r="AK1377" t="str">
        <f>IF(ISNUMBER(FIND("arbeid",Methode_Keuze)),"",IF(ISNUMBER(FIND("arbeid",Methode_Keuze)),"",IF(Tb_Activiteiten[[#This Row],[Loonkosten]]=1,Tb_Activiteiten[[#Headers],[Loonkosten]],"")))</f>
        <v/>
      </c>
      <c r="AL1377" t="str">
        <f>IF(ISNUMBER(FIND("arbeid",Methode_Keuze)),"",IF(ISNUMBER(FIND("arbeid",Methode_Keuze)),"",IF(Tb_Activiteiten[[#This Row],[Eigen arbeid]]=1,Tb_Activiteiten[[#Headers],[Eigen arbeid]],"")))</f>
        <v/>
      </c>
      <c r="AM1377" t="str">
        <f>IF(ISNUMBER(FIND("arbeid",Methode_Keuze)),"",IF(ISNUMBER(FIND("arbeid",Methode_Keuze)),"",IF(Tb_Activiteiten[[#This Row],[Projectmedewerker]]=1,Tb_Activiteiten[[#Headers],[Projectmedewerker]],"")))</f>
        <v/>
      </c>
      <c r="AN1377" t="str">
        <f>IF(ISNUMBER(FIND("arbeid",Methode_Keuze)),"",IF(ISNUMBER(FIND("arbeid",Methode_Keuze)),"",IF(Tb_Activiteiten[[#This Row],[Landbouwer]]=1,Tb_Activiteiten[[#Headers],[Landbouwer]],"")))</f>
        <v/>
      </c>
      <c r="AO1377" t="str">
        <f>IF(ISNUMBER(FIND("arbeid",Methode_Keuze)),"",IF(ISNUMBER(FIND("arbeid",Methode_Keuze)),"",IF(Tb_Activiteiten[[#This Row],[Adviseur]]=1,Tb_Activiteiten[[#Headers],[Adviseur]],"")))</f>
        <v/>
      </c>
      <c r="AP1377" t="str">
        <f>IF(ISNUMBER(FIND("arbeid",Methode_Keuze)),"",IF(ISNUMBER(FIND("arbeid",Methode_Keuze)),"",IF(Tb_Activiteiten[[#This Row],[Projectleider/Expert]]=1,Tb_Activiteiten[[#Headers],[Projectleider/Expert]],"")))</f>
        <v/>
      </c>
      <c r="AQ1377" t="str">
        <f>IF(ISNUMBER(FIND("arbeid",Methode_Keuze)),"",IF(ISNUMBER(FIND("arbeid",Methode_Keuze)),"",IF(Tb_Activiteiten[[#This Row],[Arbeidskosten]]=1,Tb_Activiteiten[[#Headers],[Arbeidskosten]],"")))</f>
        <v/>
      </c>
      <c r="AR1377" t="str">
        <f>IF(ISNUMBER(FIND("arbeid",Methode_Keuze)),"",IF(ISNUMBER(FIND("arbeid",Methode_Keuze)),"",IF(Tb_Activiteiten[[#This Row],[Arbeidskosten op basis van IKS]]=1,Tb_Activiteiten[[#Headers],[Arbeidskosten op basis van IKS]],"")))</f>
        <v/>
      </c>
      <c r="AS1377" t="str">
        <f>IF(ISNUMBER(FIND("overige",Methode_Keuze)),"",IF(Tb_Activiteiten[[#This Row],[Kosten derden exclusief btw]]=1,Tb_Activiteiten[[#Headers],[Kosten derden exclusief btw]],""))</f>
        <v/>
      </c>
      <c r="AT1377" t="str">
        <f>IF(ISNUMBER(FIND("overige",Methode_Keuze)),"",IF(Tb_Activiteiten[[#This Row],[Niet verrekenbare btw]]=1,Tb_Activiteiten[[#Headers],[Niet verrekenbare btw]],""))</f>
        <v/>
      </c>
      <c r="AU1377" t="str">
        <f>IF(ISNUMBER(FIND("overige",Methode_Keuze)),"",IF(Tb_Activiteiten[[#This Row],[Grondkosten]]=1,Tb_Activiteiten[[#Headers],[Grondkosten]],""))</f>
        <v/>
      </c>
      <c r="AV1377" t="str">
        <f>IF(ISNUMBER(FIND("overige",Methode_Keuze)),"",IF(Tb_Activiteiten[[#This Row],[Bijdrage in natura (overige)]]=1,Tb_Activiteiten[[#Headers],[Bijdrage in natura (overige)]],""))</f>
        <v/>
      </c>
      <c r="AW1377" t="str">
        <f>IF(ISNUMBER(FIND("overige",Methode_Keuze)),"",IF(Tb_Activiteiten[[#This Row],[Bijdrage in natura (vrijwilligers)]]=1,Tb_Activiteiten[[#Headers],[Bijdrage in natura (vrijwilligers)]],""))</f>
        <v/>
      </c>
      <c r="AX1377" t="str">
        <f>IF(ISNUMBER(FIND("overige",Methode_Keuze)),"",IF(Tb_Activiteiten[[#This Row],[Afschrijvingskosten]]=1,Tb_Activiteiten[[#Headers],[Afschrijvingskosten]],""))</f>
        <v/>
      </c>
      <c r="AY1377" t="str">
        <f>IF(ISNUMBER(FIND("overige",Methode_Keuze)),"",IF(Tb_Activiteiten[[#This Row],[Vergoeding]]=1,Tb_Activiteiten[[#Headers],[Vergoeding]],""))</f>
        <v/>
      </c>
      <c r="AZ1377" t="str">
        <f>IF(ISNUMBER(FIND("arbeid",Methode_Keuze)),"",IF(Tb_Activiteiten[[#This Row],[Arbeidskosten - vast tarief (excl eigen arbeid)]]=1,Tb_Activiteiten[[#Headers],[Arbeidskosten - vast tarief (excl eigen arbeid)]],""))</f>
        <v/>
      </c>
      <c r="BA1377" t="str">
        <f>IF(ISNUMBER(FIND("overige",Methode_Keuze)),"",IF(Tb_Activiteiten[[#This Row],[Overige kosten]]=1,Tb_Activiteiten[[#Headers],[Overige kosten]],""))</f>
        <v/>
      </c>
    </row>
    <row r="1378" spans="15:53" x14ac:dyDescent="0.25">
      <c r="O1378" s="56"/>
      <c r="Q1378" t="str">
        <f>IFERROR(IF(VLOOKUP(Tb_Activiteiten[[#This Row],[Openstelling]],Tb_Openstelling[],2,0)=1,1,""),"")</f>
        <v/>
      </c>
      <c r="AK1378" t="str">
        <f>IF(ISNUMBER(FIND("arbeid",Methode_Keuze)),"",IF(ISNUMBER(FIND("arbeid",Methode_Keuze)),"",IF(Tb_Activiteiten[[#This Row],[Loonkosten]]=1,Tb_Activiteiten[[#Headers],[Loonkosten]],"")))</f>
        <v/>
      </c>
      <c r="AL1378" t="str">
        <f>IF(ISNUMBER(FIND("arbeid",Methode_Keuze)),"",IF(ISNUMBER(FIND("arbeid",Methode_Keuze)),"",IF(Tb_Activiteiten[[#This Row],[Eigen arbeid]]=1,Tb_Activiteiten[[#Headers],[Eigen arbeid]],"")))</f>
        <v/>
      </c>
      <c r="AM1378" t="str">
        <f>IF(ISNUMBER(FIND("arbeid",Methode_Keuze)),"",IF(ISNUMBER(FIND("arbeid",Methode_Keuze)),"",IF(Tb_Activiteiten[[#This Row],[Projectmedewerker]]=1,Tb_Activiteiten[[#Headers],[Projectmedewerker]],"")))</f>
        <v/>
      </c>
      <c r="AN1378" t="str">
        <f>IF(ISNUMBER(FIND("arbeid",Methode_Keuze)),"",IF(ISNUMBER(FIND("arbeid",Methode_Keuze)),"",IF(Tb_Activiteiten[[#This Row],[Landbouwer]]=1,Tb_Activiteiten[[#Headers],[Landbouwer]],"")))</f>
        <v/>
      </c>
      <c r="AO1378" t="str">
        <f>IF(ISNUMBER(FIND("arbeid",Methode_Keuze)),"",IF(ISNUMBER(FIND("arbeid",Methode_Keuze)),"",IF(Tb_Activiteiten[[#This Row],[Adviseur]]=1,Tb_Activiteiten[[#Headers],[Adviseur]],"")))</f>
        <v/>
      </c>
      <c r="AP1378" t="str">
        <f>IF(ISNUMBER(FIND("arbeid",Methode_Keuze)),"",IF(ISNUMBER(FIND("arbeid",Methode_Keuze)),"",IF(Tb_Activiteiten[[#This Row],[Projectleider/Expert]]=1,Tb_Activiteiten[[#Headers],[Projectleider/Expert]],"")))</f>
        <v/>
      </c>
      <c r="AQ1378" t="str">
        <f>IF(ISNUMBER(FIND("arbeid",Methode_Keuze)),"",IF(ISNUMBER(FIND("arbeid",Methode_Keuze)),"",IF(Tb_Activiteiten[[#This Row],[Arbeidskosten]]=1,Tb_Activiteiten[[#Headers],[Arbeidskosten]],"")))</f>
        <v/>
      </c>
      <c r="AR1378" t="str">
        <f>IF(ISNUMBER(FIND("arbeid",Methode_Keuze)),"",IF(ISNUMBER(FIND("arbeid",Methode_Keuze)),"",IF(Tb_Activiteiten[[#This Row],[Arbeidskosten op basis van IKS]]=1,Tb_Activiteiten[[#Headers],[Arbeidskosten op basis van IKS]],"")))</f>
        <v/>
      </c>
      <c r="AS1378" t="str">
        <f>IF(ISNUMBER(FIND("overige",Methode_Keuze)),"",IF(Tb_Activiteiten[[#This Row],[Kosten derden exclusief btw]]=1,Tb_Activiteiten[[#Headers],[Kosten derden exclusief btw]],""))</f>
        <v/>
      </c>
      <c r="AT1378" t="str">
        <f>IF(ISNUMBER(FIND("overige",Methode_Keuze)),"",IF(Tb_Activiteiten[[#This Row],[Niet verrekenbare btw]]=1,Tb_Activiteiten[[#Headers],[Niet verrekenbare btw]],""))</f>
        <v/>
      </c>
      <c r="AU1378" t="str">
        <f>IF(ISNUMBER(FIND("overige",Methode_Keuze)),"",IF(Tb_Activiteiten[[#This Row],[Grondkosten]]=1,Tb_Activiteiten[[#Headers],[Grondkosten]],""))</f>
        <v/>
      </c>
      <c r="AV1378" t="str">
        <f>IF(ISNUMBER(FIND("overige",Methode_Keuze)),"",IF(Tb_Activiteiten[[#This Row],[Bijdrage in natura (overige)]]=1,Tb_Activiteiten[[#Headers],[Bijdrage in natura (overige)]],""))</f>
        <v/>
      </c>
      <c r="AW1378" t="str">
        <f>IF(ISNUMBER(FIND("overige",Methode_Keuze)),"",IF(Tb_Activiteiten[[#This Row],[Bijdrage in natura (vrijwilligers)]]=1,Tb_Activiteiten[[#Headers],[Bijdrage in natura (vrijwilligers)]],""))</f>
        <v/>
      </c>
      <c r="AX1378" t="str">
        <f>IF(ISNUMBER(FIND("overige",Methode_Keuze)),"",IF(Tb_Activiteiten[[#This Row],[Afschrijvingskosten]]=1,Tb_Activiteiten[[#Headers],[Afschrijvingskosten]],""))</f>
        <v/>
      </c>
      <c r="AY1378" t="str">
        <f>IF(ISNUMBER(FIND("overige",Methode_Keuze)),"",IF(Tb_Activiteiten[[#This Row],[Vergoeding]]=1,Tb_Activiteiten[[#Headers],[Vergoeding]],""))</f>
        <v/>
      </c>
      <c r="AZ1378" t="str">
        <f>IF(ISNUMBER(FIND("arbeid",Methode_Keuze)),"",IF(Tb_Activiteiten[[#This Row],[Arbeidskosten - vast tarief (excl eigen arbeid)]]=1,Tb_Activiteiten[[#Headers],[Arbeidskosten - vast tarief (excl eigen arbeid)]],""))</f>
        <v/>
      </c>
      <c r="BA1378" t="str">
        <f>IF(ISNUMBER(FIND("overige",Methode_Keuze)),"",IF(Tb_Activiteiten[[#This Row],[Overige kosten]]=1,Tb_Activiteiten[[#Headers],[Overige kosten]],""))</f>
        <v/>
      </c>
    </row>
    <row r="1379" spans="15:53" x14ac:dyDescent="0.25">
      <c r="O1379" s="56"/>
      <c r="Q1379" t="str">
        <f>IFERROR(IF(VLOOKUP(Tb_Activiteiten[[#This Row],[Openstelling]],Tb_Openstelling[],2,0)=1,1,""),"")</f>
        <v/>
      </c>
      <c r="AK1379" t="str">
        <f>IF(ISNUMBER(FIND("arbeid",Methode_Keuze)),"",IF(ISNUMBER(FIND("arbeid",Methode_Keuze)),"",IF(Tb_Activiteiten[[#This Row],[Loonkosten]]=1,Tb_Activiteiten[[#Headers],[Loonkosten]],"")))</f>
        <v/>
      </c>
      <c r="AL1379" t="str">
        <f>IF(ISNUMBER(FIND("arbeid",Methode_Keuze)),"",IF(ISNUMBER(FIND("arbeid",Methode_Keuze)),"",IF(Tb_Activiteiten[[#This Row],[Eigen arbeid]]=1,Tb_Activiteiten[[#Headers],[Eigen arbeid]],"")))</f>
        <v/>
      </c>
      <c r="AM1379" t="str">
        <f>IF(ISNUMBER(FIND("arbeid",Methode_Keuze)),"",IF(ISNUMBER(FIND("arbeid",Methode_Keuze)),"",IF(Tb_Activiteiten[[#This Row],[Projectmedewerker]]=1,Tb_Activiteiten[[#Headers],[Projectmedewerker]],"")))</f>
        <v/>
      </c>
      <c r="AN1379" t="str">
        <f>IF(ISNUMBER(FIND("arbeid",Methode_Keuze)),"",IF(ISNUMBER(FIND("arbeid",Methode_Keuze)),"",IF(Tb_Activiteiten[[#This Row],[Landbouwer]]=1,Tb_Activiteiten[[#Headers],[Landbouwer]],"")))</f>
        <v/>
      </c>
      <c r="AO1379" t="str">
        <f>IF(ISNUMBER(FIND("arbeid",Methode_Keuze)),"",IF(ISNUMBER(FIND("arbeid",Methode_Keuze)),"",IF(Tb_Activiteiten[[#This Row],[Adviseur]]=1,Tb_Activiteiten[[#Headers],[Adviseur]],"")))</f>
        <v/>
      </c>
      <c r="AP1379" t="str">
        <f>IF(ISNUMBER(FIND("arbeid",Methode_Keuze)),"",IF(ISNUMBER(FIND("arbeid",Methode_Keuze)),"",IF(Tb_Activiteiten[[#This Row],[Projectleider/Expert]]=1,Tb_Activiteiten[[#Headers],[Projectleider/Expert]],"")))</f>
        <v/>
      </c>
      <c r="AQ1379" t="str">
        <f>IF(ISNUMBER(FIND("arbeid",Methode_Keuze)),"",IF(ISNUMBER(FIND("arbeid",Methode_Keuze)),"",IF(Tb_Activiteiten[[#This Row],[Arbeidskosten]]=1,Tb_Activiteiten[[#Headers],[Arbeidskosten]],"")))</f>
        <v/>
      </c>
      <c r="AR1379" t="str">
        <f>IF(ISNUMBER(FIND("arbeid",Methode_Keuze)),"",IF(ISNUMBER(FIND("arbeid",Methode_Keuze)),"",IF(Tb_Activiteiten[[#This Row],[Arbeidskosten op basis van IKS]]=1,Tb_Activiteiten[[#Headers],[Arbeidskosten op basis van IKS]],"")))</f>
        <v/>
      </c>
      <c r="AS1379" t="str">
        <f>IF(ISNUMBER(FIND("overige",Methode_Keuze)),"",IF(Tb_Activiteiten[[#This Row],[Kosten derden exclusief btw]]=1,Tb_Activiteiten[[#Headers],[Kosten derden exclusief btw]],""))</f>
        <v/>
      </c>
      <c r="AT1379" t="str">
        <f>IF(ISNUMBER(FIND("overige",Methode_Keuze)),"",IF(Tb_Activiteiten[[#This Row],[Niet verrekenbare btw]]=1,Tb_Activiteiten[[#Headers],[Niet verrekenbare btw]],""))</f>
        <v/>
      </c>
      <c r="AU1379" t="str">
        <f>IF(ISNUMBER(FIND("overige",Methode_Keuze)),"",IF(Tb_Activiteiten[[#This Row],[Grondkosten]]=1,Tb_Activiteiten[[#Headers],[Grondkosten]],""))</f>
        <v/>
      </c>
      <c r="AV1379" t="str">
        <f>IF(ISNUMBER(FIND("overige",Methode_Keuze)),"",IF(Tb_Activiteiten[[#This Row],[Bijdrage in natura (overige)]]=1,Tb_Activiteiten[[#Headers],[Bijdrage in natura (overige)]],""))</f>
        <v/>
      </c>
      <c r="AW1379" t="str">
        <f>IF(ISNUMBER(FIND("overige",Methode_Keuze)),"",IF(Tb_Activiteiten[[#This Row],[Bijdrage in natura (vrijwilligers)]]=1,Tb_Activiteiten[[#Headers],[Bijdrage in natura (vrijwilligers)]],""))</f>
        <v/>
      </c>
      <c r="AX1379" t="str">
        <f>IF(ISNUMBER(FIND("overige",Methode_Keuze)),"",IF(Tb_Activiteiten[[#This Row],[Afschrijvingskosten]]=1,Tb_Activiteiten[[#Headers],[Afschrijvingskosten]],""))</f>
        <v/>
      </c>
      <c r="AY1379" t="str">
        <f>IF(ISNUMBER(FIND("overige",Methode_Keuze)),"",IF(Tb_Activiteiten[[#This Row],[Vergoeding]]=1,Tb_Activiteiten[[#Headers],[Vergoeding]],""))</f>
        <v/>
      </c>
      <c r="AZ1379" t="str">
        <f>IF(ISNUMBER(FIND("arbeid",Methode_Keuze)),"",IF(Tb_Activiteiten[[#This Row],[Arbeidskosten - vast tarief (excl eigen arbeid)]]=1,Tb_Activiteiten[[#Headers],[Arbeidskosten - vast tarief (excl eigen arbeid)]],""))</f>
        <v/>
      </c>
      <c r="BA1379" t="str">
        <f>IF(ISNUMBER(FIND("overige",Methode_Keuze)),"",IF(Tb_Activiteiten[[#This Row],[Overige kosten]]=1,Tb_Activiteiten[[#Headers],[Overige kosten]],""))</f>
        <v/>
      </c>
    </row>
    <row r="1380" spans="15:53" x14ac:dyDescent="0.25">
      <c r="O1380" s="56"/>
      <c r="Q1380" t="str">
        <f>IFERROR(IF(VLOOKUP(Tb_Activiteiten[[#This Row],[Openstelling]],Tb_Openstelling[],2,0)=1,1,""),"")</f>
        <v/>
      </c>
      <c r="AK1380" t="str">
        <f>IF(ISNUMBER(FIND("arbeid",Methode_Keuze)),"",IF(ISNUMBER(FIND("arbeid",Methode_Keuze)),"",IF(Tb_Activiteiten[[#This Row],[Loonkosten]]=1,Tb_Activiteiten[[#Headers],[Loonkosten]],"")))</f>
        <v/>
      </c>
      <c r="AL1380" t="str">
        <f>IF(ISNUMBER(FIND("arbeid",Methode_Keuze)),"",IF(ISNUMBER(FIND("arbeid",Methode_Keuze)),"",IF(Tb_Activiteiten[[#This Row],[Eigen arbeid]]=1,Tb_Activiteiten[[#Headers],[Eigen arbeid]],"")))</f>
        <v/>
      </c>
      <c r="AM1380" t="str">
        <f>IF(ISNUMBER(FIND("arbeid",Methode_Keuze)),"",IF(ISNUMBER(FIND("arbeid",Methode_Keuze)),"",IF(Tb_Activiteiten[[#This Row],[Projectmedewerker]]=1,Tb_Activiteiten[[#Headers],[Projectmedewerker]],"")))</f>
        <v/>
      </c>
      <c r="AN1380" t="str">
        <f>IF(ISNUMBER(FIND("arbeid",Methode_Keuze)),"",IF(ISNUMBER(FIND("arbeid",Methode_Keuze)),"",IF(Tb_Activiteiten[[#This Row],[Landbouwer]]=1,Tb_Activiteiten[[#Headers],[Landbouwer]],"")))</f>
        <v/>
      </c>
      <c r="AO1380" t="str">
        <f>IF(ISNUMBER(FIND("arbeid",Methode_Keuze)),"",IF(ISNUMBER(FIND("arbeid",Methode_Keuze)),"",IF(Tb_Activiteiten[[#This Row],[Adviseur]]=1,Tb_Activiteiten[[#Headers],[Adviseur]],"")))</f>
        <v/>
      </c>
      <c r="AP1380" t="str">
        <f>IF(ISNUMBER(FIND("arbeid",Methode_Keuze)),"",IF(ISNUMBER(FIND("arbeid",Methode_Keuze)),"",IF(Tb_Activiteiten[[#This Row],[Projectleider/Expert]]=1,Tb_Activiteiten[[#Headers],[Projectleider/Expert]],"")))</f>
        <v/>
      </c>
      <c r="AQ1380" t="str">
        <f>IF(ISNUMBER(FIND("arbeid",Methode_Keuze)),"",IF(ISNUMBER(FIND("arbeid",Methode_Keuze)),"",IF(Tb_Activiteiten[[#This Row],[Arbeidskosten]]=1,Tb_Activiteiten[[#Headers],[Arbeidskosten]],"")))</f>
        <v/>
      </c>
      <c r="AR1380" t="str">
        <f>IF(ISNUMBER(FIND("arbeid",Methode_Keuze)),"",IF(ISNUMBER(FIND("arbeid",Methode_Keuze)),"",IF(Tb_Activiteiten[[#This Row],[Arbeidskosten op basis van IKS]]=1,Tb_Activiteiten[[#Headers],[Arbeidskosten op basis van IKS]],"")))</f>
        <v/>
      </c>
      <c r="AS1380" t="str">
        <f>IF(ISNUMBER(FIND("overige",Methode_Keuze)),"",IF(Tb_Activiteiten[[#This Row],[Kosten derden exclusief btw]]=1,Tb_Activiteiten[[#Headers],[Kosten derden exclusief btw]],""))</f>
        <v/>
      </c>
      <c r="AT1380" t="str">
        <f>IF(ISNUMBER(FIND("overige",Methode_Keuze)),"",IF(Tb_Activiteiten[[#This Row],[Niet verrekenbare btw]]=1,Tb_Activiteiten[[#Headers],[Niet verrekenbare btw]],""))</f>
        <v/>
      </c>
      <c r="AU1380" t="str">
        <f>IF(ISNUMBER(FIND("overige",Methode_Keuze)),"",IF(Tb_Activiteiten[[#This Row],[Grondkosten]]=1,Tb_Activiteiten[[#Headers],[Grondkosten]],""))</f>
        <v/>
      </c>
      <c r="AV1380" t="str">
        <f>IF(ISNUMBER(FIND("overige",Methode_Keuze)),"",IF(Tb_Activiteiten[[#This Row],[Bijdrage in natura (overige)]]=1,Tb_Activiteiten[[#Headers],[Bijdrage in natura (overige)]],""))</f>
        <v/>
      </c>
      <c r="AW1380" t="str">
        <f>IF(ISNUMBER(FIND("overige",Methode_Keuze)),"",IF(Tb_Activiteiten[[#This Row],[Bijdrage in natura (vrijwilligers)]]=1,Tb_Activiteiten[[#Headers],[Bijdrage in natura (vrijwilligers)]],""))</f>
        <v/>
      </c>
      <c r="AX1380" t="str">
        <f>IF(ISNUMBER(FIND("overige",Methode_Keuze)),"",IF(Tb_Activiteiten[[#This Row],[Afschrijvingskosten]]=1,Tb_Activiteiten[[#Headers],[Afschrijvingskosten]],""))</f>
        <v/>
      </c>
      <c r="AY1380" t="str">
        <f>IF(ISNUMBER(FIND("overige",Methode_Keuze)),"",IF(Tb_Activiteiten[[#This Row],[Vergoeding]]=1,Tb_Activiteiten[[#Headers],[Vergoeding]],""))</f>
        <v/>
      </c>
      <c r="AZ1380" t="str">
        <f>IF(ISNUMBER(FIND("arbeid",Methode_Keuze)),"",IF(Tb_Activiteiten[[#This Row],[Arbeidskosten - vast tarief (excl eigen arbeid)]]=1,Tb_Activiteiten[[#Headers],[Arbeidskosten - vast tarief (excl eigen arbeid)]],""))</f>
        <v/>
      </c>
      <c r="BA1380" t="str">
        <f>IF(ISNUMBER(FIND("overige",Methode_Keuze)),"",IF(Tb_Activiteiten[[#This Row],[Overige kosten]]=1,Tb_Activiteiten[[#Headers],[Overige kosten]],""))</f>
        <v/>
      </c>
    </row>
    <row r="1381" spans="15:53" x14ac:dyDescent="0.25">
      <c r="O1381" s="56"/>
      <c r="Q1381" t="str">
        <f>IFERROR(IF(VLOOKUP(Tb_Activiteiten[[#This Row],[Openstelling]],Tb_Openstelling[],2,0)=1,1,""),"")</f>
        <v/>
      </c>
      <c r="AK1381" t="str">
        <f>IF(ISNUMBER(FIND("arbeid",Methode_Keuze)),"",IF(ISNUMBER(FIND("arbeid",Methode_Keuze)),"",IF(Tb_Activiteiten[[#This Row],[Loonkosten]]=1,Tb_Activiteiten[[#Headers],[Loonkosten]],"")))</f>
        <v/>
      </c>
      <c r="AL1381" t="str">
        <f>IF(ISNUMBER(FIND("arbeid",Methode_Keuze)),"",IF(ISNUMBER(FIND("arbeid",Methode_Keuze)),"",IF(Tb_Activiteiten[[#This Row],[Eigen arbeid]]=1,Tb_Activiteiten[[#Headers],[Eigen arbeid]],"")))</f>
        <v/>
      </c>
      <c r="AM1381" t="str">
        <f>IF(ISNUMBER(FIND("arbeid",Methode_Keuze)),"",IF(ISNUMBER(FIND("arbeid",Methode_Keuze)),"",IF(Tb_Activiteiten[[#This Row],[Projectmedewerker]]=1,Tb_Activiteiten[[#Headers],[Projectmedewerker]],"")))</f>
        <v/>
      </c>
      <c r="AN1381" t="str">
        <f>IF(ISNUMBER(FIND("arbeid",Methode_Keuze)),"",IF(ISNUMBER(FIND("arbeid",Methode_Keuze)),"",IF(Tb_Activiteiten[[#This Row],[Landbouwer]]=1,Tb_Activiteiten[[#Headers],[Landbouwer]],"")))</f>
        <v/>
      </c>
      <c r="AO1381" t="str">
        <f>IF(ISNUMBER(FIND("arbeid",Methode_Keuze)),"",IF(ISNUMBER(FIND("arbeid",Methode_Keuze)),"",IF(Tb_Activiteiten[[#This Row],[Adviseur]]=1,Tb_Activiteiten[[#Headers],[Adviseur]],"")))</f>
        <v/>
      </c>
      <c r="AP1381" t="str">
        <f>IF(ISNUMBER(FIND("arbeid",Methode_Keuze)),"",IF(ISNUMBER(FIND("arbeid",Methode_Keuze)),"",IF(Tb_Activiteiten[[#This Row],[Projectleider/Expert]]=1,Tb_Activiteiten[[#Headers],[Projectleider/Expert]],"")))</f>
        <v/>
      </c>
      <c r="AQ1381" t="str">
        <f>IF(ISNUMBER(FIND("arbeid",Methode_Keuze)),"",IF(ISNUMBER(FIND("arbeid",Methode_Keuze)),"",IF(Tb_Activiteiten[[#This Row],[Arbeidskosten]]=1,Tb_Activiteiten[[#Headers],[Arbeidskosten]],"")))</f>
        <v/>
      </c>
      <c r="AR1381" t="str">
        <f>IF(ISNUMBER(FIND("arbeid",Methode_Keuze)),"",IF(ISNUMBER(FIND("arbeid",Methode_Keuze)),"",IF(Tb_Activiteiten[[#This Row],[Arbeidskosten op basis van IKS]]=1,Tb_Activiteiten[[#Headers],[Arbeidskosten op basis van IKS]],"")))</f>
        <v/>
      </c>
      <c r="AS1381" t="str">
        <f>IF(ISNUMBER(FIND("overige",Methode_Keuze)),"",IF(Tb_Activiteiten[[#This Row],[Kosten derden exclusief btw]]=1,Tb_Activiteiten[[#Headers],[Kosten derden exclusief btw]],""))</f>
        <v/>
      </c>
      <c r="AT1381" t="str">
        <f>IF(ISNUMBER(FIND("overige",Methode_Keuze)),"",IF(Tb_Activiteiten[[#This Row],[Niet verrekenbare btw]]=1,Tb_Activiteiten[[#Headers],[Niet verrekenbare btw]],""))</f>
        <v/>
      </c>
      <c r="AU1381" t="str">
        <f>IF(ISNUMBER(FIND("overige",Methode_Keuze)),"",IF(Tb_Activiteiten[[#This Row],[Grondkosten]]=1,Tb_Activiteiten[[#Headers],[Grondkosten]],""))</f>
        <v/>
      </c>
      <c r="AV1381" t="str">
        <f>IF(ISNUMBER(FIND("overige",Methode_Keuze)),"",IF(Tb_Activiteiten[[#This Row],[Bijdrage in natura (overige)]]=1,Tb_Activiteiten[[#Headers],[Bijdrage in natura (overige)]],""))</f>
        <v/>
      </c>
      <c r="AW1381" t="str">
        <f>IF(ISNUMBER(FIND("overige",Methode_Keuze)),"",IF(Tb_Activiteiten[[#This Row],[Bijdrage in natura (vrijwilligers)]]=1,Tb_Activiteiten[[#Headers],[Bijdrage in natura (vrijwilligers)]],""))</f>
        <v/>
      </c>
      <c r="AX1381" t="str">
        <f>IF(ISNUMBER(FIND("overige",Methode_Keuze)),"",IF(Tb_Activiteiten[[#This Row],[Afschrijvingskosten]]=1,Tb_Activiteiten[[#Headers],[Afschrijvingskosten]],""))</f>
        <v/>
      </c>
      <c r="AY1381" t="str">
        <f>IF(ISNUMBER(FIND("overige",Methode_Keuze)),"",IF(Tb_Activiteiten[[#This Row],[Vergoeding]]=1,Tb_Activiteiten[[#Headers],[Vergoeding]],""))</f>
        <v/>
      </c>
      <c r="AZ1381" t="str">
        <f>IF(ISNUMBER(FIND("arbeid",Methode_Keuze)),"",IF(Tb_Activiteiten[[#This Row],[Arbeidskosten - vast tarief (excl eigen arbeid)]]=1,Tb_Activiteiten[[#Headers],[Arbeidskosten - vast tarief (excl eigen arbeid)]],""))</f>
        <v/>
      </c>
      <c r="BA1381" t="str">
        <f>IF(ISNUMBER(FIND("overige",Methode_Keuze)),"",IF(Tb_Activiteiten[[#This Row],[Overige kosten]]=1,Tb_Activiteiten[[#Headers],[Overige kosten]],""))</f>
        <v/>
      </c>
    </row>
    <row r="1382" spans="15:53" x14ac:dyDescent="0.25">
      <c r="O1382" s="56"/>
      <c r="Q1382" t="str">
        <f>IFERROR(IF(VLOOKUP(Tb_Activiteiten[[#This Row],[Openstelling]],Tb_Openstelling[],2,0)=1,1,""),"")</f>
        <v/>
      </c>
      <c r="AK1382" t="str">
        <f>IF(ISNUMBER(FIND("arbeid",Methode_Keuze)),"",IF(ISNUMBER(FIND("arbeid",Methode_Keuze)),"",IF(Tb_Activiteiten[[#This Row],[Loonkosten]]=1,Tb_Activiteiten[[#Headers],[Loonkosten]],"")))</f>
        <v/>
      </c>
      <c r="AL1382" t="str">
        <f>IF(ISNUMBER(FIND("arbeid",Methode_Keuze)),"",IF(ISNUMBER(FIND("arbeid",Methode_Keuze)),"",IF(Tb_Activiteiten[[#This Row],[Eigen arbeid]]=1,Tb_Activiteiten[[#Headers],[Eigen arbeid]],"")))</f>
        <v/>
      </c>
      <c r="AM1382" t="str">
        <f>IF(ISNUMBER(FIND("arbeid",Methode_Keuze)),"",IF(ISNUMBER(FIND("arbeid",Methode_Keuze)),"",IF(Tb_Activiteiten[[#This Row],[Projectmedewerker]]=1,Tb_Activiteiten[[#Headers],[Projectmedewerker]],"")))</f>
        <v/>
      </c>
      <c r="AN1382" t="str">
        <f>IF(ISNUMBER(FIND("arbeid",Methode_Keuze)),"",IF(ISNUMBER(FIND("arbeid",Methode_Keuze)),"",IF(Tb_Activiteiten[[#This Row],[Landbouwer]]=1,Tb_Activiteiten[[#Headers],[Landbouwer]],"")))</f>
        <v/>
      </c>
      <c r="AO1382" t="str">
        <f>IF(ISNUMBER(FIND("arbeid",Methode_Keuze)),"",IF(ISNUMBER(FIND("arbeid",Methode_Keuze)),"",IF(Tb_Activiteiten[[#This Row],[Adviseur]]=1,Tb_Activiteiten[[#Headers],[Adviseur]],"")))</f>
        <v/>
      </c>
      <c r="AP1382" t="str">
        <f>IF(ISNUMBER(FIND("arbeid",Methode_Keuze)),"",IF(ISNUMBER(FIND("arbeid",Methode_Keuze)),"",IF(Tb_Activiteiten[[#This Row],[Projectleider/Expert]]=1,Tb_Activiteiten[[#Headers],[Projectleider/Expert]],"")))</f>
        <v/>
      </c>
      <c r="AQ1382" t="str">
        <f>IF(ISNUMBER(FIND("arbeid",Methode_Keuze)),"",IF(ISNUMBER(FIND("arbeid",Methode_Keuze)),"",IF(Tb_Activiteiten[[#This Row],[Arbeidskosten]]=1,Tb_Activiteiten[[#Headers],[Arbeidskosten]],"")))</f>
        <v/>
      </c>
      <c r="AR1382" t="str">
        <f>IF(ISNUMBER(FIND("arbeid",Methode_Keuze)),"",IF(ISNUMBER(FIND("arbeid",Methode_Keuze)),"",IF(Tb_Activiteiten[[#This Row],[Arbeidskosten op basis van IKS]]=1,Tb_Activiteiten[[#Headers],[Arbeidskosten op basis van IKS]],"")))</f>
        <v/>
      </c>
      <c r="AS1382" t="str">
        <f>IF(ISNUMBER(FIND("overige",Methode_Keuze)),"",IF(Tb_Activiteiten[[#This Row],[Kosten derden exclusief btw]]=1,Tb_Activiteiten[[#Headers],[Kosten derden exclusief btw]],""))</f>
        <v/>
      </c>
      <c r="AT1382" t="str">
        <f>IF(ISNUMBER(FIND("overige",Methode_Keuze)),"",IF(Tb_Activiteiten[[#This Row],[Niet verrekenbare btw]]=1,Tb_Activiteiten[[#Headers],[Niet verrekenbare btw]],""))</f>
        <v/>
      </c>
      <c r="AU1382" t="str">
        <f>IF(ISNUMBER(FIND("overige",Methode_Keuze)),"",IF(Tb_Activiteiten[[#This Row],[Grondkosten]]=1,Tb_Activiteiten[[#Headers],[Grondkosten]],""))</f>
        <v/>
      </c>
      <c r="AV1382" t="str">
        <f>IF(ISNUMBER(FIND("overige",Methode_Keuze)),"",IF(Tb_Activiteiten[[#This Row],[Bijdrage in natura (overige)]]=1,Tb_Activiteiten[[#Headers],[Bijdrage in natura (overige)]],""))</f>
        <v/>
      </c>
      <c r="AW1382" t="str">
        <f>IF(ISNUMBER(FIND("overige",Methode_Keuze)),"",IF(Tb_Activiteiten[[#This Row],[Bijdrage in natura (vrijwilligers)]]=1,Tb_Activiteiten[[#Headers],[Bijdrage in natura (vrijwilligers)]],""))</f>
        <v/>
      </c>
      <c r="AX1382" t="str">
        <f>IF(ISNUMBER(FIND("overige",Methode_Keuze)),"",IF(Tb_Activiteiten[[#This Row],[Afschrijvingskosten]]=1,Tb_Activiteiten[[#Headers],[Afschrijvingskosten]],""))</f>
        <v/>
      </c>
      <c r="AY1382" t="str">
        <f>IF(ISNUMBER(FIND("overige",Methode_Keuze)),"",IF(Tb_Activiteiten[[#This Row],[Vergoeding]]=1,Tb_Activiteiten[[#Headers],[Vergoeding]],""))</f>
        <v/>
      </c>
      <c r="AZ1382" t="str">
        <f>IF(ISNUMBER(FIND("arbeid",Methode_Keuze)),"",IF(Tb_Activiteiten[[#This Row],[Arbeidskosten - vast tarief (excl eigen arbeid)]]=1,Tb_Activiteiten[[#Headers],[Arbeidskosten - vast tarief (excl eigen arbeid)]],""))</f>
        <v/>
      </c>
      <c r="BA1382" t="str">
        <f>IF(ISNUMBER(FIND("overige",Methode_Keuze)),"",IF(Tb_Activiteiten[[#This Row],[Overige kosten]]=1,Tb_Activiteiten[[#Headers],[Overige kosten]],""))</f>
        <v/>
      </c>
    </row>
    <row r="1383" spans="15:53" x14ac:dyDescent="0.25">
      <c r="O1383" s="56"/>
      <c r="Q1383" t="str">
        <f>IFERROR(IF(VLOOKUP(Tb_Activiteiten[[#This Row],[Openstelling]],Tb_Openstelling[],2,0)=1,1,""),"")</f>
        <v/>
      </c>
      <c r="AK1383" t="str">
        <f>IF(ISNUMBER(FIND("arbeid",Methode_Keuze)),"",IF(ISNUMBER(FIND("arbeid",Methode_Keuze)),"",IF(Tb_Activiteiten[[#This Row],[Loonkosten]]=1,Tb_Activiteiten[[#Headers],[Loonkosten]],"")))</f>
        <v/>
      </c>
      <c r="AL1383" t="str">
        <f>IF(ISNUMBER(FIND("arbeid",Methode_Keuze)),"",IF(ISNUMBER(FIND("arbeid",Methode_Keuze)),"",IF(Tb_Activiteiten[[#This Row],[Eigen arbeid]]=1,Tb_Activiteiten[[#Headers],[Eigen arbeid]],"")))</f>
        <v/>
      </c>
      <c r="AM1383" t="str">
        <f>IF(ISNUMBER(FIND("arbeid",Methode_Keuze)),"",IF(ISNUMBER(FIND("arbeid",Methode_Keuze)),"",IF(Tb_Activiteiten[[#This Row],[Projectmedewerker]]=1,Tb_Activiteiten[[#Headers],[Projectmedewerker]],"")))</f>
        <v/>
      </c>
      <c r="AN1383" t="str">
        <f>IF(ISNUMBER(FIND("arbeid",Methode_Keuze)),"",IF(ISNUMBER(FIND("arbeid",Methode_Keuze)),"",IF(Tb_Activiteiten[[#This Row],[Landbouwer]]=1,Tb_Activiteiten[[#Headers],[Landbouwer]],"")))</f>
        <v/>
      </c>
      <c r="AO1383" t="str">
        <f>IF(ISNUMBER(FIND("arbeid",Methode_Keuze)),"",IF(ISNUMBER(FIND("arbeid",Methode_Keuze)),"",IF(Tb_Activiteiten[[#This Row],[Adviseur]]=1,Tb_Activiteiten[[#Headers],[Adviseur]],"")))</f>
        <v/>
      </c>
      <c r="AP1383" t="str">
        <f>IF(ISNUMBER(FIND("arbeid",Methode_Keuze)),"",IF(ISNUMBER(FIND("arbeid",Methode_Keuze)),"",IF(Tb_Activiteiten[[#This Row],[Projectleider/Expert]]=1,Tb_Activiteiten[[#Headers],[Projectleider/Expert]],"")))</f>
        <v/>
      </c>
      <c r="AQ1383" t="str">
        <f>IF(ISNUMBER(FIND("arbeid",Methode_Keuze)),"",IF(ISNUMBER(FIND("arbeid",Methode_Keuze)),"",IF(Tb_Activiteiten[[#This Row],[Arbeidskosten]]=1,Tb_Activiteiten[[#Headers],[Arbeidskosten]],"")))</f>
        <v/>
      </c>
      <c r="AR1383" t="str">
        <f>IF(ISNUMBER(FIND("arbeid",Methode_Keuze)),"",IF(ISNUMBER(FIND("arbeid",Methode_Keuze)),"",IF(Tb_Activiteiten[[#This Row],[Arbeidskosten op basis van IKS]]=1,Tb_Activiteiten[[#Headers],[Arbeidskosten op basis van IKS]],"")))</f>
        <v/>
      </c>
      <c r="AS1383" t="str">
        <f>IF(ISNUMBER(FIND("overige",Methode_Keuze)),"",IF(Tb_Activiteiten[[#This Row],[Kosten derden exclusief btw]]=1,Tb_Activiteiten[[#Headers],[Kosten derden exclusief btw]],""))</f>
        <v/>
      </c>
      <c r="AT1383" t="str">
        <f>IF(ISNUMBER(FIND("overige",Methode_Keuze)),"",IF(Tb_Activiteiten[[#This Row],[Niet verrekenbare btw]]=1,Tb_Activiteiten[[#Headers],[Niet verrekenbare btw]],""))</f>
        <v/>
      </c>
      <c r="AU1383" t="str">
        <f>IF(ISNUMBER(FIND("overige",Methode_Keuze)),"",IF(Tb_Activiteiten[[#This Row],[Grondkosten]]=1,Tb_Activiteiten[[#Headers],[Grondkosten]],""))</f>
        <v/>
      </c>
      <c r="AV1383" t="str">
        <f>IF(ISNUMBER(FIND("overige",Methode_Keuze)),"",IF(Tb_Activiteiten[[#This Row],[Bijdrage in natura (overige)]]=1,Tb_Activiteiten[[#Headers],[Bijdrage in natura (overige)]],""))</f>
        <v/>
      </c>
      <c r="AW1383" t="str">
        <f>IF(ISNUMBER(FIND("overige",Methode_Keuze)),"",IF(Tb_Activiteiten[[#This Row],[Bijdrage in natura (vrijwilligers)]]=1,Tb_Activiteiten[[#Headers],[Bijdrage in natura (vrijwilligers)]],""))</f>
        <v/>
      </c>
      <c r="AX1383" t="str">
        <f>IF(ISNUMBER(FIND("overige",Methode_Keuze)),"",IF(Tb_Activiteiten[[#This Row],[Afschrijvingskosten]]=1,Tb_Activiteiten[[#Headers],[Afschrijvingskosten]],""))</f>
        <v/>
      </c>
      <c r="AY1383" t="str">
        <f>IF(ISNUMBER(FIND("overige",Methode_Keuze)),"",IF(Tb_Activiteiten[[#This Row],[Vergoeding]]=1,Tb_Activiteiten[[#Headers],[Vergoeding]],""))</f>
        <v/>
      </c>
      <c r="AZ1383" t="str">
        <f>IF(ISNUMBER(FIND("arbeid",Methode_Keuze)),"",IF(Tb_Activiteiten[[#This Row],[Arbeidskosten - vast tarief (excl eigen arbeid)]]=1,Tb_Activiteiten[[#Headers],[Arbeidskosten - vast tarief (excl eigen arbeid)]],""))</f>
        <v/>
      </c>
      <c r="BA1383" t="str">
        <f>IF(ISNUMBER(FIND("overige",Methode_Keuze)),"",IF(Tb_Activiteiten[[#This Row],[Overige kosten]]=1,Tb_Activiteiten[[#Headers],[Overige kosten]],""))</f>
        <v/>
      </c>
    </row>
    <row r="1384" spans="15:53" x14ac:dyDescent="0.25">
      <c r="O1384" s="56"/>
      <c r="Q1384" t="str">
        <f>IFERROR(IF(VLOOKUP(Tb_Activiteiten[[#This Row],[Openstelling]],Tb_Openstelling[],2,0)=1,1,""),"")</f>
        <v/>
      </c>
      <c r="AK1384" t="str">
        <f>IF(ISNUMBER(FIND("arbeid",Methode_Keuze)),"",IF(ISNUMBER(FIND("arbeid",Methode_Keuze)),"",IF(Tb_Activiteiten[[#This Row],[Loonkosten]]=1,Tb_Activiteiten[[#Headers],[Loonkosten]],"")))</f>
        <v/>
      </c>
      <c r="AL1384" t="str">
        <f>IF(ISNUMBER(FIND("arbeid",Methode_Keuze)),"",IF(ISNUMBER(FIND("arbeid",Methode_Keuze)),"",IF(Tb_Activiteiten[[#This Row],[Eigen arbeid]]=1,Tb_Activiteiten[[#Headers],[Eigen arbeid]],"")))</f>
        <v/>
      </c>
      <c r="AM1384" t="str">
        <f>IF(ISNUMBER(FIND("arbeid",Methode_Keuze)),"",IF(ISNUMBER(FIND("arbeid",Methode_Keuze)),"",IF(Tb_Activiteiten[[#This Row],[Projectmedewerker]]=1,Tb_Activiteiten[[#Headers],[Projectmedewerker]],"")))</f>
        <v/>
      </c>
      <c r="AN1384" t="str">
        <f>IF(ISNUMBER(FIND("arbeid",Methode_Keuze)),"",IF(ISNUMBER(FIND("arbeid",Methode_Keuze)),"",IF(Tb_Activiteiten[[#This Row],[Landbouwer]]=1,Tb_Activiteiten[[#Headers],[Landbouwer]],"")))</f>
        <v/>
      </c>
      <c r="AO1384" t="str">
        <f>IF(ISNUMBER(FIND("arbeid",Methode_Keuze)),"",IF(ISNUMBER(FIND("arbeid",Methode_Keuze)),"",IF(Tb_Activiteiten[[#This Row],[Adviseur]]=1,Tb_Activiteiten[[#Headers],[Adviseur]],"")))</f>
        <v/>
      </c>
      <c r="AP1384" t="str">
        <f>IF(ISNUMBER(FIND("arbeid",Methode_Keuze)),"",IF(ISNUMBER(FIND("arbeid",Methode_Keuze)),"",IF(Tb_Activiteiten[[#This Row],[Projectleider/Expert]]=1,Tb_Activiteiten[[#Headers],[Projectleider/Expert]],"")))</f>
        <v/>
      </c>
      <c r="AQ1384" t="str">
        <f>IF(ISNUMBER(FIND("arbeid",Methode_Keuze)),"",IF(ISNUMBER(FIND("arbeid",Methode_Keuze)),"",IF(Tb_Activiteiten[[#This Row],[Arbeidskosten]]=1,Tb_Activiteiten[[#Headers],[Arbeidskosten]],"")))</f>
        <v/>
      </c>
      <c r="AR1384" t="str">
        <f>IF(ISNUMBER(FIND("arbeid",Methode_Keuze)),"",IF(ISNUMBER(FIND("arbeid",Methode_Keuze)),"",IF(Tb_Activiteiten[[#This Row],[Arbeidskosten op basis van IKS]]=1,Tb_Activiteiten[[#Headers],[Arbeidskosten op basis van IKS]],"")))</f>
        <v/>
      </c>
      <c r="AS1384" t="str">
        <f>IF(ISNUMBER(FIND("overige",Methode_Keuze)),"",IF(Tb_Activiteiten[[#This Row],[Kosten derden exclusief btw]]=1,Tb_Activiteiten[[#Headers],[Kosten derden exclusief btw]],""))</f>
        <v/>
      </c>
      <c r="AT1384" t="str">
        <f>IF(ISNUMBER(FIND("overige",Methode_Keuze)),"",IF(Tb_Activiteiten[[#This Row],[Niet verrekenbare btw]]=1,Tb_Activiteiten[[#Headers],[Niet verrekenbare btw]],""))</f>
        <v/>
      </c>
      <c r="AU1384" t="str">
        <f>IF(ISNUMBER(FIND("overige",Methode_Keuze)),"",IF(Tb_Activiteiten[[#This Row],[Grondkosten]]=1,Tb_Activiteiten[[#Headers],[Grondkosten]],""))</f>
        <v/>
      </c>
      <c r="AV1384" t="str">
        <f>IF(ISNUMBER(FIND("overige",Methode_Keuze)),"",IF(Tb_Activiteiten[[#This Row],[Bijdrage in natura (overige)]]=1,Tb_Activiteiten[[#Headers],[Bijdrage in natura (overige)]],""))</f>
        <v/>
      </c>
      <c r="AW1384" t="str">
        <f>IF(ISNUMBER(FIND("overige",Methode_Keuze)),"",IF(Tb_Activiteiten[[#This Row],[Bijdrage in natura (vrijwilligers)]]=1,Tb_Activiteiten[[#Headers],[Bijdrage in natura (vrijwilligers)]],""))</f>
        <v/>
      </c>
      <c r="AX1384" t="str">
        <f>IF(ISNUMBER(FIND("overige",Methode_Keuze)),"",IF(Tb_Activiteiten[[#This Row],[Afschrijvingskosten]]=1,Tb_Activiteiten[[#Headers],[Afschrijvingskosten]],""))</f>
        <v/>
      </c>
      <c r="AY1384" t="str">
        <f>IF(ISNUMBER(FIND("overige",Methode_Keuze)),"",IF(Tb_Activiteiten[[#This Row],[Vergoeding]]=1,Tb_Activiteiten[[#Headers],[Vergoeding]],""))</f>
        <v/>
      </c>
      <c r="AZ1384" t="str">
        <f>IF(ISNUMBER(FIND("arbeid",Methode_Keuze)),"",IF(Tb_Activiteiten[[#This Row],[Arbeidskosten - vast tarief (excl eigen arbeid)]]=1,Tb_Activiteiten[[#Headers],[Arbeidskosten - vast tarief (excl eigen arbeid)]],""))</f>
        <v/>
      </c>
      <c r="BA1384" t="str">
        <f>IF(ISNUMBER(FIND("overige",Methode_Keuze)),"",IF(Tb_Activiteiten[[#This Row],[Overige kosten]]=1,Tb_Activiteiten[[#Headers],[Overige kosten]],""))</f>
        <v/>
      </c>
    </row>
    <row r="1385" spans="15:53" x14ac:dyDescent="0.25">
      <c r="O1385" s="56"/>
      <c r="Q1385" t="str">
        <f>IFERROR(IF(VLOOKUP(Tb_Activiteiten[[#This Row],[Openstelling]],Tb_Openstelling[],2,0)=1,1,""),"")</f>
        <v/>
      </c>
      <c r="AK1385" t="str">
        <f>IF(ISNUMBER(FIND("arbeid",Methode_Keuze)),"",IF(ISNUMBER(FIND("arbeid",Methode_Keuze)),"",IF(Tb_Activiteiten[[#This Row],[Loonkosten]]=1,Tb_Activiteiten[[#Headers],[Loonkosten]],"")))</f>
        <v/>
      </c>
      <c r="AL1385" t="str">
        <f>IF(ISNUMBER(FIND("arbeid",Methode_Keuze)),"",IF(ISNUMBER(FIND("arbeid",Methode_Keuze)),"",IF(Tb_Activiteiten[[#This Row],[Eigen arbeid]]=1,Tb_Activiteiten[[#Headers],[Eigen arbeid]],"")))</f>
        <v/>
      </c>
      <c r="AM1385" t="str">
        <f>IF(ISNUMBER(FIND("arbeid",Methode_Keuze)),"",IF(ISNUMBER(FIND("arbeid",Methode_Keuze)),"",IF(Tb_Activiteiten[[#This Row],[Projectmedewerker]]=1,Tb_Activiteiten[[#Headers],[Projectmedewerker]],"")))</f>
        <v/>
      </c>
      <c r="AN1385" t="str">
        <f>IF(ISNUMBER(FIND("arbeid",Methode_Keuze)),"",IF(ISNUMBER(FIND("arbeid",Methode_Keuze)),"",IF(Tb_Activiteiten[[#This Row],[Landbouwer]]=1,Tb_Activiteiten[[#Headers],[Landbouwer]],"")))</f>
        <v/>
      </c>
      <c r="AO1385" t="str">
        <f>IF(ISNUMBER(FIND("arbeid",Methode_Keuze)),"",IF(ISNUMBER(FIND("arbeid",Methode_Keuze)),"",IF(Tb_Activiteiten[[#This Row],[Adviseur]]=1,Tb_Activiteiten[[#Headers],[Adviseur]],"")))</f>
        <v/>
      </c>
      <c r="AP1385" t="str">
        <f>IF(ISNUMBER(FIND("arbeid",Methode_Keuze)),"",IF(ISNUMBER(FIND("arbeid",Methode_Keuze)),"",IF(Tb_Activiteiten[[#This Row],[Projectleider/Expert]]=1,Tb_Activiteiten[[#Headers],[Projectleider/Expert]],"")))</f>
        <v/>
      </c>
      <c r="AQ1385" t="str">
        <f>IF(ISNUMBER(FIND("arbeid",Methode_Keuze)),"",IF(ISNUMBER(FIND("arbeid",Methode_Keuze)),"",IF(Tb_Activiteiten[[#This Row],[Arbeidskosten]]=1,Tb_Activiteiten[[#Headers],[Arbeidskosten]],"")))</f>
        <v/>
      </c>
      <c r="AR1385" t="str">
        <f>IF(ISNUMBER(FIND("arbeid",Methode_Keuze)),"",IF(ISNUMBER(FIND("arbeid",Methode_Keuze)),"",IF(Tb_Activiteiten[[#This Row],[Arbeidskosten op basis van IKS]]=1,Tb_Activiteiten[[#Headers],[Arbeidskosten op basis van IKS]],"")))</f>
        <v/>
      </c>
      <c r="AS1385" t="str">
        <f>IF(ISNUMBER(FIND("overige",Methode_Keuze)),"",IF(Tb_Activiteiten[[#This Row],[Kosten derden exclusief btw]]=1,Tb_Activiteiten[[#Headers],[Kosten derden exclusief btw]],""))</f>
        <v/>
      </c>
      <c r="AT1385" t="str">
        <f>IF(ISNUMBER(FIND("overige",Methode_Keuze)),"",IF(Tb_Activiteiten[[#This Row],[Niet verrekenbare btw]]=1,Tb_Activiteiten[[#Headers],[Niet verrekenbare btw]],""))</f>
        <v/>
      </c>
      <c r="AU1385" t="str">
        <f>IF(ISNUMBER(FIND("overige",Methode_Keuze)),"",IF(Tb_Activiteiten[[#This Row],[Grondkosten]]=1,Tb_Activiteiten[[#Headers],[Grondkosten]],""))</f>
        <v/>
      </c>
      <c r="AV1385" t="str">
        <f>IF(ISNUMBER(FIND("overige",Methode_Keuze)),"",IF(Tb_Activiteiten[[#This Row],[Bijdrage in natura (overige)]]=1,Tb_Activiteiten[[#Headers],[Bijdrage in natura (overige)]],""))</f>
        <v/>
      </c>
      <c r="AW1385" t="str">
        <f>IF(ISNUMBER(FIND("overige",Methode_Keuze)),"",IF(Tb_Activiteiten[[#This Row],[Bijdrage in natura (vrijwilligers)]]=1,Tb_Activiteiten[[#Headers],[Bijdrage in natura (vrijwilligers)]],""))</f>
        <v/>
      </c>
      <c r="AX1385" t="str">
        <f>IF(ISNUMBER(FIND("overige",Methode_Keuze)),"",IF(Tb_Activiteiten[[#This Row],[Afschrijvingskosten]]=1,Tb_Activiteiten[[#Headers],[Afschrijvingskosten]],""))</f>
        <v/>
      </c>
      <c r="AY1385" t="str">
        <f>IF(ISNUMBER(FIND("overige",Methode_Keuze)),"",IF(Tb_Activiteiten[[#This Row],[Vergoeding]]=1,Tb_Activiteiten[[#Headers],[Vergoeding]],""))</f>
        <v/>
      </c>
      <c r="AZ1385" t="str">
        <f>IF(ISNUMBER(FIND("arbeid",Methode_Keuze)),"",IF(Tb_Activiteiten[[#This Row],[Arbeidskosten - vast tarief (excl eigen arbeid)]]=1,Tb_Activiteiten[[#Headers],[Arbeidskosten - vast tarief (excl eigen arbeid)]],""))</f>
        <v/>
      </c>
      <c r="BA1385" t="str">
        <f>IF(ISNUMBER(FIND("overige",Methode_Keuze)),"",IF(Tb_Activiteiten[[#This Row],[Overige kosten]]=1,Tb_Activiteiten[[#Headers],[Overige kosten]],""))</f>
        <v/>
      </c>
    </row>
    <row r="1386" spans="15:53" x14ac:dyDescent="0.25">
      <c r="O1386" s="56"/>
      <c r="Q1386" t="str">
        <f>IFERROR(IF(VLOOKUP(Tb_Activiteiten[[#This Row],[Openstelling]],Tb_Openstelling[],2,0)=1,1,""),"")</f>
        <v/>
      </c>
      <c r="AK1386" t="str">
        <f>IF(ISNUMBER(FIND("arbeid",Methode_Keuze)),"",IF(ISNUMBER(FIND("arbeid",Methode_Keuze)),"",IF(Tb_Activiteiten[[#This Row],[Loonkosten]]=1,Tb_Activiteiten[[#Headers],[Loonkosten]],"")))</f>
        <v/>
      </c>
      <c r="AL1386" t="str">
        <f>IF(ISNUMBER(FIND("arbeid",Methode_Keuze)),"",IF(ISNUMBER(FIND("arbeid",Methode_Keuze)),"",IF(Tb_Activiteiten[[#This Row],[Eigen arbeid]]=1,Tb_Activiteiten[[#Headers],[Eigen arbeid]],"")))</f>
        <v/>
      </c>
      <c r="AM1386" t="str">
        <f>IF(ISNUMBER(FIND("arbeid",Methode_Keuze)),"",IF(ISNUMBER(FIND("arbeid",Methode_Keuze)),"",IF(Tb_Activiteiten[[#This Row],[Projectmedewerker]]=1,Tb_Activiteiten[[#Headers],[Projectmedewerker]],"")))</f>
        <v/>
      </c>
      <c r="AN1386" t="str">
        <f>IF(ISNUMBER(FIND("arbeid",Methode_Keuze)),"",IF(ISNUMBER(FIND("arbeid",Methode_Keuze)),"",IF(Tb_Activiteiten[[#This Row],[Landbouwer]]=1,Tb_Activiteiten[[#Headers],[Landbouwer]],"")))</f>
        <v/>
      </c>
      <c r="AO1386" t="str">
        <f>IF(ISNUMBER(FIND("arbeid",Methode_Keuze)),"",IF(ISNUMBER(FIND("arbeid",Methode_Keuze)),"",IF(Tb_Activiteiten[[#This Row],[Adviseur]]=1,Tb_Activiteiten[[#Headers],[Adviseur]],"")))</f>
        <v/>
      </c>
      <c r="AP1386" t="str">
        <f>IF(ISNUMBER(FIND("arbeid",Methode_Keuze)),"",IF(ISNUMBER(FIND("arbeid",Methode_Keuze)),"",IF(Tb_Activiteiten[[#This Row],[Projectleider/Expert]]=1,Tb_Activiteiten[[#Headers],[Projectleider/Expert]],"")))</f>
        <v/>
      </c>
      <c r="AQ1386" t="str">
        <f>IF(ISNUMBER(FIND("arbeid",Methode_Keuze)),"",IF(ISNUMBER(FIND("arbeid",Methode_Keuze)),"",IF(Tb_Activiteiten[[#This Row],[Arbeidskosten]]=1,Tb_Activiteiten[[#Headers],[Arbeidskosten]],"")))</f>
        <v/>
      </c>
      <c r="AR1386" t="str">
        <f>IF(ISNUMBER(FIND("arbeid",Methode_Keuze)),"",IF(ISNUMBER(FIND("arbeid",Methode_Keuze)),"",IF(Tb_Activiteiten[[#This Row],[Arbeidskosten op basis van IKS]]=1,Tb_Activiteiten[[#Headers],[Arbeidskosten op basis van IKS]],"")))</f>
        <v/>
      </c>
      <c r="AS1386" t="str">
        <f>IF(ISNUMBER(FIND("overige",Methode_Keuze)),"",IF(Tb_Activiteiten[[#This Row],[Kosten derden exclusief btw]]=1,Tb_Activiteiten[[#Headers],[Kosten derden exclusief btw]],""))</f>
        <v/>
      </c>
      <c r="AT1386" t="str">
        <f>IF(ISNUMBER(FIND("overige",Methode_Keuze)),"",IF(Tb_Activiteiten[[#This Row],[Niet verrekenbare btw]]=1,Tb_Activiteiten[[#Headers],[Niet verrekenbare btw]],""))</f>
        <v/>
      </c>
      <c r="AU1386" t="str">
        <f>IF(ISNUMBER(FIND("overige",Methode_Keuze)),"",IF(Tb_Activiteiten[[#This Row],[Grondkosten]]=1,Tb_Activiteiten[[#Headers],[Grondkosten]],""))</f>
        <v/>
      </c>
      <c r="AV1386" t="str">
        <f>IF(ISNUMBER(FIND("overige",Methode_Keuze)),"",IF(Tb_Activiteiten[[#This Row],[Bijdrage in natura (overige)]]=1,Tb_Activiteiten[[#Headers],[Bijdrage in natura (overige)]],""))</f>
        <v/>
      </c>
      <c r="AW1386" t="str">
        <f>IF(ISNUMBER(FIND("overige",Methode_Keuze)),"",IF(Tb_Activiteiten[[#This Row],[Bijdrage in natura (vrijwilligers)]]=1,Tb_Activiteiten[[#Headers],[Bijdrage in natura (vrijwilligers)]],""))</f>
        <v/>
      </c>
      <c r="AX1386" t="str">
        <f>IF(ISNUMBER(FIND("overige",Methode_Keuze)),"",IF(Tb_Activiteiten[[#This Row],[Afschrijvingskosten]]=1,Tb_Activiteiten[[#Headers],[Afschrijvingskosten]],""))</f>
        <v/>
      </c>
      <c r="AY1386" t="str">
        <f>IF(ISNUMBER(FIND("overige",Methode_Keuze)),"",IF(Tb_Activiteiten[[#This Row],[Vergoeding]]=1,Tb_Activiteiten[[#Headers],[Vergoeding]],""))</f>
        <v/>
      </c>
      <c r="AZ1386" t="str">
        <f>IF(ISNUMBER(FIND("arbeid",Methode_Keuze)),"",IF(Tb_Activiteiten[[#This Row],[Arbeidskosten - vast tarief (excl eigen arbeid)]]=1,Tb_Activiteiten[[#Headers],[Arbeidskosten - vast tarief (excl eigen arbeid)]],""))</f>
        <v/>
      </c>
      <c r="BA1386" t="str">
        <f>IF(ISNUMBER(FIND("overige",Methode_Keuze)),"",IF(Tb_Activiteiten[[#This Row],[Overige kosten]]=1,Tb_Activiteiten[[#Headers],[Overige kosten]],""))</f>
        <v/>
      </c>
    </row>
    <row r="1387" spans="15:53" x14ac:dyDescent="0.25">
      <c r="O1387" s="56"/>
      <c r="Q1387" t="str">
        <f>IFERROR(IF(VLOOKUP(Tb_Activiteiten[[#This Row],[Openstelling]],Tb_Openstelling[],2,0)=1,1,""),"")</f>
        <v/>
      </c>
      <c r="AK1387" t="str">
        <f>IF(ISNUMBER(FIND("arbeid",Methode_Keuze)),"",IF(ISNUMBER(FIND("arbeid",Methode_Keuze)),"",IF(Tb_Activiteiten[[#This Row],[Loonkosten]]=1,Tb_Activiteiten[[#Headers],[Loonkosten]],"")))</f>
        <v/>
      </c>
      <c r="AL1387" t="str">
        <f>IF(ISNUMBER(FIND("arbeid",Methode_Keuze)),"",IF(ISNUMBER(FIND("arbeid",Methode_Keuze)),"",IF(Tb_Activiteiten[[#This Row],[Eigen arbeid]]=1,Tb_Activiteiten[[#Headers],[Eigen arbeid]],"")))</f>
        <v/>
      </c>
      <c r="AM1387" t="str">
        <f>IF(ISNUMBER(FIND("arbeid",Methode_Keuze)),"",IF(ISNUMBER(FIND("arbeid",Methode_Keuze)),"",IF(Tb_Activiteiten[[#This Row],[Projectmedewerker]]=1,Tb_Activiteiten[[#Headers],[Projectmedewerker]],"")))</f>
        <v/>
      </c>
      <c r="AN1387" t="str">
        <f>IF(ISNUMBER(FIND("arbeid",Methode_Keuze)),"",IF(ISNUMBER(FIND("arbeid",Methode_Keuze)),"",IF(Tb_Activiteiten[[#This Row],[Landbouwer]]=1,Tb_Activiteiten[[#Headers],[Landbouwer]],"")))</f>
        <v/>
      </c>
      <c r="AO1387" t="str">
        <f>IF(ISNUMBER(FIND("arbeid",Methode_Keuze)),"",IF(ISNUMBER(FIND("arbeid",Methode_Keuze)),"",IF(Tb_Activiteiten[[#This Row],[Adviseur]]=1,Tb_Activiteiten[[#Headers],[Adviseur]],"")))</f>
        <v/>
      </c>
      <c r="AP1387" t="str">
        <f>IF(ISNUMBER(FIND("arbeid",Methode_Keuze)),"",IF(ISNUMBER(FIND("arbeid",Methode_Keuze)),"",IF(Tb_Activiteiten[[#This Row],[Projectleider/Expert]]=1,Tb_Activiteiten[[#Headers],[Projectleider/Expert]],"")))</f>
        <v/>
      </c>
      <c r="AQ1387" t="str">
        <f>IF(ISNUMBER(FIND("arbeid",Methode_Keuze)),"",IF(ISNUMBER(FIND("arbeid",Methode_Keuze)),"",IF(Tb_Activiteiten[[#This Row],[Arbeidskosten]]=1,Tb_Activiteiten[[#Headers],[Arbeidskosten]],"")))</f>
        <v/>
      </c>
      <c r="AR1387" t="str">
        <f>IF(ISNUMBER(FIND("arbeid",Methode_Keuze)),"",IF(ISNUMBER(FIND("arbeid",Methode_Keuze)),"",IF(Tb_Activiteiten[[#This Row],[Arbeidskosten op basis van IKS]]=1,Tb_Activiteiten[[#Headers],[Arbeidskosten op basis van IKS]],"")))</f>
        <v/>
      </c>
      <c r="AS1387" t="str">
        <f>IF(ISNUMBER(FIND("overige",Methode_Keuze)),"",IF(Tb_Activiteiten[[#This Row],[Kosten derden exclusief btw]]=1,Tb_Activiteiten[[#Headers],[Kosten derden exclusief btw]],""))</f>
        <v/>
      </c>
      <c r="AT1387" t="str">
        <f>IF(ISNUMBER(FIND("overige",Methode_Keuze)),"",IF(Tb_Activiteiten[[#This Row],[Niet verrekenbare btw]]=1,Tb_Activiteiten[[#Headers],[Niet verrekenbare btw]],""))</f>
        <v/>
      </c>
      <c r="AU1387" t="str">
        <f>IF(ISNUMBER(FIND("overige",Methode_Keuze)),"",IF(Tb_Activiteiten[[#This Row],[Grondkosten]]=1,Tb_Activiteiten[[#Headers],[Grondkosten]],""))</f>
        <v/>
      </c>
      <c r="AV1387" t="str">
        <f>IF(ISNUMBER(FIND("overige",Methode_Keuze)),"",IF(Tb_Activiteiten[[#This Row],[Bijdrage in natura (overige)]]=1,Tb_Activiteiten[[#Headers],[Bijdrage in natura (overige)]],""))</f>
        <v/>
      </c>
      <c r="AW1387" t="str">
        <f>IF(ISNUMBER(FIND("overige",Methode_Keuze)),"",IF(Tb_Activiteiten[[#This Row],[Bijdrage in natura (vrijwilligers)]]=1,Tb_Activiteiten[[#Headers],[Bijdrage in natura (vrijwilligers)]],""))</f>
        <v/>
      </c>
      <c r="AX1387" t="str">
        <f>IF(ISNUMBER(FIND("overige",Methode_Keuze)),"",IF(Tb_Activiteiten[[#This Row],[Afschrijvingskosten]]=1,Tb_Activiteiten[[#Headers],[Afschrijvingskosten]],""))</f>
        <v/>
      </c>
      <c r="AY1387" t="str">
        <f>IF(ISNUMBER(FIND("overige",Methode_Keuze)),"",IF(Tb_Activiteiten[[#This Row],[Vergoeding]]=1,Tb_Activiteiten[[#Headers],[Vergoeding]],""))</f>
        <v/>
      </c>
      <c r="AZ1387" t="str">
        <f>IF(ISNUMBER(FIND("arbeid",Methode_Keuze)),"",IF(Tb_Activiteiten[[#This Row],[Arbeidskosten - vast tarief (excl eigen arbeid)]]=1,Tb_Activiteiten[[#Headers],[Arbeidskosten - vast tarief (excl eigen arbeid)]],""))</f>
        <v/>
      </c>
      <c r="BA1387" t="str">
        <f>IF(ISNUMBER(FIND("overige",Methode_Keuze)),"",IF(Tb_Activiteiten[[#This Row],[Overige kosten]]=1,Tb_Activiteiten[[#Headers],[Overige kosten]],""))</f>
        <v/>
      </c>
    </row>
    <row r="1388" spans="15:53" x14ac:dyDescent="0.25">
      <c r="O1388" s="56"/>
      <c r="Q1388" t="str">
        <f>IFERROR(IF(VLOOKUP(Tb_Activiteiten[[#This Row],[Openstelling]],Tb_Openstelling[],2,0)=1,1,""),"")</f>
        <v/>
      </c>
      <c r="AK1388" t="str">
        <f>IF(ISNUMBER(FIND("arbeid",Methode_Keuze)),"",IF(ISNUMBER(FIND("arbeid",Methode_Keuze)),"",IF(Tb_Activiteiten[[#This Row],[Loonkosten]]=1,Tb_Activiteiten[[#Headers],[Loonkosten]],"")))</f>
        <v/>
      </c>
      <c r="AL1388" t="str">
        <f>IF(ISNUMBER(FIND("arbeid",Methode_Keuze)),"",IF(ISNUMBER(FIND("arbeid",Methode_Keuze)),"",IF(Tb_Activiteiten[[#This Row],[Eigen arbeid]]=1,Tb_Activiteiten[[#Headers],[Eigen arbeid]],"")))</f>
        <v/>
      </c>
      <c r="AM1388" t="str">
        <f>IF(ISNUMBER(FIND("arbeid",Methode_Keuze)),"",IF(ISNUMBER(FIND("arbeid",Methode_Keuze)),"",IF(Tb_Activiteiten[[#This Row],[Projectmedewerker]]=1,Tb_Activiteiten[[#Headers],[Projectmedewerker]],"")))</f>
        <v/>
      </c>
      <c r="AN1388" t="str">
        <f>IF(ISNUMBER(FIND("arbeid",Methode_Keuze)),"",IF(ISNUMBER(FIND("arbeid",Methode_Keuze)),"",IF(Tb_Activiteiten[[#This Row],[Landbouwer]]=1,Tb_Activiteiten[[#Headers],[Landbouwer]],"")))</f>
        <v/>
      </c>
      <c r="AO1388" t="str">
        <f>IF(ISNUMBER(FIND("arbeid",Methode_Keuze)),"",IF(ISNUMBER(FIND("arbeid",Methode_Keuze)),"",IF(Tb_Activiteiten[[#This Row],[Adviseur]]=1,Tb_Activiteiten[[#Headers],[Adviseur]],"")))</f>
        <v/>
      </c>
      <c r="AP1388" t="str">
        <f>IF(ISNUMBER(FIND("arbeid",Methode_Keuze)),"",IF(ISNUMBER(FIND("arbeid",Methode_Keuze)),"",IF(Tb_Activiteiten[[#This Row],[Projectleider/Expert]]=1,Tb_Activiteiten[[#Headers],[Projectleider/Expert]],"")))</f>
        <v/>
      </c>
      <c r="AQ1388" t="str">
        <f>IF(ISNUMBER(FIND("arbeid",Methode_Keuze)),"",IF(ISNUMBER(FIND("arbeid",Methode_Keuze)),"",IF(Tb_Activiteiten[[#This Row],[Arbeidskosten]]=1,Tb_Activiteiten[[#Headers],[Arbeidskosten]],"")))</f>
        <v/>
      </c>
      <c r="AR1388" t="str">
        <f>IF(ISNUMBER(FIND("arbeid",Methode_Keuze)),"",IF(ISNUMBER(FIND("arbeid",Methode_Keuze)),"",IF(Tb_Activiteiten[[#This Row],[Arbeidskosten op basis van IKS]]=1,Tb_Activiteiten[[#Headers],[Arbeidskosten op basis van IKS]],"")))</f>
        <v/>
      </c>
      <c r="AS1388" t="str">
        <f>IF(ISNUMBER(FIND("overige",Methode_Keuze)),"",IF(Tb_Activiteiten[[#This Row],[Kosten derden exclusief btw]]=1,Tb_Activiteiten[[#Headers],[Kosten derden exclusief btw]],""))</f>
        <v/>
      </c>
      <c r="AT1388" t="str">
        <f>IF(ISNUMBER(FIND("overige",Methode_Keuze)),"",IF(Tb_Activiteiten[[#This Row],[Niet verrekenbare btw]]=1,Tb_Activiteiten[[#Headers],[Niet verrekenbare btw]],""))</f>
        <v/>
      </c>
      <c r="AU1388" t="str">
        <f>IF(ISNUMBER(FIND("overige",Methode_Keuze)),"",IF(Tb_Activiteiten[[#This Row],[Grondkosten]]=1,Tb_Activiteiten[[#Headers],[Grondkosten]],""))</f>
        <v/>
      </c>
      <c r="AV1388" t="str">
        <f>IF(ISNUMBER(FIND("overige",Methode_Keuze)),"",IF(Tb_Activiteiten[[#This Row],[Bijdrage in natura (overige)]]=1,Tb_Activiteiten[[#Headers],[Bijdrage in natura (overige)]],""))</f>
        <v/>
      </c>
      <c r="AW1388" t="str">
        <f>IF(ISNUMBER(FIND("overige",Methode_Keuze)),"",IF(Tb_Activiteiten[[#This Row],[Bijdrage in natura (vrijwilligers)]]=1,Tb_Activiteiten[[#Headers],[Bijdrage in natura (vrijwilligers)]],""))</f>
        <v/>
      </c>
      <c r="AX1388" t="str">
        <f>IF(ISNUMBER(FIND("overige",Methode_Keuze)),"",IF(Tb_Activiteiten[[#This Row],[Afschrijvingskosten]]=1,Tb_Activiteiten[[#Headers],[Afschrijvingskosten]],""))</f>
        <v/>
      </c>
      <c r="AY1388" t="str">
        <f>IF(ISNUMBER(FIND("overige",Methode_Keuze)),"",IF(Tb_Activiteiten[[#This Row],[Vergoeding]]=1,Tb_Activiteiten[[#Headers],[Vergoeding]],""))</f>
        <v/>
      </c>
      <c r="AZ1388" t="str">
        <f>IF(ISNUMBER(FIND("arbeid",Methode_Keuze)),"",IF(Tb_Activiteiten[[#This Row],[Arbeidskosten - vast tarief (excl eigen arbeid)]]=1,Tb_Activiteiten[[#Headers],[Arbeidskosten - vast tarief (excl eigen arbeid)]],""))</f>
        <v/>
      </c>
      <c r="BA1388" t="str">
        <f>IF(ISNUMBER(FIND("overige",Methode_Keuze)),"",IF(Tb_Activiteiten[[#This Row],[Overige kosten]]=1,Tb_Activiteiten[[#Headers],[Overige kosten]],""))</f>
        <v/>
      </c>
    </row>
    <row r="1389" spans="15:53" x14ac:dyDescent="0.25">
      <c r="O1389" s="56"/>
      <c r="Q1389" t="str">
        <f>IFERROR(IF(VLOOKUP(Tb_Activiteiten[[#This Row],[Openstelling]],Tb_Openstelling[],2,0)=1,1,""),"")</f>
        <v/>
      </c>
      <c r="AK1389" t="str">
        <f>IF(ISNUMBER(FIND("arbeid",Methode_Keuze)),"",IF(ISNUMBER(FIND("arbeid",Methode_Keuze)),"",IF(Tb_Activiteiten[[#This Row],[Loonkosten]]=1,Tb_Activiteiten[[#Headers],[Loonkosten]],"")))</f>
        <v/>
      </c>
      <c r="AL1389" t="str">
        <f>IF(ISNUMBER(FIND("arbeid",Methode_Keuze)),"",IF(ISNUMBER(FIND("arbeid",Methode_Keuze)),"",IF(Tb_Activiteiten[[#This Row],[Eigen arbeid]]=1,Tb_Activiteiten[[#Headers],[Eigen arbeid]],"")))</f>
        <v/>
      </c>
      <c r="AM1389" t="str">
        <f>IF(ISNUMBER(FIND("arbeid",Methode_Keuze)),"",IF(ISNUMBER(FIND("arbeid",Methode_Keuze)),"",IF(Tb_Activiteiten[[#This Row],[Projectmedewerker]]=1,Tb_Activiteiten[[#Headers],[Projectmedewerker]],"")))</f>
        <v/>
      </c>
      <c r="AN1389" t="str">
        <f>IF(ISNUMBER(FIND("arbeid",Methode_Keuze)),"",IF(ISNUMBER(FIND("arbeid",Methode_Keuze)),"",IF(Tb_Activiteiten[[#This Row],[Landbouwer]]=1,Tb_Activiteiten[[#Headers],[Landbouwer]],"")))</f>
        <v/>
      </c>
      <c r="AO1389" t="str">
        <f>IF(ISNUMBER(FIND("arbeid",Methode_Keuze)),"",IF(ISNUMBER(FIND("arbeid",Methode_Keuze)),"",IF(Tb_Activiteiten[[#This Row],[Adviseur]]=1,Tb_Activiteiten[[#Headers],[Adviseur]],"")))</f>
        <v/>
      </c>
      <c r="AP1389" t="str">
        <f>IF(ISNUMBER(FIND("arbeid",Methode_Keuze)),"",IF(ISNUMBER(FIND("arbeid",Methode_Keuze)),"",IF(Tb_Activiteiten[[#This Row],[Projectleider/Expert]]=1,Tb_Activiteiten[[#Headers],[Projectleider/Expert]],"")))</f>
        <v/>
      </c>
      <c r="AQ1389" t="str">
        <f>IF(ISNUMBER(FIND("arbeid",Methode_Keuze)),"",IF(ISNUMBER(FIND("arbeid",Methode_Keuze)),"",IF(Tb_Activiteiten[[#This Row],[Arbeidskosten]]=1,Tb_Activiteiten[[#Headers],[Arbeidskosten]],"")))</f>
        <v/>
      </c>
      <c r="AR1389" t="str">
        <f>IF(ISNUMBER(FIND("arbeid",Methode_Keuze)),"",IF(ISNUMBER(FIND("arbeid",Methode_Keuze)),"",IF(Tb_Activiteiten[[#This Row],[Arbeidskosten op basis van IKS]]=1,Tb_Activiteiten[[#Headers],[Arbeidskosten op basis van IKS]],"")))</f>
        <v/>
      </c>
      <c r="AS1389" t="str">
        <f>IF(ISNUMBER(FIND("overige",Methode_Keuze)),"",IF(Tb_Activiteiten[[#This Row],[Kosten derden exclusief btw]]=1,Tb_Activiteiten[[#Headers],[Kosten derden exclusief btw]],""))</f>
        <v/>
      </c>
      <c r="AT1389" t="str">
        <f>IF(ISNUMBER(FIND("overige",Methode_Keuze)),"",IF(Tb_Activiteiten[[#This Row],[Niet verrekenbare btw]]=1,Tb_Activiteiten[[#Headers],[Niet verrekenbare btw]],""))</f>
        <v/>
      </c>
      <c r="AU1389" t="str">
        <f>IF(ISNUMBER(FIND("overige",Methode_Keuze)),"",IF(Tb_Activiteiten[[#This Row],[Grondkosten]]=1,Tb_Activiteiten[[#Headers],[Grondkosten]],""))</f>
        <v/>
      </c>
      <c r="AV1389" t="str">
        <f>IF(ISNUMBER(FIND("overige",Methode_Keuze)),"",IF(Tb_Activiteiten[[#This Row],[Bijdrage in natura (overige)]]=1,Tb_Activiteiten[[#Headers],[Bijdrage in natura (overige)]],""))</f>
        <v/>
      </c>
      <c r="AW1389" t="str">
        <f>IF(ISNUMBER(FIND("overige",Methode_Keuze)),"",IF(Tb_Activiteiten[[#This Row],[Bijdrage in natura (vrijwilligers)]]=1,Tb_Activiteiten[[#Headers],[Bijdrage in natura (vrijwilligers)]],""))</f>
        <v/>
      </c>
      <c r="AX1389" t="str">
        <f>IF(ISNUMBER(FIND("overige",Methode_Keuze)),"",IF(Tb_Activiteiten[[#This Row],[Afschrijvingskosten]]=1,Tb_Activiteiten[[#Headers],[Afschrijvingskosten]],""))</f>
        <v/>
      </c>
      <c r="AY1389" t="str">
        <f>IF(ISNUMBER(FIND("overige",Methode_Keuze)),"",IF(Tb_Activiteiten[[#This Row],[Vergoeding]]=1,Tb_Activiteiten[[#Headers],[Vergoeding]],""))</f>
        <v/>
      </c>
      <c r="AZ1389" t="str">
        <f>IF(ISNUMBER(FIND("arbeid",Methode_Keuze)),"",IF(Tb_Activiteiten[[#This Row],[Arbeidskosten - vast tarief (excl eigen arbeid)]]=1,Tb_Activiteiten[[#Headers],[Arbeidskosten - vast tarief (excl eigen arbeid)]],""))</f>
        <v/>
      </c>
      <c r="BA1389" t="str">
        <f>IF(ISNUMBER(FIND("overige",Methode_Keuze)),"",IF(Tb_Activiteiten[[#This Row],[Overige kosten]]=1,Tb_Activiteiten[[#Headers],[Overige kosten]],""))</f>
        <v/>
      </c>
    </row>
    <row r="1390" spans="15:53" x14ac:dyDescent="0.25">
      <c r="O1390" s="56"/>
      <c r="Q1390" t="str">
        <f>IFERROR(IF(VLOOKUP(Tb_Activiteiten[[#This Row],[Openstelling]],Tb_Openstelling[],2,0)=1,1,""),"")</f>
        <v/>
      </c>
      <c r="AK1390" t="str">
        <f>IF(ISNUMBER(FIND("arbeid",Methode_Keuze)),"",IF(ISNUMBER(FIND("arbeid",Methode_Keuze)),"",IF(Tb_Activiteiten[[#This Row],[Loonkosten]]=1,Tb_Activiteiten[[#Headers],[Loonkosten]],"")))</f>
        <v/>
      </c>
      <c r="AL1390" t="str">
        <f>IF(ISNUMBER(FIND("arbeid",Methode_Keuze)),"",IF(ISNUMBER(FIND("arbeid",Methode_Keuze)),"",IF(Tb_Activiteiten[[#This Row],[Eigen arbeid]]=1,Tb_Activiteiten[[#Headers],[Eigen arbeid]],"")))</f>
        <v/>
      </c>
      <c r="AM1390" t="str">
        <f>IF(ISNUMBER(FIND("arbeid",Methode_Keuze)),"",IF(ISNUMBER(FIND("arbeid",Methode_Keuze)),"",IF(Tb_Activiteiten[[#This Row],[Projectmedewerker]]=1,Tb_Activiteiten[[#Headers],[Projectmedewerker]],"")))</f>
        <v/>
      </c>
      <c r="AN1390" t="str">
        <f>IF(ISNUMBER(FIND("arbeid",Methode_Keuze)),"",IF(ISNUMBER(FIND("arbeid",Methode_Keuze)),"",IF(Tb_Activiteiten[[#This Row],[Landbouwer]]=1,Tb_Activiteiten[[#Headers],[Landbouwer]],"")))</f>
        <v/>
      </c>
      <c r="AO1390" t="str">
        <f>IF(ISNUMBER(FIND("arbeid",Methode_Keuze)),"",IF(ISNUMBER(FIND("arbeid",Methode_Keuze)),"",IF(Tb_Activiteiten[[#This Row],[Adviseur]]=1,Tb_Activiteiten[[#Headers],[Adviseur]],"")))</f>
        <v/>
      </c>
      <c r="AP1390" t="str">
        <f>IF(ISNUMBER(FIND("arbeid",Methode_Keuze)),"",IF(ISNUMBER(FIND("arbeid",Methode_Keuze)),"",IF(Tb_Activiteiten[[#This Row],[Projectleider/Expert]]=1,Tb_Activiteiten[[#Headers],[Projectleider/Expert]],"")))</f>
        <v/>
      </c>
      <c r="AQ1390" t="str">
        <f>IF(ISNUMBER(FIND("arbeid",Methode_Keuze)),"",IF(ISNUMBER(FIND("arbeid",Methode_Keuze)),"",IF(Tb_Activiteiten[[#This Row],[Arbeidskosten]]=1,Tb_Activiteiten[[#Headers],[Arbeidskosten]],"")))</f>
        <v/>
      </c>
      <c r="AR1390" t="str">
        <f>IF(ISNUMBER(FIND("arbeid",Methode_Keuze)),"",IF(ISNUMBER(FIND("arbeid",Methode_Keuze)),"",IF(Tb_Activiteiten[[#This Row],[Arbeidskosten op basis van IKS]]=1,Tb_Activiteiten[[#Headers],[Arbeidskosten op basis van IKS]],"")))</f>
        <v/>
      </c>
      <c r="AS1390" t="str">
        <f>IF(ISNUMBER(FIND("overige",Methode_Keuze)),"",IF(Tb_Activiteiten[[#This Row],[Kosten derden exclusief btw]]=1,Tb_Activiteiten[[#Headers],[Kosten derden exclusief btw]],""))</f>
        <v/>
      </c>
      <c r="AT1390" t="str">
        <f>IF(ISNUMBER(FIND("overige",Methode_Keuze)),"",IF(Tb_Activiteiten[[#This Row],[Niet verrekenbare btw]]=1,Tb_Activiteiten[[#Headers],[Niet verrekenbare btw]],""))</f>
        <v/>
      </c>
      <c r="AU1390" t="str">
        <f>IF(ISNUMBER(FIND("overige",Methode_Keuze)),"",IF(Tb_Activiteiten[[#This Row],[Grondkosten]]=1,Tb_Activiteiten[[#Headers],[Grondkosten]],""))</f>
        <v/>
      </c>
      <c r="AV1390" t="str">
        <f>IF(ISNUMBER(FIND("overige",Methode_Keuze)),"",IF(Tb_Activiteiten[[#This Row],[Bijdrage in natura (overige)]]=1,Tb_Activiteiten[[#Headers],[Bijdrage in natura (overige)]],""))</f>
        <v/>
      </c>
      <c r="AW1390" t="str">
        <f>IF(ISNUMBER(FIND("overige",Methode_Keuze)),"",IF(Tb_Activiteiten[[#This Row],[Bijdrage in natura (vrijwilligers)]]=1,Tb_Activiteiten[[#Headers],[Bijdrage in natura (vrijwilligers)]],""))</f>
        <v/>
      </c>
      <c r="AX1390" t="str">
        <f>IF(ISNUMBER(FIND("overige",Methode_Keuze)),"",IF(Tb_Activiteiten[[#This Row],[Afschrijvingskosten]]=1,Tb_Activiteiten[[#Headers],[Afschrijvingskosten]],""))</f>
        <v/>
      </c>
      <c r="AY1390" t="str">
        <f>IF(ISNUMBER(FIND("overige",Methode_Keuze)),"",IF(Tb_Activiteiten[[#This Row],[Vergoeding]]=1,Tb_Activiteiten[[#Headers],[Vergoeding]],""))</f>
        <v/>
      </c>
      <c r="AZ1390" t="str">
        <f>IF(ISNUMBER(FIND("arbeid",Methode_Keuze)),"",IF(Tb_Activiteiten[[#This Row],[Arbeidskosten - vast tarief (excl eigen arbeid)]]=1,Tb_Activiteiten[[#Headers],[Arbeidskosten - vast tarief (excl eigen arbeid)]],""))</f>
        <v/>
      </c>
      <c r="BA1390" t="str">
        <f>IF(ISNUMBER(FIND("overige",Methode_Keuze)),"",IF(Tb_Activiteiten[[#This Row],[Overige kosten]]=1,Tb_Activiteiten[[#Headers],[Overige kosten]],""))</f>
        <v/>
      </c>
    </row>
    <row r="1391" spans="15:53" x14ac:dyDescent="0.25">
      <c r="O1391" s="56"/>
      <c r="Q1391" t="str">
        <f>IFERROR(IF(VLOOKUP(Tb_Activiteiten[[#This Row],[Openstelling]],Tb_Openstelling[],2,0)=1,1,""),"")</f>
        <v/>
      </c>
      <c r="AK1391" t="str">
        <f>IF(ISNUMBER(FIND("arbeid",Methode_Keuze)),"",IF(ISNUMBER(FIND("arbeid",Methode_Keuze)),"",IF(Tb_Activiteiten[[#This Row],[Loonkosten]]=1,Tb_Activiteiten[[#Headers],[Loonkosten]],"")))</f>
        <v/>
      </c>
      <c r="AL1391" t="str">
        <f>IF(ISNUMBER(FIND("arbeid",Methode_Keuze)),"",IF(ISNUMBER(FIND("arbeid",Methode_Keuze)),"",IF(Tb_Activiteiten[[#This Row],[Eigen arbeid]]=1,Tb_Activiteiten[[#Headers],[Eigen arbeid]],"")))</f>
        <v/>
      </c>
      <c r="AM1391" t="str">
        <f>IF(ISNUMBER(FIND("arbeid",Methode_Keuze)),"",IF(ISNUMBER(FIND("arbeid",Methode_Keuze)),"",IF(Tb_Activiteiten[[#This Row],[Projectmedewerker]]=1,Tb_Activiteiten[[#Headers],[Projectmedewerker]],"")))</f>
        <v/>
      </c>
      <c r="AN1391" t="str">
        <f>IF(ISNUMBER(FIND("arbeid",Methode_Keuze)),"",IF(ISNUMBER(FIND("arbeid",Methode_Keuze)),"",IF(Tb_Activiteiten[[#This Row],[Landbouwer]]=1,Tb_Activiteiten[[#Headers],[Landbouwer]],"")))</f>
        <v/>
      </c>
      <c r="AO1391" t="str">
        <f>IF(ISNUMBER(FIND("arbeid",Methode_Keuze)),"",IF(ISNUMBER(FIND("arbeid",Methode_Keuze)),"",IF(Tb_Activiteiten[[#This Row],[Adviseur]]=1,Tb_Activiteiten[[#Headers],[Adviseur]],"")))</f>
        <v/>
      </c>
      <c r="AP1391" t="str">
        <f>IF(ISNUMBER(FIND("arbeid",Methode_Keuze)),"",IF(ISNUMBER(FIND("arbeid",Methode_Keuze)),"",IF(Tb_Activiteiten[[#This Row],[Projectleider/Expert]]=1,Tb_Activiteiten[[#Headers],[Projectleider/Expert]],"")))</f>
        <v/>
      </c>
      <c r="AQ1391" t="str">
        <f>IF(ISNUMBER(FIND("arbeid",Methode_Keuze)),"",IF(ISNUMBER(FIND("arbeid",Methode_Keuze)),"",IF(Tb_Activiteiten[[#This Row],[Arbeidskosten]]=1,Tb_Activiteiten[[#Headers],[Arbeidskosten]],"")))</f>
        <v/>
      </c>
      <c r="AR1391" t="str">
        <f>IF(ISNUMBER(FIND("arbeid",Methode_Keuze)),"",IF(ISNUMBER(FIND("arbeid",Methode_Keuze)),"",IF(Tb_Activiteiten[[#This Row],[Arbeidskosten op basis van IKS]]=1,Tb_Activiteiten[[#Headers],[Arbeidskosten op basis van IKS]],"")))</f>
        <v/>
      </c>
      <c r="AS1391" t="str">
        <f>IF(ISNUMBER(FIND("overige",Methode_Keuze)),"",IF(Tb_Activiteiten[[#This Row],[Kosten derden exclusief btw]]=1,Tb_Activiteiten[[#Headers],[Kosten derden exclusief btw]],""))</f>
        <v/>
      </c>
      <c r="AT1391" t="str">
        <f>IF(ISNUMBER(FIND("overige",Methode_Keuze)),"",IF(Tb_Activiteiten[[#This Row],[Niet verrekenbare btw]]=1,Tb_Activiteiten[[#Headers],[Niet verrekenbare btw]],""))</f>
        <v/>
      </c>
      <c r="AU1391" t="str">
        <f>IF(ISNUMBER(FIND("overige",Methode_Keuze)),"",IF(Tb_Activiteiten[[#This Row],[Grondkosten]]=1,Tb_Activiteiten[[#Headers],[Grondkosten]],""))</f>
        <v/>
      </c>
      <c r="AV1391" t="str">
        <f>IF(ISNUMBER(FIND("overige",Methode_Keuze)),"",IF(Tb_Activiteiten[[#This Row],[Bijdrage in natura (overige)]]=1,Tb_Activiteiten[[#Headers],[Bijdrage in natura (overige)]],""))</f>
        <v/>
      </c>
      <c r="AW1391" t="str">
        <f>IF(ISNUMBER(FIND("overige",Methode_Keuze)),"",IF(Tb_Activiteiten[[#This Row],[Bijdrage in natura (vrijwilligers)]]=1,Tb_Activiteiten[[#Headers],[Bijdrage in natura (vrijwilligers)]],""))</f>
        <v/>
      </c>
      <c r="AX1391" t="str">
        <f>IF(ISNUMBER(FIND("overige",Methode_Keuze)),"",IF(Tb_Activiteiten[[#This Row],[Afschrijvingskosten]]=1,Tb_Activiteiten[[#Headers],[Afschrijvingskosten]],""))</f>
        <v/>
      </c>
      <c r="AY1391" t="str">
        <f>IF(ISNUMBER(FIND("overige",Methode_Keuze)),"",IF(Tb_Activiteiten[[#This Row],[Vergoeding]]=1,Tb_Activiteiten[[#Headers],[Vergoeding]],""))</f>
        <v/>
      </c>
      <c r="AZ1391" t="str">
        <f>IF(ISNUMBER(FIND("arbeid",Methode_Keuze)),"",IF(Tb_Activiteiten[[#This Row],[Arbeidskosten - vast tarief (excl eigen arbeid)]]=1,Tb_Activiteiten[[#Headers],[Arbeidskosten - vast tarief (excl eigen arbeid)]],""))</f>
        <v/>
      </c>
      <c r="BA1391" t="str">
        <f>IF(ISNUMBER(FIND("overige",Methode_Keuze)),"",IF(Tb_Activiteiten[[#This Row],[Overige kosten]]=1,Tb_Activiteiten[[#Headers],[Overige kosten]],""))</f>
        <v/>
      </c>
    </row>
    <row r="1392" spans="15:53" x14ac:dyDescent="0.25">
      <c r="O1392" s="56"/>
      <c r="Q1392" t="str">
        <f>IFERROR(IF(VLOOKUP(Tb_Activiteiten[[#This Row],[Openstelling]],Tb_Openstelling[],2,0)=1,1,""),"")</f>
        <v/>
      </c>
      <c r="AK1392" t="str">
        <f>IF(ISNUMBER(FIND("arbeid",Methode_Keuze)),"",IF(ISNUMBER(FIND("arbeid",Methode_Keuze)),"",IF(Tb_Activiteiten[[#This Row],[Loonkosten]]=1,Tb_Activiteiten[[#Headers],[Loonkosten]],"")))</f>
        <v/>
      </c>
      <c r="AL1392" t="str">
        <f>IF(ISNUMBER(FIND("arbeid",Methode_Keuze)),"",IF(ISNUMBER(FIND("arbeid",Methode_Keuze)),"",IF(Tb_Activiteiten[[#This Row],[Eigen arbeid]]=1,Tb_Activiteiten[[#Headers],[Eigen arbeid]],"")))</f>
        <v/>
      </c>
      <c r="AM1392" t="str">
        <f>IF(ISNUMBER(FIND("arbeid",Methode_Keuze)),"",IF(ISNUMBER(FIND("arbeid",Methode_Keuze)),"",IF(Tb_Activiteiten[[#This Row],[Projectmedewerker]]=1,Tb_Activiteiten[[#Headers],[Projectmedewerker]],"")))</f>
        <v/>
      </c>
      <c r="AN1392" t="str">
        <f>IF(ISNUMBER(FIND("arbeid",Methode_Keuze)),"",IF(ISNUMBER(FIND("arbeid",Methode_Keuze)),"",IF(Tb_Activiteiten[[#This Row],[Landbouwer]]=1,Tb_Activiteiten[[#Headers],[Landbouwer]],"")))</f>
        <v/>
      </c>
      <c r="AO1392" t="str">
        <f>IF(ISNUMBER(FIND("arbeid",Methode_Keuze)),"",IF(ISNUMBER(FIND("arbeid",Methode_Keuze)),"",IF(Tb_Activiteiten[[#This Row],[Adviseur]]=1,Tb_Activiteiten[[#Headers],[Adviseur]],"")))</f>
        <v/>
      </c>
      <c r="AP1392" t="str">
        <f>IF(ISNUMBER(FIND("arbeid",Methode_Keuze)),"",IF(ISNUMBER(FIND("arbeid",Methode_Keuze)),"",IF(Tb_Activiteiten[[#This Row],[Projectleider/Expert]]=1,Tb_Activiteiten[[#Headers],[Projectleider/Expert]],"")))</f>
        <v/>
      </c>
      <c r="AQ1392" t="str">
        <f>IF(ISNUMBER(FIND("arbeid",Methode_Keuze)),"",IF(ISNUMBER(FIND("arbeid",Methode_Keuze)),"",IF(Tb_Activiteiten[[#This Row],[Arbeidskosten]]=1,Tb_Activiteiten[[#Headers],[Arbeidskosten]],"")))</f>
        <v/>
      </c>
      <c r="AR1392" t="str">
        <f>IF(ISNUMBER(FIND("arbeid",Methode_Keuze)),"",IF(ISNUMBER(FIND("arbeid",Methode_Keuze)),"",IF(Tb_Activiteiten[[#This Row],[Arbeidskosten op basis van IKS]]=1,Tb_Activiteiten[[#Headers],[Arbeidskosten op basis van IKS]],"")))</f>
        <v/>
      </c>
      <c r="AS1392" t="str">
        <f>IF(ISNUMBER(FIND("overige",Methode_Keuze)),"",IF(Tb_Activiteiten[[#This Row],[Kosten derden exclusief btw]]=1,Tb_Activiteiten[[#Headers],[Kosten derden exclusief btw]],""))</f>
        <v/>
      </c>
      <c r="AT1392" t="str">
        <f>IF(ISNUMBER(FIND("overige",Methode_Keuze)),"",IF(Tb_Activiteiten[[#This Row],[Niet verrekenbare btw]]=1,Tb_Activiteiten[[#Headers],[Niet verrekenbare btw]],""))</f>
        <v/>
      </c>
      <c r="AU1392" t="str">
        <f>IF(ISNUMBER(FIND("overige",Methode_Keuze)),"",IF(Tb_Activiteiten[[#This Row],[Grondkosten]]=1,Tb_Activiteiten[[#Headers],[Grondkosten]],""))</f>
        <v/>
      </c>
      <c r="AV1392" t="str">
        <f>IF(ISNUMBER(FIND("overige",Methode_Keuze)),"",IF(Tb_Activiteiten[[#This Row],[Bijdrage in natura (overige)]]=1,Tb_Activiteiten[[#Headers],[Bijdrage in natura (overige)]],""))</f>
        <v/>
      </c>
      <c r="AW1392" t="str">
        <f>IF(ISNUMBER(FIND("overige",Methode_Keuze)),"",IF(Tb_Activiteiten[[#This Row],[Bijdrage in natura (vrijwilligers)]]=1,Tb_Activiteiten[[#Headers],[Bijdrage in natura (vrijwilligers)]],""))</f>
        <v/>
      </c>
      <c r="AX1392" t="str">
        <f>IF(ISNUMBER(FIND("overige",Methode_Keuze)),"",IF(Tb_Activiteiten[[#This Row],[Afschrijvingskosten]]=1,Tb_Activiteiten[[#Headers],[Afschrijvingskosten]],""))</f>
        <v/>
      </c>
      <c r="AY1392" t="str">
        <f>IF(ISNUMBER(FIND("overige",Methode_Keuze)),"",IF(Tb_Activiteiten[[#This Row],[Vergoeding]]=1,Tb_Activiteiten[[#Headers],[Vergoeding]],""))</f>
        <v/>
      </c>
      <c r="AZ1392" t="str">
        <f>IF(ISNUMBER(FIND("arbeid",Methode_Keuze)),"",IF(Tb_Activiteiten[[#This Row],[Arbeidskosten - vast tarief (excl eigen arbeid)]]=1,Tb_Activiteiten[[#Headers],[Arbeidskosten - vast tarief (excl eigen arbeid)]],""))</f>
        <v/>
      </c>
      <c r="BA1392" t="str">
        <f>IF(ISNUMBER(FIND("overige",Methode_Keuze)),"",IF(Tb_Activiteiten[[#This Row],[Overige kosten]]=1,Tb_Activiteiten[[#Headers],[Overige kosten]],""))</f>
        <v/>
      </c>
    </row>
    <row r="1393" spans="15:53" x14ac:dyDescent="0.25">
      <c r="O1393" s="56"/>
      <c r="Q1393" t="str">
        <f>IFERROR(IF(VLOOKUP(Tb_Activiteiten[[#This Row],[Openstelling]],Tb_Openstelling[],2,0)=1,1,""),"")</f>
        <v/>
      </c>
      <c r="AK1393" t="str">
        <f>IF(ISNUMBER(FIND("arbeid",Methode_Keuze)),"",IF(ISNUMBER(FIND("arbeid",Methode_Keuze)),"",IF(Tb_Activiteiten[[#This Row],[Loonkosten]]=1,Tb_Activiteiten[[#Headers],[Loonkosten]],"")))</f>
        <v/>
      </c>
      <c r="AL1393" t="str">
        <f>IF(ISNUMBER(FIND("arbeid",Methode_Keuze)),"",IF(ISNUMBER(FIND("arbeid",Methode_Keuze)),"",IF(Tb_Activiteiten[[#This Row],[Eigen arbeid]]=1,Tb_Activiteiten[[#Headers],[Eigen arbeid]],"")))</f>
        <v/>
      </c>
      <c r="AM1393" t="str">
        <f>IF(ISNUMBER(FIND("arbeid",Methode_Keuze)),"",IF(ISNUMBER(FIND("arbeid",Methode_Keuze)),"",IF(Tb_Activiteiten[[#This Row],[Projectmedewerker]]=1,Tb_Activiteiten[[#Headers],[Projectmedewerker]],"")))</f>
        <v/>
      </c>
      <c r="AN1393" t="str">
        <f>IF(ISNUMBER(FIND("arbeid",Methode_Keuze)),"",IF(ISNUMBER(FIND("arbeid",Methode_Keuze)),"",IF(Tb_Activiteiten[[#This Row],[Landbouwer]]=1,Tb_Activiteiten[[#Headers],[Landbouwer]],"")))</f>
        <v/>
      </c>
      <c r="AO1393" t="str">
        <f>IF(ISNUMBER(FIND("arbeid",Methode_Keuze)),"",IF(ISNUMBER(FIND("arbeid",Methode_Keuze)),"",IF(Tb_Activiteiten[[#This Row],[Adviseur]]=1,Tb_Activiteiten[[#Headers],[Adviseur]],"")))</f>
        <v/>
      </c>
      <c r="AP1393" t="str">
        <f>IF(ISNUMBER(FIND("arbeid",Methode_Keuze)),"",IF(ISNUMBER(FIND("arbeid",Methode_Keuze)),"",IF(Tb_Activiteiten[[#This Row],[Projectleider/Expert]]=1,Tb_Activiteiten[[#Headers],[Projectleider/Expert]],"")))</f>
        <v/>
      </c>
      <c r="AQ1393" t="str">
        <f>IF(ISNUMBER(FIND("arbeid",Methode_Keuze)),"",IF(ISNUMBER(FIND("arbeid",Methode_Keuze)),"",IF(Tb_Activiteiten[[#This Row],[Arbeidskosten]]=1,Tb_Activiteiten[[#Headers],[Arbeidskosten]],"")))</f>
        <v/>
      </c>
      <c r="AR1393" t="str">
        <f>IF(ISNUMBER(FIND("arbeid",Methode_Keuze)),"",IF(ISNUMBER(FIND("arbeid",Methode_Keuze)),"",IF(Tb_Activiteiten[[#This Row],[Arbeidskosten op basis van IKS]]=1,Tb_Activiteiten[[#Headers],[Arbeidskosten op basis van IKS]],"")))</f>
        <v/>
      </c>
      <c r="AS1393" t="str">
        <f>IF(ISNUMBER(FIND("overige",Methode_Keuze)),"",IF(Tb_Activiteiten[[#This Row],[Kosten derden exclusief btw]]=1,Tb_Activiteiten[[#Headers],[Kosten derden exclusief btw]],""))</f>
        <v/>
      </c>
      <c r="AT1393" t="str">
        <f>IF(ISNUMBER(FIND("overige",Methode_Keuze)),"",IF(Tb_Activiteiten[[#This Row],[Niet verrekenbare btw]]=1,Tb_Activiteiten[[#Headers],[Niet verrekenbare btw]],""))</f>
        <v/>
      </c>
      <c r="AU1393" t="str">
        <f>IF(ISNUMBER(FIND("overige",Methode_Keuze)),"",IF(Tb_Activiteiten[[#This Row],[Grondkosten]]=1,Tb_Activiteiten[[#Headers],[Grondkosten]],""))</f>
        <v/>
      </c>
      <c r="AV1393" t="str">
        <f>IF(ISNUMBER(FIND("overige",Methode_Keuze)),"",IF(Tb_Activiteiten[[#This Row],[Bijdrage in natura (overige)]]=1,Tb_Activiteiten[[#Headers],[Bijdrage in natura (overige)]],""))</f>
        <v/>
      </c>
      <c r="AW1393" t="str">
        <f>IF(ISNUMBER(FIND("overige",Methode_Keuze)),"",IF(Tb_Activiteiten[[#This Row],[Bijdrage in natura (vrijwilligers)]]=1,Tb_Activiteiten[[#Headers],[Bijdrage in natura (vrijwilligers)]],""))</f>
        <v/>
      </c>
      <c r="AX1393" t="str">
        <f>IF(ISNUMBER(FIND("overige",Methode_Keuze)),"",IF(Tb_Activiteiten[[#This Row],[Afschrijvingskosten]]=1,Tb_Activiteiten[[#Headers],[Afschrijvingskosten]],""))</f>
        <v/>
      </c>
      <c r="AY1393" t="str">
        <f>IF(ISNUMBER(FIND("overige",Methode_Keuze)),"",IF(Tb_Activiteiten[[#This Row],[Vergoeding]]=1,Tb_Activiteiten[[#Headers],[Vergoeding]],""))</f>
        <v/>
      </c>
      <c r="AZ1393" t="str">
        <f>IF(ISNUMBER(FIND("arbeid",Methode_Keuze)),"",IF(Tb_Activiteiten[[#This Row],[Arbeidskosten - vast tarief (excl eigen arbeid)]]=1,Tb_Activiteiten[[#Headers],[Arbeidskosten - vast tarief (excl eigen arbeid)]],""))</f>
        <v/>
      </c>
      <c r="BA1393" t="str">
        <f>IF(ISNUMBER(FIND("overige",Methode_Keuze)),"",IF(Tb_Activiteiten[[#This Row],[Overige kosten]]=1,Tb_Activiteiten[[#Headers],[Overige kosten]],""))</f>
        <v/>
      </c>
    </row>
    <row r="1394" spans="15:53" x14ac:dyDescent="0.25">
      <c r="O1394" s="56"/>
      <c r="Q1394" t="str">
        <f>IFERROR(IF(VLOOKUP(Tb_Activiteiten[[#This Row],[Openstelling]],Tb_Openstelling[],2,0)=1,1,""),"")</f>
        <v/>
      </c>
      <c r="AK1394" t="str">
        <f>IF(ISNUMBER(FIND("arbeid",Methode_Keuze)),"",IF(ISNUMBER(FIND("arbeid",Methode_Keuze)),"",IF(Tb_Activiteiten[[#This Row],[Loonkosten]]=1,Tb_Activiteiten[[#Headers],[Loonkosten]],"")))</f>
        <v/>
      </c>
      <c r="AL1394" t="str">
        <f>IF(ISNUMBER(FIND("arbeid",Methode_Keuze)),"",IF(ISNUMBER(FIND("arbeid",Methode_Keuze)),"",IF(Tb_Activiteiten[[#This Row],[Eigen arbeid]]=1,Tb_Activiteiten[[#Headers],[Eigen arbeid]],"")))</f>
        <v/>
      </c>
      <c r="AM1394" t="str">
        <f>IF(ISNUMBER(FIND("arbeid",Methode_Keuze)),"",IF(ISNUMBER(FIND("arbeid",Methode_Keuze)),"",IF(Tb_Activiteiten[[#This Row],[Projectmedewerker]]=1,Tb_Activiteiten[[#Headers],[Projectmedewerker]],"")))</f>
        <v/>
      </c>
      <c r="AN1394" t="str">
        <f>IF(ISNUMBER(FIND("arbeid",Methode_Keuze)),"",IF(ISNUMBER(FIND("arbeid",Methode_Keuze)),"",IF(Tb_Activiteiten[[#This Row],[Landbouwer]]=1,Tb_Activiteiten[[#Headers],[Landbouwer]],"")))</f>
        <v/>
      </c>
      <c r="AO1394" t="str">
        <f>IF(ISNUMBER(FIND("arbeid",Methode_Keuze)),"",IF(ISNUMBER(FIND("arbeid",Methode_Keuze)),"",IF(Tb_Activiteiten[[#This Row],[Adviseur]]=1,Tb_Activiteiten[[#Headers],[Adviseur]],"")))</f>
        <v/>
      </c>
      <c r="AP1394" t="str">
        <f>IF(ISNUMBER(FIND("arbeid",Methode_Keuze)),"",IF(ISNUMBER(FIND("arbeid",Methode_Keuze)),"",IF(Tb_Activiteiten[[#This Row],[Projectleider/Expert]]=1,Tb_Activiteiten[[#Headers],[Projectleider/Expert]],"")))</f>
        <v/>
      </c>
      <c r="AQ1394" t="str">
        <f>IF(ISNUMBER(FIND("arbeid",Methode_Keuze)),"",IF(ISNUMBER(FIND("arbeid",Methode_Keuze)),"",IF(Tb_Activiteiten[[#This Row],[Arbeidskosten]]=1,Tb_Activiteiten[[#Headers],[Arbeidskosten]],"")))</f>
        <v/>
      </c>
      <c r="AR1394" t="str">
        <f>IF(ISNUMBER(FIND("arbeid",Methode_Keuze)),"",IF(ISNUMBER(FIND("arbeid",Methode_Keuze)),"",IF(Tb_Activiteiten[[#This Row],[Arbeidskosten op basis van IKS]]=1,Tb_Activiteiten[[#Headers],[Arbeidskosten op basis van IKS]],"")))</f>
        <v/>
      </c>
      <c r="AS1394" t="str">
        <f>IF(ISNUMBER(FIND("overige",Methode_Keuze)),"",IF(Tb_Activiteiten[[#This Row],[Kosten derden exclusief btw]]=1,Tb_Activiteiten[[#Headers],[Kosten derden exclusief btw]],""))</f>
        <v/>
      </c>
      <c r="AT1394" t="str">
        <f>IF(ISNUMBER(FIND("overige",Methode_Keuze)),"",IF(Tb_Activiteiten[[#This Row],[Niet verrekenbare btw]]=1,Tb_Activiteiten[[#Headers],[Niet verrekenbare btw]],""))</f>
        <v/>
      </c>
      <c r="AU1394" t="str">
        <f>IF(ISNUMBER(FIND("overige",Methode_Keuze)),"",IF(Tb_Activiteiten[[#This Row],[Grondkosten]]=1,Tb_Activiteiten[[#Headers],[Grondkosten]],""))</f>
        <v/>
      </c>
      <c r="AV1394" t="str">
        <f>IF(ISNUMBER(FIND("overige",Methode_Keuze)),"",IF(Tb_Activiteiten[[#This Row],[Bijdrage in natura (overige)]]=1,Tb_Activiteiten[[#Headers],[Bijdrage in natura (overige)]],""))</f>
        <v/>
      </c>
      <c r="AW1394" t="str">
        <f>IF(ISNUMBER(FIND("overige",Methode_Keuze)),"",IF(Tb_Activiteiten[[#This Row],[Bijdrage in natura (vrijwilligers)]]=1,Tb_Activiteiten[[#Headers],[Bijdrage in natura (vrijwilligers)]],""))</f>
        <v/>
      </c>
      <c r="AX1394" t="str">
        <f>IF(ISNUMBER(FIND("overige",Methode_Keuze)),"",IF(Tb_Activiteiten[[#This Row],[Afschrijvingskosten]]=1,Tb_Activiteiten[[#Headers],[Afschrijvingskosten]],""))</f>
        <v/>
      </c>
      <c r="AY1394" t="str">
        <f>IF(ISNUMBER(FIND("overige",Methode_Keuze)),"",IF(Tb_Activiteiten[[#This Row],[Vergoeding]]=1,Tb_Activiteiten[[#Headers],[Vergoeding]],""))</f>
        <v/>
      </c>
      <c r="AZ1394" t="str">
        <f>IF(ISNUMBER(FIND("arbeid",Methode_Keuze)),"",IF(Tb_Activiteiten[[#This Row],[Arbeidskosten - vast tarief (excl eigen arbeid)]]=1,Tb_Activiteiten[[#Headers],[Arbeidskosten - vast tarief (excl eigen arbeid)]],""))</f>
        <v/>
      </c>
      <c r="BA1394" t="str">
        <f>IF(ISNUMBER(FIND("overige",Methode_Keuze)),"",IF(Tb_Activiteiten[[#This Row],[Overige kosten]]=1,Tb_Activiteiten[[#Headers],[Overige kosten]],""))</f>
        <v/>
      </c>
    </row>
    <row r="1395" spans="15:53" x14ac:dyDescent="0.25">
      <c r="O1395" s="56"/>
      <c r="Q1395" t="str">
        <f>IFERROR(IF(VLOOKUP(Tb_Activiteiten[[#This Row],[Openstelling]],Tb_Openstelling[],2,0)=1,1,""),"")</f>
        <v/>
      </c>
      <c r="AK1395" t="str">
        <f>IF(ISNUMBER(FIND("arbeid",Methode_Keuze)),"",IF(ISNUMBER(FIND("arbeid",Methode_Keuze)),"",IF(Tb_Activiteiten[[#This Row],[Loonkosten]]=1,Tb_Activiteiten[[#Headers],[Loonkosten]],"")))</f>
        <v/>
      </c>
      <c r="AL1395" t="str">
        <f>IF(ISNUMBER(FIND("arbeid",Methode_Keuze)),"",IF(ISNUMBER(FIND("arbeid",Methode_Keuze)),"",IF(Tb_Activiteiten[[#This Row],[Eigen arbeid]]=1,Tb_Activiteiten[[#Headers],[Eigen arbeid]],"")))</f>
        <v/>
      </c>
      <c r="AM1395" t="str">
        <f>IF(ISNUMBER(FIND("arbeid",Methode_Keuze)),"",IF(ISNUMBER(FIND("arbeid",Methode_Keuze)),"",IF(Tb_Activiteiten[[#This Row],[Projectmedewerker]]=1,Tb_Activiteiten[[#Headers],[Projectmedewerker]],"")))</f>
        <v/>
      </c>
      <c r="AN1395" t="str">
        <f>IF(ISNUMBER(FIND("arbeid",Methode_Keuze)),"",IF(ISNUMBER(FIND("arbeid",Methode_Keuze)),"",IF(Tb_Activiteiten[[#This Row],[Landbouwer]]=1,Tb_Activiteiten[[#Headers],[Landbouwer]],"")))</f>
        <v/>
      </c>
      <c r="AO1395" t="str">
        <f>IF(ISNUMBER(FIND("arbeid",Methode_Keuze)),"",IF(ISNUMBER(FIND("arbeid",Methode_Keuze)),"",IF(Tb_Activiteiten[[#This Row],[Adviseur]]=1,Tb_Activiteiten[[#Headers],[Adviseur]],"")))</f>
        <v/>
      </c>
      <c r="AP1395" t="str">
        <f>IF(ISNUMBER(FIND("arbeid",Methode_Keuze)),"",IF(ISNUMBER(FIND("arbeid",Methode_Keuze)),"",IF(Tb_Activiteiten[[#This Row],[Projectleider/Expert]]=1,Tb_Activiteiten[[#Headers],[Projectleider/Expert]],"")))</f>
        <v/>
      </c>
      <c r="AQ1395" t="str">
        <f>IF(ISNUMBER(FIND("arbeid",Methode_Keuze)),"",IF(ISNUMBER(FIND("arbeid",Methode_Keuze)),"",IF(Tb_Activiteiten[[#This Row],[Arbeidskosten]]=1,Tb_Activiteiten[[#Headers],[Arbeidskosten]],"")))</f>
        <v/>
      </c>
      <c r="AR1395" t="str">
        <f>IF(ISNUMBER(FIND("arbeid",Methode_Keuze)),"",IF(ISNUMBER(FIND("arbeid",Methode_Keuze)),"",IF(Tb_Activiteiten[[#This Row],[Arbeidskosten op basis van IKS]]=1,Tb_Activiteiten[[#Headers],[Arbeidskosten op basis van IKS]],"")))</f>
        <v/>
      </c>
      <c r="AS1395" t="str">
        <f>IF(ISNUMBER(FIND("overige",Methode_Keuze)),"",IF(Tb_Activiteiten[[#This Row],[Kosten derden exclusief btw]]=1,Tb_Activiteiten[[#Headers],[Kosten derden exclusief btw]],""))</f>
        <v/>
      </c>
      <c r="AT1395" t="str">
        <f>IF(ISNUMBER(FIND("overige",Methode_Keuze)),"",IF(Tb_Activiteiten[[#This Row],[Niet verrekenbare btw]]=1,Tb_Activiteiten[[#Headers],[Niet verrekenbare btw]],""))</f>
        <v/>
      </c>
      <c r="AU1395" t="str">
        <f>IF(ISNUMBER(FIND("overige",Methode_Keuze)),"",IF(Tb_Activiteiten[[#This Row],[Grondkosten]]=1,Tb_Activiteiten[[#Headers],[Grondkosten]],""))</f>
        <v/>
      </c>
      <c r="AV1395" t="str">
        <f>IF(ISNUMBER(FIND("overige",Methode_Keuze)),"",IF(Tb_Activiteiten[[#This Row],[Bijdrage in natura (overige)]]=1,Tb_Activiteiten[[#Headers],[Bijdrage in natura (overige)]],""))</f>
        <v/>
      </c>
      <c r="AW1395" t="str">
        <f>IF(ISNUMBER(FIND("overige",Methode_Keuze)),"",IF(Tb_Activiteiten[[#This Row],[Bijdrage in natura (vrijwilligers)]]=1,Tb_Activiteiten[[#Headers],[Bijdrage in natura (vrijwilligers)]],""))</f>
        <v/>
      </c>
      <c r="AX1395" t="str">
        <f>IF(ISNUMBER(FIND("overige",Methode_Keuze)),"",IF(Tb_Activiteiten[[#This Row],[Afschrijvingskosten]]=1,Tb_Activiteiten[[#Headers],[Afschrijvingskosten]],""))</f>
        <v/>
      </c>
      <c r="AY1395" t="str">
        <f>IF(ISNUMBER(FIND("overige",Methode_Keuze)),"",IF(Tb_Activiteiten[[#This Row],[Vergoeding]]=1,Tb_Activiteiten[[#Headers],[Vergoeding]],""))</f>
        <v/>
      </c>
      <c r="AZ1395" t="str">
        <f>IF(ISNUMBER(FIND("arbeid",Methode_Keuze)),"",IF(Tb_Activiteiten[[#This Row],[Arbeidskosten - vast tarief (excl eigen arbeid)]]=1,Tb_Activiteiten[[#Headers],[Arbeidskosten - vast tarief (excl eigen arbeid)]],""))</f>
        <v/>
      </c>
      <c r="BA1395" t="str">
        <f>IF(ISNUMBER(FIND("overige",Methode_Keuze)),"",IF(Tb_Activiteiten[[#This Row],[Overige kosten]]=1,Tb_Activiteiten[[#Headers],[Overige kosten]],""))</f>
        <v/>
      </c>
    </row>
    <row r="1396" spans="15:53" x14ac:dyDescent="0.25">
      <c r="O1396" s="56"/>
      <c r="Q1396" t="str">
        <f>IFERROR(IF(VLOOKUP(Tb_Activiteiten[[#This Row],[Openstelling]],Tb_Openstelling[],2,0)=1,1,""),"")</f>
        <v/>
      </c>
      <c r="AK1396" t="str">
        <f>IF(ISNUMBER(FIND("arbeid",Methode_Keuze)),"",IF(ISNUMBER(FIND("arbeid",Methode_Keuze)),"",IF(Tb_Activiteiten[[#This Row],[Loonkosten]]=1,Tb_Activiteiten[[#Headers],[Loonkosten]],"")))</f>
        <v/>
      </c>
      <c r="AL1396" t="str">
        <f>IF(ISNUMBER(FIND("arbeid",Methode_Keuze)),"",IF(ISNUMBER(FIND("arbeid",Methode_Keuze)),"",IF(Tb_Activiteiten[[#This Row],[Eigen arbeid]]=1,Tb_Activiteiten[[#Headers],[Eigen arbeid]],"")))</f>
        <v/>
      </c>
      <c r="AM1396" t="str">
        <f>IF(ISNUMBER(FIND("arbeid",Methode_Keuze)),"",IF(ISNUMBER(FIND("arbeid",Methode_Keuze)),"",IF(Tb_Activiteiten[[#This Row],[Projectmedewerker]]=1,Tb_Activiteiten[[#Headers],[Projectmedewerker]],"")))</f>
        <v/>
      </c>
      <c r="AN1396" t="str">
        <f>IF(ISNUMBER(FIND("arbeid",Methode_Keuze)),"",IF(ISNUMBER(FIND("arbeid",Methode_Keuze)),"",IF(Tb_Activiteiten[[#This Row],[Landbouwer]]=1,Tb_Activiteiten[[#Headers],[Landbouwer]],"")))</f>
        <v/>
      </c>
      <c r="AO1396" t="str">
        <f>IF(ISNUMBER(FIND("arbeid",Methode_Keuze)),"",IF(ISNUMBER(FIND("arbeid",Methode_Keuze)),"",IF(Tb_Activiteiten[[#This Row],[Adviseur]]=1,Tb_Activiteiten[[#Headers],[Adviseur]],"")))</f>
        <v/>
      </c>
      <c r="AP1396" t="str">
        <f>IF(ISNUMBER(FIND("arbeid",Methode_Keuze)),"",IF(ISNUMBER(FIND("arbeid",Methode_Keuze)),"",IF(Tb_Activiteiten[[#This Row],[Projectleider/Expert]]=1,Tb_Activiteiten[[#Headers],[Projectleider/Expert]],"")))</f>
        <v/>
      </c>
      <c r="AQ1396" t="str">
        <f>IF(ISNUMBER(FIND("arbeid",Methode_Keuze)),"",IF(ISNUMBER(FIND("arbeid",Methode_Keuze)),"",IF(Tb_Activiteiten[[#This Row],[Arbeidskosten]]=1,Tb_Activiteiten[[#Headers],[Arbeidskosten]],"")))</f>
        <v/>
      </c>
      <c r="AR1396" t="str">
        <f>IF(ISNUMBER(FIND("arbeid",Methode_Keuze)),"",IF(ISNUMBER(FIND("arbeid",Methode_Keuze)),"",IF(Tb_Activiteiten[[#This Row],[Arbeidskosten op basis van IKS]]=1,Tb_Activiteiten[[#Headers],[Arbeidskosten op basis van IKS]],"")))</f>
        <v/>
      </c>
      <c r="AS1396" t="str">
        <f>IF(ISNUMBER(FIND("overige",Methode_Keuze)),"",IF(Tb_Activiteiten[[#This Row],[Kosten derden exclusief btw]]=1,Tb_Activiteiten[[#Headers],[Kosten derden exclusief btw]],""))</f>
        <v/>
      </c>
      <c r="AT1396" t="str">
        <f>IF(ISNUMBER(FIND("overige",Methode_Keuze)),"",IF(Tb_Activiteiten[[#This Row],[Niet verrekenbare btw]]=1,Tb_Activiteiten[[#Headers],[Niet verrekenbare btw]],""))</f>
        <v/>
      </c>
      <c r="AU1396" t="str">
        <f>IF(ISNUMBER(FIND("overige",Methode_Keuze)),"",IF(Tb_Activiteiten[[#This Row],[Grondkosten]]=1,Tb_Activiteiten[[#Headers],[Grondkosten]],""))</f>
        <v/>
      </c>
      <c r="AV1396" t="str">
        <f>IF(ISNUMBER(FIND("overige",Methode_Keuze)),"",IF(Tb_Activiteiten[[#This Row],[Bijdrage in natura (overige)]]=1,Tb_Activiteiten[[#Headers],[Bijdrage in natura (overige)]],""))</f>
        <v/>
      </c>
      <c r="AW1396" t="str">
        <f>IF(ISNUMBER(FIND("overige",Methode_Keuze)),"",IF(Tb_Activiteiten[[#This Row],[Bijdrage in natura (vrijwilligers)]]=1,Tb_Activiteiten[[#Headers],[Bijdrage in natura (vrijwilligers)]],""))</f>
        <v/>
      </c>
      <c r="AX1396" t="str">
        <f>IF(ISNUMBER(FIND("overige",Methode_Keuze)),"",IF(Tb_Activiteiten[[#This Row],[Afschrijvingskosten]]=1,Tb_Activiteiten[[#Headers],[Afschrijvingskosten]],""))</f>
        <v/>
      </c>
      <c r="AY1396" t="str">
        <f>IF(ISNUMBER(FIND("overige",Methode_Keuze)),"",IF(Tb_Activiteiten[[#This Row],[Vergoeding]]=1,Tb_Activiteiten[[#Headers],[Vergoeding]],""))</f>
        <v/>
      </c>
      <c r="AZ1396" t="str">
        <f>IF(ISNUMBER(FIND("arbeid",Methode_Keuze)),"",IF(Tb_Activiteiten[[#This Row],[Arbeidskosten - vast tarief (excl eigen arbeid)]]=1,Tb_Activiteiten[[#Headers],[Arbeidskosten - vast tarief (excl eigen arbeid)]],""))</f>
        <v/>
      </c>
      <c r="BA1396" t="str">
        <f>IF(ISNUMBER(FIND("overige",Methode_Keuze)),"",IF(Tb_Activiteiten[[#This Row],[Overige kosten]]=1,Tb_Activiteiten[[#Headers],[Overige kosten]],""))</f>
        <v/>
      </c>
    </row>
    <row r="1397" spans="15:53" x14ac:dyDescent="0.25">
      <c r="O1397" s="56"/>
      <c r="Q1397" t="str">
        <f>IFERROR(IF(VLOOKUP(Tb_Activiteiten[[#This Row],[Openstelling]],Tb_Openstelling[],2,0)=1,1,""),"")</f>
        <v/>
      </c>
      <c r="AK1397" t="str">
        <f>IF(ISNUMBER(FIND("arbeid",Methode_Keuze)),"",IF(ISNUMBER(FIND("arbeid",Methode_Keuze)),"",IF(Tb_Activiteiten[[#This Row],[Loonkosten]]=1,Tb_Activiteiten[[#Headers],[Loonkosten]],"")))</f>
        <v/>
      </c>
      <c r="AL1397" t="str">
        <f>IF(ISNUMBER(FIND("arbeid",Methode_Keuze)),"",IF(ISNUMBER(FIND("arbeid",Methode_Keuze)),"",IF(Tb_Activiteiten[[#This Row],[Eigen arbeid]]=1,Tb_Activiteiten[[#Headers],[Eigen arbeid]],"")))</f>
        <v/>
      </c>
      <c r="AM1397" t="str">
        <f>IF(ISNUMBER(FIND("arbeid",Methode_Keuze)),"",IF(ISNUMBER(FIND("arbeid",Methode_Keuze)),"",IF(Tb_Activiteiten[[#This Row],[Projectmedewerker]]=1,Tb_Activiteiten[[#Headers],[Projectmedewerker]],"")))</f>
        <v/>
      </c>
      <c r="AN1397" t="str">
        <f>IF(ISNUMBER(FIND("arbeid",Methode_Keuze)),"",IF(ISNUMBER(FIND("arbeid",Methode_Keuze)),"",IF(Tb_Activiteiten[[#This Row],[Landbouwer]]=1,Tb_Activiteiten[[#Headers],[Landbouwer]],"")))</f>
        <v/>
      </c>
      <c r="AO1397" t="str">
        <f>IF(ISNUMBER(FIND("arbeid",Methode_Keuze)),"",IF(ISNUMBER(FIND("arbeid",Methode_Keuze)),"",IF(Tb_Activiteiten[[#This Row],[Adviseur]]=1,Tb_Activiteiten[[#Headers],[Adviseur]],"")))</f>
        <v/>
      </c>
      <c r="AP1397" t="str">
        <f>IF(ISNUMBER(FIND("arbeid",Methode_Keuze)),"",IF(ISNUMBER(FIND("arbeid",Methode_Keuze)),"",IF(Tb_Activiteiten[[#This Row],[Projectleider/Expert]]=1,Tb_Activiteiten[[#Headers],[Projectleider/Expert]],"")))</f>
        <v/>
      </c>
      <c r="AQ1397" t="str">
        <f>IF(ISNUMBER(FIND("arbeid",Methode_Keuze)),"",IF(ISNUMBER(FIND("arbeid",Methode_Keuze)),"",IF(Tb_Activiteiten[[#This Row],[Arbeidskosten]]=1,Tb_Activiteiten[[#Headers],[Arbeidskosten]],"")))</f>
        <v/>
      </c>
      <c r="AR1397" t="str">
        <f>IF(ISNUMBER(FIND("arbeid",Methode_Keuze)),"",IF(ISNUMBER(FIND("arbeid",Methode_Keuze)),"",IF(Tb_Activiteiten[[#This Row],[Arbeidskosten op basis van IKS]]=1,Tb_Activiteiten[[#Headers],[Arbeidskosten op basis van IKS]],"")))</f>
        <v/>
      </c>
      <c r="AS1397" t="str">
        <f>IF(ISNUMBER(FIND("overige",Methode_Keuze)),"",IF(Tb_Activiteiten[[#This Row],[Kosten derden exclusief btw]]=1,Tb_Activiteiten[[#Headers],[Kosten derden exclusief btw]],""))</f>
        <v/>
      </c>
      <c r="AT1397" t="str">
        <f>IF(ISNUMBER(FIND("overige",Methode_Keuze)),"",IF(Tb_Activiteiten[[#This Row],[Niet verrekenbare btw]]=1,Tb_Activiteiten[[#Headers],[Niet verrekenbare btw]],""))</f>
        <v/>
      </c>
      <c r="AU1397" t="str">
        <f>IF(ISNUMBER(FIND("overige",Methode_Keuze)),"",IF(Tb_Activiteiten[[#This Row],[Grondkosten]]=1,Tb_Activiteiten[[#Headers],[Grondkosten]],""))</f>
        <v/>
      </c>
      <c r="AV1397" t="str">
        <f>IF(ISNUMBER(FIND("overige",Methode_Keuze)),"",IF(Tb_Activiteiten[[#This Row],[Bijdrage in natura (overige)]]=1,Tb_Activiteiten[[#Headers],[Bijdrage in natura (overige)]],""))</f>
        <v/>
      </c>
      <c r="AW1397" t="str">
        <f>IF(ISNUMBER(FIND("overige",Methode_Keuze)),"",IF(Tb_Activiteiten[[#This Row],[Bijdrage in natura (vrijwilligers)]]=1,Tb_Activiteiten[[#Headers],[Bijdrage in natura (vrijwilligers)]],""))</f>
        <v/>
      </c>
      <c r="AX1397" t="str">
        <f>IF(ISNUMBER(FIND("overige",Methode_Keuze)),"",IF(Tb_Activiteiten[[#This Row],[Afschrijvingskosten]]=1,Tb_Activiteiten[[#Headers],[Afschrijvingskosten]],""))</f>
        <v/>
      </c>
      <c r="AY1397" t="str">
        <f>IF(ISNUMBER(FIND("overige",Methode_Keuze)),"",IF(Tb_Activiteiten[[#This Row],[Vergoeding]]=1,Tb_Activiteiten[[#Headers],[Vergoeding]],""))</f>
        <v/>
      </c>
      <c r="AZ1397" t="str">
        <f>IF(ISNUMBER(FIND("arbeid",Methode_Keuze)),"",IF(Tb_Activiteiten[[#This Row],[Arbeidskosten - vast tarief (excl eigen arbeid)]]=1,Tb_Activiteiten[[#Headers],[Arbeidskosten - vast tarief (excl eigen arbeid)]],""))</f>
        <v/>
      </c>
      <c r="BA1397" t="str">
        <f>IF(ISNUMBER(FIND("overige",Methode_Keuze)),"",IF(Tb_Activiteiten[[#This Row],[Overige kosten]]=1,Tb_Activiteiten[[#Headers],[Overige kosten]],""))</f>
        <v/>
      </c>
    </row>
    <row r="1398" spans="15:53" x14ac:dyDescent="0.25">
      <c r="O1398" s="56"/>
      <c r="Q1398" t="str">
        <f>IFERROR(IF(VLOOKUP(Tb_Activiteiten[[#This Row],[Openstelling]],Tb_Openstelling[],2,0)=1,1,""),"")</f>
        <v/>
      </c>
      <c r="AK1398" t="str">
        <f>IF(ISNUMBER(FIND("arbeid",Methode_Keuze)),"",IF(ISNUMBER(FIND("arbeid",Methode_Keuze)),"",IF(Tb_Activiteiten[[#This Row],[Loonkosten]]=1,Tb_Activiteiten[[#Headers],[Loonkosten]],"")))</f>
        <v/>
      </c>
      <c r="AL1398" t="str">
        <f>IF(ISNUMBER(FIND("arbeid",Methode_Keuze)),"",IF(ISNUMBER(FIND("arbeid",Methode_Keuze)),"",IF(Tb_Activiteiten[[#This Row],[Eigen arbeid]]=1,Tb_Activiteiten[[#Headers],[Eigen arbeid]],"")))</f>
        <v/>
      </c>
      <c r="AM1398" t="str">
        <f>IF(ISNUMBER(FIND("arbeid",Methode_Keuze)),"",IF(ISNUMBER(FIND("arbeid",Methode_Keuze)),"",IF(Tb_Activiteiten[[#This Row],[Projectmedewerker]]=1,Tb_Activiteiten[[#Headers],[Projectmedewerker]],"")))</f>
        <v/>
      </c>
      <c r="AN1398" t="str">
        <f>IF(ISNUMBER(FIND("arbeid",Methode_Keuze)),"",IF(ISNUMBER(FIND("arbeid",Methode_Keuze)),"",IF(Tb_Activiteiten[[#This Row],[Landbouwer]]=1,Tb_Activiteiten[[#Headers],[Landbouwer]],"")))</f>
        <v/>
      </c>
      <c r="AO1398" t="str">
        <f>IF(ISNUMBER(FIND("arbeid",Methode_Keuze)),"",IF(ISNUMBER(FIND("arbeid",Methode_Keuze)),"",IF(Tb_Activiteiten[[#This Row],[Adviseur]]=1,Tb_Activiteiten[[#Headers],[Adviseur]],"")))</f>
        <v/>
      </c>
      <c r="AP1398" t="str">
        <f>IF(ISNUMBER(FIND("arbeid",Methode_Keuze)),"",IF(ISNUMBER(FIND("arbeid",Methode_Keuze)),"",IF(Tb_Activiteiten[[#This Row],[Projectleider/Expert]]=1,Tb_Activiteiten[[#Headers],[Projectleider/Expert]],"")))</f>
        <v/>
      </c>
      <c r="AQ1398" t="str">
        <f>IF(ISNUMBER(FIND("arbeid",Methode_Keuze)),"",IF(ISNUMBER(FIND("arbeid",Methode_Keuze)),"",IF(Tb_Activiteiten[[#This Row],[Arbeidskosten]]=1,Tb_Activiteiten[[#Headers],[Arbeidskosten]],"")))</f>
        <v/>
      </c>
      <c r="AR1398" t="str">
        <f>IF(ISNUMBER(FIND("arbeid",Methode_Keuze)),"",IF(ISNUMBER(FIND("arbeid",Methode_Keuze)),"",IF(Tb_Activiteiten[[#This Row],[Arbeidskosten op basis van IKS]]=1,Tb_Activiteiten[[#Headers],[Arbeidskosten op basis van IKS]],"")))</f>
        <v/>
      </c>
      <c r="AS1398" t="str">
        <f>IF(ISNUMBER(FIND("overige",Methode_Keuze)),"",IF(Tb_Activiteiten[[#This Row],[Kosten derden exclusief btw]]=1,Tb_Activiteiten[[#Headers],[Kosten derden exclusief btw]],""))</f>
        <v/>
      </c>
      <c r="AT1398" t="str">
        <f>IF(ISNUMBER(FIND("overige",Methode_Keuze)),"",IF(Tb_Activiteiten[[#This Row],[Niet verrekenbare btw]]=1,Tb_Activiteiten[[#Headers],[Niet verrekenbare btw]],""))</f>
        <v/>
      </c>
      <c r="AU1398" t="str">
        <f>IF(ISNUMBER(FIND("overige",Methode_Keuze)),"",IF(Tb_Activiteiten[[#This Row],[Grondkosten]]=1,Tb_Activiteiten[[#Headers],[Grondkosten]],""))</f>
        <v/>
      </c>
      <c r="AV1398" t="str">
        <f>IF(ISNUMBER(FIND("overige",Methode_Keuze)),"",IF(Tb_Activiteiten[[#This Row],[Bijdrage in natura (overige)]]=1,Tb_Activiteiten[[#Headers],[Bijdrage in natura (overige)]],""))</f>
        <v/>
      </c>
      <c r="AW1398" t="str">
        <f>IF(ISNUMBER(FIND("overige",Methode_Keuze)),"",IF(Tb_Activiteiten[[#This Row],[Bijdrage in natura (vrijwilligers)]]=1,Tb_Activiteiten[[#Headers],[Bijdrage in natura (vrijwilligers)]],""))</f>
        <v/>
      </c>
      <c r="AX1398" t="str">
        <f>IF(ISNUMBER(FIND("overige",Methode_Keuze)),"",IF(Tb_Activiteiten[[#This Row],[Afschrijvingskosten]]=1,Tb_Activiteiten[[#Headers],[Afschrijvingskosten]],""))</f>
        <v/>
      </c>
      <c r="AY1398" t="str">
        <f>IF(ISNUMBER(FIND("overige",Methode_Keuze)),"",IF(Tb_Activiteiten[[#This Row],[Vergoeding]]=1,Tb_Activiteiten[[#Headers],[Vergoeding]],""))</f>
        <v/>
      </c>
      <c r="AZ1398" t="str">
        <f>IF(ISNUMBER(FIND("arbeid",Methode_Keuze)),"",IF(Tb_Activiteiten[[#This Row],[Arbeidskosten - vast tarief (excl eigen arbeid)]]=1,Tb_Activiteiten[[#Headers],[Arbeidskosten - vast tarief (excl eigen arbeid)]],""))</f>
        <v/>
      </c>
      <c r="BA1398" t="str">
        <f>IF(ISNUMBER(FIND("overige",Methode_Keuze)),"",IF(Tb_Activiteiten[[#This Row],[Overige kosten]]=1,Tb_Activiteiten[[#Headers],[Overige kosten]],""))</f>
        <v/>
      </c>
    </row>
    <row r="1399" spans="15:53" x14ac:dyDescent="0.25">
      <c r="O1399" s="56"/>
      <c r="Q1399" t="str">
        <f>IFERROR(IF(VLOOKUP(Tb_Activiteiten[[#This Row],[Openstelling]],Tb_Openstelling[],2,0)=1,1,""),"")</f>
        <v/>
      </c>
      <c r="AK1399" t="str">
        <f>IF(ISNUMBER(FIND("arbeid",Methode_Keuze)),"",IF(ISNUMBER(FIND("arbeid",Methode_Keuze)),"",IF(Tb_Activiteiten[[#This Row],[Loonkosten]]=1,Tb_Activiteiten[[#Headers],[Loonkosten]],"")))</f>
        <v/>
      </c>
      <c r="AL1399" t="str">
        <f>IF(ISNUMBER(FIND("arbeid",Methode_Keuze)),"",IF(ISNUMBER(FIND("arbeid",Methode_Keuze)),"",IF(Tb_Activiteiten[[#This Row],[Eigen arbeid]]=1,Tb_Activiteiten[[#Headers],[Eigen arbeid]],"")))</f>
        <v/>
      </c>
      <c r="AM1399" t="str">
        <f>IF(ISNUMBER(FIND("arbeid",Methode_Keuze)),"",IF(ISNUMBER(FIND("arbeid",Methode_Keuze)),"",IF(Tb_Activiteiten[[#This Row],[Projectmedewerker]]=1,Tb_Activiteiten[[#Headers],[Projectmedewerker]],"")))</f>
        <v/>
      </c>
      <c r="AN1399" t="str">
        <f>IF(ISNUMBER(FIND("arbeid",Methode_Keuze)),"",IF(ISNUMBER(FIND("arbeid",Methode_Keuze)),"",IF(Tb_Activiteiten[[#This Row],[Landbouwer]]=1,Tb_Activiteiten[[#Headers],[Landbouwer]],"")))</f>
        <v/>
      </c>
      <c r="AO1399" t="str">
        <f>IF(ISNUMBER(FIND("arbeid",Methode_Keuze)),"",IF(ISNUMBER(FIND("arbeid",Methode_Keuze)),"",IF(Tb_Activiteiten[[#This Row],[Adviseur]]=1,Tb_Activiteiten[[#Headers],[Adviseur]],"")))</f>
        <v/>
      </c>
      <c r="AP1399" t="str">
        <f>IF(ISNUMBER(FIND("arbeid",Methode_Keuze)),"",IF(ISNUMBER(FIND("arbeid",Methode_Keuze)),"",IF(Tb_Activiteiten[[#This Row],[Projectleider/Expert]]=1,Tb_Activiteiten[[#Headers],[Projectleider/Expert]],"")))</f>
        <v/>
      </c>
      <c r="AQ1399" t="str">
        <f>IF(ISNUMBER(FIND("arbeid",Methode_Keuze)),"",IF(ISNUMBER(FIND("arbeid",Methode_Keuze)),"",IF(Tb_Activiteiten[[#This Row],[Arbeidskosten]]=1,Tb_Activiteiten[[#Headers],[Arbeidskosten]],"")))</f>
        <v/>
      </c>
      <c r="AR1399" t="str">
        <f>IF(ISNUMBER(FIND("arbeid",Methode_Keuze)),"",IF(ISNUMBER(FIND("arbeid",Methode_Keuze)),"",IF(Tb_Activiteiten[[#This Row],[Arbeidskosten op basis van IKS]]=1,Tb_Activiteiten[[#Headers],[Arbeidskosten op basis van IKS]],"")))</f>
        <v/>
      </c>
      <c r="AS1399" t="str">
        <f>IF(ISNUMBER(FIND("overige",Methode_Keuze)),"",IF(Tb_Activiteiten[[#This Row],[Kosten derden exclusief btw]]=1,Tb_Activiteiten[[#Headers],[Kosten derden exclusief btw]],""))</f>
        <v/>
      </c>
      <c r="AT1399" t="str">
        <f>IF(ISNUMBER(FIND("overige",Methode_Keuze)),"",IF(Tb_Activiteiten[[#This Row],[Niet verrekenbare btw]]=1,Tb_Activiteiten[[#Headers],[Niet verrekenbare btw]],""))</f>
        <v/>
      </c>
      <c r="AU1399" t="str">
        <f>IF(ISNUMBER(FIND("overige",Methode_Keuze)),"",IF(Tb_Activiteiten[[#This Row],[Grondkosten]]=1,Tb_Activiteiten[[#Headers],[Grondkosten]],""))</f>
        <v/>
      </c>
      <c r="AV1399" t="str">
        <f>IF(ISNUMBER(FIND("overige",Methode_Keuze)),"",IF(Tb_Activiteiten[[#This Row],[Bijdrage in natura (overige)]]=1,Tb_Activiteiten[[#Headers],[Bijdrage in natura (overige)]],""))</f>
        <v/>
      </c>
      <c r="AW1399" t="str">
        <f>IF(ISNUMBER(FIND("overige",Methode_Keuze)),"",IF(Tb_Activiteiten[[#This Row],[Bijdrage in natura (vrijwilligers)]]=1,Tb_Activiteiten[[#Headers],[Bijdrage in natura (vrijwilligers)]],""))</f>
        <v/>
      </c>
      <c r="AX1399" t="str">
        <f>IF(ISNUMBER(FIND("overige",Methode_Keuze)),"",IF(Tb_Activiteiten[[#This Row],[Afschrijvingskosten]]=1,Tb_Activiteiten[[#Headers],[Afschrijvingskosten]],""))</f>
        <v/>
      </c>
      <c r="AY1399" t="str">
        <f>IF(ISNUMBER(FIND("overige",Methode_Keuze)),"",IF(Tb_Activiteiten[[#This Row],[Vergoeding]]=1,Tb_Activiteiten[[#Headers],[Vergoeding]],""))</f>
        <v/>
      </c>
      <c r="AZ1399" t="str">
        <f>IF(ISNUMBER(FIND("arbeid",Methode_Keuze)),"",IF(Tb_Activiteiten[[#This Row],[Arbeidskosten - vast tarief (excl eigen arbeid)]]=1,Tb_Activiteiten[[#Headers],[Arbeidskosten - vast tarief (excl eigen arbeid)]],""))</f>
        <v/>
      </c>
      <c r="BA1399" t="str">
        <f>IF(ISNUMBER(FIND("overige",Methode_Keuze)),"",IF(Tb_Activiteiten[[#This Row],[Overige kosten]]=1,Tb_Activiteiten[[#Headers],[Overige kosten]],""))</f>
        <v/>
      </c>
    </row>
    <row r="1400" spans="15:53" x14ac:dyDescent="0.25">
      <c r="O1400" s="56"/>
      <c r="Q1400" t="str">
        <f>IFERROR(IF(VLOOKUP(Tb_Activiteiten[[#This Row],[Openstelling]],Tb_Openstelling[],2,0)=1,1,""),"")</f>
        <v/>
      </c>
      <c r="AK1400" t="str">
        <f>IF(ISNUMBER(FIND("arbeid",Methode_Keuze)),"",IF(ISNUMBER(FIND("arbeid",Methode_Keuze)),"",IF(Tb_Activiteiten[[#This Row],[Loonkosten]]=1,Tb_Activiteiten[[#Headers],[Loonkosten]],"")))</f>
        <v/>
      </c>
      <c r="AL1400" t="str">
        <f>IF(ISNUMBER(FIND("arbeid",Methode_Keuze)),"",IF(ISNUMBER(FIND("arbeid",Methode_Keuze)),"",IF(Tb_Activiteiten[[#This Row],[Eigen arbeid]]=1,Tb_Activiteiten[[#Headers],[Eigen arbeid]],"")))</f>
        <v/>
      </c>
      <c r="AM1400" t="str">
        <f>IF(ISNUMBER(FIND("arbeid",Methode_Keuze)),"",IF(ISNUMBER(FIND("arbeid",Methode_Keuze)),"",IF(Tb_Activiteiten[[#This Row],[Projectmedewerker]]=1,Tb_Activiteiten[[#Headers],[Projectmedewerker]],"")))</f>
        <v/>
      </c>
      <c r="AN1400" t="str">
        <f>IF(ISNUMBER(FIND("arbeid",Methode_Keuze)),"",IF(ISNUMBER(FIND("arbeid",Methode_Keuze)),"",IF(Tb_Activiteiten[[#This Row],[Landbouwer]]=1,Tb_Activiteiten[[#Headers],[Landbouwer]],"")))</f>
        <v/>
      </c>
      <c r="AO1400" t="str">
        <f>IF(ISNUMBER(FIND("arbeid",Methode_Keuze)),"",IF(ISNUMBER(FIND("arbeid",Methode_Keuze)),"",IF(Tb_Activiteiten[[#This Row],[Adviseur]]=1,Tb_Activiteiten[[#Headers],[Adviseur]],"")))</f>
        <v/>
      </c>
      <c r="AP1400" t="str">
        <f>IF(ISNUMBER(FIND("arbeid",Methode_Keuze)),"",IF(ISNUMBER(FIND("arbeid",Methode_Keuze)),"",IF(Tb_Activiteiten[[#This Row],[Projectleider/Expert]]=1,Tb_Activiteiten[[#Headers],[Projectleider/Expert]],"")))</f>
        <v/>
      </c>
      <c r="AQ1400" t="str">
        <f>IF(ISNUMBER(FIND("arbeid",Methode_Keuze)),"",IF(ISNUMBER(FIND("arbeid",Methode_Keuze)),"",IF(Tb_Activiteiten[[#This Row],[Arbeidskosten]]=1,Tb_Activiteiten[[#Headers],[Arbeidskosten]],"")))</f>
        <v/>
      </c>
      <c r="AR1400" t="str">
        <f>IF(ISNUMBER(FIND("arbeid",Methode_Keuze)),"",IF(ISNUMBER(FIND("arbeid",Methode_Keuze)),"",IF(Tb_Activiteiten[[#This Row],[Arbeidskosten op basis van IKS]]=1,Tb_Activiteiten[[#Headers],[Arbeidskosten op basis van IKS]],"")))</f>
        <v/>
      </c>
      <c r="AS1400" t="str">
        <f>IF(ISNUMBER(FIND("overige",Methode_Keuze)),"",IF(Tb_Activiteiten[[#This Row],[Kosten derden exclusief btw]]=1,Tb_Activiteiten[[#Headers],[Kosten derden exclusief btw]],""))</f>
        <v/>
      </c>
      <c r="AT1400" t="str">
        <f>IF(ISNUMBER(FIND("overige",Methode_Keuze)),"",IF(Tb_Activiteiten[[#This Row],[Niet verrekenbare btw]]=1,Tb_Activiteiten[[#Headers],[Niet verrekenbare btw]],""))</f>
        <v/>
      </c>
      <c r="AU1400" t="str">
        <f>IF(ISNUMBER(FIND("overige",Methode_Keuze)),"",IF(Tb_Activiteiten[[#This Row],[Grondkosten]]=1,Tb_Activiteiten[[#Headers],[Grondkosten]],""))</f>
        <v/>
      </c>
      <c r="AV1400" t="str">
        <f>IF(ISNUMBER(FIND("overige",Methode_Keuze)),"",IF(Tb_Activiteiten[[#This Row],[Bijdrage in natura (overige)]]=1,Tb_Activiteiten[[#Headers],[Bijdrage in natura (overige)]],""))</f>
        <v/>
      </c>
      <c r="AW1400" t="str">
        <f>IF(ISNUMBER(FIND("overige",Methode_Keuze)),"",IF(Tb_Activiteiten[[#This Row],[Bijdrage in natura (vrijwilligers)]]=1,Tb_Activiteiten[[#Headers],[Bijdrage in natura (vrijwilligers)]],""))</f>
        <v/>
      </c>
      <c r="AX1400" t="str">
        <f>IF(ISNUMBER(FIND("overige",Methode_Keuze)),"",IF(Tb_Activiteiten[[#This Row],[Afschrijvingskosten]]=1,Tb_Activiteiten[[#Headers],[Afschrijvingskosten]],""))</f>
        <v/>
      </c>
      <c r="AY1400" t="str">
        <f>IF(ISNUMBER(FIND("overige",Methode_Keuze)),"",IF(Tb_Activiteiten[[#This Row],[Vergoeding]]=1,Tb_Activiteiten[[#Headers],[Vergoeding]],""))</f>
        <v/>
      </c>
      <c r="AZ1400" t="str">
        <f>IF(ISNUMBER(FIND("arbeid",Methode_Keuze)),"",IF(Tb_Activiteiten[[#This Row],[Arbeidskosten - vast tarief (excl eigen arbeid)]]=1,Tb_Activiteiten[[#Headers],[Arbeidskosten - vast tarief (excl eigen arbeid)]],""))</f>
        <v/>
      </c>
      <c r="BA1400" t="str">
        <f>IF(ISNUMBER(FIND("overige",Methode_Keuze)),"",IF(Tb_Activiteiten[[#This Row],[Overige kosten]]=1,Tb_Activiteiten[[#Headers],[Overige kosten]],""))</f>
        <v/>
      </c>
    </row>
    <row r="1401" spans="15:53" x14ac:dyDescent="0.25">
      <c r="O1401" s="56"/>
      <c r="Q1401" t="str">
        <f>IFERROR(IF(VLOOKUP(Tb_Activiteiten[[#This Row],[Openstelling]],Tb_Openstelling[],2,0)=1,1,""),"")</f>
        <v/>
      </c>
      <c r="AK1401" t="str">
        <f>IF(ISNUMBER(FIND("arbeid",Methode_Keuze)),"",IF(ISNUMBER(FIND("arbeid",Methode_Keuze)),"",IF(Tb_Activiteiten[[#This Row],[Loonkosten]]=1,Tb_Activiteiten[[#Headers],[Loonkosten]],"")))</f>
        <v/>
      </c>
      <c r="AL1401" t="str">
        <f>IF(ISNUMBER(FIND("arbeid",Methode_Keuze)),"",IF(ISNUMBER(FIND("arbeid",Methode_Keuze)),"",IF(Tb_Activiteiten[[#This Row],[Eigen arbeid]]=1,Tb_Activiteiten[[#Headers],[Eigen arbeid]],"")))</f>
        <v/>
      </c>
      <c r="AM1401" t="str">
        <f>IF(ISNUMBER(FIND("arbeid",Methode_Keuze)),"",IF(ISNUMBER(FIND("arbeid",Methode_Keuze)),"",IF(Tb_Activiteiten[[#This Row],[Projectmedewerker]]=1,Tb_Activiteiten[[#Headers],[Projectmedewerker]],"")))</f>
        <v/>
      </c>
      <c r="AN1401" t="str">
        <f>IF(ISNUMBER(FIND("arbeid",Methode_Keuze)),"",IF(ISNUMBER(FIND("arbeid",Methode_Keuze)),"",IF(Tb_Activiteiten[[#This Row],[Landbouwer]]=1,Tb_Activiteiten[[#Headers],[Landbouwer]],"")))</f>
        <v/>
      </c>
      <c r="AO1401" t="str">
        <f>IF(ISNUMBER(FIND("arbeid",Methode_Keuze)),"",IF(ISNUMBER(FIND("arbeid",Methode_Keuze)),"",IF(Tb_Activiteiten[[#This Row],[Adviseur]]=1,Tb_Activiteiten[[#Headers],[Adviseur]],"")))</f>
        <v/>
      </c>
      <c r="AP1401" t="str">
        <f>IF(ISNUMBER(FIND("arbeid",Methode_Keuze)),"",IF(ISNUMBER(FIND("arbeid",Methode_Keuze)),"",IF(Tb_Activiteiten[[#This Row],[Projectleider/Expert]]=1,Tb_Activiteiten[[#Headers],[Projectleider/Expert]],"")))</f>
        <v/>
      </c>
      <c r="AQ1401" t="str">
        <f>IF(ISNUMBER(FIND("arbeid",Methode_Keuze)),"",IF(ISNUMBER(FIND("arbeid",Methode_Keuze)),"",IF(Tb_Activiteiten[[#This Row],[Arbeidskosten]]=1,Tb_Activiteiten[[#Headers],[Arbeidskosten]],"")))</f>
        <v/>
      </c>
      <c r="AR1401" t="str">
        <f>IF(ISNUMBER(FIND("arbeid",Methode_Keuze)),"",IF(ISNUMBER(FIND("arbeid",Methode_Keuze)),"",IF(Tb_Activiteiten[[#This Row],[Arbeidskosten op basis van IKS]]=1,Tb_Activiteiten[[#Headers],[Arbeidskosten op basis van IKS]],"")))</f>
        <v/>
      </c>
      <c r="AS1401" t="str">
        <f>IF(ISNUMBER(FIND("overige",Methode_Keuze)),"",IF(Tb_Activiteiten[[#This Row],[Kosten derden exclusief btw]]=1,Tb_Activiteiten[[#Headers],[Kosten derden exclusief btw]],""))</f>
        <v/>
      </c>
      <c r="AT1401" t="str">
        <f>IF(ISNUMBER(FIND("overige",Methode_Keuze)),"",IF(Tb_Activiteiten[[#This Row],[Niet verrekenbare btw]]=1,Tb_Activiteiten[[#Headers],[Niet verrekenbare btw]],""))</f>
        <v/>
      </c>
      <c r="AU1401" t="str">
        <f>IF(ISNUMBER(FIND("overige",Methode_Keuze)),"",IF(Tb_Activiteiten[[#This Row],[Grondkosten]]=1,Tb_Activiteiten[[#Headers],[Grondkosten]],""))</f>
        <v/>
      </c>
      <c r="AV1401" t="str">
        <f>IF(ISNUMBER(FIND("overige",Methode_Keuze)),"",IF(Tb_Activiteiten[[#This Row],[Bijdrage in natura (overige)]]=1,Tb_Activiteiten[[#Headers],[Bijdrage in natura (overige)]],""))</f>
        <v/>
      </c>
      <c r="AW1401" t="str">
        <f>IF(ISNUMBER(FIND("overige",Methode_Keuze)),"",IF(Tb_Activiteiten[[#This Row],[Bijdrage in natura (vrijwilligers)]]=1,Tb_Activiteiten[[#Headers],[Bijdrage in natura (vrijwilligers)]],""))</f>
        <v/>
      </c>
      <c r="AX1401" t="str">
        <f>IF(ISNUMBER(FIND("overige",Methode_Keuze)),"",IF(Tb_Activiteiten[[#This Row],[Afschrijvingskosten]]=1,Tb_Activiteiten[[#Headers],[Afschrijvingskosten]],""))</f>
        <v/>
      </c>
      <c r="AY1401" t="str">
        <f>IF(ISNUMBER(FIND("overige",Methode_Keuze)),"",IF(Tb_Activiteiten[[#This Row],[Vergoeding]]=1,Tb_Activiteiten[[#Headers],[Vergoeding]],""))</f>
        <v/>
      </c>
      <c r="AZ1401" t="str">
        <f>IF(ISNUMBER(FIND("arbeid",Methode_Keuze)),"",IF(Tb_Activiteiten[[#This Row],[Arbeidskosten - vast tarief (excl eigen arbeid)]]=1,Tb_Activiteiten[[#Headers],[Arbeidskosten - vast tarief (excl eigen arbeid)]],""))</f>
        <v/>
      </c>
      <c r="BA1401" t="str">
        <f>IF(ISNUMBER(FIND("overige",Methode_Keuze)),"",IF(Tb_Activiteiten[[#This Row],[Overige kosten]]=1,Tb_Activiteiten[[#Headers],[Overige kosten]],""))</f>
        <v/>
      </c>
    </row>
    <row r="1402" spans="15:53" x14ac:dyDescent="0.25">
      <c r="O1402" s="56"/>
      <c r="Q1402" t="str">
        <f>IFERROR(IF(VLOOKUP(Tb_Activiteiten[[#This Row],[Openstelling]],Tb_Openstelling[],2,0)=1,1,""),"")</f>
        <v/>
      </c>
      <c r="AK1402" t="str">
        <f>IF(ISNUMBER(FIND("arbeid",Methode_Keuze)),"",IF(ISNUMBER(FIND("arbeid",Methode_Keuze)),"",IF(Tb_Activiteiten[[#This Row],[Loonkosten]]=1,Tb_Activiteiten[[#Headers],[Loonkosten]],"")))</f>
        <v/>
      </c>
      <c r="AL1402" t="str">
        <f>IF(ISNUMBER(FIND("arbeid",Methode_Keuze)),"",IF(ISNUMBER(FIND("arbeid",Methode_Keuze)),"",IF(Tb_Activiteiten[[#This Row],[Eigen arbeid]]=1,Tb_Activiteiten[[#Headers],[Eigen arbeid]],"")))</f>
        <v/>
      </c>
      <c r="AM1402" t="str">
        <f>IF(ISNUMBER(FIND("arbeid",Methode_Keuze)),"",IF(ISNUMBER(FIND("arbeid",Methode_Keuze)),"",IF(Tb_Activiteiten[[#This Row],[Projectmedewerker]]=1,Tb_Activiteiten[[#Headers],[Projectmedewerker]],"")))</f>
        <v/>
      </c>
      <c r="AN1402" t="str">
        <f>IF(ISNUMBER(FIND("arbeid",Methode_Keuze)),"",IF(ISNUMBER(FIND("arbeid",Methode_Keuze)),"",IF(Tb_Activiteiten[[#This Row],[Landbouwer]]=1,Tb_Activiteiten[[#Headers],[Landbouwer]],"")))</f>
        <v/>
      </c>
      <c r="AO1402" t="str">
        <f>IF(ISNUMBER(FIND("arbeid",Methode_Keuze)),"",IF(ISNUMBER(FIND("arbeid",Methode_Keuze)),"",IF(Tb_Activiteiten[[#This Row],[Adviseur]]=1,Tb_Activiteiten[[#Headers],[Adviseur]],"")))</f>
        <v/>
      </c>
      <c r="AP1402" t="str">
        <f>IF(ISNUMBER(FIND("arbeid",Methode_Keuze)),"",IF(ISNUMBER(FIND("arbeid",Methode_Keuze)),"",IF(Tb_Activiteiten[[#This Row],[Projectleider/Expert]]=1,Tb_Activiteiten[[#Headers],[Projectleider/Expert]],"")))</f>
        <v/>
      </c>
      <c r="AQ1402" t="str">
        <f>IF(ISNUMBER(FIND("arbeid",Methode_Keuze)),"",IF(ISNUMBER(FIND("arbeid",Methode_Keuze)),"",IF(Tb_Activiteiten[[#This Row],[Arbeidskosten]]=1,Tb_Activiteiten[[#Headers],[Arbeidskosten]],"")))</f>
        <v/>
      </c>
      <c r="AR1402" t="str">
        <f>IF(ISNUMBER(FIND("arbeid",Methode_Keuze)),"",IF(ISNUMBER(FIND("arbeid",Methode_Keuze)),"",IF(Tb_Activiteiten[[#This Row],[Arbeidskosten op basis van IKS]]=1,Tb_Activiteiten[[#Headers],[Arbeidskosten op basis van IKS]],"")))</f>
        <v/>
      </c>
      <c r="AS1402" t="str">
        <f>IF(ISNUMBER(FIND("overige",Methode_Keuze)),"",IF(Tb_Activiteiten[[#This Row],[Kosten derden exclusief btw]]=1,Tb_Activiteiten[[#Headers],[Kosten derden exclusief btw]],""))</f>
        <v/>
      </c>
      <c r="AT1402" t="str">
        <f>IF(ISNUMBER(FIND("overige",Methode_Keuze)),"",IF(Tb_Activiteiten[[#This Row],[Niet verrekenbare btw]]=1,Tb_Activiteiten[[#Headers],[Niet verrekenbare btw]],""))</f>
        <v/>
      </c>
      <c r="AU1402" t="str">
        <f>IF(ISNUMBER(FIND("overige",Methode_Keuze)),"",IF(Tb_Activiteiten[[#This Row],[Grondkosten]]=1,Tb_Activiteiten[[#Headers],[Grondkosten]],""))</f>
        <v/>
      </c>
      <c r="AV1402" t="str">
        <f>IF(ISNUMBER(FIND("overige",Methode_Keuze)),"",IF(Tb_Activiteiten[[#This Row],[Bijdrage in natura (overige)]]=1,Tb_Activiteiten[[#Headers],[Bijdrage in natura (overige)]],""))</f>
        <v/>
      </c>
      <c r="AW1402" t="str">
        <f>IF(ISNUMBER(FIND("overige",Methode_Keuze)),"",IF(Tb_Activiteiten[[#This Row],[Bijdrage in natura (vrijwilligers)]]=1,Tb_Activiteiten[[#Headers],[Bijdrage in natura (vrijwilligers)]],""))</f>
        <v/>
      </c>
      <c r="AX1402" t="str">
        <f>IF(ISNUMBER(FIND("overige",Methode_Keuze)),"",IF(Tb_Activiteiten[[#This Row],[Afschrijvingskosten]]=1,Tb_Activiteiten[[#Headers],[Afschrijvingskosten]],""))</f>
        <v/>
      </c>
      <c r="AY1402" t="str">
        <f>IF(ISNUMBER(FIND("overige",Methode_Keuze)),"",IF(Tb_Activiteiten[[#This Row],[Vergoeding]]=1,Tb_Activiteiten[[#Headers],[Vergoeding]],""))</f>
        <v/>
      </c>
      <c r="AZ1402" t="str">
        <f>IF(ISNUMBER(FIND("arbeid",Methode_Keuze)),"",IF(Tb_Activiteiten[[#This Row],[Arbeidskosten - vast tarief (excl eigen arbeid)]]=1,Tb_Activiteiten[[#Headers],[Arbeidskosten - vast tarief (excl eigen arbeid)]],""))</f>
        <v/>
      </c>
      <c r="BA1402" t="str">
        <f>IF(ISNUMBER(FIND("overige",Methode_Keuze)),"",IF(Tb_Activiteiten[[#This Row],[Overige kosten]]=1,Tb_Activiteiten[[#Headers],[Overige kosten]],""))</f>
        <v/>
      </c>
    </row>
    <row r="1403" spans="15:53" x14ac:dyDescent="0.25">
      <c r="O1403" s="56"/>
      <c r="Q1403" t="str">
        <f>IFERROR(IF(VLOOKUP(Tb_Activiteiten[[#This Row],[Openstelling]],Tb_Openstelling[],2,0)=1,1,""),"")</f>
        <v/>
      </c>
      <c r="AK1403" t="str">
        <f>IF(ISNUMBER(FIND("arbeid",Methode_Keuze)),"",IF(ISNUMBER(FIND("arbeid",Methode_Keuze)),"",IF(Tb_Activiteiten[[#This Row],[Loonkosten]]=1,Tb_Activiteiten[[#Headers],[Loonkosten]],"")))</f>
        <v/>
      </c>
      <c r="AL1403" t="str">
        <f>IF(ISNUMBER(FIND("arbeid",Methode_Keuze)),"",IF(ISNUMBER(FIND("arbeid",Methode_Keuze)),"",IF(Tb_Activiteiten[[#This Row],[Eigen arbeid]]=1,Tb_Activiteiten[[#Headers],[Eigen arbeid]],"")))</f>
        <v/>
      </c>
      <c r="AM1403" t="str">
        <f>IF(ISNUMBER(FIND("arbeid",Methode_Keuze)),"",IF(ISNUMBER(FIND("arbeid",Methode_Keuze)),"",IF(Tb_Activiteiten[[#This Row],[Projectmedewerker]]=1,Tb_Activiteiten[[#Headers],[Projectmedewerker]],"")))</f>
        <v/>
      </c>
      <c r="AN1403" t="str">
        <f>IF(ISNUMBER(FIND("arbeid",Methode_Keuze)),"",IF(ISNUMBER(FIND("arbeid",Methode_Keuze)),"",IF(Tb_Activiteiten[[#This Row],[Landbouwer]]=1,Tb_Activiteiten[[#Headers],[Landbouwer]],"")))</f>
        <v/>
      </c>
      <c r="AO1403" t="str">
        <f>IF(ISNUMBER(FIND("arbeid",Methode_Keuze)),"",IF(ISNUMBER(FIND("arbeid",Methode_Keuze)),"",IF(Tb_Activiteiten[[#This Row],[Adviseur]]=1,Tb_Activiteiten[[#Headers],[Adviseur]],"")))</f>
        <v/>
      </c>
      <c r="AP1403" t="str">
        <f>IF(ISNUMBER(FIND("arbeid",Methode_Keuze)),"",IF(ISNUMBER(FIND("arbeid",Methode_Keuze)),"",IF(Tb_Activiteiten[[#This Row],[Projectleider/Expert]]=1,Tb_Activiteiten[[#Headers],[Projectleider/Expert]],"")))</f>
        <v/>
      </c>
      <c r="AQ1403" t="str">
        <f>IF(ISNUMBER(FIND("arbeid",Methode_Keuze)),"",IF(ISNUMBER(FIND("arbeid",Methode_Keuze)),"",IF(Tb_Activiteiten[[#This Row],[Arbeidskosten]]=1,Tb_Activiteiten[[#Headers],[Arbeidskosten]],"")))</f>
        <v/>
      </c>
      <c r="AR1403" t="str">
        <f>IF(ISNUMBER(FIND("arbeid",Methode_Keuze)),"",IF(ISNUMBER(FIND("arbeid",Methode_Keuze)),"",IF(Tb_Activiteiten[[#This Row],[Arbeidskosten op basis van IKS]]=1,Tb_Activiteiten[[#Headers],[Arbeidskosten op basis van IKS]],"")))</f>
        <v/>
      </c>
      <c r="AS1403" t="str">
        <f>IF(ISNUMBER(FIND("overige",Methode_Keuze)),"",IF(Tb_Activiteiten[[#This Row],[Kosten derden exclusief btw]]=1,Tb_Activiteiten[[#Headers],[Kosten derden exclusief btw]],""))</f>
        <v/>
      </c>
      <c r="AT1403" t="str">
        <f>IF(ISNUMBER(FIND("overige",Methode_Keuze)),"",IF(Tb_Activiteiten[[#This Row],[Niet verrekenbare btw]]=1,Tb_Activiteiten[[#Headers],[Niet verrekenbare btw]],""))</f>
        <v/>
      </c>
      <c r="AU1403" t="str">
        <f>IF(ISNUMBER(FIND("overige",Methode_Keuze)),"",IF(Tb_Activiteiten[[#This Row],[Grondkosten]]=1,Tb_Activiteiten[[#Headers],[Grondkosten]],""))</f>
        <v/>
      </c>
      <c r="AV1403" t="str">
        <f>IF(ISNUMBER(FIND("overige",Methode_Keuze)),"",IF(Tb_Activiteiten[[#This Row],[Bijdrage in natura (overige)]]=1,Tb_Activiteiten[[#Headers],[Bijdrage in natura (overige)]],""))</f>
        <v/>
      </c>
      <c r="AW1403" t="str">
        <f>IF(ISNUMBER(FIND("overige",Methode_Keuze)),"",IF(Tb_Activiteiten[[#This Row],[Bijdrage in natura (vrijwilligers)]]=1,Tb_Activiteiten[[#Headers],[Bijdrage in natura (vrijwilligers)]],""))</f>
        <v/>
      </c>
      <c r="AX1403" t="str">
        <f>IF(ISNUMBER(FIND("overige",Methode_Keuze)),"",IF(Tb_Activiteiten[[#This Row],[Afschrijvingskosten]]=1,Tb_Activiteiten[[#Headers],[Afschrijvingskosten]],""))</f>
        <v/>
      </c>
      <c r="AY1403" t="str">
        <f>IF(ISNUMBER(FIND("overige",Methode_Keuze)),"",IF(Tb_Activiteiten[[#This Row],[Vergoeding]]=1,Tb_Activiteiten[[#Headers],[Vergoeding]],""))</f>
        <v/>
      </c>
      <c r="AZ1403" t="str">
        <f>IF(ISNUMBER(FIND("arbeid",Methode_Keuze)),"",IF(Tb_Activiteiten[[#This Row],[Arbeidskosten - vast tarief (excl eigen arbeid)]]=1,Tb_Activiteiten[[#Headers],[Arbeidskosten - vast tarief (excl eigen arbeid)]],""))</f>
        <v/>
      </c>
      <c r="BA1403" t="str">
        <f>IF(ISNUMBER(FIND("overige",Methode_Keuze)),"",IF(Tb_Activiteiten[[#This Row],[Overige kosten]]=1,Tb_Activiteiten[[#Headers],[Overige kosten]],""))</f>
        <v/>
      </c>
    </row>
    <row r="1404" spans="15:53" x14ac:dyDescent="0.25">
      <c r="O1404" s="56"/>
      <c r="Q1404" t="str">
        <f>IFERROR(IF(VLOOKUP(Tb_Activiteiten[[#This Row],[Openstelling]],Tb_Openstelling[],2,0)=1,1,""),"")</f>
        <v/>
      </c>
      <c r="AK1404" t="str">
        <f>IF(ISNUMBER(FIND("arbeid",Methode_Keuze)),"",IF(ISNUMBER(FIND("arbeid",Methode_Keuze)),"",IF(Tb_Activiteiten[[#This Row],[Loonkosten]]=1,Tb_Activiteiten[[#Headers],[Loonkosten]],"")))</f>
        <v/>
      </c>
      <c r="AL1404" t="str">
        <f>IF(ISNUMBER(FIND("arbeid",Methode_Keuze)),"",IF(ISNUMBER(FIND("arbeid",Methode_Keuze)),"",IF(Tb_Activiteiten[[#This Row],[Eigen arbeid]]=1,Tb_Activiteiten[[#Headers],[Eigen arbeid]],"")))</f>
        <v/>
      </c>
      <c r="AM1404" t="str">
        <f>IF(ISNUMBER(FIND("arbeid",Methode_Keuze)),"",IF(ISNUMBER(FIND("arbeid",Methode_Keuze)),"",IF(Tb_Activiteiten[[#This Row],[Projectmedewerker]]=1,Tb_Activiteiten[[#Headers],[Projectmedewerker]],"")))</f>
        <v/>
      </c>
      <c r="AN1404" t="str">
        <f>IF(ISNUMBER(FIND("arbeid",Methode_Keuze)),"",IF(ISNUMBER(FIND("arbeid",Methode_Keuze)),"",IF(Tb_Activiteiten[[#This Row],[Landbouwer]]=1,Tb_Activiteiten[[#Headers],[Landbouwer]],"")))</f>
        <v/>
      </c>
      <c r="AO1404" t="str">
        <f>IF(ISNUMBER(FIND("arbeid",Methode_Keuze)),"",IF(ISNUMBER(FIND("arbeid",Methode_Keuze)),"",IF(Tb_Activiteiten[[#This Row],[Adviseur]]=1,Tb_Activiteiten[[#Headers],[Adviseur]],"")))</f>
        <v/>
      </c>
      <c r="AP1404" t="str">
        <f>IF(ISNUMBER(FIND("arbeid",Methode_Keuze)),"",IF(ISNUMBER(FIND("arbeid",Methode_Keuze)),"",IF(Tb_Activiteiten[[#This Row],[Projectleider/Expert]]=1,Tb_Activiteiten[[#Headers],[Projectleider/Expert]],"")))</f>
        <v/>
      </c>
      <c r="AQ1404" t="str">
        <f>IF(ISNUMBER(FIND("arbeid",Methode_Keuze)),"",IF(ISNUMBER(FIND("arbeid",Methode_Keuze)),"",IF(Tb_Activiteiten[[#This Row],[Arbeidskosten]]=1,Tb_Activiteiten[[#Headers],[Arbeidskosten]],"")))</f>
        <v/>
      </c>
      <c r="AR1404" t="str">
        <f>IF(ISNUMBER(FIND("arbeid",Methode_Keuze)),"",IF(ISNUMBER(FIND("arbeid",Methode_Keuze)),"",IF(Tb_Activiteiten[[#This Row],[Arbeidskosten op basis van IKS]]=1,Tb_Activiteiten[[#Headers],[Arbeidskosten op basis van IKS]],"")))</f>
        <v/>
      </c>
      <c r="AS1404" t="str">
        <f>IF(ISNUMBER(FIND("overige",Methode_Keuze)),"",IF(Tb_Activiteiten[[#This Row],[Kosten derden exclusief btw]]=1,Tb_Activiteiten[[#Headers],[Kosten derden exclusief btw]],""))</f>
        <v/>
      </c>
      <c r="AT1404" t="str">
        <f>IF(ISNUMBER(FIND("overige",Methode_Keuze)),"",IF(Tb_Activiteiten[[#This Row],[Niet verrekenbare btw]]=1,Tb_Activiteiten[[#Headers],[Niet verrekenbare btw]],""))</f>
        <v/>
      </c>
      <c r="AU1404" t="str">
        <f>IF(ISNUMBER(FIND("overige",Methode_Keuze)),"",IF(Tb_Activiteiten[[#This Row],[Grondkosten]]=1,Tb_Activiteiten[[#Headers],[Grondkosten]],""))</f>
        <v/>
      </c>
      <c r="AV1404" t="str">
        <f>IF(ISNUMBER(FIND("overige",Methode_Keuze)),"",IF(Tb_Activiteiten[[#This Row],[Bijdrage in natura (overige)]]=1,Tb_Activiteiten[[#Headers],[Bijdrage in natura (overige)]],""))</f>
        <v/>
      </c>
      <c r="AW1404" t="str">
        <f>IF(ISNUMBER(FIND("overige",Methode_Keuze)),"",IF(Tb_Activiteiten[[#This Row],[Bijdrage in natura (vrijwilligers)]]=1,Tb_Activiteiten[[#Headers],[Bijdrage in natura (vrijwilligers)]],""))</f>
        <v/>
      </c>
      <c r="AX1404" t="str">
        <f>IF(ISNUMBER(FIND("overige",Methode_Keuze)),"",IF(Tb_Activiteiten[[#This Row],[Afschrijvingskosten]]=1,Tb_Activiteiten[[#Headers],[Afschrijvingskosten]],""))</f>
        <v/>
      </c>
      <c r="AY1404" t="str">
        <f>IF(ISNUMBER(FIND("overige",Methode_Keuze)),"",IF(Tb_Activiteiten[[#This Row],[Vergoeding]]=1,Tb_Activiteiten[[#Headers],[Vergoeding]],""))</f>
        <v/>
      </c>
      <c r="AZ1404" t="str">
        <f>IF(ISNUMBER(FIND("arbeid",Methode_Keuze)),"",IF(Tb_Activiteiten[[#This Row],[Arbeidskosten - vast tarief (excl eigen arbeid)]]=1,Tb_Activiteiten[[#Headers],[Arbeidskosten - vast tarief (excl eigen arbeid)]],""))</f>
        <v/>
      </c>
      <c r="BA1404" t="str">
        <f>IF(ISNUMBER(FIND("overige",Methode_Keuze)),"",IF(Tb_Activiteiten[[#This Row],[Overige kosten]]=1,Tb_Activiteiten[[#Headers],[Overige kosten]],""))</f>
        <v/>
      </c>
    </row>
    <row r="1405" spans="15:53" x14ac:dyDescent="0.25">
      <c r="O1405" s="56"/>
      <c r="Q1405" t="str">
        <f>IFERROR(IF(VLOOKUP(Tb_Activiteiten[[#This Row],[Openstelling]],Tb_Openstelling[],2,0)=1,1,""),"")</f>
        <v/>
      </c>
      <c r="AK1405" t="str">
        <f>IF(ISNUMBER(FIND("arbeid",Methode_Keuze)),"",IF(ISNUMBER(FIND("arbeid",Methode_Keuze)),"",IF(Tb_Activiteiten[[#This Row],[Loonkosten]]=1,Tb_Activiteiten[[#Headers],[Loonkosten]],"")))</f>
        <v/>
      </c>
      <c r="AL1405" t="str">
        <f>IF(ISNUMBER(FIND("arbeid",Methode_Keuze)),"",IF(ISNUMBER(FIND("arbeid",Methode_Keuze)),"",IF(Tb_Activiteiten[[#This Row],[Eigen arbeid]]=1,Tb_Activiteiten[[#Headers],[Eigen arbeid]],"")))</f>
        <v/>
      </c>
      <c r="AM1405" t="str">
        <f>IF(ISNUMBER(FIND("arbeid",Methode_Keuze)),"",IF(ISNUMBER(FIND("arbeid",Methode_Keuze)),"",IF(Tb_Activiteiten[[#This Row],[Projectmedewerker]]=1,Tb_Activiteiten[[#Headers],[Projectmedewerker]],"")))</f>
        <v/>
      </c>
      <c r="AN1405" t="str">
        <f>IF(ISNUMBER(FIND("arbeid",Methode_Keuze)),"",IF(ISNUMBER(FIND("arbeid",Methode_Keuze)),"",IF(Tb_Activiteiten[[#This Row],[Landbouwer]]=1,Tb_Activiteiten[[#Headers],[Landbouwer]],"")))</f>
        <v/>
      </c>
      <c r="AO1405" t="str">
        <f>IF(ISNUMBER(FIND("arbeid",Methode_Keuze)),"",IF(ISNUMBER(FIND("arbeid",Methode_Keuze)),"",IF(Tb_Activiteiten[[#This Row],[Adviseur]]=1,Tb_Activiteiten[[#Headers],[Adviseur]],"")))</f>
        <v/>
      </c>
      <c r="AP1405" t="str">
        <f>IF(ISNUMBER(FIND("arbeid",Methode_Keuze)),"",IF(ISNUMBER(FIND("arbeid",Methode_Keuze)),"",IF(Tb_Activiteiten[[#This Row],[Projectleider/Expert]]=1,Tb_Activiteiten[[#Headers],[Projectleider/Expert]],"")))</f>
        <v/>
      </c>
      <c r="AQ1405" t="str">
        <f>IF(ISNUMBER(FIND("arbeid",Methode_Keuze)),"",IF(ISNUMBER(FIND("arbeid",Methode_Keuze)),"",IF(Tb_Activiteiten[[#This Row],[Arbeidskosten]]=1,Tb_Activiteiten[[#Headers],[Arbeidskosten]],"")))</f>
        <v/>
      </c>
      <c r="AR1405" t="str">
        <f>IF(ISNUMBER(FIND("arbeid",Methode_Keuze)),"",IF(ISNUMBER(FIND("arbeid",Methode_Keuze)),"",IF(Tb_Activiteiten[[#This Row],[Arbeidskosten op basis van IKS]]=1,Tb_Activiteiten[[#Headers],[Arbeidskosten op basis van IKS]],"")))</f>
        <v/>
      </c>
      <c r="AS1405" t="str">
        <f>IF(ISNUMBER(FIND("overige",Methode_Keuze)),"",IF(Tb_Activiteiten[[#This Row],[Kosten derden exclusief btw]]=1,Tb_Activiteiten[[#Headers],[Kosten derden exclusief btw]],""))</f>
        <v/>
      </c>
      <c r="AT1405" t="str">
        <f>IF(ISNUMBER(FIND("overige",Methode_Keuze)),"",IF(Tb_Activiteiten[[#This Row],[Niet verrekenbare btw]]=1,Tb_Activiteiten[[#Headers],[Niet verrekenbare btw]],""))</f>
        <v/>
      </c>
      <c r="AU1405" t="str">
        <f>IF(ISNUMBER(FIND("overige",Methode_Keuze)),"",IF(Tb_Activiteiten[[#This Row],[Grondkosten]]=1,Tb_Activiteiten[[#Headers],[Grondkosten]],""))</f>
        <v/>
      </c>
      <c r="AV1405" t="str">
        <f>IF(ISNUMBER(FIND("overige",Methode_Keuze)),"",IF(Tb_Activiteiten[[#This Row],[Bijdrage in natura (overige)]]=1,Tb_Activiteiten[[#Headers],[Bijdrage in natura (overige)]],""))</f>
        <v/>
      </c>
      <c r="AW1405" t="str">
        <f>IF(ISNUMBER(FIND("overige",Methode_Keuze)),"",IF(Tb_Activiteiten[[#This Row],[Bijdrage in natura (vrijwilligers)]]=1,Tb_Activiteiten[[#Headers],[Bijdrage in natura (vrijwilligers)]],""))</f>
        <v/>
      </c>
      <c r="AX1405" t="str">
        <f>IF(ISNUMBER(FIND("overige",Methode_Keuze)),"",IF(Tb_Activiteiten[[#This Row],[Afschrijvingskosten]]=1,Tb_Activiteiten[[#Headers],[Afschrijvingskosten]],""))</f>
        <v/>
      </c>
      <c r="AY1405" t="str">
        <f>IF(ISNUMBER(FIND("overige",Methode_Keuze)),"",IF(Tb_Activiteiten[[#This Row],[Vergoeding]]=1,Tb_Activiteiten[[#Headers],[Vergoeding]],""))</f>
        <v/>
      </c>
      <c r="AZ1405" t="str">
        <f>IF(ISNUMBER(FIND("arbeid",Methode_Keuze)),"",IF(Tb_Activiteiten[[#This Row],[Arbeidskosten - vast tarief (excl eigen arbeid)]]=1,Tb_Activiteiten[[#Headers],[Arbeidskosten - vast tarief (excl eigen arbeid)]],""))</f>
        <v/>
      </c>
      <c r="BA1405" t="str">
        <f>IF(ISNUMBER(FIND("overige",Methode_Keuze)),"",IF(Tb_Activiteiten[[#This Row],[Overige kosten]]=1,Tb_Activiteiten[[#Headers],[Overige kosten]],""))</f>
        <v/>
      </c>
    </row>
    <row r="1406" spans="15:53" x14ac:dyDescent="0.25">
      <c r="O1406" s="56"/>
      <c r="Q1406" t="str">
        <f>IFERROR(IF(VLOOKUP(Tb_Activiteiten[[#This Row],[Openstelling]],Tb_Openstelling[],2,0)=1,1,""),"")</f>
        <v/>
      </c>
      <c r="AK1406" t="str">
        <f>IF(ISNUMBER(FIND("arbeid",Methode_Keuze)),"",IF(ISNUMBER(FIND("arbeid",Methode_Keuze)),"",IF(Tb_Activiteiten[[#This Row],[Loonkosten]]=1,Tb_Activiteiten[[#Headers],[Loonkosten]],"")))</f>
        <v/>
      </c>
      <c r="AL1406" t="str">
        <f>IF(ISNUMBER(FIND("arbeid",Methode_Keuze)),"",IF(ISNUMBER(FIND("arbeid",Methode_Keuze)),"",IF(Tb_Activiteiten[[#This Row],[Eigen arbeid]]=1,Tb_Activiteiten[[#Headers],[Eigen arbeid]],"")))</f>
        <v/>
      </c>
      <c r="AM1406" t="str">
        <f>IF(ISNUMBER(FIND("arbeid",Methode_Keuze)),"",IF(ISNUMBER(FIND("arbeid",Methode_Keuze)),"",IF(Tb_Activiteiten[[#This Row],[Projectmedewerker]]=1,Tb_Activiteiten[[#Headers],[Projectmedewerker]],"")))</f>
        <v/>
      </c>
      <c r="AN1406" t="str">
        <f>IF(ISNUMBER(FIND("arbeid",Methode_Keuze)),"",IF(ISNUMBER(FIND("arbeid",Methode_Keuze)),"",IF(Tb_Activiteiten[[#This Row],[Landbouwer]]=1,Tb_Activiteiten[[#Headers],[Landbouwer]],"")))</f>
        <v/>
      </c>
      <c r="AO1406" t="str">
        <f>IF(ISNUMBER(FIND("arbeid",Methode_Keuze)),"",IF(ISNUMBER(FIND("arbeid",Methode_Keuze)),"",IF(Tb_Activiteiten[[#This Row],[Adviseur]]=1,Tb_Activiteiten[[#Headers],[Adviseur]],"")))</f>
        <v/>
      </c>
      <c r="AP1406" t="str">
        <f>IF(ISNUMBER(FIND("arbeid",Methode_Keuze)),"",IF(ISNUMBER(FIND("arbeid",Methode_Keuze)),"",IF(Tb_Activiteiten[[#This Row],[Projectleider/Expert]]=1,Tb_Activiteiten[[#Headers],[Projectleider/Expert]],"")))</f>
        <v/>
      </c>
      <c r="AQ1406" t="str">
        <f>IF(ISNUMBER(FIND("arbeid",Methode_Keuze)),"",IF(ISNUMBER(FIND("arbeid",Methode_Keuze)),"",IF(Tb_Activiteiten[[#This Row],[Arbeidskosten]]=1,Tb_Activiteiten[[#Headers],[Arbeidskosten]],"")))</f>
        <v/>
      </c>
      <c r="AR1406" t="str">
        <f>IF(ISNUMBER(FIND("arbeid",Methode_Keuze)),"",IF(ISNUMBER(FIND("arbeid",Methode_Keuze)),"",IF(Tb_Activiteiten[[#This Row],[Arbeidskosten op basis van IKS]]=1,Tb_Activiteiten[[#Headers],[Arbeidskosten op basis van IKS]],"")))</f>
        <v/>
      </c>
      <c r="AS1406" t="str">
        <f>IF(ISNUMBER(FIND("overige",Methode_Keuze)),"",IF(Tb_Activiteiten[[#This Row],[Kosten derden exclusief btw]]=1,Tb_Activiteiten[[#Headers],[Kosten derden exclusief btw]],""))</f>
        <v/>
      </c>
      <c r="AT1406" t="str">
        <f>IF(ISNUMBER(FIND("overige",Methode_Keuze)),"",IF(Tb_Activiteiten[[#This Row],[Niet verrekenbare btw]]=1,Tb_Activiteiten[[#Headers],[Niet verrekenbare btw]],""))</f>
        <v/>
      </c>
      <c r="AU1406" t="str">
        <f>IF(ISNUMBER(FIND("overige",Methode_Keuze)),"",IF(Tb_Activiteiten[[#This Row],[Grondkosten]]=1,Tb_Activiteiten[[#Headers],[Grondkosten]],""))</f>
        <v/>
      </c>
      <c r="AV1406" t="str">
        <f>IF(ISNUMBER(FIND("overige",Methode_Keuze)),"",IF(Tb_Activiteiten[[#This Row],[Bijdrage in natura (overige)]]=1,Tb_Activiteiten[[#Headers],[Bijdrage in natura (overige)]],""))</f>
        <v/>
      </c>
      <c r="AW1406" t="str">
        <f>IF(ISNUMBER(FIND("overige",Methode_Keuze)),"",IF(Tb_Activiteiten[[#This Row],[Bijdrage in natura (vrijwilligers)]]=1,Tb_Activiteiten[[#Headers],[Bijdrage in natura (vrijwilligers)]],""))</f>
        <v/>
      </c>
      <c r="AX1406" t="str">
        <f>IF(ISNUMBER(FIND("overige",Methode_Keuze)),"",IF(Tb_Activiteiten[[#This Row],[Afschrijvingskosten]]=1,Tb_Activiteiten[[#Headers],[Afschrijvingskosten]],""))</f>
        <v/>
      </c>
      <c r="AY1406" t="str">
        <f>IF(ISNUMBER(FIND("overige",Methode_Keuze)),"",IF(Tb_Activiteiten[[#This Row],[Vergoeding]]=1,Tb_Activiteiten[[#Headers],[Vergoeding]],""))</f>
        <v/>
      </c>
      <c r="AZ1406" t="str">
        <f>IF(ISNUMBER(FIND("arbeid",Methode_Keuze)),"",IF(Tb_Activiteiten[[#This Row],[Arbeidskosten - vast tarief (excl eigen arbeid)]]=1,Tb_Activiteiten[[#Headers],[Arbeidskosten - vast tarief (excl eigen arbeid)]],""))</f>
        <v/>
      </c>
      <c r="BA1406" t="str">
        <f>IF(ISNUMBER(FIND("overige",Methode_Keuze)),"",IF(Tb_Activiteiten[[#This Row],[Overige kosten]]=1,Tb_Activiteiten[[#Headers],[Overige kosten]],""))</f>
        <v/>
      </c>
    </row>
    <row r="1407" spans="15:53" x14ac:dyDescent="0.25">
      <c r="O1407" s="56"/>
      <c r="Q1407" t="str">
        <f>IFERROR(IF(VLOOKUP(Tb_Activiteiten[[#This Row],[Openstelling]],Tb_Openstelling[],2,0)=1,1,""),"")</f>
        <v/>
      </c>
      <c r="AK1407" t="str">
        <f>IF(ISNUMBER(FIND("arbeid",Methode_Keuze)),"",IF(ISNUMBER(FIND("arbeid",Methode_Keuze)),"",IF(Tb_Activiteiten[[#This Row],[Loonkosten]]=1,Tb_Activiteiten[[#Headers],[Loonkosten]],"")))</f>
        <v/>
      </c>
      <c r="AL1407" t="str">
        <f>IF(ISNUMBER(FIND("arbeid",Methode_Keuze)),"",IF(ISNUMBER(FIND("arbeid",Methode_Keuze)),"",IF(Tb_Activiteiten[[#This Row],[Eigen arbeid]]=1,Tb_Activiteiten[[#Headers],[Eigen arbeid]],"")))</f>
        <v/>
      </c>
      <c r="AM1407" t="str">
        <f>IF(ISNUMBER(FIND("arbeid",Methode_Keuze)),"",IF(ISNUMBER(FIND("arbeid",Methode_Keuze)),"",IF(Tb_Activiteiten[[#This Row],[Projectmedewerker]]=1,Tb_Activiteiten[[#Headers],[Projectmedewerker]],"")))</f>
        <v/>
      </c>
      <c r="AN1407" t="str">
        <f>IF(ISNUMBER(FIND("arbeid",Methode_Keuze)),"",IF(ISNUMBER(FIND("arbeid",Methode_Keuze)),"",IF(Tb_Activiteiten[[#This Row],[Landbouwer]]=1,Tb_Activiteiten[[#Headers],[Landbouwer]],"")))</f>
        <v/>
      </c>
      <c r="AO1407" t="str">
        <f>IF(ISNUMBER(FIND("arbeid",Methode_Keuze)),"",IF(ISNUMBER(FIND("arbeid",Methode_Keuze)),"",IF(Tb_Activiteiten[[#This Row],[Adviseur]]=1,Tb_Activiteiten[[#Headers],[Adviseur]],"")))</f>
        <v/>
      </c>
      <c r="AP1407" t="str">
        <f>IF(ISNUMBER(FIND("arbeid",Methode_Keuze)),"",IF(ISNUMBER(FIND("arbeid",Methode_Keuze)),"",IF(Tb_Activiteiten[[#This Row],[Projectleider/Expert]]=1,Tb_Activiteiten[[#Headers],[Projectleider/Expert]],"")))</f>
        <v/>
      </c>
      <c r="AQ1407" t="str">
        <f>IF(ISNUMBER(FIND("arbeid",Methode_Keuze)),"",IF(ISNUMBER(FIND("arbeid",Methode_Keuze)),"",IF(Tb_Activiteiten[[#This Row],[Arbeidskosten]]=1,Tb_Activiteiten[[#Headers],[Arbeidskosten]],"")))</f>
        <v/>
      </c>
      <c r="AR1407" t="str">
        <f>IF(ISNUMBER(FIND("arbeid",Methode_Keuze)),"",IF(ISNUMBER(FIND("arbeid",Methode_Keuze)),"",IF(Tb_Activiteiten[[#This Row],[Arbeidskosten op basis van IKS]]=1,Tb_Activiteiten[[#Headers],[Arbeidskosten op basis van IKS]],"")))</f>
        <v/>
      </c>
      <c r="AS1407" t="str">
        <f>IF(ISNUMBER(FIND("overige",Methode_Keuze)),"",IF(Tb_Activiteiten[[#This Row],[Kosten derden exclusief btw]]=1,Tb_Activiteiten[[#Headers],[Kosten derden exclusief btw]],""))</f>
        <v/>
      </c>
      <c r="AT1407" t="str">
        <f>IF(ISNUMBER(FIND("overige",Methode_Keuze)),"",IF(Tb_Activiteiten[[#This Row],[Niet verrekenbare btw]]=1,Tb_Activiteiten[[#Headers],[Niet verrekenbare btw]],""))</f>
        <v/>
      </c>
      <c r="AU1407" t="str">
        <f>IF(ISNUMBER(FIND("overige",Methode_Keuze)),"",IF(Tb_Activiteiten[[#This Row],[Grondkosten]]=1,Tb_Activiteiten[[#Headers],[Grondkosten]],""))</f>
        <v/>
      </c>
      <c r="AV1407" t="str">
        <f>IF(ISNUMBER(FIND("overige",Methode_Keuze)),"",IF(Tb_Activiteiten[[#This Row],[Bijdrage in natura (overige)]]=1,Tb_Activiteiten[[#Headers],[Bijdrage in natura (overige)]],""))</f>
        <v/>
      </c>
      <c r="AW1407" t="str">
        <f>IF(ISNUMBER(FIND("overige",Methode_Keuze)),"",IF(Tb_Activiteiten[[#This Row],[Bijdrage in natura (vrijwilligers)]]=1,Tb_Activiteiten[[#Headers],[Bijdrage in natura (vrijwilligers)]],""))</f>
        <v/>
      </c>
      <c r="AX1407" t="str">
        <f>IF(ISNUMBER(FIND("overige",Methode_Keuze)),"",IF(Tb_Activiteiten[[#This Row],[Afschrijvingskosten]]=1,Tb_Activiteiten[[#Headers],[Afschrijvingskosten]],""))</f>
        <v/>
      </c>
      <c r="AY1407" t="str">
        <f>IF(ISNUMBER(FIND("overige",Methode_Keuze)),"",IF(Tb_Activiteiten[[#This Row],[Vergoeding]]=1,Tb_Activiteiten[[#Headers],[Vergoeding]],""))</f>
        <v/>
      </c>
      <c r="AZ1407" t="str">
        <f>IF(ISNUMBER(FIND("arbeid",Methode_Keuze)),"",IF(Tb_Activiteiten[[#This Row],[Arbeidskosten - vast tarief (excl eigen arbeid)]]=1,Tb_Activiteiten[[#Headers],[Arbeidskosten - vast tarief (excl eigen arbeid)]],""))</f>
        <v/>
      </c>
      <c r="BA1407" t="str">
        <f>IF(ISNUMBER(FIND("overige",Methode_Keuze)),"",IF(Tb_Activiteiten[[#This Row],[Overige kosten]]=1,Tb_Activiteiten[[#Headers],[Overige kosten]],""))</f>
        <v/>
      </c>
    </row>
    <row r="1408" spans="15:53" x14ac:dyDescent="0.25">
      <c r="O1408" s="56"/>
      <c r="Q1408" t="str">
        <f>IFERROR(IF(VLOOKUP(Tb_Activiteiten[[#This Row],[Openstelling]],Tb_Openstelling[],2,0)=1,1,""),"")</f>
        <v/>
      </c>
      <c r="AK1408" t="str">
        <f>IF(ISNUMBER(FIND("arbeid",Methode_Keuze)),"",IF(ISNUMBER(FIND("arbeid",Methode_Keuze)),"",IF(Tb_Activiteiten[[#This Row],[Loonkosten]]=1,Tb_Activiteiten[[#Headers],[Loonkosten]],"")))</f>
        <v/>
      </c>
      <c r="AL1408" t="str">
        <f>IF(ISNUMBER(FIND("arbeid",Methode_Keuze)),"",IF(ISNUMBER(FIND("arbeid",Methode_Keuze)),"",IF(Tb_Activiteiten[[#This Row],[Eigen arbeid]]=1,Tb_Activiteiten[[#Headers],[Eigen arbeid]],"")))</f>
        <v/>
      </c>
      <c r="AM1408" t="str">
        <f>IF(ISNUMBER(FIND("arbeid",Methode_Keuze)),"",IF(ISNUMBER(FIND("arbeid",Methode_Keuze)),"",IF(Tb_Activiteiten[[#This Row],[Projectmedewerker]]=1,Tb_Activiteiten[[#Headers],[Projectmedewerker]],"")))</f>
        <v/>
      </c>
      <c r="AN1408" t="str">
        <f>IF(ISNUMBER(FIND("arbeid",Methode_Keuze)),"",IF(ISNUMBER(FIND("arbeid",Methode_Keuze)),"",IF(Tb_Activiteiten[[#This Row],[Landbouwer]]=1,Tb_Activiteiten[[#Headers],[Landbouwer]],"")))</f>
        <v/>
      </c>
      <c r="AO1408" t="str">
        <f>IF(ISNUMBER(FIND("arbeid",Methode_Keuze)),"",IF(ISNUMBER(FIND("arbeid",Methode_Keuze)),"",IF(Tb_Activiteiten[[#This Row],[Adviseur]]=1,Tb_Activiteiten[[#Headers],[Adviseur]],"")))</f>
        <v/>
      </c>
      <c r="AP1408" t="str">
        <f>IF(ISNUMBER(FIND("arbeid",Methode_Keuze)),"",IF(ISNUMBER(FIND("arbeid",Methode_Keuze)),"",IF(Tb_Activiteiten[[#This Row],[Projectleider/Expert]]=1,Tb_Activiteiten[[#Headers],[Projectleider/Expert]],"")))</f>
        <v/>
      </c>
      <c r="AQ1408" t="str">
        <f>IF(ISNUMBER(FIND("arbeid",Methode_Keuze)),"",IF(ISNUMBER(FIND("arbeid",Methode_Keuze)),"",IF(Tb_Activiteiten[[#This Row],[Arbeidskosten]]=1,Tb_Activiteiten[[#Headers],[Arbeidskosten]],"")))</f>
        <v/>
      </c>
      <c r="AR1408" t="str">
        <f>IF(ISNUMBER(FIND("arbeid",Methode_Keuze)),"",IF(ISNUMBER(FIND("arbeid",Methode_Keuze)),"",IF(Tb_Activiteiten[[#This Row],[Arbeidskosten op basis van IKS]]=1,Tb_Activiteiten[[#Headers],[Arbeidskosten op basis van IKS]],"")))</f>
        <v/>
      </c>
      <c r="AS1408" t="str">
        <f>IF(ISNUMBER(FIND("overige",Methode_Keuze)),"",IF(Tb_Activiteiten[[#This Row],[Kosten derden exclusief btw]]=1,Tb_Activiteiten[[#Headers],[Kosten derden exclusief btw]],""))</f>
        <v/>
      </c>
      <c r="AT1408" t="str">
        <f>IF(ISNUMBER(FIND("overige",Methode_Keuze)),"",IF(Tb_Activiteiten[[#This Row],[Niet verrekenbare btw]]=1,Tb_Activiteiten[[#Headers],[Niet verrekenbare btw]],""))</f>
        <v/>
      </c>
      <c r="AU1408" t="str">
        <f>IF(ISNUMBER(FIND("overige",Methode_Keuze)),"",IF(Tb_Activiteiten[[#This Row],[Grondkosten]]=1,Tb_Activiteiten[[#Headers],[Grondkosten]],""))</f>
        <v/>
      </c>
      <c r="AV1408" t="str">
        <f>IF(ISNUMBER(FIND("overige",Methode_Keuze)),"",IF(Tb_Activiteiten[[#This Row],[Bijdrage in natura (overige)]]=1,Tb_Activiteiten[[#Headers],[Bijdrage in natura (overige)]],""))</f>
        <v/>
      </c>
      <c r="AW1408" t="str">
        <f>IF(ISNUMBER(FIND("overige",Methode_Keuze)),"",IF(Tb_Activiteiten[[#This Row],[Bijdrage in natura (vrijwilligers)]]=1,Tb_Activiteiten[[#Headers],[Bijdrage in natura (vrijwilligers)]],""))</f>
        <v/>
      </c>
      <c r="AX1408" t="str">
        <f>IF(ISNUMBER(FIND("overige",Methode_Keuze)),"",IF(Tb_Activiteiten[[#This Row],[Afschrijvingskosten]]=1,Tb_Activiteiten[[#Headers],[Afschrijvingskosten]],""))</f>
        <v/>
      </c>
      <c r="AY1408" t="str">
        <f>IF(ISNUMBER(FIND("overige",Methode_Keuze)),"",IF(Tb_Activiteiten[[#This Row],[Vergoeding]]=1,Tb_Activiteiten[[#Headers],[Vergoeding]],""))</f>
        <v/>
      </c>
      <c r="AZ1408" t="str">
        <f>IF(ISNUMBER(FIND("arbeid",Methode_Keuze)),"",IF(Tb_Activiteiten[[#This Row],[Arbeidskosten - vast tarief (excl eigen arbeid)]]=1,Tb_Activiteiten[[#Headers],[Arbeidskosten - vast tarief (excl eigen arbeid)]],""))</f>
        <v/>
      </c>
      <c r="BA1408" t="str">
        <f>IF(ISNUMBER(FIND("overige",Methode_Keuze)),"",IF(Tb_Activiteiten[[#This Row],[Overige kosten]]=1,Tb_Activiteiten[[#Headers],[Overige kosten]],""))</f>
        <v/>
      </c>
    </row>
    <row r="1409" spans="15:53" x14ac:dyDescent="0.25">
      <c r="O1409" s="56"/>
      <c r="Q1409" t="str">
        <f>IFERROR(IF(VLOOKUP(Tb_Activiteiten[[#This Row],[Openstelling]],Tb_Openstelling[],2,0)=1,1,""),"")</f>
        <v/>
      </c>
      <c r="AK1409" t="str">
        <f>IF(ISNUMBER(FIND("arbeid",Methode_Keuze)),"",IF(ISNUMBER(FIND("arbeid",Methode_Keuze)),"",IF(Tb_Activiteiten[[#This Row],[Loonkosten]]=1,Tb_Activiteiten[[#Headers],[Loonkosten]],"")))</f>
        <v/>
      </c>
      <c r="AL1409" t="str">
        <f>IF(ISNUMBER(FIND("arbeid",Methode_Keuze)),"",IF(ISNUMBER(FIND("arbeid",Methode_Keuze)),"",IF(Tb_Activiteiten[[#This Row],[Eigen arbeid]]=1,Tb_Activiteiten[[#Headers],[Eigen arbeid]],"")))</f>
        <v/>
      </c>
      <c r="AM1409" t="str">
        <f>IF(ISNUMBER(FIND("arbeid",Methode_Keuze)),"",IF(ISNUMBER(FIND("arbeid",Methode_Keuze)),"",IF(Tb_Activiteiten[[#This Row],[Projectmedewerker]]=1,Tb_Activiteiten[[#Headers],[Projectmedewerker]],"")))</f>
        <v/>
      </c>
      <c r="AN1409" t="str">
        <f>IF(ISNUMBER(FIND("arbeid",Methode_Keuze)),"",IF(ISNUMBER(FIND("arbeid",Methode_Keuze)),"",IF(Tb_Activiteiten[[#This Row],[Landbouwer]]=1,Tb_Activiteiten[[#Headers],[Landbouwer]],"")))</f>
        <v/>
      </c>
      <c r="AO1409" t="str">
        <f>IF(ISNUMBER(FIND("arbeid",Methode_Keuze)),"",IF(ISNUMBER(FIND("arbeid",Methode_Keuze)),"",IF(Tb_Activiteiten[[#This Row],[Adviseur]]=1,Tb_Activiteiten[[#Headers],[Adviseur]],"")))</f>
        <v/>
      </c>
      <c r="AP1409" t="str">
        <f>IF(ISNUMBER(FIND("arbeid",Methode_Keuze)),"",IF(ISNUMBER(FIND("arbeid",Methode_Keuze)),"",IF(Tb_Activiteiten[[#This Row],[Projectleider/Expert]]=1,Tb_Activiteiten[[#Headers],[Projectleider/Expert]],"")))</f>
        <v/>
      </c>
      <c r="AQ1409" t="str">
        <f>IF(ISNUMBER(FIND("arbeid",Methode_Keuze)),"",IF(ISNUMBER(FIND("arbeid",Methode_Keuze)),"",IF(Tb_Activiteiten[[#This Row],[Arbeidskosten]]=1,Tb_Activiteiten[[#Headers],[Arbeidskosten]],"")))</f>
        <v/>
      </c>
      <c r="AR1409" t="str">
        <f>IF(ISNUMBER(FIND("arbeid",Methode_Keuze)),"",IF(ISNUMBER(FIND("arbeid",Methode_Keuze)),"",IF(Tb_Activiteiten[[#This Row],[Arbeidskosten op basis van IKS]]=1,Tb_Activiteiten[[#Headers],[Arbeidskosten op basis van IKS]],"")))</f>
        <v/>
      </c>
      <c r="AS1409" t="str">
        <f>IF(ISNUMBER(FIND("overige",Methode_Keuze)),"",IF(Tb_Activiteiten[[#This Row],[Kosten derden exclusief btw]]=1,Tb_Activiteiten[[#Headers],[Kosten derden exclusief btw]],""))</f>
        <v/>
      </c>
      <c r="AT1409" t="str">
        <f>IF(ISNUMBER(FIND("overige",Methode_Keuze)),"",IF(Tb_Activiteiten[[#This Row],[Niet verrekenbare btw]]=1,Tb_Activiteiten[[#Headers],[Niet verrekenbare btw]],""))</f>
        <v/>
      </c>
      <c r="AU1409" t="str">
        <f>IF(ISNUMBER(FIND("overige",Methode_Keuze)),"",IF(Tb_Activiteiten[[#This Row],[Grondkosten]]=1,Tb_Activiteiten[[#Headers],[Grondkosten]],""))</f>
        <v/>
      </c>
      <c r="AV1409" t="str">
        <f>IF(ISNUMBER(FIND("overige",Methode_Keuze)),"",IF(Tb_Activiteiten[[#This Row],[Bijdrage in natura (overige)]]=1,Tb_Activiteiten[[#Headers],[Bijdrage in natura (overige)]],""))</f>
        <v/>
      </c>
      <c r="AW1409" t="str">
        <f>IF(ISNUMBER(FIND("overige",Methode_Keuze)),"",IF(Tb_Activiteiten[[#This Row],[Bijdrage in natura (vrijwilligers)]]=1,Tb_Activiteiten[[#Headers],[Bijdrage in natura (vrijwilligers)]],""))</f>
        <v/>
      </c>
      <c r="AX1409" t="str">
        <f>IF(ISNUMBER(FIND("overige",Methode_Keuze)),"",IF(Tb_Activiteiten[[#This Row],[Afschrijvingskosten]]=1,Tb_Activiteiten[[#Headers],[Afschrijvingskosten]],""))</f>
        <v/>
      </c>
      <c r="AY1409" t="str">
        <f>IF(ISNUMBER(FIND("overige",Methode_Keuze)),"",IF(Tb_Activiteiten[[#This Row],[Vergoeding]]=1,Tb_Activiteiten[[#Headers],[Vergoeding]],""))</f>
        <v/>
      </c>
      <c r="AZ1409" t="str">
        <f>IF(ISNUMBER(FIND("arbeid",Methode_Keuze)),"",IF(Tb_Activiteiten[[#This Row],[Arbeidskosten - vast tarief (excl eigen arbeid)]]=1,Tb_Activiteiten[[#Headers],[Arbeidskosten - vast tarief (excl eigen arbeid)]],""))</f>
        <v/>
      </c>
      <c r="BA1409" t="str">
        <f>IF(ISNUMBER(FIND("overige",Methode_Keuze)),"",IF(Tb_Activiteiten[[#This Row],[Overige kosten]]=1,Tb_Activiteiten[[#Headers],[Overige kosten]],""))</f>
        <v/>
      </c>
    </row>
    <row r="1410" spans="15:53" x14ac:dyDescent="0.25">
      <c r="O1410" s="56"/>
      <c r="Q1410" t="str">
        <f>IFERROR(IF(VLOOKUP(Tb_Activiteiten[[#This Row],[Openstelling]],Tb_Openstelling[],2,0)=1,1,""),"")</f>
        <v/>
      </c>
      <c r="AK1410" t="str">
        <f>IF(ISNUMBER(FIND("arbeid",Methode_Keuze)),"",IF(ISNUMBER(FIND("arbeid",Methode_Keuze)),"",IF(Tb_Activiteiten[[#This Row],[Loonkosten]]=1,Tb_Activiteiten[[#Headers],[Loonkosten]],"")))</f>
        <v/>
      </c>
      <c r="AL1410" t="str">
        <f>IF(ISNUMBER(FIND("arbeid",Methode_Keuze)),"",IF(ISNUMBER(FIND("arbeid",Methode_Keuze)),"",IF(Tb_Activiteiten[[#This Row],[Eigen arbeid]]=1,Tb_Activiteiten[[#Headers],[Eigen arbeid]],"")))</f>
        <v/>
      </c>
      <c r="AM1410" t="str">
        <f>IF(ISNUMBER(FIND("arbeid",Methode_Keuze)),"",IF(ISNUMBER(FIND("arbeid",Methode_Keuze)),"",IF(Tb_Activiteiten[[#This Row],[Projectmedewerker]]=1,Tb_Activiteiten[[#Headers],[Projectmedewerker]],"")))</f>
        <v/>
      </c>
      <c r="AN1410" t="str">
        <f>IF(ISNUMBER(FIND("arbeid",Methode_Keuze)),"",IF(ISNUMBER(FIND("arbeid",Methode_Keuze)),"",IF(Tb_Activiteiten[[#This Row],[Landbouwer]]=1,Tb_Activiteiten[[#Headers],[Landbouwer]],"")))</f>
        <v/>
      </c>
      <c r="AO1410" t="str">
        <f>IF(ISNUMBER(FIND("arbeid",Methode_Keuze)),"",IF(ISNUMBER(FIND("arbeid",Methode_Keuze)),"",IF(Tb_Activiteiten[[#This Row],[Adviseur]]=1,Tb_Activiteiten[[#Headers],[Adviseur]],"")))</f>
        <v/>
      </c>
      <c r="AP1410" t="str">
        <f>IF(ISNUMBER(FIND("arbeid",Methode_Keuze)),"",IF(ISNUMBER(FIND("arbeid",Methode_Keuze)),"",IF(Tb_Activiteiten[[#This Row],[Projectleider/Expert]]=1,Tb_Activiteiten[[#Headers],[Projectleider/Expert]],"")))</f>
        <v/>
      </c>
      <c r="AQ1410" t="str">
        <f>IF(ISNUMBER(FIND("arbeid",Methode_Keuze)),"",IF(ISNUMBER(FIND("arbeid",Methode_Keuze)),"",IF(Tb_Activiteiten[[#This Row],[Arbeidskosten]]=1,Tb_Activiteiten[[#Headers],[Arbeidskosten]],"")))</f>
        <v/>
      </c>
      <c r="AR1410" t="str">
        <f>IF(ISNUMBER(FIND("arbeid",Methode_Keuze)),"",IF(ISNUMBER(FIND("arbeid",Methode_Keuze)),"",IF(Tb_Activiteiten[[#This Row],[Arbeidskosten op basis van IKS]]=1,Tb_Activiteiten[[#Headers],[Arbeidskosten op basis van IKS]],"")))</f>
        <v/>
      </c>
      <c r="AS1410" t="str">
        <f>IF(ISNUMBER(FIND("overige",Methode_Keuze)),"",IF(Tb_Activiteiten[[#This Row],[Kosten derden exclusief btw]]=1,Tb_Activiteiten[[#Headers],[Kosten derden exclusief btw]],""))</f>
        <v/>
      </c>
      <c r="AT1410" t="str">
        <f>IF(ISNUMBER(FIND("overige",Methode_Keuze)),"",IF(Tb_Activiteiten[[#This Row],[Niet verrekenbare btw]]=1,Tb_Activiteiten[[#Headers],[Niet verrekenbare btw]],""))</f>
        <v/>
      </c>
      <c r="AU1410" t="str">
        <f>IF(ISNUMBER(FIND("overige",Methode_Keuze)),"",IF(Tb_Activiteiten[[#This Row],[Grondkosten]]=1,Tb_Activiteiten[[#Headers],[Grondkosten]],""))</f>
        <v/>
      </c>
      <c r="AV1410" t="str">
        <f>IF(ISNUMBER(FIND("overige",Methode_Keuze)),"",IF(Tb_Activiteiten[[#This Row],[Bijdrage in natura (overige)]]=1,Tb_Activiteiten[[#Headers],[Bijdrage in natura (overige)]],""))</f>
        <v/>
      </c>
      <c r="AW1410" t="str">
        <f>IF(ISNUMBER(FIND("overige",Methode_Keuze)),"",IF(Tb_Activiteiten[[#This Row],[Bijdrage in natura (vrijwilligers)]]=1,Tb_Activiteiten[[#Headers],[Bijdrage in natura (vrijwilligers)]],""))</f>
        <v/>
      </c>
      <c r="AX1410" t="str">
        <f>IF(ISNUMBER(FIND("overige",Methode_Keuze)),"",IF(Tb_Activiteiten[[#This Row],[Afschrijvingskosten]]=1,Tb_Activiteiten[[#Headers],[Afschrijvingskosten]],""))</f>
        <v/>
      </c>
      <c r="AY1410" t="str">
        <f>IF(ISNUMBER(FIND("overige",Methode_Keuze)),"",IF(Tb_Activiteiten[[#This Row],[Vergoeding]]=1,Tb_Activiteiten[[#Headers],[Vergoeding]],""))</f>
        <v/>
      </c>
      <c r="AZ1410" t="str">
        <f>IF(ISNUMBER(FIND("arbeid",Methode_Keuze)),"",IF(Tb_Activiteiten[[#This Row],[Arbeidskosten - vast tarief (excl eigen arbeid)]]=1,Tb_Activiteiten[[#Headers],[Arbeidskosten - vast tarief (excl eigen arbeid)]],""))</f>
        <v/>
      </c>
      <c r="BA1410" t="str">
        <f>IF(ISNUMBER(FIND("overige",Methode_Keuze)),"",IF(Tb_Activiteiten[[#This Row],[Overige kosten]]=1,Tb_Activiteiten[[#Headers],[Overige kosten]],""))</f>
        <v/>
      </c>
    </row>
    <row r="1411" spans="15:53" x14ac:dyDescent="0.25">
      <c r="O1411" s="56"/>
      <c r="Q1411" t="str">
        <f>IFERROR(IF(VLOOKUP(Tb_Activiteiten[[#This Row],[Openstelling]],Tb_Openstelling[],2,0)=1,1,""),"")</f>
        <v/>
      </c>
      <c r="AK1411" t="str">
        <f>IF(ISNUMBER(FIND("arbeid",Methode_Keuze)),"",IF(ISNUMBER(FIND("arbeid",Methode_Keuze)),"",IF(Tb_Activiteiten[[#This Row],[Loonkosten]]=1,Tb_Activiteiten[[#Headers],[Loonkosten]],"")))</f>
        <v/>
      </c>
      <c r="AL1411" t="str">
        <f>IF(ISNUMBER(FIND("arbeid",Methode_Keuze)),"",IF(ISNUMBER(FIND("arbeid",Methode_Keuze)),"",IF(Tb_Activiteiten[[#This Row],[Eigen arbeid]]=1,Tb_Activiteiten[[#Headers],[Eigen arbeid]],"")))</f>
        <v/>
      </c>
      <c r="AM1411" t="str">
        <f>IF(ISNUMBER(FIND("arbeid",Methode_Keuze)),"",IF(ISNUMBER(FIND("arbeid",Methode_Keuze)),"",IF(Tb_Activiteiten[[#This Row],[Projectmedewerker]]=1,Tb_Activiteiten[[#Headers],[Projectmedewerker]],"")))</f>
        <v/>
      </c>
      <c r="AN1411" t="str">
        <f>IF(ISNUMBER(FIND("arbeid",Methode_Keuze)),"",IF(ISNUMBER(FIND("arbeid",Methode_Keuze)),"",IF(Tb_Activiteiten[[#This Row],[Landbouwer]]=1,Tb_Activiteiten[[#Headers],[Landbouwer]],"")))</f>
        <v/>
      </c>
      <c r="AO1411" t="str">
        <f>IF(ISNUMBER(FIND("arbeid",Methode_Keuze)),"",IF(ISNUMBER(FIND("arbeid",Methode_Keuze)),"",IF(Tb_Activiteiten[[#This Row],[Adviseur]]=1,Tb_Activiteiten[[#Headers],[Adviseur]],"")))</f>
        <v/>
      </c>
      <c r="AP1411" t="str">
        <f>IF(ISNUMBER(FIND("arbeid",Methode_Keuze)),"",IF(ISNUMBER(FIND("arbeid",Methode_Keuze)),"",IF(Tb_Activiteiten[[#This Row],[Projectleider/Expert]]=1,Tb_Activiteiten[[#Headers],[Projectleider/Expert]],"")))</f>
        <v/>
      </c>
      <c r="AQ1411" t="str">
        <f>IF(ISNUMBER(FIND("arbeid",Methode_Keuze)),"",IF(ISNUMBER(FIND("arbeid",Methode_Keuze)),"",IF(Tb_Activiteiten[[#This Row],[Arbeidskosten]]=1,Tb_Activiteiten[[#Headers],[Arbeidskosten]],"")))</f>
        <v/>
      </c>
      <c r="AR1411" t="str">
        <f>IF(ISNUMBER(FIND("arbeid",Methode_Keuze)),"",IF(ISNUMBER(FIND("arbeid",Methode_Keuze)),"",IF(Tb_Activiteiten[[#This Row],[Arbeidskosten op basis van IKS]]=1,Tb_Activiteiten[[#Headers],[Arbeidskosten op basis van IKS]],"")))</f>
        <v/>
      </c>
      <c r="AS1411" t="str">
        <f>IF(ISNUMBER(FIND("overige",Methode_Keuze)),"",IF(Tb_Activiteiten[[#This Row],[Kosten derden exclusief btw]]=1,Tb_Activiteiten[[#Headers],[Kosten derden exclusief btw]],""))</f>
        <v/>
      </c>
      <c r="AT1411" t="str">
        <f>IF(ISNUMBER(FIND("overige",Methode_Keuze)),"",IF(Tb_Activiteiten[[#This Row],[Niet verrekenbare btw]]=1,Tb_Activiteiten[[#Headers],[Niet verrekenbare btw]],""))</f>
        <v/>
      </c>
      <c r="AU1411" t="str">
        <f>IF(ISNUMBER(FIND("overige",Methode_Keuze)),"",IF(Tb_Activiteiten[[#This Row],[Grondkosten]]=1,Tb_Activiteiten[[#Headers],[Grondkosten]],""))</f>
        <v/>
      </c>
      <c r="AV1411" t="str">
        <f>IF(ISNUMBER(FIND("overige",Methode_Keuze)),"",IF(Tb_Activiteiten[[#This Row],[Bijdrage in natura (overige)]]=1,Tb_Activiteiten[[#Headers],[Bijdrage in natura (overige)]],""))</f>
        <v/>
      </c>
      <c r="AW1411" t="str">
        <f>IF(ISNUMBER(FIND("overige",Methode_Keuze)),"",IF(Tb_Activiteiten[[#This Row],[Bijdrage in natura (vrijwilligers)]]=1,Tb_Activiteiten[[#Headers],[Bijdrage in natura (vrijwilligers)]],""))</f>
        <v/>
      </c>
      <c r="AX1411" t="str">
        <f>IF(ISNUMBER(FIND("overige",Methode_Keuze)),"",IF(Tb_Activiteiten[[#This Row],[Afschrijvingskosten]]=1,Tb_Activiteiten[[#Headers],[Afschrijvingskosten]],""))</f>
        <v/>
      </c>
      <c r="AY1411" t="str">
        <f>IF(ISNUMBER(FIND("overige",Methode_Keuze)),"",IF(Tb_Activiteiten[[#This Row],[Vergoeding]]=1,Tb_Activiteiten[[#Headers],[Vergoeding]],""))</f>
        <v/>
      </c>
      <c r="AZ1411" t="str">
        <f>IF(ISNUMBER(FIND("arbeid",Methode_Keuze)),"",IF(Tb_Activiteiten[[#This Row],[Arbeidskosten - vast tarief (excl eigen arbeid)]]=1,Tb_Activiteiten[[#Headers],[Arbeidskosten - vast tarief (excl eigen arbeid)]],""))</f>
        <v/>
      </c>
      <c r="BA1411" t="str">
        <f>IF(ISNUMBER(FIND("overige",Methode_Keuze)),"",IF(Tb_Activiteiten[[#This Row],[Overige kosten]]=1,Tb_Activiteiten[[#Headers],[Overige kosten]],""))</f>
        <v/>
      </c>
    </row>
    <row r="1412" spans="15:53" x14ac:dyDescent="0.25">
      <c r="O1412" s="56"/>
      <c r="Q1412" t="str">
        <f>IFERROR(IF(VLOOKUP(Tb_Activiteiten[[#This Row],[Openstelling]],Tb_Openstelling[],2,0)=1,1,""),"")</f>
        <v/>
      </c>
      <c r="AK1412" t="str">
        <f>IF(ISNUMBER(FIND("arbeid",Methode_Keuze)),"",IF(ISNUMBER(FIND("arbeid",Methode_Keuze)),"",IF(Tb_Activiteiten[[#This Row],[Loonkosten]]=1,Tb_Activiteiten[[#Headers],[Loonkosten]],"")))</f>
        <v/>
      </c>
      <c r="AL1412" t="str">
        <f>IF(ISNUMBER(FIND("arbeid",Methode_Keuze)),"",IF(ISNUMBER(FIND("arbeid",Methode_Keuze)),"",IF(Tb_Activiteiten[[#This Row],[Eigen arbeid]]=1,Tb_Activiteiten[[#Headers],[Eigen arbeid]],"")))</f>
        <v/>
      </c>
      <c r="AM1412" t="str">
        <f>IF(ISNUMBER(FIND("arbeid",Methode_Keuze)),"",IF(ISNUMBER(FIND("arbeid",Methode_Keuze)),"",IF(Tb_Activiteiten[[#This Row],[Projectmedewerker]]=1,Tb_Activiteiten[[#Headers],[Projectmedewerker]],"")))</f>
        <v/>
      </c>
      <c r="AN1412" t="str">
        <f>IF(ISNUMBER(FIND("arbeid",Methode_Keuze)),"",IF(ISNUMBER(FIND("arbeid",Methode_Keuze)),"",IF(Tb_Activiteiten[[#This Row],[Landbouwer]]=1,Tb_Activiteiten[[#Headers],[Landbouwer]],"")))</f>
        <v/>
      </c>
      <c r="AO1412" t="str">
        <f>IF(ISNUMBER(FIND("arbeid",Methode_Keuze)),"",IF(ISNUMBER(FIND("arbeid",Methode_Keuze)),"",IF(Tb_Activiteiten[[#This Row],[Adviseur]]=1,Tb_Activiteiten[[#Headers],[Adviseur]],"")))</f>
        <v/>
      </c>
      <c r="AP1412" t="str">
        <f>IF(ISNUMBER(FIND("arbeid",Methode_Keuze)),"",IF(ISNUMBER(FIND("arbeid",Methode_Keuze)),"",IF(Tb_Activiteiten[[#This Row],[Projectleider/Expert]]=1,Tb_Activiteiten[[#Headers],[Projectleider/Expert]],"")))</f>
        <v/>
      </c>
      <c r="AQ1412" t="str">
        <f>IF(ISNUMBER(FIND("arbeid",Methode_Keuze)),"",IF(ISNUMBER(FIND("arbeid",Methode_Keuze)),"",IF(Tb_Activiteiten[[#This Row],[Arbeidskosten]]=1,Tb_Activiteiten[[#Headers],[Arbeidskosten]],"")))</f>
        <v/>
      </c>
      <c r="AR1412" t="str">
        <f>IF(ISNUMBER(FIND("arbeid",Methode_Keuze)),"",IF(ISNUMBER(FIND("arbeid",Methode_Keuze)),"",IF(Tb_Activiteiten[[#This Row],[Arbeidskosten op basis van IKS]]=1,Tb_Activiteiten[[#Headers],[Arbeidskosten op basis van IKS]],"")))</f>
        <v/>
      </c>
      <c r="AS1412" t="str">
        <f>IF(ISNUMBER(FIND("overige",Methode_Keuze)),"",IF(Tb_Activiteiten[[#This Row],[Kosten derden exclusief btw]]=1,Tb_Activiteiten[[#Headers],[Kosten derden exclusief btw]],""))</f>
        <v/>
      </c>
      <c r="AT1412" t="str">
        <f>IF(ISNUMBER(FIND("overige",Methode_Keuze)),"",IF(Tb_Activiteiten[[#This Row],[Niet verrekenbare btw]]=1,Tb_Activiteiten[[#Headers],[Niet verrekenbare btw]],""))</f>
        <v/>
      </c>
      <c r="AU1412" t="str">
        <f>IF(ISNUMBER(FIND("overige",Methode_Keuze)),"",IF(Tb_Activiteiten[[#This Row],[Grondkosten]]=1,Tb_Activiteiten[[#Headers],[Grondkosten]],""))</f>
        <v/>
      </c>
      <c r="AV1412" t="str">
        <f>IF(ISNUMBER(FIND("overige",Methode_Keuze)),"",IF(Tb_Activiteiten[[#This Row],[Bijdrage in natura (overige)]]=1,Tb_Activiteiten[[#Headers],[Bijdrage in natura (overige)]],""))</f>
        <v/>
      </c>
      <c r="AW1412" t="str">
        <f>IF(ISNUMBER(FIND("overige",Methode_Keuze)),"",IF(Tb_Activiteiten[[#This Row],[Bijdrage in natura (vrijwilligers)]]=1,Tb_Activiteiten[[#Headers],[Bijdrage in natura (vrijwilligers)]],""))</f>
        <v/>
      </c>
      <c r="AX1412" t="str">
        <f>IF(ISNUMBER(FIND("overige",Methode_Keuze)),"",IF(Tb_Activiteiten[[#This Row],[Afschrijvingskosten]]=1,Tb_Activiteiten[[#Headers],[Afschrijvingskosten]],""))</f>
        <v/>
      </c>
      <c r="AY1412" t="str">
        <f>IF(ISNUMBER(FIND("overige",Methode_Keuze)),"",IF(Tb_Activiteiten[[#This Row],[Vergoeding]]=1,Tb_Activiteiten[[#Headers],[Vergoeding]],""))</f>
        <v/>
      </c>
      <c r="AZ1412" t="str">
        <f>IF(ISNUMBER(FIND("arbeid",Methode_Keuze)),"",IF(Tb_Activiteiten[[#This Row],[Arbeidskosten - vast tarief (excl eigen arbeid)]]=1,Tb_Activiteiten[[#Headers],[Arbeidskosten - vast tarief (excl eigen arbeid)]],""))</f>
        <v/>
      </c>
      <c r="BA1412" t="str">
        <f>IF(ISNUMBER(FIND("overige",Methode_Keuze)),"",IF(Tb_Activiteiten[[#This Row],[Overige kosten]]=1,Tb_Activiteiten[[#Headers],[Overige kosten]],""))</f>
        <v/>
      </c>
    </row>
    <row r="1413" spans="15:53" x14ac:dyDescent="0.25">
      <c r="O1413" s="56"/>
      <c r="Q1413" t="str">
        <f>IFERROR(IF(VLOOKUP(Tb_Activiteiten[[#This Row],[Openstelling]],Tb_Openstelling[],2,0)=1,1,""),"")</f>
        <v/>
      </c>
      <c r="AK1413" t="str">
        <f>IF(ISNUMBER(FIND("arbeid",Methode_Keuze)),"",IF(ISNUMBER(FIND("arbeid",Methode_Keuze)),"",IF(Tb_Activiteiten[[#This Row],[Loonkosten]]=1,Tb_Activiteiten[[#Headers],[Loonkosten]],"")))</f>
        <v/>
      </c>
      <c r="AL1413" t="str">
        <f>IF(ISNUMBER(FIND("arbeid",Methode_Keuze)),"",IF(ISNUMBER(FIND("arbeid",Methode_Keuze)),"",IF(Tb_Activiteiten[[#This Row],[Eigen arbeid]]=1,Tb_Activiteiten[[#Headers],[Eigen arbeid]],"")))</f>
        <v/>
      </c>
      <c r="AM1413" t="str">
        <f>IF(ISNUMBER(FIND("arbeid",Methode_Keuze)),"",IF(ISNUMBER(FIND("arbeid",Methode_Keuze)),"",IF(Tb_Activiteiten[[#This Row],[Projectmedewerker]]=1,Tb_Activiteiten[[#Headers],[Projectmedewerker]],"")))</f>
        <v/>
      </c>
      <c r="AN1413" t="str">
        <f>IF(ISNUMBER(FIND("arbeid",Methode_Keuze)),"",IF(ISNUMBER(FIND("arbeid",Methode_Keuze)),"",IF(Tb_Activiteiten[[#This Row],[Landbouwer]]=1,Tb_Activiteiten[[#Headers],[Landbouwer]],"")))</f>
        <v/>
      </c>
      <c r="AO1413" t="str">
        <f>IF(ISNUMBER(FIND("arbeid",Methode_Keuze)),"",IF(ISNUMBER(FIND("arbeid",Methode_Keuze)),"",IF(Tb_Activiteiten[[#This Row],[Adviseur]]=1,Tb_Activiteiten[[#Headers],[Adviseur]],"")))</f>
        <v/>
      </c>
      <c r="AP1413" t="str">
        <f>IF(ISNUMBER(FIND("arbeid",Methode_Keuze)),"",IF(ISNUMBER(FIND("arbeid",Methode_Keuze)),"",IF(Tb_Activiteiten[[#This Row],[Projectleider/Expert]]=1,Tb_Activiteiten[[#Headers],[Projectleider/Expert]],"")))</f>
        <v/>
      </c>
      <c r="AQ1413" t="str">
        <f>IF(ISNUMBER(FIND("arbeid",Methode_Keuze)),"",IF(ISNUMBER(FIND("arbeid",Methode_Keuze)),"",IF(Tb_Activiteiten[[#This Row],[Arbeidskosten]]=1,Tb_Activiteiten[[#Headers],[Arbeidskosten]],"")))</f>
        <v/>
      </c>
      <c r="AR1413" t="str">
        <f>IF(ISNUMBER(FIND("arbeid",Methode_Keuze)),"",IF(ISNUMBER(FIND("arbeid",Methode_Keuze)),"",IF(Tb_Activiteiten[[#This Row],[Arbeidskosten op basis van IKS]]=1,Tb_Activiteiten[[#Headers],[Arbeidskosten op basis van IKS]],"")))</f>
        <v/>
      </c>
      <c r="AS1413" t="str">
        <f>IF(ISNUMBER(FIND("overige",Methode_Keuze)),"",IF(Tb_Activiteiten[[#This Row],[Kosten derden exclusief btw]]=1,Tb_Activiteiten[[#Headers],[Kosten derden exclusief btw]],""))</f>
        <v/>
      </c>
      <c r="AT1413" t="str">
        <f>IF(ISNUMBER(FIND("overige",Methode_Keuze)),"",IF(Tb_Activiteiten[[#This Row],[Niet verrekenbare btw]]=1,Tb_Activiteiten[[#Headers],[Niet verrekenbare btw]],""))</f>
        <v/>
      </c>
      <c r="AU1413" t="str">
        <f>IF(ISNUMBER(FIND("overige",Methode_Keuze)),"",IF(Tb_Activiteiten[[#This Row],[Grondkosten]]=1,Tb_Activiteiten[[#Headers],[Grondkosten]],""))</f>
        <v/>
      </c>
      <c r="AV1413" t="str">
        <f>IF(ISNUMBER(FIND("overige",Methode_Keuze)),"",IF(Tb_Activiteiten[[#This Row],[Bijdrage in natura (overige)]]=1,Tb_Activiteiten[[#Headers],[Bijdrage in natura (overige)]],""))</f>
        <v/>
      </c>
      <c r="AW1413" t="str">
        <f>IF(ISNUMBER(FIND("overige",Methode_Keuze)),"",IF(Tb_Activiteiten[[#This Row],[Bijdrage in natura (vrijwilligers)]]=1,Tb_Activiteiten[[#Headers],[Bijdrage in natura (vrijwilligers)]],""))</f>
        <v/>
      </c>
      <c r="AX1413" t="str">
        <f>IF(ISNUMBER(FIND("overige",Methode_Keuze)),"",IF(Tb_Activiteiten[[#This Row],[Afschrijvingskosten]]=1,Tb_Activiteiten[[#Headers],[Afschrijvingskosten]],""))</f>
        <v/>
      </c>
      <c r="AY1413" t="str">
        <f>IF(ISNUMBER(FIND("overige",Methode_Keuze)),"",IF(Tb_Activiteiten[[#This Row],[Vergoeding]]=1,Tb_Activiteiten[[#Headers],[Vergoeding]],""))</f>
        <v/>
      </c>
      <c r="AZ1413" t="str">
        <f>IF(ISNUMBER(FIND("arbeid",Methode_Keuze)),"",IF(Tb_Activiteiten[[#This Row],[Arbeidskosten - vast tarief (excl eigen arbeid)]]=1,Tb_Activiteiten[[#Headers],[Arbeidskosten - vast tarief (excl eigen arbeid)]],""))</f>
        <v/>
      </c>
      <c r="BA1413" t="str">
        <f>IF(ISNUMBER(FIND("overige",Methode_Keuze)),"",IF(Tb_Activiteiten[[#This Row],[Overige kosten]]=1,Tb_Activiteiten[[#Headers],[Overige kosten]],""))</f>
        <v/>
      </c>
    </row>
    <row r="1414" spans="15:53" x14ac:dyDescent="0.25">
      <c r="O1414" s="56"/>
      <c r="Q1414" t="str">
        <f>IFERROR(IF(VLOOKUP(Tb_Activiteiten[[#This Row],[Openstelling]],Tb_Openstelling[],2,0)=1,1,""),"")</f>
        <v/>
      </c>
      <c r="AK1414" t="str">
        <f>IF(ISNUMBER(FIND("arbeid",Methode_Keuze)),"",IF(ISNUMBER(FIND("arbeid",Methode_Keuze)),"",IF(Tb_Activiteiten[[#This Row],[Loonkosten]]=1,Tb_Activiteiten[[#Headers],[Loonkosten]],"")))</f>
        <v/>
      </c>
      <c r="AL1414" t="str">
        <f>IF(ISNUMBER(FIND("arbeid",Methode_Keuze)),"",IF(ISNUMBER(FIND("arbeid",Methode_Keuze)),"",IF(Tb_Activiteiten[[#This Row],[Eigen arbeid]]=1,Tb_Activiteiten[[#Headers],[Eigen arbeid]],"")))</f>
        <v/>
      </c>
      <c r="AM1414" t="str">
        <f>IF(ISNUMBER(FIND("arbeid",Methode_Keuze)),"",IF(ISNUMBER(FIND("arbeid",Methode_Keuze)),"",IF(Tb_Activiteiten[[#This Row],[Projectmedewerker]]=1,Tb_Activiteiten[[#Headers],[Projectmedewerker]],"")))</f>
        <v/>
      </c>
      <c r="AN1414" t="str">
        <f>IF(ISNUMBER(FIND("arbeid",Methode_Keuze)),"",IF(ISNUMBER(FIND("arbeid",Methode_Keuze)),"",IF(Tb_Activiteiten[[#This Row],[Landbouwer]]=1,Tb_Activiteiten[[#Headers],[Landbouwer]],"")))</f>
        <v/>
      </c>
      <c r="AO1414" t="str">
        <f>IF(ISNUMBER(FIND("arbeid",Methode_Keuze)),"",IF(ISNUMBER(FIND("arbeid",Methode_Keuze)),"",IF(Tb_Activiteiten[[#This Row],[Adviseur]]=1,Tb_Activiteiten[[#Headers],[Adviseur]],"")))</f>
        <v/>
      </c>
      <c r="AP1414" t="str">
        <f>IF(ISNUMBER(FIND("arbeid",Methode_Keuze)),"",IF(ISNUMBER(FIND("arbeid",Methode_Keuze)),"",IF(Tb_Activiteiten[[#This Row],[Projectleider/Expert]]=1,Tb_Activiteiten[[#Headers],[Projectleider/Expert]],"")))</f>
        <v/>
      </c>
      <c r="AQ1414" t="str">
        <f>IF(ISNUMBER(FIND("arbeid",Methode_Keuze)),"",IF(ISNUMBER(FIND("arbeid",Methode_Keuze)),"",IF(Tb_Activiteiten[[#This Row],[Arbeidskosten]]=1,Tb_Activiteiten[[#Headers],[Arbeidskosten]],"")))</f>
        <v/>
      </c>
      <c r="AR1414" t="str">
        <f>IF(ISNUMBER(FIND("arbeid",Methode_Keuze)),"",IF(ISNUMBER(FIND("arbeid",Methode_Keuze)),"",IF(Tb_Activiteiten[[#This Row],[Arbeidskosten op basis van IKS]]=1,Tb_Activiteiten[[#Headers],[Arbeidskosten op basis van IKS]],"")))</f>
        <v/>
      </c>
      <c r="AS1414" t="str">
        <f>IF(ISNUMBER(FIND("overige",Methode_Keuze)),"",IF(Tb_Activiteiten[[#This Row],[Kosten derden exclusief btw]]=1,Tb_Activiteiten[[#Headers],[Kosten derden exclusief btw]],""))</f>
        <v/>
      </c>
      <c r="AT1414" t="str">
        <f>IF(ISNUMBER(FIND("overige",Methode_Keuze)),"",IF(Tb_Activiteiten[[#This Row],[Niet verrekenbare btw]]=1,Tb_Activiteiten[[#Headers],[Niet verrekenbare btw]],""))</f>
        <v/>
      </c>
      <c r="AU1414" t="str">
        <f>IF(ISNUMBER(FIND("overige",Methode_Keuze)),"",IF(Tb_Activiteiten[[#This Row],[Grondkosten]]=1,Tb_Activiteiten[[#Headers],[Grondkosten]],""))</f>
        <v/>
      </c>
      <c r="AV1414" t="str">
        <f>IF(ISNUMBER(FIND("overige",Methode_Keuze)),"",IF(Tb_Activiteiten[[#This Row],[Bijdrage in natura (overige)]]=1,Tb_Activiteiten[[#Headers],[Bijdrage in natura (overige)]],""))</f>
        <v/>
      </c>
      <c r="AW1414" t="str">
        <f>IF(ISNUMBER(FIND("overige",Methode_Keuze)),"",IF(Tb_Activiteiten[[#This Row],[Bijdrage in natura (vrijwilligers)]]=1,Tb_Activiteiten[[#Headers],[Bijdrage in natura (vrijwilligers)]],""))</f>
        <v/>
      </c>
      <c r="AX1414" t="str">
        <f>IF(ISNUMBER(FIND("overige",Methode_Keuze)),"",IF(Tb_Activiteiten[[#This Row],[Afschrijvingskosten]]=1,Tb_Activiteiten[[#Headers],[Afschrijvingskosten]],""))</f>
        <v/>
      </c>
      <c r="AY1414" t="str">
        <f>IF(ISNUMBER(FIND("overige",Methode_Keuze)),"",IF(Tb_Activiteiten[[#This Row],[Vergoeding]]=1,Tb_Activiteiten[[#Headers],[Vergoeding]],""))</f>
        <v/>
      </c>
      <c r="AZ1414" t="str">
        <f>IF(ISNUMBER(FIND("arbeid",Methode_Keuze)),"",IF(Tb_Activiteiten[[#This Row],[Arbeidskosten - vast tarief (excl eigen arbeid)]]=1,Tb_Activiteiten[[#Headers],[Arbeidskosten - vast tarief (excl eigen arbeid)]],""))</f>
        <v/>
      </c>
      <c r="BA1414" t="str">
        <f>IF(ISNUMBER(FIND("overige",Methode_Keuze)),"",IF(Tb_Activiteiten[[#This Row],[Overige kosten]]=1,Tb_Activiteiten[[#Headers],[Overige kosten]],""))</f>
        <v/>
      </c>
    </row>
    <row r="1415" spans="15:53" x14ac:dyDescent="0.25">
      <c r="O1415" s="56"/>
      <c r="Q1415" t="str">
        <f>IFERROR(IF(VLOOKUP(Tb_Activiteiten[[#This Row],[Openstelling]],Tb_Openstelling[],2,0)=1,1,""),"")</f>
        <v/>
      </c>
      <c r="AK1415" t="str">
        <f>IF(ISNUMBER(FIND("arbeid",Methode_Keuze)),"",IF(ISNUMBER(FIND("arbeid",Methode_Keuze)),"",IF(Tb_Activiteiten[[#This Row],[Loonkosten]]=1,Tb_Activiteiten[[#Headers],[Loonkosten]],"")))</f>
        <v/>
      </c>
      <c r="AL1415" t="str">
        <f>IF(ISNUMBER(FIND("arbeid",Methode_Keuze)),"",IF(ISNUMBER(FIND("arbeid",Methode_Keuze)),"",IF(Tb_Activiteiten[[#This Row],[Eigen arbeid]]=1,Tb_Activiteiten[[#Headers],[Eigen arbeid]],"")))</f>
        <v/>
      </c>
      <c r="AM1415" t="str">
        <f>IF(ISNUMBER(FIND("arbeid",Methode_Keuze)),"",IF(ISNUMBER(FIND("arbeid",Methode_Keuze)),"",IF(Tb_Activiteiten[[#This Row],[Projectmedewerker]]=1,Tb_Activiteiten[[#Headers],[Projectmedewerker]],"")))</f>
        <v/>
      </c>
      <c r="AN1415" t="str">
        <f>IF(ISNUMBER(FIND("arbeid",Methode_Keuze)),"",IF(ISNUMBER(FIND("arbeid",Methode_Keuze)),"",IF(Tb_Activiteiten[[#This Row],[Landbouwer]]=1,Tb_Activiteiten[[#Headers],[Landbouwer]],"")))</f>
        <v/>
      </c>
      <c r="AO1415" t="str">
        <f>IF(ISNUMBER(FIND("arbeid",Methode_Keuze)),"",IF(ISNUMBER(FIND("arbeid",Methode_Keuze)),"",IF(Tb_Activiteiten[[#This Row],[Adviseur]]=1,Tb_Activiteiten[[#Headers],[Adviseur]],"")))</f>
        <v/>
      </c>
      <c r="AP1415" t="str">
        <f>IF(ISNUMBER(FIND("arbeid",Methode_Keuze)),"",IF(ISNUMBER(FIND("arbeid",Methode_Keuze)),"",IF(Tb_Activiteiten[[#This Row],[Projectleider/Expert]]=1,Tb_Activiteiten[[#Headers],[Projectleider/Expert]],"")))</f>
        <v/>
      </c>
      <c r="AQ1415" t="str">
        <f>IF(ISNUMBER(FIND("arbeid",Methode_Keuze)),"",IF(ISNUMBER(FIND("arbeid",Methode_Keuze)),"",IF(Tb_Activiteiten[[#This Row],[Arbeidskosten]]=1,Tb_Activiteiten[[#Headers],[Arbeidskosten]],"")))</f>
        <v/>
      </c>
      <c r="AR1415" t="str">
        <f>IF(ISNUMBER(FIND("arbeid",Methode_Keuze)),"",IF(ISNUMBER(FIND("arbeid",Methode_Keuze)),"",IF(Tb_Activiteiten[[#This Row],[Arbeidskosten op basis van IKS]]=1,Tb_Activiteiten[[#Headers],[Arbeidskosten op basis van IKS]],"")))</f>
        <v/>
      </c>
      <c r="AS1415" t="str">
        <f>IF(ISNUMBER(FIND("overige",Methode_Keuze)),"",IF(Tb_Activiteiten[[#This Row],[Kosten derden exclusief btw]]=1,Tb_Activiteiten[[#Headers],[Kosten derden exclusief btw]],""))</f>
        <v/>
      </c>
      <c r="AT1415" t="str">
        <f>IF(ISNUMBER(FIND("overige",Methode_Keuze)),"",IF(Tb_Activiteiten[[#This Row],[Niet verrekenbare btw]]=1,Tb_Activiteiten[[#Headers],[Niet verrekenbare btw]],""))</f>
        <v/>
      </c>
      <c r="AU1415" t="str">
        <f>IF(ISNUMBER(FIND("overige",Methode_Keuze)),"",IF(Tb_Activiteiten[[#This Row],[Grondkosten]]=1,Tb_Activiteiten[[#Headers],[Grondkosten]],""))</f>
        <v/>
      </c>
      <c r="AV1415" t="str">
        <f>IF(ISNUMBER(FIND("overige",Methode_Keuze)),"",IF(Tb_Activiteiten[[#This Row],[Bijdrage in natura (overige)]]=1,Tb_Activiteiten[[#Headers],[Bijdrage in natura (overige)]],""))</f>
        <v/>
      </c>
      <c r="AW1415" t="str">
        <f>IF(ISNUMBER(FIND("overige",Methode_Keuze)),"",IF(Tb_Activiteiten[[#This Row],[Bijdrage in natura (vrijwilligers)]]=1,Tb_Activiteiten[[#Headers],[Bijdrage in natura (vrijwilligers)]],""))</f>
        <v/>
      </c>
      <c r="AX1415" t="str">
        <f>IF(ISNUMBER(FIND("overige",Methode_Keuze)),"",IF(Tb_Activiteiten[[#This Row],[Afschrijvingskosten]]=1,Tb_Activiteiten[[#Headers],[Afschrijvingskosten]],""))</f>
        <v/>
      </c>
      <c r="AY1415" t="str">
        <f>IF(ISNUMBER(FIND("overige",Methode_Keuze)),"",IF(Tb_Activiteiten[[#This Row],[Vergoeding]]=1,Tb_Activiteiten[[#Headers],[Vergoeding]],""))</f>
        <v/>
      </c>
      <c r="AZ1415" t="str">
        <f>IF(ISNUMBER(FIND("arbeid",Methode_Keuze)),"",IF(Tb_Activiteiten[[#This Row],[Arbeidskosten - vast tarief (excl eigen arbeid)]]=1,Tb_Activiteiten[[#Headers],[Arbeidskosten - vast tarief (excl eigen arbeid)]],""))</f>
        <v/>
      </c>
      <c r="BA1415" t="str">
        <f>IF(ISNUMBER(FIND("overige",Methode_Keuze)),"",IF(Tb_Activiteiten[[#This Row],[Overige kosten]]=1,Tb_Activiteiten[[#Headers],[Overige kosten]],""))</f>
        <v/>
      </c>
    </row>
    <row r="1416" spans="15:53" x14ac:dyDescent="0.25">
      <c r="O1416" s="56"/>
      <c r="Q1416" t="str">
        <f>IFERROR(IF(VLOOKUP(Tb_Activiteiten[[#This Row],[Openstelling]],Tb_Openstelling[],2,0)=1,1,""),"")</f>
        <v/>
      </c>
      <c r="AK1416" t="str">
        <f>IF(ISNUMBER(FIND("arbeid",Methode_Keuze)),"",IF(ISNUMBER(FIND("arbeid",Methode_Keuze)),"",IF(Tb_Activiteiten[[#This Row],[Loonkosten]]=1,Tb_Activiteiten[[#Headers],[Loonkosten]],"")))</f>
        <v/>
      </c>
      <c r="AL1416" t="str">
        <f>IF(ISNUMBER(FIND("arbeid",Methode_Keuze)),"",IF(ISNUMBER(FIND("arbeid",Methode_Keuze)),"",IF(Tb_Activiteiten[[#This Row],[Eigen arbeid]]=1,Tb_Activiteiten[[#Headers],[Eigen arbeid]],"")))</f>
        <v/>
      </c>
      <c r="AM1416" t="str">
        <f>IF(ISNUMBER(FIND("arbeid",Methode_Keuze)),"",IF(ISNUMBER(FIND("arbeid",Methode_Keuze)),"",IF(Tb_Activiteiten[[#This Row],[Projectmedewerker]]=1,Tb_Activiteiten[[#Headers],[Projectmedewerker]],"")))</f>
        <v/>
      </c>
      <c r="AN1416" t="str">
        <f>IF(ISNUMBER(FIND("arbeid",Methode_Keuze)),"",IF(ISNUMBER(FIND("arbeid",Methode_Keuze)),"",IF(Tb_Activiteiten[[#This Row],[Landbouwer]]=1,Tb_Activiteiten[[#Headers],[Landbouwer]],"")))</f>
        <v/>
      </c>
      <c r="AO1416" t="str">
        <f>IF(ISNUMBER(FIND("arbeid",Methode_Keuze)),"",IF(ISNUMBER(FIND("arbeid",Methode_Keuze)),"",IF(Tb_Activiteiten[[#This Row],[Adviseur]]=1,Tb_Activiteiten[[#Headers],[Adviseur]],"")))</f>
        <v/>
      </c>
      <c r="AP1416" t="str">
        <f>IF(ISNUMBER(FIND("arbeid",Methode_Keuze)),"",IF(ISNUMBER(FIND("arbeid",Methode_Keuze)),"",IF(Tb_Activiteiten[[#This Row],[Projectleider/Expert]]=1,Tb_Activiteiten[[#Headers],[Projectleider/Expert]],"")))</f>
        <v/>
      </c>
      <c r="AQ1416" t="str">
        <f>IF(ISNUMBER(FIND("arbeid",Methode_Keuze)),"",IF(ISNUMBER(FIND("arbeid",Methode_Keuze)),"",IF(Tb_Activiteiten[[#This Row],[Arbeidskosten]]=1,Tb_Activiteiten[[#Headers],[Arbeidskosten]],"")))</f>
        <v/>
      </c>
      <c r="AR1416" t="str">
        <f>IF(ISNUMBER(FIND("arbeid",Methode_Keuze)),"",IF(ISNUMBER(FIND("arbeid",Methode_Keuze)),"",IF(Tb_Activiteiten[[#This Row],[Arbeidskosten op basis van IKS]]=1,Tb_Activiteiten[[#Headers],[Arbeidskosten op basis van IKS]],"")))</f>
        <v/>
      </c>
      <c r="AS1416" t="str">
        <f>IF(ISNUMBER(FIND("overige",Methode_Keuze)),"",IF(Tb_Activiteiten[[#This Row],[Kosten derden exclusief btw]]=1,Tb_Activiteiten[[#Headers],[Kosten derden exclusief btw]],""))</f>
        <v/>
      </c>
      <c r="AT1416" t="str">
        <f>IF(ISNUMBER(FIND("overige",Methode_Keuze)),"",IF(Tb_Activiteiten[[#This Row],[Niet verrekenbare btw]]=1,Tb_Activiteiten[[#Headers],[Niet verrekenbare btw]],""))</f>
        <v/>
      </c>
      <c r="AU1416" t="str">
        <f>IF(ISNUMBER(FIND("overige",Methode_Keuze)),"",IF(Tb_Activiteiten[[#This Row],[Grondkosten]]=1,Tb_Activiteiten[[#Headers],[Grondkosten]],""))</f>
        <v/>
      </c>
      <c r="AV1416" t="str">
        <f>IF(ISNUMBER(FIND("overige",Methode_Keuze)),"",IF(Tb_Activiteiten[[#This Row],[Bijdrage in natura (overige)]]=1,Tb_Activiteiten[[#Headers],[Bijdrage in natura (overige)]],""))</f>
        <v/>
      </c>
      <c r="AW1416" t="str">
        <f>IF(ISNUMBER(FIND("overige",Methode_Keuze)),"",IF(Tb_Activiteiten[[#This Row],[Bijdrage in natura (vrijwilligers)]]=1,Tb_Activiteiten[[#Headers],[Bijdrage in natura (vrijwilligers)]],""))</f>
        <v/>
      </c>
      <c r="AX1416" t="str">
        <f>IF(ISNUMBER(FIND("overige",Methode_Keuze)),"",IF(Tb_Activiteiten[[#This Row],[Afschrijvingskosten]]=1,Tb_Activiteiten[[#Headers],[Afschrijvingskosten]],""))</f>
        <v/>
      </c>
      <c r="AY1416" t="str">
        <f>IF(ISNUMBER(FIND("overige",Methode_Keuze)),"",IF(Tb_Activiteiten[[#This Row],[Vergoeding]]=1,Tb_Activiteiten[[#Headers],[Vergoeding]],""))</f>
        <v/>
      </c>
      <c r="AZ1416" t="str">
        <f>IF(ISNUMBER(FIND("arbeid",Methode_Keuze)),"",IF(Tb_Activiteiten[[#This Row],[Arbeidskosten - vast tarief (excl eigen arbeid)]]=1,Tb_Activiteiten[[#Headers],[Arbeidskosten - vast tarief (excl eigen arbeid)]],""))</f>
        <v/>
      </c>
      <c r="BA1416" t="str">
        <f>IF(ISNUMBER(FIND("overige",Methode_Keuze)),"",IF(Tb_Activiteiten[[#This Row],[Overige kosten]]=1,Tb_Activiteiten[[#Headers],[Overige kosten]],""))</f>
        <v/>
      </c>
    </row>
    <row r="1417" spans="15:53" x14ac:dyDescent="0.25">
      <c r="O1417" s="56"/>
      <c r="Q1417" t="str">
        <f>IFERROR(IF(VLOOKUP(Tb_Activiteiten[[#This Row],[Openstelling]],Tb_Openstelling[],2,0)=1,1,""),"")</f>
        <v/>
      </c>
      <c r="AK1417" t="str">
        <f>IF(ISNUMBER(FIND("arbeid",Methode_Keuze)),"",IF(ISNUMBER(FIND("arbeid",Methode_Keuze)),"",IF(Tb_Activiteiten[[#This Row],[Loonkosten]]=1,Tb_Activiteiten[[#Headers],[Loonkosten]],"")))</f>
        <v/>
      </c>
      <c r="AL1417" t="str">
        <f>IF(ISNUMBER(FIND("arbeid",Methode_Keuze)),"",IF(ISNUMBER(FIND("arbeid",Methode_Keuze)),"",IF(Tb_Activiteiten[[#This Row],[Eigen arbeid]]=1,Tb_Activiteiten[[#Headers],[Eigen arbeid]],"")))</f>
        <v/>
      </c>
      <c r="AM1417" t="str">
        <f>IF(ISNUMBER(FIND("arbeid",Methode_Keuze)),"",IF(ISNUMBER(FIND("arbeid",Methode_Keuze)),"",IF(Tb_Activiteiten[[#This Row],[Projectmedewerker]]=1,Tb_Activiteiten[[#Headers],[Projectmedewerker]],"")))</f>
        <v/>
      </c>
      <c r="AN1417" t="str">
        <f>IF(ISNUMBER(FIND("arbeid",Methode_Keuze)),"",IF(ISNUMBER(FIND("arbeid",Methode_Keuze)),"",IF(Tb_Activiteiten[[#This Row],[Landbouwer]]=1,Tb_Activiteiten[[#Headers],[Landbouwer]],"")))</f>
        <v/>
      </c>
      <c r="AO1417" t="str">
        <f>IF(ISNUMBER(FIND("arbeid",Methode_Keuze)),"",IF(ISNUMBER(FIND("arbeid",Methode_Keuze)),"",IF(Tb_Activiteiten[[#This Row],[Adviseur]]=1,Tb_Activiteiten[[#Headers],[Adviseur]],"")))</f>
        <v/>
      </c>
      <c r="AP1417" t="str">
        <f>IF(ISNUMBER(FIND("arbeid",Methode_Keuze)),"",IF(ISNUMBER(FIND("arbeid",Methode_Keuze)),"",IF(Tb_Activiteiten[[#This Row],[Projectleider/Expert]]=1,Tb_Activiteiten[[#Headers],[Projectleider/Expert]],"")))</f>
        <v/>
      </c>
      <c r="AQ1417" t="str">
        <f>IF(ISNUMBER(FIND("arbeid",Methode_Keuze)),"",IF(ISNUMBER(FIND("arbeid",Methode_Keuze)),"",IF(Tb_Activiteiten[[#This Row],[Arbeidskosten]]=1,Tb_Activiteiten[[#Headers],[Arbeidskosten]],"")))</f>
        <v/>
      </c>
      <c r="AR1417" t="str">
        <f>IF(ISNUMBER(FIND("arbeid",Methode_Keuze)),"",IF(ISNUMBER(FIND("arbeid",Methode_Keuze)),"",IF(Tb_Activiteiten[[#This Row],[Arbeidskosten op basis van IKS]]=1,Tb_Activiteiten[[#Headers],[Arbeidskosten op basis van IKS]],"")))</f>
        <v/>
      </c>
      <c r="AS1417" t="str">
        <f>IF(ISNUMBER(FIND("overige",Methode_Keuze)),"",IF(Tb_Activiteiten[[#This Row],[Kosten derden exclusief btw]]=1,Tb_Activiteiten[[#Headers],[Kosten derden exclusief btw]],""))</f>
        <v/>
      </c>
      <c r="AT1417" t="str">
        <f>IF(ISNUMBER(FIND("overige",Methode_Keuze)),"",IF(Tb_Activiteiten[[#This Row],[Niet verrekenbare btw]]=1,Tb_Activiteiten[[#Headers],[Niet verrekenbare btw]],""))</f>
        <v/>
      </c>
      <c r="AU1417" t="str">
        <f>IF(ISNUMBER(FIND("overige",Methode_Keuze)),"",IF(Tb_Activiteiten[[#This Row],[Grondkosten]]=1,Tb_Activiteiten[[#Headers],[Grondkosten]],""))</f>
        <v/>
      </c>
      <c r="AV1417" t="str">
        <f>IF(ISNUMBER(FIND("overige",Methode_Keuze)),"",IF(Tb_Activiteiten[[#This Row],[Bijdrage in natura (overige)]]=1,Tb_Activiteiten[[#Headers],[Bijdrage in natura (overige)]],""))</f>
        <v/>
      </c>
      <c r="AW1417" t="str">
        <f>IF(ISNUMBER(FIND("overige",Methode_Keuze)),"",IF(Tb_Activiteiten[[#This Row],[Bijdrage in natura (vrijwilligers)]]=1,Tb_Activiteiten[[#Headers],[Bijdrage in natura (vrijwilligers)]],""))</f>
        <v/>
      </c>
      <c r="AX1417" t="str">
        <f>IF(ISNUMBER(FIND("overige",Methode_Keuze)),"",IF(Tb_Activiteiten[[#This Row],[Afschrijvingskosten]]=1,Tb_Activiteiten[[#Headers],[Afschrijvingskosten]],""))</f>
        <v/>
      </c>
      <c r="AY1417" t="str">
        <f>IF(ISNUMBER(FIND("overige",Methode_Keuze)),"",IF(Tb_Activiteiten[[#This Row],[Vergoeding]]=1,Tb_Activiteiten[[#Headers],[Vergoeding]],""))</f>
        <v/>
      </c>
      <c r="AZ1417" t="str">
        <f>IF(ISNUMBER(FIND("arbeid",Methode_Keuze)),"",IF(Tb_Activiteiten[[#This Row],[Arbeidskosten - vast tarief (excl eigen arbeid)]]=1,Tb_Activiteiten[[#Headers],[Arbeidskosten - vast tarief (excl eigen arbeid)]],""))</f>
        <v/>
      </c>
      <c r="BA1417" t="str">
        <f>IF(ISNUMBER(FIND("overige",Methode_Keuze)),"",IF(Tb_Activiteiten[[#This Row],[Overige kosten]]=1,Tb_Activiteiten[[#Headers],[Overige kosten]],""))</f>
        <v/>
      </c>
    </row>
    <row r="1418" spans="15:53" x14ac:dyDescent="0.25">
      <c r="O1418" s="56"/>
      <c r="Q1418" t="str">
        <f>IFERROR(IF(VLOOKUP(Tb_Activiteiten[[#This Row],[Openstelling]],Tb_Openstelling[],2,0)=1,1,""),"")</f>
        <v/>
      </c>
      <c r="AK1418" t="str">
        <f>IF(ISNUMBER(FIND("arbeid",Methode_Keuze)),"",IF(ISNUMBER(FIND("arbeid",Methode_Keuze)),"",IF(Tb_Activiteiten[[#This Row],[Loonkosten]]=1,Tb_Activiteiten[[#Headers],[Loonkosten]],"")))</f>
        <v/>
      </c>
      <c r="AL1418" t="str">
        <f>IF(ISNUMBER(FIND("arbeid",Methode_Keuze)),"",IF(ISNUMBER(FIND("arbeid",Methode_Keuze)),"",IF(Tb_Activiteiten[[#This Row],[Eigen arbeid]]=1,Tb_Activiteiten[[#Headers],[Eigen arbeid]],"")))</f>
        <v/>
      </c>
      <c r="AM1418" t="str">
        <f>IF(ISNUMBER(FIND("arbeid",Methode_Keuze)),"",IF(ISNUMBER(FIND("arbeid",Methode_Keuze)),"",IF(Tb_Activiteiten[[#This Row],[Projectmedewerker]]=1,Tb_Activiteiten[[#Headers],[Projectmedewerker]],"")))</f>
        <v/>
      </c>
      <c r="AN1418" t="str">
        <f>IF(ISNUMBER(FIND("arbeid",Methode_Keuze)),"",IF(ISNUMBER(FIND("arbeid",Methode_Keuze)),"",IF(Tb_Activiteiten[[#This Row],[Landbouwer]]=1,Tb_Activiteiten[[#Headers],[Landbouwer]],"")))</f>
        <v/>
      </c>
      <c r="AO1418" t="str">
        <f>IF(ISNUMBER(FIND("arbeid",Methode_Keuze)),"",IF(ISNUMBER(FIND("arbeid",Methode_Keuze)),"",IF(Tb_Activiteiten[[#This Row],[Adviseur]]=1,Tb_Activiteiten[[#Headers],[Adviseur]],"")))</f>
        <v/>
      </c>
      <c r="AP1418" t="str">
        <f>IF(ISNUMBER(FIND("arbeid",Methode_Keuze)),"",IF(ISNUMBER(FIND("arbeid",Methode_Keuze)),"",IF(Tb_Activiteiten[[#This Row],[Projectleider/Expert]]=1,Tb_Activiteiten[[#Headers],[Projectleider/Expert]],"")))</f>
        <v/>
      </c>
      <c r="AQ1418" t="str">
        <f>IF(ISNUMBER(FIND("arbeid",Methode_Keuze)),"",IF(ISNUMBER(FIND("arbeid",Methode_Keuze)),"",IF(Tb_Activiteiten[[#This Row],[Arbeidskosten]]=1,Tb_Activiteiten[[#Headers],[Arbeidskosten]],"")))</f>
        <v/>
      </c>
      <c r="AR1418" t="str">
        <f>IF(ISNUMBER(FIND("arbeid",Methode_Keuze)),"",IF(ISNUMBER(FIND("arbeid",Methode_Keuze)),"",IF(Tb_Activiteiten[[#This Row],[Arbeidskosten op basis van IKS]]=1,Tb_Activiteiten[[#Headers],[Arbeidskosten op basis van IKS]],"")))</f>
        <v/>
      </c>
      <c r="AS1418" t="str">
        <f>IF(ISNUMBER(FIND("overige",Methode_Keuze)),"",IF(Tb_Activiteiten[[#This Row],[Kosten derden exclusief btw]]=1,Tb_Activiteiten[[#Headers],[Kosten derden exclusief btw]],""))</f>
        <v/>
      </c>
      <c r="AT1418" t="str">
        <f>IF(ISNUMBER(FIND("overige",Methode_Keuze)),"",IF(Tb_Activiteiten[[#This Row],[Niet verrekenbare btw]]=1,Tb_Activiteiten[[#Headers],[Niet verrekenbare btw]],""))</f>
        <v/>
      </c>
      <c r="AU1418" t="str">
        <f>IF(ISNUMBER(FIND("overige",Methode_Keuze)),"",IF(Tb_Activiteiten[[#This Row],[Grondkosten]]=1,Tb_Activiteiten[[#Headers],[Grondkosten]],""))</f>
        <v/>
      </c>
      <c r="AV1418" t="str">
        <f>IF(ISNUMBER(FIND("overige",Methode_Keuze)),"",IF(Tb_Activiteiten[[#This Row],[Bijdrage in natura (overige)]]=1,Tb_Activiteiten[[#Headers],[Bijdrage in natura (overige)]],""))</f>
        <v/>
      </c>
      <c r="AW1418" t="str">
        <f>IF(ISNUMBER(FIND("overige",Methode_Keuze)),"",IF(Tb_Activiteiten[[#This Row],[Bijdrage in natura (vrijwilligers)]]=1,Tb_Activiteiten[[#Headers],[Bijdrage in natura (vrijwilligers)]],""))</f>
        <v/>
      </c>
      <c r="AX1418" t="str">
        <f>IF(ISNUMBER(FIND("overige",Methode_Keuze)),"",IF(Tb_Activiteiten[[#This Row],[Afschrijvingskosten]]=1,Tb_Activiteiten[[#Headers],[Afschrijvingskosten]],""))</f>
        <v/>
      </c>
      <c r="AY1418" t="str">
        <f>IF(ISNUMBER(FIND("overige",Methode_Keuze)),"",IF(Tb_Activiteiten[[#This Row],[Vergoeding]]=1,Tb_Activiteiten[[#Headers],[Vergoeding]],""))</f>
        <v/>
      </c>
      <c r="AZ1418" t="str">
        <f>IF(ISNUMBER(FIND("arbeid",Methode_Keuze)),"",IF(Tb_Activiteiten[[#This Row],[Arbeidskosten - vast tarief (excl eigen arbeid)]]=1,Tb_Activiteiten[[#Headers],[Arbeidskosten - vast tarief (excl eigen arbeid)]],""))</f>
        <v/>
      </c>
      <c r="BA1418" t="str">
        <f>IF(ISNUMBER(FIND("overige",Methode_Keuze)),"",IF(Tb_Activiteiten[[#This Row],[Overige kosten]]=1,Tb_Activiteiten[[#Headers],[Overige kosten]],""))</f>
        <v/>
      </c>
    </row>
    <row r="1419" spans="15:53" x14ac:dyDescent="0.25">
      <c r="O1419" s="56"/>
      <c r="Q1419" t="str">
        <f>IFERROR(IF(VLOOKUP(Tb_Activiteiten[[#This Row],[Openstelling]],Tb_Openstelling[],2,0)=1,1,""),"")</f>
        <v/>
      </c>
      <c r="AK1419" t="str">
        <f>IF(ISNUMBER(FIND("arbeid",Methode_Keuze)),"",IF(ISNUMBER(FIND("arbeid",Methode_Keuze)),"",IF(Tb_Activiteiten[[#This Row],[Loonkosten]]=1,Tb_Activiteiten[[#Headers],[Loonkosten]],"")))</f>
        <v/>
      </c>
      <c r="AL1419" t="str">
        <f>IF(ISNUMBER(FIND("arbeid",Methode_Keuze)),"",IF(ISNUMBER(FIND("arbeid",Methode_Keuze)),"",IF(Tb_Activiteiten[[#This Row],[Eigen arbeid]]=1,Tb_Activiteiten[[#Headers],[Eigen arbeid]],"")))</f>
        <v/>
      </c>
      <c r="AM1419" t="str">
        <f>IF(ISNUMBER(FIND("arbeid",Methode_Keuze)),"",IF(ISNUMBER(FIND("arbeid",Methode_Keuze)),"",IF(Tb_Activiteiten[[#This Row],[Projectmedewerker]]=1,Tb_Activiteiten[[#Headers],[Projectmedewerker]],"")))</f>
        <v/>
      </c>
      <c r="AN1419" t="str">
        <f>IF(ISNUMBER(FIND("arbeid",Methode_Keuze)),"",IF(ISNUMBER(FIND("arbeid",Methode_Keuze)),"",IF(Tb_Activiteiten[[#This Row],[Landbouwer]]=1,Tb_Activiteiten[[#Headers],[Landbouwer]],"")))</f>
        <v/>
      </c>
      <c r="AO1419" t="str">
        <f>IF(ISNUMBER(FIND("arbeid",Methode_Keuze)),"",IF(ISNUMBER(FIND("arbeid",Methode_Keuze)),"",IF(Tb_Activiteiten[[#This Row],[Adviseur]]=1,Tb_Activiteiten[[#Headers],[Adviseur]],"")))</f>
        <v/>
      </c>
      <c r="AP1419" t="str">
        <f>IF(ISNUMBER(FIND("arbeid",Methode_Keuze)),"",IF(ISNUMBER(FIND("arbeid",Methode_Keuze)),"",IF(Tb_Activiteiten[[#This Row],[Projectleider/Expert]]=1,Tb_Activiteiten[[#Headers],[Projectleider/Expert]],"")))</f>
        <v/>
      </c>
      <c r="AQ1419" t="str">
        <f>IF(ISNUMBER(FIND("arbeid",Methode_Keuze)),"",IF(ISNUMBER(FIND("arbeid",Methode_Keuze)),"",IF(Tb_Activiteiten[[#This Row],[Arbeidskosten]]=1,Tb_Activiteiten[[#Headers],[Arbeidskosten]],"")))</f>
        <v/>
      </c>
      <c r="AR1419" t="str">
        <f>IF(ISNUMBER(FIND("arbeid",Methode_Keuze)),"",IF(ISNUMBER(FIND("arbeid",Methode_Keuze)),"",IF(Tb_Activiteiten[[#This Row],[Arbeidskosten op basis van IKS]]=1,Tb_Activiteiten[[#Headers],[Arbeidskosten op basis van IKS]],"")))</f>
        <v/>
      </c>
      <c r="AS1419" t="str">
        <f>IF(ISNUMBER(FIND("overige",Methode_Keuze)),"",IF(Tb_Activiteiten[[#This Row],[Kosten derden exclusief btw]]=1,Tb_Activiteiten[[#Headers],[Kosten derden exclusief btw]],""))</f>
        <v/>
      </c>
      <c r="AT1419" t="str">
        <f>IF(ISNUMBER(FIND("overige",Methode_Keuze)),"",IF(Tb_Activiteiten[[#This Row],[Niet verrekenbare btw]]=1,Tb_Activiteiten[[#Headers],[Niet verrekenbare btw]],""))</f>
        <v/>
      </c>
      <c r="AU1419" t="str">
        <f>IF(ISNUMBER(FIND("overige",Methode_Keuze)),"",IF(Tb_Activiteiten[[#This Row],[Grondkosten]]=1,Tb_Activiteiten[[#Headers],[Grondkosten]],""))</f>
        <v/>
      </c>
      <c r="AV1419" t="str">
        <f>IF(ISNUMBER(FIND("overige",Methode_Keuze)),"",IF(Tb_Activiteiten[[#This Row],[Bijdrage in natura (overige)]]=1,Tb_Activiteiten[[#Headers],[Bijdrage in natura (overige)]],""))</f>
        <v/>
      </c>
      <c r="AW1419" t="str">
        <f>IF(ISNUMBER(FIND("overige",Methode_Keuze)),"",IF(Tb_Activiteiten[[#This Row],[Bijdrage in natura (vrijwilligers)]]=1,Tb_Activiteiten[[#Headers],[Bijdrage in natura (vrijwilligers)]],""))</f>
        <v/>
      </c>
      <c r="AX1419" t="str">
        <f>IF(ISNUMBER(FIND("overige",Methode_Keuze)),"",IF(Tb_Activiteiten[[#This Row],[Afschrijvingskosten]]=1,Tb_Activiteiten[[#Headers],[Afschrijvingskosten]],""))</f>
        <v/>
      </c>
      <c r="AY1419" t="str">
        <f>IF(ISNUMBER(FIND("overige",Methode_Keuze)),"",IF(Tb_Activiteiten[[#This Row],[Vergoeding]]=1,Tb_Activiteiten[[#Headers],[Vergoeding]],""))</f>
        <v/>
      </c>
      <c r="AZ1419" t="str">
        <f>IF(ISNUMBER(FIND("arbeid",Methode_Keuze)),"",IF(Tb_Activiteiten[[#This Row],[Arbeidskosten - vast tarief (excl eigen arbeid)]]=1,Tb_Activiteiten[[#Headers],[Arbeidskosten - vast tarief (excl eigen arbeid)]],""))</f>
        <v/>
      </c>
      <c r="BA1419" t="str">
        <f>IF(ISNUMBER(FIND("overige",Methode_Keuze)),"",IF(Tb_Activiteiten[[#This Row],[Overige kosten]]=1,Tb_Activiteiten[[#Headers],[Overige kosten]],""))</f>
        <v/>
      </c>
    </row>
    <row r="1420" spans="15:53" x14ac:dyDescent="0.25">
      <c r="O1420" s="56"/>
      <c r="Q1420" t="str">
        <f>IFERROR(IF(VLOOKUP(Tb_Activiteiten[[#This Row],[Openstelling]],Tb_Openstelling[],2,0)=1,1,""),"")</f>
        <v/>
      </c>
      <c r="AK1420" t="str">
        <f>IF(ISNUMBER(FIND("arbeid",Methode_Keuze)),"",IF(ISNUMBER(FIND("arbeid",Methode_Keuze)),"",IF(Tb_Activiteiten[[#This Row],[Loonkosten]]=1,Tb_Activiteiten[[#Headers],[Loonkosten]],"")))</f>
        <v/>
      </c>
      <c r="AL1420" t="str">
        <f>IF(ISNUMBER(FIND("arbeid",Methode_Keuze)),"",IF(ISNUMBER(FIND("arbeid",Methode_Keuze)),"",IF(Tb_Activiteiten[[#This Row],[Eigen arbeid]]=1,Tb_Activiteiten[[#Headers],[Eigen arbeid]],"")))</f>
        <v/>
      </c>
      <c r="AM1420" t="str">
        <f>IF(ISNUMBER(FIND("arbeid",Methode_Keuze)),"",IF(ISNUMBER(FIND("arbeid",Methode_Keuze)),"",IF(Tb_Activiteiten[[#This Row],[Projectmedewerker]]=1,Tb_Activiteiten[[#Headers],[Projectmedewerker]],"")))</f>
        <v/>
      </c>
      <c r="AN1420" t="str">
        <f>IF(ISNUMBER(FIND("arbeid",Methode_Keuze)),"",IF(ISNUMBER(FIND("arbeid",Methode_Keuze)),"",IF(Tb_Activiteiten[[#This Row],[Landbouwer]]=1,Tb_Activiteiten[[#Headers],[Landbouwer]],"")))</f>
        <v/>
      </c>
      <c r="AO1420" t="str">
        <f>IF(ISNUMBER(FIND("arbeid",Methode_Keuze)),"",IF(ISNUMBER(FIND("arbeid",Methode_Keuze)),"",IF(Tb_Activiteiten[[#This Row],[Adviseur]]=1,Tb_Activiteiten[[#Headers],[Adviseur]],"")))</f>
        <v/>
      </c>
      <c r="AP1420" t="str">
        <f>IF(ISNUMBER(FIND("arbeid",Methode_Keuze)),"",IF(ISNUMBER(FIND("arbeid",Methode_Keuze)),"",IF(Tb_Activiteiten[[#This Row],[Projectleider/Expert]]=1,Tb_Activiteiten[[#Headers],[Projectleider/Expert]],"")))</f>
        <v/>
      </c>
      <c r="AQ1420" t="str">
        <f>IF(ISNUMBER(FIND("arbeid",Methode_Keuze)),"",IF(ISNUMBER(FIND("arbeid",Methode_Keuze)),"",IF(Tb_Activiteiten[[#This Row],[Arbeidskosten]]=1,Tb_Activiteiten[[#Headers],[Arbeidskosten]],"")))</f>
        <v/>
      </c>
      <c r="AR1420" t="str">
        <f>IF(ISNUMBER(FIND("arbeid",Methode_Keuze)),"",IF(ISNUMBER(FIND("arbeid",Methode_Keuze)),"",IF(Tb_Activiteiten[[#This Row],[Arbeidskosten op basis van IKS]]=1,Tb_Activiteiten[[#Headers],[Arbeidskosten op basis van IKS]],"")))</f>
        <v/>
      </c>
      <c r="AS1420" t="str">
        <f>IF(ISNUMBER(FIND("overige",Methode_Keuze)),"",IF(Tb_Activiteiten[[#This Row],[Kosten derden exclusief btw]]=1,Tb_Activiteiten[[#Headers],[Kosten derden exclusief btw]],""))</f>
        <v/>
      </c>
      <c r="AT1420" t="str">
        <f>IF(ISNUMBER(FIND("overige",Methode_Keuze)),"",IF(Tb_Activiteiten[[#This Row],[Niet verrekenbare btw]]=1,Tb_Activiteiten[[#Headers],[Niet verrekenbare btw]],""))</f>
        <v/>
      </c>
      <c r="AU1420" t="str">
        <f>IF(ISNUMBER(FIND("overige",Methode_Keuze)),"",IF(Tb_Activiteiten[[#This Row],[Grondkosten]]=1,Tb_Activiteiten[[#Headers],[Grondkosten]],""))</f>
        <v/>
      </c>
      <c r="AV1420" t="str">
        <f>IF(ISNUMBER(FIND("overige",Methode_Keuze)),"",IF(Tb_Activiteiten[[#This Row],[Bijdrage in natura (overige)]]=1,Tb_Activiteiten[[#Headers],[Bijdrage in natura (overige)]],""))</f>
        <v/>
      </c>
      <c r="AW1420" t="str">
        <f>IF(ISNUMBER(FIND("overige",Methode_Keuze)),"",IF(Tb_Activiteiten[[#This Row],[Bijdrage in natura (vrijwilligers)]]=1,Tb_Activiteiten[[#Headers],[Bijdrage in natura (vrijwilligers)]],""))</f>
        <v/>
      </c>
      <c r="AX1420" t="str">
        <f>IF(ISNUMBER(FIND("overige",Methode_Keuze)),"",IF(Tb_Activiteiten[[#This Row],[Afschrijvingskosten]]=1,Tb_Activiteiten[[#Headers],[Afschrijvingskosten]],""))</f>
        <v/>
      </c>
      <c r="AY1420" t="str">
        <f>IF(ISNUMBER(FIND("overige",Methode_Keuze)),"",IF(Tb_Activiteiten[[#This Row],[Vergoeding]]=1,Tb_Activiteiten[[#Headers],[Vergoeding]],""))</f>
        <v/>
      </c>
      <c r="AZ1420" t="str">
        <f>IF(ISNUMBER(FIND("arbeid",Methode_Keuze)),"",IF(Tb_Activiteiten[[#This Row],[Arbeidskosten - vast tarief (excl eigen arbeid)]]=1,Tb_Activiteiten[[#Headers],[Arbeidskosten - vast tarief (excl eigen arbeid)]],""))</f>
        <v/>
      </c>
      <c r="BA1420" t="str">
        <f>IF(ISNUMBER(FIND("overige",Methode_Keuze)),"",IF(Tb_Activiteiten[[#This Row],[Overige kosten]]=1,Tb_Activiteiten[[#Headers],[Overige kosten]],""))</f>
        <v/>
      </c>
    </row>
    <row r="1421" spans="15:53" x14ac:dyDescent="0.25">
      <c r="O1421" s="56"/>
      <c r="Q1421" t="str">
        <f>IFERROR(IF(VLOOKUP(Tb_Activiteiten[[#This Row],[Openstelling]],Tb_Openstelling[],2,0)=1,1,""),"")</f>
        <v/>
      </c>
      <c r="AK1421" t="str">
        <f>IF(ISNUMBER(FIND("arbeid",Methode_Keuze)),"",IF(ISNUMBER(FIND("arbeid",Methode_Keuze)),"",IF(Tb_Activiteiten[[#This Row],[Loonkosten]]=1,Tb_Activiteiten[[#Headers],[Loonkosten]],"")))</f>
        <v/>
      </c>
      <c r="AL1421" t="str">
        <f>IF(ISNUMBER(FIND("arbeid",Methode_Keuze)),"",IF(ISNUMBER(FIND("arbeid",Methode_Keuze)),"",IF(Tb_Activiteiten[[#This Row],[Eigen arbeid]]=1,Tb_Activiteiten[[#Headers],[Eigen arbeid]],"")))</f>
        <v/>
      </c>
      <c r="AM1421" t="str">
        <f>IF(ISNUMBER(FIND("arbeid",Methode_Keuze)),"",IF(ISNUMBER(FIND("arbeid",Methode_Keuze)),"",IF(Tb_Activiteiten[[#This Row],[Projectmedewerker]]=1,Tb_Activiteiten[[#Headers],[Projectmedewerker]],"")))</f>
        <v/>
      </c>
      <c r="AN1421" t="str">
        <f>IF(ISNUMBER(FIND("arbeid",Methode_Keuze)),"",IF(ISNUMBER(FIND("arbeid",Methode_Keuze)),"",IF(Tb_Activiteiten[[#This Row],[Landbouwer]]=1,Tb_Activiteiten[[#Headers],[Landbouwer]],"")))</f>
        <v/>
      </c>
      <c r="AO1421" t="str">
        <f>IF(ISNUMBER(FIND("arbeid",Methode_Keuze)),"",IF(ISNUMBER(FIND("arbeid",Methode_Keuze)),"",IF(Tb_Activiteiten[[#This Row],[Adviseur]]=1,Tb_Activiteiten[[#Headers],[Adviseur]],"")))</f>
        <v/>
      </c>
      <c r="AP1421" t="str">
        <f>IF(ISNUMBER(FIND("arbeid",Methode_Keuze)),"",IF(ISNUMBER(FIND("arbeid",Methode_Keuze)),"",IF(Tb_Activiteiten[[#This Row],[Projectleider/Expert]]=1,Tb_Activiteiten[[#Headers],[Projectleider/Expert]],"")))</f>
        <v/>
      </c>
      <c r="AQ1421" t="str">
        <f>IF(ISNUMBER(FIND("arbeid",Methode_Keuze)),"",IF(ISNUMBER(FIND("arbeid",Methode_Keuze)),"",IF(Tb_Activiteiten[[#This Row],[Arbeidskosten]]=1,Tb_Activiteiten[[#Headers],[Arbeidskosten]],"")))</f>
        <v/>
      </c>
      <c r="AR1421" t="str">
        <f>IF(ISNUMBER(FIND("arbeid",Methode_Keuze)),"",IF(ISNUMBER(FIND("arbeid",Methode_Keuze)),"",IF(Tb_Activiteiten[[#This Row],[Arbeidskosten op basis van IKS]]=1,Tb_Activiteiten[[#Headers],[Arbeidskosten op basis van IKS]],"")))</f>
        <v/>
      </c>
      <c r="AS1421" t="str">
        <f>IF(ISNUMBER(FIND("overige",Methode_Keuze)),"",IF(Tb_Activiteiten[[#This Row],[Kosten derden exclusief btw]]=1,Tb_Activiteiten[[#Headers],[Kosten derden exclusief btw]],""))</f>
        <v/>
      </c>
      <c r="AT1421" t="str">
        <f>IF(ISNUMBER(FIND("overige",Methode_Keuze)),"",IF(Tb_Activiteiten[[#This Row],[Niet verrekenbare btw]]=1,Tb_Activiteiten[[#Headers],[Niet verrekenbare btw]],""))</f>
        <v/>
      </c>
      <c r="AU1421" t="str">
        <f>IF(ISNUMBER(FIND("overige",Methode_Keuze)),"",IF(Tb_Activiteiten[[#This Row],[Grondkosten]]=1,Tb_Activiteiten[[#Headers],[Grondkosten]],""))</f>
        <v/>
      </c>
      <c r="AV1421" t="str">
        <f>IF(ISNUMBER(FIND("overige",Methode_Keuze)),"",IF(Tb_Activiteiten[[#This Row],[Bijdrage in natura (overige)]]=1,Tb_Activiteiten[[#Headers],[Bijdrage in natura (overige)]],""))</f>
        <v/>
      </c>
      <c r="AW1421" t="str">
        <f>IF(ISNUMBER(FIND("overige",Methode_Keuze)),"",IF(Tb_Activiteiten[[#This Row],[Bijdrage in natura (vrijwilligers)]]=1,Tb_Activiteiten[[#Headers],[Bijdrage in natura (vrijwilligers)]],""))</f>
        <v/>
      </c>
      <c r="AX1421" t="str">
        <f>IF(ISNUMBER(FIND("overige",Methode_Keuze)),"",IF(Tb_Activiteiten[[#This Row],[Afschrijvingskosten]]=1,Tb_Activiteiten[[#Headers],[Afschrijvingskosten]],""))</f>
        <v/>
      </c>
      <c r="AY1421" t="str">
        <f>IF(ISNUMBER(FIND("overige",Methode_Keuze)),"",IF(Tb_Activiteiten[[#This Row],[Vergoeding]]=1,Tb_Activiteiten[[#Headers],[Vergoeding]],""))</f>
        <v/>
      </c>
      <c r="AZ1421" t="str">
        <f>IF(ISNUMBER(FIND("arbeid",Methode_Keuze)),"",IF(Tb_Activiteiten[[#This Row],[Arbeidskosten - vast tarief (excl eigen arbeid)]]=1,Tb_Activiteiten[[#Headers],[Arbeidskosten - vast tarief (excl eigen arbeid)]],""))</f>
        <v/>
      </c>
      <c r="BA1421" t="str">
        <f>IF(ISNUMBER(FIND("overige",Methode_Keuze)),"",IF(Tb_Activiteiten[[#This Row],[Overige kosten]]=1,Tb_Activiteiten[[#Headers],[Overige kosten]],""))</f>
        <v/>
      </c>
    </row>
    <row r="1422" spans="15:53" x14ac:dyDescent="0.25">
      <c r="O1422" s="56"/>
      <c r="Q1422" t="str">
        <f>IFERROR(IF(VLOOKUP(Tb_Activiteiten[[#This Row],[Openstelling]],Tb_Openstelling[],2,0)=1,1,""),"")</f>
        <v/>
      </c>
      <c r="AK1422" t="str">
        <f>IF(ISNUMBER(FIND("arbeid",Methode_Keuze)),"",IF(ISNUMBER(FIND("arbeid",Methode_Keuze)),"",IF(Tb_Activiteiten[[#This Row],[Loonkosten]]=1,Tb_Activiteiten[[#Headers],[Loonkosten]],"")))</f>
        <v/>
      </c>
      <c r="AL1422" t="str">
        <f>IF(ISNUMBER(FIND("arbeid",Methode_Keuze)),"",IF(ISNUMBER(FIND("arbeid",Methode_Keuze)),"",IF(Tb_Activiteiten[[#This Row],[Eigen arbeid]]=1,Tb_Activiteiten[[#Headers],[Eigen arbeid]],"")))</f>
        <v/>
      </c>
      <c r="AM1422" t="str">
        <f>IF(ISNUMBER(FIND("arbeid",Methode_Keuze)),"",IF(ISNUMBER(FIND("arbeid",Methode_Keuze)),"",IF(Tb_Activiteiten[[#This Row],[Projectmedewerker]]=1,Tb_Activiteiten[[#Headers],[Projectmedewerker]],"")))</f>
        <v/>
      </c>
      <c r="AN1422" t="str">
        <f>IF(ISNUMBER(FIND("arbeid",Methode_Keuze)),"",IF(ISNUMBER(FIND("arbeid",Methode_Keuze)),"",IF(Tb_Activiteiten[[#This Row],[Landbouwer]]=1,Tb_Activiteiten[[#Headers],[Landbouwer]],"")))</f>
        <v/>
      </c>
      <c r="AO1422" t="str">
        <f>IF(ISNUMBER(FIND("arbeid",Methode_Keuze)),"",IF(ISNUMBER(FIND("arbeid",Methode_Keuze)),"",IF(Tb_Activiteiten[[#This Row],[Adviseur]]=1,Tb_Activiteiten[[#Headers],[Adviseur]],"")))</f>
        <v/>
      </c>
      <c r="AP1422" t="str">
        <f>IF(ISNUMBER(FIND("arbeid",Methode_Keuze)),"",IF(ISNUMBER(FIND("arbeid",Methode_Keuze)),"",IF(Tb_Activiteiten[[#This Row],[Projectleider/Expert]]=1,Tb_Activiteiten[[#Headers],[Projectleider/Expert]],"")))</f>
        <v/>
      </c>
      <c r="AQ1422" t="str">
        <f>IF(ISNUMBER(FIND("arbeid",Methode_Keuze)),"",IF(ISNUMBER(FIND("arbeid",Methode_Keuze)),"",IF(Tb_Activiteiten[[#This Row],[Arbeidskosten]]=1,Tb_Activiteiten[[#Headers],[Arbeidskosten]],"")))</f>
        <v/>
      </c>
      <c r="AR1422" t="str">
        <f>IF(ISNUMBER(FIND("arbeid",Methode_Keuze)),"",IF(ISNUMBER(FIND("arbeid",Methode_Keuze)),"",IF(Tb_Activiteiten[[#This Row],[Arbeidskosten op basis van IKS]]=1,Tb_Activiteiten[[#Headers],[Arbeidskosten op basis van IKS]],"")))</f>
        <v/>
      </c>
      <c r="AS1422" t="str">
        <f>IF(ISNUMBER(FIND("overige",Methode_Keuze)),"",IF(Tb_Activiteiten[[#This Row],[Kosten derden exclusief btw]]=1,Tb_Activiteiten[[#Headers],[Kosten derden exclusief btw]],""))</f>
        <v/>
      </c>
      <c r="AT1422" t="str">
        <f>IF(ISNUMBER(FIND("overige",Methode_Keuze)),"",IF(Tb_Activiteiten[[#This Row],[Niet verrekenbare btw]]=1,Tb_Activiteiten[[#Headers],[Niet verrekenbare btw]],""))</f>
        <v/>
      </c>
      <c r="AU1422" t="str">
        <f>IF(ISNUMBER(FIND("overige",Methode_Keuze)),"",IF(Tb_Activiteiten[[#This Row],[Grondkosten]]=1,Tb_Activiteiten[[#Headers],[Grondkosten]],""))</f>
        <v/>
      </c>
      <c r="AV1422" t="str">
        <f>IF(ISNUMBER(FIND("overige",Methode_Keuze)),"",IF(Tb_Activiteiten[[#This Row],[Bijdrage in natura (overige)]]=1,Tb_Activiteiten[[#Headers],[Bijdrage in natura (overige)]],""))</f>
        <v/>
      </c>
      <c r="AW1422" t="str">
        <f>IF(ISNUMBER(FIND("overige",Methode_Keuze)),"",IF(Tb_Activiteiten[[#This Row],[Bijdrage in natura (vrijwilligers)]]=1,Tb_Activiteiten[[#Headers],[Bijdrage in natura (vrijwilligers)]],""))</f>
        <v/>
      </c>
      <c r="AX1422" t="str">
        <f>IF(ISNUMBER(FIND("overige",Methode_Keuze)),"",IF(Tb_Activiteiten[[#This Row],[Afschrijvingskosten]]=1,Tb_Activiteiten[[#Headers],[Afschrijvingskosten]],""))</f>
        <v/>
      </c>
      <c r="AY1422" t="str">
        <f>IF(ISNUMBER(FIND("overige",Methode_Keuze)),"",IF(Tb_Activiteiten[[#This Row],[Vergoeding]]=1,Tb_Activiteiten[[#Headers],[Vergoeding]],""))</f>
        <v/>
      </c>
      <c r="AZ1422" t="str">
        <f>IF(ISNUMBER(FIND("arbeid",Methode_Keuze)),"",IF(Tb_Activiteiten[[#This Row],[Arbeidskosten - vast tarief (excl eigen arbeid)]]=1,Tb_Activiteiten[[#Headers],[Arbeidskosten - vast tarief (excl eigen arbeid)]],""))</f>
        <v/>
      </c>
      <c r="BA1422" t="str">
        <f>IF(ISNUMBER(FIND("overige",Methode_Keuze)),"",IF(Tb_Activiteiten[[#This Row],[Overige kosten]]=1,Tb_Activiteiten[[#Headers],[Overige kosten]],""))</f>
        <v/>
      </c>
    </row>
    <row r="1423" spans="15:53" x14ac:dyDescent="0.25">
      <c r="O1423" s="56"/>
      <c r="Q1423" t="str">
        <f>IFERROR(IF(VLOOKUP(Tb_Activiteiten[[#This Row],[Openstelling]],Tb_Openstelling[],2,0)=1,1,""),"")</f>
        <v/>
      </c>
      <c r="AK1423" t="str">
        <f>IF(ISNUMBER(FIND("arbeid",Methode_Keuze)),"",IF(ISNUMBER(FIND("arbeid",Methode_Keuze)),"",IF(Tb_Activiteiten[[#This Row],[Loonkosten]]=1,Tb_Activiteiten[[#Headers],[Loonkosten]],"")))</f>
        <v/>
      </c>
      <c r="AL1423" t="str">
        <f>IF(ISNUMBER(FIND("arbeid",Methode_Keuze)),"",IF(ISNUMBER(FIND("arbeid",Methode_Keuze)),"",IF(Tb_Activiteiten[[#This Row],[Eigen arbeid]]=1,Tb_Activiteiten[[#Headers],[Eigen arbeid]],"")))</f>
        <v/>
      </c>
      <c r="AM1423" t="str">
        <f>IF(ISNUMBER(FIND("arbeid",Methode_Keuze)),"",IF(ISNUMBER(FIND("arbeid",Methode_Keuze)),"",IF(Tb_Activiteiten[[#This Row],[Projectmedewerker]]=1,Tb_Activiteiten[[#Headers],[Projectmedewerker]],"")))</f>
        <v/>
      </c>
      <c r="AN1423" t="str">
        <f>IF(ISNUMBER(FIND("arbeid",Methode_Keuze)),"",IF(ISNUMBER(FIND("arbeid",Methode_Keuze)),"",IF(Tb_Activiteiten[[#This Row],[Landbouwer]]=1,Tb_Activiteiten[[#Headers],[Landbouwer]],"")))</f>
        <v/>
      </c>
      <c r="AO1423" t="str">
        <f>IF(ISNUMBER(FIND("arbeid",Methode_Keuze)),"",IF(ISNUMBER(FIND("arbeid",Methode_Keuze)),"",IF(Tb_Activiteiten[[#This Row],[Adviseur]]=1,Tb_Activiteiten[[#Headers],[Adviseur]],"")))</f>
        <v/>
      </c>
      <c r="AP1423" t="str">
        <f>IF(ISNUMBER(FIND("arbeid",Methode_Keuze)),"",IF(ISNUMBER(FIND("arbeid",Methode_Keuze)),"",IF(Tb_Activiteiten[[#This Row],[Projectleider/Expert]]=1,Tb_Activiteiten[[#Headers],[Projectleider/Expert]],"")))</f>
        <v/>
      </c>
      <c r="AQ1423" t="str">
        <f>IF(ISNUMBER(FIND("arbeid",Methode_Keuze)),"",IF(ISNUMBER(FIND("arbeid",Methode_Keuze)),"",IF(Tb_Activiteiten[[#This Row],[Arbeidskosten]]=1,Tb_Activiteiten[[#Headers],[Arbeidskosten]],"")))</f>
        <v/>
      </c>
      <c r="AR1423" t="str">
        <f>IF(ISNUMBER(FIND("arbeid",Methode_Keuze)),"",IF(ISNUMBER(FIND("arbeid",Methode_Keuze)),"",IF(Tb_Activiteiten[[#This Row],[Arbeidskosten op basis van IKS]]=1,Tb_Activiteiten[[#Headers],[Arbeidskosten op basis van IKS]],"")))</f>
        <v/>
      </c>
      <c r="AS1423" t="str">
        <f>IF(ISNUMBER(FIND("overige",Methode_Keuze)),"",IF(Tb_Activiteiten[[#This Row],[Kosten derden exclusief btw]]=1,Tb_Activiteiten[[#Headers],[Kosten derden exclusief btw]],""))</f>
        <v/>
      </c>
      <c r="AT1423" t="str">
        <f>IF(ISNUMBER(FIND("overige",Methode_Keuze)),"",IF(Tb_Activiteiten[[#This Row],[Niet verrekenbare btw]]=1,Tb_Activiteiten[[#Headers],[Niet verrekenbare btw]],""))</f>
        <v/>
      </c>
      <c r="AU1423" t="str">
        <f>IF(ISNUMBER(FIND("overige",Methode_Keuze)),"",IF(Tb_Activiteiten[[#This Row],[Grondkosten]]=1,Tb_Activiteiten[[#Headers],[Grondkosten]],""))</f>
        <v/>
      </c>
      <c r="AV1423" t="str">
        <f>IF(ISNUMBER(FIND("overige",Methode_Keuze)),"",IF(Tb_Activiteiten[[#This Row],[Bijdrage in natura (overige)]]=1,Tb_Activiteiten[[#Headers],[Bijdrage in natura (overige)]],""))</f>
        <v/>
      </c>
      <c r="AW1423" t="str">
        <f>IF(ISNUMBER(FIND("overige",Methode_Keuze)),"",IF(Tb_Activiteiten[[#This Row],[Bijdrage in natura (vrijwilligers)]]=1,Tb_Activiteiten[[#Headers],[Bijdrage in natura (vrijwilligers)]],""))</f>
        <v/>
      </c>
      <c r="AX1423" t="str">
        <f>IF(ISNUMBER(FIND("overige",Methode_Keuze)),"",IF(Tb_Activiteiten[[#This Row],[Afschrijvingskosten]]=1,Tb_Activiteiten[[#Headers],[Afschrijvingskosten]],""))</f>
        <v/>
      </c>
      <c r="AY1423" t="str">
        <f>IF(ISNUMBER(FIND("overige",Methode_Keuze)),"",IF(Tb_Activiteiten[[#This Row],[Vergoeding]]=1,Tb_Activiteiten[[#Headers],[Vergoeding]],""))</f>
        <v/>
      </c>
      <c r="AZ1423" t="str">
        <f>IF(ISNUMBER(FIND("arbeid",Methode_Keuze)),"",IF(Tb_Activiteiten[[#This Row],[Arbeidskosten - vast tarief (excl eigen arbeid)]]=1,Tb_Activiteiten[[#Headers],[Arbeidskosten - vast tarief (excl eigen arbeid)]],""))</f>
        <v/>
      </c>
      <c r="BA1423" t="str">
        <f>IF(ISNUMBER(FIND("overige",Methode_Keuze)),"",IF(Tb_Activiteiten[[#This Row],[Overige kosten]]=1,Tb_Activiteiten[[#Headers],[Overige kosten]],""))</f>
        <v/>
      </c>
    </row>
    <row r="1424" spans="15:53" x14ac:dyDescent="0.25">
      <c r="O1424" s="56"/>
      <c r="Q1424" t="str">
        <f>IFERROR(IF(VLOOKUP(Tb_Activiteiten[[#This Row],[Openstelling]],Tb_Openstelling[],2,0)=1,1,""),"")</f>
        <v/>
      </c>
      <c r="AK1424" t="str">
        <f>IF(ISNUMBER(FIND("arbeid",Methode_Keuze)),"",IF(ISNUMBER(FIND("arbeid",Methode_Keuze)),"",IF(Tb_Activiteiten[[#This Row],[Loonkosten]]=1,Tb_Activiteiten[[#Headers],[Loonkosten]],"")))</f>
        <v/>
      </c>
      <c r="AL1424" t="str">
        <f>IF(ISNUMBER(FIND("arbeid",Methode_Keuze)),"",IF(ISNUMBER(FIND("arbeid",Methode_Keuze)),"",IF(Tb_Activiteiten[[#This Row],[Eigen arbeid]]=1,Tb_Activiteiten[[#Headers],[Eigen arbeid]],"")))</f>
        <v/>
      </c>
      <c r="AM1424" t="str">
        <f>IF(ISNUMBER(FIND("arbeid",Methode_Keuze)),"",IF(ISNUMBER(FIND("arbeid",Methode_Keuze)),"",IF(Tb_Activiteiten[[#This Row],[Projectmedewerker]]=1,Tb_Activiteiten[[#Headers],[Projectmedewerker]],"")))</f>
        <v/>
      </c>
      <c r="AN1424" t="str">
        <f>IF(ISNUMBER(FIND("arbeid",Methode_Keuze)),"",IF(ISNUMBER(FIND("arbeid",Methode_Keuze)),"",IF(Tb_Activiteiten[[#This Row],[Landbouwer]]=1,Tb_Activiteiten[[#Headers],[Landbouwer]],"")))</f>
        <v/>
      </c>
      <c r="AO1424" t="str">
        <f>IF(ISNUMBER(FIND("arbeid",Methode_Keuze)),"",IF(ISNUMBER(FIND("arbeid",Methode_Keuze)),"",IF(Tb_Activiteiten[[#This Row],[Adviseur]]=1,Tb_Activiteiten[[#Headers],[Adviseur]],"")))</f>
        <v/>
      </c>
      <c r="AP1424" t="str">
        <f>IF(ISNUMBER(FIND("arbeid",Methode_Keuze)),"",IF(ISNUMBER(FIND("arbeid",Methode_Keuze)),"",IF(Tb_Activiteiten[[#This Row],[Projectleider/Expert]]=1,Tb_Activiteiten[[#Headers],[Projectleider/Expert]],"")))</f>
        <v/>
      </c>
      <c r="AQ1424" t="str">
        <f>IF(ISNUMBER(FIND("arbeid",Methode_Keuze)),"",IF(ISNUMBER(FIND("arbeid",Methode_Keuze)),"",IF(Tb_Activiteiten[[#This Row],[Arbeidskosten]]=1,Tb_Activiteiten[[#Headers],[Arbeidskosten]],"")))</f>
        <v/>
      </c>
      <c r="AR1424" t="str">
        <f>IF(ISNUMBER(FIND("arbeid",Methode_Keuze)),"",IF(ISNUMBER(FIND("arbeid",Methode_Keuze)),"",IF(Tb_Activiteiten[[#This Row],[Arbeidskosten op basis van IKS]]=1,Tb_Activiteiten[[#Headers],[Arbeidskosten op basis van IKS]],"")))</f>
        <v/>
      </c>
      <c r="AS1424" t="str">
        <f>IF(ISNUMBER(FIND("overige",Methode_Keuze)),"",IF(Tb_Activiteiten[[#This Row],[Kosten derden exclusief btw]]=1,Tb_Activiteiten[[#Headers],[Kosten derden exclusief btw]],""))</f>
        <v/>
      </c>
      <c r="AT1424" t="str">
        <f>IF(ISNUMBER(FIND("overige",Methode_Keuze)),"",IF(Tb_Activiteiten[[#This Row],[Niet verrekenbare btw]]=1,Tb_Activiteiten[[#Headers],[Niet verrekenbare btw]],""))</f>
        <v/>
      </c>
      <c r="AU1424" t="str">
        <f>IF(ISNUMBER(FIND("overige",Methode_Keuze)),"",IF(Tb_Activiteiten[[#This Row],[Grondkosten]]=1,Tb_Activiteiten[[#Headers],[Grondkosten]],""))</f>
        <v/>
      </c>
      <c r="AV1424" t="str">
        <f>IF(ISNUMBER(FIND("overige",Methode_Keuze)),"",IF(Tb_Activiteiten[[#This Row],[Bijdrage in natura (overige)]]=1,Tb_Activiteiten[[#Headers],[Bijdrage in natura (overige)]],""))</f>
        <v/>
      </c>
      <c r="AW1424" t="str">
        <f>IF(ISNUMBER(FIND("overige",Methode_Keuze)),"",IF(Tb_Activiteiten[[#This Row],[Bijdrage in natura (vrijwilligers)]]=1,Tb_Activiteiten[[#Headers],[Bijdrage in natura (vrijwilligers)]],""))</f>
        <v/>
      </c>
      <c r="AX1424" t="str">
        <f>IF(ISNUMBER(FIND("overige",Methode_Keuze)),"",IF(Tb_Activiteiten[[#This Row],[Afschrijvingskosten]]=1,Tb_Activiteiten[[#Headers],[Afschrijvingskosten]],""))</f>
        <v/>
      </c>
      <c r="AY1424" t="str">
        <f>IF(ISNUMBER(FIND("overige",Methode_Keuze)),"",IF(Tb_Activiteiten[[#This Row],[Vergoeding]]=1,Tb_Activiteiten[[#Headers],[Vergoeding]],""))</f>
        <v/>
      </c>
      <c r="AZ1424" t="str">
        <f>IF(ISNUMBER(FIND("arbeid",Methode_Keuze)),"",IF(Tb_Activiteiten[[#This Row],[Arbeidskosten - vast tarief (excl eigen arbeid)]]=1,Tb_Activiteiten[[#Headers],[Arbeidskosten - vast tarief (excl eigen arbeid)]],""))</f>
        <v/>
      </c>
      <c r="BA1424" t="str">
        <f>IF(ISNUMBER(FIND("overige",Methode_Keuze)),"",IF(Tb_Activiteiten[[#This Row],[Overige kosten]]=1,Tb_Activiteiten[[#Headers],[Overige kosten]],""))</f>
        <v/>
      </c>
    </row>
    <row r="1425" spans="15:53" x14ac:dyDescent="0.25">
      <c r="O1425" s="56"/>
      <c r="Q1425" t="str">
        <f>IFERROR(IF(VLOOKUP(Tb_Activiteiten[[#This Row],[Openstelling]],Tb_Openstelling[],2,0)=1,1,""),"")</f>
        <v/>
      </c>
      <c r="AK1425" t="str">
        <f>IF(ISNUMBER(FIND("arbeid",Methode_Keuze)),"",IF(ISNUMBER(FIND("arbeid",Methode_Keuze)),"",IF(Tb_Activiteiten[[#This Row],[Loonkosten]]=1,Tb_Activiteiten[[#Headers],[Loonkosten]],"")))</f>
        <v/>
      </c>
      <c r="AL1425" t="str">
        <f>IF(ISNUMBER(FIND("arbeid",Methode_Keuze)),"",IF(ISNUMBER(FIND("arbeid",Methode_Keuze)),"",IF(Tb_Activiteiten[[#This Row],[Eigen arbeid]]=1,Tb_Activiteiten[[#Headers],[Eigen arbeid]],"")))</f>
        <v/>
      </c>
      <c r="AM1425" t="str">
        <f>IF(ISNUMBER(FIND("arbeid",Methode_Keuze)),"",IF(ISNUMBER(FIND("arbeid",Methode_Keuze)),"",IF(Tb_Activiteiten[[#This Row],[Projectmedewerker]]=1,Tb_Activiteiten[[#Headers],[Projectmedewerker]],"")))</f>
        <v/>
      </c>
      <c r="AN1425" t="str">
        <f>IF(ISNUMBER(FIND("arbeid",Methode_Keuze)),"",IF(ISNUMBER(FIND("arbeid",Methode_Keuze)),"",IF(Tb_Activiteiten[[#This Row],[Landbouwer]]=1,Tb_Activiteiten[[#Headers],[Landbouwer]],"")))</f>
        <v/>
      </c>
      <c r="AO1425" t="str">
        <f>IF(ISNUMBER(FIND("arbeid",Methode_Keuze)),"",IF(ISNUMBER(FIND("arbeid",Methode_Keuze)),"",IF(Tb_Activiteiten[[#This Row],[Adviseur]]=1,Tb_Activiteiten[[#Headers],[Adviseur]],"")))</f>
        <v/>
      </c>
      <c r="AP1425" t="str">
        <f>IF(ISNUMBER(FIND("arbeid",Methode_Keuze)),"",IF(ISNUMBER(FIND("arbeid",Methode_Keuze)),"",IF(Tb_Activiteiten[[#This Row],[Projectleider/Expert]]=1,Tb_Activiteiten[[#Headers],[Projectleider/Expert]],"")))</f>
        <v/>
      </c>
      <c r="AQ1425" t="str">
        <f>IF(ISNUMBER(FIND("arbeid",Methode_Keuze)),"",IF(ISNUMBER(FIND("arbeid",Methode_Keuze)),"",IF(Tb_Activiteiten[[#This Row],[Arbeidskosten]]=1,Tb_Activiteiten[[#Headers],[Arbeidskosten]],"")))</f>
        <v/>
      </c>
      <c r="AR1425" t="str">
        <f>IF(ISNUMBER(FIND("arbeid",Methode_Keuze)),"",IF(ISNUMBER(FIND("arbeid",Methode_Keuze)),"",IF(Tb_Activiteiten[[#This Row],[Arbeidskosten op basis van IKS]]=1,Tb_Activiteiten[[#Headers],[Arbeidskosten op basis van IKS]],"")))</f>
        <v/>
      </c>
      <c r="AS1425" t="str">
        <f>IF(ISNUMBER(FIND("overige",Methode_Keuze)),"",IF(Tb_Activiteiten[[#This Row],[Kosten derden exclusief btw]]=1,Tb_Activiteiten[[#Headers],[Kosten derden exclusief btw]],""))</f>
        <v/>
      </c>
      <c r="AT1425" t="str">
        <f>IF(ISNUMBER(FIND("overige",Methode_Keuze)),"",IF(Tb_Activiteiten[[#This Row],[Niet verrekenbare btw]]=1,Tb_Activiteiten[[#Headers],[Niet verrekenbare btw]],""))</f>
        <v/>
      </c>
      <c r="AU1425" t="str">
        <f>IF(ISNUMBER(FIND("overige",Methode_Keuze)),"",IF(Tb_Activiteiten[[#This Row],[Grondkosten]]=1,Tb_Activiteiten[[#Headers],[Grondkosten]],""))</f>
        <v/>
      </c>
      <c r="AV1425" t="str">
        <f>IF(ISNUMBER(FIND("overige",Methode_Keuze)),"",IF(Tb_Activiteiten[[#This Row],[Bijdrage in natura (overige)]]=1,Tb_Activiteiten[[#Headers],[Bijdrage in natura (overige)]],""))</f>
        <v/>
      </c>
      <c r="AW1425" t="str">
        <f>IF(ISNUMBER(FIND("overige",Methode_Keuze)),"",IF(Tb_Activiteiten[[#This Row],[Bijdrage in natura (vrijwilligers)]]=1,Tb_Activiteiten[[#Headers],[Bijdrage in natura (vrijwilligers)]],""))</f>
        <v/>
      </c>
      <c r="AX1425" t="str">
        <f>IF(ISNUMBER(FIND("overige",Methode_Keuze)),"",IF(Tb_Activiteiten[[#This Row],[Afschrijvingskosten]]=1,Tb_Activiteiten[[#Headers],[Afschrijvingskosten]],""))</f>
        <v/>
      </c>
      <c r="AY1425" t="str">
        <f>IF(ISNUMBER(FIND("overige",Methode_Keuze)),"",IF(Tb_Activiteiten[[#This Row],[Vergoeding]]=1,Tb_Activiteiten[[#Headers],[Vergoeding]],""))</f>
        <v/>
      </c>
      <c r="AZ1425" t="str">
        <f>IF(ISNUMBER(FIND("arbeid",Methode_Keuze)),"",IF(Tb_Activiteiten[[#This Row],[Arbeidskosten - vast tarief (excl eigen arbeid)]]=1,Tb_Activiteiten[[#Headers],[Arbeidskosten - vast tarief (excl eigen arbeid)]],""))</f>
        <v/>
      </c>
      <c r="BA1425" t="str">
        <f>IF(ISNUMBER(FIND("overige",Methode_Keuze)),"",IF(Tb_Activiteiten[[#This Row],[Overige kosten]]=1,Tb_Activiteiten[[#Headers],[Overige kosten]],""))</f>
        <v/>
      </c>
    </row>
    <row r="1426" spans="15:53" x14ac:dyDescent="0.25">
      <c r="O1426" s="56"/>
      <c r="Q1426" t="str">
        <f>IFERROR(IF(VLOOKUP(Tb_Activiteiten[[#This Row],[Openstelling]],Tb_Openstelling[],2,0)=1,1,""),"")</f>
        <v/>
      </c>
      <c r="AK1426" t="str">
        <f>IF(ISNUMBER(FIND("arbeid",Methode_Keuze)),"",IF(ISNUMBER(FIND("arbeid",Methode_Keuze)),"",IF(Tb_Activiteiten[[#This Row],[Loonkosten]]=1,Tb_Activiteiten[[#Headers],[Loonkosten]],"")))</f>
        <v/>
      </c>
      <c r="AL1426" t="str">
        <f>IF(ISNUMBER(FIND("arbeid",Methode_Keuze)),"",IF(ISNUMBER(FIND("arbeid",Methode_Keuze)),"",IF(Tb_Activiteiten[[#This Row],[Eigen arbeid]]=1,Tb_Activiteiten[[#Headers],[Eigen arbeid]],"")))</f>
        <v/>
      </c>
      <c r="AM1426" t="str">
        <f>IF(ISNUMBER(FIND("arbeid",Methode_Keuze)),"",IF(ISNUMBER(FIND("arbeid",Methode_Keuze)),"",IF(Tb_Activiteiten[[#This Row],[Projectmedewerker]]=1,Tb_Activiteiten[[#Headers],[Projectmedewerker]],"")))</f>
        <v/>
      </c>
      <c r="AN1426" t="str">
        <f>IF(ISNUMBER(FIND("arbeid",Methode_Keuze)),"",IF(ISNUMBER(FIND("arbeid",Methode_Keuze)),"",IF(Tb_Activiteiten[[#This Row],[Landbouwer]]=1,Tb_Activiteiten[[#Headers],[Landbouwer]],"")))</f>
        <v/>
      </c>
      <c r="AO1426" t="str">
        <f>IF(ISNUMBER(FIND("arbeid",Methode_Keuze)),"",IF(ISNUMBER(FIND("arbeid",Methode_Keuze)),"",IF(Tb_Activiteiten[[#This Row],[Adviseur]]=1,Tb_Activiteiten[[#Headers],[Adviseur]],"")))</f>
        <v/>
      </c>
      <c r="AP1426" t="str">
        <f>IF(ISNUMBER(FIND("arbeid",Methode_Keuze)),"",IF(ISNUMBER(FIND("arbeid",Methode_Keuze)),"",IF(Tb_Activiteiten[[#This Row],[Projectleider/Expert]]=1,Tb_Activiteiten[[#Headers],[Projectleider/Expert]],"")))</f>
        <v/>
      </c>
      <c r="AQ1426" t="str">
        <f>IF(ISNUMBER(FIND("arbeid",Methode_Keuze)),"",IF(ISNUMBER(FIND("arbeid",Methode_Keuze)),"",IF(Tb_Activiteiten[[#This Row],[Arbeidskosten]]=1,Tb_Activiteiten[[#Headers],[Arbeidskosten]],"")))</f>
        <v/>
      </c>
      <c r="AR1426" t="str">
        <f>IF(ISNUMBER(FIND("arbeid",Methode_Keuze)),"",IF(ISNUMBER(FIND("arbeid",Methode_Keuze)),"",IF(Tb_Activiteiten[[#This Row],[Arbeidskosten op basis van IKS]]=1,Tb_Activiteiten[[#Headers],[Arbeidskosten op basis van IKS]],"")))</f>
        <v/>
      </c>
      <c r="AS1426" t="str">
        <f>IF(ISNUMBER(FIND("overige",Methode_Keuze)),"",IF(Tb_Activiteiten[[#This Row],[Kosten derden exclusief btw]]=1,Tb_Activiteiten[[#Headers],[Kosten derden exclusief btw]],""))</f>
        <v/>
      </c>
      <c r="AT1426" t="str">
        <f>IF(ISNUMBER(FIND("overige",Methode_Keuze)),"",IF(Tb_Activiteiten[[#This Row],[Niet verrekenbare btw]]=1,Tb_Activiteiten[[#Headers],[Niet verrekenbare btw]],""))</f>
        <v/>
      </c>
      <c r="AU1426" t="str">
        <f>IF(ISNUMBER(FIND("overige",Methode_Keuze)),"",IF(Tb_Activiteiten[[#This Row],[Grondkosten]]=1,Tb_Activiteiten[[#Headers],[Grondkosten]],""))</f>
        <v/>
      </c>
      <c r="AV1426" t="str">
        <f>IF(ISNUMBER(FIND("overige",Methode_Keuze)),"",IF(Tb_Activiteiten[[#This Row],[Bijdrage in natura (overige)]]=1,Tb_Activiteiten[[#Headers],[Bijdrage in natura (overige)]],""))</f>
        <v/>
      </c>
      <c r="AW1426" t="str">
        <f>IF(ISNUMBER(FIND("overige",Methode_Keuze)),"",IF(Tb_Activiteiten[[#This Row],[Bijdrage in natura (vrijwilligers)]]=1,Tb_Activiteiten[[#Headers],[Bijdrage in natura (vrijwilligers)]],""))</f>
        <v/>
      </c>
      <c r="AX1426" t="str">
        <f>IF(ISNUMBER(FIND("overige",Methode_Keuze)),"",IF(Tb_Activiteiten[[#This Row],[Afschrijvingskosten]]=1,Tb_Activiteiten[[#Headers],[Afschrijvingskosten]],""))</f>
        <v/>
      </c>
      <c r="AY1426" t="str">
        <f>IF(ISNUMBER(FIND("overige",Methode_Keuze)),"",IF(Tb_Activiteiten[[#This Row],[Vergoeding]]=1,Tb_Activiteiten[[#Headers],[Vergoeding]],""))</f>
        <v/>
      </c>
      <c r="AZ1426" t="str">
        <f>IF(ISNUMBER(FIND("arbeid",Methode_Keuze)),"",IF(Tb_Activiteiten[[#This Row],[Arbeidskosten - vast tarief (excl eigen arbeid)]]=1,Tb_Activiteiten[[#Headers],[Arbeidskosten - vast tarief (excl eigen arbeid)]],""))</f>
        <v/>
      </c>
      <c r="BA1426" t="str">
        <f>IF(ISNUMBER(FIND("overige",Methode_Keuze)),"",IF(Tb_Activiteiten[[#This Row],[Overige kosten]]=1,Tb_Activiteiten[[#Headers],[Overige kosten]],""))</f>
        <v/>
      </c>
    </row>
    <row r="1427" spans="15:53" x14ac:dyDescent="0.25">
      <c r="O1427" s="56"/>
      <c r="Q1427" t="str">
        <f>IFERROR(IF(VLOOKUP(Tb_Activiteiten[[#This Row],[Openstelling]],Tb_Openstelling[],2,0)=1,1,""),"")</f>
        <v/>
      </c>
      <c r="AK1427" t="str">
        <f>IF(ISNUMBER(FIND("arbeid",Methode_Keuze)),"",IF(ISNUMBER(FIND("arbeid",Methode_Keuze)),"",IF(Tb_Activiteiten[[#This Row],[Loonkosten]]=1,Tb_Activiteiten[[#Headers],[Loonkosten]],"")))</f>
        <v/>
      </c>
      <c r="AL1427" t="str">
        <f>IF(ISNUMBER(FIND("arbeid",Methode_Keuze)),"",IF(ISNUMBER(FIND("arbeid",Methode_Keuze)),"",IF(Tb_Activiteiten[[#This Row],[Eigen arbeid]]=1,Tb_Activiteiten[[#Headers],[Eigen arbeid]],"")))</f>
        <v/>
      </c>
      <c r="AM1427" t="str">
        <f>IF(ISNUMBER(FIND("arbeid",Methode_Keuze)),"",IF(ISNUMBER(FIND("arbeid",Methode_Keuze)),"",IF(Tb_Activiteiten[[#This Row],[Projectmedewerker]]=1,Tb_Activiteiten[[#Headers],[Projectmedewerker]],"")))</f>
        <v/>
      </c>
      <c r="AN1427" t="str">
        <f>IF(ISNUMBER(FIND("arbeid",Methode_Keuze)),"",IF(ISNUMBER(FIND("arbeid",Methode_Keuze)),"",IF(Tb_Activiteiten[[#This Row],[Landbouwer]]=1,Tb_Activiteiten[[#Headers],[Landbouwer]],"")))</f>
        <v/>
      </c>
      <c r="AO1427" t="str">
        <f>IF(ISNUMBER(FIND("arbeid",Methode_Keuze)),"",IF(ISNUMBER(FIND("arbeid",Methode_Keuze)),"",IF(Tb_Activiteiten[[#This Row],[Adviseur]]=1,Tb_Activiteiten[[#Headers],[Adviseur]],"")))</f>
        <v/>
      </c>
      <c r="AP1427" t="str">
        <f>IF(ISNUMBER(FIND("arbeid",Methode_Keuze)),"",IF(ISNUMBER(FIND("arbeid",Methode_Keuze)),"",IF(Tb_Activiteiten[[#This Row],[Projectleider/Expert]]=1,Tb_Activiteiten[[#Headers],[Projectleider/Expert]],"")))</f>
        <v/>
      </c>
      <c r="AQ1427" t="str">
        <f>IF(ISNUMBER(FIND("arbeid",Methode_Keuze)),"",IF(ISNUMBER(FIND("arbeid",Methode_Keuze)),"",IF(Tb_Activiteiten[[#This Row],[Arbeidskosten]]=1,Tb_Activiteiten[[#Headers],[Arbeidskosten]],"")))</f>
        <v/>
      </c>
      <c r="AR1427" t="str">
        <f>IF(ISNUMBER(FIND("arbeid",Methode_Keuze)),"",IF(ISNUMBER(FIND("arbeid",Methode_Keuze)),"",IF(Tb_Activiteiten[[#This Row],[Arbeidskosten op basis van IKS]]=1,Tb_Activiteiten[[#Headers],[Arbeidskosten op basis van IKS]],"")))</f>
        <v/>
      </c>
      <c r="AS1427" t="str">
        <f>IF(ISNUMBER(FIND("overige",Methode_Keuze)),"",IF(Tb_Activiteiten[[#This Row],[Kosten derden exclusief btw]]=1,Tb_Activiteiten[[#Headers],[Kosten derden exclusief btw]],""))</f>
        <v/>
      </c>
      <c r="AT1427" t="str">
        <f>IF(ISNUMBER(FIND("overige",Methode_Keuze)),"",IF(Tb_Activiteiten[[#This Row],[Niet verrekenbare btw]]=1,Tb_Activiteiten[[#Headers],[Niet verrekenbare btw]],""))</f>
        <v/>
      </c>
      <c r="AU1427" t="str">
        <f>IF(ISNUMBER(FIND("overige",Methode_Keuze)),"",IF(Tb_Activiteiten[[#This Row],[Grondkosten]]=1,Tb_Activiteiten[[#Headers],[Grondkosten]],""))</f>
        <v/>
      </c>
      <c r="AV1427" t="str">
        <f>IF(ISNUMBER(FIND("overige",Methode_Keuze)),"",IF(Tb_Activiteiten[[#This Row],[Bijdrage in natura (overige)]]=1,Tb_Activiteiten[[#Headers],[Bijdrage in natura (overige)]],""))</f>
        <v/>
      </c>
      <c r="AW1427" t="str">
        <f>IF(ISNUMBER(FIND("overige",Methode_Keuze)),"",IF(Tb_Activiteiten[[#This Row],[Bijdrage in natura (vrijwilligers)]]=1,Tb_Activiteiten[[#Headers],[Bijdrage in natura (vrijwilligers)]],""))</f>
        <v/>
      </c>
      <c r="AX1427" t="str">
        <f>IF(ISNUMBER(FIND("overige",Methode_Keuze)),"",IF(Tb_Activiteiten[[#This Row],[Afschrijvingskosten]]=1,Tb_Activiteiten[[#Headers],[Afschrijvingskosten]],""))</f>
        <v/>
      </c>
      <c r="AY1427" t="str">
        <f>IF(ISNUMBER(FIND("overige",Methode_Keuze)),"",IF(Tb_Activiteiten[[#This Row],[Vergoeding]]=1,Tb_Activiteiten[[#Headers],[Vergoeding]],""))</f>
        <v/>
      </c>
      <c r="AZ1427" t="str">
        <f>IF(ISNUMBER(FIND("arbeid",Methode_Keuze)),"",IF(Tb_Activiteiten[[#This Row],[Arbeidskosten - vast tarief (excl eigen arbeid)]]=1,Tb_Activiteiten[[#Headers],[Arbeidskosten - vast tarief (excl eigen arbeid)]],""))</f>
        <v/>
      </c>
      <c r="BA1427" t="str">
        <f>IF(ISNUMBER(FIND("overige",Methode_Keuze)),"",IF(Tb_Activiteiten[[#This Row],[Overige kosten]]=1,Tb_Activiteiten[[#Headers],[Overige kosten]],""))</f>
        <v/>
      </c>
    </row>
    <row r="1428" spans="15:53" x14ac:dyDescent="0.25">
      <c r="O1428" s="56"/>
      <c r="Q1428" t="str">
        <f>IFERROR(IF(VLOOKUP(Tb_Activiteiten[[#This Row],[Openstelling]],Tb_Openstelling[],2,0)=1,1,""),"")</f>
        <v/>
      </c>
      <c r="AK1428" t="str">
        <f>IF(ISNUMBER(FIND("arbeid",Methode_Keuze)),"",IF(ISNUMBER(FIND("arbeid",Methode_Keuze)),"",IF(Tb_Activiteiten[[#This Row],[Loonkosten]]=1,Tb_Activiteiten[[#Headers],[Loonkosten]],"")))</f>
        <v/>
      </c>
      <c r="AL1428" t="str">
        <f>IF(ISNUMBER(FIND("arbeid",Methode_Keuze)),"",IF(ISNUMBER(FIND("arbeid",Methode_Keuze)),"",IF(Tb_Activiteiten[[#This Row],[Eigen arbeid]]=1,Tb_Activiteiten[[#Headers],[Eigen arbeid]],"")))</f>
        <v/>
      </c>
      <c r="AM1428" t="str">
        <f>IF(ISNUMBER(FIND("arbeid",Methode_Keuze)),"",IF(ISNUMBER(FIND("arbeid",Methode_Keuze)),"",IF(Tb_Activiteiten[[#This Row],[Projectmedewerker]]=1,Tb_Activiteiten[[#Headers],[Projectmedewerker]],"")))</f>
        <v/>
      </c>
      <c r="AN1428" t="str">
        <f>IF(ISNUMBER(FIND("arbeid",Methode_Keuze)),"",IF(ISNUMBER(FIND("arbeid",Methode_Keuze)),"",IF(Tb_Activiteiten[[#This Row],[Landbouwer]]=1,Tb_Activiteiten[[#Headers],[Landbouwer]],"")))</f>
        <v/>
      </c>
      <c r="AO1428" t="str">
        <f>IF(ISNUMBER(FIND("arbeid",Methode_Keuze)),"",IF(ISNUMBER(FIND("arbeid",Methode_Keuze)),"",IF(Tb_Activiteiten[[#This Row],[Adviseur]]=1,Tb_Activiteiten[[#Headers],[Adviseur]],"")))</f>
        <v/>
      </c>
      <c r="AP1428" t="str">
        <f>IF(ISNUMBER(FIND("arbeid",Methode_Keuze)),"",IF(ISNUMBER(FIND("arbeid",Methode_Keuze)),"",IF(Tb_Activiteiten[[#This Row],[Projectleider/Expert]]=1,Tb_Activiteiten[[#Headers],[Projectleider/Expert]],"")))</f>
        <v/>
      </c>
      <c r="AQ1428" t="str">
        <f>IF(ISNUMBER(FIND("arbeid",Methode_Keuze)),"",IF(ISNUMBER(FIND("arbeid",Methode_Keuze)),"",IF(Tb_Activiteiten[[#This Row],[Arbeidskosten]]=1,Tb_Activiteiten[[#Headers],[Arbeidskosten]],"")))</f>
        <v/>
      </c>
      <c r="AR1428" t="str">
        <f>IF(ISNUMBER(FIND("arbeid",Methode_Keuze)),"",IF(ISNUMBER(FIND("arbeid",Methode_Keuze)),"",IF(Tb_Activiteiten[[#This Row],[Arbeidskosten op basis van IKS]]=1,Tb_Activiteiten[[#Headers],[Arbeidskosten op basis van IKS]],"")))</f>
        <v/>
      </c>
      <c r="AS1428" t="str">
        <f>IF(ISNUMBER(FIND("overige",Methode_Keuze)),"",IF(Tb_Activiteiten[[#This Row],[Kosten derden exclusief btw]]=1,Tb_Activiteiten[[#Headers],[Kosten derden exclusief btw]],""))</f>
        <v/>
      </c>
      <c r="AT1428" t="str">
        <f>IF(ISNUMBER(FIND("overige",Methode_Keuze)),"",IF(Tb_Activiteiten[[#This Row],[Niet verrekenbare btw]]=1,Tb_Activiteiten[[#Headers],[Niet verrekenbare btw]],""))</f>
        <v/>
      </c>
      <c r="AU1428" t="str">
        <f>IF(ISNUMBER(FIND("overige",Methode_Keuze)),"",IF(Tb_Activiteiten[[#This Row],[Grondkosten]]=1,Tb_Activiteiten[[#Headers],[Grondkosten]],""))</f>
        <v/>
      </c>
      <c r="AV1428" t="str">
        <f>IF(ISNUMBER(FIND("overige",Methode_Keuze)),"",IF(Tb_Activiteiten[[#This Row],[Bijdrage in natura (overige)]]=1,Tb_Activiteiten[[#Headers],[Bijdrage in natura (overige)]],""))</f>
        <v/>
      </c>
      <c r="AW1428" t="str">
        <f>IF(ISNUMBER(FIND("overige",Methode_Keuze)),"",IF(Tb_Activiteiten[[#This Row],[Bijdrage in natura (vrijwilligers)]]=1,Tb_Activiteiten[[#Headers],[Bijdrage in natura (vrijwilligers)]],""))</f>
        <v/>
      </c>
      <c r="AX1428" t="str">
        <f>IF(ISNUMBER(FIND("overige",Methode_Keuze)),"",IF(Tb_Activiteiten[[#This Row],[Afschrijvingskosten]]=1,Tb_Activiteiten[[#Headers],[Afschrijvingskosten]],""))</f>
        <v/>
      </c>
      <c r="AY1428" t="str">
        <f>IF(ISNUMBER(FIND("overige",Methode_Keuze)),"",IF(Tb_Activiteiten[[#This Row],[Vergoeding]]=1,Tb_Activiteiten[[#Headers],[Vergoeding]],""))</f>
        <v/>
      </c>
      <c r="AZ1428" t="str">
        <f>IF(ISNUMBER(FIND("arbeid",Methode_Keuze)),"",IF(Tb_Activiteiten[[#This Row],[Arbeidskosten - vast tarief (excl eigen arbeid)]]=1,Tb_Activiteiten[[#Headers],[Arbeidskosten - vast tarief (excl eigen arbeid)]],""))</f>
        <v/>
      </c>
      <c r="BA1428" t="str">
        <f>IF(ISNUMBER(FIND("overige",Methode_Keuze)),"",IF(Tb_Activiteiten[[#This Row],[Overige kosten]]=1,Tb_Activiteiten[[#Headers],[Overige kosten]],""))</f>
        <v/>
      </c>
    </row>
    <row r="1429" spans="15:53" x14ac:dyDescent="0.25">
      <c r="O1429" s="56"/>
      <c r="Q1429" t="str">
        <f>IFERROR(IF(VLOOKUP(Tb_Activiteiten[[#This Row],[Openstelling]],Tb_Openstelling[],2,0)=1,1,""),"")</f>
        <v/>
      </c>
      <c r="AK1429" t="str">
        <f>IF(ISNUMBER(FIND("arbeid",Methode_Keuze)),"",IF(ISNUMBER(FIND("arbeid",Methode_Keuze)),"",IF(Tb_Activiteiten[[#This Row],[Loonkosten]]=1,Tb_Activiteiten[[#Headers],[Loonkosten]],"")))</f>
        <v/>
      </c>
      <c r="AL1429" t="str">
        <f>IF(ISNUMBER(FIND("arbeid",Methode_Keuze)),"",IF(ISNUMBER(FIND("arbeid",Methode_Keuze)),"",IF(Tb_Activiteiten[[#This Row],[Eigen arbeid]]=1,Tb_Activiteiten[[#Headers],[Eigen arbeid]],"")))</f>
        <v/>
      </c>
      <c r="AM1429" t="str">
        <f>IF(ISNUMBER(FIND("arbeid",Methode_Keuze)),"",IF(ISNUMBER(FIND("arbeid",Methode_Keuze)),"",IF(Tb_Activiteiten[[#This Row],[Projectmedewerker]]=1,Tb_Activiteiten[[#Headers],[Projectmedewerker]],"")))</f>
        <v/>
      </c>
      <c r="AN1429" t="str">
        <f>IF(ISNUMBER(FIND("arbeid",Methode_Keuze)),"",IF(ISNUMBER(FIND("arbeid",Methode_Keuze)),"",IF(Tb_Activiteiten[[#This Row],[Landbouwer]]=1,Tb_Activiteiten[[#Headers],[Landbouwer]],"")))</f>
        <v/>
      </c>
      <c r="AO1429" t="str">
        <f>IF(ISNUMBER(FIND("arbeid",Methode_Keuze)),"",IF(ISNUMBER(FIND("arbeid",Methode_Keuze)),"",IF(Tb_Activiteiten[[#This Row],[Adviseur]]=1,Tb_Activiteiten[[#Headers],[Adviseur]],"")))</f>
        <v/>
      </c>
      <c r="AP1429" t="str">
        <f>IF(ISNUMBER(FIND("arbeid",Methode_Keuze)),"",IF(ISNUMBER(FIND("arbeid",Methode_Keuze)),"",IF(Tb_Activiteiten[[#This Row],[Projectleider/Expert]]=1,Tb_Activiteiten[[#Headers],[Projectleider/Expert]],"")))</f>
        <v/>
      </c>
      <c r="AQ1429" t="str">
        <f>IF(ISNUMBER(FIND("arbeid",Methode_Keuze)),"",IF(ISNUMBER(FIND("arbeid",Methode_Keuze)),"",IF(Tb_Activiteiten[[#This Row],[Arbeidskosten]]=1,Tb_Activiteiten[[#Headers],[Arbeidskosten]],"")))</f>
        <v/>
      </c>
      <c r="AR1429" t="str">
        <f>IF(ISNUMBER(FIND("arbeid",Methode_Keuze)),"",IF(ISNUMBER(FIND("arbeid",Methode_Keuze)),"",IF(Tb_Activiteiten[[#This Row],[Arbeidskosten op basis van IKS]]=1,Tb_Activiteiten[[#Headers],[Arbeidskosten op basis van IKS]],"")))</f>
        <v/>
      </c>
      <c r="AS1429" t="str">
        <f>IF(ISNUMBER(FIND("overige",Methode_Keuze)),"",IF(Tb_Activiteiten[[#This Row],[Kosten derden exclusief btw]]=1,Tb_Activiteiten[[#Headers],[Kosten derden exclusief btw]],""))</f>
        <v/>
      </c>
      <c r="AT1429" t="str">
        <f>IF(ISNUMBER(FIND("overige",Methode_Keuze)),"",IF(Tb_Activiteiten[[#This Row],[Niet verrekenbare btw]]=1,Tb_Activiteiten[[#Headers],[Niet verrekenbare btw]],""))</f>
        <v/>
      </c>
      <c r="AU1429" t="str">
        <f>IF(ISNUMBER(FIND("overige",Methode_Keuze)),"",IF(Tb_Activiteiten[[#This Row],[Grondkosten]]=1,Tb_Activiteiten[[#Headers],[Grondkosten]],""))</f>
        <v/>
      </c>
      <c r="AV1429" t="str">
        <f>IF(ISNUMBER(FIND("overige",Methode_Keuze)),"",IF(Tb_Activiteiten[[#This Row],[Bijdrage in natura (overige)]]=1,Tb_Activiteiten[[#Headers],[Bijdrage in natura (overige)]],""))</f>
        <v/>
      </c>
      <c r="AW1429" t="str">
        <f>IF(ISNUMBER(FIND("overige",Methode_Keuze)),"",IF(Tb_Activiteiten[[#This Row],[Bijdrage in natura (vrijwilligers)]]=1,Tb_Activiteiten[[#Headers],[Bijdrage in natura (vrijwilligers)]],""))</f>
        <v/>
      </c>
      <c r="AX1429" t="str">
        <f>IF(ISNUMBER(FIND("overige",Methode_Keuze)),"",IF(Tb_Activiteiten[[#This Row],[Afschrijvingskosten]]=1,Tb_Activiteiten[[#Headers],[Afschrijvingskosten]],""))</f>
        <v/>
      </c>
      <c r="AY1429" t="str">
        <f>IF(ISNUMBER(FIND("overige",Methode_Keuze)),"",IF(Tb_Activiteiten[[#This Row],[Vergoeding]]=1,Tb_Activiteiten[[#Headers],[Vergoeding]],""))</f>
        <v/>
      </c>
      <c r="AZ1429" t="str">
        <f>IF(ISNUMBER(FIND("arbeid",Methode_Keuze)),"",IF(Tb_Activiteiten[[#This Row],[Arbeidskosten - vast tarief (excl eigen arbeid)]]=1,Tb_Activiteiten[[#Headers],[Arbeidskosten - vast tarief (excl eigen arbeid)]],""))</f>
        <v/>
      </c>
      <c r="BA1429" t="str">
        <f>IF(ISNUMBER(FIND("overige",Methode_Keuze)),"",IF(Tb_Activiteiten[[#This Row],[Overige kosten]]=1,Tb_Activiteiten[[#Headers],[Overige kosten]],""))</f>
        <v/>
      </c>
    </row>
    <row r="1430" spans="15:53" x14ac:dyDescent="0.25">
      <c r="O1430" s="56"/>
      <c r="Q1430" t="str">
        <f>IFERROR(IF(VLOOKUP(Tb_Activiteiten[[#This Row],[Openstelling]],Tb_Openstelling[],2,0)=1,1,""),"")</f>
        <v/>
      </c>
      <c r="AK1430" t="str">
        <f>IF(ISNUMBER(FIND("arbeid",Methode_Keuze)),"",IF(ISNUMBER(FIND("arbeid",Methode_Keuze)),"",IF(Tb_Activiteiten[[#This Row],[Loonkosten]]=1,Tb_Activiteiten[[#Headers],[Loonkosten]],"")))</f>
        <v/>
      </c>
      <c r="AL1430" t="str">
        <f>IF(ISNUMBER(FIND("arbeid",Methode_Keuze)),"",IF(ISNUMBER(FIND("arbeid",Methode_Keuze)),"",IF(Tb_Activiteiten[[#This Row],[Eigen arbeid]]=1,Tb_Activiteiten[[#Headers],[Eigen arbeid]],"")))</f>
        <v/>
      </c>
      <c r="AM1430" t="str">
        <f>IF(ISNUMBER(FIND("arbeid",Methode_Keuze)),"",IF(ISNUMBER(FIND("arbeid",Methode_Keuze)),"",IF(Tb_Activiteiten[[#This Row],[Projectmedewerker]]=1,Tb_Activiteiten[[#Headers],[Projectmedewerker]],"")))</f>
        <v/>
      </c>
      <c r="AN1430" t="str">
        <f>IF(ISNUMBER(FIND("arbeid",Methode_Keuze)),"",IF(ISNUMBER(FIND("arbeid",Methode_Keuze)),"",IF(Tb_Activiteiten[[#This Row],[Landbouwer]]=1,Tb_Activiteiten[[#Headers],[Landbouwer]],"")))</f>
        <v/>
      </c>
      <c r="AO1430" t="str">
        <f>IF(ISNUMBER(FIND("arbeid",Methode_Keuze)),"",IF(ISNUMBER(FIND("arbeid",Methode_Keuze)),"",IF(Tb_Activiteiten[[#This Row],[Adviseur]]=1,Tb_Activiteiten[[#Headers],[Adviseur]],"")))</f>
        <v/>
      </c>
      <c r="AP1430" t="str">
        <f>IF(ISNUMBER(FIND("arbeid",Methode_Keuze)),"",IF(ISNUMBER(FIND("arbeid",Methode_Keuze)),"",IF(Tb_Activiteiten[[#This Row],[Projectleider/Expert]]=1,Tb_Activiteiten[[#Headers],[Projectleider/Expert]],"")))</f>
        <v/>
      </c>
      <c r="AQ1430" t="str">
        <f>IF(ISNUMBER(FIND("arbeid",Methode_Keuze)),"",IF(ISNUMBER(FIND("arbeid",Methode_Keuze)),"",IF(Tb_Activiteiten[[#This Row],[Arbeidskosten]]=1,Tb_Activiteiten[[#Headers],[Arbeidskosten]],"")))</f>
        <v/>
      </c>
      <c r="AR1430" t="str">
        <f>IF(ISNUMBER(FIND("arbeid",Methode_Keuze)),"",IF(ISNUMBER(FIND("arbeid",Methode_Keuze)),"",IF(Tb_Activiteiten[[#This Row],[Arbeidskosten op basis van IKS]]=1,Tb_Activiteiten[[#Headers],[Arbeidskosten op basis van IKS]],"")))</f>
        <v/>
      </c>
      <c r="AS1430" t="str">
        <f>IF(ISNUMBER(FIND("overige",Methode_Keuze)),"",IF(Tb_Activiteiten[[#This Row],[Kosten derden exclusief btw]]=1,Tb_Activiteiten[[#Headers],[Kosten derden exclusief btw]],""))</f>
        <v/>
      </c>
      <c r="AT1430" t="str">
        <f>IF(ISNUMBER(FIND("overige",Methode_Keuze)),"",IF(Tb_Activiteiten[[#This Row],[Niet verrekenbare btw]]=1,Tb_Activiteiten[[#Headers],[Niet verrekenbare btw]],""))</f>
        <v/>
      </c>
      <c r="AU1430" t="str">
        <f>IF(ISNUMBER(FIND("overige",Methode_Keuze)),"",IF(Tb_Activiteiten[[#This Row],[Grondkosten]]=1,Tb_Activiteiten[[#Headers],[Grondkosten]],""))</f>
        <v/>
      </c>
      <c r="AV1430" t="str">
        <f>IF(ISNUMBER(FIND("overige",Methode_Keuze)),"",IF(Tb_Activiteiten[[#This Row],[Bijdrage in natura (overige)]]=1,Tb_Activiteiten[[#Headers],[Bijdrage in natura (overige)]],""))</f>
        <v/>
      </c>
      <c r="AW1430" t="str">
        <f>IF(ISNUMBER(FIND("overige",Methode_Keuze)),"",IF(Tb_Activiteiten[[#This Row],[Bijdrage in natura (vrijwilligers)]]=1,Tb_Activiteiten[[#Headers],[Bijdrage in natura (vrijwilligers)]],""))</f>
        <v/>
      </c>
      <c r="AX1430" t="str">
        <f>IF(ISNUMBER(FIND("overige",Methode_Keuze)),"",IF(Tb_Activiteiten[[#This Row],[Afschrijvingskosten]]=1,Tb_Activiteiten[[#Headers],[Afschrijvingskosten]],""))</f>
        <v/>
      </c>
      <c r="AY1430" t="str">
        <f>IF(ISNUMBER(FIND("overige",Methode_Keuze)),"",IF(Tb_Activiteiten[[#This Row],[Vergoeding]]=1,Tb_Activiteiten[[#Headers],[Vergoeding]],""))</f>
        <v/>
      </c>
      <c r="AZ1430" t="str">
        <f>IF(ISNUMBER(FIND("arbeid",Methode_Keuze)),"",IF(Tb_Activiteiten[[#This Row],[Arbeidskosten - vast tarief (excl eigen arbeid)]]=1,Tb_Activiteiten[[#Headers],[Arbeidskosten - vast tarief (excl eigen arbeid)]],""))</f>
        <v/>
      </c>
      <c r="BA1430" t="str">
        <f>IF(ISNUMBER(FIND("overige",Methode_Keuze)),"",IF(Tb_Activiteiten[[#This Row],[Overige kosten]]=1,Tb_Activiteiten[[#Headers],[Overige kosten]],""))</f>
        <v/>
      </c>
    </row>
    <row r="1431" spans="15:53" x14ac:dyDescent="0.25">
      <c r="O1431" s="56"/>
      <c r="Q1431" t="str">
        <f>IFERROR(IF(VLOOKUP(Tb_Activiteiten[[#This Row],[Openstelling]],Tb_Openstelling[],2,0)=1,1,""),"")</f>
        <v/>
      </c>
      <c r="AK1431" t="str">
        <f>IF(ISNUMBER(FIND("arbeid",Methode_Keuze)),"",IF(ISNUMBER(FIND("arbeid",Methode_Keuze)),"",IF(Tb_Activiteiten[[#This Row],[Loonkosten]]=1,Tb_Activiteiten[[#Headers],[Loonkosten]],"")))</f>
        <v/>
      </c>
      <c r="AL1431" t="str">
        <f>IF(ISNUMBER(FIND("arbeid",Methode_Keuze)),"",IF(ISNUMBER(FIND("arbeid",Methode_Keuze)),"",IF(Tb_Activiteiten[[#This Row],[Eigen arbeid]]=1,Tb_Activiteiten[[#Headers],[Eigen arbeid]],"")))</f>
        <v/>
      </c>
      <c r="AM1431" t="str">
        <f>IF(ISNUMBER(FIND("arbeid",Methode_Keuze)),"",IF(ISNUMBER(FIND("arbeid",Methode_Keuze)),"",IF(Tb_Activiteiten[[#This Row],[Projectmedewerker]]=1,Tb_Activiteiten[[#Headers],[Projectmedewerker]],"")))</f>
        <v/>
      </c>
      <c r="AN1431" t="str">
        <f>IF(ISNUMBER(FIND("arbeid",Methode_Keuze)),"",IF(ISNUMBER(FIND("arbeid",Methode_Keuze)),"",IF(Tb_Activiteiten[[#This Row],[Landbouwer]]=1,Tb_Activiteiten[[#Headers],[Landbouwer]],"")))</f>
        <v/>
      </c>
      <c r="AO1431" t="str">
        <f>IF(ISNUMBER(FIND("arbeid",Methode_Keuze)),"",IF(ISNUMBER(FIND("arbeid",Methode_Keuze)),"",IF(Tb_Activiteiten[[#This Row],[Adviseur]]=1,Tb_Activiteiten[[#Headers],[Adviseur]],"")))</f>
        <v/>
      </c>
      <c r="AP1431" t="str">
        <f>IF(ISNUMBER(FIND("arbeid",Methode_Keuze)),"",IF(ISNUMBER(FIND("arbeid",Methode_Keuze)),"",IF(Tb_Activiteiten[[#This Row],[Projectleider/Expert]]=1,Tb_Activiteiten[[#Headers],[Projectleider/Expert]],"")))</f>
        <v/>
      </c>
      <c r="AQ1431" t="str">
        <f>IF(ISNUMBER(FIND("arbeid",Methode_Keuze)),"",IF(ISNUMBER(FIND("arbeid",Methode_Keuze)),"",IF(Tb_Activiteiten[[#This Row],[Arbeidskosten]]=1,Tb_Activiteiten[[#Headers],[Arbeidskosten]],"")))</f>
        <v/>
      </c>
      <c r="AR1431" t="str">
        <f>IF(ISNUMBER(FIND("arbeid",Methode_Keuze)),"",IF(ISNUMBER(FIND("arbeid",Methode_Keuze)),"",IF(Tb_Activiteiten[[#This Row],[Arbeidskosten op basis van IKS]]=1,Tb_Activiteiten[[#Headers],[Arbeidskosten op basis van IKS]],"")))</f>
        <v/>
      </c>
      <c r="AS1431" t="str">
        <f>IF(ISNUMBER(FIND("overige",Methode_Keuze)),"",IF(Tb_Activiteiten[[#This Row],[Kosten derden exclusief btw]]=1,Tb_Activiteiten[[#Headers],[Kosten derden exclusief btw]],""))</f>
        <v/>
      </c>
      <c r="AT1431" t="str">
        <f>IF(ISNUMBER(FIND("overige",Methode_Keuze)),"",IF(Tb_Activiteiten[[#This Row],[Niet verrekenbare btw]]=1,Tb_Activiteiten[[#Headers],[Niet verrekenbare btw]],""))</f>
        <v/>
      </c>
      <c r="AU1431" t="str">
        <f>IF(ISNUMBER(FIND("overige",Methode_Keuze)),"",IF(Tb_Activiteiten[[#This Row],[Grondkosten]]=1,Tb_Activiteiten[[#Headers],[Grondkosten]],""))</f>
        <v/>
      </c>
      <c r="AV1431" t="str">
        <f>IF(ISNUMBER(FIND("overige",Methode_Keuze)),"",IF(Tb_Activiteiten[[#This Row],[Bijdrage in natura (overige)]]=1,Tb_Activiteiten[[#Headers],[Bijdrage in natura (overige)]],""))</f>
        <v/>
      </c>
      <c r="AW1431" t="str">
        <f>IF(ISNUMBER(FIND("overige",Methode_Keuze)),"",IF(Tb_Activiteiten[[#This Row],[Bijdrage in natura (vrijwilligers)]]=1,Tb_Activiteiten[[#Headers],[Bijdrage in natura (vrijwilligers)]],""))</f>
        <v/>
      </c>
      <c r="AX1431" t="str">
        <f>IF(ISNUMBER(FIND("overige",Methode_Keuze)),"",IF(Tb_Activiteiten[[#This Row],[Afschrijvingskosten]]=1,Tb_Activiteiten[[#Headers],[Afschrijvingskosten]],""))</f>
        <v/>
      </c>
      <c r="AY1431" t="str">
        <f>IF(ISNUMBER(FIND("overige",Methode_Keuze)),"",IF(Tb_Activiteiten[[#This Row],[Vergoeding]]=1,Tb_Activiteiten[[#Headers],[Vergoeding]],""))</f>
        <v/>
      </c>
      <c r="AZ1431" t="str">
        <f>IF(ISNUMBER(FIND("arbeid",Methode_Keuze)),"",IF(Tb_Activiteiten[[#This Row],[Arbeidskosten - vast tarief (excl eigen arbeid)]]=1,Tb_Activiteiten[[#Headers],[Arbeidskosten - vast tarief (excl eigen arbeid)]],""))</f>
        <v/>
      </c>
      <c r="BA1431" t="str">
        <f>IF(ISNUMBER(FIND("overige",Methode_Keuze)),"",IF(Tb_Activiteiten[[#This Row],[Overige kosten]]=1,Tb_Activiteiten[[#Headers],[Overige kosten]],""))</f>
        <v/>
      </c>
    </row>
    <row r="1432" spans="15:53" x14ac:dyDescent="0.25">
      <c r="O1432" s="56"/>
      <c r="Q1432" t="str">
        <f>IFERROR(IF(VLOOKUP(Tb_Activiteiten[[#This Row],[Openstelling]],Tb_Openstelling[],2,0)=1,1,""),"")</f>
        <v/>
      </c>
      <c r="AK1432" t="str">
        <f>IF(ISNUMBER(FIND("arbeid",Methode_Keuze)),"",IF(ISNUMBER(FIND("arbeid",Methode_Keuze)),"",IF(Tb_Activiteiten[[#This Row],[Loonkosten]]=1,Tb_Activiteiten[[#Headers],[Loonkosten]],"")))</f>
        <v/>
      </c>
      <c r="AL1432" t="str">
        <f>IF(ISNUMBER(FIND("arbeid",Methode_Keuze)),"",IF(ISNUMBER(FIND("arbeid",Methode_Keuze)),"",IF(Tb_Activiteiten[[#This Row],[Eigen arbeid]]=1,Tb_Activiteiten[[#Headers],[Eigen arbeid]],"")))</f>
        <v/>
      </c>
      <c r="AM1432" t="str">
        <f>IF(ISNUMBER(FIND("arbeid",Methode_Keuze)),"",IF(ISNUMBER(FIND("arbeid",Methode_Keuze)),"",IF(Tb_Activiteiten[[#This Row],[Projectmedewerker]]=1,Tb_Activiteiten[[#Headers],[Projectmedewerker]],"")))</f>
        <v/>
      </c>
      <c r="AN1432" t="str">
        <f>IF(ISNUMBER(FIND("arbeid",Methode_Keuze)),"",IF(ISNUMBER(FIND("arbeid",Methode_Keuze)),"",IF(Tb_Activiteiten[[#This Row],[Landbouwer]]=1,Tb_Activiteiten[[#Headers],[Landbouwer]],"")))</f>
        <v/>
      </c>
      <c r="AO1432" t="str">
        <f>IF(ISNUMBER(FIND("arbeid",Methode_Keuze)),"",IF(ISNUMBER(FIND("arbeid",Methode_Keuze)),"",IF(Tb_Activiteiten[[#This Row],[Adviseur]]=1,Tb_Activiteiten[[#Headers],[Adviseur]],"")))</f>
        <v/>
      </c>
      <c r="AP1432" t="str">
        <f>IF(ISNUMBER(FIND("arbeid",Methode_Keuze)),"",IF(ISNUMBER(FIND("arbeid",Methode_Keuze)),"",IF(Tb_Activiteiten[[#This Row],[Projectleider/Expert]]=1,Tb_Activiteiten[[#Headers],[Projectleider/Expert]],"")))</f>
        <v/>
      </c>
      <c r="AQ1432" t="str">
        <f>IF(ISNUMBER(FIND("arbeid",Methode_Keuze)),"",IF(ISNUMBER(FIND("arbeid",Methode_Keuze)),"",IF(Tb_Activiteiten[[#This Row],[Arbeidskosten]]=1,Tb_Activiteiten[[#Headers],[Arbeidskosten]],"")))</f>
        <v/>
      </c>
      <c r="AR1432" t="str">
        <f>IF(ISNUMBER(FIND("arbeid",Methode_Keuze)),"",IF(ISNUMBER(FIND("arbeid",Methode_Keuze)),"",IF(Tb_Activiteiten[[#This Row],[Arbeidskosten op basis van IKS]]=1,Tb_Activiteiten[[#Headers],[Arbeidskosten op basis van IKS]],"")))</f>
        <v/>
      </c>
      <c r="AS1432" t="str">
        <f>IF(ISNUMBER(FIND("overige",Methode_Keuze)),"",IF(Tb_Activiteiten[[#This Row],[Kosten derden exclusief btw]]=1,Tb_Activiteiten[[#Headers],[Kosten derden exclusief btw]],""))</f>
        <v/>
      </c>
      <c r="AT1432" t="str">
        <f>IF(ISNUMBER(FIND("overige",Methode_Keuze)),"",IF(Tb_Activiteiten[[#This Row],[Niet verrekenbare btw]]=1,Tb_Activiteiten[[#Headers],[Niet verrekenbare btw]],""))</f>
        <v/>
      </c>
      <c r="AU1432" t="str">
        <f>IF(ISNUMBER(FIND("overige",Methode_Keuze)),"",IF(Tb_Activiteiten[[#This Row],[Grondkosten]]=1,Tb_Activiteiten[[#Headers],[Grondkosten]],""))</f>
        <v/>
      </c>
      <c r="AV1432" t="str">
        <f>IF(ISNUMBER(FIND("overige",Methode_Keuze)),"",IF(Tb_Activiteiten[[#This Row],[Bijdrage in natura (overige)]]=1,Tb_Activiteiten[[#Headers],[Bijdrage in natura (overige)]],""))</f>
        <v/>
      </c>
      <c r="AW1432" t="str">
        <f>IF(ISNUMBER(FIND("overige",Methode_Keuze)),"",IF(Tb_Activiteiten[[#This Row],[Bijdrage in natura (vrijwilligers)]]=1,Tb_Activiteiten[[#Headers],[Bijdrage in natura (vrijwilligers)]],""))</f>
        <v/>
      </c>
      <c r="AX1432" t="str">
        <f>IF(ISNUMBER(FIND("overige",Methode_Keuze)),"",IF(Tb_Activiteiten[[#This Row],[Afschrijvingskosten]]=1,Tb_Activiteiten[[#Headers],[Afschrijvingskosten]],""))</f>
        <v/>
      </c>
      <c r="AY1432" t="str">
        <f>IF(ISNUMBER(FIND("overige",Methode_Keuze)),"",IF(Tb_Activiteiten[[#This Row],[Vergoeding]]=1,Tb_Activiteiten[[#Headers],[Vergoeding]],""))</f>
        <v/>
      </c>
      <c r="AZ1432" t="str">
        <f>IF(ISNUMBER(FIND("arbeid",Methode_Keuze)),"",IF(Tb_Activiteiten[[#This Row],[Arbeidskosten - vast tarief (excl eigen arbeid)]]=1,Tb_Activiteiten[[#Headers],[Arbeidskosten - vast tarief (excl eigen arbeid)]],""))</f>
        <v/>
      </c>
      <c r="BA1432" t="str">
        <f>IF(ISNUMBER(FIND("overige",Methode_Keuze)),"",IF(Tb_Activiteiten[[#This Row],[Overige kosten]]=1,Tb_Activiteiten[[#Headers],[Overige kosten]],""))</f>
        <v/>
      </c>
    </row>
    <row r="1433" spans="15:53" x14ac:dyDescent="0.25">
      <c r="O1433" s="56"/>
      <c r="Q1433" t="str">
        <f>IFERROR(IF(VLOOKUP(Tb_Activiteiten[[#This Row],[Openstelling]],Tb_Openstelling[],2,0)=1,1,""),"")</f>
        <v/>
      </c>
      <c r="AK1433" t="str">
        <f>IF(ISNUMBER(FIND("arbeid",Methode_Keuze)),"",IF(ISNUMBER(FIND("arbeid",Methode_Keuze)),"",IF(Tb_Activiteiten[[#This Row],[Loonkosten]]=1,Tb_Activiteiten[[#Headers],[Loonkosten]],"")))</f>
        <v/>
      </c>
      <c r="AL1433" t="str">
        <f>IF(ISNUMBER(FIND("arbeid",Methode_Keuze)),"",IF(ISNUMBER(FIND("arbeid",Methode_Keuze)),"",IF(Tb_Activiteiten[[#This Row],[Eigen arbeid]]=1,Tb_Activiteiten[[#Headers],[Eigen arbeid]],"")))</f>
        <v/>
      </c>
      <c r="AM1433" t="str">
        <f>IF(ISNUMBER(FIND("arbeid",Methode_Keuze)),"",IF(ISNUMBER(FIND("arbeid",Methode_Keuze)),"",IF(Tb_Activiteiten[[#This Row],[Projectmedewerker]]=1,Tb_Activiteiten[[#Headers],[Projectmedewerker]],"")))</f>
        <v/>
      </c>
      <c r="AN1433" t="str">
        <f>IF(ISNUMBER(FIND("arbeid",Methode_Keuze)),"",IF(ISNUMBER(FIND("arbeid",Methode_Keuze)),"",IF(Tb_Activiteiten[[#This Row],[Landbouwer]]=1,Tb_Activiteiten[[#Headers],[Landbouwer]],"")))</f>
        <v/>
      </c>
      <c r="AO1433" t="str">
        <f>IF(ISNUMBER(FIND("arbeid",Methode_Keuze)),"",IF(ISNUMBER(FIND("arbeid",Methode_Keuze)),"",IF(Tb_Activiteiten[[#This Row],[Adviseur]]=1,Tb_Activiteiten[[#Headers],[Adviseur]],"")))</f>
        <v/>
      </c>
      <c r="AP1433" t="str">
        <f>IF(ISNUMBER(FIND("arbeid",Methode_Keuze)),"",IF(ISNUMBER(FIND("arbeid",Methode_Keuze)),"",IF(Tb_Activiteiten[[#This Row],[Projectleider/Expert]]=1,Tb_Activiteiten[[#Headers],[Projectleider/Expert]],"")))</f>
        <v/>
      </c>
      <c r="AQ1433" t="str">
        <f>IF(ISNUMBER(FIND("arbeid",Methode_Keuze)),"",IF(ISNUMBER(FIND("arbeid",Methode_Keuze)),"",IF(Tb_Activiteiten[[#This Row],[Arbeidskosten]]=1,Tb_Activiteiten[[#Headers],[Arbeidskosten]],"")))</f>
        <v/>
      </c>
      <c r="AR1433" t="str">
        <f>IF(ISNUMBER(FIND("arbeid",Methode_Keuze)),"",IF(ISNUMBER(FIND("arbeid",Methode_Keuze)),"",IF(Tb_Activiteiten[[#This Row],[Arbeidskosten op basis van IKS]]=1,Tb_Activiteiten[[#Headers],[Arbeidskosten op basis van IKS]],"")))</f>
        <v/>
      </c>
      <c r="AS1433" t="str">
        <f>IF(ISNUMBER(FIND("overige",Methode_Keuze)),"",IF(Tb_Activiteiten[[#This Row],[Kosten derden exclusief btw]]=1,Tb_Activiteiten[[#Headers],[Kosten derden exclusief btw]],""))</f>
        <v/>
      </c>
      <c r="AT1433" t="str">
        <f>IF(ISNUMBER(FIND("overige",Methode_Keuze)),"",IF(Tb_Activiteiten[[#This Row],[Niet verrekenbare btw]]=1,Tb_Activiteiten[[#Headers],[Niet verrekenbare btw]],""))</f>
        <v/>
      </c>
      <c r="AU1433" t="str">
        <f>IF(ISNUMBER(FIND("overige",Methode_Keuze)),"",IF(Tb_Activiteiten[[#This Row],[Grondkosten]]=1,Tb_Activiteiten[[#Headers],[Grondkosten]],""))</f>
        <v/>
      </c>
      <c r="AV1433" t="str">
        <f>IF(ISNUMBER(FIND("overige",Methode_Keuze)),"",IF(Tb_Activiteiten[[#This Row],[Bijdrage in natura (overige)]]=1,Tb_Activiteiten[[#Headers],[Bijdrage in natura (overige)]],""))</f>
        <v/>
      </c>
      <c r="AW1433" t="str">
        <f>IF(ISNUMBER(FIND("overige",Methode_Keuze)),"",IF(Tb_Activiteiten[[#This Row],[Bijdrage in natura (vrijwilligers)]]=1,Tb_Activiteiten[[#Headers],[Bijdrage in natura (vrijwilligers)]],""))</f>
        <v/>
      </c>
      <c r="AX1433" t="str">
        <f>IF(ISNUMBER(FIND("overige",Methode_Keuze)),"",IF(Tb_Activiteiten[[#This Row],[Afschrijvingskosten]]=1,Tb_Activiteiten[[#Headers],[Afschrijvingskosten]],""))</f>
        <v/>
      </c>
      <c r="AY1433" t="str">
        <f>IF(ISNUMBER(FIND("overige",Methode_Keuze)),"",IF(Tb_Activiteiten[[#This Row],[Vergoeding]]=1,Tb_Activiteiten[[#Headers],[Vergoeding]],""))</f>
        <v/>
      </c>
      <c r="AZ1433" t="str">
        <f>IF(ISNUMBER(FIND("arbeid",Methode_Keuze)),"",IF(Tb_Activiteiten[[#This Row],[Arbeidskosten - vast tarief (excl eigen arbeid)]]=1,Tb_Activiteiten[[#Headers],[Arbeidskosten - vast tarief (excl eigen arbeid)]],""))</f>
        <v/>
      </c>
      <c r="BA1433" t="str">
        <f>IF(ISNUMBER(FIND("overige",Methode_Keuze)),"",IF(Tb_Activiteiten[[#This Row],[Overige kosten]]=1,Tb_Activiteiten[[#Headers],[Overige kosten]],""))</f>
        <v/>
      </c>
    </row>
    <row r="1434" spans="15:53" x14ac:dyDescent="0.25">
      <c r="O1434" s="56"/>
      <c r="Q1434" t="str">
        <f>IFERROR(IF(VLOOKUP(Tb_Activiteiten[[#This Row],[Openstelling]],Tb_Openstelling[],2,0)=1,1,""),"")</f>
        <v/>
      </c>
      <c r="AK1434" t="str">
        <f>IF(ISNUMBER(FIND("arbeid",Methode_Keuze)),"",IF(ISNUMBER(FIND("arbeid",Methode_Keuze)),"",IF(Tb_Activiteiten[[#This Row],[Loonkosten]]=1,Tb_Activiteiten[[#Headers],[Loonkosten]],"")))</f>
        <v/>
      </c>
      <c r="AL1434" t="str">
        <f>IF(ISNUMBER(FIND("arbeid",Methode_Keuze)),"",IF(ISNUMBER(FIND("arbeid",Methode_Keuze)),"",IF(Tb_Activiteiten[[#This Row],[Eigen arbeid]]=1,Tb_Activiteiten[[#Headers],[Eigen arbeid]],"")))</f>
        <v/>
      </c>
      <c r="AM1434" t="str">
        <f>IF(ISNUMBER(FIND("arbeid",Methode_Keuze)),"",IF(ISNUMBER(FIND("arbeid",Methode_Keuze)),"",IF(Tb_Activiteiten[[#This Row],[Projectmedewerker]]=1,Tb_Activiteiten[[#Headers],[Projectmedewerker]],"")))</f>
        <v/>
      </c>
      <c r="AN1434" t="str">
        <f>IF(ISNUMBER(FIND("arbeid",Methode_Keuze)),"",IF(ISNUMBER(FIND("arbeid",Methode_Keuze)),"",IF(Tb_Activiteiten[[#This Row],[Landbouwer]]=1,Tb_Activiteiten[[#Headers],[Landbouwer]],"")))</f>
        <v/>
      </c>
      <c r="AO1434" t="str">
        <f>IF(ISNUMBER(FIND("arbeid",Methode_Keuze)),"",IF(ISNUMBER(FIND("arbeid",Methode_Keuze)),"",IF(Tb_Activiteiten[[#This Row],[Adviseur]]=1,Tb_Activiteiten[[#Headers],[Adviseur]],"")))</f>
        <v/>
      </c>
      <c r="AP1434" t="str">
        <f>IF(ISNUMBER(FIND("arbeid",Methode_Keuze)),"",IF(ISNUMBER(FIND("arbeid",Methode_Keuze)),"",IF(Tb_Activiteiten[[#This Row],[Projectleider/Expert]]=1,Tb_Activiteiten[[#Headers],[Projectleider/Expert]],"")))</f>
        <v/>
      </c>
      <c r="AQ1434" t="str">
        <f>IF(ISNUMBER(FIND("arbeid",Methode_Keuze)),"",IF(ISNUMBER(FIND("arbeid",Methode_Keuze)),"",IF(Tb_Activiteiten[[#This Row],[Arbeidskosten]]=1,Tb_Activiteiten[[#Headers],[Arbeidskosten]],"")))</f>
        <v/>
      </c>
      <c r="AR1434" t="str">
        <f>IF(ISNUMBER(FIND("arbeid",Methode_Keuze)),"",IF(ISNUMBER(FIND("arbeid",Methode_Keuze)),"",IF(Tb_Activiteiten[[#This Row],[Arbeidskosten op basis van IKS]]=1,Tb_Activiteiten[[#Headers],[Arbeidskosten op basis van IKS]],"")))</f>
        <v/>
      </c>
      <c r="AS1434" t="str">
        <f>IF(ISNUMBER(FIND("overige",Methode_Keuze)),"",IF(Tb_Activiteiten[[#This Row],[Kosten derden exclusief btw]]=1,Tb_Activiteiten[[#Headers],[Kosten derden exclusief btw]],""))</f>
        <v/>
      </c>
      <c r="AT1434" t="str">
        <f>IF(ISNUMBER(FIND("overige",Methode_Keuze)),"",IF(Tb_Activiteiten[[#This Row],[Niet verrekenbare btw]]=1,Tb_Activiteiten[[#Headers],[Niet verrekenbare btw]],""))</f>
        <v/>
      </c>
      <c r="AU1434" t="str">
        <f>IF(ISNUMBER(FIND("overige",Methode_Keuze)),"",IF(Tb_Activiteiten[[#This Row],[Grondkosten]]=1,Tb_Activiteiten[[#Headers],[Grondkosten]],""))</f>
        <v/>
      </c>
      <c r="AV1434" t="str">
        <f>IF(ISNUMBER(FIND("overige",Methode_Keuze)),"",IF(Tb_Activiteiten[[#This Row],[Bijdrage in natura (overige)]]=1,Tb_Activiteiten[[#Headers],[Bijdrage in natura (overige)]],""))</f>
        <v/>
      </c>
      <c r="AW1434" t="str">
        <f>IF(ISNUMBER(FIND("overige",Methode_Keuze)),"",IF(Tb_Activiteiten[[#This Row],[Bijdrage in natura (vrijwilligers)]]=1,Tb_Activiteiten[[#Headers],[Bijdrage in natura (vrijwilligers)]],""))</f>
        <v/>
      </c>
      <c r="AX1434" t="str">
        <f>IF(ISNUMBER(FIND("overige",Methode_Keuze)),"",IF(Tb_Activiteiten[[#This Row],[Afschrijvingskosten]]=1,Tb_Activiteiten[[#Headers],[Afschrijvingskosten]],""))</f>
        <v/>
      </c>
      <c r="AY1434" t="str">
        <f>IF(ISNUMBER(FIND("overige",Methode_Keuze)),"",IF(Tb_Activiteiten[[#This Row],[Vergoeding]]=1,Tb_Activiteiten[[#Headers],[Vergoeding]],""))</f>
        <v/>
      </c>
      <c r="AZ1434" t="str">
        <f>IF(ISNUMBER(FIND("arbeid",Methode_Keuze)),"",IF(Tb_Activiteiten[[#This Row],[Arbeidskosten - vast tarief (excl eigen arbeid)]]=1,Tb_Activiteiten[[#Headers],[Arbeidskosten - vast tarief (excl eigen arbeid)]],""))</f>
        <v/>
      </c>
      <c r="BA1434" t="str">
        <f>IF(ISNUMBER(FIND("overige",Methode_Keuze)),"",IF(Tb_Activiteiten[[#This Row],[Overige kosten]]=1,Tb_Activiteiten[[#Headers],[Overige kosten]],""))</f>
        <v/>
      </c>
    </row>
    <row r="1435" spans="15:53" x14ac:dyDescent="0.25">
      <c r="O1435" s="56"/>
      <c r="Q1435" t="str">
        <f>IFERROR(IF(VLOOKUP(Tb_Activiteiten[[#This Row],[Openstelling]],Tb_Openstelling[],2,0)=1,1,""),"")</f>
        <v/>
      </c>
      <c r="AK1435" t="str">
        <f>IF(ISNUMBER(FIND("arbeid",Methode_Keuze)),"",IF(ISNUMBER(FIND("arbeid",Methode_Keuze)),"",IF(Tb_Activiteiten[[#This Row],[Loonkosten]]=1,Tb_Activiteiten[[#Headers],[Loonkosten]],"")))</f>
        <v/>
      </c>
      <c r="AL1435" t="str">
        <f>IF(ISNUMBER(FIND("arbeid",Methode_Keuze)),"",IF(ISNUMBER(FIND("arbeid",Methode_Keuze)),"",IF(Tb_Activiteiten[[#This Row],[Eigen arbeid]]=1,Tb_Activiteiten[[#Headers],[Eigen arbeid]],"")))</f>
        <v/>
      </c>
      <c r="AM1435" t="str">
        <f>IF(ISNUMBER(FIND("arbeid",Methode_Keuze)),"",IF(ISNUMBER(FIND("arbeid",Methode_Keuze)),"",IF(Tb_Activiteiten[[#This Row],[Projectmedewerker]]=1,Tb_Activiteiten[[#Headers],[Projectmedewerker]],"")))</f>
        <v/>
      </c>
      <c r="AN1435" t="str">
        <f>IF(ISNUMBER(FIND("arbeid",Methode_Keuze)),"",IF(ISNUMBER(FIND("arbeid",Methode_Keuze)),"",IF(Tb_Activiteiten[[#This Row],[Landbouwer]]=1,Tb_Activiteiten[[#Headers],[Landbouwer]],"")))</f>
        <v/>
      </c>
      <c r="AO1435" t="str">
        <f>IF(ISNUMBER(FIND("arbeid",Methode_Keuze)),"",IF(ISNUMBER(FIND("arbeid",Methode_Keuze)),"",IF(Tb_Activiteiten[[#This Row],[Adviseur]]=1,Tb_Activiteiten[[#Headers],[Adviseur]],"")))</f>
        <v/>
      </c>
      <c r="AP1435" t="str">
        <f>IF(ISNUMBER(FIND("arbeid",Methode_Keuze)),"",IF(ISNUMBER(FIND("arbeid",Methode_Keuze)),"",IF(Tb_Activiteiten[[#This Row],[Projectleider/Expert]]=1,Tb_Activiteiten[[#Headers],[Projectleider/Expert]],"")))</f>
        <v/>
      </c>
      <c r="AQ1435" t="str">
        <f>IF(ISNUMBER(FIND("arbeid",Methode_Keuze)),"",IF(ISNUMBER(FIND("arbeid",Methode_Keuze)),"",IF(Tb_Activiteiten[[#This Row],[Arbeidskosten]]=1,Tb_Activiteiten[[#Headers],[Arbeidskosten]],"")))</f>
        <v/>
      </c>
      <c r="AR1435" t="str">
        <f>IF(ISNUMBER(FIND("arbeid",Methode_Keuze)),"",IF(ISNUMBER(FIND("arbeid",Methode_Keuze)),"",IF(Tb_Activiteiten[[#This Row],[Arbeidskosten op basis van IKS]]=1,Tb_Activiteiten[[#Headers],[Arbeidskosten op basis van IKS]],"")))</f>
        <v/>
      </c>
      <c r="AS1435" t="str">
        <f>IF(ISNUMBER(FIND("overige",Methode_Keuze)),"",IF(Tb_Activiteiten[[#This Row],[Kosten derden exclusief btw]]=1,Tb_Activiteiten[[#Headers],[Kosten derden exclusief btw]],""))</f>
        <v/>
      </c>
      <c r="AT1435" t="str">
        <f>IF(ISNUMBER(FIND("overige",Methode_Keuze)),"",IF(Tb_Activiteiten[[#This Row],[Niet verrekenbare btw]]=1,Tb_Activiteiten[[#Headers],[Niet verrekenbare btw]],""))</f>
        <v/>
      </c>
      <c r="AU1435" t="str">
        <f>IF(ISNUMBER(FIND("overige",Methode_Keuze)),"",IF(Tb_Activiteiten[[#This Row],[Grondkosten]]=1,Tb_Activiteiten[[#Headers],[Grondkosten]],""))</f>
        <v/>
      </c>
      <c r="AV1435" t="str">
        <f>IF(ISNUMBER(FIND("overige",Methode_Keuze)),"",IF(Tb_Activiteiten[[#This Row],[Bijdrage in natura (overige)]]=1,Tb_Activiteiten[[#Headers],[Bijdrage in natura (overige)]],""))</f>
        <v/>
      </c>
      <c r="AW1435" t="str">
        <f>IF(ISNUMBER(FIND("overige",Methode_Keuze)),"",IF(Tb_Activiteiten[[#This Row],[Bijdrage in natura (vrijwilligers)]]=1,Tb_Activiteiten[[#Headers],[Bijdrage in natura (vrijwilligers)]],""))</f>
        <v/>
      </c>
      <c r="AX1435" t="str">
        <f>IF(ISNUMBER(FIND("overige",Methode_Keuze)),"",IF(Tb_Activiteiten[[#This Row],[Afschrijvingskosten]]=1,Tb_Activiteiten[[#Headers],[Afschrijvingskosten]],""))</f>
        <v/>
      </c>
      <c r="AY1435" t="str">
        <f>IF(ISNUMBER(FIND("overige",Methode_Keuze)),"",IF(Tb_Activiteiten[[#This Row],[Vergoeding]]=1,Tb_Activiteiten[[#Headers],[Vergoeding]],""))</f>
        <v/>
      </c>
      <c r="AZ1435" t="str">
        <f>IF(ISNUMBER(FIND("arbeid",Methode_Keuze)),"",IF(Tb_Activiteiten[[#This Row],[Arbeidskosten - vast tarief (excl eigen arbeid)]]=1,Tb_Activiteiten[[#Headers],[Arbeidskosten - vast tarief (excl eigen arbeid)]],""))</f>
        <v/>
      </c>
      <c r="BA1435" t="str">
        <f>IF(ISNUMBER(FIND("overige",Methode_Keuze)),"",IF(Tb_Activiteiten[[#This Row],[Overige kosten]]=1,Tb_Activiteiten[[#Headers],[Overige kosten]],""))</f>
        <v/>
      </c>
    </row>
    <row r="1436" spans="15:53" x14ac:dyDescent="0.25">
      <c r="O1436" s="56"/>
      <c r="Q1436" t="str">
        <f>IFERROR(IF(VLOOKUP(Tb_Activiteiten[[#This Row],[Openstelling]],Tb_Openstelling[],2,0)=1,1,""),"")</f>
        <v/>
      </c>
      <c r="AK1436" t="str">
        <f>IF(ISNUMBER(FIND("arbeid",Methode_Keuze)),"",IF(ISNUMBER(FIND("arbeid",Methode_Keuze)),"",IF(Tb_Activiteiten[[#This Row],[Loonkosten]]=1,Tb_Activiteiten[[#Headers],[Loonkosten]],"")))</f>
        <v/>
      </c>
      <c r="AL1436" t="str">
        <f>IF(ISNUMBER(FIND("arbeid",Methode_Keuze)),"",IF(ISNUMBER(FIND("arbeid",Methode_Keuze)),"",IF(Tb_Activiteiten[[#This Row],[Eigen arbeid]]=1,Tb_Activiteiten[[#Headers],[Eigen arbeid]],"")))</f>
        <v/>
      </c>
      <c r="AM1436" t="str">
        <f>IF(ISNUMBER(FIND("arbeid",Methode_Keuze)),"",IF(ISNUMBER(FIND("arbeid",Methode_Keuze)),"",IF(Tb_Activiteiten[[#This Row],[Projectmedewerker]]=1,Tb_Activiteiten[[#Headers],[Projectmedewerker]],"")))</f>
        <v/>
      </c>
      <c r="AN1436" t="str">
        <f>IF(ISNUMBER(FIND("arbeid",Methode_Keuze)),"",IF(ISNUMBER(FIND("arbeid",Methode_Keuze)),"",IF(Tb_Activiteiten[[#This Row],[Landbouwer]]=1,Tb_Activiteiten[[#Headers],[Landbouwer]],"")))</f>
        <v/>
      </c>
      <c r="AO1436" t="str">
        <f>IF(ISNUMBER(FIND("arbeid",Methode_Keuze)),"",IF(ISNUMBER(FIND("arbeid",Methode_Keuze)),"",IF(Tb_Activiteiten[[#This Row],[Adviseur]]=1,Tb_Activiteiten[[#Headers],[Adviseur]],"")))</f>
        <v/>
      </c>
      <c r="AP1436" t="str">
        <f>IF(ISNUMBER(FIND("arbeid",Methode_Keuze)),"",IF(ISNUMBER(FIND("arbeid",Methode_Keuze)),"",IF(Tb_Activiteiten[[#This Row],[Projectleider/Expert]]=1,Tb_Activiteiten[[#Headers],[Projectleider/Expert]],"")))</f>
        <v/>
      </c>
      <c r="AQ1436" t="str">
        <f>IF(ISNUMBER(FIND("arbeid",Methode_Keuze)),"",IF(ISNUMBER(FIND("arbeid",Methode_Keuze)),"",IF(Tb_Activiteiten[[#This Row],[Arbeidskosten]]=1,Tb_Activiteiten[[#Headers],[Arbeidskosten]],"")))</f>
        <v/>
      </c>
      <c r="AR1436" t="str">
        <f>IF(ISNUMBER(FIND("arbeid",Methode_Keuze)),"",IF(ISNUMBER(FIND("arbeid",Methode_Keuze)),"",IF(Tb_Activiteiten[[#This Row],[Arbeidskosten op basis van IKS]]=1,Tb_Activiteiten[[#Headers],[Arbeidskosten op basis van IKS]],"")))</f>
        <v/>
      </c>
      <c r="AS1436" t="str">
        <f>IF(ISNUMBER(FIND("overige",Methode_Keuze)),"",IF(Tb_Activiteiten[[#This Row],[Kosten derden exclusief btw]]=1,Tb_Activiteiten[[#Headers],[Kosten derden exclusief btw]],""))</f>
        <v/>
      </c>
      <c r="AT1436" t="str">
        <f>IF(ISNUMBER(FIND("overige",Methode_Keuze)),"",IF(Tb_Activiteiten[[#This Row],[Niet verrekenbare btw]]=1,Tb_Activiteiten[[#Headers],[Niet verrekenbare btw]],""))</f>
        <v/>
      </c>
      <c r="AU1436" t="str">
        <f>IF(ISNUMBER(FIND("overige",Methode_Keuze)),"",IF(Tb_Activiteiten[[#This Row],[Grondkosten]]=1,Tb_Activiteiten[[#Headers],[Grondkosten]],""))</f>
        <v/>
      </c>
      <c r="AV1436" t="str">
        <f>IF(ISNUMBER(FIND("overige",Methode_Keuze)),"",IF(Tb_Activiteiten[[#This Row],[Bijdrage in natura (overige)]]=1,Tb_Activiteiten[[#Headers],[Bijdrage in natura (overige)]],""))</f>
        <v/>
      </c>
      <c r="AW1436" t="str">
        <f>IF(ISNUMBER(FIND("overige",Methode_Keuze)),"",IF(Tb_Activiteiten[[#This Row],[Bijdrage in natura (vrijwilligers)]]=1,Tb_Activiteiten[[#Headers],[Bijdrage in natura (vrijwilligers)]],""))</f>
        <v/>
      </c>
      <c r="AX1436" t="str">
        <f>IF(ISNUMBER(FIND("overige",Methode_Keuze)),"",IF(Tb_Activiteiten[[#This Row],[Afschrijvingskosten]]=1,Tb_Activiteiten[[#Headers],[Afschrijvingskosten]],""))</f>
        <v/>
      </c>
      <c r="AY1436" t="str">
        <f>IF(ISNUMBER(FIND("overige",Methode_Keuze)),"",IF(Tb_Activiteiten[[#This Row],[Vergoeding]]=1,Tb_Activiteiten[[#Headers],[Vergoeding]],""))</f>
        <v/>
      </c>
      <c r="AZ1436" t="str">
        <f>IF(ISNUMBER(FIND("arbeid",Methode_Keuze)),"",IF(Tb_Activiteiten[[#This Row],[Arbeidskosten - vast tarief (excl eigen arbeid)]]=1,Tb_Activiteiten[[#Headers],[Arbeidskosten - vast tarief (excl eigen arbeid)]],""))</f>
        <v/>
      </c>
      <c r="BA1436" t="str">
        <f>IF(ISNUMBER(FIND("overige",Methode_Keuze)),"",IF(Tb_Activiteiten[[#This Row],[Overige kosten]]=1,Tb_Activiteiten[[#Headers],[Overige kosten]],""))</f>
        <v/>
      </c>
    </row>
    <row r="1437" spans="15:53" x14ac:dyDescent="0.25">
      <c r="O1437" s="56"/>
      <c r="Q1437" t="str">
        <f>IFERROR(IF(VLOOKUP(Tb_Activiteiten[[#This Row],[Openstelling]],Tb_Openstelling[],2,0)=1,1,""),"")</f>
        <v/>
      </c>
      <c r="AK1437" t="str">
        <f>IF(ISNUMBER(FIND("arbeid",Methode_Keuze)),"",IF(ISNUMBER(FIND("arbeid",Methode_Keuze)),"",IF(Tb_Activiteiten[[#This Row],[Loonkosten]]=1,Tb_Activiteiten[[#Headers],[Loonkosten]],"")))</f>
        <v/>
      </c>
      <c r="AL1437" t="str">
        <f>IF(ISNUMBER(FIND("arbeid",Methode_Keuze)),"",IF(ISNUMBER(FIND("arbeid",Methode_Keuze)),"",IF(Tb_Activiteiten[[#This Row],[Eigen arbeid]]=1,Tb_Activiteiten[[#Headers],[Eigen arbeid]],"")))</f>
        <v/>
      </c>
      <c r="AM1437" t="str">
        <f>IF(ISNUMBER(FIND("arbeid",Methode_Keuze)),"",IF(ISNUMBER(FIND("arbeid",Methode_Keuze)),"",IF(Tb_Activiteiten[[#This Row],[Projectmedewerker]]=1,Tb_Activiteiten[[#Headers],[Projectmedewerker]],"")))</f>
        <v/>
      </c>
      <c r="AN1437" t="str">
        <f>IF(ISNUMBER(FIND("arbeid",Methode_Keuze)),"",IF(ISNUMBER(FIND("arbeid",Methode_Keuze)),"",IF(Tb_Activiteiten[[#This Row],[Landbouwer]]=1,Tb_Activiteiten[[#Headers],[Landbouwer]],"")))</f>
        <v/>
      </c>
      <c r="AO1437" t="str">
        <f>IF(ISNUMBER(FIND("arbeid",Methode_Keuze)),"",IF(ISNUMBER(FIND("arbeid",Methode_Keuze)),"",IF(Tb_Activiteiten[[#This Row],[Adviseur]]=1,Tb_Activiteiten[[#Headers],[Adviseur]],"")))</f>
        <v/>
      </c>
      <c r="AP1437" t="str">
        <f>IF(ISNUMBER(FIND("arbeid",Methode_Keuze)),"",IF(ISNUMBER(FIND("arbeid",Methode_Keuze)),"",IF(Tb_Activiteiten[[#This Row],[Projectleider/Expert]]=1,Tb_Activiteiten[[#Headers],[Projectleider/Expert]],"")))</f>
        <v/>
      </c>
      <c r="AQ1437" t="str">
        <f>IF(ISNUMBER(FIND("arbeid",Methode_Keuze)),"",IF(ISNUMBER(FIND("arbeid",Methode_Keuze)),"",IF(Tb_Activiteiten[[#This Row],[Arbeidskosten]]=1,Tb_Activiteiten[[#Headers],[Arbeidskosten]],"")))</f>
        <v/>
      </c>
      <c r="AR1437" t="str">
        <f>IF(ISNUMBER(FIND("arbeid",Methode_Keuze)),"",IF(ISNUMBER(FIND("arbeid",Methode_Keuze)),"",IF(Tb_Activiteiten[[#This Row],[Arbeidskosten op basis van IKS]]=1,Tb_Activiteiten[[#Headers],[Arbeidskosten op basis van IKS]],"")))</f>
        <v/>
      </c>
      <c r="AS1437" t="str">
        <f>IF(ISNUMBER(FIND("overige",Methode_Keuze)),"",IF(Tb_Activiteiten[[#This Row],[Kosten derden exclusief btw]]=1,Tb_Activiteiten[[#Headers],[Kosten derden exclusief btw]],""))</f>
        <v/>
      </c>
      <c r="AT1437" t="str">
        <f>IF(ISNUMBER(FIND("overige",Methode_Keuze)),"",IF(Tb_Activiteiten[[#This Row],[Niet verrekenbare btw]]=1,Tb_Activiteiten[[#Headers],[Niet verrekenbare btw]],""))</f>
        <v/>
      </c>
      <c r="AU1437" t="str">
        <f>IF(ISNUMBER(FIND("overige",Methode_Keuze)),"",IF(Tb_Activiteiten[[#This Row],[Grondkosten]]=1,Tb_Activiteiten[[#Headers],[Grondkosten]],""))</f>
        <v/>
      </c>
      <c r="AV1437" t="str">
        <f>IF(ISNUMBER(FIND("overige",Methode_Keuze)),"",IF(Tb_Activiteiten[[#This Row],[Bijdrage in natura (overige)]]=1,Tb_Activiteiten[[#Headers],[Bijdrage in natura (overige)]],""))</f>
        <v/>
      </c>
      <c r="AW1437" t="str">
        <f>IF(ISNUMBER(FIND("overige",Methode_Keuze)),"",IF(Tb_Activiteiten[[#This Row],[Bijdrage in natura (vrijwilligers)]]=1,Tb_Activiteiten[[#Headers],[Bijdrage in natura (vrijwilligers)]],""))</f>
        <v/>
      </c>
      <c r="AX1437" t="str">
        <f>IF(ISNUMBER(FIND("overige",Methode_Keuze)),"",IF(Tb_Activiteiten[[#This Row],[Afschrijvingskosten]]=1,Tb_Activiteiten[[#Headers],[Afschrijvingskosten]],""))</f>
        <v/>
      </c>
      <c r="AY1437" t="str">
        <f>IF(ISNUMBER(FIND("overige",Methode_Keuze)),"",IF(Tb_Activiteiten[[#This Row],[Vergoeding]]=1,Tb_Activiteiten[[#Headers],[Vergoeding]],""))</f>
        <v/>
      </c>
      <c r="AZ1437" t="str">
        <f>IF(ISNUMBER(FIND("arbeid",Methode_Keuze)),"",IF(Tb_Activiteiten[[#This Row],[Arbeidskosten - vast tarief (excl eigen arbeid)]]=1,Tb_Activiteiten[[#Headers],[Arbeidskosten - vast tarief (excl eigen arbeid)]],""))</f>
        <v/>
      </c>
      <c r="BA1437" t="str">
        <f>IF(ISNUMBER(FIND("overige",Methode_Keuze)),"",IF(Tb_Activiteiten[[#This Row],[Overige kosten]]=1,Tb_Activiteiten[[#Headers],[Overige kosten]],""))</f>
        <v/>
      </c>
    </row>
    <row r="1438" spans="15:53" x14ac:dyDescent="0.25">
      <c r="O1438" s="56"/>
      <c r="Q1438" t="str">
        <f>IFERROR(IF(VLOOKUP(Tb_Activiteiten[[#This Row],[Openstelling]],Tb_Openstelling[],2,0)=1,1,""),"")</f>
        <v/>
      </c>
      <c r="AK1438" t="str">
        <f>IF(ISNUMBER(FIND("arbeid",Methode_Keuze)),"",IF(ISNUMBER(FIND("arbeid",Methode_Keuze)),"",IF(Tb_Activiteiten[[#This Row],[Loonkosten]]=1,Tb_Activiteiten[[#Headers],[Loonkosten]],"")))</f>
        <v/>
      </c>
      <c r="AL1438" t="str">
        <f>IF(ISNUMBER(FIND("arbeid",Methode_Keuze)),"",IF(ISNUMBER(FIND("arbeid",Methode_Keuze)),"",IF(Tb_Activiteiten[[#This Row],[Eigen arbeid]]=1,Tb_Activiteiten[[#Headers],[Eigen arbeid]],"")))</f>
        <v/>
      </c>
      <c r="AM1438" t="str">
        <f>IF(ISNUMBER(FIND("arbeid",Methode_Keuze)),"",IF(ISNUMBER(FIND("arbeid",Methode_Keuze)),"",IF(Tb_Activiteiten[[#This Row],[Projectmedewerker]]=1,Tb_Activiteiten[[#Headers],[Projectmedewerker]],"")))</f>
        <v/>
      </c>
      <c r="AN1438" t="str">
        <f>IF(ISNUMBER(FIND("arbeid",Methode_Keuze)),"",IF(ISNUMBER(FIND("arbeid",Methode_Keuze)),"",IF(Tb_Activiteiten[[#This Row],[Landbouwer]]=1,Tb_Activiteiten[[#Headers],[Landbouwer]],"")))</f>
        <v/>
      </c>
      <c r="AO1438" t="str">
        <f>IF(ISNUMBER(FIND("arbeid",Methode_Keuze)),"",IF(ISNUMBER(FIND("arbeid",Methode_Keuze)),"",IF(Tb_Activiteiten[[#This Row],[Adviseur]]=1,Tb_Activiteiten[[#Headers],[Adviseur]],"")))</f>
        <v/>
      </c>
      <c r="AP1438" t="str">
        <f>IF(ISNUMBER(FIND("arbeid",Methode_Keuze)),"",IF(ISNUMBER(FIND("arbeid",Methode_Keuze)),"",IF(Tb_Activiteiten[[#This Row],[Projectleider/Expert]]=1,Tb_Activiteiten[[#Headers],[Projectleider/Expert]],"")))</f>
        <v/>
      </c>
      <c r="AQ1438" t="str">
        <f>IF(ISNUMBER(FIND("arbeid",Methode_Keuze)),"",IF(ISNUMBER(FIND("arbeid",Methode_Keuze)),"",IF(Tb_Activiteiten[[#This Row],[Arbeidskosten]]=1,Tb_Activiteiten[[#Headers],[Arbeidskosten]],"")))</f>
        <v/>
      </c>
      <c r="AR1438" t="str">
        <f>IF(ISNUMBER(FIND("arbeid",Methode_Keuze)),"",IF(ISNUMBER(FIND("arbeid",Methode_Keuze)),"",IF(Tb_Activiteiten[[#This Row],[Arbeidskosten op basis van IKS]]=1,Tb_Activiteiten[[#Headers],[Arbeidskosten op basis van IKS]],"")))</f>
        <v/>
      </c>
      <c r="AS1438" t="str">
        <f>IF(ISNUMBER(FIND("overige",Methode_Keuze)),"",IF(Tb_Activiteiten[[#This Row],[Kosten derden exclusief btw]]=1,Tb_Activiteiten[[#Headers],[Kosten derden exclusief btw]],""))</f>
        <v/>
      </c>
      <c r="AT1438" t="str">
        <f>IF(ISNUMBER(FIND("overige",Methode_Keuze)),"",IF(Tb_Activiteiten[[#This Row],[Niet verrekenbare btw]]=1,Tb_Activiteiten[[#Headers],[Niet verrekenbare btw]],""))</f>
        <v/>
      </c>
      <c r="AU1438" t="str">
        <f>IF(ISNUMBER(FIND("overige",Methode_Keuze)),"",IF(Tb_Activiteiten[[#This Row],[Grondkosten]]=1,Tb_Activiteiten[[#Headers],[Grondkosten]],""))</f>
        <v/>
      </c>
      <c r="AV1438" t="str">
        <f>IF(ISNUMBER(FIND("overige",Methode_Keuze)),"",IF(Tb_Activiteiten[[#This Row],[Bijdrage in natura (overige)]]=1,Tb_Activiteiten[[#Headers],[Bijdrage in natura (overige)]],""))</f>
        <v/>
      </c>
      <c r="AW1438" t="str">
        <f>IF(ISNUMBER(FIND("overige",Methode_Keuze)),"",IF(Tb_Activiteiten[[#This Row],[Bijdrage in natura (vrijwilligers)]]=1,Tb_Activiteiten[[#Headers],[Bijdrage in natura (vrijwilligers)]],""))</f>
        <v/>
      </c>
      <c r="AX1438" t="str">
        <f>IF(ISNUMBER(FIND("overige",Methode_Keuze)),"",IF(Tb_Activiteiten[[#This Row],[Afschrijvingskosten]]=1,Tb_Activiteiten[[#Headers],[Afschrijvingskosten]],""))</f>
        <v/>
      </c>
      <c r="AY1438" t="str">
        <f>IF(ISNUMBER(FIND("overige",Methode_Keuze)),"",IF(Tb_Activiteiten[[#This Row],[Vergoeding]]=1,Tb_Activiteiten[[#Headers],[Vergoeding]],""))</f>
        <v/>
      </c>
      <c r="AZ1438" t="str">
        <f>IF(ISNUMBER(FIND("arbeid",Methode_Keuze)),"",IF(Tb_Activiteiten[[#This Row],[Arbeidskosten - vast tarief (excl eigen arbeid)]]=1,Tb_Activiteiten[[#Headers],[Arbeidskosten - vast tarief (excl eigen arbeid)]],""))</f>
        <v/>
      </c>
      <c r="BA1438" t="str">
        <f>IF(ISNUMBER(FIND("overige",Methode_Keuze)),"",IF(Tb_Activiteiten[[#This Row],[Overige kosten]]=1,Tb_Activiteiten[[#Headers],[Overige kosten]],""))</f>
        <v/>
      </c>
    </row>
    <row r="1439" spans="15:53" x14ac:dyDescent="0.25">
      <c r="O1439" s="56"/>
      <c r="Q1439" t="str">
        <f>IFERROR(IF(VLOOKUP(Tb_Activiteiten[[#This Row],[Openstelling]],Tb_Openstelling[],2,0)=1,1,""),"")</f>
        <v/>
      </c>
      <c r="AK1439" t="str">
        <f>IF(ISNUMBER(FIND("arbeid",Methode_Keuze)),"",IF(ISNUMBER(FIND("arbeid",Methode_Keuze)),"",IF(Tb_Activiteiten[[#This Row],[Loonkosten]]=1,Tb_Activiteiten[[#Headers],[Loonkosten]],"")))</f>
        <v/>
      </c>
      <c r="AL1439" t="str">
        <f>IF(ISNUMBER(FIND("arbeid",Methode_Keuze)),"",IF(ISNUMBER(FIND("arbeid",Methode_Keuze)),"",IF(Tb_Activiteiten[[#This Row],[Eigen arbeid]]=1,Tb_Activiteiten[[#Headers],[Eigen arbeid]],"")))</f>
        <v/>
      </c>
      <c r="AM1439" t="str">
        <f>IF(ISNUMBER(FIND("arbeid",Methode_Keuze)),"",IF(ISNUMBER(FIND("arbeid",Methode_Keuze)),"",IF(Tb_Activiteiten[[#This Row],[Projectmedewerker]]=1,Tb_Activiteiten[[#Headers],[Projectmedewerker]],"")))</f>
        <v/>
      </c>
      <c r="AN1439" t="str">
        <f>IF(ISNUMBER(FIND("arbeid",Methode_Keuze)),"",IF(ISNUMBER(FIND("arbeid",Methode_Keuze)),"",IF(Tb_Activiteiten[[#This Row],[Landbouwer]]=1,Tb_Activiteiten[[#Headers],[Landbouwer]],"")))</f>
        <v/>
      </c>
      <c r="AO1439" t="str">
        <f>IF(ISNUMBER(FIND("arbeid",Methode_Keuze)),"",IF(ISNUMBER(FIND("arbeid",Methode_Keuze)),"",IF(Tb_Activiteiten[[#This Row],[Adviseur]]=1,Tb_Activiteiten[[#Headers],[Adviseur]],"")))</f>
        <v/>
      </c>
      <c r="AP1439" t="str">
        <f>IF(ISNUMBER(FIND("arbeid",Methode_Keuze)),"",IF(ISNUMBER(FIND("arbeid",Methode_Keuze)),"",IF(Tb_Activiteiten[[#This Row],[Projectleider/Expert]]=1,Tb_Activiteiten[[#Headers],[Projectleider/Expert]],"")))</f>
        <v/>
      </c>
      <c r="AQ1439" t="str">
        <f>IF(ISNUMBER(FIND("arbeid",Methode_Keuze)),"",IF(ISNUMBER(FIND("arbeid",Methode_Keuze)),"",IF(Tb_Activiteiten[[#This Row],[Arbeidskosten]]=1,Tb_Activiteiten[[#Headers],[Arbeidskosten]],"")))</f>
        <v/>
      </c>
      <c r="AR1439" t="str">
        <f>IF(ISNUMBER(FIND("arbeid",Methode_Keuze)),"",IF(ISNUMBER(FIND("arbeid",Methode_Keuze)),"",IF(Tb_Activiteiten[[#This Row],[Arbeidskosten op basis van IKS]]=1,Tb_Activiteiten[[#Headers],[Arbeidskosten op basis van IKS]],"")))</f>
        <v/>
      </c>
      <c r="AS1439" t="str">
        <f>IF(ISNUMBER(FIND("overige",Methode_Keuze)),"",IF(Tb_Activiteiten[[#This Row],[Kosten derden exclusief btw]]=1,Tb_Activiteiten[[#Headers],[Kosten derden exclusief btw]],""))</f>
        <v/>
      </c>
      <c r="AT1439" t="str">
        <f>IF(ISNUMBER(FIND("overige",Methode_Keuze)),"",IF(Tb_Activiteiten[[#This Row],[Niet verrekenbare btw]]=1,Tb_Activiteiten[[#Headers],[Niet verrekenbare btw]],""))</f>
        <v/>
      </c>
      <c r="AU1439" t="str">
        <f>IF(ISNUMBER(FIND("overige",Methode_Keuze)),"",IF(Tb_Activiteiten[[#This Row],[Grondkosten]]=1,Tb_Activiteiten[[#Headers],[Grondkosten]],""))</f>
        <v/>
      </c>
      <c r="AV1439" t="str">
        <f>IF(ISNUMBER(FIND("overige",Methode_Keuze)),"",IF(Tb_Activiteiten[[#This Row],[Bijdrage in natura (overige)]]=1,Tb_Activiteiten[[#Headers],[Bijdrage in natura (overige)]],""))</f>
        <v/>
      </c>
      <c r="AW1439" t="str">
        <f>IF(ISNUMBER(FIND("overige",Methode_Keuze)),"",IF(Tb_Activiteiten[[#This Row],[Bijdrage in natura (vrijwilligers)]]=1,Tb_Activiteiten[[#Headers],[Bijdrage in natura (vrijwilligers)]],""))</f>
        <v/>
      </c>
      <c r="AX1439" t="str">
        <f>IF(ISNUMBER(FIND("overige",Methode_Keuze)),"",IF(Tb_Activiteiten[[#This Row],[Afschrijvingskosten]]=1,Tb_Activiteiten[[#Headers],[Afschrijvingskosten]],""))</f>
        <v/>
      </c>
      <c r="AY1439" t="str">
        <f>IF(ISNUMBER(FIND("overige",Methode_Keuze)),"",IF(Tb_Activiteiten[[#This Row],[Vergoeding]]=1,Tb_Activiteiten[[#Headers],[Vergoeding]],""))</f>
        <v/>
      </c>
      <c r="AZ1439" t="str">
        <f>IF(ISNUMBER(FIND("arbeid",Methode_Keuze)),"",IF(Tb_Activiteiten[[#This Row],[Arbeidskosten - vast tarief (excl eigen arbeid)]]=1,Tb_Activiteiten[[#Headers],[Arbeidskosten - vast tarief (excl eigen arbeid)]],""))</f>
        <v/>
      </c>
      <c r="BA1439" t="str">
        <f>IF(ISNUMBER(FIND("overige",Methode_Keuze)),"",IF(Tb_Activiteiten[[#This Row],[Overige kosten]]=1,Tb_Activiteiten[[#Headers],[Overige kosten]],""))</f>
        <v/>
      </c>
    </row>
    <row r="1440" spans="15:53" x14ac:dyDescent="0.25">
      <c r="O1440" s="56"/>
      <c r="Q1440" t="str">
        <f>IFERROR(IF(VLOOKUP(Tb_Activiteiten[[#This Row],[Openstelling]],Tb_Openstelling[],2,0)=1,1,""),"")</f>
        <v/>
      </c>
      <c r="AK1440" t="str">
        <f>IF(ISNUMBER(FIND("arbeid",Methode_Keuze)),"",IF(ISNUMBER(FIND("arbeid",Methode_Keuze)),"",IF(Tb_Activiteiten[[#This Row],[Loonkosten]]=1,Tb_Activiteiten[[#Headers],[Loonkosten]],"")))</f>
        <v/>
      </c>
      <c r="AL1440" t="str">
        <f>IF(ISNUMBER(FIND("arbeid",Methode_Keuze)),"",IF(ISNUMBER(FIND("arbeid",Methode_Keuze)),"",IF(Tb_Activiteiten[[#This Row],[Eigen arbeid]]=1,Tb_Activiteiten[[#Headers],[Eigen arbeid]],"")))</f>
        <v/>
      </c>
      <c r="AM1440" t="str">
        <f>IF(ISNUMBER(FIND("arbeid",Methode_Keuze)),"",IF(ISNUMBER(FIND("arbeid",Methode_Keuze)),"",IF(Tb_Activiteiten[[#This Row],[Projectmedewerker]]=1,Tb_Activiteiten[[#Headers],[Projectmedewerker]],"")))</f>
        <v/>
      </c>
      <c r="AN1440" t="str">
        <f>IF(ISNUMBER(FIND("arbeid",Methode_Keuze)),"",IF(ISNUMBER(FIND("arbeid",Methode_Keuze)),"",IF(Tb_Activiteiten[[#This Row],[Landbouwer]]=1,Tb_Activiteiten[[#Headers],[Landbouwer]],"")))</f>
        <v/>
      </c>
      <c r="AO1440" t="str">
        <f>IF(ISNUMBER(FIND("arbeid",Methode_Keuze)),"",IF(ISNUMBER(FIND("arbeid",Methode_Keuze)),"",IF(Tb_Activiteiten[[#This Row],[Adviseur]]=1,Tb_Activiteiten[[#Headers],[Adviseur]],"")))</f>
        <v/>
      </c>
      <c r="AP1440" t="str">
        <f>IF(ISNUMBER(FIND("arbeid",Methode_Keuze)),"",IF(ISNUMBER(FIND("arbeid",Methode_Keuze)),"",IF(Tb_Activiteiten[[#This Row],[Projectleider/Expert]]=1,Tb_Activiteiten[[#Headers],[Projectleider/Expert]],"")))</f>
        <v/>
      </c>
      <c r="AQ1440" t="str">
        <f>IF(ISNUMBER(FIND("arbeid",Methode_Keuze)),"",IF(ISNUMBER(FIND("arbeid",Methode_Keuze)),"",IF(Tb_Activiteiten[[#This Row],[Arbeidskosten]]=1,Tb_Activiteiten[[#Headers],[Arbeidskosten]],"")))</f>
        <v/>
      </c>
      <c r="AR1440" t="str">
        <f>IF(ISNUMBER(FIND("arbeid",Methode_Keuze)),"",IF(ISNUMBER(FIND("arbeid",Methode_Keuze)),"",IF(Tb_Activiteiten[[#This Row],[Arbeidskosten op basis van IKS]]=1,Tb_Activiteiten[[#Headers],[Arbeidskosten op basis van IKS]],"")))</f>
        <v/>
      </c>
      <c r="AS1440" t="str">
        <f>IF(ISNUMBER(FIND("overige",Methode_Keuze)),"",IF(Tb_Activiteiten[[#This Row],[Kosten derden exclusief btw]]=1,Tb_Activiteiten[[#Headers],[Kosten derden exclusief btw]],""))</f>
        <v/>
      </c>
      <c r="AT1440" t="str">
        <f>IF(ISNUMBER(FIND("overige",Methode_Keuze)),"",IF(Tb_Activiteiten[[#This Row],[Niet verrekenbare btw]]=1,Tb_Activiteiten[[#Headers],[Niet verrekenbare btw]],""))</f>
        <v/>
      </c>
      <c r="AU1440" t="str">
        <f>IF(ISNUMBER(FIND("overige",Methode_Keuze)),"",IF(Tb_Activiteiten[[#This Row],[Grondkosten]]=1,Tb_Activiteiten[[#Headers],[Grondkosten]],""))</f>
        <v/>
      </c>
      <c r="AV1440" t="str">
        <f>IF(ISNUMBER(FIND("overige",Methode_Keuze)),"",IF(Tb_Activiteiten[[#This Row],[Bijdrage in natura (overige)]]=1,Tb_Activiteiten[[#Headers],[Bijdrage in natura (overige)]],""))</f>
        <v/>
      </c>
      <c r="AW1440" t="str">
        <f>IF(ISNUMBER(FIND("overige",Methode_Keuze)),"",IF(Tb_Activiteiten[[#This Row],[Bijdrage in natura (vrijwilligers)]]=1,Tb_Activiteiten[[#Headers],[Bijdrage in natura (vrijwilligers)]],""))</f>
        <v/>
      </c>
      <c r="AX1440" t="str">
        <f>IF(ISNUMBER(FIND("overige",Methode_Keuze)),"",IF(Tb_Activiteiten[[#This Row],[Afschrijvingskosten]]=1,Tb_Activiteiten[[#Headers],[Afschrijvingskosten]],""))</f>
        <v/>
      </c>
      <c r="AY1440" t="str">
        <f>IF(ISNUMBER(FIND("overige",Methode_Keuze)),"",IF(Tb_Activiteiten[[#This Row],[Vergoeding]]=1,Tb_Activiteiten[[#Headers],[Vergoeding]],""))</f>
        <v/>
      </c>
      <c r="AZ1440" t="str">
        <f>IF(ISNUMBER(FIND("arbeid",Methode_Keuze)),"",IF(Tb_Activiteiten[[#This Row],[Arbeidskosten - vast tarief (excl eigen arbeid)]]=1,Tb_Activiteiten[[#Headers],[Arbeidskosten - vast tarief (excl eigen arbeid)]],""))</f>
        <v/>
      </c>
      <c r="BA1440" t="str">
        <f>IF(ISNUMBER(FIND("overige",Methode_Keuze)),"",IF(Tb_Activiteiten[[#This Row],[Overige kosten]]=1,Tb_Activiteiten[[#Headers],[Overige kosten]],""))</f>
        <v/>
      </c>
    </row>
    <row r="1441" spans="15:53" x14ac:dyDescent="0.25">
      <c r="O1441" s="56"/>
      <c r="Q1441" t="str">
        <f>IFERROR(IF(VLOOKUP(Tb_Activiteiten[[#This Row],[Openstelling]],Tb_Openstelling[],2,0)=1,1,""),"")</f>
        <v/>
      </c>
      <c r="AK1441" t="str">
        <f>IF(ISNUMBER(FIND("arbeid",Methode_Keuze)),"",IF(ISNUMBER(FIND("arbeid",Methode_Keuze)),"",IF(Tb_Activiteiten[[#This Row],[Loonkosten]]=1,Tb_Activiteiten[[#Headers],[Loonkosten]],"")))</f>
        <v/>
      </c>
      <c r="AL1441" t="str">
        <f>IF(ISNUMBER(FIND("arbeid",Methode_Keuze)),"",IF(ISNUMBER(FIND("arbeid",Methode_Keuze)),"",IF(Tb_Activiteiten[[#This Row],[Eigen arbeid]]=1,Tb_Activiteiten[[#Headers],[Eigen arbeid]],"")))</f>
        <v/>
      </c>
      <c r="AM1441" t="str">
        <f>IF(ISNUMBER(FIND("arbeid",Methode_Keuze)),"",IF(ISNUMBER(FIND("arbeid",Methode_Keuze)),"",IF(Tb_Activiteiten[[#This Row],[Projectmedewerker]]=1,Tb_Activiteiten[[#Headers],[Projectmedewerker]],"")))</f>
        <v/>
      </c>
      <c r="AN1441" t="str">
        <f>IF(ISNUMBER(FIND("arbeid",Methode_Keuze)),"",IF(ISNUMBER(FIND("arbeid",Methode_Keuze)),"",IF(Tb_Activiteiten[[#This Row],[Landbouwer]]=1,Tb_Activiteiten[[#Headers],[Landbouwer]],"")))</f>
        <v/>
      </c>
      <c r="AO1441" t="str">
        <f>IF(ISNUMBER(FIND("arbeid",Methode_Keuze)),"",IF(ISNUMBER(FIND("arbeid",Methode_Keuze)),"",IF(Tb_Activiteiten[[#This Row],[Adviseur]]=1,Tb_Activiteiten[[#Headers],[Adviseur]],"")))</f>
        <v/>
      </c>
      <c r="AP1441" t="str">
        <f>IF(ISNUMBER(FIND("arbeid",Methode_Keuze)),"",IF(ISNUMBER(FIND("arbeid",Methode_Keuze)),"",IF(Tb_Activiteiten[[#This Row],[Projectleider/Expert]]=1,Tb_Activiteiten[[#Headers],[Projectleider/Expert]],"")))</f>
        <v/>
      </c>
      <c r="AQ1441" t="str">
        <f>IF(ISNUMBER(FIND("arbeid",Methode_Keuze)),"",IF(ISNUMBER(FIND("arbeid",Methode_Keuze)),"",IF(Tb_Activiteiten[[#This Row],[Arbeidskosten]]=1,Tb_Activiteiten[[#Headers],[Arbeidskosten]],"")))</f>
        <v/>
      </c>
      <c r="AR1441" t="str">
        <f>IF(ISNUMBER(FIND("arbeid",Methode_Keuze)),"",IF(ISNUMBER(FIND("arbeid",Methode_Keuze)),"",IF(Tb_Activiteiten[[#This Row],[Arbeidskosten op basis van IKS]]=1,Tb_Activiteiten[[#Headers],[Arbeidskosten op basis van IKS]],"")))</f>
        <v/>
      </c>
      <c r="AS1441" t="str">
        <f>IF(ISNUMBER(FIND("overige",Methode_Keuze)),"",IF(Tb_Activiteiten[[#This Row],[Kosten derden exclusief btw]]=1,Tb_Activiteiten[[#Headers],[Kosten derden exclusief btw]],""))</f>
        <v/>
      </c>
      <c r="AT1441" t="str">
        <f>IF(ISNUMBER(FIND("overige",Methode_Keuze)),"",IF(Tb_Activiteiten[[#This Row],[Niet verrekenbare btw]]=1,Tb_Activiteiten[[#Headers],[Niet verrekenbare btw]],""))</f>
        <v/>
      </c>
      <c r="AU1441" t="str">
        <f>IF(ISNUMBER(FIND("overige",Methode_Keuze)),"",IF(Tb_Activiteiten[[#This Row],[Grondkosten]]=1,Tb_Activiteiten[[#Headers],[Grondkosten]],""))</f>
        <v/>
      </c>
      <c r="AV1441" t="str">
        <f>IF(ISNUMBER(FIND("overige",Methode_Keuze)),"",IF(Tb_Activiteiten[[#This Row],[Bijdrage in natura (overige)]]=1,Tb_Activiteiten[[#Headers],[Bijdrage in natura (overige)]],""))</f>
        <v/>
      </c>
      <c r="AW1441" t="str">
        <f>IF(ISNUMBER(FIND("overige",Methode_Keuze)),"",IF(Tb_Activiteiten[[#This Row],[Bijdrage in natura (vrijwilligers)]]=1,Tb_Activiteiten[[#Headers],[Bijdrage in natura (vrijwilligers)]],""))</f>
        <v/>
      </c>
      <c r="AX1441" t="str">
        <f>IF(ISNUMBER(FIND("overige",Methode_Keuze)),"",IF(Tb_Activiteiten[[#This Row],[Afschrijvingskosten]]=1,Tb_Activiteiten[[#Headers],[Afschrijvingskosten]],""))</f>
        <v/>
      </c>
      <c r="AY1441" t="str">
        <f>IF(ISNUMBER(FIND("overige",Methode_Keuze)),"",IF(Tb_Activiteiten[[#This Row],[Vergoeding]]=1,Tb_Activiteiten[[#Headers],[Vergoeding]],""))</f>
        <v/>
      </c>
      <c r="AZ1441" t="str">
        <f>IF(ISNUMBER(FIND("arbeid",Methode_Keuze)),"",IF(Tb_Activiteiten[[#This Row],[Arbeidskosten - vast tarief (excl eigen arbeid)]]=1,Tb_Activiteiten[[#Headers],[Arbeidskosten - vast tarief (excl eigen arbeid)]],""))</f>
        <v/>
      </c>
      <c r="BA1441" t="str">
        <f>IF(ISNUMBER(FIND("overige",Methode_Keuze)),"",IF(Tb_Activiteiten[[#This Row],[Overige kosten]]=1,Tb_Activiteiten[[#Headers],[Overige kosten]],""))</f>
        <v/>
      </c>
    </row>
    <row r="1442" spans="15:53" x14ac:dyDescent="0.25">
      <c r="O1442" s="56"/>
      <c r="Q1442" t="str">
        <f>IFERROR(IF(VLOOKUP(Tb_Activiteiten[[#This Row],[Openstelling]],Tb_Openstelling[],2,0)=1,1,""),"")</f>
        <v/>
      </c>
      <c r="AK1442" t="str">
        <f>IF(ISNUMBER(FIND("arbeid",Methode_Keuze)),"",IF(ISNUMBER(FIND("arbeid",Methode_Keuze)),"",IF(Tb_Activiteiten[[#This Row],[Loonkosten]]=1,Tb_Activiteiten[[#Headers],[Loonkosten]],"")))</f>
        <v/>
      </c>
      <c r="AL1442" t="str">
        <f>IF(ISNUMBER(FIND("arbeid",Methode_Keuze)),"",IF(ISNUMBER(FIND("arbeid",Methode_Keuze)),"",IF(Tb_Activiteiten[[#This Row],[Eigen arbeid]]=1,Tb_Activiteiten[[#Headers],[Eigen arbeid]],"")))</f>
        <v/>
      </c>
      <c r="AM1442" t="str">
        <f>IF(ISNUMBER(FIND("arbeid",Methode_Keuze)),"",IF(ISNUMBER(FIND("arbeid",Methode_Keuze)),"",IF(Tb_Activiteiten[[#This Row],[Projectmedewerker]]=1,Tb_Activiteiten[[#Headers],[Projectmedewerker]],"")))</f>
        <v/>
      </c>
      <c r="AN1442" t="str">
        <f>IF(ISNUMBER(FIND("arbeid",Methode_Keuze)),"",IF(ISNUMBER(FIND("arbeid",Methode_Keuze)),"",IF(Tb_Activiteiten[[#This Row],[Landbouwer]]=1,Tb_Activiteiten[[#Headers],[Landbouwer]],"")))</f>
        <v/>
      </c>
      <c r="AO1442" t="str">
        <f>IF(ISNUMBER(FIND("arbeid",Methode_Keuze)),"",IF(ISNUMBER(FIND("arbeid",Methode_Keuze)),"",IF(Tb_Activiteiten[[#This Row],[Adviseur]]=1,Tb_Activiteiten[[#Headers],[Adviseur]],"")))</f>
        <v/>
      </c>
      <c r="AP1442" t="str">
        <f>IF(ISNUMBER(FIND("arbeid",Methode_Keuze)),"",IF(ISNUMBER(FIND("arbeid",Methode_Keuze)),"",IF(Tb_Activiteiten[[#This Row],[Projectleider/Expert]]=1,Tb_Activiteiten[[#Headers],[Projectleider/Expert]],"")))</f>
        <v/>
      </c>
      <c r="AQ1442" t="str">
        <f>IF(ISNUMBER(FIND("arbeid",Methode_Keuze)),"",IF(ISNUMBER(FIND("arbeid",Methode_Keuze)),"",IF(Tb_Activiteiten[[#This Row],[Arbeidskosten]]=1,Tb_Activiteiten[[#Headers],[Arbeidskosten]],"")))</f>
        <v/>
      </c>
      <c r="AR1442" t="str">
        <f>IF(ISNUMBER(FIND("arbeid",Methode_Keuze)),"",IF(ISNUMBER(FIND("arbeid",Methode_Keuze)),"",IF(Tb_Activiteiten[[#This Row],[Arbeidskosten op basis van IKS]]=1,Tb_Activiteiten[[#Headers],[Arbeidskosten op basis van IKS]],"")))</f>
        <v/>
      </c>
      <c r="AS1442" t="str">
        <f>IF(ISNUMBER(FIND("overige",Methode_Keuze)),"",IF(Tb_Activiteiten[[#This Row],[Kosten derden exclusief btw]]=1,Tb_Activiteiten[[#Headers],[Kosten derden exclusief btw]],""))</f>
        <v/>
      </c>
      <c r="AT1442" t="str">
        <f>IF(ISNUMBER(FIND("overige",Methode_Keuze)),"",IF(Tb_Activiteiten[[#This Row],[Niet verrekenbare btw]]=1,Tb_Activiteiten[[#Headers],[Niet verrekenbare btw]],""))</f>
        <v/>
      </c>
      <c r="AU1442" t="str">
        <f>IF(ISNUMBER(FIND("overige",Methode_Keuze)),"",IF(Tb_Activiteiten[[#This Row],[Grondkosten]]=1,Tb_Activiteiten[[#Headers],[Grondkosten]],""))</f>
        <v/>
      </c>
      <c r="AV1442" t="str">
        <f>IF(ISNUMBER(FIND("overige",Methode_Keuze)),"",IF(Tb_Activiteiten[[#This Row],[Bijdrage in natura (overige)]]=1,Tb_Activiteiten[[#Headers],[Bijdrage in natura (overige)]],""))</f>
        <v/>
      </c>
      <c r="AW1442" t="str">
        <f>IF(ISNUMBER(FIND("overige",Methode_Keuze)),"",IF(Tb_Activiteiten[[#This Row],[Bijdrage in natura (vrijwilligers)]]=1,Tb_Activiteiten[[#Headers],[Bijdrage in natura (vrijwilligers)]],""))</f>
        <v/>
      </c>
      <c r="AX1442" t="str">
        <f>IF(ISNUMBER(FIND("overige",Methode_Keuze)),"",IF(Tb_Activiteiten[[#This Row],[Afschrijvingskosten]]=1,Tb_Activiteiten[[#Headers],[Afschrijvingskosten]],""))</f>
        <v/>
      </c>
      <c r="AY1442" t="str">
        <f>IF(ISNUMBER(FIND("overige",Methode_Keuze)),"",IF(Tb_Activiteiten[[#This Row],[Vergoeding]]=1,Tb_Activiteiten[[#Headers],[Vergoeding]],""))</f>
        <v/>
      </c>
      <c r="AZ1442" t="str">
        <f>IF(ISNUMBER(FIND("arbeid",Methode_Keuze)),"",IF(Tb_Activiteiten[[#This Row],[Arbeidskosten - vast tarief (excl eigen arbeid)]]=1,Tb_Activiteiten[[#Headers],[Arbeidskosten - vast tarief (excl eigen arbeid)]],""))</f>
        <v/>
      </c>
      <c r="BA1442" t="str">
        <f>IF(ISNUMBER(FIND("overige",Methode_Keuze)),"",IF(Tb_Activiteiten[[#This Row],[Overige kosten]]=1,Tb_Activiteiten[[#Headers],[Overige kosten]],""))</f>
        <v/>
      </c>
    </row>
    <row r="1443" spans="15:53" x14ac:dyDescent="0.25">
      <c r="O1443" s="56"/>
      <c r="Q1443" t="str">
        <f>IFERROR(IF(VLOOKUP(Tb_Activiteiten[[#This Row],[Openstelling]],Tb_Openstelling[],2,0)=1,1,""),"")</f>
        <v/>
      </c>
      <c r="AK1443" t="str">
        <f>IF(ISNUMBER(FIND("arbeid",Methode_Keuze)),"",IF(ISNUMBER(FIND("arbeid",Methode_Keuze)),"",IF(Tb_Activiteiten[[#This Row],[Loonkosten]]=1,Tb_Activiteiten[[#Headers],[Loonkosten]],"")))</f>
        <v/>
      </c>
      <c r="AL1443" t="str">
        <f>IF(ISNUMBER(FIND("arbeid",Methode_Keuze)),"",IF(ISNUMBER(FIND("arbeid",Methode_Keuze)),"",IF(Tb_Activiteiten[[#This Row],[Eigen arbeid]]=1,Tb_Activiteiten[[#Headers],[Eigen arbeid]],"")))</f>
        <v/>
      </c>
      <c r="AM1443" t="str">
        <f>IF(ISNUMBER(FIND("arbeid",Methode_Keuze)),"",IF(ISNUMBER(FIND("arbeid",Methode_Keuze)),"",IF(Tb_Activiteiten[[#This Row],[Projectmedewerker]]=1,Tb_Activiteiten[[#Headers],[Projectmedewerker]],"")))</f>
        <v/>
      </c>
      <c r="AN1443" t="str">
        <f>IF(ISNUMBER(FIND("arbeid",Methode_Keuze)),"",IF(ISNUMBER(FIND("arbeid",Methode_Keuze)),"",IF(Tb_Activiteiten[[#This Row],[Landbouwer]]=1,Tb_Activiteiten[[#Headers],[Landbouwer]],"")))</f>
        <v/>
      </c>
      <c r="AO1443" t="str">
        <f>IF(ISNUMBER(FIND("arbeid",Methode_Keuze)),"",IF(ISNUMBER(FIND("arbeid",Methode_Keuze)),"",IF(Tb_Activiteiten[[#This Row],[Adviseur]]=1,Tb_Activiteiten[[#Headers],[Adviseur]],"")))</f>
        <v/>
      </c>
      <c r="AP1443" t="str">
        <f>IF(ISNUMBER(FIND("arbeid",Methode_Keuze)),"",IF(ISNUMBER(FIND("arbeid",Methode_Keuze)),"",IF(Tb_Activiteiten[[#This Row],[Projectleider/Expert]]=1,Tb_Activiteiten[[#Headers],[Projectleider/Expert]],"")))</f>
        <v/>
      </c>
      <c r="AQ1443" t="str">
        <f>IF(ISNUMBER(FIND("arbeid",Methode_Keuze)),"",IF(ISNUMBER(FIND("arbeid",Methode_Keuze)),"",IF(Tb_Activiteiten[[#This Row],[Arbeidskosten]]=1,Tb_Activiteiten[[#Headers],[Arbeidskosten]],"")))</f>
        <v/>
      </c>
      <c r="AR1443" t="str">
        <f>IF(ISNUMBER(FIND("arbeid",Methode_Keuze)),"",IF(ISNUMBER(FIND("arbeid",Methode_Keuze)),"",IF(Tb_Activiteiten[[#This Row],[Arbeidskosten op basis van IKS]]=1,Tb_Activiteiten[[#Headers],[Arbeidskosten op basis van IKS]],"")))</f>
        <v/>
      </c>
      <c r="AS1443" t="str">
        <f>IF(ISNUMBER(FIND("overige",Methode_Keuze)),"",IF(Tb_Activiteiten[[#This Row],[Kosten derden exclusief btw]]=1,Tb_Activiteiten[[#Headers],[Kosten derden exclusief btw]],""))</f>
        <v/>
      </c>
      <c r="AT1443" t="str">
        <f>IF(ISNUMBER(FIND("overige",Methode_Keuze)),"",IF(Tb_Activiteiten[[#This Row],[Niet verrekenbare btw]]=1,Tb_Activiteiten[[#Headers],[Niet verrekenbare btw]],""))</f>
        <v/>
      </c>
      <c r="AU1443" t="str">
        <f>IF(ISNUMBER(FIND("overige",Methode_Keuze)),"",IF(Tb_Activiteiten[[#This Row],[Grondkosten]]=1,Tb_Activiteiten[[#Headers],[Grondkosten]],""))</f>
        <v/>
      </c>
      <c r="AV1443" t="str">
        <f>IF(ISNUMBER(FIND("overige",Methode_Keuze)),"",IF(Tb_Activiteiten[[#This Row],[Bijdrage in natura (overige)]]=1,Tb_Activiteiten[[#Headers],[Bijdrage in natura (overige)]],""))</f>
        <v/>
      </c>
      <c r="AW1443" t="str">
        <f>IF(ISNUMBER(FIND("overige",Methode_Keuze)),"",IF(Tb_Activiteiten[[#This Row],[Bijdrage in natura (vrijwilligers)]]=1,Tb_Activiteiten[[#Headers],[Bijdrage in natura (vrijwilligers)]],""))</f>
        <v/>
      </c>
      <c r="AX1443" t="str">
        <f>IF(ISNUMBER(FIND("overige",Methode_Keuze)),"",IF(Tb_Activiteiten[[#This Row],[Afschrijvingskosten]]=1,Tb_Activiteiten[[#Headers],[Afschrijvingskosten]],""))</f>
        <v/>
      </c>
      <c r="AY1443" t="str">
        <f>IF(ISNUMBER(FIND("overige",Methode_Keuze)),"",IF(Tb_Activiteiten[[#This Row],[Vergoeding]]=1,Tb_Activiteiten[[#Headers],[Vergoeding]],""))</f>
        <v/>
      </c>
      <c r="AZ1443" t="str">
        <f>IF(ISNUMBER(FIND("arbeid",Methode_Keuze)),"",IF(Tb_Activiteiten[[#This Row],[Arbeidskosten - vast tarief (excl eigen arbeid)]]=1,Tb_Activiteiten[[#Headers],[Arbeidskosten - vast tarief (excl eigen arbeid)]],""))</f>
        <v/>
      </c>
      <c r="BA1443" t="str">
        <f>IF(ISNUMBER(FIND("overige",Methode_Keuze)),"",IF(Tb_Activiteiten[[#This Row],[Overige kosten]]=1,Tb_Activiteiten[[#Headers],[Overige kosten]],""))</f>
        <v/>
      </c>
    </row>
    <row r="1444" spans="15:53" x14ac:dyDescent="0.25">
      <c r="O1444" s="56"/>
      <c r="Q1444" t="str">
        <f>IFERROR(IF(VLOOKUP(Tb_Activiteiten[[#This Row],[Openstelling]],Tb_Openstelling[],2,0)=1,1,""),"")</f>
        <v/>
      </c>
      <c r="AK1444" t="str">
        <f>IF(ISNUMBER(FIND("arbeid",Methode_Keuze)),"",IF(ISNUMBER(FIND("arbeid",Methode_Keuze)),"",IF(Tb_Activiteiten[[#This Row],[Loonkosten]]=1,Tb_Activiteiten[[#Headers],[Loonkosten]],"")))</f>
        <v/>
      </c>
      <c r="AL1444" t="str">
        <f>IF(ISNUMBER(FIND("arbeid",Methode_Keuze)),"",IF(ISNUMBER(FIND("arbeid",Methode_Keuze)),"",IF(Tb_Activiteiten[[#This Row],[Eigen arbeid]]=1,Tb_Activiteiten[[#Headers],[Eigen arbeid]],"")))</f>
        <v/>
      </c>
      <c r="AM1444" t="str">
        <f>IF(ISNUMBER(FIND("arbeid",Methode_Keuze)),"",IF(ISNUMBER(FIND("arbeid",Methode_Keuze)),"",IF(Tb_Activiteiten[[#This Row],[Projectmedewerker]]=1,Tb_Activiteiten[[#Headers],[Projectmedewerker]],"")))</f>
        <v/>
      </c>
      <c r="AN1444" t="str">
        <f>IF(ISNUMBER(FIND("arbeid",Methode_Keuze)),"",IF(ISNUMBER(FIND("arbeid",Methode_Keuze)),"",IF(Tb_Activiteiten[[#This Row],[Landbouwer]]=1,Tb_Activiteiten[[#Headers],[Landbouwer]],"")))</f>
        <v/>
      </c>
      <c r="AO1444" t="str">
        <f>IF(ISNUMBER(FIND("arbeid",Methode_Keuze)),"",IF(ISNUMBER(FIND("arbeid",Methode_Keuze)),"",IF(Tb_Activiteiten[[#This Row],[Adviseur]]=1,Tb_Activiteiten[[#Headers],[Adviseur]],"")))</f>
        <v/>
      </c>
      <c r="AP1444" t="str">
        <f>IF(ISNUMBER(FIND("arbeid",Methode_Keuze)),"",IF(ISNUMBER(FIND("arbeid",Methode_Keuze)),"",IF(Tb_Activiteiten[[#This Row],[Projectleider/Expert]]=1,Tb_Activiteiten[[#Headers],[Projectleider/Expert]],"")))</f>
        <v/>
      </c>
      <c r="AQ1444" t="str">
        <f>IF(ISNUMBER(FIND("arbeid",Methode_Keuze)),"",IF(ISNUMBER(FIND("arbeid",Methode_Keuze)),"",IF(Tb_Activiteiten[[#This Row],[Arbeidskosten]]=1,Tb_Activiteiten[[#Headers],[Arbeidskosten]],"")))</f>
        <v/>
      </c>
      <c r="AR1444" t="str">
        <f>IF(ISNUMBER(FIND("arbeid",Methode_Keuze)),"",IF(ISNUMBER(FIND("arbeid",Methode_Keuze)),"",IF(Tb_Activiteiten[[#This Row],[Arbeidskosten op basis van IKS]]=1,Tb_Activiteiten[[#Headers],[Arbeidskosten op basis van IKS]],"")))</f>
        <v/>
      </c>
      <c r="AS1444" t="str">
        <f>IF(ISNUMBER(FIND("overige",Methode_Keuze)),"",IF(Tb_Activiteiten[[#This Row],[Kosten derden exclusief btw]]=1,Tb_Activiteiten[[#Headers],[Kosten derden exclusief btw]],""))</f>
        <v/>
      </c>
      <c r="AT1444" t="str">
        <f>IF(ISNUMBER(FIND("overige",Methode_Keuze)),"",IF(Tb_Activiteiten[[#This Row],[Niet verrekenbare btw]]=1,Tb_Activiteiten[[#Headers],[Niet verrekenbare btw]],""))</f>
        <v/>
      </c>
      <c r="AU1444" t="str">
        <f>IF(ISNUMBER(FIND("overige",Methode_Keuze)),"",IF(Tb_Activiteiten[[#This Row],[Grondkosten]]=1,Tb_Activiteiten[[#Headers],[Grondkosten]],""))</f>
        <v/>
      </c>
      <c r="AV1444" t="str">
        <f>IF(ISNUMBER(FIND("overige",Methode_Keuze)),"",IF(Tb_Activiteiten[[#This Row],[Bijdrage in natura (overige)]]=1,Tb_Activiteiten[[#Headers],[Bijdrage in natura (overige)]],""))</f>
        <v/>
      </c>
      <c r="AW1444" t="str">
        <f>IF(ISNUMBER(FIND("overige",Methode_Keuze)),"",IF(Tb_Activiteiten[[#This Row],[Bijdrage in natura (vrijwilligers)]]=1,Tb_Activiteiten[[#Headers],[Bijdrage in natura (vrijwilligers)]],""))</f>
        <v/>
      </c>
      <c r="AX1444" t="str">
        <f>IF(ISNUMBER(FIND("overige",Methode_Keuze)),"",IF(Tb_Activiteiten[[#This Row],[Afschrijvingskosten]]=1,Tb_Activiteiten[[#Headers],[Afschrijvingskosten]],""))</f>
        <v/>
      </c>
      <c r="AY1444" t="str">
        <f>IF(ISNUMBER(FIND("overige",Methode_Keuze)),"",IF(Tb_Activiteiten[[#This Row],[Vergoeding]]=1,Tb_Activiteiten[[#Headers],[Vergoeding]],""))</f>
        <v/>
      </c>
      <c r="AZ1444" t="str">
        <f>IF(ISNUMBER(FIND("arbeid",Methode_Keuze)),"",IF(Tb_Activiteiten[[#This Row],[Arbeidskosten - vast tarief (excl eigen arbeid)]]=1,Tb_Activiteiten[[#Headers],[Arbeidskosten - vast tarief (excl eigen arbeid)]],""))</f>
        <v/>
      </c>
      <c r="BA1444" t="str">
        <f>IF(ISNUMBER(FIND("overige",Methode_Keuze)),"",IF(Tb_Activiteiten[[#This Row],[Overige kosten]]=1,Tb_Activiteiten[[#Headers],[Overige kosten]],""))</f>
        <v/>
      </c>
    </row>
    <row r="1445" spans="15:53" x14ac:dyDescent="0.25">
      <c r="O1445" s="56"/>
      <c r="Q1445" t="str">
        <f>IFERROR(IF(VLOOKUP(Tb_Activiteiten[[#This Row],[Openstelling]],Tb_Openstelling[],2,0)=1,1,""),"")</f>
        <v/>
      </c>
      <c r="AK1445" t="str">
        <f>IF(ISNUMBER(FIND("arbeid",Methode_Keuze)),"",IF(ISNUMBER(FIND("arbeid",Methode_Keuze)),"",IF(Tb_Activiteiten[[#This Row],[Loonkosten]]=1,Tb_Activiteiten[[#Headers],[Loonkosten]],"")))</f>
        <v/>
      </c>
      <c r="AL1445" t="str">
        <f>IF(ISNUMBER(FIND("arbeid",Methode_Keuze)),"",IF(ISNUMBER(FIND("arbeid",Methode_Keuze)),"",IF(Tb_Activiteiten[[#This Row],[Eigen arbeid]]=1,Tb_Activiteiten[[#Headers],[Eigen arbeid]],"")))</f>
        <v/>
      </c>
      <c r="AM1445" t="str">
        <f>IF(ISNUMBER(FIND("arbeid",Methode_Keuze)),"",IF(ISNUMBER(FIND("arbeid",Methode_Keuze)),"",IF(Tb_Activiteiten[[#This Row],[Projectmedewerker]]=1,Tb_Activiteiten[[#Headers],[Projectmedewerker]],"")))</f>
        <v/>
      </c>
      <c r="AN1445" t="str">
        <f>IF(ISNUMBER(FIND("arbeid",Methode_Keuze)),"",IF(ISNUMBER(FIND("arbeid",Methode_Keuze)),"",IF(Tb_Activiteiten[[#This Row],[Landbouwer]]=1,Tb_Activiteiten[[#Headers],[Landbouwer]],"")))</f>
        <v/>
      </c>
      <c r="AO1445" t="str">
        <f>IF(ISNUMBER(FIND("arbeid",Methode_Keuze)),"",IF(ISNUMBER(FIND("arbeid",Methode_Keuze)),"",IF(Tb_Activiteiten[[#This Row],[Adviseur]]=1,Tb_Activiteiten[[#Headers],[Adviseur]],"")))</f>
        <v/>
      </c>
      <c r="AP1445" t="str">
        <f>IF(ISNUMBER(FIND("arbeid",Methode_Keuze)),"",IF(ISNUMBER(FIND("arbeid",Methode_Keuze)),"",IF(Tb_Activiteiten[[#This Row],[Projectleider/Expert]]=1,Tb_Activiteiten[[#Headers],[Projectleider/Expert]],"")))</f>
        <v/>
      </c>
      <c r="AQ1445" t="str">
        <f>IF(ISNUMBER(FIND("arbeid",Methode_Keuze)),"",IF(ISNUMBER(FIND("arbeid",Methode_Keuze)),"",IF(Tb_Activiteiten[[#This Row],[Arbeidskosten]]=1,Tb_Activiteiten[[#Headers],[Arbeidskosten]],"")))</f>
        <v/>
      </c>
      <c r="AR1445" t="str">
        <f>IF(ISNUMBER(FIND("arbeid",Methode_Keuze)),"",IF(ISNUMBER(FIND("arbeid",Methode_Keuze)),"",IF(Tb_Activiteiten[[#This Row],[Arbeidskosten op basis van IKS]]=1,Tb_Activiteiten[[#Headers],[Arbeidskosten op basis van IKS]],"")))</f>
        <v/>
      </c>
      <c r="AS1445" t="str">
        <f>IF(ISNUMBER(FIND("overige",Methode_Keuze)),"",IF(Tb_Activiteiten[[#This Row],[Kosten derden exclusief btw]]=1,Tb_Activiteiten[[#Headers],[Kosten derden exclusief btw]],""))</f>
        <v/>
      </c>
      <c r="AT1445" t="str">
        <f>IF(ISNUMBER(FIND("overige",Methode_Keuze)),"",IF(Tb_Activiteiten[[#This Row],[Niet verrekenbare btw]]=1,Tb_Activiteiten[[#Headers],[Niet verrekenbare btw]],""))</f>
        <v/>
      </c>
      <c r="AU1445" t="str">
        <f>IF(ISNUMBER(FIND("overige",Methode_Keuze)),"",IF(Tb_Activiteiten[[#This Row],[Grondkosten]]=1,Tb_Activiteiten[[#Headers],[Grondkosten]],""))</f>
        <v/>
      </c>
      <c r="AV1445" t="str">
        <f>IF(ISNUMBER(FIND("overige",Methode_Keuze)),"",IF(Tb_Activiteiten[[#This Row],[Bijdrage in natura (overige)]]=1,Tb_Activiteiten[[#Headers],[Bijdrage in natura (overige)]],""))</f>
        <v/>
      </c>
      <c r="AW1445" t="str">
        <f>IF(ISNUMBER(FIND("overige",Methode_Keuze)),"",IF(Tb_Activiteiten[[#This Row],[Bijdrage in natura (vrijwilligers)]]=1,Tb_Activiteiten[[#Headers],[Bijdrage in natura (vrijwilligers)]],""))</f>
        <v/>
      </c>
      <c r="AX1445" t="str">
        <f>IF(ISNUMBER(FIND("overige",Methode_Keuze)),"",IF(Tb_Activiteiten[[#This Row],[Afschrijvingskosten]]=1,Tb_Activiteiten[[#Headers],[Afschrijvingskosten]],""))</f>
        <v/>
      </c>
      <c r="AY1445" t="str">
        <f>IF(ISNUMBER(FIND("overige",Methode_Keuze)),"",IF(Tb_Activiteiten[[#This Row],[Vergoeding]]=1,Tb_Activiteiten[[#Headers],[Vergoeding]],""))</f>
        <v/>
      </c>
      <c r="AZ1445" t="str">
        <f>IF(ISNUMBER(FIND("arbeid",Methode_Keuze)),"",IF(Tb_Activiteiten[[#This Row],[Arbeidskosten - vast tarief (excl eigen arbeid)]]=1,Tb_Activiteiten[[#Headers],[Arbeidskosten - vast tarief (excl eigen arbeid)]],""))</f>
        <v/>
      </c>
      <c r="BA1445" t="str">
        <f>IF(ISNUMBER(FIND("overige",Methode_Keuze)),"",IF(Tb_Activiteiten[[#This Row],[Overige kosten]]=1,Tb_Activiteiten[[#Headers],[Overige kosten]],""))</f>
        <v/>
      </c>
    </row>
    <row r="1446" spans="15:53" x14ac:dyDescent="0.25">
      <c r="O1446" s="56"/>
      <c r="Q1446" t="str">
        <f>IFERROR(IF(VLOOKUP(Tb_Activiteiten[[#This Row],[Openstelling]],Tb_Openstelling[],2,0)=1,1,""),"")</f>
        <v/>
      </c>
      <c r="AK1446" t="str">
        <f>IF(ISNUMBER(FIND("arbeid",Methode_Keuze)),"",IF(ISNUMBER(FIND("arbeid",Methode_Keuze)),"",IF(Tb_Activiteiten[[#This Row],[Loonkosten]]=1,Tb_Activiteiten[[#Headers],[Loonkosten]],"")))</f>
        <v/>
      </c>
      <c r="AL1446" t="str">
        <f>IF(ISNUMBER(FIND("arbeid",Methode_Keuze)),"",IF(ISNUMBER(FIND("arbeid",Methode_Keuze)),"",IF(Tb_Activiteiten[[#This Row],[Eigen arbeid]]=1,Tb_Activiteiten[[#Headers],[Eigen arbeid]],"")))</f>
        <v/>
      </c>
      <c r="AM1446" t="str">
        <f>IF(ISNUMBER(FIND("arbeid",Methode_Keuze)),"",IF(ISNUMBER(FIND("arbeid",Methode_Keuze)),"",IF(Tb_Activiteiten[[#This Row],[Projectmedewerker]]=1,Tb_Activiteiten[[#Headers],[Projectmedewerker]],"")))</f>
        <v/>
      </c>
      <c r="AN1446" t="str">
        <f>IF(ISNUMBER(FIND("arbeid",Methode_Keuze)),"",IF(ISNUMBER(FIND("arbeid",Methode_Keuze)),"",IF(Tb_Activiteiten[[#This Row],[Landbouwer]]=1,Tb_Activiteiten[[#Headers],[Landbouwer]],"")))</f>
        <v/>
      </c>
      <c r="AO1446" t="str">
        <f>IF(ISNUMBER(FIND("arbeid",Methode_Keuze)),"",IF(ISNUMBER(FIND("arbeid",Methode_Keuze)),"",IF(Tb_Activiteiten[[#This Row],[Adviseur]]=1,Tb_Activiteiten[[#Headers],[Adviseur]],"")))</f>
        <v/>
      </c>
      <c r="AP1446" t="str">
        <f>IF(ISNUMBER(FIND("arbeid",Methode_Keuze)),"",IF(ISNUMBER(FIND("arbeid",Methode_Keuze)),"",IF(Tb_Activiteiten[[#This Row],[Projectleider/Expert]]=1,Tb_Activiteiten[[#Headers],[Projectleider/Expert]],"")))</f>
        <v/>
      </c>
      <c r="AQ1446" t="str">
        <f>IF(ISNUMBER(FIND("arbeid",Methode_Keuze)),"",IF(ISNUMBER(FIND("arbeid",Methode_Keuze)),"",IF(Tb_Activiteiten[[#This Row],[Arbeidskosten]]=1,Tb_Activiteiten[[#Headers],[Arbeidskosten]],"")))</f>
        <v/>
      </c>
      <c r="AR1446" t="str">
        <f>IF(ISNUMBER(FIND("arbeid",Methode_Keuze)),"",IF(ISNUMBER(FIND("arbeid",Methode_Keuze)),"",IF(Tb_Activiteiten[[#This Row],[Arbeidskosten op basis van IKS]]=1,Tb_Activiteiten[[#Headers],[Arbeidskosten op basis van IKS]],"")))</f>
        <v/>
      </c>
      <c r="AS1446" t="str">
        <f>IF(ISNUMBER(FIND("overige",Methode_Keuze)),"",IF(Tb_Activiteiten[[#This Row],[Kosten derden exclusief btw]]=1,Tb_Activiteiten[[#Headers],[Kosten derden exclusief btw]],""))</f>
        <v/>
      </c>
      <c r="AT1446" t="str">
        <f>IF(ISNUMBER(FIND("overige",Methode_Keuze)),"",IF(Tb_Activiteiten[[#This Row],[Niet verrekenbare btw]]=1,Tb_Activiteiten[[#Headers],[Niet verrekenbare btw]],""))</f>
        <v/>
      </c>
      <c r="AU1446" t="str">
        <f>IF(ISNUMBER(FIND("overige",Methode_Keuze)),"",IF(Tb_Activiteiten[[#This Row],[Grondkosten]]=1,Tb_Activiteiten[[#Headers],[Grondkosten]],""))</f>
        <v/>
      </c>
      <c r="AV1446" t="str">
        <f>IF(ISNUMBER(FIND("overige",Methode_Keuze)),"",IF(Tb_Activiteiten[[#This Row],[Bijdrage in natura (overige)]]=1,Tb_Activiteiten[[#Headers],[Bijdrage in natura (overige)]],""))</f>
        <v/>
      </c>
      <c r="AW1446" t="str">
        <f>IF(ISNUMBER(FIND("overige",Methode_Keuze)),"",IF(Tb_Activiteiten[[#This Row],[Bijdrage in natura (vrijwilligers)]]=1,Tb_Activiteiten[[#Headers],[Bijdrage in natura (vrijwilligers)]],""))</f>
        <v/>
      </c>
      <c r="AX1446" t="str">
        <f>IF(ISNUMBER(FIND("overige",Methode_Keuze)),"",IF(Tb_Activiteiten[[#This Row],[Afschrijvingskosten]]=1,Tb_Activiteiten[[#Headers],[Afschrijvingskosten]],""))</f>
        <v/>
      </c>
      <c r="AY1446" t="str">
        <f>IF(ISNUMBER(FIND("overige",Methode_Keuze)),"",IF(Tb_Activiteiten[[#This Row],[Vergoeding]]=1,Tb_Activiteiten[[#Headers],[Vergoeding]],""))</f>
        <v/>
      </c>
      <c r="AZ1446" t="str">
        <f>IF(ISNUMBER(FIND("arbeid",Methode_Keuze)),"",IF(Tb_Activiteiten[[#This Row],[Arbeidskosten - vast tarief (excl eigen arbeid)]]=1,Tb_Activiteiten[[#Headers],[Arbeidskosten - vast tarief (excl eigen arbeid)]],""))</f>
        <v/>
      </c>
      <c r="BA1446" t="str">
        <f>IF(ISNUMBER(FIND("overige",Methode_Keuze)),"",IF(Tb_Activiteiten[[#This Row],[Overige kosten]]=1,Tb_Activiteiten[[#Headers],[Overige kosten]],""))</f>
        <v/>
      </c>
    </row>
    <row r="1447" spans="15:53" x14ac:dyDescent="0.25">
      <c r="O1447" s="56"/>
      <c r="Q1447" t="str">
        <f>IFERROR(IF(VLOOKUP(Tb_Activiteiten[[#This Row],[Openstelling]],Tb_Openstelling[],2,0)=1,1,""),"")</f>
        <v/>
      </c>
      <c r="AK1447" t="str">
        <f>IF(ISNUMBER(FIND("arbeid",Methode_Keuze)),"",IF(ISNUMBER(FIND("arbeid",Methode_Keuze)),"",IF(Tb_Activiteiten[[#This Row],[Loonkosten]]=1,Tb_Activiteiten[[#Headers],[Loonkosten]],"")))</f>
        <v/>
      </c>
      <c r="AL1447" t="str">
        <f>IF(ISNUMBER(FIND("arbeid",Methode_Keuze)),"",IF(ISNUMBER(FIND("arbeid",Methode_Keuze)),"",IF(Tb_Activiteiten[[#This Row],[Eigen arbeid]]=1,Tb_Activiteiten[[#Headers],[Eigen arbeid]],"")))</f>
        <v/>
      </c>
      <c r="AM1447" t="str">
        <f>IF(ISNUMBER(FIND("arbeid",Methode_Keuze)),"",IF(ISNUMBER(FIND("arbeid",Methode_Keuze)),"",IF(Tb_Activiteiten[[#This Row],[Projectmedewerker]]=1,Tb_Activiteiten[[#Headers],[Projectmedewerker]],"")))</f>
        <v/>
      </c>
      <c r="AN1447" t="str">
        <f>IF(ISNUMBER(FIND("arbeid",Methode_Keuze)),"",IF(ISNUMBER(FIND("arbeid",Methode_Keuze)),"",IF(Tb_Activiteiten[[#This Row],[Landbouwer]]=1,Tb_Activiteiten[[#Headers],[Landbouwer]],"")))</f>
        <v/>
      </c>
      <c r="AO1447" t="str">
        <f>IF(ISNUMBER(FIND("arbeid",Methode_Keuze)),"",IF(ISNUMBER(FIND("arbeid",Methode_Keuze)),"",IF(Tb_Activiteiten[[#This Row],[Adviseur]]=1,Tb_Activiteiten[[#Headers],[Adviseur]],"")))</f>
        <v/>
      </c>
      <c r="AP1447" t="str">
        <f>IF(ISNUMBER(FIND("arbeid",Methode_Keuze)),"",IF(ISNUMBER(FIND("arbeid",Methode_Keuze)),"",IF(Tb_Activiteiten[[#This Row],[Projectleider/Expert]]=1,Tb_Activiteiten[[#Headers],[Projectleider/Expert]],"")))</f>
        <v/>
      </c>
      <c r="AQ1447" t="str">
        <f>IF(ISNUMBER(FIND("arbeid",Methode_Keuze)),"",IF(ISNUMBER(FIND("arbeid",Methode_Keuze)),"",IF(Tb_Activiteiten[[#This Row],[Arbeidskosten]]=1,Tb_Activiteiten[[#Headers],[Arbeidskosten]],"")))</f>
        <v/>
      </c>
      <c r="AR1447" t="str">
        <f>IF(ISNUMBER(FIND("arbeid",Methode_Keuze)),"",IF(ISNUMBER(FIND("arbeid",Methode_Keuze)),"",IF(Tb_Activiteiten[[#This Row],[Arbeidskosten op basis van IKS]]=1,Tb_Activiteiten[[#Headers],[Arbeidskosten op basis van IKS]],"")))</f>
        <v/>
      </c>
      <c r="AS1447" t="str">
        <f>IF(ISNUMBER(FIND("overige",Methode_Keuze)),"",IF(Tb_Activiteiten[[#This Row],[Kosten derden exclusief btw]]=1,Tb_Activiteiten[[#Headers],[Kosten derden exclusief btw]],""))</f>
        <v/>
      </c>
      <c r="AT1447" t="str">
        <f>IF(ISNUMBER(FIND("overige",Methode_Keuze)),"",IF(Tb_Activiteiten[[#This Row],[Niet verrekenbare btw]]=1,Tb_Activiteiten[[#Headers],[Niet verrekenbare btw]],""))</f>
        <v/>
      </c>
      <c r="AU1447" t="str">
        <f>IF(ISNUMBER(FIND("overige",Methode_Keuze)),"",IF(Tb_Activiteiten[[#This Row],[Grondkosten]]=1,Tb_Activiteiten[[#Headers],[Grondkosten]],""))</f>
        <v/>
      </c>
      <c r="AV1447" t="str">
        <f>IF(ISNUMBER(FIND("overige",Methode_Keuze)),"",IF(Tb_Activiteiten[[#This Row],[Bijdrage in natura (overige)]]=1,Tb_Activiteiten[[#Headers],[Bijdrage in natura (overige)]],""))</f>
        <v/>
      </c>
      <c r="AW1447" t="str">
        <f>IF(ISNUMBER(FIND("overige",Methode_Keuze)),"",IF(Tb_Activiteiten[[#This Row],[Bijdrage in natura (vrijwilligers)]]=1,Tb_Activiteiten[[#Headers],[Bijdrage in natura (vrijwilligers)]],""))</f>
        <v/>
      </c>
      <c r="AX1447" t="str">
        <f>IF(ISNUMBER(FIND("overige",Methode_Keuze)),"",IF(Tb_Activiteiten[[#This Row],[Afschrijvingskosten]]=1,Tb_Activiteiten[[#Headers],[Afschrijvingskosten]],""))</f>
        <v/>
      </c>
      <c r="AY1447" t="str">
        <f>IF(ISNUMBER(FIND("overige",Methode_Keuze)),"",IF(Tb_Activiteiten[[#This Row],[Vergoeding]]=1,Tb_Activiteiten[[#Headers],[Vergoeding]],""))</f>
        <v/>
      </c>
      <c r="AZ1447" t="str">
        <f>IF(ISNUMBER(FIND("arbeid",Methode_Keuze)),"",IF(Tb_Activiteiten[[#This Row],[Arbeidskosten - vast tarief (excl eigen arbeid)]]=1,Tb_Activiteiten[[#Headers],[Arbeidskosten - vast tarief (excl eigen arbeid)]],""))</f>
        <v/>
      </c>
      <c r="BA1447" t="str">
        <f>IF(ISNUMBER(FIND("overige",Methode_Keuze)),"",IF(Tb_Activiteiten[[#This Row],[Overige kosten]]=1,Tb_Activiteiten[[#Headers],[Overige kosten]],""))</f>
        <v/>
      </c>
    </row>
    <row r="1448" spans="15:53" x14ac:dyDescent="0.25">
      <c r="O1448" s="56"/>
      <c r="Q1448" t="str">
        <f>IFERROR(IF(VLOOKUP(Tb_Activiteiten[[#This Row],[Openstelling]],Tb_Openstelling[],2,0)=1,1,""),"")</f>
        <v/>
      </c>
      <c r="AK1448" t="str">
        <f>IF(ISNUMBER(FIND("arbeid",Methode_Keuze)),"",IF(ISNUMBER(FIND("arbeid",Methode_Keuze)),"",IF(Tb_Activiteiten[[#This Row],[Loonkosten]]=1,Tb_Activiteiten[[#Headers],[Loonkosten]],"")))</f>
        <v/>
      </c>
      <c r="AL1448" t="str">
        <f>IF(ISNUMBER(FIND("arbeid",Methode_Keuze)),"",IF(ISNUMBER(FIND("arbeid",Methode_Keuze)),"",IF(Tb_Activiteiten[[#This Row],[Eigen arbeid]]=1,Tb_Activiteiten[[#Headers],[Eigen arbeid]],"")))</f>
        <v/>
      </c>
      <c r="AM1448" t="str">
        <f>IF(ISNUMBER(FIND("arbeid",Methode_Keuze)),"",IF(ISNUMBER(FIND("arbeid",Methode_Keuze)),"",IF(Tb_Activiteiten[[#This Row],[Projectmedewerker]]=1,Tb_Activiteiten[[#Headers],[Projectmedewerker]],"")))</f>
        <v/>
      </c>
      <c r="AN1448" t="str">
        <f>IF(ISNUMBER(FIND("arbeid",Methode_Keuze)),"",IF(ISNUMBER(FIND("arbeid",Methode_Keuze)),"",IF(Tb_Activiteiten[[#This Row],[Landbouwer]]=1,Tb_Activiteiten[[#Headers],[Landbouwer]],"")))</f>
        <v/>
      </c>
      <c r="AO1448" t="str">
        <f>IF(ISNUMBER(FIND("arbeid",Methode_Keuze)),"",IF(ISNUMBER(FIND("arbeid",Methode_Keuze)),"",IF(Tb_Activiteiten[[#This Row],[Adviseur]]=1,Tb_Activiteiten[[#Headers],[Adviseur]],"")))</f>
        <v/>
      </c>
      <c r="AP1448" t="str">
        <f>IF(ISNUMBER(FIND("arbeid",Methode_Keuze)),"",IF(ISNUMBER(FIND("arbeid",Methode_Keuze)),"",IF(Tb_Activiteiten[[#This Row],[Projectleider/Expert]]=1,Tb_Activiteiten[[#Headers],[Projectleider/Expert]],"")))</f>
        <v/>
      </c>
      <c r="AQ1448" t="str">
        <f>IF(ISNUMBER(FIND("arbeid",Methode_Keuze)),"",IF(ISNUMBER(FIND("arbeid",Methode_Keuze)),"",IF(Tb_Activiteiten[[#This Row],[Arbeidskosten]]=1,Tb_Activiteiten[[#Headers],[Arbeidskosten]],"")))</f>
        <v/>
      </c>
      <c r="AR1448" t="str">
        <f>IF(ISNUMBER(FIND("arbeid",Methode_Keuze)),"",IF(ISNUMBER(FIND("arbeid",Methode_Keuze)),"",IF(Tb_Activiteiten[[#This Row],[Arbeidskosten op basis van IKS]]=1,Tb_Activiteiten[[#Headers],[Arbeidskosten op basis van IKS]],"")))</f>
        <v/>
      </c>
      <c r="AS1448" t="str">
        <f>IF(ISNUMBER(FIND("overige",Methode_Keuze)),"",IF(Tb_Activiteiten[[#This Row],[Kosten derden exclusief btw]]=1,Tb_Activiteiten[[#Headers],[Kosten derden exclusief btw]],""))</f>
        <v/>
      </c>
      <c r="AT1448" t="str">
        <f>IF(ISNUMBER(FIND("overige",Methode_Keuze)),"",IF(Tb_Activiteiten[[#This Row],[Niet verrekenbare btw]]=1,Tb_Activiteiten[[#Headers],[Niet verrekenbare btw]],""))</f>
        <v/>
      </c>
      <c r="AU1448" t="str">
        <f>IF(ISNUMBER(FIND("overige",Methode_Keuze)),"",IF(Tb_Activiteiten[[#This Row],[Grondkosten]]=1,Tb_Activiteiten[[#Headers],[Grondkosten]],""))</f>
        <v/>
      </c>
      <c r="AV1448" t="str">
        <f>IF(ISNUMBER(FIND("overige",Methode_Keuze)),"",IF(Tb_Activiteiten[[#This Row],[Bijdrage in natura (overige)]]=1,Tb_Activiteiten[[#Headers],[Bijdrage in natura (overige)]],""))</f>
        <v/>
      </c>
      <c r="AW1448" t="str">
        <f>IF(ISNUMBER(FIND("overige",Methode_Keuze)),"",IF(Tb_Activiteiten[[#This Row],[Bijdrage in natura (vrijwilligers)]]=1,Tb_Activiteiten[[#Headers],[Bijdrage in natura (vrijwilligers)]],""))</f>
        <v/>
      </c>
      <c r="AX1448" t="str">
        <f>IF(ISNUMBER(FIND("overige",Methode_Keuze)),"",IF(Tb_Activiteiten[[#This Row],[Afschrijvingskosten]]=1,Tb_Activiteiten[[#Headers],[Afschrijvingskosten]],""))</f>
        <v/>
      </c>
      <c r="AY1448" t="str">
        <f>IF(ISNUMBER(FIND("overige",Methode_Keuze)),"",IF(Tb_Activiteiten[[#This Row],[Vergoeding]]=1,Tb_Activiteiten[[#Headers],[Vergoeding]],""))</f>
        <v/>
      </c>
      <c r="AZ1448" t="str">
        <f>IF(ISNUMBER(FIND("arbeid",Methode_Keuze)),"",IF(Tb_Activiteiten[[#This Row],[Arbeidskosten - vast tarief (excl eigen arbeid)]]=1,Tb_Activiteiten[[#Headers],[Arbeidskosten - vast tarief (excl eigen arbeid)]],""))</f>
        <v/>
      </c>
      <c r="BA1448" t="str">
        <f>IF(ISNUMBER(FIND("overige",Methode_Keuze)),"",IF(Tb_Activiteiten[[#This Row],[Overige kosten]]=1,Tb_Activiteiten[[#Headers],[Overige kosten]],""))</f>
        <v/>
      </c>
    </row>
    <row r="1449" spans="15:53" x14ac:dyDescent="0.25">
      <c r="O1449" s="56"/>
      <c r="Q1449" t="str">
        <f>IFERROR(IF(VLOOKUP(Tb_Activiteiten[[#This Row],[Openstelling]],Tb_Openstelling[],2,0)=1,1,""),"")</f>
        <v/>
      </c>
      <c r="AK1449" t="str">
        <f>IF(ISNUMBER(FIND("arbeid",Methode_Keuze)),"",IF(ISNUMBER(FIND("arbeid",Methode_Keuze)),"",IF(Tb_Activiteiten[[#This Row],[Loonkosten]]=1,Tb_Activiteiten[[#Headers],[Loonkosten]],"")))</f>
        <v/>
      </c>
      <c r="AL1449" t="str">
        <f>IF(ISNUMBER(FIND("arbeid",Methode_Keuze)),"",IF(ISNUMBER(FIND("arbeid",Methode_Keuze)),"",IF(Tb_Activiteiten[[#This Row],[Eigen arbeid]]=1,Tb_Activiteiten[[#Headers],[Eigen arbeid]],"")))</f>
        <v/>
      </c>
      <c r="AM1449" t="str">
        <f>IF(ISNUMBER(FIND("arbeid",Methode_Keuze)),"",IF(ISNUMBER(FIND("arbeid",Methode_Keuze)),"",IF(Tb_Activiteiten[[#This Row],[Projectmedewerker]]=1,Tb_Activiteiten[[#Headers],[Projectmedewerker]],"")))</f>
        <v/>
      </c>
      <c r="AN1449" t="str">
        <f>IF(ISNUMBER(FIND("arbeid",Methode_Keuze)),"",IF(ISNUMBER(FIND("arbeid",Methode_Keuze)),"",IF(Tb_Activiteiten[[#This Row],[Landbouwer]]=1,Tb_Activiteiten[[#Headers],[Landbouwer]],"")))</f>
        <v/>
      </c>
      <c r="AO1449" t="str">
        <f>IF(ISNUMBER(FIND("arbeid",Methode_Keuze)),"",IF(ISNUMBER(FIND("arbeid",Methode_Keuze)),"",IF(Tb_Activiteiten[[#This Row],[Adviseur]]=1,Tb_Activiteiten[[#Headers],[Adviseur]],"")))</f>
        <v/>
      </c>
      <c r="AP1449" t="str">
        <f>IF(ISNUMBER(FIND("arbeid",Methode_Keuze)),"",IF(ISNUMBER(FIND("arbeid",Methode_Keuze)),"",IF(Tb_Activiteiten[[#This Row],[Projectleider/Expert]]=1,Tb_Activiteiten[[#Headers],[Projectleider/Expert]],"")))</f>
        <v/>
      </c>
      <c r="AQ1449" t="str">
        <f>IF(ISNUMBER(FIND("arbeid",Methode_Keuze)),"",IF(ISNUMBER(FIND("arbeid",Methode_Keuze)),"",IF(Tb_Activiteiten[[#This Row],[Arbeidskosten]]=1,Tb_Activiteiten[[#Headers],[Arbeidskosten]],"")))</f>
        <v/>
      </c>
      <c r="AR1449" t="str">
        <f>IF(ISNUMBER(FIND("arbeid",Methode_Keuze)),"",IF(ISNUMBER(FIND("arbeid",Methode_Keuze)),"",IF(Tb_Activiteiten[[#This Row],[Arbeidskosten op basis van IKS]]=1,Tb_Activiteiten[[#Headers],[Arbeidskosten op basis van IKS]],"")))</f>
        <v/>
      </c>
      <c r="AS1449" t="str">
        <f>IF(ISNUMBER(FIND("overige",Methode_Keuze)),"",IF(Tb_Activiteiten[[#This Row],[Kosten derden exclusief btw]]=1,Tb_Activiteiten[[#Headers],[Kosten derden exclusief btw]],""))</f>
        <v/>
      </c>
      <c r="AT1449" t="str">
        <f>IF(ISNUMBER(FIND("overige",Methode_Keuze)),"",IF(Tb_Activiteiten[[#This Row],[Niet verrekenbare btw]]=1,Tb_Activiteiten[[#Headers],[Niet verrekenbare btw]],""))</f>
        <v/>
      </c>
      <c r="AU1449" t="str">
        <f>IF(ISNUMBER(FIND("overige",Methode_Keuze)),"",IF(Tb_Activiteiten[[#This Row],[Grondkosten]]=1,Tb_Activiteiten[[#Headers],[Grondkosten]],""))</f>
        <v/>
      </c>
      <c r="AV1449" t="str">
        <f>IF(ISNUMBER(FIND("overige",Methode_Keuze)),"",IF(Tb_Activiteiten[[#This Row],[Bijdrage in natura (overige)]]=1,Tb_Activiteiten[[#Headers],[Bijdrage in natura (overige)]],""))</f>
        <v/>
      </c>
      <c r="AW1449" t="str">
        <f>IF(ISNUMBER(FIND("overige",Methode_Keuze)),"",IF(Tb_Activiteiten[[#This Row],[Bijdrage in natura (vrijwilligers)]]=1,Tb_Activiteiten[[#Headers],[Bijdrage in natura (vrijwilligers)]],""))</f>
        <v/>
      </c>
      <c r="AX1449" t="str">
        <f>IF(ISNUMBER(FIND("overige",Methode_Keuze)),"",IF(Tb_Activiteiten[[#This Row],[Afschrijvingskosten]]=1,Tb_Activiteiten[[#Headers],[Afschrijvingskosten]],""))</f>
        <v/>
      </c>
      <c r="AY1449" t="str">
        <f>IF(ISNUMBER(FIND("overige",Methode_Keuze)),"",IF(Tb_Activiteiten[[#This Row],[Vergoeding]]=1,Tb_Activiteiten[[#Headers],[Vergoeding]],""))</f>
        <v/>
      </c>
      <c r="AZ1449" t="str">
        <f>IF(ISNUMBER(FIND("arbeid",Methode_Keuze)),"",IF(Tb_Activiteiten[[#This Row],[Arbeidskosten - vast tarief (excl eigen arbeid)]]=1,Tb_Activiteiten[[#Headers],[Arbeidskosten - vast tarief (excl eigen arbeid)]],""))</f>
        <v/>
      </c>
      <c r="BA1449" t="str">
        <f>IF(ISNUMBER(FIND("overige",Methode_Keuze)),"",IF(Tb_Activiteiten[[#This Row],[Overige kosten]]=1,Tb_Activiteiten[[#Headers],[Overige kosten]],""))</f>
        <v/>
      </c>
    </row>
    <row r="1450" spans="15:53" x14ac:dyDescent="0.25">
      <c r="O1450" s="56"/>
      <c r="Q1450" t="str">
        <f>IFERROR(IF(VLOOKUP(Tb_Activiteiten[[#This Row],[Openstelling]],Tb_Openstelling[],2,0)=1,1,""),"")</f>
        <v/>
      </c>
      <c r="AK1450" t="str">
        <f>IF(ISNUMBER(FIND("arbeid",Methode_Keuze)),"",IF(ISNUMBER(FIND("arbeid",Methode_Keuze)),"",IF(Tb_Activiteiten[[#This Row],[Loonkosten]]=1,Tb_Activiteiten[[#Headers],[Loonkosten]],"")))</f>
        <v/>
      </c>
      <c r="AL1450" t="str">
        <f>IF(ISNUMBER(FIND("arbeid",Methode_Keuze)),"",IF(ISNUMBER(FIND("arbeid",Methode_Keuze)),"",IF(Tb_Activiteiten[[#This Row],[Eigen arbeid]]=1,Tb_Activiteiten[[#Headers],[Eigen arbeid]],"")))</f>
        <v/>
      </c>
      <c r="AM1450" t="str">
        <f>IF(ISNUMBER(FIND("arbeid",Methode_Keuze)),"",IF(ISNUMBER(FIND("arbeid",Methode_Keuze)),"",IF(Tb_Activiteiten[[#This Row],[Projectmedewerker]]=1,Tb_Activiteiten[[#Headers],[Projectmedewerker]],"")))</f>
        <v/>
      </c>
      <c r="AN1450" t="str">
        <f>IF(ISNUMBER(FIND("arbeid",Methode_Keuze)),"",IF(ISNUMBER(FIND("arbeid",Methode_Keuze)),"",IF(Tb_Activiteiten[[#This Row],[Landbouwer]]=1,Tb_Activiteiten[[#Headers],[Landbouwer]],"")))</f>
        <v/>
      </c>
      <c r="AO1450" t="str">
        <f>IF(ISNUMBER(FIND("arbeid",Methode_Keuze)),"",IF(ISNUMBER(FIND("arbeid",Methode_Keuze)),"",IF(Tb_Activiteiten[[#This Row],[Adviseur]]=1,Tb_Activiteiten[[#Headers],[Adviseur]],"")))</f>
        <v/>
      </c>
      <c r="AP1450" t="str">
        <f>IF(ISNUMBER(FIND("arbeid",Methode_Keuze)),"",IF(ISNUMBER(FIND("arbeid",Methode_Keuze)),"",IF(Tb_Activiteiten[[#This Row],[Projectleider/Expert]]=1,Tb_Activiteiten[[#Headers],[Projectleider/Expert]],"")))</f>
        <v/>
      </c>
      <c r="AQ1450" t="str">
        <f>IF(ISNUMBER(FIND("arbeid",Methode_Keuze)),"",IF(ISNUMBER(FIND("arbeid",Methode_Keuze)),"",IF(Tb_Activiteiten[[#This Row],[Arbeidskosten]]=1,Tb_Activiteiten[[#Headers],[Arbeidskosten]],"")))</f>
        <v/>
      </c>
      <c r="AR1450" t="str">
        <f>IF(ISNUMBER(FIND("arbeid",Methode_Keuze)),"",IF(ISNUMBER(FIND("arbeid",Methode_Keuze)),"",IF(Tb_Activiteiten[[#This Row],[Arbeidskosten op basis van IKS]]=1,Tb_Activiteiten[[#Headers],[Arbeidskosten op basis van IKS]],"")))</f>
        <v/>
      </c>
      <c r="AS1450" t="str">
        <f>IF(ISNUMBER(FIND("overige",Methode_Keuze)),"",IF(Tb_Activiteiten[[#This Row],[Kosten derden exclusief btw]]=1,Tb_Activiteiten[[#Headers],[Kosten derden exclusief btw]],""))</f>
        <v/>
      </c>
      <c r="AT1450" t="str">
        <f>IF(ISNUMBER(FIND("overige",Methode_Keuze)),"",IF(Tb_Activiteiten[[#This Row],[Niet verrekenbare btw]]=1,Tb_Activiteiten[[#Headers],[Niet verrekenbare btw]],""))</f>
        <v/>
      </c>
      <c r="AU1450" t="str">
        <f>IF(ISNUMBER(FIND("overige",Methode_Keuze)),"",IF(Tb_Activiteiten[[#This Row],[Grondkosten]]=1,Tb_Activiteiten[[#Headers],[Grondkosten]],""))</f>
        <v/>
      </c>
      <c r="AV1450" t="str">
        <f>IF(ISNUMBER(FIND("overige",Methode_Keuze)),"",IF(Tb_Activiteiten[[#This Row],[Bijdrage in natura (overige)]]=1,Tb_Activiteiten[[#Headers],[Bijdrage in natura (overige)]],""))</f>
        <v/>
      </c>
      <c r="AW1450" t="str">
        <f>IF(ISNUMBER(FIND("overige",Methode_Keuze)),"",IF(Tb_Activiteiten[[#This Row],[Bijdrage in natura (vrijwilligers)]]=1,Tb_Activiteiten[[#Headers],[Bijdrage in natura (vrijwilligers)]],""))</f>
        <v/>
      </c>
      <c r="AX1450" t="str">
        <f>IF(ISNUMBER(FIND("overige",Methode_Keuze)),"",IF(Tb_Activiteiten[[#This Row],[Afschrijvingskosten]]=1,Tb_Activiteiten[[#Headers],[Afschrijvingskosten]],""))</f>
        <v/>
      </c>
      <c r="AY1450" t="str">
        <f>IF(ISNUMBER(FIND("overige",Methode_Keuze)),"",IF(Tb_Activiteiten[[#This Row],[Vergoeding]]=1,Tb_Activiteiten[[#Headers],[Vergoeding]],""))</f>
        <v/>
      </c>
      <c r="AZ1450" t="str">
        <f>IF(ISNUMBER(FIND("arbeid",Methode_Keuze)),"",IF(Tb_Activiteiten[[#This Row],[Arbeidskosten - vast tarief (excl eigen arbeid)]]=1,Tb_Activiteiten[[#Headers],[Arbeidskosten - vast tarief (excl eigen arbeid)]],""))</f>
        <v/>
      </c>
      <c r="BA1450" t="str">
        <f>IF(ISNUMBER(FIND("overige",Methode_Keuze)),"",IF(Tb_Activiteiten[[#This Row],[Overige kosten]]=1,Tb_Activiteiten[[#Headers],[Overige kosten]],""))</f>
        <v/>
      </c>
    </row>
    <row r="1451" spans="15:53" x14ac:dyDescent="0.25">
      <c r="O1451" s="56"/>
      <c r="Q1451" t="str">
        <f>IFERROR(IF(VLOOKUP(Tb_Activiteiten[[#This Row],[Openstelling]],Tb_Openstelling[],2,0)=1,1,""),"")</f>
        <v/>
      </c>
      <c r="AK1451" t="str">
        <f>IF(ISNUMBER(FIND("arbeid",Methode_Keuze)),"",IF(ISNUMBER(FIND("arbeid",Methode_Keuze)),"",IF(Tb_Activiteiten[[#This Row],[Loonkosten]]=1,Tb_Activiteiten[[#Headers],[Loonkosten]],"")))</f>
        <v/>
      </c>
      <c r="AL1451" t="str">
        <f>IF(ISNUMBER(FIND("arbeid",Methode_Keuze)),"",IF(ISNUMBER(FIND("arbeid",Methode_Keuze)),"",IF(Tb_Activiteiten[[#This Row],[Eigen arbeid]]=1,Tb_Activiteiten[[#Headers],[Eigen arbeid]],"")))</f>
        <v/>
      </c>
      <c r="AM1451" t="str">
        <f>IF(ISNUMBER(FIND("arbeid",Methode_Keuze)),"",IF(ISNUMBER(FIND("arbeid",Methode_Keuze)),"",IF(Tb_Activiteiten[[#This Row],[Projectmedewerker]]=1,Tb_Activiteiten[[#Headers],[Projectmedewerker]],"")))</f>
        <v/>
      </c>
      <c r="AN1451" t="str">
        <f>IF(ISNUMBER(FIND("arbeid",Methode_Keuze)),"",IF(ISNUMBER(FIND("arbeid",Methode_Keuze)),"",IF(Tb_Activiteiten[[#This Row],[Landbouwer]]=1,Tb_Activiteiten[[#Headers],[Landbouwer]],"")))</f>
        <v/>
      </c>
      <c r="AO1451" t="str">
        <f>IF(ISNUMBER(FIND("arbeid",Methode_Keuze)),"",IF(ISNUMBER(FIND("arbeid",Methode_Keuze)),"",IF(Tb_Activiteiten[[#This Row],[Adviseur]]=1,Tb_Activiteiten[[#Headers],[Adviseur]],"")))</f>
        <v/>
      </c>
      <c r="AP1451" t="str">
        <f>IF(ISNUMBER(FIND("arbeid",Methode_Keuze)),"",IF(ISNUMBER(FIND("arbeid",Methode_Keuze)),"",IF(Tb_Activiteiten[[#This Row],[Projectleider/Expert]]=1,Tb_Activiteiten[[#Headers],[Projectleider/Expert]],"")))</f>
        <v/>
      </c>
      <c r="AQ1451" t="str">
        <f>IF(ISNUMBER(FIND("arbeid",Methode_Keuze)),"",IF(ISNUMBER(FIND("arbeid",Methode_Keuze)),"",IF(Tb_Activiteiten[[#This Row],[Arbeidskosten]]=1,Tb_Activiteiten[[#Headers],[Arbeidskosten]],"")))</f>
        <v/>
      </c>
      <c r="AR1451" t="str">
        <f>IF(ISNUMBER(FIND("arbeid",Methode_Keuze)),"",IF(ISNUMBER(FIND("arbeid",Methode_Keuze)),"",IF(Tb_Activiteiten[[#This Row],[Arbeidskosten op basis van IKS]]=1,Tb_Activiteiten[[#Headers],[Arbeidskosten op basis van IKS]],"")))</f>
        <v/>
      </c>
      <c r="AS1451" t="str">
        <f>IF(ISNUMBER(FIND("overige",Methode_Keuze)),"",IF(Tb_Activiteiten[[#This Row],[Kosten derden exclusief btw]]=1,Tb_Activiteiten[[#Headers],[Kosten derden exclusief btw]],""))</f>
        <v/>
      </c>
      <c r="AT1451" t="str">
        <f>IF(ISNUMBER(FIND("overige",Methode_Keuze)),"",IF(Tb_Activiteiten[[#This Row],[Niet verrekenbare btw]]=1,Tb_Activiteiten[[#Headers],[Niet verrekenbare btw]],""))</f>
        <v/>
      </c>
      <c r="AU1451" t="str">
        <f>IF(ISNUMBER(FIND("overige",Methode_Keuze)),"",IF(Tb_Activiteiten[[#This Row],[Grondkosten]]=1,Tb_Activiteiten[[#Headers],[Grondkosten]],""))</f>
        <v/>
      </c>
      <c r="AV1451" t="str">
        <f>IF(ISNUMBER(FIND("overige",Methode_Keuze)),"",IF(Tb_Activiteiten[[#This Row],[Bijdrage in natura (overige)]]=1,Tb_Activiteiten[[#Headers],[Bijdrage in natura (overige)]],""))</f>
        <v/>
      </c>
      <c r="AW1451" t="str">
        <f>IF(ISNUMBER(FIND("overige",Methode_Keuze)),"",IF(Tb_Activiteiten[[#This Row],[Bijdrage in natura (vrijwilligers)]]=1,Tb_Activiteiten[[#Headers],[Bijdrage in natura (vrijwilligers)]],""))</f>
        <v/>
      </c>
      <c r="AX1451" t="str">
        <f>IF(ISNUMBER(FIND("overige",Methode_Keuze)),"",IF(Tb_Activiteiten[[#This Row],[Afschrijvingskosten]]=1,Tb_Activiteiten[[#Headers],[Afschrijvingskosten]],""))</f>
        <v/>
      </c>
      <c r="AY1451" t="str">
        <f>IF(ISNUMBER(FIND("overige",Methode_Keuze)),"",IF(Tb_Activiteiten[[#This Row],[Vergoeding]]=1,Tb_Activiteiten[[#Headers],[Vergoeding]],""))</f>
        <v/>
      </c>
      <c r="AZ1451" t="str">
        <f>IF(ISNUMBER(FIND("arbeid",Methode_Keuze)),"",IF(Tb_Activiteiten[[#This Row],[Arbeidskosten - vast tarief (excl eigen arbeid)]]=1,Tb_Activiteiten[[#Headers],[Arbeidskosten - vast tarief (excl eigen arbeid)]],""))</f>
        <v/>
      </c>
      <c r="BA1451" t="str">
        <f>IF(ISNUMBER(FIND("overige",Methode_Keuze)),"",IF(Tb_Activiteiten[[#This Row],[Overige kosten]]=1,Tb_Activiteiten[[#Headers],[Overige kosten]],""))</f>
        <v/>
      </c>
    </row>
    <row r="1452" spans="15:53" x14ac:dyDescent="0.25">
      <c r="O1452" s="56"/>
      <c r="Q1452" t="str">
        <f>IFERROR(IF(VLOOKUP(Tb_Activiteiten[[#This Row],[Openstelling]],Tb_Openstelling[],2,0)=1,1,""),"")</f>
        <v/>
      </c>
      <c r="AK1452" t="str">
        <f>IF(ISNUMBER(FIND("arbeid",Methode_Keuze)),"",IF(ISNUMBER(FIND("arbeid",Methode_Keuze)),"",IF(Tb_Activiteiten[[#This Row],[Loonkosten]]=1,Tb_Activiteiten[[#Headers],[Loonkosten]],"")))</f>
        <v/>
      </c>
      <c r="AL1452" t="str">
        <f>IF(ISNUMBER(FIND("arbeid",Methode_Keuze)),"",IF(ISNUMBER(FIND("arbeid",Methode_Keuze)),"",IF(Tb_Activiteiten[[#This Row],[Eigen arbeid]]=1,Tb_Activiteiten[[#Headers],[Eigen arbeid]],"")))</f>
        <v/>
      </c>
      <c r="AM1452" t="str">
        <f>IF(ISNUMBER(FIND("arbeid",Methode_Keuze)),"",IF(ISNUMBER(FIND("arbeid",Methode_Keuze)),"",IF(Tb_Activiteiten[[#This Row],[Projectmedewerker]]=1,Tb_Activiteiten[[#Headers],[Projectmedewerker]],"")))</f>
        <v/>
      </c>
      <c r="AN1452" t="str">
        <f>IF(ISNUMBER(FIND("arbeid",Methode_Keuze)),"",IF(ISNUMBER(FIND("arbeid",Methode_Keuze)),"",IF(Tb_Activiteiten[[#This Row],[Landbouwer]]=1,Tb_Activiteiten[[#Headers],[Landbouwer]],"")))</f>
        <v/>
      </c>
      <c r="AO1452" t="str">
        <f>IF(ISNUMBER(FIND("arbeid",Methode_Keuze)),"",IF(ISNUMBER(FIND("arbeid",Methode_Keuze)),"",IF(Tb_Activiteiten[[#This Row],[Adviseur]]=1,Tb_Activiteiten[[#Headers],[Adviseur]],"")))</f>
        <v/>
      </c>
      <c r="AP1452" t="str">
        <f>IF(ISNUMBER(FIND("arbeid",Methode_Keuze)),"",IF(ISNUMBER(FIND("arbeid",Methode_Keuze)),"",IF(Tb_Activiteiten[[#This Row],[Projectleider/Expert]]=1,Tb_Activiteiten[[#Headers],[Projectleider/Expert]],"")))</f>
        <v/>
      </c>
      <c r="AQ1452" t="str">
        <f>IF(ISNUMBER(FIND("arbeid",Methode_Keuze)),"",IF(ISNUMBER(FIND("arbeid",Methode_Keuze)),"",IF(Tb_Activiteiten[[#This Row],[Arbeidskosten]]=1,Tb_Activiteiten[[#Headers],[Arbeidskosten]],"")))</f>
        <v/>
      </c>
      <c r="AR1452" t="str">
        <f>IF(ISNUMBER(FIND("arbeid",Methode_Keuze)),"",IF(ISNUMBER(FIND("arbeid",Methode_Keuze)),"",IF(Tb_Activiteiten[[#This Row],[Arbeidskosten op basis van IKS]]=1,Tb_Activiteiten[[#Headers],[Arbeidskosten op basis van IKS]],"")))</f>
        <v/>
      </c>
      <c r="AS1452" t="str">
        <f>IF(ISNUMBER(FIND("overige",Methode_Keuze)),"",IF(Tb_Activiteiten[[#This Row],[Kosten derden exclusief btw]]=1,Tb_Activiteiten[[#Headers],[Kosten derden exclusief btw]],""))</f>
        <v/>
      </c>
      <c r="AT1452" t="str">
        <f>IF(ISNUMBER(FIND("overige",Methode_Keuze)),"",IF(Tb_Activiteiten[[#This Row],[Niet verrekenbare btw]]=1,Tb_Activiteiten[[#Headers],[Niet verrekenbare btw]],""))</f>
        <v/>
      </c>
      <c r="AU1452" t="str">
        <f>IF(ISNUMBER(FIND("overige",Methode_Keuze)),"",IF(Tb_Activiteiten[[#This Row],[Grondkosten]]=1,Tb_Activiteiten[[#Headers],[Grondkosten]],""))</f>
        <v/>
      </c>
      <c r="AV1452" t="str">
        <f>IF(ISNUMBER(FIND("overige",Methode_Keuze)),"",IF(Tb_Activiteiten[[#This Row],[Bijdrage in natura (overige)]]=1,Tb_Activiteiten[[#Headers],[Bijdrage in natura (overige)]],""))</f>
        <v/>
      </c>
      <c r="AW1452" t="str">
        <f>IF(ISNUMBER(FIND("overige",Methode_Keuze)),"",IF(Tb_Activiteiten[[#This Row],[Bijdrage in natura (vrijwilligers)]]=1,Tb_Activiteiten[[#Headers],[Bijdrage in natura (vrijwilligers)]],""))</f>
        <v/>
      </c>
      <c r="AX1452" t="str">
        <f>IF(ISNUMBER(FIND("overige",Methode_Keuze)),"",IF(Tb_Activiteiten[[#This Row],[Afschrijvingskosten]]=1,Tb_Activiteiten[[#Headers],[Afschrijvingskosten]],""))</f>
        <v/>
      </c>
      <c r="AY1452" t="str">
        <f>IF(ISNUMBER(FIND("overige",Methode_Keuze)),"",IF(Tb_Activiteiten[[#This Row],[Vergoeding]]=1,Tb_Activiteiten[[#Headers],[Vergoeding]],""))</f>
        <v/>
      </c>
      <c r="AZ1452" t="str">
        <f>IF(ISNUMBER(FIND("arbeid",Methode_Keuze)),"",IF(Tb_Activiteiten[[#This Row],[Arbeidskosten - vast tarief (excl eigen arbeid)]]=1,Tb_Activiteiten[[#Headers],[Arbeidskosten - vast tarief (excl eigen arbeid)]],""))</f>
        <v/>
      </c>
      <c r="BA1452" t="str">
        <f>IF(ISNUMBER(FIND("overige",Methode_Keuze)),"",IF(Tb_Activiteiten[[#This Row],[Overige kosten]]=1,Tb_Activiteiten[[#Headers],[Overige kosten]],""))</f>
        <v/>
      </c>
    </row>
    <row r="1453" spans="15:53" x14ac:dyDescent="0.25">
      <c r="O1453" s="56"/>
      <c r="Q1453" t="str">
        <f>IFERROR(IF(VLOOKUP(Tb_Activiteiten[[#This Row],[Openstelling]],Tb_Openstelling[],2,0)=1,1,""),"")</f>
        <v/>
      </c>
      <c r="AK1453" t="str">
        <f>IF(ISNUMBER(FIND("arbeid",Methode_Keuze)),"",IF(ISNUMBER(FIND("arbeid",Methode_Keuze)),"",IF(Tb_Activiteiten[[#This Row],[Loonkosten]]=1,Tb_Activiteiten[[#Headers],[Loonkosten]],"")))</f>
        <v/>
      </c>
      <c r="AL1453" t="str">
        <f>IF(ISNUMBER(FIND("arbeid",Methode_Keuze)),"",IF(ISNUMBER(FIND("arbeid",Methode_Keuze)),"",IF(Tb_Activiteiten[[#This Row],[Eigen arbeid]]=1,Tb_Activiteiten[[#Headers],[Eigen arbeid]],"")))</f>
        <v/>
      </c>
      <c r="AM1453" t="str">
        <f>IF(ISNUMBER(FIND("arbeid",Methode_Keuze)),"",IF(ISNUMBER(FIND("arbeid",Methode_Keuze)),"",IF(Tb_Activiteiten[[#This Row],[Projectmedewerker]]=1,Tb_Activiteiten[[#Headers],[Projectmedewerker]],"")))</f>
        <v/>
      </c>
      <c r="AN1453" t="str">
        <f>IF(ISNUMBER(FIND("arbeid",Methode_Keuze)),"",IF(ISNUMBER(FIND("arbeid",Methode_Keuze)),"",IF(Tb_Activiteiten[[#This Row],[Landbouwer]]=1,Tb_Activiteiten[[#Headers],[Landbouwer]],"")))</f>
        <v/>
      </c>
      <c r="AO1453" t="str">
        <f>IF(ISNUMBER(FIND("arbeid",Methode_Keuze)),"",IF(ISNUMBER(FIND("arbeid",Methode_Keuze)),"",IF(Tb_Activiteiten[[#This Row],[Adviseur]]=1,Tb_Activiteiten[[#Headers],[Adviseur]],"")))</f>
        <v/>
      </c>
      <c r="AP1453" t="str">
        <f>IF(ISNUMBER(FIND("arbeid",Methode_Keuze)),"",IF(ISNUMBER(FIND("arbeid",Methode_Keuze)),"",IF(Tb_Activiteiten[[#This Row],[Projectleider/Expert]]=1,Tb_Activiteiten[[#Headers],[Projectleider/Expert]],"")))</f>
        <v/>
      </c>
      <c r="AQ1453" t="str">
        <f>IF(ISNUMBER(FIND("arbeid",Methode_Keuze)),"",IF(ISNUMBER(FIND("arbeid",Methode_Keuze)),"",IF(Tb_Activiteiten[[#This Row],[Arbeidskosten]]=1,Tb_Activiteiten[[#Headers],[Arbeidskosten]],"")))</f>
        <v/>
      </c>
      <c r="AR1453" t="str">
        <f>IF(ISNUMBER(FIND("arbeid",Methode_Keuze)),"",IF(ISNUMBER(FIND("arbeid",Methode_Keuze)),"",IF(Tb_Activiteiten[[#This Row],[Arbeidskosten op basis van IKS]]=1,Tb_Activiteiten[[#Headers],[Arbeidskosten op basis van IKS]],"")))</f>
        <v/>
      </c>
      <c r="AS1453" t="str">
        <f>IF(ISNUMBER(FIND("overige",Methode_Keuze)),"",IF(Tb_Activiteiten[[#This Row],[Kosten derden exclusief btw]]=1,Tb_Activiteiten[[#Headers],[Kosten derden exclusief btw]],""))</f>
        <v/>
      </c>
      <c r="AT1453" t="str">
        <f>IF(ISNUMBER(FIND("overige",Methode_Keuze)),"",IF(Tb_Activiteiten[[#This Row],[Niet verrekenbare btw]]=1,Tb_Activiteiten[[#Headers],[Niet verrekenbare btw]],""))</f>
        <v/>
      </c>
      <c r="AU1453" t="str">
        <f>IF(ISNUMBER(FIND("overige",Methode_Keuze)),"",IF(Tb_Activiteiten[[#This Row],[Grondkosten]]=1,Tb_Activiteiten[[#Headers],[Grondkosten]],""))</f>
        <v/>
      </c>
      <c r="AV1453" t="str">
        <f>IF(ISNUMBER(FIND("overige",Methode_Keuze)),"",IF(Tb_Activiteiten[[#This Row],[Bijdrage in natura (overige)]]=1,Tb_Activiteiten[[#Headers],[Bijdrage in natura (overige)]],""))</f>
        <v/>
      </c>
      <c r="AW1453" t="str">
        <f>IF(ISNUMBER(FIND("overige",Methode_Keuze)),"",IF(Tb_Activiteiten[[#This Row],[Bijdrage in natura (vrijwilligers)]]=1,Tb_Activiteiten[[#Headers],[Bijdrage in natura (vrijwilligers)]],""))</f>
        <v/>
      </c>
      <c r="AX1453" t="str">
        <f>IF(ISNUMBER(FIND("overige",Methode_Keuze)),"",IF(Tb_Activiteiten[[#This Row],[Afschrijvingskosten]]=1,Tb_Activiteiten[[#Headers],[Afschrijvingskosten]],""))</f>
        <v/>
      </c>
      <c r="AY1453" t="str">
        <f>IF(ISNUMBER(FIND("overige",Methode_Keuze)),"",IF(Tb_Activiteiten[[#This Row],[Vergoeding]]=1,Tb_Activiteiten[[#Headers],[Vergoeding]],""))</f>
        <v/>
      </c>
      <c r="AZ1453" t="str">
        <f>IF(ISNUMBER(FIND("arbeid",Methode_Keuze)),"",IF(Tb_Activiteiten[[#This Row],[Arbeidskosten - vast tarief (excl eigen arbeid)]]=1,Tb_Activiteiten[[#Headers],[Arbeidskosten - vast tarief (excl eigen arbeid)]],""))</f>
        <v/>
      </c>
      <c r="BA1453" t="str">
        <f>IF(ISNUMBER(FIND("overige",Methode_Keuze)),"",IF(Tb_Activiteiten[[#This Row],[Overige kosten]]=1,Tb_Activiteiten[[#Headers],[Overige kosten]],""))</f>
        <v/>
      </c>
    </row>
    <row r="1454" spans="15:53" x14ac:dyDescent="0.25">
      <c r="O1454" s="56"/>
      <c r="Q1454" t="str">
        <f>IFERROR(IF(VLOOKUP(Tb_Activiteiten[[#This Row],[Openstelling]],Tb_Openstelling[],2,0)=1,1,""),"")</f>
        <v/>
      </c>
      <c r="AK1454" t="str">
        <f>IF(ISNUMBER(FIND("arbeid",Methode_Keuze)),"",IF(ISNUMBER(FIND("arbeid",Methode_Keuze)),"",IF(Tb_Activiteiten[[#This Row],[Loonkosten]]=1,Tb_Activiteiten[[#Headers],[Loonkosten]],"")))</f>
        <v/>
      </c>
      <c r="AL1454" t="str">
        <f>IF(ISNUMBER(FIND("arbeid",Methode_Keuze)),"",IF(ISNUMBER(FIND("arbeid",Methode_Keuze)),"",IF(Tb_Activiteiten[[#This Row],[Eigen arbeid]]=1,Tb_Activiteiten[[#Headers],[Eigen arbeid]],"")))</f>
        <v/>
      </c>
      <c r="AM1454" t="str">
        <f>IF(ISNUMBER(FIND("arbeid",Methode_Keuze)),"",IF(ISNUMBER(FIND("arbeid",Methode_Keuze)),"",IF(Tb_Activiteiten[[#This Row],[Projectmedewerker]]=1,Tb_Activiteiten[[#Headers],[Projectmedewerker]],"")))</f>
        <v/>
      </c>
      <c r="AN1454" t="str">
        <f>IF(ISNUMBER(FIND("arbeid",Methode_Keuze)),"",IF(ISNUMBER(FIND("arbeid",Methode_Keuze)),"",IF(Tb_Activiteiten[[#This Row],[Landbouwer]]=1,Tb_Activiteiten[[#Headers],[Landbouwer]],"")))</f>
        <v/>
      </c>
      <c r="AO1454" t="str">
        <f>IF(ISNUMBER(FIND("arbeid",Methode_Keuze)),"",IF(ISNUMBER(FIND("arbeid",Methode_Keuze)),"",IF(Tb_Activiteiten[[#This Row],[Adviseur]]=1,Tb_Activiteiten[[#Headers],[Adviseur]],"")))</f>
        <v/>
      </c>
      <c r="AP1454" t="str">
        <f>IF(ISNUMBER(FIND("arbeid",Methode_Keuze)),"",IF(ISNUMBER(FIND("arbeid",Methode_Keuze)),"",IF(Tb_Activiteiten[[#This Row],[Projectleider/Expert]]=1,Tb_Activiteiten[[#Headers],[Projectleider/Expert]],"")))</f>
        <v/>
      </c>
      <c r="AQ1454" t="str">
        <f>IF(ISNUMBER(FIND("arbeid",Methode_Keuze)),"",IF(ISNUMBER(FIND("arbeid",Methode_Keuze)),"",IF(Tb_Activiteiten[[#This Row],[Arbeidskosten]]=1,Tb_Activiteiten[[#Headers],[Arbeidskosten]],"")))</f>
        <v/>
      </c>
      <c r="AR1454" t="str">
        <f>IF(ISNUMBER(FIND("arbeid",Methode_Keuze)),"",IF(ISNUMBER(FIND("arbeid",Methode_Keuze)),"",IF(Tb_Activiteiten[[#This Row],[Arbeidskosten op basis van IKS]]=1,Tb_Activiteiten[[#Headers],[Arbeidskosten op basis van IKS]],"")))</f>
        <v/>
      </c>
      <c r="AS1454" t="str">
        <f>IF(ISNUMBER(FIND("overige",Methode_Keuze)),"",IF(Tb_Activiteiten[[#This Row],[Kosten derden exclusief btw]]=1,Tb_Activiteiten[[#Headers],[Kosten derden exclusief btw]],""))</f>
        <v/>
      </c>
      <c r="AT1454" t="str">
        <f>IF(ISNUMBER(FIND("overige",Methode_Keuze)),"",IF(Tb_Activiteiten[[#This Row],[Niet verrekenbare btw]]=1,Tb_Activiteiten[[#Headers],[Niet verrekenbare btw]],""))</f>
        <v/>
      </c>
      <c r="AU1454" t="str">
        <f>IF(ISNUMBER(FIND("overige",Methode_Keuze)),"",IF(Tb_Activiteiten[[#This Row],[Grondkosten]]=1,Tb_Activiteiten[[#Headers],[Grondkosten]],""))</f>
        <v/>
      </c>
      <c r="AV1454" t="str">
        <f>IF(ISNUMBER(FIND("overige",Methode_Keuze)),"",IF(Tb_Activiteiten[[#This Row],[Bijdrage in natura (overige)]]=1,Tb_Activiteiten[[#Headers],[Bijdrage in natura (overige)]],""))</f>
        <v/>
      </c>
      <c r="AW1454" t="str">
        <f>IF(ISNUMBER(FIND("overige",Methode_Keuze)),"",IF(Tb_Activiteiten[[#This Row],[Bijdrage in natura (vrijwilligers)]]=1,Tb_Activiteiten[[#Headers],[Bijdrage in natura (vrijwilligers)]],""))</f>
        <v/>
      </c>
      <c r="AX1454" t="str">
        <f>IF(ISNUMBER(FIND("overige",Methode_Keuze)),"",IF(Tb_Activiteiten[[#This Row],[Afschrijvingskosten]]=1,Tb_Activiteiten[[#Headers],[Afschrijvingskosten]],""))</f>
        <v/>
      </c>
      <c r="AY1454" t="str">
        <f>IF(ISNUMBER(FIND("overige",Methode_Keuze)),"",IF(Tb_Activiteiten[[#This Row],[Vergoeding]]=1,Tb_Activiteiten[[#Headers],[Vergoeding]],""))</f>
        <v/>
      </c>
      <c r="AZ1454" t="str">
        <f>IF(ISNUMBER(FIND("arbeid",Methode_Keuze)),"",IF(Tb_Activiteiten[[#This Row],[Arbeidskosten - vast tarief (excl eigen arbeid)]]=1,Tb_Activiteiten[[#Headers],[Arbeidskosten - vast tarief (excl eigen arbeid)]],""))</f>
        <v/>
      </c>
      <c r="BA1454" t="str">
        <f>IF(ISNUMBER(FIND("overige",Methode_Keuze)),"",IF(Tb_Activiteiten[[#This Row],[Overige kosten]]=1,Tb_Activiteiten[[#Headers],[Overige kosten]],""))</f>
        <v/>
      </c>
    </row>
    <row r="1455" spans="15:53" x14ac:dyDescent="0.25">
      <c r="O1455" s="56"/>
      <c r="Q1455" t="str">
        <f>IFERROR(IF(VLOOKUP(Tb_Activiteiten[[#This Row],[Openstelling]],Tb_Openstelling[],2,0)=1,1,""),"")</f>
        <v/>
      </c>
      <c r="AK1455" t="str">
        <f>IF(ISNUMBER(FIND("arbeid",Methode_Keuze)),"",IF(ISNUMBER(FIND("arbeid",Methode_Keuze)),"",IF(Tb_Activiteiten[[#This Row],[Loonkosten]]=1,Tb_Activiteiten[[#Headers],[Loonkosten]],"")))</f>
        <v/>
      </c>
      <c r="AL1455" t="str">
        <f>IF(ISNUMBER(FIND("arbeid",Methode_Keuze)),"",IF(ISNUMBER(FIND("arbeid",Methode_Keuze)),"",IF(Tb_Activiteiten[[#This Row],[Eigen arbeid]]=1,Tb_Activiteiten[[#Headers],[Eigen arbeid]],"")))</f>
        <v/>
      </c>
      <c r="AM1455" t="str">
        <f>IF(ISNUMBER(FIND("arbeid",Methode_Keuze)),"",IF(ISNUMBER(FIND("arbeid",Methode_Keuze)),"",IF(Tb_Activiteiten[[#This Row],[Projectmedewerker]]=1,Tb_Activiteiten[[#Headers],[Projectmedewerker]],"")))</f>
        <v/>
      </c>
      <c r="AN1455" t="str">
        <f>IF(ISNUMBER(FIND("arbeid",Methode_Keuze)),"",IF(ISNUMBER(FIND("arbeid",Methode_Keuze)),"",IF(Tb_Activiteiten[[#This Row],[Landbouwer]]=1,Tb_Activiteiten[[#Headers],[Landbouwer]],"")))</f>
        <v/>
      </c>
      <c r="AO1455" t="str">
        <f>IF(ISNUMBER(FIND("arbeid",Methode_Keuze)),"",IF(ISNUMBER(FIND("arbeid",Methode_Keuze)),"",IF(Tb_Activiteiten[[#This Row],[Adviseur]]=1,Tb_Activiteiten[[#Headers],[Adviseur]],"")))</f>
        <v/>
      </c>
      <c r="AP1455" t="str">
        <f>IF(ISNUMBER(FIND("arbeid",Methode_Keuze)),"",IF(ISNUMBER(FIND("arbeid",Methode_Keuze)),"",IF(Tb_Activiteiten[[#This Row],[Projectleider/Expert]]=1,Tb_Activiteiten[[#Headers],[Projectleider/Expert]],"")))</f>
        <v/>
      </c>
      <c r="AQ1455" t="str">
        <f>IF(ISNUMBER(FIND("arbeid",Methode_Keuze)),"",IF(ISNUMBER(FIND("arbeid",Methode_Keuze)),"",IF(Tb_Activiteiten[[#This Row],[Arbeidskosten]]=1,Tb_Activiteiten[[#Headers],[Arbeidskosten]],"")))</f>
        <v/>
      </c>
      <c r="AR1455" t="str">
        <f>IF(ISNUMBER(FIND("arbeid",Methode_Keuze)),"",IF(ISNUMBER(FIND("arbeid",Methode_Keuze)),"",IF(Tb_Activiteiten[[#This Row],[Arbeidskosten op basis van IKS]]=1,Tb_Activiteiten[[#Headers],[Arbeidskosten op basis van IKS]],"")))</f>
        <v/>
      </c>
      <c r="AS1455" t="str">
        <f>IF(ISNUMBER(FIND("overige",Methode_Keuze)),"",IF(Tb_Activiteiten[[#This Row],[Kosten derden exclusief btw]]=1,Tb_Activiteiten[[#Headers],[Kosten derden exclusief btw]],""))</f>
        <v/>
      </c>
      <c r="AT1455" t="str">
        <f>IF(ISNUMBER(FIND("overige",Methode_Keuze)),"",IF(Tb_Activiteiten[[#This Row],[Niet verrekenbare btw]]=1,Tb_Activiteiten[[#Headers],[Niet verrekenbare btw]],""))</f>
        <v/>
      </c>
      <c r="AU1455" t="str">
        <f>IF(ISNUMBER(FIND("overige",Methode_Keuze)),"",IF(Tb_Activiteiten[[#This Row],[Grondkosten]]=1,Tb_Activiteiten[[#Headers],[Grondkosten]],""))</f>
        <v/>
      </c>
      <c r="AV1455" t="str">
        <f>IF(ISNUMBER(FIND("overige",Methode_Keuze)),"",IF(Tb_Activiteiten[[#This Row],[Bijdrage in natura (overige)]]=1,Tb_Activiteiten[[#Headers],[Bijdrage in natura (overige)]],""))</f>
        <v/>
      </c>
      <c r="AW1455" t="str">
        <f>IF(ISNUMBER(FIND("overige",Methode_Keuze)),"",IF(Tb_Activiteiten[[#This Row],[Bijdrage in natura (vrijwilligers)]]=1,Tb_Activiteiten[[#Headers],[Bijdrage in natura (vrijwilligers)]],""))</f>
        <v/>
      </c>
      <c r="AX1455" t="str">
        <f>IF(ISNUMBER(FIND("overige",Methode_Keuze)),"",IF(Tb_Activiteiten[[#This Row],[Afschrijvingskosten]]=1,Tb_Activiteiten[[#Headers],[Afschrijvingskosten]],""))</f>
        <v/>
      </c>
      <c r="AY1455" t="str">
        <f>IF(ISNUMBER(FIND("overige",Methode_Keuze)),"",IF(Tb_Activiteiten[[#This Row],[Vergoeding]]=1,Tb_Activiteiten[[#Headers],[Vergoeding]],""))</f>
        <v/>
      </c>
      <c r="AZ1455" t="str">
        <f>IF(ISNUMBER(FIND("arbeid",Methode_Keuze)),"",IF(Tb_Activiteiten[[#This Row],[Arbeidskosten - vast tarief (excl eigen arbeid)]]=1,Tb_Activiteiten[[#Headers],[Arbeidskosten - vast tarief (excl eigen arbeid)]],""))</f>
        <v/>
      </c>
      <c r="BA1455" t="str">
        <f>IF(ISNUMBER(FIND("overige",Methode_Keuze)),"",IF(Tb_Activiteiten[[#This Row],[Overige kosten]]=1,Tb_Activiteiten[[#Headers],[Overige kosten]],""))</f>
        <v/>
      </c>
    </row>
    <row r="1456" spans="15:53" x14ac:dyDescent="0.25">
      <c r="O1456" s="56"/>
      <c r="Q1456" t="str">
        <f>IFERROR(IF(VLOOKUP(Tb_Activiteiten[[#This Row],[Openstelling]],Tb_Openstelling[],2,0)=1,1,""),"")</f>
        <v/>
      </c>
      <c r="AK1456" t="str">
        <f>IF(ISNUMBER(FIND("arbeid",Methode_Keuze)),"",IF(ISNUMBER(FIND("arbeid",Methode_Keuze)),"",IF(Tb_Activiteiten[[#This Row],[Loonkosten]]=1,Tb_Activiteiten[[#Headers],[Loonkosten]],"")))</f>
        <v/>
      </c>
      <c r="AL1456" t="str">
        <f>IF(ISNUMBER(FIND("arbeid",Methode_Keuze)),"",IF(ISNUMBER(FIND("arbeid",Methode_Keuze)),"",IF(Tb_Activiteiten[[#This Row],[Eigen arbeid]]=1,Tb_Activiteiten[[#Headers],[Eigen arbeid]],"")))</f>
        <v/>
      </c>
      <c r="AM1456" t="str">
        <f>IF(ISNUMBER(FIND("arbeid",Methode_Keuze)),"",IF(ISNUMBER(FIND("arbeid",Methode_Keuze)),"",IF(Tb_Activiteiten[[#This Row],[Projectmedewerker]]=1,Tb_Activiteiten[[#Headers],[Projectmedewerker]],"")))</f>
        <v/>
      </c>
      <c r="AN1456" t="str">
        <f>IF(ISNUMBER(FIND("arbeid",Methode_Keuze)),"",IF(ISNUMBER(FIND("arbeid",Methode_Keuze)),"",IF(Tb_Activiteiten[[#This Row],[Landbouwer]]=1,Tb_Activiteiten[[#Headers],[Landbouwer]],"")))</f>
        <v/>
      </c>
      <c r="AO1456" t="str">
        <f>IF(ISNUMBER(FIND("arbeid",Methode_Keuze)),"",IF(ISNUMBER(FIND("arbeid",Methode_Keuze)),"",IF(Tb_Activiteiten[[#This Row],[Adviseur]]=1,Tb_Activiteiten[[#Headers],[Adviseur]],"")))</f>
        <v/>
      </c>
      <c r="AP1456" t="str">
        <f>IF(ISNUMBER(FIND("arbeid",Methode_Keuze)),"",IF(ISNUMBER(FIND("arbeid",Methode_Keuze)),"",IF(Tb_Activiteiten[[#This Row],[Projectleider/Expert]]=1,Tb_Activiteiten[[#Headers],[Projectleider/Expert]],"")))</f>
        <v/>
      </c>
      <c r="AQ1456" t="str">
        <f>IF(ISNUMBER(FIND("arbeid",Methode_Keuze)),"",IF(ISNUMBER(FIND("arbeid",Methode_Keuze)),"",IF(Tb_Activiteiten[[#This Row],[Arbeidskosten]]=1,Tb_Activiteiten[[#Headers],[Arbeidskosten]],"")))</f>
        <v/>
      </c>
      <c r="AR1456" t="str">
        <f>IF(ISNUMBER(FIND("arbeid",Methode_Keuze)),"",IF(ISNUMBER(FIND("arbeid",Methode_Keuze)),"",IF(Tb_Activiteiten[[#This Row],[Arbeidskosten op basis van IKS]]=1,Tb_Activiteiten[[#Headers],[Arbeidskosten op basis van IKS]],"")))</f>
        <v/>
      </c>
      <c r="AS1456" t="str">
        <f>IF(ISNUMBER(FIND("overige",Methode_Keuze)),"",IF(Tb_Activiteiten[[#This Row],[Kosten derden exclusief btw]]=1,Tb_Activiteiten[[#Headers],[Kosten derden exclusief btw]],""))</f>
        <v/>
      </c>
      <c r="AT1456" t="str">
        <f>IF(ISNUMBER(FIND("overige",Methode_Keuze)),"",IF(Tb_Activiteiten[[#This Row],[Niet verrekenbare btw]]=1,Tb_Activiteiten[[#Headers],[Niet verrekenbare btw]],""))</f>
        <v/>
      </c>
      <c r="AU1456" t="str">
        <f>IF(ISNUMBER(FIND("overige",Methode_Keuze)),"",IF(Tb_Activiteiten[[#This Row],[Grondkosten]]=1,Tb_Activiteiten[[#Headers],[Grondkosten]],""))</f>
        <v/>
      </c>
      <c r="AV1456" t="str">
        <f>IF(ISNUMBER(FIND("overige",Methode_Keuze)),"",IF(Tb_Activiteiten[[#This Row],[Bijdrage in natura (overige)]]=1,Tb_Activiteiten[[#Headers],[Bijdrage in natura (overige)]],""))</f>
        <v/>
      </c>
      <c r="AW1456" t="str">
        <f>IF(ISNUMBER(FIND("overige",Methode_Keuze)),"",IF(Tb_Activiteiten[[#This Row],[Bijdrage in natura (vrijwilligers)]]=1,Tb_Activiteiten[[#Headers],[Bijdrage in natura (vrijwilligers)]],""))</f>
        <v/>
      </c>
      <c r="AX1456" t="str">
        <f>IF(ISNUMBER(FIND("overige",Methode_Keuze)),"",IF(Tb_Activiteiten[[#This Row],[Afschrijvingskosten]]=1,Tb_Activiteiten[[#Headers],[Afschrijvingskosten]],""))</f>
        <v/>
      </c>
      <c r="AY1456" t="str">
        <f>IF(ISNUMBER(FIND("overige",Methode_Keuze)),"",IF(Tb_Activiteiten[[#This Row],[Vergoeding]]=1,Tb_Activiteiten[[#Headers],[Vergoeding]],""))</f>
        <v/>
      </c>
      <c r="AZ1456" t="str">
        <f>IF(ISNUMBER(FIND("arbeid",Methode_Keuze)),"",IF(Tb_Activiteiten[[#This Row],[Arbeidskosten - vast tarief (excl eigen arbeid)]]=1,Tb_Activiteiten[[#Headers],[Arbeidskosten - vast tarief (excl eigen arbeid)]],""))</f>
        <v/>
      </c>
      <c r="BA1456" t="str">
        <f>IF(ISNUMBER(FIND("overige",Methode_Keuze)),"",IF(Tb_Activiteiten[[#This Row],[Overige kosten]]=1,Tb_Activiteiten[[#Headers],[Overige kosten]],""))</f>
        <v/>
      </c>
    </row>
    <row r="1457" spans="15:53" x14ac:dyDescent="0.25">
      <c r="O1457" s="56"/>
      <c r="Q1457" t="str">
        <f>IFERROR(IF(VLOOKUP(Tb_Activiteiten[[#This Row],[Openstelling]],Tb_Openstelling[],2,0)=1,1,""),"")</f>
        <v/>
      </c>
      <c r="AK1457" t="str">
        <f>IF(ISNUMBER(FIND("arbeid",Methode_Keuze)),"",IF(ISNUMBER(FIND("arbeid",Methode_Keuze)),"",IF(Tb_Activiteiten[[#This Row],[Loonkosten]]=1,Tb_Activiteiten[[#Headers],[Loonkosten]],"")))</f>
        <v/>
      </c>
      <c r="AL1457" t="str">
        <f>IF(ISNUMBER(FIND("arbeid",Methode_Keuze)),"",IF(ISNUMBER(FIND("arbeid",Methode_Keuze)),"",IF(Tb_Activiteiten[[#This Row],[Eigen arbeid]]=1,Tb_Activiteiten[[#Headers],[Eigen arbeid]],"")))</f>
        <v/>
      </c>
      <c r="AM1457" t="str">
        <f>IF(ISNUMBER(FIND("arbeid",Methode_Keuze)),"",IF(ISNUMBER(FIND("arbeid",Methode_Keuze)),"",IF(Tb_Activiteiten[[#This Row],[Projectmedewerker]]=1,Tb_Activiteiten[[#Headers],[Projectmedewerker]],"")))</f>
        <v/>
      </c>
      <c r="AN1457" t="str">
        <f>IF(ISNUMBER(FIND("arbeid",Methode_Keuze)),"",IF(ISNUMBER(FIND("arbeid",Methode_Keuze)),"",IF(Tb_Activiteiten[[#This Row],[Landbouwer]]=1,Tb_Activiteiten[[#Headers],[Landbouwer]],"")))</f>
        <v/>
      </c>
      <c r="AO1457" t="str">
        <f>IF(ISNUMBER(FIND("arbeid",Methode_Keuze)),"",IF(ISNUMBER(FIND("arbeid",Methode_Keuze)),"",IF(Tb_Activiteiten[[#This Row],[Adviseur]]=1,Tb_Activiteiten[[#Headers],[Adviseur]],"")))</f>
        <v/>
      </c>
      <c r="AP1457" t="str">
        <f>IF(ISNUMBER(FIND("arbeid",Methode_Keuze)),"",IF(ISNUMBER(FIND("arbeid",Methode_Keuze)),"",IF(Tb_Activiteiten[[#This Row],[Projectleider/Expert]]=1,Tb_Activiteiten[[#Headers],[Projectleider/Expert]],"")))</f>
        <v/>
      </c>
      <c r="AQ1457" t="str">
        <f>IF(ISNUMBER(FIND("arbeid",Methode_Keuze)),"",IF(ISNUMBER(FIND("arbeid",Methode_Keuze)),"",IF(Tb_Activiteiten[[#This Row],[Arbeidskosten]]=1,Tb_Activiteiten[[#Headers],[Arbeidskosten]],"")))</f>
        <v/>
      </c>
      <c r="AR1457" t="str">
        <f>IF(ISNUMBER(FIND("arbeid",Methode_Keuze)),"",IF(ISNUMBER(FIND("arbeid",Methode_Keuze)),"",IF(Tb_Activiteiten[[#This Row],[Arbeidskosten op basis van IKS]]=1,Tb_Activiteiten[[#Headers],[Arbeidskosten op basis van IKS]],"")))</f>
        <v/>
      </c>
      <c r="AS1457" t="str">
        <f>IF(ISNUMBER(FIND("overige",Methode_Keuze)),"",IF(Tb_Activiteiten[[#This Row],[Kosten derden exclusief btw]]=1,Tb_Activiteiten[[#Headers],[Kosten derden exclusief btw]],""))</f>
        <v/>
      </c>
      <c r="AT1457" t="str">
        <f>IF(ISNUMBER(FIND("overige",Methode_Keuze)),"",IF(Tb_Activiteiten[[#This Row],[Niet verrekenbare btw]]=1,Tb_Activiteiten[[#Headers],[Niet verrekenbare btw]],""))</f>
        <v/>
      </c>
      <c r="AU1457" t="str">
        <f>IF(ISNUMBER(FIND("overige",Methode_Keuze)),"",IF(Tb_Activiteiten[[#This Row],[Grondkosten]]=1,Tb_Activiteiten[[#Headers],[Grondkosten]],""))</f>
        <v/>
      </c>
      <c r="AV1457" t="str">
        <f>IF(ISNUMBER(FIND("overige",Methode_Keuze)),"",IF(Tb_Activiteiten[[#This Row],[Bijdrage in natura (overige)]]=1,Tb_Activiteiten[[#Headers],[Bijdrage in natura (overige)]],""))</f>
        <v/>
      </c>
      <c r="AW1457" t="str">
        <f>IF(ISNUMBER(FIND("overige",Methode_Keuze)),"",IF(Tb_Activiteiten[[#This Row],[Bijdrage in natura (vrijwilligers)]]=1,Tb_Activiteiten[[#Headers],[Bijdrage in natura (vrijwilligers)]],""))</f>
        <v/>
      </c>
      <c r="AX1457" t="str">
        <f>IF(ISNUMBER(FIND("overige",Methode_Keuze)),"",IF(Tb_Activiteiten[[#This Row],[Afschrijvingskosten]]=1,Tb_Activiteiten[[#Headers],[Afschrijvingskosten]],""))</f>
        <v/>
      </c>
      <c r="AY1457" t="str">
        <f>IF(ISNUMBER(FIND("overige",Methode_Keuze)),"",IF(Tb_Activiteiten[[#This Row],[Vergoeding]]=1,Tb_Activiteiten[[#Headers],[Vergoeding]],""))</f>
        <v/>
      </c>
      <c r="AZ1457" t="str">
        <f>IF(ISNUMBER(FIND("arbeid",Methode_Keuze)),"",IF(Tb_Activiteiten[[#This Row],[Arbeidskosten - vast tarief (excl eigen arbeid)]]=1,Tb_Activiteiten[[#Headers],[Arbeidskosten - vast tarief (excl eigen arbeid)]],""))</f>
        <v/>
      </c>
      <c r="BA1457" t="str">
        <f>IF(ISNUMBER(FIND("overige",Methode_Keuze)),"",IF(Tb_Activiteiten[[#This Row],[Overige kosten]]=1,Tb_Activiteiten[[#Headers],[Overige kosten]],""))</f>
        <v/>
      </c>
    </row>
    <row r="1458" spans="15:53" x14ac:dyDescent="0.25">
      <c r="O1458" s="56"/>
      <c r="Q1458" t="str">
        <f>IFERROR(IF(VLOOKUP(Tb_Activiteiten[[#This Row],[Openstelling]],Tb_Openstelling[],2,0)=1,1,""),"")</f>
        <v/>
      </c>
      <c r="AK1458" t="str">
        <f>IF(ISNUMBER(FIND("arbeid",Methode_Keuze)),"",IF(ISNUMBER(FIND("arbeid",Methode_Keuze)),"",IF(Tb_Activiteiten[[#This Row],[Loonkosten]]=1,Tb_Activiteiten[[#Headers],[Loonkosten]],"")))</f>
        <v/>
      </c>
      <c r="AL1458" t="str">
        <f>IF(ISNUMBER(FIND("arbeid",Methode_Keuze)),"",IF(ISNUMBER(FIND("arbeid",Methode_Keuze)),"",IF(Tb_Activiteiten[[#This Row],[Eigen arbeid]]=1,Tb_Activiteiten[[#Headers],[Eigen arbeid]],"")))</f>
        <v/>
      </c>
      <c r="AM1458" t="str">
        <f>IF(ISNUMBER(FIND("arbeid",Methode_Keuze)),"",IF(ISNUMBER(FIND("arbeid",Methode_Keuze)),"",IF(Tb_Activiteiten[[#This Row],[Projectmedewerker]]=1,Tb_Activiteiten[[#Headers],[Projectmedewerker]],"")))</f>
        <v/>
      </c>
      <c r="AN1458" t="str">
        <f>IF(ISNUMBER(FIND("arbeid",Methode_Keuze)),"",IF(ISNUMBER(FIND("arbeid",Methode_Keuze)),"",IF(Tb_Activiteiten[[#This Row],[Landbouwer]]=1,Tb_Activiteiten[[#Headers],[Landbouwer]],"")))</f>
        <v/>
      </c>
      <c r="AO1458" t="str">
        <f>IF(ISNUMBER(FIND("arbeid",Methode_Keuze)),"",IF(ISNUMBER(FIND("arbeid",Methode_Keuze)),"",IF(Tb_Activiteiten[[#This Row],[Adviseur]]=1,Tb_Activiteiten[[#Headers],[Adviseur]],"")))</f>
        <v/>
      </c>
      <c r="AP1458" t="str">
        <f>IF(ISNUMBER(FIND("arbeid",Methode_Keuze)),"",IF(ISNUMBER(FIND("arbeid",Methode_Keuze)),"",IF(Tb_Activiteiten[[#This Row],[Projectleider/Expert]]=1,Tb_Activiteiten[[#Headers],[Projectleider/Expert]],"")))</f>
        <v/>
      </c>
      <c r="AQ1458" t="str">
        <f>IF(ISNUMBER(FIND("arbeid",Methode_Keuze)),"",IF(ISNUMBER(FIND("arbeid",Methode_Keuze)),"",IF(Tb_Activiteiten[[#This Row],[Arbeidskosten]]=1,Tb_Activiteiten[[#Headers],[Arbeidskosten]],"")))</f>
        <v/>
      </c>
      <c r="AR1458" t="str">
        <f>IF(ISNUMBER(FIND("arbeid",Methode_Keuze)),"",IF(ISNUMBER(FIND("arbeid",Methode_Keuze)),"",IF(Tb_Activiteiten[[#This Row],[Arbeidskosten op basis van IKS]]=1,Tb_Activiteiten[[#Headers],[Arbeidskosten op basis van IKS]],"")))</f>
        <v/>
      </c>
      <c r="AS1458" t="str">
        <f>IF(ISNUMBER(FIND("overige",Methode_Keuze)),"",IF(Tb_Activiteiten[[#This Row],[Kosten derden exclusief btw]]=1,Tb_Activiteiten[[#Headers],[Kosten derden exclusief btw]],""))</f>
        <v/>
      </c>
      <c r="AT1458" t="str">
        <f>IF(ISNUMBER(FIND("overige",Methode_Keuze)),"",IF(Tb_Activiteiten[[#This Row],[Niet verrekenbare btw]]=1,Tb_Activiteiten[[#Headers],[Niet verrekenbare btw]],""))</f>
        <v/>
      </c>
      <c r="AU1458" t="str">
        <f>IF(ISNUMBER(FIND("overige",Methode_Keuze)),"",IF(Tb_Activiteiten[[#This Row],[Grondkosten]]=1,Tb_Activiteiten[[#Headers],[Grondkosten]],""))</f>
        <v/>
      </c>
      <c r="AV1458" t="str">
        <f>IF(ISNUMBER(FIND("overige",Methode_Keuze)),"",IF(Tb_Activiteiten[[#This Row],[Bijdrage in natura (overige)]]=1,Tb_Activiteiten[[#Headers],[Bijdrage in natura (overige)]],""))</f>
        <v/>
      </c>
      <c r="AW1458" t="str">
        <f>IF(ISNUMBER(FIND("overige",Methode_Keuze)),"",IF(Tb_Activiteiten[[#This Row],[Bijdrage in natura (vrijwilligers)]]=1,Tb_Activiteiten[[#Headers],[Bijdrage in natura (vrijwilligers)]],""))</f>
        <v/>
      </c>
      <c r="AX1458" t="str">
        <f>IF(ISNUMBER(FIND("overige",Methode_Keuze)),"",IF(Tb_Activiteiten[[#This Row],[Afschrijvingskosten]]=1,Tb_Activiteiten[[#Headers],[Afschrijvingskosten]],""))</f>
        <v/>
      </c>
      <c r="AY1458" t="str">
        <f>IF(ISNUMBER(FIND("overige",Methode_Keuze)),"",IF(Tb_Activiteiten[[#This Row],[Vergoeding]]=1,Tb_Activiteiten[[#Headers],[Vergoeding]],""))</f>
        <v/>
      </c>
      <c r="AZ1458" t="str">
        <f>IF(ISNUMBER(FIND("arbeid",Methode_Keuze)),"",IF(Tb_Activiteiten[[#This Row],[Arbeidskosten - vast tarief (excl eigen arbeid)]]=1,Tb_Activiteiten[[#Headers],[Arbeidskosten - vast tarief (excl eigen arbeid)]],""))</f>
        <v/>
      </c>
      <c r="BA1458" t="str">
        <f>IF(ISNUMBER(FIND("overige",Methode_Keuze)),"",IF(Tb_Activiteiten[[#This Row],[Overige kosten]]=1,Tb_Activiteiten[[#Headers],[Overige kosten]],""))</f>
        <v/>
      </c>
    </row>
    <row r="1459" spans="15:53" x14ac:dyDescent="0.25">
      <c r="O1459" s="56"/>
      <c r="Q1459" t="str">
        <f>IFERROR(IF(VLOOKUP(Tb_Activiteiten[[#This Row],[Openstelling]],Tb_Openstelling[],2,0)=1,1,""),"")</f>
        <v/>
      </c>
      <c r="AK1459" t="str">
        <f>IF(ISNUMBER(FIND("arbeid",Methode_Keuze)),"",IF(ISNUMBER(FIND("arbeid",Methode_Keuze)),"",IF(Tb_Activiteiten[[#This Row],[Loonkosten]]=1,Tb_Activiteiten[[#Headers],[Loonkosten]],"")))</f>
        <v/>
      </c>
      <c r="AL1459" t="str">
        <f>IF(ISNUMBER(FIND("arbeid",Methode_Keuze)),"",IF(ISNUMBER(FIND("arbeid",Methode_Keuze)),"",IF(Tb_Activiteiten[[#This Row],[Eigen arbeid]]=1,Tb_Activiteiten[[#Headers],[Eigen arbeid]],"")))</f>
        <v/>
      </c>
      <c r="AM1459" t="str">
        <f>IF(ISNUMBER(FIND("arbeid",Methode_Keuze)),"",IF(ISNUMBER(FIND("arbeid",Methode_Keuze)),"",IF(Tb_Activiteiten[[#This Row],[Projectmedewerker]]=1,Tb_Activiteiten[[#Headers],[Projectmedewerker]],"")))</f>
        <v/>
      </c>
      <c r="AN1459" t="str">
        <f>IF(ISNUMBER(FIND("arbeid",Methode_Keuze)),"",IF(ISNUMBER(FIND("arbeid",Methode_Keuze)),"",IF(Tb_Activiteiten[[#This Row],[Landbouwer]]=1,Tb_Activiteiten[[#Headers],[Landbouwer]],"")))</f>
        <v/>
      </c>
      <c r="AO1459" t="str">
        <f>IF(ISNUMBER(FIND("arbeid",Methode_Keuze)),"",IF(ISNUMBER(FIND("arbeid",Methode_Keuze)),"",IF(Tb_Activiteiten[[#This Row],[Adviseur]]=1,Tb_Activiteiten[[#Headers],[Adviseur]],"")))</f>
        <v/>
      </c>
      <c r="AP1459" t="str">
        <f>IF(ISNUMBER(FIND("arbeid",Methode_Keuze)),"",IF(ISNUMBER(FIND("arbeid",Methode_Keuze)),"",IF(Tb_Activiteiten[[#This Row],[Projectleider/Expert]]=1,Tb_Activiteiten[[#Headers],[Projectleider/Expert]],"")))</f>
        <v/>
      </c>
      <c r="AQ1459" t="str">
        <f>IF(ISNUMBER(FIND("arbeid",Methode_Keuze)),"",IF(ISNUMBER(FIND("arbeid",Methode_Keuze)),"",IF(Tb_Activiteiten[[#This Row],[Arbeidskosten]]=1,Tb_Activiteiten[[#Headers],[Arbeidskosten]],"")))</f>
        <v/>
      </c>
      <c r="AR1459" t="str">
        <f>IF(ISNUMBER(FIND("arbeid",Methode_Keuze)),"",IF(ISNUMBER(FIND("arbeid",Methode_Keuze)),"",IF(Tb_Activiteiten[[#This Row],[Arbeidskosten op basis van IKS]]=1,Tb_Activiteiten[[#Headers],[Arbeidskosten op basis van IKS]],"")))</f>
        <v/>
      </c>
      <c r="AS1459" t="str">
        <f>IF(ISNUMBER(FIND("overige",Methode_Keuze)),"",IF(Tb_Activiteiten[[#This Row],[Kosten derden exclusief btw]]=1,Tb_Activiteiten[[#Headers],[Kosten derden exclusief btw]],""))</f>
        <v/>
      </c>
      <c r="AT1459" t="str">
        <f>IF(ISNUMBER(FIND("overige",Methode_Keuze)),"",IF(Tb_Activiteiten[[#This Row],[Niet verrekenbare btw]]=1,Tb_Activiteiten[[#Headers],[Niet verrekenbare btw]],""))</f>
        <v/>
      </c>
      <c r="AU1459" t="str">
        <f>IF(ISNUMBER(FIND("overige",Methode_Keuze)),"",IF(Tb_Activiteiten[[#This Row],[Grondkosten]]=1,Tb_Activiteiten[[#Headers],[Grondkosten]],""))</f>
        <v/>
      </c>
      <c r="AV1459" t="str">
        <f>IF(ISNUMBER(FIND("overige",Methode_Keuze)),"",IF(Tb_Activiteiten[[#This Row],[Bijdrage in natura (overige)]]=1,Tb_Activiteiten[[#Headers],[Bijdrage in natura (overige)]],""))</f>
        <v/>
      </c>
      <c r="AW1459" t="str">
        <f>IF(ISNUMBER(FIND("overige",Methode_Keuze)),"",IF(Tb_Activiteiten[[#This Row],[Bijdrage in natura (vrijwilligers)]]=1,Tb_Activiteiten[[#Headers],[Bijdrage in natura (vrijwilligers)]],""))</f>
        <v/>
      </c>
      <c r="AX1459" t="str">
        <f>IF(ISNUMBER(FIND("overige",Methode_Keuze)),"",IF(Tb_Activiteiten[[#This Row],[Afschrijvingskosten]]=1,Tb_Activiteiten[[#Headers],[Afschrijvingskosten]],""))</f>
        <v/>
      </c>
      <c r="AY1459" t="str">
        <f>IF(ISNUMBER(FIND("overige",Methode_Keuze)),"",IF(Tb_Activiteiten[[#This Row],[Vergoeding]]=1,Tb_Activiteiten[[#Headers],[Vergoeding]],""))</f>
        <v/>
      </c>
      <c r="AZ1459" t="str">
        <f>IF(ISNUMBER(FIND("arbeid",Methode_Keuze)),"",IF(Tb_Activiteiten[[#This Row],[Arbeidskosten - vast tarief (excl eigen arbeid)]]=1,Tb_Activiteiten[[#Headers],[Arbeidskosten - vast tarief (excl eigen arbeid)]],""))</f>
        <v/>
      </c>
      <c r="BA1459" t="str">
        <f>IF(ISNUMBER(FIND("overige",Methode_Keuze)),"",IF(Tb_Activiteiten[[#This Row],[Overige kosten]]=1,Tb_Activiteiten[[#Headers],[Overige kosten]],""))</f>
        <v/>
      </c>
    </row>
    <row r="1460" spans="15:53" x14ac:dyDescent="0.25">
      <c r="O1460" s="56"/>
      <c r="Q1460" t="str">
        <f>IFERROR(IF(VLOOKUP(Tb_Activiteiten[[#This Row],[Openstelling]],Tb_Openstelling[],2,0)=1,1,""),"")</f>
        <v/>
      </c>
      <c r="AK1460" t="str">
        <f>IF(ISNUMBER(FIND("arbeid",Methode_Keuze)),"",IF(ISNUMBER(FIND("arbeid",Methode_Keuze)),"",IF(Tb_Activiteiten[[#This Row],[Loonkosten]]=1,Tb_Activiteiten[[#Headers],[Loonkosten]],"")))</f>
        <v/>
      </c>
      <c r="AL1460" t="str">
        <f>IF(ISNUMBER(FIND("arbeid",Methode_Keuze)),"",IF(ISNUMBER(FIND("arbeid",Methode_Keuze)),"",IF(Tb_Activiteiten[[#This Row],[Eigen arbeid]]=1,Tb_Activiteiten[[#Headers],[Eigen arbeid]],"")))</f>
        <v/>
      </c>
      <c r="AM1460" t="str">
        <f>IF(ISNUMBER(FIND("arbeid",Methode_Keuze)),"",IF(ISNUMBER(FIND("arbeid",Methode_Keuze)),"",IF(Tb_Activiteiten[[#This Row],[Projectmedewerker]]=1,Tb_Activiteiten[[#Headers],[Projectmedewerker]],"")))</f>
        <v/>
      </c>
      <c r="AN1460" t="str">
        <f>IF(ISNUMBER(FIND("arbeid",Methode_Keuze)),"",IF(ISNUMBER(FIND("arbeid",Methode_Keuze)),"",IF(Tb_Activiteiten[[#This Row],[Landbouwer]]=1,Tb_Activiteiten[[#Headers],[Landbouwer]],"")))</f>
        <v/>
      </c>
      <c r="AO1460" t="str">
        <f>IF(ISNUMBER(FIND("arbeid",Methode_Keuze)),"",IF(ISNUMBER(FIND("arbeid",Methode_Keuze)),"",IF(Tb_Activiteiten[[#This Row],[Adviseur]]=1,Tb_Activiteiten[[#Headers],[Adviseur]],"")))</f>
        <v/>
      </c>
      <c r="AP1460" t="str">
        <f>IF(ISNUMBER(FIND("arbeid",Methode_Keuze)),"",IF(ISNUMBER(FIND("arbeid",Methode_Keuze)),"",IF(Tb_Activiteiten[[#This Row],[Projectleider/Expert]]=1,Tb_Activiteiten[[#Headers],[Projectleider/Expert]],"")))</f>
        <v/>
      </c>
      <c r="AQ1460" t="str">
        <f>IF(ISNUMBER(FIND("arbeid",Methode_Keuze)),"",IF(ISNUMBER(FIND("arbeid",Methode_Keuze)),"",IF(Tb_Activiteiten[[#This Row],[Arbeidskosten]]=1,Tb_Activiteiten[[#Headers],[Arbeidskosten]],"")))</f>
        <v/>
      </c>
      <c r="AR1460" t="str">
        <f>IF(ISNUMBER(FIND("arbeid",Methode_Keuze)),"",IF(ISNUMBER(FIND("arbeid",Methode_Keuze)),"",IF(Tb_Activiteiten[[#This Row],[Arbeidskosten op basis van IKS]]=1,Tb_Activiteiten[[#Headers],[Arbeidskosten op basis van IKS]],"")))</f>
        <v/>
      </c>
      <c r="AS1460" t="str">
        <f>IF(ISNUMBER(FIND("overige",Methode_Keuze)),"",IF(Tb_Activiteiten[[#This Row],[Kosten derden exclusief btw]]=1,Tb_Activiteiten[[#Headers],[Kosten derden exclusief btw]],""))</f>
        <v/>
      </c>
      <c r="AT1460" t="str">
        <f>IF(ISNUMBER(FIND("overige",Methode_Keuze)),"",IF(Tb_Activiteiten[[#This Row],[Niet verrekenbare btw]]=1,Tb_Activiteiten[[#Headers],[Niet verrekenbare btw]],""))</f>
        <v/>
      </c>
      <c r="AU1460" t="str">
        <f>IF(ISNUMBER(FIND("overige",Methode_Keuze)),"",IF(Tb_Activiteiten[[#This Row],[Grondkosten]]=1,Tb_Activiteiten[[#Headers],[Grondkosten]],""))</f>
        <v/>
      </c>
      <c r="AV1460" t="str">
        <f>IF(ISNUMBER(FIND("overige",Methode_Keuze)),"",IF(Tb_Activiteiten[[#This Row],[Bijdrage in natura (overige)]]=1,Tb_Activiteiten[[#Headers],[Bijdrage in natura (overige)]],""))</f>
        <v/>
      </c>
      <c r="AW1460" t="str">
        <f>IF(ISNUMBER(FIND("overige",Methode_Keuze)),"",IF(Tb_Activiteiten[[#This Row],[Bijdrage in natura (vrijwilligers)]]=1,Tb_Activiteiten[[#Headers],[Bijdrage in natura (vrijwilligers)]],""))</f>
        <v/>
      </c>
      <c r="AX1460" t="str">
        <f>IF(ISNUMBER(FIND("overige",Methode_Keuze)),"",IF(Tb_Activiteiten[[#This Row],[Afschrijvingskosten]]=1,Tb_Activiteiten[[#Headers],[Afschrijvingskosten]],""))</f>
        <v/>
      </c>
      <c r="AY1460" t="str">
        <f>IF(ISNUMBER(FIND("overige",Methode_Keuze)),"",IF(Tb_Activiteiten[[#This Row],[Vergoeding]]=1,Tb_Activiteiten[[#Headers],[Vergoeding]],""))</f>
        <v/>
      </c>
      <c r="AZ1460" t="str">
        <f>IF(ISNUMBER(FIND("arbeid",Methode_Keuze)),"",IF(Tb_Activiteiten[[#This Row],[Arbeidskosten - vast tarief (excl eigen arbeid)]]=1,Tb_Activiteiten[[#Headers],[Arbeidskosten - vast tarief (excl eigen arbeid)]],""))</f>
        <v/>
      </c>
      <c r="BA1460" t="str">
        <f>IF(ISNUMBER(FIND("overige",Methode_Keuze)),"",IF(Tb_Activiteiten[[#This Row],[Overige kosten]]=1,Tb_Activiteiten[[#Headers],[Overige kosten]],""))</f>
        <v/>
      </c>
    </row>
    <row r="1461" spans="15:53" x14ac:dyDescent="0.25">
      <c r="O1461" s="56"/>
      <c r="Q1461" t="str">
        <f>IFERROR(IF(VLOOKUP(Tb_Activiteiten[[#This Row],[Openstelling]],Tb_Openstelling[],2,0)=1,1,""),"")</f>
        <v/>
      </c>
      <c r="AK1461" t="str">
        <f>IF(ISNUMBER(FIND("arbeid",Methode_Keuze)),"",IF(ISNUMBER(FIND("arbeid",Methode_Keuze)),"",IF(Tb_Activiteiten[[#This Row],[Loonkosten]]=1,Tb_Activiteiten[[#Headers],[Loonkosten]],"")))</f>
        <v/>
      </c>
      <c r="AL1461" t="str">
        <f>IF(ISNUMBER(FIND("arbeid",Methode_Keuze)),"",IF(ISNUMBER(FIND("arbeid",Methode_Keuze)),"",IF(Tb_Activiteiten[[#This Row],[Eigen arbeid]]=1,Tb_Activiteiten[[#Headers],[Eigen arbeid]],"")))</f>
        <v/>
      </c>
      <c r="AM1461" t="str">
        <f>IF(ISNUMBER(FIND("arbeid",Methode_Keuze)),"",IF(ISNUMBER(FIND("arbeid",Methode_Keuze)),"",IF(Tb_Activiteiten[[#This Row],[Projectmedewerker]]=1,Tb_Activiteiten[[#Headers],[Projectmedewerker]],"")))</f>
        <v/>
      </c>
      <c r="AN1461" t="str">
        <f>IF(ISNUMBER(FIND("arbeid",Methode_Keuze)),"",IF(ISNUMBER(FIND("arbeid",Methode_Keuze)),"",IF(Tb_Activiteiten[[#This Row],[Landbouwer]]=1,Tb_Activiteiten[[#Headers],[Landbouwer]],"")))</f>
        <v/>
      </c>
      <c r="AO1461" t="str">
        <f>IF(ISNUMBER(FIND("arbeid",Methode_Keuze)),"",IF(ISNUMBER(FIND("arbeid",Methode_Keuze)),"",IF(Tb_Activiteiten[[#This Row],[Adviseur]]=1,Tb_Activiteiten[[#Headers],[Adviseur]],"")))</f>
        <v/>
      </c>
      <c r="AP1461" t="str">
        <f>IF(ISNUMBER(FIND("arbeid",Methode_Keuze)),"",IF(ISNUMBER(FIND("arbeid",Methode_Keuze)),"",IF(Tb_Activiteiten[[#This Row],[Projectleider/Expert]]=1,Tb_Activiteiten[[#Headers],[Projectleider/Expert]],"")))</f>
        <v/>
      </c>
      <c r="AQ1461" t="str">
        <f>IF(ISNUMBER(FIND("arbeid",Methode_Keuze)),"",IF(ISNUMBER(FIND("arbeid",Methode_Keuze)),"",IF(Tb_Activiteiten[[#This Row],[Arbeidskosten]]=1,Tb_Activiteiten[[#Headers],[Arbeidskosten]],"")))</f>
        <v/>
      </c>
      <c r="AR1461" t="str">
        <f>IF(ISNUMBER(FIND("arbeid",Methode_Keuze)),"",IF(ISNUMBER(FIND("arbeid",Methode_Keuze)),"",IF(Tb_Activiteiten[[#This Row],[Arbeidskosten op basis van IKS]]=1,Tb_Activiteiten[[#Headers],[Arbeidskosten op basis van IKS]],"")))</f>
        <v/>
      </c>
      <c r="AS1461" t="str">
        <f>IF(ISNUMBER(FIND("overige",Methode_Keuze)),"",IF(Tb_Activiteiten[[#This Row],[Kosten derden exclusief btw]]=1,Tb_Activiteiten[[#Headers],[Kosten derden exclusief btw]],""))</f>
        <v/>
      </c>
      <c r="AT1461" t="str">
        <f>IF(ISNUMBER(FIND("overige",Methode_Keuze)),"",IF(Tb_Activiteiten[[#This Row],[Niet verrekenbare btw]]=1,Tb_Activiteiten[[#Headers],[Niet verrekenbare btw]],""))</f>
        <v/>
      </c>
      <c r="AU1461" t="str">
        <f>IF(ISNUMBER(FIND("overige",Methode_Keuze)),"",IF(Tb_Activiteiten[[#This Row],[Grondkosten]]=1,Tb_Activiteiten[[#Headers],[Grondkosten]],""))</f>
        <v/>
      </c>
      <c r="AV1461" t="str">
        <f>IF(ISNUMBER(FIND("overige",Methode_Keuze)),"",IF(Tb_Activiteiten[[#This Row],[Bijdrage in natura (overige)]]=1,Tb_Activiteiten[[#Headers],[Bijdrage in natura (overige)]],""))</f>
        <v/>
      </c>
      <c r="AW1461" t="str">
        <f>IF(ISNUMBER(FIND("overige",Methode_Keuze)),"",IF(Tb_Activiteiten[[#This Row],[Bijdrage in natura (vrijwilligers)]]=1,Tb_Activiteiten[[#Headers],[Bijdrage in natura (vrijwilligers)]],""))</f>
        <v/>
      </c>
      <c r="AX1461" t="str">
        <f>IF(ISNUMBER(FIND("overige",Methode_Keuze)),"",IF(Tb_Activiteiten[[#This Row],[Afschrijvingskosten]]=1,Tb_Activiteiten[[#Headers],[Afschrijvingskosten]],""))</f>
        <v/>
      </c>
      <c r="AY1461" t="str">
        <f>IF(ISNUMBER(FIND("overige",Methode_Keuze)),"",IF(Tb_Activiteiten[[#This Row],[Vergoeding]]=1,Tb_Activiteiten[[#Headers],[Vergoeding]],""))</f>
        <v/>
      </c>
      <c r="AZ1461" t="str">
        <f>IF(ISNUMBER(FIND("arbeid",Methode_Keuze)),"",IF(Tb_Activiteiten[[#This Row],[Arbeidskosten - vast tarief (excl eigen arbeid)]]=1,Tb_Activiteiten[[#Headers],[Arbeidskosten - vast tarief (excl eigen arbeid)]],""))</f>
        <v/>
      </c>
      <c r="BA1461" t="str">
        <f>IF(ISNUMBER(FIND("overige",Methode_Keuze)),"",IF(Tb_Activiteiten[[#This Row],[Overige kosten]]=1,Tb_Activiteiten[[#Headers],[Overige kosten]],""))</f>
        <v/>
      </c>
    </row>
    <row r="1462" spans="15:53" x14ac:dyDescent="0.25">
      <c r="O1462" s="56"/>
      <c r="Q1462" t="str">
        <f>IFERROR(IF(VLOOKUP(Tb_Activiteiten[[#This Row],[Openstelling]],Tb_Openstelling[],2,0)=1,1,""),"")</f>
        <v/>
      </c>
      <c r="AK1462" t="str">
        <f>IF(ISNUMBER(FIND("arbeid",Methode_Keuze)),"",IF(ISNUMBER(FIND("arbeid",Methode_Keuze)),"",IF(Tb_Activiteiten[[#This Row],[Loonkosten]]=1,Tb_Activiteiten[[#Headers],[Loonkosten]],"")))</f>
        <v/>
      </c>
      <c r="AL1462" t="str">
        <f>IF(ISNUMBER(FIND("arbeid",Methode_Keuze)),"",IF(ISNUMBER(FIND("arbeid",Methode_Keuze)),"",IF(Tb_Activiteiten[[#This Row],[Eigen arbeid]]=1,Tb_Activiteiten[[#Headers],[Eigen arbeid]],"")))</f>
        <v/>
      </c>
      <c r="AM1462" t="str">
        <f>IF(ISNUMBER(FIND("arbeid",Methode_Keuze)),"",IF(ISNUMBER(FIND("arbeid",Methode_Keuze)),"",IF(Tb_Activiteiten[[#This Row],[Projectmedewerker]]=1,Tb_Activiteiten[[#Headers],[Projectmedewerker]],"")))</f>
        <v/>
      </c>
      <c r="AN1462" t="str">
        <f>IF(ISNUMBER(FIND("arbeid",Methode_Keuze)),"",IF(ISNUMBER(FIND("arbeid",Methode_Keuze)),"",IF(Tb_Activiteiten[[#This Row],[Landbouwer]]=1,Tb_Activiteiten[[#Headers],[Landbouwer]],"")))</f>
        <v/>
      </c>
      <c r="AO1462" t="str">
        <f>IF(ISNUMBER(FIND("arbeid",Methode_Keuze)),"",IF(ISNUMBER(FIND("arbeid",Methode_Keuze)),"",IF(Tb_Activiteiten[[#This Row],[Adviseur]]=1,Tb_Activiteiten[[#Headers],[Adviseur]],"")))</f>
        <v/>
      </c>
      <c r="AP1462" t="str">
        <f>IF(ISNUMBER(FIND("arbeid",Methode_Keuze)),"",IF(ISNUMBER(FIND("arbeid",Methode_Keuze)),"",IF(Tb_Activiteiten[[#This Row],[Projectleider/Expert]]=1,Tb_Activiteiten[[#Headers],[Projectleider/Expert]],"")))</f>
        <v/>
      </c>
      <c r="AQ1462" t="str">
        <f>IF(ISNUMBER(FIND("arbeid",Methode_Keuze)),"",IF(ISNUMBER(FIND("arbeid",Methode_Keuze)),"",IF(Tb_Activiteiten[[#This Row],[Arbeidskosten]]=1,Tb_Activiteiten[[#Headers],[Arbeidskosten]],"")))</f>
        <v/>
      </c>
      <c r="AR1462" t="str">
        <f>IF(ISNUMBER(FIND("arbeid",Methode_Keuze)),"",IF(ISNUMBER(FIND("arbeid",Methode_Keuze)),"",IF(Tb_Activiteiten[[#This Row],[Arbeidskosten op basis van IKS]]=1,Tb_Activiteiten[[#Headers],[Arbeidskosten op basis van IKS]],"")))</f>
        <v/>
      </c>
      <c r="AS1462" t="str">
        <f>IF(ISNUMBER(FIND("overige",Methode_Keuze)),"",IF(Tb_Activiteiten[[#This Row],[Kosten derden exclusief btw]]=1,Tb_Activiteiten[[#Headers],[Kosten derden exclusief btw]],""))</f>
        <v/>
      </c>
      <c r="AT1462" t="str">
        <f>IF(ISNUMBER(FIND("overige",Methode_Keuze)),"",IF(Tb_Activiteiten[[#This Row],[Niet verrekenbare btw]]=1,Tb_Activiteiten[[#Headers],[Niet verrekenbare btw]],""))</f>
        <v/>
      </c>
      <c r="AU1462" t="str">
        <f>IF(ISNUMBER(FIND("overige",Methode_Keuze)),"",IF(Tb_Activiteiten[[#This Row],[Grondkosten]]=1,Tb_Activiteiten[[#Headers],[Grondkosten]],""))</f>
        <v/>
      </c>
      <c r="AV1462" t="str">
        <f>IF(ISNUMBER(FIND("overige",Methode_Keuze)),"",IF(Tb_Activiteiten[[#This Row],[Bijdrage in natura (overige)]]=1,Tb_Activiteiten[[#Headers],[Bijdrage in natura (overige)]],""))</f>
        <v/>
      </c>
      <c r="AW1462" t="str">
        <f>IF(ISNUMBER(FIND("overige",Methode_Keuze)),"",IF(Tb_Activiteiten[[#This Row],[Bijdrage in natura (vrijwilligers)]]=1,Tb_Activiteiten[[#Headers],[Bijdrage in natura (vrijwilligers)]],""))</f>
        <v/>
      </c>
      <c r="AX1462" t="str">
        <f>IF(ISNUMBER(FIND("overige",Methode_Keuze)),"",IF(Tb_Activiteiten[[#This Row],[Afschrijvingskosten]]=1,Tb_Activiteiten[[#Headers],[Afschrijvingskosten]],""))</f>
        <v/>
      </c>
      <c r="AY1462" t="str">
        <f>IF(ISNUMBER(FIND("overige",Methode_Keuze)),"",IF(Tb_Activiteiten[[#This Row],[Vergoeding]]=1,Tb_Activiteiten[[#Headers],[Vergoeding]],""))</f>
        <v/>
      </c>
      <c r="AZ1462" t="str">
        <f>IF(ISNUMBER(FIND("arbeid",Methode_Keuze)),"",IF(Tb_Activiteiten[[#This Row],[Arbeidskosten - vast tarief (excl eigen arbeid)]]=1,Tb_Activiteiten[[#Headers],[Arbeidskosten - vast tarief (excl eigen arbeid)]],""))</f>
        <v/>
      </c>
      <c r="BA1462" t="str">
        <f>IF(ISNUMBER(FIND("overige",Methode_Keuze)),"",IF(Tb_Activiteiten[[#This Row],[Overige kosten]]=1,Tb_Activiteiten[[#Headers],[Overige kosten]],""))</f>
        <v/>
      </c>
    </row>
    <row r="1463" spans="15:53" x14ac:dyDescent="0.25">
      <c r="O1463" s="56"/>
      <c r="Q1463" t="str">
        <f>IFERROR(IF(VLOOKUP(Tb_Activiteiten[[#This Row],[Openstelling]],Tb_Openstelling[],2,0)=1,1,""),"")</f>
        <v/>
      </c>
      <c r="AK1463" t="str">
        <f>IF(ISNUMBER(FIND("arbeid",Methode_Keuze)),"",IF(ISNUMBER(FIND("arbeid",Methode_Keuze)),"",IF(Tb_Activiteiten[[#This Row],[Loonkosten]]=1,Tb_Activiteiten[[#Headers],[Loonkosten]],"")))</f>
        <v/>
      </c>
      <c r="AL1463" t="str">
        <f>IF(ISNUMBER(FIND("arbeid",Methode_Keuze)),"",IF(ISNUMBER(FIND("arbeid",Methode_Keuze)),"",IF(Tb_Activiteiten[[#This Row],[Eigen arbeid]]=1,Tb_Activiteiten[[#Headers],[Eigen arbeid]],"")))</f>
        <v/>
      </c>
      <c r="AM1463" t="str">
        <f>IF(ISNUMBER(FIND("arbeid",Methode_Keuze)),"",IF(ISNUMBER(FIND("arbeid",Methode_Keuze)),"",IF(Tb_Activiteiten[[#This Row],[Projectmedewerker]]=1,Tb_Activiteiten[[#Headers],[Projectmedewerker]],"")))</f>
        <v/>
      </c>
      <c r="AN1463" t="str">
        <f>IF(ISNUMBER(FIND("arbeid",Methode_Keuze)),"",IF(ISNUMBER(FIND("arbeid",Methode_Keuze)),"",IF(Tb_Activiteiten[[#This Row],[Landbouwer]]=1,Tb_Activiteiten[[#Headers],[Landbouwer]],"")))</f>
        <v/>
      </c>
      <c r="AO1463" t="str">
        <f>IF(ISNUMBER(FIND("arbeid",Methode_Keuze)),"",IF(ISNUMBER(FIND("arbeid",Methode_Keuze)),"",IF(Tb_Activiteiten[[#This Row],[Adviseur]]=1,Tb_Activiteiten[[#Headers],[Adviseur]],"")))</f>
        <v/>
      </c>
      <c r="AP1463" t="str">
        <f>IF(ISNUMBER(FIND("arbeid",Methode_Keuze)),"",IF(ISNUMBER(FIND("arbeid",Methode_Keuze)),"",IF(Tb_Activiteiten[[#This Row],[Projectleider/Expert]]=1,Tb_Activiteiten[[#Headers],[Projectleider/Expert]],"")))</f>
        <v/>
      </c>
      <c r="AQ1463" t="str">
        <f>IF(ISNUMBER(FIND("arbeid",Methode_Keuze)),"",IF(ISNUMBER(FIND("arbeid",Methode_Keuze)),"",IF(Tb_Activiteiten[[#This Row],[Arbeidskosten]]=1,Tb_Activiteiten[[#Headers],[Arbeidskosten]],"")))</f>
        <v/>
      </c>
      <c r="AR1463" t="str">
        <f>IF(ISNUMBER(FIND("arbeid",Methode_Keuze)),"",IF(ISNUMBER(FIND("arbeid",Methode_Keuze)),"",IF(Tb_Activiteiten[[#This Row],[Arbeidskosten op basis van IKS]]=1,Tb_Activiteiten[[#Headers],[Arbeidskosten op basis van IKS]],"")))</f>
        <v/>
      </c>
      <c r="AS1463" t="str">
        <f>IF(ISNUMBER(FIND("overige",Methode_Keuze)),"",IF(Tb_Activiteiten[[#This Row],[Kosten derden exclusief btw]]=1,Tb_Activiteiten[[#Headers],[Kosten derden exclusief btw]],""))</f>
        <v/>
      </c>
      <c r="AT1463" t="str">
        <f>IF(ISNUMBER(FIND("overige",Methode_Keuze)),"",IF(Tb_Activiteiten[[#This Row],[Niet verrekenbare btw]]=1,Tb_Activiteiten[[#Headers],[Niet verrekenbare btw]],""))</f>
        <v/>
      </c>
      <c r="AU1463" t="str">
        <f>IF(ISNUMBER(FIND("overige",Methode_Keuze)),"",IF(Tb_Activiteiten[[#This Row],[Grondkosten]]=1,Tb_Activiteiten[[#Headers],[Grondkosten]],""))</f>
        <v/>
      </c>
      <c r="AV1463" t="str">
        <f>IF(ISNUMBER(FIND("overige",Methode_Keuze)),"",IF(Tb_Activiteiten[[#This Row],[Bijdrage in natura (overige)]]=1,Tb_Activiteiten[[#Headers],[Bijdrage in natura (overige)]],""))</f>
        <v/>
      </c>
      <c r="AW1463" t="str">
        <f>IF(ISNUMBER(FIND("overige",Methode_Keuze)),"",IF(Tb_Activiteiten[[#This Row],[Bijdrage in natura (vrijwilligers)]]=1,Tb_Activiteiten[[#Headers],[Bijdrage in natura (vrijwilligers)]],""))</f>
        <v/>
      </c>
      <c r="AX1463" t="str">
        <f>IF(ISNUMBER(FIND("overige",Methode_Keuze)),"",IF(Tb_Activiteiten[[#This Row],[Afschrijvingskosten]]=1,Tb_Activiteiten[[#Headers],[Afschrijvingskosten]],""))</f>
        <v/>
      </c>
      <c r="AY1463" t="str">
        <f>IF(ISNUMBER(FIND("overige",Methode_Keuze)),"",IF(Tb_Activiteiten[[#This Row],[Vergoeding]]=1,Tb_Activiteiten[[#Headers],[Vergoeding]],""))</f>
        <v/>
      </c>
      <c r="AZ1463" t="str">
        <f>IF(ISNUMBER(FIND("arbeid",Methode_Keuze)),"",IF(Tb_Activiteiten[[#This Row],[Arbeidskosten - vast tarief (excl eigen arbeid)]]=1,Tb_Activiteiten[[#Headers],[Arbeidskosten - vast tarief (excl eigen arbeid)]],""))</f>
        <v/>
      </c>
      <c r="BA1463" t="str">
        <f>IF(ISNUMBER(FIND("overige",Methode_Keuze)),"",IF(Tb_Activiteiten[[#This Row],[Overige kosten]]=1,Tb_Activiteiten[[#Headers],[Overige kosten]],""))</f>
        <v/>
      </c>
    </row>
    <row r="1464" spans="15:53" x14ac:dyDescent="0.25">
      <c r="O1464" s="56"/>
      <c r="Q1464" t="str">
        <f>IFERROR(IF(VLOOKUP(Tb_Activiteiten[[#This Row],[Openstelling]],Tb_Openstelling[],2,0)=1,1,""),"")</f>
        <v/>
      </c>
      <c r="AK1464" t="str">
        <f>IF(ISNUMBER(FIND("arbeid",Methode_Keuze)),"",IF(ISNUMBER(FIND("arbeid",Methode_Keuze)),"",IF(Tb_Activiteiten[[#This Row],[Loonkosten]]=1,Tb_Activiteiten[[#Headers],[Loonkosten]],"")))</f>
        <v/>
      </c>
      <c r="AL1464" t="str">
        <f>IF(ISNUMBER(FIND("arbeid",Methode_Keuze)),"",IF(ISNUMBER(FIND("arbeid",Methode_Keuze)),"",IF(Tb_Activiteiten[[#This Row],[Eigen arbeid]]=1,Tb_Activiteiten[[#Headers],[Eigen arbeid]],"")))</f>
        <v/>
      </c>
      <c r="AM1464" t="str">
        <f>IF(ISNUMBER(FIND("arbeid",Methode_Keuze)),"",IF(ISNUMBER(FIND("arbeid",Methode_Keuze)),"",IF(Tb_Activiteiten[[#This Row],[Projectmedewerker]]=1,Tb_Activiteiten[[#Headers],[Projectmedewerker]],"")))</f>
        <v/>
      </c>
      <c r="AN1464" t="str">
        <f>IF(ISNUMBER(FIND("arbeid",Methode_Keuze)),"",IF(ISNUMBER(FIND("arbeid",Methode_Keuze)),"",IF(Tb_Activiteiten[[#This Row],[Landbouwer]]=1,Tb_Activiteiten[[#Headers],[Landbouwer]],"")))</f>
        <v/>
      </c>
      <c r="AO1464" t="str">
        <f>IF(ISNUMBER(FIND("arbeid",Methode_Keuze)),"",IF(ISNUMBER(FIND("arbeid",Methode_Keuze)),"",IF(Tb_Activiteiten[[#This Row],[Adviseur]]=1,Tb_Activiteiten[[#Headers],[Adviseur]],"")))</f>
        <v/>
      </c>
      <c r="AP1464" t="str">
        <f>IF(ISNUMBER(FIND("arbeid",Methode_Keuze)),"",IF(ISNUMBER(FIND("arbeid",Methode_Keuze)),"",IF(Tb_Activiteiten[[#This Row],[Projectleider/Expert]]=1,Tb_Activiteiten[[#Headers],[Projectleider/Expert]],"")))</f>
        <v/>
      </c>
      <c r="AQ1464" t="str">
        <f>IF(ISNUMBER(FIND("arbeid",Methode_Keuze)),"",IF(ISNUMBER(FIND("arbeid",Methode_Keuze)),"",IF(Tb_Activiteiten[[#This Row],[Arbeidskosten]]=1,Tb_Activiteiten[[#Headers],[Arbeidskosten]],"")))</f>
        <v/>
      </c>
      <c r="AR1464" t="str">
        <f>IF(ISNUMBER(FIND("arbeid",Methode_Keuze)),"",IF(ISNUMBER(FIND("arbeid",Methode_Keuze)),"",IF(Tb_Activiteiten[[#This Row],[Arbeidskosten op basis van IKS]]=1,Tb_Activiteiten[[#Headers],[Arbeidskosten op basis van IKS]],"")))</f>
        <v/>
      </c>
      <c r="AS1464" t="str">
        <f>IF(ISNUMBER(FIND("overige",Methode_Keuze)),"",IF(Tb_Activiteiten[[#This Row],[Kosten derden exclusief btw]]=1,Tb_Activiteiten[[#Headers],[Kosten derden exclusief btw]],""))</f>
        <v/>
      </c>
      <c r="AT1464" t="str">
        <f>IF(ISNUMBER(FIND("overige",Methode_Keuze)),"",IF(Tb_Activiteiten[[#This Row],[Niet verrekenbare btw]]=1,Tb_Activiteiten[[#Headers],[Niet verrekenbare btw]],""))</f>
        <v/>
      </c>
      <c r="AU1464" t="str">
        <f>IF(ISNUMBER(FIND("overige",Methode_Keuze)),"",IF(Tb_Activiteiten[[#This Row],[Grondkosten]]=1,Tb_Activiteiten[[#Headers],[Grondkosten]],""))</f>
        <v/>
      </c>
      <c r="AV1464" t="str">
        <f>IF(ISNUMBER(FIND("overige",Methode_Keuze)),"",IF(Tb_Activiteiten[[#This Row],[Bijdrage in natura (overige)]]=1,Tb_Activiteiten[[#Headers],[Bijdrage in natura (overige)]],""))</f>
        <v/>
      </c>
      <c r="AW1464" t="str">
        <f>IF(ISNUMBER(FIND("overige",Methode_Keuze)),"",IF(Tb_Activiteiten[[#This Row],[Bijdrage in natura (vrijwilligers)]]=1,Tb_Activiteiten[[#Headers],[Bijdrage in natura (vrijwilligers)]],""))</f>
        <v/>
      </c>
      <c r="AX1464" t="str">
        <f>IF(ISNUMBER(FIND("overige",Methode_Keuze)),"",IF(Tb_Activiteiten[[#This Row],[Afschrijvingskosten]]=1,Tb_Activiteiten[[#Headers],[Afschrijvingskosten]],""))</f>
        <v/>
      </c>
      <c r="AY1464" t="str">
        <f>IF(ISNUMBER(FIND("overige",Methode_Keuze)),"",IF(Tb_Activiteiten[[#This Row],[Vergoeding]]=1,Tb_Activiteiten[[#Headers],[Vergoeding]],""))</f>
        <v/>
      </c>
      <c r="AZ1464" t="str">
        <f>IF(ISNUMBER(FIND("arbeid",Methode_Keuze)),"",IF(Tb_Activiteiten[[#This Row],[Arbeidskosten - vast tarief (excl eigen arbeid)]]=1,Tb_Activiteiten[[#Headers],[Arbeidskosten - vast tarief (excl eigen arbeid)]],""))</f>
        <v/>
      </c>
      <c r="BA1464" t="str">
        <f>IF(ISNUMBER(FIND("overige",Methode_Keuze)),"",IF(Tb_Activiteiten[[#This Row],[Overige kosten]]=1,Tb_Activiteiten[[#Headers],[Overige kosten]],""))</f>
        <v/>
      </c>
    </row>
    <row r="1465" spans="15:53" x14ac:dyDescent="0.25">
      <c r="O1465" s="56"/>
      <c r="Q1465" t="str">
        <f>IFERROR(IF(VLOOKUP(Tb_Activiteiten[[#This Row],[Openstelling]],Tb_Openstelling[],2,0)=1,1,""),"")</f>
        <v/>
      </c>
      <c r="AK1465" t="str">
        <f>IF(ISNUMBER(FIND("arbeid",Methode_Keuze)),"",IF(ISNUMBER(FIND("arbeid",Methode_Keuze)),"",IF(Tb_Activiteiten[[#This Row],[Loonkosten]]=1,Tb_Activiteiten[[#Headers],[Loonkosten]],"")))</f>
        <v/>
      </c>
      <c r="AL1465" t="str">
        <f>IF(ISNUMBER(FIND("arbeid",Methode_Keuze)),"",IF(ISNUMBER(FIND("arbeid",Methode_Keuze)),"",IF(Tb_Activiteiten[[#This Row],[Eigen arbeid]]=1,Tb_Activiteiten[[#Headers],[Eigen arbeid]],"")))</f>
        <v/>
      </c>
      <c r="AM1465" t="str">
        <f>IF(ISNUMBER(FIND("arbeid",Methode_Keuze)),"",IF(ISNUMBER(FIND("arbeid",Methode_Keuze)),"",IF(Tb_Activiteiten[[#This Row],[Projectmedewerker]]=1,Tb_Activiteiten[[#Headers],[Projectmedewerker]],"")))</f>
        <v/>
      </c>
      <c r="AN1465" t="str">
        <f>IF(ISNUMBER(FIND("arbeid",Methode_Keuze)),"",IF(ISNUMBER(FIND("arbeid",Methode_Keuze)),"",IF(Tb_Activiteiten[[#This Row],[Landbouwer]]=1,Tb_Activiteiten[[#Headers],[Landbouwer]],"")))</f>
        <v/>
      </c>
      <c r="AO1465" t="str">
        <f>IF(ISNUMBER(FIND("arbeid",Methode_Keuze)),"",IF(ISNUMBER(FIND("arbeid",Methode_Keuze)),"",IF(Tb_Activiteiten[[#This Row],[Adviseur]]=1,Tb_Activiteiten[[#Headers],[Adviseur]],"")))</f>
        <v/>
      </c>
      <c r="AP1465" t="str">
        <f>IF(ISNUMBER(FIND("arbeid",Methode_Keuze)),"",IF(ISNUMBER(FIND("arbeid",Methode_Keuze)),"",IF(Tb_Activiteiten[[#This Row],[Projectleider/Expert]]=1,Tb_Activiteiten[[#Headers],[Projectleider/Expert]],"")))</f>
        <v/>
      </c>
      <c r="AQ1465" t="str">
        <f>IF(ISNUMBER(FIND("arbeid",Methode_Keuze)),"",IF(ISNUMBER(FIND("arbeid",Methode_Keuze)),"",IF(Tb_Activiteiten[[#This Row],[Arbeidskosten]]=1,Tb_Activiteiten[[#Headers],[Arbeidskosten]],"")))</f>
        <v/>
      </c>
      <c r="AR1465" t="str">
        <f>IF(ISNUMBER(FIND("arbeid",Methode_Keuze)),"",IF(ISNUMBER(FIND("arbeid",Methode_Keuze)),"",IF(Tb_Activiteiten[[#This Row],[Arbeidskosten op basis van IKS]]=1,Tb_Activiteiten[[#Headers],[Arbeidskosten op basis van IKS]],"")))</f>
        <v/>
      </c>
      <c r="AS1465" t="str">
        <f>IF(ISNUMBER(FIND("overige",Methode_Keuze)),"",IF(Tb_Activiteiten[[#This Row],[Kosten derden exclusief btw]]=1,Tb_Activiteiten[[#Headers],[Kosten derden exclusief btw]],""))</f>
        <v/>
      </c>
      <c r="AT1465" t="str">
        <f>IF(ISNUMBER(FIND("overige",Methode_Keuze)),"",IF(Tb_Activiteiten[[#This Row],[Niet verrekenbare btw]]=1,Tb_Activiteiten[[#Headers],[Niet verrekenbare btw]],""))</f>
        <v/>
      </c>
      <c r="AU1465" t="str">
        <f>IF(ISNUMBER(FIND("overige",Methode_Keuze)),"",IF(Tb_Activiteiten[[#This Row],[Grondkosten]]=1,Tb_Activiteiten[[#Headers],[Grondkosten]],""))</f>
        <v/>
      </c>
      <c r="AV1465" t="str">
        <f>IF(ISNUMBER(FIND("overige",Methode_Keuze)),"",IF(Tb_Activiteiten[[#This Row],[Bijdrage in natura (overige)]]=1,Tb_Activiteiten[[#Headers],[Bijdrage in natura (overige)]],""))</f>
        <v/>
      </c>
      <c r="AW1465" t="str">
        <f>IF(ISNUMBER(FIND("overige",Methode_Keuze)),"",IF(Tb_Activiteiten[[#This Row],[Bijdrage in natura (vrijwilligers)]]=1,Tb_Activiteiten[[#Headers],[Bijdrage in natura (vrijwilligers)]],""))</f>
        <v/>
      </c>
      <c r="AX1465" t="str">
        <f>IF(ISNUMBER(FIND("overige",Methode_Keuze)),"",IF(Tb_Activiteiten[[#This Row],[Afschrijvingskosten]]=1,Tb_Activiteiten[[#Headers],[Afschrijvingskosten]],""))</f>
        <v/>
      </c>
      <c r="AY1465" t="str">
        <f>IF(ISNUMBER(FIND("overige",Methode_Keuze)),"",IF(Tb_Activiteiten[[#This Row],[Vergoeding]]=1,Tb_Activiteiten[[#Headers],[Vergoeding]],""))</f>
        <v/>
      </c>
      <c r="AZ1465" t="str">
        <f>IF(ISNUMBER(FIND("arbeid",Methode_Keuze)),"",IF(Tb_Activiteiten[[#This Row],[Arbeidskosten - vast tarief (excl eigen arbeid)]]=1,Tb_Activiteiten[[#Headers],[Arbeidskosten - vast tarief (excl eigen arbeid)]],""))</f>
        <v/>
      </c>
      <c r="BA1465" t="str">
        <f>IF(ISNUMBER(FIND("overige",Methode_Keuze)),"",IF(Tb_Activiteiten[[#This Row],[Overige kosten]]=1,Tb_Activiteiten[[#Headers],[Overige kosten]],""))</f>
        <v/>
      </c>
    </row>
    <row r="1466" spans="15:53" x14ac:dyDescent="0.25">
      <c r="O1466" s="56"/>
      <c r="Q1466" t="str">
        <f>IFERROR(IF(VLOOKUP(Tb_Activiteiten[[#This Row],[Openstelling]],Tb_Openstelling[],2,0)=1,1,""),"")</f>
        <v/>
      </c>
      <c r="AK1466" t="str">
        <f>IF(ISNUMBER(FIND("arbeid",Methode_Keuze)),"",IF(ISNUMBER(FIND("arbeid",Methode_Keuze)),"",IF(Tb_Activiteiten[[#This Row],[Loonkosten]]=1,Tb_Activiteiten[[#Headers],[Loonkosten]],"")))</f>
        <v/>
      </c>
      <c r="AL1466" t="str">
        <f>IF(ISNUMBER(FIND("arbeid",Methode_Keuze)),"",IF(ISNUMBER(FIND("arbeid",Methode_Keuze)),"",IF(Tb_Activiteiten[[#This Row],[Eigen arbeid]]=1,Tb_Activiteiten[[#Headers],[Eigen arbeid]],"")))</f>
        <v/>
      </c>
      <c r="AM1466" t="str">
        <f>IF(ISNUMBER(FIND("arbeid",Methode_Keuze)),"",IF(ISNUMBER(FIND("arbeid",Methode_Keuze)),"",IF(Tb_Activiteiten[[#This Row],[Projectmedewerker]]=1,Tb_Activiteiten[[#Headers],[Projectmedewerker]],"")))</f>
        <v/>
      </c>
      <c r="AN1466" t="str">
        <f>IF(ISNUMBER(FIND("arbeid",Methode_Keuze)),"",IF(ISNUMBER(FIND("arbeid",Methode_Keuze)),"",IF(Tb_Activiteiten[[#This Row],[Landbouwer]]=1,Tb_Activiteiten[[#Headers],[Landbouwer]],"")))</f>
        <v/>
      </c>
      <c r="AO1466" t="str">
        <f>IF(ISNUMBER(FIND("arbeid",Methode_Keuze)),"",IF(ISNUMBER(FIND("arbeid",Methode_Keuze)),"",IF(Tb_Activiteiten[[#This Row],[Adviseur]]=1,Tb_Activiteiten[[#Headers],[Adviseur]],"")))</f>
        <v/>
      </c>
      <c r="AP1466" t="str">
        <f>IF(ISNUMBER(FIND("arbeid",Methode_Keuze)),"",IF(ISNUMBER(FIND("arbeid",Methode_Keuze)),"",IF(Tb_Activiteiten[[#This Row],[Projectleider/Expert]]=1,Tb_Activiteiten[[#Headers],[Projectleider/Expert]],"")))</f>
        <v/>
      </c>
      <c r="AQ1466" t="str">
        <f>IF(ISNUMBER(FIND("arbeid",Methode_Keuze)),"",IF(ISNUMBER(FIND("arbeid",Methode_Keuze)),"",IF(Tb_Activiteiten[[#This Row],[Arbeidskosten]]=1,Tb_Activiteiten[[#Headers],[Arbeidskosten]],"")))</f>
        <v/>
      </c>
      <c r="AR1466" t="str">
        <f>IF(ISNUMBER(FIND("arbeid",Methode_Keuze)),"",IF(ISNUMBER(FIND("arbeid",Methode_Keuze)),"",IF(Tb_Activiteiten[[#This Row],[Arbeidskosten op basis van IKS]]=1,Tb_Activiteiten[[#Headers],[Arbeidskosten op basis van IKS]],"")))</f>
        <v/>
      </c>
      <c r="AS1466" t="str">
        <f>IF(ISNUMBER(FIND("overige",Methode_Keuze)),"",IF(Tb_Activiteiten[[#This Row],[Kosten derden exclusief btw]]=1,Tb_Activiteiten[[#Headers],[Kosten derden exclusief btw]],""))</f>
        <v/>
      </c>
      <c r="AT1466" t="str">
        <f>IF(ISNUMBER(FIND("overige",Methode_Keuze)),"",IF(Tb_Activiteiten[[#This Row],[Niet verrekenbare btw]]=1,Tb_Activiteiten[[#Headers],[Niet verrekenbare btw]],""))</f>
        <v/>
      </c>
      <c r="AU1466" t="str">
        <f>IF(ISNUMBER(FIND("overige",Methode_Keuze)),"",IF(Tb_Activiteiten[[#This Row],[Grondkosten]]=1,Tb_Activiteiten[[#Headers],[Grondkosten]],""))</f>
        <v/>
      </c>
      <c r="AV1466" t="str">
        <f>IF(ISNUMBER(FIND("overige",Methode_Keuze)),"",IF(Tb_Activiteiten[[#This Row],[Bijdrage in natura (overige)]]=1,Tb_Activiteiten[[#Headers],[Bijdrage in natura (overige)]],""))</f>
        <v/>
      </c>
      <c r="AW1466" t="str">
        <f>IF(ISNUMBER(FIND("overige",Methode_Keuze)),"",IF(Tb_Activiteiten[[#This Row],[Bijdrage in natura (vrijwilligers)]]=1,Tb_Activiteiten[[#Headers],[Bijdrage in natura (vrijwilligers)]],""))</f>
        <v/>
      </c>
      <c r="AX1466" t="str">
        <f>IF(ISNUMBER(FIND("overige",Methode_Keuze)),"",IF(Tb_Activiteiten[[#This Row],[Afschrijvingskosten]]=1,Tb_Activiteiten[[#Headers],[Afschrijvingskosten]],""))</f>
        <v/>
      </c>
      <c r="AY1466" t="str">
        <f>IF(ISNUMBER(FIND("overige",Methode_Keuze)),"",IF(Tb_Activiteiten[[#This Row],[Vergoeding]]=1,Tb_Activiteiten[[#Headers],[Vergoeding]],""))</f>
        <v/>
      </c>
      <c r="AZ1466" t="str">
        <f>IF(ISNUMBER(FIND("arbeid",Methode_Keuze)),"",IF(Tb_Activiteiten[[#This Row],[Arbeidskosten - vast tarief (excl eigen arbeid)]]=1,Tb_Activiteiten[[#Headers],[Arbeidskosten - vast tarief (excl eigen arbeid)]],""))</f>
        <v/>
      </c>
      <c r="BA1466" t="str">
        <f>IF(ISNUMBER(FIND("overige",Methode_Keuze)),"",IF(Tb_Activiteiten[[#This Row],[Overige kosten]]=1,Tb_Activiteiten[[#Headers],[Overige kosten]],""))</f>
        <v/>
      </c>
    </row>
    <row r="1467" spans="15:53" x14ac:dyDescent="0.25">
      <c r="O1467" s="56"/>
      <c r="Q1467" t="str">
        <f>IFERROR(IF(VLOOKUP(Tb_Activiteiten[[#This Row],[Openstelling]],Tb_Openstelling[],2,0)=1,1,""),"")</f>
        <v/>
      </c>
      <c r="AK1467" t="str">
        <f>IF(ISNUMBER(FIND("arbeid",Methode_Keuze)),"",IF(ISNUMBER(FIND("arbeid",Methode_Keuze)),"",IF(Tb_Activiteiten[[#This Row],[Loonkosten]]=1,Tb_Activiteiten[[#Headers],[Loonkosten]],"")))</f>
        <v/>
      </c>
      <c r="AL1467" t="str">
        <f>IF(ISNUMBER(FIND("arbeid",Methode_Keuze)),"",IF(ISNUMBER(FIND("arbeid",Methode_Keuze)),"",IF(Tb_Activiteiten[[#This Row],[Eigen arbeid]]=1,Tb_Activiteiten[[#Headers],[Eigen arbeid]],"")))</f>
        <v/>
      </c>
      <c r="AM1467" t="str">
        <f>IF(ISNUMBER(FIND("arbeid",Methode_Keuze)),"",IF(ISNUMBER(FIND("arbeid",Methode_Keuze)),"",IF(Tb_Activiteiten[[#This Row],[Projectmedewerker]]=1,Tb_Activiteiten[[#Headers],[Projectmedewerker]],"")))</f>
        <v/>
      </c>
      <c r="AN1467" t="str">
        <f>IF(ISNUMBER(FIND("arbeid",Methode_Keuze)),"",IF(ISNUMBER(FIND("arbeid",Methode_Keuze)),"",IF(Tb_Activiteiten[[#This Row],[Landbouwer]]=1,Tb_Activiteiten[[#Headers],[Landbouwer]],"")))</f>
        <v/>
      </c>
      <c r="AO1467" t="str">
        <f>IF(ISNUMBER(FIND("arbeid",Methode_Keuze)),"",IF(ISNUMBER(FIND("arbeid",Methode_Keuze)),"",IF(Tb_Activiteiten[[#This Row],[Adviseur]]=1,Tb_Activiteiten[[#Headers],[Adviseur]],"")))</f>
        <v/>
      </c>
      <c r="AP1467" t="str">
        <f>IF(ISNUMBER(FIND("arbeid",Methode_Keuze)),"",IF(ISNUMBER(FIND("arbeid",Methode_Keuze)),"",IF(Tb_Activiteiten[[#This Row],[Projectleider/Expert]]=1,Tb_Activiteiten[[#Headers],[Projectleider/Expert]],"")))</f>
        <v/>
      </c>
      <c r="AQ1467" t="str">
        <f>IF(ISNUMBER(FIND("arbeid",Methode_Keuze)),"",IF(ISNUMBER(FIND("arbeid",Methode_Keuze)),"",IF(Tb_Activiteiten[[#This Row],[Arbeidskosten]]=1,Tb_Activiteiten[[#Headers],[Arbeidskosten]],"")))</f>
        <v/>
      </c>
      <c r="AR1467" t="str">
        <f>IF(ISNUMBER(FIND("arbeid",Methode_Keuze)),"",IF(ISNUMBER(FIND("arbeid",Methode_Keuze)),"",IF(Tb_Activiteiten[[#This Row],[Arbeidskosten op basis van IKS]]=1,Tb_Activiteiten[[#Headers],[Arbeidskosten op basis van IKS]],"")))</f>
        <v/>
      </c>
      <c r="AS1467" t="str">
        <f>IF(ISNUMBER(FIND("overige",Methode_Keuze)),"",IF(Tb_Activiteiten[[#This Row],[Kosten derden exclusief btw]]=1,Tb_Activiteiten[[#Headers],[Kosten derden exclusief btw]],""))</f>
        <v/>
      </c>
      <c r="AT1467" t="str">
        <f>IF(ISNUMBER(FIND("overige",Methode_Keuze)),"",IF(Tb_Activiteiten[[#This Row],[Niet verrekenbare btw]]=1,Tb_Activiteiten[[#Headers],[Niet verrekenbare btw]],""))</f>
        <v/>
      </c>
      <c r="AU1467" t="str">
        <f>IF(ISNUMBER(FIND("overige",Methode_Keuze)),"",IF(Tb_Activiteiten[[#This Row],[Grondkosten]]=1,Tb_Activiteiten[[#Headers],[Grondkosten]],""))</f>
        <v/>
      </c>
      <c r="AV1467" t="str">
        <f>IF(ISNUMBER(FIND("overige",Methode_Keuze)),"",IF(Tb_Activiteiten[[#This Row],[Bijdrage in natura (overige)]]=1,Tb_Activiteiten[[#Headers],[Bijdrage in natura (overige)]],""))</f>
        <v/>
      </c>
      <c r="AW1467" t="str">
        <f>IF(ISNUMBER(FIND("overige",Methode_Keuze)),"",IF(Tb_Activiteiten[[#This Row],[Bijdrage in natura (vrijwilligers)]]=1,Tb_Activiteiten[[#Headers],[Bijdrage in natura (vrijwilligers)]],""))</f>
        <v/>
      </c>
      <c r="AX1467" t="str">
        <f>IF(ISNUMBER(FIND("overige",Methode_Keuze)),"",IF(Tb_Activiteiten[[#This Row],[Afschrijvingskosten]]=1,Tb_Activiteiten[[#Headers],[Afschrijvingskosten]],""))</f>
        <v/>
      </c>
      <c r="AY1467" t="str">
        <f>IF(ISNUMBER(FIND("overige",Methode_Keuze)),"",IF(Tb_Activiteiten[[#This Row],[Vergoeding]]=1,Tb_Activiteiten[[#Headers],[Vergoeding]],""))</f>
        <v/>
      </c>
      <c r="AZ1467" t="str">
        <f>IF(ISNUMBER(FIND("arbeid",Methode_Keuze)),"",IF(Tb_Activiteiten[[#This Row],[Arbeidskosten - vast tarief (excl eigen arbeid)]]=1,Tb_Activiteiten[[#Headers],[Arbeidskosten - vast tarief (excl eigen arbeid)]],""))</f>
        <v/>
      </c>
      <c r="BA1467" t="str">
        <f>IF(ISNUMBER(FIND("overige",Methode_Keuze)),"",IF(Tb_Activiteiten[[#This Row],[Overige kosten]]=1,Tb_Activiteiten[[#Headers],[Overige kosten]],""))</f>
        <v/>
      </c>
    </row>
    <row r="1468" spans="15:53" x14ac:dyDescent="0.25">
      <c r="O1468" s="56"/>
      <c r="Q1468" t="str">
        <f>IFERROR(IF(VLOOKUP(Tb_Activiteiten[[#This Row],[Openstelling]],Tb_Openstelling[],2,0)=1,1,""),"")</f>
        <v/>
      </c>
      <c r="AK1468" t="str">
        <f>IF(ISNUMBER(FIND("arbeid",Methode_Keuze)),"",IF(ISNUMBER(FIND("arbeid",Methode_Keuze)),"",IF(Tb_Activiteiten[[#This Row],[Loonkosten]]=1,Tb_Activiteiten[[#Headers],[Loonkosten]],"")))</f>
        <v/>
      </c>
      <c r="AL1468" t="str">
        <f>IF(ISNUMBER(FIND("arbeid",Methode_Keuze)),"",IF(ISNUMBER(FIND("arbeid",Methode_Keuze)),"",IF(Tb_Activiteiten[[#This Row],[Eigen arbeid]]=1,Tb_Activiteiten[[#Headers],[Eigen arbeid]],"")))</f>
        <v/>
      </c>
      <c r="AM1468" t="str">
        <f>IF(ISNUMBER(FIND("arbeid",Methode_Keuze)),"",IF(ISNUMBER(FIND("arbeid",Methode_Keuze)),"",IF(Tb_Activiteiten[[#This Row],[Projectmedewerker]]=1,Tb_Activiteiten[[#Headers],[Projectmedewerker]],"")))</f>
        <v/>
      </c>
      <c r="AN1468" t="str">
        <f>IF(ISNUMBER(FIND("arbeid",Methode_Keuze)),"",IF(ISNUMBER(FIND("arbeid",Methode_Keuze)),"",IF(Tb_Activiteiten[[#This Row],[Landbouwer]]=1,Tb_Activiteiten[[#Headers],[Landbouwer]],"")))</f>
        <v/>
      </c>
      <c r="AO1468" t="str">
        <f>IF(ISNUMBER(FIND("arbeid",Methode_Keuze)),"",IF(ISNUMBER(FIND("arbeid",Methode_Keuze)),"",IF(Tb_Activiteiten[[#This Row],[Adviseur]]=1,Tb_Activiteiten[[#Headers],[Adviseur]],"")))</f>
        <v/>
      </c>
      <c r="AP1468" t="str">
        <f>IF(ISNUMBER(FIND("arbeid",Methode_Keuze)),"",IF(ISNUMBER(FIND("arbeid",Methode_Keuze)),"",IF(Tb_Activiteiten[[#This Row],[Projectleider/Expert]]=1,Tb_Activiteiten[[#Headers],[Projectleider/Expert]],"")))</f>
        <v/>
      </c>
      <c r="AQ1468" t="str">
        <f>IF(ISNUMBER(FIND("arbeid",Methode_Keuze)),"",IF(ISNUMBER(FIND("arbeid",Methode_Keuze)),"",IF(Tb_Activiteiten[[#This Row],[Arbeidskosten]]=1,Tb_Activiteiten[[#Headers],[Arbeidskosten]],"")))</f>
        <v/>
      </c>
      <c r="AR1468" t="str">
        <f>IF(ISNUMBER(FIND("arbeid",Methode_Keuze)),"",IF(ISNUMBER(FIND("arbeid",Methode_Keuze)),"",IF(Tb_Activiteiten[[#This Row],[Arbeidskosten op basis van IKS]]=1,Tb_Activiteiten[[#Headers],[Arbeidskosten op basis van IKS]],"")))</f>
        <v/>
      </c>
      <c r="AS1468" t="str">
        <f>IF(ISNUMBER(FIND("overige",Methode_Keuze)),"",IF(Tb_Activiteiten[[#This Row],[Kosten derden exclusief btw]]=1,Tb_Activiteiten[[#Headers],[Kosten derden exclusief btw]],""))</f>
        <v/>
      </c>
      <c r="AT1468" t="str">
        <f>IF(ISNUMBER(FIND("overige",Methode_Keuze)),"",IF(Tb_Activiteiten[[#This Row],[Niet verrekenbare btw]]=1,Tb_Activiteiten[[#Headers],[Niet verrekenbare btw]],""))</f>
        <v/>
      </c>
      <c r="AU1468" t="str">
        <f>IF(ISNUMBER(FIND("overige",Methode_Keuze)),"",IF(Tb_Activiteiten[[#This Row],[Grondkosten]]=1,Tb_Activiteiten[[#Headers],[Grondkosten]],""))</f>
        <v/>
      </c>
      <c r="AV1468" t="str">
        <f>IF(ISNUMBER(FIND("overige",Methode_Keuze)),"",IF(Tb_Activiteiten[[#This Row],[Bijdrage in natura (overige)]]=1,Tb_Activiteiten[[#Headers],[Bijdrage in natura (overige)]],""))</f>
        <v/>
      </c>
      <c r="AW1468" t="str">
        <f>IF(ISNUMBER(FIND("overige",Methode_Keuze)),"",IF(Tb_Activiteiten[[#This Row],[Bijdrage in natura (vrijwilligers)]]=1,Tb_Activiteiten[[#Headers],[Bijdrage in natura (vrijwilligers)]],""))</f>
        <v/>
      </c>
      <c r="AX1468" t="str">
        <f>IF(ISNUMBER(FIND("overige",Methode_Keuze)),"",IF(Tb_Activiteiten[[#This Row],[Afschrijvingskosten]]=1,Tb_Activiteiten[[#Headers],[Afschrijvingskosten]],""))</f>
        <v/>
      </c>
      <c r="AY1468" t="str">
        <f>IF(ISNUMBER(FIND("overige",Methode_Keuze)),"",IF(Tb_Activiteiten[[#This Row],[Vergoeding]]=1,Tb_Activiteiten[[#Headers],[Vergoeding]],""))</f>
        <v/>
      </c>
      <c r="AZ1468" t="str">
        <f>IF(ISNUMBER(FIND("arbeid",Methode_Keuze)),"",IF(Tb_Activiteiten[[#This Row],[Arbeidskosten - vast tarief (excl eigen arbeid)]]=1,Tb_Activiteiten[[#Headers],[Arbeidskosten - vast tarief (excl eigen arbeid)]],""))</f>
        <v/>
      </c>
      <c r="BA1468" t="str">
        <f>IF(ISNUMBER(FIND("overige",Methode_Keuze)),"",IF(Tb_Activiteiten[[#This Row],[Overige kosten]]=1,Tb_Activiteiten[[#Headers],[Overige kosten]],""))</f>
        <v/>
      </c>
    </row>
    <row r="1469" spans="15:53" x14ac:dyDescent="0.25">
      <c r="O1469" s="56"/>
      <c r="Q1469" t="str">
        <f>IFERROR(IF(VLOOKUP(Tb_Activiteiten[[#This Row],[Openstelling]],Tb_Openstelling[],2,0)=1,1,""),"")</f>
        <v/>
      </c>
      <c r="AK1469" t="str">
        <f>IF(ISNUMBER(FIND("arbeid",Methode_Keuze)),"",IF(ISNUMBER(FIND("arbeid",Methode_Keuze)),"",IF(Tb_Activiteiten[[#This Row],[Loonkosten]]=1,Tb_Activiteiten[[#Headers],[Loonkosten]],"")))</f>
        <v/>
      </c>
      <c r="AL1469" t="str">
        <f>IF(ISNUMBER(FIND("arbeid",Methode_Keuze)),"",IF(ISNUMBER(FIND("arbeid",Methode_Keuze)),"",IF(Tb_Activiteiten[[#This Row],[Eigen arbeid]]=1,Tb_Activiteiten[[#Headers],[Eigen arbeid]],"")))</f>
        <v/>
      </c>
      <c r="AM1469" t="str">
        <f>IF(ISNUMBER(FIND("arbeid",Methode_Keuze)),"",IF(ISNUMBER(FIND("arbeid",Methode_Keuze)),"",IF(Tb_Activiteiten[[#This Row],[Projectmedewerker]]=1,Tb_Activiteiten[[#Headers],[Projectmedewerker]],"")))</f>
        <v/>
      </c>
      <c r="AN1469" t="str">
        <f>IF(ISNUMBER(FIND("arbeid",Methode_Keuze)),"",IF(ISNUMBER(FIND("arbeid",Methode_Keuze)),"",IF(Tb_Activiteiten[[#This Row],[Landbouwer]]=1,Tb_Activiteiten[[#Headers],[Landbouwer]],"")))</f>
        <v/>
      </c>
      <c r="AO1469" t="str">
        <f>IF(ISNUMBER(FIND("arbeid",Methode_Keuze)),"",IF(ISNUMBER(FIND("arbeid",Methode_Keuze)),"",IF(Tb_Activiteiten[[#This Row],[Adviseur]]=1,Tb_Activiteiten[[#Headers],[Adviseur]],"")))</f>
        <v/>
      </c>
      <c r="AP1469" t="str">
        <f>IF(ISNUMBER(FIND("arbeid",Methode_Keuze)),"",IF(ISNUMBER(FIND("arbeid",Methode_Keuze)),"",IF(Tb_Activiteiten[[#This Row],[Projectleider/Expert]]=1,Tb_Activiteiten[[#Headers],[Projectleider/Expert]],"")))</f>
        <v/>
      </c>
      <c r="AQ1469" t="str">
        <f>IF(ISNUMBER(FIND("arbeid",Methode_Keuze)),"",IF(ISNUMBER(FIND("arbeid",Methode_Keuze)),"",IF(Tb_Activiteiten[[#This Row],[Arbeidskosten]]=1,Tb_Activiteiten[[#Headers],[Arbeidskosten]],"")))</f>
        <v/>
      </c>
      <c r="AR1469" t="str">
        <f>IF(ISNUMBER(FIND("arbeid",Methode_Keuze)),"",IF(ISNUMBER(FIND("arbeid",Methode_Keuze)),"",IF(Tb_Activiteiten[[#This Row],[Arbeidskosten op basis van IKS]]=1,Tb_Activiteiten[[#Headers],[Arbeidskosten op basis van IKS]],"")))</f>
        <v/>
      </c>
      <c r="AS1469" t="str">
        <f>IF(ISNUMBER(FIND("overige",Methode_Keuze)),"",IF(Tb_Activiteiten[[#This Row],[Kosten derden exclusief btw]]=1,Tb_Activiteiten[[#Headers],[Kosten derden exclusief btw]],""))</f>
        <v/>
      </c>
      <c r="AT1469" t="str">
        <f>IF(ISNUMBER(FIND("overige",Methode_Keuze)),"",IF(Tb_Activiteiten[[#This Row],[Niet verrekenbare btw]]=1,Tb_Activiteiten[[#Headers],[Niet verrekenbare btw]],""))</f>
        <v/>
      </c>
      <c r="AU1469" t="str">
        <f>IF(ISNUMBER(FIND("overige",Methode_Keuze)),"",IF(Tb_Activiteiten[[#This Row],[Grondkosten]]=1,Tb_Activiteiten[[#Headers],[Grondkosten]],""))</f>
        <v/>
      </c>
      <c r="AV1469" t="str">
        <f>IF(ISNUMBER(FIND("overige",Methode_Keuze)),"",IF(Tb_Activiteiten[[#This Row],[Bijdrage in natura (overige)]]=1,Tb_Activiteiten[[#Headers],[Bijdrage in natura (overige)]],""))</f>
        <v/>
      </c>
      <c r="AW1469" t="str">
        <f>IF(ISNUMBER(FIND("overige",Methode_Keuze)),"",IF(Tb_Activiteiten[[#This Row],[Bijdrage in natura (vrijwilligers)]]=1,Tb_Activiteiten[[#Headers],[Bijdrage in natura (vrijwilligers)]],""))</f>
        <v/>
      </c>
      <c r="AX1469" t="str">
        <f>IF(ISNUMBER(FIND("overige",Methode_Keuze)),"",IF(Tb_Activiteiten[[#This Row],[Afschrijvingskosten]]=1,Tb_Activiteiten[[#Headers],[Afschrijvingskosten]],""))</f>
        <v/>
      </c>
      <c r="AY1469" t="str">
        <f>IF(ISNUMBER(FIND("overige",Methode_Keuze)),"",IF(Tb_Activiteiten[[#This Row],[Vergoeding]]=1,Tb_Activiteiten[[#Headers],[Vergoeding]],""))</f>
        <v/>
      </c>
      <c r="AZ1469" t="str">
        <f>IF(ISNUMBER(FIND("arbeid",Methode_Keuze)),"",IF(Tb_Activiteiten[[#This Row],[Arbeidskosten - vast tarief (excl eigen arbeid)]]=1,Tb_Activiteiten[[#Headers],[Arbeidskosten - vast tarief (excl eigen arbeid)]],""))</f>
        <v/>
      </c>
      <c r="BA1469" t="str">
        <f>IF(ISNUMBER(FIND("overige",Methode_Keuze)),"",IF(Tb_Activiteiten[[#This Row],[Overige kosten]]=1,Tb_Activiteiten[[#Headers],[Overige kosten]],""))</f>
        <v/>
      </c>
    </row>
    <row r="1470" spans="15:53" x14ac:dyDescent="0.25">
      <c r="O1470" s="56"/>
      <c r="Q1470" t="str">
        <f>IFERROR(IF(VLOOKUP(Tb_Activiteiten[[#This Row],[Openstelling]],Tb_Openstelling[],2,0)=1,1,""),"")</f>
        <v/>
      </c>
      <c r="AK1470" t="str">
        <f>IF(ISNUMBER(FIND("arbeid",Methode_Keuze)),"",IF(ISNUMBER(FIND("arbeid",Methode_Keuze)),"",IF(Tb_Activiteiten[[#This Row],[Loonkosten]]=1,Tb_Activiteiten[[#Headers],[Loonkosten]],"")))</f>
        <v/>
      </c>
      <c r="AL1470" t="str">
        <f>IF(ISNUMBER(FIND("arbeid",Methode_Keuze)),"",IF(ISNUMBER(FIND("arbeid",Methode_Keuze)),"",IF(Tb_Activiteiten[[#This Row],[Eigen arbeid]]=1,Tb_Activiteiten[[#Headers],[Eigen arbeid]],"")))</f>
        <v/>
      </c>
      <c r="AM1470" t="str">
        <f>IF(ISNUMBER(FIND("arbeid",Methode_Keuze)),"",IF(ISNUMBER(FIND("arbeid",Methode_Keuze)),"",IF(Tb_Activiteiten[[#This Row],[Projectmedewerker]]=1,Tb_Activiteiten[[#Headers],[Projectmedewerker]],"")))</f>
        <v/>
      </c>
      <c r="AN1470" t="str">
        <f>IF(ISNUMBER(FIND("arbeid",Methode_Keuze)),"",IF(ISNUMBER(FIND("arbeid",Methode_Keuze)),"",IF(Tb_Activiteiten[[#This Row],[Landbouwer]]=1,Tb_Activiteiten[[#Headers],[Landbouwer]],"")))</f>
        <v/>
      </c>
      <c r="AO1470" t="str">
        <f>IF(ISNUMBER(FIND("arbeid",Methode_Keuze)),"",IF(ISNUMBER(FIND("arbeid",Methode_Keuze)),"",IF(Tb_Activiteiten[[#This Row],[Adviseur]]=1,Tb_Activiteiten[[#Headers],[Adviseur]],"")))</f>
        <v/>
      </c>
      <c r="AP1470" t="str">
        <f>IF(ISNUMBER(FIND("arbeid",Methode_Keuze)),"",IF(ISNUMBER(FIND("arbeid",Methode_Keuze)),"",IF(Tb_Activiteiten[[#This Row],[Projectleider/Expert]]=1,Tb_Activiteiten[[#Headers],[Projectleider/Expert]],"")))</f>
        <v/>
      </c>
      <c r="AQ1470" t="str">
        <f>IF(ISNUMBER(FIND("arbeid",Methode_Keuze)),"",IF(ISNUMBER(FIND("arbeid",Methode_Keuze)),"",IF(Tb_Activiteiten[[#This Row],[Arbeidskosten]]=1,Tb_Activiteiten[[#Headers],[Arbeidskosten]],"")))</f>
        <v/>
      </c>
      <c r="AR1470" t="str">
        <f>IF(ISNUMBER(FIND("arbeid",Methode_Keuze)),"",IF(ISNUMBER(FIND("arbeid",Methode_Keuze)),"",IF(Tb_Activiteiten[[#This Row],[Arbeidskosten op basis van IKS]]=1,Tb_Activiteiten[[#Headers],[Arbeidskosten op basis van IKS]],"")))</f>
        <v/>
      </c>
      <c r="AS1470" t="str">
        <f>IF(ISNUMBER(FIND("overige",Methode_Keuze)),"",IF(Tb_Activiteiten[[#This Row],[Kosten derden exclusief btw]]=1,Tb_Activiteiten[[#Headers],[Kosten derden exclusief btw]],""))</f>
        <v/>
      </c>
      <c r="AT1470" t="str">
        <f>IF(ISNUMBER(FIND("overige",Methode_Keuze)),"",IF(Tb_Activiteiten[[#This Row],[Niet verrekenbare btw]]=1,Tb_Activiteiten[[#Headers],[Niet verrekenbare btw]],""))</f>
        <v/>
      </c>
      <c r="AU1470" t="str">
        <f>IF(ISNUMBER(FIND("overige",Methode_Keuze)),"",IF(Tb_Activiteiten[[#This Row],[Grondkosten]]=1,Tb_Activiteiten[[#Headers],[Grondkosten]],""))</f>
        <v/>
      </c>
      <c r="AV1470" t="str">
        <f>IF(ISNUMBER(FIND("overige",Methode_Keuze)),"",IF(Tb_Activiteiten[[#This Row],[Bijdrage in natura (overige)]]=1,Tb_Activiteiten[[#Headers],[Bijdrage in natura (overige)]],""))</f>
        <v/>
      </c>
      <c r="AW1470" t="str">
        <f>IF(ISNUMBER(FIND("overige",Methode_Keuze)),"",IF(Tb_Activiteiten[[#This Row],[Bijdrage in natura (vrijwilligers)]]=1,Tb_Activiteiten[[#Headers],[Bijdrage in natura (vrijwilligers)]],""))</f>
        <v/>
      </c>
      <c r="AX1470" t="str">
        <f>IF(ISNUMBER(FIND("overige",Methode_Keuze)),"",IF(Tb_Activiteiten[[#This Row],[Afschrijvingskosten]]=1,Tb_Activiteiten[[#Headers],[Afschrijvingskosten]],""))</f>
        <v/>
      </c>
      <c r="AY1470" t="str">
        <f>IF(ISNUMBER(FIND("overige",Methode_Keuze)),"",IF(Tb_Activiteiten[[#This Row],[Vergoeding]]=1,Tb_Activiteiten[[#Headers],[Vergoeding]],""))</f>
        <v/>
      </c>
      <c r="AZ1470" t="str">
        <f>IF(ISNUMBER(FIND("arbeid",Methode_Keuze)),"",IF(Tb_Activiteiten[[#This Row],[Arbeidskosten - vast tarief (excl eigen arbeid)]]=1,Tb_Activiteiten[[#Headers],[Arbeidskosten - vast tarief (excl eigen arbeid)]],""))</f>
        <v/>
      </c>
      <c r="BA1470" t="str">
        <f>IF(ISNUMBER(FIND("overige",Methode_Keuze)),"",IF(Tb_Activiteiten[[#This Row],[Overige kosten]]=1,Tb_Activiteiten[[#Headers],[Overige kosten]],""))</f>
        <v/>
      </c>
    </row>
    <row r="1471" spans="15:53" x14ac:dyDescent="0.25">
      <c r="O1471" s="56"/>
      <c r="Q1471" t="str">
        <f>IFERROR(IF(VLOOKUP(Tb_Activiteiten[[#This Row],[Openstelling]],Tb_Openstelling[],2,0)=1,1,""),"")</f>
        <v/>
      </c>
      <c r="AK1471" t="str">
        <f>IF(ISNUMBER(FIND("arbeid",Methode_Keuze)),"",IF(ISNUMBER(FIND("arbeid",Methode_Keuze)),"",IF(Tb_Activiteiten[[#This Row],[Loonkosten]]=1,Tb_Activiteiten[[#Headers],[Loonkosten]],"")))</f>
        <v/>
      </c>
      <c r="AL1471" t="str">
        <f>IF(ISNUMBER(FIND("arbeid",Methode_Keuze)),"",IF(ISNUMBER(FIND("arbeid",Methode_Keuze)),"",IF(Tb_Activiteiten[[#This Row],[Eigen arbeid]]=1,Tb_Activiteiten[[#Headers],[Eigen arbeid]],"")))</f>
        <v/>
      </c>
      <c r="AM1471" t="str">
        <f>IF(ISNUMBER(FIND("arbeid",Methode_Keuze)),"",IF(ISNUMBER(FIND("arbeid",Methode_Keuze)),"",IF(Tb_Activiteiten[[#This Row],[Projectmedewerker]]=1,Tb_Activiteiten[[#Headers],[Projectmedewerker]],"")))</f>
        <v/>
      </c>
      <c r="AN1471" t="str">
        <f>IF(ISNUMBER(FIND("arbeid",Methode_Keuze)),"",IF(ISNUMBER(FIND("arbeid",Methode_Keuze)),"",IF(Tb_Activiteiten[[#This Row],[Landbouwer]]=1,Tb_Activiteiten[[#Headers],[Landbouwer]],"")))</f>
        <v/>
      </c>
      <c r="AO1471" t="str">
        <f>IF(ISNUMBER(FIND("arbeid",Methode_Keuze)),"",IF(ISNUMBER(FIND("arbeid",Methode_Keuze)),"",IF(Tb_Activiteiten[[#This Row],[Adviseur]]=1,Tb_Activiteiten[[#Headers],[Adviseur]],"")))</f>
        <v/>
      </c>
      <c r="AP1471" t="str">
        <f>IF(ISNUMBER(FIND("arbeid",Methode_Keuze)),"",IF(ISNUMBER(FIND("arbeid",Methode_Keuze)),"",IF(Tb_Activiteiten[[#This Row],[Projectleider/Expert]]=1,Tb_Activiteiten[[#Headers],[Projectleider/Expert]],"")))</f>
        <v/>
      </c>
      <c r="AQ1471" t="str">
        <f>IF(ISNUMBER(FIND("arbeid",Methode_Keuze)),"",IF(ISNUMBER(FIND("arbeid",Methode_Keuze)),"",IF(Tb_Activiteiten[[#This Row],[Arbeidskosten]]=1,Tb_Activiteiten[[#Headers],[Arbeidskosten]],"")))</f>
        <v/>
      </c>
      <c r="AR1471" t="str">
        <f>IF(ISNUMBER(FIND("arbeid",Methode_Keuze)),"",IF(ISNUMBER(FIND("arbeid",Methode_Keuze)),"",IF(Tb_Activiteiten[[#This Row],[Arbeidskosten op basis van IKS]]=1,Tb_Activiteiten[[#Headers],[Arbeidskosten op basis van IKS]],"")))</f>
        <v/>
      </c>
      <c r="AS1471" t="str">
        <f>IF(ISNUMBER(FIND("overige",Methode_Keuze)),"",IF(Tb_Activiteiten[[#This Row],[Kosten derden exclusief btw]]=1,Tb_Activiteiten[[#Headers],[Kosten derden exclusief btw]],""))</f>
        <v/>
      </c>
      <c r="AT1471" t="str">
        <f>IF(ISNUMBER(FIND("overige",Methode_Keuze)),"",IF(Tb_Activiteiten[[#This Row],[Niet verrekenbare btw]]=1,Tb_Activiteiten[[#Headers],[Niet verrekenbare btw]],""))</f>
        <v/>
      </c>
      <c r="AU1471" t="str">
        <f>IF(ISNUMBER(FIND("overige",Methode_Keuze)),"",IF(Tb_Activiteiten[[#This Row],[Grondkosten]]=1,Tb_Activiteiten[[#Headers],[Grondkosten]],""))</f>
        <v/>
      </c>
      <c r="AV1471" t="str">
        <f>IF(ISNUMBER(FIND("overige",Methode_Keuze)),"",IF(Tb_Activiteiten[[#This Row],[Bijdrage in natura (overige)]]=1,Tb_Activiteiten[[#Headers],[Bijdrage in natura (overige)]],""))</f>
        <v/>
      </c>
      <c r="AW1471" t="str">
        <f>IF(ISNUMBER(FIND("overige",Methode_Keuze)),"",IF(Tb_Activiteiten[[#This Row],[Bijdrage in natura (vrijwilligers)]]=1,Tb_Activiteiten[[#Headers],[Bijdrage in natura (vrijwilligers)]],""))</f>
        <v/>
      </c>
      <c r="AX1471" t="str">
        <f>IF(ISNUMBER(FIND("overige",Methode_Keuze)),"",IF(Tb_Activiteiten[[#This Row],[Afschrijvingskosten]]=1,Tb_Activiteiten[[#Headers],[Afschrijvingskosten]],""))</f>
        <v/>
      </c>
      <c r="AY1471" t="str">
        <f>IF(ISNUMBER(FIND("overige",Methode_Keuze)),"",IF(Tb_Activiteiten[[#This Row],[Vergoeding]]=1,Tb_Activiteiten[[#Headers],[Vergoeding]],""))</f>
        <v/>
      </c>
      <c r="AZ1471" t="str">
        <f>IF(ISNUMBER(FIND("arbeid",Methode_Keuze)),"",IF(Tb_Activiteiten[[#This Row],[Arbeidskosten - vast tarief (excl eigen arbeid)]]=1,Tb_Activiteiten[[#Headers],[Arbeidskosten - vast tarief (excl eigen arbeid)]],""))</f>
        <v/>
      </c>
      <c r="BA1471" t="str">
        <f>IF(ISNUMBER(FIND("overige",Methode_Keuze)),"",IF(Tb_Activiteiten[[#This Row],[Overige kosten]]=1,Tb_Activiteiten[[#Headers],[Overige kosten]],""))</f>
        <v/>
      </c>
    </row>
    <row r="1472" spans="15:53" x14ac:dyDescent="0.25">
      <c r="O1472" s="56"/>
      <c r="Q1472" t="str">
        <f>IFERROR(IF(VLOOKUP(Tb_Activiteiten[[#This Row],[Openstelling]],Tb_Openstelling[],2,0)=1,1,""),"")</f>
        <v/>
      </c>
      <c r="AK1472" t="str">
        <f>IF(ISNUMBER(FIND("arbeid",Methode_Keuze)),"",IF(ISNUMBER(FIND("arbeid",Methode_Keuze)),"",IF(Tb_Activiteiten[[#This Row],[Loonkosten]]=1,Tb_Activiteiten[[#Headers],[Loonkosten]],"")))</f>
        <v/>
      </c>
      <c r="AL1472" t="str">
        <f>IF(ISNUMBER(FIND("arbeid",Methode_Keuze)),"",IF(ISNUMBER(FIND("arbeid",Methode_Keuze)),"",IF(Tb_Activiteiten[[#This Row],[Eigen arbeid]]=1,Tb_Activiteiten[[#Headers],[Eigen arbeid]],"")))</f>
        <v/>
      </c>
      <c r="AM1472" t="str">
        <f>IF(ISNUMBER(FIND("arbeid",Methode_Keuze)),"",IF(ISNUMBER(FIND("arbeid",Methode_Keuze)),"",IF(Tb_Activiteiten[[#This Row],[Projectmedewerker]]=1,Tb_Activiteiten[[#Headers],[Projectmedewerker]],"")))</f>
        <v/>
      </c>
      <c r="AN1472" t="str">
        <f>IF(ISNUMBER(FIND("arbeid",Methode_Keuze)),"",IF(ISNUMBER(FIND("arbeid",Methode_Keuze)),"",IF(Tb_Activiteiten[[#This Row],[Landbouwer]]=1,Tb_Activiteiten[[#Headers],[Landbouwer]],"")))</f>
        <v/>
      </c>
      <c r="AO1472" t="str">
        <f>IF(ISNUMBER(FIND("arbeid",Methode_Keuze)),"",IF(ISNUMBER(FIND("arbeid",Methode_Keuze)),"",IF(Tb_Activiteiten[[#This Row],[Adviseur]]=1,Tb_Activiteiten[[#Headers],[Adviseur]],"")))</f>
        <v/>
      </c>
      <c r="AP1472" t="str">
        <f>IF(ISNUMBER(FIND("arbeid",Methode_Keuze)),"",IF(ISNUMBER(FIND("arbeid",Methode_Keuze)),"",IF(Tb_Activiteiten[[#This Row],[Projectleider/Expert]]=1,Tb_Activiteiten[[#Headers],[Projectleider/Expert]],"")))</f>
        <v/>
      </c>
      <c r="AQ1472" t="str">
        <f>IF(ISNUMBER(FIND("arbeid",Methode_Keuze)),"",IF(ISNUMBER(FIND("arbeid",Methode_Keuze)),"",IF(Tb_Activiteiten[[#This Row],[Arbeidskosten]]=1,Tb_Activiteiten[[#Headers],[Arbeidskosten]],"")))</f>
        <v/>
      </c>
      <c r="AR1472" t="str">
        <f>IF(ISNUMBER(FIND("arbeid",Methode_Keuze)),"",IF(ISNUMBER(FIND("arbeid",Methode_Keuze)),"",IF(Tb_Activiteiten[[#This Row],[Arbeidskosten op basis van IKS]]=1,Tb_Activiteiten[[#Headers],[Arbeidskosten op basis van IKS]],"")))</f>
        <v/>
      </c>
      <c r="AS1472" t="str">
        <f>IF(ISNUMBER(FIND("overige",Methode_Keuze)),"",IF(Tb_Activiteiten[[#This Row],[Kosten derden exclusief btw]]=1,Tb_Activiteiten[[#Headers],[Kosten derden exclusief btw]],""))</f>
        <v/>
      </c>
      <c r="AT1472" t="str">
        <f>IF(ISNUMBER(FIND("overige",Methode_Keuze)),"",IF(Tb_Activiteiten[[#This Row],[Niet verrekenbare btw]]=1,Tb_Activiteiten[[#Headers],[Niet verrekenbare btw]],""))</f>
        <v/>
      </c>
      <c r="AU1472" t="str">
        <f>IF(ISNUMBER(FIND("overige",Methode_Keuze)),"",IF(Tb_Activiteiten[[#This Row],[Grondkosten]]=1,Tb_Activiteiten[[#Headers],[Grondkosten]],""))</f>
        <v/>
      </c>
      <c r="AV1472" t="str">
        <f>IF(ISNUMBER(FIND("overige",Methode_Keuze)),"",IF(Tb_Activiteiten[[#This Row],[Bijdrage in natura (overige)]]=1,Tb_Activiteiten[[#Headers],[Bijdrage in natura (overige)]],""))</f>
        <v/>
      </c>
      <c r="AW1472" t="str">
        <f>IF(ISNUMBER(FIND("overige",Methode_Keuze)),"",IF(Tb_Activiteiten[[#This Row],[Bijdrage in natura (vrijwilligers)]]=1,Tb_Activiteiten[[#Headers],[Bijdrage in natura (vrijwilligers)]],""))</f>
        <v/>
      </c>
      <c r="AX1472" t="str">
        <f>IF(ISNUMBER(FIND("overige",Methode_Keuze)),"",IF(Tb_Activiteiten[[#This Row],[Afschrijvingskosten]]=1,Tb_Activiteiten[[#Headers],[Afschrijvingskosten]],""))</f>
        <v/>
      </c>
      <c r="AY1472" t="str">
        <f>IF(ISNUMBER(FIND("overige",Methode_Keuze)),"",IF(Tb_Activiteiten[[#This Row],[Vergoeding]]=1,Tb_Activiteiten[[#Headers],[Vergoeding]],""))</f>
        <v/>
      </c>
      <c r="AZ1472" t="str">
        <f>IF(ISNUMBER(FIND("arbeid",Methode_Keuze)),"",IF(Tb_Activiteiten[[#This Row],[Arbeidskosten - vast tarief (excl eigen arbeid)]]=1,Tb_Activiteiten[[#Headers],[Arbeidskosten - vast tarief (excl eigen arbeid)]],""))</f>
        <v/>
      </c>
      <c r="BA1472" t="str">
        <f>IF(ISNUMBER(FIND("overige",Methode_Keuze)),"",IF(Tb_Activiteiten[[#This Row],[Overige kosten]]=1,Tb_Activiteiten[[#Headers],[Overige kosten]],""))</f>
        <v/>
      </c>
    </row>
    <row r="1473" spans="15:53" x14ac:dyDescent="0.25">
      <c r="O1473" s="56"/>
      <c r="Q1473" t="str">
        <f>IFERROR(IF(VLOOKUP(Tb_Activiteiten[[#This Row],[Openstelling]],Tb_Openstelling[],2,0)=1,1,""),"")</f>
        <v/>
      </c>
      <c r="AK1473" t="str">
        <f>IF(ISNUMBER(FIND("arbeid",Methode_Keuze)),"",IF(ISNUMBER(FIND("arbeid",Methode_Keuze)),"",IF(Tb_Activiteiten[[#This Row],[Loonkosten]]=1,Tb_Activiteiten[[#Headers],[Loonkosten]],"")))</f>
        <v/>
      </c>
      <c r="AL1473" t="str">
        <f>IF(ISNUMBER(FIND("arbeid",Methode_Keuze)),"",IF(ISNUMBER(FIND("arbeid",Methode_Keuze)),"",IF(Tb_Activiteiten[[#This Row],[Eigen arbeid]]=1,Tb_Activiteiten[[#Headers],[Eigen arbeid]],"")))</f>
        <v/>
      </c>
      <c r="AM1473" t="str">
        <f>IF(ISNUMBER(FIND("arbeid",Methode_Keuze)),"",IF(ISNUMBER(FIND("arbeid",Methode_Keuze)),"",IF(Tb_Activiteiten[[#This Row],[Projectmedewerker]]=1,Tb_Activiteiten[[#Headers],[Projectmedewerker]],"")))</f>
        <v/>
      </c>
      <c r="AN1473" t="str">
        <f>IF(ISNUMBER(FIND("arbeid",Methode_Keuze)),"",IF(ISNUMBER(FIND("arbeid",Methode_Keuze)),"",IF(Tb_Activiteiten[[#This Row],[Landbouwer]]=1,Tb_Activiteiten[[#Headers],[Landbouwer]],"")))</f>
        <v/>
      </c>
      <c r="AO1473" t="str">
        <f>IF(ISNUMBER(FIND("arbeid",Methode_Keuze)),"",IF(ISNUMBER(FIND("arbeid",Methode_Keuze)),"",IF(Tb_Activiteiten[[#This Row],[Adviseur]]=1,Tb_Activiteiten[[#Headers],[Adviseur]],"")))</f>
        <v/>
      </c>
      <c r="AP1473" t="str">
        <f>IF(ISNUMBER(FIND("arbeid",Methode_Keuze)),"",IF(ISNUMBER(FIND("arbeid",Methode_Keuze)),"",IF(Tb_Activiteiten[[#This Row],[Projectleider/Expert]]=1,Tb_Activiteiten[[#Headers],[Projectleider/Expert]],"")))</f>
        <v/>
      </c>
      <c r="AQ1473" t="str">
        <f>IF(ISNUMBER(FIND("arbeid",Methode_Keuze)),"",IF(ISNUMBER(FIND("arbeid",Methode_Keuze)),"",IF(Tb_Activiteiten[[#This Row],[Arbeidskosten]]=1,Tb_Activiteiten[[#Headers],[Arbeidskosten]],"")))</f>
        <v/>
      </c>
      <c r="AR1473" t="str">
        <f>IF(ISNUMBER(FIND("arbeid",Methode_Keuze)),"",IF(ISNUMBER(FIND("arbeid",Methode_Keuze)),"",IF(Tb_Activiteiten[[#This Row],[Arbeidskosten op basis van IKS]]=1,Tb_Activiteiten[[#Headers],[Arbeidskosten op basis van IKS]],"")))</f>
        <v/>
      </c>
      <c r="AS1473" t="str">
        <f>IF(ISNUMBER(FIND("overige",Methode_Keuze)),"",IF(Tb_Activiteiten[[#This Row],[Kosten derden exclusief btw]]=1,Tb_Activiteiten[[#Headers],[Kosten derden exclusief btw]],""))</f>
        <v/>
      </c>
      <c r="AT1473" t="str">
        <f>IF(ISNUMBER(FIND("overige",Methode_Keuze)),"",IF(Tb_Activiteiten[[#This Row],[Niet verrekenbare btw]]=1,Tb_Activiteiten[[#Headers],[Niet verrekenbare btw]],""))</f>
        <v/>
      </c>
      <c r="AU1473" t="str">
        <f>IF(ISNUMBER(FIND("overige",Methode_Keuze)),"",IF(Tb_Activiteiten[[#This Row],[Grondkosten]]=1,Tb_Activiteiten[[#Headers],[Grondkosten]],""))</f>
        <v/>
      </c>
      <c r="AV1473" t="str">
        <f>IF(ISNUMBER(FIND("overige",Methode_Keuze)),"",IF(Tb_Activiteiten[[#This Row],[Bijdrage in natura (overige)]]=1,Tb_Activiteiten[[#Headers],[Bijdrage in natura (overige)]],""))</f>
        <v/>
      </c>
      <c r="AW1473" t="str">
        <f>IF(ISNUMBER(FIND("overige",Methode_Keuze)),"",IF(Tb_Activiteiten[[#This Row],[Bijdrage in natura (vrijwilligers)]]=1,Tb_Activiteiten[[#Headers],[Bijdrage in natura (vrijwilligers)]],""))</f>
        <v/>
      </c>
      <c r="AX1473" t="str">
        <f>IF(ISNUMBER(FIND("overige",Methode_Keuze)),"",IF(Tb_Activiteiten[[#This Row],[Afschrijvingskosten]]=1,Tb_Activiteiten[[#Headers],[Afschrijvingskosten]],""))</f>
        <v/>
      </c>
      <c r="AY1473" t="str">
        <f>IF(ISNUMBER(FIND("overige",Methode_Keuze)),"",IF(Tb_Activiteiten[[#This Row],[Vergoeding]]=1,Tb_Activiteiten[[#Headers],[Vergoeding]],""))</f>
        <v/>
      </c>
      <c r="AZ1473" t="str">
        <f>IF(ISNUMBER(FIND("arbeid",Methode_Keuze)),"",IF(Tb_Activiteiten[[#This Row],[Arbeidskosten - vast tarief (excl eigen arbeid)]]=1,Tb_Activiteiten[[#Headers],[Arbeidskosten - vast tarief (excl eigen arbeid)]],""))</f>
        <v/>
      </c>
      <c r="BA1473" t="str">
        <f>IF(ISNUMBER(FIND("overige",Methode_Keuze)),"",IF(Tb_Activiteiten[[#This Row],[Overige kosten]]=1,Tb_Activiteiten[[#Headers],[Overige kosten]],""))</f>
        <v/>
      </c>
    </row>
    <row r="1474" spans="15:53" x14ac:dyDescent="0.25">
      <c r="O1474" s="56"/>
      <c r="Q1474" t="str">
        <f>IFERROR(IF(VLOOKUP(Tb_Activiteiten[[#This Row],[Openstelling]],Tb_Openstelling[],2,0)=1,1,""),"")</f>
        <v/>
      </c>
      <c r="AK1474" t="str">
        <f>IF(ISNUMBER(FIND("arbeid",Methode_Keuze)),"",IF(ISNUMBER(FIND("arbeid",Methode_Keuze)),"",IF(Tb_Activiteiten[[#This Row],[Loonkosten]]=1,Tb_Activiteiten[[#Headers],[Loonkosten]],"")))</f>
        <v/>
      </c>
      <c r="AL1474" t="str">
        <f>IF(ISNUMBER(FIND("arbeid",Methode_Keuze)),"",IF(ISNUMBER(FIND("arbeid",Methode_Keuze)),"",IF(Tb_Activiteiten[[#This Row],[Eigen arbeid]]=1,Tb_Activiteiten[[#Headers],[Eigen arbeid]],"")))</f>
        <v/>
      </c>
      <c r="AM1474" t="str">
        <f>IF(ISNUMBER(FIND("arbeid",Methode_Keuze)),"",IF(ISNUMBER(FIND("arbeid",Methode_Keuze)),"",IF(Tb_Activiteiten[[#This Row],[Projectmedewerker]]=1,Tb_Activiteiten[[#Headers],[Projectmedewerker]],"")))</f>
        <v/>
      </c>
      <c r="AN1474" t="str">
        <f>IF(ISNUMBER(FIND("arbeid",Methode_Keuze)),"",IF(ISNUMBER(FIND("arbeid",Methode_Keuze)),"",IF(Tb_Activiteiten[[#This Row],[Landbouwer]]=1,Tb_Activiteiten[[#Headers],[Landbouwer]],"")))</f>
        <v/>
      </c>
      <c r="AO1474" t="str">
        <f>IF(ISNUMBER(FIND("arbeid",Methode_Keuze)),"",IF(ISNUMBER(FIND("arbeid",Methode_Keuze)),"",IF(Tb_Activiteiten[[#This Row],[Adviseur]]=1,Tb_Activiteiten[[#Headers],[Adviseur]],"")))</f>
        <v/>
      </c>
      <c r="AP1474" t="str">
        <f>IF(ISNUMBER(FIND("arbeid",Methode_Keuze)),"",IF(ISNUMBER(FIND("arbeid",Methode_Keuze)),"",IF(Tb_Activiteiten[[#This Row],[Projectleider/Expert]]=1,Tb_Activiteiten[[#Headers],[Projectleider/Expert]],"")))</f>
        <v/>
      </c>
      <c r="AQ1474" t="str">
        <f>IF(ISNUMBER(FIND("arbeid",Methode_Keuze)),"",IF(ISNUMBER(FIND("arbeid",Methode_Keuze)),"",IF(Tb_Activiteiten[[#This Row],[Arbeidskosten]]=1,Tb_Activiteiten[[#Headers],[Arbeidskosten]],"")))</f>
        <v/>
      </c>
      <c r="AR1474" t="str">
        <f>IF(ISNUMBER(FIND("arbeid",Methode_Keuze)),"",IF(ISNUMBER(FIND("arbeid",Methode_Keuze)),"",IF(Tb_Activiteiten[[#This Row],[Arbeidskosten op basis van IKS]]=1,Tb_Activiteiten[[#Headers],[Arbeidskosten op basis van IKS]],"")))</f>
        <v/>
      </c>
      <c r="AS1474" t="str">
        <f>IF(ISNUMBER(FIND("overige",Methode_Keuze)),"",IF(Tb_Activiteiten[[#This Row],[Kosten derden exclusief btw]]=1,Tb_Activiteiten[[#Headers],[Kosten derden exclusief btw]],""))</f>
        <v/>
      </c>
      <c r="AT1474" t="str">
        <f>IF(ISNUMBER(FIND("overige",Methode_Keuze)),"",IF(Tb_Activiteiten[[#This Row],[Niet verrekenbare btw]]=1,Tb_Activiteiten[[#Headers],[Niet verrekenbare btw]],""))</f>
        <v/>
      </c>
      <c r="AU1474" t="str">
        <f>IF(ISNUMBER(FIND("overige",Methode_Keuze)),"",IF(Tb_Activiteiten[[#This Row],[Grondkosten]]=1,Tb_Activiteiten[[#Headers],[Grondkosten]],""))</f>
        <v/>
      </c>
      <c r="AV1474" t="str">
        <f>IF(ISNUMBER(FIND("overige",Methode_Keuze)),"",IF(Tb_Activiteiten[[#This Row],[Bijdrage in natura (overige)]]=1,Tb_Activiteiten[[#Headers],[Bijdrage in natura (overige)]],""))</f>
        <v/>
      </c>
      <c r="AW1474" t="str">
        <f>IF(ISNUMBER(FIND("overige",Methode_Keuze)),"",IF(Tb_Activiteiten[[#This Row],[Bijdrage in natura (vrijwilligers)]]=1,Tb_Activiteiten[[#Headers],[Bijdrage in natura (vrijwilligers)]],""))</f>
        <v/>
      </c>
      <c r="AX1474" t="str">
        <f>IF(ISNUMBER(FIND("overige",Methode_Keuze)),"",IF(Tb_Activiteiten[[#This Row],[Afschrijvingskosten]]=1,Tb_Activiteiten[[#Headers],[Afschrijvingskosten]],""))</f>
        <v/>
      </c>
      <c r="AY1474" t="str">
        <f>IF(ISNUMBER(FIND("overige",Methode_Keuze)),"",IF(Tb_Activiteiten[[#This Row],[Vergoeding]]=1,Tb_Activiteiten[[#Headers],[Vergoeding]],""))</f>
        <v/>
      </c>
      <c r="AZ1474" t="str">
        <f>IF(ISNUMBER(FIND("arbeid",Methode_Keuze)),"",IF(Tb_Activiteiten[[#This Row],[Arbeidskosten - vast tarief (excl eigen arbeid)]]=1,Tb_Activiteiten[[#Headers],[Arbeidskosten - vast tarief (excl eigen arbeid)]],""))</f>
        <v/>
      </c>
      <c r="BA1474" t="str">
        <f>IF(ISNUMBER(FIND("overige",Methode_Keuze)),"",IF(Tb_Activiteiten[[#This Row],[Overige kosten]]=1,Tb_Activiteiten[[#Headers],[Overige kosten]],""))</f>
        <v/>
      </c>
    </row>
    <row r="1475" spans="15:53" x14ac:dyDescent="0.25">
      <c r="O1475" s="56"/>
      <c r="Q1475" t="str">
        <f>IFERROR(IF(VLOOKUP(Tb_Activiteiten[[#This Row],[Openstelling]],Tb_Openstelling[],2,0)=1,1,""),"")</f>
        <v/>
      </c>
      <c r="AK1475" t="str">
        <f>IF(ISNUMBER(FIND("arbeid",Methode_Keuze)),"",IF(ISNUMBER(FIND("arbeid",Methode_Keuze)),"",IF(Tb_Activiteiten[[#This Row],[Loonkosten]]=1,Tb_Activiteiten[[#Headers],[Loonkosten]],"")))</f>
        <v/>
      </c>
      <c r="AL1475" t="str">
        <f>IF(ISNUMBER(FIND("arbeid",Methode_Keuze)),"",IF(ISNUMBER(FIND("arbeid",Methode_Keuze)),"",IF(Tb_Activiteiten[[#This Row],[Eigen arbeid]]=1,Tb_Activiteiten[[#Headers],[Eigen arbeid]],"")))</f>
        <v/>
      </c>
      <c r="AM1475" t="str">
        <f>IF(ISNUMBER(FIND("arbeid",Methode_Keuze)),"",IF(ISNUMBER(FIND("arbeid",Methode_Keuze)),"",IF(Tb_Activiteiten[[#This Row],[Projectmedewerker]]=1,Tb_Activiteiten[[#Headers],[Projectmedewerker]],"")))</f>
        <v/>
      </c>
      <c r="AN1475" t="str">
        <f>IF(ISNUMBER(FIND("arbeid",Methode_Keuze)),"",IF(ISNUMBER(FIND("arbeid",Methode_Keuze)),"",IF(Tb_Activiteiten[[#This Row],[Landbouwer]]=1,Tb_Activiteiten[[#Headers],[Landbouwer]],"")))</f>
        <v/>
      </c>
      <c r="AO1475" t="str">
        <f>IF(ISNUMBER(FIND("arbeid",Methode_Keuze)),"",IF(ISNUMBER(FIND("arbeid",Methode_Keuze)),"",IF(Tb_Activiteiten[[#This Row],[Adviseur]]=1,Tb_Activiteiten[[#Headers],[Adviseur]],"")))</f>
        <v/>
      </c>
      <c r="AP1475" t="str">
        <f>IF(ISNUMBER(FIND("arbeid",Methode_Keuze)),"",IF(ISNUMBER(FIND("arbeid",Methode_Keuze)),"",IF(Tb_Activiteiten[[#This Row],[Projectleider/Expert]]=1,Tb_Activiteiten[[#Headers],[Projectleider/Expert]],"")))</f>
        <v/>
      </c>
      <c r="AQ1475" t="str">
        <f>IF(ISNUMBER(FIND("arbeid",Methode_Keuze)),"",IF(ISNUMBER(FIND("arbeid",Methode_Keuze)),"",IF(Tb_Activiteiten[[#This Row],[Arbeidskosten]]=1,Tb_Activiteiten[[#Headers],[Arbeidskosten]],"")))</f>
        <v/>
      </c>
      <c r="AR1475" t="str">
        <f>IF(ISNUMBER(FIND("arbeid",Methode_Keuze)),"",IF(ISNUMBER(FIND("arbeid",Methode_Keuze)),"",IF(Tb_Activiteiten[[#This Row],[Arbeidskosten op basis van IKS]]=1,Tb_Activiteiten[[#Headers],[Arbeidskosten op basis van IKS]],"")))</f>
        <v/>
      </c>
      <c r="AS1475" t="str">
        <f>IF(ISNUMBER(FIND("overige",Methode_Keuze)),"",IF(Tb_Activiteiten[[#This Row],[Kosten derden exclusief btw]]=1,Tb_Activiteiten[[#Headers],[Kosten derden exclusief btw]],""))</f>
        <v/>
      </c>
      <c r="AT1475" t="str">
        <f>IF(ISNUMBER(FIND("overige",Methode_Keuze)),"",IF(Tb_Activiteiten[[#This Row],[Niet verrekenbare btw]]=1,Tb_Activiteiten[[#Headers],[Niet verrekenbare btw]],""))</f>
        <v/>
      </c>
      <c r="AU1475" t="str">
        <f>IF(ISNUMBER(FIND("overige",Methode_Keuze)),"",IF(Tb_Activiteiten[[#This Row],[Grondkosten]]=1,Tb_Activiteiten[[#Headers],[Grondkosten]],""))</f>
        <v/>
      </c>
      <c r="AV1475" t="str">
        <f>IF(ISNUMBER(FIND("overige",Methode_Keuze)),"",IF(Tb_Activiteiten[[#This Row],[Bijdrage in natura (overige)]]=1,Tb_Activiteiten[[#Headers],[Bijdrage in natura (overige)]],""))</f>
        <v/>
      </c>
      <c r="AW1475" t="str">
        <f>IF(ISNUMBER(FIND("overige",Methode_Keuze)),"",IF(Tb_Activiteiten[[#This Row],[Bijdrage in natura (vrijwilligers)]]=1,Tb_Activiteiten[[#Headers],[Bijdrage in natura (vrijwilligers)]],""))</f>
        <v/>
      </c>
      <c r="AX1475" t="str">
        <f>IF(ISNUMBER(FIND("overige",Methode_Keuze)),"",IF(Tb_Activiteiten[[#This Row],[Afschrijvingskosten]]=1,Tb_Activiteiten[[#Headers],[Afschrijvingskosten]],""))</f>
        <v/>
      </c>
      <c r="AY1475" t="str">
        <f>IF(ISNUMBER(FIND("overige",Methode_Keuze)),"",IF(Tb_Activiteiten[[#This Row],[Vergoeding]]=1,Tb_Activiteiten[[#Headers],[Vergoeding]],""))</f>
        <v/>
      </c>
      <c r="AZ1475" t="str">
        <f>IF(ISNUMBER(FIND("arbeid",Methode_Keuze)),"",IF(Tb_Activiteiten[[#This Row],[Arbeidskosten - vast tarief (excl eigen arbeid)]]=1,Tb_Activiteiten[[#Headers],[Arbeidskosten - vast tarief (excl eigen arbeid)]],""))</f>
        <v/>
      </c>
      <c r="BA1475" t="str">
        <f>IF(ISNUMBER(FIND("overige",Methode_Keuze)),"",IF(Tb_Activiteiten[[#This Row],[Overige kosten]]=1,Tb_Activiteiten[[#Headers],[Overige kosten]],""))</f>
        <v/>
      </c>
    </row>
    <row r="1476" spans="15:53" x14ac:dyDescent="0.25">
      <c r="O1476" s="56"/>
      <c r="Q1476" t="str">
        <f>IFERROR(IF(VLOOKUP(Tb_Activiteiten[[#This Row],[Openstelling]],Tb_Openstelling[],2,0)=1,1,""),"")</f>
        <v/>
      </c>
      <c r="AK1476" t="str">
        <f>IF(ISNUMBER(FIND("arbeid",Methode_Keuze)),"",IF(ISNUMBER(FIND("arbeid",Methode_Keuze)),"",IF(Tb_Activiteiten[[#This Row],[Loonkosten]]=1,Tb_Activiteiten[[#Headers],[Loonkosten]],"")))</f>
        <v/>
      </c>
      <c r="AL1476" t="str">
        <f>IF(ISNUMBER(FIND("arbeid",Methode_Keuze)),"",IF(ISNUMBER(FIND("arbeid",Methode_Keuze)),"",IF(Tb_Activiteiten[[#This Row],[Eigen arbeid]]=1,Tb_Activiteiten[[#Headers],[Eigen arbeid]],"")))</f>
        <v/>
      </c>
      <c r="AM1476" t="str">
        <f>IF(ISNUMBER(FIND("arbeid",Methode_Keuze)),"",IF(ISNUMBER(FIND("arbeid",Methode_Keuze)),"",IF(Tb_Activiteiten[[#This Row],[Projectmedewerker]]=1,Tb_Activiteiten[[#Headers],[Projectmedewerker]],"")))</f>
        <v/>
      </c>
      <c r="AN1476" t="str">
        <f>IF(ISNUMBER(FIND("arbeid",Methode_Keuze)),"",IF(ISNUMBER(FIND("arbeid",Methode_Keuze)),"",IF(Tb_Activiteiten[[#This Row],[Landbouwer]]=1,Tb_Activiteiten[[#Headers],[Landbouwer]],"")))</f>
        <v/>
      </c>
      <c r="AO1476" t="str">
        <f>IF(ISNUMBER(FIND("arbeid",Methode_Keuze)),"",IF(ISNUMBER(FIND("arbeid",Methode_Keuze)),"",IF(Tb_Activiteiten[[#This Row],[Adviseur]]=1,Tb_Activiteiten[[#Headers],[Adviseur]],"")))</f>
        <v/>
      </c>
      <c r="AP1476" t="str">
        <f>IF(ISNUMBER(FIND("arbeid",Methode_Keuze)),"",IF(ISNUMBER(FIND("arbeid",Methode_Keuze)),"",IF(Tb_Activiteiten[[#This Row],[Projectleider/Expert]]=1,Tb_Activiteiten[[#Headers],[Projectleider/Expert]],"")))</f>
        <v/>
      </c>
      <c r="AQ1476" t="str">
        <f>IF(ISNUMBER(FIND("arbeid",Methode_Keuze)),"",IF(ISNUMBER(FIND("arbeid",Methode_Keuze)),"",IF(Tb_Activiteiten[[#This Row],[Arbeidskosten]]=1,Tb_Activiteiten[[#Headers],[Arbeidskosten]],"")))</f>
        <v/>
      </c>
      <c r="AR1476" t="str">
        <f>IF(ISNUMBER(FIND("arbeid",Methode_Keuze)),"",IF(ISNUMBER(FIND("arbeid",Methode_Keuze)),"",IF(Tb_Activiteiten[[#This Row],[Arbeidskosten op basis van IKS]]=1,Tb_Activiteiten[[#Headers],[Arbeidskosten op basis van IKS]],"")))</f>
        <v/>
      </c>
      <c r="AS1476" t="str">
        <f>IF(ISNUMBER(FIND("overige",Methode_Keuze)),"",IF(Tb_Activiteiten[[#This Row],[Kosten derden exclusief btw]]=1,Tb_Activiteiten[[#Headers],[Kosten derden exclusief btw]],""))</f>
        <v/>
      </c>
      <c r="AT1476" t="str">
        <f>IF(ISNUMBER(FIND("overige",Methode_Keuze)),"",IF(Tb_Activiteiten[[#This Row],[Niet verrekenbare btw]]=1,Tb_Activiteiten[[#Headers],[Niet verrekenbare btw]],""))</f>
        <v/>
      </c>
      <c r="AU1476" t="str">
        <f>IF(ISNUMBER(FIND("overige",Methode_Keuze)),"",IF(Tb_Activiteiten[[#This Row],[Grondkosten]]=1,Tb_Activiteiten[[#Headers],[Grondkosten]],""))</f>
        <v/>
      </c>
      <c r="AV1476" t="str">
        <f>IF(ISNUMBER(FIND("overige",Methode_Keuze)),"",IF(Tb_Activiteiten[[#This Row],[Bijdrage in natura (overige)]]=1,Tb_Activiteiten[[#Headers],[Bijdrage in natura (overige)]],""))</f>
        <v/>
      </c>
      <c r="AW1476" t="str">
        <f>IF(ISNUMBER(FIND("overige",Methode_Keuze)),"",IF(Tb_Activiteiten[[#This Row],[Bijdrage in natura (vrijwilligers)]]=1,Tb_Activiteiten[[#Headers],[Bijdrage in natura (vrijwilligers)]],""))</f>
        <v/>
      </c>
      <c r="AX1476" t="str">
        <f>IF(ISNUMBER(FIND("overige",Methode_Keuze)),"",IF(Tb_Activiteiten[[#This Row],[Afschrijvingskosten]]=1,Tb_Activiteiten[[#Headers],[Afschrijvingskosten]],""))</f>
        <v/>
      </c>
      <c r="AY1476" t="str">
        <f>IF(ISNUMBER(FIND("overige",Methode_Keuze)),"",IF(Tb_Activiteiten[[#This Row],[Vergoeding]]=1,Tb_Activiteiten[[#Headers],[Vergoeding]],""))</f>
        <v/>
      </c>
      <c r="AZ1476" t="str">
        <f>IF(ISNUMBER(FIND("arbeid",Methode_Keuze)),"",IF(Tb_Activiteiten[[#This Row],[Arbeidskosten - vast tarief (excl eigen arbeid)]]=1,Tb_Activiteiten[[#Headers],[Arbeidskosten - vast tarief (excl eigen arbeid)]],""))</f>
        <v/>
      </c>
      <c r="BA1476" t="str">
        <f>IF(ISNUMBER(FIND("overige",Methode_Keuze)),"",IF(Tb_Activiteiten[[#This Row],[Overige kosten]]=1,Tb_Activiteiten[[#Headers],[Overige kosten]],""))</f>
        <v/>
      </c>
    </row>
    <row r="1477" spans="15:53" x14ac:dyDescent="0.25">
      <c r="O1477" s="56"/>
      <c r="Q1477" t="str">
        <f>IFERROR(IF(VLOOKUP(Tb_Activiteiten[[#This Row],[Openstelling]],Tb_Openstelling[],2,0)=1,1,""),"")</f>
        <v/>
      </c>
      <c r="AK1477" t="str">
        <f>IF(ISNUMBER(FIND("arbeid",Methode_Keuze)),"",IF(ISNUMBER(FIND("arbeid",Methode_Keuze)),"",IF(Tb_Activiteiten[[#This Row],[Loonkosten]]=1,Tb_Activiteiten[[#Headers],[Loonkosten]],"")))</f>
        <v/>
      </c>
      <c r="AL1477" t="str">
        <f>IF(ISNUMBER(FIND("arbeid",Methode_Keuze)),"",IF(ISNUMBER(FIND("arbeid",Methode_Keuze)),"",IF(Tb_Activiteiten[[#This Row],[Eigen arbeid]]=1,Tb_Activiteiten[[#Headers],[Eigen arbeid]],"")))</f>
        <v/>
      </c>
      <c r="AM1477" t="str">
        <f>IF(ISNUMBER(FIND("arbeid",Methode_Keuze)),"",IF(ISNUMBER(FIND("arbeid",Methode_Keuze)),"",IF(Tb_Activiteiten[[#This Row],[Projectmedewerker]]=1,Tb_Activiteiten[[#Headers],[Projectmedewerker]],"")))</f>
        <v/>
      </c>
      <c r="AN1477" t="str">
        <f>IF(ISNUMBER(FIND("arbeid",Methode_Keuze)),"",IF(ISNUMBER(FIND("arbeid",Methode_Keuze)),"",IF(Tb_Activiteiten[[#This Row],[Landbouwer]]=1,Tb_Activiteiten[[#Headers],[Landbouwer]],"")))</f>
        <v/>
      </c>
      <c r="AO1477" t="str">
        <f>IF(ISNUMBER(FIND("arbeid",Methode_Keuze)),"",IF(ISNUMBER(FIND("arbeid",Methode_Keuze)),"",IF(Tb_Activiteiten[[#This Row],[Adviseur]]=1,Tb_Activiteiten[[#Headers],[Adviseur]],"")))</f>
        <v/>
      </c>
      <c r="AP1477" t="str">
        <f>IF(ISNUMBER(FIND("arbeid",Methode_Keuze)),"",IF(ISNUMBER(FIND("arbeid",Methode_Keuze)),"",IF(Tb_Activiteiten[[#This Row],[Projectleider/Expert]]=1,Tb_Activiteiten[[#Headers],[Projectleider/Expert]],"")))</f>
        <v/>
      </c>
      <c r="AQ1477" t="str">
        <f>IF(ISNUMBER(FIND("arbeid",Methode_Keuze)),"",IF(ISNUMBER(FIND("arbeid",Methode_Keuze)),"",IF(Tb_Activiteiten[[#This Row],[Arbeidskosten]]=1,Tb_Activiteiten[[#Headers],[Arbeidskosten]],"")))</f>
        <v/>
      </c>
      <c r="AR1477" t="str">
        <f>IF(ISNUMBER(FIND("arbeid",Methode_Keuze)),"",IF(ISNUMBER(FIND("arbeid",Methode_Keuze)),"",IF(Tb_Activiteiten[[#This Row],[Arbeidskosten op basis van IKS]]=1,Tb_Activiteiten[[#Headers],[Arbeidskosten op basis van IKS]],"")))</f>
        <v/>
      </c>
      <c r="AS1477" t="str">
        <f>IF(ISNUMBER(FIND("overige",Methode_Keuze)),"",IF(Tb_Activiteiten[[#This Row],[Kosten derden exclusief btw]]=1,Tb_Activiteiten[[#Headers],[Kosten derden exclusief btw]],""))</f>
        <v/>
      </c>
      <c r="AT1477" t="str">
        <f>IF(ISNUMBER(FIND("overige",Methode_Keuze)),"",IF(Tb_Activiteiten[[#This Row],[Niet verrekenbare btw]]=1,Tb_Activiteiten[[#Headers],[Niet verrekenbare btw]],""))</f>
        <v/>
      </c>
      <c r="AU1477" t="str">
        <f>IF(ISNUMBER(FIND("overige",Methode_Keuze)),"",IF(Tb_Activiteiten[[#This Row],[Grondkosten]]=1,Tb_Activiteiten[[#Headers],[Grondkosten]],""))</f>
        <v/>
      </c>
      <c r="AV1477" t="str">
        <f>IF(ISNUMBER(FIND("overige",Methode_Keuze)),"",IF(Tb_Activiteiten[[#This Row],[Bijdrage in natura (overige)]]=1,Tb_Activiteiten[[#Headers],[Bijdrage in natura (overige)]],""))</f>
        <v/>
      </c>
      <c r="AW1477" t="str">
        <f>IF(ISNUMBER(FIND("overige",Methode_Keuze)),"",IF(Tb_Activiteiten[[#This Row],[Bijdrage in natura (vrijwilligers)]]=1,Tb_Activiteiten[[#Headers],[Bijdrage in natura (vrijwilligers)]],""))</f>
        <v/>
      </c>
      <c r="AX1477" t="str">
        <f>IF(ISNUMBER(FIND("overige",Methode_Keuze)),"",IF(Tb_Activiteiten[[#This Row],[Afschrijvingskosten]]=1,Tb_Activiteiten[[#Headers],[Afschrijvingskosten]],""))</f>
        <v/>
      </c>
      <c r="AY1477" t="str">
        <f>IF(ISNUMBER(FIND("overige",Methode_Keuze)),"",IF(Tb_Activiteiten[[#This Row],[Vergoeding]]=1,Tb_Activiteiten[[#Headers],[Vergoeding]],""))</f>
        <v/>
      </c>
      <c r="AZ1477" t="str">
        <f>IF(ISNUMBER(FIND("arbeid",Methode_Keuze)),"",IF(Tb_Activiteiten[[#This Row],[Arbeidskosten - vast tarief (excl eigen arbeid)]]=1,Tb_Activiteiten[[#Headers],[Arbeidskosten - vast tarief (excl eigen arbeid)]],""))</f>
        <v/>
      </c>
      <c r="BA1477" t="str">
        <f>IF(ISNUMBER(FIND("overige",Methode_Keuze)),"",IF(Tb_Activiteiten[[#This Row],[Overige kosten]]=1,Tb_Activiteiten[[#Headers],[Overige kosten]],""))</f>
        <v/>
      </c>
    </row>
    <row r="1478" spans="15:53" x14ac:dyDescent="0.25">
      <c r="O1478" s="56"/>
      <c r="Q1478" t="str">
        <f>IFERROR(IF(VLOOKUP(Tb_Activiteiten[[#This Row],[Openstelling]],Tb_Openstelling[],2,0)=1,1,""),"")</f>
        <v/>
      </c>
      <c r="AK1478" t="str">
        <f>IF(ISNUMBER(FIND("arbeid",Methode_Keuze)),"",IF(ISNUMBER(FIND("arbeid",Methode_Keuze)),"",IF(Tb_Activiteiten[[#This Row],[Loonkosten]]=1,Tb_Activiteiten[[#Headers],[Loonkosten]],"")))</f>
        <v/>
      </c>
      <c r="AL1478" t="str">
        <f>IF(ISNUMBER(FIND("arbeid",Methode_Keuze)),"",IF(ISNUMBER(FIND("arbeid",Methode_Keuze)),"",IF(Tb_Activiteiten[[#This Row],[Eigen arbeid]]=1,Tb_Activiteiten[[#Headers],[Eigen arbeid]],"")))</f>
        <v/>
      </c>
      <c r="AM1478" t="str">
        <f>IF(ISNUMBER(FIND("arbeid",Methode_Keuze)),"",IF(ISNUMBER(FIND("arbeid",Methode_Keuze)),"",IF(Tb_Activiteiten[[#This Row],[Projectmedewerker]]=1,Tb_Activiteiten[[#Headers],[Projectmedewerker]],"")))</f>
        <v/>
      </c>
      <c r="AN1478" t="str">
        <f>IF(ISNUMBER(FIND("arbeid",Methode_Keuze)),"",IF(ISNUMBER(FIND("arbeid",Methode_Keuze)),"",IF(Tb_Activiteiten[[#This Row],[Landbouwer]]=1,Tb_Activiteiten[[#Headers],[Landbouwer]],"")))</f>
        <v/>
      </c>
      <c r="AO1478" t="str">
        <f>IF(ISNUMBER(FIND("arbeid",Methode_Keuze)),"",IF(ISNUMBER(FIND("arbeid",Methode_Keuze)),"",IF(Tb_Activiteiten[[#This Row],[Adviseur]]=1,Tb_Activiteiten[[#Headers],[Adviseur]],"")))</f>
        <v/>
      </c>
      <c r="AP1478" t="str">
        <f>IF(ISNUMBER(FIND("arbeid",Methode_Keuze)),"",IF(ISNUMBER(FIND("arbeid",Methode_Keuze)),"",IF(Tb_Activiteiten[[#This Row],[Projectleider/Expert]]=1,Tb_Activiteiten[[#Headers],[Projectleider/Expert]],"")))</f>
        <v/>
      </c>
      <c r="AQ1478" t="str">
        <f>IF(ISNUMBER(FIND("arbeid",Methode_Keuze)),"",IF(ISNUMBER(FIND("arbeid",Methode_Keuze)),"",IF(Tb_Activiteiten[[#This Row],[Arbeidskosten]]=1,Tb_Activiteiten[[#Headers],[Arbeidskosten]],"")))</f>
        <v/>
      </c>
      <c r="AR1478" t="str">
        <f>IF(ISNUMBER(FIND("arbeid",Methode_Keuze)),"",IF(ISNUMBER(FIND("arbeid",Methode_Keuze)),"",IF(Tb_Activiteiten[[#This Row],[Arbeidskosten op basis van IKS]]=1,Tb_Activiteiten[[#Headers],[Arbeidskosten op basis van IKS]],"")))</f>
        <v/>
      </c>
      <c r="AS1478" t="str">
        <f>IF(ISNUMBER(FIND("overige",Methode_Keuze)),"",IF(Tb_Activiteiten[[#This Row],[Kosten derden exclusief btw]]=1,Tb_Activiteiten[[#Headers],[Kosten derden exclusief btw]],""))</f>
        <v/>
      </c>
      <c r="AT1478" t="str">
        <f>IF(ISNUMBER(FIND("overige",Methode_Keuze)),"",IF(Tb_Activiteiten[[#This Row],[Niet verrekenbare btw]]=1,Tb_Activiteiten[[#Headers],[Niet verrekenbare btw]],""))</f>
        <v/>
      </c>
      <c r="AU1478" t="str">
        <f>IF(ISNUMBER(FIND("overige",Methode_Keuze)),"",IF(Tb_Activiteiten[[#This Row],[Grondkosten]]=1,Tb_Activiteiten[[#Headers],[Grondkosten]],""))</f>
        <v/>
      </c>
      <c r="AV1478" t="str">
        <f>IF(ISNUMBER(FIND("overige",Methode_Keuze)),"",IF(Tb_Activiteiten[[#This Row],[Bijdrage in natura (overige)]]=1,Tb_Activiteiten[[#Headers],[Bijdrage in natura (overige)]],""))</f>
        <v/>
      </c>
      <c r="AW1478" t="str">
        <f>IF(ISNUMBER(FIND("overige",Methode_Keuze)),"",IF(Tb_Activiteiten[[#This Row],[Bijdrage in natura (vrijwilligers)]]=1,Tb_Activiteiten[[#Headers],[Bijdrage in natura (vrijwilligers)]],""))</f>
        <v/>
      </c>
      <c r="AX1478" t="str">
        <f>IF(ISNUMBER(FIND("overige",Methode_Keuze)),"",IF(Tb_Activiteiten[[#This Row],[Afschrijvingskosten]]=1,Tb_Activiteiten[[#Headers],[Afschrijvingskosten]],""))</f>
        <v/>
      </c>
      <c r="AY1478" t="str">
        <f>IF(ISNUMBER(FIND("overige",Methode_Keuze)),"",IF(Tb_Activiteiten[[#This Row],[Vergoeding]]=1,Tb_Activiteiten[[#Headers],[Vergoeding]],""))</f>
        <v/>
      </c>
      <c r="AZ1478" t="str">
        <f>IF(ISNUMBER(FIND("arbeid",Methode_Keuze)),"",IF(Tb_Activiteiten[[#This Row],[Arbeidskosten - vast tarief (excl eigen arbeid)]]=1,Tb_Activiteiten[[#Headers],[Arbeidskosten - vast tarief (excl eigen arbeid)]],""))</f>
        <v/>
      </c>
      <c r="BA1478" t="str">
        <f>IF(ISNUMBER(FIND("overige",Methode_Keuze)),"",IF(Tb_Activiteiten[[#This Row],[Overige kosten]]=1,Tb_Activiteiten[[#Headers],[Overige kosten]],""))</f>
        <v/>
      </c>
    </row>
    <row r="1479" spans="15:53" x14ac:dyDescent="0.25">
      <c r="O1479" s="56"/>
      <c r="Q1479" t="str">
        <f>IFERROR(IF(VLOOKUP(Tb_Activiteiten[[#This Row],[Openstelling]],Tb_Openstelling[],2,0)=1,1,""),"")</f>
        <v/>
      </c>
      <c r="AK1479" t="str">
        <f>IF(ISNUMBER(FIND("arbeid",Methode_Keuze)),"",IF(ISNUMBER(FIND("arbeid",Methode_Keuze)),"",IF(Tb_Activiteiten[[#This Row],[Loonkosten]]=1,Tb_Activiteiten[[#Headers],[Loonkosten]],"")))</f>
        <v/>
      </c>
      <c r="AL1479" t="str">
        <f>IF(ISNUMBER(FIND("arbeid",Methode_Keuze)),"",IF(ISNUMBER(FIND("arbeid",Methode_Keuze)),"",IF(Tb_Activiteiten[[#This Row],[Eigen arbeid]]=1,Tb_Activiteiten[[#Headers],[Eigen arbeid]],"")))</f>
        <v/>
      </c>
      <c r="AM1479" t="str">
        <f>IF(ISNUMBER(FIND("arbeid",Methode_Keuze)),"",IF(ISNUMBER(FIND("arbeid",Methode_Keuze)),"",IF(Tb_Activiteiten[[#This Row],[Projectmedewerker]]=1,Tb_Activiteiten[[#Headers],[Projectmedewerker]],"")))</f>
        <v/>
      </c>
      <c r="AN1479" t="str">
        <f>IF(ISNUMBER(FIND("arbeid",Methode_Keuze)),"",IF(ISNUMBER(FIND("arbeid",Methode_Keuze)),"",IF(Tb_Activiteiten[[#This Row],[Landbouwer]]=1,Tb_Activiteiten[[#Headers],[Landbouwer]],"")))</f>
        <v/>
      </c>
      <c r="AO1479" t="str">
        <f>IF(ISNUMBER(FIND("arbeid",Methode_Keuze)),"",IF(ISNUMBER(FIND("arbeid",Methode_Keuze)),"",IF(Tb_Activiteiten[[#This Row],[Adviseur]]=1,Tb_Activiteiten[[#Headers],[Adviseur]],"")))</f>
        <v/>
      </c>
      <c r="AP1479" t="str">
        <f>IF(ISNUMBER(FIND("arbeid",Methode_Keuze)),"",IF(ISNUMBER(FIND("arbeid",Methode_Keuze)),"",IF(Tb_Activiteiten[[#This Row],[Projectleider/Expert]]=1,Tb_Activiteiten[[#Headers],[Projectleider/Expert]],"")))</f>
        <v/>
      </c>
      <c r="AQ1479" t="str">
        <f>IF(ISNUMBER(FIND("arbeid",Methode_Keuze)),"",IF(ISNUMBER(FIND("arbeid",Methode_Keuze)),"",IF(Tb_Activiteiten[[#This Row],[Arbeidskosten]]=1,Tb_Activiteiten[[#Headers],[Arbeidskosten]],"")))</f>
        <v/>
      </c>
      <c r="AR1479" t="str">
        <f>IF(ISNUMBER(FIND("arbeid",Methode_Keuze)),"",IF(ISNUMBER(FIND("arbeid",Methode_Keuze)),"",IF(Tb_Activiteiten[[#This Row],[Arbeidskosten op basis van IKS]]=1,Tb_Activiteiten[[#Headers],[Arbeidskosten op basis van IKS]],"")))</f>
        <v/>
      </c>
      <c r="AS1479" t="str">
        <f>IF(ISNUMBER(FIND("overige",Methode_Keuze)),"",IF(Tb_Activiteiten[[#This Row],[Kosten derden exclusief btw]]=1,Tb_Activiteiten[[#Headers],[Kosten derden exclusief btw]],""))</f>
        <v/>
      </c>
      <c r="AT1479" t="str">
        <f>IF(ISNUMBER(FIND("overige",Methode_Keuze)),"",IF(Tb_Activiteiten[[#This Row],[Niet verrekenbare btw]]=1,Tb_Activiteiten[[#Headers],[Niet verrekenbare btw]],""))</f>
        <v/>
      </c>
      <c r="AU1479" t="str">
        <f>IF(ISNUMBER(FIND("overige",Methode_Keuze)),"",IF(Tb_Activiteiten[[#This Row],[Grondkosten]]=1,Tb_Activiteiten[[#Headers],[Grondkosten]],""))</f>
        <v/>
      </c>
      <c r="AV1479" t="str">
        <f>IF(ISNUMBER(FIND("overige",Methode_Keuze)),"",IF(Tb_Activiteiten[[#This Row],[Bijdrage in natura (overige)]]=1,Tb_Activiteiten[[#Headers],[Bijdrage in natura (overige)]],""))</f>
        <v/>
      </c>
      <c r="AW1479" t="str">
        <f>IF(ISNUMBER(FIND("overige",Methode_Keuze)),"",IF(Tb_Activiteiten[[#This Row],[Bijdrage in natura (vrijwilligers)]]=1,Tb_Activiteiten[[#Headers],[Bijdrage in natura (vrijwilligers)]],""))</f>
        <v/>
      </c>
      <c r="AX1479" t="str">
        <f>IF(ISNUMBER(FIND("overige",Methode_Keuze)),"",IF(Tb_Activiteiten[[#This Row],[Afschrijvingskosten]]=1,Tb_Activiteiten[[#Headers],[Afschrijvingskosten]],""))</f>
        <v/>
      </c>
      <c r="AY1479" t="str">
        <f>IF(ISNUMBER(FIND("overige",Methode_Keuze)),"",IF(Tb_Activiteiten[[#This Row],[Vergoeding]]=1,Tb_Activiteiten[[#Headers],[Vergoeding]],""))</f>
        <v/>
      </c>
      <c r="AZ1479" t="str">
        <f>IF(ISNUMBER(FIND("arbeid",Methode_Keuze)),"",IF(Tb_Activiteiten[[#This Row],[Arbeidskosten - vast tarief (excl eigen arbeid)]]=1,Tb_Activiteiten[[#Headers],[Arbeidskosten - vast tarief (excl eigen arbeid)]],""))</f>
        <v/>
      </c>
      <c r="BA1479" t="str">
        <f>IF(ISNUMBER(FIND("overige",Methode_Keuze)),"",IF(Tb_Activiteiten[[#This Row],[Overige kosten]]=1,Tb_Activiteiten[[#Headers],[Overige kosten]],""))</f>
        <v/>
      </c>
    </row>
    <row r="1480" spans="15:53" x14ac:dyDescent="0.25">
      <c r="O1480" s="56"/>
      <c r="Q1480" t="str">
        <f>IFERROR(IF(VLOOKUP(Tb_Activiteiten[[#This Row],[Openstelling]],Tb_Openstelling[],2,0)=1,1,""),"")</f>
        <v/>
      </c>
      <c r="AK1480" t="str">
        <f>IF(ISNUMBER(FIND("arbeid",Methode_Keuze)),"",IF(ISNUMBER(FIND("arbeid",Methode_Keuze)),"",IF(Tb_Activiteiten[[#This Row],[Loonkosten]]=1,Tb_Activiteiten[[#Headers],[Loonkosten]],"")))</f>
        <v/>
      </c>
      <c r="AL1480" t="str">
        <f>IF(ISNUMBER(FIND("arbeid",Methode_Keuze)),"",IF(ISNUMBER(FIND("arbeid",Methode_Keuze)),"",IF(Tb_Activiteiten[[#This Row],[Eigen arbeid]]=1,Tb_Activiteiten[[#Headers],[Eigen arbeid]],"")))</f>
        <v/>
      </c>
      <c r="AM1480" t="str">
        <f>IF(ISNUMBER(FIND("arbeid",Methode_Keuze)),"",IF(ISNUMBER(FIND("arbeid",Methode_Keuze)),"",IF(Tb_Activiteiten[[#This Row],[Projectmedewerker]]=1,Tb_Activiteiten[[#Headers],[Projectmedewerker]],"")))</f>
        <v/>
      </c>
      <c r="AN1480" t="str">
        <f>IF(ISNUMBER(FIND("arbeid",Methode_Keuze)),"",IF(ISNUMBER(FIND("arbeid",Methode_Keuze)),"",IF(Tb_Activiteiten[[#This Row],[Landbouwer]]=1,Tb_Activiteiten[[#Headers],[Landbouwer]],"")))</f>
        <v/>
      </c>
      <c r="AO1480" t="str">
        <f>IF(ISNUMBER(FIND("arbeid",Methode_Keuze)),"",IF(ISNUMBER(FIND("arbeid",Methode_Keuze)),"",IF(Tb_Activiteiten[[#This Row],[Adviseur]]=1,Tb_Activiteiten[[#Headers],[Adviseur]],"")))</f>
        <v/>
      </c>
      <c r="AP1480" t="str">
        <f>IF(ISNUMBER(FIND("arbeid",Methode_Keuze)),"",IF(ISNUMBER(FIND("arbeid",Methode_Keuze)),"",IF(Tb_Activiteiten[[#This Row],[Projectleider/Expert]]=1,Tb_Activiteiten[[#Headers],[Projectleider/Expert]],"")))</f>
        <v/>
      </c>
      <c r="AQ1480" t="str">
        <f>IF(ISNUMBER(FIND("arbeid",Methode_Keuze)),"",IF(ISNUMBER(FIND("arbeid",Methode_Keuze)),"",IF(Tb_Activiteiten[[#This Row],[Arbeidskosten]]=1,Tb_Activiteiten[[#Headers],[Arbeidskosten]],"")))</f>
        <v/>
      </c>
      <c r="AR1480" t="str">
        <f>IF(ISNUMBER(FIND("arbeid",Methode_Keuze)),"",IF(ISNUMBER(FIND("arbeid",Methode_Keuze)),"",IF(Tb_Activiteiten[[#This Row],[Arbeidskosten op basis van IKS]]=1,Tb_Activiteiten[[#Headers],[Arbeidskosten op basis van IKS]],"")))</f>
        <v/>
      </c>
      <c r="AS1480" t="str">
        <f>IF(ISNUMBER(FIND("overige",Methode_Keuze)),"",IF(Tb_Activiteiten[[#This Row],[Kosten derden exclusief btw]]=1,Tb_Activiteiten[[#Headers],[Kosten derden exclusief btw]],""))</f>
        <v/>
      </c>
      <c r="AT1480" t="str">
        <f>IF(ISNUMBER(FIND("overige",Methode_Keuze)),"",IF(Tb_Activiteiten[[#This Row],[Niet verrekenbare btw]]=1,Tb_Activiteiten[[#Headers],[Niet verrekenbare btw]],""))</f>
        <v/>
      </c>
      <c r="AU1480" t="str">
        <f>IF(ISNUMBER(FIND("overige",Methode_Keuze)),"",IF(Tb_Activiteiten[[#This Row],[Grondkosten]]=1,Tb_Activiteiten[[#Headers],[Grondkosten]],""))</f>
        <v/>
      </c>
      <c r="AV1480" t="str">
        <f>IF(ISNUMBER(FIND("overige",Methode_Keuze)),"",IF(Tb_Activiteiten[[#This Row],[Bijdrage in natura (overige)]]=1,Tb_Activiteiten[[#Headers],[Bijdrage in natura (overige)]],""))</f>
        <v/>
      </c>
      <c r="AW1480" t="str">
        <f>IF(ISNUMBER(FIND("overige",Methode_Keuze)),"",IF(Tb_Activiteiten[[#This Row],[Bijdrage in natura (vrijwilligers)]]=1,Tb_Activiteiten[[#Headers],[Bijdrage in natura (vrijwilligers)]],""))</f>
        <v/>
      </c>
      <c r="AX1480" t="str">
        <f>IF(ISNUMBER(FIND("overige",Methode_Keuze)),"",IF(Tb_Activiteiten[[#This Row],[Afschrijvingskosten]]=1,Tb_Activiteiten[[#Headers],[Afschrijvingskosten]],""))</f>
        <v/>
      </c>
      <c r="AY1480" t="str">
        <f>IF(ISNUMBER(FIND("overige",Methode_Keuze)),"",IF(Tb_Activiteiten[[#This Row],[Vergoeding]]=1,Tb_Activiteiten[[#Headers],[Vergoeding]],""))</f>
        <v/>
      </c>
      <c r="AZ1480" t="str">
        <f>IF(ISNUMBER(FIND("arbeid",Methode_Keuze)),"",IF(Tb_Activiteiten[[#This Row],[Arbeidskosten - vast tarief (excl eigen arbeid)]]=1,Tb_Activiteiten[[#Headers],[Arbeidskosten - vast tarief (excl eigen arbeid)]],""))</f>
        <v/>
      </c>
      <c r="BA1480" t="str">
        <f>IF(ISNUMBER(FIND("overige",Methode_Keuze)),"",IF(Tb_Activiteiten[[#This Row],[Overige kosten]]=1,Tb_Activiteiten[[#Headers],[Overige kosten]],""))</f>
        <v/>
      </c>
    </row>
    <row r="1481" spans="15:53" x14ac:dyDescent="0.25">
      <c r="O1481" s="56"/>
      <c r="Q1481" t="str">
        <f>IFERROR(IF(VLOOKUP(Tb_Activiteiten[[#This Row],[Openstelling]],Tb_Openstelling[],2,0)=1,1,""),"")</f>
        <v/>
      </c>
      <c r="AK1481" t="str">
        <f>IF(ISNUMBER(FIND("arbeid",Methode_Keuze)),"",IF(ISNUMBER(FIND("arbeid",Methode_Keuze)),"",IF(Tb_Activiteiten[[#This Row],[Loonkosten]]=1,Tb_Activiteiten[[#Headers],[Loonkosten]],"")))</f>
        <v/>
      </c>
      <c r="AL1481" t="str">
        <f>IF(ISNUMBER(FIND("arbeid",Methode_Keuze)),"",IF(ISNUMBER(FIND("arbeid",Methode_Keuze)),"",IF(Tb_Activiteiten[[#This Row],[Eigen arbeid]]=1,Tb_Activiteiten[[#Headers],[Eigen arbeid]],"")))</f>
        <v/>
      </c>
      <c r="AM1481" t="str">
        <f>IF(ISNUMBER(FIND("arbeid",Methode_Keuze)),"",IF(ISNUMBER(FIND("arbeid",Methode_Keuze)),"",IF(Tb_Activiteiten[[#This Row],[Projectmedewerker]]=1,Tb_Activiteiten[[#Headers],[Projectmedewerker]],"")))</f>
        <v/>
      </c>
      <c r="AN1481" t="str">
        <f>IF(ISNUMBER(FIND("arbeid",Methode_Keuze)),"",IF(ISNUMBER(FIND("arbeid",Methode_Keuze)),"",IF(Tb_Activiteiten[[#This Row],[Landbouwer]]=1,Tb_Activiteiten[[#Headers],[Landbouwer]],"")))</f>
        <v/>
      </c>
      <c r="AO1481" t="str">
        <f>IF(ISNUMBER(FIND("arbeid",Methode_Keuze)),"",IF(ISNUMBER(FIND("arbeid",Methode_Keuze)),"",IF(Tb_Activiteiten[[#This Row],[Adviseur]]=1,Tb_Activiteiten[[#Headers],[Adviseur]],"")))</f>
        <v/>
      </c>
      <c r="AP1481" t="str">
        <f>IF(ISNUMBER(FIND("arbeid",Methode_Keuze)),"",IF(ISNUMBER(FIND("arbeid",Methode_Keuze)),"",IF(Tb_Activiteiten[[#This Row],[Projectleider/Expert]]=1,Tb_Activiteiten[[#Headers],[Projectleider/Expert]],"")))</f>
        <v/>
      </c>
      <c r="AQ1481" t="str">
        <f>IF(ISNUMBER(FIND("arbeid",Methode_Keuze)),"",IF(ISNUMBER(FIND("arbeid",Methode_Keuze)),"",IF(Tb_Activiteiten[[#This Row],[Arbeidskosten]]=1,Tb_Activiteiten[[#Headers],[Arbeidskosten]],"")))</f>
        <v/>
      </c>
      <c r="AR1481" t="str">
        <f>IF(ISNUMBER(FIND("arbeid",Methode_Keuze)),"",IF(ISNUMBER(FIND("arbeid",Methode_Keuze)),"",IF(Tb_Activiteiten[[#This Row],[Arbeidskosten op basis van IKS]]=1,Tb_Activiteiten[[#Headers],[Arbeidskosten op basis van IKS]],"")))</f>
        <v/>
      </c>
      <c r="AS1481" t="str">
        <f>IF(ISNUMBER(FIND("overige",Methode_Keuze)),"",IF(Tb_Activiteiten[[#This Row],[Kosten derden exclusief btw]]=1,Tb_Activiteiten[[#Headers],[Kosten derden exclusief btw]],""))</f>
        <v/>
      </c>
      <c r="AT1481" t="str">
        <f>IF(ISNUMBER(FIND("overige",Methode_Keuze)),"",IF(Tb_Activiteiten[[#This Row],[Niet verrekenbare btw]]=1,Tb_Activiteiten[[#Headers],[Niet verrekenbare btw]],""))</f>
        <v/>
      </c>
      <c r="AU1481" t="str">
        <f>IF(ISNUMBER(FIND("overige",Methode_Keuze)),"",IF(Tb_Activiteiten[[#This Row],[Grondkosten]]=1,Tb_Activiteiten[[#Headers],[Grondkosten]],""))</f>
        <v/>
      </c>
      <c r="AV1481" t="str">
        <f>IF(ISNUMBER(FIND("overige",Methode_Keuze)),"",IF(Tb_Activiteiten[[#This Row],[Bijdrage in natura (overige)]]=1,Tb_Activiteiten[[#Headers],[Bijdrage in natura (overige)]],""))</f>
        <v/>
      </c>
      <c r="AW1481" t="str">
        <f>IF(ISNUMBER(FIND("overige",Methode_Keuze)),"",IF(Tb_Activiteiten[[#This Row],[Bijdrage in natura (vrijwilligers)]]=1,Tb_Activiteiten[[#Headers],[Bijdrage in natura (vrijwilligers)]],""))</f>
        <v/>
      </c>
      <c r="AX1481" t="str">
        <f>IF(ISNUMBER(FIND("overige",Methode_Keuze)),"",IF(Tb_Activiteiten[[#This Row],[Afschrijvingskosten]]=1,Tb_Activiteiten[[#Headers],[Afschrijvingskosten]],""))</f>
        <v/>
      </c>
      <c r="AY1481" t="str">
        <f>IF(ISNUMBER(FIND("overige",Methode_Keuze)),"",IF(Tb_Activiteiten[[#This Row],[Vergoeding]]=1,Tb_Activiteiten[[#Headers],[Vergoeding]],""))</f>
        <v/>
      </c>
      <c r="AZ1481" t="str">
        <f>IF(ISNUMBER(FIND("arbeid",Methode_Keuze)),"",IF(Tb_Activiteiten[[#This Row],[Arbeidskosten - vast tarief (excl eigen arbeid)]]=1,Tb_Activiteiten[[#Headers],[Arbeidskosten - vast tarief (excl eigen arbeid)]],""))</f>
        <v/>
      </c>
      <c r="BA1481" t="str">
        <f>IF(ISNUMBER(FIND("overige",Methode_Keuze)),"",IF(Tb_Activiteiten[[#This Row],[Overige kosten]]=1,Tb_Activiteiten[[#Headers],[Overige kosten]],""))</f>
        <v/>
      </c>
    </row>
    <row r="1482" spans="15:53" x14ac:dyDescent="0.25">
      <c r="O1482" s="56"/>
      <c r="Q1482" t="str">
        <f>IFERROR(IF(VLOOKUP(Tb_Activiteiten[[#This Row],[Openstelling]],Tb_Openstelling[],2,0)=1,1,""),"")</f>
        <v/>
      </c>
      <c r="AK1482" t="str">
        <f>IF(ISNUMBER(FIND("arbeid",Methode_Keuze)),"",IF(ISNUMBER(FIND("arbeid",Methode_Keuze)),"",IF(Tb_Activiteiten[[#This Row],[Loonkosten]]=1,Tb_Activiteiten[[#Headers],[Loonkosten]],"")))</f>
        <v/>
      </c>
      <c r="AL1482" t="str">
        <f>IF(ISNUMBER(FIND("arbeid",Methode_Keuze)),"",IF(ISNUMBER(FIND("arbeid",Methode_Keuze)),"",IF(Tb_Activiteiten[[#This Row],[Eigen arbeid]]=1,Tb_Activiteiten[[#Headers],[Eigen arbeid]],"")))</f>
        <v/>
      </c>
      <c r="AM1482" t="str">
        <f>IF(ISNUMBER(FIND("arbeid",Methode_Keuze)),"",IF(ISNUMBER(FIND("arbeid",Methode_Keuze)),"",IF(Tb_Activiteiten[[#This Row],[Projectmedewerker]]=1,Tb_Activiteiten[[#Headers],[Projectmedewerker]],"")))</f>
        <v/>
      </c>
      <c r="AN1482" t="str">
        <f>IF(ISNUMBER(FIND("arbeid",Methode_Keuze)),"",IF(ISNUMBER(FIND("arbeid",Methode_Keuze)),"",IF(Tb_Activiteiten[[#This Row],[Landbouwer]]=1,Tb_Activiteiten[[#Headers],[Landbouwer]],"")))</f>
        <v/>
      </c>
      <c r="AO1482" t="str">
        <f>IF(ISNUMBER(FIND("arbeid",Methode_Keuze)),"",IF(ISNUMBER(FIND("arbeid",Methode_Keuze)),"",IF(Tb_Activiteiten[[#This Row],[Adviseur]]=1,Tb_Activiteiten[[#Headers],[Adviseur]],"")))</f>
        <v/>
      </c>
      <c r="AP1482" t="str">
        <f>IF(ISNUMBER(FIND("arbeid",Methode_Keuze)),"",IF(ISNUMBER(FIND("arbeid",Methode_Keuze)),"",IF(Tb_Activiteiten[[#This Row],[Projectleider/Expert]]=1,Tb_Activiteiten[[#Headers],[Projectleider/Expert]],"")))</f>
        <v/>
      </c>
      <c r="AQ1482" t="str">
        <f>IF(ISNUMBER(FIND("arbeid",Methode_Keuze)),"",IF(ISNUMBER(FIND("arbeid",Methode_Keuze)),"",IF(Tb_Activiteiten[[#This Row],[Arbeidskosten]]=1,Tb_Activiteiten[[#Headers],[Arbeidskosten]],"")))</f>
        <v/>
      </c>
      <c r="AR1482" t="str">
        <f>IF(ISNUMBER(FIND("arbeid",Methode_Keuze)),"",IF(ISNUMBER(FIND("arbeid",Methode_Keuze)),"",IF(Tb_Activiteiten[[#This Row],[Arbeidskosten op basis van IKS]]=1,Tb_Activiteiten[[#Headers],[Arbeidskosten op basis van IKS]],"")))</f>
        <v/>
      </c>
      <c r="AS1482" t="str">
        <f>IF(ISNUMBER(FIND("overige",Methode_Keuze)),"",IF(Tb_Activiteiten[[#This Row],[Kosten derden exclusief btw]]=1,Tb_Activiteiten[[#Headers],[Kosten derden exclusief btw]],""))</f>
        <v/>
      </c>
      <c r="AT1482" t="str">
        <f>IF(ISNUMBER(FIND("overige",Methode_Keuze)),"",IF(Tb_Activiteiten[[#This Row],[Niet verrekenbare btw]]=1,Tb_Activiteiten[[#Headers],[Niet verrekenbare btw]],""))</f>
        <v/>
      </c>
      <c r="AU1482" t="str">
        <f>IF(ISNUMBER(FIND("overige",Methode_Keuze)),"",IF(Tb_Activiteiten[[#This Row],[Grondkosten]]=1,Tb_Activiteiten[[#Headers],[Grondkosten]],""))</f>
        <v/>
      </c>
      <c r="AV1482" t="str">
        <f>IF(ISNUMBER(FIND("overige",Methode_Keuze)),"",IF(Tb_Activiteiten[[#This Row],[Bijdrage in natura (overige)]]=1,Tb_Activiteiten[[#Headers],[Bijdrage in natura (overige)]],""))</f>
        <v/>
      </c>
      <c r="AW1482" t="str">
        <f>IF(ISNUMBER(FIND("overige",Methode_Keuze)),"",IF(Tb_Activiteiten[[#This Row],[Bijdrage in natura (vrijwilligers)]]=1,Tb_Activiteiten[[#Headers],[Bijdrage in natura (vrijwilligers)]],""))</f>
        <v/>
      </c>
      <c r="AX1482" t="str">
        <f>IF(ISNUMBER(FIND("overige",Methode_Keuze)),"",IF(Tb_Activiteiten[[#This Row],[Afschrijvingskosten]]=1,Tb_Activiteiten[[#Headers],[Afschrijvingskosten]],""))</f>
        <v/>
      </c>
      <c r="AY1482" t="str">
        <f>IF(ISNUMBER(FIND("overige",Methode_Keuze)),"",IF(Tb_Activiteiten[[#This Row],[Vergoeding]]=1,Tb_Activiteiten[[#Headers],[Vergoeding]],""))</f>
        <v/>
      </c>
      <c r="AZ1482" t="str">
        <f>IF(ISNUMBER(FIND("arbeid",Methode_Keuze)),"",IF(Tb_Activiteiten[[#This Row],[Arbeidskosten - vast tarief (excl eigen arbeid)]]=1,Tb_Activiteiten[[#Headers],[Arbeidskosten - vast tarief (excl eigen arbeid)]],""))</f>
        <v/>
      </c>
      <c r="BA1482" t="str">
        <f>IF(ISNUMBER(FIND("overige",Methode_Keuze)),"",IF(Tb_Activiteiten[[#This Row],[Overige kosten]]=1,Tb_Activiteiten[[#Headers],[Overige kosten]],""))</f>
        <v/>
      </c>
    </row>
    <row r="1483" spans="15:53" x14ac:dyDescent="0.25">
      <c r="O1483" s="56"/>
      <c r="Q1483" t="str">
        <f>IFERROR(IF(VLOOKUP(Tb_Activiteiten[[#This Row],[Openstelling]],Tb_Openstelling[],2,0)=1,1,""),"")</f>
        <v/>
      </c>
      <c r="AK1483" t="str">
        <f>IF(ISNUMBER(FIND("arbeid",Methode_Keuze)),"",IF(ISNUMBER(FIND("arbeid",Methode_Keuze)),"",IF(Tb_Activiteiten[[#This Row],[Loonkosten]]=1,Tb_Activiteiten[[#Headers],[Loonkosten]],"")))</f>
        <v/>
      </c>
      <c r="AL1483" t="str">
        <f>IF(ISNUMBER(FIND("arbeid",Methode_Keuze)),"",IF(ISNUMBER(FIND("arbeid",Methode_Keuze)),"",IF(Tb_Activiteiten[[#This Row],[Eigen arbeid]]=1,Tb_Activiteiten[[#Headers],[Eigen arbeid]],"")))</f>
        <v/>
      </c>
      <c r="AM1483" t="str">
        <f>IF(ISNUMBER(FIND("arbeid",Methode_Keuze)),"",IF(ISNUMBER(FIND("arbeid",Methode_Keuze)),"",IF(Tb_Activiteiten[[#This Row],[Projectmedewerker]]=1,Tb_Activiteiten[[#Headers],[Projectmedewerker]],"")))</f>
        <v/>
      </c>
      <c r="AN1483" t="str">
        <f>IF(ISNUMBER(FIND("arbeid",Methode_Keuze)),"",IF(ISNUMBER(FIND("arbeid",Methode_Keuze)),"",IF(Tb_Activiteiten[[#This Row],[Landbouwer]]=1,Tb_Activiteiten[[#Headers],[Landbouwer]],"")))</f>
        <v/>
      </c>
      <c r="AO1483" t="str">
        <f>IF(ISNUMBER(FIND("arbeid",Methode_Keuze)),"",IF(ISNUMBER(FIND("arbeid",Methode_Keuze)),"",IF(Tb_Activiteiten[[#This Row],[Adviseur]]=1,Tb_Activiteiten[[#Headers],[Adviseur]],"")))</f>
        <v/>
      </c>
      <c r="AP1483" t="str">
        <f>IF(ISNUMBER(FIND("arbeid",Methode_Keuze)),"",IF(ISNUMBER(FIND("arbeid",Methode_Keuze)),"",IF(Tb_Activiteiten[[#This Row],[Projectleider/Expert]]=1,Tb_Activiteiten[[#Headers],[Projectleider/Expert]],"")))</f>
        <v/>
      </c>
      <c r="AQ1483" t="str">
        <f>IF(ISNUMBER(FIND("arbeid",Methode_Keuze)),"",IF(ISNUMBER(FIND("arbeid",Methode_Keuze)),"",IF(Tb_Activiteiten[[#This Row],[Arbeidskosten]]=1,Tb_Activiteiten[[#Headers],[Arbeidskosten]],"")))</f>
        <v/>
      </c>
      <c r="AR1483" t="str">
        <f>IF(ISNUMBER(FIND("arbeid",Methode_Keuze)),"",IF(ISNUMBER(FIND("arbeid",Methode_Keuze)),"",IF(Tb_Activiteiten[[#This Row],[Arbeidskosten op basis van IKS]]=1,Tb_Activiteiten[[#Headers],[Arbeidskosten op basis van IKS]],"")))</f>
        <v/>
      </c>
      <c r="AS1483" t="str">
        <f>IF(ISNUMBER(FIND("overige",Methode_Keuze)),"",IF(Tb_Activiteiten[[#This Row],[Kosten derden exclusief btw]]=1,Tb_Activiteiten[[#Headers],[Kosten derden exclusief btw]],""))</f>
        <v/>
      </c>
      <c r="AT1483" t="str">
        <f>IF(ISNUMBER(FIND("overige",Methode_Keuze)),"",IF(Tb_Activiteiten[[#This Row],[Niet verrekenbare btw]]=1,Tb_Activiteiten[[#Headers],[Niet verrekenbare btw]],""))</f>
        <v/>
      </c>
      <c r="AU1483" t="str">
        <f>IF(ISNUMBER(FIND("overige",Methode_Keuze)),"",IF(Tb_Activiteiten[[#This Row],[Grondkosten]]=1,Tb_Activiteiten[[#Headers],[Grondkosten]],""))</f>
        <v/>
      </c>
      <c r="AV1483" t="str">
        <f>IF(ISNUMBER(FIND("overige",Methode_Keuze)),"",IF(Tb_Activiteiten[[#This Row],[Bijdrage in natura (overige)]]=1,Tb_Activiteiten[[#Headers],[Bijdrage in natura (overige)]],""))</f>
        <v/>
      </c>
      <c r="AW1483" t="str">
        <f>IF(ISNUMBER(FIND("overige",Methode_Keuze)),"",IF(Tb_Activiteiten[[#This Row],[Bijdrage in natura (vrijwilligers)]]=1,Tb_Activiteiten[[#Headers],[Bijdrage in natura (vrijwilligers)]],""))</f>
        <v/>
      </c>
      <c r="AX1483" t="str">
        <f>IF(ISNUMBER(FIND("overige",Methode_Keuze)),"",IF(Tb_Activiteiten[[#This Row],[Afschrijvingskosten]]=1,Tb_Activiteiten[[#Headers],[Afschrijvingskosten]],""))</f>
        <v/>
      </c>
      <c r="AY1483" t="str">
        <f>IF(ISNUMBER(FIND("overige",Methode_Keuze)),"",IF(Tb_Activiteiten[[#This Row],[Vergoeding]]=1,Tb_Activiteiten[[#Headers],[Vergoeding]],""))</f>
        <v/>
      </c>
      <c r="AZ1483" t="str">
        <f>IF(ISNUMBER(FIND("arbeid",Methode_Keuze)),"",IF(Tb_Activiteiten[[#This Row],[Arbeidskosten - vast tarief (excl eigen arbeid)]]=1,Tb_Activiteiten[[#Headers],[Arbeidskosten - vast tarief (excl eigen arbeid)]],""))</f>
        <v/>
      </c>
      <c r="BA1483" t="str">
        <f>IF(ISNUMBER(FIND("overige",Methode_Keuze)),"",IF(Tb_Activiteiten[[#This Row],[Overige kosten]]=1,Tb_Activiteiten[[#Headers],[Overige kosten]],""))</f>
        <v/>
      </c>
    </row>
    <row r="1484" spans="15:53" x14ac:dyDescent="0.25">
      <c r="O1484" s="56"/>
      <c r="Q1484" t="str">
        <f>IFERROR(IF(VLOOKUP(Tb_Activiteiten[[#This Row],[Openstelling]],Tb_Openstelling[],2,0)=1,1,""),"")</f>
        <v/>
      </c>
      <c r="AK1484" t="str">
        <f>IF(ISNUMBER(FIND("arbeid",Methode_Keuze)),"",IF(ISNUMBER(FIND("arbeid",Methode_Keuze)),"",IF(Tb_Activiteiten[[#This Row],[Loonkosten]]=1,Tb_Activiteiten[[#Headers],[Loonkosten]],"")))</f>
        <v/>
      </c>
      <c r="AL1484" t="str">
        <f>IF(ISNUMBER(FIND("arbeid",Methode_Keuze)),"",IF(ISNUMBER(FIND("arbeid",Methode_Keuze)),"",IF(Tb_Activiteiten[[#This Row],[Eigen arbeid]]=1,Tb_Activiteiten[[#Headers],[Eigen arbeid]],"")))</f>
        <v/>
      </c>
      <c r="AM1484" t="str">
        <f>IF(ISNUMBER(FIND("arbeid",Methode_Keuze)),"",IF(ISNUMBER(FIND("arbeid",Methode_Keuze)),"",IF(Tb_Activiteiten[[#This Row],[Projectmedewerker]]=1,Tb_Activiteiten[[#Headers],[Projectmedewerker]],"")))</f>
        <v/>
      </c>
      <c r="AN1484" t="str">
        <f>IF(ISNUMBER(FIND("arbeid",Methode_Keuze)),"",IF(ISNUMBER(FIND("arbeid",Methode_Keuze)),"",IF(Tb_Activiteiten[[#This Row],[Landbouwer]]=1,Tb_Activiteiten[[#Headers],[Landbouwer]],"")))</f>
        <v/>
      </c>
      <c r="AO1484" t="str">
        <f>IF(ISNUMBER(FIND("arbeid",Methode_Keuze)),"",IF(ISNUMBER(FIND("arbeid",Methode_Keuze)),"",IF(Tb_Activiteiten[[#This Row],[Adviseur]]=1,Tb_Activiteiten[[#Headers],[Adviseur]],"")))</f>
        <v/>
      </c>
      <c r="AP1484" t="str">
        <f>IF(ISNUMBER(FIND("arbeid",Methode_Keuze)),"",IF(ISNUMBER(FIND("arbeid",Methode_Keuze)),"",IF(Tb_Activiteiten[[#This Row],[Projectleider/Expert]]=1,Tb_Activiteiten[[#Headers],[Projectleider/Expert]],"")))</f>
        <v/>
      </c>
      <c r="AQ1484" t="str">
        <f>IF(ISNUMBER(FIND("arbeid",Methode_Keuze)),"",IF(ISNUMBER(FIND("arbeid",Methode_Keuze)),"",IF(Tb_Activiteiten[[#This Row],[Arbeidskosten]]=1,Tb_Activiteiten[[#Headers],[Arbeidskosten]],"")))</f>
        <v/>
      </c>
      <c r="AR1484" t="str">
        <f>IF(ISNUMBER(FIND("arbeid",Methode_Keuze)),"",IF(ISNUMBER(FIND("arbeid",Methode_Keuze)),"",IF(Tb_Activiteiten[[#This Row],[Arbeidskosten op basis van IKS]]=1,Tb_Activiteiten[[#Headers],[Arbeidskosten op basis van IKS]],"")))</f>
        <v/>
      </c>
      <c r="AS1484" t="str">
        <f>IF(ISNUMBER(FIND("overige",Methode_Keuze)),"",IF(Tb_Activiteiten[[#This Row],[Kosten derden exclusief btw]]=1,Tb_Activiteiten[[#Headers],[Kosten derden exclusief btw]],""))</f>
        <v/>
      </c>
      <c r="AT1484" t="str">
        <f>IF(ISNUMBER(FIND("overige",Methode_Keuze)),"",IF(Tb_Activiteiten[[#This Row],[Niet verrekenbare btw]]=1,Tb_Activiteiten[[#Headers],[Niet verrekenbare btw]],""))</f>
        <v/>
      </c>
      <c r="AU1484" t="str">
        <f>IF(ISNUMBER(FIND("overige",Methode_Keuze)),"",IF(Tb_Activiteiten[[#This Row],[Grondkosten]]=1,Tb_Activiteiten[[#Headers],[Grondkosten]],""))</f>
        <v/>
      </c>
      <c r="AV1484" t="str">
        <f>IF(ISNUMBER(FIND("overige",Methode_Keuze)),"",IF(Tb_Activiteiten[[#This Row],[Bijdrage in natura (overige)]]=1,Tb_Activiteiten[[#Headers],[Bijdrage in natura (overige)]],""))</f>
        <v/>
      </c>
      <c r="AW1484" t="str">
        <f>IF(ISNUMBER(FIND("overige",Methode_Keuze)),"",IF(Tb_Activiteiten[[#This Row],[Bijdrage in natura (vrijwilligers)]]=1,Tb_Activiteiten[[#Headers],[Bijdrage in natura (vrijwilligers)]],""))</f>
        <v/>
      </c>
      <c r="AX1484" t="str">
        <f>IF(ISNUMBER(FIND("overige",Methode_Keuze)),"",IF(Tb_Activiteiten[[#This Row],[Afschrijvingskosten]]=1,Tb_Activiteiten[[#Headers],[Afschrijvingskosten]],""))</f>
        <v/>
      </c>
      <c r="AY1484" t="str">
        <f>IF(ISNUMBER(FIND("overige",Methode_Keuze)),"",IF(Tb_Activiteiten[[#This Row],[Vergoeding]]=1,Tb_Activiteiten[[#Headers],[Vergoeding]],""))</f>
        <v/>
      </c>
      <c r="AZ1484" t="str">
        <f>IF(ISNUMBER(FIND("arbeid",Methode_Keuze)),"",IF(Tb_Activiteiten[[#This Row],[Arbeidskosten - vast tarief (excl eigen arbeid)]]=1,Tb_Activiteiten[[#Headers],[Arbeidskosten - vast tarief (excl eigen arbeid)]],""))</f>
        <v/>
      </c>
      <c r="BA1484" t="str">
        <f>IF(ISNUMBER(FIND("overige",Methode_Keuze)),"",IF(Tb_Activiteiten[[#This Row],[Overige kosten]]=1,Tb_Activiteiten[[#Headers],[Overige kosten]],""))</f>
        <v/>
      </c>
    </row>
    <row r="1485" spans="15:53" x14ac:dyDescent="0.25">
      <c r="O1485" s="56"/>
      <c r="Q1485" t="str">
        <f>IFERROR(IF(VLOOKUP(Tb_Activiteiten[[#This Row],[Openstelling]],Tb_Openstelling[],2,0)=1,1,""),"")</f>
        <v/>
      </c>
      <c r="AK1485" t="str">
        <f>IF(ISNUMBER(FIND("arbeid",Methode_Keuze)),"",IF(ISNUMBER(FIND("arbeid",Methode_Keuze)),"",IF(Tb_Activiteiten[[#This Row],[Loonkosten]]=1,Tb_Activiteiten[[#Headers],[Loonkosten]],"")))</f>
        <v/>
      </c>
      <c r="AL1485" t="str">
        <f>IF(ISNUMBER(FIND("arbeid",Methode_Keuze)),"",IF(ISNUMBER(FIND("arbeid",Methode_Keuze)),"",IF(Tb_Activiteiten[[#This Row],[Eigen arbeid]]=1,Tb_Activiteiten[[#Headers],[Eigen arbeid]],"")))</f>
        <v/>
      </c>
      <c r="AM1485" t="str">
        <f>IF(ISNUMBER(FIND("arbeid",Methode_Keuze)),"",IF(ISNUMBER(FIND("arbeid",Methode_Keuze)),"",IF(Tb_Activiteiten[[#This Row],[Projectmedewerker]]=1,Tb_Activiteiten[[#Headers],[Projectmedewerker]],"")))</f>
        <v/>
      </c>
      <c r="AN1485" t="str">
        <f>IF(ISNUMBER(FIND("arbeid",Methode_Keuze)),"",IF(ISNUMBER(FIND("arbeid",Methode_Keuze)),"",IF(Tb_Activiteiten[[#This Row],[Landbouwer]]=1,Tb_Activiteiten[[#Headers],[Landbouwer]],"")))</f>
        <v/>
      </c>
      <c r="AO1485" t="str">
        <f>IF(ISNUMBER(FIND("arbeid",Methode_Keuze)),"",IF(ISNUMBER(FIND("arbeid",Methode_Keuze)),"",IF(Tb_Activiteiten[[#This Row],[Adviseur]]=1,Tb_Activiteiten[[#Headers],[Adviseur]],"")))</f>
        <v/>
      </c>
      <c r="AP1485" t="str">
        <f>IF(ISNUMBER(FIND("arbeid",Methode_Keuze)),"",IF(ISNUMBER(FIND("arbeid",Methode_Keuze)),"",IF(Tb_Activiteiten[[#This Row],[Projectleider/Expert]]=1,Tb_Activiteiten[[#Headers],[Projectleider/Expert]],"")))</f>
        <v/>
      </c>
      <c r="AQ1485" t="str">
        <f>IF(ISNUMBER(FIND("arbeid",Methode_Keuze)),"",IF(ISNUMBER(FIND("arbeid",Methode_Keuze)),"",IF(Tb_Activiteiten[[#This Row],[Arbeidskosten]]=1,Tb_Activiteiten[[#Headers],[Arbeidskosten]],"")))</f>
        <v/>
      </c>
      <c r="AR1485" t="str">
        <f>IF(ISNUMBER(FIND("arbeid",Methode_Keuze)),"",IF(ISNUMBER(FIND("arbeid",Methode_Keuze)),"",IF(Tb_Activiteiten[[#This Row],[Arbeidskosten op basis van IKS]]=1,Tb_Activiteiten[[#Headers],[Arbeidskosten op basis van IKS]],"")))</f>
        <v/>
      </c>
      <c r="AS1485" t="str">
        <f>IF(ISNUMBER(FIND("overige",Methode_Keuze)),"",IF(Tb_Activiteiten[[#This Row],[Kosten derden exclusief btw]]=1,Tb_Activiteiten[[#Headers],[Kosten derden exclusief btw]],""))</f>
        <v/>
      </c>
      <c r="AT1485" t="str">
        <f>IF(ISNUMBER(FIND("overige",Methode_Keuze)),"",IF(Tb_Activiteiten[[#This Row],[Niet verrekenbare btw]]=1,Tb_Activiteiten[[#Headers],[Niet verrekenbare btw]],""))</f>
        <v/>
      </c>
      <c r="AU1485" t="str">
        <f>IF(ISNUMBER(FIND("overige",Methode_Keuze)),"",IF(Tb_Activiteiten[[#This Row],[Grondkosten]]=1,Tb_Activiteiten[[#Headers],[Grondkosten]],""))</f>
        <v/>
      </c>
      <c r="AV1485" t="str">
        <f>IF(ISNUMBER(FIND("overige",Methode_Keuze)),"",IF(Tb_Activiteiten[[#This Row],[Bijdrage in natura (overige)]]=1,Tb_Activiteiten[[#Headers],[Bijdrage in natura (overige)]],""))</f>
        <v/>
      </c>
      <c r="AW1485" t="str">
        <f>IF(ISNUMBER(FIND("overige",Methode_Keuze)),"",IF(Tb_Activiteiten[[#This Row],[Bijdrage in natura (vrijwilligers)]]=1,Tb_Activiteiten[[#Headers],[Bijdrage in natura (vrijwilligers)]],""))</f>
        <v/>
      </c>
      <c r="AX1485" t="str">
        <f>IF(ISNUMBER(FIND("overige",Methode_Keuze)),"",IF(Tb_Activiteiten[[#This Row],[Afschrijvingskosten]]=1,Tb_Activiteiten[[#Headers],[Afschrijvingskosten]],""))</f>
        <v/>
      </c>
      <c r="AY1485" t="str">
        <f>IF(ISNUMBER(FIND("overige",Methode_Keuze)),"",IF(Tb_Activiteiten[[#This Row],[Vergoeding]]=1,Tb_Activiteiten[[#Headers],[Vergoeding]],""))</f>
        <v/>
      </c>
      <c r="AZ1485" t="str">
        <f>IF(ISNUMBER(FIND("arbeid",Methode_Keuze)),"",IF(Tb_Activiteiten[[#This Row],[Arbeidskosten - vast tarief (excl eigen arbeid)]]=1,Tb_Activiteiten[[#Headers],[Arbeidskosten - vast tarief (excl eigen arbeid)]],""))</f>
        <v/>
      </c>
      <c r="BA1485" t="str">
        <f>IF(ISNUMBER(FIND("overige",Methode_Keuze)),"",IF(Tb_Activiteiten[[#This Row],[Overige kosten]]=1,Tb_Activiteiten[[#Headers],[Overige kosten]],""))</f>
        <v/>
      </c>
    </row>
    <row r="1486" spans="15:53" x14ac:dyDescent="0.25">
      <c r="O1486" s="56"/>
      <c r="Q1486" t="str">
        <f>IFERROR(IF(VLOOKUP(Tb_Activiteiten[[#This Row],[Openstelling]],Tb_Openstelling[],2,0)=1,1,""),"")</f>
        <v/>
      </c>
      <c r="AK1486" t="str">
        <f>IF(ISNUMBER(FIND("arbeid",Methode_Keuze)),"",IF(ISNUMBER(FIND("arbeid",Methode_Keuze)),"",IF(Tb_Activiteiten[[#This Row],[Loonkosten]]=1,Tb_Activiteiten[[#Headers],[Loonkosten]],"")))</f>
        <v/>
      </c>
      <c r="AL1486" t="str">
        <f>IF(ISNUMBER(FIND("arbeid",Methode_Keuze)),"",IF(ISNUMBER(FIND("arbeid",Methode_Keuze)),"",IF(Tb_Activiteiten[[#This Row],[Eigen arbeid]]=1,Tb_Activiteiten[[#Headers],[Eigen arbeid]],"")))</f>
        <v/>
      </c>
      <c r="AM1486" t="str">
        <f>IF(ISNUMBER(FIND("arbeid",Methode_Keuze)),"",IF(ISNUMBER(FIND("arbeid",Methode_Keuze)),"",IF(Tb_Activiteiten[[#This Row],[Projectmedewerker]]=1,Tb_Activiteiten[[#Headers],[Projectmedewerker]],"")))</f>
        <v/>
      </c>
      <c r="AN1486" t="str">
        <f>IF(ISNUMBER(FIND("arbeid",Methode_Keuze)),"",IF(ISNUMBER(FIND("arbeid",Methode_Keuze)),"",IF(Tb_Activiteiten[[#This Row],[Landbouwer]]=1,Tb_Activiteiten[[#Headers],[Landbouwer]],"")))</f>
        <v/>
      </c>
      <c r="AO1486" t="str">
        <f>IF(ISNUMBER(FIND("arbeid",Methode_Keuze)),"",IF(ISNUMBER(FIND("arbeid",Methode_Keuze)),"",IF(Tb_Activiteiten[[#This Row],[Adviseur]]=1,Tb_Activiteiten[[#Headers],[Adviseur]],"")))</f>
        <v/>
      </c>
      <c r="AP1486" t="str">
        <f>IF(ISNUMBER(FIND("arbeid",Methode_Keuze)),"",IF(ISNUMBER(FIND("arbeid",Methode_Keuze)),"",IF(Tb_Activiteiten[[#This Row],[Projectleider/Expert]]=1,Tb_Activiteiten[[#Headers],[Projectleider/Expert]],"")))</f>
        <v/>
      </c>
      <c r="AQ1486" t="str">
        <f>IF(ISNUMBER(FIND("arbeid",Methode_Keuze)),"",IF(ISNUMBER(FIND("arbeid",Methode_Keuze)),"",IF(Tb_Activiteiten[[#This Row],[Arbeidskosten]]=1,Tb_Activiteiten[[#Headers],[Arbeidskosten]],"")))</f>
        <v/>
      </c>
      <c r="AR1486" t="str">
        <f>IF(ISNUMBER(FIND("arbeid",Methode_Keuze)),"",IF(ISNUMBER(FIND("arbeid",Methode_Keuze)),"",IF(Tb_Activiteiten[[#This Row],[Arbeidskosten op basis van IKS]]=1,Tb_Activiteiten[[#Headers],[Arbeidskosten op basis van IKS]],"")))</f>
        <v/>
      </c>
      <c r="AS1486" t="str">
        <f>IF(ISNUMBER(FIND("overige",Methode_Keuze)),"",IF(Tb_Activiteiten[[#This Row],[Kosten derden exclusief btw]]=1,Tb_Activiteiten[[#Headers],[Kosten derden exclusief btw]],""))</f>
        <v/>
      </c>
      <c r="AT1486" t="str">
        <f>IF(ISNUMBER(FIND("overige",Methode_Keuze)),"",IF(Tb_Activiteiten[[#This Row],[Niet verrekenbare btw]]=1,Tb_Activiteiten[[#Headers],[Niet verrekenbare btw]],""))</f>
        <v/>
      </c>
      <c r="AU1486" t="str">
        <f>IF(ISNUMBER(FIND("overige",Methode_Keuze)),"",IF(Tb_Activiteiten[[#This Row],[Grondkosten]]=1,Tb_Activiteiten[[#Headers],[Grondkosten]],""))</f>
        <v/>
      </c>
      <c r="AV1486" t="str">
        <f>IF(ISNUMBER(FIND("overige",Methode_Keuze)),"",IF(Tb_Activiteiten[[#This Row],[Bijdrage in natura (overige)]]=1,Tb_Activiteiten[[#Headers],[Bijdrage in natura (overige)]],""))</f>
        <v/>
      </c>
      <c r="AW1486" t="str">
        <f>IF(ISNUMBER(FIND("overige",Methode_Keuze)),"",IF(Tb_Activiteiten[[#This Row],[Bijdrage in natura (vrijwilligers)]]=1,Tb_Activiteiten[[#Headers],[Bijdrage in natura (vrijwilligers)]],""))</f>
        <v/>
      </c>
      <c r="AX1486" t="str">
        <f>IF(ISNUMBER(FIND("overige",Methode_Keuze)),"",IF(Tb_Activiteiten[[#This Row],[Afschrijvingskosten]]=1,Tb_Activiteiten[[#Headers],[Afschrijvingskosten]],""))</f>
        <v/>
      </c>
      <c r="AY1486" t="str">
        <f>IF(ISNUMBER(FIND("overige",Methode_Keuze)),"",IF(Tb_Activiteiten[[#This Row],[Vergoeding]]=1,Tb_Activiteiten[[#Headers],[Vergoeding]],""))</f>
        <v/>
      </c>
      <c r="AZ1486" t="str">
        <f>IF(ISNUMBER(FIND("arbeid",Methode_Keuze)),"",IF(Tb_Activiteiten[[#This Row],[Arbeidskosten - vast tarief (excl eigen arbeid)]]=1,Tb_Activiteiten[[#Headers],[Arbeidskosten - vast tarief (excl eigen arbeid)]],""))</f>
        <v/>
      </c>
      <c r="BA1486" t="str">
        <f>IF(ISNUMBER(FIND("overige",Methode_Keuze)),"",IF(Tb_Activiteiten[[#This Row],[Overige kosten]]=1,Tb_Activiteiten[[#Headers],[Overige kosten]],""))</f>
        <v/>
      </c>
    </row>
    <row r="1487" spans="15:53" x14ac:dyDescent="0.25">
      <c r="O1487" s="56"/>
      <c r="Q1487" t="str">
        <f>IFERROR(IF(VLOOKUP(Tb_Activiteiten[[#This Row],[Openstelling]],Tb_Openstelling[],2,0)=1,1,""),"")</f>
        <v/>
      </c>
      <c r="AK1487" t="str">
        <f>IF(ISNUMBER(FIND("arbeid",Methode_Keuze)),"",IF(ISNUMBER(FIND("arbeid",Methode_Keuze)),"",IF(Tb_Activiteiten[[#This Row],[Loonkosten]]=1,Tb_Activiteiten[[#Headers],[Loonkosten]],"")))</f>
        <v/>
      </c>
      <c r="AL1487" t="str">
        <f>IF(ISNUMBER(FIND("arbeid",Methode_Keuze)),"",IF(ISNUMBER(FIND("arbeid",Methode_Keuze)),"",IF(Tb_Activiteiten[[#This Row],[Eigen arbeid]]=1,Tb_Activiteiten[[#Headers],[Eigen arbeid]],"")))</f>
        <v/>
      </c>
      <c r="AM1487" t="str">
        <f>IF(ISNUMBER(FIND("arbeid",Methode_Keuze)),"",IF(ISNUMBER(FIND("arbeid",Methode_Keuze)),"",IF(Tb_Activiteiten[[#This Row],[Projectmedewerker]]=1,Tb_Activiteiten[[#Headers],[Projectmedewerker]],"")))</f>
        <v/>
      </c>
      <c r="AN1487" t="str">
        <f>IF(ISNUMBER(FIND("arbeid",Methode_Keuze)),"",IF(ISNUMBER(FIND("arbeid",Methode_Keuze)),"",IF(Tb_Activiteiten[[#This Row],[Landbouwer]]=1,Tb_Activiteiten[[#Headers],[Landbouwer]],"")))</f>
        <v/>
      </c>
      <c r="AO1487" t="str">
        <f>IF(ISNUMBER(FIND("arbeid",Methode_Keuze)),"",IF(ISNUMBER(FIND("arbeid",Methode_Keuze)),"",IF(Tb_Activiteiten[[#This Row],[Adviseur]]=1,Tb_Activiteiten[[#Headers],[Adviseur]],"")))</f>
        <v/>
      </c>
      <c r="AP1487" t="str">
        <f>IF(ISNUMBER(FIND("arbeid",Methode_Keuze)),"",IF(ISNUMBER(FIND("arbeid",Methode_Keuze)),"",IF(Tb_Activiteiten[[#This Row],[Projectleider/Expert]]=1,Tb_Activiteiten[[#Headers],[Projectleider/Expert]],"")))</f>
        <v/>
      </c>
      <c r="AQ1487" t="str">
        <f>IF(ISNUMBER(FIND("arbeid",Methode_Keuze)),"",IF(ISNUMBER(FIND("arbeid",Methode_Keuze)),"",IF(Tb_Activiteiten[[#This Row],[Arbeidskosten]]=1,Tb_Activiteiten[[#Headers],[Arbeidskosten]],"")))</f>
        <v/>
      </c>
      <c r="AR1487" t="str">
        <f>IF(ISNUMBER(FIND("arbeid",Methode_Keuze)),"",IF(ISNUMBER(FIND("arbeid",Methode_Keuze)),"",IF(Tb_Activiteiten[[#This Row],[Arbeidskosten op basis van IKS]]=1,Tb_Activiteiten[[#Headers],[Arbeidskosten op basis van IKS]],"")))</f>
        <v/>
      </c>
      <c r="AS1487" t="str">
        <f>IF(ISNUMBER(FIND("overige",Methode_Keuze)),"",IF(Tb_Activiteiten[[#This Row],[Kosten derden exclusief btw]]=1,Tb_Activiteiten[[#Headers],[Kosten derden exclusief btw]],""))</f>
        <v/>
      </c>
      <c r="AT1487" t="str">
        <f>IF(ISNUMBER(FIND("overige",Methode_Keuze)),"",IF(Tb_Activiteiten[[#This Row],[Niet verrekenbare btw]]=1,Tb_Activiteiten[[#Headers],[Niet verrekenbare btw]],""))</f>
        <v/>
      </c>
      <c r="AU1487" t="str">
        <f>IF(ISNUMBER(FIND("overige",Methode_Keuze)),"",IF(Tb_Activiteiten[[#This Row],[Grondkosten]]=1,Tb_Activiteiten[[#Headers],[Grondkosten]],""))</f>
        <v/>
      </c>
      <c r="AV1487" t="str">
        <f>IF(ISNUMBER(FIND("overige",Methode_Keuze)),"",IF(Tb_Activiteiten[[#This Row],[Bijdrage in natura (overige)]]=1,Tb_Activiteiten[[#Headers],[Bijdrage in natura (overige)]],""))</f>
        <v/>
      </c>
      <c r="AW1487" t="str">
        <f>IF(ISNUMBER(FIND("overige",Methode_Keuze)),"",IF(Tb_Activiteiten[[#This Row],[Bijdrage in natura (vrijwilligers)]]=1,Tb_Activiteiten[[#Headers],[Bijdrage in natura (vrijwilligers)]],""))</f>
        <v/>
      </c>
      <c r="AX1487" t="str">
        <f>IF(ISNUMBER(FIND("overige",Methode_Keuze)),"",IF(Tb_Activiteiten[[#This Row],[Afschrijvingskosten]]=1,Tb_Activiteiten[[#Headers],[Afschrijvingskosten]],""))</f>
        <v/>
      </c>
      <c r="AY1487" t="str">
        <f>IF(ISNUMBER(FIND("overige",Methode_Keuze)),"",IF(Tb_Activiteiten[[#This Row],[Vergoeding]]=1,Tb_Activiteiten[[#Headers],[Vergoeding]],""))</f>
        <v/>
      </c>
      <c r="AZ1487" t="str">
        <f>IF(ISNUMBER(FIND("arbeid",Methode_Keuze)),"",IF(Tb_Activiteiten[[#This Row],[Arbeidskosten - vast tarief (excl eigen arbeid)]]=1,Tb_Activiteiten[[#Headers],[Arbeidskosten - vast tarief (excl eigen arbeid)]],""))</f>
        <v/>
      </c>
      <c r="BA1487" t="str">
        <f>IF(ISNUMBER(FIND("overige",Methode_Keuze)),"",IF(Tb_Activiteiten[[#This Row],[Overige kosten]]=1,Tb_Activiteiten[[#Headers],[Overige kosten]],""))</f>
        <v/>
      </c>
    </row>
    <row r="1488" spans="15:53" x14ac:dyDescent="0.25">
      <c r="O1488" s="56"/>
      <c r="Q1488" t="str">
        <f>IFERROR(IF(VLOOKUP(Tb_Activiteiten[[#This Row],[Openstelling]],Tb_Openstelling[],2,0)=1,1,""),"")</f>
        <v/>
      </c>
      <c r="AK1488" t="str">
        <f>IF(ISNUMBER(FIND("arbeid",Methode_Keuze)),"",IF(ISNUMBER(FIND("arbeid",Methode_Keuze)),"",IF(Tb_Activiteiten[[#This Row],[Loonkosten]]=1,Tb_Activiteiten[[#Headers],[Loonkosten]],"")))</f>
        <v/>
      </c>
      <c r="AL1488" t="str">
        <f>IF(ISNUMBER(FIND("arbeid",Methode_Keuze)),"",IF(ISNUMBER(FIND("arbeid",Methode_Keuze)),"",IF(Tb_Activiteiten[[#This Row],[Eigen arbeid]]=1,Tb_Activiteiten[[#Headers],[Eigen arbeid]],"")))</f>
        <v/>
      </c>
      <c r="AM1488" t="str">
        <f>IF(ISNUMBER(FIND("arbeid",Methode_Keuze)),"",IF(ISNUMBER(FIND("arbeid",Methode_Keuze)),"",IF(Tb_Activiteiten[[#This Row],[Projectmedewerker]]=1,Tb_Activiteiten[[#Headers],[Projectmedewerker]],"")))</f>
        <v/>
      </c>
      <c r="AN1488" t="str">
        <f>IF(ISNUMBER(FIND("arbeid",Methode_Keuze)),"",IF(ISNUMBER(FIND("arbeid",Methode_Keuze)),"",IF(Tb_Activiteiten[[#This Row],[Landbouwer]]=1,Tb_Activiteiten[[#Headers],[Landbouwer]],"")))</f>
        <v/>
      </c>
      <c r="AO1488" t="str">
        <f>IF(ISNUMBER(FIND("arbeid",Methode_Keuze)),"",IF(ISNUMBER(FIND("arbeid",Methode_Keuze)),"",IF(Tb_Activiteiten[[#This Row],[Adviseur]]=1,Tb_Activiteiten[[#Headers],[Adviseur]],"")))</f>
        <v/>
      </c>
      <c r="AP1488" t="str">
        <f>IF(ISNUMBER(FIND("arbeid",Methode_Keuze)),"",IF(ISNUMBER(FIND("arbeid",Methode_Keuze)),"",IF(Tb_Activiteiten[[#This Row],[Projectleider/Expert]]=1,Tb_Activiteiten[[#Headers],[Projectleider/Expert]],"")))</f>
        <v/>
      </c>
      <c r="AQ1488" t="str">
        <f>IF(ISNUMBER(FIND("arbeid",Methode_Keuze)),"",IF(ISNUMBER(FIND("arbeid",Methode_Keuze)),"",IF(Tb_Activiteiten[[#This Row],[Arbeidskosten]]=1,Tb_Activiteiten[[#Headers],[Arbeidskosten]],"")))</f>
        <v/>
      </c>
      <c r="AR1488" t="str">
        <f>IF(ISNUMBER(FIND("arbeid",Methode_Keuze)),"",IF(ISNUMBER(FIND("arbeid",Methode_Keuze)),"",IF(Tb_Activiteiten[[#This Row],[Arbeidskosten op basis van IKS]]=1,Tb_Activiteiten[[#Headers],[Arbeidskosten op basis van IKS]],"")))</f>
        <v/>
      </c>
      <c r="AS1488" t="str">
        <f>IF(ISNUMBER(FIND("overige",Methode_Keuze)),"",IF(Tb_Activiteiten[[#This Row],[Kosten derden exclusief btw]]=1,Tb_Activiteiten[[#Headers],[Kosten derden exclusief btw]],""))</f>
        <v/>
      </c>
      <c r="AT1488" t="str">
        <f>IF(ISNUMBER(FIND("overige",Methode_Keuze)),"",IF(Tb_Activiteiten[[#This Row],[Niet verrekenbare btw]]=1,Tb_Activiteiten[[#Headers],[Niet verrekenbare btw]],""))</f>
        <v/>
      </c>
      <c r="AU1488" t="str">
        <f>IF(ISNUMBER(FIND("overige",Methode_Keuze)),"",IF(Tb_Activiteiten[[#This Row],[Grondkosten]]=1,Tb_Activiteiten[[#Headers],[Grondkosten]],""))</f>
        <v/>
      </c>
      <c r="AV1488" t="str">
        <f>IF(ISNUMBER(FIND("overige",Methode_Keuze)),"",IF(Tb_Activiteiten[[#This Row],[Bijdrage in natura (overige)]]=1,Tb_Activiteiten[[#Headers],[Bijdrage in natura (overige)]],""))</f>
        <v/>
      </c>
      <c r="AW1488" t="str">
        <f>IF(ISNUMBER(FIND("overige",Methode_Keuze)),"",IF(Tb_Activiteiten[[#This Row],[Bijdrage in natura (vrijwilligers)]]=1,Tb_Activiteiten[[#Headers],[Bijdrage in natura (vrijwilligers)]],""))</f>
        <v/>
      </c>
      <c r="AX1488" t="str">
        <f>IF(ISNUMBER(FIND("overige",Methode_Keuze)),"",IF(Tb_Activiteiten[[#This Row],[Afschrijvingskosten]]=1,Tb_Activiteiten[[#Headers],[Afschrijvingskosten]],""))</f>
        <v/>
      </c>
      <c r="AY1488" t="str">
        <f>IF(ISNUMBER(FIND("overige",Methode_Keuze)),"",IF(Tb_Activiteiten[[#This Row],[Vergoeding]]=1,Tb_Activiteiten[[#Headers],[Vergoeding]],""))</f>
        <v/>
      </c>
      <c r="AZ1488" t="str">
        <f>IF(ISNUMBER(FIND("arbeid",Methode_Keuze)),"",IF(Tb_Activiteiten[[#This Row],[Arbeidskosten - vast tarief (excl eigen arbeid)]]=1,Tb_Activiteiten[[#Headers],[Arbeidskosten - vast tarief (excl eigen arbeid)]],""))</f>
        <v/>
      </c>
      <c r="BA1488" t="str">
        <f>IF(ISNUMBER(FIND("overige",Methode_Keuze)),"",IF(Tb_Activiteiten[[#This Row],[Overige kosten]]=1,Tb_Activiteiten[[#Headers],[Overige kosten]],""))</f>
        <v/>
      </c>
    </row>
    <row r="1489" spans="15:53" x14ac:dyDescent="0.25">
      <c r="O1489" s="56"/>
      <c r="Q1489" t="str">
        <f>IFERROR(IF(VLOOKUP(Tb_Activiteiten[[#This Row],[Openstelling]],Tb_Openstelling[],2,0)=1,1,""),"")</f>
        <v/>
      </c>
      <c r="AK1489" t="str">
        <f>IF(ISNUMBER(FIND("arbeid",Methode_Keuze)),"",IF(ISNUMBER(FIND("arbeid",Methode_Keuze)),"",IF(Tb_Activiteiten[[#This Row],[Loonkosten]]=1,Tb_Activiteiten[[#Headers],[Loonkosten]],"")))</f>
        <v/>
      </c>
      <c r="AL1489" t="str">
        <f>IF(ISNUMBER(FIND("arbeid",Methode_Keuze)),"",IF(ISNUMBER(FIND("arbeid",Methode_Keuze)),"",IF(Tb_Activiteiten[[#This Row],[Eigen arbeid]]=1,Tb_Activiteiten[[#Headers],[Eigen arbeid]],"")))</f>
        <v/>
      </c>
      <c r="AM1489" t="str">
        <f>IF(ISNUMBER(FIND("arbeid",Methode_Keuze)),"",IF(ISNUMBER(FIND("arbeid",Methode_Keuze)),"",IF(Tb_Activiteiten[[#This Row],[Projectmedewerker]]=1,Tb_Activiteiten[[#Headers],[Projectmedewerker]],"")))</f>
        <v/>
      </c>
      <c r="AN1489" t="str">
        <f>IF(ISNUMBER(FIND("arbeid",Methode_Keuze)),"",IF(ISNUMBER(FIND("arbeid",Methode_Keuze)),"",IF(Tb_Activiteiten[[#This Row],[Landbouwer]]=1,Tb_Activiteiten[[#Headers],[Landbouwer]],"")))</f>
        <v/>
      </c>
      <c r="AO1489" t="str">
        <f>IF(ISNUMBER(FIND("arbeid",Methode_Keuze)),"",IF(ISNUMBER(FIND("arbeid",Methode_Keuze)),"",IF(Tb_Activiteiten[[#This Row],[Adviseur]]=1,Tb_Activiteiten[[#Headers],[Adviseur]],"")))</f>
        <v/>
      </c>
      <c r="AP1489" t="str">
        <f>IF(ISNUMBER(FIND("arbeid",Methode_Keuze)),"",IF(ISNUMBER(FIND("arbeid",Methode_Keuze)),"",IF(Tb_Activiteiten[[#This Row],[Projectleider/Expert]]=1,Tb_Activiteiten[[#Headers],[Projectleider/Expert]],"")))</f>
        <v/>
      </c>
      <c r="AQ1489" t="str">
        <f>IF(ISNUMBER(FIND("arbeid",Methode_Keuze)),"",IF(ISNUMBER(FIND("arbeid",Methode_Keuze)),"",IF(Tb_Activiteiten[[#This Row],[Arbeidskosten]]=1,Tb_Activiteiten[[#Headers],[Arbeidskosten]],"")))</f>
        <v/>
      </c>
      <c r="AR1489" t="str">
        <f>IF(ISNUMBER(FIND("arbeid",Methode_Keuze)),"",IF(ISNUMBER(FIND("arbeid",Methode_Keuze)),"",IF(Tb_Activiteiten[[#This Row],[Arbeidskosten op basis van IKS]]=1,Tb_Activiteiten[[#Headers],[Arbeidskosten op basis van IKS]],"")))</f>
        <v/>
      </c>
      <c r="AS1489" t="str">
        <f>IF(ISNUMBER(FIND("overige",Methode_Keuze)),"",IF(Tb_Activiteiten[[#This Row],[Kosten derden exclusief btw]]=1,Tb_Activiteiten[[#Headers],[Kosten derden exclusief btw]],""))</f>
        <v/>
      </c>
      <c r="AT1489" t="str">
        <f>IF(ISNUMBER(FIND("overige",Methode_Keuze)),"",IF(Tb_Activiteiten[[#This Row],[Niet verrekenbare btw]]=1,Tb_Activiteiten[[#Headers],[Niet verrekenbare btw]],""))</f>
        <v/>
      </c>
      <c r="AU1489" t="str">
        <f>IF(ISNUMBER(FIND("overige",Methode_Keuze)),"",IF(Tb_Activiteiten[[#This Row],[Grondkosten]]=1,Tb_Activiteiten[[#Headers],[Grondkosten]],""))</f>
        <v/>
      </c>
      <c r="AV1489" t="str">
        <f>IF(ISNUMBER(FIND("overige",Methode_Keuze)),"",IF(Tb_Activiteiten[[#This Row],[Bijdrage in natura (overige)]]=1,Tb_Activiteiten[[#Headers],[Bijdrage in natura (overige)]],""))</f>
        <v/>
      </c>
      <c r="AW1489" t="str">
        <f>IF(ISNUMBER(FIND("overige",Methode_Keuze)),"",IF(Tb_Activiteiten[[#This Row],[Bijdrage in natura (vrijwilligers)]]=1,Tb_Activiteiten[[#Headers],[Bijdrage in natura (vrijwilligers)]],""))</f>
        <v/>
      </c>
      <c r="AX1489" t="str">
        <f>IF(ISNUMBER(FIND("overige",Methode_Keuze)),"",IF(Tb_Activiteiten[[#This Row],[Afschrijvingskosten]]=1,Tb_Activiteiten[[#Headers],[Afschrijvingskosten]],""))</f>
        <v/>
      </c>
      <c r="AY1489" t="str">
        <f>IF(ISNUMBER(FIND("overige",Methode_Keuze)),"",IF(Tb_Activiteiten[[#This Row],[Vergoeding]]=1,Tb_Activiteiten[[#Headers],[Vergoeding]],""))</f>
        <v/>
      </c>
      <c r="AZ1489" t="str">
        <f>IF(ISNUMBER(FIND("arbeid",Methode_Keuze)),"",IF(Tb_Activiteiten[[#This Row],[Arbeidskosten - vast tarief (excl eigen arbeid)]]=1,Tb_Activiteiten[[#Headers],[Arbeidskosten - vast tarief (excl eigen arbeid)]],""))</f>
        <v/>
      </c>
      <c r="BA1489" t="str">
        <f>IF(ISNUMBER(FIND("overige",Methode_Keuze)),"",IF(Tb_Activiteiten[[#This Row],[Overige kosten]]=1,Tb_Activiteiten[[#Headers],[Overige kosten]],""))</f>
        <v/>
      </c>
    </row>
    <row r="1490" spans="15:53" x14ac:dyDescent="0.25">
      <c r="O1490" s="56"/>
      <c r="Q1490" t="str">
        <f>IFERROR(IF(VLOOKUP(Tb_Activiteiten[[#This Row],[Openstelling]],Tb_Openstelling[],2,0)=1,1,""),"")</f>
        <v/>
      </c>
      <c r="AK1490" t="str">
        <f>IF(ISNUMBER(FIND("arbeid",Methode_Keuze)),"",IF(ISNUMBER(FIND("arbeid",Methode_Keuze)),"",IF(Tb_Activiteiten[[#This Row],[Loonkosten]]=1,Tb_Activiteiten[[#Headers],[Loonkosten]],"")))</f>
        <v/>
      </c>
      <c r="AL1490" t="str">
        <f>IF(ISNUMBER(FIND("arbeid",Methode_Keuze)),"",IF(ISNUMBER(FIND("arbeid",Methode_Keuze)),"",IF(Tb_Activiteiten[[#This Row],[Eigen arbeid]]=1,Tb_Activiteiten[[#Headers],[Eigen arbeid]],"")))</f>
        <v/>
      </c>
      <c r="AM1490" t="str">
        <f>IF(ISNUMBER(FIND("arbeid",Methode_Keuze)),"",IF(ISNUMBER(FIND("arbeid",Methode_Keuze)),"",IF(Tb_Activiteiten[[#This Row],[Projectmedewerker]]=1,Tb_Activiteiten[[#Headers],[Projectmedewerker]],"")))</f>
        <v/>
      </c>
      <c r="AN1490" t="str">
        <f>IF(ISNUMBER(FIND("arbeid",Methode_Keuze)),"",IF(ISNUMBER(FIND("arbeid",Methode_Keuze)),"",IF(Tb_Activiteiten[[#This Row],[Landbouwer]]=1,Tb_Activiteiten[[#Headers],[Landbouwer]],"")))</f>
        <v/>
      </c>
      <c r="AO1490" t="str">
        <f>IF(ISNUMBER(FIND("arbeid",Methode_Keuze)),"",IF(ISNUMBER(FIND("arbeid",Methode_Keuze)),"",IF(Tb_Activiteiten[[#This Row],[Adviseur]]=1,Tb_Activiteiten[[#Headers],[Adviseur]],"")))</f>
        <v/>
      </c>
      <c r="AP1490" t="str">
        <f>IF(ISNUMBER(FIND("arbeid",Methode_Keuze)),"",IF(ISNUMBER(FIND("arbeid",Methode_Keuze)),"",IF(Tb_Activiteiten[[#This Row],[Projectleider/Expert]]=1,Tb_Activiteiten[[#Headers],[Projectleider/Expert]],"")))</f>
        <v/>
      </c>
      <c r="AQ1490" t="str">
        <f>IF(ISNUMBER(FIND("arbeid",Methode_Keuze)),"",IF(ISNUMBER(FIND("arbeid",Methode_Keuze)),"",IF(Tb_Activiteiten[[#This Row],[Arbeidskosten]]=1,Tb_Activiteiten[[#Headers],[Arbeidskosten]],"")))</f>
        <v/>
      </c>
      <c r="AR1490" t="str">
        <f>IF(ISNUMBER(FIND("arbeid",Methode_Keuze)),"",IF(ISNUMBER(FIND("arbeid",Methode_Keuze)),"",IF(Tb_Activiteiten[[#This Row],[Arbeidskosten op basis van IKS]]=1,Tb_Activiteiten[[#Headers],[Arbeidskosten op basis van IKS]],"")))</f>
        <v/>
      </c>
      <c r="AS1490" t="str">
        <f>IF(ISNUMBER(FIND("overige",Methode_Keuze)),"",IF(Tb_Activiteiten[[#This Row],[Kosten derden exclusief btw]]=1,Tb_Activiteiten[[#Headers],[Kosten derden exclusief btw]],""))</f>
        <v/>
      </c>
      <c r="AT1490" t="str">
        <f>IF(ISNUMBER(FIND("overige",Methode_Keuze)),"",IF(Tb_Activiteiten[[#This Row],[Niet verrekenbare btw]]=1,Tb_Activiteiten[[#Headers],[Niet verrekenbare btw]],""))</f>
        <v/>
      </c>
      <c r="AU1490" t="str">
        <f>IF(ISNUMBER(FIND("overige",Methode_Keuze)),"",IF(Tb_Activiteiten[[#This Row],[Grondkosten]]=1,Tb_Activiteiten[[#Headers],[Grondkosten]],""))</f>
        <v/>
      </c>
      <c r="AV1490" t="str">
        <f>IF(ISNUMBER(FIND("overige",Methode_Keuze)),"",IF(Tb_Activiteiten[[#This Row],[Bijdrage in natura (overige)]]=1,Tb_Activiteiten[[#Headers],[Bijdrage in natura (overige)]],""))</f>
        <v/>
      </c>
      <c r="AW1490" t="str">
        <f>IF(ISNUMBER(FIND("overige",Methode_Keuze)),"",IF(Tb_Activiteiten[[#This Row],[Bijdrage in natura (vrijwilligers)]]=1,Tb_Activiteiten[[#Headers],[Bijdrage in natura (vrijwilligers)]],""))</f>
        <v/>
      </c>
      <c r="AX1490" t="str">
        <f>IF(ISNUMBER(FIND("overige",Methode_Keuze)),"",IF(Tb_Activiteiten[[#This Row],[Afschrijvingskosten]]=1,Tb_Activiteiten[[#Headers],[Afschrijvingskosten]],""))</f>
        <v/>
      </c>
      <c r="AY1490" t="str">
        <f>IF(ISNUMBER(FIND("overige",Methode_Keuze)),"",IF(Tb_Activiteiten[[#This Row],[Vergoeding]]=1,Tb_Activiteiten[[#Headers],[Vergoeding]],""))</f>
        <v/>
      </c>
      <c r="AZ1490" t="str">
        <f>IF(ISNUMBER(FIND("arbeid",Methode_Keuze)),"",IF(Tb_Activiteiten[[#This Row],[Arbeidskosten - vast tarief (excl eigen arbeid)]]=1,Tb_Activiteiten[[#Headers],[Arbeidskosten - vast tarief (excl eigen arbeid)]],""))</f>
        <v/>
      </c>
      <c r="BA1490" t="str">
        <f>IF(ISNUMBER(FIND("overige",Methode_Keuze)),"",IF(Tb_Activiteiten[[#This Row],[Overige kosten]]=1,Tb_Activiteiten[[#Headers],[Overige kosten]],""))</f>
        <v/>
      </c>
    </row>
    <row r="1491" spans="15:53" x14ac:dyDescent="0.25">
      <c r="O1491" s="56"/>
      <c r="Q1491" t="str">
        <f>IFERROR(IF(VLOOKUP(Tb_Activiteiten[[#This Row],[Openstelling]],Tb_Openstelling[],2,0)=1,1,""),"")</f>
        <v/>
      </c>
      <c r="AK1491" t="str">
        <f>IF(ISNUMBER(FIND("arbeid",Methode_Keuze)),"",IF(ISNUMBER(FIND("arbeid",Methode_Keuze)),"",IF(Tb_Activiteiten[[#This Row],[Loonkosten]]=1,Tb_Activiteiten[[#Headers],[Loonkosten]],"")))</f>
        <v/>
      </c>
      <c r="AL1491" t="str">
        <f>IF(ISNUMBER(FIND("arbeid",Methode_Keuze)),"",IF(ISNUMBER(FIND("arbeid",Methode_Keuze)),"",IF(Tb_Activiteiten[[#This Row],[Eigen arbeid]]=1,Tb_Activiteiten[[#Headers],[Eigen arbeid]],"")))</f>
        <v/>
      </c>
      <c r="AM1491" t="str">
        <f>IF(ISNUMBER(FIND("arbeid",Methode_Keuze)),"",IF(ISNUMBER(FIND("arbeid",Methode_Keuze)),"",IF(Tb_Activiteiten[[#This Row],[Projectmedewerker]]=1,Tb_Activiteiten[[#Headers],[Projectmedewerker]],"")))</f>
        <v/>
      </c>
      <c r="AN1491" t="str">
        <f>IF(ISNUMBER(FIND("arbeid",Methode_Keuze)),"",IF(ISNUMBER(FIND("arbeid",Methode_Keuze)),"",IF(Tb_Activiteiten[[#This Row],[Landbouwer]]=1,Tb_Activiteiten[[#Headers],[Landbouwer]],"")))</f>
        <v/>
      </c>
      <c r="AO1491" t="str">
        <f>IF(ISNUMBER(FIND("arbeid",Methode_Keuze)),"",IF(ISNUMBER(FIND("arbeid",Methode_Keuze)),"",IF(Tb_Activiteiten[[#This Row],[Adviseur]]=1,Tb_Activiteiten[[#Headers],[Adviseur]],"")))</f>
        <v/>
      </c>
      <c r="AP1491" t="str">
        <f>IF(ISNUMBER(FIND("arbeid",Methode_Keuze)),"",IF(ISNUMBER(FIND("arbeid",Methode_Keuze)),"",IF(Tb_Activiteiten[[#This Row],[Projectleider/Expert]]=1,Tb_Activiteiten[[#Headers],[Projectleider/Expert]],"")))</f>
        <v/>
      </c>
      <c r="AQ1491" t="str">
        <f>IF(ISNUMBER(FIND("arbeid",Methode_Keuze)),"",IF(ISNUMBER(FIND("arbeid",Methode_Keuze)),"",IF(Tb_Activiteiten[[#This Row],[Arbeidskosten]]=1,Tb_Activiteiten[[#Headers],[Arbeidskosten]],"")))</f>
        <v/>
      </c>
      <c r="AR1491" t="str">
        <f>IF(ISNUMBER(FIND("arbeid",Methode_Keuze)),"",IF(ISNUMBER(FIND("arbeid",Methode_Keuze)),"",IF(Tb_Activiteiten[[#This Row],[Arbeidskosten op basis van IKS]]=1,Tb_Activiteiten[[#Headers],[Arbeidskosten op basis van IKS]],"")))</f>
        <v/>
      </c>
      <c r="AS1491" t="str">
        <f>IF(ISNUMBER(FIND("overige",Methode_Keuze)),"",IF(Tb_Activiteiten[[#This Row],[Kosten derden exclusief btw]]=1,Tb_Activiteiten[[#Headers],[Kosten derden exclusief btw]],""))</f>
        <v/>
      </c>
      <c r="AT1491" t="str">
        <f>IF(ISNUMBER(FIND("overige",Methode_Keuze)),"",IF(Tb_Activiteiten[[#This Row],[Niet verrekenbare btw]]=1,Tb_Activiteiten[[#Headers],[Niet verrekenbare btw]],""))</f>
        <v/>
      </c>
      <c r="AU1491" t="str">
        <f>IF(ISNUMBER(FIND("overige",Methode_Keuze)),"",IF(Tb_Activiteiten[[#This Row],[Grondkosten]]=1,Tb_Activiteiten[[#Headers],[Grondkosten]],""))</f>
        <v/>
      </c>
      <c r="AV1491" t="str">
        <f>IF(ISNUMBER(FIND("overige",Methode_Keuze)),"",IF(Tb_Activiteiten[[#This Row],[Bijdrage in natura (overige)]]=1,Tb_Activiteiten[[#Headers],[Bijdrage in natura (overige)]],""))</f>
        <v/>
      </c>
      <c r="AW1491" t="str">
        <f>IF(ISNUMBER(FIND("overige",Methode_Keuze)),"",IF(Tb_Activiteiten[[#This Row],[Bijdrage in natura (vrijwilligers)]]=1,Tb_Activiteiten[[#Headers],[Bijdrage in natura (vrijwilligers)]],""))</f>
        <v/>
      </c>
      <c r="AX1491" t="str">
        <f>IF(ISNUMBER(FIND("overige",Methode_Keuze)),"",IF(Tb_Activiteiten[[#This Row],[Afschrijvingskosten]]=1,Tb_Activiteiten[[#Headers],[Afschrijvingskosten]],""))</f>
        <v/>
      </c>
      <c r="AY1491" t="str">
        <f>IF(ISNUMBER(FIND("overige",Methode_Keuze)),"",IF(Tb_Activiteiten[[#This Row],[Vergoeding]]=1,Tb_Activiteiten[[#Headers],[Vergoeding]],""))</f>
        <v/>
      </c>
      <c r="AZ1491" t="str">
        <f>IF(ISNUMBER(FIND("arbeid",Methode_Keuze)),"",IF(Tb_Activiteiten[[#This Row],[Arbeidskosten - vast tarief (excl eigen arbeid)]]=1,Tb_Activiteiten[[#Headers],[Arbeidskosten - vast tarief (excl eigen arbeid)]],""))</f>
        <v/>
      </c>
      <c r="BA1491" t="str">
        <f>IF(ISNUMBER(FIND("overige",Methode_Keuze)),"",IF(Tb_Activiteiten[[#This Row],[Overige kosten]]=1,Tb_Activiteiten[[#Headers],[Overige kosten]],""))</f>
        <v/>
      </c>
    </row>
    <row r="1492" spans="15:53" x14ac:dyDescent="0.25">
      <c r="O1492" s="56"/>
      <c r="Q1492" t="str">
        <f>IFERROR(IF(VLOOKUP(Tb_Activiteiten[[#This Row],[Openstelling]],Tb_Openstelling[],2,0)=1,1,""),"")</f>
        <v/>
      </c>
      <c r="AK1492" t="str">
        <f>IF(ISNUMBER(FIND("arbeid",Methode_Keuze)),"",IF(ISNUMBER(FIND("arbeid",Methode_Keuze)),"",IF(Tb_Activiteiten[[#This Row],[Loonkosten]]=1,Tb_Activiteiten[[#Headers],[Loonkosten]],"")))</f>
        <v/>
      </c>
      <c r="AL1492" t="str">
        <f>IF(ISNUMBER(FIND("arbeid",Methode_Keuze)),"",IF(ISNUMBER(FIND("arbeid",Methode_Keuze)),"",IF(Tb_Activiteiten[[#This Row],[Eigen arbeid]]=1,Tb_Activiteiten[[#Headers],[Eigen arbeid]],"")))</f>
        <v/>
      </c>
      <c r="AM1492" t="str">
        <f>IF(ISNUMBER(FIND("arbeid",Methode_Keuze)),"",IF(ISNUMBER(FIND("arbeid",Methode_Keuze)),"",IF(Tb_Activiteiten[[#This Row],[Projectmedewerker]]=1,Tb_Activiteiten[[#Headers],[Projectmedewerker]],"")))</f>
        <v/>
      </c>
      <c r="AN1492" t="str">
        <f>IF(ISNUMBER(FIND("arbeid",Methode_Keuze)),"",IF(ISNUMBER(FIND("arbeid",Methode_Keuze)),"",IF(Tb_Activiteiten[[#This Row],[Landbouwer]]=1,Tb_Activiteiten[[#Headers],[Landbouwer]],"")))</f>
        <v/>
      </c>
      <c r="AO1492" t="str">
        <f>IF(ISNUMBER(FIND("arbeid",Methode_Keuze)),"",IF(ISNUMBER(FIND("arbeid",Methode_Keuze)),"",IF(Tb_Activiteiten[[#This Row],[Adviseur]]=1,Tb_Activiteiten[[#Headers],[Adviseur]],"")))</f>
        <v/>
      </c>
      <c r="AP1492" t="str">
        <f>IF(ISNUMBER(FIND("arbeid",Methode_Keuze)),"",IF(ISNUMBER(FIND("arbeid",Methode_Keuze)),"",IF(Tb_Activiteiten[[#This Row],[Projectleider/Expert]]=1,Tb_Activiteiten[[#Headers],[Projectleider/Expert]],"")))</f>
        <v/>
      </c>
      <c r="AQ1492" t="str">
        <f>IF(ISNUMBER(FIND("arbeid",Methode_Keuze)),"",IF(ISNUMBER(FIND("arbeid",Methode_Keuze)),"",IF(Tb_Activiteiten[[#This Row],[Arbeidskosten]]=1,Tb_Activiteiten[[#Headers],[Arbeidskosten]],"")))</f>
        <v/>
      </c>
      <c r="AR1492" t="str">
        <f>IF(ISNUMBER(FIND("arbeid",Methode_Keuze)),"",IF(ISNUMBER(FIND("arbeid",Methode_Keuze)),"",IF(Tb_Activiteiten[[#This Row],[Arbeidskosten op basis van IKS]]=1,Tb_Activiteiten[[#Headers],[Arbeidskosten op basis van IKS]],"")))</f>
        <v/>
      </c>
      <c r="AS1492" t="str">
        <f>IF(ISNUMBER(FIND("overige",Methode_Keuze)),"",IF(Tb_Activiteiten[[#This Row],[Kosten derden exclusief btw]]=1,Tb_Activiteiten[[#Headers],[Kosten derden exclusief btw]],""))</f>
        <v/>
      </c>
      <c r="AT1492" t="str">
        <f>IF(ISNUMBER(FIND("overige",Methode_Keuze)),"",IF(Tb_Activiteiten[[#This Row],[Niet verrekenbare btw]]=1,Tb_Activiteiten[[#Headers],[Niet verrekenbare btw]],""))</f>
        <v/>
      </c>
      <c r="AU1492" t="str">
        <f>IF(ISNUMBER(FIND("overige",Methode_Keuze)),"",IF(Tb_Activiteiten[[#This Row],[Grondkosten]]=1,Tb_Activiteiten[[#Headers],[Grondkosten]],""))</f>
        <v/>
      </c>
      <c r="AV1492" t="str">
        <f>IF(ISNUMBER(FIND("overige",Methode_Keuze)),"",IF(Tb_Activiteiten[[#This Row],[Bijdrage in natura (overige)]]=1,Tb_Activiteiten[[#Headers],[Bijdrage in natura (overige)]],""))</f>
        <v/>
      </c>
      <c r="AW1492" t="str">
        <f>IF(ISNUMBER(FIND("overige",Methode_Keuze)),"",IF(Tb_Activiteiten[[#This Row],[Bijdrage in natura (vrijwilligers)]]=1,Tb_Activiteiten[[#Headers],[Bijdrage in natura (vrijwilligers)]],""))</f>
        <v/>
      </c>
      <c r="AX1492" t="str">
        <f>IF(ISNUMBER(FIND("overige",Methode_Keuze)),"",IF(Tb_Activiteiten[[#This Row],[Afschrijvingskosten]]=1,Tb_Activiteiten[[#Headers],[Afschrijvingskosten]],""))</f>
        <v/>
      </c>
      <c r="AY1492" t="str">
        <f>IF(ISNUMBER(FIND("overige",Methode_Keuze)),"",IF(Tb_Activiteiten[[#This Row],[Vergoeding]]=1,Tb_Activiteiten[[#Headers],[Vergoeding]],""))</f>
        <v/>
      </c>
      <c r="AZ1492" t="str">
        <f>IF(ISNUMBER(FIND("arbeid",Methode_Keuze)),"",IF(Tb_Activiteiten[[#This Row],[Arbeidskosten - vast tarief (excl eigen arbeid)]]=1,Tb_Activiteiten[[#Headers],[Arbeidskosten - vast tarief (excl eigen arbeid)]],""))</f>
        <v/>
      </c>
      <c r="BA1492" t="str">
        <f>IF(ISNUMBER(FIND("overige",Methode_Keuze)),"",IF(Tb_Activiteiten[[#This Row],[Overige kosten]]=1,Tb_Activiteiten[[#Headers],[Overige kosten]],""))</f>
        <v/>
      </c>
    </row>
    <row r="1493" spans="15:53" x14ac:dyDescent="0.25">
      <c r="O1493" s="56"/>
      <c r="Q1493" t="str">
        <f>IFERROR(IF(VLOOKUP(Tb_Activiteiten[[#This Row],[Openstelling]],Tb_Openstelling[],2,0)=1,1,""),"")</f>
        <v/>
      </c>
      <c r="AK1493" t="str">
        <f>IF(ISNUMBER(FIND("arbeid",Methode_Keuze)),"",IF(ISNUMBER(FIND("arbeid",Methode_Keuze)),"",IF(Tb_Activiteiten[[#This Row],[Loonkosten]]=1,Tb_Activiteiten[[#Headers],[Loonkosten]],"")))</f>
        <v/>
      </c>
      <c r="AL1493" t="str">
        <f>IF(ISNUMBER(FIND("arbeid",Methode_Keuze)),"",IF(ISNUMBER(FIND("arbeid",Methode_Keuze)),"",IF(Tb_Activiteiten[[#This Row],[Eigen arbeid]]=1,Tb_Activiteiten[[#Headers],[Eigen arbeid]],"")))</f>
        <v/>
      </c>
      <c r="AM1493" t="str">
        <f>IF(ISNUMBER(FIND("arbeid",Methode_Keuze)),"",IF(ISNUMBER(FIND("arbeid",Methode_Keuze)),"",IF(Tb_Activiteiten[[#This Row],[Projectmedewerker]]=1,Tb_Activiteiten[[#Headers],[Projectmedewerker]],"")))</f>
        <v/>
      </c>
      <c r="AN1493" t="str">
        <f>IF(ISNUMBER(FIND("arbeid",Methode_Keuze)),"",IF(ISNUMBER(FIND("arbeid",Methode_Keuze)),"",IF(Tb_Activiteiten[[#This Row],[Landbouwer]]=1,Tb_Activiteiten[[#Headers],[Landbouwer]],"")))</f>
        <v/>
      </c>
      <c r="AO1493" t="str">
        <f>IF(ISNUMBER(FIND("arbeid",Methode_Keuze)),"",IF(ISNUMBER(FIND("arbeid",Methode_Keuze)),"",IF(Tb_Activiteiten[[#This Row],[Adviseur]]=1,Tb_Activiteiten[[#Headers],[Adviseur]],"")))</f>
        <v/>
      </c>
      <c r="AP1493" t="str">
        <f>IF(ISNUMBER(FIND("arbeid",Methode_Keuze)),"",IF(ISNUMBER(FIND("arbeid",Methode_Keuze)),"",IF(Tb_Activiteiten[[#This Row],[Projectleider/Expert]]=1,Tb_Activiteiten[[#Headers],[Projectleider/Expert]],"")))</f>
        <v/>
      </c>
      <c r="AQ1493" t="str">
        <f>IF(ISNUMBER(FIND("arbeid",Methode_Keuze)),"",IF(ISNUMBER(FIND("arbeid",Methode_Keuze)),"",IF(Tb_Activiteiten[[#This Row],[Arbeidskosten]]=1,Tb_Activiteiten[[#Headers],[Arbeidskosten]],"")))</f>
        <v/>
      </c>
      <c r="AR1493" t="str">
        <f>IF(ISNUMBER(FIND("arbeid",Methode_Keuze)),"",IF(ISNUMBER(FIND("arbeid",Methode_Keuze)),"",IF(Tb_Activiteiten[[#This Row],[Arbeidskosten op basis van IKS]]=1,Tb_Activiteiten[[#Headers],[Arbeidskosten op basis van IKS]],"")))</f>
        <v/>
      </c>
      <c r="AS1493" t="str">
        <f>IF(ISNUMBER(FIND("overige",Methode_Keuze)),"",IF(Tb_Activiteiten[[#This Row],[Kosten derden exclusief btw]]=1,Tb_Activiteiten[[#Headers],[Kosten derden exclusief btw]],""))</f>
        <v/>
      </c>
      <c r="AT1493" t="str">
        <f>IF(ISNUMBER(FIND("overige",Methode_Keuze)),"",IF(Tb_Activiteiten[[#This Row],[Niet verrekenbare btw]]=1,Tb_Activiteiten[[#Headers],[Niet verrekenbare btw]],""))</f>
        <v/>
      </c>
      <c r="AU1493" t="str">
        <f>IF(ISNUMBER(FIND("overige",Methode_Keuze)),"",IF(Tb_Activiteiten[[#This Row],[Grondkosten]]=1,Tb_Activiteiten[[#Headers],[Grondkosten]],""))</f>
        <v/>
      </c>
      <c r="AV1493" t="str">
        <f>IF(ISNUMBER(FIND("overige",Methode_Keuze)),"",IF(Tb_Activiteiten[[#This Row],[Bijdrage in natura (overige)]]=1,Tb_Activiteiten[[#Headers],[Bijdrage in natura (overige)]],""))</f>
        <v/>
      </c>
      <c r="AW1493" t="str">
        <f>IF(ISNUMBER(FIND("overige",Methode_Keuze)),"",IF(Tb_Activiteiten[[#This Row],[Bijdrage in natura (vrijwilligers)]]=1,Tb_Activiteiten[[#Headers],[Bijdrage in natura (vrijwilligers)]],""))</f>
        <v/>
      </c>
      <c r="AX1493" t="str">
        <f>IF(ISNUMBER(FIND("overige",Methode_Keuze)),"",IF(Tb_Activiteiten[[#This Row],[Afschrijvingskosten]]=1,Tb_Activiteiten[[#Headers],[Afschrijvingskosten]],""))</f>
        <v/>
      </c>
      <c r="AY1493" t="str">
        <f>IF(ISNUMBER(FIND("overige",Methode_Keuze)),"",IF(Tb_Activiteiten[[#This Row],[Vergoeding]]=1,Tb_Activiteiten[[#Headers],[Vergoeding]],""))</f>
        <v/>
      </c>
      <c r="AZ1493" t="str">
        <f>IF(ISNUMBER(FIND("arbeid",Methode_Keuze)),"",IF(Tb_Activiteiten[[#This Row],[Arbeidskosten - vast tarief (excl eigen arbeid)]]=1,Tb_Activiteiten[[#Headers],[Arbeidskosten - vast tarief (excl eigen arbeid)]],""))</f>
        <v/>
      </c>
      <c r="BA1493" t="str">
        <f>IF(ISNUMBER(FIND("overige",Methode_Keuze)),"",IF(Tb_Activiteiten[[#This Row],[Overige kosten]]=1,Tb_Activiteiten[[#Headers],[Overige kosten]],""))</f>
        <v/>
      </c>
    </row>
    <row r="1494" spans="15:53" x14ac:dyDescent="0.25">
      <c r="O1494" s="56"/>
      <c r="Q1494" t="str">
        <f>IFERROR(IF(VLOOKUP(Tb_Activiteiten[[#This Row],[Openstelling]],Tb_Openstelling[],2,0)=1,1,""),"")</f>
        <v/>
      </c>
      <c r="AK1494" t="str">
        <f>IF(ISNUMBER(FIND("arbeid",Methode_Keuze)),"",IF(ISNUMBER(FIND("arbeid",Methode_Keuze)),"",IF(Tb_Activiteiten[[#This Row],[Loonkosten]]=1,Tb_Activiteiten[[#Headers],[Loonkosten]],"")))</f>
        <v/>
      </c>
      <c r="AL1494" t="str">
        <f>IF(ISNUMBER(FIND("arbeid",Methode_Keuze)),"",IF(ISNUMBER(FIND("arbeid",Methode_Keuze)),"",IF(Tb_Activiteiten[[#This Row],[Eigen arbeid]]=1,Tb_Activiteiten[[#Headers],[Eigen arbeid]],"")))</f>
        <v/>
      </c>
      <c r="AM1494" t="str">
        <f>IF(ISNUMBER(FIND("arbeid",Methode_Keuze)),"",IF(ISNUMBER(FIND("arbeid",Methode_Keuze)),"",IF(Tb_Activiteiten[[#This Row],[Projectmedewerker]]=1,Tb_Activiteiten[[#Headers],[Projectmedewerker]],"")))</f>
        <v/>
      </c>
      <c r="AN1494" t="str">
        <f>IF(ISNUMBER(FIND("arbeid",Methode_Keuze)),"",IF(ISNUMBER(FIND("arbeid",Methode_Keuze)),"",IF(Tb_Activiteiten[[#This Row],[Landbouwer]]=1,Tb_Activiteiten[[#Headers],[Landbouwer]],"")))</f>
        <v/>
      </c>
      <c r="AO1494" t="str">
        <f>IF(ISNUMBER(FIND("arbeid",Methode_Keuze)),"",IF(ISNUMBER(FIND("arbeid",Methode_Keuze)),"",IF(Tb_Activiteiten[[#This Row],[Adviseur]]=1,Tb_Activiteiten[[#Headers],[Adviseur]],"")))</f>
        <v/>
      </c>
      <c r="AP1494" t="str">
        <f>IF(ISNUMBER(FIND("arbeid",Methode_Keuze)),"",IF(ISNUMBER(FIND("arbeid",Methode_Keuze)),"",IF(Tb_Activiteiten[[#This Row],[Projectleider/Expert]]=1,Tb_Activiteiten[[#Headers],[Projectleider/Expert]],"")))</f>
        <v/>
      </c>
      <c r="AQ1494" t="str">
        <f>IF(ISNUMBER(FIND("arbeid",Methode_Keuze)),"",IF(ISNUMBER(FIND("arbeid",Methode_Keuze)),"",IF(Tb_Activiteiten[[#This Row],[Arbeidskosten]]=1,Tb_Activiteiten[[#Headers],[Arbeidskosten]],"")))</f>
        <v/>
      </c>
      <c r="AR1494" t="str">
        <f>IF(ISNUMBER(FIND("arbeid",Methode_Keuze)),"",IF(ISNUMBER(FIND("arbeid",Methode_Keuze)),"",IF(Tb_Activiteiten[[#This Row],[Arbeidskosten op basis van IKS]]=1,Tb_Activiteiten[[#Headers],[Arbeidskosten op basis van IKS]],"")))</f>
        <v/>
      </c>
      <c r="AS1494" t="str">
        <f>IF(ISNUMBER(FIND("overige",Methode_Keuze)),"",IF(Tb_Activiteiten[[#This Row],[Kosten derden exclusief btw]]=1,Tb_Activiteiten[[#Headers],[Kosten derden exclusief btw]],""))</f>
        <v/>
      </c>
      <c r="AT1494" t="str">
        <f>IF(ISNUMBER(FIND("overige",Methode_Keuze)),"",IF(Tb_Activiteiten[[#This Row],[Niet verrekenbare btw]]=1,Tb_Activiteiten[[#Headers],[Niet verrekenbare btw]],""))</f>
        <v/>
      </c>
      <c r="AU1494" t="str">
        <f>IF(ISNUMBER(FIND("overige",Methode_Keuze)),"",IF(Tb_Activiteiten[[#This Row],[Grondkosten]]=1,Tb_Activiteiten[[#Headers],[Grondkosten]],""))</f>
        <v/>
      </c>
      <c r="AV1494" t="str">
        <f>IF(ISNUMBER(FIND("overige",Methode_Keuze)),"",IF(Tb_Activiteiten[[#This Row],[Bijdrage in natura (overige)]]=1,Tb_Activiteiten[[#Headers],[Bijdrage in natura (overige)]],""))</f>
        <v/>
      </c>
      <c r="AW1494" t="str">
        <f>IF(ISNUMBER(FIND("overige",Methode_Keuze)),"",IF(Tb_Activiteiten[[#This Row],[Bijdrage in natura (vrijwilligers)]]=1,Tb_Activiteiten[[#Headers],[Bijdrage in natura (vrijwilligers)]],""))</f>
        <v/>
      </c>
      <c r="AX1494" t="str">
        <f>IF(ISNUMBER(FIND("overige",Methode_Keuze)),"",IF(Tb_Activiteiten[[#This Row],[Afschrijvingskosten]]=1,Tb_Activiteiten[[#Headers],[Afschrijvingskosten]],""))</f>
        <v/>
      </c>
      <c r="AY1494" t="str">
        <f>IF(ISNUMBER(FIND("overige",Methode_Keuze)),"",IF(Tb_Activiteiten[[#This Row],[Vergoeding]]=1,Tb_Activiteiten[[#Headers],[Vergoeding]],""))</f>
        <v/>
      </c>
      <c r="AZ1494" t="str">
        <f>IF(ISNUMBER(FIND("arbeid",Methode_Keuze)),"",IF(Tb_Activiteiten[[#This Row],[Arbeidskosten - vast tarief (excl eigen arbeid)]]=1,Tb_Activiteiten[[#Headers],[Arbeidskosten - vast tarief (excl eigen arbeid)]],""))</f>
        <v/>
      </c>
      <c r="BA1494" t="str">
        <f>IF(ISNUMBER(FIND("overige",Methode_Keuze)),"",IF(Tb_Activiteiten[[#This Row],[Overige kosten]]=1,Tb_Activiteiten[[#Headers],[Overige kosten]],""))</f>
        <v/>
      </c>
    </row>
    <row r="1495" spans="15:53" x14ac:dyDescent="0.25">
      <c r="O1495" s="56"/>
      <c r="Q1495" t="str">
        <f>IFERROR(IF(VLOOKUP(Tb_Activiteiten[[#This Row],[Openstelling]],Tb_Openstelling[],2,0)=1,1,""),"")</f>
        <v/>
      </c>
      <c r="AK1495" t="str">
        <f>IF(ISNUMBER(FIND("arbeid",Methode_Keuze)),"",IF(ISNUMBER(FIND("arbeid",Methode_Keuze)),"",IF(Tb_Activiteiten[[#This Row],[Loonkosten]]=1,Tb_Activiteiten[[#Headers],[Loonkosten]],"")))</f>
        <v/>
      </c>
      <c r="AL1495" t="str">
        <f>IF(ISNUMBER(FIND("arbeid",Methode_Keuze)),"",IF(ISNUMBER(FIND("arbeid",Methode_Keuze)),"",IF(Tb_Activiteiten[[#This Row],[Eigen arbeid]]=1,Tb_Activiteiten[[#Headers],[Eigen arbeid]],"")))</f>
        <v/>
      </c>
      <c r="AM1495" t="str">
        <f>IF(ISNUMBER(FIND("arbeid",Methode_Keuze)),"",IF(ISNUMBER(FIND("arbeid",Methode_Keuze)),"",IF(Tb_Activiteiten[[#This Row],[Projectmedewerker]]=1,Tb_Activiteiten[[#Headers],[Projectmedewerker]],"")))</f>
        <v/>
      </c>
      <c r="AN1495" t="str">
        <f>IF(ISNUMBER(FIND("arbeid",Methode_Keuze)),"",IF(ISNUMBER(FIND("arbeid",Methode_Keuze)),"",IF(Tb_Activiteiten[[#This Row],[Landbouwer]]=1,Tb_Activiteiten[[#Headers],[Landbouwer]],"")))</f>
        <v/>
      </c>
      <c r="AO1495" t="str">
        <f>IF(ISNUMBER(FIND("arbeid",Methode_Keuze)),"",IF(ISNUMBER(FIND("arbeid",Methode_Keuze)),"",IF(Tb_Activiteiten[[#This Row],[Adviseur]]=1,Tb_Activiteiten[[#Headers],[Adviseur]],"")))</f>
        <v/>
      </c>
      <c r="AP1495" t="str">
        <f>IF(ISNUMBER(FIND("arbeid",Methode_Keuze)),"",IF(ISNUMBER(FIND("arbeid",Methode_Keuze)),"",IF(Tb_Activiteiten[[#This Row],[Projectleider/Expert]]=1,Tb_Activiteiten[[#Headers],[Projectleider/Expert]],"")))</f>
        <v/>
      </c>
      <c r="AQ1495" t="str">
        <f>IF(ISNUMBER(FIND("arbeid",Methode_Keuze)),"",IF(ISNUMBER(FIND("arbeid",Methode_Keuze)),"",IF(Tb_Activiteiten[[#This Row],[Arbeidskosten]]=1,Tb_Activiteiten[[#Headers],[Arbeidskosten]],"")))</f>
        <v/>
      </c>
      <c r="AR1495" t="str">
        <f>IF(ISNUMBER(FIND("arbeid",Methode_Keuze)),"",IF(ISNUMBER(FIND("arbeid",Methode_Keuze)),"",IF(Tb_Activiteiten[[#This Row],[Arbeidskosten op basis van IKS]]=1,Tb_Activiteiten[[#Headers],[Arbeidskosten op basis van IKS]],"")))</f>
        <v/>
      </c>
      <c r="AS1495" t="str">
        <f>IF(ISNUMBER(FIND("overige",Methode_Keuze)),"",IF(Tb_Activiteiten[[#This Row],[Kosten derden exclusief btw]]=1,Tb_Activiteiten[[#Headers],[Kosten derden exclusief btw]],""))</f>
        <v/>
      </c>
      <c r="AT1495" t="str">
        <f>IF(ISNUMBER(FIND("overige",Methode_Keuze)),"",IF(Tb_Activiteiten[[#This Row],[Niet verrekenbare btw]]=1,Tb_Activiteiten[[#Headers],[Niet verrekenbare btw]],""))</f>
        <v/>
      </c>
      <c r="AU1495" t="str">
        <f>IF(ISNUMBER(FIND("overige",Methode_Keuze)),"",IF(Tb_Activiteiten[[#This Row],[Grondkosten]]=1,Tb_Activiteiten[[#Headers],[Grondkosten]],""))</f>
        <v/>
      </c>
      <c r="AV1495" t="str">
        <f>IF(ISNUMBER(FIND("overige",Methode_Keuze)),"",IF(Tb_Activiteiten[[#This Row],[Bijdrage in natura (overige)]]=1,Tb_Activiteiten[[#Headers],[Bijdrage in natura (overige)]],""))</f>
        <v/>
      </c>
      <c r="AW1495" t="str">
        <f>IF(ISNUMBER(FIND("overige",Methode_Keuze)),"",IF(Tb_Activiteiten[[#This Row],[Bijdrage in natura (vrijwilligers)]]=1,Tb_Activiteiten[[#Headers],[Bijdrage in natura (vrijwilligers)]],""))</f>
        <v/>
      </c>
      <c r="AX1495" t="str">
        <f>IF(ISNUMBER(FIND("overige",Methode_Keuze)),"",IF(Tb_Activiteiten[[#This Row],[Afschrijvingskosten]]=1,Tb_Activiteiten[[#Headers],[Afschrijvingskosten]],""))</f>
        <v/>
      </c>
      <c r="AY1495" t="str">
        <f>IF(ISNUMBER(FIND("overige",Methode_Keuze)),"",IF(Tb_Activiteiten[[#This Row],[Vergoeding]]=1,Tb_Activiteiten[[#Headers],[Vergoeding]],""))</f>
        <v/>
      </c>
      <c r="AZ1495" t="str">
        <f>IF(ISNUMBER(FIND("arbeid",Methode_Keuze)),"",IF(Tb_Activiteiten[[#This Row],[Arbeidskosten - vast tarief (excl eigen arbeid)]]=1,Tb_Activiteiten[[#Headers],[Arbeidskosten - vast tarief (excl eigen arbeid)]],""))</f>
        <v/>
      </c>
      <c r="BA1495" t="str">
        <f>IF(ISNUMBER(FIND("overige",Methode_Keuze)),"",IF(Tb_Activiteiten[[#This Row],[Overige kosten]]=1,Tb_Activiteiten[[#Headers],[Overige kosten]],""))</f>
        <v/>
      </c>
    </row>
    <row r="1496" spans="15:53" x14ac:dyDescent="0.25">
      <c r="O1496" s="56"/>
      <c r="Q1496" t="str">
        <f>IFERROR(IF(VLOOKUP(Tb_Activiteiten[[#This Row],[Openstelling]],Tb_Openstelling[],2,0)=1,1,""),"")</f>
        <v/>
      </c>
      <c r="AK1496" t="str">
        <f>IF(ISNUMBER(FIND("arbeid",Methode_Keuze)),"",IF(ISNUMBER(FIND("arbeid",Methode_Keuze)),"",IF(Tb_Activiteiten[[#This Row],[Loonkosten]]=1,Tb_Activiteiten[[#Headers],[Loonkosten]],"")))</f>
        <v/>
      </c>
      <c r="AL1496" t="str">
        <f>IF(ISNUMBER(FIND("arbeid",Methode_Keuze)),"",IF(ISNUMBER(FIND("arbeid",Methode_Keuze)),"",IF(Tb_Activiteiten[[#This Row],[Eigen arbeid]]=1,Tb_Activiteiten[[#Headers],[Eigen arbeid]],"")))</f>
        <v/>
      </c>
      <c r="AM1496" t="str">
        <f>IF(ISNUMBER(FIND("arbeid",Methode_Keuze)),"",IF(ISNUMBER(FIND("arbeid",Methode_Keuze)),"",IF(Tb_Activiteiten[[#This Row],[Projectmedewerker]]=1,Tb_Activiteiten[[#Headers],[Projectmedewerker]],"")))</f>
        <v/>
      </c>
      <c r="AN1496" t="str">
        <f>IF(ISNUMBER(FIND("arbeid",Methode_Keuze)),"",IF(ISNUMBER(FIND("arbeid",Methode_Keuze)),"",IF(Tb_Activiteiten[[#This Row],[Landbouwer]]=1,Tb_Activiteiten[[#Headers],[Landbouwer]],"")))</f>
        <v/>
      </c>
      <c r="AO1496" t="str">
        <f>IF(ISNUMBER(FIND("arbeid",Methode_Keuze)),"",IF(ISNUMBER(FIND("arbeid",Methode_Keuze)),"",IF(Tb_Activiteiten[[#This Row],[Adviseur]]=1,Tb_Activiteiten[[#Headers],[Adviseur]],"")))</f>
        <v/>
      </c>
      <c r="AP1496" t="str">
        <f>IF(ISNUMBER(FIND("arbeid",Methode_Keuze)),"",IF(ISNUMBER(FIND("arbeid",Methode_Keuze)),"",IF(Tb_Activiteiten[[#This Row],[Projectleider/Expert]]=1,Tb_Activiteiten[[#Headers],[Projectleider/Expert]],"")))</f>
        <v/>
      </c>
      <c r="AQ1496" t="str">
        <f>IF(ISNUMBER(FIND("arbeid",Methode_Keuze)),"",IF(ISNUMBER(FIND("arbeid",Methode_Keuze)),"",IF(Tb_Activiteiten[[#This Row],[Arbeidskosten]]=1,Tb_Activiteiten[[#Headers],[Arbeidskosten]],"")))</f>
        <v/>
      </c>
      <c r="AR1496" t="str">
        <f>IF(ISNUMBER(FIND("arbeid",Methode_Keuze)),"",IF(ISNUMBER(FIND("arbeid",Methode_Keuze)),"",IF(Tb_Activiteiten[[#This Row],[Arbeidskosten op basis van IKS]]=1,Tb_Activiteiten[[#Headers],[Arbeidskosten op basis van IKS]],"")))</f>
        <v/>
      </c>
      <c r="AS1496" t="str">
        <f>IF(ISNUMBER(FIND("overige",Methode_Keuze)),"",IF(Tb_Activiteiten[[#This Row],[Kosten derden exclusief btw]]=1,Tb_Activiteiten[[#Headers],[Kosten derden exclusief btw]],""))</f>
        <v/>
      </c>
      <c r="AT1496" t="str">
        <f>IF(ISNUMBER(FIND("overige",Methode_Keuze)),"",IF(Tb_Activiteiten[[#This Row],[Niet verrekenbare btw]]=1,Tb_Activiteiten[[#Headers],[Niet verrekenbare btw]],""))</f>
        <v/>
      </c>
      <c r="AU1496" t="str">
        <f>IF(ISNUMBER(FIND("overige",Methode_Keuze)),"",IF(Tb_Activiteiten[[#This Row],[Grondkosten]]=1,Tb_Activiteiten[[#Headers],[Grondkosten]],""))</f>
        <v/>
      </c>
      <c r="AV1496" t="str">
        <f>IF(ISNUMBER(FIND("overige",Methode_Keuze)),"",IF(Tb_Activiteiten[[#This Row],[Bijdrage in natura (overige)]]=1,Tb_Activiteiten[[#Headers],[Bijdrage in natura (overige)]],""))</f>
        <v/>
      </c>
      <c r="AW1496" t="str">
        <f>IF(ISNUMBER(FIND("overige",Methode_Keuze)),"",IF(Tb_Activiteiten[[#This Row],[Bijdrage in natura (vrijwilligers)]]=1,Tb_Activiteiten[[#Headers],[Bijdrage in natura (vrijwilligers)]],""))</f>
        <v/>
      </c>
      <c r="AX1496" t="str">
        <f>IF(ISNUMBER(FIND("overige",Methode_Keuze)),"",IF(Tb_Activiteiten[[#This Row],[Afschrijvingskosten]]=1,Tb_Activiteiten[[#Headers],[Afschrijvingskosten]],""))</f>
        <v/>
      </c>
      <c r="AY1496" t="str">
        <f>IF(ISNUMBER(FIND("overige",Methode_Keuze)),"",IF(Tb_Activiteiten[[#This Row],[Vergoeding]]=1,Tb_Activiteiten[[#Headers],[Vergoeding]],""))</f>
        <v/>
      </c>
      <c r="AZ1496" t="str">
        <f>IF(ISNUMBER(FIND("arbeid",Methode_Keuze)),"",IF(Tb_Activiteiten[[#This Row],[Arbeidskosten - vast tarief (excl eigen arbeid)]]=1,Tb_Activiteiten[[#Headers],[Arbeidskosten - vast tarief (excl eigen arbeid)]],""))</f>
        <v/>
      </c>
      <c r="BA1496" t="str">
        <f>IF(ISNUMBER(FIND("overige",Methode_Keuze)),"",IF(Tb_Activiteiten[[#This Row],[Overige kosten]]=1,Tb_Activiteiten[[#Headers],[Overige kosten]],""))</f>
        <v/>
      </c>
    </row>
    <row r="1497" spans="15:53" x14ac:dyDescent="0.25">
      <c r="O1497" s="56"/>
      <c r="Q1497" t="str">
        <f>IFERROR(IF(VLOOKUP(Tb_Activiteiten[[#This Row],[Openstelling]],Tb_Openstelling[],2,0)=1,1,""),"")</f>
        <v/>
      </c>
      <c r="AK1497" t="str">
        <f>IF(ISNUMBER(FIND("arbeid",Methode_Keuze)),"",IF(ISNUMBER(FIND("arbeid",Methode_Keuze)),"",IF(Tb_Activiteiten[[#This Row],[Loonkosten]]=1,Tb_Activiteiten[[#Headers],[Loonkosten]],"")))</f>
        <v/>
      </c>
      <c r="AL1497" t="str">
        <f>IF(ISNUMBER(FIND("arbeid",Methode_Keuze)),"",IF(ISNUMBER(FIND("arbeid",Methode_Keuze)),"",IF(Tb_Activiteiten[[#This Row],[Eigen arbeid]]=1,Tb_Activiteiten[[#Headers],[Eigen arbeid]],"")))</f>
        <v/>
      </c>
      <c r="AM1497" t="str">
        <f>IF(ISNUMBER(FIND("arbeid",Methode_Keuze)),"",IF(ISNUMBER(FIND("arbeid",Methode_Keuze)),"",IF(Tb_Activiteiten[[#This Row],[Projectmedewerker]]=1,Tb_Activiteiten[[#Headers],[Projectmedewerker]],"")))</f>
        <v/>
      </c>
      <c r="AN1497" t="str">
        <f>IF(ISNUMBER(FIND("arbeid",Methode_Keuze)),"",IF(ISNUMBER(FIND("arbeid",Methode_Keuze)),"",IF(Tb_Activiteiten[[#This Row],[Landbouwer]]=1,Tb_Activiteiten[[#Headers],[Landbouwer]],"")))</f>
        <v/>
      </c>
      <c r="AO1497" t="str">
        <f>IF(ISNUMBER(FIND("arbeid",Methode_Keuze)),"",IF(ISNUMBER(FIND("arbeid",Methode_Keuze)),"",IF(Tb_Activiteiten[[#This Row],[Adviseur]]=1,Tb_Activiteiten[[#Headers],[Adviseur]],"")))</f>
        <v/>
      </c>
      <c r="AP1497" t="str">
        <f>IF(ISNUMBER(FIND("arbeid",Methode_Keuze)),"",IF(ISNUMBER(FIND("arbeid",Methode_Keuze)),"",IF(Tb_Activiteiten[[#This Row],[Projectleider/Expert]]=1,Tb_Activiteiten[[#Headers],[Projectleider/Expert]],"")))</f>
        <v/>
      </c>
      <c r="AQ1497" t="str">
        <f>IF(ISNUMBER(FIND("arbeid",Methode_Keuze)),"",IF(ISNUMBER(FIND("arbeid",Methode_Keuze)),"",IF(Tb_Activiteiten[[#This Row],[Arbeidskosten]]=1,Tb_Activiteiten[[#Headers],[Arbeidskosten]],"")))</f>
        <v/>
      </c>
      <c r="AR1497" t="str">
        <f>IF(ISNUMBER(FIND("arbeid",Methode_Keuze)),"",IF(ISNUMBER(FIND("arbeid",Methode_Keuze)),"",IF(Tb_Activiteiten[[#This Row],[Arbeidskosten op basis van IKS]]=1,Tb_Activiteiten[[#Headers],[Arbeidskosten op basis van IKS]],"")))</f>
        <v/>
      </c>
      <c r="AS1497" t="str">
        <f>IF(ISNUMBER(FIND("overige",Methode_Keuze)),"",IF(Tb_Activiteiten[[#This Row],[Kosten derden exclusief btw]]=1,Tb_Activiteiten[[#Headers],[Kosten derden exclusief btw]],""))</f>
        <v/>
      </c>
      <c r="AT1497" t="str">
        <f>IF(ISNUMBER(FIND("overige",Methode_Keuze)),"",IF(Tb_Activiteiten[[#This Row],[Niet verrekenbare btw]]=1,Tb_Activiteiten[[#Headers],[Niet verrekenbare btw]],""))</f>
        <v/>
      </c>
      <c r="AU1497" t="str">
        <f>IF(ISNUMBER(FIND("overige",Methode_Keuze)),"",IF(Tb_Activiteiten[[#This Row],[Grondkosten]]=1,Tb_Activiteiten[[#Headers],[Grondkosten]],""))</f>
        <v/>
      </c>
      <c r="AV1497" t="str">
        <f>IF(ISNUMBER(FIND("overige",Methode_Keuze)),"",IF(Tb_Activiteiten[[#This Row],[Bijdrage in natura (overige)]]=1,Tb_Activiteiten[[#Headers],[Bijdrage in natura (overige)]],""))</f>
        <v/>
      </c>
      <c r="AW1497" t="str">
        <f>IF(ISNUMBER(FIND("overige",Methode_Keuze)),"",IF(Tb_Activiteiten[[#This Row],[Bijdrage in natura (vrijwilligers)]]=1,Tb_Activiteiten[[#Headers],[Bijdrage in natura (vrijwilligers)]],""))</f>
        <v/>
      </c>
      <c r="AX1497" t="str">
        <f>IF(ISNUMBER(FIND("overige",Methode_Keuze)),"",IF(Tb_Activiteiten[[#This Row],[Afschrijvingskosten]]=1,Tb_Activiteiten[[#Headers],[Afschrijvingskosten]],""))</f>
        <v/>
      </c>
      <c r="AY1497" t="str">
        <f>IF(ISNUMBER(FIND("overige",Methode_Keuze)),"",IF(Tb_Activiteiten[[#This Row],[Vergoeding]]=1,Tb_Activiteiten[[#Headers],[Vergoeding]],""))</f>
        <v/>
      </c>
      <c r="AZ1497" t="str">
        <f>IF(ISNUMBER(FIND("arbeid",Methode_Keuze)),"",IF(Tb_Activiteiten[[#This Row],[Arbeidskosten - vast tarief (excl eigen arbeid)]]=1,Tb_Activiteiten[[#Headers],[Arbeidskosten - vast tarief (excl eigen arbeid)]],""))</f>
        <v/>
      </c>
      <c r="BA1497" t="str">
        <f>IF(ISNUMBER(FIND("overige",Methode_Keuze)),"",IF(Tb_Activiteiten[[#This Row],[Overige kosten]]=1,Tb_Activiteiten[[#Headers],[Overige kosten]],""))</f>
        <v/>
      </c>
    </row>
    <row r="1498" spans="15:53" x14ac:dyDescent="0.25">
      <c r="O1498" s="56"/>
      <c r="Q1498" t="str">
        <f>IFERROR(IF(VLOOKUP(Tb_Activiteiten[[#This Row],[Openstelling]],Tb_Openstelling[],2,0)=1,1,""),"")</f>
        <v/>
      </c>
      <c r="AK1498" t="str">
        <f>IF(ISNUMBER(FIND("arbeid",Methode_Keuze)),"",IF(ISNUMBER(FIND("arbeid",Methode_Keuze)),"",IF(Tb_Activiteiten[[#This Row],[Loonkosten]]=1,Tb_Activiteiten[[#Headers],[Loonkosten]],"")))</f>
        <v/>
      </c>
      <c r="AL1498" t="str">
        <f>IF(ISNUMBER(FIND("arbeid",Methode_Keuze)),"",IF(ISNUMBER(FIND("arbeid",Methode_Keuze)),"",IF(Tb_Activiteiten[[#This Row],[Eigen arbeid]]=1,Tb_Activiteiten[[#Headers],[Eigen arbeid]],"")))</f>
        <v/>
      </c>
      <c r="AM1498" t="str">
        <f>IF(ISNUMBER(FIND("arbeid",Methode_Keuze)),"",IF(ISNUMBER(FIND("arbeid",Methode_Keuze)),"",IF(Tb_Activiteiten[[#This Row],[Projectmedewerker]]=1,Tb_Activiteiten[[#Headers],[Projectmedewerker]],"")))</f>
        <v/>
      </c>
      <c r="AN1498" t="str">
        <f>IF(ISNUMBER(FIND("arbeid",Methode_Keuze)),"",IF(ISNUMBER(FIND("arbeid",Methode_Keuze)),"",IF(Tb_Activiteiten[[#This Row],[Landbouwer]]=1,Tb_Activiteiten[[#Headers],[Landbouwer]],"")))</f>
        <v/>
      </c>
      <c r="AO1498" t="str">
        <f>IF(ISNUMBER(FIND("arbeid",Methode_Keuze)),"",IF(ISNUMBER(FIND("arbeid",Methode_Keuze)),"",IF(Tb_Activiteiten[[#This Row],[Adviseur]]=1,Tb_Activiteiten[[#Headers],[Adviseur]],"")))</f>
        <v/>
      </c>
      <c r="AP1498" t="str">
        <f>IF(ISNUMBER(FIND("arbeid",Methode_Keuze)),"",IF(ISNUMBER(FIND("arbeid",Methode_Keuze)),"",IF(Tb_Activiteiten[[#This Row],[Projectleider/Expert]]=1,Tb_Activiteiten[[#Headers],[Projectleider/Expert]],"")))</f>
        <v/>
      </c>
      <c r="AQ1498" t="str">
        <f>IF(ISNUMBER(FIND("arbeid",Methode_Keuze)),"",IF(ISNUMBER(FIND("arbeid",Methode_Keuze)),"",IF(Tb_Activiteiten[[#This Row],[Arbeidskosten]]=1,Tb_Activiteiten[[#Headers],[Arbeidskosten]],"")))</f>
        <v/>
      </c>
      <c r="AR1498" t="str">
        <f>IF(ISNUMBER(FIND("arbeid",Methode_Keuze)),"",IF(ISNUMBER(FIND("arbeid",Methode_Keuze)),"",IF(Tb_Activiteiten[[#This Row],[Arbeidskosten op basis van IKS]]=1,Tb_Activiteiten[[#Headers],[Arbeidskosten op basis van IKS]],"")))</f>
        <v/>
      </c>
      <c r="AS1498" t="str">
        <f>IF(ISNUMBER(FIND("overige",Methode_Keuze)),"",IF(Tb_Activiteiten[[#This Row],[Kosten derden exclusief btw]]=1,Tb_Activiteiten[[#Headers],[Kosten derden exclusief btw]],""))</f>
        <v/>
      </c>
      <c r="AT1498" t="str">
        <f>IF(ISNUMBER(FIND("overige",Methode_Keuze)),"",IF(Tb_Activiteiten[[#This Row],[Niet verrekenbare btw]]=1,Tb_Activiteiten[[#Headers],[Niet verrekenbare btw]],""))</f>
        <v/>
      </c>
      <c r="AU1498" t="str">
        <f>IF(ISNUMBER(FIND("overige",Methode_Keuze)),"",IF(Tb_Activiteiten[[#This Row],[Grondkosten]]=1,Tb_Activiteiten[[#Headers],[Grondkosten]],""))</f>
        <v/>
      </c>
      <c r="AV1498" t="str">
        <f>IF(ISNUMBER(FIND("overige",Methode_Keuze)),"",IF(Tb_Activiteiten[[#This Row],[Bijdrage in natura (overige)]]=1,Tb_Activiteiten[[#Headers],[Bijdrage in natura (overige)]],""))</f>
        <v/>
      </c>
      <c r="AW1498" t="str">
        <f>IF(ISNUMBER(FIND("overige",Methode_Keuze)),"",IF(Tb_Activiteiten[[#This Row],[Bijdrage in natura (vrijwilligers)]]=1,Tb_Activiteiten[[#Headers],[Bijdrage in natura (vrijwilligers)]],""))</f>
        <v/>
      </c>
      <c r="AX1498" t="str">
        <f>IF(ISNUMBER(FIND("overige",Methode_Keuze)),"",IF(Tb_Activiteiten[[#This Row],[Afschrijvingskosten]]=1,Tb_Activiteiten[[#Headers],[Afschrijvingskosten]],""))</f>
        <v/>
      </c>
      <c r="AY1498" t="str">
        <f>IF(ISNUMBER(FIND("overige",Methode_Keuze)),"",IF(Tb_Activiteiten[[#This Row],[Vergoeding]]=1,Tb_Activiteiten[[#Headers],[Vergoeding]],""))</f>
        <v/>
      </c>
      <c r="AZ1498" t="str">
        <f>IF(ISNUMBER(FIND("arbeid",Methode_Keuze)),"",IF(Tb_Activiteiten[[#This Row],[Arbeidskosten - vast tarief (excl eigen arbeid)]]=1,Tb_Activiteiten[[#Headers],[Arbeidskosten - vast tarief (excl eigen arbeid)]],""))</f>
        <v/>
      </c>
      <c r="BA1498" t="str">
        <f>IF(ISNUMBER(FIND("overige",Methode_Keuze)),"",IF(Tb_Activiteiten[[#This Row],[Overige kosten]]=1,Tb_Activiteiten[[#Headers],[Overige kosten]],""))</f>
        <v/>
      </c>
    </row>
    <row r="1499" spans="15:53" x14ac:dyDescent="0.25">
      <c r="O1499" s="56"/>
      <c r="Q1499" t="str">
        <f>IFERROR(IF(VLOOKUP(Tb_Activiteiten[[#This Row],[Openstelling]],Tb_Openstelling[],2,0)=1,1,""),"")</f>
        <v/>
      </c>
      <c r="AK1499" t="str">
        <f>IF(ISNUMBER(FIND("arbeid",Methode_Keuze)),"",IF(ISNUMBER(FIND("arbeid",Methode_Keuze)),"",IF(Tb_Activiteiten[[#This Row],[Loonkosten]]=1,Tb_Activiteiten[[#Headers],[Loonkosten]],"")))</f>
        <v/>
      </c>
      <c r="AL1499" t="str">
        <f>IF(ISNUMBER(FIND("arbeid",Methode_Keuze)),"",IF(ISNUMBER(FIND("arbeid",Methode_Keuze)),"",IF(Tb_Activiteiten[[#This Row],[Eigen arbeid]]=1,Tb_Activiteiten[[#Headers],[Eigen arbeid]],"")))</f>
        <v/>
      </c>
      <c r="AM1499" t="str">
        <f>IF(ISNUMBER(FIND("arbeid",Methode_Keuze)),"",IF(ISNUMBER(FIND("arbeid",Methode_Keuze)),"",IF(Tb_Activiteiten[[#This Row],[Projectmedewerker]]=1,Tb_Activiteiten[[#Headers],[Projectmedewerker]],"")))</f>
        <v/>
      </c>
      <c r="AN1499" t="str">
        <f>IF(ISNUMBER(FIND("arbeid",Methode_Keuze)),"",IF(ISNUMBER(FIND("arbeid",Methode_Keuze)),"",IF(Tb_Activiteiten[[#This Row],[Landbouwer]]=1,Tb_Activiteiten[[#Headers],[Landbouwer]],"")))</f>
        <v/>
      </c>
      <c r="AO1499" t="str">
        <f>IF(ISNUMBER(FIND("arbeid",Methode_Keuze)),"",IF(ISNUMBER(FIND("arbeid",Methode_Keuze)),"",IF(Tb_Activiteiten[[#This Row],[Adviseur]]=1,Tb_Activiteiten[[#Headers],[Adviseur]],"")))</f>
        <v/>
      </c>
      <c r="AP1499" t="str">
        <f>IF(ISNUMBER(FIND("arbeid",Methode_Keuze)),"",IF(ISNUMBER(FIND("arbeid",Methode_Keuze)),"",IF(Tb_Activiteiten[[#This Row],[Projectleider/Expert]]=1,Tb_Activiteiten[[#Headers],[Projectleider/Expert]],"")))</f>
        <v/>
      </c>
      <c r="AQ1499" t="str">
        <f>IF(ISNUMBER(FIND("arbeid",Methode_Keuze)),"",IF(ISNUMBER(FIND("arbeid",Methode_Keuze)),"",IF(Tb_Activiteiten[[#This Row],[Arbeidskosten]]=1,Tb_Activiteiten[[#Headers],[Arbeidskosten]],"")))</f>
        <v/>
      </c>
      <c r="AR1499" t="str">
        <f>IF(ISNUMBER(FIND("arbeid",Methode_Keuze)),"",IF(ISNUMBER(FIND("arbeid",Methode_Keuze)),"",IF(Tb_Activiteiten[[#This Row],[Arbeidskosten op basis van IKS]]=1,Tb_Activiteiten[[#Headers],[Arbeidskosten op basis van IKS]],"")))</f>
        <v/>
      </c>
      <c r="AS1499" t="str">
        <f>IF(ISNUMBER(FIND("overige",Methode_Keuze)),"",IF(Tb_Activiteiten[[#This Row],[Kosten derden exclusief btw]]=1,Tb_Activiteiten[[#Headers],[Kosten derden exclusief btw]],""))</f>
        <v/>
      </c>
      <c r="AT1499" t="str">
        <f>IF(ISNUMBER(FIND("overige",Methode_Keuze)),"",IF(Tb_Activiteiten[[#This Row],[Niet verrekenbare btw]]=1,Tb_Activiteiten[[#Headers],[Niet verrekenbare btw]],""))</f>
        <v/>
      </c>
      <c r="AU1499" t="str">
        <f>IF(ISNUMBER(FIND("overige",Methode_Keuze)),"",IF(Tb_Activiteiten[[#This Row],[Grondkosten]]=1,Tb_Activiteiten[[#Headers],[Grondkosten]],""))</f>
        <v/>
      </c>
      <c r="AV1499" t="str">
        <f>IF(ISNUMBER(FIND("overige",Methode_Keuze)),"",IF(Tb_Activiteiten[[#This Row],[Bijdrage in natura (overige)]]=1,Tb_Activiteiten[[#Headers],[Bijdrage in natura (overige)]],""))</f>
        <v/>
      </c>
      <c r="AW1499" t="str">
        <f>IF(ISNUMBER(FIND("overige",Methode_Keuze)),"",IF(Tb_Activiteiten[[#This Row],[Bijdrage in natura (vrijwilligers)]]=1,Tb_Activiteiten[[#Headers],[Bijdrage in natura (vrijwilligers)]],""))</f>
        <v/>
      </c>
      <c r="AX1499" t="str">
        <f>IF(ISNUMBER(FIND("overige",Methode_Keuze)),"",IF(Tb_Activiteiten[[#This Row],[Afschrijvingskosten]]=1,Tb_Activiteiten[[#Headers],[Afschrijvingskosten]],""))</f>
        <v/>
      </c>
      <c r="AY1499" t="str">
        <f>IF(ISNUMBER(FIND("overige",Methode_Keuze)),"",IF(Tb_Activiteiten[[#This Row],[Vergoeding]]=1,Tb_Activiteiten[[#Headers],[Vergoeding]],""))</f>
        <v/>
      </c>
      <c r="AZ1499" t="str">
        <f>IF(ISNUMBER(FIND("arbeid",Methode_Keuze)),"",IF(Tb_Activiteiten[[#This Row],[Arbeidskosten - vast tarief (excl eigen arbeid)]]=1,Tb_Activiteiten[[#Headers],[Arbeidskosten - vast tarief (excl eigen arbeid)]],""))</f>
        <v/>
      </c>
      <c r="BA1499" t="str">
        <f>IF(ISNUMBER(FIND("overige",Methode_Keuze)),"",IF(Tb_Activiteiten[[#This Row],[Overige kosten]]=1,Tb_Activiteiten[[#Headers],[Overige kosten]],""))</f>
        <v/>
      </c>
    </row>
    <row r="1500" spans="15:53" x14ac:dyDescent="0.25">
      <c r="O1500" s="56"/>
      <c r="Q1500" t="str">
        <f>IFERROR(IF(VLOOKUP(Tb_Activiteiten[[#This Row],[Openstelling]],Tb_Openstelling[],2,0)=1,1,""),"")</f>
        <v/>
      </c>
      <c r="AJ1500" s="56"/>
      <c r="AK1500" t="str">
        <f>IF(ISNUMBER(FIND("arbeid",Methode_Keuze)),"",IF(ISNUMBER(FIND("arbeid",Methode_Keuze)),"",IF(Tb_Activiteiten[[#This Row],[Loonkosten]]=1,Tb_Activiteiten[[#Headers],[Loonkosten]],"")))</f>
        <v/>
      </c>
      <c r="AL1500" t="str">
        <f>IF(ISNUMBER(FIND("arbeid",Methode_Keuze)),"",IF(ISNUMBER(FIND("arbeid",Methode_Keuze)),"",IF(Tb_Activiteiten[[#This Row],[Eigen arbeid]]=1,Tb_Activiteiten[[#Headers],[Eigen arbeid]],"")))</f>
        <v/>
      </c>
      <c r="AM1500" t="str">
        <f>IF(ISNUMBER(FIND("arbeid",Methode_Keuze)),"",IF(ISNUMBER(FIND("arbeid",Methode_Keuze)),"",IF(Tb_Activiteiten[[#This Row],[Projectmedewerker]]=1,Tb_Activiteiten[[#Headers],[Projectmedewerker]],"")))</f>
        <v/>
      </c>
      <c r="AN1500" t="str">
        <f>IF(ISNUMBER(FIND("arbeid",Methode_Keuze)),"",IF(ISNUMBER(FIND("arbeid",Methode_Keuze)),"",IF(Tb_Activiteiten[[#This Row],[Landbouwer]]=1,Tb_Activiteiten[[#Headers],[Landbouwer]],"")))</f>
        <v/>
      </c>
      <c r="AO1500" t="str">
        <f>IF(ISNUMBER(FIND("arbeid",Methode_Keuze)),"",IF(ISNUMBER(FIND("arbeid",Methode_Keuze)),"",IF(Tb_Activiteiten[[#This Row],[Adviseur]]=1,Tb_Activiteiten[[#Headers],[Adviseur]],"")))</f>
        <v/>
      </c>
      <c r="AP1500" t="str">
        <f>IF(ISNUMBER(FIND("arbeid",Methode_Keuze)),"",IF(ISNUMBER(FIND("arbeid",Methode_Keuze)),"",IF(Tb_Activiteiten[[#This Row],[Projectleider/Expert]]=1,Tb_Activiteiten[[#Headers],[Projectleider/Expert]],"")))</f>
        <v/>
      </c>
      <c r="AQ1500" t="str">
        <f>IF(ISNUMBER(FIND("arbeid",Methode_Keuze)),"",IF(ISNUMBER(FIND("arbeid",Methode_Keuze)),"",IF(Tb_Activiteiten[[#This Row],[Arbeidskosten]]=1,Tb_Activiteiten[[#Headers],[Arbeidskosten]],"")))</f>
        <v/>
      </c>
      <c r="AR1500" t="str">
        <f>IF(ISNUMBER(FIND("arbeid",Methode_Keuze)),"",IF(ISNUMBER(FIND("arbeid",Methode_Keuze)),"",IF(Tb_Activiteiten[[#This Row],[Arbeidskosten op basis van IKS]]=1,Tb_Activiteiten[[#Headers],[Arbeidskosten op basis van IKS]],"")))</f>
        <v/>
      </c>
      <c r="AS1500" t="str">
        <f>IF(ISNUMBER(FIND("overige",Methode_Keuze)),"",IF(Tb_Activiteiten[[#This Row],[Kosten derden exclusief btw]]=1,Tb_Activiteiten[[#Headers],[Kosten derden exclusief btw]],""))</f>
        <v/>
      </c>
      <c r="AT1500" t="str">
        <f>IF(ISNUMBER(FIND("overige",Methode_Keuze)),"",IF(Tb_Activiteiten[[#This Row],[Niet verrekenbare btw]]=1,Tb_Activiteiten[[#Headers],[Niet verrekenbare btw]],""))</f>
        <v/>
      </c>
      <c r="AU1500" t="str">
        <f>IF(ISNUMBER(FIND("overige",Methode_Keuze)),"",IF(Tb_Activiteiten[[#This Row],[Grondkosten]]=1,Tb_Activiteiten[[#Headers],[Grondkosten]],""))</f>
        <v/>
      </c>
      <c r="AV1500" t="str">
        <f>IF(ISNUMBER(FIND("overige",Methode_Keuze)),"",IF(Tb_Activiteiten[[#This Row],[Bijdrage in natura (overige)]]=1,Tb_Activiteiten[[#Headers],[Bijdrage in natura (overige)]],""))</f>
        <v/>
      </c>
      <c r="AW1500" t="str">
        <f>IF(ISNUMBER(FIND("overige",Methode_Keuze)),"",IF(Tb_Activiteiten[[#This Row],[Bijdrage in natura (vrijwilligers)]]=1,Tb_Activiteiten[[#Headers],[Bijdrage in natura (vrijwilligers)]],""))</f>
        <v/>
      </c>
      <c r="AX1500" t="str">
        <f>IF(ISNUMBER(FIND("overige",Methode_Keuze)),"",IF(Tb_Activiteiten[[#This Row],[Afschrijvingskosten]]=1,Tb_Activiteiten[[#Headers],[Afschrijvingskosten]],""))</f>
        <v/>
      </c>
      <c r="AY1500" t="str">
        <f>IF(ISNUMBER(FIND("overige",Methode_Keuze)),"",IF(Tb_Activiteiten[[#This Row],[Vergoeding]]=1,Tb_Activiteiten[[#Headers],[Vergoeding]],""))</f>
        <v/>
      </c>
      <c r="AZ1500" t="str">
        <f>IF(ISNUMBER(FIND("arbeid",Methode_Keuze)),"",IF(Tb_Activiteiten[[#This Row],[Arbeidskosten - vast tarief (excl eigen arbeid)]]=1,Tb_Activiteiten[[#Headers],[Arbeidskosten - vast tarief (excl eigen arbeid)]],""))</f>
        <v/>
      </c>
      <c r="BA1500" t="str">
        <f>IF(ISNUMBER(FIND("overige",Methode_Keuze)),"",IF(Tb_Activiteiten[[#This Row],[Overige kosten]]=1,Tb_Activiteiten[[#Headers],[Overige kosten]],""))</f>
        <v/>
      </c>
    </row>
    <row r="1501" spans="15:53" x14ac:dyDescent="0.25">
      <c r="O1501" s="56"/>
      <c r="Q1501" t="str">
        <f>IFERROR(IF(VLOOKUP(Tb_Activiteiten[[#This Row],[Openstelling]],Tb_Openstelling[],2,0)=1,1,""),"")</f>
        <v/>
      </c>
      <c r="AJ1501" s="56"/>
      <c r="AK1501" t="str">
        <f>IF(ISNUMBER(FIND("arbeid",Methode_Keuze)),"",IF(ISNUMBER(FIND("arbeid",Methode_Keuze)),"",IF(Tb_Activiteiten[[#This Row],[Loonkosten]]=1,Tb_Activiteiten[[#Headers],[Loonkosten]],"")))</f>
        <v/>
      </c>
      <c r="AL1501" t="str">
        <f>IF(ISNUMBER(FIND("arbeid",Methode_Keuze)),"",IF(ISNUMBER(FIND("arbeid",Methode_Keuze)),"",IF(Tb_Activiteiten[[#This Row],[Eigen arbeid]]=1,Tb_Activiteiten[[#Headers],[Eigen arbeid]],"")))</f>
        <v/>
      </c>
      <c r="AM1501" t="str">
        <f>IF(ISNUMBER(FIND("arbeid",Methode_Keuze)),"",IF(ISNUMBER(FIND("arbeid",Methode_Keuze)),"",IF(Tb_Activiteiten[[#This Row],[Projectmedewerker]]=1,Tb_Activiteiten[[#Headers],[Projectmedewerker]],"")))</f>
        <v/>
      </c>
      <c r="AN1501" t="str">
        <f>IF(ISNUMBER(FIND("arbeid",Methode_Keuze)),"",IF(ISNUMBER(FIND("arbeid",Methode_Keuze)),"",IF(Tb_Activiteiten[[#This Row],[Landbouwer]]=1,Tb_Activiteiten[[#Headers],[Landbouwer]],"")))</f>
        <v/>
      </c>
      <c r="AO1501" t="str">
        <f>IF(ISNUMBER(FIND("arbeid",Methode_Keuze)),"",IF(ISNUMBER(FIND("arbeid",Methode_Keuze)),"",IF(Tb_Activiteiten[[#This Row],[Adviseur]]=1,Tb_Activiteiten[[#Headers],[Adviseur]],"")))</f>
        <v/>
      </c>
      <c r="AP1501" t="str">
        <f>IF(ISNUMBER(FIND("arbeid",Methode_Keuze)),"",IF(ISNUMBER(FIND("arbeid",Methode_Keuze)),"",IF(Tb_Activiteiten[[#This Row],[Projectleider/Expert]]=1,Tb_Activiteiten[[#Headers],[Projectleider/Expert]],"")))</f>
        <v/>
      </c>
      <c r="AQ1501" t="str">
        <f>IF(ISNUMBER(FIND("arbeid",Methode_Keuze)),"",IF(ISNUMBER(FIND("arbeid",Methode_Keuze)),"",IF(Tb_Activiteiten[[#This Row],[Arbeidskosten]]=1,Tb_Activiteiten[[#Headers],[Arbeidskosten]],"")))</f>
        <v/>
      </c>
      <c r="AR1501" t="str">
        <f>IF(ISNUMBER(FIND("arbeid",Methode_Keuze)),"",IF(ISNUMBER(FIND("arbeid",Methode_Keuze)),"",IF(Tb_Activiteiten[[#This Row],[Arbeidskosten op basis van IKS]]=1,Tb_Activiteiten[[#Headers],[Arbeidskosten op basis van IKS]],"")))</f>
        <v/>
      </c>
      <c r="AS1501" t="str">
        <f>IF(ISNUMBER(FIND("overige",Methode_Keuze)),"",IF(Tb_Activiteiten[[#This Row],[Kosten derden exclusief btw]]=1,Tb_Activiteiten[[#Headers],[Kosten derden exclusief btw]],""))</f>
        <v/>
      </c>
      <c r="AT1501" t="str">
        <f>IF(ISNUMBER(FIND("overige",Methode_Keuze)),"",IF(Tb_Activiteiten[[#This Row],[Niet verrekenbare btw]]=1,Tb_Activiteiten[[#Headers],[Niet verrekenbare btw]],""))</f>
        <v/>
      </c>
      <c r="AU1501" t="str">
        <f>IF(ISNUMBER(FIND("overige",Methode_Keuze)),"",IF(Tb_Activiteiten[[#This Row],[Grondkosten]]=1,Tb_Activiteiten[[#Headers],[Grondkosten]],""))</f>
        <v/>
      </c>
      <c r="AV1501" t="str">
        <f>IF(ISNUMBER(FIND("overige",Methode_Keuze)),"",IF(Tb_Activiteiten[[#This Row],[Bijdrage in natura (overige)]]=1,Tb_Activiteiten[[#Headers],[Bijdrage in natura (overige)]],""))</f>
        <v/>
      </c>
      <c r="AW1501" t="str">
        <f>IF(ISNUMBER(FIND("overige",Methode_Keuze)),"",IF(Tb_Activiteiten[[#This Row],[Bijdrage in natura (vrijwilligers)]]=1,Tb_Activiteiten[[#Headers],[Bijdrage in natura (vrijwilligers)]],""))</f>
        <v/>
      </c>
      <c r="AX1501" t="str">
        <f>IF(ISNUMBER(FIND("overige",Methode_Keuze)),"",IF(Tb_Activiteiten[[#This Row],[Afschrijvingskosten]]=1,Tb_Activiteiten[[#Headers],[Afschrijvingskosten]],""))</f>
        <v/>
      </c>
      <c r="AY1501" t="str">
        <f>IF(ISNUMBER(FIND("overige",Methode_Keuze)),"",IF(Tb_Activiteiten[[#This Row],[Vergoeding]]=1,Tb_Activiteiten[[#Headers],[Vergoeding]],""))</f>
        <v/>
      </c>
      <c r="AZ1501" t="str">
        <f>IF(ISNUMBER(FIND("arbeid",Methode_Keuze)),"",IF(Tb_Activiteiten[[#This Row],[Arbeidskosten - vast tarief (excl eigen arbeid)]]=1,Tb_Activiteiten[[#Headers],[Arbeidskosten - vast tarief (excl eigen arbeid)]],""))</f>
        <v/>
      </c>
      <c r="BA1501" t="str">
        <f>IF(ISNUMBER(FIND("overige",Methode_Keuze)),"",IF(Tb_Activiteiten[[#This Row],[Overige kosten]]=1,Tb_Activiteiten[[#Headers],[Overige kosten]],""))</f>
        <v/>
      </c>
    </row>
    <row r="1502" spans="15:53" x14ac:dyDescent="0.25">
      <c r="O1502" s="56"/>
      <c r="Q1502" t="str">
        <f>IFERROR(IF(VLOOKUP(Tb_Activiteiten[[#This Row],[Openstelling]],Tb_Openstelling[],2,0)=1,1,""),"")</f>
        <v/>
      </c>
      <c r="AJ1502" s="56"/>
      <c r="AK1502" t="str">
        <f>IF(ISNUMBER(FIND("arbeid",Methode_Keuze)),"",IF(ISNUMBER(FIND("arbeid",Methode_Keuze)),"",IF(Tb_Activiteiten[[#This Row],[Loonkosten]]=1,Tb_Activiteiten[[#Headers],[Loonkosten]],"")))</f>
        <v/>
      </c>
      <c r="AL1502" t="str">
        <f>IF(ISNUMBER(FIND("arbeid",Methode_Keuze)),"",IF(ISNUMBER(FIND("arbeid",Methode_Keuze)),"",IF(Tb_Activiteiten[[#This Row],[Eigen arbeid]]=1,Tb_Activiteiten[[#Headers],[Eigen arbeid]],"")))</f>
        <v/>
      </c>
      <c r="AM1502" t="str">
        <f>IF(ISNUMBER(FIND("arbeid",Methode_Keuze)),"",IF(ISNUMBER(FIND("arbeid",Methode_Keuze)),"",IF(Tb_Activiteiten[[#This Row],[Projectmedewerker]]=1,Tb_Activiteiten[[#Headers],[Projectmedewerker]],"")))</f>
        <v/>
      </c>
      <c r="AN1502" t="str">
        <f>IF(ISNUMBER(FIND("arbeid",Methode_Keuze)),"",IF(ISNUMBER(FIND("arbeid",Methode_Keuze)),"",IF(Tb_Activiteiten[[#This Row],[Landbouwer]]=1,Tb_Activiteiten[[#Headers],[Landbouwer]],"")))</f>
        <v/>
      </c>
      <c r="AO1502" t="str">
        <f>IF(ISNUMBER(FIND("arbeid",Methode_Keuze)),"",IF(ISNUMBER(FIND("arbeid",Methode_Keuze)),"",IF(Tb_Activiteiten[[#This Row],[Adviseur]]=1,Tb_Activiteiten[[#Headers],[Adviseur]],"")))</f>
        <v/>
      </c>
      <c r="AP1502" t="str">
        <f>IF(ISNUMBER(FIND("arbeid",Methode_Keuze)),"",IF(ISNUMBER(FIND("arbeid",Methode_Keuze)),"",IF(Tb_Activiteiten[[#This Row],[Projectleider/Expert]]=1,Tb_Activiteiten[[#Headers],[Projectleider/Expert]],"")))</f>
        <v/>
      </c>
      <c r="AQ1502" t="str">
        <f>IF(ISNUMBER(FIND("arbeid",Methode_Keuze)),"",IF(ISNUMBER(FIND("arbeid",Methode_Keuze)),"",IF(Tb_Activiteiten[[#This Row],[Arbeidskosten]]=1,Tb_Activiteiten[[#Headers],[Arbeidskosten]],"")))</f>
        <v/>
      </c>
      <c r="AR1502" t="str">
        <f>IF(ISNUMBER(FIND("arbeid",Methode_Keuze)),"",IF(ISNUMBER(FIND("arbeid",Methode_Keuze)),"",IF(Tb_Activiteiten[[#This Row],[Arbeidskosten op basis van IKS]]=1,Tb_Activiteiten[[#Headers],[Arbeidskosten op basis van IKS]],"")))</f>
        <v/>
      </c>
      <c r="AS1502" t="str">
        <f>IF(ISNUMBER(FIND("overige",Methode_Keuze)),"",IF(Tb_Activiteiten[[#This Row],[Kosten derden exclusief btw]]=1,Tb_Activiteiten[[#Headers],[Kosten derden exclusief btw]],""))</f>
        <v/>
      </c>
      <c r="AT1502" t="str">
        <f>IF(ISNUMBER(FIND("overige",Methode_Keuze)),"",IF(Tb_Activiteiten[[#This Row],[Niet verrekenbare btw]]=1,Tb_Activiteiten[[#Headers],[Niet verrekenbare btw]],""))</f>
        <v/>
      </c>
      <c r="AU1502" t="str">
        <f>IF(ISNUMBER(FIND("overige",Methode_Keuze)),"",IF(Tb_Activiteiten[[#This Row],[Grondkosten]]=1,Tb_Activiteiten[[#Headers],[Grondkosten]],""))</f>
        <v/>
      </c>
      <c r="AV1502" t="str">
        <f>IF(ISNUMBER(FIND("overige",Methode_Keuze)),"",IF(Tb_Activiteiten[[#This Row],[Bijdrage in natura (overige)]]=1,Tb_Activiteiten[[#Headers],[Bijdrage in natura (overige)]],""))</f>
        <v/>
      </c>
      <c r="AW1502" t="str">
        <f>IF(ISNUMBER(FIND("overige",Methode_Keuze)),"",IF(Tb_Activiteiten[[#This Row],[Bijdrage in natura (vrijwilligers)]]=1,Tb_Activiteiten[[#Headers],[Bijdrage in natura (vrijwilligers)]],""))</f>
        <v/>
      </c>
      <c r="AX1502" t="str">
        <f>IF(ISNUMBER(FIND("overige",Methode_Keuze)),"",IF(Tb_Activiteiten[[#This Row],[Afschrijvingskosten]]=1,Tb_Activiteiten[[#Headers],[Afschrijvingskosten]],""))</f>
        <v/>
      </c>
      <c r="AY1502" t="str">
        <f>IF(ISNUMBER(FIND("overige",Methode_Keuze)),"",IF(Tb_Activiteiten[[#This Row],[Vergoeding]]=1,Tb_Activiteiten[[#Headers],[Vergoeding]],""))</f>
        <v/>
      </c>
      <c r="AZ1502" t="str">
        <f>IF(ISNUMBER(FIND("arbeid",Methode_Keuze)),"",IF(Tb_Activiteiten[[#This Row],[Arbeidskosten - vast tarief (excl eigen arbeid)]]=1,Tb_Activiteiten[[#Headers],[Arbeidskosten - vast tarief (excl eigen arbeid)]],""))</f>
        <v/>
      </c>
      <c r="BA1502" t="str">
        <f>IF(ISNUMBER(FIND("overige",Methode_Keuze)),"",IF(Tb_Activiteiten[[#This Row],[Overige kosten]]=1,Tb_Activiteiten[[#Headers],[Overige kosten]],""))</f>
        <v/>
      </c>
    </row>
    <row r="1503" spans="15:53" x14ac:dyDescent="0.25">
      <c r="O1503" s="56"/>
      <c r="Q1503" t="str">
        <f>IFERROR(IF(VLOOKUP(Tb_Activiteiten[[#This Row],[Openstelling]],Tb_Openstelling[],2,0)=1,1,""),"")</f>
        <v/>
      </c>
      <c r="AJ1503" s="56"/>
      <c r="AK1503" t="str">
        <f>IF(ISNUMBER(FIND("arbeid",Methode_Keuze)),"",IF(ISNUMBER(FIND("arbeid",Methode_Keuze)),"",IF(Tb_Activiteiten[[#This Row],[Loonkosten]]=1,Tb_Activiteiten[[#Headers],[Loonkosten]],"")))</f>
        <v/>
      </c>
      <c r="AL1503" t="str">
        <f>IF(ISNUMBER(FIND("arbeid",Methode_Keuze)),"",IF(ISNUMBER(FIND("arbeid",Methode_Keuze)),"",IF(Tb_Activiteiten[[#This Row],[Eigen arbeid]]=1,Tb_Activiteiten[[#Headers],[Eigen arbeid]],"")))</f>
        <v/>
      </c>
      <c r="AM1503" t="str">
        <f>IF(ISNUMBER(FIND("arbeid",Methode_Keuze)),"",IF(ISNUMBER(FIND("arbeid",Methode_Keuze)),"",IF(Tb_Activiteiten[[#This Row],[Projectmedewerker]]=1,Tb_Activiteiten[[#Headers],[Projectmedewerker]],"")))</f>
        <v/>
      </c>
      <c r="AN1503" t="str">
        <f>IF(ISNUMBER(FIND("arbeid",Methode_Keuze)),"",IF(ISNUMBER(FIND("arbeid",Methode_Keuze)),"",IF(Tb_Activiteiten[[#This Row],[Landbouwer]]=1,Tb_Activiteiten[[#Headers],[Landbouwer]],"")))</f>
        <v/>
      </c>
      <c r="AO1503" t="str">
        <f>IF(ISNUMBER(FIND("arbeid",Methode_Keuze)),"",IF(ISNUMBER(FIND("arbeid",Methode_Keuze)),"",IF(Tb_Activiteiten[[#This Row],[Adviseur]]=1,Tb_Activiteiten[[#Headers],[Adviseur]],"")))</f>
        <v/>
      </c>
      <c r="AP1503" t="str">
        <f>IF(ISNUMBER(FIND("arbeid",Methode_Keuze)),"",IF(ISNUMBER(FIND("arbeid",Methode_Keuze)),"",IF(Tb_Activiteiten[[#This Row],[Projectleider/Expert]]=1,Tb_Activiteiten[[#Headers],[Projectleider/Expert]],"")))</f>
        <v/>
      </c>
      <c r="AQ1503" t="str">
        <f>IF(ISNUMBER(FIND("arbeid",Methode_Keuze)),"",IF(ISNUMBER(FIND("arbeid",Methode_Keuze)),"",IF(Tb_Activiteiten[[#This Row],[Arbeidskosten]]=1,Tb_Activiteiten[[#Headers],[Arbeidskosten]],"")))</f>
        <v/>
      </c>
      <c r="AR1503" t="str">
        <f>IF(ISNUMBER(FIND("arbeid",Methode_Keuze)),"",IF(ISNUMBER(FIND("arbeid",Methode_Keuze)),"",IF(Tb_Activiteiten[[#This Row],[Arbeidskosten op basis van IKS]]=1,Tb_Activiteiten[[#Headers],[Arbeidskosten op basis van IKS]],"")))</f>
        <v/>
      </c>
      <c r="AS1503" t="str">
        <f>IF(ISNUMBER(FIND("overige",Methode_Keuze)),"",IF(Tb_Activiteiten[[#This Row],[Kosten derden exclusief btw]]=1,Tb_Activiteiten[[#Headers],[Kosten derden exclusief btw]],""))</f>
        <v/>
      </c>
      <c r="AT1503" t="str">
        <f>IF(ISNUMBER(FIND("overige",Methode_Keuze)),"",IF(Tb_Activiteiten[[#This Row],[Niet verrekenbare btw]]=1,Tb_Activiteiten[[#Headers],[Niet verrekenbare btw]],""))</f>
        <v/>
      </c>
      <c r="AU1503" t="str">
        <f>IF(ISNUMBER(FIND("overige",Methode_Keuze)),"",IF(Tb_Activiteiten[[#This Row],[Grondkosten]]=1,Tb_Activiteiten[[#Headers],[Grondkosten]],""))</f>
        <v/>
      </c>
      <c r="AV1503" t="str">
        <f>IF(ISNUMBER(FIND("overige",Methode_Keuze)),"",IF(Tb_Activiteiten[[#This Row],[Bijdrage in natura (overige)]]=1,Tb_Activiteiten[[#Headers],[Bijdrage in natura (overige)]],""))</f>
        <v/>
      </c>
      <c r="AW1503" t="str">
        <f>IF(ISNUMBER(FIND("overige",Methode_Keuze)),"",IF(Tb_Activiteiten[[#This Row],[Bijdrage in natura (vrijwilligers)]]=1,Tb_Activiteiten[[#Headers],[Bijdrage in natura (vrijwilligers)]],""))</f>
        <v/>
      </c>
      <c r="AX1503" t="str">
        <f>IF(ISNUMBER(FIND("overige",Methode_Keuze)),"",IF(Tb_Activiteiten[[#This Row],[Afschrijvingskosten]]=1,Tb_Activiteiten[[#Headers],[Afschrijvingskosten]],""))</f>
        <v/>
      </c>
      <c r="AY1503" t="str">
        <f>IF(ISNUMBER(FIND("overige",Methode_Keuze)),"",IF(Tb_Activiteiten[[#This Row],[Vergoeding]]=1,Tb_Activiteiten[[#Headers],[Vergoeding]],""))</f>
        <v/>
      </c>
      <c r="AZ1503" t="str">
        <f>IF(ISNUMBER(FIND("arbeid",Methode_Keuze)),"",IF(Tb_Activiteiten[[#This Row],[Arbeidskosten - vast tarief (excl eigen arbeid)]]=1,Tb_Activiteiten[[#Headers],[Arbeidskosten - vast tarief (excl eigen arbeid)]],""))</f>
        <v/>
      </c>
      <c r="BA1503" t="str">
        <f>IF(ISNUMBER(FIND("overige",Methode_Keuze)),"",IF(Tb_Activiteiten[[#This Row],[Overige kosten]]=1,Tb_Activiteiten[[#Headers],[Overige kosten]],""))</f>
        <v/>
      </c>
    </row>
    <row r="1504" spans="15:53" x14ac:dyDescent="0.25">
      <c r="O1504" s="56"/>
      <c r="Q1504" t="str">
        <f>IFERROR(IF(VLOOKUP(Tb_Activiteiten[[#This Row],[Openstelling]],Tb_Openstelling[],2,0)=1,1,""),"")</f>
        <v/>
      </c>
      <c r="AJ1504" s="56"/>
      <c r="AK1504" t="str">
        <f>IF(ISNUMBER(FIND("arbeid",Methode_Keuze)),"",IF(ISNUMBER(FIND("arbeid",Methode_Keuze)),"",IF(Tb_Activiteiten[[#This Row],[Loonkosten]]=1,Tb_Activiteiten[[#Headers],[Loonkosten]],"")))</f>
        <v/>
      </c>
      <c r="AL1504" t="str">
        <f>IF(ISNUMBER(FIND("arbeid",Methode_Keuze)),"",IF(ISNUMBER(FIND("arbeid",Methode_Keuze)),"",IF(Tb_Activiteiten[[#This Row],[Eigen arbeid]]=1,Tb_Activiteiten[[#Headers],[Eigen arbeid]],"")))</f>
        <v/>
      </c>
      <c r="AM1504" t="str">
        <f>IF(ISNUMBER(FIND("arbeid",Methode_Keuze)),"",IF(ISNUMBER(FIND("arbeid",Methode_Keuze)),"",IF(Tb_Activiteiten[[#This Row],[Projectmedewerker]]=1,Tb_Activiteiten[[#Headers],[Projectmedewerker]],"")))</f>
        <v/>
      </c>
      <c r="AN1504" t="str">
        <f>IF(ISNUMBER(FIND("arbeid",Methode_Keuze)),"",IF(ISNUMBER(FIND("arbeid",Methode_Keuze)),"",IF(Tb_Activiteiten[[#This Row],[Landbouwer]]=1,Tb_Activiteiten[[#Headers],[Landbouwer]],"")))</f>
        <v/>
      </c>
      <c r="AO1504" t="str">
        <f>IF(ISNUMBER(FIND("arbeid",Methode_Keuze)),"",IF(ISNUMBER(FIND("arbeid",Methode_Keuze)),"",IF(Tb_Activiteiten[[#This Row],[Adviseur]]=1,Tb_Activiteiten[[#Headers],[Adviseur]],"")))</f>
        <v/>
      </c>
      <c r="AP1504" t="str">
        <f>IF(ISNUMBER(FIND("arbeid",Methode_Keuze)),"",IF(ISNUMBER(FIND("arbeid",Methode_Keuze)),"",IF(Tb_Activiteiten[[#This Row],[Projectleider/Expert]]=1,Tb_Activiteiten[[#Headers],[Projectleider/Expert]],"")))</f>
        <v/>
      </c>
      <c r="AQ1504" t="str">
        <f>IF(ISNUMBER(FIND("arbeid",Methode_Keuze)),"",IF(ISNUMBER(FIND("arbeid",Methode_Keuze)),"",IF(Tb_Activiteiten[[#This Row],[Arbeidskosten]]=1,Tb_Activiteiten[[#Headers],[Arbeidskosten]],"")))</f>
        <v/>
      </c>
      <c r="AR1504" t="str">
        <f>IF(ISNUMBER(FIND("arbeid",Methode_Keuze)),"",IF(ISNUMBER(FIND("arbeid",Methode_Keuze)),"",IF(Tb_Activiteiten[[#This Row],[Arbeidskosten op basis van IKS]]=1,Tb_Activiteiten[[#Headers],[Arbeidskosten op basis van IKS]],"")))</f>
        <v/>
      </c>
      <c r="AS1504" t="str">
        <f>IF(ISNUMBER(FIND("overige",Methode_Keuze)),"",IF(Tb_Activiteiten[[#This Row],[Kosten derden exclusief btw]]=1,Tb_Activiteiten[[#Headers],[Kosten derden exclusief btw]],""))</f>
        <v/>
      </c>
      <c r="AT1504" t="str">
        <f>IF(ISNUMBER(FIND("overige",Methode_Keuze)),"",IF(Tb_Activiteiten[[#This Row],[Niet verrekenbare btw]]=1,Tb_Activiteiten[[#Headers],[Niet verrekenbare btw]],""))</f>
        <v/>
      </c>
      <c r="AU1504" t="str">
        <f>IF(ISNUMBER(FIND("overige",Methode_Keuze)),"",IF(Tb_Activiteiten[[#This Row],[Grondkosten]]=1,Tb_Activiteiten[[#Headers],[Grondkosten]],""))</f>
        <v/>
      </c>
      <c r="AV1504" t="str">
        <f>IF(ISNUMBER(FIND("overige",Methode_Keuze)),"",IF(Tb_Activiteiten[[#This Row],[Bijdrage in natura (overige)]]=1,Tb_Activiteiten[[#Headers],[Bijdrage in natura (overige)]],""))</f>
        <v/>
      </c>
      <c r="AW1504" t="str">
        <f>IF(ISNUMBER(FIND("overige",Methode_Keuze)),"",IF(Tb_Activiteiten[[#This Row],[Bijdrage in natura (vrijwilligers)]]=1,Tb_Activiteiten[[#Headers],[Bijdrage in natura (vrijwilligers)]],""))</f>
        <v/>
      </c>
      <c r="AX1504" t="str">
        <f>IF(ISNUMBER(FIND("overige",Methode_Keuze)),"",IF(Tb_Activiteiten[[#This Row],[Afschrijvingskosten]]=1,Tb_Activiteiten[[#Headers],[Afschrijvingskosten]],""))</f>
        <v/>
      </c>
      <c r="AY1504" t="str">
        <f>IF(ISNUMBER(FIND("overige",Methode_Keuze)),"",IF(Tb_Activiteiten[[#This Row],[Vergoeding]]=1,Tb_Activiteiten[[#Headers],[Vergoeding]],""))</f>
        <v/>
      </c>
      <c r="AZ1504" t="str">
        <f>IF(ISNUMBER(FIND("arbeid",Methode_Keuze)),"",IF(Tb_Activiteiten[[#This Row],[Arbeidskosten - vast tarief (excl eigen arbeid)]]=1,Tb_Activiteiten[[#Headers],[Arbeidskosten - vast tarief (excl eigen arbeid)]],""))</f>
        <v/>
      </c>
      <c r="BA1504" t="str">
        <f>IF(ISNUMBER(FIND("overige",Methode_Keuze)),"",IF(Tb_Activiteiten[[#This Row],[Overige kosten]]=1,Tb_Activiteiten[[#Headers],[Overige kosten]],""))</f>
        <v/>
      </c>
    </row>
    <row r="1505" spans="15:53" x14ac:dyDescent="0.25">
      <c r="O1505" s="56"/>
      <c r="Q1505" t="str">
        <f>IFERROR(IF(VLOOKUP(Tb_Activiteiten[[#This Row],[Openstelling]],Tb_Openstelling[],2,0)=1,1,""),"")</f>
        <v/>
      </c>
      <c r="AJ1505" s="56"/>
      <c r="AK1505" t="str">
        <f>IF(ISNUMBER(FIND("arbeid",Methode_Keuze)),"",IF(ISNUMBER(FIND("arbeid",Methode_Keuze)),"",IF(Tb_Activiteiten[[#This Row],[Loonkosten]]=1,Tb_Activiteiten[[#Headers],[Loonkosten]],"")))</f>
        <v/>
      </c>
      <c r="AL1505" t="str">
        <f>IF(ISNUMBER(FIND("arbeid",Methode_Keuze)),"",IF(ISNUMBER(FIND("arbeid",Methode_Keuze)),"",IF(Tb_Activiteiten[[#This Row],[Eigen arbeid]]=1,Tb_Activiteiten[[#Headers],[Eigen arbeid]],"")))</f>
        <v/>
      </c>
      <c r="AM1505" t="str">
        <f>IF(ISNUMBER(FIND("arbeid",Methode_Keuze)),"",IF(ISNUMBER(FIND("arbeid",Methode_Keuze)),"",IF(Tb_Activiteiten[[#This Row],[Projectmedewerker]]=1,Tb_Activiteiten[[#Headers],[Projectmedewerker]],"")))</f>
        <v/>
      </c>
      <c r="AN1505" t="str">
        <f>IF(ISNUMBER(FIND("arbeid",Methode_Keuze)),"",IF(ISNUMBER(FIND("arbeid",Methode_Keuze)),"",IF(Tb_Activiteiten[[#This Row],[Landbouwer]]=1,Tb_Activiteiten[[#Headers],[Landbouwer]],"")))</f>
        <v/>
      </c>
      <c r="AO1505" t="str">
        <f>IF(ISNUMBER(FIND("arbeid",Methode_Keuze)),"",IF(ISNUMBER(FIND("arbeid",Methode_Keuze)),"",IF(Tb_Activiteiten[[#This Row],[Adviseur]]=1,Tb_Activiteiten[[#Headers],[Adviseur]],"")))</f>
        <v/>
      </c>
      <c r="AP1505" t="str">
        <f>IF(ISNUMBER(FIND("arbeid",Methode_Keuze)),"",IF(ISNUMBER(FIND("arbeid",Methode_Keuze)),"",IF(Tb_Activiteiten[[#This Row],[Projectleider/Expert]]=1,Tb_Activiteiten[[#Headers],[Projectleider/Expert]],"")))</f>
        <v/>
      </c>
      <c r="AQ1505" t="str">
        <f>IF(ISNUMBER(FIND("arbeid",Methode_Keuze)),"",IF(ISNUMBER(FIND("arbeid",Methode_Keuze)),"",IF(Tb_Activiteiten[[#This Row],[Arbeidskosten]]=1,Tb_Activiteiten[[#Headers],[Arbeidskosten]],"")))</f>
        <v/>
      </c>
      <c r="AR1505" t="str">
        <f>IF(ISNUMBER(FIND("arbeid",Methode_Keuze)),"",IF(ISNUMBER(FIND("arbeid",Methode_Keuze)),"",IF(Tb_Activiteiten[[#This Row],[Arbeidskosten op basis van IKS]]=1,Tb_Activiteiten[[#Headers],[Arbeidskosten op basis van IKS]],"")))</f>
        <v/>
      </c>
      <c r="AS1505" t="str">
        <f>IF(ISNUMBER(FIND("overige",Methode_Keuze)),"",IF(Tb_Activiteiten[[#This Row],[Kosten derden exclusief btw]]=1,Tb_Activiteiten[[#Headers],[Kosten derden exclusief btw]],""))</f>
        <v/>
      </c>
      <c r="AT1505" t="str">
        <f>IF(ISNUMBER(FIND("overige",Methode_Keuze)),"",IF(Tb_Activiteiten[[#This Row],[Niet verrekenbare btw]]=1,Tb_Activiteiten[[#Headers],[Niet verrekenbare btw]],""))</f>
        <v/>
      </c>
      <c r="AU1505" t="str">
        <f>IF(ISNUMBER(FIND("overige",Methode_Keuze)),"",IF(Tb_Activiteiten[[#This Row],[Grondkosten]]=1,Tb_Activiteiten[[#Headers],[Grondkosten]],""))</f>
        <v/>
      </c>
      <c r="AV1505" t="str">
        <f>IF(ISNUMBER(FIND("overige",Methode_Keuze)),"",IF(Tb_Activiteiten[[#This Row],[Bijdrage in natura (overige)]]=1,Tb_Activiteiten[[#Headers],[Bijdrage in natura (overige)]],""))</f>
        <v/>
      </c>
      <c r="AW1505" t="str">
        <f>IF(ISNUMBER(FIND("overige",Methode_Keuze)),"",IF(Tb_Activiteiten[[#This Row],[Bijdrage in natura (vrijwilligers)]]=1,Tb_Activiteiten[[#Headers],[Bijdrage in natura (vrijwilligers)]],""))</f>
        <v/>
      </c>
      <c r="AX1505" t="str">
        <f>IF(ISNUMBER(FIND("overige",Methode_Keuze)),"",IF(Tb_Activiteiten[[#This Row],[Afschrijvingskosten]]=1,Tb_Activiteiten[[#Headers],[Afschrijvingskosten]],""))</f>
        <v/>
      </c>
      <c r="AY1505" t="str">
        <f>IF(ISNUMBER(FIND("overige",Methode_Keuze)),"",IF(Tb_Activiteiten[[#This Row],[Vergoeding]]=1,Tb_Activiteiten[[#Headers],[Vergoeding]],""))</f>
        <v/>
      </c>
      <c r="AZ1505" t="str">
        <f>IF(ISNUMBER(FIND("arbeid",Methode_Keuze)),"",IF(Tb_Activiteiten[[#This Row],[Arbeidskosten - vast tarief (excl eigen arbeid)]]=1,Tb_Activiteiten[[#Headers],[Arbeidskosten - vast tarief (excl eigen arbeid)]],""))</f>
        <v/>
      </c>
      <c r="BA1505" t="str">
        <f>IF(ISNUMBER(FIND("overige",Methode_Keuze)),"",IF(Tb_Activiteiten[[#This Row],[Overige kosten]]=1,Tb_Activiteiten[[#Headers],[Overige kosten]],""))</f>
        <v/>
      </c>
    </row>
    <row r="1506" spans="15:53" x14ac:dyDescent="0.25">
      <c r="O1506" s="56"/>
      <c r="Q1506" t="str">
        <f>IFERROR(IF(VLOOKUP(Tb_Activiteiten[[#This Row],[Openstelling]],Tb_Openstelling[],2,0)=1,1,""),"")</f>
        <v/>
      </c>
      <c r="AJ1506" s="56"/>
      <c r="AK1506" t="str">
        <f>IF(ISNUMBER(FIND("arbeid",Methode_Keuze)),"",IF(ISNUMBER(FIND("arbeid",Methode_Keuze)),"",IF(Tb_Activiteiten[[#This Row],[Loonkosten]]=1,Tb_Activiteiten[[#Headers],[Loonkosten]],"")))</f>
        <v/>
      </c>
      <c r="AL1506" t="str">
        <f>IF(ISNUMBER(FIND("arbeid",Methode_Keuze)),"",IF(ISNUMBER(FIND("arbeid",Methode_Keuze)),"",IF(Tb_Activiteiten[[#This Row],[Eigen arbeid]]=1,Tb_Activiteiten[[#Headers],[Eigen arbeid]],"")))</f>
        <v/>
      </c>
      <c r="AM1506" t="str">
        <f>IF(ISNUMBER(FIND("arbeid",Methode_Keuze)),"",IF(ISNUMBER(FIND("arbeid",Methode_Keuze)),"",IF(Tb_Activiteiten[[#This Row],[Projectmedewerker]]=1,Tb_Activiteiten[[#Headers],[Projectmedewerker]],"")))</f>
        <v/>
      </c>
      <c r="AN1506" t="str">
        <f>IF(ISNUMBER(FIND("arbeid",Methode_Keuze)),"",IF(ISNUMBER(FIND("arbeid",Methode_Keuze)),"",IF(Tb_Activiteiten[[#This Row],[Landbouwer]]=1,Tb_Activiteiten[[#Headers],[Landbouwer]],"")))</f>
        <v/>
      </c>
      <c r="AO1506" t="str">
        <f>IF(ISNUMBER(FIND("arbeid",Methode_Keuze)),"",IF(ISNUMBER(FIND("arbeid",Methode_Keuze)),"",IF(Tb_Activiteiten[[#This Row],[Adviseur]]=1,Tb_Activiteiten[[#Headers],[Adviseur]],"")))</f>
        <v/>
      </c>
      <c r="AP1506" t="str">
        <f>IF(ISNUMBER(FIND("arbeid",Methode_Keuze)),"",IF(ISNUMBER(FIND("arbeid",Methode_Keuze)),"",IF(Tb_Activiteiten[[#This Row],[Projectleider/Expert]]=1,Tb_Activiteiten[[#Headers],[Projectleider/Expert]],"")))</f>
        <v/>
      </c>
      <c r="AQ1506" t="str">
        <f>IF(ISNUMBER(FIND("arbeid",Methode_Keuze)),"",IF(ISNUMBER(FIND("arbeid",Methode_Keuze)),"",IF(Tb_Activiteiten[[#This Row],[Arbeidskosten]]=1,Tb_Activiteiten[[#Headers],[Arbeidskosten]],"")))</f>
        <v/>
      </c>
      <c r="AR1506" t="str">
        <f>IF(ISNUMBER(FIND("arbeid",Methode_Keuze)),"",IF(ISNUMBER(FIND("arbeid",Methode_Keuze)),"",IF(Tb_Activiteiten[[#This Row],[Arbeidskosten op basis van IKS]]=1,Tb_Activiteiten[[#Headers],[Arbeidskosten op basis van IKS]],"")))</f>
        <v/>
      </c>
      <c r="AS1506" t="str">
        <f>IF(ISNUMBER(FIND("overige",Methode_Keuze)),"",IF(Tb_Activiteiten[[#This Row],[Kosten derden exclusief btw]]=1,Tb_Activiteiten[[#Headers],[Kosten derden exclusief btw]],""))</f>
        <v/>
      </c>
      <c r="AT1506" t="str">
        <f>IF(ISNUMBER(FIND("overige",Methode_Keuze)),"",IF(Tb_Activiteiten[[#This Row],[Niet verrekenbare btw]]=1,Tb_Activiteiten[[#Headers],[Niet verrekenbare btw]],""))</f>
        <v/>
      </c>
      <c r="AU1506" t="str">
        <f>IF(ISNUMBER(FIND("overige",Methode_Keuze)),"",IF(Tb_Activiteiten[[#This Row],[Grondkosten]]=1,Tb_Activiteiten[[#Headers],[Grondkosten]],""))</f>
        <v/>
      </c>
      <c r="AV1506" t="str">
        <f>IF(ISNUMBER(FIND("overige",Methode_Keuze)),"",IF(Tb_Activiteiten[[#This Row],[Bijdrage in natura (overige)]]=1,Tb_Activiteiten[[#Headers],[Bijdrage in natura (overige)]],""))</f>
        <v/>
      </c>
      <c r="AW1506" t="str">
        <f>IF(ISNUMBER(FIND("overige",Methode_Keuze)),"",IF(Tb_Activiteiten[[#This Row],[Bijdrage in natura (vrijwilligers)]]=1,Tb_Activiteiten[[#Headers],[Bijdrage in natura (vrijwilligers)]],""))</f>
        <v/>
      </c>
      <c r="AX1506" t="str">
        <f>IF(ISNUMBER(FIND("overige",Methode_Keuze)),"",IF(Tb_Activiteiten[[#This Row],[Afschrijvingskosten]]=1,Tb_Activiteiten[[#Headers],[Afschrijvingskosten]],""))</f>
        <v/>
      </c>
      <c r="AY1506" t="str">
        <f>IF(ISNUMBER(FIND("overige",Methode_Keuze)),"",IF(Tb_Activiteiten[[#This Row],[Vergoeding]]=1,Tb_Activiteiten[[#Headers],[Vergoeding]],""))</f>
        <v/>
      </c>
      <c r="AZ1506" t="str">
        <f>IF(ISNUMBER(FIND("arbeid",Methode_Keuze)),"",IF(Tb_Activiteiten[[#This Row],[Arbeidskosten - vast tarief (excl eigen arbeid)]]=1,Tb_Activiteiten[[#Headers],[Arbeidskosten - vast tarief (excl eigen arbeid)]],""))</f>
        <v/>
      </c>
      <c r="BA1506" t="str">
        <f>IF(ISNUMBER(FIND("overige",Methode_Keuze)),"",IF(Tb_Activiteiten[[#This Row],[Overige kosten]]=1,Tb_Activiteiten[[#Headers],[Overige kosten]],""))</f>
        <v/>
      </c>
    </row>
    <row r="1507" spans="15:53" x14ac:dyDescent="0.25">
      <c r="O1507" s="56"/>
      <c r="Q1507" t="str">
        <f>IFERROR(IF(VLOOKUP(Tb_Activiteiten[[#This Row],[Openstelling]],Tb_Openstelling[],2,0)=1,1,""),"")</f>
        <v/>
      </c>
      <c r="AJ1507" s="56"/>
      <c r="AK1507" t="str">
        <f>IF(ISNUMBER(FIND("arbeid",Methode_Keuze)),"",IF(ISNUMBER(FIND("arbeid",Methode_Keuze)),"",IF(Tb_Activiteiten[[#This Row],[Loonkosten]]=1,Tb_Activiteiten[[#Headers],[Loonkosten]],"")))</f>
        <v/>
      </c>
      <c r="AL1507" t="str">
        <f>IF(ISNUMBER(FIND("arbeid",Methode_Keuze)),"",IF(ISNUMBER(FIND("arbeid",Methode_Keuze)),"",IF(Tb_Activiteiten[[#This Row],[Eigen arbeid]]=1,Tb_Activiteiten[[#Headers],[Eigen arbeid]],"")))</f>
        <v/>
      </c>
      <c r="AM1507" t="str">
        <f>IF(ISNUMBER(FIND("arbeid",Methode_Keuze)),"",IF(ISNUMBER(FIND("arbeid",Methode_Keuze)),"",IF(Tb_Activiteiten[[#This Row],[Projectmedewerker]]=1,Tb_Activiteiten[[#Headers],[Projectmedewerker]],"")))</f>
        <v/>
      </c>
      <c r="AN1507" t="str">
        <f>IF(ISNUMBER(FIND("arbeid",Methode_Keuze)),"",IF(ISNUMBER(FIND("arbeid",Methode_Keuze)),"",IF(Tb_Activiteiten[[#This Row],[Landbouwer]]=1,Tb_Activiteiten[[#Headers],[Landbouwer]],"")))</f>
        <v/>
      </c>
      <c r="AO1507" t="str">
        <f>IF(ISNUMBER(FIND("arbeid",Methode_Keuze)),"",IF(ISNUMBER(FIND("arbeid",Methode_Keuze)),"",IF(Tb_Activiteiten[[#This Row],[Adviseur]]=1,Tb_Activiteiten[[#Headers],[Adviseur]],"")))</f>
        <v/>
      </c>
      <c r="AP1507" t="str">
        <f>IF(ISNUMBER(FIND("arbeid",Methode_Keuze)),"",IF(ISNUMBER(FIND("arbeid",Methode_Keuze)),"",IF(Tb_Activiteiten[[#This Row],[Projectleider/Expert]]=1,Tb_Activiteiten[[#Headers],[Projectleider/Expert]],"")))</f>
        <v/>
      </c>
      <c r="AQ1507" t="str">
        <f>IF(ISNUMBER(FIND("arbeid",Methode_Keuze)),"",IF(ISNUMBER(FIND("arbeid",Methode_Keuze)),"",IF(Tb_Activiteiten[[#This Row],[Arbeidskosten]]=1,Tb_Activiteiten[[#Headers],[Arbeidskosten]],"")))</f>
        <v/>
      </c>
      <c r="AR1507" t="str">
        <f>IF(ISNUMBER(FIND("arbeid",Methode_Keuze)),"",IF(ISNUMBER(FIND("arbeid",Methode_Keuze)),"",IF(Tb_Activiteiten[[#This Row],[Arbeidskosten op basis van IKS]]=1,Tb_Activiteiten[[#Headers],[Arbeidskosten op basis van IKS]],"")))</f>
        <v/>
      </c>
      <c r="AS1507" t="str">
        <f>IF(ISNUMBER(FIND("overige",Methode_Keuze)),"",IF(Tb_Activiteiten[[#This Row],[Kosten derden exclusief btw]]=1,Tb_Activiteiten[[#Headers],[Kosten derden exclusief btw]],""))</f>
        <v/>
      </c>
      <c r="AT1507" t="str">
        <f>IF(ISNUMBER(FIND("overige",Methode_Keuze)),"",IF(Tb_Activiteiten[[#This Row],[Niet verrekenbare btw]]=1,Tb_Activiteiten[[#Headers],[Niet verrekenbare btw]],""))</f>
        <v/>
      </c>
      <c r="AU1507" t="str">
        <f>IF(ISNUMBER(FIND("overige",Methode_Keuze)),"",IF(Tb_Activiteiten[[#This Row],[Grondkosten]]=1,Tb_Activiteiten[[#Headers],[Grondkosten]],""))</f>
        <v/>
      </c>
      <c r="AV1507" t="str">
        <f>IF(ISNUMBER(FIND("overige",Methode_Keuze)),"",IF(Tb_Activiteiten[[#This Row],[Bijdrage in natura (overige)]]=1,Tb_Activiteiten[[#Headers],[Bijdrage in natura (overige)]],""))</f>
        <v/>
      </c>
      <c r="AW1507" t="str">
        <f>IF(ISNUMBER(FIND("overige",Methode_Keuze)),"",IF(Tb_Activiteiten[[#This Row],[Bijdrage in natura (vrijwilligers)]]=1,Tb_Activiteiten[[#Headers],[Bijdrage in natura (vrijwilligers)]],""))</f>
        <v/>
      </c>
      <c r="AX1507" t="str">
        <f>IF(ISNUMBER(FIND("overige",Methode_Keuze)),"",IF(Tb_Activiteiten[[#This Row],[Afschrijvingskosten]]=1,Tb_Activiteiten[[#Headers],[Afschrijvingskosten]],""))</f>
        <v/>
      </c>
      <c r="AY1507" t="str">
        <f>IF(ISNUMBER(FIND("overige",Methode_Keuze)),"",IF(Tb_Activiteiten[[#This Row],[Vergoeding]]=1,Tb_Activiteiten[[#Headers],[Vergoeding]],""))</f>
        <v/>
      </c>
      <c r="AZ1507" t="str">
        <f>IF(ISNUMBER(FIND("arbeid",Methode_Keuze)),"",IF(Tb_Activiteiten[[#This Row],[Arbeidskosten - vast tarief (excl eigen arbeid)]]=1,Tb_Activiteiten[[#Headers],[Arbeidskosten - vast tarief (excl eigen arbeid)]],""))</f>
        <v/>
      </c>
      <c r="BA1507" t="str">
        <f>IF(ISNUMBER(FIND("overige",Methode_Keuze)),"",IF(Tb_Activiteiten[[#This Row],[Overige kosten]]=1,Tb_Activiteiten[[#Headers],[Overige kosten]],""))</f>
        <v/>
      </c>
    </row>
    <row r="1508" spans="15:53" x14ac:dyDescent="0.25">
      <c r="O1508" s="56"/>
      <c r="Q1508" t="str">
        <f>IFERROR(IF(VLOOKUP(Tb_Activiteiten[[#This Row],[Openstelling]],Tb_Openstelling[],2,0)=1,1,""),"")</f>
        <v/>
      </c>
      <c r="AJ1508" s="56"/>
      <c r="AK1508" t="str">
        <f>IF(ISNUMBER(FIND("arbeid",Methode_Keuze)),"",IF(ISNUMBER(FIND("arbeid",Methode_Keuze)),"",IF(Tb_Activiteiten[[#This Row],[Loonkosten]]=1,Tb_Activiteiten[[#Headers],[Loonkosten]],"")))</f>
        <v/>
      </c>
      <c r="AL1508" t="str">
        <f>IF(ISNUMBER(FIND("arbeid",Methode_Keuze)),"",IF(ISNUMBER(FIND("arbeid",Methode_Keuze)),"",IF(Tb_Activiteiten[[#This Row],[Eigen arbeid]]=1,Tb_Activiteiten[[#Headers],[Eigen arbeid]],"")))</f>
        <v/>
      </c>
      <c r="AM1508" t="str">
        <f>IF(ISNUMBER(FIND("arbeid",Methode_Keuze)),"",IF(ISNUMBER(FIND("arbeid",Methode_Keuze)),"",IF(Tb_Activiteiten[[#This Row],[Projectmedewerker]]=1,Tb_Activiteiten[[#Headers],[Projectmedewerker]],"")))</f>
        <v/>
      </c>
      <c r="AN1508" t="str">
        <f>IF(ISNUMBER(FIND("arbeid",Methode_Keuze)),"",IF(ISNUMBER(FIND("arbeid",Methode_Keuze)),"",IF(Tb_Activiteiten[[#This Row],[Landbouwer]]=1,Tb_Activiteiten[[#Headers],[Landbouwer]],"")))</f>
        <v/>
      </c>
      <c r="AO1508" t="str">
        <f>IF(ISNUMBER(FIND("arbeid",Methode_Keuze)),"",IF(ISNUMBER(FIND("arbeid",Methode_Keuze)),"",IF(Tb_Activiteiten[[#This Row],[Adviseur]]=1,Tb_Activiteiten[[#Headers],[Adviseur]],"")))</f>
        <v/>
      </c>
      <c r="AP1508" t="str">
        <f>IF(ISNUMBER(FIND("arbeid",Methode_Keuze)),"",IF(ISNUMBER(FIND("arbeid",Methode_Keuze)),"",IF(Tb_Activiteiten[[#This Row],[Projectleider/Expert]]=1,Tb_Activiteiten[[#Headers],[Projectleider/Expert]],"")))</f>
        <v/>
      </c>
      <c r="AQ1508" t="str">
        <f>IF(ISNUMBER(FIND("arbeid",Methode_Keuze)),"",IF(ISNUMBER(FIND("arbeid",Methode_Keuze)),"",IF(Tb_Activiteiten[[#This Row],[Arbeidskosten]]=1,Tb_Activiteiten[[#Headers],[Arbeidskosten]],"")))</f>
        <v/>
      </c>
      <c r="AR1508" t="str">
        <f>IF(ISNUMBER(FIND("arbeid",Methode_Keuze)),"",IF(ISNUMBER(FIND("arbeid",Methode_Keuze)),"",IF(Tb_Activiteiten[[#This Row],[Arbeidskosten op basis van IKS]]=1,Tb_Activiteiten[[#Headers],[Arbeidskosten op basis van IKS]],"")))</f>
        <v/>
      </c>
      <c r="AS1508" t="str">
        <f>IF(ISNUMBER(FIND("overige",Methode_Keuze)),"",IF(Tb_Activiteiten[[#This Row],[Kosten derden exclusief btw]]=1,Tb_Activiteiten[[#Headers],[Kosten derden exclusief btw]],""))</f>
        <v/>
      </c>
      <c r="AT1508" t="str">
        <f>IF(ISNUMBER(FIND("overige",Methode_Keuze)),"",IF(Tb_Activiteiten[[#This Row],[Niet verrekenbare btw]]=1,Tb_Activiteiten[[#Headers],[Niet verrekenbare btw]],""))</f>
        <v/>
      </c>
      <c r="AU1508" t="str">
        <f>IF(ISNUMBER(FIND("overige",Methode_Keuze)),"",IF(Tb_Activiteiten[[#This Row],[Grondkosten]]=1,Tb_Activiteiten[[#Headers],[Grondkosten]],""))</f>
        <v/>
      </c>
      <c r="AV1508" t="str">
        <f>IF(ISNUMBER(FIND("overige",Methode_Keuze)),"",IF(Tb_Activiteiten[[#This Row],[Bijdrage in natura (overige)]]=1,Tb_Activiteiten[[#Headers],[Bijdrage in natura (overige)]],""))</f>
        <v/>
      </c>
      <c r="AW1508" t="str">
        <f>IF(ISNUMBER(FIND("overige",Methode_Keuze)),"",IF(Tb_Activiteiten[[#This Row],[Bijdrage in natura (vrijwilligers)]]=1,Tb_Activiteiten[[#Headers],[Bijdrage in natura (vrijwilligers)]],""))</f>
        <v/>
      </c>
      <c r="AX1508" t="str">
        <f>IF(ISNUMBER(FIND("overige",Methode_Keuze)),"",IF(Tb_Activiteiten[[#This Row],[Afschrijvingskosten]]=1,Tb_Activiteiten[[#Headers],[Afschrijvingskosten]],""))</f>
        <v/>
      </c>
      <c r="AY1508" t="str">
        <f>IF(ISNUMBER(FIND("overige",Methode_Keuze)),"",IF(Tb_Activiteiten[[#This Row],[Vergoeding]]=1,Tb_Activiteiten[[#Headers],[Vergoeding]],""))</f>
        <v/>
      </c>
      <c r="AZ1508" t="str">
        <f>IF(ISNUMBER(FIND("arbeid",Methode_Keuze)),"",IF(Tb_Activiteiten[[#This Row],[Arbeidskosten - vast tarief (excl eigen arbeid)]]=1,Tb_Activiteiten[[#Headers],[Arbeidskosten - vast tarief (excl eigen arbeid)]],""))</f>
        <v/>
      </c>
      <c r="BA1508" t="str">
        <f>IF(ISNUMBER(FIND("overige",Methode_Keuze)),"",IF(Tb_Activiteiten[[#This Row],[Overige kosten]]=1,Tb_Activiteiten[[#Headers],[Overige kosten]],""))</f>
        <v/>
      </c>
    </row>
    <row r="1509" spans="15:53" x14ac:dyDescent="0.25">
      <c r="O1509" s="56"/>
      <c r="Q1509" t="str">
        <f>IFERROR(IF(VLOOKUP(Tb_Activiteiten[[#This Row],[Openstelling]],Tb_Openstelling[],2,0)=1,1,""),"")</f>
        <v/>
      </c>
      <c r="AJ1509" s="56"/>
      <c r="AK1509" t="str">
        <f>IF(ISNUMBER(FIND("arbeid",Methode_Keuze)),"",IF(ISNUMBER(FIND("arbeid",Methode_Keuze)),"",IF(Tb_Activiteiten[[#This Row],[Loonkosten]]=1,Tb_Activiteiten[[#Headers],[Loonkosten]],"")))</f>
        <v/>
      </c>
      <c r="AL1509" t="str">
        <f>IF(ISNUMBER(FIND("arbeid",Methode_Keuze)),"",IF(ISNUMBER(FIND("arbeid",Methode_Keuze)),"",IF(Tb_Activiteiten[[#This Row],[Eigen arbeid]]=1,Tb_Activiteiten[[#Headers],[Eigen arbeid]],"")))</f>
        <v/>
      </c>
      <c r="AM1509" t="str">
        <f>IF(ISNUMBER(FIND("arbeid",Methode_Keuze)),"",IF(ISNUMBER(FIND("arbeid",Methode_Keuze)),"",IF(Tb_Activiteiten[[#This Row],[Projectmedewerker]]=1,Tb_Activiteiten[[#Headers],[Projectmedewerker]],"")))</f>
        <v/>
      </c>
      <c r="AN1509" t="str">
        <f>IF(ISNUMBER(FIND("arbeid",Methode_Keuze)),"",IF(ISNUMBER(FIND("arbeid",Methode_Keuze)),"",IF(Tb_Activiteiten[[#This Row],[Landbouwer]]=1,Tb_Activiteiten[[#Headers],[Landbouwer]],"")))</f>
        <v/>
      </c>
      <c r="AO1509" t="str">
        <f>IF(ISNUMBER(FIND("arbeid",Methode_Keuze)),"",IF(ISNUMBER(FIND("arbeid",Methode_Keuze)),"",IF(Tb_Activiteiten[[#This Row],[Adviseur]]=1,Tb_Activiteiten[[#Headers],[Adviseur]],"")))</f>
        <v/>
      </c>
      <c r="AP1509" t="str">
        <f>IF(ISNUMBER(FIND("arbeid",Methode_Keuze)),"",IF(ISNUMBER(FIND("arbeid",Methode_Keuze)),"",IF(Tb_Activiteiten[[#This Row],[Projectleider/Expert]]=1,Tb_Activiteiten[[#Headers],[Projectleider/Expert]],"")))</f>
        <v/>
      </c>
      <c r="AQ1509" t="str">
        <f>IF(ISNUMBER(FIND("arbeid",Methode_Keuze)),"",IF(ISNUMBER(FIND("arbeid",Methode_Keuze)),"",IF(Tb_Activiteiten[[#This Row],[Arbeidskosten]]=1,Tb_Activiteiten[[#Headers],[Arbeidskosten]],"")))</f>
        <v/>
      </c>
      <c r="AR1509" t="str">
        <f>IF(ISNUMBER(FIND("arbeid",Methode_Keuze)),"",IF(ISNUMBER(FIND("arbeid",Methode_Keuze)),"",IF(Tb_Activiteiten[[#This Row],[Arbeidskosten op basis van IKS]]=1,Tb_Activiteiten[[#Headers],[Arbeidskosten op basis van IKS]],"")))</f>
        <v/>
      </c>
      <c r="AS1509" t="str">
        <f>IF(ISNUMBER(FIND("overige",Methode_Keuze)),"",IF(Tb_Activiteiten[[#This Row],[Kosten derden exclusief btw]]=1,Tb_Activiteiten[[#Headers],[Kosten derden exclusief btw]],""))</f>
        <v/>
      </c>
      <c r="AT1509" t="str">
        <f>IF(ISNUMBER(FIND("overige",Methode_Keuze)),"",IF(Tb_Activiteiten[[#This Row],[Niet verrekenbare btw]]=1,Tb_Activiteiten[[#Headers],[Niet verrekenbare btw]],""))</f>
        <v/>
      </c>
      <c r="AU1509" t="str">
        <f>IF(ISNUMBER(FIND("overige",Methode_Keuze)),"",IF(Tb_Activiteiten[[#This Row],[Grondkosten]]=1,Tb_Activiteiten[[#Headers],[Grondkosten]],""))</f>
        <v/>
      </c>
      <c r="AV1509" t="str">
        <f>IF(ISNUMBER(FIND("overige",Methode_Keuze)),"",IF(Tb_Activiteiten[[#This Row],[Bijdrage in natura (overige)]]=1,Tb_Activiteiten[[#Headers],[Bijdrage in natura (overige)]],""))</f>
        <v/>
      </c>
      <c r="AW1509" t="str">
        <f>IF(ISNUMBER(FIND("overige",Methode_Keuze)),"",IF(Tb_Activiteiten[[#This Row],[Bijdrage in natura (vrijwilligers)]]=1,Tb_Activiteiten[[#Headers],[Bijdrage in natura (vrijwilligers)]],""))</f>
        <v/>
      </c>
      <c r="AX1509" t="str">
        <f>IF(ISNUMBER(FIND("overige",Methode_Keuze)),"",IF(Tb_Activiteiten[[#This Row],[Afschrijvingskosten]]=1,Tb_Activiteiten[[#Headers],[Afschrijvingskosten]],""))</f>
        <v/>
      </c>
      <c r="AY1509" t="str">
        <f>IF(ISNUMBER(FIND("overige",Methode_Keuze)),"",IF(Tb_Activiteiten[[#This Row],[Vergoeding]]=1,Tb_Activiteiten[[#Headers],[Vergoeding]],""))</f>
        <v/>
      </c>
      <c r="AZ1509" t="str">
        <f>IF(ISNUMBER(FIND("arbeid",Methode_Keuze)),"",IF(Tb_Activiteiten[[#This Row],[Arbeidskosten - vast tarief (excl eigen arbeid)]]=1,Tb_Activiteiten[[#Headers],[Arbeidskosten - vast tarief (excl eigen arbeid)]],""))</f>
        <v/>
      </c>
      <c r="BA1509" t="str">
        <f>IF(ISNUMBER(FIND("overige",Methode_Keuze)),"",IF(Tb_Activiteiten[[#This Row],[Overige kosten]]=1,Tb_Activiteiten[[#Headers],[Overige kosten]],""))</f>
        <v/>
      </c>
    </row>
    <row r="1510" spans="15:53" x14ac:dyDescent="0.25">
      <c r="O1510" s="56"/>
      <c r="Q1510" t="str">
        <f>IFERROR(IF(VLOOKUP(Tb_Activiteiten[[#This Row],[Openstelling]],Tb_Openstelling[],2,0)=1,1,""),"")</f>
        <v/>
      </c>
      <c r="AJ1510" s="56"/>
      <c r="AK1510" t="str">
        <f>IF(ISNUMBER(FIND("arbeid",Methode_Keuze)),"",IF(ISNUMBER(FIND("arbeid",Methode_Keuze)),"",IF(Tb_Activiteiten[[#This Row],[Loonkosten]]=1,Tb_Activiteiten[[#Headers],[Loonkosten]],"")))</f>
        <v/>
      </c>
      <c r="AL1510" t="str">
        <f>IF(ISNUMBER(FIND("arbeid",Methode_Keuze)),"",IF(ISNUMBER(FIND("arbeid",Methode_Keuze)),"",IF(Tb_Activiteiten[[#This Row],[Eigen arbeid]]=1,Tb_Activiteiten[[#Headers],[Eigen arbeid]],"")))</f>
        <v/>
      </c>
      <c r="AM1510" t="str">
        <f>IF(ISNUMBER(FIND("arbeid",Methode_Keuze)),"",IF(ISNUMBER(FIND("arbeid",Methode_Keuze)),"",IF(Tb_Activiteiten[[#This Row],[Projectmedewerker]]=1,Tb_Activiteiten[[#Headers],[Projectmedewerker]],"")))</f>
        <v/>
      </c>
      <c r="AN1510" t="str">
        <f>IF(ISNUMBER(FIND("arbeid",Methode_Keuze)),"",IF(ISNUMBER(FIND("arbeid",Methode_Keuze)),"",IF(Tb_Activiteiten[[#This Row],[Landbouwer]]=1,Tb_Activiteiten[[#Headers],[Landbouwer]],"")))</f>
        <v/>
      </c>
      <c r="AO1510" t="str">
        <f>IF(ISNUMBER(FIND("arbeid",Methode_Keuze)),"",IF(ISNUMBER(FIND("arbeid",Methode_Keuze)),"",IF(Tb_Activiteiten[[#This Row],[Adviseur]]=1,Tb_Activiteiten[[#Headers],[Adviseur]],"")))</f>
        <v/>
      </c>
      <c r="AP1510" t="str">
        <f>IF(ISNUMBER(FIND("arbeid",Methode_Keuze)),"",IF(ISNUMBER(FIND("arbeid",Methode_Keuze)),"",IF(Tb_Activiteiten[[#This Row],[Projectleider/Expert]]=1,Tb_Activiteiten[[#Headers],[Projectleider/Expert]],"")))</f>
        <v/>
      </c>
      <c r="AQ1510" t="str">
        <f>IF(ISNUMBER(FIND("arbeid",Methode_Keuze)),"",IF(ISNUMBER(FIND("arbeid",Methode_Keuze)),"",IF(Tb_Activiteiten[[#This Row],[Arbeidskosten]]=1,Tb_Activiteiten[[#Headers],[Arbeidskosten]],"")))</f>
        <v/>
      </c>
      <c r="AR1510" t="str">
        <f>IF(ISNUMBER(FIND("arbeid",Methode_Keuze)),"",IF(ISNUMBER(FIND("arbeid",Methode_Keuze)),"",IF(Tb_Activiteiten[[#This Row],[Arbeidskosten op basis van IKS]]=1,Tb_Activiteiten[[#Headers],[Arbeidskosten op basis van IKS]],"")))</f>
        <v/>
      </c>
      <c r="AS1510" t="str">
        <f>IF(ISNUMBER(FIND("overige",Methode_Keuze)),"",IF(Tb_Activiteiten[[#This Row],[Kosten derden exclusief btw]]=1,Tb_Activiteiten[[#Headers],[Kosten derden exclusief btw]],""))</f>
        <v/>
      </c>
      <c r="AT1510" t="str">
        <f>IF(ISNUMBER(FIND("overige",Methode_Keuze)),"",IF(Tb_Activiteiten[[#This Row],[Niet verrekenbare btw]]=1,Tb_Activiteiten[[#Headers],[Niet verrekenbare btw]],""))</f>
        <v/>
      </c>
      <c r="AU1510" t="str">
        <f>IF(ISNUMBER(FIND("overige",Methode_Keuze)),"",IF(Tb_Activiteiten[[#This Row],[Grondkosten]]=1,Tb_Activiteiten[[#Headers],[Grondkosten]],""))</f>
        <v/>
      </c>
      <c r="AV1510" t="str">
        <f>IF(ISNUMBER(FIND("overige",Methode_Keuze)),"",IF(Tb_Activiteiten[[#This Row],[Bijdrage in natura (overige)]]=1,Tb_Activiteiten[[#Headers],[Bijdrage in natura (overige)]],""))</f>
        <v/>
      </c>
      <c r="AW1510" t="str">
        <f>IF(ISNUMBER(FIND("overige",Methode_Keuze)),"",IF(Tb_Activiteiten[[#This Row],[Bijdrage in natura (vrijwilligers)]]=1,Tb_Activiteiten[[#Headers],[Bijdrage in natura (vrijwilligers)]],""))</f>
        <v/>
      </c>
      <c r="AX1510" t="str">
        <f>IF(ISNUMBER(FIND("overige",Methode_Keuze)),"",IF(Tb_Activiteiten[[#This Row],[Afschrijvingskosten]]=1,Tb_Activiteiten[[#Headers],[Afschrijvingskosten]],""))</f>
        <v/>
      </c>
      <c r="AY1510" t="str">
        <f>IF(ISNUMBER(FIND("overige",Methode_Keuze)),"",IF(Tb_Activiteiten[[#This Row],[Vergoeding]]=1,Tb_Activiteiten[[#Headers],[Vergoeding]],""))</f>
        <v/>
      </c>
      <c r="AZ1510" t="str">
        <f>IF(ISNUMBER(FIND("arbeid",Methode_Keuze)),"",IF(Tb_Activiteiten[[#This Row],[Arbeidskosten - vast tarief (excl eigen arbeid)]]=1,Tb_Activiteiten[[#Headers],[Arbeidskosten - vast tarief (excl eigen arbeid)]],""))</f>
        <v/>
      </c>
      <c r="BA1510" t="str">
        <f>IF(ISNUMBER(FIND("overige",Methode_Keuze)),"",IF(Tb_Activiteiten[[#This Row],[Overige kosten]]=1,Tb_Activiteiten[[#Headers],[Overige kosten]],""))</f>
        <v/>
      </c>
    </row>
    <row r="1511" spans="15:53" x14ac:dyDescent="0.25">
      <c r="O1511" s="56"/>
      <c r="Q1511" t="str">
        <f>IFERROR(IF(VLOOKUP(Tb_Activiteiten[[#This Row],[Openstelling]],Tb_Openstelling[],2,0)=1,1,""),"")</f>
        <v/>
      </c>
      <c r="AJ1511" s="56"/>
      <c r="AK1511" t="str">
        <f>IF(ISNUMBER(FIND("arbeid",Methode_Keuze)),"",IF(ISNUMBER(FIND("arbeid",Methode_Keuze)),"",IF(Tb_Activiteiten[[#This Row],[Loonkosten]]=1,Tb_Activiteiten[[#Headers],[Loonkosten]],"")))</f>
        <v/>
      </c>
      <c r="AL1511" t="str">
        <f>IF(ISNUMBER(FIND("arbeid",Methode_Keuze)),"",IF(ISNUMBER(FIND("arbeid",Methode_Keuze)),"",IF(Tb_Activiteiten[[#This Row],[Eigen arbeid]]=1,Tb_Activiteiten[[#Headers],[Eigen arbeid]],"")))</f>
        <v/>
      </c>
      <c r="AM1511" t="str">
        <f>IF(ISNUMBER(FIND("arbeid",Methode_Keuze)),"",IF(ISNUMBER(FIND("arbeid",Methode_Keuze)),"",IF(Tb_Activiteiten[[#This Row],[Projectmedewerker]]=1,Tb_Activiteiten[[#Headers],[Projectmedewerker]],"")))</f>
        <v/>
      </c>
      <c r="AN1511" t="str">
        <f>IF(ISNUMBER(FIND("arbeid",Methode_Keuze)),"",IF(ISNUMBER(FIND("arbeid",Methode_Keuze)),"",IF(Tb_Activiteiten[[#This Row],[Landbouwer]]=1,Tb_Activiteiten[[#Headers],[Landbouwer]],"")))</f>
        <v/>
      </c>
      <c r="AO1511" t="str">
        <f>IF(ISNUMBER(FIND("arbeid",Methode_Keuze)),"",IF(ISNUMBER(FIND("arbeid",Methode_Keuze)),"",IF(Tb_Activiteiten[[#This Row],[Adviseur]]=1,Tb_Activiteiten[[#Headers],[Adviseur]],"")))</f>
        <v/>
      </c>
      <c r="AP1511" t="str">
        <f>IF(ISNUMBER(FIND("arbeid",Methode_Keuze)),"",IF(ISNUMBER(FIND("arbeid",Methode_Keuze)),"",IF(Tb_Activiteiten[[#This Row],[Projectleider/Expert]]=1,Tb_Activiteiten[[#Headers],[Projectleider/Expert]],"")))</f>
        <v/>
      </c>
      <c r="AQ1511" t="str">
        <f>IF(ISNUMBER(FIND("arbeid",Methode_Keuze)),"",IF(ISNUMBER(FIND("arbeid",Methode_Keuze)),"",IF(Tb_Activiteiten[[#This Row],[Arbeidskosten]]=1,Tb_Activiteiten[[#Headers],[Arbeidskosten]],"")))</f>
        <v/>
      </c>
      <c r="AR1511" t="str">
        <f>IF(ISNUMBER(FIND("arbeid",Methode_Keuze)),"",IF(ISNUMBER(FIND("arbeid",Methode_Keuze)),"",IF(Tb_Activiteiten[[#This Row],[Arbeidskosten op basis van IKS]]=1,Tb_Activiteiten[[#Headers],[Arbeidskosten op basis van IKS]],"")))</f>
        <v/>
      </c>
      <c r="AS1511" t="str">
        <f>IF(ISNUMBER(FIND("overige",Methode_Keuze)),"",IF(Tb_Activiteiten[[#This Row],[Kosten derden exclusief btw]]=1,Tb_Activiteiten[[#Headers],[Kosten derden exclusief btw]],""))</f>
        <v/>
      </c>
      <c r="AT1511" t="str">
        <f>IF(ISNUMBER(FIND("overige",Methode_Keuze)),"",IF(Tb_Activiteiten[[#This Row],[Niet verrekenbare btw]]=1,Tb_Activiteiten[[#Headers],[Niet verrekenbare btw]],""))</f>
        <v/>
      </c>
      <c r="AU1511" t="str">
        <f>IF(ISNUMBER(FIND("overige",Methode_Keuze)),"",IF(Tb_Activiteiten[[#This Row],[Grondkosten]]=1,Tb_Activiteiten[[#Headers],[Grondkosten]],""))</f>
        <v/>
      </c>
      <c r="AV1511" t="str">
        <f>IF(ISNUMBER(FIND("overige",Methode_Keuze)),"",IF(Tb_Activiteiten[[#This Row],[Bijdrage in natura (overige)]]=1,Tb_Activiteiten[[#Headers],[Bijdrage in natura (overige)]],""))</f>
        <v/>
      </c>
      <c r="AW1511" t="str">
        <f>IF(ISNUMBER(FIND("overige",Methode_Keuze)),"",IF(Tb_Activiteiten[[#This Row],[Bijdrage in natura (vrijwilligers)]]=1,Tb_Activiteiten[[#Headers],[Bijdrage in natura (vrijwilligers)]],""))</f>
        <v/>
      </c>
      <c r="AX1511" t="str">
        <f>IF(ISNUMBER(FIND("overige",Methode_Keuze)),"",IF(Tb_Activiteiten[[#This Row],[Afschrijvingskosten]]=1,Tb_Activiteiten[[#Headers],[Afschrijvingskosten]],""))</f>
        <v/>
      </c>
      <c r="AY1511" t="str">
        <f>IF(ISNUMBER(FIND("overige",Methode_Keuze)),"",IF(Tb_Activiteiten[[#This Row],[Vergoeding]]=1,Tb_Activiteiten[[#Headers],[Vergoeding]],""))</f>
        <v/>
      </c>
      <c r="AZ1511" t="str">
        <f>IF(ISNUMBER(FIND("arbeid",Methode_Keuze)),"",IF(Tb_Activiteiten[[#This Row],[Arbeidskosten - vast tarief (excl eigen arbeid)]]=1,Tb_Activiteiten[[#Headers],[Arbeidskosten - vast tarief (excl eigen arbeid)]],""))</f>
        <v/>
      </c>
      <c r="BA1511" t="str">
        <f>IF(ISNUMBER(FIND("overige",Methode_Keuze)),"",IF(Tb_Activiteiten[[#This Row],[Overige kosten]]=1,Tb_Activiteiten[[#Headers],[Overige kosten]],""))</f>
        <v/>
      </c>
    </row>
    <row r="1512" spans="15:53" x14ac:dyDescent="0.25">
      <c r="O1512" s="56"/>
      <c r="Q1512" t="str">
        <f>IFERROR(IF(VLOOKUP(Tb_Activiteiten[[#This Row],[Openstelling]],Tb_Openstelling[],2,0)=1,1,""),"")</f>
        <v/>
      </c>
      <c r="AJ1512" s="56"/>
      <c r="AK1512" t="str">
        <f>IF(ISNUMBER(FIND("arbeid",Methode_Keuze)),"",IF(ISNUMBER(FIND("arbeid",Methode_Keuze)),"",IF(Tb_Activiteiten[[#This Row],[Loonkosten]]=1,Tb_Activiteiten[[#Headers],[Loonkosten]],"")))</f>
        <v/>
      </c>
      <c r="AL1512" t="str">
        <f>IF(ISNUMBER(FIND("arbeid",Methode_Keuze)),"",IF(ISNUMBER(FIND("arbeid",Methode_Keuze)),"",IF(Tb_Activiteiten[[#This Row],[Eigen arbeid]]=1,Tb_Activiteiten[[#Headers],[Eigen arbeid]],"")))</f>
        <v/>
      </c>
      <c r="AM1512" t="str">
        <f>IF(ISNUMBER(FIND("arbeid",Methode_Keuze)),"",IF(ISNUMBER(FIND("arbeid",Methode_Keuze)),"",IF(Tb_Activiteiten[[#This Row],[Projectmedewerker]]=1,Tb_Activiteiten[[#Headers],[Projectmedewerker]],"")))</f>
        <v/>
      </c>
      <c r="AN1512" t="str">
        <f>IF(ISNUMBER(FIND("arbeid",Methode_Keuze)),"",IF(ISNUMBER(FIND("arbeid",Methode_Keuze)),"",IF(Tb_Activiteiten[[#This Row],[Landbouwer]]=1,Tb_Activiteiten[[#Headers],[Landbouwer]],"")))</f>
        <v/>
      </c>
      <c r="AO1512" t="str">
        <f>IF(ISNUMBER(FIND("arbeid",Methode_Keuze)),"",IF(ISNUMBER(FIND("arbeid",Methode_Keuze)),"",IF(Tb_Activiteiten[[#This Row],[Adviseur]]=1,Tb_Activiteiten[[#Headers],[Adviseur]],"")))</f>
        <v/>
      </c>
      <c r="AP1512" t="str">
        <f>IF(ISNUMBER(FIND("arbeid",Methode_Keuze)),"",IF(ISNUMBER(FIND("arbeid",Methode_Keuze)),"",IF(Tb_Activiteiten[[#This Row],[Projectleider/Expert]]=1,Tb_Activiteiten[[#Headers],[Projectleider/Expert]],"")))</f>
        <v/>
      </c>
      <c r="AQ1512" t="str">
        <f>IF(ISNUMBER(FIND("arbeid",Methode_Keuze)),"",IF(ISNUMBER(FIND("arbeid",Methode_Keuze)),"",IF(Tb_Activiteiten[[#This Row],[Arbeidskosten]]=1,Tb_Activiteiten[[#Headers],[Arbeidskosten]],"")))</f>
        <v/>
      </c>
      <c r="AR1512" t="str">
        <f>IF(ISNUMBER(FIND("arbeid",Methode_Keuze)),"",IF(ISNUMBER(FIND("arbeid",Methode_Keuze)),"",IF(Tb_Activiteiten[[#This Row],[Arbeidskosten op basis van IKS]]=1,Tb_Activiteiten[[#Headers],[Arbeidskosten op basis van IKS]],"")))</f>
        <v/>
      </c>
      <c r="AS1512" t="str">
        <f>IF(ISNUMBER(FIND("overige",Methode_Keuze)),"",IF(Tb_Activiteiten[[#This Row],[Kosten derden exclusief btw]]=1,Tb_Activiteiten[[#Headers],[Kosten derden exclusief btw]],""))</f>
        <v/>
      </c>
      <c r="AT1512" t="str">
        <f>IF(ISNUMBER(FIND("overige",Methode_Keuze)),"",IF(Tb_Activiteiten[[#This Row],[Niet verrekenbare btw]]=1,Tb_Activiteiten[[#Headers],[Niet verrekenbare btw]],""))</f>
        <v/>
      </c>
      <c r="AU1512" t="str">
        <f>IF(ISNUMBER(FIND("overige",Methode_Keuze)),"",IF(Tb_Activiteiten[[#This Row],[Grondkosten]]=1,Tb_Activiteiten[[#Headers],[Grondkosten]],""))</f>
        <v/>
      </c>
      <c r="AV1512" t="str">
        <f>IF(ISNUMBER(FIND("overige",Methode_Keuze)),"",IF(Tb_Activiteiten[[#This Row],[Bijdrage in natura (overige)]]=1,Tb_Activiteiten[[#Headers],[Bijdrage in natura (overige)]],""))</f>
        <v/>
      </c>
      <c r="AW1512" t="str">
        <f>IF(ISNUMBER(FIND("overige",Methode_Keuze)),"",IF(Tb_Activiteiten[[#This Row],[Bijdrage in natura (vrijwilligers)]]=1,Tb_Activiteiten[[#Headers],[Bijdrage in natura (vrijwilligers)]],""))</f>
        <v/>
      </c>
      <c r="AX1512" t="str">
        <f>IF(ISNUMBER(FIND("overige",Methode_Keuze)),"",IF(Tb_Activiteiten[[#This Row],[Afschrijvingskosten]]=1,Tb_Activiteiten[[#Headers],[Afschrijvingskosten]],""))</f>
        <v/>
      </c>
      <c r="AY1512" t="str">
        <f>IF(ISNUMBER(FIND("overige",Methode_Keuze)),"",IF(Tb_Activiteiten[[#This Row],[Vergoeding]]=1,Tb_Activiteiten[[#Headers],[Vergoeding]],""))</f>
        <v/>
      </c>
      <c r="AZ1512" t="str">
        <f>IF(ISNUMBER(FIND("arbeid",Methode_Keuze)),"",IF(Tb_Activiteiten[[#This Row],[Arbeidskosten - vast tarief (excl eigen arbeid)]]=1,Tb_Activiteiten[[#Headers],[Arbeidskosten - vast tarief (excl eigen arbeid)]],""))</f>
        <v/>
      </c>
      <c r="BA1512" t="str">
        <f>IF(ISNUMBER(FIND("overige",Methode_Keuze)),"",IF(Tb_Activiteiten[[#This Row],[Overige kosten]]=1,Tb_Activiteiten[[#Headers],[Overige kosten]],""))</f>
        <v/>
      </c>
    </row>
    <row r="1513" spans="15:53" x14ac:dyDescent="0.25">
      <c r="O1513" s="56"/>
      <c r="Q1513" t="str">
        <f>IFERROR(IF(VLOOKUP(Tb_Activiteiten[[#This Row],[Openstelling]],Tb_Openstelling[],2,0)=1,1,""),"")</f>
        <v/>
      </c>
      <c r="AJ1513" s="56"/>
      <c r="AK1513" t="str">
        <f>IF(ISNUMBER(FIND("arbeid",Methode_Keuze)),"",IF(ISNUMBER(FIND("arbeid",Methode_Keuze)),"",IF(Tb_Activiteiten[[#This Row],[Loonkosten]]=1,Tb_Activiteiten[[#Headers],[Loonkosten]],"")))</f>
        <v/>
      </c>
      <c r="AL1513" t="str">
        <f>IF(ISNUMBER(FIND("arbeid",Methode_Keuze)),"",IF(ISNUMBER(FIND("arbeid",Methode_Keuze)),"",IF(Tb_Activiteiten[[#This Row],[Eigen arbeid]]=1,Tb_Activiteiten[[#Headers],[Eigen arbeid]],"")))</f>
        <v/>
      </c>
      <c r="AM1513" t="str">
        <f>IF(ISNUMBER(FIND("arbeid",Methode_Keuze)),"",IF(ISNUMBER(FIND("arbeid",Methode_Keuze)),"",IF(Tb_Activiteiten[[#This Row],[Projectmedewerker]]=1,Tb_Activiteiten[[#Headers],[Projectmedewerker]],"")))</f>
        <v/>
      </c>
      <c r="AN1513" t="str">
        <f>IF(ISNUMBER(FIND("arbeid",Methode_Keuze)),"",IF(ISNUMBER(FIND("arbeid",Methode_Keuze)),"",IF(Tb_Activiteiten[[#This Row],[Landbouwer]]=1,Tb_Activiteiten[[#Headers],[Landbouwer]],"")))</f>
        <v/>
      </c>
      <c r="AO1513" t="str">
        <f>IF(ISNUMBER(FIND("arbeid",Methode_Keuze)),"",IF(ISNUMBER(FIND("arbeid",Methode_Keuze)),"",IF(Tb_Activiteiten[[#This Row],[Adviseur]]=1,Tb_Activiteiten[[#Headers],[Adviseur]],"")))</f>
        <v/>
      </c>
      <c r="AP1513" t="str">
        <f>IF(ISNUMBER(FIND("arbeid",Methode_Keuze)),"",IF(ISNUMBER(FIND("arbeid",Methode_Keuze)),"",IF(Tb_Activiteiten[[#This Row],[Projectleider/Expert]]=1,Tb_Activiteiten[[#Headers],[Projectleider/Expert]],"")))</f>
        <v/>
      </c>
      <c r="AQ1513" t="str">
        <f>IF(ISNUMBER(FIND("arbeid",Methode_Keuze)),"",IF(ISNUMBER(FIND("arbeid",Methode_Keuze)),"",IF(Tb_Activiteiten[[#This Row],[Arbeidskosten]]=1,Tb_Activiteiten[[#Headers],[Arbeidskosten]],"")))</f>
        <v/>
      </c>
      <c r="AR1513" t="str">
        <f>IF(ISNUMBER(FIND("arbeid",Methode_Keuze)),"",IF(ISNUMBER(FIND("arbeid",Methode_Keuze)),"",IF(Tb_Activiteiten[[#This Row],[Arbeidskosten op basis van IKS]]=1,Tb_Activiteiten[[#Headers],[Arbeidskosten op basis van IKS]],"")))</f>
        <v/>
      </c>
      <c r="AS1513" t="str">
        <f>IF(ISNUMBER(FIND("overige",Methode_Keuze)),"",IF(Tb_Activiteiten[[#This Row],[Kosten derden exclusief btw]]=1,Tb_Activiteiten[[#Headers],[Kosten derden exclusief btw]],""))</f>
        <v/>
      </c>
      <c r="AT1513" t="str">
        <f>IF(ISNUMBER(FIND("overige",Methode_Keuze)),"",IF(Tb_Activiteiten[[#This Row],[Niet verrekenbare btw]]=1,Tb_Activiteiten[[#Headers],[Niet verrekenbare btw]],""))</f>
        <v/>
      </c>
      <c r="AU1513" t="str">
        <f>IF(ISNUMBER(FIND("overige",Methode_Keuze)),"",IF(Tb_Activiteiten[[#This Row],[Grondkosten]]=1,Tb_Activiteiten[[#Headers],[Grondkosten]],""))</f>
        <v/>
      </c>
      <c r="AV1513" t="str">
        <f>IF(ISNUMBER(FIND("overige",Methode_Keuze)),"",IF(Tb_Activiteiten[[#This Row],[Bijdrage in natura (overige)]]=1,Tb_Activiteiten[[#Headers],[Bijdrage in natura (overige)]],""))</f>
        <v/>
      </c>
      <c r="AW1513" t="str">
        <f>IF(ISNUMBER(FIND("overige",Methode_Keuze)),"",IF(Tb_Activiteiten[[#This Row],[Bijdrage in natura (vrijwilligers)]]=1,Tb_Activiteiten[[#Headers],[Bijdrage in natura (vrijwilligers)]],""))</f>
        <v/>
      </c>
      <c r="AX1513" t="str">
        <f>IF(ISNUMBER(FIND("overige",Methode_Keuze)),"",IF(Tb_Activiteiten[[#This Row],[Afschrijvingskosten]]=1,Tb_Activiteiten[[#Headers],[Afschrijvingskosten]],""))</f>
        <v/>
      </c>
      <c r="AY1513" t="str">
        <f>IF(ISNUMBER(FIND("overige",Methode_Keuze)),"",IF(Tb_Activiteiten[[#This Row],[Vergoeding]]=1,Tb_Activiteiten[[#Headers],[Vergoeding]],""))</f>
        <v/>
      </c>
      <c r="AZ1513" t="str">
        <f>IF(ISNUMBER(FIND("arbeid",Methode_Keuze)),"",IF(Tb_Activiteiten[[#This Row],[Arbeidskosten - vast tarief (excl eigen arbeid)]]=1,Tb_Activiteiten[[#Headers],[Arbeidskosten - vast tarief (excl eigen arbeid)]],""))</f>
        <v/>
      </c>
      <c r="BA1513" t="str">
        <f>IF(ISNUMBER(FIND("overige",Methode_Keuze)),"",IF(Tb_Activiteiten[[#This Row],[Overige kosten]]=1,Tb_Activiteiten[[#Headers],[Overige kosten]],""))</f>
        <v/>
      </c>
    </row>
    <row r="1514" spans="15:53" x14ac:dyDescent="0.25">
      <c r="O1514" s="56"/>
      <c r="Q1514" t="str">
        <f>IFERROR(IF(VLOOKUP(Tb_Activiteiten[[#This Row],[Openstelling]],Tb_Openstelling[],2,0)=1,1,""),"")</f>
        <v/>
      </c>
      <c r="AJ1514" s="56"/>
      <c r="AK1514" t="str">
        <f>IF(ISNUMBER(FIND("arbeid",Methode_Keuze)),"",IF(ISNUMBER(FIND("arbeid",Methode_Keuze)),"",IF(Tb_Activiteiten[[#This Row],[Loonkosten]]=1,Tb_Activiteiten[[#Headers],[Loonkosten]],"")))</f>
        <v/>
      </c>
      <c r="AL1514" t="str">
        <f>IF(ISNUMBER(FIND("arbeid",Methode_Keuze)),"",IF(ISNUMBER(FIND("arbeid",Methode_Keuze)),"",IF(Tb_Activiteiten[[#This Row],[Eigen arbeid]]=1,Tb_Activiteiten[[#Headers],[Eigen arbeid]],"")))</f>
        <v/>
      </c>
      <c r="AM1514" t="str">
        <f>IF(ISNUMBER(FIND("arbeid",Methode_Keuze)),"",IF(ISNUMBER(FIND("arbeid",Methode_Keuze)),"",IF(Tb_Activiteiten[[#This Row],[Projectmedewerker]]=1,Tb_Activiteiten[[#Headers],[Projectmedewerker]],"")))</f>
        <v/>
      </c>
      <c r="AN1514" t="str">
        <f>IF(ISNUMBER(FIND("arbeid",Methode_Keuze)),"",IF(ISNUMBER(FIND("arbeid",Methode_Keuze)),"",IF(Tb_Activiteiten[[#This Row],[Landbouwer]]=1,Tb_Activiteiten[[#Headers],[Landbouwer]],"")))</f>
        <v/>
      </c>
      <c r="AO1514" t="str">
        <f>IF(ISNUMBER(FIND("arbeid",Methode_Keuze)),"",IF(ISNUMBER(FIND("arbeid",Methode_Keuze)),"",IF(Tb_Activiteiten[[#This Row],[Adviseur]]=1,Tb_Activiteiten[[#Headers],[Adviseur]],"")))</f>
        <v/>
      </c>
      <c r="AP1514" t="str">
        <f>IF(ISNUMBER(FIND("arbeid",Methode_Keuze)),"",IF(ISNUMBER(FIND("arbeid",Methode_Keuze)),"",IF(Tb_Activiteiten[[#This Row],[Projectleider/Expert]]=1,Tb_Activiteiten[[#Headers],[Projectleider/Expert]],"")))</f>
        <v/>
      </c>
      <c r="AQ1514" t="str">
        <f>IF(ISNUMBER(FIND("arbeid",Methode_Keuze)),"",IF(ISNUMBER(FIND("arbeid",Methode_Keuze)),"",IF(Tb_Activiteiten[[#This Row],[Arbeidskosten]]=1,Tb_Activiteiten[[#Headers],[Arbeidskosten]],"")))</f>
        <v/>
      </c>
      <c r="AR1514" t="str">
        <f>IF(ISNUMBER(FIND("arbeid",Methode_Keuze)),"",IF(ISNUMBER(FIND("arbeid",Methode_Keuze)),"",IF(Tb_Activiteiten[[#This Row],[Arbeidskosten op basis van IKS]]=1,Tb_Activiteiten[[#Headers],[Arbeidskosten op basis van IKS]],"")))</f>
        <v/>
      </c>
      <c r="AS1514" t="str">
        <f>IF(ISNUMBER(FIND("overige",Methode_Keuze)),"",IF(Tb_Activiteiten[[#This Row],[Kosten derden exclusief btw]]=1,Tb_Activiteiten[[#Headers],[Kosten derden exclusief btw]],""))</f>
        <v/>
      </c>
      <c r="AT1514" t="str">
        <f>IF(ISNUMBER(FIND("overige",Methode_Keuze)),"",IF(Tb_Activiteiten[[#This Row],[Niet verrekenbare btw]]=1,Tb_Activiteiten[[#Headers],[Niet verrekenbare btw]],""))</f>
        <v/>
      </c>
      <c r="AU1514" t="str">
        <f>IF(ISNUMBER(FIND("overige",Methode_Keuze)),"",IF(Tb_Activiteiten[[#This Row],[Grondkosten]]=1,Tb_Activiteiten[[#Headers],[Grondkosten]],""))</f>
        <v/>
      </c>
      <c r="AV1514" t="str">
        <f>IF(ISNUMBER(FIND("overige",Methode_Keuze)),"",IF(Tb_Activiteiten[[#This Row],[Bijdrage in natura (overige)]]=1,Tb_Activiteiten[[#Headers],[Bijdrage in natura (overige)]],""))</f>
        <v/>
      </c>
      <c r="AW1514" t="str">
        <f>IF(ISNUMBER(FIND("overige",Methode_Keuze)),"",IF(Tb_Activiteiten[[#This Row],[Bijdrage in natura (vrijwilligers)]]=1,Tb_Activiteiten[[#Headers],[Bijdrage in natura (vrijwilligers)]],""))</f>
        <v/>
      </c>
      <c r="AX1514" t="str">
        <f>IF(ISNUMBER(FIND("overige",Methode_Keuze)),"",IF(Tb_Activiteiten[[#This Row],[Afschrijvingskosten]]=1,Tb_Activiteiten[[#Headers],[Afschrijvingskosten]],""))</f>
        <v/>
      </c>
      <c r="AY1514" t="str">
        <f>IF(ISNUMBER(FIND("overige",Methode_Keuze)),"",IF(Tb_Activiteiten[[#This Row],[Vergoeding]]=1,Tb_Activiteiten[[#Headers],[Vergoeding]],""))</f>
        <v/>
      </c>
      <c r="AZ1514" t="str">
        <f>IF(ISNUMBER(FIND("arbeid",Methode_Keuze)),"",IF(Tb_Activiteiten[[#This Row],[Arbeidskosten - vast tarief (excl eigen arbeid)]]=1,Tb_Activiteiten[[#Headers],[Arbeidskosten - vast tarief (excl eigen arbeid)]],""))</f>
        <v/>
      </c>
      <c r="BA1514" t="str">
        <f>IF(ISNUMBER(FIND("overige",Methode_Keuze)),"",IF(Tb_Activiteiten[[#This Row],[Overige kosten]]=1,Tb_Activiteiten[[#Headers],[Overige kosten]],""))</f>
        <v/>
      </c>
    </row>
    <row r="1515" spans="15:53" x14ac:dyDescent="0.25">
      <c r="O1515" s="56"/>
      <c r="Q1515" t="str">
        <f>IFERROR(IF(VLOOKUP(Tb_Activiteiten[[#This Row],[Openstelling]],Tb_Openstelling[],2,0)=1,1,""),"")</f>
        <v/>
      </c>
      <c r="AJ1515" s="56"/>
      <c r="AK1515" t="str">
        <f>IF(ISNUMBER(FIND("arbeid",Methode_Keuze)),"",IF(ISNUMBER(FIND("arbeid",Methode_Keuze)),"",IF(Tb_Activiteiten[[#This Row],[Loonkosten]]=1,Tb_Activiteiten[[#Headers],[Loonkosten]],"")))</f>
        <v/>
      </c>
      <c r="AL1515" t="str">
        <f>IF(ISNUMBER(FIND("arbeid",Methode_Keuze)),"",IF(ISNUMBER(FIND("arbeid",Methode_Keuze)),"",IF(Tb_Activiteiten[[#This Row],[Eigen arbeid]]=1,Tb_Activiteiten[[#Headers],[Eigen arbeid]],"")))</f>
        <v/>
      </c>
      <c r="AM1515" t="str">
        <f>IF(ISNUMBER(FIND("arbeid",Methode_Keuze)),"",IF(ISNUMBER(FIND("arbeid",Methode_Keuze)),"",IF(Tb_Activiteiten[[#This Row],[Projectmedewerker]]=1,Tb_Activiteiten[[#Headers],[Projectmedewerker]],"")))</f>
        <v/>
      </c>
      <c r="AN1515" t="str">
        <f>IF(ISNUMBER(FIND("arbeid",Methode_Keuze)),"",IF(ISNUMBER(FIND("arbeid",Methode_Keuze)),"",IF(Tb_Activiteiten[[#This Row],[Landbouwer]]=1,Tb_Activiteiten[[#Headers],[Landbouwer]],"")))</f>
        <v/>
      </c>
      <c r="AO1515" t="str">
        <f>IF(ISNUMBER(FIND("arbeid",Methode_Keuze)),"",IF(ISNUMBER(FIND("arbeid",Methode_Keuze)),"",IF(Tb_Activiteiten[[#This Row],[Adviseur]]=1,Tb_Activiteiten[[#Headers],[Adviseur]],"")))</f>
        <v/>
      </c>
      <c r="AP1515" t="str">
        <f>IF(ISNUMBER(FIND("arbeid",Methode_Keuze)),"",IF(ISNUMBER(FIND("arbeid",Methode_Keuze)),"",IF(Tb_Activiteiten[[#This Row],[Projectleider/Expert]]=1,Tb_Activiteiten[[#Headers],[Projectleider/Expert]],"")))</f>
        <v/>
      </c>
      <c r="AQ1515" t="str">
        <f>IF(ISNUMBER(FIND("arbeid",Methode_Keuze)),"",IF(ISNUMBER(FIND("arbeid",Methode_Keuze)),"",IF(Tb_Activiteiten[[#This Row],[Arbeidskosten]]=1,Tb_Activiteiten[[#Headers],[Arbeidskosten]],"")))</f>
        <v/>
      </c>
      <c r="AR1515" t="str">
        <f>IF(ISNUMBER(FIND("arbeid",Methode_Keuze)),"",IF(ISNUMBER(FIND("arbeid",Methode_Keuze)),"",IF(Tb_Activiteiten[[#This Row],[Arbeidskosten op basis van IKS]]=1,Tb_Activiteiten[[#Headers],[Arbeidskosten op basis van IKS]],"")))</f>
        <v/>
      </c>
      <c r="AS1515" t="str">
        <f>IF(ISNUMBER(FIND("overige",Methode_Keuze)),"",IF(Tb_Activiteiten[[#This Row],[Kosten derden exclusief btw]]=1,Tb_Activiteiten[[#Headers],[Kosten derden exclusief btw]],""))</f>
        <v/>
      </c>
      <c r="AT1515" t="str">
        <f>IF(ISNUMBER(FIND("overige",Methode_Keuze)),"",IF(Tb_Activiteiten[[#This Row],[Niet verrekenbare btw]]=1,Tb_Activiteiten[[#Headers],[Niet verrekenbare btw]],""))</f>
        <v/>
      </c>
      <c r="AU1515" t="str">
        <f>IF(ISNUMBER(FIND("overige",Methode_Keuze)),"",IF(Tb_Activiteiten[[#This Row],[Grondkosten]]=1,Tb_Activiteiten[[#Headers],[Grondkosten]],""))</f>
        <v/>
      </c>
      <c r="AV1515" t="str">
        <f>IF(ISNUMBER(FIND("overige",Methode_Keuze)),"",IF(Tb_Activiteiten[[#This Row],[Bijdrage in natura (overige)]]=1,Tb_Activiteiten[[#Headers],[Bijdrage in natura (overige)]],""))</f>
        <v/>
      </c>
      <c r="AW1515" t="str">
        <f>IF(ISNUMBER(FIND("overige",Methode_Keuze)),"",IF(Tb_Activiteiten[[#This Row],[Bijdrage in natura (vrijwilligers)]]=1,Tb_Activiteiten[[#Headers],[Bijdrage in natura (vrijwilligers)]],""))</f>
        <v/>
      </c>
      <c r="AX1515" t="str">
        <f>IF(ISNUMBER(FIND("overige",Methode_Keuze)),"",IF(Tb_Activiteiten[[#This Row],[Afschrijvingskosten]]=1,Tb_Activiteiten[[#Headers],[Afschrijvingskosten]],""))</f>
        <v/>
      </c>
      <c r="AY1515" t="str">
        <f>IF(ISNUMBER(FIND("overige",Methode_Keuze)),"",IF(Tb_Activiteiten[[#This Row],[Vergoeding]]=1,Tb_Activiteiten[[#Headers],[Vergoeding]],""))</f>
        <v/>
      </c>
      <c r="AZ1515" t="str">
        <f>IF(ISNUMBER(FIND("arbeid",Methode_Keuze)),"",IF(Tb_Activiteiten[[#This Row],[Arbeidskosten - vast tarief (excl eigen arbeid)]]=1,Tb_Activiteiten[[#Headers],[Arbeidskosten - vast tarief (excl eigen arbeid)]],""))</f>
        <v/>
      </c>
      <c r="BA1515" t="str">
        <f>IF(ISNUMBER(FIND("overige",Methode_Keuze)),"",IF(Tb_Activiteiten[[#This Row],[Overige kosten]]=1,Tb_Activiteiten[[#Headers],[Overige kosten]],""))</f>
        <v/>
      </c>
    </row>
    <row r="1516" spans="15:53" x14ac:dyDescent="0.25">
      <c r="O1516" s="56"/>
      <c r="Q1516" t="str">
        <f>IFERROR(IF(VLOOKUP(Tb_Activiteiten[[#This Row],[Openstelling]],Tb_Openstelling[],2,0)=1,1,""),"")</f>
        <v/>
      </c>
      <c r="AJ1516" s="56"/>
      <c r="AK1516" t="str">
        <f>IF(ISNUMBER(FIND("arbeid",Methode_Keuze)),"",IF(ISNUMBER(FIND("arbeid",Methode_Keuze)),"",IF(Tb_Activiteiten[[#This Row],[Loonkosten]]=1,Tb_Activiteiten[[#Headers],[Loonkosten]],"")))</f>
        <v/>
      </c>
      <c r="AL1516" t="str">
        <f>IF(ISNUMBER(FIND("arbeid",Methode_Keuze)),"",IF(ISNUMBER(FIND("arbeid",Methode_Keuze)),"",IF(Tb_Activiteiten[[#This Row],[Eigen arbeid]]=1,Tb_Activiteiten[[#Headers],[Eigen arbeid]],"")))</f>
        <v/>
      </c>
      <c r="AM1516" t="str">
        <f>IF(ISNUMBER(FIND("arbeid",Methode_Keuze)),"",IF(ISNUMBER(FIND("arbeid",Methode_Keuze)),"",IF(Tb_Activiteiten[[#This Row],[Projectmedewerker]]=1,Tb_Activiteiten[[#Headers],[Projectmedewerker]],"")))</f>
        <v/>
      </c>
      <c r="AN1516" t="str">
        <f>IF(ISNUMBER(FIND("arbeid",Methode_Keuze)),"",IF(ISNUMBER(FIND("arbeid",Methode_Keuze)),"",IF(Tb_Activiteiten[[#This Row],[Landbouwer]]=1,Tb_Activiteiten[[#Headers],[Landbouwer]],"")))</f>
        <v/>
      </c>
      <c r="AO1516" t="str">
        <f>IF(ISNUMBER(FIND("arbeid",Methode_Keuze)),"",IF(ISNUMBER(FIND("arbeid",Methode_Keuze)),"",IF(Tb_Activiteiten[[#This Row],[Adviseur]]=1,Tb_Activiteiten[[#Headers],[Adviseur]],"")))</f>
        <v/>
      </c>
      <c r="AP1516" t="str">
        <f>IF(ISNUMBER(FIND("arbeid",Methode_Keuze)),"",IF(ISNUMBER(FIND("arbeid",Methode_Keuze)),"",IF(Tb_Activiteiten[[#This Row],[Projectleider/Expert]]=1,Tb_Activiteiten[[#Headers],[Projectleider/Expert]],"")))</f>
        <v/>
      </c>
      <c r="AQ1516" t="str">
        <f>IF(ISNUMBER(FIND("arbeid",Methode_Keuze)),"",IF(ISNUMBER(FIND("arbeid",Methode_Keuze)),"",IF(Tb_Activiteiten[[#This Row],[Arbeidskosten]]=1,Tb_Activiteiten[[#Headers],[Arbeidskosten]],"")))</f>
        <v/>
      </c>
      <c r="AR1516" t="str">
        <f>IF(ISNUMBER(FIND("arbeid",Methode_Keuze)),"",IF(ISNUMBER(FIND("arbeid",Methode_Keuze)),"",IF(Tb_Activiteiten[[#This Row],[Arbeidskosten op basis van IKS]]=1,Tb_Activiteiten[[#Headers],[Arbeidskosten op basis van IKS]],"")))</f>
        <v/>
      </c>
      <c r="AS1516" t="str">
        <f>IF(ISNUMBER(FIND("overige",Methode_Keuze)),"",IF(Tb_Activiteiten[[#This Row],[Kosten derden exclusief btw]]=1,Tb_Activiteiten[[#Headers],[Kosten derden exclusief btw]],""))</f>
        <v/>
      </c>
      <c r="AT1516" t="str">
        <f>IF(ISNUMBER(FIND("overige",Methode_Keuze)),"",IF(Tb_Activiteiten[[#This Row],[Niet verrekenbare btw]]=1,Tb_Activiteiten[[#Headers],[Niet verrekenbare btw]],""))</f>
        <v/>
      </c>
      <c r="AU1516" t="str">
        <f>IF(ISNUMBER(FIND("overige",Methode_Keuze)),"",IF(Tb_Activiteiten[[#This Row],[Grondkosten]]=1,Tb_Activiteiten[[#Headers],[Grondkosten]],""))</f>
        <v/>
      </c>
      <c r="AV1516" t="str">
        <f>IF(ISNUMBER(FIND("overige",Methode_Keuze)),"",IF(Tb_Activiteiten[[#This Row],[Bijdrage in natura (overige)]]=1,Tb_Activiteiten[[#Headers],[Bijdrage in natura (overige)]],""))</f>
        <v/>
      </c>
      <c r="AW1516" t="str">
        <f>IF(ISNUMBER(FIND("overige",Methode_Keuze)),"",IF(Tb_Activiteiten[[#This Row],[Bijdrage in natura (vrijwilligers)]]=1,Tb_Activiteiten[[#Headers],[Bijdrage in natura (vrijwilligers)]],""))</f>
        <v/>
      </c>
      <c r="AX1516" t="str">
        <f>IF(ISNUMBER(FIND("overige",Methode_Keuze)),"",IF(Tb_Activiteiten[[#This Row],[Afschrijvingskosten]]=1,Tb_Activiteiten[[#Headers],[Afschrijvingskosten]],""))</f>
        <v/>
      </c>
      <c r="AY1516" t="str">
        <f>IF(ISNUMBER(FIND("overige",Methode_Keuze)),"",IF(Tb_Activiteiten[[#This Row],[Vergoeding]]=1,Tb_Activiteiten[[#Headers],[Vergoeding]],""))</f>
        <v/>
      </c>
      <c r="AZ1516" t="str">
        <f>IF(ISNUMBER(FIND("arbeid",Methode_Keuze)),"",IF(Tb_Activiteiten[[#This Row],[Arbeidskosten - vast tarief (excl eigen arbeid)]]=1,Tb_Activiteiten[[#Headers],[Arbeidskosten - vast tarief (excl eigen arbeid)]],""))</f>
        <v/>
      </c>
      <c r="BA1516" t="str">
        <f>IF(ISNUMBER(FIND("overige",Methode_Keuze)),"",IF(Tb_Activiteiten[[#This Row],[Overige kosten]]=1,Tb_Activiteiten[[#Headers],[Overige kosten]],""))</f>
        <v/>
      </c>
    </row>
    <row r="1517" spans="15:53" x14ac:dyDescent="0.25">
      <c r="O1517" s="56"/>
      <c r="Q1517" t="str">
        <f>IFERROR(IF(VLOOKUP(Tb_Activiteiten[[#This Row],[Openstelling]],Tb_Openstelling[],2,0)=1,1,""),"")</f>
        <v/>
      </c>
      <c r="AJ1517" s="56"/>
      <c r="AK1517" t="str">
        <f>IF(ISNUMBER(FIND("arbeid",Methode_Keuze)),"",IF(ISNUMBER(FIND("arbeid",Methode_Keuze)),"",IF(Tb_Activiteiten[[#This Row],[Loonkosten]]=1,Tb_Activiteiten[[#Headers],[Loonkosten]],"")))</f>
        <v/>
      </c>
      <c r="AL1517" t="str">
        <f>IF(ISNUMBER(FIND("arbeid",Methode_Keuze)),"",IF(ISNUMBER(FIND("arbeid",Methode_Keuze)),"",IF(Tb_Activiteiten[[#This Row],[Eigen arbeid]]=1,Tb_Activiteiten[[#Headers],[Eigen arbeid]],"")))</f>
        <v/>
      </c>
      <c r="AM1517" t="str">
        <f>IF(ISNUMBER(FIND("arbeid",Methode_Keuze)),"",IF(ISNUMBER(FIND("arbeid",Methode_Keuze)),"",IF(Tb_Activiteiten[[#This Row],[Projectmedewerker]]=1,Tb_Activiteiten[[#Headers],[Projectmedewerker]],"")))</f>
        <v/>
      </c>
      <c r="AN1517" t="str">
        <f>IF(ISNUMBER(FIND("arbeid",Methode_Keuze)),"",IF(ISNUMBER(FIND("arbeid",Methode_Keuze)),"",IF(Tb_Activiteiten[[#This Row],[Landbouwer]]=1,Tb_Activiteiten[[#Headers],[Landbouwer]],"")))</f>
        <v/>
      </c>
      <c r="AO1517" t="str">
        <f>IF(ISNUMBER(FIND("arbeid",Methode_Keuze)),"",IF(ISNUMBER(FIND("arbeid",Methode_Keuze)),"",IF(Tb_Activiteiten[[#This Row],[Adviseur]]=1,Tb_Activiteiten[[#Headers],[Adviseur]],"")))</f>
        <v/>
      </c>
      <c r="AP1517" t="str">
        <f>IF(ISNUMBER(FIND("arbeid",Methode_Keuze)),"",IF(ISNUMBER(FIND("arbeid",Methode_Keuze)),"",IF(Tb_Activiteiten[[#This Row],[Projectleider/Expert]]=1,Tb_Activiteiten[[#Headers],[Projectleider/Expert]],"")))</f>
        <v/>
      </c>
      <c r="AQ1517" t="str">
        <f>IF(ISNUMBER(FIND("arbeid",Methode_Keuze)),"",IF(ISNUMBER(FIND("arbeid",Methode_Keuze)),"",IF(Tb_Activiteiten[[#This Row],[Arbeidskosten]]=1,Tb_Activiteiten[[#Headers],[Arbeidskosten]],"")))</f>
        <v/>
      </c>
      <c r="AR1517" t="str">
        <f>IF(ISNUMBER(FIND("arbeid",Methode_Keuze)),"",IF(ISNUMBER(FIND("arbeid",Methode_Keuze)),"",IF(Tb_Activiteiten[[#This Row],[Arbeidskosten op basis van IKS]]=1,Tb_Activiteiten[[#Headers],[Arbeidskosten op basis van IKS]],"")))</f>
        <v/>
      </c>
      <c r="AS1517" t="str">
        <f>IF(ISNUMBER(FIND("overige",Methode_Keuze)),"",IF(Tb_Activiteiten[[#This Row],[Kosten derden exclusief btw]]=1,Tb_Activiteiten[[#Headers],[Kosten derden exclusief btw]],""))</f>
        <v/>
      </c>
      <c r="AT1517" t="str">
        <f>IF(ISNUMBER(FIND("overige",Methode_Keuze)),"",IF(Tb_Activiteiten[[#This Row],[Niet verrekenbare btw]]=1,Tb_Activiteiten[[#Headers],[Niet verrekenbare btw]],""))</f>
        <v/>
      </c>
      <c r="AU1517" t="str">
        <f>IF(ISNUMBER(FIND("overige",Methode_Keuze)),"",IF(Tb_Activiteiten[[#This Row],[Grondkosten]]=1,Tb_Activiteiten[[#Headers],[Grondkosten]],""))</f>
        <v/>
      </c>
      <c r="AV1517" t="str">
        <f>IF(ISNUMBER(FIND("overige",Methode_Keuze)),"",IF(Tb_Activiteiten[[#This Row],[Bijdrage in natura (overige)]]=1,Tb_Activiteiten[[#Headers],[Bijdrage in natura (overige)]],""))</f>
        <v/>
      </c>
      <c r="AW1517" t="str">
        <f>IF(ISNUMBER(FIND("overige",Methode_Keuze)),"",IF(Tb_Activiteiten[[#This Row],[Bijdrage in natura (vrijwilligers)]]=1,Tb_Activiteiten[[#Headers],[Bijdrage in natura (vrijwilligers)]],""))</f>
        <v/>
      </c>
      <c r="AX1517" t="str">
        <f>IF(ISNUMBER(FIND("overige",Methode_Keuze)),"",IF(Tb_Activiteiten[[#This Row],[Afschrijvingskosten]]=1,Tb_Activiteiten[[#Headers],[Afschrijvingskosten]],""))</f>
        <v/>
      </c>
      <c r="AY1517" t="str">
        <f>IF(ISNUMBER(FIND("overige",Methode_Keuze)),"",IF(Tb_Activiteiten[[#This Row],[Vergoeding]]=1,Tb_Activiteiten[[#Headers],[Vergoeding]],""))</f>
        <v/>
      </c>
      <c r="AZ1517" t="str">
        <f>IF(ISNUMBER(FIND("arbeid",Methode_Keuze)),"",IF(Tb_Activiteiten[[#This Row],[Arbeidskosten - vast tarief (excl eigen arbeid)]]=1,Tb_Activiteiten[[#Headers],[Arbeidskosten - vast tarief (excl eigen arbeid)]],""))</f>
        <v/>
      </c>
      <c r="BA1517" t="str">
        <f>IF(ISNUMBER(FIND("overige",Methode_Keuze)),"",IF(Tb_Activiteiten[[#This Row],[Overige kosten]]=1,Tb_Activiteiten[[#Headers],[Overige kosten]],""))</f>
        <v/>
      </c>
    </row>
    <row r="1518" spans="15:53" x14ac:dyDescent="0.25">
      <c r="O1518" s="56"/>
      <c r="Q1518" t="str">
        <f>IFERROR(IF(VLOOKUP(Tb_Activiteiten[[#This Row],[Openstelling]],Tb_Openstelling[],2,0)=1,1,""),"")</f>
        <v/>
      </c>
      <c r="AJ1518" s="56"/>
      <c r="AK1518" t="str">
        <f>IF(ISNUMBER(FIND("arbeid",Methode_Keuze)),"",IF(ISNUMBER(FIND("arbeid",Methode_Keuze)),"",IF(Tb_Activiteiten[[#This Row],[Loonkosten]]=1,Tb_Activiteiten[[#Headers],[Loonkosten]],"")))</f>
        <v/>
      </c>
      <c r="AL1518" t="str">
        <f>IF(ISNUMBER(FIND("arbeid",Methode_Keuze)),"",IF(ISNUMBER(FIND("arbeid",Methode_Keuze)),"",IF(Tb_Activiteiten[[#This Row],[Eigen arbeid]]=1,Tb_Activiteiten[[#Headers],[Eigen arbeid]],"")))</f>
        <v/>
      </c>
      <c r="AM1518" t="str">
        <f>IF(ISNUMBER(FIND("arbeid",Methode_Keuze)),"",IF(ISNUMBER(FIND("arbeid",Methode_Keuze)),"",IF(Tb_Activiteiten[[#This Row],[Projectmedewerker]]=1,Tb_Activiteiten[[#Headers],[Projectmedewerker]],"")))</f>
        <v/>
      </c>
      <c r="AN1518" t="str">
        <f>IF(ISNUMBER(FIND("arbeid",Methode_Keuze)),"",IF(ISNUMBER(FIND("arbeid",Methode_Keuze)),"",IF(Tb_Activiteiten[[#This Row],[Landbouwer]]=1,Tb_Activiteiten[[#Headers],[Landbouwer]],"")))</f>
        <v/>
      </c>
      <c r="AO1518" t="str">
        <f>IF(ISNUMBER(FIND("arbeid",Methode_Keuze)),"",IF(ISNUMBER(FIND("arbeid",Methode_Keuze)),"",IF(Tb_Activiteiten[[#This Row],[Adviseur]]=1,Tb_Activiteiten[[#Headers],[Adviseur]],"")))</f>
        <v/>
      </c>
      <c r="AP1518" t="str">
        <f>IF(ISNUMBER(FIND("arbeid",Methode_Keuze)),"",IF(ISNUMBER(FIND("arbeid",Methode_Keuze)),"",IF(Tb_Activiteiten[[#This Row],[Projectleider/Expert]]=1,Tb_Activiteiten[[#Headers],[Projectleider/Expert]],"")))</f>
        <v/>
      </c>
      <c r="AQ1518" t="str">
        <f>IF(ISNUMBER(FIND("arbeid",Methode_Keuze)),"",IF(ISNUMBER(FIND("arbeid",Methode_Keuze)),"",IF(Tb_Activiteiten[[#This Row],[Arbeidskosten]]=1,Tb_Activiteiten[[#Headers],[Arbeidskosten]],"")))</f>
        <v/>
      </c>
      <c r="AR1518" t="str">
        <f>IF(ISNUMBER(FIND("arbeid",Methode_Keuze)),"",IF(ISNUMBER(FIND("arbeid",Methode_Keuze)),"",IF(Tb_Activiteiten[[#This Row],[Arbeidskosten op basis van IKS]]=1,Tb_Activiteiten[[#Headers],[Arbeidskosten op basis van IKS]],"")))</f>
        <v/>
      </c>
      <c r="AS1518" t="str">
        <f>IF(ISNUMBER(FIND("overige",Methode_Keuze)),"",IF(Tb_Activiteiten[[#This Row],[Kosten derden exclusief btw]]=1,Tb_Activiteiten[[#Headers],[Kosten derden exclusief btw]],""))</f>
        <v/>
      </c>
      <c r="AT1518" t="str">
        <f>IF(ISNUMBER(FIND("overige",Methode_Keuze)),"",IF(Tb_Activiteiten[[#This Row],[Niet verrekenbare btw]]=1,Tb_Activiteiten[[#Headers],[Niet verrekenbare btw]],""))</f>
        <v/>
      </c>
      <c r="AU1518" t="str">
        <f>IF(ISNUMBER(FIND("overige",Methode_Keuze)),"",IF(Tb_Activiteiten[[#This Row],[Grondkosten]]=1,Tb_Activiteiten[[#Headers],[Grondkosten]],""))</f>
        <v/>
      </c>
      <c r="AV1518" t="str">
        <f>IF(ISNUMBER(FIND("overige",Methode_Keuze)),"",IF(Tb_Activiteiten[[#This Row],[Bijdrage in natura (overige)]]=1,Tb_Activiteiten[[#Headers],[Bijdrage in natura (overige)]],""))</f>
        <v/>
      </c>
      <c r="AW1518" t="str">
        <f>IF(ISNUMBER(FIND("overige",Methode_Keuze)),"",IF(Tb_Activiteiten[[#This Row],[Bijdrage in natura (vrijwilligers)]]=1,Tb_Activiteiten[[#Headers],[Bijdrage in natura (vrijwilligers)]],""))</f>
        <v/>
      </c>
      <c r="AX1518" t="str">
        <f>IF(ISNUMBER(FIND("overige",Methode_Keuze)),"",IF(Tb_Activiteiten[[#This Row],[Afschrijvingskosten]]=1,Tb_Activiteiten[[#Headers],[Afschrijvingskosten]],""))</f>
        <v/>
      </c>
      <c r="AY1518" t="str">
        <f>IF(ISNUMBER(FIND("overige",Methode_Keuze)),"",IF(Tb_Activiteiten[[#This Row],[Vergoeding]]=1,Tb_Activiteiten[[#Headers],[Vergoeding]],""))</f>
        <v/>
      </c>
      <c r="AZ1518" t="str">
        <f>IF(ISNUMBER(FIND("arbeid",Methode_Keuze)),"",IF(Tb_Activiteiten[[#This Row],[Arbeidskosten - vast tarief (excl eigen arbeid)]]=1,Tb_Activiteiten[[#Headers],[Arbeidskosten - vast tarief (excl eigen arbeid)]],""))</f>
        <v/>
      </c>
      <c r="BA1518" t="str">
        <f>IF(ISNUMBER(FIND("overige",Methode_Keuze)),"",IF(Tb_Activiteiten[[#This Row],[Overige kosten]]=1,Tb_Activiteiten[[#Headers],[Overige kosten]],""))</f>
        <v/>
      </c>
    </row>
    <row r="1519" spans="15:53" x14ac:dyDescent="0.25">
      <c r="O1519" s="56"/>
      <c r="Q1519" t="str">
        <f>IFERROR(IF(VLOOKUP(Tb_Activiteiten[[#This Row],[Openstelling]],Tb_Openstelling[],2,0)=1,1,""),"")</f>
        <v/>
      </c>
      <c r="AJ1519" s="56"/>
      <c r="AK1519" t="str">
        <f>IF(ISNUMBER(FIND("arbeid",Methode_Keuze)),"",IF(ISNUMBER(FIND("arbeid",Methode_Keuze)),"",IF(Tb_Activiteiten[[#This Row],[Loonkosten]]=1,Tb_Activiteiten[[#Headers],[Loonkosten]],"")))</f>
        <v/>
      </c>
      <c r="AL1519" t="str">
        <f>IF(ISNUMBER(FIND("arbeid",Methode_Keuze)),"",IF(ISNUMBER(FIND("arbeid",Methode_Keuze)),"",IF(Tb_Activiteiten[[#This Row],[Eigen arbeid]]=1,Tb_Activiteiten[[#Headers],[Eigen arbeid]],"")))</f>
        <v/>
      </c>
      <c r="AM1519" t="str">
        <f>IF(ISNUMBER(FIND("arbeid",Methode_Keuze)),"",IF(ISNUMBER(FIND("arbeid",Methode_Keuze)),"",IF(Tb_Activiteiten[[#This Row],[Projectmedewerker]]=1,Tb_Activiteiten[[#Headers],[Projectmedewerker]],"")))</f>
        <v/>
      </c>
      <c r="AN1519" t="str">
        <f>IF(ISNUMBER(FIND("arbeid",Methode_Keuze)),"",IF(ISNUMBER(FIND("arbeid",Methode_Keuze)),"",IF(Tb_Activiteiten[[#This Row],[Landbouwer]]=1,Tb_Activiteiten[[#Headers],[Landbouwer]],"")))</f>
        <v/>
      </c>
      <c r="AO1519" t="str">
        <f>IF(ISNUMBER(FIND("arbeid",Methode_Keuze)),"",IF(ISNUMBER(FIND("arbeid",Methode_Keuze)),"",IF(Tb_Activiteiten[[#This Row],[Adviseur]]=1,Tb_Activiteiten[[#Headers],[Adviseur]],"")))</f>
        <v/>
      </c>
      <c r="AP1519" t="str">
        <f>IF(ISNUMBER(FIND("arbeid",Methode_Keuze)),"",IF(ISNUMBER(FIND("arbeid",Methode_Keuze)),"",IF(Tb_Activiteiten[[#This Row],[Projectleider/Expert]]=1,Tb_Activiteiten[[#Headers],[Projectleider/Expert]],"")))</f>
        <v/>
      </c>
      <c r="AQ1519" t="str">
        <f>IF(ISNUMBER(FIND("arbeid",Methode_Keuze)),"",IF(ISNUMBER(FIND("arbeid",Methode_Keuze)),"",IF(Tb_Activiteiten[[#This Row],[Arbeidskosten]]=1,Tb_Activiteiten[[#Headers],[Arbeidskosten]],"")))</f>
        <v/>
      </c>
      <c r="AR1519" t="str">
        <f>IF(ISNUMBER(FIND("arbeid",Methode_Keuze)),"",IF(ISNUMBER(FIND("arbeid",Methode_Keuze)),"",IF(Tb_Activiteiten[[#This Row],[Arbeidskosten op basis van IKS]]=1,Tb_Activiteiten[[#Headers],[Arbeidskosten op basis van IKS]],"")))</f>
        <v/>
      </c>
      <c r="AS1519" t="str">
        <f>IF(ISNUMBER(FIND("overige",Methode_Keuze)),"",IF(Tb_Activiteiten[[#This Row],[Kosten derden exclusief btw]]=1,Tb_Activiteiten[[#Headers],[Kosten derden exclusief btw]],""))</f>
        <v/>
      </c>
      <c r="AT1519" t="str">
        <f>IF(ISNUMBER(FIND("overige",Methode_Keuze)),"",IF(Tb_Activiteiten[[#This Row],[Niet verrekenbare btw]]=1,Tb_Activiteiten[[#Headers],[Niet verrekenbare btw]],""))</f>
        <v/>
      </c>
      <c r="AU1519" t="str">
        <f>IF(ISNUMBER(FIND("overige",Methode_Keuze)),"",IF(Tb_Activiteiten[[#This Row],[Grondkosten]]=1,Tb_Activiteiten[[#Headers],[Grondkosten]],""))</f>
        <v/>
      </c>
      <c r="AV1519" t="str">
        <f>IF(ISNUMBER(FIND("overige",Methode_Keuze)),"",IF(Tb_Activiteiten[[#This Row],[Bijdrage in natura (overige)]]=1,Tb_Activiteiten[[#Headers],[Bijdrage in natura (overige)]],""))</f>
        <v/>
      </c>
      <c r="AW1519" t="str">
        <f>IF(ISNUMBER(FIND("overige",Methode_Keuze)),"",IF(Tb_Activiteiten[[#This Row],[Bijdrage in natura (vrijwilligers)]]=1,Tb_Activiteiten[[#Headers],[Bijdrage in natura (vrijwilligers)]],""))</f>
        <v/>
      </c>
      <c r="AX1519" t="str">
        <f>IF(ISNUMBER(FIND("overige",Methode_Keuze)),"",IF(Tb_Activiteiten[[#This Row],[Afschrijvingskosten]]=1,Tb_Activiteiten[[#Headers],[Afschrijvingskosten]],""))</f>
        <v/>
      </c>
      <c r="AY1519" t="str">
        <f>IF(ISNUMBER(FIND("overige",Methode_Keuze)),"",IF(Tb_Activiteiten[[#This Row],[Vergoeding]]=1,Tb_Activiteiten[[#Headers],[Vergoeding]],""))</f>
        <v/>
      </c>
      <c r="AZ1519" t="str">
        <f>IF(ISNUMBER(FIND("arbeid",Methode_Keuze)),"",IF(Tb_Activiteiten[[#This Row],[Arbeidskosten - vast tarief (excl eigen arbeid)]]=1,Tb_Activiteiten[[#Headers],[Arbeidskosten - vast tarief (excl eigen arbeid)]],""))</f>
        <v/>
      </c>
      <c r="BA1519" t="str">
        <f>IF(ISNUMBER(FIND("overige",Methode_Keuze)),"",IF(Tb_Activiteiten[[#This Row],[Overige kosten]]=1,Tb_Activiteiten[[#Headers],[Overige kosten]],""))</f>
        <v/>
      </c>
    </row>
    <row r="1520" spans="15:53" x14ac:dyDescent="0.25">
      <c r="O1520" s="56"/>
      <c r="Q1520" t="str">
        <f>IFERROR(IF(VLOOKUP(Tb_Activiteiten[[#This Row],[Openstelling]],Tb_Openstelling[],2,0)=1,1,""),"")</f>
        <v/>
      </c>
      <c r="AJ1520" s="56"/>
      <c r="AK1520" t="str">
        <f>IF(ISNUMBER(FIND("arbeid",Methode_Keuze)),"",IF(ISNUMBER(FIND("arbeid",Methode_Keuze)),"",IF(Tb_Activiteiten[[#This Row],[Loonkosten]]=1,Tb_Activiteiten[[#Headers],[Loonkosten]],"")))</f>
        <v/>
      </c>
      <c r="AL1520" t="str">
        <f>IF(ISNUMBER(FIND("arbeid",Methode_Keuze)),"",IF(ISNUMBER(FIND("arbeid",Methode_Keuze)),"",IF(Tb_Activiteiten[[#This Row],[Eigen arbeid]]=1,Tb_Activiteiten[[#Headers],[Eigen arbeid]],"")))</f>
        <v/>
      </c>
      <c r="AM1520" t="str">
        <f>IF(ISNUMBER(FIND("arbeid",Methode_Keuze)),"",IF(ISNUMBER(FIND("arbeid",Methode_Keuze)),"",IF(Tb_Activiteiten[[#This Row],[Projectmedewerker]]=1,Tb_Activiteiten[[#Headers],[Projectmedewerker]],"")))</f>
        <v/>
      </c>
      <c r="AN1520" t="str">
        <f>IF(ISNUMBER(FIND("arbeid",Methode_Keuze)),"",IF(ISNUMBER(FIND("arbeid",Methode_Keuze)),"",IF(Tb_Activiteiten[[#This Row],[Landbouwer]]=1,Tb_Activiteiten[[#Headers],[Landbouwer]],"")))</f>
        <v/>
      </c>
      <c r="AO1520" t="str">
        <f>IF(ISNUMBER(FIND("arbeid",Methode_Keuze)),"",IF(ISNUMBER(FIND("arbeid",Methode_Keuze)),"",IF(Tb_Activiteiten[[#This Row],[Adviseur]]=1,Tb_Activiteiten[[#Headers],[Adviseur]],"")))</f>
        <v/>
      </c>
      <c r="AP1520" t="str">
        <f>IF(ISNUMBER(FIND("arbeid",Methode_Keuze)),"",IF(ISNUMBER(FIND("arbeid",Methode_Keuze)),"",IF(Tb_Activiteiten[[#This Row],[Projectleider/Expert]]=1,Tb_Activiteiten[[#Headers],[Projectleider/Expert]],"")))</f>
        <v/>
      </c>
      <c r="AQ1520" t="str">
        <f>IF(ISNUMBER(FIND("arbeid",Methode_Keuze)),"",IF(ISNUMBER(FIND("arbeid",Methode_Keuze)),"",IF(Tb_Activiteiten[[#This Row],[Arbeidskosten]]=1,Tb_Activiteiten[[#Headers],[Arbeidskosten]],"")))</f>
        <v/>
      </c>
      <c r="AR1520" t="str">
        <f>IF(ISNUMBER(FIND("arbeid",Methode_Keuze)),"",IF(ISNUMBER(FIND("arbeid",Methode_Keuze)),"",IF(Tb_Activiteiten[[#This Row],[Arbeidskosten op basis van IKS]]=1,Tb_Activiteiten[[#Headers],[Arbeidskosten op basis van IKS]],"")))</f>
        <v/>
      </c>
      <c r="AS1520" t="str">
        <f>IF(ISNUMBER(FIND("overige",Methode_Keuze)),"",IF(Tb_Activiteiten[[#This Row],[Kosten derden exclusief btw]]=1,Tb_Activiteiten[[#Headers],[Kosten derden exclusief btw]],""))</f>
        <v/>
      </c>
      <c r="AT1520" t="str">
        <f>IF(ISNUMBER(FIND("overige",Methode_Keuze)),"",IF(Tb_Activiteiten[[#This Row],[Niet verrekenbare btw]]=1,Tb_Activiteiten[[#Headers],[Niet verrekenbare btw]],""))</f>
        <v/>
      </c>
      <c r="AU1520" t="str">
        <f>IF(ISNUMBER(FIND("overige",Methode_Keuze)),"",IF(Tb_Activiteiten[[#This Row],[Grondkosten]]=1,Tb_Activiteiten[[#Headers],[Grondkosten]],""))</f>
        <v/>
      </c>
      <c r="AV1520" t="str">
        <f>IF(ISNUMBER(FIND("overige",Methode_Keuze)),"",IF(Tb_Activiteiten[[#This Row],[Bijdrage in natura (overige)]]=1,Tb_Activiteiten[[#Headers],[Bijdrage in natura (overige)]],""))</f>
        <v/>
      </c>
      <c r="AW1520" t="str">
        <f>IF(ISNUMBER(FIND("overige",Methode_Keuze)),"",IF(Tb_Activiteiten[[#This Row],[Bijdrage in natura (vrijwilligers)]]=1,Tb_Activiteiten[[#Headers],[Bijdrage in natura (vrijwilligers)]],""))</f>
        <v/>
      </c>
      <c r="AX1520" t="str">
        <f>IF(ISNUMBER(FIND("overige",Methode_Keuze)),"",IF(Tb_Activiteiten[[#This Row],[Afschrijvingskosten]]=1,Tb_Activiteiten[[#Headers],[Afschrijvingskosten]],""))</f>
        <v/>
      </c>
      <c r="AY1520" t="str">
        <f>IF(ISNUMBER(FIND("overige",Methode_Keuze)),"",IF(Tb_Activiteiten[[#This Row],[Vergoeding]]=1,Tb_Activiteiten[[#Headers],[Vergoeding]],""))</f>
        <v/>
      </c>
      <c r="AZ1520" t="str">
        <f>IF(ISNUMBER(FIND("arbeid",Methode_Keuze)),"",IF(Tb_Activiteiten[[#This Row],[Arbeidskosten - vast tarief (excl eigen arbeid)]]=1,Tb_Activiteiten[[#Headers],[Arbeidskosten - vast tarief (excl eigen arbeid)]],""))</f>
        <v/>
      </c>
      <c r="BA1520" t="str">
        <f>IF(ISNUMBER(FIND("overige",Methode_Keuze)),"",IF(Tb_Activiteiten[[#This Row],[Overige kosten]]=1,Tb_Activiteiten[[#Headers],[Overige kosten]],""))</f>
        <v/>
      </c>
    </row>
    <row r="1521" spans="15:53" x14ac:dyDescent="0.25">
      <c r="O1521" s="56"/>
      <c r="Q1521" t="str">
        <f>IFERROR(IF(VLOOKUP(Tb_Activiteiten[[#This Row],[Openstelling]],Tb_Openstelling[],2,0)=1,1,""),"")</f>
        <v/>
      </c>
      <c r="AJ1521" s="56"/>
      <c r="AK1521" t="str">
        <f>IF(ISNUMBER(FIND("arbeid",Methode_Keuze)),"",IF(ISNUMBER(FIND("arbeid",Methode_Keuze)),"",IF(Tb_Activiteiten[[#This Row],[Loonkosten]]=1,Tb_Activiteiten[[#Headers],[Loonkosten]],"")))</f>
        <v/>
      </c>
      <c r="AL1521" t="str">
        <f>IF(ISNUMBER(FIND("arbeid",Methode_Keuze)),"",IF(ISNUMBER(FIND("arbeid",Methode_Keuze)),"",IF(Tb_Activiteiten[[#This Row],[Eigen arbeid]]=1,Tb_Activiteiten[[#Headers],[Eigen arbeid]],"")))</f>
        <v/>
      </c>
      <c r="AM1521" t="str">
        <f>IF(ISNUMBER(FIND("arbeid",Methode_Keuze)),"",IF(ISNUMBER(FIND("arbeid",Methode_Keuze)),"",IF(Tb_Activiteiten[[#This Row],[Projectmedewerker]]=1,Tb_Activiteiten[[#Headers],[Projectmedewerker]],"")))</f>
        <v/>
      </c>
      <c r="AN1521" t="str">
        <f>IF(ISNUMBER(FIND("arbeid",Methode_Keuze)),"",IF(ISNUMBER(FIND("arbeid",Methode_Keuze)),"",IF(Tb_Activiteiten[[#This Row],[Landbouwer]]=1,Tb_Activiteiten[[#Headers],[Landbouwer]],"")))</f>
        <v/>
      </c>
      <c r="AO1521" t="str">
        <f>IF(ISNUMBER(FIND("arbeid",Methode_Keuze)),"",IF(ISNUMBER(FIND("arbeid",Methode_Keuze)),"",IF(Tb_Activiteiten[[#This Row],[Adviseur]]=1,Tb_Activiteiten[[#Headers],[Adviseur]],"")))</f>
        <v/>
      </c>
      <c r="AP1521" t="str">
        <f>IF(ISNUMBER(FIND("arbeid",Methode_Keuze)),"",IF(ISNUMBER(FIND("arbeid",Methode_Keuze)),"",IF(Tb_Activiteiten[[#This Row],[Projectleider/Expert]]=1,Tb_Activiteiten[[#Headers],[Projectleider/Expert]],"")))</f>
        <v/>
      </c>
      <c r="AQ1521" t="str">
        <f>IF(ISNUMBER(FIND("arbeid",Methode_Keuze)),"",IF(ISNUMBER(FIND("arbeid",Methode_Keuze)),"",IF(Tb_Activiteiten[[#This Row],[Arbeidskosten]]=1,Tb_Activiteiten[[#Headers],[Arbeidskosten]],"")))</f>
        <v/>
      </c>
      <c r="AR1521" t="str">
        <f>IF(ISNUMBER(FIND("arbeid",Methode_Keuze)),"",IF(ISNUMBER(FIND("arbeid",Methode_Keuze)),"",IF(Tb_Activiteiten[[#This Row],[Arbeidskosten op basis van IKS]]=1,Tb_Activiteiten[[#Headers],[Arbeidskosten op basis van IKS]],"")))</f>
        <v/>
      </c>
      <c r="AS1521" t="str">
        <f>IF(ISNUMBER(FIND("overige",Methode_Keuze)),"",IF(Tb_Activiteiten[[#This Row],[Kosten derden exclusief btw]]=1,Tb_Activiteiten[[#Headers],[Kosten derden exclusief btw]],""))</f>
        <v/>
      </c>
      <c r="AT1521" t="str">
        <f>IF(ISNUMBER(FIND("overige",Methode_Keuze)),"",IF(Tb_Activiteiten[[#This Row],[Niet verrekenbare btw]]=1,Tb_Activiteiten[[#Headers],[Niet verrekenbare btw]],""))</f>
        <v/>
      </c>
      <c r="AU1521" t="str">
        <f>IF(ISNUMBER(FIND("overige",Methode_Keuze)),"",IF(Tb_Activiteiten[[#This Row],[Grondkosten]]=1,Tb_Activiteiten[[#Headers],[Grondkosten]],""))</f>
        <v/>
      </c>
      <c r="AV1521" t="str">
        <f>IF(ISNUMBER(FIND("overige",Methode_Keuze)),"",IF(Tb_Activiteiten[[#This Row],[Bijdrage in natura (overige)]]=1,Tb_Activiteiten[[#Headers],[Bijdrage in natura (overige)]],""))</f>
        <v/>
      </c>
      <c r="AW1521" t="str">
        <f>IF(ISNUMBER(FIND("overige",Methode_Keuze)),"",IF(Tb_Activiteiten[[#This Row],[Bijdrage in natura (vrijwilligers)]]=1,Tb_Activiteiten[[#Headers],[Bijdrage in natura (vrijwilligers)]],""))</f>
        <v/>
      </c>
      <c r="AX1521" t="str">
        <f>IF(ISNUMBER(FIND("overige",Methode_Keuze)),"",IF(Tb_Activiteiten[[#This Row],[Afschrijvingskosten]]=1,Tb_Activiteiten[[#Headers],[Afschrijvingskosten]],""))</f>
        <v/>
      </c>
      <c r="AY1521" t="str">
        <f>IF(ISNUMBER(FIND("overige",Methode_Keuze)),"",IF(Tb_Activiteiten[[#This Row],[Vergoeding]]=1,Tb_Activiteiten[[#Headers],[Vergoeding]],""))</f>
        <v/>
      </c>
      <c r="AZ1521" t="str">
        <f>IF(ISNUMBER(FIND("arbeid",Methode_Keuze)),"",IF(Tb_Activiteiten[[#This Row],[Arbeidskosten - vast tarief (excl eigen arbeid)]]=1,Tb_Activiteiten[[#Headers],[Arbeidskosten - vast tarief (excl eigen arbeid)]],""))</f>
        <v/>
      </c>
      <c r="BA1521" t="str">
        <f>IF(ISNUMBER(FIND("overige",Methode_Keuze)),"",IF(Tb_Activiteiten[[#This Row],[Overige kosten]]=1,Tb_Activiteiten[[#Headers],[Overige kosten]],""))</f>
        <v/>
      </c>
    </row>
    <row r="1522" spans="15:53" x14ac:dyDescent="0.25">
      <c r="O1522" s="56"/>
      <c r="Q1522" t="str">
        <f>IFERROR(IF(VLOOKUP(Tb_Activiteiten[[#This Row],[Openstelling]],Tb_Openstelling[],2,0)=1,1,""),"")</f>
        <v/>
      </c>
      <c r="AJ1522" s="56"/>
      <c r="AK1522" t="str">
        <f>IF(ISNUMBER(FIND("arbeid",Methode_Keuze)),"",IF(ISNUMBER(FIND("arbeid",Methode_Keuze)),"",IF(Tb_Activiteiten[[#This Row],[Loonkosten]]=1,Tb_Activiteiten[[#Headers],[Loonkosten]],"")))</f>
        <v/>
      </c>
      <c r="AL1522" t="str">
        <f>IF(ISNUMBER(FIND("arbeid",Methode_Keuze)),"",IF(ISNUMBER(FIND("arbeid",Methode_Keuze)),"",IF(Tb_Activiteiten[[#This Row],[Eigen arbeid]]=1,Tb_Activiteiten[[#Headers],[Eigen arbeid]],"")))</f>
        <v/>
      </c>
      <c r="AM1522" t="str">
        <f>IF(ISNUMBER(FIND("arbeid",Methode_Keuze)),"",IF(ISNUMBER(FIND("arbeid",Methode_Keuze)),"",IF(Tb_Activiteiten[[#This Row],[Projectmedewerker]]=1,Tb_Activiteiten[[#Headers],[Projectmedewerker]],"")))</f>
        <v/>
      </c>
      <c r="AN1522" t="str">
        <f>IF(ISNUMBER(FIND("arbeid",Methode_Keuze)),"",IF(ISNUMBER(FIND("arbeid",Methode_Keuze)),"",IF(Tb_Activiteiten[[#This Row],[Landbouwer]]=1,Tb_Activiteiten[[#Headers],[Landbouwer]],"")))</f>
        <v/>
      </c>
      <c r="AO1522" t="str">
        <f>IF(ISNUMBER(FIND("arbeid",Methode_Keuze)),"",IF(ISNUMBER(FIND("arbeid",Methode_Keuze)),"",IF(Tb_Activiteiten[[#This Row],[Adviseur]]=1,Tb_Activiteiten[[#Headers],[Adviseur]],"")))</f>
        <v/>
      </c>
      <c r="AP1522" t="str">
        <f>IF(ISNUMBER(FIND("arbeid",Methode_Keuze)),"",IF(ISNUMBER(FIND("arbeid",Methode_Keuze)),"",IF(Tb_Activiteiten[[#This Row],[Projectleider/Expert]]=1,Tb_Activiteiten[[#Headers],[Projectleider/Expert]],"")))</f>
        <v/>
      </c>
      <c r="AQ1522" t="str">
        <f>IF(ISNUMBER(FIND("arbeid",Methode_Keuze)),"",IF(ISNUMBER(FIND("arbeid",Methode_Keuze)),"",IF(Tb_Activiteiten[[#This Row],[Arbeidskosten]]=1,Tb_Activiteiten[[#Headers],[Arbeidskosten]],"")))</f>
        <v/>
      </c>
      <c r="AR1522" t="str">
        <f>IF(ISNUMBER(FIND("arbeid",Methode_Keuze)),"",IF(ISNUMBER(FIND("arbeid",Methode_Keuze)),"",IF(Tb_Activiteiten[[#This Row],[Arbeidskosten op basis van IKS]]=1,Tb_Activiteiten[[#Headers],[Arbeidskosten op basis van IKS]],"")))</f>
        <v/>
      </c>
      <c r="AS1522" t="str">
        <f>IF(ISNUMBER(FIND("overige",Methode_Keuze)),"",IF(Tb_Activiteiten[[#This Row],[Kosten derden exclusief btw]]=1,Tb_Activiteiten[[#Headers],[Kosten derden exclusief btw]],""))</f>
        <v/>
      </c>
      <c r="AT1522" t="str">
        <f>IF(ISNUMBER(FIND("overige",Methode_Keuze)),"",IF(Tb_Activiteiten[[#This Row],[Niet verrekenbare btw]]=1,Tb_Activiteiten[[#Headers],[Niet verrekenbare btw]],""))</f>
        <v/>
      </c>
      <c r="AU1522" t="str">
        <f>IF(ISNUMBER(FIND("overige",Methode_Keuze)),"",IF(Tb_Activiteiten[[#This Row],[Grondkosten]]=1,Tb_Activiteiten[[#Headers],[Grondkosten]],""))</f>
        <v/>
      </c>
      <c r="AV1522" t="str">
        <f>IF(ISNUMBER(FIND("overige",Methode_Keuze)),"",IF(Tb_Activiteiten[[#This Row],[Bijdrage in natura (overige)]]=1,Tb_Activiteiten[[#Headers],[Bijdrage in natura (overige)]],""))</f>
        <v/>
      </c>
      <c r="AW1522" t="str">
        <f>IF(ISNUMBER(FIND("overige",Methode_Keuze)),"",IF(Tb_Activiteiten[[#This Row],[Bijdrage in natura (vrijwilligers)]]=1,Tb_Activiteiten[[#Headers],[Bijdrage in natura (vrijwilligers)]],""))</f>
        <v/>
      </c>
      <c r="AX1522" t="str">
        <f>IF(ISNUMBER(FIND("overige",Methode_Keuze)),"",IF(Tb_Activiteiten[[#This Row],[Afschrijvingskosten]]=1,Tb_Activiteiten[[#Headers],[Afschrijvingskosten]],""))</f>
        <v/>
      </c>
      <c r="AY1522" t="str">
        <f>IF(ISNUMBER(FIND("overige",Methode_Keuze)),"",IF(Tb_Activiteiten[[#This Row],[Vergoeding]]=1,Tb_Activiteiten[[#Headers],[Vergoeding]],""))</f>
        <v/>
      </c>
      <c r="AZ1522" t="str">
        <f>IF(ISNUMBER(FIND("arbeid",Methode_Keuze)),"",IF(Tb_Activiteiten[[#This Row],[Arbeidskosten - vast tarief (excl eigen arbeid)]]=1,Tb_Activiteiten[[#Headers],[Arbeidskosten - vast tarief (excl eigen arbeid)]],""))</f>
        <v/>
      </c>
      <c r="BA1522" t="str">
        <f>IF(ISNUMBER(FIND("overige",Methode_Keuze)),"",IF(Tb_Activiteiten[[#This Row],[Overige kosten]]=1,Tb_Activiteiten[[#Headers],[Overige kosten]],""))</f>
        <v/>
      </c>
    </row>
    <row r="1523" spans="15:53" x14ac:dyDescent="0.25">
      <c r="O1523" s="56"/>
      <c r="Q1523" t="str">
        <f>IFERROR(IF(VLOOKUP(Tb_Activiteiten[[#This Row],[Openstelling]],Tb_Openstelling[],2,0)=1,1,""),"")</f>
        <v/>
      </c>
      <c r="AJ1523" s="56"/>
      <c r="AK1523" t="str">
        <f>IF(ISNUMBER(FIND("arbeid",Methode_Keuze)),"",IF(ISNUMBER(FIND("arbeid",Methode_Keuze)),"",IF(Tb_Activiteiten[[#This Row],[Loonkosten]]=1,Tb_Activiteiten[[#Headers],[Loonkosten]],"")))</f>
        <v/>
      </c>
      <c r="AL1523" t="str">
        <f>IF(ISNUMBER(FIND("arbeid",Methode_Keuze)),"",IF(ISNUMBER(FIND("arbeid",Methode_Keuze)),"",IF(Tb_Activiteiten[[#This Row],[Eigen arbeid]]=1,Tb_Activiteiten[[#Headers],[Eigen arbeid]],"")))</f>
        <v/>
      </c>
      <c r="AM1523" t="str">
        <f>IF(ISNUMBER(FIND("arbeid",Methode_Keuze)),"",IF(ISNUMBER(FIND("arbeid",Methode_Keuze)),"",IF(Tb_Activiteiten[[#This Row],[Projectmedewerker]]=1,Tb_Activiteiten[[#Headers],[Projectmedewerker]],"")))</f>
        <v/>
      </c>
      <c r="AN1523" t="str">
        <f>IF(ISNUMBER(FIND("arbeid",Methode_Keuze)),"",IF(ISNUMBER(FIND("arbeid",Methode_Keuze)),"",IF(Tb_Activiteiten[[#This Row],[Landbouwer]]=1,Tb_Activiteiten[[#Headers],[Landbouwer]],"")))</f>
        <v/>
      </c>
      <c r="AO1523" t="str">
        <f>IF(ISNUMBER(FIND("arbeid",Methode_Keuze)),"",IF(ISNUMBER(FIND("arbeid",Methode_Keuze)),"",IF(Tb_Activiteiten[[#This Row],[Adviseur]]=1,Tb_Activiteiten[[#Headers],[Adviseur]],"")))</f>
        <v/>
      </c>
      <c r="AP1523" t="str">
        <f>IF(ISNUMBER(FIND("arbeid",Methode_Keuze)),"",IF(ISNUMBER(FIND("arbeid",Methode_Keuze)),"",IF(Tb_Activiteiten[[#This Row],[Projectleider/Expert]]=1,Tb_Activiteiten[[#Headers],[Projectleider/Expert]],"")))</f>
        <v/>
      </c>
      <c r="AQ1523" t="str">
        <f>IF(ISNUMBER(FIND("arbeid",Methode_Keuze)),"",IF(ISNUMBER(FIND("arbeid",Methode_Keuze)),"",IF(Tb_Activiteiten[[#This Row],[Arbeidskosten]]=1,Tb_Activiteiten[[#Headers],[Arbeidskosten]],"")))</f>
        <v/>
      </c>
      <c r="AR1523" t="str">
        <f>IF(ISNUMBER(FIND("arbeid",Methode_Keuze)),"",IF(ISNUMBER(FIND("arbeid",Methode_Keuze)),"",IF(Tb_Activiteiten[[#This Row],[Arbeidskosten op basis van IKS]]=1,Tb_Activiteiten[[#Headers],[Arbeidskosten op basis van IKS]],"")))</f>
        <v/>
      </c>
      <c r="AS1523" t="str">
        <f>IF(ISNUMBER(FIND("overige",Methode_Keuze)),"",IF(Tb_Activiteiten[[#This Row],[Kosten derden exclusief btw]]=1,Tb_Activiteiten[[#Headers],[Kosten derden exclusief btw]],""))</f>
        <v/>
      </c>
      <c r="AT1523" t="str">
        <f>IF(ISNUMBER(FIND("overige",Methode_Keuze)),"",IF(Tb_Activiteiten[[#This Row],[Niet verrekenbare btw]]=1,Tb_Activiteiten[[#Headers],[Niet verrekenbare btw]],""))</f>
        <v/>
      </c>
      <c r="AU1523" t="str">
        <f>IF(ISNUMBER(FIND("overige",Methode_Keuze)),"",IF(Tb_Activiteiten[[#This Row],[Grondkosten]]=1,Tb_Activiteiten[[#Headers],[Grondkosten]],""))</f>
        <v/>
      </c>
      <c r="AV1523" t="str">
        <f>IF(ISNUMBER(FIND("overige",Methode_Keuze)),"",IF(Tb_Activiteiten[[#This Row],[Bijdrage in natura (overige)]]=1,Tb_Activiteiten[[#Headers],[Bijdrage in natura (overige)]],""))</f>
        <v/>
      </c>
      <c r="AW1523" t="str">
        <f>IF(ISNUMBER(FIND("overige",Methode_Keuze)),"",IF(Tb_Activiteiten[[#This Row],[Bijdrage in natura (vrijwilligers)]]=1,Tb_Activiteiten[[#Headers],[Bijdrage in natura (vrijwilligers)]],""))</f>
        <v/>
      </c>
      <c r="AX1523" t="str">
        <f>IF(ISNUMBER(FIND("overige",Methode_Keuze)),"",IF(Tb_Activiteiten[[#This Row],[Afschrijvingskosten]]=1,Tb_Activiteiten[[#Headers],[Afschrijvingskosten]],""))</f>
        <v/>
      </c>
      <c r="AY1523" t="str">
        <f>IF(ISNUMBER(FIND("overige",Methode_Keuze)),"",IF(Tb_Activiteiten[[#This Row],[Vergoeding]]=1,Tb_Activiteiten[[#Headers],[Vergoeding]],""))</f>
        <v/>
      </c>
      <c r="AZ1523" t="str">
        <f>IF(ISNUMBER(FIND("arbeid",Methode_Keuze)),"",IF(Tb_Activiteiten[[#This Row],[Arbeidskosten - vast tarief (excl eigen arbeid)]]=1,Tb_Activiteiten[[#Headers],[Arbeidskosten - vast tarief (excl eigen arbeid)]],""))</f>
        <v/>
      </c>
      <c r="BA1523" t="str">
        <f>IF(ISNUMBER(FIND("overige",Methode_Keuze)),"",IF(Tb_Activiteiten[[#This Row],[Overige kosten]]=1,Tb_Activiteiten[[#Headers],[Overige kosten]],""))</f>
        <v/>
      </c>
    </row>
    <row r="1524" spans="15:53" x14ac:dyDescent="0.25">
      <c r="O1524" s="56"/>
      <c r="Q1524" t="str">
        <f>IFERROR(IF(VLOOKUP(Tb_Activiteiten[[#This Row],[Openstelling]],Tb_Openstelling[],2,0)=1,1,""),"")</f>
        <v/>
      </c>
      <c r="AJ1524" s="56"/>
      <c r="AK1524" t="str">
        <f>IF(ISNUMBER(FIND("arbeid",Methode_Keuze)),"",IF(ISNUMBER(FIND("arbeid",Methode_Keuze)),"",IF(Tb_Activiteiten[[#This Row],[Loonkosten]]=1,Tb_Activiteiten[[#Headers],[Loonkosten]],"")))</f>
        <v/>
      </c>
      <c r="AL1524" t="str">
        <f>IF(ISNUMBER(FIND("arbeid",Methode_Keuze)),"",IF(ISNUMBER(FIND("arbeid",Methode_Keuze)),"",IF(Tb_Activiteiten[[#This Row],[Eigen arbeid]]=1,Tb_Activiteiten[[#Headers],[Eigen arbeid]],"")))</f>
        <v/>
      </c>
      <c r="AM1524" t="str">
        <f>IF(ISNUMBER(FIND("arbeid",Methode_Keuze)),"",IF(ISNUMBER(FIND("arbeid",Methode_Keuze)),"",IF(Tb_Activiteiten[[#This Row],[Projectmedewerker]]=1,Tb_Activiteiten[[#Headers],[Projectmedewerker]],"")))</f>
        <v/>
      </c>
      <c r="AN1524" t="str">
        <f>IF(ISNUMBER(FIND("arbeid",Methode_Keuze)),"",IF(ISNUMBER(FIND("arbeid",Methode_Keuze)),"",IF(Tb_Activiteiten[[#This Row],[Landbouwer]]=1,Tb_Activiteiten[[#Headers],[Landbouwer]],"")))</f>
        <v/>
      </c>
      <c r="AO1524" t="str">
        <f>IF(ISNUMBER(FIND("arbeid",Methode_Keuze)),"",IF(ISNUMBER(FIND("arbeid",Methode_Keuze)),"",IF(Tb_Activiteiten[[#This Row],[Adviseur]]=1,Tb_Activiteiten[[#Headers],[Adviseur]],"")))</f>
        <v/>
      </c>
      <c r="AP1524" t="str">
        <f>IF(ISNUMBER(FIND("arbeid",Methode_Keuze)),"",IF(ISNUMBER(FIND("arbeid",Methode_Keuze)),"",IF(Tb_Activiteiten[[#This Row],[Projectleider/Expert]]=1,Tb_Activiteiten[[#Headers],[Projectleider/Expert]],"")))</f>
        <v/>
      </c>
      <c r="AQ1524" t="str">
        <f>IF(ISNUMBER(FIND("arbeid",Methode_Keuze)),"",IF(ISNUMBER(FIND("arbeid",Methode_Keuze)),"",IF(Tb_Activiteiten[[#This Row],[Arbeidskosten]]=1,Tb_Activiteiten[[#Headers],[Arbeidskosten]],"")))</f>
        <v/>
      </c>
      <c r="AR1524" t="str">
        <f>IF(ISNUMBER(FIND("arbeid",Methode_Keuze)),"",IF(ISNUMBER(FIND("arbeid",Methode_Keuze)),"",IF(Tb_Activiteiten[[#This Row],[Arbeidskosten op basis van IKS]]=1,Tb_Activiteiten[[#Headers],[Arbeidskosten op basis van IKS]],"")))</f>
        <v/>
      </c>
      <c r="AS1524" t="str">
        <f>IF(ISNUMBER(FIND("overige",Methode_Keuze)),"",IF(Tb_Activiteiten[[#This Row],[Kosten derden exclusief btw]]=1,Tb_Activiteiten[[#Headers],[Kosten derden exclusief btw]],""))</f>
        <v/>
      </c>
      <c r="AT1524" t="str">
        <f>IF(ISNUMBER(FIND("overige",Methode_Keuze)),"",IF(Tb_Activiteiten[[#This Row],[Niet verrekenbare btw]]=1,Tb_Activiteiten[[#Headers],[Niet verrekenbare btw]],""))</f>
        <v/>
      </c>
      <c r="AU1524" t="str">
        <f>IF(ISNUMBER(FIND("overige",Methode_Keuze)),"",IF(Tb_Activiteiten[[#This Row],[Grondkosten]]=1,Tb_Activiteiten[[#Headers],[Grondkosten]],""))</f>
        <v/>
      </c>
      <c r="AV1524" t="str">
        <f>IF(ISNUMBER(FIND("overige",Methode_Keuze)),"",IF(Tb_Activiteiten[[#This Row],[Bijdrage in natura (overige)]]=1,Tb_Activiteiten[[#Headers],[Bijdrage in natura (overige)]],""))</f>
        <v/>
      </c>
      <c r="AW1524" t="str">
        <f>IF(ISNUMBER(FIND("overige",Methode_Keuze)),"",IF(Tb_Activiteiten[[#This Row],[Bijdrage in natura (vrijwilligers)]]=1,Tb_Activiteiten[[#Headers],[Bijdrage in natura (vrijwilligers)]],""))</f>
        <v/>
      </c>
      <c r="AX1524" t="str">
        <f>IF(ISNUMBER(FIND("overige",Methode_Keuze)),"",IF(Tb_Activiteiten[[#This Row],[Afschrijvingskosten]]=1,Tb_Activiteiten[[#Headers],[Afschrijvingskosten]],""))</f>
        <v/>
      </c>
      <c r="AY1524" t="str">
        <f>IF(ISNUMBER(FIND("overige",Methode_Keuze)),"",IF(Tb_Activiteiten[[#This Row],[Vergoeding]]=1,Tb_Activiteiten[[#Headers],[Vergoeding]],""))</f>
        <v/>
      </c>
      <c r="AZ1524" t="str">
        <f>IF(ISNUMBER(FIND("arbeid",Methode_Keuze)),"",IF(Tb_Activiteiten[[#This Row],[Arbeidskosten - vast tarief (excl eigen arbeid)]]=1,Tb_Activiteiten[[#Headers],[Arbeidskosten - vast tarief (excl eigen arbeid)]],""))</f>
        <v/>
      </c>
      <c r="BA1524" t="str">
        <f>IF(ISNUMBER(FIND("overige",Methode_Keuze)),"",IF(Tb_Activiteiten[[#This Row],[Overige kosten]]=1,Tb_Activiteiten[[#Headers],[Overige kosten]],""))</f>
        <v/>
      </c>
    </row>
    <row r="1525" spans="15:53" x14ac:dyDescent="0.25">
      <c r="O1525" s="56"/>
      <c r="Q1525" t="str">
        <f>IFERROR(IF(VLOOKUP(Tb_Activiteiten[[#This Row],[Openstelling]],Tb_Openstelling[],2,0)=1,1,""),"")</f>
        <v/>
      </c>
      <c r="AJ1525" s="56"/>
      <c r="AK1525" t="str">
        <f>IF(ISNUMBER(FIND("arbeid",Methode_Keuze)),"",IF(ISNUMBER(FIND("arbeid",Methode_Keuze)),"",IF(Tb_Activiteiten[[#This Row],[Loonkosten]]=1,Tb_Activiteiten[[#Headers],[Loonkosten]],"")))</f>
        <v/>
      </c>
      <c r="AL1525" t="str">
        <f>IF(ISNUMBER(FIND("arbeid",Methode_Keuze)),"",IF(ISNUMBER(FIND("arbeid",Methode_Keuze)),"",IF(Tb_Activiteiten[[#This Row],[Eigen arbeid]]=1,Tb_Activiteiten[[#Headers],[Eigen arbeid]],"")))</f>
        <v/>
      </c>
      <c r="AM1525" t="str">
        <f>IF(ISNUMBER(FIND("arbeid",Methode_Keuze)),"",IF(ISNUMBER(FIND("arbeid",Methode_Keuze)),"",IF(Tb_Activiteiten[[#This Row],[Projectmedewerker]]=1,Tb_Activiteiten[[#Headers],[Projectmedewerker]],"")))</f>
        <v/>
      </c>
      <c r="AN1525" t="str">
        <f>IF(ISNUMBER(FIND("arbeid",Methode_Keuze)),"",IF(ISNUMBER(FIND("arbeid",Methode_Keuze)),"",IF(Tb_Activiteiten[[#This Row],[Landbouwer]]=1,Tb_Activiteiten[[#Headers],[Landbouwer]],"")))</f>
        <v/>
      </c>
      <c r="AO1525" t="str">
        <f>IF(ISNUMBER(FIND("arbeid",Methode_Keuze)),"",IF(ISNUMBER(FIND("arbeid",Methode_Keuze)),"",IF(Tb_Activiteiten[[#This Row],[Adviseur]]=1,Tb_Activiteiten[[#Headers],[Adviseur]],"")))</f>
        <v/>
      </c>
      <c r="AP1525" t="str">
        <f>IF(ISNUMBER(FIND("arbeid",Methode_Keuze)),"",IF(ISNUMBER(FIND("arbeid",Methode_Keuze)),"",IF(Tb_Activiteiten[[#This Row],[Projectleider/Expert]]=1,Tb_Activiteiten[[#Headers],[Projectleider/Expert]],"")))</f>
        <v/>
      </c>
      <c r="AQ1525" t="str">
        <f>IF(ISNUMBER(FIND("arbeid",Methode_Keuze)),"",IF(ISNUMBER(FIND("arbeid",Methode_Keuze)),"",IF(Tb_Activiteiten[[#This Row],[Arbeidskosten]]=1,Tb_Activiteiten[[#Headers],[Arbeidskosten]],"")))</f>
        <v/>
      </c>
      <c r="AR1525" t="str">
        <f>IF(ISNUMBER(FIND("arbeid",Methode_Keuze)),"",IF(ISNUMBER(FIND("arbeid",Methode_Keuze)),"",IF(Tb_Activiteiten[[#This Row],[Arbeidskosten op basis van IKS]]=1,Tb_Activiteiten[[#Headers],[Arbeidskosten op basis van IKS]],"")))</f>
        <v/>
      </c>
      <c r="AS1525" t="str">
        <f>IF(ISNUMBER(FIND("overige",Methode_Keuze)),"",IF(Tb_Activiteiten[[#This Row],[Kosten derden exclusief btw]]=1,Tb_Activiteiten[[#Headers],[Kosten derden exclusief btw]],""))</f>
        <v/>
      </c>
      <c r="AT1525" t="str">
        <f>IF(ISNUMBER(FIND("overige",Methode_Keuze)),"",IF(Tb_Activiteiten[[#This Row],[Niet verrekenbare btw]]=1,Tb_Activiteiten[[#Headers],[Niet verrekenbare btw]],""))</f>
        <v/>
      </c>
      <c r="AU1525" t="str">
        <f>IF(ISNUMBER(FIND("overige",Methode_Keuze)),"",IF(Tb_Activiteiten[[#This Row],[Grondkosten]]=1,Tb_Activiteiten[[#Headers],[Grondkosten]],""))</f>
        <v/>
      </c>
      <c r="AV1525" t="str">
        <f>IF(ISNUMBER(FIND("overige",Methode_Keuze)),"",IF(Tb_Activiteiten[[#This Row],[Bijdrage in natura (overige)]]=1,Tb_Activiteiten[[#Headers],[Bijdrage in natura (overige)]],""))</f>
        <v/>
      </c>
      <c r="AW1525" t="str">
        <f>IF(ISNUMBER(FIND("overige",Methode_Keuze)),"",IF(Tb_Activiteiten[[#This Row],[Bijdrage in natura (vrijwilligers)]]=1,Tb_Activiteiten[[#Headers],[Bijdrage in natura (vrijwilligers)]],""))</f>
        <v/>
      </c>
      <c r="AX1525" t="str">
        <f>IF(ISNUMBER(FIND("overige",Methode_Keuze)),"",IF(Tb_Activiteiten[[#This Row],[Afschrijvingskosten]]=1,Tb_Activiteiten[[#Headers],[Afschrijvingskosten]],""))</f>
        <v/>
      </c>
      <c r="AY1525" t="str">
        <f>IF(ISNUMBER(FIND("overige",Methode_Keuze)),"",IF(Tb_Activiteiten[[#This Row],[Vergoeding]]=1,Tb_Activiteiten[[#Headers],[Vergoeding]],""))</f>
        <v/>
      </c>
      <c r="AZ1525" t="str">
        <f>IF(ISNUMBER(FIND("arbeid",Methode_Keuze)),"",IF(Tb_Activiteiten[[#This Row],[Arbeidskosten - vast tarief (excl eigen arbeid)]]=1,Tb_Activiteiten[[#Headers],[Arbeidskosten - vast tarief (excl eigen arbeid)]],""))</f>
        <v/>
      </c>
      <c r="BA1525" t="str">
        <f>IF(ISNUMBER(FIND("overige",Methode_Keuze)),"",IF(Tb_Activiteiten[[#This Row],[Overige kosten]]=1,Tb_Activiteiten[[#Headers],[Overige kosten]],""))</f>
        <v/>
      </c>
    </row>
    <row r="1526" spans="15:53" x14ac:dyDescent="0.25">
      <c r="O1526" s="56"/>
      <c r="Q1526" t="str">
        <f>IFERROR(IF(VLOOKUP(Tb_Activiteiten[[#This Row],[Openstelling]],Tb_Openstelling[],2,0)=1,1,""),"")</f>
        <v/>
      </c>
      <c r="AJ1526" s="56"/>
      <c r="AK1526" t="str">
        <f>IF(ISNUMBER(FIND("arbeid",Methode_Keuze)),"",IF(ISNUMBER(FIND("arbeid",Methode_Keuze)),"",IF(Tb_Activiteiten[[#This Row],[Loonkosten]]=1,Tb_Activiteiten[[#Headers],[Loonkosten]],"")))</f>
        <v/>
      </c>
      <c r="AL1526" t="str">
        <f>IF(ISNUMBER(FIND("arbeid",Methode_Keuze)),"",IF(ISNUMBER(FIND("arbeid",Methode_Keuze)),"",IF(Tb_Activiteiten[[#This Row],[Eigen arbeid]]=1,Tb_Activiteiten[[#Headers],[Eigen arbeid]],"")))</f>
        <v/>
      </c>
      <c r="AM1526" t="str">
        <f>IF(ISNUMBER(FIND("arbeid",Methode_Keuze)),"",IF(ISNUMBER(FIND("arbeid",Methode_Keuze)),"",IF(Tb_Activiteiten[[#This Row],[Projectmedewerker]]=1,Tb_Activiteiten[[#Headers],[Projectmedewerker]],"")))</f>
        <v/>
      </c>
      <c r="AN1526" t="str">
        <f>IF(ISNUMBER(FIND("arbeid",Methode_Keuze)),"",IF(ISNUMBER(FIND("arbeid",Methode_Keuze)),"",IF(Tb_Activiteiten[[#This Row],[Landbouwer]]=1,Tb_Activiteiten[[#Headers],[Landbouwer]],"")))</f>
        <v/>
      </c>
      <c r="AO1526" t="str">
        <f>IF(ISNUMBER(FIND("arbeid",Methode_Keuze)),"",IF(ISNUMBER(FIND("arbeid",Methode_Keuze)),"",IF(Tb_Activiteiten[[#This Row],[Adviseur]]=1,Tb_Activiteiten[[#Headers],[Adviseur]],"")))</f>
        <v/>
      </c>
      <c r="AP1526" t="str">
        <f>IF(ISNUMBER(FIND("arbeid",Methode_Keuze)),"",IF(ISNUMBER(FIND("arbeid",Methode_Keuze)),"",IF(Tb_Activiteiten[[#This Row],[Projectleider/Expert]]=1,Tb_Activiteiten[[#Headers],[Projectleider/Expert]],"")))</f>
        <v/>
      </c>
      <c r="AQ1526" t="str">
        <f>IF(ISNUMBER(FIND("arbeid",Methode_Keuze)),"",IF(ISNUMBER(FIND("arbeid",Methode_Keuze)),"",IF(Tb_Activiteiten[[#This Row],[Arbeidskosten]]=1,Tb_Activiteiten[[#Headers],[Arbeidskosten]],"")))</f>
        <v/>
      </c>
      <c r="AR1526" t="str">
        <f>IF(ISNUMBER(FIND("arbeid",Methode_Keuze)),"",IF(ISNUMBER(FIND("arbeid",Methode_Keuze)),"",IF(Tb_Activiteiten[[#This Row],[Arbeidskosten op basis van IKS]]=1,Tb_Activiteiten[[#Headers],[Arbeidskosten op basis van IKS]],"")))</f>
        <v/>
      </c>
      <c r="AS1526" t="str">
        <f>IF(ISNUMBER(FIND("overige",Methode_Keuze)),"",IF(Tb_Activiteiten[[#This Row],[Kosten derden exclusief btw]]=1,Tb_Activiteiten[[#Headers],[Kosten derden exclusief btw]],""))</f>
        <v/>
      </c>
      <c r="AT1526" t="str">
        <f>IF(ISNUMBER(FIND("overige",Methode_Keuze)),"",IF(Tb_Activiteiten[[#This Row],[Niet verrekenbare btw]]=1,Tb_Activiteiten[[#Headers],[Niet verrekenbare btw]],""))</f>
        <v/>
      </c>
      <c r="AU1526" t="str">
        <f>IF(ISNUMBER(FIND("overige",Methode_Keuze)),"",IF(Tb_Activiteiten[[#This Row],[Grondkosten]]=1,Tb_Activiteiten[[#Headers],[Grondkosten]],""))</f>
        <v/>
      </c>
      <c r="AV1526" t="str">
        <f>IF(ISNUMBER(FIND("overige",Methode_Keuze)),"",IF(Tb_Activiteiten[[#This Row],[Bijdrage in natura (overige)]]=1,Tb_Activiteiten[[#Headers],[Bijdrage in natura (overige)]],""))</f>
        <v/>
      </c>
      <c r="AW1526" t="str">
        <f>IF(ISNUMBER(FIND("overige",Methode_Keuze)),"",IF(Tb_Activiteiten[[#This Row],[Bijdrage in natura (vrijwilligers)]]=1,Tb_Activiteiten[[#Headers],[Bijdrage in natura (vrijwilligers)]],""))</f>
        <v/>
      </c>
      <c r="AX1526" t="str">
        <f>IF(ISNUMBER(FIND("overige",Methode_Keuze)),"",IF(Tb_Activiteiten[[#This Row],[Afschrijvingskosten]]=1,Tb_Activiteiten[[#Headers],[Afschrijvingskosten]],""))</f>
        <v/>
      </c>
      <c r="AY1526" t="str">
        <f>IF(ISNUMBER(FIND("overige",Methode_Keuze)),"",IF(Tb_Activiteiten[[#This Row],[Vergoeding]]=1,Tb_Activiteiten[[#Headers],[Vergoeding]],""))</f>
        <v/>
      </c>
      <c r="AZ1526" t="str">
        <f>IF(ISNUMBER(FIND("arbeid",Methode_Keuze)),"",IF(Tb_Activiteiten[[#This Row],[Arbeidskosten - vast tarief (excl eigen arbeid)]]=1,Tb_Activiteiten[[#Headers],[Arbeidskosten - vast tarief (excl eigen arbeid)]],""))</f>
        <v/>
      </c>
      <c r="BA1526" t="str">
        <f>IF(ISNUMBER(FIND("overige",Methode_Keuze)),"",IF(Tb_Activiteiten[[#This Row],[Overige kosten]]=1,Tb_Activiteiten[[#Headers],[Overige kosten]],""))</f>
        <v/>
      </c>
    </row>
    <row r="1527" spans="15:53" x14ac:dyDescent="0.25">
      <c r="O1527" s="56"/>
      <c r="Q1527" t="str">
        <f>IFERROR(IF(VLOOKUP(Tb_Activiteiten[[#This Row],[Openstelling]],Tb_Openstelling[],2,0)=1,1,""),"")</f>
        <v/>
      </c>
      <c r="AJ1527" s="56"/>
      <c r="AK1527" t="str">
        <f>IF(ISNUMBER(FIND("arbeid",Methode_Keuze)),"",IF(ISNUMBER(FIND("arbeid",Methode_Keuze)),"",IF(Tb_Activiteiten[[#This Row],[Loonkosten]]=1,Tb_Activiteiten[[#Headers],[Loonkosten]],"")))</f>
        <v/>
      </c>
      <c r="AL1527" t="str">
        <f>IF(ISNUMBER(FIND("arbeid",Methode_Keuze)),"",IF(ISNUMBER(FIND("arbeid",Methode_Keuze)),"",IF(Tb_Activiteiten[[#This Row],[Eigen arbeid]]=1,Tb_Activiteiten[[#Headers],[Eigen arbeid]],"")))</f>
        <v/>
      </c>
      <c r="AM1527" t="str">
        <f>IF(ISNUMBER(FIND("arbeid",Methode_Keuze)),"",IF(ISNUMBER(FIND("arbeid",Methode_Keuze)),"",IF(Tb_Activiteiten[[#This Row],[Projectmedewerker]]=1,Tb_Activiteiten[[#Headers],[Projectmedewerker]],"")))</f>
        <v/>
      </c>
      <c r="AN1527" t="str">
        <f>IF(ISNUMBER(FIND("arbeid",Methode_Keuze)),"",IF(ISNUMBER(FIND("arbeid",Methode_Keuze)),"",IF(Tb_Activiteiten[[#This Row],[Landbouwer]]=1,Tb_Activiteiten[[#Headers],[Landbouwer]],"")))</f>
        <v/>
      </c>
      <c r="AO1527" t="str">
        <f>IF(ISNUMBER(FIND("arbeid",Methode_Keuze)),"",IF(ISNUMBER(FIND("arbeid",Methode_Keuze)),"",IF(Tb_Activiteiten[[#This Row],[Adviseur]]=1,Tb_Activiteiten[[#Headers],[Adviseur]],"")))</f>
        <v/>
      </c>
      <c r="AP1527" t="str">
        <f>IF(ISNUMBER(FIND("arbeid",Methode_Keuze)),"",IF(ISNUMBER(FIND("arbeid",Methode_Keuze)),"",IF(Tb_Activiteiten[[#This Row],[Projectleider/Expert]]=1,Tb_Activiteiten[[#Headers],[Projectleider/Expert]],"")))</f>
        <v/>
      </c>
      <c r="AQ1527" t="str">
        <f>IF(ISNUMBER(FIND("arbeid",Methode_Keuze)),"",IF(ISNUMBER(FIND("arbeid",Methode_Keuze)),"",IF(Tb_Activiteiten[[#This Row],[Arbeidskosten]]=1,Tb_Activiteiten[[#Headers],[Arbeidskosten]],"")))</f>
        <v/>
      </c>
      <c r="AR1527" t="str">
        <f>IF(ISNUMBER(FIND("arbeid",Methode_Keuze)),"",IF(ISNUMBER(FIND("arbeid",Methode_Keuze)),"",IF(Tb_Activiteiten[[#This Row],[Arbeidskosten op basis van IKS]]=1,Tb_Activiteiten[[#Headers],[Arbeidskosten op basis van IKS]],"")))</f>
        <v/>
      </c>
      <c r="AS1527" t="str">
        <f>IF(ISNUMBER(FIND("overige",Methode_Keuze)),"",IF(Tb_Activiteiten[[#This Row],[Kosten derden exclusief btw]]=1,Tb_Activiteiten[[#Headers],[Kosten derden exclusief btw]],""))</f>
        <v/>
      </c>
      <c r="AT1527" t="str">
        <f>IF(ISNUMBER(FIND("overige",Methode_Keuze)),"",IF(Tb_Activiteiten[[#This Row],[Niet verrekenbare btw]]=1,Tb_Activiteiten[[#Headers],[Niet verrekenbare btw]],""))</f>
        <v/>
      </c>
      <c r="AU1527" t="str">
        <f>IF(ISNUMBER(FIND("overige",Methode_Keuze)),"",IF(Tb_Activiteiten[[#This Row],[Grondkosten]]=1,Tb_Activiteiten[[#Headers],[Grondkosten]],""))</f>
        <v/>
      </c>
      <c r="AV1527" t="str">
        <f>IF(ISNUMBER(FIND("overige",Methode_Keuze)),"",IF(Tb_Activiteiten[[#This Row],[Bijdrage in natura (overige)]]=1,Tb_Activiteiten[[#Headers],[Bijdrage in natura (overige)]],""))</f>
        <v/>
      </c>
      <c r="AW1527" t="str">
        <f>IF(ISNUMBER(FIND("overige",Methode_Keuze)),"",IF(Tb_Activiteiten[[#This Row],[Bijdrage in natura (vrijwilligers)]]=1,Tb_Activiteiten[[#Headers],[Bijdrage in natura (vrijwilligers)]],""))</f>
        <v/>
      </c>
      <c r="AX1527" t="str">
        <f>IF(ISNUMBER(FIND("overige",Methode_Keuze)),"",IF(Tb_Activiteiten[[#This Row],[Afschrijvingskosten]]=1,Tb_Activiteiten[[#Headers],[Afschrijvingskosten]],""))</f>
        <v/>
      </c>
      <c r="AY1527" t="str">
        <f>IF(ISNUMBER(FIND("overige",Methode_Keuze)),"",IF(Tb_Activiteiten[[#This Row],[Vergoeding]]=1,Tb_Activiteiten[[#Headers],[Vergoeding]],""))</f>
        <v/>
      </c>
      <c r="AZ1527" t="str">
        <f>IF(ISNUMBER(FIND("arbeid",Methode_Keuze)),"",IF(Tb_Activiteiten[[#This Row],[Arbeidskosten - vast tarief (excl eigen arbeid)]]=1,Tb_Activiteiten[[#Headers],[Arbeidskosten - vast tarief (excl eigen arbeid)]],""))</f>
        <v/>
      </c>
      <c r="BA1527" t="str">
        <f>IF(ISNUMBER(FIND("overige",Methode_Keuze)),"",IF(Tb_Activiteiten[[#This Row],[Overige kosten]]=1,Tb_Activiteiten[[#Headers],[Overige kosten]],""))</f>
        <v/>
      </c>
    </row>
    <row r="1528" spans="15:53" x14ac:dyDescent="0.25">
      <c r="O1528" s="56"/>
      <c r="Q1528" t="str">
        <f>IFERROR(IF(VLOOKUP(Tb_Activiteiten[[#This Row],[Openstelling]],Tb_Openstelling[],2,0)=1,1,""),"")</f>
        <v/>
      </c>
      <c r="AJ1528" s="56"/>
      <c r="AK1528" t="str">
        <f>IF(ISNUMBER(FIND("arbeid",Methode_Keuze)),"",IF(ISNUMBER(FIND("arbeid",Methode_Keuze)),"",IF(Tb_Activiteiten[[#This Row],[Loonkosten]]=1,Tb_Activiteiten[[#Headers],[Loonkosten]],"")))</f>
        <v/>
      </c>
      <c r="AL1528" t="str">
        <f>IF(ISNUMBER(FIND("arbeid",Methode_Keuze)),"",IF(ISNUMBER(FIND("arbeid",Methode_Keuze)),"",IF(Tb_Activiteiten[[#This Row],[Eigen arbeid]]=1,Tb_Activiteiten[[#Headers],[Eigen arbeid]],"")))</f>
        <v/>
      </c>
      <c r="AM1528" t="str">
        <f>IF(ISNUMBER(FIND("arbeid",Methode_Keuze)),"",IF(ISNUMBER(FIND("arbeid",Methode_Keuze)),"",IF(Tb_Activiteiten[[#This Row],[Projectmedewerker]]=1,Tb_Activiteiten[[#Headers],[Projectmedewerker]],"")))</f>
        <v/>
      </c>
      <c r="AN1528" t="str">
        <f>IF(ISNUMBER(FIND("arbeid",Methode_Keuze)),"",IF(ISNUMBER(FIND("arbeid",Methode_Keuze)),"",IF(Tb_Activiteiten[[#This Row],[Landbouwer]]=1,Tb_Activiteiten[[#Headers],[Landbouwer]],"")))</f>
        <v/>
      </c>
      <c r="AO1528" t="str">
        <f>IF(ISNUMBER(FIND("arbeid",Methode_Keuze)),"",IF(ISNUMBER(FIND("arbeid",Methode_Keuze)),"",IF(Tb_Activiteiten[[#This Row],[Adviseur]]=1,Tb_Activiteiten[[#Headers],[Adviseur]],"")))</f>
        <v/>
      </c>
      <c r="AP1528" t="str">
        <f>IF(ISNUMBER(FIND("arbeid",Methode_Keuze)),"",IF(ISNUMBER(FIND("arbeid",Methode_Keuze)),"",IF(Tb_Activiteiten[[#This Row],[Projectleider/Expert]]=1,Tb_Activiteiten[[#Headers],[Projectleider/Expert]],"")))</f>
        <v/>
      </c>
      <c r="AQ1528" t="str">
        <f>IF(ISNUMBER(FIND("arbeid",Methode_Keuze)),"",IF(ISNUMBER(FIND("arbeid",Methode_Keuze)),"",IF(Tb_Activiteiten[[#This Row],[Arbeidskosten]]=1,Tb_Activiteiten[[#Headers],[Arbeidskosten]],"")))</f>
        <v/>
      </c>
      <c r="AR1528" t="str">
        <f>IF(ISNUMBER(FIND("arbeid",Methode_Keuze)),"",IF(ISNUMBER(FIND("arbeid",Methode_Keuze)),"",IF(Tb_Activiteiten[[#This Row],[Arbeidskosten op basis van IKS]]=1,Tb_Activiteiten[[#Headers],[Arbeidskosten op basis van IKS]],"")))</f>
        <v/>
      </c>
      <c r="AS1528" t="str">
        <f>IF(ISNUMBER(FIND("overige",Methode_Keuze)),"",IF(Tb_Activiteiten[[#This Row],[Kosten derden exclusief btw]]=1,Tb_Activiteiten[[#Headers],[Kosten derden exclusief btw]],""))</f>
        <v/>
      </c>
      <c r="AT1528" t="str">
        <f>IF(ISNUMBER(FIND("overige",Methode_Keuze)),"",IF(Tb_Activiteiten[[#This Row],[Niet verrekenbare btw]]=1,Tb_Activiteiten[[#Headers],[Niet verrekenbare btw]],""))</f>
        <v/>
      </c>
      <c r="AU1528" t="str">
        <f>IF(ISNUMBER(FIND("overige",Methode_Keuze)),"",IF(Tb_Activiteiten[[#This Row],[Grondkosten]]=1,Tb_Activiteiten[[#Headers],[Grondkosten]],""))</f>
        <v/>
      </c>
      <c r="AV1528" t="str">
        <f>IF(ISNUMBER(FIND("overige",Methode_Keuze)),"",IF(Tb_Activiteiten[[#This Row],[Bijdrage in natura (overige)]]=1,Tb_Activiteiten[[#Headers],[Bijdrage in natura (overige)]],""))</f>
        <v/>
      </c>
      <c r="AW1528" t="str">
        <f>IF(ISNUMBER(FIND("overige",Methode_Keuze)),"",IF(Tb_Activiteiten[[#This Row],[Bijdrage in natura (vrijwilligers)]]=1,Tb_Activiteiten[[#Headers],[Bijdrage in natura (vrijwilligers)]],""))</f>
        <v/>
      </c>
      <c r="AX1528" t="str">
        <f>IF(ISNUMBER(FIND("overige",Methode_Keuze)),"",IF(Tb_Activiteiten[[#This Row],[Afschrijvingskosten]]=1,Tb_Activiteiten[[#Headers],[Afschrijvingskosten]],""))</f>
        <v/>
      </c>
      <c r="AY1528" t="str">
        <f>IF(ISNUMBER(FIND("overige",Methode_Keuze)),"",IF(Tb_Activiteiten[[#This Row],[Vergoeding]]=1,Tb_Activiteiten[[#Headers],[Vergoeding]],""))</f>
        <v/>
      </c>
      <c r="AZ1528" t="str">
        <f>IF(ISNUMBER(FIND("arbeid",Methode_Keuze)),"",IF(Tb_Activiteiten[[#This Row],[Arbeidskosten - vast tarief (excl eigen arbeid)]]=1,Tb_Activiteiten[[#Headers],[Arbeidskosten - vast tarief (excl eigen arbeid)]],""))</f>
        <v/>
      </c>
      <c r="BA1528" t="str">
        <f>IF(ISNUMBER(FIND("overige",Methode_Keuze)),"",IF(Tb_Activiteiten[[#This Row],[Overige kosten]]=1,Tb_Activiteiten[[#Headers],[Overige kosten]],""))</f>
        <v/>
      </c>
    </row>
    <row r="1529" spans="15:53" x14ac:dyDescent="0.25">
      <c r="O1529" s="56"/>
      <c r="Q1529" t="str">
        <f>IFERROR(IF(VLOOKUP(Tb_Activiteiten[[#This Row],[Openstelling]],Tb_Openstelling[],2,0)=1,1,""),"")</f>
        <v/>
      </c>
      <c r="AJ1529" s="56"/>
      <c r="AK1529" t="str">
        <f>IF(ISNUMBER(FIND("arbeid",Methode_Keuze)),"",IF(ISNUMBER(FIND("arbeid",Methode_Keuze)),"",IF(Tb_Activiteiten[[#This Row],[Loonkosten]]=1,Tb_Activiteiten[[#Headers],[Loonkosten]],"")))</f>
        <v/>
      </c>
      <c r="AL1529" t="str">
        <f>IF(ISNUMBER(FIND("arbeid",Methode_Keuze)),"",IF(ISNUMBER(FIND("arbeid",Methode_Keuze)),"",IF(Tb_Activiteiten[[#This Row],[Eigen arbeid]]=1,Tb_Activiteiten[[#Headers],[Eigen arbeid]],"")))</f>
        <v/>
      </c>
      <c r="AM1529" t="str">
        <f>IF(ISNUMBER(FIND("arbeid",Methode_Keuze)),"",IF(ISNUMBER(FIND("arbeid",Methode_Keuze)),"",IF(Tb_Activiteiten[[#This Row],[Projectmedewerker]]=1,Tb_Activiteiten[[#Headers],[Projectmedewerker]],"")))</f>
        <v/>
      </c>
      <c r="AN1529" t="str">
        <f>IF(ISNUMBER(FIND("arbeid",Methode_Keuze)),"",IF(ISNUMBER(FIND("arbeid",Methode_Keuze)),"",IF(Tb_Activiteiten[[#This Row],[Landbouwer]]=1,Tb_Activiteiten[[#Headers],[Landbouwer]],"")))</f>
        <v/>
      </c>
      <c r="AO1529" t="str">
        <f>IF(ISNUMBER(FIND("arbeid",Methode_Keuze)),"",IF(ISNUMBER(FIND("arbeid",Methode_Keuze)),"",IF(Tb_Activiteiten[[#This Row],[Adviseur]]=1,Tb_Activiteiten[[#Headers],[Adviseur]],"")))</f>
        <v/>
      </c>
      <c r="AP1529" t="str">
        <f>IF(ISNUMBER(FIND("arbeid",Methode_Keuze)),"",IF(ISNUMBER(FIND("arbeid",Methode_Keuze)),"",IF(Tb_Activiteiten[[#This Row],[Projectleider/Expert]]=1,Tb_Activiteiten[[#Headers],[Projectleider/Expert]],"")))</f>
        <v/>
      </c>
      <c r="AQ1529" t="str">
        <f>IF(ISNUMBER(FIND("arbeid",Methode_Keuze)),"",IF(ISNUMBER(FIND("arbeid",Methode_Keuze)),"",IF(Tb_Activiteiten[[#This Row],[Arbeidskosten]]=1,Tb_Activiteiten[[#Headers],[Arbeidskosten]],"")))</f>
        <v/>
      </c>
      <c r="AR1529" t="str">
        <f>IF(ISNUMBER(FIND("arbeid",Methode_Keuze)),"",IF(ISNUMBER(FIND("arbeid",Methode_Keuze)),"",IF(Tb_Activiteiten[[#This Row],[Arbeidskosten op basis van IKS]]=1,Tb_Activiteiten[[#Headers],[Arbeidskosten op basis van IKS]],"")))</f>
        <v/>
      </c>
      <c r="AS1529" t="str">
        <f>IF(ISNUMBER(FIND("overige",Methode_Keuze)),"",IF(Tb_Activiteiten[[#This Row],[Kosten derden exclusief btw]]=1,Tb_Activiteiten[[#Headers],[Kosten derden exclusief btw]],""))</f>
        <v/>
      </c>
      <c r="AT1529" t="str">
        <f>IF(ISNUMBER(FIND("overige",Methode_Keuze)),"",IF(Tb_Activiteiten[[#This Row],[Niet verrekenbare btw]]=1,Tb_Activiteiten[[#Headers],[Niet verrekenbare btw]],""))</f>
        <v/>
      </c>
      <c r="AU1529" t="str">
        <f>IF(ISNUMBER(FIND("overige",Methode_Keuze)),"",IF(Tb_Activiteiten[[#This Row],[Grondkosten]]=1,Tb_Activiteiten[[#Headers],[Grondkosten]],""))</f>
        <v/>
      </c>
      <c r="AV1529" t="str">
        <f>IF(ISNUMBER(FIND("overige",Methode_Keuze)),"",IF(Tb_Activiteiten[[#This Row],[Bijdrage in natura (overige)]]=1,Tb_Activiteiten[[#Headers],[Bijdrage in natura (overige)]],""))</f>
        <v/>
      </c>
      <c r="AW1529" t="str">
        <f>IF(ISNUMBER(FIND("overige",Methode_Keuze)),"",IF(Tb_Activiteiten[[#This Row],[Bijdrage in natura (vrijwilligers)]]=1,Tb_Activiteiten[[#Headers],[Bijdrage in natura (vrijwilligers)]],""))</f>
        <v/>
      </c>
      <c r="AX1529" t="str">
        <f>IF(ISNUMBER(FIND("overige",Methode_Keuze)),"",IF(Tb_Activiteiten[[#This Row],[Afschrijvingskosten]]=1,Tb_Activiteiten[[#Headers],[Afschrijvingskosten]],""))</f>
        <v/>
      </c>
      <c r="AY1529" t="str">
        <f>IF(ISNUMBER(FIND("overige",Methode_Keuze)),"",IF(Tb_Activiteiten[[#This Row],[Vergoeding]]=1,Tb_Activiteiten[[#Headers],[Vergoeding]],""))</f>
        <v/>
      </c>
      <c r="AZ1529" t="str">
        <f>IF(ISNUMBER(FIND("arbeid",Methode_Keuze)),"",IF(Tb_Activiteiten[[#This Row],[Arbeidskosten - vast tarief (excl eigen arbeid)]]=1,Tb_Activiteiten[[#Headers],[Arbeidskosten - vast tarief (excl eigen arbeid)]],""))</f>
        <v/>
      </c>
      <c r="BA1529" t="str">
        <f>IF(ISNUMBER(FIND("overige",Methode_Keuze)),"",IF(Tb_Activiteiten[[#This Row],[Overige kosten]]=1,Tb_Activiteiten[[#Headers],[Overige kosten]],""))</f>
        <v/>
      </c>
    </row>
    <row r="1530" spans="15:53" x14ac:dyDescent="0.25">
      <c r="O1530" s="56"/>
      <c r="Q1530" t="str">
        <f>IFERROR(IF(VLOOKUP(Tb_Activiteiten[[#This Row],[Openstelling]],Tb_Openstelling[],2,0)=1,1,""),"")</f>
        <v/>
      </c>
      <c r="AJ1530" s="56"/>
      <c r="AK1530" t="str">
        <f>IF(ISNUMBER(FIND("arbeid",Methode_Keuze)),"",IF(ISNUMBER(FIND("arbeid",Methode_Keuze)),"",IF(Tb_Activiteiten[[#This Row],[Loonkosten]]=1,Tb_Activiteiten[[#Headers],[Loonkosten]],"")))</f>
        <v/>
      </c>
      <c r="AL1530" t="str">
        <f>IF(ISNUMBER(FIND("arbeid",Methode_Keuze)),"",IF(ISNUMBER(FIND("arbeid",Methode_Keuze)),"",IF(Tb_Activiteiten[[#This Row],[Eigen arbeid]]=1,Tb_Activiteiten[[#Headers],[Eigen arbeid]],"")))</f>
        <v/>
      </c>
      <c r="AM1530" t="str">
        <f>IF(ISNUMBER(FIND("arbeid",Methode_Keuze)),"",IF(ISNUMBER(FIND("arbeid",Methode_Keuze)),"",IF(Tb_Activiteiten[[#This Row],[Projectmedewerker]]=1,Tb_Activiteiten[[#Headers],[Projectmedewerker]],"")))</f>
        <v/>
      </c>
      <c r="AN1530" t="str">
        <f>IF(ISNUMBER(FIND("arbeid",Methode_Keuze)),"",IF(ISNUMBER(FIND("arbeid",Methode_Keuze)),"",IF(Tb_Activiteiten[[#This Row],[Landbouwer]]=1,Tb_Activiteiten[[#Headers],[Landbouwer]],"")))</f>
        <v/>
      </c>
      <c r="AO1530" t="str">
        <f>IF(ISNUMBER(FIND("arbeid",Methode_Keuze)),"",IF(ISNUMBER(FIND("arbeid",Methode_Keuze)),"",IF(Tb_Activiteiten[[#This Row],[Adviseur]]=1,Tb_Activiteiten[[#Headers],[Adviseur]],"")))</f>
        <v/>
      </c>
      <c r="AP1530" t="str">
        <f>IF(ISNUMBER(FIND("arbeid",Methode_Keuze)),"",IF(ISNUMBER(FIND("arbeid",Methode_Keuze)),"",IF(Tb_Activiteiten[[#This Row],[Projectleider/Expert]]=1,Tb_Activiteiten[[#Headers],[Projectleider/Expert]],"")))</f>
        <v/>
      </c>
      <c r="AQ1530" t="str">
        <f>IF(ISNUMBER(FIND("arbeid",Methode_Keuze)),"",IF(ISNUMBER(FIND("arbeid",Methode_Keuze)),"",IF(Tb_Activiteiten[[#This Row],[Arbeidskosten]]=1,Tb_Activiteiten[[#Headers],[Arbeidskosten]],"")))</f>
        <v/>
      </c>
      <c r="AR1530" t="str">
        <f>IF(ISNUMBER(FIND("arbeid",Methode_Keuze)),"",IF(ISNUMBER(FIND("arbeid",Methode_Keuze)),"",IF(Tb_Activiteiten[[#This Row],[Arbeidskosten op basis van IKS]]=1,Tb_Activiteiten[[#Headers],[Arbeidskosten op basis van IKS]],"")))</f>
        <v/>
      </c>
      <c r="AS1530" t="str">
        <f>IF(ISNUMBER(FIND("overige",Methode_Keuze)),"",IF(Tb_Activiteiten[[#This Row],[Kosten derden exclusief btw]]=1,Tb_Activiteiten[[#Headers],[Kosten derden exclusief btw]],""))</f>
        <v/>
      </c>
      <c r="AT1530" t="str">
        <f>IF(ISNUMBER(FIND("overige",Methode_Keuze)),"",IF(Tb_Activiteiten[[#This Row],[Niet verrekenbare btw]]=1,Tb_Activiteiten[[#Headers],[Niet verrekenbare btw]],""))</f>
        <v/>
      </c>
      <c r="AU1530" t="str">
        <f>IF(ISNUMBER(FIND("overige",Methode_Keuze)),"",IF(Tb_Activiteiten[[#This Row],[Grondkosten]]=1,Tb_Activiteiten[[#Headers],[Grondkosten]],""))</f>
        <v/>
      </c>
      <c r="AV1530" t="str">
        <f>IF(ISNUMBER(FIND("overige",Methode_Keuze)),"",IF(Tb_Activiteiten[[#This Row],[Bijdrage in natura (overige)]]=1,Tb_Activiteiten[[#Headers],[Bijdrage in natura (overige)]],""))</f>
        <v/>
      </c>
      <c r="AW1530" t="str">
        <f>IF(ISNUMBER(FIND("overige",Methode_Keuze)),"",IF(Tb_Activiteiten[[#This Row],[Bijdrage in natura (vrijwilligers)]]=1,Tb_Activiteiten[[#Headers],[Bijdrage in natura (vrijwilligers)]],""))</f>
        <v/>
      </c>
      <c r="AX1530" t="str">
        <f>IF(ISNUMBER(FIND("overige",Methode_Keuze)),"",IF(Tb_Activiteiten[[#This Row],[Afschrijvingskosten]]=1,Tb_Activiteiten[[#Headers],[Afschrijvingskosten]],""))</f>
        <v/>
      </c>
      <c r="AY1530" t="str">
        <f>IF(ISNUMBER(FIND("overige",Methode_Keuze)),"",IF(Tb_Activiteiten[[#This Row],[Vergoeding]]=1,Tb_Activiteiten[[#Headers],[Vergoeding]],""))</f>
        <v/>
      </c>
      <c r="AZ1530" t="str">
        <f>IF(ISNUMBER(FIND("arbeid",Methode_Keuze)),"",IF(Tb_Activiteiten[[#This Row],[Arbeidskosten - vast tarief (excl eigen arbeid)]]=1,Tb_Activiteiten[[#Headers],[Arbeidskosten - vast tarief (excl eigen arbeid)]],""))</f>
        <v/>
      </c>
      <c r="BA1530" t="str">
        <f>IF(ISNUMBER(FIND("overige",Methode_Keuze)),"",IF(Tb_Activiteiten[[#This Row],[Overige kosten]]=1,Tb_Activiteiten[[#Headers],[Overige kosten]],""))</f>
        <v/>
      </c>
    </row>
    <row r="1531" spans="15:53" x14ac:dyDescent="0.25">
      <c r="O1531" s="56"/>
      <c r="Q1531" t="str">
        <f>IFERROR(IF(VLOOKUP(Tb_Activiteiten[[#This Row],[Openstelling]],Tb_Openstelling[],2,0)=1,1,""),"")</f>
        <v/>
      </c>
      <c r="AJ1531" s="56"/>
      <c r="AK1531" t="str">
        <f>IF(ISNUMBER(FIND("arbeid",Methode_Keuze)),"",IF(ISNUMBER(FIND("arbeid",Methode_Keuze)),"",IF(Tb_Activiteiten[[#This Row],[Loonkosten]]=1,Tb_Activiteiten[[#Headers],[Loonkosten]],"")))</f>
        <v/>
      </c>
      <c r="AL1531" t="str">
        <f>IF(ISNUMBER(FIND("arbeid",Methode_Keuze)),"",IF(ISNUMBER(FIND("arbeid",Methode_Keuze)),"",IF(Tb_Activiteiten[[#This Row],[Eigen arbeid]]=1,Tb_Activiteiten[[#Headers],[Eigen arbeid]],"")))</f>
        <v/>
      </c>
      <c r="AM1531" t="str">
        <f>IF(ISNUMBER(FIND("arbeid",Methode_Keuze)),"",IF(ISNUMBER(FIND("arbeid",Methode_Keuze)),"",IF(Tb_Activiteiten[[#This Row],[Projectmedewerker]]=1,Tb_Activiteiten[[#Headers],[Projectmedewerker]],"")))</f>
        <v/>
      </c>
      <c r="AN1531" t="str">
        <f>IF(ISNUMBER(FIND("arbeid",Methode_Keuze)),"",IF(ISNUMBER(FIND("arbeid",Methode_Keuze)),"",IF(Tb_Activiteiten[[#This Row],[Landbouwer]]=1,Tb_Activiteiten[[#Headers],[Landbouwer]],"")))</f>
        <v/>
      </c>
      <c r="AO1531" t="str">
        <f>IF(ISNUMBER(FIND("arbeid",Methode_Keuze)),"",IF(ISNUMBER(FIND("arbeid",Methode_Keuze)),"",IF(Tb_Activiteiten[[#This Row],[Adviseur]]=1,Tb_Activiteiten[[#Headers],[Adviseur]],"")))</f>
        <v/>
      </c>
      <c r="AP1531" t="str">
        <f>IF(ISNUMBER(FIND("arbeid",Methode_Keuze)),"",IF(ISNUMBER(FIND("arbeid",Methode_Keuze)),"",IF(Tb_Activiteiten[[#This Row],[Projectleider/Expert]]=1,Tb_Activiteiten[[#Headers],[Projectleider/Expert]],"")))</f>
        <v/>
      </c>
      <c r="AQ1531" t="str">
        <f>IF(ISNUMBER(FIND("arbeid",Methode_Keuze)),"",IF(ISNUMBER(FIND("arbeid",Methode_Keuze)),"",IF(Tb_Activiteiten[[#This Row],[Arbeidskosten]]=1,Tb_Activiteiten[[#Headers],[Arbeidskosten]],"")))</f>
        <v/>
      </c>
      <c r="AR1531" t="str">
        <f>IF(ISNUMBER(FIND("arbeid",Methode_Keuze)),"",IF(ISNUMBER(FIND("arbeid",Methode_Keuze)),"",IF(Tb_Activiteiten[[#This Row],[Arbeidskosten op basis van IKS]]=1,Tb_Activiteiten[[#Headers],[Arbeidskosten op basis van IKS]],"")))</f>
        <v/>
      </c>
      <c r="AS1531" t="str">
        <f>IF(ISNUMBER(FIND("overige",Methode_Keuze)),"",IF(Tb_Activiteiten[[#This Row],[Kosten derden exclusief btw]]=1,Tb_Activiteiten[[#Headers],[Kosten derden exclusief btw]],""))</f>
        <v/>
      </c>
      <c r="AT1531" t="str">
        <f>IF(ISNUMBER(FIND("overige",Methode_Keuze)),"",IF(Tb_Activiteiten[[#This Row],[Niet verrekenbare btw]]=1,Tb_Activiteiten[[#Headers],[Niet verrekenbare btw]],""))</f>
        <v/>
      </c>
      <c r="AU1531" t="str">
        <f>IF(ISNUMBER(FIND("overige",Methode_Keuze)),"",IF(Tb_Activiteiten[[#This Row],[Grondkosten]]=1,Tb_Activiteiten[[#Headers],[Grondkosten]],""))</f>
        <v/>
      </c>
      <c r="AV1531" t="str">
        <f>IF(ISNUMBER(FIND("overige",Methode_Keuze)),"",IF(Tb_Activiteiten[[#This Row],[Bijdrage in natura (overige)]]=1,Tb_Activiteiten[[#Headers],[Bijdrage in natura (overige)]],""))</f>
        <v/>
      </c>
      <c r="AW1531" t="str">
        <f>IF(ISNUMBER(FIND("overige",Methode_Keuze)),"",IF(Tb_Activiteiten[[#This Row],[Bijdrage in natura (vrijwilligers)]]=1,Tb_Activiteiten[[#Headers],[Bijdrage in natura (vrijwilligers)]],""))</f>
        <v/>
      </c>
      <c r="AX1531" t="str">
        <f>IF(ISNUMBER(FIND("overige",Methode_Keuze)),"",IF(Tb_Activiteiten[[#This Row],[Afschrijvingskosten]]=1,Tb_Activiteiten[[#Headers],[Afschrijvingskosten]],""))</f>
        <v/>
      </c>
      <c r="AY1531" t="str">
        <f>IF(ISNUMBER(FIND("overige",Methode_Keuze)),"",IF(Tb_Activiteiten[[#This Row],[Vergoeding]]=1,Tb_Activiteiten[[#Headers],[Vergoeding]],""))</f>
        <v/>
      </c>
      <c r="AZ1531" t="str">
        <f>IF(ISNUMBER(FIND("arbeid",Methode_Keuze)),"",IF(Tb_Activiteiten[[#This Row],[Arbeidskosten - vast tarief (excl eigen arbeid)]]=1,Tb_Activiteiten[[#Headers],[Arbeidskosten - vast tarief (excl eigen arbeid)]],""))</f>
        <v/>
      </c>
      <c r="BA1531" t="str">
        <f>IF(ISNUMBER(FIND("overige",Methode_Keuze)),"",IF(Tb_Activiteiten[[#This Row],[Overige kosten]]=1,Tb_Activiteiten[[#Headers],[Overige kosten]],""))</f>
        <v/>
      </c>
    </row>
    <row r="1532" spans="15:53" x14ac:dyDescent="0.25">
      <c r="O1532" s="56"/>
      <c r="Q1532" t="str">
        <f>IFERROR(IF(VLOOKUP(Tb_Activiteiten[[#This Row],[Openstelling]],Tb_Openstelling[],2,0)=1,1,""),"")</f>
        <v/>
      </c>
      <c r="AJ1532" s="56"/>
      <c r="AK1532" t="str">
        <f>IF(ISNUMBER(FIND("arbeid",Methode_Keuze)),"",IF(ISNUMBER(FIND("arbeid",Methode_Keuze)),"",IF(Tb_Activiteiten[[#This Row],[Loonkosten]]=1,Tb_Activiteiten[[#Headers],[Loonkosten]],"")))</f>
        <v/>
      </c>
      <c r="AL1532" t="str">
        <f>IF(ISNUMBER(FIND("arbeid",Methode_Keuze)),"",IF(ISNUMBER(FIND("arbeid",Methode_Keuze)),"",IF(Tb_Activiteiten[[#This Row],[Eigen arbeid]]=1,Tb_Activiteiten[[#Headers],[Eigen arbeid]],"")))</f>
        <v/>
      </c>
      <c r="AM1532" t="str">
        <f>IF(ISNUMBER(FIND("arbeid",Methode_Keuze)),"",IF(ISNUMBER(FIND("arbeid",Methode_Keuze)),"",IF(Tb_Activiteiten[[#This Row],[Projectmedewerker]]=1,Tb_Activiteiten[[#Headers],[Projectmedewerker]],"")))</f>
        <v/>
      </c>
      <c r="AN1532" t="str">
        <f>IF(ISNUMBER(FIND("arbeid",Methode_Keuze)),"",IF(ISNUMBER(FIND("arbeid",Methode_Keuze)),"",IF(Tb_Activiteiten[[#This Row],[Landbouwer]]=1,Tb_Activiteiten[[#Headers],[Landbouwer]],"")))</f>
        <v/>
      </c>
      <c r="AO1532" t="str">
        <f>IF(ISNUMBER(FIND("arbeid",Methode_Keuze)),"",IF(ISNUMBER(FIND("arbeid",Methode_Keuze)),"",IF(Tb_Activiteiten[[#This Row],[Adviseur]]=1,Tb_Activiteiten[[#Headers],[Adviseur]],"")))</f>
        <v/>
      </c>
      <c r="AP1532" t="str">
        <f>IF(ISNUMBER(FIND("arbeid",Methode_Keuze)),"",IF(ISNUMBER(FIND("arbeid",Methode_Keuze)),"",IF(Tb_Activiteiten[[#This Row],[Projectleider/Expert]]=1,Tb_Activiteiten[[#Headers],[Projectleider/Expert]],"")))</f>
        <v/>
      </c>
      <c r="AQ1532" t="str">
        <f>IF(ISNUMBER(FIND("arbeid",Methode_Keuze)),"",IF(ISNUMBER(FIND("arbeid",Methode_Keuze)),"",IF(Tb_Activiteiten[[#This Row],[Arbeidskosten]]=1,Tb_Activiteiten[[#Headers],[Arbeidskosten]],"")))</f>
        <v/>
      </c>
      <c r="AR1532" t="str">
        <f>IF(ISNUMBER(FIND("arbeid",Methode_Keuze)),"",IF(ISNUMBER(FIND("arbeid",Methode_Keuze)),"",IF(Tb_Activiteiten[[#This Row],[Arbeidskosten op basis van IKS]]=1,Tb_Activiteiten[[#Headers],[Arbeidskosten op basis van IKS]],"")))</f>
        <v/>
      </c>
      <c r="AS1532" t="str">
        <f>IF(ISNUMBER(FIND("overige",Methode_Keuze)),"",IF(Tb_Activiteiten[[#This Row],[Kosten derden exclusief btw]]=1,Tb_Activiteiten[[#Headers],[Kosten derden exclusief btw]],""))</f>
        <v/>
      </c>
      <c r="AT1532" t="str">
        <f>IF(ISNUMBER(FIND("overige",Methode_Keuze)),"",IF(Tb_Activiteiten[[#This Row],[Niet verrekenbare btw]]=1,Tb_Activiteiten[[#Headers],[Niet verrekenbare btw]],""))</f>
        <v/>
      </c>
      <c r="AU1532" t="str">
        <f>IF(ISNUMBER(FIND("overige",Methode_Keuze)),"",IF(Tb_Activiteiten[[#This Row],[Grondkosten]]=1,Tb_Activiteiten[[#Headers],[Grondkosten]],""))</f>
        <v/>
      </c>
      <c r="AV1532" t="str">
        <f>IF(ISNUMBER(FIND("overige",Methode_Keuze)),"",IF(Tb_Activiteiten[[#This Row],[Bijdrage in natura (overige)]]=1,Tb_Activiteiten[[#Headers],[Bijdrage in natura (overige)]],""))</f>
        <v/>
      </c>
      <c r="AW1532" t="str">
        <f>IF(ISNUMBER(FIND("overige",Methode_Keuze)),"",IF(Tb_Activiteiten[[#This Row],[Bijdrage in natura (vrijwilligers)]]=1,Tb_Activiteiten[[#Headers],[Bijdrage in natura (vrijwilligers)]],""))</f>
        <v/>
      </c>
      <c r="AX1532" t="str">
        <f>IF(ISNUMBER(FIND("overige",Methode_Keuze)),"",IF(Tb_Activiteiten[[#This Row],[Afschrijvingskosten]]=1,Tb_Activiteiten[[#Headers],[Afschrijvingskosten]],""))</f>
        <v/>
      </c>
      <c r="AY1532" t="str">
        <f>IF(ISNUMBER(FIND("overige",Methode_Keuze)),"",IF(Tb_Activiteiten[[#This Row],[Vergoeding]]=1,Tb_Activiteiten[[#Headers],[Vergoeding]],""))</f>
        <v/>
      </c>
      <c r="AZ1532" t="str">
        <f>IF(ISNUMBER(FIND("arbeid",Methode_Keuze)),"",IF(Tb_Activiteiten[[#This Row],[Arbeidskosten - vast tarief (excl eigen arbeid)]]=1,Tb_Activiteiten[[#Headers],[Arbeidskosten - vast tarief (excl eigen arbeid)]],""))</f>
        <v/>
      </c>
      <c r="BA1532" t="str">
        <f>IF(ISNUMBER(FIND("overige",Methode_Keuze)),"",IF(Tb_Activiteiten[[#This Row],[Overige kosten]]=1,Tb_Activiteiten[[#Headers],[Overige kosten]],""))</f>
        <v/>
      </c>
    </row>
    <row r="1533" spans="15:53" x14ac:dyDescent="0.25">
      <c r="O1533" s="56"/>
      <c r="Q1533" t="str">
        <f>IFERROR(IF(VLOOKUP(Tb_Activiteiten[[#This Row],[Openstelling]],Tb_Openstelling[],2,0)=1,1,""),"")</f>
        <v/>
      </c>
      <c r="AJ1533" s="56"/>
      <c r="AK1533" t="str">
        <f>IF(ISNUMBER(FIND("arbeid",Methode_Keuze)),"",IF(ISNUMBER(FIND("arbeid",Methode_Keuze)),"",IF(Tb_Activiteiten[[#This Row],[Loonkosten]]=1,Tb_Activiteiten[[#Headers],[Loonkosten]],"")))</f>
        <v/>
      </c>
      <c r="AL1533" t="str">
        <f>IF(ISNUMBER(FIND("arbeid",Methode_Keuze)),"",IF(ISNUMBER(FIND("arbeid",Methode_Keuze)),"",IF(Tb_Activiteiten[[#This Row],[Eigen arbeid]]=1,Tb_Activiteiten[[#Headers],[Eigen arbeid]],"")))</f>
        <v/>
      </c>
      <c r="AM1533" t="str">
        <f>IF(ISNUMBER(FIND("arbeid",Methode_Keuze)),"",IF(ISNUMBER(FIND("arbeid",Methode_Keuze)),"",IF(Tb_Activiteiten[[#This Row],[Projectmedewerker]]=1,Tb_Activiteiten[[#Headers],[Projectmedewerker]],"")))</f>
        <v/>
      </c>
      <c r="AN1533" t="str">
        <f>IF(ISNUMBER(FIND("arbeid",Methode_Keuze)),"",IF(ISNUMBER(FIND("arbeid",Methode_Keuze)),"",IF(Tb_Activiteiten[[#This Row],[Landbouwer]]=1,Tb_Activiteiten[[#Headers],[Landbouwer]],"")))</f>
        <v/>
      </c>
      <c r="AO1533" t="str">
        <f>IF(ISNUMBER(FIND("arbeid",Methode_Keuze)),"",IF(ISNUMBER(FIND("arbeid",Methode_Keuze)),"",IF(Tb_Activiteiten[[#This Row],[Adviseur]]=1,Tb_Activiteiten[[#Headers],[Adviseur]],"")))</f>
        <v/>
      </c>
      <c r="AP1533" t="str">
        <f>IF(ISNUMBER(FIND("arbeid",Methode_Keuze)),"",IF(ISNUMBER(FIND("arbeid",Methode_Keuze)),"",IF(Tb_Activiteiten[[#This Row],[Projectleider/Expert]]=1,Tb_Activiteiten[[#Headers],[Projectleider/Expert]],"")))</f>
        <v/>
      </c>
      <c r="AQ1533" t="str">
        <f>IF(ISNUMBER(FIND("arbeid",Methode_Keuze)),"",IF(ISNUMBER(FIND("arbeid",Methode_Keuze)),"",IF(Tb_Activiteiten[[#This Row],[Arbeidskosten]]=1,Tb_Activiteiten[[#Headers],[Arbeidskosten]],"")))</f>
        <v/>
      </c>
      <c r="AR1533" t="str">
        <f>IF(ISNUMBER(FIND("arbeid",Methode_Keuze)),"",IF(ISNUMBER(FIND("arbeid",Methode_Keuze)),"",IF(Tb_Activiteiten[[#This Row],[Arbeidskosten op basis van IKS]]=1,Tb_Activiteiten[[#Headers],[Arbeidskosten op basis van IKS]],"")))</f>
        <v/>
      </c>
      <c r="AS1533" t="str">
        <f>IF(ISNUMBER(FIND("overige",Methode_Keuze)),"",IF(Tb_Activiteiten[[#This Row],[Kosten derden exclusief btw]]=1,Tb_Activiteiten[[#Headers],[Kosten derden exclusief btw]],""))</f>
        <v/>
      </c>
      <c r="AT1533" t="str">
        <f>IF(ISNUMBER(FIND("overige",Methode_Keuze)),"",IF(Tb_Activiteiten[[#This Row],[Niet verrekenbare btw]]=1,Tb_Activiteiten[[#Headers],[Niet verrekenbare btw]],""))</f>
        <v/>
      </c>
      <c r="AU1533" t="str">
        <f>IF(ISNUMBER(FIND("overige",Methode_Keuze)),"",IF(Tb_Activiteiten[[#This Row],[Grondkosten]]=1,Tb_Activiteiten[[#Headers],[Grondkosten]],""))</f>
        <v/>
      </c>
      <c r="AV1533" t="str">
        <f>IF(ISNUMBER(FIND("overige",Methode_Keuze)),"",IF(Tb_Activiteiten[[#This Row],[Bijdrage in natura (overige)]]=1,Tb_Activiteiten[[#Headers],[Bijdrage in natura (overige)]],""))</f>
        <v/>
      </c>
      <c r="AW1533" t="str">
        <f>IF(ISNUMBER(FIND("overige",Methode_Keuze)),"",IF(Tb_Activiteiten[[#This Row],[Bijdrage in natura (vrijwilligers)]]=1,Tb_Activiteiten[[#Headers],[Bijdrage in natura (vrijwilligers)]],""))</f>
        <v/>
      </c>
      <c r="AX1533" t="str">
        <f>IF(ISNUMBER(FIND("overige",Methode_Keuze)),"",IF(Tb_Activiteiten[[#This Row],[Afschrijvingskosten]]=1,Tb_Activiteiten[[#Headers],[Afschrijvingskosten]],""))</f>
        <v/>
      </c>
      <c r="AY1533" t="str">
        <f>IF(ISNUMBER(FIND("overige",Methode_Keuze)),"",IF(Tb_Activiteiten[[#This Row],[Vergoeding]]=1,Tb_Activiteiten[[#Headers],[Vergoeding]],""))</f>
        <v/>
      </c>
      <c r="AZ1533" t="str">
        <f>IF(ISNUMBER(FIND("arbeid",Methode_Keuze)),"",IF(Tb_Activiteiten[[#This Row],[Arbeidskosten - vast tarief (excl eigen arbeid)]]=1,Tb_Activiteiten[[#Headers],[Arbeidskosten - vast tarief (excl eigen arbeid)]],""))</f>
        <v/>
      </c>
      <c r="BA1533" t="str">
        <f>IF(ISNUMBER(FIND("overige",Methode_Keuze)),"",IF(Tb_Activiteiten[[#This Row],[Overige kosten]]=1,Tb_Activiteiten[[#Headers],[Overige kosten]],""))</f>
        <v/>
      </c>
    </row>
    <row r="1534" spans="15:53" x14ac:dyDescent="0.25">
      <c r="O1534" s="56"/>
      <c r="Q1534" t="str">
        <f>IFERROR(IF(VLOOKUP(Tb_Activiteiten[[#This Row],[Openstelling]],Tb_Openstelling[],2,0)=1,1,""),"")</f>
        <v/>
      </c>
      <c r="AJ1534" s="56"/>
      <c r="AK1534" t="str">
        <f>IF(ISNUMBER(FIND("arbeid",Methode_Keuze)),"",IF(ISNUMBER(FIND("arbeid",Methode_Keuze)),"",IF(Tb_Activiteiten[[#This Row],[Loonkosten]]=1,Tb_Activiteiten[[#Headers],[Loonkosten]],"")))</f>
        <v/>
      </c>
      <c r="AL1534" t="str">
        <f>IF(ISNUMBER(FIND("arbeid",Methode_Keuze)),"",IF(ISNUMBER(FIND("arbeid",Methode_Keuze)),"",IF(Tb_Activiteiten[[#This Row],[Eigen arbeid]]=1,Tb_Activiteiten[[#Headers],[Eigen arbeid]],"")))</f>
        <v/>
      </c>
      <c r="AM1534" t="str">
        <f>IF(ISNUMBER(FIND("arbeid",Methode_Keuze)),"",IF(ISNUMBER(FIND("arbeid",Methode_Keuze)),"",IF(Tb_Activiteiten[[#This Row],[Projectmedewerker]]=1,Tb_Activiteiten[[#Headers],[Projectmedewerker]],"")))</f>
        <v/>
      </c>
      <c r="AN1534" t="str">
        <f>IF(ISNUMBER(FIND("arbeid",Methode_Keuze)),"",IF(ISNUMBER(FIND("arbeid",Methode_Keuze)),"",IF(Tb_Activiteiten[[#This Row],[Landbouwer]]=1,Tb_Activiteiten[[#Headers],[Landbouwer]],"")))</f>
        <v/>
      </c>
      <c r="AO1534" t="str">
        <f>IF(ISNUMBER(FIND("arbeid",Methode_Keuze)),"",IF(ISNUMBER(FIND("arbeid",Methode_Keuze)),"",IF(Tb_Activiteiten[[#This Row],[Adviseur]]=1,Tb_Activiteiten[[#Headers],[Adviseur]],"")))</f>
        <v/>
      </c>
      <c r="AP1534" t="str">
        <f>IF(ISNUMBER(FIND("arbeid",Methode_Keuze)),"",IF(ISNUMBER(FIND("arbeid",Methode_Keuze)),"",IF(Tb_Activiteiten[[#This Row],[Projectleider/Expert]]=1,Tb_Activiteiten[[#Headers],[Projectleider/Expert]],"")))</f>
        <v/>
      </c>
      <c r="AQ1534" t="str">
        <f>IF(ISNUMBER(FIND("arbeid",Methode_Keuze)),"",IF(ISNUMBER(FIND("arbeid",Methode_Keuze)),"",IF(Tb_Activiteiten[[#This Row],[Arbeidskosten]]=1,Tb_Activiteiten[[#Headers],[Arbeidskosten]],"")))</f>
        <v/>
      </c>
      <c r="AR1534" t="str">
        <f>IF(ISNUMBER(FIND("arbeid",Methode_Keuze)),"",IF(ISNUMBER(FIND("arbeid",Methode_Keuze)),"",IF(Tb_Activiteiten[[#This Row],[Arbeidskosten op basis van IKS]]=1,Tb_Activiteiten[[#Headers],[Arbeidskosten op basis van IKS]],"")))</f>
        <v/>
      </c>
      <c r="AS1534" t="str">
        <f>IF(ISNUMBER(FIND("overige",Methode_Keuze)),"",IF(Tb_Activiteiten[[#This Row],[Kosten derden exclusief btw]]=1,Tb_Activiteiten[[#Headers],[Kosten derden exclusief btw]],""))</f>
        <v/>
      </c>
      <c r="AT1534" t="str">
        <f>IF(ISNUMBER(FIND("overige",Methode_Keuze)),"",IF(Tb_Activiteiten[[#This Row],[Niet verrekenbare btw]]=1,Tb_Activiteiten[[#Headers],[Niet verrekenbare btw]],""))</f>
        <v/>
      </c>
      <c r="AU1534" t="str">
        <f>IF(ISNUMBER(FIND("overige",Methode_Keuze)),"",IF(Tb_Activiteiten[[#This Row],[Grondkosten]]=1,Tb_Activiteiten[[#Headers],[Grondkosten]],""))</f>
        <v/>
      </c>
      <c r="AV1534" t="str">
        <f>IF(ISNUMBER(FIND("overige",Methode_Keuze)),"",IF(Tb_Activiteiten[[#This Row],[Bijdrage in natura (overige)]]=1,Tb_Activiteiten[[#Headers],[Bijdrage in natura (overige)]],""))</f>
        <v/>
      </c>
      <c r="AW1534" t="str">
        <f>IF(ISNUMBER(FIND("overige",Methode_Keuze)),"",IF(Tb_Activiteiten[[#This Row],[Bijdrage in natura (vrijwilligers)]]=1,Tb_Activiteiten[[#Headers],[Bijdrage in natura (vrijwilligers)]],""))</f>
        <v/>
      </c>
      <c r="AX1534" t="str">
        <f>IF(ISNUMBER(FIND("overige",Methode_Keuze)),"",IF(Tb_Activiteiten[[#This Row],[Afschrijvingskosten]]=1,Tb_Activiteiten[[#Headers],[Afschrijvingskosten]],""))</f>
        <v/>
      </c>
      <c r="AY1534" t="str">
        <f>IF(ISNUMBER(FIND("overige",Methode_Keuze)),"",IF(Tb_Activiteiten[[#This Row],[Vergoeding]]=1,Tb_Activiteiten[[#Headers],[Vergoeding]],""))</f>
        <v/>
      </c>
      <c r="AZ1534" t="str">
        <f>IF(ISNUMBER(FIND("arbeid",Methode_Keuze)),"",IF(Tb_Activiteiten[[#This Row],[Arbeidskosten - vast tarief (excl eigen arbeid)]]=1,Tb_Activiteiten[[#Headers],[Arbeidskosten - vast tarief (excl eigen arbeid)]],""))</f>
        <v/>
      </c>
      <c r="BA1534" t="str">
        <f>IF(ISNUMBER(FIND("overige",Methode_Keuze)),"",IF(Tb_Activiteiten[[#This Row],[Overige kosten]]=1,Tb_Activiteiten[[#Headers],[Overige kosten]],""))</f>
        <v/>
      </c>
    </row>
    <row r="1535" spans="15:53" x14ac:dyDescent="0.25">
      <c r="O1535" s="56"/>
      <c r="Q1535" t="str">
        <f>IFERROR(IF(VLOOKUP(Tb_Activiteiten[[#This Row],[Openstelling]],Tb_Openstelling[],2,0)=1,1,""),"")</f>
        <v/>
      </c>
      <c r="AJ1535" s="56"/>
      <c r="AK1535" t="str">
        <f>IF(ISNUMBER(FIND("arbeid",Methode_Keuze)),"",IF(ISNUMBER(FIND("arbeid",Methode_Keuze)),"",IF(Tb_Activiteiten[[#This Row],[Loonkosten]]=1,Tb_Activiteiten[[#Headers],[Loonkosten]],"")))</f>
        <v/>
      </c>
      <c r="AL1535" t="str">
        <f>IF(ISNUMBER(FIND("arbeid",Methode_Keuze)),"",IF(ISNUMBER(FIND("arbeid",Methode_Keuze)),"",IF(Tb_Activiteiten[[#This Row],[Eigen arbeid]]=1,Tb_Activiteiten[[#Headers],[Eigen arbeid]],"")))</f>
        <v/>
      </c>
      <c r="AM1535" t="str">
        <f>IF(ISNUMBER(FIND("arbeid",Methode_Keuze)),"",IF(ISNUMBER(FIND("arbeid",Methode_Keuze)),"",IF(Tb_Activiteiten[[#This Row],[Projectmedewerker]]=1,Tb_Activiteiten[[#Headers],[Projectmedewerker]],"")))</f>
        <v/>
      </c>
      <c r="AN1535" t="str">
        <f>IF(ISNUMBER(FIND("arbeid",Methode_Keuze)),"",IF(ISNUMBER(FIND("arbeid",Methode_Keuze)),"",IF(Tb_Activiteiten[[#This Row],[Landbouwer]]=1,Tb_Activiteiten[[#Headers],[Landbouwer]],"")))</f>
        <v/>
      </c>
      <c r="AO1535" t="str">
        <f>IF(ISNUMBER(FIND("arbeid",Methode_Keuze)),"",IF(ISNUMBER(FIND("arbeid",Methode_Keuze)),"",IF(Tb_Activiteiten[[#This Row],[Adviseur]]=1,Tb_Activiteiten[[#Headers],[Adviseur]],"")))</f>
        <v/>
      </c>
      <c r="AP1535" t="str">
        <f>IF(ISNUMBER(FIND("arbeid",Methode_Keuze)),"",IF(ISNUMBER(FIND("arbeid",Methode_Keuze)),"",IF(Tb_Activiteiten[[#This Row],[Projectleider/Expert]]=1,Tb_Activiteiten[[#Headers],[Projectleider/Expert]],"")))</f>
        <v/>
      </c>
      <c r="AQ1535" t="str">
        <f>IF(ISNUMBER(FIND("arbeid",Methode_Keuze)),"",IF(ISNUMBER(FIND("arbeid",Methode_Keuze)),"",IF(Tb_Activiteiten[[#This Row],[Arbeidskosten]]=1,Tb_Activiteiten[[#Headers],[Arbeidskosten]],"")))</f>
        <v/>
      </c>
      <c r="AR1535" t="str">
        <f>IF(ISNUMBER(FIND("arbeid",Methode_Keuze)),"",IF(ISNUMBER(FIND("arbeid",Methode_Keuze)),"",IF(Tb_Activiteiten[[#This Row],[Arbeidskosten op basis van IKS]]=1,Tb_Activiteiten[[#Headers],[Arbeidskosten op basis van IKS]],"")))</f>
        <v/>
      </c>
      <c r="AS1535" t="str">
        <f>IF(ISNUMBER(FIND("overige",Methode_Keuze)),"",IF(Tb_Activiteiten[[#This Row],[Kosten derden exclusief btw]]=1,Tb_Activiteiten[[#Headers],[Kosten derden exclusief btw]],""))</f>
        <v/>
      </c>
      <c r="AT1535" t="str">
        <f>IF(ISNUMBER(FIND("overige",Methode_Keuze)),"",IF(Tb_Activiteiten[[#This Row],[Niet verrekenbare btw]]=1,Tb_Activiteiten[[#Headers],[Niet verrekenbare btw]],""))</f>
        <v/>
      </c>
      <c r="AU1535" t="str">
        <f>IF(ISNUMBER(FIND("overige",Methode_Keuze)),"",IF(Tb_Activiteiten[[#This Row],[Grondkosten]]=1,Tb_Activiteiten[[#Headers],[Grondkosten]],""))</f>
        <v/>
      </c>
      <c r="AV1535" t="str">
        <f>IF(ISNUMBER(FIND("overige",Methode_Keuze)),"",IF(Tb_Activiteiten[[#This Row],[Bijdrage in natura (overige)]]=1,Tb_Activiteiten[[#Headers],[Bijdrage in natura (overige)]],""))</f>
        <v/>
      </c>
      <c r="AW1535" t="str">
        <f>IF(ISNUMBER(FIND("overige",Methode_Keuze)),"",IF(Tb_Activiteiten[[#This Row],[Bijdrage in natura (vrijwilligers)]]=1,Tb_Activiteiten[[#Headers],[Bijdrage in natura (vrijwilligers)]],""))</f>
        <v/>
      </c>
      <c r="AX1535" t="str">
        <f>IF(ISNUMBER(FIND("overige",Methode_Keuze)),"",IF(Tb_Activiteiten[[#This Row],[Afschrijvingskosten]]=1,Tb_Activiteiten[[#Headers],[Afschrijvingskosten]],""))</f>
        <v/>
      </c>
      <c r="AY1535" t="str">
        <f>IF(ISNUMBER(FIND("overige",Methode_Keuze)),"",IF(Tb_Activiteiten[[#This Row],[Vergoeding]]=1,Tb_Activiteiten[[#Headers],[Vergoeding]],""))</f>
        <v/>
      </c>
      <c r="AZ1535" t="str">
        <f>IF(ISNUMBER(FIND("arbeid",Methode_Keuze)),"",IF(Tb_Activiteiten[[#This Row],[Arbeidskosten - vast tarief (excl eigen arbeid)]]=1,Tb_Activiteiten[[#Headers],[Arbeidskosten - vast tarief (excl eigen arbeid)]],""))</f>
        <v/>
      </c>
      <c r="BA1535" t="str">
        <f>IF(ISNUMBER(FIND("overige",Methode_Keuze)),"",IF(Tb_Activiteiten[[#This Row],[Overige kosten]]=1,Tb_Activiteiten[[#Headers],[Overige kosten]],""))</f>
        <v/>
      </c>
    </row>
    <row r="1536" spans="15:53" x14ac:dyDescent="0.25">
      <c r="O1536" s="56"/>
      <c r="Q1536" t="str">
        <f>IFERROR(IF(VLOOKUP(Tb_Activiteiten[[#This Row],[Openstelling]],Tb_Openstelling[],2,0)=1,1,""),"")</f>
        <v/>
      </c>
      <c r="AJ1536" s="56"/>
      <c r="AK1536" t="str">
        <f>IF(ISNUMBER(FIND("arbeid",Methode_Keuze)),"",IF(ISNUMBER(FIND("arbeid",Methode_Keuze)),"",IF(Tb_Activiteiten[[#This Row],[Loonkosten]]=1,Tb_Activiteiten[[#Headers],[Loonkosten]],"")))</f>
        <v/>
      </c>
      <c r="AL1536" t="str">
        <f>IF(ISNUMBER(FIND("arbeid",Methode_Keuze)),"",IF(ISNUMBER(FIND("arbeid",Methode_Keuze)),"",IF(Tb_Activiteiten[[#This Row],[Eigen arbeid]]=1,Tb_Activiteiten[[#Headers],[Eigen arbeid]],"")))</f>
        <v/>
      </c>
      <c r="AM1536" t="str">
        <f>IF(ISNUMBER(FIND("arbeid",Methode_Keuze)),"",IF(ISNUMBER(FIND("arbeid",Methode_Keuze)),"",IF(Tb_Activiteiten[[#This Row],[Projectmedewerker]]=1,Tb_Activiteiten[[#Headers],[Projectmedewerker]],"")))</f>
        <v/>
      </c>
      <c r="AN1536" t="str">
        <f>IF(ISNUMBER(FIND("arbeid",Methode_Keuze)),"",IF(ISNUMBER(FIND("arbeid",Methode_Keuze)),"",IF(Tb_Activiteiten[[#This Row],[Landbouwer]]=1,Tb_Activiteiten[[#Headers],[Landbouwer]],"")))</f>
        <v/>
      </c>
      <c r="AO1536" t="str">
        <f>IF(ISNUMBER(FIND("arbeid",Methode_Keuze)),"",IF(ISNUMBER(FIND("arbeid",Methode_Keuze)),"",IF(Tb_Activiteiten[[#This Row],[Adviseur]]=1,Tb_Activiteiten[[#Headers],[Adviseur]],"")))</f>
        <v/>
      </c>
      <c r="AP1536" t="str">
        <f>IF(ISNUMBER(FIND("arbeid",Methode_Keuze)),"",IF(ISNUMBER(FIND("arbeid",Methode_Keuze)),"",IF(Tb_Activiteiten[[#This Row],[Projectleider/Expert]]=1,Tb_Activiteiten[[#Headers],[Projectleider/Expert]],"")))</f>
        <v/>
      </c>
      <c r="AQ1536" t="str">
        <f>IF(ISNUMBER(FIND("arbeid",Methode_Keuze)),"",IF(ISNUMBER(FIND("arbeid",Methode_Keuze)),"",IF(Tb_Activiteiten[[#This Row],[Arbeidskosten]]=1,Tb_Activiteiten[[#Headers],[Arbeidskosten]],"")))</f>
        <v/>
      </c>
      <c r="AR1536" t="str">
        <f>IF(ISNUMBER(FIND("arbeid",Methode_Keuze)),"",IF(ISNUMBER(FIND("arbeid",Methode_Keuze)),"",IF(Tb_Activiteiten[[#This Row],[Arbeidskosten op basis van IKS]]=1,Tb_Activiteiten[[#Headers],[Arbeidskosten op basis van IKS]],"")))</f>
        <v/>
      </c>
      <c r="AS1536" t="str">
        <f>IF(ISNUMBER(FIND("overige",Methode_Keuze)),"",IF(Tb_Activiteiten[[#This Row],[Kosten derden exclusief btw]]=1,Tb_Activiteiten[[#Headers],[Kosten derden exclusief btw]],""))</f>
        <v/>
      </c>
      <c r="AT1536" t="str">
        <f>IF(ISNUMBER(FIND("overige",Methode_Keuze)),"",IF(Tb_Activiteiten[[#This Row],[Niet verrekenbare btw]]=1,Tb_Activiteiten[[#Headers],[Niet verrekenbare btw]],""))</f>
        <v/>
      </c>
      <c r="AU1536" t="str">
        <f>IF(ISNUMBER(FIND("overige",Methode_Keuze)),"",IF(Tb_Activiteiten[[#This Row],[Grondkosten]]=1,Tb_Activiteiten[[#Headers],[Grondkosten]],""))</f>
        <v/>
      </c>
      <c r="AV1536" t="str">
        <f>IF(ISNUMBER(FIND("overige",Methode_Keuze)),"",IF(Tb_Activiteiten[[#This Row],[Bijdrage in natura (overige)]]=1,Tb_Activiteiten[[#Headers],[Bijdrage in natura (overige)]],""))</f>
        <v/>
      </c>
      <c r="AW1536" t="str">
        <f>IF(ISNUMBER(FIND("overige",Methode_Keuze)),"",IF(Tb_Activiteiten[[#This Row],[Bijdrage in natura (vrijwilligers)]]=1,Tb_Activiteiten[[#Headers],[Bijdrage in natura (vrijwilligers)]],""))</f>
        <v/>
      </c>
      <c r="AX1536" t="str">
        <f>IF(ISNUMBER(FIND("overige",Methode_Keuze)),"",IF(Tb_Activiteiten[[#This Row],[Afschrijvingskosten]]=1,Tb_Activiteiten[[#Headers],[Afschrijvingskosten]],""))</f>
        <v/>
      </c>
      <c r="AY1536" t="str">
        <f>IF(ISNUMBER(FIND("overige",Methode_Keuze)),"",IF(Tb_Activiteiten[[#This Row],[Vergoeding]]=1,Tb_Activiteiten[[#Headers],[Vergoeding]],""))</f>
        <v/>
      </c>
      <c r="AZ1536" t="str">
        <f>IF(ISNUMBER(FIND("arbeid",Methode_Keuze)),"",IF(Tb_Activiteiten[[#This Row],[Arbeidskosten - vast tarief (excl eigen arbeid)]]=1,Tb_Activiteiten[[#Headers],[Arbeidskosten - vast tarief (excl eigen arbeid)]],""))</f>
        <v/>
      </c>
      <c r="BA1536" t="str">
        <f>IF(ISNUMBER(FIND("overige",Methode_Keuze)),"",IF(Tb_Activiteiten[[#This Row],[Overige kosten]]=1,Tb_Activiteiten[[#Headers],[Overige kosten]],""))</f>
        <v/>
      </c>
    </row>
    <row r="1537" spans="15:53" x14ac:dyDescent="0.25">
      <c r="O1537" s="56"/>
      <c r="Q1537" t="str">
        <f>IFERROR(IF(VLOOKUP(Tb_Activiteiten[[#This Row],[Openstelling]],Tb_Openstelling[],2,0)=1,1,""),"")</f>
        <v/>
      </c>
      <c r="AJ1537" s="56"/>
      <c r="AK1537" t="str">
        <f>IF(ISNUMBER(FIND("arbeid",Methode_Keuze)),"",IF(ISNUMBER(FIND("arbeid",Methode_Keuze)),"",IF(Tb_Activiteiten[[#This Row],[Loonkosten]]=1,Tb_Activiteiten[[#Headers],[Loonkosten]],"")))</f>
        <v/>
      </c>
      <c r="AL1537" t="str">
        <f>IF(ISNUMBER(FIND("arbeid",Methode_Keuze)),"",IF(ISNUMBER(FIND("arbeid",Methode_Keuze)),"",IF(Tb_Activiteiten[[#This Row],[Eigen arbeid]]=1,Tb_Activiteiten[[#Headers],[Eigen arbeid]],"")))</f>
        <v/>
      </c>
      <c r="AM1537" t="str">
        <f>IF(ISNUMBER(FIND("arbeid",Methode_Keuze)),"",IF(ISNUMBER(FIND("arbeid",Methode_Keuze)),"",IF(Tb_Activiteiten[[#This Row],[Projectmedewerker]]=1,Tb_Activiteiten[[#Headers],[Projectmedewerker]],"")))</f>
        <v/>
      </c>
      <c r="AN1537" t="str">
        <f>IF(ISNUMBER(FIND("arbeid",Methode_Keuze)),"",IF(ISNUMBER(FIND("arbeid",Methode_Keuze)),"",IF(Tb_Activiteiten[[#This Row],[Landbouwer]]=1,Tb_Activiteiten[[#Headers],[Landbouwer]],"")))</f>
        <v/>
      </c>
      <c r="AO1537" t="str">
        <f>IF(ISNUMBER(FIND("arbeid",Methode_Keuze)),"",IF(ISNUMBER(FIND("arbeid",Methode_Keuze)),"",IF(Tb_Activiteiten[[#This Row],[Adviseur]]=1,Tb_Activiteiten[[#Headers],[Adviseur]],"")))</f>
        <v/>
      </c>
      <c r="AP1537" t="str">
        <f>IF(ISNUMBER(FIND("arbeid",Methode_Keuze)),"",IF(ISNUMBER(FIND("arbeid",Methode_Keuze)),"",IF(Tb_Activiteiten[[#This Row],[Projectleider/Expert]]=1,Tb_Activiteiten[[#Headers],[Projectleider/Expert]],"")))</f>
        <v/>
      </c>
      <c r="AQ1537" t="str">
        <f>IF(ISNUMBER(FIND("arbeid",Methode_Keuze)),"",IF(ISNUMBER(FIND("arbeid",Methode_Keuze)),"",IF(Tb_Activiteiten[[#This Row],[Arbeidskosten]]=1,Tb_Activiteiten[[#Headers],[Arbeidskosten]],"")))</f>
        <v/>
      </c>
      <c r="AR1537" t="str">
        <f>IF(ISNUMBER(FIND("arbeid",Methode_Keuze)),"",IF(ISNUMBER(FIND("arbeid",Methode_Keuze)),"",IF(Tb_Activiteiten[[#This Row],[Arbeidskosten op basis van IKS]]=1,Tb_Activiteiten[[#Headers],[Arbeidskosten op basis van IKS]],"")))</f>
        <v/>
      </c>
      <c r="AS1537" t="str">
        <f>IF(ISNUMBER(FIND("overige",Methode_Keuze)),"",IF(Tb_Activiteiten[[#This Row],[Kosten derden exclusief btw]]=1,Tb_Activiteiten[[#Headers],[Kosten derden exclusief btw]],""))</f>
        <v/>
      </c>
      <c r="AT1537" t="str">
        <f>IF(ISNUMBER(FIND("overige",Methode_Keuze)),"",IF(Tb_Activiteiten[[#This Row],[Niet verrekenbare btw]]=1,Tb_Activiteiten[[#Headers],[Niet verrekenbare btw]],""))</f>
        <v/>
      </c>
      <c r="AU1537" t="str">
        <f>IF(ISNUMBER(FIND("overige",Methode_Keuze)),"",IF(Tb_Activiteiten[[#This Row],[Grondkosten]]=1,Tb_Activiteiten[[#Headers],[Grondkosten]],""))</f>
        <v/>
      </c>
      <c r="AV1537" t="str">
        <f>IF(ISNUMBER(FIND("overige",Methode_Keuze)),"",IF(Tb_Activiteiten[[#This Row],[Bijdrage in natura (overige)]]=1,Tb_Activiteiten[[#Headers],[Bijdrage in natura (overige)]],""))</f>
        <v/>
      </c>
      <c r="AW1537" t="str">
        <f>IF(ISNUMBER(FIND("overige",Methode_Keuze)),"",IF(Tb_Activiteiten[[#This Row],[Bijdrage in natura (vrijwilligers)]]=1,Tb_Activiteiten[[#Headers],[Bijdrage in natura (vrijwilligers)]],""))</f>
        <v/>
      </c>
      <c r="AX1537" t="str">
        <f>IF(ISNUMBER(FIND("overige",Methode_Keuze)),"",IF(Tb_Activiteiten[[#This Row],[Afschrijvingskosten]]=1,Tb_Activiteiten[[#Headers],[Afschrijvingskosten]],""))</f>
        <v/>
      </c>
      <c r="AY1537" t="str">
        <f>IF(ISNUMBER(FIND("overige",Methode_Keuze)),"",IF(Tb_Activiteiten[[#This Row],[Vergoeding]]=1,Tb_Activiteiten[[#Headers],[Vergoeding]],""))</f>
        <v/>
      </c>
      <c r="AZ1537" t="str">
        <f>IF(ISNUMBER(FIND("arbeid",Methode_Keuze)),"",IF(Tb_Activiteiten[[#This Row],[Arbeidskosten - vast tarief (excl eigen arbeid)]]=1,Tb_Activiteiten[[#Headers],[Arbeidskosten - vast tarief (excl eigen arbeid)]],""))</f>
        <v/>
      </c>
      <c r="BA1537" t="str">
        <f>IF(ISNUMBER(FIND("overige",Methode_Keuze)),"",IF(Tb_Activiteiten[[#This Row],[Overige kosten]]=1,Tb_Activiteiten[[#Headers],[Overige kosten]],""))</f>
        <v/>
      </c>
    </row>
    <row r="1538" spans="15:53" x14ac:dyDescent="0.25">
      <c r="O1538" s="56"/>
      <c r="Q1538" t="str">
        <f>IFERROR(IF(VLOOKUP(Tb_Activiteiten[[#This Row],[Openstelling]],Tb_Openstelling[],2,0)=1,1,""),"")</f>
        <v/>
      </c>
      <c r="AJ1538" s="56"/>
      <c r="AK1538" t="str">
        <f>IF(ISNUMBER(FIND("arbeid",Methode_Keuze)),"",IF(ISNUMBER(FIND("arbeid",Methode_Keuze)),"",IF(Tb_Activiteiten[[#This Row],[Loonkosten]]=1,Tb_Activiteiten[[#Headers],[Loonkosten]],"")))</f>
        <v/>
      </c>
      <c r="AL1538" t="str">
        <f>IF(ISNUMBER(FIND("arbeid",Methode_Keuze)),"",IF(ISNUMBER(FIND("arbeid",Methode_Keuze)),"",IF(Tb_Activiteiten[[#This Row],[Eigen arbeid]]=1,Tb_Activiteiten[[#Headers],[Eigen arbeid]],"")))</f>
        <v/>
      </c>
      <c r="AM1538" t="str">
        <f>IF(ISNUMBER(FIND("arbeid",Methode_Keuze)),"",IF(ISNUMBER(FIND("arbeid",Methode_Keuze)),"",IF(Tb_Activiteiten[[#This Row],[Projectmedewerker]]=1,Tb_Activiteiten[[#Headers],[Projectmedewerker]],"")))</f>
        <v/>
      </c>
      <c r="AN1538" t="str">
        <f>IF(ISNUMBER(FIND("arbeid",Methode_Keuze)),"",IF(ISNUMBER(FIND("arbeid",Methode_Keuze)),"",IF(Tb_Activiteiten[[#This Row],[Landbouwer]]=1,Tb_Activiteiten[[#Headers],[Landbouwer]],"")))</f>
        <v/>
      </c>
      <c r="AO1538" t="str">
        <f>IF(ISNUMBER(FIND("arbeid",Methode_Keuze)),"",IF(ISNUMBER(FIND("arbeid",Methode_Keuze)),"",IF(Tb_Activiteiten[[#This Row],[Adviseur]]=1,Tb_Activiteiten[[#Headers],[Adviseur]],"")))</f>
        <v/>
      </c>
      <c r="AP1538" t="str">
        <f>IF(ISNUMBER(FIND("arbeid",Methode_Keuze)),"",IF(ISNUMBER(FIND("arbeid",Methode_Keuze)),"",IF(Tb_Activiteiten[[#This Row],[Projectleider/Expert]]=1,Tb_Activiteiten[[#Headers],[Projectleider/Expert]],"")))</f>
        <v/>
      </c>
      <c r="AQ1538" t="str">
        <f>IF(ISNUMBER(FIND("arbeid",Methode_Keuze)),"",IF(ISNUMBER(FIND("arbeid",Methode_Keuze)),"",IF(Tb_Activiteiten[[#This Row],[Arbeidskosten]]=1,Tb_Activiteiten[[#Headers],[Arbeidskosten]],"")))</f>
        <v/>
      </c>
      <c r="AR1538" t="str">
        <f>IF(ISNUMBER(FIND("arbeid",Methode_Keuze)),"",IF(ISNUMBER(FIND("arbeid",Methode_Keuze)),"",IF(Tb_Activiteiten[[#This Row],[Arbeidskosten op basis van IKS]]=1,Tb_Activiteiten[[#Headers],[Arbeidskosten op basis van IKS]],"")))</f>
        <v/>
      </c>
      <c r="AS1538" t="str">
        <f>IF(ISNUMBER(FIND("overige",Methode_Keuze)),"",IF(Tb_Activiteiten[[#This Row],[Kosten derden exclusief btw]]=1,Tb_Activiteiten[[#Headers],[Kosten derden exclusief btw]],""))</f>
        <v/>
      </c>
      <c r="AT1538" t="str">
        <f>IF(ISNUMBER(FIND("overige",Methode_Keuze)),"",IF(Tb_Activiteiten[[#This Row],[Niet verrekenbare btw]]=1,Tb_Activiteiten[[#Headers],[Niet verrekenbare btw]],""))</f>
        <v/>
      </c>
      <c r="AU1538" t="str">
        <f>IF(ISNUMBER(FIND("overige",Methode_Keuze)),"",IF(Tb_Activiteiten[[#This Row],[Grondkosten]]=1,Tb_Activiteiten[[#Headers],[Grondkosten]],""))</f>
        <v/>
      </c>
      <c r="AV1538" t="str">
        <f>IF(ISNUMBER(FIND("overige",Methode_Keuze)),"",IF(Tb_Activiteiten[[#This Row],[Bijdrage in natura (overige)]]=1,Tb_Activiteiten[[#Headers],[Bijdrage in natura (overige)]],""))</f>
        <v/>
      </c>
      <c r="AW1538" t="str">
        <f>IF(ISNUMBER(FIND("overige",Methode_Keuze)),"",IF(Tb_Activiteiten[[#This Row],[Bijdrage in natura (vrijwilligers)]]=1,Tb_Activiteiten[[#Headers],[Bijdrage in natura (vrijwilligers)]],""))</f>
        <v/>
      </c>
      <c r="AX1538" t="str">
        <f>IF(ISNUMBER(FIND("overige",Methode_Keuze)),"",IF(Tb_Activiteiten[[#This Row],[Afschrijvingskosten]]=1,Tb_Activiteiten[[#Headers],[Afschrijvingskosten]],""))</f>
        <v/>
      </c>
      <c r="AY1538" t="str">
        <f>IF(ISNUMBER(FIND("overige",Methode_Keuze)),"",IF(Tb_Activiteiten[[#This Row],[Vergoeding]]=1,Tb_Activiteiten[[#Headers],[Vergoeding]],""))</f>
        <v/>
      </c>
      <c r="AZ1538" t="str">
        <f>IF(ISNUMBER(FIND("arbeid",Methode_Keuze)),"",IF(Tb_Activiteiten[[#This Row],[Arbeidskosten - vast tarief (excl eigen arbeid)]]=1,Tb_Activiteiten[[#Headers],[Arbeidskosten - vast tarief (excl eigen arbeid)]],""))</f>
        <v/>
      </c>
      <c r="BA1538" t="str">
        <f>IF(ISNUMBER(FIND("overige",Methode_Keuze)),"",IF(Tb_Activiteiten[[#This Row],[Overige kosten]]=1,Tb_Activiteiten[[#Headers],[Overige kosten]],""))</f>
        <v/>
      </c>
    </row>
    <row r="1539" spans="15:53" x14ac:dyDescent="0.25">
      <c r="O1539" s="56"/>
      <c r="Q1539" t="str">
        <f>IFERROR(IF(VLOOKUP(Tb_Activiteiten[[#This Row],[Openstelling]],Tb_Openstelling[],2,0)=1,1,""),"")</f>
        <v/>
      </c>
      <c r="AJ1539" s="56"/>
      <c r="AK1539" t="str">
        <f>IF(ISNUMBER(FIND("arbeid",Methode_Keuze)),"",IF(ISNUMBER(FIND("arbeid",Methode_Keuze)),"",IF(Tb_Activiteiten[[#This Row],[Loonkosten]]=1,Tb_Activiteiten[[#Headers],[Loonkosten]],"")))</f>
        <v/>
      </c>
      <c r="AL1539" t="str">
        <f>IF(ISNUMBER(FIND("arbeid",Methode_Keuze)),"",IF(ISNUMBER(FIND("arbeid",Methode_Keuze)),"",IF(Tb_Activiteiten[[#This Row],[Eigen arbeid]]=1,Tb_Activiteiten[[#Headers],[Eigen arbeid]],"")))</f>
        <v/>
      </c>
      <c r="AM1539" t="str">
        <f>IF(ISNUMBER(FIND("arbeid",Methode_Keuze)),"",IF(ISNUMBER(FIND("arbeid",Methode_Keuze)),"",IF(Tb_Activiteiten[[#This Row],[Projectmedewerker]]=1,Tb_Activiteiten[[#Headers],[Projectmedewerker]],"")))</f>
        <v/>
      </c>
      <c r="AN1539" t="str">
        <f>IF(ISNUMBER(FIND("arbeid",Methode_Keuze)),"",IF(ISNUMBER(FIND("arbeid",Methode_Keuze)),"",IF(Tb_Activiteiten[[#This Row],[Landbouwer]]=1,Tb_Activiteiten[[#Headers],[Landbouwer]],"")))</f>
        <v/>
      </c>
      <c r="AO1539" t="str">
        <f>IF(ISNUMBER(FIND("arbeid",Methode_Keuze)),"",IF(ISNUMBER(FIND("arbeid",Methode_Keuze)),"",IF(Tb_Activiteiten[[#This Row],[Adviseur]]=1,Tb_Activiteiten[[#Headers],[Adviseur]],"")))</f>
        <v/>
      </c>
      <c r="AP1539" t="str">
        <f>IF(ISNUMBER(FIND("arbeid",Methode_Keuze)),"",IF(ISNUMBER(FIND("arbeid",Methode_Keuze)),"",IF(Tb_Activiteiten[[#This Row],[Projectleider/Expert]]=1,Tb_Activiteiten[[#Headers],[Projectleider/Expert]],"")))</f>
        <v/>
      </c>
      <c r="AQ1539" t="str">
        <f>IF(ISNUMBER(FIND("arbeid",Methode_Keuze)),"",IF(ISNUMBER(FIND("arbeid",Methode_Keuze)),"",IF(Tb_Activiteiten[[#This Row],[Arbeidskosten]]=1,Tb_Activiteiten[[#Headers],[Arbeidskosten]],"")))</f>
        <v/>
      </c>
      <c r="AR1539" t="str">
        <f>IF(ISNUMBER(FIND("arbeid",Methode_Keuze)),"",IF(ISNUMBER(FIND("arbeid",Methode_Keuze)),"",IF(Tb_Activiteiten[[#This Row],[Arbeidskosten op basis van IKS]]=1,Tb_Activiteiten[[#Headers],[Arbeidskosten op basis van IKS]],"")))</f>
        <v/>
      </c>
      <c r="AS1539" t="str">
        <f>IF(ISNUMBER(FIND("overige",Methode_Keuze)),"",IF(Tb_Activiteiten[[#This Row],[Kosten derden exclusief btw]]=1,Tb_Activiteiten[[#Headers],[Kosten derden exclusief btw]],""))</f>
        <v/>
      </c>
      <c r="AT1539" t="str">
        <f>IF(ISNUMBER(FIND("overige",Methode_Keuze)),"",IF(Tb_Activiteiten[[#This Row],[Niet verrekenbare btw]]=1,Tb_Activiteiten[[#Headers],[Niet verrekenbare btw]],""))</f>
        <v/>
      </c>
      <c r="AU1539" t="str">
        <f>IF(ISNUMBER(FIND("overige",Methode_Keuze)),"",IF(Tb_Activiteiten[[#This Row],[Grondkosten]]=1,Tb_Activiteiten[[#Headers],[Grondkosten]],""))</f>
        <v/>
      </c>
      <c r="AV1539" t="str">
        <f>IF(ISNUMBER(FIND("overige",Methode_Keuze)),"",IF(Tb_Activiteiten[[#This Row],[Bijdrage in natura (overige)]]=1,Tb_Activiteiten[[#Headers],[Bijdrage in natura (overige)]],""))</f>
        <v/>
      </c>
      <c r="AW1539" t="str">
        <f>IF(ISNUMBER(FIND("overige",Methode_Keuze)),"",IF(Tb_Activiteiten[[#This Row],[Bijdrage in natura (vrijwilligers)]]=1,Tb_Activiteiten[[#Headers],[Bijdrage in natura (vrijwilligers)]],""))</f>
        <v/>
      </c>
      <c r="AX1539" t="str">
        <f>IF(ISNUMBER(FIND("overige",Methode_Keuze)),"",IF(Tb_Activiteiten[[#This Row],[Afschrijvingskosten]]=1,Tb_Activiteiten[[#Headers],[Afschrijvingskosten]],""))</f>
        <v/>
      </c>
      <c r="AY1539" t="str">
        <f>IF(ISNUMBER(FIND("overige",Methode_Keuze)),"",IF(Tb_Activiteiten[[#This Row],[Vergoeding]]=1,Tb_Activiteiten[[#Headers],[Vergoeding]],""))</f>
        <v/>
      </c>
      <c r="AZ1539" t="str">
        <f>IF(ISNUMBER(FIND("arbeid",Methode_Keuze)),"",IF(Tb_Activiteiten[[#This Row],[Arbeidskosten - vast tarief (excl eigen arbeid)]]=1,Tb_Activiteiten[[#Headers],[Arbeidskosten - vast tarief (excl eigen arbeid)]],""))</f>
        <v/>
      </c>
      <c r="BA1539" t="str">
        <f>IF(ISNUMBER(FIND("overige",Methode_Keuze)),"",IF(Tb_Activiteiten[[#This Row],[Overige kosten]]=1,Tb_Activiteiten[[#Headers],[Overige kosten]],""))</f>
        <v/>
      </c>
    </row>
    <row r="1540" spans="15:53" x14ac:dyDescent="0.25">
      <c r="O1540" s="56"/>
      <c r="Q1540" t="str">
        <f>IFERROR(IF(VLOOKUP(Tb_Activiteiten[[#This Row],[Openstelling]],Tb_Openstelling[],2,0)=1,1,""),"")</f>
        <v/>
      </c>
      <c r="AJ1540" s="56"/>
      <c r="AK1540" t="str">
        <f>IF(ISNUMBER(FIND("arbeid",Methode_Keuze)),"",IF(ISNUMBER(FIND("arbeid",Methode_Keuze)),"",IF(Tb_Activiteiten[[#This Row],[Loonkosten]]=1,Tb_Activiteiten[[#Headers],[Loonkosten]],"")))</f>
        <v/>
      </c>
      <c r="AL1540" t="str">
        <f>IF(ISNUMBER(FIND("arbeid",Methode_Keuze)),"",IF(ISNUMBER(FIND("arbeid",Methode_Keuze)),"",IF(Tb_Activiteiten[[#This Row],[Eigen arbeid]]=1,Tb_Activiteiten[[#Headers],[Eigen arbeid]],"")))</f>
        <v/>
      </c>
      <c r="AM1540" t="str">
        <f>IF(ISNUMBER(FIND("arbeid",Methode_Keuze)),"",IF(ISNUMBER(FIND("arbeid",Methode_Keuze)),"",IF(Tb_Activiteiten[[#This Row],[Projectmedewerker]]=1,Tb_Activiteiten[[#Headers],[Projectmedewerker]],"")))</f>
        <v/>
      </c>
      <c r="AN1540" t="str">
        <f>IF(ISNUMBER(FIND("arbeid",Methode_Keuze)),"",IF(ISNUMBER(FIND("arbeid",Methode_Keuze)),"",IF(Tb_Activiteiten[[#This Row],[Landbouwer]]=1,Tb_Activiteiten[[#Headers],[Landbouwer]],"")))</f>
        <v/>
      </c>
      <c r="AO1540" t="str">
        <f>IF(ISNUMBER(FIND("arbeid",Methode_Keuze)),"",IF(ISNUMBER(FIND("arbeid",Methode_Keuze)),"",IF(Tb_Activiteiten[[#This Row],[Adviseur]]=1,Tb_Activiteiten[[#Headers],[Adviseur]],"")))</f>
        <v/>
      </c>
      <c r="AP1540" t="str">
        <f>IF(ISNUMBER(FIND("arbeid",Methode_Keuze)),"",IF(ISNUMBER(FIND("arbeid",Methode_Keuze)),"",IF(Tb_Activiteiten[[#This Row],[Projectleider/Expert]]=1,Tb_Activiteiten[[#Headers],[Projectleider/Expert]],"")))</f>
        <v/>
      </c>
      <c r="AQ1540" t="str">
        <f>IF(ISNUMBER(FIND("arbeid",Methode_Keuze)),"",IF(ISNUMBER(FIND("arbeid",Methode_Keuze)),"",IF(Tb_Activiteiten[[#This Row],[Arbeidskosten]]=1,Tb_Activiteiten[[#Headers],[Arbeidskosten]],"")))</f>
        <v/>
      </c>
      <c r="AR1540" t="str">
        <f>IF(ISNUMBER(FIND("arbeid",Methode_Keuze)),"",IF(ISNUMBER(FIND("arbeid",Methode_Keuze)),"",IF(Tb_Activiteiten[[#This Row],[Arbeidskosten op basis van IKS]]=1,Tb_Activiteiten[[#Headers],[Arbeidskosten op basis van IKS]],"")))</f>
        <v/>
      </c>
      <c r="AS1540" t="str">
        <f>IF(ISNUMBER(FIND("overige",Methode_Keuze)),"",IF(Tb_Activiteiten[[#This Row],[Kosten derden exclusief btw]]=1,Tb_Activiteiten[[#Headers],[Kosten derden exclusief btw]],""))</f>
        <v/>
      </c>
      <c r="AT1540" t="str">
        <f>IF(ISNUMBER(FIND("overige",Methode_Keuze)),"",IF(Tb_Activiteiten[[#This Row],[Niet verrekenbare btw]]=1,Tb_Activiteiten[[#Headers],[Niet verrekenbare btw]],""))</f>
        <v/>
      </c>
      <c r="AU1540" t="str">
        <f>IF(ISNUMBER(FIND("overige",Methode_Keuze)),"",IF(Tb_Activiteiten[[#This Row],[Grondkosten]]=1,Tb_Activiteiten[[#Headers],[Grondkosten]],""))</f>
        <v/>
      </c>
      <c r="AV1540" t="str">
        <f>IF(ISNUMBER(FIND("overige",Methode_Keuze)),"",IF(Tb_Activiteiten[[#This Row],[Bijdrage in natura (overige)]]=1,Tb_Activiteiten[[#Headers],[Bijdrage in natura (overige)]],""))</f>
        <v/>
      </c>
      <c r="AW1540" t="str">
        <f>IF(ISNUMBER(FIND("overige",Methode_Keuze)),"",IF(Tb_Activiteiten[[#This Row],[Bijdrage in natura (vrijwilligers)]]=1,Tb_Activiteiten[[#Headers],[Bijdrage in natura (vrijwilligers)]],""))</f>
        <v/>
      </c>
      <c r="AX1540" t="str">
        <f>IF(ISNUMBER(FIND("overige",Methode_Keuze)),"",IF(Tb_Activiteiten[[#This Row],[Afschrijvingskosten]]=1,Tb_Activiteiten[[#Headers],[Afschrijvingskosten]],""))</f>
        <v/>
      </c>
      <c r="AY1540" t="str">
        <f>IF(ISNUMBER(FIND("overige",Methode_Keuze)),"",IF(Tb_Activiteiten[[#This Row],[Vergoeding]]=1,Tb_Activiteiten[[#Headers],[Vergoeding]],""))</f>
        <v/>
      </c>
      <c r="AZ1540" t="str">
        <f>IF(ISNUMBER(FIND("arbeid",Methode_Keuze)),"",IF(Tb_Activiteiten[[#This Row],[Arbeidskosten - vast tarief (excl eigen arbeid)]]=1,Tb_Activiteiten[[#Headers],[Arbeidskosten - vast tarief (excl eigen arbeid)]],""))</f>
        <v/>
      </c>
      <c r="BA1540" t="str">
        <f>IF(ISNUMBER(FIND("overige",Methode_Keuze)),"",IF(Tb_Activiteiten[[#This Row],[Overige kosten]]=1,Tb_Activiteiten[[#Headers],[Overige kosten]],""))</f>
        <v/>
      </c>
    </row>
    <row r="1541" spans="15:53" x14ac:dyDescent="0.25">
      <c r="O1541" s="56"/>
      <c r="Q1541" t="str">
        <f>IFERROR(IF(VLOOKUP(Tb_Activiteiten[[#This Row],[Openstelling]],Tb_Openstelling[],2,0)=1,1,""),"")</f>
        <v/>
      </c>
      <c r="AJ1541" s="56"/>
      <c r="AK1541" t="str">
        <f>IF(ISNUMBER(FIND("arbeid",Methode_Keuze)),"",IF(ISNUMBER(FIND("arbeid",Methode_Keuze)),"",IF(Tb_Activiteiten[[#This Row],[Loonkosten]]=1,Tb_Activiteiten[[#Headers],[Loonkosten]],"")))</f>
        <v/>
      </c>
      <c r="AL1541" t="str">
        <f>IF(ISNUMBER(FIND("arbeid",Methode_Keuze)),"",IF(ISNUMBER(FIND("arbeid",Methode_Keuze)),"",IF(Tb_Activiteiten[[#This Row],[Eigen arbeid]]=1,Tb_Activiteiten[[#Headers],[Eigen arbeid]],"")))</f>
        <v/>
      </c>
      <c r="AM1541" t="str">
        <f>IF(ISNUMBER(FIND("arbeid",Methode_Keuze)),"",IF(ISNUMBER(FIND("arbeid",Methode_Keuze)),"",IF(Tb_Activiteiten[[#This Row],[Projectmedewerker]]=1,Tb_Activiteiten[[#Headers],[Projectmedewerker]],"")))</f>
        <v/>
      </c>
      <c r="AN1541" t="str">
        <f>IF(ISNUMBER(FIND("arbeid",Methode_Keuze)),"",IF(ISNUMBER(FIND("arbeid",Methode_Keuze)),"",IF(Tb_Activiteiten[[#This Row],[Landbouwer]]=1,Tb_Activiteiten[[#Headers],[Landbouwer]],"")))</f>
        <v/>
      </c>
      <c r="AO1541" t="str">
        <f>IF(ISNUMBER(FIND("arbeid",Methode_Keuze)),"",IF(ISNUMBER(FIND("arbeid",Methode_Keuze)),"",IF(Tb_Activiteiten[[#This Row],[Adviseur]]=1,Tb_Activiteiten[[#Headers],[Adviseur]],"")))</f>
        <v/>
      </c>
      <c r="AP1541" t="str">
        <f>IF(ISNUMBER(FIND("arbeid",Methode_Keuze)),"",IF(ISNUMBER(FIND("arbeid",Methode_Keuze)),"",IF(Tb_Activiteiten[[#This Row],[Projectleider/Expert]]=1,Tb_Activiteiten[[#Headers],[Projectleider/Expert]],"")))</f>
        <v/>
      </c>
      <c r="AQ1541" t="str">
        <f>IF(ISNUMBER(FIND("arbeid",Methode_Keuze)),"",IF(ISNUMBER(FIND("arbeid",Methode_Keuze)),"",IF(Tb_Activiteiten[[#This Row],[Arbeidskosten]]=1,Tb_Activiteiten[[#Headers],[Arbeidskosten]],"")))</f>
        <v/>
      </c>
      <c r="AR1541" t="str">
        <f>IF(ISNUMBER(FIND("arbeid",Methode_Keuze)),"",IF(ISNUMBER(FIND("arbeid",Methode_Keuze)),"",IF(Tb_Activiteiten[[#This Row],[Arbeidskosten op basis van IKS]]=1,Tb_Activiteiten[[#Headers],[Arbeidskosten op basis van IKS]],"")))</f>
        <v/>
      </c>
      <c r="AS1541" t="str">
        <f>IF(ISNUMBER(FIND("overige",Methode_Keuze)),"",IF(Tb_Activiteiten[[#This Row],[Kosten derden exclusief btw]]=1,Tb_Activiteiten[[#Headers],[Kosten derden exclusief btw]],""))</f>
        <v/>
      </c>
      <c r="AT1541" t="str">
        <f>IF(ISNUMBER(FIND("overige",Methode_Keuze)),"",IF(Tb_Activiteiten[[#This Row],[Niet verrekenbare btw]]=1,Tb_Activiteiten[[#Headers],[Niet verrekenbare btw]],""))</f>
        <v/>
      </c>
      <c r="AU1541" t="str">
        <f>IF(ISNUMBER(FIND("overige",Methode_Keuze)),"",IF(Tb_Activiteiten[[#This Row],[Grondkosten]]=1,Tb_Activiteiten[[#Headers],[Grondkosten]],""))</f>
        <v/>
      </c>
      <c r="AV1541" t="str">
        <f>IF(ISNUMBER(FIND("overige",Methode_Keuze)),"",IF(Tb_Activiteiten[[#This Row],[Bijdrage in natura (overige)]]=1,Tb_Activiteiten[[#Headers],[Bijdrage in natura (overige)]],""))</f>
        <v/>
      </c>
      <c r="AW1541" t="str">
        <f>IF(ISNUMBER(FIND("overige",Methode_Keuze)),"",IF(Tb_Activiteiten[[#This Row],[Bijdrage in natura (vrijwilligers)]]=1,Tb_Activiteiten[[#Headers],[Bijdrage in natura (vrijwilligers)]],""))</f>
        <v/>
      </c>
      <c r="AX1541" t="str">
        <f>IF(ISNUMBER(FIND("overige",Methode_Keuze)),"",IF(Tb_Activiteiten[[#This Row],[Afschrijvingskosten]]=1,Tb_Activiteiten[[#Headers],[Afschrijvingskosten]],""))</f>
        <v/>
      </c>
      <c r="AY1541" t="str">
        <f>IF(ISNUMBER(FIND("overige",Methode_Keuze)),"",IF(Tb_Activiteiten[[#This Row],[Vergoeding]]=1,Tb_Activiteiten[[#Headers],[Vergoeding]],""))</f>
        <v/>
      </c>
      <c r="AZ1541" t="str">
        <f>IF(ISNUMBER(FIND("arbeid",Methode_Keuze)),"",IF(Tb_Activiteiten[[#This Row],[Arbeidskosten - vast tarief (excl eigen arbeid)]]=1,Tb_Activiteiten[[#Headers],[Arbeidskosten - vast tarief (excl eigen arbeid)]],""))</f>
        <v/>
      </c>
      <c r="BA1541" t="str">
        <f>IF(ISNUMBER(FIND("overige",Methode_Keuze)),"",IF(Tb_Activiteiten[[#This Row],[Overige kosten]]=1,Tb_Activiteiten[[#Headers],[Overige kosten]],""))</f>
        <v/>
      </c>
    </row>
    <row r="1542" spans="15:53" x14ac:dyDescent="0.25">
      <c r="O1542" s="56"/>
      <c r="Q1542" t="str">
        <f>IFERROR(IF(VLOOKUP(Tb_Activiteiten[[#This Row],[Openstelling]],Tb_Openstelling[],2,0)=1,1,""),"")</f>
        <v/>
      </c>
      <c r="AJ1542" s="56"/>
      <c r="AK1542" t="str">
        <f>IF(ISNUMBER(FIND("arbeid",Methode_Keuze)),"",IF(ISNUMBER(FIND("arbeid",Methode_Keuze)),"",IF(Tb_Activiteiten[[#This Row],[Loonkosten]]=1,Tb_Activiteiten[[#Headers],[Loonkosten]],"")))</f>
        <v/>
      </c>
      <c r="AL1542" t="str">
        <f>IF(ISNUMBER(FIND("arbeid",Methode_Keuze)),"",IF(ISNUMBER(FIND("arbeid",Methode_Keuze)),"",IF(Tb_Activiteiten[[#This Row],[Eigen arbeid]]=1,Tb_Activiteiten[[#Headers],[Eigen arbeid]],"")))</f>
        <v/>
      </c>
      <c r="AM1542" t="str">
        <f>IF(ISNUMBER(FIND("arbeid",Methode_Keuze)),"",IF(ISNUMBER(FIND("arbeid",Methode_Keuze)),"",IF(Tb_Activiteiten[[#This Row],[Projectmedewerker]]=1,Tb_Activiteiten[[#Headers],[Projectmedewerker]],"")))</f>
        <v/>
      </c>
      <c r="AN1542" t="str">
        <f>IF(ISNUMBER(FIND("arbeid",Methode_Keuze)),"",IF(ISNUMBER(FIND("arbeid",Methode_Keuze)),"",IF(Tb_Activiteiten[[#This Row],[Landbouwer]]=1,Tb_Activiteiten[[#Headers],[Landbouwer]],"")))</f>
        <v/>
      </c>
      <c r="AO1542" t="str">
        <f>IF(ISNUMBER(FIND("arbeid",Methode_Keuze)),"",IF(ISNUMBER(FIND("arbeid",Methode_Keuze)),"",IF(Tb_Activiteiten[[#This Row],[Adviseur]]=1,Tb_Activiteiten[[#Headers],[Adviseur]],"")))</f>
        <v/>
      </c>
      <c r="AP1542" t="str">
        <f>IF(ISNUMBER(FIND("arbeid",Methode_Keuze)),"",IF(ISNUMBER(FIND("arbeid",Methode_Keuze)),"",IF(Tb_Activiteiten[[#This Row],[Projectleider/Expert]]=1,Tb_Activiteiten[[#Headers],[Projectleider/Expert]],"")))</f>
        <v/>
      </c>
      <c r="AQ1542" t="str">
        <f>IF(ISNUMBER(FIND("arbeid",Methode_Keuze)),"",IF(ISNUMBER(FIND("arbeid",Methode_Keuze)),"",IF(Tb_Activiteiten[[#This Row],[Arbeidskosten]]=1,Tb_Activiteiten[[#Headers],[Arbeidskosten]],"")))</f>
        <v/>
      </c>
      <c r="AR1542" t="str">
        <f>IF(ISNUMBER(FIND("arbeid",Methode_Keuze)),"",IF(ISNUMBER(FIND("arbeid",Methode_Keuze)),"",IF(Tb_Activiteiten[[#This Row],[Arbeidskosten op basis van IKS]]=1,Tb_Activiteiten[[#Headers],[Arbeidskosten op basis van IKS]],"")))</f>
        <v/>
      </c>
      <c r="AS1542" t="str">
        <f>IF(ISNUMBER(FIND("overige",Methode_Keuze)),"",IF(Tb_Activiteiten[[#This Row],[Kosten derden exclusief btw]]=1,Tb_Activiteiten[[#Headers],[Kosten derden exclusief btw]],""))</f>
        <v/>
      </c>
      <c r="AT1542" t="str">
        <f>IF(ISNUMBER(FIND("overige",Methode_Keuze)),"",IF(Tb_Activiteiten[[#This Row],[Niet verrekenbare btw]]=1,Tb_Activiteiten[[#Headers],[Niet verrekenbare btw]],""))</f>
        <v/>
      </c>
      <c r="AU1542" t="str">
        <f>IF(ISNUMBER(FIND("overige",Methode_Keuze)),"",IF(Tb_Activiteiten[[#This Row],[Grondkosten]]=1,Tb_Activiteiten[[#Headers],[Grondkosten]],""))</f>
        <v/>
      </c>
      <c r="AV1542" t="str">
        <f>IF(ISNUMBER(FIND("overige",Methode_Keuze)),"",IF(Tb_Activiteiten[[#This Row],[Bijdrage in natura (overige)]]=1,Tb_Activiteiten[[#Headers],[Bijdrage in natura (overige)]],""))</f>
        <v/>
      </c>
      <c r="AW1542" t="str">
        <f>IF(ISNUMBER(FIND("overige",Methode_Keuze)),"",IF(Tb_Activiteiten[[#This Row],[Bijdrage in natura (vrijwilligers)]]=1,Tb_Activiteiten[[#Headers],[Bijdrage in natura (vrijwilligers)]],""))</f>
        <v/>
      </c>
      <c r="AX1542" t="str">
        <f>IF(ISNUMBER(FIND("overige",Methode_Keuze)),"",IF(Tb_Activiteiten[[#This Row],[Afschrijvingskosten]]=1,Tb_Activiteiten[[#Headers],[Afschrijvingskosten]],""))</f>
        <v/>
      </c>
      <c r="AY1542" t="str">
        <f>IF(ISNUMBER(FIND("overige",Methode_Keuze)),"",IF(Tb_Activiteiten[[#This Row],[Vergoeding]]=1,Tb_Activiteiten[[#Headers],[Vergoeding]],""))</f>
        <v/>
      </c>
      <c r="AZ1542" t="str">
        <f>IF(ISNUMBER(FIND("arbeid",Methode_Keuze)),"",IF(Tb_Activiteiten[[#This Row],[Arbeidskosten - vast tarief (excl eigen arbeid)]]=1,Tb_Activiteiten[[#Headers],[Arbeidskosten - vast tarief (excl eigen arbeid)]],""))</f>
        <v/>
      </c>
      <c r="BA1542" t="str">
        <f>IF(ISNUMBER(FIND("overige",Methode_Keuze)),"",IF(Tb_Activiteiten[[#This Row],[Overige kosten]]=1,Tb_Activiteiten[[#Headers],[Overige kosten]],""))</f>
        <v/>
      </c>
    </row>
    <row r="1543" spans="15:53" x14ac:dyDescent="0.25">
      <c r="O1543" s="56"/>
      <c r="Q1543" t="str">
        <f>IFERROR(IF(VLOOKUP(Tb_Activiteiten[[#This Row],[Openstelling]],Tb_Openstelling[],2,0)=1,1,""),"")</f>
        <v/>
      </c>
      <c r="AJ1543" s="56"/>
      <c r="AK1543" t="str">
        <f>IF(ISNUMBER(FIND("arbeid",Methode_Keuze)),"",IF(ISNUMBER(FIND("arbeid",Methode_Keuze)),"",IF(Tb_Activiteiten[[#This Row],[Loonkosten]]=1,Tb_Activiteiten[[#Headers],[Loonkosten]],"")))</f>
        <v/>
      </c>
      <c r="AL1543" t="str">
        <f>IF(ISNUMBER(FIND("arbeid",Methode_Keuze)),"",IF(ISNUMBER(FIND("arbeid",Methode_Keuze)),"",IF(Tb_Activiteiten[[#This Row],[Eigen arbeid]]=1,Tb_Activiteiten[[#Headers],[Eigen arbeid]],"")))</f>
        <v/>
      </c>
      <c r="AM1543" t="str">
        <f>IF(ISNUMBER(FIND("arbeid",Methode_Keuze)),"",IF(ISNUMBER(FIND("arbeid",Methode_Keuze)),"",IF(Tb_Activiteiten[[#This Row],[Projectmedewerker]]=1,Tb_Activiteiten[[#Headers],[Projectmedewerker]],"")))</f>
        <v/>
      </c>
      <c r="AN1543" t="str">
        <f>IF(ISNUMBER(FIND("arbeid",Methode_Keuze)),"",IF(ISNUMBER(FIND("arbeid",Methode_Keuze)),"",IF(Tb_Activiteiten[[#This Row],[Landbouwer]]=1,Tb_Activiteiten[[#Headers],[Landbouwer]],"")))</f>
        <v/>
      </c>
      <c r="AO1543" t="str">
        <f>IF(ISNUMBER(FIND("arbeid",Methode_Keuze)),"",IF(ISNUMBER(FIND("arbeid",Methode_Keuze)),"",IF(Tb_Activiteiten[[#This Row],[Adviseur]]=1,Tb_Activiteiten[[#Headers],[Adviseur]],"")))</f>
        <v/>
      </c>
      <c r="AP1543" t="str">
        <f>IF(ISNUMBER(FIND("arbeid",Methode_Keuze)),"",IF(ISNUMBER(FIND("arbeid",Methode_Keuze)),"",IF(Tb_Activiteiten[[#This Row],[Projectleider/Expert]]=1,Tb_Activiteiten[[#Headers],[Projectleider/Expert]],"")))</f>
        <v/>
      </c>
      <c r="AQ1543" t="str">
        <f>IF(ISNUMBER(FIND("arbeid",Methode_Keuze)),"",IF(ISNUMBER(FIND("arbeid",Methode_Keuze)),"",IF(Tb_Activiteiten[[#This Row],[Arbeidskosten]]=1,Tb_Activiteiten[[#Headers],[Arbeidskosten]],"")))</f>
        <v/>
      </c>
      <c r="AR1543" t="str">
        <f>IF(ISNUMBER(FIND("arbeid",Methode_Keuze)),"",IF(ISNUMBER(FIND("arbeid",Methode_Keuze)),"",IF(Tb_Activiteiten[[#This Row],[Arbeidskosten op basis van IKS]]=1,Tb_Activiteiten[[#Headers],[Arbeidskosten op basis van IKS]],"")))</f>
        <v/>
      </c>
      <c r="AS1543" t="str">
        <f>IF(ISNUMBER(FIND("overige",Methode_Keuze)),"",IF(Tb_Activiteiten[[#This Row],[Kosten derden exclusief btw]]=1,Tb_Activiteiten[[#Headers],[Kosten derden exclusief btw]],""))</f>
        <v/>
      </c>
      <c r="AT1543" t="str">
        <f>IF(ISNUMBER(FIND("overige",Methode_Keuze)),"",IF(Tb_Activiteiten[[#This Row],[Niet verrekenbare btw]]=1,Tb_Activiteiten[[#Headers],[Niet verrekenbare btw]],""))</f>
        <v/>
      </c>
      <c r="AU1543" t="str">
        <f>IF(ISNUMBER(FIND("overige",Methode_Keuze)),"",IF(Tb_Activiteiten[[#This Row],[Grondkosten]]=1,Tb_Activiteiten[[#Headers],[Grondkosten]],""))</f>
        <v/>
      </c>
      <c r="AV1543" t="str">
        <f>IF(ISNUMBER(FIND("overige",Methode_Keuze)),"",IF(Tb_Activiteiten[[#This Row],[Bijdrage in natura (overige)]]=1,Tb_Activiteiten[[#Headers],[Bijdrage in natura (overige)]],""))</f>
        <v/>
      </c>
      <c r="AW1543" t="str">
        <f>IF(ISNUMBER(FIND("overige",Methode_Keuze)),"",IF(Tb_Activiteiten[[#This Row],[Bijdrage in natura (vrijwilligers)]]=1,Tb_Activiteiten[[#Headers],[Bijdrage in natura (vrijwilligers)]],""))</f>
        <v/>
      </c>
      <c r="AX1543" t="str">
        <f>IF(ISNUMBER(FIND("overige",Methode_Keuze)),"",IF(Tb_Activiteiten[[#This Row],[Afschrijvingskosten]]=1,Tb_Activiteiten[[#Headers],[Afschrijvingskosten]],""))</f>
        <v/>
      </c>
      <c r="AY1543" t="str">
        <f>IF(ISNUMBER(FIND("overige",Methode_Keuze)),"",IF(Tb_Activiteiten[[#This Row],[Vergoeding]]=1,Tb_Activiteiten[[#Headers],[Vergoeding]],""))</f>
        <v/>
      </c>
      <c r="AZ1543" t="str">
        <f>IF(ISNUMBER(FIND("arbeid",Methode_Keuze)),"",IF(Tb_Activiteiten[[#This Row],[Arbeidskosten - vast tarief (excl eigen arbeid)]]=1,Tb_Activiteiten[[#Headers],[Arbeidskosten - vast tarief (excl eigen arbeid)]],""))</f>
        <v/>
      </c>
      <c r="BA1543" t="str">
        <f>IF(ISNUMBER(FIND("overige",Methode_Keuze)),"",IF(Tb_Activiteiten[[#This Row],[Overige kosten]]=1,Tb_Activiteiten[[#Headers],[Overige kosten]],""))</f>
        <v/>
      </c>
    </row>
    <row r="1544" spans="15:53" x14ac:dyDescent="0.25">
      <c r="O1544" s="56"/>
      <c r="Q1544" t="str">
        <f>IFERROR(IF(VLOOKUP(Tb_Activiteiten[[#This Row],[Openstelling]],Tb_Openstelling[],2,0)=1,1,""),"")</f>
        <v/>
      </c>
      <c r="AJ1544" s="56"/>
      <c r="AK1544" t="str">
        <f>IF(ISNUMBER(FIND("arbeid",Methode_Keuze)),"",IF(ISNUMBER(FIND("arbeid",Methode_Keuze)),"",IF(Tb_Activiteiten[[#This Row],[Loonkosten]]=1,Tb_Activiteiten[[#Headers],[Loonkosten]],"")))</f>
        <v/>
      </c>
      <c r="AL1544" t="str">
        <f>IF(ISNUMBER(FIND("arbeid",Methode_Keuze)),"",IF(ISNUMBER(FIND("arbeid",Methode_Keuze)),"",IF(Tb_Activiteiten[[#This Row],[Eigen arbeid]]=1,Tb_Activiteiten[[#Headers],[Eigen arbeid]],"")))</f>
        <v/>
      </c>
      <c r="AM1544" t="str">
        <f>IF(ISNUMBER(FIND("arbeid",Methode_Keuze)),"",IF(ISNUMBER(FIND("arbeid",Methode_Keuze)),"",IF(Tb_Activiteiten[[#This Row],[Projectmedewerker]]=1,Tb_Activiteiten[[#Headers],[Projectmedewerker]],"")))</f>
        <v/>
      </c>
      <c r="AN1544" t="str">
        <f>IF(ISNUMBER(FIND("arbeid",Methode_Keuze)),"",IF(ISNUMBER(FIND("arbeid",Methode_Keuze)),"",IF(Tb_Activiteiten[[#This Row],[Landbouwer]]=1,Tb_Activiteiten[[#Headers],[Landbouwer]],"")))</f>
        <v/>
      </c>
      <c r="AO1544" t="str">
        <f>IF(ISNUMBER(FIND("arbeid",Methode_Keuze)),"",IF(ISNUMBER(FIND("arbeid",Methode_Keuze)),"",IF(Tb_Activiteiten[[#This Row],[Adviseur]]=1,Tb_Activiteiten[[#Headers],[Adviseur]],"")))</f>
        <v/>
      </c>
      <c r="AP1544" t="str">
        <f>IF(ISNUMBER(FIND("arbeid",Methode_Keuze)),"",IF(ISNUMBER(FIND("arbeid",Methode_Keuze)),"",IF(Tb_Activiteiten[[#This Row],[Projectleider/Expert]]=1,Tb_Activiteiten[[#Headers],[Projectleider/Expert]],"")))</f>
        <v/>
      </c>
      <c r="AQ1544" t="str">
        <f>IF(ISNUMBER(FIND("arbeid",Methode_Keuze)),"",IF(ISNUMBER(FIND("arbeid",Methode_Keuze)),"",IF(Tb_Activiteiten[[#This Row],[Arbeidskosten]]=1,Tb_Activiteiten[[#Headers],[Arbeidskosten]],"")))</f>
        <v/>
      </c>
      <c r="AR1544" t="str">
        <f>IF(ISNUMBER(FIND("arbeid",Methode_Keuze)),"",IF(ISNUMBER(FIND("arbeid",Methode_Keuze)),"",IF(Tb_Activiteiten[[#This Row],[Arbeidskosten op basis van IKS]]=1,Tb_Activiteiten[[#Headers],[Arbeidskosten op basis van IKS]],"")))</f>
        <v/>
      </c>
      <c r="AS1544" t="str">
        <f>IF(ISNUMBER(FIND("overige",Methode_Keuze)),"",IF(Tb_Activiteiten[[#This Row],[Kosten derden exclusief btw]]=1,Tb_Activiteiten[[#Headers],[Kosten derden exclusief btw]],""))</f>
        <v/>
      </c>
      <c r="AT1544" t="str">
        <f>IF(ISNUMBER(FIND("overige",Methode_Keuze)),"",IF(Tb_Activiteiten[[#This Row],[Niet verrekenbare btw]]=1,Tb_Activiteiten[[#Headers],[Niet verrekenbare btw]],""))</f>
        <v/>
      </c>
      <c r="AU1544" t="str">
        <f>IF(ISNUMBER(FIND("overige",Methode_Keuze)),"",IF(Tb_Activiteiten[[#This Row],[Grondkosten]]=1,Tb_Activiteiten[[#Headers],[Grondkosten]],""))</f>
        <v/>
      </c>
      <c r="AV1544" t="str">
        <f>IF(ISNUMBER(FIND("overige",Methode_Keuze)),"",IF(Tb_Activiteiten[[#This Row],[Bijdrage in natura (overige)]]=1,Tb_Activiteiten[[#Headers],[Bijdrage in natura (overige)]],""))</f>
        <v/>
      </c>
      <c r="AW1544" t="str">
        <f>IF(ISNUMBER(FIND("overige",Methode_Keuze)),"",IF(Tb_Activiteiten[[#This Row],[Bijdrage in natura (vrijwilligers)]]=1,Tb_Activiteiten[[#Headers],[Bijdrage in natura (vrijwilligers)]],""))</f>
        <v/>
      </c>
      <c r="AX1544" t="str">
        <f>IF(ISNUMBER(FIND("overige",Methode_Keuze)),"",IF(Tb_Activiteiten[[#This Row],[Afschrijvingskosten]]=1,Tb_Activiteiten[[#Headers],[Afschrijvingskosten]],""))</f>
        <v/>
      </c>
      <c r="AY1544" t="str">
        <f>IF(ISNUMBER(FIND("overige",Methode_Keuze)),"",IF(Tb_Activiteiten[[#This Row],[Vergoeding]]=1,Tb_Activiteiten[[#Headers],[Vergoeding]],""))</f>
        <v/>
      </c>
      <c r="AZ1544" t="str">
        <f>IF(ISNUMBER(FIND("arbeid",Methode_Keuze)),"",IF(Tb_Activiteiten[[#This Row],[Arbeidskosten - vast tarief (excl eigen arbeid)]]=1,Tb_Activiteiten[[#Headers],[Arbeidskosten - vast tarief (excl eigen arbeid)]],""))</f>
        <v/>
      </c>
      <c r="BA1544" t="str">
        <f>IF(ISNUMBER(FIND("overige",Methode_Keuze)),"",IF(Tb_Activiteiten[[#This Row],[Overige kosten]]=1,Tb_Activiteiten[[#Headers],[Overige kosten]],""))</f>
        <v/>
      </c>
    </row>
    <row r="1545" spans="15:53" x14ac:dyDescent="0.25">
      <c r="O1545" s="56"/>
      <c r="Q1545" t="str">
        <f>IFERROR(IF(VLOOKUP(Tb_Activiteiten[[#This Row],[Openstelling]],Tb_Openstelling[],2,0)=1,1,""),"")</f>
        <v/>
      </c>
      <c r="AJ1545" s="56"/>
      <c r="AK1545" t="str">
        <f>IF(ISNUMBER(FIND("arbeid",Methode_Keuze)),"",IF(ISNUMBER(FIND("arbeid",Methode_Keuze)),"",IF(Tb_Activiteiten[[#This Row],[Loonkosten]]=1,Tb_Activiteiten[[#Headers],[Loonkosten]],"")))</f>
        <v/>
      </c>
      <c r="AL1545" t="str">
        <f>IF(ISNUMBER(FIND("arbeid",Methode_Keuze)),"",IF(ISNUMBER(FIND("arbeid",Methode_Keuze)),"",IF(Tb_Activiteiten[[#This Row],[Eigen arbeid]]=1,Tb_Activiteiten[[#Headers],[Eigen arbeid]],"")))</f>
        <v/>
      </c>
      <c r="AM1545" t="str">
        <f>IF(ISNUMBER(FIND("arbeid",Methode_Keuze)),"",IF(ISNUMBER(FIND("arbeid",Methode_Keuze)),"",IF(Tb_Activiteiten[[#This Row],[Projectmedewerker]]=1,Tb_Activiteiten[[#Headers],[Projectmedewerker]],"")))</f>
        <v/>
      </c>
      <c r="AN1545" t="str">
        <f>IF(ISNUMBER(FIND("arbeid",Methode_Keuze)),"",IF(ISNUMBER(FIND("arbeid",Methode_Keuze)),"",IF(Tb_Activiteiten[[#This Row],[Landbouwer]]=1,Tb_Activiteiten[[#Headers],[Landbouwer]],"")))</f>
        <v/>
      </c>
      <c r="AO1545" t="str">
        <f>IF(ISNUMBER(FIND("arbeid",Methode_Keuze)),"",IF(ISNUMBER(FIND("arbeid",Methode_Keuze)),"",IF(Tb_Activiteiten[[#This Row],[Adviseur]]=1,Tb_Activiteiten[[#Headers],[Adviseur]],"")))</f>
        <v/>
      </c>
      <c r="AP1545" t="str">
        <f>IF(ISNUMBER(FIND("arbeid",Methode_Keuze)),"",IF(ISNUMBER(FIND("arbeid",Methode_Keuze)),"",IF(Tb_Activiteiten[[#This Row],[Projectleider/Expert]]=1,Tb_Activiteiten[[#Headers],[Projectleider/Expert]],"")))</f>
        <v/>
      </c>
      <c r="AQ1545" t="str">
        <f>IF(ISNUMBER(FIND("arbeid",Methode_Keuze)),"",IF(ISNUMBER(FIND("arbeid",Methode_Keuze)),"",IF(Tb_Activiteiten[[#This Row],[Arbeidskosten]]=1,Tb_Activiteiten[[#Headers],[Arbeidskosten]],"")))</f>
        <v/>
      </c>
      <c r="AR1545" t="str">
        <f>IF(ISNUMBER(FIND("arbeid",Methode_Keuze)),"",IF(ISNUMBER(FIND("arbeid",Methode_Keuze)),"",IF(Tb_Activiteiten[[#This Row],[Arbeidskosten op basis van IKS]]=1,Tb_Activiteiten[[#Headers],[Arbeidskosten op basis van IKS]],"")))</f>
        <v/>
      </c>
      <c r="AS1545" t="str">
        <f>IF(ISNUMBER(FIND("overige",Methode_Keuze)),"",IF(Tb_Activiteiten[[#This Row],[Kosten derden exclusief btw]]=1,Tb_Activiteiten[[#Headers],[Kosten derden exclusief btw]],""))</f>
        <v/>
      </c>
      <c r="AT1545" t="str">
        <f>IF(ISNUMBER(FIND("overige",Methode_Keuze)),"",IF(Tb_Activiteiten[[#This Row],[Niet verrekenbare btw]]=1,Tb_Activiteiten[[#Headers],[Niet verrekenbare btw]],""))</f>
        <v/>
      </c>
      <c r="AU1545" t="str">
        <f>IF(ISNUMBER(FIND("overige",Methode_Keuze)),"",IF(Tb_Activiteiten[[#This Row],[Grondkosten]]=1,Tb_Activiteiten[[#Headers],[Grondkosten]],""))</f>
        <v/>
      </c>
      <c r="AV1545" t="str">
        <f>IF(ISNUMBER(FIND("overige",Methode_Keuze)),"",IF(Tb_Activiteiten[[#This Row],[Bijdrage in natura (overige)]]=1,Tb_Activiteiten[[#Headers],[Bijdrage in natura (overige)]],""))</f>
        <v/>
      </c>
      <c r="AW1545" t="str">
        <f>IF(ISNUMBER(FIND("overige",Methode_Keuze)),"",IF(Tb_Activiteiten[[#This Row],[Bijdrage in natura (vrijwilligers)]]=1,Tb_Activiteiten[[#Headers],[Bijdrage in natura (vrijwilligers)]],""))</f>
        <v/>
      </c>
      <c r="AX1545" t="str">
        <f>IF(ISNUMBER(FIND("overige",Methode_Keuze)),"",IF(Tb_Activiteiten[[#This Row],[Afschrijvingskosten]]=1,Tb_Activiteiten[[#Headers],[Afschrijvingskosten]],""))</f>
        <v/>
      </c>
      <c r="AY1545" t="str">
        <f>IF(ISNUMBER(FIND("overige",Methode_Keuze)),"",IF(Tb_Activiteiten[[#This Row],[Vergoeding]]=1,Tb_Activiteiten[[#Headers],[Vergoeding]],""))</f>
        <v/>
      </c>
      <c r="AZ1545" t="str">
        <f>IF(ISNUMBER(FIND("arbeid",Methode_Keuze)),"",IF(Tb_Activiteiten[[#This Row],[Arbeidskosten - vast tarief (excl eigen arbeid)]]=1,Tb_Activiteiten[[#Headers],[Arbeidskosten - vast tarief (excl eigen arbeid)]],""))</f>
        <v/>
      </c>
      <c r="BA1545" t="str">
        <f>IF(ISNUMBER(FIND("overige",Methode_Keuze)),"",IF(Tb_Activiteiten[[#This Row],[Overige kosten]]=1,Tb_Activiteiten[[#Headers],[Overige kosten]],""))</f>
        <v/>
      </c>
    </row>
    <row r="1546" spans="15:53" x14ac:dyDescent="0.25">
      <c r="O1546" s="56"/>
      <c r="Q1546" t="str">
        <f>IFERROR(IF(VLOOKUP(Tb_Activiteiten[[#This Row],[Openstelling]],Tb_Openstelling[],2,0)=1,1,""),"")</f>
        <v/>
      </c>
      <c r="AJ1546" s="56"/>
      <c r="AK1546" t="str">
        <f>IF(ISNUMBER(FIND("arbeid",Methode_Keuze)),"",IF(ISNUMBER(FIND("arbeid",Methode_Keuze)),"",IF(Tb_Activiteiten[[#This Row],[Loonkosten]]=1,Tb_Activiteiten[[#Headers],[Loonkosten]],"")))</f>
        <v/>
      </c>
      <c r="AL1546" t="str">
        <f>IF(ISNUMBER(FIND("arbeid",Methode_Keuze)),"",IF(ISNUMBER(FIND("arbeid",Methode_Keuze)),"",IF(Tb_Activiteiten[[#This Row],[Eigen arbeid]]=1,Tb_Activiteiten[[#Headers],[Eigen arbeid]],"")))</f>
        <v/>
      </c>
      <c r="AM1546" t="str">
        <f>IF(ISNUMBER(FIND("arbeid",Methode_Keuze)),"",IF(ISNUMBER(FIND("arbeid",Methode_Keuze)),"",IF(Tb_Activiteiten[[#This Row],[Projectmedewerker]]=1,Tb_Activiteiten[[#Headers],[Projectmedewerker]],"")))</f>
        <v/>
      </c>
      <c r="AN1546" t="str">
        <f>IF(ISNUMBER(FIND("arbeid",Methode_Keuze)),"",IF(ISNUMBER(FIND("arbeid",Methode_Keuze)),"",IF(Tb_Activiteiten[[#This Row],[Landbouwer]]=1,Tb_Activiteiten[[#Headers],[Landbouwer]],"")))</f>
        <v/>
      </c>
      <c r="AO1546" t="str">
        <f>IF(ISNUMBER(FIND("arbeid",Methode_Keuze)),"",IF(ISNUMBER(FIND("arbeid",Methode_Keuze)),"",IF(Tb_Activiteiten[[#This Row],[Adviseur]]=1,Tb_Activiteiten[[#Headers],[Adviseur]],"")))</f>
        <v/>
      </c>
      <c r="AP1546" t="str">
        <f>IF(ISNUMBER(FIND("arbeid",Methode_Keuze)),"",IF(ISNUMBER(FIND("arbeid",Methode_Keuze)),"",IF(Tb_Activiteiten[[#This Row],[Projectleider/Expert]]=1,Tb_Activiteiten[[#Headers],[Projectleider/Expert]],"")))</f>
        <v/>
      </c>
      <c r="AQ1546" t="str">
        <f>IF(ISNUMBER(FIND("arbeid",Methode_Keuze)),"",IF(ISNUMBER(FIND("arbeid",Methode_Keuze)),"",IF(Tb_Activiteiten[[#This Row],[Arbeidskosten]]=1,Tb_Activiteiten[[#Headers],[Arbeidskosten]],"")))</f>
        <v/>
      </c>
      <c r="AR1546" t="str">
        <f>IF(ISNUMBER(FIND("arbeid",Methode_Keuze)),"",IF(ISNUMBER(FIND("arbeid",Methode_Keuze)),"",IF(Tb_Activiteiten[[#This Row],[Arbeidskosten op basis van IKS]]=1,Tb_Activiteiten[[#Headers],[Arbeidskosten op basis van IKS]],"")))</f>
        <v/>
      </c>
      <c r="AS1546" t="str">
        <f>IF(ISNUMBER(FIND("overige",Methode_Keuze)),"",IF(Tb_Activiteiten[[#This Row],[Kosten derden exclusief btw]]=1,Tb_Activiteiten[[#Headers],[Kosten derden exclusief btw]],""))</f>
        <v/>
      </c>
      <c r="AT1546" t="str">
        <f>IF(ISNUMBER(FIND("overige",Methode_Keuze)),"",IF(Tb_Activiteiten[[#This Row],[Niet verrekenbare btw]]=1,Tb_Activiteiten[[#Headers],[Niet verrekenbare btw]],""))</f>
        <v/>
      </c>
      <c r="AU1546" t="str">
        <f>IF(ISNUMBER(FIND("overige",Methode_Keuze)),"",IF(Tb_Activiteiten[[#This Row],[Grondkosten]]=1,Tb_Activiteiten[[#Headers],[Grondkosten]],""))</f>
        <v/>
      </c>
      <c r="AV1546" t="str">
        <f>IF(ISNUMBER(FIND("overige",Methode_Keuze)),"",IF(Tb_Activiteiten[[#This Row],[Bijdrage in natura (overige)]]=1,Tb_Activiteiten[[#Headers],[Bijdrage in natura (overige)]],""))</f>
        <v/>
      </c>
      <c r="AW1546" t="str">
        <f>IF(ISNUMBER(FIND("overige",Methode_Keuze)),"",IF(Tb_Activiteiten[[#This Row],[Bijdrage in natura (vrijwilligers)]]=1,Tb_Activiteiten[[#Headers],[Bijdrage in natura (vrijwilligers)]],""))</f>
        <v/>
      </c>
      <c r="AX1546" t="str">
        <f>IF(ISNUMBER(FIND("overige",Methode_Keuze)),"",IF(Tb_Activiteiten[[#This Row],[Afschrijvingskosten]]=1,Tb_Activiteiten[[#Headers],[Afschrijvingskosten]],""))</f>
        <v/>
      </c>
      <c r="AY1546" t="str">
        <f>IF(ISNUMBER(FIND("overige",Methode_Keuze)),"",IF(Tb_Activiteiten[[#This Row],[Vergoeding]]=1,Tb_Activiteiten[[#Headers],[Vergoeding]],""))</f>
        <v/>
      </c>
      <c r="AZ1546" t="str">
        <f>IF(ISNUMBER(FIND("arbeid",Methode_Keuze)),"",IF(Tb_Activiteiten[[#This Row],[Arbeidskosten - vast tarief (excl eigen arbeid)]]=1,Tb_Activiteiten[[#Headers],[Arbeidskosten - vast tarief (excl eigen arbeid)]],""))</f>
        <v/>
      </c>
      <c r="BA1546" t="str">
        <f>IF(ISNUMBER(FIND("overige",Methode_Keuze)),"",IF(Tb_Activiteiten[[#This Row],[Overige kosten]]=1,Tb_Activiteiten[[#Headers],[Overige kosten]],""))</f>
        <v/>
      </c>
    </row>
    <row r="1547" spans="15:53" x14ac:dyDescent="0.25">
      <c r="O1547" s="56"/>
      <c r="Q1547" t="str">
        <f>IFERROR(IF(VLOOKUP(Tb_Activiteiten[[#This Row],[Openstelling]],Tb_Openstelling[],2,0)=1,1,""),"")</f>
        <v/>
      </c>
      <c r="AJ1547" s="56"/>
      <c r="AK1547" t="str">
        <f>IF(ISNUMBER(FIND("arbeid",Methode_Keuze)),"",IF(ISNUMBER(FIND("arbeid",Methode_Keuze)),"",IF(Tb_Activiteiten[[#This Row],[Loonkosten]]=1,Tb_Activiteiten[[#Headers],[Loonkosten]],"")))</f>
        <v/>
      </c>
      <c r="AL1547" t="str">
        <f>IF(ISNUMBER(FIND("arbeid",Methode_Keuze)),"",IF(ISNUMBER(FIND("arbeid",Methode_Keuze)),"",IF(Tb_Activiteiten[[#This Row],[Eigen arbeid]]=1,Tb_Activiteiten[[#Headers],[Eigen arbeid]],"")))</f>
        <v/>
      </c>
      <c r="AM1547" t="str">
        <f>IF(ISNUMBER(FIND("arbeid",Methode_Keuze)),"",IF(ISNUMBER(FIND("arbeid",Methode_Keuze)),"",IF(Tb_Activiteiten[[#This Row],[Projectmedewerker]]=1,Tb_Activiteiten[[#Headers],[Projectmedewerker]],"")))</f>
        <v/>
      </c>
      <c r="AN1547" t="str">
        <f>IF(ISNUMBER(FIND("arbeid",Methode_Keuze)),"",IF(ISNUMBER(FIND("arbeid",Methode_Keuze)),"",IF(Tb_Activiteiten[[#This Row],[Landbouwer]]=1,Tb_Activiteiten[[#Headers],[Landbouwer]],"")))</f>
        <v/>
      </c>
      <c r="AO1547" t="str">
        <f>IF(ISNUMBER(FIND("arbeid",Methode_Keuze)),"",IF(ISNUMBER(FIND("arbeid",Methode_Keuze)),"",IF(Tb_Activiteiten[[#This Row],[Adviseur]]=1,Tb_Activiteiten[[#Headers],[Adviseur]],"")))</f>
        <v/>
      </c>
      <c r="AP1547" t="str">
        <f>IF(ISNUMBER(FIND("arbeid",Methode_Keuze)),"",IF(ISNUMBER(FIND("arbeid",Methode_Keuze)),"",IF(Tb_Activiteiten[[#This Row],[Projectleider/Expert]]=1,Tb_Activiteiten[[#Headers],[Projectleider/Expert]],"")))</f>
        <v/>
      </c>
      <c r="AQ1547" t="str">
        <f>IF(ISNUMBER(FIND("arbeid",Methode_Keuze)),"",IF(ISNUMBER(FIND("arbeid",Methode_Keuze)),"",IF(Tb_Activiteiten[[#This Row],[Arbeidskosten]]=1,Tb_Activiteiten[[#Headers],[Arbeidskosten]],"")))</f>
        <v/>
      </c>
      <c r="AR1547" t="str">
        <f>IF(ISNUMBER(FIND("arbeid",Methode_Keuze)),"",IF(ISNUMBER(FIND("arbeid",Methode_Keuze)),"",IF(Tb_Activiteiten[[#This Row],[Arbeidskosten op basis van IKS]]=1,Tb_Activiteiten[[#Headers],[Arbeidskosten op basis van IKS]],"")))</f>
        <v/>
      </c>
      <c r="AS1547" t="str">
        <f>IF(ISNUMBER(FIND("overige",Methode_Keuze)),"",IF(Tb_Activiteiten[[#This Row],[Kosten derden exclusief btw]]=1,Tb_Activiteiten[[#Headers],[Kosten derden exclusief btw]],""))</f>
        <v/>
      </c>
      <c r="AT1547" t="str">
        <f>IF(ISNUMBER(FIND("overige",Methode_Keuze)),"",IF(Tb_Activiteiten[[#This Row],[Niet verrekenbare btw]]=1,Tb_Activiteiten[[#Headers],[Niet verrekenbare btw]],""))</f>
        <v/>
      </c>
      <c r="AU1547" t="str">
        <f>IF(ISNUMBER(FIND("overige",Methode_Keuze)),"",IF(Tb_Activiteiten[[#This Row],[Grondkosten]]=1,Tb_Activiteiten[[#Headers],[Grondkosten]],""))</f>
        <v/>
      </c>
      <c r="AV1547" t="str">
        <f>IF(ISNUMBER(FIND("overige",Methode_Keuze)),"",IF(Tb_Activiteiten[[#This Row],[Bijdrage in natura (overige)]]=1,Tb_Activiteiten[[#Headers],[Bijdrage in natura (overige)]],""))</f>
        <v/>
      </c>
      <c r="AW1547" t="str">
        <f>IF(ISNUMBER(FIND("overige",Methode_Keuze)),"",IF(Tb_Activiteiten[[#This Row],[Bijdrage in natura (vrijwilligers)]]=1,Tb_Activiteiten[[#Headers],[Bijdrage in natura (vrijwilligers)]],""))</f>
        <v/>
      </c>
      <c r="AX1547" t="str">
        <f>IF(ISNUMBER(FIND("overige",Methode_Keuze)),"",IF(Tb_Activiteiten[[#This Row],[Afschrijvingskosten]]=1,Tb_Activiteiten[[#Headers],[Afschrijvingskosten]],""))</f>
        <v/>
      </c>
      <c r="AY1547" t="str">
        <f>IF(ISNUMBER(FIND("overige",Methode_Keuze)),"",IF(Tb_Activiteiten[[#This Row],[Vergoeding]]=1,Tb_Activiteiten[[#Headers],[Vergoeding]],""))</f>
        <v/>
      </c>
      <c r="AZ1547" t="str">
        <f>IF(ISNUMBER(FIND("arbeid",Methode_Keuze)),"",IF(Tb_Activiteiten[[#This Row],[Arbeidskosten - vast tarief (excl eigen arbeid)]]=1,Tb_Activiteiten[[#Headers],[Arbeidskosten - vast tarief (excl eigen arbeid)]],""))</f>
        <v/>
      </c>
      <c r="BA1547" t="str">
        <f>IF(ISNUMBER(FIND("overige",Methode_Keuze)),"",IF(Tb_Activiteiten[[#This Row],[Overige kosten]]=1,Tb_Activiteiten[[#Headers],[Overige kosten]],""))</f>
        <v/>
      </c>
    </row>
    <row r="1548" spans="15:53" x14ac:dyDescent="0.25">
      <c r="O1548" s="56"/>
      <c r="Q1548" t="str">
        <f>IFERROR(IF(VLOOKUP(Tb_Activiteiten[[#This Row],[Openstelling]],Tb_Openstelling[],2,0)=1,1,""),"")</f>
        <v/>
      </c>
      <c r="AJ1548" s="56"/>
      <c r="AK1548" t="str">
        <f>IF(ISNUMBER(FIND("arbeid",Methode_Keuze)),"",IF(ISNUMBER(FIND("arbeid",Methode_Keuze)),"",IF(Tb_Activiteiten[[#This Row],[Loonkosten]]=1,Tb_Activiteiten[[#Headers],[Loonkosten]],"")))</f>
        <v/>
      </c>
      <c r="AL1548" t="str">
        <f>IF(ISNUMBER(FIND("arbeid",Methode_Keuze)),"",IF(ISNUMBER(FIND("arbeid",Methode_Keuze)),"",IF(Tb_Activiteiten[[#This Row],[Eigen arbeid]]=1,Tb_Activiteiten[[#Headers],[Eigen arbeid]],"")))</f>
        <v/>
      </c>
      <c r="AM1548" t="str">
        <f>IF(ISNUMBER(FIND("arbeid",Methode_Keuze)),"",IF(ISNUMBER(FIND("arbeid",Methode_Keuze)),"",IF(Tb_Activiteiten[[#This Row],[Projectmedewerker]]=1,Tb_Activiteiten[[#Headers],[Projectmedewerker]],"")))</f>
        <v/>
      </c>
      <c r="AN1548" t="str">
        <f>IF(ISNUMBER(FIND("arbeid",Methode_Keuze)),"",IF(ISNUMBER(FIND("arbeid",Methode_Keuze)),"",IF(Tb_Activiteiten[[#This Row],[Landbouwer]]=1,Tb_Activiteiten[[#Headers],[Landbouwer]],"")))</f>
        <v/>
      </c>
      <c r="AO1548" t="str">
        <f>IF(ISNUMBER(FIND("arbeid",Methode_Keuze)),"",IF(ISNUMBER(FIND("arbeid",Methode_Keuze)),"",IF(Tb_Activiteiten[[#This Row],[Adviseur]]=1,Tb_Activiteiten[[#Headers],[Adviseur]],"")))</f>
        <v/>
      </c>
      <c r="AP1548" t="str">
        <f>IF(ISNUMBER(FIND("arbeid",Methode_Keuze)),"",IF(ISNUMBER(FIND("arbeid",Methode_Keuze)),"",IF(Tb_Activiteiten[[#This Row],[Projectleider/Expert]]=1,Tb_Activiteiten[[#Headers],[Projectleider/Expert]],"")))</f>
        <v/>
      </c>
      <c r="AQ1548" t="str">
        <f>IF(ISNUMBER(FIND("arbeid",Methode_Keuze)),"",IF(ISNUMBER(FIND("arbeid",Methode_Keuze)),"",IF(Tb_Activiteiten[[#This Row],[Arbeidskosten]]=1,Tb_Activiteiten[[#Headers],[Arbeidskosten]],"")))</f>
        <v/>
      </c>
      <c r="AR1548" t="str">
        <f>IF(ISNUMBER(FIND("arbeid",Methode_Keuze)),"",IF(ISNUMBER(FIND("arbeid",Methode_Keuze)),"",IF(Tb_Activiteiten[[#This Row],[Arbeidskosten op basis van IKS]]=1,Tb_Activiteiten[[#Headers],[Arbeidskosten op basis van IKS]],"")))</f>
        <v/>
      </c>
      <c r="AS1548" t="str">
        <f>IF(ISNUMBER(FIND("overige",Methode_Keuze)),"",IF(Tb_Activiteiten[[#This Row],[Kosten derden exclusief btw]]=1,Tb_Activiteiten[[#Headers],[Kosten derden exclusief btw]],""))</f>
        <v/>
      </c>
      <c r="AT1548" t="str">
        <f>IF(ISNUMBER(FIND("overige",Methode_Keuze)),"",IF(Tb_Activiteiten[[#This Row],[Niet verrekenbare btw]]=1,Tb_Activiteiten[[#Headers],[Niet verrekenbare btw]],""))</f>
        <v/>
      </c>
      <c r="AU1548" t="str">
        <f>IF(ISNUMBER(FIND("overige",Methode_Keuze)),"",IF(Tb_Activiteiten[[#This Row],[Grondkosten]]=1,Tb_Activiteiten[[#Headers],[Grondkosten]],""))</f>
        <v/>
      </c>
      <c r="AV1548" t="str">
        <f>IF(ISNUMBER(FIND("overige",Methode_Keuze)),"",IF(Tb_Activiteiten[[#This Row],[Bijdrage in natura (overige)]]=1,Tb_Activiteiten[[#Headers],[Bijdrage in natura (overige)]],""))</f>
        <v/>
      </c>
      <c r="AW1548" t="str">
        <f>IF(ISNUMBER(FIND("overige",Methode_Keuze)),"",IF(Tb_Activiteiten[[#This Row],[Bijdrage in natura (vrijwilligers)]]=1,Tb_Activiteiten[[#Headers],[Bijdrage in natura (vrijwilligers)]],""))</f>
        <v/>
      </c>
      <c r="AX1548" t="str">
        <f>IF(ISNUMBER(FIND("overige",Methode_Keuze)),"",IF(Tb_Activiteiten[[#This Row],[Afschrijvingskosten]]=1,Tb_Activiteiten[[#Headers],[Afschrijvingskosten]],""))</f>
        <v/>
      </c>
      <c r="AY1548" t="str">
        <f>IF(ISNUMBER(FIND("overige",Methode_Keuze)),"",IF(Tb_Activiteiten[[#This Row],[Vergoeding]]=1,Tb_Activiteiten[[#Headers],[Vergoeding]],""))</f>
        <v/>
      </c>
      <c r="AZ1548" t="str">
        <f>IF(ISNUMBER(FIND("arbeid",Methode_Keuze)),"",IF(Tb_Activiteiten[[#This Row],[Arbeidskosten - vast tarief (excl eigen arbeid)]]=1,Tb_Activiteiten[[#Headers],[Arbeidskosten - vast tarief (excl eigen arbeid)]],""))</f>
        <v/>
      </c>
      <c r="BA1548" t="str">
        <f>IF(ISNUMBER(FIND("overige",Methode_Keuze)),"",IF(Tb_Activiteiten[[#This Row],[Overige kosten]]=1,Tb_Activiteiten[[#Headers],[Overige kosten]],""))</f>
        <v/>
      </c>
    </row>
    <row r="1549" spans="15:53" x14ac:dyDescent="0.25">
      <c r="O1549" s="56"/>
      <c r="Q1549" t="str">
        <f>IFERROR(IF(VLOOKUP(Tb_Activiteiten[[#This Row],[Openstelling]],Tb_Openstelling[],2,0)=1,1,""),"")</f>
        <v/>
      </c>
      <c r="AJ1549" s="56"/>
      <c r="AK1549" t="str">
        <f>IF(ISNUMBER(FIND("arbeid",Methode_Keuze)),"",IF(ISNUMBER(FIND("arbeid",Methode_Keuze)),"",IF(Tb_Activiteiten[[#This Row],[Loonkosten]]=1,Tb_Activiteiten[[#Headers],[Loonkosten]],"")))</f>
        <v/>
      </c>
      <c r="AL1549" t="str">
        <f>IF(ISNUMBER(FIND("arbeid",Methode_Keuze)),"",IF(ISNUMBER(FIND("arbeid",Methode_Keuze)),"",IF(Tb_Activiteiten[[#This Row],[Eigen arbeid]]=1,Tb_Activiteiten[[#Headers],[Eigen arbeid]],"")))</f>
        <v/>
      </c>
      <c r="AM1549" t="str">
        <f>IF(ISNUMBER(FIND("arbeid",Methode_Keuze)),"",IF(ISNUMBER(FIND("arbeid",Methode_Keuze)),"",IF(Tb_Activiteiten[[#This Row],[Projectmedewerker]]=1,Tb_Activiteiten[[#Headers],[Projectmedewerker]],"")))</f>
        <v/>
      </c>
      <c r="AN1549" t="str">
        <f>IF(ISNUMBER(FIND("arbeid",Methode_Keuze)),"",IF(ISNUMBER(FIND("arbeid",Methode_Keuze)),"",IF(Tb_Activiteiten[[#This Row],[Landbouwer]]=1,Tb_Activiteiten[[#Headers],[Landbouwer]],"")))</f>
        <v/>
      </c>
      <c r="AO1549" t="str">
        <f>IF(ISNUMBER(FIND("arbeid",Methode_Keuze)),"",IF(ISNUMBER(FIND("arbeid",Methode_Keuze)),"",IF(Tb_Activiteiten[[#This Row],[Adviseur]]=1,Tb_Activiteiten[[#Headers],[Adviseur]],"")))</f>
        <v/>
      </c>
      <c r="AP1549" t="str">
        <f>IF(ISNUMBER(FIND("arbeid",Methode_Keuze)),"",IF(ISNUMBER(FIND("arbeid",Methode_Keuze)),"",IF(Tb_Activiteiten[[#This Row],[Projectleider/Expert]]=1,Tb_Activiteiten[[#Headers],[Projectleider/Expert]],"")))</f>
        <v/>
      </c>
      <c r="AQ1549" t="str">
        <f>IF(ISNUMBER(FIND("arbeid",Methode_Keuze)),"",IF(ISNUMBER(FIND("arbeid",Methode_Keuze)),"",IF(Tb_Activiteiten[[#This Row],[Arbeidskosten]]=1,Tb_Activiteiten[[#Headers],[Arbeidskosten]],"")))</f>
        <v/>
      </c>
      <c r="AR1549" t="str">
        <f>IF(ISNUMBER(FIND("arbeid",Methode_Keuze)),"",IF(ISNUMBER(FIND("arbeid",Methode_Keuze)),"",IF(Tb_Activiteiten[[#This Row],[Arbeidskosten op basis van IKS]]=1,Tb_Activiteiten[[#Headers],[Arbeidskosten op basis van IKS]],"")))</f>
        <v/>
      </c>
      <c r="AS1549" t="str">
        <f>IF(ISNUMBER(FIND("overige",Methode_Keuze)),"",IF(Tb_Activiteiten[[#This Row],[Kosten derden exclusief btw]]=1,Tb_Activiteiten[[#Headers],[Kosten derden exclusief btw]],""))</f>
        <v/>
      </c>
      <c r="AT1549" t="str">
        <f>IF(ISNUMBER(FIND("overige",Methode_Keuze)),"",IF(Tb_Activiteiten[[#This Row],[Niet verrekenbare btw]]=1,Tb_Activiteiten[[#Headers],[Niet verrekenbare btw]],""))</f>
        <v/>
      </c>
      <c r="AU1549" t="str">
        <f>IF(ISNUMBER(FIND("overige",Methode_Keuze)),"",IF(Tb_Activiteiten[[#This Row],[Grondkosten]]=1,Tb_Activiteiten[[#Headers],[Grondkosten]],""))</f>
        <v/>
      </c>
      <c r="AV1549" t="str">
        <f>IF(ISNUMBER(FIND("overige",Methode_Keuze)),"",IF(Tb_Activiteiten[[#This Row],[Bijdrage in natura (overige)]]=1,Tb_Activiteiten[[#Headers],[Bijdrage in natura (overige)]],""))</f>
        <v/>
      </c>
      <c r="AW1549" t="str">
        <f>IF(ISNUMBER(FIND("overige",Methode_Keuze)),"",IF(Tb_Activiteiten[[#This Row],[Bijdrage in natura (vrijwilligers)]]=1,Tb_Activiteiten[[#Headers],[Bijdrage in natura (vrijwilligers)]],""))</f>
        <v/>
      </c>
      <c r="AX1549" t="str">
        <f>IF(ISNUMBER(FIND("overige",Methode_Keuze)),"",IF(Tb_Activiteiten[[#This Row],[Afschrijvingskosten]]=1,Tb_Activiteiten[[#Headers],[Afschrijvingskosten]],""))</f>
        <v/>
      </c>
      <c r="AY1549" t="str">
        <f>IF(ISNUMBER(FIND("overige",Methode_Keuze)),"",IF(Tb_Activiteiten[[#This Row],[Vergoeding]]=1,Tb_Activiteiten[[#Headers],[Vergoeding]],""))</f>
        <v/>
      </c>
      <c r="AZ1549" t="str">
        <f>IF(ISNUMBER(FIND("arbeid",Methode_Keuze)),"",IF(Tb_Activiteiten[[#This Row],[Arbeidskosten - vast tarief (excl eigen arbeid)]]=1,Tb_Activiteiten[[#Headers],[Arbeidskosten - vast tarief (excl eigen arbeid)]],""))</f>
        <v/>
      </c>
      <c r="BA1549" t="str">
        <f>IF(ISNUMBER(FIND("overige",Methode_Keuze)),"",IF(Tb_Activiteiten[[#This Row],[Overige kosten]]=1,Tb_Activiteiten[[#Headers],[Overige kosten]],""))</f>
        <v/>
      </c>
    </row>
    <row r="1550" spans="15:53" x14ac:dyDescent="0.25">
      <c r="O1550" s="56"/>
      <c r="Q1550" t="str">
        <f>IFERROR(IF(VLOOKUP(Tb_Activiteiten[[#This Row],[Openstelling]],Tb_Openstelling[],2,0)=1,1,""),"")</f>
        <v/>
      </c>
      <c r="AJ1550" s="56"/>
      <c r="AK1550" t="str">
        <f>IF(ISNUMBER(FIND("arbeid",Methode_Keuze)),"",IF(ISNUMBER(FIND("arbeid",Methode_Keuze)),"",IF(Tb_Activiteiten[[#This Row],[Loonkosten]]=1,Tb_Activiteiten[[#Headers],[Loonkosten]],"")))</f>
        <v/>
      </c>
      <c r="AL1550" t="str">
        <f>IF(ISNUMBER(FIND("arbeid",Methode_Keuze)),"",IF(ISNUMBER(FIND("arbeid",Methode_Keuze)),"",IF(Tb_Activiteiten[[#This Row],[Eigen arbeid]]=1,Tb_Activiteiten[[#Headers],[Eigen arbeid]],"")))</f>
        <v/>
      </c>
      <c r="AM1550" t="str">
        <f>IF(ISNUMBER(FIND("arbeid",Methode_Keuze)),"",IF(ISNUMBER(FIND("arbeid",Methode_Keuze)),"",IF(Tb_Activiteiten[[#This Row],[Projectmedewerker]]=1,Tb_Activiteiten[[#Headers],[Projectmedewerker]],"")))</f>
        <v/>
      </c>
      <c r="AN1550" t="str">
        <f>IF(ISNUMBER(FIND("arbeid",Methode_Keuze)),"",IF(ISNUMBER(FIND("arbeid",Methode_Keuze)),"",IF(Tb_Activiteiten[[#This Row],[Landbouwer]]=1,Tb_Activiteiten[[#Headers],[Landbouwer]],"")))</f>
        <v/>
      </c>
      <c r="AO1550" t="str">
        <f>IF(ISNUMBER(FIND("arbeid",Methode_Keuze)),"",IF(ISNUMBER(FIND("arbeid",Methode_Keuze)),"",IF(Tb_Activiteiten[[#This Row],[Adviseur]]=1,Tb_Activiteiten[[#Headers],[Adviseur]],"")))</f>
        <v/>
      </c>
      <c r="AP1550" t="str">
        <f>IF(ISNUMBER(FIND("arbeid",Methode_Keuze)),"",IF(ISNUMBER(FIND("arbeid",Methode_Keuze)),"",IF(Tb_Activiteiten[[#This Row],[Projectleider/Expert]]=1,Tb_Activiteiten[[#Headers],[Projectleider/Expert]],"")))</f>
        <v/>
      </c>
      <c r="AQ1550" t="str">
        <f>IF(ISNUMBER(FIND("arbeid",Methode_Keuze)),"",IF(ISNUMBER(FIND("arbeid",Methode_Keuze)),"",IF(Tb_Activiteiten[[#This Row],[Arbeidskosten]]=1,Tb_Activiteiten[[#Headers],[Arbeidskosten]],"")))</f>
        <v/>
      </c>
      <c r="AR1550" t="str">
        <f>IF(ISNUMBER(FIND("arbeid",Methode_Keuze)),"",IF(ISNUMBER(FIND("arbeid",Methode_Keuze)),"",IF(Tb_Activiteiten[[#This Row],[Arbeidskosten op basis van IKS]]=1,Tb_Activiteiten[[#Headers],[Arbeidskosten op basis van IKS]],"")))</f>
        <v/>
      </c>
      <c r="AS1550" t="str">
        <f>IF(ISNUMBER(FIND("overige",Methode_Keuze)),"",IF(Tb_Activiteiten[[#This Row],[Kosten derden exclusief btw]]=1,Tb_Activiteiten[[#Headers],[Kosten derden exclusief btw]],""))</f>
        <v/>
      </c>
      <c r="AT1550" t="str">
        <f>IF(ISNUMBER(FIND("overige",Methode_Keuze)),"",IF(Tb_Activiteiten[[#This Row],[Niet verrekenbare btw]]=1,Tb_Activiteiten[[#Headers],[Niet verrekenbare btw]],""))</f>
        <v/>
      </c>
      <c r="AU1550" t="str">
        <f>IF(ISNUMBER(FIND("overige",Methode_Keuze)),"",IF(Tb_Activiteiten[[#This Row],[Grondkosten]]=1,Tb_Activiteiten[[#Headers],[Grondkosten]],""))</f>
        <v/>
      </c>
      <c r="AV1550" t="str">
        <f>IF(ISNUMBER(FIND("overige",Methode_Keuze)),"",IF(Tb_Activiteiten[[#This Row],[Bijdrage in natura (overige)]]=1,Tb_Activiteiten[[#Headers],[Bijdrage in natura (overige)]],""))</f>
        <v/>
      </c>
      <c r="AW1550" t="str">
        <f>IF(ISNUMBER(FIND("overige",Methode_Keuze)),"",IF(Tb_Activiteiten[[#This Row],[Bijdrage in natura (vrijwilligers)]]=1,Tb_Activiteiten[[#Headers],[Bijdrage in natura (vrijwilligers)]],""))</f>
        <v/>
      </c>
      <c r="AX1550" t="str">
        <f>IF(ISNUMBER(FIND("overige",Methode_Keuze)),"",IF(Tb_Activiteiten[[#This Row],[Afschrijvingskosten]]=1,Tb_Activiteiten[[#Headers],[Afschrijvingskosten]],""))</f>
        <v/>
      </c>
      <c r="AY1550" t="str">
        <f>IF(ISNUMBER(FIND("overige",Methode_Keuze)),"",IF(Tb_Activiteiten[[#This Row],[Vergoeding]]=1,Tb_Activiteiten[[#Headers],[Vergoeding]],""))</f>
        <v/>
      </c>
      <c r="AZ1550" t="str">
        <f>IF(ISNUMBER(FIND("arbeid",Methode_Keuze)),"",IF(Tb_Activiteiten[[#This Row],[Arbeidskosten - vast tarief (excl eigen arbeid)]]=1,Tb_Activiteiten[[#Headers],[Arbeidskosten - vast tarief (excl eigen arbeid)]],""))</f>
        <v/>
      </c>
      <c r="BA1550" t="str">
        <f>IF(ISNUMBER(FIND("overige",Methode_Keuze)),"",IF(Tb_Activiteiten[[#This Row],[Overige kosten]]=1,Tb_Activiteiten[[#Headers],[Overige kosten]],""))</f>
        <v/>
      </c>
    </row>
    <row r="1551" spans="15:53" x14ac:dyDescent="0.25">
      <c r="O1551" s="56"/>
      <c r="Q1551" t="str">
        <f>IFERROR(IF(VLOOKUP(Tb_Activiteiten[[#This Row],[Openstelling]],Tb_Openstelling[],2,0)=1,1,""),"")</f>
        <v/>
      </c>
      <c r="AJ1551" s="56"/>
      <c r="AK1551" t="str">
        <f>IF(ISNUMBER(FIND("arbeid",Methode_Keuze)),"",IF(ISNUMBER(FIND("arbeid",Methode_Keuze)),"",IF(Tb_Activiteiten[[#This Row],[Loonkosten]]=1,Tb_Activiteiten[[#Headers],[Loonkosten]],"")))</f>
        <v/>
      </c>
      <c r="AL1551" t="str">
        <f>IF(ISNUMBER(FIND("arbeid",Methode_Keuze)),"",IF(ISNUMBER(FIND("arbeid",Methode_Keuze)),"",IF(Tb_Activiteiten[[#This Row],[Eigen arbeid]]=1,Tb_Activiteiten[[#Headers],[Eigen arbeid]],"")))</f>
        <v/>
      </c>
      <c r="AM1551" t="str">
        <f>IF(ISNUMBER(FIND("arbeid",Methode_Keuze)),"",IF(ISNUMBER(FIND("arbeid",Methode_Keuze)),"",IF(Tb_Activiteiten[[#This Row],[Projectmedewerker]]=1,Tb_Activiteiten[[#Headers],[Projectmedewerker]],"")))</f>
        <v/>
      </c>
      <c r="AN1551" t="str">
        <f>IF(ISNUMBER(FIND("arbeid",Methode_Keuze)),"",IF(ISNUMBER(FIND("arbeid",Methode_Keuze)),"",IF(Tb_Activiteiten[[#This Row],[Landbouwer]]=1,Tb_Activiteiten[[#Headers],[Landbouwer]],"")))</f>
        <v/>
      </c>
      <c r="AO1551" t="str">
        <f>IF(ISNUMBER(FIND("arbeid",Methode_Keuze)),"",IF(ISNUMBER(FIND("arbeid",Methode_Keuze)),"",IF(Tb_Activiteiten[[#This Row],[Adviseur]]=1,Tb_Activiteiten[[#Headers],[Adviseur]],"")))</f>
        <v/>
      </c>
      <c r="AP1551" t="str">
        <f>IF(ISNUMBER(FIND("arbeid",Methode_Keuze)),"",IF(ISNUMBER(FIND("arbeid",Methode_Keuze)),"",IF(Tb_Activiteiten[[#This Row],[Projectleider/Expert]]=1,Tb_Activiteiten[[#Headers],[Projectleider/Expert]],"")))</f>
        <v/>
      </c>
      <c r="AQ1551" t="str">
        <f>IF(ISNUMBER(FIND("arbeid",Methode_Keuze)),"",IF(ISNUMBER(FIND("arbeid",Methode_Keuze)),"",IF(Tb_Activiteiten[[#This Row],[Arbeidskosten]]=1,Tb_Activiteiten[[#Headers],[Arbeidskosten]],"")))</f>
        <v/>
      </c>
      <c r="AR1551" t="str">
        <f>IF(ISNUMBER(FIND("arbeid",Methode_Keuze)),"",IF(ISNUMBER(FIND("arbeid",Methode_Keuze)),"",IF(Tb_Activiteiten[[#This Row],[Arbeidskosten op basis van IKS]]=1,Tb_Activiteiten[[#Headers],[Arbeidskosten op basis van IKS]],"")))</f>
        <v/>
      </c>
      <c r="AS1551" t="str">
        <f>IF(ISNUMBER(FIND("overige",Methode_Keuze)),"",IF(Tb_Activiteiten[[#This Row],[Kosten derden exclusief btw]]=1,Tb_Activiteiten[[#Headers],[Kosten derden exclusief btw]],""))</f>
        <v/>
      </c>
      <c r="AT1551" t="str">
        <f>IF(ISNUMBER(FIND("overige",Methode_Keuze)),"",IF(Tb_Activiteiten[[#This Row],[Niet verrekenbare btw]]=1,Tb_Activiteiten[[#Headers],[Niet verrekenbare btw]],""))</f>
        <v/>
      </c>
      <c r="AU1551" t="str">
        <f>IF(ISNUMBER(FIND("overige",Methode_Keuze)),"",IF(Tb_Activiteiten[[#This Row],[Grondkosten]]=1,Tb_Activiteiten[[#Headers],[Grondkosten]],""))</f>
        <v/>
      </c>
      <c r="AV1551" t="str">
        <f>IF(ISNUMBER(FIND("overige",Methode_Keuze)),"",IF(Tb_Activiteiten[[#This Row],[Bijdrage in natura (overige)]]=1,Tb_Activiteiten[[#Headers],[Bijdrage in natura (overige)]],""))</f>
        <v/>
      </c>
      <c r="AW1551" t="str">
        <f>IF(ISNUMBER(FIND("overige",Methode_Keuze)),"",IF(Tb_Activiteiten[[#This Row],[Bijdrage in natura (vrijwilligers)]]=1,Tb_Activiteiten[[#Headers],[Bijdrage in natura (vrijwilligers)]],""))</f>
        <v/>
      </c>
      <c r="AX1551" t="str">
        <f>IF(ISNUMBER(FIND("overige",Methode_Keuze)),"",IF(Tb_Activiteiten[[#This Row],[Afschrijvingskosten]]=1,Tb_Activiteiten[[#Headers],[Afschrijvingskosten]],""))</f>
        <v/>
      </c>
      <c r="AY1551" t="str">
        <f>IF(ISNUMBER(FIND("overige",Methode_Keuze)),"",IF(Tb_Activiteiten[[#This Row],[Vergoeding]]=1,Tb_Activiteiten[[#Headers],[Vergoeding]],""))</f>
        <v/>
      </c>
      <c r="AZ1551" t="str">
        <f>IF(ISNUMBER(FIND("arbeid",Methode_Keuze)),"",IF(Tb_Activiteiten[[#This Row],[Arbeidskosten - vast tarief (excl eigen arbeid)]]=1,Tb_Activiteiten[[#Headers],[Arbeidskosten - vast tarief (excl eigen arbeid)]],""))</f>
        <v/>
      </c>
      <c r="BA1551" t="str">
        <f>IF(ISNUMBER(FIND("overige",Methode_Keuze)),"",IF(Tb_Activiteiten[[#This Row],[Overige kosten]]=1,Tb_Activiteiten[[#Headers],[Overige kosten]],""))</f>
        <v/>
      </c>
    </row>
    <row r="1552" spans="15:53" x14ac:dyDescent="0.25">
      <c r="O1552" s="56"/>
      <c r="Q1552" t="str">
        <f>IFERROR(IF(VLOOKUP(Tb_Activiteiten[[#This Row],[Openstelling]],Tb_Openstelling[],2,0)=1,1,""),"")</f>
        <v/>
      </c>
      <c r="AJ1552" s="56"/>
      <c r="AK1552" t="str">
        <f>IF(ISNUMBER(FIND("arbeid",Methode_Keuze)),"",IF(ISNUMBER(FIND("arbeid",Methode_Keuze)),"",IF(Tb_Activiteiten[[#This Row],[Loonkosten]]=1,Tb_Activiteiten[[#Headers],[Loonkosten]],"")))</f>
        <v/>
      </c>
      <c r="AL1552" t="str">
        <f>IF(ISNUMBER(FIND("arbeid",Methode_Keuze)),"",IF(ISNUMBER(FIND("arbeid",Methode_Keuze)),"",IF(Tb_Activiteiten[[#This Row],[Eigen arbeid]]=1,Tb_Activiteiten[[#Headers],[Eigen arbeid]],"")))</f>
        <v/>
      </c>
      <c r="AM1552" t="str">
        <f>IF(ISNUMBER(FIND("arbeid",Methode_Keuze)),"",IF(ISNUMBER(FIND("arbeid",Methode_Keuze)),"",IF(Tb_Activiteiten[[#This Row],[Projectmedewerker]]=1,Tb_Activiteiten[[#Headers],[Projectmedewerker]],"")))</f>
        <v/>
      </c>
      <c r="AN1552" t="str">
        <f>IF(ISNUMBER(FIND("arbeid",Methode_Keuze)),"",IF(ISNUMBER(FIND("arbeid",Methode_Keuze)),"",IF(Tb_Activiteiten[[#This Row],[Landbouwer]]=1,Tb_Activiteiten[[#Headers],[Landbouwer]],"")))</f>
        <v/>
      </c>
      <c r="AO1552" t="str">
        <f>IF(ISNUMBER(FIND("arbeid",Methode_Keuze)),"",IF(ISNUMBER(FIND("arbeid",Methode_Keuze)),"",IF(Tb_Activiteiten[[#This Row],[Adviseur]]=1,Tb_Activiteiten[[#Headers],[Adviseur]],"")))</f>
        <v/>
      </c>
      <c r="AP1552" t="str">
        <f>IF(ISNUMBER(FIND("arbeid",Methode_Keuze)),"",IF(ISNUMBER(FIND("arbeid",Methode_Keuze)),"",IF(Tb_Activiteiten[[#This Row],[Projectleider/Expert]]=1,Tb_Activiteiten[[#Headers],[Projectleider/Expert]],"")))</f>
        <v/>
      </c>
      <c r="AQ1552" t="str">
        <f>IF(ISNUMBER(FIND("arbeid",Methode_Keuze)),"",IF(ISNUMBER(FIND("arbeid",Methode_Keuze)),"",IF(Tb_Activiteiten[[#This Row],[Arbeidskosten]]=1,Tb_Activiteiten[[#Headers],[Arbeidskosten]],"")))</f>
        <v/>
      </c>
      <c r="AR1552" t="str">
        <f>IF(ISNUMBER(FIND("arbeid",Methode_Keuze)),"",IF(ISNUMBER(FIND("arbeid",Methode_Keuze)),"",IF(Tb_Activiteiten[[#This Row],[Arbeidskosten op basis van IKS]]=1,Tb_Activiteiten[[#Headers],[Arbeidskosten op basis van IKS]],"")))</f>
        <v/>
      </c>
      <c r="AS1552" t="str">
        <f>IF(ISNUMBER(FIND("overige",Methode_Keuze)),"",IF(Tb_Activiteiten[[#This Row],[Kosten derden exclusief btw]]=1,Tb_Activiteiten[[#Headers],[Kosten derden exclusief btw]],""))</f>
        <v/>
      </c>
      <c r="AT1552" t="str">
        <f>IF(ISNUMBER(FIND("overige",Methode_Keuze)),"",IF(Tb_Activiteiten[[#This Row],[Niet verrekenbare btw]]=1,Tb_Activiteiten[[#Headers],[Niet verrekenbare btw]],""))</f>
        <v/>
      </c>
      <c r="AU1552" t="str">
        <f>IF(ISNUMBER(FIND("overige",Methode_Keuze)),"",IF(Tb_Activiteiten[[#This Row],[Grondkosten]]=1,Tb_Activiteiten[[#Headers],[Grondkosten]],""))</f>
        <v/>
      </c>
      <c r="AV1552" t="str">
        <f>IF(ISNUMBER(FIND("overige",Methode_Keuze)),"",IF(Tb_Activiteiten[[#This Row],[Bijdrage in natura (overige)]]=1,Tb_Activiteiten[[#Headers],[Bijdrage in natura (overige)]],""))</f>
        <v/>
      </c>
      <c r="AW1552" t="str">
        <f>IF(ISNUMBER(FIND("overige",Methode_Keuze)),"",IF(Tb_Activiteiten[[#This Row],[Bijdrage in natura (vrijwilligers)]]=1,Tb_Activiteiten[[#Headers],[Bijdrage in natura (vrijwilligers)]],""))</f>
        <v/>
      </c>
      <c r="AX1552" t="str">
        <f>IF(ISNUMBER(FIND("overige",Methode_Keuze)),"",IF(Tb_Activiteiten[[#This Row],[Afschrijvingskosten]]=1,Tb_Activiteiten[[#Headers],[Afschrijvingskosten]],""))</f>
        <v/>
      </c>
      <c r="AY1552" t="str">
        <f>IF(ISNUMBER(FIND("overige",Methode_Keuze)),"",IF(Tb_Activiteiten[[#This Row],[Vergoeding]]=1,Tb_Activiteiten[[#Headers],[Vergoeding]],""))</f>
        <v/>
      </c>
      <c r="AZ1552" t="str">
        <f>IF(ISNUMBER(FIND("arbeid",Methode_Keuze)),"",IF(Tb_Activiteiten[[#This Row],[Arbeidskosten - vast tarief (excl eigen arbeid)]]=1,Tb_Activiteiten[[#Headers],[Arbeidskosten - vast tarief (excl eigen arbeid)]],""))</f>
        <v/>
      </c>
      <c r="BA1552" t="str">
        <f>IF(ISNUMBER(FIND("overige",Methode_Keuze)),"",IF(Tb_Activiteiten[[#This Row],[Overige kosten]]=1,Tb_Activiteiten[[#Headers],[Overige kosten]],""))</f>
        <v/>
      </c>
    </row>
    <row r="1553" spans="15:53" x14ac:dyDescent="0.25">
      <c r="O1553" s="56"/>
      <c r="Q1553" t="str">
        <f>IFERROR(IF(VLOOKUP(Tb_Activiteiten[[#This Row],[Openstelling]],Tb_Openstelling[],2,0)=1,1,""),"")</f>
        <v/>
      </c>
      <c r="AJ1553" s="56"/>
      <c r="AK1553" t="str">
        <f>IF(ISNUMBER(FIND("arbeid",Methode_Keuze)),"",IF(ISNUMBER(FIND("arbeid",Methode_Keuze)),"",IF(Tb_Activiteiten[[#This Row],[Loonkosten]]=1,Tb_Activiteiten[[#Headers],[Loonkosten]],"")))</f>
        <v/>
      </c>
      <c r="AL1553" t="str">
        <f>IF(ISNUMBER(FIND("arbeid",Methode_Keuze)),"",IF(ISNUMBER(FIND("arbeid",Methode_Keuze)),"",IF(Tb_Activiteiten[[#This Row],[Eigen arbeid]]=1,Tb_Activiteiten[[#Headers],[Eigen arbeid]],"")))</f>
        <v/>
      </c>
      <c r="AM1553" t="str">
        <f>IF(ISNUMBER(FIND("arbeid",Methode_Keuze)),"",IF(ISNUMBER(FIND("arbeid",Methode_Keuze)),"",IF(Tb_Activiteiten[[#This Row],[Projectmedewerker]]=1,Tb_Activiteiten[[#Headers],[Projectmedewerker]],"")))</f>
        <v/>
      </c>
      <c r="AN1553" t="str">
        <f>IF(ISNUMBER(FIND("arbeid",Methode_Keuze)),"",IF(ISNUMBER(FIND("arbeid",Methode_Keuze)),"",IF(Tb_Activiteiten[[#This Row],[Landbouwer]]=1,Tb_Activiteiten[[#Headers],[Landbouwer]],"")))</f>
        <v/>
      </c>
      <c r="AO1553" t="str">
        <f>IF(ISNUMBER(FIND("arbeid",Methode_Keuze)),"",IF(ISNUMBER(FIND("arbeid",Methode_Keuze)),"",IF(Tb_Activiteiten[[#This Row],[Adviseur]]=1,Tb_Activiteiten[[#Headers],[Adviseur]],"")))</f>
        <v/>
      </c>
      <c r="AP1553" t="str">
        <f>IF(ISNUMBER(FIND("arbeid",Methode_Keuze)),"",IF(ISNUMBER(FIND("arbeid",Methode_Keuze)),"",IF(Tb_Activiteiten[[#This Row],[Projectleider/Expert]]=1,Tb_Activiteiten[[#Headers],[Projectleider/Expert]],"")))</f>
        <v/>
      </c>
      <c r="AQ1553" t="str">
        <f>IF(ISNUMBER(FIND("arbeid",Methode_Keuze)),"",IF(ISNUMBER(FIND("arbeid",Methode_Keuze)),"",IF(Tb_Activiteiten[[#This Row],[Arbeidskosten]]=1,Tb_Activiteiten[[#Headers],[Arbeidskosten]],"")))</f>
        <v/>
      </c>
      <c r="AR1553" t="str">
        <f>IF(ISNUMBER(FIND("arbeid",Methode_Keuze)),"",IF(ISNUMBER(FIND("arbeid",Methode_Keuze)),"",IF(Tb_Activiteiten[[#This Row],[Arbeidskosten op basis van IKS]]=1,Tb_Activiteiten[[#Headers],[Arbeidskosten op basis van IKS]],"")))</f>
        <v/>
      </c>
      <c r="AS1553" t="str">
        <f>IF(ISNUMBER(FIND("overige",Methode_Keuze)),"",IF(Tb_Activiteiten[[#This Row],[Kosten derden exclusief btw]]=1,Tb_Activiteiten[[#Headers],[Kosten derden exclusief btw]],""))</f>
        <v/>
      </c>
      <c r="AT1553" t="str">
        <f>IF(ISNUMBER(FIND("overige",Methode_Keuze)),"",IF(Tb_Activiteiten[[#This Row],[Niet verrekenbare btw]]=1,Tb_Activiteiten[[#Headers],[Niet verrekenbare btw]],""))</f>
        <v/>
      </c>
      <c r="AU1553" t="str">
        <f>IF(ISNUMBER(FIND("overige",Methode_Keuze)),"",IF(Tb_Activiteiten[[#This Row],[Grondkosten]]=1,Tb_Activiteiten[[#Headers],[Grondkosten]],""))</f>
        <v/>
      </c>
      <c r="AV1553" t="str">
        <f>IF(ISNUMBER(FIND("overige",Methode_Keuze)),"",IF(Tb_Activiteiten[[#This Row],[Bijdrage in natura (overige)]]=1,Tb_Activiteiten[[#Headers],[Bijdrage in natura (overige)]],""))</f>
        <v/>
      </c>
      <c r="AW1553" t="str">
        <f>IF(ISNUMBER(FIND("overige",Methode_Keuze)),"",IF(Tb_Activiteiten[[#This Row],[Bijdrage in natura (vrijwilligers)]]=1,Tb_Activiteiten[[#Headers],[Bijdrage in natura (vrijwilligers)]],""))</f>
        <v/>
      </c>
      <c r="AX1553" t="str">
        <f>IF(ISNUMBER(FIND("overige",Methode_Keuze)),"",IF(Tb_Activiteiten[[#This Row],[Afschrijvingskosten]]=1,Tb_Activiteiten[[#Headers],[Afschrijvingskosten]],""))</f>
        <v/>
      </c>
      <c r="AY1553" t="str">
        <f>IF(ISNUMBER(FIND("overige",Methode_Keuze)),"",IF(Tb_Activiteiten[[#This Row],[Vergoeding]]=1,Tb_Activiteiten[[#Headers],[Vergoeding]],""))</f>
        <v/>
      </c>
      <c r="AZ1553" t="str">
        <f>IF(ISNUMBER(FIND("arbeid",Methode_Keuze)),"",IF(Tb_Activiteiten[[#This Row],[Arbeidskosten - vast tarief (excl eigen arbeid)]]=1,Tb_Activiteiten[[#Headers],[Arbeidskosten - vast tarief (excl eigen arbeid)]],""))</f>
        <v/>
      </c>
      <c r="BA1553" t="str">
        <f>IF(ISNUMBER(FIND("overige",Methode_Keuze)),"",IF(Tb_Activiteiten[[#This Row],[Overige kosten]]=1,Tb_Activiteiten[[#Headers],[Overige kosten]],""))</f>
        <v/>
      </c>
    </row>
    <row r="1554" spans="15:53" x14ac:dyDescent="0.25">
      <c r="O1554" s="56"/>
      <c r="Q1554" t="str">
        <f>IFERROR(IF(VLOOKUP(Tb_Activiteiten[[#This Row],[Openstelling]],Tb_Openstelling[],2,0)=1,1,""),"")</f>
        <v/>
      </c>
      <c r="AJ1554" s="56"/>
      <c r="AK1554" t="str">
        <f>IF(ISNUMBER(FIND("arbeid",Methode_Keuze)),"",IF(ISNUMBER(FIND("arbeid",Methode_Keuze)),"",IF(Tb_Activiteiten[[#This Row],[Loonkosten]]=1,Tb_Activiteiten[[#Headers],[Loonkosten]],"")))</f>
        <v/>
      </c>
      <c r="AL1554" t="str">
        <f>IF(ISNUMBER(FIND("arbeid",Methode_Keuze)),"",IF(ISNUMBER(FIND("arbeid",Methode_Keuze)),"",IF(Tb_Activiteiten[[#This Row],[Eigen arbeid]]=1,Tb_Activiteiten[[#Headers],[Eigen arbeid]],"")))</f>
        <v/>
      </c>
      <c r="AM1554" t="str">
        <f>IF(ISNUMBER(FIND("arbeid",Methode_Keuze)),"",IF(ISNUMBER(FIND("arbeid",Methode_Keuze)),"",IF(Tb_Activiteiten[[#This Row],[Projectmedewerker]]=1,Tb_Activiteiten[[#Headers],[Projectmedewerker]],"")))</f>
        <v/>
      </c>
      <c r="AN1554" t="str">
        <f>IF(ISNUMBER(FIND("arbeid",Methode_Keuze)),"",IF(ISNUMBER(FIND("arbeid",Methode_Keuze)),"",IF(Tb_Activiteiten[[#This Row],[Landbouwer]]=1,Tb_Activiteiten[[#Headers],[Landbouwer]],"")))</f>
        <v/>
      </c>
      <c r="AO1554" t="str">
        <f>IF(ISNUMBER(FIND("arbeid",Methode_Keuze)),"",IF(ISNUMBER(FIND("arbeid",Methode_Keuze)),"",IF(Tb_Activiteiten[[#This Row],[Adviseur]]=1,Tb_Activiteiten[[#Headers],[Adviseur]],"")))</f>
        <v/>
      </c>
      <c r="AP1554" t="str">
        <f>IF(ISNUMBER(FIND("arbeid",Methode_Keuze)),"",IF(ISNUMBER(FIND("arbeid",Methode_Keuze)),"",IF(Tb_Activiteiten[[#This Row],[Projectleider/Expert]]=1,Tb_Activiteiten[[#Headers],[Projectleider/Expert]],"")))</f>
        <v/>
      </c>
      <c r="AQ1554" t="str">
        <f>IF(ISNUMBER(FIND("arbeid",Methode_Keuze)),"",IF(ISNUMBER(FIND("arbeid",Methode_Keuze)),"",IF(Tb_Activiteiten[[#This Row],[Arbeidskosten]]=1,Tb_Activiteiten[[#Headers],[Arbeidskosten]],"")))</f>
        <v/>
      </c>
      <c r="AR1554" t="str">
        <f>IF(ISNUMBER(FIND("arbeid",Methode_Keuze)),"",IF(ISNUMBER(FIND("arbeid",Methode_Keuze)),"",IF(Tb_Activiteiten[[#This Row],[Arbeidskosten op basis van IKS]]=1,Tb_Activiteiten[[#Headers],[Arbeidskosten op basis van IKS]],"")))</f>
        <v/>
      </c>
      <c r="AS1554" t="str">
        <f>IF(ISNUMBER(FIND("overige",Methode_Keuze)),"",IF(Tb_Activiteiten[[#This Row],[Kosten derden exclusief btw]]=1,Tb_Activiteiten[[#Headers],[Kosten derden exclusief btw]],""))</f>
        <v/>
      </c>
      <c r="AT1554" t="str">
        <f>IF(ISNUMBER(FIND("overige",Methode_Keuze)),"",IF(Tb_Activiteiten[[#This Row],[Niet verrekenbare btw]]=1,Tb_Activiteiten[[#Headers],[Niet verrekenbare btw]],""))</f>
        <v/>
      </c>
      <c r="AU1554" t="str">
        <f>IF(ISNUMBER(FIND("overige",Methode_Keuze)),"",IF(Tb_Activiteiten[[#This Row],[Grondkosten]]=1,Tb_Activiteiten[[#Headers],[Grondkosten]],""))</f>
        <v/>
      </c>
      <c r="AV1554" t="str">
        <f>IF(ISNUMBER(FIND("overige",Methode_Keuze)),"",IF(Tb_Activiteiten[[#This Row],[Bijdrage in natura (overige)]]=1,Tb_Activiteiten[[#Headers],[Bijdrage in natura (overige)]],""))</f>
        <v/>
      </c>
      <c r="AW1554" t="str">
        <f>IF(ISNUMBER(FIND("overige",Methode_Keuze)),"",IF(Tb_Activiteiten[[#This Row],[Bijdrage in natura (vrijwilligers)]]=1,Tb_Activiteiten[[#Headers],[Bijdrage in natura (vrijwilligers)]],""))</f>
        <v/>
      </c>
      <c r="AX1554" t="str">
        <f>IF(ISNUMBER(FIND("overige",Methode_Keuze)),"",IF(Tb_Activiteiten[[#This Row],[Afschrijvingskosten]]=1,Tb_Activiteiten[[#Headers],[Afschrijvingskosten]],""))</f>
        <v/>
      </c>
      <c r="AY1554" t="str">
        <f>IF(ISNUMBER(FIND("overige",Methode_Keuze)),"",IF(Tb_Activiteiten[[#This Row],[Vergoeding]]=1,Tb_Activiteiten[[#Headers],[Vergoeding]],""))</f>
        <v/>
      </c>
      <c r="AZ1554" t="str">
        <f>IF(ISNUMBER(FIND("arbeid",Methode_Keuze)),"",IF(Tb_Activiteiten[[#This Row],[Arbeidskosten - vast tarief (excl eigen arbeid)]]=1,Tb_Activiteiten[[#Headers],[Arbeidskosten - vast tarief (excl eigen arbeid)]],""))</f>
        <v/>
      </c>
      <c r="BA1554" t="str">
        <f>IF(ISNUMBER(FIND("overige",Methode_Keuze)),"",IF(Tb_Activiteiten[[#This Row],[Overige kosten]]=1,Tb_Activiteiten[[#Headers],[Overige kosten]],""))</f>
        <v/>
      </c>
    </row>
    <row r="1555" spans="15:53" x14ac:dyDescent="0.25">
      <c r="O1555" s="56"/>
      <c r="Q1555" t="str">
        <f>IFERROR(IF(VLOOKUP(Tb_Activiteiten[[#This Row],[Openstelling]],Tb_Openstelling[],2,0)=1,1,""),"")</f>
        <v/>
      </c>
      <c r="AJ1555" s="56"/>
      <c r="AK1555" t="str">
        <f>IF(ISNUMBER(FIND("arbeid",Methode_Keuze)),"",IF(ISNUMBER(FIND("arbeid",Methode_Keuze)),"",IF(Tb_Activiteiten[[#This Row],[Loonkosten]]=1,Tb_Activiteiten[[#Headers],[Loonkosten]],"")))</f>
        <v/>
      </c>
      <c r="AL1555" t="str">
        <f>IF(ISNUMBER(FIND("arbeid",Methode_Keuze)),"",IF(ISNUMBER(FIND("arbeid",Methode_Keuze)),"",IF(Tb_Activiteiten[[#This Row],[Eigen arbeid]]=1,Tb_Activiteiten[[#Headers],[Eigen arbeid]],"")))</f>
        <v/>
      </c>
      <c r="AM1555" t="str">
        <f>IF(ISNUMBER(FIND("arbeid",Methode_Keuze)),"",IF(ISNUMBER(FIND("arbeid",Methode_Keuze)),"",IF(Tb_Activiteiten[[#This Row],[Projectmedewerker]]=1,Tb_Activiteiten[[#Headers],[Projectmedewerker]],"")))</f>
        <v/>
      </c>
      <c r="AN1555" t="str">
        <f>IF(ISNUMBER(FIND("arbeid",Methode_Keuze)),"",IF(ISNUMBER(FIND("arbeid",Methode_Keuze)),"",IF(Tb_Activiteiten[[#This Row],[Landbouwer]]=1,Tb_Activiteiten[[#Headers],[Landbouwer]],"")))</f>
        <v/>
      </c>
      <c r="AO1555" t="str">
        <f>IF(ISNUMBER(FIND("arbeid",Methode_Keuze)),"",IF(ISNUMBER(FIND("arbeid",Methode_Keuze)),"",IF(Tb_Activiteiten[[#This Row],[Adviseur]]=1,Tb_Activiteiten[[#Headers],[Adviseur]],"")))</f>
        <v/>
      </c>
      <c r="AP1555" t="str">
        <f>IF(ISNUMBER(FIND("arbeid",Methode_Keuze)),"",IF(ISNUMBER(FIND("arbeid",Methode_Keuze)),"",IF(Tb_Activiteiten[[#This Row],[Projectleider/Expert]]=1,Tb_Activiteiten[[#Headers],[Projectleider/Expert]],"")))</f>
        <v/>
      </c>
      <c r="AQ1555" t="str">
        <f>IF(ISNUMBER(FIND("arbeid",Methode_Keuze)),"",IF(ISNUMBER(FIND("arbeid",Methode_Keuze)),"",IF(Tb_Activiteiten[[#This Row],[Arbeidskosten]]=1,Tb_Activiteiten[[#Headers],[Arbeidskosten]],"")))</f>
        <v/>
      </c>
      <c r="AR1555" t="str">
        <f>IF(ISNUMBER(FIND("arbeid",Methode_Keuze)),"",IF(ISNUMBER(FIND("arbeid",Methode_Keuze)),"",IF(Tb_Activiteiten[[#This Row],[Arbeidskosten op basis van IKS]]=1,Tb_Activiteiten[[#Headers],[Arbeidskosten op basis van IKS]],"")))</f>
        <v/>
      </c>
      <c r="AS1555" t="str">
        <f>IF(ISNUMBER(FIND("overige",Methode_Keuze)),"",IF(Tb_Activiteiten[[#This Row],[Kosten derden exclusief btw]]=1,Tb_Activiteiten[[#Headers],[Kosten derden exclusief btw]],""))</f>
        <v/>
      </c>
      <c r="AT1555" t="str">
        <f>IF(ISNUMBER(FIND("overige",Methode_Keuze)),"",IF(Tb_Activiteiten[[#This Row],[Niet verrekenbare btw]]=1,Tb_Activiteiten[[#Headers],[Niet verrekenbare btw]],""))</f>
        <v/>
      </c>
      <c r="AU1555" t="str">
        <f>IF(ISNUMBER(FIND("overige",Methode_Keuze)),"",IF(Tb_Activiteiten[[#This Row],[Grondkosten]]=1,Tb_Activiteiten[[#Headers],[Grondkosten]],""))</f>
        <v/>
      </c>
      <c r="AV1555" t="str">
        <f>IF(ISNUMBER(FIND("overige",Methode_Keuze)),"",IF(Tb_Activiteiten[[#This Row],[Bijdrage in natura (overige)]]=1,Tb_Activiteiten[[#Headers],[Bijdrage in natura (overige)]],""))</f>
        <v/>
      </c>
      <c r="AW1555" t="str">
        <f>IF(ISNUMBER(FIND("overige",Methode_Keuze)),"",IF(Tb_Activiteiten[[#This Row],[Bijdrage in natura (vrijwilligers)]]=1,Tb_Activiteiten[[#Headers],[Bijdrage in natura (vrijwilligers)]],""))</f>
        <v/>
      </c>
      <c r="AX1555" t="str">
        <f>IF(ISNUMBER(FIND("overige",Methode_Keuze)),"",IF(Tb_Activiteiten[[#This Row],[Afschrijvingskosten]]=1,Tb_Activiteiten[[#Headers],[Afschrijvingskosten]],""))</f>
        <v/>
      </c>
      <c r="AY1555" t="str">
        <f>IF(ISNUMBER(FIND("overige",Methode_Keuze)),"",IF(Tb_Activiteiten[[#This Row],[Vergoeding]]=1,Tb_Activiteiten[[#Headers],[Vergoeding]],""))</f>
        <v/>
      </c>
      <c r="AZ1555" t="str">
        <f>IF(ISNUMBER(FIND("arbeid",Methode_Keuze)),"",IF(Tb_Activiteiten[[#This Row],[Arbeidskosten - vast tarief (excl eigen arbeid)]]=1,Tb_Activiteiten[[#Headers],[Arbeidskosten - vast tarief (excl eigen arbeid)]],""))</f>
        <v/>
      </c>
      <c r="BA1555" t="str">
        <f>IF(ISNUMBER(FIND("overige",Methode_Keuze)),"",IF(Tb_Activiteiten[[#This Row],[Overige kosten]]=1,Tb_Activiteiten[[#Headers],[Overige kosten]],""))</f>
        <v/>
      </c>
    </row>
    <row r="1556" spans="15:53" x14ac:dyDescent="0.25">
      <c r="O1556" s="56"/>
      <c r="Q1556" t="str">
        <f>IFERROR(IF(VLOOKUP(Tb_Activiteiten[[#This Row],[Openstelling]],Tb_Openstelling[],2,0)=1,1,""),"")</f>
        <v/>
      </c>
      <c r="AJ1556" s="56"/>
      <c r="AK1556" t="str">
        <f>IF(ISNUMBER(FIND("arbeid",Methode_Keuze)),"",IF(ISNUMBER(FIND("arbeid",Methode_Keuze)),"",IF(Tb_Activiteiten[[#This Row],[Loonkosten]]=1,Tb_Activiteiten[[#Headers],[Loonkosten]],"")))</f>
        <v/>
      </c>
      <c r="AL1556" t="str">
        <f>IF(ISNUMBER(FIND("arbeid",Methode_Keuze)),"",IF(ISNUMBER(FIND("arbeid",Methode_Keuze)),"",IF(Tb_Activiteiten[[#This Row],[Eigen arbeid]]=1,Tb_Activiteiten[[#Headers],[Eigen arbeid]],"")))</f>
        <v/>
      </c>
      <c r="AM1556" t="str">
        <f>IF(ISNUMBER(FIND("arbeid",Methode_Keuze)),"",IF(ISNUMBER(FIND("arbeid",Methode_Keuze)),"",IF(Tb_Activiteiten[[#This Row],[Projectmedewerker]]=1,Tb_Activiteiten[[#Headers],[Projectmedewerker]],"")))</f>
        <v/>
      </c>
      <c r="AN1556" t="str">
        <f>IF(ISNUMBER(FIND("arbeid",Methode_Keuze)),"",IF(ISNUMBER(FIND("arbeid",Methode_Keuze)),"",IF(Tb_Activiteiten[[#This Row],[Landbouwer]]=1,Tb_Activiteiten[[#Headers],[Landbouwer]],"")))</f>
        <v/>
      </c>
      <c r="AO1556" t="str">
        <f>IF(ISNUMBER(FIND("arbeid",Methode_Keuze)),"",IF(ISNUMBER(FIND("arbeid",Methode_Keuze)),"",IF(Tb_Activiteiten[[#This Row],[Adviseur]]=1,Tb_Activiteiten[[#Headers],[Adviseur]],"")))</f>
        <v/>
      </c>
      <c r="AP1556" t="str">
        <f>IF(ISNUMBER(FIND("arbeid",Methode_Keuze)),"",IF(ISNUMBER(FIND("arbeid",Methode_Keuze)),"",IF(Tb_Activiteiten[[#This Row],[Projectleider/Expert]]=1,Tb_Activiteiten[[#Headers],[Projectleider/Expert]],"")))</f>
        <v/>
      </c>
      <c r="AQ1556" t="str">
        <f>IF(ISNUMBER(FIND("arbeid",Methode_Keuze)),"",IF(ISNUMBER(FIND("arbeid",Methode_Keuze)),"",IF(Tb_Activiteiten[[#This Row],[Arbeidskosten]]=1,Tb_Activiteiten[[#Headers],[Arbeidskosten]],"")))</f>
        <v/>
      </c>
      <c r="AR1556" t="str">
        <f>IF(ISNUMBER(FIND("arbeid",Methode_Keuze)),"",IF(ISNUMBER(FIND("arbeid",Methode_Keuze)),"",IF(Tb_Activiteiten[[#This Row],[Arbeidskosten op basis van IKS]]=1,Tb_Activiteiten[[#Headers],[Arbeidskosten op basis van IKS]],"")))</f>
        <v/>
      </c>
      <c r="AS1556" t="str">
        <f>IF(ISNUMBER(FIND("overige",Methode_Keuze)),"",IF(Tb_Activiteiten[[#This Row],[Kosten derden exclusief btw]]=1,Tb_Activiteiten[[#Headers],[Kosten derden exclusief btw]],""))</f>
        <v/>
      </c>
      <c r="AT1556" t="str">
        <f>IF(ISNUMBER(FIND("overige",Methode_Keuze)),"",IF(Tb_Activiteiten[[#This Row],[Niet verrekenbare btw]]=1,Tb_Activiteiten[[#Headers],[Niet verrekenbare btw]],""))</f>
        <v/>
      </c>
      <c r="AU1556" t="str">
        <f>IF(ISNUMBER(FIND("overige",Methode_Keuze)),"",IF(Tb_Activiteiten[[#This Row],[Grondkosten]]=1,Tb_Activiteiten[[#Headers],[Grondkosten]],""))</f>
        <v/>
      </c>
      <c r="AV1556" t="str">
        <f>IF(ISNUMBER(FIND("overige",Methode_Keuze)),"",IF(Tb_Activiteiten[[#This Row],[Bijdrage in natura (overige)]]=1,Tb_Activiteiten[[#Headers],[Bijdrage in natura (overige)]],""))</f>
        <v/>
      </c>
      <c r="AW1556" t="str">
        <f>IF(ISNUMBER(FIND("overige",Methode_Keuze)),"",IF(Tb_Activiteiten[[#This Row],[Bijdrage in natura (vrijwilligers)]]=1,Tb_Activiteiten[[#Headers],[Bijdrage in natura (vrijwilligers)]],""))</f>
        <v/>
      </c>
      <c r="AX1556" t="str">
        <f>IF(ISNUMBER(FIND("overige",Methode_Keuze)),"",IF(Tb_Activiteiten[[#This Row],[Afschrijvingskosten]]=1,Tb_Activiteiten[[#Headers],[Afschrijvingskosten]],""))</f>
        <v/>
      </c>
      <c r="AY1556" t="str">
        <f>IF(ISNUMBER(FIND("overige",Methode_Keuze)),"",IF(Tb_Activiteiten[[#This Row],[Vergoeding]]=1,Tb_Activiteiten[[#Headers],[Vergoeding]],""))</f>
        <v/>
      </c>
      <c r="AZ1556" t="str">
        <f>IF(ISNUMBER(FIND("arbeid",Methode_Keuze)),"",IF(Tb_Activiteiten[[#This Row],[Arbeidskosten - vast tarief (excl eigen arbeid)]]=1,Tb_Activiteiten[[#Headers],[Arbeidskosten - vast tarief (excl eigen arbeid)]],""))</f>
        <v/>
      </c>
      <c r="BA1556" t="str">
        <f>IF(ISNUMBER(FIND("overige",Methode_Keuze)),"",IF(Tb_Activiteiten[[#This Row],[Overige kosten]]=1,Tb_Activiteiten[[#Headers],[Overige kosten]],""))</f>
        <v/>
      </c>
    </row>
    <row r="1557" spans="15:53" x14ac:dyDescent="0.25">
      <c r="O1557" s="56"/>
      <c r="Q1557" t="str">
        <f>IFERROR(IF(VLOOKUP(Tb_Activiteiten[[#This Row],[Openstelling]],Tb_Openstelling[],2,0)=1,1,""),"")</f>
        <v/>
      </c>
      <c r="AJ1557" s="56"/>
      <c r="AK1557" t="str">
        <f>IF(ISNUMBER(FIND("arbeid",Methode_Keuze)),"",IF(ISNUMBER(FIND("arbeid",Methode_Keuze)),"",IF(Tb_Activiteiten[[#This Row],[Loonkosten]]=1,Tb_Activiteiten[[#Headers],[Loonkosten]],"")))</f>
        <v/>
      </c>
      <c r="AL1557" t="str">
        <f>IF(ISNUMBER(FIND("arbeid",Methode_Keuze)),"",IF(ISNUMBER(FIND("arbeid",Methode_Keuze)),"",IF(Tb_Activiteiten[[#This Row],[Eigen arbeid]]=1,Tb_Activiteiten[[#Headers],[Eigen arbeid]],"")))</f>
        <v/>
      </c>
      <c r="AM1557" t="str">
        <f>IF(ISNUMBER(FIND("arbeid",Methode_Keuze)),"",IF(ISNUMBER(FIND("arbeid",Methode_Keuze)),"",IF(Tb_Activiteiten[[#This Row],[Projectmedewerker]]=1,Tb_Activiteiten[[#Headers],[Projectmedewerker]],"")))</f>
        <v/>
      </c>
      <c r="AN1557" t="str">
        <f>IF(ISNUMBER(FIND("arbeid",Methode_Keuze)),"",IF(ISNUMBER(FIND("arbeid",Methode_Keuze)),"",IF(Tb_Activiteiten[[#This Row],[Landbouwer]]=1,Tb_Activiteiten[[#Headers],[Landbouwer]],"")))</f>
        <v/>
      </c>
      <c r="AO1557" t="str">
        <f>IF(ISNUMBER(FIND("arbeid",Methode_Keuze)),"",IF(ISNUMBER(FIND("arbeid",Methode_Keuze)),"",IF(Tb_Activiteiten[[#This Row],[Adviseur]]=1,Tb_Activiteiten[[#Headers],[Adviseur]],"")))</f>
        <v/>
      </c>
      <c r="AP1557" t="str">
        <f>IF(ISNUMBER(FIND("arbeid",Methode_Keuze)),"",IF(ISNUMBER(FIND("arbeid",Methode_Keuze)),"",IF(Tb_Activiteiten[[#This Row],[Projectleider/Expert]]=1,Tb_Activiteiten[[#Headers],[Projectleider/Expert]],"")))</f>
        <v/>
      </c>
      <c r="AQ1557" t="str">
        <f>IF(ISNUMBER(FIND("arbeid",Methode_Keuze)),"",IF(ISNUMBER(FIND("arbeid",Methode_Keuze)),"",IF(Tb_Activiteiten[[#This Row],[Arbeidskosten]]=1,Tb_Activiteiten[[#Headers],[Arbeidskosten]],"")))</f>
        <v/>
      </c>
      <c r="AR1557" t="str">
        <f>IF(ISNUMBER(FIND("arbeid",Methode_Keuze)),"",IF(ISNUMBER(FIND("arbeid",Methode_Keuze)),"",IF(Tb_Activiteiten[[#This Row],[Arbeidskosten op basis van IKS]]=1,Tb_Activiteiten[[#Headers],[Arbeidskosten op basis van IKS]],"")))</f>
        <v/>
      </c>
      <c r="AS1557" t="str">
        <f>IF(ISNUMBER(FIND("overige",Methode_Keuze)),"",IF(Tb_Activiteiten[[#This Row],[Kosten derden exclusief btw]]=1,Tb_Activiteiten[[#Headers],[Kosten derden exclusief btw]],""))</f>
        <v/>
      </c>
      <c r="AT1557" t="str">
        <f>IF(ISNUMBER(FIND("overige",Methode_Keuze)),"",IF(Tb_Activiteiten[[#This Row],[Niet verrekenbare btw]]=1,Tb_Activiteiten[[#Headers],[Niet verrekenbare btw]],""))</f>
        <v/>
      </c>
      <c r="AU1557" t="str">
        <f>IF(ISNUMBER(FIND("overige",Methode_Keuze)),"",IF(Tb_Activiteiten[[#This Row],[Grondkosten]]=1,Tb_Activiteiten[[#Headers],[Grondkosten]],""))</f>
        <v/>
      </c>
      <c r="AV1557" t="str">
        <f>IF(ISNUMBER(FIND("overige",Methode_Keuze)),"",IF(Tb_Activiteiten[[#This Row],[Bijdrage in natura (overige)]]=1,Tb_Activiteiten[[#Headers],[Bijdrage in natura (overige)]],""))</f>
        <v/>
      </c>
      <c r="AW1557" t="str">
        <f>IF(ISNUMBER(FIND("overige",Methode_Keuze)),"",IF(Tb_Activiteiten[[#This Row],[Bijdrage in natura (vrijwilligers)]]=1,Tb_Activiteiten[[#Headers],[Bijdrage in natura (vrijwilligers)]],""))</f>
        <v/>
      </c>
      <c r="AX1557" t="str">
        <f>IF(ISNUMBER(FIND("overige",Methode_Keuze)),"",IF(Tb_Activiteiten[[#This Row],[Afschrijvingskosten]]=1,Tb_Activiteiten[[#Headers],[Afschrijvingskosten]],""))</f>
        <v/>
      </c>
      <c r="AY1557" t="str">
        <f>IF(ISNUMBER(FIND("overige",Methode_Keuze)),"",IF(Tb_Activiteiten[[#This Row],[Vergoeding]]=1,Tb_Activiteiten[[#Headers],[Vergoeding]],""))</f>
        <v/>
      </c>
      <c r="AZ1557" t="str">
        <f>IF(ISNUMBER(FIND("arbeid",Methode_Keuze)),"",IF(Tb_Activiteiten[[#This Row],[Arbeidskosten - vast tarief (excl eigen arbeid)]]=1,Tb_Activiteiten[[#Headers],[Arbeidskosten - vast tarief (excl eigen arbeid)]],""))</f>
        <v/>
      </c>
      <c r="BA1557" t="str">
        <f>IF(ISNUMBER(FIND("overige",Methode_Keuze)),"",IF(Tb_Activiteiten[[#This Row],[Overige kosten]]=1,Tb_Activiteiten[[#Headers],[Overige kosten]],""))</f>
        <v/>
      </c>
    </row>
    <row r="1558" spans="15:53" x14ac:dyDescent="0.25">
      <c r="O1558" s="56"/>
      <c r="Q1558" t="str">
        <f>IFERROR(IF(VLOOKUP(Tb_Activiteiten[[#This Row],[Openstelling]],Tb_Openstelling[],2,0)=1,1,""),"")</f>
        <v/>
      </c>
      <c r="AJ1558" s="56"/>
      <c r="AK1558" t="str">
        <f>IF(ISNUMBER(FIND("arbeid",Methode_Keuze)),"",IF(ISNUMBER(FIND("arbeid",Methode_Keuze)),"",IF(Tb_Activiteiten[[#This Row],[Loonkosten]]=1,Tb_Activiteiten[[#Headers],[Loonkosten]],"")))</f>
        <v/>
      </c>
      <c r="AL1558" t="str">
        <f>IF(ISNUMBER(FIND("arbeid",Methode_Keuze)),"",IF(ISNUMBER(FIND("arbeid",Methode_Keuze)),"",IF(Tb_Activiteiten[[#This Row],[Eigen arbeid]]=1,Tb_Activiteiten[[#Headers],[Eigen arbeid]],"")))</f>
        <v/>
      </c>
      <c r="AM1558" t="str">
        <f>IF(ISNUMBER(FIND("arbeid",Methode_Keuze)),"",IF(ISNUMBER(FIND("arbeid",Methode_Keuze)),"",IF(Tb_Activiteiten[[#This Row],[Projectmedewerker]]=1,Tb_Activiteiten[[#Headers],[Projectmedewerker]],"")))</f>
        <v/>
      </c>
      <c r="AN1558" t="str">
        <f>IF(ISNUMBER(FIND("arbeid",Methode_Keuze)),"",IF(ISNUMBER(FIND("arbeid",Methode_Keuze)),"",IF(Tb_Activiteiten[[#This Row],[Landbouwer]]=1,Tb_Activiteiten[[#Headers],[Landbouwer]],"")))</f>
        <v/>
      </c>
      <c r="AO1558" t="str">
        <f>IF(ISNUMBER(FIND("arbeid",Methode_Keuze)),"",IF(ISNUMBER(FIND("arbeid",Methode_Keuze)),"",IF(Tb_Activiteiten[[#This Row],[Adviseur]]=1,Tb_Activiteiten[[#Headers],[Adviseur]],"")))</f>
        <v/>
      </c>
      <c r="AP1558" t="str">
        <f>IF(ISNUMBER(FIND("arbeid",Methode_Keuze)),"",IF(ISNUMBER(FIND("arbeid",Methode_Keuze)),"",IF(Tb_Activiteiten[[#This Row],[Projectleider/Expert]]=1,Tb_Activiteiten[[#Headers],[Projectleider/Expert]],"")))</f>
        <v/>
      </c>
      <c r="AQ1558" t="str">
        <f>IF(ISNUMBER(FIND("arbeid",Methode_Keuze)),"",IF(ISNUMBER(FIND("arbeid",Methode_Keuze)),"",IF(Tb_Activiteiten[[#This Row],[Arbeidskosten]]=1,Tb_Activiteiten[[#Headers],[Arbeidskosten]],"")))</f>
        <v/>
      </c>
      <c r="AR1558" t="str">
        <f>IF(ISNUMBER(FIND("arbeid",Methode_Keuze)),"",IF(ISNUMBER(FIND("arbeid",Methode_Keuze)),"",IF(Tb_Activiteiten[[#This Row],[Arbeidskosten op basis van IKS]]=1,Tb_Activiteiten[[#Headers],[Arbeidskosten op basis van IKS]],"")))</f>
        <v/>
      </c>
      <c r="AS1558" t="str">
        <f>IF(ISNUMBER(FIND("overige",Methode_Keuze)),"",IF(Tb_Activiteiten[[#This Row],[Kosten derden exclusief btw]]=1,Tb_Activiteiten[[#Headers],[Kosten derden exclusief btw]],""))</f>
        <v/>
      </c>
      <c r="AT1558" t="str">
        <f>IF(ISNUMBER(FIND("overige",Methode_Keuze)),"",IF(Tb_Activiteiten[[#This Row],[Niet verrekenbare btw]]=1,Tb_Activiteiten[[#Headers],[Niet verrekenbare btw]],""))</f>
        <v/>
      </c>
      <c r="AU1558" t="str">
        <f>IF(ISNUMBER(FIND("overige",Methode_Keuze)),"",IF(Tb_Activiteiten[[#This Row],[Grondkosten]]=1,Tb_Activiteiten[[#Headers],[Grondkosten]],""))</f>
        <v/>
      </c>
      <c r="AV1558" t="str">
        <f>IF(ISNUMBER(FIND("overige",Methode_Keuze)),"",IF(Tb_Activiteiten[[#This Row],[Bijdrage in natura (overige)]]=1,Tb_Activiteiten[[#Headers],[Bijdrage in natura (overige)]],""))</f>
        <v/>
      </c>
      <c r="AW1558" t="str">
        <f>IF(ISNUMBER(FIND("overige",Methode_Keuze)),"",IF(Tb_Activiteiten[[#This Row],[Bijdrage in natura (vrijwilligers)]]=1,Tb_Activiteiten[[#Headers],[Bijdrage in natura (vrijwilligers)]],""))</f>
        <v/>
      </c>
      <c r="AX1558" t="str">
        <f>IF(ISNUMBER(FIND("overige",Methode_Keuze)),"",IF(Tb_Activiteiten[[#This Row],[Afschrijvingskosten]]=1,Tb_Activiteiten[[#Headers],[Afschrijvingskosten]],""))</f>
        <v/>
      </c>
      <c r="AY1558" t="str">
        <f>IF(ISNUMBER(FIND("overige",Methode_Keuze)),"",IF(Tb_Activiteiten[[#This Row],[Vergoeding]]=1,Tb_Activiteiten[[#Headers],[Vergoeding]],""))</f>
        <v/>
      </c>
      <c r="AZ1558" t="str">
        <f>IF(ISNUMBER(FIND("arbeid",Methode_Keuze)),"",IF(Tb_Activiteiten[[#This Row],[Arbeidskosten - vast tarief (excl eigen arbeid)]]=1,Tb_Activiteiten[[#Headers],[Arbeidskosten - vast tarief (excl eigen arbeid)]],""))</f>
        <v/>
      </c>
      <c r="BA1558" t="str">
        <f>IF(ISNUMBER(FIND("overige",Methode_Keuze)),"",IF(Tb_Activiteiten[[#This Row],[Overige kosten]]=1,Tb_Activiteiten[[#Headers],[Overige kosten]],""))</f>
        <v/>
      </c>
    </row>
    <row r="1559" spans="15:53" x14ac:dyDescent="0.25">
      <c r="O1559" s="56"/>
      <c r="Q1559" t="str">
        <f>IFERROR(IF(VLOOKUP(Tb_Activiteiten[[#This Row],[Openstelling]],Tb_Openstelling[],2,0)=1,1,""),"")</f>
        <v/>
      </c>
      <c r="AJ1559" s="56"/>
      <c r="AK1559" t="str">
        <f>IF(ISNUMBER(FIND("arbeid",Methode_Keuze)),"",IF(ISNUMBER(FIND("arbeid",Methode_Keuze)),"",IF(Tb_Activiteiten[[#This Row],[Loonkosten]]=1,Tb_Activiteiten[[#Headers],[Loonkosten]],"")))</f>
        <v/>
      </c>
      <c r="AL1559" t="str">
        <f>IF(ISNUMBER(FIND("arbeid",Methode_Keuze)),"",IF(ISNUMBER(FIND("arbeid",Methode_Keuze)),"",IF(Tb_Activiteiten[[#This Row],[Eigen arbeid]]=1,Tb_Activiteiten[[#Headers],[Eigen arbeid]],"")))</f>
        <v/>
      </c>
      <c r="AM1559" t="str">
        <f>IF(ISNUMBER(FIND("arbeid",Methode_Keuze)),"",IF(ISNUMBER(FIND("arbeid",Methode_Keuze)),"",IF(Tb_Activiteiten[[#This Row],[Projectmedewerker]]=1,Tb_Activiteiten[[#Headers],[Projectmedewerker]],"")))</f>
        <v/>
      </c>
      <c r="AN1559" t="str">
        <f>IF(ISNUMBER(FIND("arbeid",Methode_Keuze)),"",IF(ISNUMBER(FIND("arbeid",Methode_Keuze)),"",IF(Tb_Activiteiten[[#This Row],[Landbouwer]]=1,Tb_Activiteiten[[#Headers],[Landbouwer]],"")))</f>
        <v/>
      </c>
      <c r="AO1559" t="str">
        <f>IF(ISNUMBER(FIND("arbeid",Methode_Keuze)),"",IF(ISNUMBER(FIND("arbeid",Methode_Keuze)),"",IF(Tb_Activiteiten[[#This Row],[Adviseur]]=1,Tb_Activiteiten[[#Headers],[Adviseur]],"")))</f>
        <v/>
      </c>
      <c r="AP1559" t="str">
        <f>IF(ISNUMBER(FIND("arbeid",Methode_Keuze)),"",IF(ISNUMBER(FIND("arbeid",Methode_Keuze)),"",IF(Tb_Activiteiten[[#This Row],[Projectleider/Expert]]=1,Tb_Activiteiten[[#Headers],[Projectleider/Expert]],"")))</f>
        <v/>
      </c>
      <c r="AQ1559" t="str">
        <f>IF(ISNUMBER(FIND("arbeid",Methode_Keuze)),"",IF(ISNUMBER(FIND("arbeid",Methode_Keuze)),"",IF(Tb_Activiteiten[[#This Row],[Arbeidskosten]]=1,Tb_Activiteiten[[#Headers],[Arbeidskosten]],"")))</f>
        <v/>
      </c>
      <c r="AR1559" t="str">
        <f>IF(ISNUMBER(FIND("arbeid",Methode_Keuze)),"",IF(ISNUMBER(FIND("arbeid",Methode_Keuze)),"",IF(Tb_Activiteiten[[#This Row],[Arbeidskosten op basis van IKS]]=1,Tb_Activiteiten[[#Headers],[Arbeidskosten op basis van IKS]],"")))</f>
        <v/>
      </c>
      <c r="AS1559" t="str">
        <f>IF(ISNUMBER(FIND("overige",Methode_Keuze)),"",IF(Tb_Activiteiten[[#This Row],[Kosten derden exclusief btw]]=1,Tb_Activiteiten[[#Headers],[Kosten derden exclusief btw]],""))</f>
        <v/>
      </c>
      <c r="AT1559" t="str">
        <f>IF(ISNUMBER(FIND("overige",Methode_Keuze)),"",IF(Tb_Activiteiten[[#This Row],[Niet verrekenbare btw]]=1,Tb_Activiteiten[[#Headers],[Niet verrekenbare btw]],""))</f>
        <v/>
      </c>
      <c r="AU1559" t="str">
        <f>IF(ISNUMBER(FIND("overige",Methode_Keuze)),"",IF(Tb_Activiteiten[[#This Row],[Grondkosten]]=1,Tb_Activiteiten[[#Headers],[Grondkosten]],""))</f>
        <v/>
      </c>
      <c r="AV1559" t="str">
        <f>IF(ISNUMBER(FIND("overige",Methode_Keuze)),"",IF(Tb_Activiteiten[[#This Row],[Bijdrage in natura (overige)]]=1,Tb_Activiteiten[[#Headers],[Bijdrage in natura (overige)]],""))</f>
        <v/>
      </c>
      <c r="AW1559" t="str">
        <f>IF(ISNUMBER(FIND("overige",Methode_Keuze)),"",IF(Tb_Activiteiten[[#This Row],[Bijdrage in natura (vrijwilligers)]]=1,Tb_Activiteiten[[#Headers],[Bijdrage in natura (vrijwilligers)]],""))</f>
        <v/>
      </c>
      <c r="AX1559" t="str">
        <f>IF(ISNUMBER(FIND("overige",Methode_Keuze)),"",IF(Tb_Activiteiten[[#This Row],[Afschrijvingskosten]]=1,Tb_Activiteiten[[#Headers],[Afschrijvingskosten]],""))</f>
        <v/>
      </c>
      <c r="AY1559" t="str">
        <f>IF(ISNUMBER(FIND("overige",Methode_Keuze)),"",IF(Tb_Activiteiten[[#This Row],[Vergoeding]]=1,Tb_Activiteiten[[#Headers],[Vergoeding]],""))</f>
        <v/>
      </c>
      <c r="AZ1559" t="str">
        <f>IF(ISNUMBER(FIND("arbeid",Methode_Keuze)),"",IF(Tb_Activiteiten[[#This Row],[Arbeidskosten - vast tarief (excl eigen arbeid)]]=1,Tb_Activiteiten[[#Headers],[Arbeidskosten - vast tarief (excl eigen arbeid)]],""))</f>
        <v/>
      </c>
      <c r="BA1559" t="str">
        <f>IF(ISNUMBER(FIND("overige",Methode_Keuze)),"",IF(Tb_Activiteiten[[#This Row],[Overige kosten]]=1,Tb_Activiteiten[[#Headers],[Overige kosten]],""))</f>
        <v/>
      </c>
    </row>
    <row r="1560" spans="15:53" x14ac:dyDescent="0.25">
      <c r="O1560" s="56"/>
      <c r="Q1560" t="str">
        <f>IFERROR(IF(VLOOKUP(Tb_Activiteiten[[#This Row],[Openstelling]],Tb_Openstelling[],2,0)=1,1,""),"")</f>
        <v/>
      </c>
      <c r="AJ1560" s="56"/>
      <c r="AK1560" t="str">
        <f>IF(ISNUMBER(FIND("arbeid",Methode_Keuze)),"",IF(ISNUMBER(FIND("arbeid",Methode_Keuze)),"",IF(Tb_Activiteiten[[#This Row],[Loonkosten]]=1,Tb_Activiteiten[[#Headers],[Loonkosten]],"")))</f>
        <v/>
      </c>
      <c r="AL1560" t="str">
        <f>IF(ISNUMBER(FIND("arbeid",Methode_Keuze)),"",IF(ISNUMBER(FIND("arbeid",Methode_Keuze)),"",IF(Tb_Activiteiten[[#This Row],[Eigen arbeid]]=1,Tb_Activiteiten[[#Headers],[Eigen arbeid]],"")))</f>
        <v/>
      </c>
      <c r="AM1560" t="str">
        <f>IF(ISNUMBER(FIND("arbeid",Methode_Keuze)),"",IF(ISNUMBER(FIND("arbeid",Methode_Keuze)),"",IF(Tb_Activiteiten[[#This Row],[Projectmedewerker]]=1,Tb_Activiteiten[[#Headers],[Projectmedewerker]],"")))</f>
        <v/>
      </c>
      <c r="AN1560" t="str">
        <f>IF(ISNUMBER(FIND("arbeid",Methode_Keuze)),"",IF(ISNUMBER(FIND("arbeid",Methode_Keuze)),"",IF(Tb_Activiteiten[[#This Row],[Landbouwer]]=1,Tb_Activiteiten[[#Headers],[Landbouwer]],"")))</f>
        <v/>
      </c>
      <c r="AO1560" t="str">
        <f>IF(ISNUMBER(FIND("arbeid",Methode_Keuze)),"",IF(ISNUMBER(FIND("arbeid",Methode_Keuze)),"",IF(Tb_Activiteiten[[#This Row],[Adviseur]]=1,Tb_Activiteiten[[#Headers],[Adviseur]],"")))</f>
        <v/>
      </c>
      <c r="AP1560" t="str">
        <f>IF(ISNUMBER(FIND("arbeid",Methode_Keuze)),"",IF(ISNUMBER(FIND("arbeid",Methode_Keuze)),"",IF(Tb_Activiteiten[[#This Row],[Projectleider/Expert]]=1,Tb_Activiteiten[[#Headers],[Projectleider/Expert]],"")))</f>
        <v/>
      </c>
      <c r="AQ1560" t="str">
        <f>IF(ISNUMBER(FIND("arbeid",Methode_Keuze)),"",IF(ISNUMBER(FIND("arbeid",Methode_Keuze)),"",IF(Tb_Activiteiten[[#This Row],[Arbeidskosten]]=1,Tb_Activiteiten[[#Headers],[Arbeidskosten]],"")))</f>
        <v/>
      </c>
      <c r="AR1560" t="str">
        <f>IF(ISNUMBER(FIND("arbeid",Methode_Keuze)),"",IF(ISNUMBER(FIND("arbeid",Methode_Keuze)),"",IF(Tb_Activiteiten[[#This Row],[Arbeidskosten op basis van IKS]]=1,Tb_Activiteiten[[#Headers],[Arbeidskosten op basis van IKS]],"")))</f>
        <v/>
      </c>
      <c r="AS1560" t="str">
        <f>IF(ISNUMBER(FIND("overige",Methode_Keuze)),"",IF(Tb_Activiteiten[[#This Row],[Kosten derden exclusief btw]]=1,Tb_Activiteiten[[#Headers],[Kosten derden exclusief btw]],""))</f>
        <v/>
      </c>
      <c r="AT1560" t="str">
        <f>IF(ISNUMBER(FIND("overige",Methode_Keuze)),"",IF(Tb_Activiteiten[[#This Row],[Niet verrekenbare btw]]=1,Tb_Activiteiten[[#Headers],[Niet verrekenbare btw]],""))</f>
        <v/>
      </c>
      <c r="AU1560" t="str">
        <f>IF(ISNUMBER(FIND("overige",Methode_Keuze)),"",IF(Tb_Activiteiten[[#This Row],[Grondkosten]]=1,Tb_Activiteiten[[#Headers],[Grondkosten]],""))</f>
        <v/>
      </c>
      <c r="AV1560" t="str">
        <f>IF(ISNUMBER(FIND("overige",Methode_Keuze)),"",IF(Tb_Activiteiten[[#This Row],[Bijdrage in natura (overige)]]=1,Tb_Activiteiten[[#Headers],[Bijdrage in natura (overige)]],""))</f>
        <v/>
      </c>
      <c r="AW1560" t="str">
        <f>IF(ISNUMBER(FIND("overige",Methode_Keuze)),"",IF(Tb_Activiteiten[[#This Row],[Bijdrage in natura (vrijwilligers)]]=1,Tb_Activiteiten[[#Headers],[Bijdrage in natura (vrijwilligers)]],""))</f>
        <v/>
      </c>
      <c r="AX1560" t="str">
        <f>IF(ISNUMBER(FIND("overige",Methode_Keuze)),"",IF(Tb_Activiteiten[[#This Row],[Afschrijvingskosten]]=1,Tb_Activiteiten[[#Headers],[Afschrijvingskosten]],""))</f>
        <v/>
      </c>
      <c r="AY1560" t="str">
        <f>IF(ISNUMBER(FIND("overige",Methode_Keuze)),"",IF(Tb_Activiteiten[[#This Row],[Vergoeding]]=1,Tb_Activiteiten[[#Headers],[Vergoeding]],""))</f>
        <v/>
      </c>
      <c r="AZ1560" t="str">
        <f>IF(ISNUMBER(FIND("arbeid",Methode_Keuze)),"",IF(Tb_Activiteiten[[#This Row],[Arbeidskosten - vast tarief (excl eigen arbeid)]]=1,Tb_Activiteiten[[#Headers],[Arbeidskosten - vast tarief (excl eigen arbeid)]],""))</f>
        <v/>
      </c>
      <c r="BA1560" t="str">
        <f>IF(ISNUMBER(FIND("overige",Methode_Keuze)),"",IF(Tb_Activiteiten[[#This Row],[Overige kosten]]=1,Tb_Activiteiten[[#Headers],[Overige kosten]],""))</f>
        <v/>
      </c>
    </row>
    <row r="1561" spans="15:53" x14ac:dyDescent="0.25">
      <c r="O1561" s="56"/>
      <c r="Q1561" t="str">
        <f>IFERROR(IF(VLOOKUP(Tb_Activiteiten[[#This Row],[Openstelling]],Tb_Openstelling[],2,0)=1,1,""),"")</f>
        <v/>
      </c>
      <c r="AJ1561" s="56"/>
      <c r="AK1561" t="str">
        <f>IF(ISNUMBER(FIND("arbeid",Methode_Keuze)),"",IF(ISNUMBER(FIND("arbeid",Methode_Keuze)),"",IF(Tb_Activiteiten[[#This Row],[Loonkosten]]=1,Tb_Activiteiten[[#Headers],[Loonkosten]],"")))</f>
        <v/>
      </c>
      <c r="AL1561" t="str">
        <f>IF(ISNUMBER(FIND("arbeid",Methode_Keuze)),"",IF(ISNUMBER(FIND("arbeid",Methode_Keuze)),"",IF(Tb_Activiteiten[[#This Row],[Eigen arbeid]]=1,Tb_Activiteiten[[#Headers],[Eigen arbeid]],"")))</f>
        <v/>
      </c>
      <c r="AM1561" t="str">
        <f>IF(ISNUMBER(FIND("arbeid",Methode_Keuze)),"",IF(ISNUMBER(FIND("arbeid",Methode_Keuze)),"",IF(Tb_Activiteiten[[#This Row],[Projectmedewerker]]=1,Tb_Activiteiten[[#Headers],[Projectmedewerker]],"")))</f>
        <v/>
      </c>
      <c r="AN1561" t="str">
        <f>IF(ISNUMBER(FIND("arbeid",Methode_Keuze)),"",IF(ISNUMBER(FIND("arbeid",Methode_Keuze)),"",IF(Tb_Activiteiten[[#This Row],[Landbouwer]]=1,Tb_Activiteiten[[#Headers],[Landbouwer]],"")))</f>
        <v/>
      </c>
      <c r="AO1561" t="str">
        <f>IF(ISNUMBER(FIND("arbeid",Methode_Keuze)),"",IF(ISNUMBER(FIND("arbeid",Methode_Keuze)),"",IF(Tb_Activiteiten[[#This Row],[Adviseur]]=1,Tb_Activiteiten[[#Headers],[Adviseur]],"")))</f>
        <v/>
      </c>
      <c r="AP1561" t="str">
        <f>IF(ISNUMBER(FIND("arbeid",Methode_Keuze)),"",IF(ISNUMBER(FIND("arbeid",Methode_Keuze)),"",IF(Tb_Activiteiten[[#This Row],[Projectleider/Expert]]=1,Tb_Activiteiten[[#Headers],[Projectleider/Expert]],"")))</f>
        <v/>
      </c>
      <c r="AQ1561" t="str">
        <f>IF(ISNUMBER(FIND("arbeid",Methode_Keuze)),"",IF(ISNUMBER(FIND("arbeid",Methode_Keuze)),"",IF(Tb_Activiteiten[[#This Row],[Arbeidskosten]]=1,Tb_Activiteiten[[#Headers],[Arbeidskosten]],"")))</f>
        <v/>
      </c>
      <c r="AR1561" t="str">
        <f>IF(ISNUMBER(FIND("arbeid",Methode_Keuze)),"",IF(ISNUMBER(FIND("arbeid",Methode_Keuze)),"",IF(Tb_Activiteiten[[#This Row],[Arbeidskosten op basis van IKS]]=1,Tb_Activiteiten[[#Headers],[Arbeidskosten op basis van IKS]],"")))</f>
        <v/>
      </c>
      <c r="AS1561" t="str">
        <f>IF(ISNUMBER(FIND("overige",Methode_Keuze)),"",IF(Tb_Activiteiten[[#This Row],[Kosten derden exclusief btw]]=1,Tb_Activiteiten[[#Headers],[Kosten derden exclusief btw]],""))</f>
        <v/>
      </c>
      <c r="AT1561" t="str">
        <f>IF(ISNUMBER(FIND("overige",Methode_Keuze)),"",IF(Tb_Activiteiten[[#This Row],[Niet verrekenbare btw]]=1,Tb_Activiteiten[[#Headers],[Niet verrekenbare btw]],""))</f>
        <v/>
      </c>
      <c r="AU1561" t="str">
        <f>IF(ISNUMBER(FIND("overige",Methode_Keuze)),"",IF(Tb_Activiteiten[[#This Row],[Grondkosten]]=1,Tb_Activiteiten[[#Headers],[Grondkosten]],""))</f>
        <v/>
      </c>
      <c r="AV1561" t="str">
        <f>IF(ISNUMBER(FIND("overige",Methode_Keuze)),"",IF(Tb_Activiteiten[[#This Row],[Bijdrage in natura (overige)]]=1,Tb_Activiteiten[[#Headers],[Bijdrage in natura (overige)]],""))</f>
        <v/>
      </c>
      <c r="AW1561" t="str">
        <f>IF(ISNUMBER(FIND("overige",Methode_Keuze)),"",IF(Tb_Activiteiten[[#This Row],[Bijdrage in natura (vrijwilligers)]]=1,Tb_Activiteiten[[#Headers],[Bijdrage in natura (vrijwilligers)]],""))</f>
        <v/>
      </c>
      <c r="AX1561" t="str">
        <f>IF(ISNUMBER(FIND("overige",Methode_Keuze)),"",IF(Tb_Activiteiten[[#This Row],[Afschrijvingskosten]]=1,Tb_Activiteiten[[#Headers],[Afschrijvingskosten]],""))</f>
        <v/>
      </c>
      <c r="AY1561" t="str">
        <f>IF(ISNUMBER(FIND("overige",Methode_Keuze)),"",IF(Tb_Activiteiten[[#This Row],[Vergoeding]]=1,Tb_Activiteiten[[#Headers],[Vergoeding]],""))</f>
        <v/>
      </c>
      <c r="AZ1561" t="str">
        <f>IF(ISNUMBER(FIND("arbeid",Methode_Keuze)),"",IF(Tb_Activiteiten[[#This Row],[Arbeidskosten - vast tarief (excl eigen arbeid)]]=1,Tb_Activiteiten[[#Headers],[Arbeidskosten - vast tarief (excl eigen arbeid)]],""))</f>
        <v/>
      </c>
      <c r="BA1561" t="str">
        <f>IF(ISNUMBER(FIND("overige",Methode_Keuze)),"",IF(Tb_Activiteiten[[#This Row],[Overige kosten]]=1,Tb_Activiteiten[[#Headers],[Overige kosten]],""))</f>
        <v/>
      </c>
    </row>
    <row r="1562" spans="15:53" x14ac:dyDescent="0.25">
      <c r="O1562" s="56"/>
      <c r="Q1562" t="str">
        <f>IFERROR(IF(VLOOKUP(Tb_Activiteiten[[#This Row],[Openstelling]],Tb_Openstelling[],2,0)=1,1,""),"")</f>
        <v/>
      </c>
      <c r="AJ1562" s="56"/>
      <c r="AK1562" t="str">
        <f>IF(ISNUMBER(FIND("arbeid",Methode_Keuze)),"",IF(ISNUMBER(FIND("arbeid",Methode_Keuze)),"",IF(Tb_Activiteiten[[#This Row],[Loonkosten]]=1,Tb_Activiteiten[[#Headers],[Loonkosten]],"")))</f>
        <v/>
      </c>
      <c r="AL1562" t="str">
        <f>IF(ISNUMBER(FIND("arbeid",Methode_Keuze)),"",IF(ISNUMBER(FIND("arbeid",Methode_Keuze)),"",IF(Tb_Activiteiten[[#This Row],[Eigen arbeid]]=1,Tb_Activiteiten[[#Headers],[Eigen arbeid]],"")))</f>
        <v/>
      </c>
      <c r="AM1562" t="str">
        <f>IF(ISNUMBER(FIND("arbeid",Methode_Keuze)),"",IF(ISNUMBER(FIND("arbeid",Methode_Keuze)),"",IF(Tb_Activiteiten[[#This Row],[Projectmedewerker]]=1,Tb_Activiteiten[[#Headers],[Projectmedewerker]],"")))</f>
        <v/>
      </c>
      <c r="AN1562" t="str">
        <f>IF(ISNUMBER(FIND("arbeid",Methode_Keuze)),"",IF(ISNUMBER(FIND("arbeid",Methode_Keuze)),"",IF(Tb_Activiteiten[[#This Row],[Landbouwer]]=1,Tb_Activiteiten[[#Headers],[Landbouwer]],"")))</f>
        <v/>
      </c>
      <c r="AO1562" t="str">
        <f>IF(ISNUMBER(FIND("arbeid",Methode_Keuze)),"",IF(ISNUMBER(FIND("arbeid",Methode_Keuze)),"",IF(Tb_Activiteiten[[#This Row],[Adviseur]]=1,Tb_Activiteiten[[#Headers],[Adviseur]],"")))</f>
        <v/>
      </c>
      <c r="AP1562" t="str">
        <f>IF(ISNUMBER(FIND("arbeid",Methode_Keuze)),"",IF(ISNUMBER(FIND("arbeid",Methode_Keuze)),"",IF(Tb_Activiteiten[[#This Row],[Projectleider/Expert]]=1,Tb_Activiteiten[[#Headers],[Projectleider/Expert]],"")))</f>
        <v/>
      </c>
      <c r="AQ1562" t="str">
        <f>IF(ISNUMBER(FIND("arbeid",Methode_Keuze)),"",IF(ISNUMBER(FIND("arbeid",Methode_Keuze)),"",IF(Tb_Activiteiten[[#This Row],[Arbeidskosten]]=1,Tb_Activiteiten[[#Headers],[Arbeidskosten]],"")))</f>
        <v/>
      </c>
      <c r="AR1562" t="str">
        <f>IF(ISNUMBER(FIND("arbeid",Methode_Keuze)),"",IF(ISNUMBER(FIND("arbeid",Methode_Keuze)),"",IF(Tb_Activiteiten[[#This Row],[Arbeidskosten op basis van IKS]]=1,Tb_Activiteiten[[#Headers],[Arbeidskosten op basis van IKS]],"")))</f>
        <v/>
      </c>
      <c r="AS1562" t="str">
        <f>IF(ISNUMBER(FIND("overige",Methode_Keuze)),"",IF(Tb_Activiteiten[[#This Row],[Kosten derden exclusief btw]]=1,Tb_Activiteiten[[#Headers],[Kosten derden exclusief btw]],""))</f>
        <v/>
      </c>
      <c r="AT1562" t="str">
        <f>IF(ISNUMBER(FIND("overige",Methode_Keuze)),"",IF(Tb_Activiteiten[[#This Row],[Niet verrekenbare btw]]=1,Tb_Activiteiten[[#Headers],[Niet verrekenbare btw]],""))</f>
        <v/>
      </c>
      <c r="AU1562" t="str">
        <f>IF(ISNUMBER(FIND("overige",Methode_Keuze)),"",IF(Tb_Activiteiten[[#This Row],[Grondkosten]]=1,Tb_Activiteiten[[#Headers],[Grondkosten]],""))</f>
        <v/>
      </c>
      <c r="AV1562" t="str">
        <f>IF(ISNUMBER(FIND("overige",Methode_Keuze)),"",IF(Tb_Activiteiten[[#This Row],[Bijdrage in natura (overige)]]=1,Tb_Activiteiten[[#Headers],[Bijdrage in natura (overige)]],""))</f>
        <v/>
      </c>
      <c r="AW1562" t="str">
        <f>IF(ISNUMBER(FIND("overige",Methode_Keuze)),"",IF(Tb_Activiteiten[[#This Row],[Bijdrage in natura (vrijwilligers)]]=1,Tb_Activiteiten[[#Headers],[Bijdrage in natura (vrijwilligers)]],""))</f>
        <v/>
      </c>
      <c r="AX1562" t="str">
        <f>IF(ISNUMBER(FIND("overige",Methode_Keuze)),"",IF(Tb_Activiteiten[[#This Row],[Afschrijvingskosten]]=1,Tb_Activiteiten[[#Headers],[Afschrijvingskosten]],""))</f>
        <v/>
      </c>
      <c r="AY1562" t="str">
        <f>IF(ISNUMBER(FIND("overige",Methode_Keuze)),"",IF(Tb_Activiteiten[[#This Row],[Vergoeding]]=1,Tb_Activiteiten[[#Headers],[Vergoeding]],""))</f>
        <v/>
      </c>
      <c r="AZ1562" t="str">
        <f>IF(ISNUMBER(FIND("arbeid",Methode_Keuze)),"",IF(Tb_Activiteiten[[#This Row],[Arbeidskosten - vast tarief (excl eigen arbeid)]]=1,Tb_Activiteiten[[#Headers],[Arbeidskosten - vast tarief (excl eigen arbeid)]],""))</f>
        <v/>
      </c>
      <c r="BA1562" t="str">
        <f>IF(ISNUMBER(FIND("overige",Methode_Keuze)),"",IF(Tb_Activiteiten[[#This Row],[Overige kosten]]=1,Tb_Activiteiten[[#Headers],[Overige kosten]],""))</f>
        <v/>
      </c>
    </row>
    <row r="1563" spans="15:53" x14ac:dyDescent="0.25">
      <c r="O1563" s="56"/>
      <c r="Q1563" t="str">
        <f>IFERROR(IF(VLOOKUP(Tb_Activiteiten[[#This Row],[Openstelling]],Tb_Openstelling[],2,0)=1,1,""),"")</f>
        <v/>
      </c>
      <c r="AJ1563" s="56"/>
      <c r="AK1563" t="str">
        <f>IF(ISNUMBER(FIND("arbeid",Methode_Keuze)),"",IF(ISNUMBER(FIND("arbeid",Methode_Keuze)),"",IF(Tb_Activiteiten[[#This Row],[Loonkosten]]=1,Tb_Activiteiten[[#Headers],[Loonkosten]],"")))</f>
        <v/>
      </c>
      <c r="AL1563" t="str">
        <f>IF(ISNUMBER(FIND("arbeid",Methode_Keuze)),"",IF(ISNUMBER(FIND("arbeid",Methode_Keuze)),"",IF(Tb_Activiteiten[[#This Row],[Eigen arbeid]]=1,Tb_Activiteiten[[#Headers],[Eigen arbeid]],"")))</f>
        <v/>
      </c>
      <c r="AM1563" t="str">
        <f>IF(ISNUMBER(FIND("arbeid",Methode_Keuze)),"",IF(ISNUMBER(FIND("arbeid",Methode_Keuze)),"",IF(Tb_Activiteiten[[#This Row],[Projectmedewerker]]=1,Tb_Activiteiten[[#Headers],[Projectmedewerker]],"")))</f>
        <v/>
      </c>
      <c r="AN1563" t="str">
        <f>IF(ISNUMBER(FIND("arbeid",Methode_Keuze)),"",IF(ISNUMBER(FIND("arbeid",Methode_Keuze)),"",IF(Tb_Activiteiten[[#This Row],[Landbouwer]]=1,Tb_Activiteiten[[#Headers],[Landbouwer]],"")))</f>
        <v/>
      </c>
      <c r="AO1563" t="str">
        <f>IF(ISNUMBER(FIND("arbeid",Methode_Keuze)),"",IF(ISNUMBER(FIND("arbeid",Methode_Keuze)),"",IF(Tb_Activiteiten[[#This Row],[Adviseur]]=1,Tb_Activiteiten[[#Headers],[Adviseur]],"")))</f>
        <v/>
      </c>
      <c r="AP1563" t="str">
        <f>IF(ISNUMBER(FIND("arbeid",Methode_Keuze)),"",IF(ISNUMBER(FIND("arbeid",Methode_Keuze)),"",IF(Tb_Activiteiten[[#This Row],[Projectleider/Expert]]=1,Tb_Activiteiten[[#Headers],[Projectleider/Expert]],"")))</f>
        <v/>
      </c>
      <c r="AQ1563" t="str">
        <f>IF(ISNUMBER(FIND("arbeid",Methode_Keuze)),"",IF(ISNUMBER(FIND("arbeid",Methode_Keuze)),"",IF(Tb_Activiteiten[[#This Row],[Arbeidskosten]]=1,Tb_Activiteiten[[#Headers],[Arbeidskosten]],"")))</f>
        <v/>
      </c>
      <c r="AR1563" t="str">
        <f>IF(ISNUMBER(FIND("arbeid",Methode_Keuze)),"",IF(ISNUMBER(FIND("arbeid",Methode_Keuze)),"",IF(Tb_Activiteiten[[#This Row],[Arbeidskosten op basis van IKS]]=1,Tb_Activiteiten[[#Headers],[Arbeidskosten op basis van IKS]],"")))</f>
        <v/>
      </c>
      <c r="AS1563" t="str">
        <f>IF(ISNUMBER(FIND("overige",Methode_Keuze)),"",IF(Tb_Activiteiten[[#This Row],[Kosten derden exclusief btw]]=1,Tb_Activiteiten[[#Headers],[Kosten derden exclusief btw]],""))</f>
        <v/>
      </c>
      <c r="AT1563" t="str">
        <f>IF(ISNUMBER(FIND("overige",Methode_Keuze)),"",IF(Tb_Activiteiten[[#This Row],[Niet verrekenbare btw]]=1,Tb_Activiteiten[[#Headers],[Niet verrekenbare btw]],""))</f>
        <v/>
      </c>
      <c r="AU1563" t="str">
        <f>IF(ISNUMBER(FIND("overige",Methode_Keuze)),"",IF(Tb_Activiteiten[[#This Row],[Grondkosten]]=1,Tb_Activiteiten[[#Headers],[Grondkosten]],""))</f>
        <v/>
      </c>
      <c r="AV1563" t="str">
        <f>IF(ISNUMBER(FIND("overige",Methode_Keuze)),"",IF(Tb_Activiteiten[[#This Row],[Bijdrage in natura (overige)]]=1,Tb_Activiteiten[[#Headers],[Bijdrage in natura (overige)]],""))</f>
        <v/>
      </c>
      <c r="AW1563" t="str">
        <f>IF(ISNUMBER(FIND("overige",Methode_Keuze)),"",IF(Tb_Activiteiten[[#This Row],[Bijdrage in natura (vrijwilligers)]]=1,Tb_Activiteiten[[#Headers],[Bijdrage in natura (vrijwilligers)]],""))</f>
        <v/>
      </c>
      <c r="AX1563" t="str">
        <f>IF(ISNUMBER(FIND("overige",Methode_Keuze)),"",IF(Tb_Activiteiten[[#This Row],[Afschrijvingskosten]]=1,Tb_Activiteiten[[#Headers],[Afschrijvingskosten]],""))</f>
        <v/>
      </c>
      <c r="AY1563" t="str">
        <f>IF(ISNUMBER(FIND("overige",Methode_Keuze)),"",IF(Tb_Activiteiten[[#This Row],[Vergoeding]]=1,Tb_Activiteiten[[#Headers],[Vergoeding]],""))</f>
        <v/>
      </c>
      <c r="AZ1563" t="str">
        <f>IF(ISNUMBER(FIND("arbeid",Methode_Keuze)),"",IF(Tb_Activiteiten[[#This Row],[Arbeidskosten - vast tarief (excl eigen arbeid)]]=1,Tb_Activiteiten[[#Headers],[Arbeidskosten - vast tarief (excl eigen arbeid)]],""))</f>
        <v/>
      </c>
      <c r="BA1563" t="str">
        <f>IF(ISNUMBER(FIND("overige",Methode_Keuze)),"",IF(Tb_Activiteiten[[#This Row],[Overige kosten]]=1,Tb_Activiteiten[[#Headers],[Overige kosten]],""))</f>
        <v/>
      </c>
    </row>
    <row r="1564" spans="15:53" x14ac:dyDescent="0.25">
      <c r="O1564" s="56"/>
      <c r="Q1564" t="str">
        <f>IFERROR(IF(VLOOKUP(Tb_Activiteiten[[#This Row],[Openstelling]],Tb_Openstelling[],2,0)=1,1,""),"")</f>
        <v/>
      </c>
      <c r="AJ1564" s="56"/>
      <c r="AK1564" t="str">
        <f>IF(ISNUMBER(FIND("arbeid",Methode_Keuze)),"",IF(ISNUMBER(FIND("arbeid",Methode_Keuze)),"",IF(Tb_Activiteiten[[#This Row],[Loonkosten]]=1,Tb_Activiteiten[[#Headers],[Loonkosten]],"")))</f>
        <v/>
      </c>
      <c r="AL1564" t="str">
        <f>IF(ISNUMBER(FIND("arbeid",Methode_Keuze)),"",IF(ISNUMBER(FIND("arbeid",Methode_Keuze)),"",IF(Tb_Activiteiten[[#This Row],[Eigen arbeid]]=1,Tb_Activiteiten[[#Headers],[Eigen arbeid]],"")))</f>
        <v/>
      </c>
      <c r="AM1564" t="str">
        <f>IF(ISNUMBER(FIND("arbeid",Methode_Keuze)),"",IF(ISNUMBER(FIND("arbeid",Methode_Keuze)),"",IF(Tb_Activiteiten[[#This Row],[Projectmedewerker]]=1,Tb_Activiteiten[[#Headers],[Projectmedewerker]],"")))</f>
        <v/>
      </c>
      <c r="AN1564" t="str">
        <f>IF(ISNUMBER(FIND("arbeid",Methode_Keuze)),"",IF(ISNUMBER(FIND("arbeid",Methode_Keuze)),"",IF(Tb_Activiteiten[[#This Row],[Landbouwer]]=1,Tb_Activiteiten[[#Headers],[Landbouwer]],"")))</f>
        <v/>
      </c>
      <c r="AO1564" t="str">
        <f>IF(ISNUMBER(FIND("arbeid",Methode_Keuze)),"",IF(ISNUMBER(FIND("arbeid",Methode_Keuze)),"",IF(Tb_Activiteiten[[#This Row],[Adviseur]]=1,Tb_Activiteiten[[#Headers],[Adviseur]],"")))</f>
        <v/>
      </c>
      <c r="AP1564" t="str">
        <f>IF(ISNUMBER(FIND("arbeid",Methode_Keuze)),"",IF(ISNUMBER(FIND("arbeid",Methode_Keuze)),"",IF(Tb_Activiteiten[[#This Row],[Projectleider/Expert]]=1,Tb_Activiteiten[[#Headers],[Projectleider/Expert]],"")))</f>
        <v/>
      </c>
      <c r="AQ1564" t="str">
        <f>IF(ISNUMBER(FIND("arbeid",Methode_Keuze)),"",IF(ISNUMBER(FIND("arbeid",Methode_Keuze)),"",IF(Tb_Activiteiten[[#This Row],[Arbeidskosten]]=1,Tb_Activiteiten[[#Headers],[Arbeidskosten]],"")))</f>
        <v/>
      </c>
      <c r="AR1564" t="str">
        <f>IF(ISNUMBER(FIND("arbeid",Methode_Keuze)),"",IF(ISNUMBER(FIND("arbeid",Methode_Keuze)),"",IF(Tb_Activiteiten[[#This Row],[Arbeidskosten op basis van IKS]]=1,Tb_Activiteiten[[#Headers],[Arbeidskosten op basis van IKS]],"")))</f>
        <v/>
      </c>
      <c r="AS1564" t="str">
        <f>IF(ISNUMBER(FIND("overige",Methode_Keuze)),"",IF(Tb_Activiteiten[[#This Row],[Kosten derden exclusief btw]]=1,Tb_Activiteiten[[#Headers],[Kosten derden exclusief btw]],""))</f>
        <v/>
      </c>
      <c r="AT1564" t="str">
        <f>IF(ISNUMBER(FIND("overige",Methode_Keuze)),"",IF(Tb_Activiteiten[[#This Row],[Niet verrekenbare btw]]=1,Tb_Activiteiten[[#Headers],[Niet verrekenbare btw]],""))</f>
        <v/>
      </c>
      <c r="AU1564" t="str">
        <f>IF(ISNUMBER(FIND("overige",Methode_Keuze)),"",IF(Tb_Activiteiten[[#This Row],[Grondkosten]]=1,Tb_Activiteiten[[#Headers],[Grondkosten]],""))</f>
        <v/>
      </c>
      <c r="AV1564" t="str">
        <f>IF(ISNUMBER(FIND("overige",Methode_Keuze)),"",IF(Tb_Activiteiten[[#This Row],[Bijdrage in natura (overige)]]=1,Tb_Activiteiten[[#Headers],[Bijdrage in natura (overige)]],""))</f>
        <v/>
      </c>
      <c r="AW1564" t="str">
        <f>IF(ISNUMBER(FIND("overige",Methode_Keuze)),"",IF(Tb_Activiteiten[[#This Row],[Bijdrage in natura (vrijwilligers)]]=1,Tb_Activiteiten[[#Headers],[Bijdrage in natura (vrijwilligers)]],""))</f>
        <v/>
      </c>
      <c r="AX1564" t="str">
        <f>IF(ISNUMBER(FIND("overige",Methode_Keuze)),"",IF(Tb_Activiteiten[[#This Row],[Afschrijvingskosten]]=1,Tb_Activiteiten[[#Headers],[Afschrijvingskosten]],""))</f>
        <v/>
      </c>
      <c r="AY1564" t="str">
        <f>IF(ISNUMBER(FIND("overige",Methode_Keuze)),"",IF(Tb_Activiteiten[[#This Row],[Vergoeding]]=1,Tb_Activiteiten[[#Headers],[Vergoeding]],""))</f>
        <v/>
      </c>
      <c r="AZ1564" t="str">
        <f>IF(ISNUMBER(FIND("arbeid",Methode_Keuze)),"",IF(Tb_Activiteiten[[#This Row],[Arbeidskosten - vast tarief (excl eigen arbeid)]]=1,Tb_Activiteiten[[#Headers],[Arbeidskosten - vast tarief (excl eigen arbeid)]],""))</f>
        <v/>
      </c>
      <c r="BA1564" t="str">
        <f>IF(ISNUMBER(FIND("overige",Methode_Keuze)),"",IF(Tb_Activiteiten[[#This Row],[Overige kosten]]=1,Tb_Activiteiten[[#Headers],[Overige kosten]],""))</f>
        <v/>
      </c>
    </row>
    <row r="1565" spans="15:53" x14ac:dyDescent="0.25">
      <c r="O1565" s="56"/>
      <c r="Q1565" t="str">
        <f>IFERROR(IF(VLOOKUP(Tb_Activiteiten[[#This Row],[Openstelling]],Tb_Openstelling[],2,0)=1,1,""),"")</f>
        <v/>
      </c>
      <c r="AJ1565" s="56"/>
      <c r="AK1565" t="str">
        <f>IF(ISNUMBER(FIND("arbeid",Methode_Keuze)),"",IF(ISNUMBER(FIND("arbeid",Methode_Keuze)),"",IF(Tb_Activiteiten[[#This Row],[Loonkosten]]=1,Tb_Activiteiten[[#Headers],[Loonkosten]],"")))</f>
        <v/>
      </c>
      <c r="AL1565" t="str">
        <f>IF(ISNUMBER(FIND("arbeid",Methode_Keuze)),"",IF(ISNUMBER(FIND("arbeid",Methode_Keuze)),"",IF(Tb_Activiteiten[[#This Row],[Eigen arbeid]]=1,Tb_Activiteiten[[#Headers],[Eigen arbeid]],"")))</f>
        <v/>
      </c>
      <c r="AM1565" t="str">
        <f>IF(ISNUMBER(FIND("arbeid",Methode_Keuze)),"",IF(ISNUMBER(FIND("arbeid",Methode_Keuze)),"",IF(Tb_Activiteiten[[#This Row],[Projectmedewerker]]=1,Tb_Activiteiten[[#Headers],[Projectmedewerker]],"")))</f>
        <v/>
      </c>
      <c r="AN1565" t="str">
        <f>IF(ISNUMBER(FIND("arbeid",Methode_Keuze)),"",IF(ISNUMBER(FIND("arbeid",Methode_Keuze)),"",IF(Tb_Activiteiten[[#This Row],[Landbouwer]]=1,Tb_Activiteiten[[#Headers],[Landbouwer]],"")))</f>
        <v/>
      </c>
      <c r="AO1565" t="str">
        <f>IF(ISNUMBER(FIND("arbeid",Methode_Keuze)),"",IF(ISNUMBER(FIND("arbeid",Methode_Keuze)),"",IF(Tb_Activiteiten[[#This Row],[Adviseur]]=1,Tb_Activiteiten[[#Headers],[Adviseur]],"")))</f>
        <v/>
      </c>
      <c r="AP1565" t="str">
        <f>IF(ISNUMBER(FIND("arbeid",Methode_Keuze)),"",IF(ISNUMBER(FIND("arbeid",Methode_Keuze)),"",IF(Tb_Activiteiten[[#This Row],[Projectleider/Expert]]=1,Tb_Activiteiten[[#Headers],[Projectleider/Expert]],"")))</f>
        <v/>
      </c>
      <c r="AQ1565" t="str">
        <f>IF(ISNUMBER(FIND("arbeid",Methode_Keuze)),"",IF(ISNUMBER(FIND("arbeid",Methode_Keuze)),"",IF(Tb_Activiteiten[[#This Row],[Arbeidskosten]]=1,Tb_Activiteiten[[#Headers],[Arbeidskosten]],"")))</f>
        <v/>
      </c>
      <c r="AR1565" t="str">
        <f>IF(ISNUMBER(FIND("arbeid",Methode_Keuze)),"",IF(ISNUMBER(FIND("arbeid",Methode_Keuze)),"",IF(Tb_Activiteiten[[#This Row],[Arbeidskosten op basis van IKS]]=1,Tb_Activiteiten[[#Headers],[Arbeidskosten op basis van IKS]],"")))</f>
        <v/>
      </c>
      <c r="AS1565" t="str">
        <f>IF(ISNUMBER(FIND("overige",Methode_Keuze)),"",IF(Tb_Activiteiten[[#This Row],[Kosten derden exclusief btw]]=1,Tb_Activiteiten[[#Headers],[Kosten derden exclusief btw]],""))</f>
        <v/>
      </c>
      <c r="AT1565" t="str">
        <f>IF(ISNUMBER(FIND("overige",Methode_Keuze)),"",IF(Tb_Activiteiten[[#This Row],[Niet verrekenbare btw]]=1,Tb_Activiteiten[[#Headers],[Niet verrekenbare btw]],""))</f>
        <v/>
      </c>
      <c r="AU1565" t="str">
        <f>IF(ISNUMBER(FIND("overige",Methode_Keuze)),"",IF(Tb_Activiteiten[[#This Row],[Grondkosten]]=1,Tb_Activiteiten[[#Headers],[Grondkosten]],""))</f>
        <v/>
      </c>
      <c r="AV1565" t="str">
        <f>IF(ISNUMBER(FIND("overige",Methode_Keuze)),"",IF(Tb_Activiteiten[[#This Row],[Bijdrage in natura (overige)]]=1,Tb_Activiteiten[[#Headers],[Bijdrage in natura (overige)]],""))</f>
        <v/>
      </c>
      <c r="AW1565" t="str">
        <f>IF(ISNUMBER(FIND("overige",Methode_Keuze)),"",IF(Tb_Activiteiten[[#This Row],[Bijdrage in natura (vrijwilligers)]]=1,Tb_Activiteiten[[#Headers],[Bijdrage in natura (vrijwilligers)]],""))</f>
        <v/>
      </c>
      <c r="AX1565" t="str">
        <f>IF(ISNUMBER(FIND("overige",Methode_Keuze)),"",IF(Tb_Activiteiten[[#This Row],[Afschrijvingskosten]]=1,Tb_Activiteiten[[#Headers],[Afschrijvingskosten]],""))</f>
        <v/>
      </c>
      <c r="AY1565" t="str">
        <f>IF(ISNUMBER(FIND("overige",Methode_Keuze)),"",IF(Tb_Activiteiten[[#This Row],[Vergoeding]]=1,Tb_Activiteiten[[#Headers],[Vergoeding]],""))</f>
        <v/>
      </c>
      <c r="AZ1565" t="str">
        <f>IF(ISNUMBER(FIND("arbeid",Methode_Keuze)),"",IF(Tb_Activiteiten[[#This Row],[Arbeidskosten - vast tarief (excl eigen arbeid)]]=1,Tb_Activiteiten[[#Headers],[Arbeidskosten - vast tarief (excl eigen arbeid)]],""))</f>
        <v/>
      </c>
      <c r="BA1565" t="str">
        <f>IF(ISNUMBER(FIND("overige",Methode_Keuze)),"",IF(Tb_Activiteiten[[#This Row],[Overige kosten]]=1,Tb_Activiteiten[[#Headers],[Overige kosten]],""))</f>
        <v/>
      </c>
    </row>
    <row r="1566" spans="15:53" x14ac:dyDescent="0.25">
      <c r="O1566" s="56"/>
      <c r="Q1566" t="str">
        <f>IFERROR(IF(VLOOKUP(Tb_Activiteiten[[#This Row],[Openstelling]],Tb_Openstelling[],2,0)=1,1,""),"")</f>
        <v/>
      </c>
      <c r="AJ1566" s="56"/>
      <c r="AK1566" t="str">
        <f>IF(ISNUMBER(FIND("arbeid",Methode_Keuze)),"",IF(ISNUMBER(FIND("arbeid",Methode_Keuze)),"",IF(Tb_Activiteiten[[#This Row],[Loonkosten]]=1,Tb_Activiteiten[[#Headers],[Loonkosten]],"")))</f>
        <v/>
      </c>
      <c r="AL1566" t="str">
        <f>IF(ISNUMBER(FIND("arbeid",Methode_Keuze)),"",IF(ISNUMBER(FIND("arbeid",Methode_Keuze)),"",IF(Tb_Activiteiten[[#This Row],[Eigen arbeid]]=1,Tb_Activiteiten[[#Headers],[Eigen arbeid]],"")))</f>
        <v/>
      </c>
      <c r="AM1566" t="str">
        <f>IF(ISNUMBER(FIND("arbeid",Methode_Keuze)),"",IF(ISNUMBER(FIND("arbeid",Methode_Keuze)),"",IF(Tb_Activiteiten[[#This Row],[Projectmedewerker]]=1,Tb_Activiteiten[[#Headers],[Projectmedewerker]],"")))</f>
        <v/>
      </c>
      <c r="AN1566" t="str">
        <f>IF(ISNUMBER(FIND("arbeid",Methode_Keuze)),"",IF(ISNUMBER(FIND("arbeid",Methode_Keuze)),"",IF(Tb_Activiteiten[[#This Row],[Landbouwer]]=1,Tb_Activiteiten[[#Headers],[Landbouwer]],"")))</f>
        <v/>
      </c>
      <c r="AO1566" t="str">
        <f>IF(ISNUMBER(FIND("arbeid",Methode_Keuze)),"",IF(ISNUMBER(FIND("arbeid",Methode_Keuze)),"",IF(Tb_Activiteiten[[#This Row],[Adviseur]]=1,Tb_Activiteiten[[#Headers],[Adviseur]],"")))</f>
        <v/>
      </c>
      <c r="AP1566" t="str">
        <f>IF(ISNUMBER(FIND("arbeid",Methode_Keuze)),"",IF(ISNUMBER(FIND("arbeid",Methode_Keuze)),"",IF(Tb_Activiteiten[[#This Row],[Projectleider/Expert]]=1,Tb_Activiteiten[[#Headers],[Projectleider/Expert]],"")))</f>
        <v/>
      </c>
      <c r="AQ1566" t="str">
        <f>IF(ISNUMBER(FIND("arbeid",Methode_Keuze)),"",IF(ISNUMBER(FIND("arbeid",Methode_Keuze)),"",IF(Tb_Activiteiten[[#This Row],[Arbeidskosten]]=1,Tb_Activiteiten[[#Headers],[Arbeidskosten]],"")))</f>
        <v/>
      </c>
      <c r="AR1566" t="str">
        <f>IF(ISNUMBER(FIND("arbeid",Methode_Keuze)),"",IF(ISNUMBER(FIND("arbeid",Methode_Keuze)),"",IF(Tb_Activiteiten[[#This Row],[Arbeidskosten op basis van IKS]]=1,Tb_Activiteiten[[#Headers],[Arbeidskosten op basis van IKS]],"")))</f>
        <v/>
      </c>
      <c r="AS1566" t="str">
        <f>IF(ISNUMBER(FIND("overige",Methode_Keuze)),"",IF(Tb_Activiteiten[[#This Row],[Kosten derden exclusief btw]]=1,Tb_Activiteiten[[#Headers],[Kosten derden exclusief btw]],""))</f>
        <v/>
      </c>
      <c r="AT1566" t="str">
        <f>IF(ISNUMBER(FIND("overige",Methode_Keuze)),"",IF(Tb_Activiteiten[[#This Row],[Niet verrekenbare btw]]=1,Tb_Activiteiten[[#Headers],[Niet verrekenbare btw]],""))</f>
        <v/>
      </c>
      <c r="AU1566" t="str">
        <f>IF(ISNUMBER(FIND("overige",Methode_Keuze)),"",IF(Tb_Activiteiten[[#This Row],[Grondkosten]]=1,Tb_Activiteiten[[#Headers],[Grondkosten]],""))</f>
        <v/>
      </c>
      <c r="AV1566" t="str">
        <f>IF(ISNUMBER(FIND("overige",Methode_Keuze)),"",IF(Tb_Activiteiten[[#This Row],[Bijdrage in natura (overige)]]=1,Tb_Activiteiten[[#Headers],[Bijdrage in natura (overige)]],""))</f>
        <v/>
      </c>
      <c r="AW1566" t="str">
        <f>IF(ISNUMBER(FIND("overige",Methode_Keuze)),"",IF(Tb_Activiteiten[[#This Row],[Bijdrage in natura (vrijwilligers)]]=1,Tb_Activiteiten[[#Headers],[Bijdrage in natura (vrijwilligers)]],""))</f>
        <v/>
      </c>
      <c r="AX1566" t="str">
        <f>IF(ISNUMBER(FIND("overige",Methode_Keuze)),"",IF(Tb_Activiteiten[[#This Row],[Afschrijvingskosten]]=1,Tb_Activiteiten[[#Headers],[Afschrijvingskosten]],""))</f>
        <v/>
      </c>
      <c r="AY1566" t="str">
        <f>IF(ISNUMBER(FIND("overige",Methode_Keuze)),"",IF(Tb_Activiteiten[[#This Row],[Vergoeding]]=1,Tb_Activiteiten[[#Headers],[Vergoeding]],""))</f>
        <v/>
      </c>
      <c r="AZ1566" t="str">
        <f>IF(ISNUMBER(FIND("arbeid",Methode_Keuze)),"",IF(Tb_Activiteiten[[#This Row],[Arbeidskosten - vast tarief (excl eigen arbeid)]]=1,Tb_Activiteiten[[#Headers],[Arbeidskosten - vast tarief (excl eigen arbeid)]],""))</f>
        <v/>
      </c>
      <c r="BA1566" t="str">
        <f>IF(ISNUMBER(FIND("overige",Methode_Keuze)),"",IF(Tb_Activiteiten[[#This Row],[Overige kosten]]=1,Tb_Activiteiten[[#Headers],[Overige kosten]],""))</f>
        <v/>
      </c>
    </row>
    <row r="1567" spans="15:53" x14ac:dyDescent="0.25">
      <c r="O1567" s="56"/>
      <c r="Q1567" t="str">
        <f>IFERROR(IF(VLOOKUP(Tb_Activiteiten[[#This Row],[Openstelling]],Tb_Openstelling[],2,0)=1,1,""),"")</f>
        <v/>
      </c>
      <c r="AJ1567" s="56"/>
      <c r="AK1567" t="str">
        <f>IF(ISNUMBER(FIND("arbeid",Methode_Keuze)),"",IF(ISNUMBER(FIND("arbeid",Methode_Keuze)),"",IF(Tb_Activiteiten[[#This Row],[Loonkosten]]=1,Tb_Activiteiten[[#Headers],[Loonkosten]],"")))</f>
        <v/>
      </c>
      <c r="AL1567" t="str">
        <f>IF(ISNUMBER(FIND("arbeid",Methode_Keuze)),"",IF(ISNUMBER(FIND("arbeid",Methode_Keuze)),"",IF(Tb_Activiteiten[[#This Row],[Eigen arbeid]]=1,Tb_Activiteiten[[#Headers],[Eigen arbeid]],"")))</f>
        <v/>
      </c>
      <c r="AM1567" t="str">
        <f>IF(ISNUMBER(FIND("arbeid",Methode_Keuze)),"",IF(ISNUMBER(FIND("arbeid",Methode_Keuze)),"",IF(Tb_Activiteiten[[#This Row],[Projectmedewerker]]=1,Tb_Activiteiten[[#Headers],[Projectmedewerker]],"")))</f>
        <v/>
      </c>
      <c r="AN1567" t="str">
        <f>IF(ISNUMBER(FIND("arbeid",Methode_Keuze)),"",IF(ISNUMBER(FIND("arbeid",Methode_Keuze)),"",IF(Tb_Activiteiten[[#This Row],[Landbouwer]]=1,Tb_Activiteiten[[#Headers],[Landbouwer]],"")))</f>
        <v/>
      </c>
      <c r="AO1567" t="str">
        <f>IF(ISNUMBER(FIND("arbeid",Methode_Keuze)),"",IF(ISNUMBER(FIND("arbeid",Methode_Keuze)),"",IF(Tb_Activiteiten[[#This Row],[Adviseur]]=1,Tb_Activiteiten[[#Headers],[Adviseur]],"")))</f>
        <v/>
      </c>
      <c r="AP1567" t="str">
        <f>IF(ISNUMBER(FIND("arbeid",Methode_Keuze)),"",IF(ISNUMBER(FIND("arbeid",Methode_Keuze)),"",IF(Tb_Activiteiten[[#This Row],[Projectleider/Expert]]=1,Tb_Activiteiten[[#Headers],[Projectleider/Expert]],"")))</f>
        <v/>
      </c>
      <c r="AQ1567" t="str">
        <f>IF(ISNUMBER(FIND("arbeid",Methode_Keuze)),"",IF(ISNUMBER(FIND("arbeid",Methode_Keuze)),"",IF(Tb_Activiteiten[[#This Row],[Arbeidskosten]]=1,Tb_Activiteiten[[#Headers],[Arbeidskosten]],"")))</f>
        <v/>
      </c>
      <c r="AR1567" t="str">
        <f>IF(ISNUMBER(FIND("arbeid",Methode_Keuze)),"",IF(ISNUMBER(FIND("arbeid",Methode_Keuze)),"",IF(Tb_Activiteiten[[#This Row],[Arbeidskosten op basis van IKS]]=1,Tb_Activiteiten[[#Headers],[Arbeidskosten op basis van IKS]],"")))</f>
        <v/>
      </c>
      <c r="AS1567" t="str">
        <f>IF(ISNUMBER(FIND("overige",Methode_Keuze)),"",IF(Tb_Activiteiten[[#This Row],[Kosten derden exclusief btw]]=1,Tb_Activiteiten[[#Headers],[Kosten derden exclusief btw]],""))</f>
        <v/>
      </c>
      <c r="AT1567" t="str">
        <f>IF(ISNUMBER(FIND("overige",Methode_Keuze)),"",IF(Tb_Activiteiten[[#This Row],[Niet verrekenbare btw]]=1,Tb_Activiteiten[[#Headers],[Niet verrekenbare btw]],""))</f>
        <v/>
      </c>
      <c r="AU1567" t="str">
        <f>IF(ISNUMBER(FIND("overige",Methode_Keuze)),"",IF(Tb_Activiteiten[[#This Row],[Grondkosten]]=1,Tb_Activiteiten[[#Headers],[Grondkosten]],""))</f>
        <v/>
      </c>
      <c r="AV1567" t="str">
        <f>IF(ISNUMBER(FIND("overige",Methode_Keuze)),"",IF(Tb_Activiteiten[[#This Row],[Bijdrage in natura (overige)]]=1,Tb_Activiteiten[[#Headers],[Bijdrage in natura (overige)]],""))</f>
        <v/>
      </c>
      <c r="AW1567" t="str">
        <f>IF(ISNUMBER(FIND("overige",Methode_Keuze)),"",IF(Tb_Activiteiten[[#This Row],[Bijdrage in natura (vrijwilligers)]]=1,Tb_Activiteiten[[#Headers],[Bijdrage in natura (vrijwilligers)]],""))</f>
        <v/>
      </c>
      <c r="AX1567" t="str">
        <f>IF(ISNUMBER(FIND("overige",Methode_Keuze)),"",IF(Tb_Activiteiten[[#This Row],[Afschrijvingskosten]]=1,Tb_Activiteiten[[#Headers],[Afschrijvingskosten]],""))</f>
        <v/>
      </c>
      <c r="AY1567" t="str">
        <f>IF(ISNUMBER(FIND("overige",Methode_Keuze)),"",IF(Tb_Activiteiten[[#This Row],[Vergoeding]]=1,Tb_Activiteiten[[#Headers],[Vergoeding]],""))</f>
        <v/>
      </c>
      <c r="AZ1567" t="str">
        <f>IF(ISNUMBER(FIND("arbeid",Methode_Keuze)),"",IF(Tb_Activiteiten[[#This Row],[Arbeidskosten - vast tarief (excl eigen arbeid)]]=1,Tb_Activiteiten[[#Headers],[Arbeidskosten - vast tarief (excl eigen arbeid)]],""))</f>
        <v/>
      </c>
      <c r="BA1567" t="str">
        <f>IF(ISNUMBER(FIND("overige",Methode_Keuze)),"",IF(Tb_Activiteiten[[#This Row],[Overige kosten]]=1,Tb_Activiteiten[[#Headers],[Overige kosten]],""))</f>
        <v/>
      </c>
    </row>
    <row r="1568" spans="15:53" x14ac:dyDescent="0.25">
      <c r="O1568" s="56"/>
      <c r="Q1568" t="str">
        <f>IFERROR(IF(VLOOKUP(Tb_Activiteiten[[#This Row],[Openstelling]],Tb_Openstelling[],2,0)=1,1,""),"")</f>
        <v/>
      </c>
      <c r="AJ1568" s="56"/>
      <c r="AK1568" t="str">
        <f>IF(ISNUMBER(FIND("arbeid",Methode_Keuze)),"",IF(ISNUMBER(FIND("arbeid",Methode_Keuze)),"",IF(Tb_Activiteiten[[#This Row],[Loonkosten]]=1,Tb_Activiteiten[[#Headers],[Loonkosten]],"")))</f>
        <v/>
      </c>
      <c r="AL1568" t="str">
        <f>IF(ISNUMBER(FIND("arbeid",Methode_Keuze)),"",IF(ISNUMBER(FIND("arbeid",Methode_Keuze)),"",IF(Tb_Activiteiten[[#This Row],[Eigen arbeid]]=1,Tb_Activiteiten[[#Headers],[Eigen arbeid]],"")))</f>
        <v/>
      </c>
      <c r="AM1568" t="str">
        <f>IF(ISNUMBER(FIND("arbeid",Methode_Keuze)),"",IF(ISNUMBER(FIND("arbeid",Methode_Keuze)),"",IF(Tb_Activiteiten[[#This Row],[Projectmedewerker]]=1,Tb_Activiteiten[[#Headers],[Projectmedewerker]],"")))</f>
        <v/>
      </c>
      <c r="AN1568" t="str">
        <f>IF(ISNUMBER(FIND("arbeid",Methode_Keuze)),"",IF(ISNUMBER(FIND("arbeid",Methode_Keuze)),"",IF(Tb_Activiteiten[[#This Row],[Landbouwer]]=1,Tb_Activiteiten[[#Headers],[Landbouwer]],"")))</f>
        <v/>
      </c>
      <c r="AO1568" t="str">
        <f>IF(ISNUMBER(FIND("arbeid",Methode_Keuze)),"",IF(ISNUMBER(FIND("arbeid",Methode_Keuze)),"",IF(Tb_Activiteiten[[#This Row],[Adviseur]]=1,Tb_Activiteiten[[#Headers],[Adviseur]],"")))</f>
        <v/>
      </c>
      <c r="AP1568" t="str">
        <f>IF(ISNUMBER(FIND("arbeid",Methode_Keuze)),"",IF(ISNUMBER(FIND("arbeid",Methode_Keuze)),"",IF(Tb_Activiteiten[[#This Row],[Projectleider/Expert]]=1,Tb_Activiteiten[[#Headers],[Projectleider/Expert]],"")))</f>
        <v/>
      </c>
      <c r="AQ1568" t="str">
        <f>IF(ISNUMBER(FIND("arbeid",Methode_Keuze)),"",IF(ISNUMBER(FIND("arbeid",Methode_Keuze)),"",IF(Tb_Activiteiten[[#This Row],[Arbeidskosten]]=1,Tb_Activiteiten[[#Headers],[Arbeidskosten]],"")))</f>
        <v/>
      </c>
      <c r="AR1568" t="str">
        <f>IF(ISNUMBER(FIND("arbeid",Methode_Keuze)),"",IF(ISNUMBER(FIND("arbeid",Methode_Keuze)),"",IF(Tb_Activiteiten[[#This Row],[Arbeidskosten op basis van IKS]]=1,Tb_Activiteiten[[#Headers],[Arbeidskosten op basis van IKS]],"")))</f>
        <v/>
      </c>
      <c r="AS1568" t="str">
        <f>IF(ISNUMBER(FIND("overige",Methode_Keuze)),"",IF(Tb_Activiteiten[[#This Row],[Kosten derden exclusief btw]]=1,Tb_Activiteiten[[#Headers],[Kosten derden exclusief btw]],""))</f>
        <v/>
      </c>
      <c r="AT1568" t="str">
        <f>IF(ISNUMBER(FIND("overige",Methode_Keuze)),"",IF(Tb_Activiteiten[[#This Row],[Niet verrekenbare btw]]=1,Tb_Activiteiten[[#Headers],[Niet verrekenbare btw]],""))</f>
        <v/>
      </c>
      <c r="AU1568" t="str">
        <f>IF(ISNUMBER(FIND("overige",Methode_Keuze)),"",IF(Tb_Activiteiten[[#This Row],[Grondkosten]]=1,Tb_Activiteiten[[#Headers],[Grondkosten]],""))</f>
        <v/>
      </c>
      <c r="AV1568" t="str">
        <f>IF(ISNUMBER(FIND("overige",Methode_Keuze)),"",IF(Tb_Activiteiten[[#This Row],[Bijdrage in natura (overige)]]=1,Tb_Activiteiten[[#Headers],[Bijdrage in natura (overige)]],""))</f>
        <v/>
      </c>
      <c r="AW1568" t="str">
        <f>IF(ISNUMBER(FIND("overige",Methode_Keuze)),"",IF(Tb_Activiteiten[[#This Row],[Bijdrage in natura (vrijwilligers)]]=1,Tb_Activiteiten[[#Headers],[Bijdrage in natura (vrijwilligers)]],""))</f>
        <v/>
      </c>
      <c r="AX1568" t="str">
        <f>IF(ISNUMBER(FIND("overige",Methode_Keuze)),"",IF(Tb_Activiteiten[[#This Row],[Afschrijvingskosten]]=1,Tb_Activiteiten[[#Headers],[Afschrijvingskosten]],""))</f>
        <v/>
      </c>
      <c r="AY1568" t="str">
        <f>IF(ISNUMBER(FIND("overige",Methode_Keuze)),"",IF(Tb_Activiteiten[[#This Row],[Vergoeding]]=1,Tb_Activiteiten[[#Headers],[Vergoeding]],""))</f>
        <v/>
      </c>
      <c r="AZ1568" t="str">
        <f>IF(ISNUMBER(FIND("arbeid",Methode_Keuze)),"",IF(Tb_Activiteiten[[#This Row],[Arbeidskosten - vast tarief (excl eigen arbeid)]]=1,Tb_Activiteiten[[#Headers],[Arbeidskosten - vast tarief (excl eigen arbeid)]],""))</f>
        <v/>
      </c>
      <c r="BA1568" t="str">
        <f>IF(ISNUMBER(FIND("overige",Methode_Keuze)),"",IF(Tb_Activiteiten[[#This Row],[Overige kosten]]=1,Tb_Activiteiten[[#Headers],[Overige kosten]],""))</f>
        <v/>
      </c>
    </row>
    <row r="1569" spans="15:53" x14ac:dyDescent="0.25">
      <c r="O1569" s="56"/>
      <c r="Q1569" t="str">
        <f>IFERROR(IF(VLOOKUP(Tb_Activiteiten[[#This Row],[Openstelling]],Tb_Openstelling[],2,0)=1,1,""),"")</f>
        <v/>
      </c>
      <c r="AJ1569" s="56"/>
      <c r="AK1569" t="str">
        <f>IF(ISNUMBER(FIND("arbeid",Methode_Keuze)),"",IF(ISNUMBER(FIND("arbeid",Methode_Keuze)),"",IF(Tb_Activiteiten[[#This Row],[Loonkosten]]=1,Tb_Activiteiten[[#Headers],[Loonkosten]],"")))</f>
        <v/>
      </c>
      <c r="AL1569" t="str">
        <f>IF(ISNUMBER(FIND("arbeid",Methode_Keuze)),"",IF(ISNUMBER(FIND("arbeid",Methode_Keuze)),"",IF(Tb_Activiteiten[[#This Row],[Eigen arbeid]]=1,Tb_Activiteiten[[#Headers],[Eigen arbeid]],"")))</f>
        <v/>
      </c>
      <c r="AM1569" t="str">
        <f>IF(ISNUMBER(FIND("arbeid",Methode_Keuze)),"",IF(ISNUMBER(FIND("arbeid",Methode_Keuze)),"",IF(Tb_Activiteiten[[#This Row],[Projectmedewerker]]=1,Tb_Activiteiten[[#Headers],[Projectmedewerker]],"")))</f>
        <v/>
      </c>
      <c r="AN1569" t="str">
        <f>IF(ISNUMBER(FIND("arbeid",Methode_Keuze)),"",IF(ISNUMBER(FIND("arbeid",Methode_Keuze)),"",IF(Tb_Activiteiten[[#This Row],[Landbouwer]]=1,Tb_Activiteiten[[#Headers],[Landbouwer]],"")))</f>
        <v/>
      </c>
      <c r="AO1569" t="str">
        <f>IF(ISNUMBER(FIND("arbeid",Methode_Keuze)),"",IF(ISNUMBER(FIND("arbeid",Methode_Keuze)),"",IF(Tb_Activiteiten[[#This Row],[Adviseur]]=1,Tb_Activiteiten[[#Headers],[Adviseur]],"")))</f>
        <v/>
      </c>
      <c r="AP1569" t="str">
        <f>IF(ISNUMBER(FIND("arbeid",Methode_Keuze)),"",IF(ISNUMBER(FIND("arbeid",Methode_Keuze)),"",IF(Tb_Activiteiten[[#This Row],[Projectleider/Expert]]=1,Tb_Activiteiten[[#Headers],[Projectleider/Expert]],"")))</f>
        <v/>
      </c>
      <c r="AQ1569" t="str">
        <f>IF(ISNUMBER(FIND("arbeid",Methode_Keuze)),"",IF(ISNUMBER(FIND("arbeid",Methode_Keuze)),"",IF(Tb_Activiteiten[[#This Row],[Arbeidskosten]]=1,Tb_Activiteiten[[#Headers],[Arbeidskosten]],"")))</f>
        <v/>
      </c>
      <c r="AR1569" t="str">
        <f>IF(ISNUMBER(FIND("arbeid",Methode_Keuze)),"",IF(ISNUMBER(FIND("arbeid",Methode_Keuze)),"",IF(Tb_Activiteiten[[#This Row],[Arbeidskosten op basis van IKS]]=1,Tb_Activiteiten[[#Headers],[Arbeidskosten op basis van IKS]],"")))</f>
        <v/>
      </c>
      <c r="AS1569" t="str">
        <f>IF(ISNUMBER(FIND("overige",Methode_Keuze)),"",IF(Tb_Activiteiten[[#This Row],[Kosten derden exclusief btw]]=1,Tb_Activiteiten[[#Headers],[Kosten derden exclusief btw]],""))</f>
        <v/>
      </c>
      <c r="AT1569" t="str">
        <f>IF(ISNUMBER(FIND("overige",Methode_Keuze)),"",IF(Tb_Activiteiten[[#This Row],[Niet verrekenbare btw]]=1,Tb_Activiteiten[[#Headers],[Niet verrekenbare btw]],""))</f>
        <v/>
      </c>
      <c r="AU1569" t="str">
        <f>IF(ISNUMBER(FIND("overige",Methode_Keuze)),"",IF(Tb_Activiteiten[[#This Row],[Grondkosten]]=1,Tb_Activiteiten[[#Headers],[Grondkosten]],""))</f>
        <v/>
      </c>
      <c r="AV1569" t="str">
        <f>IF(ISNUMBER(FIND("overige",Methode_Keuze)),"",IF(Tb_Activiteiten[[#This Row],[Bijdrage in natura (overige)]]=1,Tb_Activiteiten[[#Headers],[Bijdrage in natura (overige)]],""))</f>
        <v/>
      </c>
      <c r="AW1569" t="str">
        <f>IF(ISNUMBER(FIND("overige",Methode_Keuze)),"",IF(Tb_Activiteiten[[#This Row],[Bijdrage in natura (vrijwilligers)]]=1,Tb_Activiteiten[[#Headers],[Bijdrage in natura (vrijwilligers)]],""))</f>
        <v/>
      </c>
      <c r="AX1569" t="str">
        <f>IF(ISNUMBER(FIND("overige",Methode_Keuze)),"",IF(Tb_Activiteiten[[#This Row],[Afschrijvingskosten]]=1,Tb_Activiteiten[[#Headers],[Afschrijvingskosten]],""))</f>
        <v/>
      </c>
      <c r="AY1569" t="str">
        <f>IF(ISNUMBER(FIND("overige",Methode_Keuze)),"",IF(Tb_Activiteiten[[#This Row],[Vergoeding]]=1,Tb_Activiteiten[[#Headers],[Vergoeding]],""))</f>
        <v/>
      </c>
      <c r="AZ1569" t="str">
        <f>IF(ISNUMBER(FIND("arbeid",Methode_Keuze)),"",IF(Tb_Activiteiten[[#This Row],[Arbeidskosten - vast tarief (excl eigen arbeid)]]=1,Tb_Activiteiten[[#Headers],[Arbeidskosten - vast tarief (excl eigen arbeid)]],""))</f>
        <v/>
      </c>
      <c r="BA1569" t="str">
        <f>IF(ISNUMBER(FIND("overige",Methode_Keuze)),"",IF(Tb_Activiteiten[[#This Row],[Overige kosten]]=1,Tb_Activiteiten[[#Headers],[Overige kosten]],""))</f>
        <v/>
      </c>
    </row>
    <row r="1570" spans="15:53" x14ac:dyDescent="0.25">
      <c r="O1570" s="56"/>
      <c r="Q1570" t="str">
        <f>IFERROR(IF(VLOOKUP(Tb_Activiteiten[[#This Row],[Openstelling]],Tb_Openstelling[],2,0)=1,1,""),"")</f>
        <v/>
      </c>
      <c r="AJ1570" s="56"/>
      <c r="AK1570" t="str">
        <f>IF(ISNUMBER(FIND("arbeid",Methode_Keuze)),"",IF(ISNUMBER(FIND("arbeid",Methode_Keuze)),"",IF(Tb_Activiteiten[[#This Row],[Loonkosten]]=1,Tb_Activiteiten[[#Headers],[Loonkosten]],"")))</f>
        <v/>
      </c>
      <c r="AL1570" t="str">
        <f>IF(ISNUMBER(FIND("arbeid",Methode_Keuze)),"",IF(ISNUMBER(FIND("arbeid",Methode_Keuze)),"",IF(Tb_Activiteiten[[#This Row],[Eigen arbeid]]=1,Tb_Activiteiten[[#Headers],[Eigen arbeid]],"")))</f>
        <v/>
      </c>
      <c r="AM1570" t="str">
        <f>IF(ISNUMBER(FIND("arbeid",Methode_Keuze)),"",IF(ISNUMBER(FIND("arbeid",Methode_Keuze)),"",IF(Tb_Activiteiten[[#This Row],[Projectmedewerker]]=1,Tb_Activiteiten[[#Headers],[Projectmedewerker]],"")))</f>
        <v/>
      </c>
      <c r="AN1570" t="str">
        <f>IF(ISNUMBER(FIND("arbeid",Methode_Keuze)),"",IF(ISNUMBER(FIND("arbeid",Methode_Keuze)),"",IF(Tb_Activiteiten[[#This Row],[Landbouwer]]=1,Tb_Activiteiten[[#Headers],[Landbouwer]],"")))</f>
        <v/>
      </c>
      <c r="AO1570" t="str">
        <f>IF(ISNUMBER(FIND("arbeid",Methode_Keuze)),"",IF(ISNUMBER(FIND("arbeid",Methode_Keuze)),"",IF(Tb_Activiteiten[[#This Row],[Adviseur]]=1,Tb_Activiteiten[[#Headers],[Adviseur]],"")))</f>
        <v/>
      </c>
      <c r="AP1570" t="str">
        <f>IF(ISNUMBER(FIND("arbeid",Methode_Keuze)),"",IF(ISNUMBER(FIND("arbeid",Methode_Keuze)),"",IF(Tb_Activiteiten[[#This Row],[Projectleider/Expert]]=1,Tb_Activiteiten[[#Headers],[Projectleider/Expert]],"")))</f>
        <v/>
      </c>
      <c r="AQ1570" t="str">
        <f>IF(ISNUMBER(FIND("arbeid",Methode_Keuze)),"",IF(ISNUMBER(FIND("arbeid",Methode_Keuze)),"",IF(Tb_Activiteiten[[#This Row],[Arbeidskosten]]=1,Tb_Activiteiten[[#Headers],[Arbeidskosten]],"")))</f>
        <v/>
      </c>
      <c r="AR1570" t="str">
        <f>IF(ISNUMBER(FIND("arbeid",Methode_Keuze)),"",IF(ISNUMBER(FIND("arbeid",Methode_Keuze)),"",IF(Tb_Activiteiten[[#This Row],[Arbeidskosten op basis van IKS]]=1,Tb_Activiteiten[[#Headers],[Arbeidskosten op basis van IKS]],"")))</f>
        <v/>
      </c>
      <c r="AS1570" t="str">
        <f>IF(ISNUMBER(FIND("overige",Methode_Keuze)),"",IF(Tb_Activiteiten[[#This Row],[Kosten derden exclusief btw]]=1,Tb_Activiteiten[[#Headers],[Kosten derden exclusief btw]],""))</f>
        <v/>
      </c>
      <c r="AT1570" t="str">
        <f>IF(ISNUMBER(FIND("overige",Methode_Keuze)),"",IF(Tb_Activiteiten[[#This Row],[Niet verrekenbare btw]]=1,Tb_Activiteiten[[#Headers],[Niet verrekenbare btw]],""))</f>
        <v/>
      </c>
      <c r="AU1570" t="str">
        <f>IF(ISNUMBER(FIND("overige",Methode_Keuze)),"",IF(Tb_Activiteiten[[#This Row],[Grondkosten]]=1,Tb_Activiteiten[[#Headers],[Grondkosten]],""))</f>
        <v/>
      </c>
      <c r="AV1570" t="str">
        <f>IF(ISNUMBER(FIND("overige",Methode_Keuze)),"",IF(Tb_Activiteiten[[#This Row],[Bijdrage in natura (overige)]]=1,Tb_Activiteiten[[#Headers],[Bijdrage in natura (overige)]],""))</f>
        <v/>
      </c>
      <c r="AW1570" t="str">
        <f>IF(ISNUMBER(FIND("overige",Methode_Keuze)),"",IF(Tb_Activiteiten[[#This Row],[Bijdrage in natura (vrijwilligers)]]=1,Tb_Activiteiten[[#Headers],[Bijdrage in natura (vrijwilligers)]],""))</f>
        <v/>
      </c>
      <c r="AX1570" t="str">
        <f>IF(ISNUMBER(FIND("overige",Methode_Keuze)),"",IF(Tb_Activiteiten[[#This Row],[Afschrijvingskosten]]=1,Tb_Activiteiten[[#Headers],[Afschrijvingskosten]],""))</f>
        <v/>
      </c>
      <c r="AY1570" t="str">
        <f>IF(ISNUMBER(FIND("overige",Methode_Keuze)),"",IF(Tb_Activiteiten[[#This Row],[Vergoeding]]=1,Tb_Activiteiten[[#Headers],[Vergoeding]],""))</f>
        <v/>
      </c>
      <c r="AZ1570" t="str">
        <f>IF(ISNUMBER(FIND("arbeid",Methode_Keuze)),"",IF(Tb_Activiteiten[[#This Row],[Arbeidskosten - vast tarief (excl eigen arbeid)]]=1,Tb_Activiteiten[[#Headers],[Arbeidskosten - vast tarief (excl eigen arbeid)]],""))</f>
        <v/>
      </c>
      <c r="BA1570" t="str">
        <f>IF(ISNUMBER(FIND("overige",Methode_Keuze)),"",IF(Tb_Activiteiten[[#This Row],[Overige kosten]]=1,Tb_Activiteiten[[#Headers],[Overige kosten]],""))</f>
        <v/>
      </c>
    </row>
    <row r="1571" spans="15:53" x14ac:dyDescent="0.25">
      <c r="O1571" s="56"/>
      <c r="Q1571" t="str">
        <f>IFERROR(IF(VLOOKUP(Tb_Activiteiten[[#This Row],[Openstelling]],Tb_Openstelling[],2,0)=1,1,""),"")</f>
        <v/>
      </c>
      <c r="AJ1571" s="56"/>
      <c r="AK1571" t="str">
        <f>IF(ISNUMBER(FIND("arbeid",Methode_Keuze)),"",IF(ISNUMBER(FIND("arbeid",Methode_Keuze)),"",IF(Tb_Activiteiten[[#This Row],[Loonkosten]]=1,Tb_Activiteiten[[#Headers],[Loonkosten]],"")))</f>
        <v/>
      </c>
      <c r="AL1571" t="str">
        <f>IF(ISNUMBER(FIND("arbeid",Methode_Keuze)),"",IF(ISNUMBER(FIND("arbeid",Methode_Keuze)),"",IF(Tb_Activiteiten[[#This Row],[Eigen arbeid]]=1,Tb_Activiteiten[[#Headers],[Eigen arbeid]],"")))</f>
        <v/>
      </c>
      <c r="AM1571" t="str">
        <f>IF(ISNUMBER(FIND("arbeid",Methode_Keuze)),"",IF(ISNUMBER(FIND("arbeid",Methode_Keuze)),"",IF(Tb_Activiteiten[[#This Row],[Projectmedewerker]]=1,Tb_Activiteiten[[#Headers],[Projectmedewerker]],"")))</f>
        <v/>
      </c>
      <c r="AN1571" t="str">
        <f>IF(ISNUMBER(FIND("arbeid",Methode_Keuze)),"",IF(ISNUMBER(FIND("arbeid",Methode_Keuze)),"",IF(Tb_Activiteiten[[#This Row],[Landbouwer]]=1,Tb_Activiteiten[[#Headers],[Landbouwer]],"")))</f>
        <v/>
      </c>
      <c r="AO1571" t="str">
        <f>IF(ISNUMBER(FIND("arbeid",Methode_Keuze)),"",IF(ISNUMBER(FIND("arbeid",Methode_Keuze)),"",IF(Tb_Activiteiten[[#This Row],[Adviseur]]=1,Tb_Activiteiten[[#Headers],[Adviseur]],"")))</f>
        <v/>
      </c>
      <c r="AP1571" t="str">
        <f>IF(ISNUMBER(FIND("arbeid",Methode_Keuze)),"",IF(ISNUMBER(FIND("arbeid",Methode_Keuze)),"",IF(Tb_Activiteiten[[#This Row],[Projectleider/Expert]]=1,Tb_Activiteiten[[#Headers],[Projectleider/Expert]],"")))</f>
        <v/>
      </c>
      <c r="AQ1571" t="str">
        <f>IF(ISNUMBER(FIND("arbeid",Methode_Keuze)),"",IF(ISNUMBER(FIND("arbeid",Methode_Keuze)),"",IF(Tb_Activiteiten[[#This Row],[Arbeidskosten]]=1,Tb_Activiteiten[[#Headers],[Arbeidskosten]],"")))</f>
        <v/>
      </c>
      <c r="AR1571" t="str">
        <f>IF(ISNUMBER(FIND("arbeid",Methode_Keuze)),"",IF(ISNUMBER(FIND("arbeid",Methode_Keuze)),"",IF(Tb_Activiteiten[[#This Row],[Arbeidskosten op basis van IKS]]=1,Tb_Activiteiten[[#Headers],[Arbeidskosten op basis van IKS]],"")))</f>
        <v/>
      </c>
      <c r="AS1571" t="str">
        <f>IF(ISNUMBER(FIND("overige",Methode_Keuze)),"",IF(Tb_Activiteiten[[#This Row],[Kosten derden exclusief btw]]=1,Tb_Activiteiten[[#Headers],[Kosten derden exclusief btw]],""))</f>
        <v/>
      </c>
      <c r="AT1571" t="str">
        <f>IF(ISNUMBER(FIND("overige",Methode_Keuze)),"",IF(Tb_Activiteiten[[#This Row],[Niet verrekenbare btw]]=1,Tb_Activiteiten[[#Headers],[Niet verrekenbare btw]],""))</f>
        <v/>
      </c>
      <c r="AU1571" t="str">
        <f>IF(ISNUMBER(FIND("overige",Methode_Keuze)),"",IF(Tb_Activiteiten[[#This Row],[Grondkosten]]=1,Tb_Activiteiten[[#Headers],[Grondkosten]],""))</f>
        <v/>
      </c>
      <c r="AV1571" t="str">
        <f>IF(ISNUMBER(FIND("overige",Methode_Keuze)),"",IF(Tb_Activiteiten[[#This Row],[Bijdrage in natura (overige)]]=1,Tb_Activiteiten[[#Headers],[Bijdrage in natura (overige)]],""))</f>
        <v/>
      </c>
      <c r="AW1571" t="str">
        <f>IF(ISNUMBER(FIND("overige",Methode_Keuze)),"",IF(Tb_Activiteiten[[#This Row],[Bijdrage in natura (vrijwilligers)]]=1,Tb_Activiteiten[[#Headers],[Bijdrage in natura (vrijwilligers)]],""))</f>
        <v/>
      </c>
      <c r="AX1571" t="str">
        <f>IF(ISNUMBER(FIND("overige",Methode_Keuze)),"",IF(Tb_Activiteiten[[#This Row],[Afschrijvingskosten]]=1,Tb_Activiteiten[[#Headers],[Afschrijvingskosten]],""))</f>
        <v/>
      </c>
      <c r="AY1571" t="str">
        <f>IF(ISNUMBER(FIND("overige",Methode_Keuze)),"",IF(Tb_Activiteiten[[#This Row],[Vergoeding]]=1,Tb_Activiteiten[[#Headers],[Vergoeding]],""))</f>
        <v/>
      </c>
      <c r="AZ1571" t="str">
        <f>IF(ISNUMBER(FIND("arbeid",Methode_Keuze)),"",IF(Tb_Activiteiten[[#This Row],[Arbeidskosten - vast tarief (excl eigen arbeid)]]=1,Tb_Activiteiten[[#Headers],[Arbeidskosten - vast tarief (excl eigen arbeid)]],""))</f>
        <v/>
      </c>
      <c r="BA1571" t="str">
        <f>IF(ISNUMBER(FIND("overige",Methode_Keuze)),"",IF(Tb_Activiteiten[[#This Row],[Overige kosten]]=1,Tb_Activiteiten[[#Headers],[Overige kosten]],""))</f>
        <v/>
      </c>
    </row>
    <row r="1572" spans="15:53" x14ac:dyDescent="0.25">
      <c r="O1572" s="56"/>
      <c r="Q1572" t="str">
        <f>IFERROR(IF(VLOOKUP(Tb_Activiteiten[[#This Row],[Openstelling]],Tb_Openstelling[],2,0)=1,1,""),"")</f>
        <v/>
      </c>
      <c r="AJ1572" s="56"/>
      <c r="AK1572" t="str">
        <f>IF(ISNUMBER(FIND("arbeid",Methode_Keuze)),"",IF(ISNUMBER(FIND("arbeid",Methode_Keuze)),"",IF(Tb_Activiteiten[[#This Row],[Loonkosten]]=1,Tb_Activiteiten[[#Headers],[Loonkosten]],"")))</f>
        <v/>
      </c>
      <c r="AL1572" t="str">
        <f>IF(ISNUMBER(FIND("arbeid",Methode_Keuze)),"",IF(ISNUMBER(FIND("arbeid",Methode_Keuze)),"",IF(Tb_Activiteiten[[#This Row],[Eigen arbeid]]=1,Tb_Activiteiten[[#Headers],[Eigen arbeid]],"")))</f>
        <v/>
      </c>
      <c r="AM1572" t="str">
        <f>IF(ISNUMBER(FIND("arbeid",Methode_Keuze)),"",IF(ISNUMBER(FIND("arbeid",Methode_Keuze)),"",IF(Tb_Activiteiten[[#This Row],[Projectmedewerker]]=1,Tb_Activiteiten[[#Headers],[Projectmedewerker]],"")))</f>
        <v/>
      </c>
      <c r="AN1572" t="str">
        <f>IF(ISNUMBER(FIND("arbeid",Methode_Keuze)),"",IF(ISNUMBER(FIND("arbeid",Methode_Keuze)),"",IF(Tb_Activiteiten[[#This Row],[Landbouwer]]=1,Tb_Activiteiten[[#Headers],[Landbouwer]],"")))</f>
        <v/>
      </c>
      <c r="AO1572" t="str">
        <f>IF(ISNUMBER(FIND("arbeid",Methode_Keuze)),"",IF(ISNUMBER(FIND("arbeid",Methode_Keuze)),"",IF(Tb_Activiteiten[[#This Row],[Adviseur]]=1,Tb_Activiteiten[[#Headers],[Adviseur]],"")))</f>
        <v/>
      </c>
      <c r="AP1572" t="str">
        <f>IF(ISNUMBER(FIND("arbeid",Methode_Keuze)),"",IF(ISNUMBER(FIND("arbeid",Methode_Keuze)),"",IF(Tb_Activiteiten[[#This Row],[Projectleider/Expert]]=1,Tb_Activiteiten[[#Headers],[Projectleider/Expert]],"")))</f>
        <v/>
      </c>
      <c r="AQ1572" t="str">
        <f>IF(ISNUMBER(FIND("arbeid",Methode_Keuze)),"",IF(ISNUMBER(FIND("arbeid",Methode_Keuze)),"",IF(Tb_Activiteiten[[#This Row],[Arbeidskosten]]=1,Tb_Activiteiten[[#Headers],[Arbeidskosten]],"")))</f>
        <v/>
      </c>
      <c r="AR1572" t="str">
        <f>IF(ISNUMBER(FIND("arbeid",Methode_Keuze)),"",IF(ISNUMBER(FIND("arbeid",Methode_Keuze)),"",IF(Tb_Activiteiten[[#This Row],[Arbeidskosten op basis van IKS]]=1,Tb_Activiteiten[[#Headers],[Arbeidskosten op basis van IKS]],"")))</f>
        <v/>
      </c>
      <c r="AS1572" t="str">
        <f>IF(ISNUMBER(FIND("overige",Methode_Keuze)),"",IF(Tb_Activiteiten[[#This Row],[Kosten derden exclusief btw]]=1,Tb_Activiteiten[[#Headers],[Kosten derden exclusief btw]],""))</f>
        <v/>
      </c>
      <c r="AT1572" t="str">
        <f>IF(ISNUMBER(FIND("overige",Methode_Keuze)),"",IF(Tb_Activiteiten[[#This Row],[Niet verrekenbare btw]]=1,Tb_Activiteiten[[#Headers],[Niet verrekenbare btw]],""))</f>
        <v/>
      </c>
      <c r="AU1572" t="str">
        <f>IF(ISNUMBER(FIND("overige",Methode_Keuze)),"",IF(Tb_Activiteiten[[#This Row],[Grondkosten]]=1,Tb_Activiteiten[[#Headers],[Grondkosten]],""))</f>
        <v/>
      </c>
      <c r="AV1572" t="str">
        <f>IF(ISNUMBER(FIND("overige",Methode_Keuze)),"",IF(Tb_Activiteiten[[#This Row],[Bijdrage in natura (overige)]]=1,Tb_Activiteiten[[#Headers],[Bijdrage in natura (overige)]],""))</f>
        <v/>
      </c>
      <c r="AW1572" t="str">
        <f>IF(ISNUMBER(FIND("overige",Methode_Keuze)),"",IF(Tb_Activiteiten[[#This Row],[Bijdrage in natura (vrijwilligers)]]=1,Tb_Activiteiten[[#Headers],[Bijdrage in natura (vrijwilligers)]],""))</f>
        <v/>
      </c>
      <c r="AX1572" t="str">
        <f>IF(ISNUMBER(FIND("overige",Methode_Keuze)),"",IF(Tb_Activiteiten[[#This Row],[Afschrijvingskosten]]=1,Tb_Activiteiten[[#Headers],[Afschrijvingskosten]],""))</f>
        <v/>
      </c>
      <c r="AY1572" t="str">
        <f>IF(ISNUMBER(FIND("overige",Methode_Keuze)),"",IF(Tb_Activiteiten[[#This Row],[Vergoeding]]=1,Tb_Activiteiten[[#Headers],[Vergoeding]],""))</f>
        <v/>
      </c>
      <c r="AZ1572" t="str">
        <f>IF(ISNUMBER(FIND("arbeid",Methode_Keuze)),"",IF(Tb_Activiteiten[[#This Row],[Arbeidskosten - vast tarief (excl eigen arbeid)]]=1,Tb_Activiteiten[[#Headers],[Arbeidskosten - vast tarief (excl eigen arbeid)]],""))</f>
        <v/>
      </c>
      <c r="BA1572" t="str">
        <f>IF(ISNUMBER(FIND("overige",Methode_Keuze)),"",IF(Tb_Activiteiten[[#This Row],[Overige kosten]]=1,Tb_Activiteiten[[#Headers],[Overige kosten]],""))</f>
        <v/>
      </c>
    </row>
    <row r="1573" spans="15:53" x14ac:dyDescent="0.25">
      <c r="O1573" s="56"/>
      <c r="Q1573" t="str">
        <f>IFERROR(IF(VLOOKUP(Tb_Activiteiten[[#This Row],[Openstelling]],Tb_Openstelling[],2,0)=1,1,""),"")</f>
        <v/>
      </c>
      <c r="AJ1573" s="56"/>
      <c r="AK1573" t="str">
        <f>IF(ISNUMBER(FIND("arbeid",Methode_Keuze)),"",IF(ISNUMBER(FIND("arbeid",Methode_Keuze)),"",IF(Tb_Activiteiten[[#This Row],[Loonkosten]]=1,Tb_Activiteiten[[#Headers],[Loonkosten]],"")))</f>
        <v/>
      </c>
      <c r="AL1573" t="str">
        <f>IF(ISNUMBER(FIND("arbeid",Methode_Keuze)),"",IF(ISNUMBER(FIND("arbeid",Methode_Keuze)),"",IF(Tb_Activiteiten[[#This Row],[Eigen arbeid]]=1,Tb_Activiteiten[[#Headers],[Eigen arbeid]],"")))</f>
        <v/>
      </c>
      <c r="AM1573" t="str">
        <f>IF(ISNUMBER(FIND("arbeid",Methode_Keuze)),"",IF(ISNUMBER(FIND("arbeid",Methode_Keuze)),"",IF(Tb_Activiteiten[[#This Row],[Projectmedewerker]]=1,Tb_Activiteiten[[#Headers],[Projectmedewerker]],"")))</f>
        <v/>
      </c>
      <c r="AN1573" t="str">
        <f>IF(ISNUMBER(FIND("arbeid",Methode_Keuze)),"",IF(ISNUMBER(FIND("arbeid",Methode_Keuze)),"",IF(Tb_Activiteiten[[#This Row],[Landbouwer]]=1,Tb_Activiteiten[[#Headers],[Landbouwer]],"")))</f>
        <v/>
      </c>
      <c r="AO1573" t="str">
        <f>IF(ISNUMBER(FIND("arbeid",Methode_Keuze)),"",IF(ISNUMBER(FIND("arbeid",Methode_Keuze)),"",IF(Tb_Activiteiten[[#This Row],[Adviseur]]=1,Tb_Activiteiten[[#Headers],[Adviseur]],"")))</f>
        <v/>
      </c>
      <c r="AP1573" t="str">
        <f>IF(ISNUMBER(FIND("arbeid",Methode_Keuze)),"",IF(ISNUMBER(FIND("arbeid",Methode_Keuze)),"",IF(Tb_Activiteiten[[#This Row],[Projectleider/Expert]]=1,Tb_Activiteiten[[#Headers],[Projectleider/Expert]],"")))</f>
        <v/>
      </c>
      <c r="AQ1573" t="str">
        <f>IF(ISNUMBER(FIND("arbeid",Methode_Keuze)),"",IF(ISNUMBER(FIND("arbeid",Methode_Keuze)),"",IF(Tb_Activiteiten[[#This Row],[Arbeidskosten]]=1,Tb_Activiteiten[[#Headers],[Arbeidskosten]],"")))</f>
        <v/>
      </c>
      <c r="AR1573" t="str">
        <f>IF(ISNUMBER(FIND("arbeid",Methode_Keuze)),"",IF(ISNUMBER(FIND("arbeid",Methode_Keuze)),"",IF(Tb_Activiteiten[[#This Row],[Arbeidskosten op basis van IKS]]=1,Tb_Activiteiten[[#Headers],[Arbeidskosten op basis van IKS]],"")))</f>
        <v/>
      </c>
      <c r="AS1573" t="str">
        <f>IF(ISNUMBER(FIND("overige",Methode_Keuze)),"",IF(Tb_Activiteiten[[#This Row],[Kosten derden exclusief btw]]=1,Tb_Activiteiten[[#Headers],[Kosten derden exclusief btw]],""))</f>
        <v/>
      </c>
      <c r="AT1573" t="str">
        <f>IF(ISNUMBER(FIND("overige",Methode_Keuze)),"",IF(Tb_Activiteiten[[#This Row],[Niet verrekenbare btw]]=1,Tb_Activiteiten[[#Headers],[Niet verrekenbare btw]],""))</f>
        <v/>
      </c>
      <c r="AU1573" t="str">
        <f>IF(ISNUMBER(FIND("overige",Methode_Keuze)),"",IF(Tb_Activiteiten[[#This Row],[Grondkosten]]=1,Tb_Activiteiten[[#Headers],[Grondkosten]],""))</f>
        <v/>
      </c>
      <c r="AV1573" t="str">
        <f>IF(ISNUMBER(FIND("overige",Methode_Keuze)),"",IF(Tb_Activiteiten[[#This Row],[Bijdrage in natura (overige)]]=1,Tb_Activiteiten[[#Headers],[Bijdrage in natura (overige)]],""))</f>
        <v/>
      </c>
      <c r="AW1573" t="str">
        <f>IF(ISNUMBER(FIND("overige",Methode_Keuze)),"",IF(Tb_Activiteiten[[#This Row],[Bijdrage in natura (vrijwilligers)]]=1,Tb_Activiteiten[[#Headers],[Bijdrage in natura (vrijwilligers)]],""))</f>
        <v/>
      </c>
      <c r="AX1573" t="str">
        <f>IF(ISNUMBER(FIND("overige",Methode_Keuze)),"",IF(Tb_Activiteiten[[#This Row],[Afschrijvingskosten]]=1,Tb_Activiteiten[[#Headers],[Afschrijvingskosten]],""))</f>
        <v/>
      </c>
      <c r="AY1573" t="str">
        <f>IF(ISNUMBER(FIND("overige",Methode_Keuze)),"",IF(Tb_Activiteiten[[#This Row],[Vergoeding]]=1,Tb_Activiteiten[[#Headers],[Vergoeding]],""))</f>
        <v/>
      </c>
      <c r="AZ1573" t="str">
        <f>IF(ISNUMBER(FIND("arbeid",Methode_Keuze)),"",IF(Tb_Activiteiten[[#This Row],[Arbeidskosten - vast tarief (excl eigen arbeid)]]=1,Tb_Activiteiten[[#Headers],[Arbeidskosten - vast tarief (excl eigen arbeid)]],""))</f>
        <v/>
      </c>
      <c r="BA1573" t="str">
        <f>IF(ISNUMBER(FIND("overige",Methode_Keuze)),"",IF(Tb_Activiteiten[[#This Row],[Overige kosten]]=1,Tb_Activiteiten[[#Headers],[Overige kosten]],""))</f>
        <v/>
      </c>
    </row>
    <row r="1574" spans="15:53" x14ac:dyDescent="0.25">
      <c r="O1574" s="56"/>
      <c r="Q1574" t="str">
        <f>IFERROR(IF(VLOOKUP(Tb_Activiteiten[[#This Row],[Openstelling]],Tb_Openstelling[],2,0)=1,1,""),"")</f>
        <v/>
      </c>
      <c r="AJ1574" s="56"/>
      <c r="AK1574" t="str">
        <f>IF(ISNUMBER(FIND("arbeid",Methode_Keuze)),"",IF(ISNUMBER(FIND("arbeid",Methode_Keuze)),"",IF(Tb_Activiteiten[[#This Row],[Loonkosten]]=1,Tb_Activiteiten[[#Headers],[Loonkosten]],"")))</f>
        <v/>
      </c>
      <c r="AL1574" t="str">
        <f>IF(ISNUMBER(FIND("arbeid",Methode_Keuze)),"",IF(ISNUMBER(FIND("arbeid",Methode_Keuze)),"",IF(Tb_Activiteiten[[#This Row],[Eigen arbeid]]=1,Tb_Activiteiten[[#Headers],[Eigen arbeid]],"")))</f>
        <v/>
      </c>
      <c r="AM1574" t="str">
        <f>IF(ISNUMBER(FIND("arbeid",Methode_Keuze)),"",IF(ISNUMBER(FIND("arbeid",Methode_Keuze)),"",IF(Tb_Activiteiten[[#This Row],[Projectmedewerker]]=1,Tb_Activiteiten[[#Headers],[Projectmedewerker]],"")))</f>
        <v/>
      </c>
      <c r="AN1574" t="str">
        <f>IF(ISNUMBER(FIND("arbeid",Methode_Keuze)),"",IF(ISNUMBER(FIND("arbeid",Methode_Keuze)),"",IF(Tb_Activiteiten[[#This Row],[Landbouwer]]=1,Tb_Activiteiten[[#Headers],[Landbouwer]],"")))</f>
        <v/>
      </c>
      <c r="AO1574" t="str">
        <f>IF(ISNUMBER(FIND("arbeid",Methode_Keuze)),"",IF(ISNUMBER(FIND("arbeid",Methode_Keuze)),"",IF(Tb_Activiteiten[[#This Row],[Adviseur]]=1,Tb_Activiteiten[[#Headers],[Adviseur]],"")))</f>
        <v/>
      </c>
      <c r="AP1574" t="str">
        <f>IF(ISNUMBER(FIND("arbeid",Methode_Keuze)),"",IF(ISNUMBER(FIND("arbeid",Methode_Keuze)),"",IF(Tb_Activiteiten[[#This Row],[Projectleider/Expert]]=1,Tb_Activiteiten[[#Headers],[Projectleider/Expert]],"")))</f>
        <v/>
      </c>
      <c r="AQ1574" t="str">
        <f>IF(ISNUMBER(FIND("arbeid",Methode_Keuze)),"",IF(ISNUMBER(FIND("arbeid",Methode_Keuze)),"",IF(Tb_Activiteiten[[#This Row],[Arbeidskosten]]=1,Tb_Activiteiten[[#Headers],[Arbeidskosten]],"")))</f>
        <v/>
      </c>
      <c r="AR1574" t="str">
        <f>IF(ISNUMBER(FIND("arbeid",Methode_Keuze)),"",IF(ISNUMBER(FIND("arbeid",Methode_Keuze)),"",IF(Tb_Activiteiten[[#This Row],[Arbeidskosten op basis van IKS]]=1,Tb_Activiteiten[[#Headers],[Arbeidskosten op basis van IKS]],"")))</f>
        <v/>
      </c>
      <c r="AS1574" t="str">
        <f>IF(ISNUMBER(FIND("overige",Methode_Keuze)),"",IF(Tb_Activiteiten[[#This Row],[Kosten derden exclusief btw]]=1,Tb_Activiteiten[[#Headers],[Kosten derden exclusief btw]],""))</f>
        <v/>
      </c>
      <c r="AT1574" t="str">
        <f>IF(ISNUMBER(FIND("overige",Methode_Keuze)),"",IF(Tb_Activiteiten[[#This Row],[Niet verrekenbare btw]]=1,Tb_Activiteiten[[#Headers],[Niet verrekenbare btw]],""))</f>
        <v/>
      </c>
      <c r="AU1574" t="str">
        <f>IF(ISNUMBER(FIND("overige",Methode_Keuze)),"",IF(Tb_Activiteiten[[#This Row],[Grondkosten]]=1,Tb_Activiteiten[[#Headers],[Grondkosten]],""))</f>
        <v/>
      </c>
      <c r="AV1574" t="str">
        <f>IF(ISNUMBER(FIND("overige",Methode_Keuze)),"",IF(Tb_Activiteiten[[#This Row],[Bijdrage in natura (overige)]]=1,Tb_Activiteiten[[#Headers],[Bijdrage in natura (overige)]],""))</f>
        <v/>
      </c>
      <c r="AW1574" t="str">
        <f>IF(ISNUMBER(FIND("overige",Methode_Keuze)),"",IF(Tb_Activiteiten[[#This Row],[Bijdrage in natura (vrijwilligers)]]=1,Tb_Activiteiten[[#Headers],[Bijdrage in natura (vrijwilligers)]],""))</f>
        <v/>
      </c>
      <c r="AX1574" t="str">
        <f>IF(ISNUMBER(FIND("overige",Methode_Keuze)),"",IF(Tb_Activiteiten[[#This Row],[Afschrijvingskosten]]=1,Tb_Activiteiten[[#Headers],[Afschrijvingskosten]],""))</f>
        <v/>
      </c>
      <c r="AY1574" t="str">
        <f>IF(ISNUMBER(FIND("overige",Methode_Keuze)),"",IF(Tb_Activiteiten[[#This Row],[Vergoeding]]=1,Tb_Activiteiten[[#Headers],[Vergoeding]],""))</f>
        <v/>
      </c>
      <c r="AZ1574" t="str">
        <f>IF(ISNUMBER(FIND("arbeid",Methode_Keuze)),"",IF(Tb_Activiteiten[[#This Row],[Arbeidskosten - vast tarief (excl eigen arbeid)]]=1,Tb_Activiteiten[[#Headers],[Arbeidskosten - vast tarief (excl eigen arbeid)]],""))</f>
        <v/>
      </c>
      <c r="BA1574" t="str">
        <f>IF(ISNUMBER(FIND("overige",Methode_Keuze)),"",IF(Tb_Activiteiten[[#This Row],[Overige kosten]]=1,Tb_Activiteiten[[#Headers],[Overige kosten]],""))</f>
        <v/>
      </c>
    </row>
    <row r="1575" spans="15:53" x14ac:dyDescent="0.25">
      <c r="O1575" s="56"/>
      <c r="Q1575" t="str">
        <f>IFERROR(IF(VLOOKUP(Tb_Activiteiten[[#This Row],[Openstelling]],Tb_Openstelling[],2,0)=1,1,""),"")</f>
        <v/>
      </c>
      <c r="AJ1575" s="56"/>
      <c r="AK1575" t="str">
        <f>IF(ISNUMBER(FIND("arbeid",Methode_Keuze)),"",IF(ISNUMBER(FIND("arbeid",Methode_Keuze)),"",IF(Tb_Activiteiten[[#This Row],[Loonkosten]]=1,Tb_Activiteiten[[#Headers],[Loonkosten]],"")))</f>
        <v/>
      </c>
      <c r="AL1575" t="str">
        <f>IF(ISNUMBER(FIND("arbeid",Methode_Keuze)),"",IF(ISNUMBER(FIND("arbeid",Methode_Keuze)),"",IF(Tb_Activiteiten[[#This Row],[Eigen arbeid]]=1,Tb_Activiteiten[[#Headers],[Eigen arbeid]],"")))</f>
        <v/>
      </c>
      <c r="AM1575" t="str">
        <f>IF(ISNUMBER(FIND("arbeid",Methode_Keuze)),"",IF(ISNUMBER(FIND("arbeid",Methode_Keuze)),"",IF(Tb_Activiteiten[[#This Row],[Projectmedewerker]]=1,Tb_Activiteiten[[#Headers],[Projectmedewerker]],"")))</f>
        <v/>
      </c>
      <c r="AN1575" t="str">
        <f>IF(ISNUMBER(FIND("arbeid",Methode_Keuze)),"",IF(ISNUMBER(FIND("arbeid",Methode_Keuze)),"",IF(Tb_Activiteiten[[#This Row],[Landbouwer]]=1,Tb_Activiteiten[[#Headers],[Landbouwer]],"")))</f>
        <v/>
      </c>
      <c r="AO1575" t="str">
        <f>IF(ISNUMBER(FIND("arbeid",Methode_Keuze)),"",IF(ISNUMBER(FIND("arbeid",Methode_Keuze)),"",IF(Tb_Activiteiten[[#This Row],[Adviseur]]=1,Tb_Activiteiten[[#Headers],[Adviseur]],"")))</f>
        <v/>
      </c>
      <c r="AP1575" t="str">
        <f>IF(ISNUMBER(FIND("arbeid",Methode_Keuze)),"",IF(ISNUMBER(FIND("arbeid",Methode_Keuze)),"",IF(Tb_Activiteiten[[#This Row],[Projectleider/Expert]]=1,Tb_Activiteiten[[#Headers],[Projectleider/Expert]],"")))</f>
        <v/>
      </c>
      <c r="AQ1575" t="str">
        <f>IF(ISNUMBER(FIND("arbeid",Methode_Keuze)),"",IF(ISNUMBER(FIND("arbeid",Methode_Keuze)),"",IF(Tb_Activiteiten[[#This Row],[Arbeidskosten]]=1,Tb_Activiteiten[[#Headers],[Arbeidskosten]],"")))</f>
        <v/>
      </c>
      <c r="AR1575" t="str">
        <f>IF(ISNUMBER(FIND("arbeid",Methode_Keuze)),"",IF(ISNUMBER(FIND("arbeid",Methode_Keuze)),"",IF(Tb_Activiteiten[[#This Row],[Arbeidskosten op basis van IKS]]=1,Tb_Activiteiten[[#Headers],[Arbeidskosten op basis van IKS]],"")))</f>
        <v/>
      </c>
      <c r="AS1575" t="str">
        <f>IF(ISNUMBER(FIND("overige",Methode_Keuze)),"",IF(Tb_Activiteiten[[#This Row],[Kosten derden exclusief btw]]=1,Tb_Activiteiten[[#Headers],[Kosten derden exclusief btw]],""))</f>
        <v/>
      </c>
      <c r="AT1575" t="str">
        <f>IF(ISNUMBER(FIND("overige",Methode_Keuze)),"",IF(Tb_Activiteiten[[#This Row],[Niet verrekenbare btw]]=1,Tb_Activiteiten[[#Headers],[Niet verrekenbare btw]],""))</f>
        <v/>
      </c>
      <c r="AU1575" t="str">
        <f>IF(ISNUMBER(FIND("overige",Methode_Keuze)),"",IF(Tb_Activiteiten[[#This Row],[Grondkosten]]=1,Tb_Activiteiten[[#Headers],[Grondkosten]],""))</f>
        <v/>
      </c>
      <c r="AV1575" t="str">
        <f>IF(ISNUMBER(FIND("overige",Methode_Keuze)),"",IF(Tb_Activiteiten[[#This Row],[Bijdrage in natura (overige)]]=1,Tb_Activiteiten[[#Headers],[Bijdrage in natura (overige)]],""))</f>
        <v/>
      </c>
      <c r="AW1575" t="str">
        <f>IF(ISNUMBER(FIND("overige",Methode_Keuze)),"",IF(Tb_Activiteiten[[#This Row],[Bijdrage in natura (vrijwilligers)]]=1,Tb_Activiteiten[[#Headers],[Bijdrage in natura (vrijwilligers)]],""))</f>
        <v/>
      </c>
      <c r="AX1575" t="str">
        <f>IF(ISNUMBER(FIND("overige",Methode_Keuze)),"",IF(Tb_Activiteiten[[#This Row],[Afschrijvingskosten]]=1,Tb_Activiteiten[[#Headers],[Afschrijvingskosten]],""))</f>
        <v/>
      </c>
      <c r="AY1575" t="str">
        <f>IF(ISNUMBER(FIND("overige",Methode_Keuze)),"",IF(Tb_Activiteiten[[#This Row],[Vergoeding]]=1,Tb_Activiteiten[[#Headers],[Vergoeding]],""))</f>
        <v/>
      </c>
      <c r="AZ1575" t="str">
        <f>IF(ISNUMBER(FIND("arbeid",Methode_Keuze)),"",IF(Tb_Activiteiten[[#This Row],[Arbeidskosten - vast tarief (excl eigen arbeid)]]=1,Tb_Activiteiten[[#Headers],[Arbeidskosten - vast tarief (excl eigen arbeid)]],""))</f>
        <v/>
      </c>
      <c r="BA1575" t="str">
        <f>IF(ISNUMBER(FIND("overige",Methode_Keuze)),"",IF(Tb_Activiteiten[[#This Row],[Overige kosten]]=1,Tb_Activiteiten[[#Headers],[Overige kosten]],""))</f>
        <v/>
      </c>
    </row>
    <row r="1576" spans="15:53" x14ac:dyDescent="0.25">
      <c r="O1576" s="56"/>
      <c r="Q1576" t="str">
        <f>IFERROR(IF(VLOOKUP(Tb_Activiteiten[[#This Row],[Openstelling]],Tb_Openstelling[],2,0)=1,1,""),"")</f>
        <v/>
      </c>
      <c r="AJ1576" s="56"/>
      <c r="AK1576" t="str">
        <f>IF(ISNUMBER(FIND("arbeid",Methode_Keuze)),"",IF(ISNUMBER(FIND("arbeid",Methode_Keuze)),"",IF(Tb_Activiteiten[[#This Row],[Loonkosten]]=1,Tb_Activiteiten[[#Headers],[Loonkosten]],"")))</f>
        <v/>
      </c>
      <c r="AL1576" t="str">
        <f>IF(ISNUMBER(FIND("arbeid",Methode_Keuze)),"",IF(ISNUMBER(FIND("arbeid",Methode_Keuze)),"",IF(Tb_Activiteiten[[#This Row],[Eigen arbeid]]=1,Tb_Activiteiten[[#Headers],[Eigen arbeid]],"")))</f>
        <v/>
      </c>
      <c r="AM1576" t="str">
        <f>IF(ISNUMBER(FIND("arbeid",Methode_Keuze)),"",IF(ISNUMBER(FIND("arbeid",Methode_Keuze)),"",IF(Tb_Activiteiten[[#This Row],[Projectmedewerker]]=1,Tb_Activiteiten[[#Headers],[Projectmedewerker]],"")))</f>
        <v/>
      </c>
      <c r="AN1576" t="str">
        <f>IF(ISNUMBER(FIND("arbeid",Methode_Keuze)),"",IF(ISNUMBER(FIND("arbeid",Methode_Keuze)),"",IF(Tb_Activiteiten[[#This Row],[Landbouwer]]=1,Tb_Activiteiten[[#Headers],[Landbouwer]],"")))</f>
        <v/>
      </c>
      <c r="AO1576" t="str">
        <f>IF(ISNUMBER(FIND("arbeid",Methode_Keuze)),"",IF(ISNUMBER(FIND("arbeid",Methode_Keuze)),"",IF(Tb_Activiteiten[[#This Row],[Adviseur]]=1,Tb_Activiteiten[[#Headers],[Adviseur]],"")))</f>
        <v/>
      </c>
      <c r="AP1576" t="str">
        <f>IF(ISNUMBER(FIND("arbeid",Methode_Keuze)),"",IF(ISNUMBER(FIND("arbeid",Methode_Keuze)),"",IF(Tb_Activiteiten[[#This Row],[Projectleider/Expert]]=1,Tb_Activiteiten[[#Headers],[Projectleider/Expert]],"")))</f>
        <v/>
      </c>
      <c r="AQ1576" t="str">
        <f>IF(ISNUMBER(FIND("arbeid",Methode_Keuze)),"",IF(ISNUMBER(FIND("arbeid",Methode_Keuze)),"",IF(Tb_Activiteiten[[#This Row],[Arbeidskosten]]=1,Tb_Activiteiten[[#Headers],[Arbeidskosten]],"")))</f>
        <v/>
      </c>
      <c r="AR1576" t="str">
        <f>IF(ISNUMBER(FIND("arbeid",Methode_Keuze)),"",IF(ISNUMBER(FIND("arbeid",Methode_Keuze)),"",IF(Tb_Activiteiten[[#This Row],[Arbeidskosten op basis van IKS]]=1,Tb_Activiteiten[[#Headers],[Arbeidskosten op basis van IKS]],"")))</f>
        <v/>
      </c>
      <c r="AS1576" t="str">
        <f>IF(ISNUMBER(FIND("overige",Methode_Keuze)),"",IF(Tb_Activiteiten[[#This Row],[Kosten derden exclusief btw]]=1,Tb_Activiteiten[[#Headers],[Kosten derden exclusief btw]],""))</f>
        <v/>
      </c>
      <c r="AT1576" t="str">
        <f>IF(ISNUMBER(FIND("overige",Methode_Keuze)),"",IF(Tb_Activiteiten[[#This Row],[Niet verrekenbare btw]]=1,Tb_Activiteiten[[#Headers],[Niet verrekenbare btw]],""))</f>
        <v/>
      </c>
      <c r="AU1576" t="str">
        <f>IF(ISNUMBER(FIND("overige",Methode_Keuze)),"",IF(Tb_Activiteiten[[#This Row],[Grondkosten]]=1,Tb_Activiteiten[[#Headers],[Grondkosten]],""))</f>
        <v/>
      </c>
      <c r="AV1576" t="str">
        <f>IF(ISNUMBER(FIND("overige",Methode_Keuze)),"",IF(Tb_Activiteiten[[#This Row],[Bijdrage in natura (overige)]]=1,Tb_Activiteiten[[#Headers],[Bijdrage in natura (overige)]],""))</f>
        <v/>
      </c>
      <c r="AW1576" t="str">
        <f>IF(ISNUMBER(FIND("overige",Methode_Keuze)),"",IF(Tb_Activiteiten[[#This Row],[Bijdrage in natura (vrijwilligers)]]=1,Tb_Activiteiten[[#Headers],[Bijdrage in natura (vrijwilligers)]],""))</f>
        <v/>
      </c>
      <c r="AX1576" t="str">
        <f>IF(ISNUMBER(FIND("overige",Methode_Keuze)),"",IF(Tb_Activiteiten[[#This Row],[Afschrijvingskosten]]=1,Tb_Activiteiten[[#Headers],[Afschrijvingskosten]],""))</f>
        <v/>
      </c>
      <c r="AY1576" t="str">
        <f>IF(ISNUMBER(FIND("overige",Methode_Keuze)),"",IF(Tb_Activiteiten[[#This Row],[Vergoeding]]=1,Tb_Activiteiten[[#Headers],[Vergoeding]],""))</f>
        <v/>
      </c>
      <c r="AZ1576" t="str">
        <f>IF(ISNUMBER(FIND("arbeid",Methode_Keuze)),"",IF(Tb_Activiteiten[[#This Row],[Arbeidskosten - vast tarief (excl eigen arbeid)]]=1,Tb_Activiteiten[[#Headers],[Arbeidskosten - vast tarief (excl eigen arbeid)]],""))</f>
        <v/>
      </c>
      <c r="BA1576" t="str">
        <f>IF(ISNUMBER(FIND("overige",Methode_Keuze)),"",IF(Tb_Activiteiten[[#This Row],[Overige kosten]]=1,Tb_Activiteiten[[#Headers],[Overige kosten]],""))</f>
        <v/>
      </c>
    </row>
    <row r="1577" spans="15:53" x14ac:dyDescent="0.25">
      <c r="O1577" s="56"/>
      <c r="Q1577" t="str">
        <f>IFERROR(IF(VLOOKUP(Tb_Activiteiten[[#This Row],[Openstelling]],Tb_Openstelling[],2,0)=1,1,""),"")</f>
        <v/>
      </c>
      <c r="AJ1577" s="56"/>
      <c r="AK1577" t="str">
        <f>IF(ISNUMBER(FIND("arbeid",Methode_Keuze)),"",IF(ISNUMBER(FIND("arbeid",Methode_Keuze)),"",IF(Tb_Activiteiten[[#This Row],[Loonkosten]]=1,Tb_Activiteiten[[#Headers],[Loonkosten]],"")))</f>
        <v/>
      </c>
      <c r="AL1577" t="str">
        <f>IF(ISNUMBER(FIND("arbeid",Methode_Keuze)),"",IF(ISNUMBER(FIND("arbeid",Methode_Keuze)),"",IF(Tb_Activiteiten[[#This Row],[Eigen arbeid]]=1,Tb_Activiteiten[[#Headers],[Eigen arbeid]],"")))</f>
        <v/>
      </c>
      <c r="AM1577" t="str">
        <f>IF(ISNUMBER(FIND("arbeid",Methode_Keuze)),"",IF(ISNUMBER(FIND("arbeid",Methode_Keuze)),"",IF(Tb_Activiteiten[[#This Row],[Projectmedewerker]]=1,Tb_Activiteiten[[#Headers],[Projectmedewerker]],"")))</f>
        <v/>
      </c>
      <c r="AN1577" t="str">
        <f>IF(ISNUMBER(FIND("arbeid",Methode_Keuze)),"",IF(ISNUMBER(FIND("arbeid",Methode_Keuze)),"",IF(Tb_Activiteiten[[#This Row],[Landbouwer]]=1,Tb_Activiteiten[[#Headers],[Landbouwer]],"")))</f>
        <v/>
      </c>
      <c r="AO1577" t="str">
        <f>IF(ISNUMBER(FIND("arbeid",Methode_Keuze)),"",IF(ISNUMBER(FIND("arbeid",Methode_Keuze)),"",IF(Tb_Activiteiten[[#This Row],[Adviseur]]=1,Tb_Activiteiten[[#Headers],[Adviseur]],"")))</f>
        <v/>
      </c>
      <c r="AP1577" t="str">
        <f>IF(ISNUMBER(FIND("arbeid",Methode_Keuze)),"",IF(ISNUMBER(FIND("arbeid",Methode_Keuze)),"",IF(Tb_Activiteiten[[#This Row],[Projectleider/Expert]]=1,Tb_Activiteiten[[#Headers],[Projectleider/Expert]],"")))</f>
        <v/>
      </c>
      <c r="AQ1577" t="str">
        <f>IF(ISNUMBER(FIND("arbeid",Methode_Keuze)),"",IF(ISNUMBER(FIND("arbeid",Methode_Keuze)),"",IF(Tb_Activiteiten[[#This Row],[Arbeidskosten]]=1,Tb_Activiteiten[[#Headers],[Arbeidskosten]],"")))</f>
        <v/>
      </c>
      <c r="AR1577" t="str">
        <f>IF(ISNUMBER(FIND("arbeid",Methode_Keuze)),"",IF(ISNUMBER(FIND("arbeid",Methode_Keuze)),"",IF(Tb_Activiteiten[[#This Row],[Arbeidskosten op basis van IKS]]=1,Tb_Activiteiten[[#Headers],[Arbeidskosten op basis van IKS]],"")))</f>
        <v/>
      </c>
      <c r="AS1577" t="str">
        <f>IF(ISNUMBER(FIND("overige",Methode_Keuze)),"",IF(Tb_Activiteiten[[#This Row],[Kosten derden exclusief btw]]=1,Tb_Activiteiten[[#Headers],[Kosten derden exclusief btw]],""))</f>
        <v/>
      </c>
      <c r="AT1577" t="str">
        <f>IF(ISNUMBER(FIND("overige",Methode_Keuze)),"",IF(Tb_Activiteiten[[#This Row],[Niet verrekenbare btw]]=1,Tb_Activiteiten[[#Headers],[Niet verrekenbare btw]],""))</f>
        <v/>
      </c>
      <c r="AU1577" t="str">
        <f>IF(ISNUMBER(FIND("overige",Methode_Keuze)),"",IF(Tb_Activiteiten[[#This Row],[Grondkosten]]=1,Tb_Activiteiten[[#Headers],[Grondkosten]],""))</f>
        <v/>
      </c>
      <c r="AV1577" t="str">
        <f>IF(ISNUMBER(FIND("overige",Methode_Keuze)),"",IF(Tb_Activiteiten[[#This Row],[Bijdrage in natura (overige)]]=1,Tb_Activiteiten[[#Headers],[Bijdrage in natura (overige)]],""))</f>
        <v/>
      </c>
      <c r="AW1577" t="str">
        <f>IF(ISNUMBER(FIND("overige",Methode_Keuze)),"",IF(Tb_Activiteiten[[#This Row],[Bijdrage in natura (vrijwilligers)]]=1,Tb_Activiteiten[[#Headers],[Bijdrage in natura (vrijwilligers)]],""))</f>
        <v/>
      </c>
      <c r="AX1577" t="str">
        <f>IF(ISNUMBER(FIND("overige",Methode_Keuze)),"",IF(Tb_Activiteiten[[#This Row],[Afschrijvingskosten]]=1,Tb_Activiteiten[[#Headers],[Afschrijvingskosten]],""))</f>
        <v/>
      </c>
      <c r="AY1577" t="str">
        <f>IF(ISNUMBER(FIND("overige",Methode_Keuze)),"",IF(Tb_Activiteiten[[#This Row],[Vergoeding]]=1,Tb_Activiteiten[[#Headers],[Vergoeding]],""))</f>
        <v/>
      </c>
      <c r="AZ1577" t="str">
        <f>IF(ISNUMBER(FIND("arbeid",Methode_Keuze)),"",IF(Tb_Activiteiten[[#This Row],[Arbeidskosten - vast tarief (excl eigen arbeid)]]=1,Tb_Activiteiten[[#Headers],[Arbeidskosten - vast tarief (excl eigen arbeid)]],""))</f>
        <v/>
      </c>
      <c r="BA1577" t="str">
        <f>IF(ISNUMBER(FIND("overige",Methode_Keuze)),"",IF(Tb_Activiteiten[[#This Row],[Overige kosten]]=1,Tb_Activiteiten[[#Headers],[Overige kosten]],""))</f>
        <v/>
      </c>
    </row>
    <row r="1578" spans="15:53" x14ac:dyDescent="0.25">
      <c r="O1578" s="56"/>
      <c r="Q1578" t="str">
        <f>IFERROR(IF(VLOOKUP(Tb_Activiteiten[[#This Row],[Openstelling]],Tb_Openstelling[],2,0)=1,1,""),"")</f>
        <v/>
      </c>
      <c r="AJ1578" s="56"/>
      <c r="AK1578" t="str">
        <f>IF(ISNUMBER(FIND("arbeid",Methode_Keuze)),"",IF(ISNUMBER(FIND("arbeid",Methode_Keuze)),"",IF(Tb_Activiteiten[[#This Row],[Loonkosten]]=1,Tb_Activiteiten[[#Headers],[Loonkosten]],"")))</f>
        <v/>
      </c>
      <c r="AL1578" t="str">
        <f>IF(ISNUMBER(FIND("arbeid",Methode_Keuze)),"",IF(ISNUMBER(FIND("arbeid",Methode_Keuze)),"",IF(Tb_Activiteiten[[#This Row],[Eigen arbeid]]=1,Tb_Activiteiten[[#Headers],[Eigen arbeid]],"")))</f>
        <v/>
      </c>
      <c r="AM1578" t="str">
        <f>IF(ISNUMBER(FIND("arbeid",Methode_Keuze)),"",IF(ISNUMBER(FIND("arbeid",Methode_Keuze)),"",IF(Tb_Activiteiten[[#This Row],[Projectmedewerker]]=1,Tb_Activiteiten[[#Headers],[Projectmedewerker]],"")))</f>
        <v/>
      </c>
      <c r="AN1578" t="str">
        <f>IF(ISNUMBER(FIND("arbeid",Methode_Keuze)),"",IF(ISNUMBER(FIND("arbeid",Methode_Keuze)),"",IF(Tb_Activiteiten[[#This Row],[Landbouwer]]=1,Tb_Activiteiten[[#Headers],[Landbouwer]],"")))</f>
        <v/>
      </c>
      <c r="AO1578" t="str">
        <f>IF(ISNUMBER(FIND("arbeid",Methode_Keuze)),"",IF(ISNUMBER(FIND("arbeid",Methode_Keuze)),"",IF(Tb_Activiteiten[[#This Row],[Adviseur]]=1,Tb_Activiteiten[[#Headers],[Adviseur]],"")))</f>
        <v/>
      </c>
      <c r="AP1578" t="str">
        <f>IF(ISNUMBER(FIND("arbeid",Methode_Keuze)),"",IF(ISNUMBER(FIND("arbeid",Methode_Keuze)),"",IF(Tb_Activiteiten[[#This Row],[Projectleider/Expert]]=1,Tb_Activiteiten[[#Headers],[Projectleider/Expert]],"")))</f>
        <v/>
      </c>
      <c r="AQ1578" t="str">
        <f>IF(ISNUMBER(FIND("arbeid",Methode_Keuze)),"",IF(ISNUMBER(FIND("arbeid",Methode_Keuze)),"",IF(Tb_Activiteiten[[#This Row],[Arbeidskosten]]=1,Tb_Activiteiten[[#Headers],[Arbeidskosten]],"")))</f>
        <v/>
      </c>
      <c r="AR1578" t="str">
        <f>IF(ISNUMBER(FIND("arbeid",Methode_Keuze)),"",IF(ISNUMBER(FIND("arbeid",Methode_Keuze)),"",IF(Tb_Activiteiten[[#This Row],[Arbeidskosten op basis van IKS]]=1,Tb_Activiteiten[[#Headers],[Arbeidskosten op basis van IKS]],"")))</f>
        <v/>
      </c>
      <c r="AS1578" t="str">
        <f>IF(ISNUMBER(FIND("overige",Methode_Keuze)),"",IF(Tb_Activiteiten[[#This Row],[Kosten derden exclusief btw]]=1,Tb_Activiteiten[[#Headers],[Kosten derden exclusief btw]],""))</f>
        <v/>
      </c>
      <c r="AT1578" t="str">
        <f>IF(ISNUMBER(FIND("overige",Methode_Keuze)),"",IF(Tb_Activiteiten[[#This Row],[Niet verrekenbare btw]]=1,Tb_Activiteiten[[#Headers],[Niet verrekenbare btw]],""))</f>
        <v/>
      </c>
      <c r="AU1578" t="str">
        <f>IF(ISNUMBER(FIND("overige",Methode_Keuze)),"",IF(Tb_Activiteiten[[#This Row],[Grondkosten]]=1,Tb_Activiteiten[[#Headers],[Grondkosten]],""))</f>
        <v/>
      </c>
      <c r="AV1578" t="str">
        <f>IF(ISNUMBER(FIND("overige",Methode_Keuze)),"",IF(Tb_Activiteiten[[#This Row],[Bijdrage in natura (overige)]]=1,Tb_Activiteiten[[#Headers],[Bijdrage in natura (overige)]],""))</f>
        <v/>
      </c>
      <c r="AW1578" t="str">
        <f>IF(ISNUMBER(FIND("overige",Methode_Keuze)),"",IF(Tb_Activiteiten[[#This Row],[Bijdrage in natura (vrijwilligers)]]=1,Tb_Activiteiten[[#Headers],[Bijdrage in natura (vrijwilligers)]],""))</f>
        <v/>
      </c>
      <c r="AX1578" t="str">
        <f>IF(ISNUMBER(FIND("overige",Methode_Keuze)),"",IF(Tb_Activiteiten[[#This Row],[Afschrijvingskosten]]=1,Tb_Activiteiten[[#Headers],[Afschrijvingskosten]],""))</f>
        <v/>
      </c>
      <c r="AY1578" t="str">
        <f>IF(ISNUMBER(FIND("overige",Methode_Keuze)),"",IF(Tb_Activiteiten[[#This Row],[Vergoeding]]=1,Tb_Activiteiten[[#Headers],[Vergoeding]],""))</f>
        <v/>
      </c>
      <c r="AZ1578" t="str">
        <f>IF(ISNUMBER(FIND("arbeid",Methode_Keuze)),"",IF(Tb_Activiteiten[[#This Row],[Arbeidskosten - vast tarief (excl eigen arbeid)]]=1,Tb_Activiteiten[[#Headers],[Arbeidskosten - vast tarief (excl eigen arbeid)]],""))</f>
        <v/>
      </c>
      <c r="BA1578" t="str">
        <f>IF(ISNUMBER(FIND("overige",Methode_Keuze)),"",IF(Tb_Activiteiten[[#This Row],[Overige kosten]]=1,Tb_Activiteiten[[#Headers],[Overige kosten]],""))</f>
        <v/>
      </c>
    </row>
    <row r="1579" spans="15:53" x14ac:dyDescent="0.25">
      <c r="O1579" s="56"/>
      <c r="Q1579" t="str">
        <f>IFERROR(IF(VLOOKUP(Tb_Activiteiten[[#This Row],[Openstelling]],Tb_Openstelling[],2,0)=1,1,""),"")</f>
        <v/>
      </c>
      <c r="AJ1579" s="56"/>
      <c r="AK1579" t="str">
        <f>IF(ISNUMBER(FIND("arbeid",Methode_Keuze)),"",IF(ISNUMBER(FIND("arbeid",Methode_Keuze)),"",IF(Tb_Activiteiten[[#This Row],[Loonkosten]]=1,Tb_Activiteiten[[#Headers],[Loonkosten]],"")))</f>
        <v/>
      </c>
      <c r="AL1579" t="str">
        <f>IF(ISNUMBER(FIND("arbeid",Methode_Keuze)),"",IF(ISNUMBER(FIND("arbeid",Methode_Keuze)),"",IF(Tb_Activiteiten[[#This Row],[Eigen arbeid]]=1,Tb_Activiteiten[[#Headers],[Eigen arbeid]],"")))</f>
        <v/>
      </c>
      <c r="AM1579" t="str">
        <f>IF(ISNUMBER(FIND("arbeid",Methode_Keuze)),"",IF(ISNUMBER(FIND("arbeid",Methode_Keuze)),"",IF(Tb_Activiteiten[[#This Row],[Projectmedewerker]]=1,Tb_Activiteiten[[#Headers],[Projectmedewerker]],"")))</f>
        <v/>
      </c>
      <c r="AN1579" t="str">
        <f>IF(ISNUMBER(FIND("arbeid",Methode_Keuze)),"",IF(ISNUMBER(FIND("arbeid",Methode_Keuze)),"",IF(Tb_Activiteiten[[#This Row],[Landbouwer]]=1,Tb_Activiteiten[[#Headers],[Landbouwer]],"")))</f>
        <v/>
      </c>
      <c r="AO1579" t="str">
        <f>IF(ISNUMBER(FIND("arbeid",Methode_Keuze)),"",IF(ISNUMBER(FIND("arbeid",Methode_Keuze)),"",IF(Tb_Activiteiten[[#This Row],[Adviseur]]=1,Tb_Activiteiten[[#Headers],[Adviseur]],"")))</f>
        <v/>
      </c>
      <c r="AP1579" t="str">
        <f>IF(ISNUMBER(FIND("arbeid",Methode_Keuze)),"",IF(ISNUMBER(FIND("arbeid",Methode_Keuze)),"",IF(Tb_Activiteiten[[#This Row],[Projectleider/Expert]]=1,Tb_Activiteiten[[#Headers],[Projectleider/Expert]],"")))</f>
        <v/>
      </c>
      <c r="AQ1579" t="str">
        <f>IF(ISNUMBER(FIND("arbeid",Methode_Keuze)),"",IF(ISNUMBER(FIND("arbeid",Methode_Keuze)),"",IF(Tb_Activiteiten[[#This Row],[Arbeidskosten]]=1,Tb_Activiteiten[[#Headers],[Arbeidskosten]],"")))</f>
        <v/>
      </c>
      <c r="AR1579" t="str">
        <f>IF(ISNUMBER(FIND("arbeid",Methode_Keuze)),"",IF(ISNUMBER(FIND("arbeid",Methode_Keuze)),"",IF(Tb_Activiteiten[[#This Row],[Arbeidskosten op basis van IKS]]=1,Tb_Activiteiten[[#Headers],[Arbeidskosten op basis van IKS]],"")))</f>
        <v/>
      </c>
      <c r="AS1579" t="str">
        <f>IF(ISNUMBER(FIND("overige",Methode_Keuze)),"",IF(Tb_Activiteiten[[#This Row],[Kosten derden exclusief btw]]=1,Tb_Activiteiten[[#Headers],[Kosten derden exclusief btw]],""))</f>
        <v/>
      </c>
      <c r="AT1579" t="str">
        <f>IF(ISNUMBER(FIND("overige",Methode_Keuze)),"",IF(Tb_Activiteiten[[#This Row],[Niet verrekenbare btw]]=1,Tb_Activiteiten[[#Headers],[Niet verrekenbare btw]],""))</f>
        <v/>
      </c>
      <c r="AU1579" t="str">
        <f>IF(ISNUMBER(FIND("overige",Methode_Keuze)),"",IF(Tb_Activiteiten[[#This Row],[Grondkosten]]=1,Tb_Activiteiten[[#Headers],[Grondkosten]],""))</f>
        <v/>
      </c>
      <c r="AV1579" t="str">
        <f>IF(ISNUMBER(FIND("overige",Methode_Keuze)),"",IF(Tb_Activiteiten[[#This Row],[Bijdrage in natura (overige)]]=1,Tb_Activiteiten[[#Headers],[Bijdrage in natura (overige)]],""))</f>
        <v/>
      </c>
      <c r="AW1579" t="str">
        <f>IF(ISNUMBER(FIND("overige",Methode_Keuze)),"",IF(Tb_Activiteiten[[#This Row],[Bijdrage in natura (vrijwilligers)]]=1,Tb_Activiteiten[[#Headers],[Bijdrage in natura (vrijwilligers)]],""))</f>
        <v/>
      </c>
      <c r="AX1579" t="str">
        <f>IF(ISNUMBER(FIND("overige",Methode_Keuze)),"",IF(Tb_Activiteiten[[#This Row],[Afschrijvingskosten]]=1,Tb_Activiteiten[[#Headers],[Afschrijvingskosten]],""))</f>
        <v/>
      </c>
      <c r="AY1579" t="str">
        <f>IF(ISNUMBER(FIND("overige",Methode_Keuze)),"",IF(Tb_Activiteiten[[#This Row],[Vergoeding]]=1,Tb_Activiteiten[[#Headers],[Vergoeding]],""))</f>
        <v/>
      </c>
      <c r="AZ1579" t="str">
        <f>IF(ISNUMBER(FIND("arbeid",Methode_Keuze)),"",IF(Tb_Activiteiten[[#This Row],[Arbeidskosten - vast tarief (excl eigen arbeid)]]=1,Tb_Activiteiten[[#Headers],[Arbeidskosten - vast tarief (excl eigen arbeid)]],""))</f>
        <v/>
      </c>
      <c r="BA1579" t="str">
        <f>IF(ISNUMBER(FIND("overige",Methode_Keuze)),"",IF(Tb_Activiteiten[[#This Row],[Overige kosten]]=1,Tb_Activiteiten[[#Headers],[Overige kosten]],""))</f>
        <v/>
      </c>
    </row>
    <row r="1580" spans="15:53" x14ac:dyDescent="0.25">
      <c r="O1580" s="56"/>
      <c r="Q1580" t="str">
        <f>IFERROR(IF(VLOOKUP(Tb_Activiteiten[[#This Row],[Openstelling]],Tb_Openstelling[],2,0)=1,1,""),"")</f>
        <v/>
      </c>
      <c r="AJ1580" s="56"/>
      <c r="AK1580" t="str">
        <f>IF(ISNUMBER(FIND("arbeid",Methode_Keuze)),"",IF(ISNUMBER(FIND("arbeid",Methode_Keuze)),"",IF(Tb_Activiteiten[[#This Row],[Loonkosten]]=1,Tb_Activiteiten[[#Headers],[Loonkosten]],"")))</f>
        <v/>
      </c>
      <c r="AL1580" t="str">
        <f>IF(ISNUMBER(FIND("arbeid",Methode_Keuze)),"",IF(ISNUMBER(FIND("arbeid",Methode_Keuze)),"",IF(Tb_Activiteiten[[#This Row],[Eigen arbeid]]=1,Tb_Activiteiten[[#Headers],[Eigen arbeid]],"")))</f>
        <v/>
      </c>
      <c r="AM1580" t="str">
        <f>IF(ISNUMBER(FIND("arbeid",Methode_Keuze)),"",IF(ISNUMBER(FIND("arbeid",Methode_Keuze)),"",IF(Tb_Activiteiten[[#This Row],[Projectmedewerker]]=1,Tb_Activiteiten[[#Headers],[Projectmedewerker]],"")))</f>
        <v/>
      </c>
      <c r="AN1580" t="str">
        <f>IF(ISNUMBER(FIND("arbeid",Methode_Keuze)),"",IF(ISNUMBER(FIND("arbeid",Methode_Keuze)),"",IF(Tb_Activiteiten[[#This Row],[Landbouwer]]=1,Tb_Activiteiten[[#Headers],[Landbouwer]],"")))</f>
        <v/>
      </c>
      <c r="AO1580" t="str">
        <f>IF(ISNUMBER(FIND("arbeid",Methode_Keuze)),"",IF(ISNUMBER(FIND("arbeid",Methode_Keuze)),"",IF(Tb_Activiteiten[[#This Row],[Adviseur]]=1,Tb_Activiteiten[[#Headers],[Adviseur]],"")))</f>
        <v/>
      </c>
      <c r="AP1580" t="str">
        <f>IF(ISNUMBER(FIND("arbeid",Methode_Keuze)),"",IF(ISNUMBER(FIND("arbeid",Methode_Keuze)),"",IF(Tb_Activiteiten[[#This Row],[Projectleider/Expert]]=1,Tb_Activiteiten[[#Headers],[Projectleider/Expert]],"")))</f>
        <v/>
      </c>
      <c r="AQ1580" t="str">
        <f>IF(ISNUMBER(FIND("arbeid",Methode_Keuze)),"",IF(ISNUMBER(FIND("arbeid",Methode_Keuze)),"",IF(Tb_Activiteiten[[#This Row],[Arbeidskosten]]=1,Tb_Activiteiten[[#Headers],[Arbeidskosten]],"")))</f>
        <v/>
      </c>
      <c r="AR1580" t="str">
        <f>IF(ISNUMBER(FIND("arbeid",Methode_Keuze)),"",IF(ISNUMBER(FIND("arbeid",Methode_Keuze)),"",IF(Tb_Activiteiten[[#This Row],[Arbeidskosten op basis van IKS]]=1,Tb_Activiteiten[[#Headers],[Arbeidskosten op basis van IKS]],"")))</f>
        <v/>
      </c>
      <c r="AS1580" t="str">
        <f>IF(ISNUMBER(FIND("overige",Methode_Keuze)),"",IF(Tb_Activiteiten[[#This Row],[Kosten derden exclusief btw]]=1,Tb_Activiteiten[[#Headers],[Kosten derden exclusief btw]],""))</f>
        <v/>
      </c>
      <c r="AT1580" t="str">
        <f>IF(ISNUMBER(FIND("overige",Methode_Keuze)),"",IF(Tb_Activiteiten[[#This Row],[Niet verrekenbare btw]]=1,Tb_Activiteiten[[#Headers],[Niet verrekenbare btw]],""))</f>
        <v/>
      </c>
      <c r="AU1580" t="str">
        <f>IF(ISNUMBER(FIND("overige",Methode_Keuze)),"",IF(Tb_Activiteiten[[#This Row],[Grondkosten]]=1,Tb_Activiteiten[[#Headers],[Grondkosten]],""))</f>
        <v/>
      </c>
      <c r="AV1580" t="str">
        <f>IF(ISNUMBER(FIND("overige",Methode_Keuze)),"",IF(Tb_Activiteiten[[#This Row],[Bijdrage in natura (overige)]]=1,Tb_Activiteiten[[#Headers],[Bijdrage in natura (overige)]],""))</f>
        <v/>
      </c>
      <c r="AW1580" t="str">
        <f>IF(ISNUMBER(FIND("overige",Methode_Keuze)),"",IF(Tb_Activiteiten[[#This Row],[Bijdrage in natura (vrijwilligers)]]=1,Tb_Activiteiten[[#Headers],[Bijdrage in natura (vrijwilligers)]],""))</f>
        <v/>
      </c>
      <c r="AX1580" t="str">
        <f>IF(ISNUMBER(FIND("overige",Methode_Keuze)),"",IF(Tb_Activiteiten[[#This Row],[Afschrijvingskosten]]=1,Tb_Activiteiten[[#Headers],[Afschrijvingskosten]],""))</f>
        <v/>
      </c>
      <c r="AY1580" t="str">
        <f>IF(ISNUMBER(FIND("overige",Methode_Keuze)),"",IF(Tb_Activiteiten[[#This Row],[Vergoeding]]=1,Tb_Activiteiten[[#Headers],[Vergoeding]],""))</f>
        <v/>
      </c>
      <c r="AZ1580" t="str">
        <f>IF(ISNUMBER(FIND("arbeid",Methode_Keuze)),"",IF(Tb_Activiteiten[[#This Row],[Arbeidskosten - vast tarief (excl eigen arbeid)]]=1,Tb_Activiteiten[[#Headers],[Arbeidskosten - vast tarief (excl eigen arbeid)]],""))</f>
        <v/>
      </c>
      <c r="BA1580" t="str">
        <f>IF(ISNUMBER(FIND("overige",Methode_Keuze)),"",IF(Tb_Activiteiten[[#This Row],[Overige kosten]]=1,Tb_Activiteiten[[#Headers],[Overige kosten]],""))</f>
        <v/>
      </c>
    </row>
    <row r="1581" spans="15:53" x14ac:dyDescent="0.25">
      <c r="O1581" s="56"/>
      <c r="Q1581" t="str">
        <f>IFERROR(IF(VLOOKUP(Tb_Activiteiten[[#This Row],[Openstelling]],Tb_Openstelling[],2,0)=1,1,""),"")</f>
        <v/>
      </c>
      <c r="AJ1581" s="56"/>
      <c r="AK1581" t="str">
        <f>IF(ISNUMBER(FIND("arbeid",Methode_Keuze)),"",IF(ISNUMBER(FIND("arbeid",Methode_Keuze)),"",IF(Tb_Activiteiten[[#This Row],[Loonkosten]]=1,Tb_Activiteiten[[#Headers],[Loonkosten]],"")))</f>
        <v/>
      </c>
      <c r="AL1581" t="str">
        <f>IF(ISNUMBER(FIND("arbeid",Methode_Keuze)),"",IF(ISNUMBER(FIND("arbeid",Methode_Keuze)),"",IF(Tb_Activiteiten[[#This Row],[Eigen arbeid]]=1,Tb_Activiteiten[[#Headers],[Eigen arbeid]],"")))</f>
        <v/>
      </c>
      <c r="AM1581" t="str">
        <f>IF(ISNUMBER(FIND("arbeid",Methode_Keuze)),"",IF(ISNUMBER(FIND("arbeid",Methode_Keuze)),"",IF(Tb_Activiteiten[[#This Row],[Projectmedewerker]]=1,Tb_Activiteiten[[#Headers],[Projectmedewerker]],"")))</f>
        <v/>
      </c>
      <c r="AN1581" t="str">
        <f>IF(ISNUMBER(FIND("arbeid",Methode_Keuze)),"",IF(ISNUMBER(FIND("arbeid",Methode_Keuze)),"",IF(Tb_Activiteiten[[#This Row],[Landbouwer]]=1,Tb_Activiteiten[[#Headers],[Landbouwer]],"")))</f>
        <v/>
      </c>
      <c r="AO1581" t="str">
        <f>IF(ISNUMBER(FIND("arbeid",Methode_Keuze)),"",IF(ISNUMBER(FIND("arbeid",Methode_Keuze)),"",IF(Tb_Activiteiten[[#This Row],[Adviseur]]=1,Tb_Activiteiten[[#Headers],[Adviseur]],"")))</f>
        <v/>
      </c>
      <c r="AP1581" t="str">
        <f>IF(ISNUMBER(FIND("arbeid",Methode_Keuze)),"",IF(ISNUMBER(FIND("arbeid",Methode_Keuze)),"",IF(Tb_Activiteiten[[#This Row],[Projectleider/Expert]]=1,Tb_Activiteiten[[#Headers],[Projectleider/Expert]],"")))</f>
        <v/>
      </c>
      <c r="AQ1581" t="str">
        <f>IF(ISNUMBER(FIND("arbeid",Methode_Keuze)),"",IF(ISNUMBER(FIND("arbeid",Methode_Keuze)),"",IF(Tb_Activiteiten[[#This Row],[Arbeidskosten]]=1,Tb_Activiteiten[[#Headers],[Arbeidskosten]],"")))</f>
        <v/>
      </c>
      <c r="AR1581" t="str">
        <f>IF(ISNUMBER(FIND("arbeid",Methode_Keuze)),"",IF(ISNUMBER(FIND("arbeid",Methode_Keuze)),"",IF(Tb_Activiteiten[[#This Row],[Arbeidskosten op basis van IKS]]=1,Tb_Activiteiten[[#Headers],[Arbeidskosten op basis van IKS]],"")))</f>
        <v/>
      </c>
      <c r="AS1581" t="str">
        <f>IF(ISNUMBER(FIND("overige",Methode_Keuze)),"",IF(Tb_Activiteiten[[#This Row],[Kosten derden exclusief btw]]=1,Tb_Activiteiten[[#Headers],[Kosten derden exclusief btw]],""))</f>
        <v/>
      </c>
      <c r="AT1581" t="str">
        <f>IF(ISNUMBER(FIND("overige",Methode_Keuze)),"",IF(Tb_Activiteiten[[#This Row],[Niet verrekenbare btw]]=1,Tb_Activiteiten[[#Headers],[Niet verrekenbare btw]],""))</f>
        <v/>
      </c>
      <c r="AU1581" t="str">
        <f>IF(ISNUMBER(FIND("overige",Methode_Keuze)),"",IF(Tb_Activiteiten[[#This Row],[Grondkosten]]=1,Tb_Activiteiten[[#Headers],[Grondkosten]],""))</f>
        <v/>
      </c>
      <c r="AV1581" t="str">
        <f>IF(ISNUMBER(FIND("overige",Methode_Keuze)),"",IF(Tb_Activiteiten[[#This Row],[Bijdrage in natura (overige)]]=1,Tb_Activiteiten[[#Headers],[Bijdrage in natura (overige)]],""))</f>
        <v/>
      </c>
      <c r="AW1581" t="str">
        <f>IF(ISNUMBER(FIND("overige",Methode_Keuze)),"",IF(Tb_Activiteiten[[#This Row],[Bijdrage in natura (vrijwilligers)]]=1,Tb_Activiteiten[[#Headers],[Bijdrage in natura (vrijwilligers)]],""))</f>
        <v/>
      </c>
      <c r="AX1581" t="str">
        <f>IF(ISNUMBER(FIND("overige",Methode_Keuze)),"",IF(Tb_Activiteiten[[#This Row],[Afschrijvingskosten]]=1,Tb_Activiteiten[[#Headers],[Afschrijvingskosten]],""))</f>
        <v/>
      </c>
      <c r="AY1581" t="str">
        <f>IF(ISNUMBER(FIND("overige",Methode_Keuze)),"",IF(Tb_Activiteiten[[#This Row],[Vergoeding]]=1,Tb_Activiteiten[[#Headers],[Vergoeding]],""))</f>
        <v/>
      </c>
      <c r="AZ1581" t="str">
        <f>IF(ISNUMBER(FIND("arbeid",Methode_Keuze)),"",IF(Tb_Activiteiten[[#This Row],[Arbeidskosten - vast tarief (excl eigen arbeid)]]=1,Tb_Activiteiten[[#Headers],[Arbeidskosten - vast tarief (excl eigen arbeid)]],""))</f>
        <v/>
      </c>
      <c r="BA1581" t="str">
        <f>IF(ISNUMBER(FIND("overige",Methode_Keuze)),"",IF(Tb_Activiteiten[[#This Row],[Overige kosten]]=1,Tb_Activiteiten[[#Headers],[Overige kosten]],""))</f>
        <v/>
      </c>
    </row>
    <row r="1582" spans="15:53" x14ac:dyDescent="0.25">
      <c r="O1582" s="56"/>
      <c r="Q1582" t="str">
        <f>IFERROR(IF(VLOOKUP(Tb_Activiteiten[[#This Row],[Openstelling]],Tb_Openstelling[],2,0)=1,1,""),"")</f>
        <v/>
      </c>
      <c r="AJ1582" s="56"/>
      <c r="AK1582" t="str">
        <f>IF(ISNUMBER(FIND("arbeid",Methode_Keuze)),"",IF(ISNUMBER(FIND("arbeid",Methode_Keuze)),"",IF(Tb_Activiteiten[[#This Row],[Loonkosten]]=1,Tb_Activiteiten[[#Headers],[Loonkosten]],"")))</f>
        <v/>
      </c>
      <c r="AL1582" t="str">
        <f>IF(ISNUMBER(FIND("arbeid",Methode_Keuze)),"",IF(ISNUMBER(FIND("arbeid",Methode_Keuze)),"",IF(Tb_Activiteiten[[#This Row],[Eigen arbeid]]=1,Tb_Activiteiten[[#Headers],[Eigen arbeid]],"")))</f>
        <v/>
      </c>
      <c r="AM1582" t="str">
        <f>IF(ISNUMBER(FIND("arbeid",Methode_Keuze)),"",IF(ISNUMBER(FIND("arbeid",Methode_Keuze)),"",IF(Tb_Activiteiten[[#This Row],[Projectmedewerker]]=1,Tb_Activiteiten[[#Headers],[Projectmedewerker]],"")))</f>
        <v/>
      </c>
      <c r="AN1582" t="str">
        <f>IF(ISNUMBER(FIND("arbeid",Methode_Keuze)),"",IF(ISNUMBER(FIND("arbeid",Methode_Keuze)),"",IF(Tb_Activiteiten[[#This Row],[Landbouwer]]=1,Tb_Activiteiten[[#Headers],[Landbouwer]],"")))</f>
        <v/>
      </c>
      <c r="AO1582" t="str">
        <f>IF(ISNUMBER(FIND("arbeid",Methode_Keuze)),"",IF(ISNUMBER(FIND("arbeid",Methode_Keuze)),"",IF(Tb_Activiteiten[[#This Row],[Adviseur]]=1,Tb_Activiteiten[[#Headers],[Adviseur]],"")))</f>
        <v/>
      </c>
      <c r="AP1582" t="str">
        <f>IF(ISNUMBER(FIND("arbeid",Methode_Keuze)),"",IF(ISNUMBER(FIND("arbeid",Methode_Keuze)),"",IF(Tb_Activiteiten[[#This Row],[Projectleider/Expert]]=1,Tb_Activiteiten[[#Headers],[Projectleider/Expert]],"")))</f>
        <v/>
      </c>
      <c r="AQ1582" t="str">
        <f>IF(ISNUMBER(FIND("arbeid",Methode_Keuze)),"",IF(ISNUMBER(FIND("arbeid",Methode_Keuze)),"",IF(Tb_Activiteiten[[#This Row],[Arbeidskosten]]=1,Tb_Activiteiten[[#Headers],[Arbeidskosten]],"")))</f>
        <v/>
      </c>
      <c r="AR1582" t="str">
        <f>IF(ISNUMBER(FIND("arbeid",Methode_Keuze)),"",IF(ISNUMBER(FIND("arbeid",Methode_Keuze)),"",IF(Tb_Activiteiten[[#This Row],[Arbeidskosten op basis van IKS]]=1,Tb_Activiteiten[[#Headers],[Arbeidskosten op basis van IKS]],"")))</f>
        <v/>
      </c>
      <c r="AS1582" t="str">
        <f>IF(ISNUMBER(FIND("overige",Methode_Keuze)),"",IF(Tb_Activiteiten[[#This Row],[Kosten derden exclusief btw]]=1,Tb_Activiteiten[[#Headers],[Kosten derden exclusief btw]],""))</f>
        <v/>
      </c>
      <c r="AT1582" t="str">
        <f>IF(ISNUMBER(FIND("overige",Methode_Keuze)),"",IF(Tb_Activiteiten[[#This Row],[Niet verrekenbare btw]]=1,Tb_Activiteiten[[#Headers],[Niet verrekenbare btw]],""))</f>
        <v/>
      </c>
      <c r="AU1582" t="str">
        <f>IF(ISNUMBER(FIND("overige",Methode_Keuze)),"",IF(Tb_Activiteiten[[#This Row],[Grondkosten]]=1,Tb_Activiteiten[[#Headers],[Grondkosten]],""))</f>
        <v/>
      </c>
      <c r="AV1582" t="str">
        <f>IF(ISNUMBER(FIND("overige",Methode_Keuze)),"",IF(Tb_Activiteiten[[#This Row],[Bijdrage in natura (overige)]]=1,Tb_Activiteiten[[#Headers],[Bijdrage in natura (overige)]],""))</f>
        <v/>
      </c>
      <c r="AW1582" t="str">
        <f>IF(ISNUMBER(FIND("overige",Methode_Keuze)),"",IF(Tb_Activiteiten[[#This Row],[Bijdrage in natura (vrijwilligers)]]=1,Tb_Activiteiten[[#Headers],[Bijdrage in natura (vrijwilligers)]],""))</f>
        <v/>
      </c>
      <c r="AX1582" t="str">
        <f>IF(ISNUMBER(FIND("overige",Methode_Keuze)),"",IF(Tb_Activiteiten[[#This Row],[Afschrijvingskosten]]=1,Tb_Activiteiten[[#Headers],[Afschrijvingskosten]],""))</f>
        <v/>
      </c>
      <c r="AY1582" t="str">
        <f>IF(ISNUMBER(FIND("overige",Methode_Keuze)),"",IF(Tb_Activiteiten[[#This Row],[Vergoeding]]=1,Tb_Activiteiten[[#Headers],[Vergoeding]],""))</f>
        <v/>
      </c>
      <c r="AZ1582" t="str">
        <f>IF(ISNUMBER(FIND("arbeid",Methode_Keuze)),"",IF(Tb_Activiteiten[[#This Row],[Arbeidskosten - vast tarief (excl eigen arbeid)]]=1,Tb_Activiteiten[[#Headers],[Arbeidskosten - vast tarief (excl eigen arbeid)]],""))</f>
        <v/>
      </c>
      <c r="BA1582" t="str">
        <f>IF(ISNUMBER(FIND("overige",Methode_Keuze)),"",IF(Tb_Activiteiten[[#This Row],[Overige kosten]]=1,Tb_Activiteiten[[#Headers],[Overige kosten]],""))</f>
        <v/>
      </c>
    </row>
    <row r="1583" spans="15:53" x14ac:dyDescent="0.25">
      <c r="O1583" s="56"/>
      <c r="Q1583" t="str">
        <f>IFERROR(IF(VLOOKUP(Tb_Activiteiten[[#This Row],[Openstelling]],Tb_Openstelling[],2,0)=1,1,""),"")</f>
        <v/>
      </c>
      <c r="AJ1583" s="56"/>
      <c r="AK1583" t="str">
        <f>IF(ISNUMBER(FIND("arbeid",Methode_Keuze)),"",IF(ISNUMBER(FIND("arbeid",Methode_Keuze)),"",IF(Tb_Activiteiten[[#This Row],[Loonkosten]]=1,Tb_Activiteiten[[#Headers],[Loonkosten]],"")))</f>
        <v/>
      </c>
      <c r="AL1583" t="str">
        <f>IF(ISNUMBER(FIND("arbeid",Methode_Keuze)),"",IF(ISNUMBER(FIND("arbeid",Methode_Keuze)),"",IF(Tb_Activiteiten[[#This Row],[Eigen arbeid]]=1,Tb_Activiteiten[[#Headers],[Eigen arbeid]],"")))</f>
        <v/>
      </c>
      <c r="AM1583" t="str">
        <f>IF(ISNUMBER(FIND("arbeid",Methode_Keuze)),"",IF(ISNUMBER(FIND("arbeid",Methode_Keuze)),"",IF(Tb_Activiteiten[[#This Row],[Projectmedewerker]]=1,Tb_Activiteiten[[#Headers],[Projectmedewerker]],"")))</f>
        <v/>
      </c>
      <c r="AN1583" t="str">
        <f>IF(ISNUMBER(FIND("arbeid",Methode_Keuze)),"",IF(ISNUMBER(FIND("arbeid",Methode_Keuze)),"",IF(Tb_Activiteiten[[#This Row],[Landbouwer]]=1,Tb_Activiteiten[[#Headers],[Landbouwer]],"")))</f>
        <v/>
      </c>
      <c r="AO1583" t="str">
        <f>IF(ISNUMBER(FIND("arbeid",Methode_Keuze)),"",IF(ISNUMBER(FIND("arbeid",Methode_Keuze)),"",IF(Tb_Activiteiten[[#This Row],[Adviseur]]=1,Tb_Activiteiten[[#Headers],[Adviseur]],"")))</f>
        <v/>
      </c>
      <c r="AP1583" t="str">
        <f>IF(ISNUMBER(FIND("arbeid",Methode_Keuze)),"",IF(ISNUMBER(FIND("arbeid",Methode_Keuze)),"",IF(Tb_Activiteiten[[#This Row],[Projectleider/Expert]]=1,Tb_Activiteiten[[#Headers],[Projectleider/Expert]],"")))</f>
        <v/>
      </c>
      <c r="AQ1583" t="str">
        <f>IF(ISNUMBER(FIND("arbeid",Methode_Keuze)),"",IF(ISNUMBER(FIND("arbeid",Methode_Keuze)),"",IF(Tb_Activiteiten[[#This Row],[Arbeidskosten]]=1,Tb_Activiteiten[[#Headers],[Arbeidskosten]],"")))</f>
        <v/>
      </c>
      <c r="AR1583" t="str">
        <f>IF(ISNUMBER(FIND("arbeid",Methode_Keuze)),"",IF(ISNUMBER(FIND("arbeid",Methode_Keuze)),"",IF(Tb_Activiteiten[[#This Row],[Arbeidskosten op basis van IKS]]=1,Tb_Activiteiten[[#Headers],[Arbeidskosten op basis van IKS]],"")))</f>
        <v/>
      </c>
      <c r="AS1583" t="str">
        <f>IF(ISNUMBER(FIND("overige",Methode_Keuze)),"",IF(Tb_Activiteiten[[#This Row],[Kosten derden exclusief btw]]=1,Tb_Activiteiten[[#Headers],[Kosten derden exclusief btw]],""))</f>
        <v/>
      </c>
      <c r="AT1583" t="str">
        <f>IF(ISNUMBER(FIND("overige",Methode_Keuze)),"",IF(Tb_Activiteiten[[#This Row],[Niet verrekenbare btw]]=1,Tb_Activiteiten[[#Headers],[Niet verrekenbare btw]],""))</f>
        <v/>
      </c>
      <c r="AU1583" t="str">
        <f>IF(ISNUMBER(FIND("overige",Methode_Keuze)),"",IF(Tb_Activiteiten[[#This Row],[Grondkosten]]=1,Tb_Activiteiten[[#Headers],[Grondkosten]],""))</f>
        <v/>
      </c>
      <c r="AV1583" t="str">
        <f>IF(ISNUMBER(FIND("overige",Methode_Keuze)),"",IF(Tb_Activiteiten[[#This Row],[Bijdrage in natura (overige)]]=1,Tb_Activiteiten[[#Headers],[Bijdrage in natura (overige)]],""))</f>
        <v/>
      </c>
      <c r="AW1583" t="str">
        <f>IF(ISNUMBER(FIND("overige",Methode_Keuze)),"",IF(Tb_Activiteiten[[#This Row],[Bijdrage in natura (vrijwilligers)]]=1,Tb_Activiteiten[[#Headers],[Bijdrage in natura (vrijwilligers)]],""))</f>
        <v/>
      </c>
      <c r="AX1583" t="str">
        <f>IF(ISNUMBER(FIND("overige",Methode_Keuze)),"",IF(Tb_Activiteiten[[#This Row],[Afschrijvingskosten]]=1,Tb_Activiteiten[[#Headers],[Afschrijvingskosten]],""))</f>
        <v/>
      </c>
      <c r="AY1583" t="str">
        <f>IF(ISNUMBER(FIND("overige",Methode_Keuze)),"",IF(Tb_Activiteiten[[#This Row],[Vergoeding]]=1,Tb_Activiteiten[[#Headers],[Vergoeding]],""))</f>
        <v/>
      </c>
      <c r="AZ1583" t="str">
        <f>IF(ISNUMBER(FIND("arbeid",Methode_Keuze)),"",IF(Tb_Activiteiten[[#This Row],[Arbeidskosten - vast tarief (excl eigen arbeid)]]=1,Tb_Activiteiten[[#Headers],[Arbeidskosten - vast tarief (excl eigen arbeid)]],""))</f>
        <v/>
      </c>
      <c r="BA1583" t="str">
        <f>IF(ISNUMBER(FIND("overige",Methode_Keuze)),"",IF(Tb_Activiteiten[[#This Row],[Overige kosten]]=1,Tb_Activiteiten[[#Headers],[Overige kosten]],""))</f>
        <v/>
      </c>
    </row>
    <row r="1584" spans="15:53" x14ac:dyDescent="0.25">
      <c r="O1584" s="56"/>
      <c r="Q1584" t="str">
        <f>IFERROR(IF(VLOOKUP(Tb_Activiteiten[[#This Row],[Openstelling]],Tb_Openstelling[],2,0)=1,1,""),"")</f>
        <v/>
      </c>
      <c r="AJ1584" s="56"/>
      <c r="AK1584" t="str">
        <f>IF(ISNUMBER(FIND("arbeid",Methode_Keuze)),"",IF(ISNUMBER(FIND("arbeid",Methode_Keuze)),"",IF(Tb_Activiteiten[[#This Row],[Loonkosten]]=1,Tb_Activiteiten[[#Headers],[Loonkosten]],"")))</f>
        <v/>
      </c>
      <c r="AL1584" t="str">
        <f>IF(ISNUMBER(FIND("arbeid",Methode_Keuze)),"",IF(ISNUMBER(FIND("arbeid",Methode_Keuze)),"",IF(Tb_Activiteiten[[#This Row],[Eigen arbeid]]=1,Tb_Activiteiten[[#Headers],[Eigen arbeid]],"")))</f>
        <v/>
      </c>
      <c r="AM1584" t="str">
        <f>IF(ISNUMBER(FIND("arbeid",Methode_Keuze)),"",IF(ISNUMBER(FIND("arbeid",Methode_Keuze)),"",IF(Tb_Activiteiten[[#This Row],[Projectmedewerker]]=1,Tb_Activiteiten[[#Headers],[Projectmedewerker]],"")))</f>
        <v/>
      </c>
      <c r="AN1584" t="str">
        <f>IF(ISNUMBER(FIND("arbeid",Methode_Keuze)),"",IF(ISNUMBER(FIND("arbeid",Methode_Keuze)),"",IF(Tb_Activiteiten[[#This Row],[Landbouwer]]=1,Tb_Activiteiten[[#Headers],[Landbouwer]],"")))</f>
        <v/>
      </c>
      <c r="AO1584" t="str">
        <f>IF(ISNUMBER(FIND("arbeid",Methode_Keuze)),"",IF(ISNUMBER(FIND("arbeid",Methode_Keuze)),"",IF(Tb_Activiteiten[[#This Row],[Adviseur]]=1,Tb_Activiteiten[[#Headers],[Adviseur]],"")))</f>
        <v/>
      </c>
      <c r="AP1584" t="str">
        <f>IF(ISNUMBER(FIND("arbeid",Methode_Keuze)),"",IF(ISNUMBER(FIND("arbeid",Methode_Keuze)),"",IF(Tb_Activiteiten[[#This Row],[Projectleider/Expert]]=1,Tb_Activiteiten[[#Headers],[Projectleider/Expert]],"")))</f>
        <v/>
      </c>
      <c r="AQ1584" t="str">
        <f>IF(ISNUMBER(FIND("arbeid",Methode_Keuze)),"",IF(ISNUMBER(FIND("arbeid",Methode_Keuze)),"",IF(Tb_Activiteiten[[#This Row],[Arbeidskosten]]=1,Tb_Activiteiten[[#Headers],[Arbeidskosten]],"")))</f>
        <v/>
      </c>
      <c r="AR1584" t="str">
        <f>IF(ISNUMBER(FIND("arbeid",Methode_Keuze)),"",IF(ISNUMBER(FIND("arbeid",Methode_Keuze)),"",IF(Tb_Activiteiten[[#This Row],[Arbeidskosten op basis van IKS]]=1,Tb_Activiteiten[[#Headers],[Arbeidskosten op basis van IKS]],"")))</f>
        <v/>
      </c>
      <c r="AS1584" t="str">
        <f>IF(ISNUMBER(FIND("overige",Methode_Keuze)),"",IF(Tb_Activiteiten[[#This Row],[Kosten derden exclusief btw]]=1,Tb_Activiteiten[[#Headers],[Kosten derden exclusief btw]],""))</f>
        <v/>
      </c>
      <c r="AT1584" t="str">
        <f>IF(ISNUMBER(FIND("overige",Methode_Keuze)),"",IF(Tb_Activiteiten[[#This Row],[Niet verrekenbare btw]]=1,Tb_Activiteiten[[#Headers],[Niet verrekenbare btw]],""))</f>
        <v/>
      </c>
      <c r="AU1584" t="str">
        <f>IF(ISNUMBER(FIND("overige",Methode_Keuze)),"",IF(Tb_Activiteiten[[#This Row],[Grondkosten]]=1,Tb_Activiteiten[[#Headers],[Grondkosten]],""))</f>
        <v/>
      </c>
      <c r="AV1584" t="str">
        <f>IF(ISNUMBER(FIND("overige",Methode_Keuze)),"",IF(Tb_Activiteiten[[#This Row],[Bijdrage in natura (overige)]]=1,Tb_Activiteiten[[#Headers],[Bijdrage in natura (overige)]],""))</f>
        <v/>
      </c>
      <c r="AW1584" t="str">
        <f>IF(ISNUMBER(FIND("overige",Methode_Keuze)),"",IF(Tb_Activiteiten[[#This Row],[Bijdrage in natura (vrijwilligers)]]=1,Tb_Activiteiten[[#Headers],[Bijdrage in natura (vrijwilligers)]],""))</f>
        <v/>
      </c>
      <c r="AX1584" t="str">
        <f>IF(ISNUMBER(FIND("overige",Methode_Keuze)),"",IF(Tb_Activiteiten[[#This Row],[Afschrijvingskosten]]=1,Tb_Activiteiten[[#Headers],[Afschrijvingskosten]],""))</f>
        <v/>
      </c>
      <c r="AY1584" t="str">
        <f>IF(ISNUMBER(FIND("overige",Methode_Keuze)),"",IF(Tb_Activiteiten[[#This Row],[Vergoeding]]=1,Tb_Activiteiten[[#Headers],[Vergoeding]],""))</f>
        <v/>
      </c>
      <c r="AZ1584" t="str">
        <f>IF(ISNUMBER(FIND("arbeid",Methode_Keuze)),"",IF(Tb_Activiteiten[[#This Row],[Arbeidskosten - vast tarief (excl eigen arbeid)]]=1,Tb_Activiteiten[[#Headers],[Arbeidskosten - vast tarief (excl eigen arbeid)]],""))</f>
        <v/>
      </c>
      <c r="BA1584" t="str">
        <f>IF(ISNUMBER(FIND("overige",Methode_Keuze)),"",IF(Tb_Activiteiten[[#This Row],[Overige kosten]]=1,Tb_Activiteiten[[#Headers],[Overige kosten]],""))</f>
        <v/>
      </c>
    </row>
    <row r="1585" spans="15:53" x14ac:dyDescent="0.25">
      <c r="O1585" s="56"/>
      <c r="Q1585" t="str">
        <f>IFERROR(IF(VLOOKUP(Tb_Activiteiten[[#This Row],[Openstelling]],Tb_Openstelling[],2,0)=1,1,""),"")</f>
        <v/>
      </c>
      <c r="AJ1585" s="56"/>
      <c r="AK1585" t="str">
        <f>IF(ISNUMBER(FIND("arbeid",Methode_Keuze)),"",IF(ISNUMBER(FIND("arbeid",Methode_Keuze)),"",IF(Tb_Activiteiten[[#This Row],[Loonkosten]]=1,Tb_Activiteiten[[#Headers],[Loonkosten]],"")))</f>
        <v/>
      </c>
      <c r="AL1585" t="str">
        <f>IF(ISNUMBER(FIND("arbeid",Methode_Keuze)),"",IF(ISNUMBER(FIND("arbeid",Methode_Keuze)),"",IF(Tb_Activiteiten[[#This Row],[Eigen arbeid]]=1,Tb_Activiteiten[[#Headers],[Eigen arbeid]],"")))</f>
        <v/>
      </c>
      <c r="AM1585" t="str">
        <f>IF(ISNUMBER(FIND("arbeid",Methode_Keuze)),"",IF(ISNUMBER(FIND("arbeid",Methode_Keuze)),"",IF(Tb_Activiteiten[[#This Row],[Projectmedewerker]]=1,Tb_Activiteiten[[#Headers],[Projectmedewerker]],"")))</f>
        <v/>
      </c>
      <c r="AN1585" t="str">
        <f>IF(ISNUMBER(FIND("arbeid",Methode_Keuze)),"",IF(ISNUMBER(FIND("arbeid",Methode_Keuze)),"",IF(Tb_Activiteiten[[#This Row],[Landbouwer]]=1,Tb_Activiteiten[[#Headers],[Landbouwer]],"")))</f>
        <v/>
      </c>
      <c r="AO1585" t="str">
        <f>IF(ISNUMBER(FIND("arbeid",Methode_Keuze)),"",IF(ISNUMBER(FIND("arbeid",Methode_Keuze)),"",IF(Tb_Activiteiten[[#This Row],[Adviseur]]=1,Tb_Activiteiten[[#Headers],[Adviseur]],"")))</f>
        <v/>
      </c>
      <c r="AP1585" t="str">
        <f>IF(ISNUMBER(FIND("arbeid",Methode_Keuze)),"",IF(ISNUMBER(FIND("arbeid",Methode_Keuze)),"",IF(Tb_Activiteiten[[#This Row],[Projectleider/Expert]]=1,Tb_Activiteiten[[#Headers],[Projectleider/Expert]],"")))</f>
        <v/>
      </c>
      <c r="AQ1585" t="str">
        <f>IF(ISNUMBER(FIND("arbeid",Methode_Keuze)),"",IF(ISNUMBER(FIND("arbeid",Methode_Keuze)),"",IF(Tb_Activiteiten[[#This Row],[Arbeidskosten]]=1,Tb_Activiteiten[[#Headers],[Arbeidskosten]],"")))</f>
        <v/>
      </c>
      <c r="AR1585" t="str">
        <f>IF(ISNUMBER(FIND("arbeid",Methode_Keuze)),"",IF(ISNUMBER(FIND("arbeid",Methode_Keuze)),"",IF(Tb_Activiteiten[[#This Row],[Arbeidskosten op basis van IKS]]=1,Tb_Activiteiten[[#Headers],[Arbeidskosten op basis van IKS]],"")))</f>
        <v/>
      </c>
      <c r="AS1585" t="str">
        <f>IF(ISNUMBER(FIND("overige",Methode_Keuze)),"",IF(Tb_Activiteiten[[#This Row],[Kosten derden exclusief btw]]=1,Tb_Activiteiten[[#Headers],[Kosten derden exclusief btw]],""))</f>
        <v/>
      </c>
      <c r="AT1585" t="str">
        <f>IF(ISNUMBER(FIND("overige",Methode_Keuze)),"",IF(Tb_Activiteiten[[#This Row],[Niet verrekenbare btw]]=1,Tb_Activiteiten[[#Headers],[Niet verrekenbare btw]],""))</f>
        <v/>
      </c>
      <c r="AU1585" t="str">
        <f>IF(ISNUMBER(FIND("overige",Methode_Keuze)),"",IF(Tb_Activiteiten[[#This Row],[Grondkosten]]=1,Tb_Activiteiten[[#Headers],[Grondkosten]],""))</f>
        <v/>
      </c>
      <c r="AV1585" t="str">
        <f>IF(ISNUMBER(FIND("overige",Methode_Keuze)),"",IF(Tb_Activiteiten[[#This Row],[Bijdrage in natura (overige)]]=1,Tb_Activiteiten[[#Headers],[Bijdrage in natura (overige)]],""))</f>
        <v/>
      </c>
      <c r="AW1585" t="str">
        <f>IF(ISNUMBER(FIND("overige",Methode_Keuze)),"",IF(Tb_Activiteiten[[#This Row],[Bijdrage in natura (vrijwilligers)]]=1,Tb_Activiteiten[[#Headers],[Bijdrage in natura (vrijwilligers)]],""))</f>
        <v/>
      </c>
      <c r="AX1585" t="str">
        <f>IF(ISNUMBER(FIND("overige",Methode_Keuze)),"",IF(Tb_Activiteiten[[#This Row],[Afschrijvingskosten]]=1,Tb_Activiteiten[[#Headers],[Afschrijvingskosten]],""))</f>
        <v/>
      </c>
      <c r="AY1585" t="str">
        <f>IF(ISNUMBER(FIND("overige",Methode_Keuze)),"",IF(Tb_Activiteiten[[#This Row],[Vergoeding]]=1,Tb_Activiteiten[[#Headers],[Vergoeding]],""))</f>
        <v/>
      </c>
      <c r="AZ1585" t="str">
        <f>IF(ISNUMBER(FIND("arbeid",Methode_Keuze)),"",IF(Tb_Activiteiten[[#This Row],[Arbeidskosten - vast tarief (excl eigen arbeid)]]=1,Tb_Activiteiten[[#Headers],[Arbeidskosten - vast tarief (excl eigen arbeid)]],""))</f>
        <v/>
      </c>
      <c r="BA1585" t="str">
        <f>IF(ISNUMBER(FIND("overige",Methode_Keuze)),"",IF(Tb_Activiteiten[[#This Row],[Overige kosten]]=1,Tb_Activiteiten[[#Headers],[Overige kosten]],""))</f>
        <v/>
      </c>
    </row>
    <row r="1586" spans="15:53" x14ac:dyDescent="0.25">
      <c r="O1586" s="56"/>
      <c r="Q1586" t="str">
        <f>IFERROR(IF(VLOOKUP(Tb_Activiteiten[[#This Row],[Openstelling]],Tb_Openstelling[],2,0)=1,1,""),"")</f>
        <v/>
      </c>
      <c r="AJ1586" s="56"/>
      <c r="AK1586" t="str">
        <f>IF(ISNUMBER(FIND("arbeid",Methode_Keuze)),"",IF(ISNUMBER(FIND("arbeid",Methode_Keuze)),"",IF(Tb_Activiteiten[[#This Row],[Loonkosten]]=1,Tb_Activiteiten[[#Headers],[Loonkosten]],"")))</f>
        <v/>
      </c>
      <c r="AL1586" t="str">
        <f>IF(ISNUMBER(FIND("arbeid",Methode_Keuze)),"",IF(ISNUMBER(FIND("arbeid",Methode_Keuze)),"",IF(Tb_Activiteiten[[#This Row],[Eigen arbeid]]=1,Tb_Activiteiten[[#Headers],[Eigen arbeid]],"")))</f>
        <v/>
      </c>
      <c r="AM1586" t="str">
        <f>IF(ISNUMBER(FIND("arbeid",Methode_Keuze)),"",IF(ISNUMBER(FIND("arbeid",Methode_Keuze)),"",IF(Tb_Activiteiten[[#This Row],[Projectmedewerker]]=1,Tb_Activiteiten[[#Headers],[Projectmedewerker]],"")))</f>
        <v/>
      </c>
      <c r="AN1586" t="str">
        <f>IF(ISNUMBER(FIND("arbeid",Methode_Keuze)),"",IF(ISNUMBER(FIND("arbeid",Methode_Keuze)),"",IF(Tb_Activiteiten[[#This Row],[Landbouwer]]=1,Tb_Activiteiten[[#Headers],[Landbouwer]],"")))</f>
        <v/>
      </c>
      <c r="AO1586" t="str">
        <f>IF(ISNUMBER(FIND("arbeid",Methode_Keuze)),"",IF(ISNUMBER(FIND("arbeid",Methode_Keuze)),"",IF(Tb_Activiteiten[[#This Row],[Adviseur]]=1,Tb_Activiteiten[[#Headers],[Adviseur]],"")))</f>
        <v/>
      </c>
      <c r="AP1586" t="str">
        <f>IF(ISNUMBER(FIND("arbeid",Methode_Keuze)),"",IF(ISNUMBER(FIND("arbeid",Methode_Keuze)),"",IF(Tb_Activiteiten[[#This Row],[Projectleider/Expert]]=1,Tb_Activiteiten[[#Headers],[Projectleider/Expert]],"")))</f>
        <v/>
      </c>
      <c r="AQ1586" t="str">
        <f>IF(ISNUMBER(FIND("arbeid",Methode_Keuze)),"",IF(ISNUMBER(FIND("arbeid",Methode_Keuze)),"",IF(Tb_Activiteiten[[#This Row],[Arbeidskosten]]=1,Tb_Activiteiten[[#Headers],[Arbeidskosten]],"")))</f>
        <v/>
      </c>
      <c r="AR1586" t="str">
        <f>IF(ISNUMBER(FIND("arbeid",Methode_Keuze)),"",IF(ISNUMBER(FIND("arbeid",Methode_Keuze)),"",IF(Tb_Activiteiten[[#This Row],[Arbeidskosten op basis van IKS]]=1,Tb_Activiteiten[[#Headers],[Arbeidskosten op basis van IKS]],"")))</f>
        <v/>
      </c>
      <c r="AS1586" t="str">
        <f>IF(ISNUMBER(FIND("overige",Methode_Keuze)),"",IF(Tb_Activiteiten[[#This Row],[Kosten derden exclusief btw]]=1,Tb_Activiteiten[[#Headers],[Kosten derden exclusief btw]],""))</f>
        <v/>
      </c>
      <c r="AT1586" t="str">
        <f>IF(ISNUMBER(FIND("overige",Methode_Keuze)),"",IF(Tb_Activiteiten[[#This Row],[Niet verrekenbare btw]]=1,Tb_Activiteiten[[#Headers],[Niet verrekenbare btw]],""))</f>
        <v/>
      </c>
      <c r="AU1586" t="str">
        <f>IF(ISNUMBER(FIND("overige",Methode_Keuze)),"",IF(Tb_Activiteiten[[#This Row],[Grondkosten]]=1,Tb_Activiteiten[[#Headers],[Grondkosten]],""))</f>
        <v/>
      </c>
      <c r="AV1586" t="str">
        <f>IF(ISNUMBER(FIND("overige",Methode_Keuze)),"",IF(Tb_Activiteiten[[#This Row],[Bijdrage in natura (overige)]]=1,Tb_Activiteiten[[#Headers],[Bijdrage in natura (overige)]],""))</f>
        <v/>
      </c>
      <c r="AW1586" t="str">
        <f>IF(ISNUMBER(FIND("overige",Methode_Keuze)),"",IF(Tb_Activiteiten[[#This Row],[Bijdrage in natura (vrijwilligers)]]=1,Tb_Activiteiten[[#Headers],[Bijdrage in natura (vrijwilligers)]],""))</f>
        <v/>
      </c>
      <c r="AX1586" t="str">
        <f>IF(ISNUMBER(FIND("overige",Methode_Keuze)),"",IF(Tb_Activiteiten[[#This Row],[Afschrijvingskosten]]=1,Tb_Activiteiten[[#Headers],[Afschrijvingskosten]],""))</f>
        <v/>
      </c>
      <c r="AY1586" t="str">
        <f>IF(ISNUMBER(FIND("overige",Methode_Keuze)),"",IF(Tb_Activiteiten[[#This Row],[Vergoeding]]=1,Tb_Activiteiten[[#Headers],[Vergoeding]],""))</f>
        <v/>
      </c>
      <c r="AZ1586" t="str">
        <f>IF(ISNUMBER(FIND("arbeid",Methode_Keuze)),"",IF(Tb_Activiteiten[[#This Row],[Arbeidskosten - vast tarief (excl eigen arbeid)]]=1,Tb_Activiteiten[[#Headers],[Arbeidskosten - vast tarief (excl eigen arbeid)]],""))</f>
        <v/>
      </c>
      <c r="BA1586" t="str">
        <f>IF(ISNUMBER(FIND("overige",Methode_Keuze)),"",IF(Tb_Activiteiten[[#This Row],[Overige kosten]]=1,Tb_Activiteiten[[#Headers],[Overige kosten]],""))</f>
        <v/>
      </c>
    </row>
    <row r="1587" spans="15:53" x14ac:dyDescent="0.25">
      <c r="O1587" s="56"/>
      <c r="Q1587" t="str">
        <f>IFERROR(IF(VLOOKUP(Tb_Activiteiten[[#This Row],[Openstelling]],Tb_Openstelling[],2,0)=1,1,""),"")</f>
        <v/>
      </c>
      <c r="AJ1587" s="56"/>
      <c r="AK1587" t="str">
        <f>IF(ISNUMBER(FIND("arbeid",Methode_Keuze)),"",IF(ISNUMBER(FIND("arbeid",Methode_Keuze)),"",IF(Tb_Activiteiten[[#This Row],[Loonkosten]]=1,Tb_Activiteiten[[#Headers],[Loonkosten]],"")))</f>
        <v/>
      </c>
      <c r="AL1587" t="str">
        <f>IF(ISNUMBER(FIND("arbeid",Methode_Keuze)),"",IF(ISNUMBER(FIND("arbeid",Methode_Keuze)),"",IF(Tb_Activiteiten[[#This Row],[Eigen arbeid]]=1,Tb_Activiteiten[[#Headers],[Eigen arbeid]],"")))</f>
        <v/>
      </c>
      <c r="AM1587" t="str">
        <f>IF(ISNUMBER(FIND("arbeid",Methode_Keuze)),"",IF(ISNUMBER(FIND("arbeid",Methode_Keuze)),"",IF(Tb_Activiteiten[[#This Row],[Projectmedewerker]]=1,Tb_Activiteiten[[#Headers],[Projectmedewerker]],"")))</f>
        <v/>
      </c>
      <c r="AN1587" t="str">
        <f>IF(ISNUMBER(FIND("arbeid",Methode_Keuze)),"",IF(ISNUMBER(FIND("arbeid",Methode_Keuze)),"",IF(Tb_Activiteiten[[#This Row],[Landbouwer]]=1,Tb_Activiteiten[[#Headers],[Landbouwer]],"")))</f>
        <v/>
      </c>
      <c r="AO1587" t="str">
        <f>IF(ISNUMBER(FIND("arbeid",Methode_Keuze)),"",IF(ISNUMBER(FIND("arbeid",Methode_Keuze)),"",IF(Tb_Activiteiten[[#This Row],[Adviseur]]=1,Tb_Activiteiten[[#Headers],[Adviseur]],"")))</f>
        <v/>
      </c>
      <c r="AP1587" t="str">
        <f>IF(ISNUMBER(FIND("arbeid",Methode_Keuze)),"",IF(ISNUMBER(FIND("arbeid",Methode_Keuze)),"",IF(Tb_Activiteiten[[#This Row],[Projectleider/Expert]]=1,Tb_Activiteiten[[#Headers],[Projectleider/Expert]],"")))</f>
        <v/>
      </c>
      <c r="AQ1587" t="str">
        <f>IF(ISNUMBER(FIND("arbeid",Methode_Keuze)),"",IF(ISNUMBER(FIND("arbeid",Methode_Keuze)),"",IF(Tb_Activiteiten[[#This Row],[Arbeidskosten]]=1,Tb_Activiteiten[[#Headers],[Arbeidskosten]],"")))</f>
        <v/>
      </c>
      <c r="AR1587" t="str">
        <f>IF(ISNUMBER(FIND("arbeid",Methode_Keuze)),"",IF(ISNUMBER(FIND("arbeid",Methode_Keuze)),"",IF(Tb_Activiteiten[[#This Row],[Arbeidskosten op basis van IKS]]=1,Tb_Activiteiten[[#Headers],[Arbeidskosten op basis van IKS]],"")))</f>
        <v/>
      </c>
      <c r="AS1587" t="str">
        <f>IF(ISNUMBER(FIND("overige",Methode_Keuze)),"",IF(Tb_Activiteiten[[#This Row],[Kosten derden exclusief btw]]=1,Tb_Activiteiten[[#Headers],[Kosten derden exclusief btw]],""))</f>
        <v/>
      </c>
      <c r="AT1587" t="str">
        <f>IF(ISNUMBER(FIND("overige",Methode_Keuze)),"",IF(Tb_Activiteiten[[#This Row],[Niet verrekenbare btw]]=1,Tb_Activiteiten[[#Headers],[Niet verrekenbare btw]],""))</f>
        <v/>
      </c>
      <c r="AU1587" t="str">
        <f>IF(ISNUMBER(FIND("overige",Methode_Keuze)),"",IF(Tb_Activiteiten[[#This Row],[Grondkosten]]=1,Tb_Activiteiten[[#Headers],[Grondkosten]],""))</f>
        <v/>
      </c>
      <c r="AV1587" t="str">
        <f>IF(ISNUMBER(FIND("overige",Methode_Keuze)),"",IF(Tb_Activiteiten[[#This Row],[Bijdrage in natura (overige)]]=1,Tb_Activiteiten[[#Headers],[Bijdrage in natura (overige)]],""))</f>
        <v/>
      </c>
      <c r="AW1587" t="str">
        <f>IF(ISNUMBER(FIND("overige",Methode_Keuze)),"",IF(Tb_Activiteiten[[#This Row],[Bijdrage in natura (vrijwilligers)]]=1,Tb_Activiteiten[[#Headers],[Bijdrage in natura (vrijwilligers)]],""))</f>
        <v/>
      </c>
      <c r="AX1587" t="str">
        <f>IF(ISNUMBER(FIND("overige",Methode_Keuze)),"",IF(Tb_Activiteiten[[#This Row],[Afschrijvingskosten]]=1,Tb_Activiteiten[[#Headers],[Afschrijvingskosten]],""))</f>
        <v/>
      </c>
      <c r="AY1587" t="str">
        <f>IF(ISNUMBER(FIND("overige",Methode_Keuze)),"",IF(Tb_Activiteiten[[#This Row],[Vergoeding]]=1,Tb_Activiteiten[[#Headers],[Vergoeding]],""))</f>
        <v/>
      </c>
      <c r="AZ1587" t="str">
        <f>IF(ISNUMBER(FIND("arbeid",Methode_Keuze)),"",IF(Tb_Activiteiten[[#This Row],[Arbeidskosten - vast tarief (excl eigen arbeid)]]=1,Tb_Activiteiten[[#Headers],[Arbeidskosten - vast tarief (excl eigen arbeid)]],""))</f>
        <v/>
      </c>
      <c r="BA1587" t="str">
        <f>IF(ISNUMBER(FIND("overige",Methode_Keuze)),"",IF(Tb_Activiteiten[[#This Row],[Overige kosten]]=1,Tb_Activiteiten[[#Headers],[Overige kosten]],""))</f>
        <v/>
      </c>
    </row>
    <row r="1588" spans="15:53" x14ac:dyDescent="0.25">
      <c r="O1588" s="56"/>
      <c r="Q1588" t="str">
        <f>IFERROR(IF(VLOOKUP(Tb_Activiteiten[[#This Row],[Openstelling]],Tb_Openstelling[],2,0)=1,1,""),"")</f>
        <v/>
      </c>
      <c r="AJ1588" s="56"/>
      <c r="AK1588" t="str">
        <f>IF(ISNUMBER(FIND("arbeid",Methode_Keuze)),"",IF(ISNUMBER(FIND("arbeid",Methode_Keuze)),"",IF(Tb_Activiteiten[[#This Row],[Loonkosten]]=1,Tb_Activiteiten[[#Headers],[Loonkosten]],"")))</f>
        <v/>
      </c>
      <c r="AL1588" t="str">
        <f>IF(ISNUMBER(FIND("arbeid",Methode_Keuze)),"",IF(ISNUMBER(FIND("arbeid",Methode_Keuze)),"",IF(Tb_Activiteiten[[#This Row],[Eigen arbeid]]=1,Tb_Activiteiten[[#Headers],[Eigen arbeid]],"")))</f>
        <v/>
      </c>
      <c r="AM1588" t="str">
        <f>IF(ISNUMBER(FIND("arbeid",Methode_Keuze)),"",IF(ISNUMBER(FIND("arbeid",Methode_Keuze)),"",IF(Tb_Activiteiten[[#This Row],[Projectmedewerker]]=1,Tb_Activiteiten[[#Headers],[Projectmedewerker]],"")))</f>
        <v/>
      </c>
      <c r="AN1588" t="str">
        <f>IF(ISNUMBER(FIND("arbeid",Methode_Keuze)),"",IF(ISNUMBER(FIND("arbeid",Methode_Keuze)),"",IF(Tb_Activiteiten[[#This Row],[Landbouwer]]=1,Tb_Activiteiten[[#Headers],[Landbouwer]],"")))</f>
        <v/>
      </c>
      <c r="AO1588" t="str">
        <f>IF(ISNUMBER(FIND("arbeid",Methode_Keuze)),"",IF(ISNUMBER(FIND("arbeid",Methode_Keuze)),"",IF(Tb_Activiteiten[[#This Row],[Adviseur]]=1,Tb_Activiteiten[[#Headers],[Adviseur]],"")))</f>
        <v/>
      </c>
      <c r="AP1588" t="str">
        <f>IF(ISNUMBER(FIND("arbeid",Methode_Keuze)),"",IF(ISNUMBER(FIND("arbeid",Methode_Keuze)),"",IF(Tb_Activiteiten[[#This Row],[Projectleider/Expert]]=1,Tb_Activiteiten[[#Headers],[Projectleider/Expert]],"")))</f>
        <v/>
      </c>
      <c r="AQ1588" t="str">
        <f>IF(ISNUMBER(FIND("arbeid",Methode_Keuze)),"",IF(ISNUMBER(FIND("arbeid",Methode_Keuze)),"",IF(Tb_Activiteiten[[#This Row],[Arbeidskosten]]=1,Tb_Activiteiten[[#Headers],[Arbeidskosten]],"")))</f>
        <v/>
      </c>
      <c r="AR1588" t="str">
        <f>IF(ISNUMBER(FIND("arbeid",Methode_Keuze)),"",IF(ISNUMBER(FIND("arbeid",Methode_Keuze)),"",IF(Tb_Activiteiten[[#This Row],[Arbeidskosten op basis van IKS]]=1,Tb_Activiteiten[[#Headers],[Arbeidskosten op basis van IKS]],"")))</f>
        <v/>
      </c>
      <c r="AS1588" t="str">
        <f>IF(ISNUMBER(FIND("overige",Methode_Keuze)),"",IF(Tb_Activiteiten[[#This Row],[Kosten derden exclusief btw]]=1,Tb_Activiteiten[[#Headers],[Kosten derden exclusief btw]],""))</f>
        <v/>
      </c>
      <c r="AT1588" t="str">
        <f>IF(ISNUMBER(FIND("overige",Methode_Keuze)),"",IF(Tb_Activiteiten[[#This Row],[Niet verrekenbare btw]]=1,Tb_Activiteiten[[#Headers],[Niet verrekenbare btw]],""))</f>
        <v/>
      </c>
      <c r="AU1588" t="str">
        <f>IF(ISNUMBER(FIND("overige",Methode_Keuze)),"",IF(Tb_Activiteiten[[#This Row],[Grondkosten]]=1,Tb_Activiteiten[[#Headers],[Grondkosten]],""))</f>
        <v/>
      </c>
      <c r="AV1588" t="str">
        <f>IF(ISNUMBER(FIND("overige",Methode_Keuze)),"",IF(Tb_Activiteiten[[#This Row],[Bijdrage in natura (overige)]]=1,Tb_Activiteiten[[#Headers],[Bijdrage in natura (overige)]],""))</f>
        <v/>
      </c>
      <c r="AW1588" t="str">
        <f>IF(ISNUMBER(FIND("overige",Methode_Keuze)),"",IF(Tb_Activiteiten[[#This Row],[Bijdrage in natura (vrijwilligers)]]=1,Tb_Activiteiten[[#Headers],[Bijdrage in natura (vrijwilligers)]],""))</f>
        <v/>
      </c>
      <c r="AX1588" t="str">
        <f>IF(ISNUMBER(FIND("overige",Methode_Keuze)),"",IF(Tb_Activiteiten[[#This Row],[Afschrijvingskosten]]=1,Tb_Activiteiten[[#Headers],[Afschrijvingskosten]],""))</f>
        <v/>
      </c>
      <c r="AY1588" t="str">
        <f>IF(ISNUMBER(FIND("overige",Methode_Keuze)),"",IF(Tb_Activiteiten[[#This Row],[Vergoeding]]=1,Tb_Activiteiten[[#Headers],[Vergoeding]],""))</f>
        <v/>
      </c>
      <c r="AZ1588" t="str">
        <f>IF(ISNUMBER(FIND("arbeid",Methode_Keuze)),"",IF(Tb_Activiteiten[[#This Row],[Arbeidskosten - vast tarief (excl eigen arbeid)]]=1,Tb_Activiteiten[[#Headers],[Arbeidskosten - vast tarief (excl eigen arbeid)]],""))</f>
        <v/>
      </c>
      <c r="BA1588" t="str">
        <f>IF(ISNUMBER(FIND("overige",Methode_Keuze)),"",IF(Tb_Activiteiten[[#This Row],[Overige kosten]]=1,Tb_Activiteiten[[#Headers],[Overige kosten]],""))</f>
        <v/>
      </c>
    </row>
    <row r="1589" spans="15:53" x14ac:dyDescent="0.25">
      <c r="O1589" s="56"/>
      <c r="Q1589" t="str">
        <f>IFERROR(IF(VLOOKUP(Tb_Activiteiten[[#This Row],[Openstelling]],Tb_Openstelling[],2,0)=1,1,""),"")</f>
        <v/>
      </c>
      <c r="AJ1589" s="56"/>
      <c r="AK1589" t="str">
        <f>IF(ISNUMBER(FIND("arbeid",Methode_Keuze)),"",IF(ISNUMBER(FIND("arbeid",Methode_Keuze)),"",IF(Tb_Activiteiten[[#This Row],[Loonkosten]]=1,Tb_Activiteiten[[#Headers],[Loonkosten]],"")))</f>
        <v/>
      </c>
      <c r="AL1589" t="str">
        <f>IF(ISNUMBER(FIND("arbeid",Methode_Keuze)),"",IF(ISNUMBER(FIND("arbeid",Methode_Keuze)),"",IF(Tb_Activiteiten[[#This Row],[Eigen arbeid]]=1,Tb_Activiteiten[[#Headers],[Eigen arbeid]],"")))</f>
        <v/>
      </c>
      <c r="AM1589" t="str">
        <f>IF(ISNUMBER(FIND("arbeid",Methode_Keuze)),"",IF(ISNUMBER(FIND("arbeid",Methode_Keuze)),"",IF(Tb_Activiteiten[[#This Row],[Projectmedewerker]]=1,Tb_Activiteiten[[#Headers],[Projectmedewerker]],"")))</f>
        <v/>
      </c>
      <c r="AN1589" t="str">
        <f>IF(ISNUMBER(FIND("arbeid",Methode_Keuze)),"",IF(ISNUMBER(FIND("arbeid",Methode_Keuze)),"",IF(Tb_Activiteiten[[#This Row],[Landbouwer]]=1,Tb_Activiteiten[[#Headers],[Landbouwer]],"")))</f>
        <v/>
      </c>
      <c r="AO1589" t="str">
        <f>IF(ISNUMBER(FIND("arbeid",Methode_Keuze)),"",IF(ISNUMBER(FIND("arbeid",Methode_Keuze)),"",IF(Tb_Activiteiten[[#This Row],[Adviseur]]=1,Tb_Activiteiten[[#Headers],[Adviseur]],"")))</f>
        <v/>
      </c>
      <c r="AP1589" t="str">
        <f>IF(ISNUMBER(FIND("arbeid",Methode_Keuze)),"",IF(ISNUMBER(FIND("arbeid",Methode_Keuze)),"",IF(Tb_Activiteiten[[#This Row],[Projectleider/Expert]]=1,Tb_Activiteiten[[#Headers],[Projectleider/Expert]],"")))</f>
        <v/>
      </c>
      <c r="AQ1589" t="str">
        <f>IF(ISNUMBER(FIND("arbeid",Methode_Keuze)),"",IF(ISNUMBER(FIND("arbeid",Methode_Keuze)),"",IF(Tb_Activiteiten[[#This Row],[Arbeidskosten]]=1,Tb_Activiteiten[[#Headers],[Arbeidskosten]],"")))</f>
        <v/>
      </c>
      <c r="AR1589" t="str">
        <f>IF(ISNUMBER(FIND("arbeid",Methode_Keuze)),"",IF(ISNUMBER(FIND("arbeid",Methode_Keuze)),"",IF(Tb_Activiteiten[[#This Row],[Arbeidskosten op basis van IKS]]=1,Tb_Activiteiten[[#Headers],[Arbeidskosten op basis van IKS]],"")))</f>
        <v/>
      </c>
      <c r="AS1589" t="str">
        <f>IF(ISNUMBER(FIND("overige",Methode_Keuze)),"",IF(Tb_Activiteiten[[#This Row],[Kosten derden exclusief btw]]=1,Tb_Activiteiten[[#Headers],[Kosten derden exclusief btw]],""))</f>
        <v/>
      </c>
      <c r="AT1589" t="str">
        <f>IF(ISNUMBER(FIND("overige",Methode_Keuze)),"",IF(Tb_Activiteiten[[#This Row],[Niet verrekenbare btw]]=1,Tb_Activiteiten[[#Headers],[Niet verrekenbare btw]],""))</f>
        <v/>
      </c>
      <c r="AU1589" t="str">
        <f>IF(ISNUMBER(FIND("overige",Methode_Keuze)),"",IF(Tb_Activiteiten[[#This Row],[Grondkosten]]=1,Tb_Activiteiten[[#Headers],[Grondkosten]],""))</f>
        <v/>
      </c>
      <c r="AV1589" t="str">
        <f>IF(ISNUMBER(FIND("overige",Methode_Keuze)),"",IF(Tb_Activiteiten[[#This Row],[Bijdrage in natura (overige)]]=1,Tb_Activiteiten[[#Headers],[Bijdrage in natura (overige)]],""))</f>
        <v/>
      </c>
      <c r="AW1589" t="str">
        <f>IF(ISNUMBER(FIND("overige",Methode_Keuze)),"",IF(Tb_Activiteiten[[#This Row],[Bijdrage in natura (vrijwilligers)]]=1,Tb_Activiteiten[[#Headers],[Bijdrage in natura (vrijwilligers)]],""))</f>
        <v/>
      </c>
      <c r="AX1589" t="str">
        <f>IF(ISNUMBER(FIND("overige",Methode_Keuze)),"",IF(Tb_Activiteiten[[#This Row],[Afschrijvingskosten]]=1,Tb_Activiteiten[[#Headers],[Afschrijvingskosten]],""))</f>
        <v/>
      </c>
      <c r="AY1589" t="str">
        <f>IF(ISNUMBER(FIND("overige",Methode_Keuze)),"",IF(Tb_Activiteiten[[#This Row],[Vergoeding]]=1,Tb_Activiteiten[[#Headers],[Vergoeding]],""))</f>
        <v/>
      </c>
      <c r="AZ1589" t="str">
        <f>IF(ISNUMBER(FIND("arbeid",Methode_Keuze)),"",IF(Tb_Activiteiten[[#This Row],[Arbeidskosten - vast tarief (excl eigen arbeid)]]=1,Tb_Activiteiten[[#Headers],[Arbeidskosten - vast tarief (excl eigen arbeid)]],""))</f>
        <v/>
      </c>
      <c r="BA1589" t="str">
        <f>IF(ISNUMBER(FIND("overige",Methode_Keuze)),"",IF(Tb_Activiteiten[[#This Row],[Overige kosten]]=1,Tb_Activiteiten[[#Headers],[Overige kosten]],""))</f>
        <v/>
      </c>
    </row>
    <row r="1590" spans="15:53" x14ac:dyDescent="0.25">
      <c r="O1590" s="56"/>
      <c r="Q1590" t="str">
        <f>IFERROR(IF(VLOOKUP(Tb_Activiteiten[[#This Row],[Openstelling]],Tb_Openstelling[],2,0)=1,1,""),"")</f>
        <v/>
      </c>
      <c r="AJ1590" s="56"/>
      <c r="AK1590" t="str">
        <f>IF(ISNUMBER(FIND("arbeid",Methode_Keuze)),"",IF(ISNUMBER(FIND("arbeid",Methode_Keuze)),"",IF(Tb_Activiteiten[[#This Row],[Loonkosten]]=1,Tb_Activiteiten[[#Headers],[Loonkosten]],"")))</f>
        <v/>
      </c>
      <c r="AL1590" t="str">
        <f>IF(ISNUMBER(FIND("arbeid",Methode_Keuze)),"",IF(ISNUMBER(FIND("arbeid",Methode_Keuze)),"",IF(Tb_Activiteiten[[#This Row],[Eigen arbeid]]=1,Tb_Activiteiten[[#Headers],[Eigen arbeid]],"")))</f>
        <v/>
      </c>
      <c r="AM1590" t="str">
        <f>IF(ISNUMBER(FIND("arbeid",Methode_Keuze)),"",IF(ISNUMBER(FIND("arbeid",Methode_Keuze)),"",IF(Tb_Activiteiten[[#This Row],[Projectmedewerker]]=1,Tb_Activiteiten[[#Headers],[Projectmedewerker]],"")))</f>
        <v/>
      </c>
      <c r="AN1590" t="str">
        <f>IF(ISNUMBER(FIND("arbeid",Methode_Keuze)),"",IF(ISNUMBER(FIND("arbeid",Methode_Keuze)),"",IF(Tb_Activiteiten[[#This Row],[Landbouwer]]=1,Tb_Activiteiten[[#Headers],[Landbouwer]],"")))</f>
        <v/>
      </c>
      <c r="AO1590" t="str">
        <f>IF(ISNUMBER(FIND("arbeid",Methode_Keuze)),"",IF(ISNUMBER(FIND("arbeid",Methode_Keuze)),"",IF(Tb_Activiteiten[[#This Row],[Adviseur]]=1,Tb_Activiteiten[[#Headers],[Adviseur]],"")))</f>
        <v/>
      </c>
      <c r="AP1590" t="str">
        <f>IF(ISNUMBER(FIND("arbeid",Methode_Keuze)),"",IF(ISNUMBER(FIND("arbeid",Methode_Keuze)),"",IF(Tb_Activiteiten[[#This Row],[Projectleider/Expert]]=1,Tb_Activiteiten[[#Headers],[Projectleider/Expert]],"")))</f>
        <v/>
      </c>
      <c r="AQ1590" t="str">
        <f>IF(ISNUMBER(FIND("arbeid",Methode_Keuze)),"",IF(ISNUMBER(FIND("arbeid",Methode_Keuze)),"",IF(Tb_Activiteiten[[#This Row],[Arbeidskosten]]=1,Tb_Activiteiten[[#Headers],[Arbeidskosten]],"")))</f>
        <v/>
      </c>
      <c r="AR1590" t="str">
        <f>IF(ISNUMBER(FIND("arbeid",Methode_Keuze)),"",IF(ISNUMBER(FIND("arbeid",Methode_Keuze)),"",IF(Tb_Activiteiten[[#This Row],[Arbeidskosten op basis van IKS]]=1,Tb_Activiteiten[[#Headers],[Arbeidskosten op basis van IKS]],"")))</f>
        <v/>
      </c>
      <c r="AS1590" t="str">
        <f>IF(ISNUMBER(FIND("overige",Methode_Keuze)),"",IF(Tb_Activiteiten[[#This Row],[Kosten derden exclusief btw]]=1,Tb_Activiteiten[[#Headers],[Kosten derden exclusief btw]],""))</f>
        <v/>
      </c>
      <c r="AT1590" t="str">
        <f>IF(ISNUMBER(FIND("overige",Methode_Keuze)),"",IF(Tb_Activiteiten[[#This Row],[Niet verrekenbare btw]]=1,Tb_Activiteiten[[#Headers],[Niet verrekenbare btw]],""))</f>
        <v/>
      </c>
      <c r="AU1590" t="str">
        <f>IF(ISNUMBER(FIND("overige",Methode_Keuze)),"",IF(Tb_Activiteiten[[#This Row],[Grondkosten]]=1,Tb_Activiteiten[[#Headers],[Grondkosten]],""))</f>
        <v/>
      </c>
      <c r="AV1590" t="str">
        <f>IF(ISNUMBER(FIND("overige",Methode_Keuze)),"",IF(Tb_Activiteiten[[#This Row],[Bijdrage in natura (overige)]]=1,Tb_Activiteiten[[#Headers],[Bijdrage in natura (overige)]],""))</f>
        <v/>
      </c>
      <c r="AW1590" t="str">
        <f>IF(ISNUMBER(FIND("overige",Methode_Keuze)),"",IF(Tb_Activiteiten[[#This Row],[Bijdrage in natura (vrijwilligers)]]=1,Tb_Activiteiten[[#Headers],[Bijdrage in natura (vrijwilligers)]],""))</f>
        <v/>
      </c>
      <c r="AX1590" t="str">
        <f>IF(ISNUMBER(FIND("overige",Methode_Keuze)),"",IF(Tb_Activiteiten[[#This Row],[Afschrijvingskosten]]=1,Tb_Activiteiten[[#Headers],[Afschrijvingskosten]],""))</f>
        <v/>
      </c>
      <c r="AY1590" t="str">
        <f>IF(ISNUMBER(FIND("overige",Methode_Keuze)),"",IF(Tb_Activiteiten[[#This Row],[Vergoeding]]=1,Tb_Activiteiten[[#Headers],[Vergoeding]],""))</f>
        <v/>
      </c>
      <c r="AZ1590" t="str">
        <f>IF(ISNUMBER(FIND("arbeid",Methode_Keuze)),"",IF(Tb_Activiteiten[[#This Row],[Arbeidskosten - vast tarief (excl eigen arbeid)]]=1,Tb_Activiteiten[[#Headers],[Arbeidskosten - vast tarief (excl eigen arbeid)]],""))</f>
        <v/>
      </c>
      <c r="BA1590" t="str">
        <f>IF(ISNUMBER(FIND("overige",Methode_Keuze)),"",IF(Tb_Activiteiten[[#This Row],[Overige kosten]]=1,Tb_Activiteiten[[#Headers],[Overige kosten]],""))</f>
        <v/>
      </c>
    </row>
    <row r="1591" spans="15:53" x14ac:dyDescent="0.25">
      <c r="O1591" s="56"/>
      <c r="Q1591" t="str">
        <f>IFERROR(IF(VLOOKUP(Tb_Activiteiten[[#This Row],[Openstelling]],Tb_Openstelling[],2,0)=1,1,""),"")</f>
        <v/>
      </c>
      <c r="AJ1591" s="56"/>
      <c r="AK1591" t="str">
        <f>IF(ISNUMBER(FIND("arbeid",Methode_Keuze)),"",IF(ISNUMBER(FIND("arbeid",Methode_Keuze)),"",IF(Tb_Activiteiten[[#This Row],[Loonkosten]]=1,Tb_Activiteiten[[#Headers],[Loonkosten]],"")))</f>
        <v/>
      </c>
      <c r="AL1591" t="str">
        <f>IF(ISNUMBER(FIND("arbeid",Methode_Keuze)),"",IF(ISNUMBER(FIND("arbeid",Methode_Keuze)),"",IF(Tb_Activiteiten[[#This Row],[Eigen arbeid]]=1,Tb_Activiteiten[[#Headers],[Eigen arbeid]],"")))</f>
        <v/>
      </c>
      <c r="AM1591" t="str">
        <f>IF(ISNUMBER(FIND("arbeid",Methode_Keuze)),"",IF(ISNUMBER(FIND("arbeid",Methode_Keuze)),"",IF(Tb_Activiteiten[[#This Row],[Projectmedewerker]]=1,Tb_Activiteiten[[#Headers],[Projectmedewerker]],"")))</f>
        <v/>
      </c>
      <c r="AN1591" t="str">
        <f>IF(ISNUMBER(FIND("arbeid",Methode_Keuze)),"",IF(ISNUMBER(FIND("arbeid",Methode_Keuze)),"",IF(Tb_Activiteiten[[#This Row],[Landbouwer]]=1,Tb_Activiteiten[[#Headers],[Landbouwer]],"")))</f>
        <v/>
      </c>
      <c r="AO1591" t="str">
        <f>IF(ISNUMBER(FIND("arbeid",Methode_Keuze)),"",IF(ISNUMBER(FIND("arbeid",Methode_Keuze)),"",IF(Tb_Activiteiten[[#This Row],[Adviseur]]=1,Tb_Activiteiten[[#Headers],[Adviseur]],"")))</f>
        <v/>
      </c>
      <c r="AP1591" t="str">
        <f>IF(ISNUMBER(FIND("arbeid",Methode_Keuze)),"",IF(ISNUMBER(FIND("arbeid",Methode_Keuze)),"",IF(Tb_Activiteiten[[#This Row],[Projectleider/Expert]]=1,Tb_Activiteiten[[#Headers],[Projectleider/Expert]],"")))</f>
        <v/>
      </c>
      <c r="AQ1591" t="str">
        <f>IF(ISNUMBER(FIND("arbeid",Methode_Keuze)),"",IF(ISNUMBER(FIND("arbeid",Methode_Keuze)),"",IF(Tb_Activiteiten[[#This Row],[Arbeidskosten]]=1,Tb_Activiteiten[[#Headers],[Arbeidskosten]],"")))</f>
        <v/>
      </c>
      <c r="AR1591" t="str">
        <f>IF(ISNUMBER(FIND("arbeid",Methode_Keuze)),"",IF(ISNUMBER(FIND("arbeid",Methode_Keuze)),"",IF(Tb_Activiteiten[[#This Row],[Arbeidskosten op basis van IKS]]=1,Tb_Activiteiten[[#Headers],[Arbeidskosten op basis van IKS]],"")))</f>
        <v/>
      </c>
      <c r="AS1591" t="str">
        <f>IF(ISNUMBER(FIND("overige",Methode_Keuze)),"",IF(Tb_Activiteiten[[#This Row],[Kosten derden exclusief btw]]=1,Tb_Activiteiten[[#Headers],[Kosten derden exclusief btw]],""))</f>
        <v/>
      </c>
      <c r="AT1591" t="str">
        <f>IF(ISNUMBER(FIND("overige",Methode_Keuze)),"",IF(Tb_Activiteiten[[#This Row],[Niet verrekenbare btw]]=1,Tb_Activiteiten[[#Headers],[Niet verrekenbare btw]],""))</f>
        <v/>
      </c>
      <c r="AU1591" t="str">
        <f>IF(ISNUMBER(FIND("overige",Methode_Keuze)),"",IF(Tb_Activiteiten[[#This Row],[Grondkosten]]=1,Tb_Activiteiten[[#Headers],[Grondkosten]],""))</f>
        <v/>
      </c>
      <c r="AV1591" t="str">
        <f>IF(ISNUMBER(FIND("overige",Methode_Keuze)),"",IF(Tb_Activiteiten[[#This Row],[Bijdrage in natura (overige)]]=1,Tb_Activiteiten[[#Headers],[Bijdrage in natura (overige)]],""))</f>
        <v/>
      </c>
      <c r="AW1591" t="str">
        <f>IF(ISNUMBER(FIND("overige",Methode_Keuze)),"",IF(Tb_Activiteiten[[#This Row],[Bijdrage in natura (vrijwilligers)]]=1,Tb_Activiteiten[[#Headers],[Bijdrage in natura (vrijwilligers)]],""))</f>
        <v/>
      </c>
      <c r="AX1591" t="str">
        <f>IF(ISNUMBER(FIND("overige",Methode_Keuze)),"",IF(Tb_Activiteiten[[#This Row],[Afschrijvingskosten]]=1,Tb_Activiteiten[[#Headers],[Afschrijvingskosten]],""))</f>
        <v/>
      </c>
      <c r="AY1591" t="str">
        <f>IF(ISNUMBER(FIND("overige",Methode_Keuze)),"",IF(Tb_Activiteiten[[#This Row],[Vergoeding]]=1,Tb_Activiteiten[[#Headers],[Vergoeding]],""))</f>
        <v/>
      </c>
      <c r="AZ1591" t="str">
        <f>IF(ISNUMBER(FIND("arbeid",Methode_Keuze)),"",IF(Tb_Activiteiten[[#This Row],[Arbeidskosten - vast tarief (excl eigen arbeid)]]=1,Tb_Activiteiten[[#Headers],[Arbeidskosten - vast tarief (excl eigen arbeid)]],""))</f>
        <v/>
      </c>
      <c r="BA1591" t="str">
        <f>IF(ISNUMBER(FIND("overige",Methode_Keuze)),"",IF(Tb_Activiteiten[[#This Row],[Overige kosten]]=1,Tb_Activiteiten[[#Headers],[Overige kosten]],""))</f>
        <v/>
      </c>
    </row>
    <row r="1592" spans="15:53" x14ac:dyDescent="0.25">
      <c r="O1592" s="56"/>
      <c r="Q1592" t="str">
        <f>IFERROR(IF(VLOOKUP(Tb_Activiteiten[[#This Row],[Openstelling]],Tb_Openstelling[],2,0)=1,1,""),"")</f>
        <v/>
      </c>
      <c r="AJ1592" s="56"/>
      <c r="AK1592" t="str">
        <f>IF(ISNUMBER(FIND("arbeid",Methode_Keuze)),"",IF(ISNUMBER(FIND("arbeid",Methode_Keuze)),"",IF(Tb_Activiteiten[[#This Row],[Loonkosten]]=1,Tb_Activiteiten[[#Headers],[Loonkosten]],"")))</f>
        <v/>
      </c>
      <c r="AL1592" t="str">
        <f>IF(ISNUMBER(FIND("arbeid",Methode_Keuze)),"",IF(ISNUMBER(FIND("arbeid",Methode_Keuze)),"",IF(Tb_Activiteiten[[#This Row],[Eigen arbeid]]=1,Tb_Activiteiten[[#Headers],[Eigen arbeid]],"")))</f>
        <v/>
      </c>
      <c r="AM1592" t="str">
        <f>IF(ISNUMBER(FIND("arbeid",Methode_Keuze)),"",IF(ISNUMBER(FIND("arbeid",Methode_Keuze)),"",IF(Tb_Activiteiten[[#This Row],[Projectmedewerker]]=1,Tb_Activiteiten[[#Headers],[Projectmedewerker]],"")))</f>
        <v/>
      </c>
      <c r="AN1592" t="str">
        <f>IF(ISNUMBER(FIND("arbeid",Methode_Keuze)),"",IF(ISNUMBER(FIND("arbeid",Methode_Keuze)),"",IF(Tb_Activiteiten[[#This Row],[Landbouwer]]=1,Tb_Activiteiten[[#Headers],[Landbouwer]],"")))</f>
        <v/>
      </c>
      <c r="AO1592" t="str">
        <f>IF(ISNUMBER(FIND("arbeid",Methode_Keuze)),"",IF(ISNUMBER(FIND("arbeid",Methode_Keuze)),"",IF(Tb_Activiteiten[[#This Row],[Adviseur]]=1,Tb_Activiteiten[[#Headers],[Adviseur]],"")))</f>
        <v/>
      </c>
      <c r="AP1592" t="str">
        <f>IF(ISNUMBER(FIND("arbeid",Methode_Keuze)),"",IF(ISNUMBER(FIND("arbeid",Methode_Keuze)),"",IF(Tb_Activiteiten[[#This Row],[Projectleider/Expert]]=1,Tb_Activiteiten[[#Headers],[Projectleider/Expert]],"")))</f>
        <v/>
      </c>
      <c r="AQ1592" t="str">
        <f>IF(ISNUMBER(FIND("arbeid",Methode_Keuze)),"",IF(ISNUMBER(FIND("arbeid",Methode_Keuze)),"",IF(Tb_Activiteiten[[#This Row],[Arbeidskosten]]=1,Tb_Activiteiten[[#Headers],[Arbeidskosten]],"")))</f>
        <v/>
      </c>
      <c r="AR1592" t="str">
        <f>IF(ISNUMBER(FIND("arbeid",Methode_Keuze)),"",IF(ISNUMBER(FIND("arbeid",Methode_Keuze)),"",IF(Tb_Activiteiten[[#This Row],[Arbeidskosten op basis van IKS]]=1,Tb_Activiteiten[[#Headers],[Arbeidskosten op basis van IKS]],"")))</f>
        <v/>
      </c>
      <c r="AS1592" t="str">
        <f>IF(ISNUMBER(FIND("overige",Methode_Keuze)),"",IF(Tb_Activiteiten[[#This Row],[Kosten derden exclusief btw]]=1,Tb_Activiteiten[[#Headers],[Kosten derden exclusief btw]],""))</f>
        <v/>
      </c>
      <c r="AT1592" t="str">
        <f>IF(ISNUMBER(FIND("overige",Methode_Keuze)),"",IF(Tb_Activiteiten[[#This Row],[Niet verrekenbare btw]]=1,Tb_Activiteiten[[#Headers],[Niet verrekenbare btw]],""))</f>
        <v/>
      </c>
      <c r="AU1592" t="str">
        <f>IF(ISNUMBER(FIND("overige",Methode_Keuze)),"",IF(Tb_Activiteiten[[#This Row],[Grondkosten]]=1,Tb_Activiteiten[[#Headers],[Grondkosten]],""))</f>
        <v/>
      </c>
      <c r="AV1592" t="str">
        <f>IF(ISNUMBER(FIND("overige",Methode_Keuze)),"",IF(Tb_Activiteiten[[#This Row],[Bijdrage in natura (overige)]]=1,Tb_Activiteiten[[#Headers],[Bijdrage in natura (overige)]],""))</f>
        <v/>
      </c>
      <c r="AW1592" t="str">
        <f>IF(ISNUMBER(FIND("overige",Methode_Keuze)),"",IF(Tb_Activiteiten[[#This Row],[Bijdrage in natura (vrijwilligers)]]=1,Tb_Activiteiten[[#Headers],[Bijdrage in natura (vrijwilligers)]],""))</f>
        <v/>
      </c>
      <c r="AX1592" t="str">
        <f>IF(ISNUMBER(FIND("overige",Methode_Keuze)),"",IF(Tb_Activiteiten[[#This Row],[Afschrijvingskosten]]=1,Tb_Activiteiten[[#Headers],[Afschrijvingskosten]],""))</f>
        <v/>
      </c>
      <c r="AY1592" t="str">
        <f>IF(ISNUMBER(FIND("overige",Methode_Keuze)),"",IF(Tb_Activiteiten[[#This Row],[Vergoeding]]=1,Tb_Activiteiten[[#Headers],[Vergoeding]],""))</f>
        <v/>
      </c>
      <c r="AZ1592" t="str">
        <f>IF(ISNUMBER(FIND("arbeid",Methode_Keuze)),"",IF(Tb_Activiteiten[[#This Row],[Arbeidskosten - vast tarief (excl eigen arbeid)]]=1,Tb_Activiteiten[[#Headers],[Arbeidskosten - vast tarief (excl eigen arbeid)]],""))</f>
        <v/>
      </c>
      <c r="BA1592" t="str">
        <f>IF(ISNUMBER(FIND("overige",Methode_Keuze)),"",IF(Tb_Activiteiten[[#This Row],[Overige kosten]]=1,Tb_Activiteiten[[#Headers],[Overige kosten]],""))</f>
        <v/>
      </c>
    </row>
    <row r="1593" spans="15:53" x14ac:dyDescent="0.25">
      <c r="O1593" s="56"/>
      <c r="Q1593" t="str">
        <f>IFERROR(IF(VLOOKUP(Tb_Activiteiten[[#This Row],[Openstelling]],Tb_Openstelling[],2,0)=1,1,""),"")</f>
        <v/>
      </c>
      <c r="AJ1593" s="56"/>
      <c r="AK1593" t="str">
        <f>IF(ISNUMBER(FIND("arbeid",Methode_Keuze)),"",IF(ISNUMBER(FIND("arbeid",Methode_Keuze)),"",IF(Tb_Activiteiten[[#This Row],[Loonkosten]]=1,Tb_Activiteiten[[#Headers],[Loonkosten]],"")))</f>
        <v/>
      </c>
      <c r="AL1593" t="str">
        <f>IF(ISNUMBER(FIND("arbeid",Methode_Keuze)),"",IF(ISNUMBER(FIND("arbeid",Methode_Keuze)),"",IF(Tb_Activiteiten[[#This Row],[Eigen arbeid]]=1,Tb_Activiteiten[[#Headers],[Eigen arbeid]],"")))</f>
        <v/>
      </c>
      <c r="AM1593" t="str">
        <f>IF(ISNUMBER(FIND("arbeid",Methode_Keuze)),"",IF(ISNUMBER(FIND("arbeid",Methode_Keuze)),"",IF(Tb_Activiteiten[[#This Row],[Projectmedewerker]]=1,Tb_Activiteiten[[#Headers],[Projectmedewerker]],"")))</f>
        <v/>
      </c>
      <c r="AN1593" t="str">
        <f>IF(ISNUMBER(FIND("arbeid",Methode_Keuze)),"",IF(ISNUMBER(FIND("arbeid",Methode_Keuze)),"",IF(Tb_Activiteiten[[#This Row],[Landbouwer]]=1,Tb_Activiteiten[[#Headers],[Landbouwer]],"")))</f>
        <v/>
      </c>
      <c r="AO1593" t="str">
        <f>IF(ISNUMBER(FIND("arbeid",Methode_Keuze)),"",IF(ISNUMBER(FIND("arbeid",Methode_Keuze)),"",IF(Tb_Activiteiten[[#This Row],[Adviseur]]=1,Tb_Activiteiten[[#Headers],[Adviseur]],"")))</f>
        <v/>
      </c>
      <c r="AP1593" t="str">
        <f>IF(ISNUMBER(FIND("arbeid",Methode_Keuze)),"",IF(ISNUMBER(FIND("arbeid",Methode_Keuze)),"",IF(Tb_Activiteiten[[#This Row],[Projectleider/Expert]]=1,Tb_Activiteiten[[#Headers],[Projectleider/Expert]],"")))</f>
        <v/>
      </c>
      <c r="AQ1593" t="str">
        <f>IF(ISNUMBER(FIND("arbeid",Methode_Keuze)),"",IF(ISNUMBER(FIND("arbeid",Methode_Keuze)),"",IF(Tb_Activiteiten[[#This Row],[Arbeidskosten]]=1,Tb_Activiteiten[[#Headers],[Arbeidskosten]],"")))</f>
        <v/>
      </c>
      <c r="AR1593" t="str">
        <f>IF(ISNUMBER(FIND("arbeid",Methode_Keuze)),"",IF(ISNUMBER(FIND("arbeid",Methode_Keuze)),"",IF(Tb_Activiteiten[[#This Row],[Arbeidskosten op basis van IKS]]=1,Tb_Activiteiten[[#Headers],[Arbeidskosten op basis van IKS]],"")))</f>
        <v/>
      </c>
      <c r="AS1593" t="str">
        <f>IF(ISNUMBER(FIND("overige",Methode_Keuze)),"",IF(Tb_Activiteiten[[#This Row],[Kosten derden exclusief btw]]=1,Tb_Activiteiten[[#Headers],[Kosten derden exclusief btw]],""))</f>
        <v/>
      </c>
      <c r="AT1593" t="str">
        <f>IF(ISNUMBER(FIND("overige",Methode_Keuze)),"",IF(Tb_Activiteiten[[#This Row],[Niet verrekenbare btw]]=1,Tb_Activiteiten[[#Headers],[Niet verrekenbare btw]],""))</f>
        <v/>
      </c>
      <c r="AU1593" t="str">
        <f>IF(ISNUMBER(FIND("overige",Methode_Keuze)),"",IF(Tb_Activiteiten[[#This Row],[Grondkosten]]=1,Tb_Activiteiten[[#Headers],[Grondkosten]],""))</f>
        <v/>
      </c>
      <c r="AV1593" t="str">
        <f>IF(ISNUMBER(FIND("overige",Methode_Keuze)),"",IF(Tb_Activiteiten[[#This Row],[Bijdrage in natura (overige)]]=1,Tb_Activiteiten[[#Headers],[Bijdrage in natura (overige)]],""))</f>
        <v/>
      </c>
      <c r="AW1593" t="str">
        <f>IF(ISNUMBER(FIND("overige",Methode_Keuze)),"",IF(Tb_Activiteiten[[#This Row],[Bijdrage in natura (vrijwilligers)]]=1,Tb_Activiteiten[[#Headers],[Bijdrage in natura (vrijwilligers)]],""))</f>
        <v/>
      </c>
      <c r="AX1593" t="str">
        <f>IF(ISNUMBER(FIND("overige",Methode_Keuze)),"",IF(Tb_Activiteiten[[#This Row],[Afschrijvingskosten]]=1,Tb_Activiteiten[[#Headers],[Afschrijvingskosten]],""))</f>
        <v/>
      </c>
      <c r="AY1593" t="str">
        <f>IF(ISNUMBER(FIND("overige",Methode_Keuze)),"",IF(Tb_Activiteiten[[#This Row],[Vergoeding]]=1,Tb_Activiteiten[[#Headers],[Vergoeding]],""))</f>
        <v/>
      </c>
      <c r="AZ1593" t="str">
        <f>IF(ISNUMBER(FIND("arbeid",Methode_Keuze)),"",IF(Tb_Activiteiten[[#This Row],[Arbeidskosten - vast tarief (excl eigen arbeid)]]=1,Tb_Activiteiten[[#Headers],[Arbeidskosten - vast tarief (excl eigen arbeid)]],""))</f>
        <v/>
      </c>
      <c r="BA1593" t="str">
        <f>IF(ISNUMBER(FIND("overige",Methode_Keuze)),"",IF(Tb_Activiteiten[[#This Row],[Overige kosten]]=1,Tb_Activiteiten[[#Headers],[Overige kosten]],""))</f>
        <v/>
      </c>
    </row>
    <row r="1594" spans="15:53" x14ac:dyDescent="0.25">
      <c r="O1594" s="56"/>
      <c r="Q1594" t="str">
        <f>IFERROR(IF(VLOOKUP(Tb_Activiteiten[[#This Row],[Openstelling]],Tb_Openstelling[],2,0)=1,1,""),"")</f>
        <v/>
      </c>
      <c r="AJ1594" s="56"/>
      <c r="AK1594" t="str">
        <f>IF(ISNUMBER(FIND("arbeid",Methode_Keuze)),"",IF(ISNUMBER(FIND("arbeid",Methode_Keuze)),"",IF(Tb_Activiteiten[[#This Row],[Loonkosten]]=1,Tb_Activiteiten[[#Headers],[Loonkosten]],"")))</f>
        <v/>
      </c>
      <c r="AL1594" t="str">
        <f>IF(ISNUMBER(FIND("arbeid",Methode_Keuze)),"",IF(ISNUMBER(FIND("arbeid",Methode_Keuze)),"",IF(Tb_Activiteiten[[#This Row],[Eigen arbeid]]=1,Tb_Activiteiten[[#Headers],[Eigen arbeid]],"")))</f>
        <v/>
      </c>
      <c r="AM1594" t="str">
        <f>IF(ISNUMBER(FIND("arbeid",Methode_Keuze)),"",IF(ISNUMBER(FIND("arbeid",Methode_Keuze)),"",IF(Tb_Activiteiten[[#This Row],[Projectmedewerker]]=1,Tb_Activiteiten[[#Headers],[Projectmedewerker]],"")))</f>
        <v/>
      </c>
      <c r="AN1594" t="str">
        <f>IF(ISNUMBER(FIND("arbeid",Methode_Keuze)),"",IF(ISNUMBER(FIND("arbeid",Methode_Keuze)),"",IF(Tb_Activiteiten[[#This Row],[Landbouwer]]=1,Tb_Activiteiten[[#Headers],[Landbouwer]],"")))</f>
        <v/>
      </c>
      <c r="AO1594" t="str">
        <f>IF(ISNUMBER(FIND("arbeid",Methode_Keuze)),"",IF(ISNUMBER(FIND("arbeid",Methode_Keuze)),"",IF(Tb_Activiteiten[[#This Row],[Adviseur]]=1,Tb_Activiteiten[[#Headers],[Adviseur]],"")))</f>
        <v/>
      </c>
      <c r="AP1594" t="str">
        <f>IF(ISNUMBER(FIND("arbeid",Methode_Keuze)),"",IF(ISNUMBER(FIND("arbeid",Methode_Keuze)),"",IF(Tb_Activiteiten[[#This Row],[Projectleider/Expert]]=1,Tb_Activiteiten[[#Headers],[Projectleider/Expert]],"")))</f>
        <v/>
      </c>
      <c r="AQ1594" t="str">
        <f>IF(ISNUMBER(FIND("arbeid",Methode_Keuze)),"",IF(ISNUMBER(FIND("arbeid",Methode_Keuze)),"",IF(Tb_Activiteiten[[#This Row],[Arbeidskosten]]=1,Tb_Activiteiten[[#Headers],[Arbeidskosten]],"")))</f>
        <v/>
      </c>
      <c r="AR1594" t="str">
        <f>IF(ISNUMBER(FIND("arbeid",Methode_Keuze)),"",IF(ISNUMBER(FIND("arbeid",Methode_Keuze)),"",IF(Tb_Activiteiten[[#This Row],[Arbeidskosten op basis van IKS]]=1,Tb_Activiteiten[[#Headers],[Arbeidskosten op basis van IKS]],"")))</f>
        <v/>
      </c>
      <c r="AS1594" t="str">
        <f>IF(ISNUMBER(FIND("overige",Methode_Keuze)),"",IF(Tb_Activiteiten[[#This Row],[Kosten derden exclusief btw]]=1,Tb_Activiteiten[[#Headers],[Kosten derden exclusief btw]],""))</f>
        <v/>
      </c>
      <c r="AT1594" t="str">
        <f>IF(ISNUMBER(FIND("overige",Methode_Keuze)),"",IF(Tb_Activiteiten[[#This Row],[Niet verrekenbare btw]]=1,Tb_Activiteiten[[#Headers],[Niet verrekenbare btw]],""))</f>
        <v/>
      </c>
      <c r="AU1594" t="str">
        <f>IF(ISNUMBER(FIND("overige",Methode_Keuze)),"",IF(Tb_Activiteiten[[#This Row],[Grondkosten]]=1,Tb_Activiteiten[[#Headers],[Grondkosten]],""))</f>
        <v/>
      </c>
      <c r="AV1594" t="str">
        <f>IF(ISNUMBER(FIND("overige",Methode_Keuze)),"",IF(Tb_Activiteiten[[#This Row],[Bijdrage in natura (overige)]]=1,Tb_Activiteiten[[#Headers],[Bijdrage in natura (overige)]],""))</f>
        <v/>
      </c>
      <c r="AW1594" t="str">
        <f>IF(ISNUMBER(FIND("overige",Methode_Keuze)),"",IF(Tb_Activiteiten[[#This Row],[Bijdrage in natura (vrijwilligers)]]=1,Tb_Activiteiten[[#Headers],[Bijdrage in natura (vrijwilligers)]],""))</f>
        <v/>
      </c>
      <c r="AX1594" t="str">
        <f>IF(ISNUMBER(FIND("overige",Methode_Keuze)),"",IF(Tb_Activiteiten[[#This Row],[Afschrijvingskosten]]=1,Tb_Activiteiten[[#Headers],[Afschrijvingskosten]],""))</f>
        <v/>
      </c>
      <c r="AY1594" t="str">
        <f>IF(ISNUMBER(FIND("overige",Methode_Keuze)),"",IF(Tb_Activiteiten[[#This Row],[Vergoeding]]=1,Tb_Activiteiten[[#Headers],[Vergoeding]],""))</f>
        <v/>
      </c>
      <c r="AZ1594" t="str">
        <f>IF(ISNUMBER(FIND("arbeid",Methode_Keuze)),"",IF(Tb_Activiteiten[[#This Row],[Arbeidskosten - vast tarief (excl eigen arbeid)]]=1,Tb_Activiteiten[[#Headers],[Arbeidskosten - vast tarief (excl eigen arbeid)]],""))</f>
        <v/>
      </c>
      <c r="BA1594" t="str">
        <f>IF(ISNUMBER(FIND("overige",Methode_Keuze)),"",IF(Tb_Activiteiten[[#This Row],[Overige kosten]]=1,Tb_Activiteiten[[#Headers],[Overige kosten]],""))</f>
        <v/>
      </c>
    </row>
    <row r="1595" spans="15:53" x14ac:dyDescent="0.25">
      <c r="O1595" s="56"/>
      <c r="Q1595" t="str">
        <f>IFERROR(IF(VLOOKUP(Tb_Activiteiten[[#This Row],[Openstelling]],Tb_Openstelling[],2,0)=1,1,""),"")</f>
        <v/>
      </c>
      <c r="AJ1595" s="56"/>
      <c r="AK1595" t="str">
        <f>IF(ISNUMBER(FIND("arbeid",Methode_Keuze)),"",IF(ISNUMBER(FIND("arbeid",Methode_Keuze)),"",IF(Tb_Activiteiten[[#This Row],[Loonkosten]]=1,Tb_Activiteiten[[#Headers],[Loonkosten]],"")))</f>
        <v/>
      </c>
      <c r="AL1595" t="str">
        <f>IF(ISNUMBER(FIND("arbeid",Methode_Keuze)),"",IF(ISNUMBER(FIND("arbeid",Methode_Keuze)),"",IF(Tb_Activiteiten[[#This Row],[Eigen arbeid]]=1,Tb_Activiteiten[[#Headers],[Eigen arbeid]],"")))</f>
        <v/>
      </c>
      <c r="AM1595" t="str">
        <f>IF(ISNUMBER(FIND("arbeid",Methode_Keuze)),"",IF(ISNUMBER(FIND("arbeid",Methode_Keuze)),"",IF(Tb_Activiteiten[[#This Row],[Projectmedewerker]]=1,Tb_Activiteiten[[#Headers],[Projectmedewerker]],"")))</f>
        <v/>
      </c>
      <c r="AN1595" t="str">
        <f>IF(ISNUMBER(FIND("arbeid",Methode_Keuze)),"",IF(ISNUMBER(FIND("arbeid",Methode_Keuze)),"",IF(Tb_Activiteiten[[#This Row],[Landbouwer]]=1,Tb_Activiteiten[[#Headers],[Landbouwer]],"")))</f>
        <v/>
      </c>
      <c r="AO1595" t="str">
        <f>IF(ISNUMBER(FIND("arbeid",Methode_Keuze)),"",IF(ISNUMBER(FIND("arbeid",Methode_Keuze)),"",IF(Tb_Activiteiten[[#This Row],[Adviseur]]=1,Tb_Activiteiten[[#Headers],[Adviseur]],"")))</f>
        <v/>
      </c>
      <c r="AP1595" t="str">
        <f>IF(ISNUMBER(FIND("arbeid",Methode_Keuze)),"",IF(ISNUMBER(FIND("arbeid",Methode_Keuze)),"",IF(Tb_Activiteiten[[#This Row],[Projectleider/Expert]]=1,Tb_Activiteiten[[#Headers],[Projectleider/Expert]],"")))</f>
        <v/>
      </c>
      <c r="AQ1595" t="str">
        <f>IF(ISNUMBER(FIND("arbeid",Methode_Keuze)),"",IF(ISNUMBER(FIND("arbeid",Methode_Keuze)),"",IF(Tb_Activiteiten[[#This Row],[Arbeidskosten]]=1,Tb_Activiteiten[[#Headers],[Arbeidskosten]],"")))</f>
        <v/>
      </c>
      <c r="AR1595" t="str">
        <f>IF(ISNUMBER(FIND("arbeid",Methode_Keuze)),"",IF(ISNUMBER(FIND("arbeid",Methode_Keuze)),"",IF(Tb_Activiteiten[[#This Row],[Arbeidskosten op basis van IKS]]=1,Tb_Activiteiten[[#Headers],[Arbeidskosten op basis van IKS]],"")))</f>
        <v/>
      </c>
      <c r="AS1595" t="str">
        <f>IF(ISNUMBER(FIND("overige",Methode_Keuze)),"",IF(Tb_Activiteiten[[#This Row],[Kosten derden exclusief btw]]=1,Tb_Activiteiten[[#Headers],[Kosten derden exclusief btw]],""))</f>
        <v/>
      </c>
      <c r="AT1595" t="str">
        <f>IF(ISNUMBER(FIND("overige",Methode_Keuze)),"",IF(Tb_Activiteiten[[#This Row],[Niet verrekenbare btw]]=1,Tb_Activiteiten[[#Headers],[Niet verrekenbare btw]],""))</f>
        <v/>
      </c>
      <c r="AU1595" t="str">
        <f>IF(ISNUMBER(FIND("overige",Methode_Keuze)),"",IF(Tb_Activiteiten[[#This Row],[Grondkosten]]=1,Tb_Activiteiten[[#Headers],[Grondkosten]],""))</f>
        <v/>
      </c>
      <c r="AV1595" t="str">
        <f>IF(ISNUMBER(FIND("overige",Methode_Keuze)),"",IF(Tb_Activiteiten[[#This Row],[Bijdrage in natura (overige)]]=1,Tb_Activiteiten[[#Headers],[Bijdrage in natura (overige)]],""))</f>
        <v/>
      </c>
      <c r="AW1595" t="str">
        <f>IF(ISNUMBER(FIND("overige",Methode_Keuze)),"",IF(Tb_Activiteiten[[#This Row],[Bijdrage in natura (vrijwilligers)]]=1,Tb_Activiteiten[[#Headers],[Bijdrage in natura (vrijwilligers)]],""))</f>
        <v/>
      </c>
      <c r="AX1595" t="str">
        <f>IF(ISNUMBER(FIND("overige",Methode_Keuze)),"",IF(Tb_Activiteiten[[#This Row],[Afschrijvingskosten]]=1,Tb_Activiteiten[[#Headers],[Afschrijvingskosten]],""))</f>
        <v/>
      </c>
      <c r="AY1595" t="str">
        <f>IF(ISNUMBER(FIND("overige",Methode_Keuze)),"",IF(Tb_Activiteiten[[#This Row],[Vergoeding]]=1,Tb_Activiteiten[[#Headers],[Vergoeding]],""))</f>
        <v/>
      </c>
      <c r="AZ1595" t="str">
        <f>IF(ISNUMBER(FIND("arbeid",Methode_Keuze)),"",IF(Tb_Activiteiten[[#This Row],[Arbeidskosten - vast tarief (excl eigen arbeid)]]=1,Tb_Activiteiten[[#Headers],[Arbeidskosten - vast tarief (excl eigen arbeid)]],""))</f>
        <v/>
      </c>
      <c r="BA1595" t="str">
        <f>IF(ISNUMBER(FIND("overige",Methode_Keuze)),"",IF(Tb_Activiteiten[[#This Row],[Overige kosten]]=1,Tb_Activiteiten[[#Headers],[Overige kosten]],""))</f>
        <v/>
      </c>
    </row>
    <row r="1596" spans="15:53" x14ac:dyDescent="0.25">
      <c r="O1596" s="56"/>
      <c r="Q1596" t="str">
        <f>IFERROR(IF(VLOOKUP(Tb_Activiteiten[[#This Row],[Openstelling]],Tb_Openstelling[],2,0)=1,1,""),"")</f>
        <v/>
      </c>
      <c r="AJ1596" s="56"/>
      <c r="AK1596" t="str">
        <f>IF(ISNUMBER(FIND("arbeid",Methode_Keuze)),"",IF(ISNUMBER(FIND("arbeid",Methode_Keuze)),"",IF(Tb_Activiteiten[[#This Row],[Loonkosten]]=1,Tb_Activiteiten[[#Headers],[Loonkosten]],"")))</f>
        <v/>
      </c>
      <c r="AL1596" t="str">
        <f>IF(ISNUMBER(FIND("arbeid",Methode_Keuze)),"",IF(ISNUMBER(FIND("arbeid",Methode_Keuze)),"",IF(Tb_Activiteiten[[#This Row],[Eigen arbeid]]=1,Tb_Activiteiten[[#Headers],[Eigen arbeid]],"")))</f>
        <v/>
      </c>
      <c r="AM1596" t="str">
        <f>IF(ISNUMBER(FIND("arbeid",Methode_Keuze)),"",IF(ISNUMBER(FIND("arbeid",Methode_Keuze)),"",IF(Tb_Activiteiten[[#This Row],[Projectmedewerker]]=1,Tb_Activiteiten[[#Headers],[Projectmedewerker]],"")))</f>
        <v/>
      </c>
      <c r="AN1596" t="str">
        <f>IF(ISNUMBER(FIND("arbeid",Methode_Keuze)),"",IF(ISNUMBER(FIND("arbeid",Methode_Keuze)),"",IF(Tb_Activiteiten[[#This Row],[Landbouwer]]=1,Tb_Activiteiten[[#Headers],[Landbouwer]],"")))</f>
        <v/>
      </c>
      <c r="AO1596" t="str">
        <f>IF(ISNUMBER(FIND("arbeid",Methode_Keuze)),"",IF(ISNUMBER(FIND("arbeid",Methode_Keuze)),"",IF(Tb_Activiteiten[[#This Row],[Adviseur]]=1,Tb_Activiteiten[[#Headers],[Adviseur]],"")))</f>
        <v/>
      </c>
      <c r="AP1596" t="str">
        <f>IF(ISNUMBER(FIND("arbeid",Methode_Keuze)),"",IF(ISNUMBER(FIND("arbeid",Methode_Keuze)),"",IF(Tb_Activiteiten[[#This Row],[Projectleider/Expert]]=1,Tb_Activiteiten[[#Headers],[Projectleider/Expert]],"")))</f>
        <v/>
      </c>
      <c r="AQ1596" t="str">
        <f>IF(ISNUMBER(FIND("arbeid",Methode_Keuze)),"",IF(ISNUMBER(FIND("arbeid",Methode_Keuze)),"",IF(Tb_Activiteiten[[#This Row],[Arbeidskosten]]=1,Tb_Activiteiten[[#Headers],[Arbeidskosten]],"")))</f>
        <v/>
      </c>
      <c r="AR1596" t="str">
        <f>IF(ISNUMBER(FIND("arbeid",Methode_Keuze)),"",IF(ISNUMBER(FIND("arbeid",Methode_Keuze)),"",IF(Tb_Activiteiten[[#This Row],[Arbeidskosten op basis van IKS]]=1,Tb_Activiteiten[[#Headers],[Arbeidskosten op basis van IKS]],"")))</f>
        <v/>
      </c>
      <c r="AS1596" t="str">
        <f>IF(ISNUMBER(FIND("overige",Methode_Keuze)),"",IF(Tb_Activiteiten[[#This Row],[Kosten derden exclusief btw]]=1,Tb_Activiteiten[[#Headers],[Kosten derden exclusief btw]],""))</f>
        <v/>
      </c>
      <c r="AT1596" t="str">
        <f>IF(ISNUMBER(FIND("overige",Methode_Keuze)),"",IF(Tb_Activiteiten[[#This Row],[Niet verrekenbare btw]]=1,Tb_Activiteiten[[#Headers],[Niet verrekenbare btw]],""))</f>
        <v/>
      </c>
      <c r="AU1596" t="str">
        <f>IF(ISNUMBER(FIND("overige",Methode_Keuze)),"",IF(Tb_Activiteiten[[#This Row],[Grondkosten]]=1,Tb_Activiteiten[[#Headers],[Grondkosten]],""))</f>
        <v/>
      </c>
      <c r="AV1596" t="str">
        <f>IF(ISNUMBER(FIND("overige",Methode_Keuze)),"",IF(Tb_Activiteiten[[#This Row],[Bijdrage in natura (overige)]]=1,Tb_Activiteiten[[#Headers],[Bijdrage in natura (overige)]],""))</f>
        <v/>
      </c>
      <c r="AW1596" t="str">
        <f>IF(ISNUMBER(FIND("overige",Methode_Keuze)),"",IF(Tb_Activiteiten[[#This Row],[Bijdrage in natura (vrijwilligers)]]=1,Tb_Activiteiten[[#Headers],[Bijdrage in natura (vrijwilligers)]],""))</f>
        <v/>
      </c>
      <c r="AX1596" t="str">
        <f>IF(ISNUMBER(FIND("overige",Methode_Keuze)),"",IF(Tb_Activiteiten[[#This Row],[Afschrijvingskosten]]=1,Tb_Activiteiten[[#Headers],[Afschrijvingskosten]],""))</f>
        <v/>
      </c>
      <c r="AY1596" t="str">
        <f>IF(ISNUMBER(FIND("overige",Methode_Keuze)),"",IF(Tb_Activiteiten[[#This Row],[Vergoeding]]=1,Tb_Activiteiten[[#Headers],[Vergoeding]],""))</f>
        <v/>
      </c>
      <c r="AZ1596" t="str">
        <f>IF(ISNUMBER(FIND("arbeid",Methode_Keuze)),"",IF(Tb_Activiteiten[[#This Row],[Arbeidskosten - vast tarief (excl eigen arbeid)]]=1,Tb_Activiteiten[[#Headers],[Arbeidskosten - vast tarief (excl eigen arbeid)]],""))</f>
        <v/>
      </c>
      <c r="BA1596" t="str">
        <f>IF(ISNUMBER(FIND("overige",Methode_Keuze)),"",IF(Tb_Activiteiten[[#This Row],[Overige kosten]]=1,Tb_Activiteiten[[#Headers],[Overige kosten]],""))</f>
        <v/>
      </c>
    </row>
    <row r="1597" spans="15:53" x14ac:dyDescent="0.25">
      <c r="O1597" s="56"/>
      <c r="Q1597" t="str">
        <f>IFERROR(IF(VLOOKUP(Tb_Activiteiten[[#This Row],[Openstelling]],Tb_Openstelling[],2,0)=1,1,""),"")</f>
        <v/>
      </c>
      <c r="AJ1597" s="56"/>
      <c r="AK1597" t="str">
        <f>IF(ISNUMBER(FIND("arbeid",Methode_Keuze)),"",IF(ISNUMBER(FIND("arbeid",Methode_Keuze)),"",IF(Tb_Activiteiten[[#This Row],[Loonkosten]]=1,Tb_Activiteiten[[#Headers],[Loonkosten]],"")))</f>
        <v/>
      </c>
      <c r="AL1597" t="str">
        <f>IF(ISNUMBER(FIND("arbeid",Methode_Keuze)),"",IF(ISNUMBER(FIND("arbeid",Methode_Keuze)),"",IF(Tb_Activiteiten[[#This Row],[Eigen arbeid]]=1,Tb_Activiteiten[[#Headers],[Eigen arbeid]],"")))</f>
        <v/>
      </c>
      <c r="AM1597" t="str">
        <f>IF(ISNUMBER(FIND("arbeid",Methode_Keuze)),"",IF(ISNUMBER(FIND("arbeid",Methode_Keuze)),"",IF(Tb_Activiteiten[[#This Row],[Projectmedewerker]]=1,Tb_Activiteiten[[#Headers],[Projectmedewerker]],"")))</f>
        <v/>
      </c>
      <c r="AN1597" t="str">
        <f>IF(ISNUMBER(FIND("arbeid",Methode_Keuze)),"",IF(ISNUMBER(FIND("arbeid",Methode_Keuze)),"",IF(Tb_Activiteiten[[#This Row],[Landbouwer]]=1,Tb_Activiteiten[[#Headers],[Landbouwer]],"")))</f>
        <v/>
      </c>
      <c r="AO1597" t="str">
        <f>IF(ISNUMBER(FIND("arbeid",Methode_Keuze)),"",IF(ISNUMBER(FIND("arbeid",Methode_Keuze)),"",IF(Tb_Activiteiten[[#This Row],[Adviseur]]=1,Tb_Activiteiten[[#Headers],[Adviseur]],"")))</f>
        <v/>
      </c>
      <c r="AP1597" t="str">
        <f>IF(ISNUMBER(FIND("arbeid",Methode_Keuze)),"",IF(ISNUMBER(FIND("arbeid",Methode_Keuze)),"",IF(Tb_Activiteiten[[#This Row],[Projectleider/Expert]]=1,Tb_Activiteiten[[#Headers],[Projectleider/Expert]],"")))</f>
        <v/>
      </c>
      <c r="AQ1597" t="str">
        <f>IF(ISNUMBER(FIND("arbeid",Methode_Keuze)),"",IF(ISNUMBER(FIND("arbeid",Methode_Keuze)),"",IF(Tb_Activiteiten[[#This Row],[Arbeidskosten]]=1,Tb_Activiteiten[[#Headers],[Arbeidskosten]],"")))</f>
        <v/>
      </c>
      <c r="AR1597" t="str">
        <f>IF(ISNUMBER(FIND("arbeid",Methode_Keuze)),"",IF(ISNUMBER(FIND("arbeid",Methode_Keuze)),"",IF(Tb_Activiteiten[[#This Row],[Arbeidskosten op basis van IKS]]=1,Tb_Activiteiten[[#Headers],[Arbeidskosten op basis van IKS]],"")))</f>
        <v/>
      </c>
      <c r="AS1597" t="str">
        <f>IF(ISNUMBER(FIND("overige",Methode_Keuze)),"",IF(Tb_Activiteiten[[#This Row],[Kosten derden exclusief btw]]=1,Tb_Activiteiten[[#Headers],[Kosten derden exclusief btw]],""))</f>
        <v/>
      </c>
      <c r="AT1597" t="str">
        <f>IF(ISNUMBER(FIND("overige",Methode_Keuze)),"",IF(Tb_Activiteiten[[#This Row],[Niet verrekenbare btw]]=1,Tb_Activiteiten[[#Headers],[Niet verrekenbare btw]],""))</f>
        <v/>
      </c>
      <c r="AU1597" t="str">
        <f>IF(ISNUMBER(FIND("overige",Methode_Keuze)),"",IF(Tb_Activiteiten[[#This Row],[Grondkosten]]=1,Tb_Activiteiten[[#Headers],[Grondkosten]],""))</f>
        <v/>
      </c>
      <c r="AV1597" t="str">
        <f>IF(ISNUMBER(FIND("overige",Methode_Keuze)),"",IF(Tb_Activiteiten[[#This Row],[Bijdrage in natura (overige)]]=1,Tb_Activiteiten[[#Headers],[Bijdrage in natura (overige)]],""))</f>
        <v/>
      </c>
      <c r="AW1597" t="str">
        <f>IF(ISNUMBER(FIND("overige",Methode_Keuze)),"",IF(Tb_Activiteiten[[#This Row],[Bijdrage in natura (vrijwilligers)]]=1,Tb_Activiteiten[[#Headers],[Bijdrage in natura (vrijwilligers)]],""))</f>
        <v/>
      </c>
      <c r="AX1597" t="str">
        <f>IF(ISNUMBER(FIND("overige",Methode_Keuze)),"",IF(Tb_Activiteiten[[#This Row],[Afschrijvingskosten]]=1,Tb_Activiteiten[[#Headers],[Afschrijvingskosten]],""))</f>
        <v/>
      </c>
      <c r="AY1597" t="str">
        <f>IF(ISNUMBER(FIND("overige",Methode_Keuze)),"",IF(Tb_Activiteiten[[#This Row],[Vergoeding]]=1,Tb_Activiteiten[[#Headers],[Vergoeding]],""))</f>
        <v/>
      </c>
      <c r="AZ1597" t="str">
        <f>IF(ISNUMBER(FIND("arbeid",Methode_Keuze)),"",IF(Tb_Activiteiten[[#This Row],[Arbeidskosten - vast tarief (excl eigen arbeid)]]=1,Tb_Activiteiten[[#Headers],[Arbeidskosten - vast tarief (excl eigen arbeid)]],""))</f>
        <v/>
      </c>
      <c r="BA1597" t="str">
        <f>IF(ISNUMBER(FIND("overige",Methode_Keuze)),"",IF(Tb_Activiteiten[[#This Row],[Overige kosten]]=1,Tb_Activiteiten[[#Headers],[Overige kosten]],""))</f>
        <v/>
      </c>
    </row>
    <row r="1598" spans="15:53" x14ac:dyDescent="0.25">
      <c r="O1598" s="56"/>
      <c r="Q1598" t="str">
        <f>IFERROR(IF(VLOOKUP(Tb_Activiteiten[[#This Row],[Openstelling]],Tb_Openstelling[],2,0)=1,1,""),"")</f>
        <v/>
      </c>
      <c r="AJ1598" s="56"/>
      <c r="AK1598" t="str">
        <f>IF(ISNUMBER(FIND("arbeid",Methode_Keuze)),"",IF(ISNUMBER(FIND("arbeid",Methode_Keuze)),"",IF(Tb_Activiteiten[[#This Row],[Loonkosten]]=1,Tb_Activiteiten[[#Headers],[Loonkosten]],"")))</f>
        <v/>
      </c>
      <c r="AL1598" t="str">
        <f>IF(ISNUMBER(FIND("arbeid",Methode_Keuze)),"",IF(ISNUMBER(FIND("arbeid",Methode_Keuze)),"",IF(Tb_Activiteiten[[#This Row],[Eigen arbeid]]=1,Tb_Activiteiten[[#Headers],[Eigen arbeid]],"")))</f>
        <v/>
      </c>
      <c r="AM1598" t="str">
        <f>IF(ISNUMBER(FIND("arbeid",Methode_Keuze)),"",IF(ISNUMBER(FIND("arbeid",Methode_Keuze)),"",IF(Tb_Activiteiten[[#This Row],[Projectmedewerker]]=1,Tb_Activiteiten[[#Headers],[Projectmedewerker]],"")))</f>
        <v/>
      </c>
      <c r="AN1598" t="str">
        <f>IF(ISNUMBER(FIND("arbeid",Methode_Keuze)),"",IF(ISNUMBER(FIND("arbeid",Methode_Keuze)),"",IF(Tb_Activiteiten[[#This Row],[Landbouwer]]=1,Tb_Activiteiten[[#Headers],[Landbouwer]],"")))</f>
        <v/>
      </c>
      <c r="AO1598" t="str">
        <f>IF(ISNUMBER(FIND("arbeid",Methode_Keuze)),"",IF(ISNUMBER(FIND("arbeid",Methode_Keuze)),"",IF(Tb_Activiteiten[[#This Row],[Adviseur]]=1,Tb_Activiteiten[[#Headers],[Adviseur]],"")))</f>
        <v/>
      </c>
      <c r="AP1598" t="str">
        <f>IF(ISNUMBER(FIND("arbeid",Methode_Keuze)),"",IF(ISNUMBER(FIND("arbeid",Methode_Keuze)),"",IF(Tb_Activiteiten[[#This Row],[Projectleider/Expert]]=1,Tb_Activiteiten[[#Headers],[Projectleider/Expert]],"")))</f>
        <v/>
      </c>
      <c r="AQ1598" t="str">
        <f>IF(ISNUMBER(FIND("arbeid",Methode_Keuze)),"",IF(ISNUMBER(FIND("arbeid",Methode_Keuze)),"",IF(Tb_Activiteiten[[#This Row],[Arbeidskosten]]=1,Tb_Activiteiten[[#Headers],[Arbeidskosten]],"")))</f>
        <v/>
      </c>
      <c r="AR1598" t="str">
        <f>IF(ISNUMBER(FIND("arbeid",Methode_Keuze)),"",IF(ISNUMBER(FIND("arbeid",Methode_Keuze)),"",IF(Tb_Activiteiten[[#This Row],[Arbeidskosten op basis van IKS]]=1,Tb_Activiteiten[[#Headers],[Arbeidskosten op basis van IKS]],"")))</f>
        <v/>
      </c>
      <c r="AS1598" t="str">
        <f>IF(ISNUMBER(FIND("overige",Methode_Keuze)),"",IF(Tb_Activiteiten[[#This Row],[Kosten derden exclusief btw]]=1,Tb_Activiteiten[[#Headers],[Kosten derden exclusief btw]],""))</f>
        <v/>
      </c>
      <c r="AT1598" t="str">
        <f>IF(ISNUMBER(FIND("overige",Methode_Keuze)),"",IF(Tb_Activiteiten[[#This Row],[Niet verrekenbare btw]]=1,Tb_Activiteiten[[#Headers],[Niet verrekenbare btw]],""))</f>
        <v/>
      </c>
      <c r="AU1598" t="str">
        <f>IF(ISNUMBER(FIND("overige",Methode_Keuze)),"",IF(Tb_Activiteiten[[#This Row],[Grondkosten]]=1,Tb_Activiteiten[[#Headers],[Grondkosten]],""))</f>
        <v/>
      </c>
      <c r="AV1598" t="str">
        <f>IF(ISNUMBER(FIND("overige",Methode_Keuze)),"",IF(Tb_Activiteiten[[#This Row],[Bijdrage in natura (overige)]]=1,Tb_Activiteiten[[#Headers],[Bijdrage in natura (overige)]],""))</f>
        <v/>
      </c>
      <c r="AW1598" t="str">
        <f>IF(ISNUMBER(FIND("overige",Methode_Keuze)),"",IF(Tb_Activiteiten[[#This Row],[Bijdrage in natura (vrijwilligers)]]=1,Tb_Activiteiten[[#Headers],[Bijdrage in natura (vrijwilligers)]],""))</f>
        <v/>
      </c>
      <c r="AX1598" t="str">
        <f>IF(ISNUMBER(FIND("overige",Methode_Keuze)),"",IF(Tb_Activiteiten[[#This Row],[Afschrijvingskosten]]=1,Tb_Activiteiten[[#Headers],[Afschrijvingskosten]],""))</f>
        <v/>
      </c>
      <c r="AY1598" t="str">
        <f>IF(ISNUMBER(FIND("overige",Methode_Keuze)),"",IF(Tb_Activiteiten[[#This Row],[Vergoeding]]=1,Tb_Activiteiten[[#Headers],[Vergoeding]],""))</f>
        <v/>
      </c>
      <c r="AZ1598" t="str">
        <f>IF(ISNUMBER(FIND("arbeid",Methode_Keuze)),"",IF(Tb_Activiteiten[[#This Row],[Arbeidskosten - vast tarief (excl eigen arbeid)]]=1,Tb_Activiteiten[[#Headers],[Arbeidskosten - vast tarief (excl eigen arbeid)]],""))</f>
        <v/>
      </c>
      <c r="BA1598" t="str">
        <f>IF(ISNUMBER(FIND("overige",Methode_Keuze)),"",IF(Tb_Activiteiten[[#This Row],[Overige kosten]]=1,Tb_Activiteiten[[#Headers],[Overige kosten]],""))</f>
        <v/>
      </c>
    </row>
    <row r="1599" spans="15:53" x14ac:dyDescent="0.25">
      <c r="O1599" s="56"/>
      <c r="Q1599" t="str">
        <f>IFERROR(IF(VLOOKUP(Tb_Activiteiten[[#This Row],[Openstelling]],Tb_Openstelling[],2,0)=1,1,""),"")</f>
        <v/>
      </c>
      <c r="AJ1599" s="56"/>
      <c r="AK1599" t="str">
        <f>IF(ISNUMBER(FIND("arbeid",Methode_Keuze)),"",IF(ISNUMBER(FIND("arbeid",Methode_Keuze)),"",IF(Tb_Activiteiten[[#This Row],[Loonkosten]]=1,Tb_Activiteiten[[#Headers],[Loonkosten]],"")))</f>
        <v/>
      </c>
      <c r="AL1599" t="str">
        <f>IF(ISNUMBER(FIND("arbeid",Methode_Keuze)),"",IF(ISNUMBER(FIND("arbeid",Methode_Keuze)),"",IF(Tb_Activiteiten[[#This Row],[Eigen arbeid]]=1,Tb_Activiteiten[[#Headers],[Eigen arbeid]],"")))</f>
        <v/>
      </c>
      <c r="AM1599" t="str">
        <f>IF(ISNUMBER(FIND("arbeid",Methode_Keuze)),"",IF(ISNUMBER(FIND("arbeid",Methode_Keuze)),"",IF(Tb_Activiteiten[[#This Row],[Projectmedewerker]]=1,Tb_Activiteiten[[#Headers],[Projectmedewerker]],"")))</f>
        <v/>
      </c>
      <c r="AN1599" t="str">
        <f>IF(ISNUMBER(FIND("arbeid",Methode_Keuze)),"",IF(ISNUMBER(FIND("arbeid",Methode_Keuze)),"",IF(Tb_Activiteiten[[#This Row],[Landbouwer]]=1,Tb_Activiteiten[[#Headers],[Landbouwer]],"")))</f>
        <v/>
      </c>
      <c r="AO1599" t="str">
        <f>IF(ISNUMBER(FIND("arbeid",Methode_Keuze)),"",IF(ISNUMBER(FIND("arbeid",Methode_Keuze)),"",IF(Tb_Activiteiten[[#This Row],[Adviseur]]=1,Tb_Activiteiten[[#Headers],[Adviseur]],"")))</f>
        <v/>
      </c>
      <c r="AP1599" t="str">
        <f>IF(ISNUMBER(FIND("arbeid",Methode_Keuze)),"",IF(ISNUMBER(FIND("arbeid",Methode_Keuze)),"",IF(Tb_Activiteiten[[#This Row],[Projectleider/Expert]]=1,Tb_Activiteiten[[#Headers],[Projectleider/Expert]],"")))</f>
        <v/>
      </c>
      <c r="AQ1599" t="str">
        <f>IF(ISNUMBER(FIND("arbeid",Methode_Keuze)),"",IF(ISNUMBER(FIND("arbeid",Methode_Keuze)),"",IF(Tb_Activiteiten[[#This Row],[Arbeidskosten]]=1,Tb_Activiteiten[[#Headers],[Arbeidskosten]],"")))</f>
        <v/>
      </c>
      <c r="AR1599" t="str">
        <f>IF(ISNUMBER(FIND("arbeid",Methode_Keuze)),"",IF(ISNUMBER(FIND("arbeid",Methode_Keuze)),"",IF(Tb_Activiteiten[[#This Row],[Arbeidskosten op basis van IKS]]=1,Tb_Activiteiten[[#Headers],[Arbeidskosten op basis van IKS]],"")))</f>
        <v/>
      </c>
      <c r="AS1599" t="str">
        <f>IF(ISNUMBER(FIND("overige",Methode_Keuze)),"",IF(Tb_Activiteiten[[#This Row],[Kosten derden exclusief btw]]=1,Tb_Activiteiten[[#Headers],[Kosten derden exclusief btw]],""))</f>
        <v/>
      </c>
      <c r="AT1599" t="str">
        <f>IF(ISNUMBER(FIND("overige",Methode_Keuze)),"",IF(Tb_Activiteiten[[#This Row],[Niet verrekenbare btw]]=1,Tb_Activiteiten[[#Headers],[Niet verrekenbare btw]],""))</f>
        <v/>
      </c>
      <c r="AU1599" t="str">
        <f>IF(ISNUMBER(FIND("overige",Methode_Keuze)),"",IF(Tb_Activiteiten[[#This Row],[Grondkosten]]=1,Tb_Activiteiten[[#Headers],[Grondkosten]],""))</f>
        <v/>
      </c>
      <c r="AV1599" t="str">
        <f>IF(ISNUMBER(FIND("overige",Methode_Keuze)),"",IF(Tb_Activiteiten[[#This Row],[Bijdrage in natura (overige)]]=1,Tb_Activiteiten[[#Headers],[Bijdrage in natura (overige)]],""))</f>
        <v/>
      </c>
      <c r="AW1599" t="str">
        <f>IF(ISNUMBER(FIND("overige",Methode_Keuze)),"",IF(Tb_Activiteiten[[#This Row],[Bijdrage in natura (vrijwilligers)]]=1,Tb_Activiteiten[[#Headers],[Bijdrage in natura (vrijwilligers)]],""))</f>
        <v/>
      </c>
      <c r="AX1599" t="str">
        <f>IF(ISNUMBER(FIND("overige",Methode_Keuze)),"",IF(Tb_Activiteiten[[#This Row],[Afschrijvingskosten]]=1,Tb_Activiteiten[[#Headers],[Afschrijvingskosten]],""))</f>
        <v/>
      </c>
      <c r="AY1599" t="str">
        <f>IF(ISNUMBER(FIND("overige",Methode_Keuze)),"",IF(Tb_Activiteiten[[#This Row],[Vergoeding]]=1,Tb_Activiteiten[[#Headers],[Vergoeding]],""))</f>
        <v/>
      </c>
      <c r="AZ1599" t="str">
        <f>IF(ISNUMBER(FIND("arbeid",Methode_Keuze)),"",IF(Tb_Activiteiten[[#This Row],[Arbeidskosten - vast tarief (excl eigen arbeid)]]=1,Tb_Activiteiten[[#Headers],[Arbeidskosten - vast tarief (excl eigen arbeid)]],""))</f>
        <v/>
      </c>
      <c r="BA1599" t="str">
        <f>IF(ISNUMBER(FIND("overige",Methode_Keuze)),"",IF(Tb_Activiteiten[[#This Row],[Overige kosten]]=1,Tb_Activiteiten[[#Headers],[Overige kosten]],""))</f>
        <v/>
      </c>
    </row>
    <row r="1600" spans="15:53" x14ac:dyDescent="0.25">
      <c r="O1600" s="56"/>
      <c r="Q1600" t="str">
        <f>IFERROR(IF(VLOOKUP(Tb_Activiteiten[[#This Row],[Openstelling]],Tb_Openstelling[],2,0)=1,1,""),"")</f>
        <v/>
      </c>
      <c r="AJ1600" s="56"/>
      <c r="AK1600" t="str">
        <f>IF(ISNUMBER(FIND("arbeid",Methode_Keuze)),"",IF(ISNUMBER(FIND("arbeid",Methode_Keuze)),"",IF(Tb_Activiteiten[[#This Row],[Loonkosten]]=1,Tb_Activiteiten[[#Headers],[Loonkosten]],"")))</f>
        <v/>
      </c>
      <c r="AL1600" t="str">
        <f>IF(ISNUMBER(FIND("arbeid",Methode_Keuze)),"",IF(ISNUMBER(FIND("arbeid",Methode_Keuze)),"",IF(Tb_Activiteiten[[#This Row],[Eigen arbeid]]=1,Tb_Activiteiten[[#Headers],[Eigen arbeid]],"")))</f>
        <v/>
      </c>
      <c r="AM1600" t="str">
        <f>IF(ISNUMBER(FIND("arbeid",Methode_Keuze)),"",IF(ISNUMBER(FIND("arbeid",Methode_Keuze)),"",IF(Tb_Activiteiten[[#This Row],[Projectmedewerker]]=1,Tb_Activiteiten[[#Headers],[Projectmedewerker]],"")))</f>
        <v/>
      </c>
      <c r="AN1600" t="str">
        <f>IF(ISNUMBER(FIND("arbeid",Methode_Keuze)),"",IF(ISNUMBER(FIND("arbeid",Methode_Keuze)),"",IF(Tb_Activiteiten[[#This Row],[Landbouwer]]=1,Tb_Activiteiten[[#Headers],[Landbouwer]],"")))</f>
        <v/>
      </c>
      <c r="AO1600" t="str">
        <f>IF(ISNUMBER(FIND("arbeid",Methode_Keuze)),"",IF(ISNUMBER(FIND("arbeid",Methode_Keuze)),"",IF(Tb_Activiteiten[[#This Row],[Adviseur]]=1,Tb_Activiteiten[[#Headers],[Adviseur]],"")))</f>
        <v/>
      </c>
      <c r="AP1600" t="str">
        <f>IF(ISNUMBER(FIND("arbeid",Methode_Keuze)),"",IF(ISNUMBER(FIND("arbeid",Methode_Keuze)),"",IF(Tb_Activiteiten[[#This Row],[Projectleider/Expert]]=1,Tb_Activiteiten[[#Headers],[Projectleider/Expert]],"")))</f>
        <v/>
      </c>
      <c r="AQ1600" t="str">
        <f>IF(ISNUMBER(FIND("arbeid",Methode_Keuze)),"",IF(ISNUMBER(FIND("arbeid",Methode_Keuze)),"",IF(Tb_Activiteiten[[#This Row],[Arbeidskosten]]=1,Tb_Activiteiten[[#Headers],[Arbeidskosten]],"")))</f>
        <v/>
      </c>
      <c r="AR1600" t="str">
        <f>IF(ISNUMBER(FIND("arbeid",Methode_Keuze)),"",IF(ISNUMBER(FIND("arbeid",Methode_Keuze)),"",IF(Tb_Activiteiten[[#This Row],[Arbeidskosten op basis van IKS]]=1,Tb_Activiteiten[[#Headers],[Arbeidskosten op basis van IKS]],"")))</f>
        <v/>
      </c>
      <c r="AS1600" t="str">
        <f>IF(ISNUMBER(FIND("overige",Methode_Keuze)),"",IF(Tb_Activiteiten[[#This Row],[Kosten derden exclusief btw]]=1,Tb_Activiteiten[[#Headers],[Kosten derden exclusief btw]],""))</f>
        <v/>
      </c>
      <c r="AT1600" t="str">
        <f>IF(ISNUMBER(FIND("overige",Methode_Keuze)),"",IF(Tb_Activiteiten[[#This Row],[Niet verrekenbare btw]]=1,Tb_Activiteiten[[#Headers],[Niet verrekenbare btw]],""))</f>
        <v/>
      </c>
      <c r="AU1600" t="str">
        <f>IF(ISNUMBER(FIND("overige",Methode_Keuze)),"",IF(Tb_Activiteiten[[#This Row],[Grondkosten]]=1,Tb_Activiteiten[[#Headers],[Grondkosten]],""))</f>
        <v/>
      </c>
      <c r="AV1600" t="str">
        <f>IF(ISNUMBER(FIND("overige",Methode_Keuze)),"",IF(Tb_Activiteiten[[#This Row],[Bijdrage in natura (overige)]]=1,Tb_Activiteiten[[#Headers],[Bijdrage in natura (overige)]],""))</f>
        <v/>
      </c>
      <c r="AW1600" t="str">
        <f>IF(ISNUMBER(FIND("overige",Methode_Keuze)),"",IF(Tb_Activiteiten[[#This Row],[Bijdrage in natura (vrijwilligers)]]=1,Tb_Activiteiten[[#Headers],[Bijdrage in natura (vrijwilligers)]],""))</f>
        <v/>
      </c>
      <c r="AX1600" t="str">
        <f>IF(ISNUMBER(FIND("overige",Methode_Keuze)),"",IF(Tb_Activiteiten[[#This Row],[Afschrijvingskosten]]=1,Tb_Activiteiten[[#Headers],[Afschrijvingskosten]],""))</f>
        <v/>
      </c>
      <c r="AY1600" t="str">
        <f>IF(ISNUMBER(FIND("overige",Methode_Keuze)),"",IF(Tb_Activiteiten[[#This Row],[Vergoeding]]=1,Tb_Activiteiten[[#Headers],[Vergoeding]],""))</f>
        <v/>
      </c>
      <c r="AZ1600" t="str">
        <f>IF(ISNUMBER(FIND("arbeid",Methode_Keuze)),"",IF(Tb_Activiteiten[[#This Row],[Arbeidskosten - vast tarief (excl eigen arbeid)]]=1,Tb_Activiteiten[[#Headers],[Arbeidskosten - vast tarief (excl eigen arbeid)]],""))</f>
        <v/>
      </c>
      <c r="BA1600" t="str">
        <f>IF(ISNUMBER(FIND("overige",Methode_Keuze)),"",IF(Tb_Activiteiten[[#This Row],[Overige kosten]]=1,Tb_Activiteiten[[#Headers],[Overige kosten]],""))</f>
        <v/>
      </c>
    </row>
    <row r="1601" spans="15:53" x14ac:dyDescent="0.25">
      <c r="O1601" s="56"/>
      <c r="Q1601" t="str">
        <f>IFERROR(IF(VLOOKUP(Tb_Activiteiten[[#This Row],[Openstelling]],Tb_Openstelling[],2,0)=1,1,""),"")</f>
        <v/>
      </c>
      <c r="AJ1601" s="56"/>
      <c r="AK1601" t="str">
        <f>IF(ISNUMBER(FIND("arbeid",Methode_Keuze)),"",IF(ISNUMBER(FIND("arbeid",Methode_Keuze)),"",IF(Tb_Activiteiten[[#This Row],[Loonkosten]]=1,Tb_Activiteiten[[#Headers],[Loonkosten]],"")))</f>
        <v/>
      </c>
      <c r="AL1601" t="str">
        <f>IF(ISNUMBER(FIND("arbeid",Methode_Keuze)),"",IF(ISNUMBER(FIND("arbeid",Methode_Keuze)),"",IF(Tb_Activiteiten[[#This Row],[Eigen arbeid]]=1,Tb_Activiteiten[[#Headers],[Eigen arbeid]],"")))</f>
        <v/>
      </c>
      <c r="AM1601" t="str">
        <f>IF(ISNUMBER(FIND("arbeid",Methode_Keuze)),"",IF(ISNUMBER(FIND("arbeid",Methode_Keuze)),"",IF(Tb_Activiteiten[[#This Row],[Projectmedewerker]]=1,Tb_Activiteiten[[#Headers],[Projectmedewerker]],"")))</f>
        <v/>
      </c>
      <c r="AN1601" t="str">
        <f>IF(ISNUMBER(FIND("arbeid",Methode_Keuze)),"",IF(ISNUMBER(FIND("arbeid",Methode_Keuze)),"",IF(Tb_Activiteiten[[#This Row],[Landbouwer]]=1,Tb_Activiteiten[[#Headers],[Landbouwer]],"")))</f>
        <v/>
      </c>
      <c r="AO1601" t="str">
        <f>IF(ISNUMBER(FIND("arbeid",Methode_Keuze)),"",IF(ISNUMBER(FIND("arbeid",Methode_Keuze)),"",IF(Tb_Activiteiten[[#This Row],[Adviseur]]=1,Tb_Activiteiten[[#Headers],[Adviseur]],"")))</f>
        <v/>
      </c>
      <c r="AP1601" t="str">
        <f>IF(ISNUMBER(FIND("arbeid",Methode_Keuze)),"",IF(ISNUMBER(FIND("arbeid",Methode_Keuze)),"",IF(Tb_Activiteiten[[#This Row],[Projectleider/Expert]]=1,Tb_Activiteiten[[#Headers],[Projectleider/Expert]],"")))</f>
        <v/>
      </c>
      <c r="AQ1601" t="str">
        <f>IF(ISNUMBER(FIND("arbeid",Methode_Keuze)),"",IF(ISNUMBER(FIND("arbeid",Methode_Keuze)),"",IF(Tb_Activiteiten[[#This Row],[Arbeidskosten]]=1,Tb_Activiteiten[[#Headers],[Arbeidskosten]],"")))</f>
        <v/>
      </c>
      <c r="AR1601" t="str">
        <f>IF(ISNUMBER(FIND("arbeid",Methode_Keuze)),"",IF(ISNUMBER(FIND("arbeid",Methode_Keuze)),"",IF(Tb_Activiteiten[[#This Row],[Arbeidskosten op basis van IKS]]=1,Tb_Activiteiten[[#Headers],[Arbeidskosten op basis van IKS]],"")))</f>
        <v/>
      </c>
      <c r="AS1601" t="str">
        <f>IF(ISNUMBER(FIND("overige",Methode_Keuze)),"",IF(Tb_Activiteiten[[#This Row],[Kosten derden exclusief btw]]=1,Tb_Activiteiten[[#Headers],[Kosten derden exclusief btw]],""))</f>
        <v/>
      </c>
      <c r="AT1601" t="str">
        <f>IF(ISNUMBER(FIND("overige",Methode_Keuze)),"",IF(Tb_Activiteiten[[#This Row],[Niet verrekenbare btw]]=1,Tb_Activiteiten[[#Headers],[Niet verrekenbare btw]],""))</f>
        <v/>
      </c>
      <c r="AU1601" t="str">
        <f>IF(ISNUMBER(FIND("overige",Methode_Keuze)),"",IF(Tb_Activiteiten[[#This Row],[Grondkosten]]=1,Tb_Activiteiten[[#Headers],[Grondkosten]],""))</f>
        <v/>
      </c>
      <c r="AV1601" t="str">
        <f>IF(ISNUMBER(FIND("overige",Methode_Keuze)),"",IF(Tb_Activiteiten[[#This Row],[Bijdrage in natura (overige)]]=1,Tb_Activiteiten[[#Headers],[Bijdrage in natura (overige)]],""))</f>
        <v/>
      </c>
      <c r="AW1601" t="str">
        <f>IF(ISNUMBER(FIND("overige",Methode_Keuze)),"",IF(Tb_Activiteiten[[#This Row],[Bijdrage in natura (vrijwilligers)]]=1,Tb_Activiteiten[[#Headers],[Bijdrage in natura (vrijwilligers)]],""))</f>
        <v/>
      </c>
      <c r="AX1601" t="str">
        <f>IF(ISNUMBER(FIND("overige",Methode_Keuze)),"",IF(Tb_Activiteiten[[#This Row],[Afschrijvingskosten]]=1,Tb_Activiteiten[[#Headers],[Afschrijvingskosten]],""))</f>
        <v/>
      </c>
      <c r="AY1601" t="str">
        <f>IF(ISNUMBER(FIND("overige",Methode_Keuze)),"",IF(Tb_Activiteiten[[#This Row],[Vergoeding]]=1,Tb_Activiteiten[[#Headers],[Vergoeding]],""))</f>
        <v/>
      </c>
      <c r="AZ1601" t="str">
        <f>IF(ISNUMBER(FIND("arbeid",Methode_Keuze)),"",IF(Tb_Activiteiten[[#This Row],[Arbeidskosten - vast tarief (excl eigen arbeid)]]=1,Tb_Activiteiten[[#Headers],[Arbeidskosten - vast tarief (excl eigen arbeid)]],""))</f>
        <v/>
      </c>
      <c r="BA1601" t="str">
        <f>IF(ISNUMBER(FIND("overige",Methode_Keuze)),"",IF(Tb_Activiteiten[[#This Row],[Overige kosten]]=1,Tb_Activiteiten[[#Headers],[Overige kosten]],""))</f>
        <v/>
      </c>
    </row>
    <row r="1602" spans="15:53" x14ac:dyDescent="0.25">
      <c r="O1602" s="56"/>
      <c r="Q1602" t="str">
        <f>IFERROR(IF(VLOOKUP(Tb_Activiteiten[[#This Row],[Openstelling]],Tb_Openstelling[],2,0)=1,1,""),"")</f>
        <v/>
      </c>
      <c r="AJ1602" s="56"/>
      <c r="AK1602" t="str">
        <f>IF(ISNUMBER(FIND("arbeid",Methode_Keuze)),"",IF(ISNUMBER(FIND("arbeid",Methode_Keuze)),"",IF(Tb_Activiteiten[[#This Row],[Loonkosten]]=1,Tb_Activiteiten[[#Headers],[Loonkosten]],"")))</f>
        <v/>
      </c>
      <c r="AL1602" t="str">
        <f>IF(ISNUMBER(FIND("arbeid",Methode_Keuze)),"",IF(ISNUMBER(FIND("arbeid",Methode_Keuze)),"",IF(Tb_Activiteiten[[#This Row],[Eigen arbeid]]=1,Tb_Activiteiten[[#Headers],[Eigen arbeid]],"")))</f>
        <v/>
      </c>
      <c r="AM1602" t="str">
        <f>IF(ISNUMBER(FIND("arbeid",Methode_Keuze)),"",IF(ISNUMBER(FIND("arbeid",Methode_Keuze)),"",IF(Tb_Activiteiten[[#This Row],[Projectmedewerker]]=1,Tb_Activiteiten[[#Headers],[Projectmedewerker]],"")))</f>
        <v/>
      </c>
      <c r="AN1602" t="str">
        <f>IF(ISNUMBER(FIND("arbeid",Methode_Keuze)),"",IF(ISNUMBER(FIND("arbeid",Methode_Keuze)),"",IF(Tb_Activiteiten[[#This Row],[Landbouwer]]=1,Tb_Activiteiten[[#Headers],[Landbouwer]],"")))</f>
        <v/>
      </c>
      <c r="AO1602" t="str">
        <f>IF(ISNUMBER(FIND("arbeid",Methode_Keuze)),"",IF(ISNUMBER(FIND("arbeid",Methode_Keuze)),"",IF(Tb_Activiteiten[[#This Row],[Adviseur]]=1,Tb_Activiteiten[[#Headers],[Adviseur]],"")))</f>
        <v/>
      </c>
      <c r="AP1602" t="str">
        <f>IF(ISNUMBER(FIND("arbeid",Methode_Keuze)),"",IF(ISNUMBER(FIND("arbeid",Methode_Keuze)),"",IF(Tb_Activiteiten[[#This Row],[Projectleider/Expert]]=1,Tb_Activiteiten[[#Headers],[Projectleider/Expert]],"")))</f>
        <v/>
      </c>
      <c r="AQ1602" t="str">
        <f>IF(ISNUMBER(FIND("arbeid",Methode_Keuze)),"",IF(ISNUMBER(FIND("arbeid",Methode_Keuze)),"",IF(Tb_Activiteiten[[#This Row],[Arbeidskosten]]=1,Tb_Activiteiten[[#Headers],[Arbeidskosten]],"")))</f>
        <v/>
      </c>
      <c r="AR1602" t="str">
        <f>IF(ISNUMBER(FIND("arbeid",Methode_Keuze)),"",IF(ISNUMBER(FIND("arbeid",Methode_Keuze)),"",IF(Tb_Activiteiten[[#This Row],[Arbeidskosten op basis van IKS]]=1,Tb_Activiteiten[[#Headers],[Arbeidskosten op basis van IKS]],"")))</f>
        <v/>
      </c>
      <c r="AS1602" t="str">
        <f>IF(ISNUMBER(FIND("overige",Methode_Keuze)),"",IF(Tb_Activiteiten[[#This Row],[Kosten derden exclusief btw]]=1,Tb_Activiteiten[[#Headers],[Kosten derden exclusief btw]],""))</f>
        <v/>
      </c>
      <c r="AT1602" t="str">
        <f>IF(ISNUMBER(FIND("overige",Methode_Keuze)),"",IF(Tb_Activiteiten[[#This Row],[Niet verrekenbare btw]]=1,Tb_Activiteiten[[#Headers],[Niet verrekenbare btw]],""))</f>
        <v/>
      </c>
      <c r="AU1602" t="str">
        <f>IF(ISNUMBER(FIND("overige",Methode_Keuze)),"",IF(Tb_Activiteiten[[#This Row],[Grondkosten]]=1,Tb_Activiteiten[[#Headers],[Grondkosten]],""))</f>
        <v/>
      </c>
      <c r="AV1602" t="str">
        <f>IF(ISNUMBER(FIND("overige",Methode_Keuze)),"",IF(Tb_Activiteiten[[#This Row],[Bijdrage in natura (overige)]]=1,Tb_Activiteiten[[#Headers],[Bijdrage in natura (overige)]],""))</f>
        <v/>
      </c>
      <c r="AW1602" t="str">
        <f>IF(ISNUMBER(FIND("overige",Methode_Keuze)),"",IF(Tb_Activiteiten[[#This Row],[Bijdrage in natura (vrijwilligers)]]=1,Tb_Activiteiten[[#Headers],[Bijdrage in natura (vrijwilligers)]],""))</f>
        <v/>
      </c>
      <c r="AX1602" t="str">
        <f>IF(ISNUMBER(FIND("overige",Methode_Keuze)),"",IF(Tb_Activiteiten[[#This Row],[Afschrijvingskosten]]=1,Tb_Activiteiten[[#Headers],[Afschrijvingskosten]],""))</f>
        <v/>
      </c>
      <c r="AY1602" t="str">
        <f>IF(ISNUMBER(FIND("overige",Methode_Keuze)),"",IF(Tb_Activiteiten[[#This Row],[Vergoeding]]=1,Tb_Activiteiten[[#Headers],[Vergoeding]],""))</f>
        <v/>
      </c>
      <c r="AZ1602" t="str">
        <f>IF(ISNUMBER(FIND("arbeid",Methode_Keuze)),"",IF(Tb_Activiteiten[[#This Row],[Arbeidskosten - vast tarief (excl eigen arbeid)]]=1,Tb_Activiteiten[[#Headers],[Arbeidskosten - vast tarief (excl eigen arbeid)]],""))</f>
        <v/>
      </c>
      <c r="BA1602" t="str">
        <f>IF(ISNUMBER(FIND("overige",Methode_Keuze)),"",IF(Tb_Activiteiten[[#This Row],[Overige kosten]]=1,Tb_Activiteiten[[#Headers],[Overige kosten]],""))</f>
        <v/>
      </c>
    </row>
    <row r="1603" spans="15:53" x14ac:dyDescent="0.25">
      <c r="O1603" s="56"/>
      <c r="Q1603" t="str">
        <f>IFERROR(IF(VLOOKUP(Tb_Activiteiten[[#This Row],[Openstelling]],Tb_Openstelling[],2,0)=1,1,""),"")</f>
        <v/>
      </c>
      <c r="AJ1603" s="56"/>
      <c r="AK1603" t="str">
        <f>IF(ISNUMBER(FIND("arbeid",Methode_Keuze)),"",IF(ISNUMBER(FIND("arbeid",Methode_Keuze)),"",IF(Tb_Activiteiten[[#This Row],[Loonkosten]]=1,Tb_Activiteiten[[#Headers],[Loonkosten]],"")))</f>
        <v/>
      </c>
      <c r="AL1603" t="str">
        <f>IF(ISNUMBER(FIND("arbeid",Methode_Keuze)),"",IF(ISNUMBER(FIND("arbeid",Methode_Keuze)),"",IF(Tb_Activiteiten[[#This Row],[Eigen arbeid]]=1,Tb_Activiteiten[[#Headers],[Eigen arbeid]],"")))</f>
        <v/>
      </c>
      <c r="AM1603" t="str">
        <f>IF(ISNUMBER(FIND("arbeid",Methode_Keuze)),"",IF(ISNUMBER(FIND("arbeid",Methode_Keuze)),"",IF(Tb_Activiteiten[[#This Row],[Projectmedewerker]]=1,Tb_Activiteiten[[#Headers],[Projectmedewerker]],"")))</f>
        <v/>
      </c>
      <c r="AN1603" t="str">
        <f>IF(ISNUMBER(FIND("arbeid",Methode_Keuze)),"",IF(ISNUMBER(FIND("arbeid",Methode_Keuze)),"",IF(Tb_Activiteiten[[#This Row],[Landbouwer]]=1,Tb_Activiteiten[[#Headers],[Landbouwer]],"")))</f>
        <v/>
      </c>
      <c r="AO1603" t="str">
        <f>IF(ISNUMBER(FIND("arbeid",Methode_Keuze)),"",IF(ISNUMBER(FIND("arbeid",Methode_Keuze)),"",IF(Tb_Activiteiten[[#This Row],[Adviseur]]=1,Tb_Activiteiten[[#Headers],[Adviseur]],"")))</f>
        <v/>
      </c>
      <c r="AP1603" t="str">
        <f>IF(ISNUMBER(FIND("arbeid",Methode_Keuze)),"",IF(ISNUMBER(FIND("arbeid",Methode_Keuze)),"",IF(Tb_Activiteiten[[#This Row],[Projectleider/Expert]]=1,Tb_Activiteiten[[#Headers],[Projectleider/Expert]],"")))</f>
        <v/>
      </c>
      <c r="AQ1603" t="str">
        <f>IF(ISNUMBER(FIND("arbeid",Methode_Keuze)),"",IF(ISNUMBER(FIND("arbeid",Methode_Keuze)),"",IF(Tb_Activiteiten[[#This Row],[Arbeidskosten]]=1,Tb_Activiteiten[[#Headers],[Arbeidskosten]],"")))</f>
        <v/>
      </c>
      <c r="AR1603" t="str">
        <f>IF(ISNUMBER(FIND("arbeid",Methode_Keuze)),"",IF(ISNUMBER(FIND("arbeid",Methode_Keuze)),"",IF(Tb_Activiteiten[[#This Row],[Arbeidskosten op basis van IKS]]=1,Tb_Activiteiten[[#Headers],[Arbeidskosten op basis van IKS]],"")))</f>
        <v/>
      </c>
      <c r="AS1603" t="str">
        <f>IF(ISNUMBER(FIND("overige",Methode_Keuze)),"",IF(Tb_Activiteiten[[#This Row],[Kosten derden exclusief btw]]=1,Tb_Activiteiten[[#Headers],[Kosten derden exclusief btw]],""))</f>
        <v/>
      </c>
      <c r="AT1603" t="str">
        <f>IF(ISNUMBER(FIND("overige",Methode_Keuze)),"",IF(Tb_Activiteiten[[#This Row],[Niet verrekenbare btw]]=1,Tb_Activiteiten[[#Headers],[Niet verrekenbare btw]],""))</f>
        <v/>
      </c>
      <c r="AU1603" t="str">
        <f>IF(ISNUMBER(FIND("overige",Methode_Keuze)),"",IF(Tb_Activiteiten[[#This Row],[Grondkosten]]=1,Tb_Activiteiten[[#Headers],[Grondkosten]],""))</f>
        <v/>
      </c>
      <c r="AV1603" t="str">
        <f>IF(ISNUMBER(FIND("overige",Methode_Keuze)),"",IF(Tb_Activiteiten[[#This Row],[Bijdrage in natura (overige)]]=1,Tb_Activiteiten[[#Headers],[Bijdrage in natura (overige)]],""))</f>
        <v/>
      </c>
      <c r="AW1603" t="str">
        <f>IF(ISNUMBER(FIND("overige",Methode_Keuze)),"",IF(Tb_Activiteiten[[#This Row],[Bijdrage in natura (vrijwilligers)]]=1,Tb_Activiteiten[[#Headers],[Bijdrage in natura (vrijwilligers)]],""))</f>
        <v/>
      </c>
      <c r="AX1603" t="str">
        <f>IF(ISNUMBER(FIND("overige",Methode_Keuze)),"",IF(Tb_Activiteiten[[#This Row],[Afschrijvingskosten]]=1,Tb_Activiteiten[[#Headers],[Afschrijvingskosten]],""))</f>
        <v/>
      </c>
      <c r="AY1603" t="str">
        <f>IF(ISNUMBER(FIND("overige",Methode_Keuze)),"",IF(Tb_Activiteiten[[#This Row],[Vergoeding]]=1,Tb_Activiteiten[[#Headers],[Vergoeding]],""))</f>
        <v/>
      </c>
      <c r="AZ1603" t="str">
        <f>IF(ISNUMBER(FIND("arbeid",Methode_Keuze)),"",IF(Tb_Activiteiten[[#This Row],[Arbeidskosten - vast tarief (excl eigen arbeid)]]=1,Tb_Activiteiten[[#Headers],[Arbeidskosten - vast tarief (excl eigen arbeid)]],""))</f>
        <v/>
      </c>
      <c r="BA1603" t="str">
        <f>IF(ISNUMBER(FIND("overige",Methode_Keuze)),"",IF(Tb_Activiteiten[[#This Row],[Overige kosten]]=1,Tb_Activiteiten[[#Headers],[Overige kosten]],""))</f>
        <v/>
      </c>
    </row>
    <row r="1604" spans="15:53" x14ac:dyDescent="0.25">
      <c r="O1604" s="56"/>
      <c r="Q1604" t="str">
        <f>IFERROR(IF(VLOOKUP(Tb_Activiteiten[[#This Row],[Openstelling]],Tb_Openstelling[],2,0)=1,1,""),"")</f>
        <v/>
      </c>
      <c r="AJ1604" s="56"/>
      <c r="AK1604" t="str">
        <f>IF(ISNUMBER(FIND("arbeid",Methode_Keuze)),"",IF(ISNUMBER(FIND("arbeid",Methode_Keuze)),"",IF(Tb_Activiteiten[[#This Row],[Loonkosten]]=1,Tb_Activiteiten[[#Headers],[Loonkosten]],"")))</f>
        <v/>
      </c>
      <c r="AL1604" t="str">
        <f>IF(ISNUMBER(FIND("arbeid",Methode_Keuze)),"",IF(ISNUMBER(FIND("arbeid",Methode_Keuze)),"",IF(Tb_Activiteiten[[#This Row],[Eigen arbeid]]=1,Tb_Activiteiten[[#Headers],[Eigen arbeid]],"")))</f>
        <v/>
      </c>
      <c r="AM1604" t="str">
        <f>IF(ISNUMBER(FIND("arbeid",Methode_Keuze)),"",IF(ISNUMBER(FIND("arbeid",Methode_Keuze)),"",IF(Tb_Activiteiten[[#This Row],[Projectmedewerker]]=1,Tb_Activiteiten[[#Headers],[Projectmedewerker]],"")))</f>
        <v/>
      </c>
      <c r="AN1604" t="str">
        <f>IF(ISNUMBER(FIND("arbeid",Methode_Keuze)),"",IF(ISNUMBER(FIND("arbeid",Methode_Keuze)),"",IF(Tb_Activiteiten[[#This Row],[Landbouwer]]=1,Tb_Activiteiten[[#Headers],[Landbouwer]],"")))</f>
        <v/>
      </c>
      <c r="AO1604" t="str">
        <f>IF(ISNUMBER(FIND("arbeid",Methode_Keuze)),"",IF(ISNUMBER(FIND("arbeid",Methode_Keuze)),"",IF(Tb_Activiteiten[[#This Row],[Adviseur]]=1,Tb_Activiteiten[[#Headers],[Adviseur]],"")))</f>
        <v/>
      </c>
      <c r="AP1604" t="str">
        <f>IF(ISNUMBER(FIND("arbeid",Methode_Keuze)),"",IF(ISNUMBER(FIND("arbeid",Methode_Keuze)),"",IF(Tb_Activiteiten[[#This Row],[Projectleider/Expert]]=1,Tb_Activiteiten[[#Headers],[Projectleider/Expert]],"")))</f>
        <v/>
      </c>
      <c r="AQ1604" t="str">
        <f>IF(ISNUMBER(FIND("arbeid",Methode_Keuze)),"",IF(ISNUMBER(FIND("arbeid",Methode_Keuze)),"",IF(Tb_Activiteiten[[#This Row],[Arbeidskosten]]=1,Tb_Activiteiten[[#Headers],[Arbeidskosten]],"")))</f>
        <v/>
      </c>
      <c r="AR1604" t="str">
        <f>IF(ISNUMBER(FIND("arbeid",Methode_Keuze)),"",IF(ISNUMBER(FIND("arbeid",Methode_Keuze)),"",IF(Tb_Activiteiten[[#This Row],[Arbeidskosten op basis van IKS]]=1,Tb_Activiteiten[[#Headers],[Arbeidskosten op basis van IKS]],"")))</f>
        <v/>
      </c>
      <c r="AS1604" t="str">
        <f>IF(ISNUMBER(FIND("overige",Methode_Keuze)),"",IF(Tb_Activiteiten[[#This Row],[Kosten derden exclusief btw]]=1,Tb_Activiteiten[[#Headers],[Kosten derden exclusief btw]],""))</f>
        <v/>
      </c>
      <c r="AT1604" t="str">
        <f>IF(ISNUMBER(FIND("overige",Methode_Keuze)),"",IF(Tb_Activiteiten[[#This Row],[Niet verrekenbare btw]]=1,Tb_Activiteiten[[#Headers],[Niet verrekenbare btw]],""))</f>
        <v/>
      </c>
      <c r="AU1604" t="str">
        <f>IF(ISNUMBER(FIND("overige",Methode_Keuze)),"",IF(Tb_Activiteiten[[#This Row],[Grondkosten]]=1,Tb_Activiteiten[[#Headers],[Grondkosten]],""))</f>
        <v/>
      </c>
      <c r="AV1604" t="str">
        <f>IF(ISNUMBER(FIND("overige",Methode_Keuze)),"",IF(Tb_Activiteiten[[#This Row],[Bijdrage in natura (overige)]]=1,Tb_Activiteiten[[#Headers],[Bijdrage in natura (overige)]],""))</f>
        <v/>
      </c>
      <c r="AW1604" t="str">
        <f>IF(ISNUMBER(FIND("overige",Methode_Keuze)),"",IF(Tb_Activiteiten[[#This Row],[Bijdrage in natura (vrijwilligers)]]=1,Tb_Activiteiten[[#Headers],[Bijdrage in natura (vrijwilligers)]],""))</f>
        <v/>
      </c>
      <c r="AX1604" t="str">
        <f>IF(ISNUMBER(FIND("overige",Methode_Keuze)),"",IF(Tb_Activiteiten[[#This Row],[Afschrijvingskosten]]=1,Tb_Activiteiten[[#Headers],[Afschrijvingskosten]],""))</f>
        <v/>
      </c>
      <c r="AY1604" t="str">
        <f>IF(ISNUMBER(FIND("overige",Methode_Keuze)),"",IF(Tb_Activiteiten[[#This Row],[Vergoeding]]=1,Tb_Activiteiten[[#Headers],[Vergoeding]],""))</f>
        <v/>
      </c>
      <c r="AZ1604" t="str">
        <f>IF(ISNUMBER(FIND("arbeid",Methode_Keuze)),"",IF(Tb_Activiteiten[[#This Row],[Arbeidskosten - vast tarief (excl eigen arbeid)]]=1,Tb_Activiteiten[[#Headers],[Arbeidskosten - vast tarief (excl eigen arbeid)]],""))</f>
        <v/>
      </c>
      <c r="BA1604" t="str">
        <f>IF(ISNUMBER(FIND("overige",Methode_Keuze)),"",IF(Tb_Activiteiten[[#This Row],[Overige kosten]]=1,Tb_Activiteiten[[#Headers],[Overige kosten]],""))</f>
        <v/>
      </c>
    </row>
    <row r="1605" spans="15:53" x14ac:dyDescent="0.25">
      <c r="O1605" s="56"/>
      <c r="Q1605" t="str">
        <f>IFERROR(IF(VLOOKUP(Tb_Activiteiten[[#This Row],[Openstelling]],Tb_Openstelling[],2,0)=1,1,""),"")</f>
        <v/>
      </c>
      <c r="AJ1605" s="56"/>
      <c r="AK1605" t="str">
        <f>IF(ISNUMBER(FIND("arbeid",Methode_Keuze)),"",IF(ISNUMBER(FIND("arbeid",Methode_Keuze)),"",IF(Tb_Activiteiten[[#This Row],[Loonkosten]]=1,Tb_Activiteiten[[#Headers],[Loonkosten]],"")))</f>
        <v/>
      </c>
      <c r="AL1605" t="str">
        <f>IF(ISNUMBER(FIND("arbeid",Methode_Keuze)),"",IF(ISNUMBER(FIND("arbeid",Methode_Keuze)),"",IF(Tb_Activiteiten[[#This Row],[Eigen arbeid]]=1,Tb_Activiteiten[[#Headers],[Eigen arbeid]],"")))</f>
        <v/>
      </c>
      <c r="AM1605" t="str">
        <f>IF(ISNUMBER(FIND("arbeid",Methode_Keuze)),"",IF(ISNUMBER(FIND("arbeid",Methode_Keuze)),"",IF(Tb_Activiteiten[[#This Row],[Projectmedewerker]]=1,Tb_Activiteiten[[#Headers],[Projectmedewerker]],"")))</f>
        <v/>
      </c>
      <c r="AN1605" t="str">
        <f>IF(ISNUMBER(FIND("arbeid",Methode_Keuze)),"",IF(ISNUMBER(FIND("arbeid",Methode_Keuze)),"",IF(Tb_Activiteiten[[#This Row],[Landbouwer]]=1,Tb_Activiteiten[[#Headers],[Landbouwer]],"")))</f>
        <v/>
      </c>
      <c r="AO1605" t="str">
        <f>IF(ISNUMBER(FIND("arbeid",Methode_Keuze)),"",IF(ISNUMBER(FIND("arbeid",Methode_Keuze)),"",IF(Tb_Activiteiten[[#This Row],[Adviseur]]=1,Tb_Activiteiten[[#Headers],[Adviseur]],"")))</f>
        <v/>
      </c>
      <c r="AP1605" t="str">
        <f>IF(ISNUMBER(FIND("arbeid",Methode_Keuze)),"",IF(ISNUMBER(FIND("arbeid",Methode_Keuze)),"",IF(Tb_Activiteiten[[#This Row],[Projectleider/Expert]]=1,Tb_Activiteiten[[#Headers],[Projectleider/Expert]],"")))</f>
        <v/>
      </c>
      <c r="AQ1605" t="str">
        <f>IF(ISNUMBER(FIND("arbeid",Methode_Keuze)),"",IF(ISNUMBER(FIND("arbeid",Methode_Keuze)),"",IF(Tb_Activiteiten[[#This Row],[Arbeidskosten]]=1,Tb_Activiteiten[[#Headers],[Arbeidskosten]],"")))</f>
        <v/>
      </c>
      <c r="AR1605" t="str">
        <f>IF(ISNUMBER(FIND("arbeid",Methode_Keuze)),"",IF(ISNUMBER(FIND("arbeid",Methode_Keuze)),"",IF(Tb_Activiteiten[[#This Row],[Arbeidskosten op basis van IKS]]=1,Tb_Activiteiten[[#Headers],[Arbeidskosten op basis van IKS]],"")))</f>
        <v/>
      </c>
      <c r="AS1605" t="str">
        <f>IF(ISNUMBER(FIND("overige",Methode_Keuze)),"",IF(Tb_Activiteiten[[#This Row],[Kosten derden exclusief btw]]=1,Tb_Activiteiten[[#Headers],[Kosten derden exclusief btw]],""))</f>
        <v/>
      </c>
      <c r="AT1605" t="str">
        <f>IF(ISNUMBER(FIND("overige",Methode_Keuze)),"",IF(Tb_Activiteiten[[#This Row],[Niet verrekenbare btw]]=1,Tb_Activiteiten[[#Headers],[Niet verrekenbare btw]],""))</f>
        <v/>
      </c>
      <c r="AU1605" t="str">
        <f>IF(ISNUMBER(FIND("overige",Methode_Keuze)),"",IF(Tb_Activiteiten[[#This Row],[Grondkosten]]=1,Tb_Activiteiten[[#Headers],[Grondkosten]],""))</f>
        <v/>
      </c>
      <c r="AV1605" t="str">
        <f>IF(ISNUMBER(FIND("overige",Methode_Keuze)),"",IF(Tb_Activiteiten[[#This Row],[Bijdrage in natura (overige)]]=1,Tb_Activiteiten[[#Headers],[Bijdrage in natura (overige)]],""))</f>
        <v/>
      </c>
      <c r="AW1605" t="str">
        <f>IF(ISNUMBER(FIND("overige",Methode_Keuze)),"",IF(Tb_Activiteiten[[#This Row],[Bijdrage in natura (vrijwilligers)]]=1,Tb_Activiteiten[[#Headers],[Bijdrage in natura (vrijwilligers)]],""))</f>
        <v/>
      </c>
      <c r="AX1605" t="str">
        <f>IF(ISNUMBER(FIND("overige",Methode_Keuze)),"",IF(Tb_Activiteiten[[#This Row],[Afschrijvingskosten]]=1,Tb_Activiteiten[[#Headers],[Afschrijvingskosten]],""))</f>
        <v/>
      </c>
      <c r="AY1605" t="str">
        <f>IF(ISNUMBER(FIND("overige",Methode_Keuze)),"",IF(Tb_Activiteiten[[#This Row],[Vergoeding]]=1,Tb_Activiteiten[[#Headers],[Vergoeding]],""))</f>
        <v/>
      </c>
      <c r="AZ1605" t="str">
        <f>IF(ISNUMBER(FIND("arbeid",Methode_Keuze)),"",IF(Tb_Activiteiten[[#This Row],[Arbeidskosten - vast tarief (excl eigen arbeid)]]=1,Tb_Activiteiten[[#Headers],[Arbeidskosten - vast tarief (excl eigen arbeid)]],""))</f>
        <v/>
      </c>
      <c r="BA1605" t="str">
        <f>IF(ISNUMBER(FIND("overige",Methode_Keuze)),"",IF(Tb_Activiteiten[[#This Row],[Overige kosten]]=1,Tb_Activiteiten[[#Headers],[Overige kosten]],""))</f>
        <v/>
      </c>
    </row>
    <row r="1606" spans="15:53" x14ac:dyDescent="0.25">
      <c r="O1606" s="56"/>
      <c r="Q1606" t="str">
        <f>IFERROR(IF(VLOOKUP(Tb_Activiteiten[[#This Row],[Openstelling]],Tb_Openstelling[],2,0)=1,1,""),"")</f>
        <v/>
      </c>
      <c r="AJ1606" s="56"/>
      <c r="AK1606" t="str">
        <f>IF(ISNUMBER(FIND("arbeid",Methode_Keuze)),"",IF(ISNUMBER(FIND("arbeid",Methode_Keuze)),"",IF(Tb_Activiteiten[[#This Row],[Loonkosten]]=1,Tb_Activiteiten[[#Headers],[Loonkosten]],"")))</f>
        <v/>
      </c>
      <c r="AL1606" t="str">
        <f>IF(ISNUMBER(FIND("arbeid",Methode_Keuze)),"",IF(ISNUMBER(FIND("arbeid",Methode_Keuze)),"",IF(Tb_Activiteiten[[#This Row],[Eigen arbeid]]=1,Tb_Activiteiten[[#Headers],[Eigen arbeid]],"")))</f>
        <v/>
      </c>
      <c r="AM1606" t="str">
        <f>IF(ISNUMBER(FIND("arbeid",Methode_Keuze)),"",IF(ISNUMBER(FIND("arbeid",Methode_Keuze)),"",IF(Tb_Activiteiten[[#This Row],[Projectmedewerker]]=1,Tb_Activiteiten[[#Headers],[Projectmedewerker]],"")))</f>
        <v/>
      </c>
      <c r="AN1606" t="str">
        <f>IF(ISNUMBER(FIND("arbeid",Methode_Keuze)),"",IF(ISNUMBER(FIND("arbeid",Methode_Keuze)),"",IF(Tb_Activiteiten[[#This Row],[Landbouwer]]=1,Tb_Activiteiten[[#Headers],[Landbouwer]],"")))</f>
        <v/>
      </c>
      <c r="AO1606" t="str">
        <f>IF(ISNUMBER(FIND("arbeid",Methode_Keuze)),"",IF(ISNUMBER(FIND("arbeid",Methode_Keuze)),"",IF(Tb_Activiteiten[[#This Row],[Adviseur]]=1,Tb_Activiteiten[[#Headers],[Adviseur]],"")))</f>
        <v/>
      </c>
      <c r="AP1606" t="str">
        <f>IF(ISNUMBER(FIND("arbeid",Methode_Keuze)),"",IF(ISNUMBER(FIND("arbeid",Methode_Keuze)),"",IF(Tb_Activiteiten[[#This Row],[Projectleider/Expert]]=1,Tb_Activiteiten[[#Headers],[Projectleider/Expert]],"")))</f>
        <v/>
      </c>
      <c r="AQ1606" t="str">
        <f>IF(ISNUMBER(FIND("arbeid",Methode_Keuze)),"",IF(ISNUMBER(FIND("arbeid",Methode_Keuze)),"",IF(Tb_Activiteiten[[#This Row],[Arbeidskosten]]=1,Tb_Activiteiten[[#Headers],[Arbeidskosten]],"")))</f>
        <v/>
      </c>
      <c r="AR1606" t="str">
        <f>IF(ISNUMBER(FIND("arbeid",Methode_Keuze)),"",IF(ISNUMBER(FIND("arbeid",Methode_Keuze)),"",IF(Tb_Activiteiten[[#This Row],[Arbeidskosten op basis van IKS]]=1,Tb_Activiteiten[[#Headers],[Arbeidskosten op basis van IKS]],"")))</f>
        <v/>
      </c>
      <c r="AS1606" t="str">
        <f>IF(ISNUMBER(FIND("overige",Methode_Keuze)),"",IF(Tb_Activiteiten[[#This Row],[Kosten derden exclusief btw]]=1,Tb_Activiteiten[[#Headers],[Kosten derden exclusief btw]],""))</f>
        <v/>
      </c>
      <c r="AT1606" t="str">
        <f>IF(ISNUMBER(FIND("overige",Methode_Keuze)),"",IF(Tb_Activiteiten[[#This Row],[Niet verrekenbare btw]]=1,Tb_Activiteiten[[#Headers],[Niet verrekenbare btw]],""))</f>
        <v/>
      </c>
      <c r="AU1606" t="str">
        <f>IF(ISNUMBER(FIND("overige",Methode_Keuze)),"",IF(Tb_Activiteiten[[#This Row],[Grondkosten]]=1,Tb_Activiteiten[[#Headers],[Grondkosten]],""))</f>
        <v/>
      </c>
      <c r="AV1606" t="str">
        <f>IF(ISNUMBER(FIND("overige",Methode_Keuze)),"",IF(Tb_Activiteiten[[#This Row],[Bijdrage in natura (overige)]]=1,Tb_Activiteiten[[#Headers],[Bijdrage in natura (overige)]],""))</f>
        <v/>
      </c>
      <c r="AW1606" t="str">
        <f>IF(ISNUMBER(FIND("overige",Methode_Keuze)),"",IF(Tb_Activiteiten[[#This Row],[Bijdrage in natura (vrijwilligers)]]=1,Tb_Activiteiten[[#Headers],[Bijdrage in natura (vrijwilligers)]],""))</f>
        <v/>
      </c>
      <c r="AX1606" t="str">
        <f>IF(ISNUMBER(FIND("overige",Methode_Keuze)),"",IF(Tb_Activiteiten[[#This Row],[Afschrijvingskosten]]=1,Tb_Activiteiten[[#Headers],[Afschrijvingskosten]],""))</f>
        <v/>
      </c>
      <c r="AY1606" t="str">
        <f>IF(ISNUMBER(FIND("overige",Methode_Keuze)),"",IF(Tb_Activiteiten[[#This Row],[Vergoeding]]=1,Tb_Activiteiten[[#Headers],[Vergoeding]],""))</f>
        <v/>
      </c>
      <c r="AZ1606" t="str">
        <f>IF(ISNUMBER(FIND("arbeid",Methode_Keuze)),"",IF(Tb_Activiteiten[[#This Row],[Arbeidskosten - vast tarief (excl eigen arbeid)]]=1,Tb_Activiteiten[[#Headers],[Arbeidskosten - vast tarief (excl eigen arbeid)]],""))</f>
        <v/>
      </c>
      <c r="BA1606" t="str">
        <f>IF(ISNUMBER(FIND("overige",Methode_Keuze)),"",IF(Tb_Activiteiten[[#This Row],[Overige kosten]]=1,Tb_Activiteiten[[#Headers],[Overige kosten]],""))</f>
        <v/>
      </c>
    </row>
    <row r="1607" spans="15:53" x14ac:dyDescent="0.25">
      <c r="O1607" s="56"/>
      <c r="Q1607" t="str">
        <f>IFERROR(IF(VLOOKUP(Tb_Activiteiten[[#This Row],[Openstelling]],Tb_Openstelling[],2,0)=1,1,""),"")</f>
        <v/>
      </c>
      <c r="AJ1607" s="56"/>
      <c r="AK1607" t="str">
        <f>IF(ISNUMBER(FIND("arbeid",Methode_Keuze)),"",IF(ISNUMBER(FIND("arbeid",Methode_Keuze)),"",IF(Tb_Activiteiten[[#This Row],[Loonkosten]]=1,Tb_Activiteiten[[#Headers],[Loonkosten]],"")))</f>
        <v/>
      </c>
      <c r="AL1607" t="str">
        <f>IF(ISNUMBER(FIND("arbeid",Methode_Keuze)),"",IF(ISNUMBER(FIND("arbeid",Methode_Keuze)),"",IF(Tb_Activiteiten[[#This Row],[Eigen arbeid]]=1,Tb_Activiteiten[[#Headers],[Eigen arbeid]],"")))</f>
        <v/>
      </c>
      <c r="AM1607" t="str">
        <f>IF(ISNUMBER(FIND("arbeid",Methode_Keuze)),"",IF(ISNUMBER(FIND("arbeid",Methode_Keuze)),"",IF(Tb_Activiteiten[[#This Row],[Projectmedewerker]]=1,Tb_Activiteiten[[#Headers],[Projectmedewerker]],"")))</f>
        <v/>
      </c>
      <c r="AN1607" t="str">
        <f>IF(ISNUMBER(FIND("arbeid",Methode_Keuze)),"",IF(ISNUMBER(FIND("arbeid",Methode_Keuze)),"",IF(Tb_Activiteiten[[#This Row],[Landbouwer]]=1,Tb_Activiteiten[[#Headers],[Landbouwer]],"")))</f>
        <v/>
      </c>
      <c r="AO1607" t="str">
        <f>IF(ISNUMBER(FIND("arbeid",Methode_Keuze)),"",IF(ISNUMBER(FIND("arbeid",Methode_Keuze)),"",IF(Tb_Activiteiten[[#This Row],[Adviseur]]=1,Tb_Activiteiten[[#Headers],[Adviseur]],"")))</f>
        <v/>
      </c>
      <c r="AP1607" t="str">
        <f>IF(ISNUMBER(FIND("arbeid",Methode_Keuze)),"",IF(ISNUMBER(FIND("arbeid",Methode_Keuze)),"",IF(Tb_Activiteiten[[#This Row],[Projectleider/Expert]]=1,Tb_Activiteiten[[#Headers],[Projectleider/Expert]],"")))</f>
        <v/>
      </c>
      <c r="AQ1607" t="str">
        <f>IF(ISNUMBER(FIND("arbeid",Methode_Keuze)),"",IF(ISNUMBER(FIND("arbeid",Methode_Keuze)),"",IF(Tb_Activiteiten[[#This Row],[Arbeidskosten]]=1,Tb_Activiteiten[[#Headers],[Arbeidskosten]],"")))</f>
        <v/>
      </c>
      <c r="AR1607" t="str">
        <f>IF(ISNUMBER(FIND("arbeid",Methode_Keuze)),"",IF(ISNUMBER(FIND("arbeid",Methode_Keuze)),"",IF(Tb_Activiteiten[[#This Row],[Arbeidskosten op basis van IKS]]=1,Tb_Activiteiten[[#Headers],[Arbeidskosten op basis van IKS]],"")))</f>
        <v/>
      </c>
      <c r="AS1607" t="str">
        <f>IF(ISNUMBER(FIND("overige",Methode_Keuze)),"",IF(Tb_Activiteiten[[#This Row],[Kosten derden exclusief btw]]=1,Tb_Activiteiten[[#Headers],[Kosten derden exclusief btw]],""))</f>
        <v/>
      </c>
      <c r="AT1607" t="str">
        <f>IF(ISNUMBER(FIND("overige",Methode_Keuze)),"",IF(Tb_Activiteiten[[#This Row],[Niet verrekenbare btw]]=1,Tb_Activiteiten[[#Headers],[Niet verrekenbare btw]],""))</f>
        <v/>
      </c>
      <c r="AU1607" t="str">
        <f>IF(ISNUMBER(FIND("overige",Methode_Keuze)),"",IF(Tb_Activiteiten[[#This Row],[Grondkosten]]=1,Tb_Activiteiten[[#Headers],[Grondkosten]],""))</f>
        <v/>
      </c>
      <c r="AV1607" t="str">
        <f>IF(ISNUMBER(FIND("overige",Methode_Keuze)),"",IF(Tb_Activiteiten[[#This Row],[Bijdrage in natura (overige)]]=1,Tb_Activiteiten[[#Headers],[Bijdrage in natura (overige)]],""))</f>
        <v/>
      </c>
      <c r="AW1607" t="str">
        <f>IF(ISNUMBER(FIND("overige",Methode_Keuze)),"",IF(Tb_Activiteiten[[#This Row],[Bijdrage in natura (vrijwilligers)]]=1,Tb_Activiteiten[[#Headers],[Bijdrage in natura (vrijwilligers)]],""))</f>
        <v/>
      </c>
      <c r="AX1607" t="str">
        <f>IF(ISNUMBER(FIND("overige",Methode_Keuze)),"",IF(Tb_Activiteiten[[#This Row],[Afschrijvingskosten]]=1,Tb_Activiteiten[[#Headers],[Afschrijvingskosten]],""))</f>
        <v/>
      </c>
      <c r="AY1607" t="str">
        <f>IF(ISNUMBER(FIND("overige",Methode_Keuze)),"",IF(Tb_Activiteiten[[#This Row],[Vergoeding]]=1,Tb_Activiteiten[[#Headers],[Vergoeding]],""))</f>
        <v/>
      </c>
      <c r="AZ1607" t="str">
        <f>IF(ISNUMBER(FIND("arbeid",Methode_Keuze)),"",IF(Tb_Activiteiten[[#This Row],[Arbeidskosten - vast tarief (excl eigen arbeid)]]=1,Tb_Activiteiten[[#Headers],[Arbeidskosten - vast tarief (excl eigen arbeid)]],""))</f>
        <v/>
      </c>
      <c r="BA1607" t="str">
        <f>IF(ISNUMBER(FIND("overige",Methode_Keuze)),"",IF(Tb_Activiteiten[[#This Row],[Overige kosten]]=1,Tb_Activiteiten[[#Headers],[Overige kosten]],""))</f>
        <v/>
      </c>
    </row>
    <row r="1608" spans="15:53" x14ac:dyDescent="0.25">
      <c r="O1608" s="56"/>
      <c r="Q1608" t="str">
        <f>IFERROR(IF(VLOOKUP(Tb_Activiteiten[[#This Row],[Openstelling]],Tb_Openstelling[],2,0)=1,1,""),"")</f>
        <v/>
      </c>
      <c r="AJ1608" s="56"/>
      <c r="AK1608" t="str">
        <f>IF(ISNUMBER(FIND("arbeid",Methode_Keuze)),"",IF(ISNUMBER(FIND("arbeid",Methode_Keuze)),"",IF(Tb_Activiteiten[[#This Row],[Loonkosten]]=1,Tb_Activiteiten[[#Headers],[Loonkosten]],"")))</f>
        <v/>
      </c>
      <c r="AL1608" t="str">
        <f>IF(ISNUMBER(FIND("arbeid",Methode_Keuze)),"",IF(ISNUMBER(FIND("arbeid",Methode_Keuze)),"",IF(Tb_Activiteiten[[#This Row],[Eigen arbeid]]=1,Tb_Activiteiten[[#Headers],[Eigen arbeid]],"")))</f>
        <v/>
      </c>
      <c r="AM1608" t="str">
        <f>IF(ISNUMBER(FIND("arbeid",Methode_Keuze)),"",IF(ISNUMBER(FIND("arbeid",Methode_Keuze)),"",IF(Tb_Activiteiten[[#This Row],[Projectmedewerker]]=1,Tb_Activiteiten[[#Headers],[Projectmedewerker]],"")))</f>
        <v/>
      </c>
      <c r="AN1608" t="str">
        <f>IF(ISNUMBER(FIND("arbeid",Methode_Keuze)),"",IF(ISNUMBER(FIND("arbeid",Methode_Keuze)),"",IF(Tb_Activiteiten[[#This Row],[Landbouwer]]=1,Tb_Activiteiten[[#Headers],[Landbouwer]],"")))</f>
        <v/>
      </c>
      <c r="AO1608" t="str">
        <f>IF(ISNUMBER(FIND("arbeid",Methode_Keuze)),"",IF(ISNUMBER(FIND("arbeid",Methode_Keuze)),"",IF(Tb_Activiteiten[[#This Row],[Adviseur]]=1,Tb_Activiteiten[[#Headers],[Adviseur]],"")))</f>
        <v/>
      </c>
      <c r="AP1608" t="str">
        <f>IF(ISNUMBER(FIND("arbeid",Methode_Keuze)),"",IF(ISNUMBER(FIND("arbeid",Methode_Keuze)),"",IF(Tb_Activiteiten[[#This Row],[Projectleider/Expert]]=1,Tb_Activiteiten[[#Headers],[Projectleider/Expert]],"")))</f>
        <v/>
      </c>
      <c r="AQ1608" t="str">
        <f>IF(ISNUMBER(FIND("arbeid",Methode_Keuze)),"",IF(ISNUMBER(FIND("arbeid",Methode_Keuze)),"",IF(Tb_Activiteiten[[#This Row],[Arbeidskosten]]=1,Tb_Activiteiten[[#Headers],[Arbeidskosten]],"")))</f>
        <v/>
      </c>
      <c r="AR1608" t="str">
        <f>IF(ISNUMBER(FIND("arbeid",Methode_Keuze)),"",IF(ISNUMBER(FIND("arbeid",Methode_Keuze)),"",IF(Tb_Activiteiten[[#This Row],[Arbeidskosten op basis van IKS]]=1,Tb_Activiteiten[[#Headers],[Arbeidskosten op basis van IKS]],"")))</f>
        <v/>
      </c>
      <c r="AS1608" t="str">
        <f>IF(ISNUMBER(FIND("overige",Methode_Keuze)),"",IF(Tb_Activiteiten[[#This Row],[Kosten derden exclusief btw]]=1,Tb_Activiteiten[[#Headers],[Kosten derden exclusief btw]],""))</f>
        <v/>
      </c>
      <c r="AT1608" t="str">
        <f>IF(ISNUMBER(FIND("overige",Methode_Keuze)),"",IF(Tb_Activiteiten[[#This Row],[Niet verrekenbare btw]]=1,Tb_Activiteiten[[#Headers],[Niet verrekenbare btw]],""))</f>
        <v/>
      </c>
      <c r="AU1608" t="str">
        <f>IF(ISNUMBER(FIND("overige",Methode_Keuze)),"",IF(Tb_Activiteiten[[#This Row],[Grondkosten]]=1,Tb_Activiteiten[[#Headers],[Grondkosten]],""))</f>
        <v/>
      </c>
      <c r="AV1608" t="str">
        <f>IF(ISNUMBER(FIND("overige",Methode_Keuze)),"",IF(Tb_Activiteiten[[#This Row],[Bijdrage in natura (overige)]]=1,Tb_Activiteiten[[#Headers],[Bijdrage in natura (overige)]],""))</f>
        <v/>
      </c>
      <c r="AW1608" t="str">
        <f>IF(ISNUMBER(FIND("overige",Methode_Keuze)),"",IF(Tb_Activiteiten[[#This Row],[Bijdrage in natura (vrijwilligers)]]=1,Tb_Activiteiten[[#Headers],[Bijdrage in natura (vrijwilligers)]],""))</f>
        <v/>
      </c>
      <c r="AX1608" t="str">
        <f>IF(ISNUMBER(FIND("overige",Methode_Keuze)),"",IF(Tb_Activiteiten[[#This Row],[Afschrijvingskosten]]=1,Tb_Activiteiten[[#Headers],[Afschrijvingskosten]],""))</f>
        <v/>
      </c>
      <c r="AY1608" t="str">
        <f>IF(ISNUMBER(FIND("overige",Methode_Keuze)),"",IF(Tb_Activiteiten[[#This Row],[Vergoeding]]=1,Tb_Activiteiten[[#Headers],[Vergoeding]],""))</f>
        <v/>
      </c>
      <c r="AZ1608" t="str">
        <f>IF(ISNUMBER(FIND("arbeid",Methode_Keuze)),"",IF(Tb_Activiteiten[[#This Row],[Arbeidskosten - vast tarief (excl eigen arbeid)]]=1,Tb_Activiteiten[[#Headers],[Arbeidskosten - vast tarief (excl eigen arbeid)]],""))</f>
        <v/>
      </c>
      <c r="BA1608" t="str">
        <f>IF(ISNUMBER(FIND("overige",Methode_Keuze)),"",IF(Tb_Activiteiten[[#This Row],[Overige kosten]]=1,Tb_Activiteiten[[#Headers],[Overige kosten]],""))</f>
        <v/>
      </c>
    </row>
    <row r="1609" spans="15:53" x14ac:dyDescent="0.25">
      <c r="O1609" s="56"/>
      <c r="Q1609" t="str">
        <f>IFERROR(IF(VLOOKUP(Tb_Activiteiten[[#This Row],[Openstelling]],Tb_Openstelling[],2,0)=1,1,""),"")</f>
        <v/>
      </c>
      <c r="AJ1609" s="56"/>
      <c r="AK1609" t="str">
        <f>IF(ISNUMBER(FIND("arbeid",Methode_Keuze)),"",IF(ISNUMBER(FIND("arbeid",Methode_Keuze)),"",IF(Tb_Activiteiten[[#This Row],[Loonkosten]]=1,Tb_Activiteiten[[#Headers],[Loonkosten]],"")))</f>
        <v/>
      </c>
      <c r="AL1609" t="str">
        <f>IF(ISNUMBER(FIND("arbeid",Methode_Keuze)),"",IF(ISNUMBER(FIND("arbeid",Methode_Keuze)),"",IF(Tb_Activiteiten[[#This Row],[Eigen arbeid]]=1,Tb_Activiteiten[[#Headers],[Eigen arbeid]],"")))</f>
        <v/>
      </c>
      <c r="AM1609" t="str">
        <f>IF(ISNUMBER(FIND("arbeid",Methode_Keuze)),"",IF(ISNUMBER(FIND("arbeid",Methode_Keuze)),"",IF(Tb_Activiteiten[[#This Row],[Projectmedewerker]]=1,Tb_Activiteiten[[#Headers],[Projectmedewerker]],"")))</f>
        <v/>
      </c>
      <c r="AN1609" t="str">
        <f>IF(ISNUMBER(FIND("arbeid",Methode_Keuze)),"",IF(ISNUMBER(FIND("arbeid",Methode_Keuze)),"",IF(Tb_Activiteiten[[#This Row],[Landbouwer]]=1,Tb_Activiteiten[[#Headers],[Landbouwer]],"")))</f>
        <v/>
      </c>
      <c r="AO1609" t="str">
        <f>IF(ISNUMBER(FIND("arbeid",Methode_Keuze)),"",IF(ISNUMBER(FIND("arbeid",Methode_Keuze)),"",IF(Tb_Activiteiten[[#This Row],[Adviseur]]=1,Tb_Activiteiten[[#Headers],[Adviseur]],"")))</f>
        <v/>
      </c>
      <c r="AP1609" t="str">
        <f>IF(ISNUMBER(FIND("arbeid",Methode_Keuze)),"",IF(ISNUMBER(FIND("arbeid",Methode_Keuze)),"",IF(Tb_Activiteiten[[#This Row],[Projectleider/Expert]]=1,Tb_Activiteiten[[#Headers],[Projectleider/Expert]],"")))</f>
        <v/>
      </c>
      <c r="AQ1609" t="str">
        <f>IF(ISNUMBER(FIND("arbeid",Methode_Keuze)),"",IF(ISNUMBER(FIND("arbeid",Methode_Keuze)),"",IF(Tb_Activiteiten[[#This Row],[Arbeidskosten]]=1,Tb_Activiteiten[[#Headers],[Arbeidskosten]],"")))</f>
        <v/>
      </c>
      <c r="AR1609" t="str">
        <f>IF(ISNUMBER(FIND("arbeid",Methode_Keuze)),"",IF(ISNUMBER(FIND("arbeid",Methode_Keuze)),"",IF(Tb_Activiteiten[[#This Row],[Arbeidskosten op basis van IKS]]=1,Tb_Activiteiten[[#Headers],[Arbeidskosten op basis van IKS]],"")))</f>
        <v/>
      </c>
      <c r="AS1609" t="str">
        <f>IF(ISNUMBER(FIND("overige",Methode_Keuze)),"",IF(Tb_Activiteiten[[#This Row],[Kosten derden exclusief btw]]=1,Tb_Activiteiten[[#Headers],[Kosten derden exclusief btw]],""))</f>
        <v/>
      </c>
      <c r="AT1609" t="str">
        <f>IF(ISNUMBER(FIND("overige",Methode_Keuze)),"",IF(Tb_Activiteiten[[#This Row],[Niet verrekenbare btw]]=1,Tb_Activiteiten[[#Headers],[Niet verrekenbare btw]],""))</f>
        <v/>
      </c>
      <c r="AU1609" t="str">
        <f>IF(ISNUMBER(FIND("overige",Methode_Keuze)),"",IF(Tb_Activiteiten[[#This Row],[Grondkosten]]=1,Tb_Activiteiten[[#Headers],[Grondkosten]],""))</f>
        <v/>
      </c>
      <c r="AV1609" t="str">
        <f>IF(ISNUMBER(FIND("overige",Methode_Keuze)),"",IF(Tb_Activiteiten[[#This Row],[Bijdrage in natura (overige)]]=1,Tb_Activiteiten[[#Headers],[Bijdrage in natura (overige)]],""))</f>
        <v/>
      </c>
      <c r="AW1609" t="str">
        <f>IF(ISNUMBER(FIND("overige",Methode_Keuze)),"",IF(Tb_Activiteiten[[#This Row],[Bijdrage in natura (vrijwilligers)]]=1,Tb_Activiteiten[[#Headers],[Bijdrage in natura (vrijwilligers)]],""))</f>
        <v/>
      </c>
      <c r="AX1609" t="str">
        <f>IF(ISNUMBER(FIND("overige",Methode_Keuze)),"",IF(Tb_Activiteiten[[#This Row],[Afschrijvingskosten]]=1,Tb_Activiteiten[[#Headers],[Afschrijvingskosten]],""))</f>
        <v/>
      </c>
      <c r="AY1609" t="str">
        <f>IF(ISNUMBER(FIND("overige",Methode_Keuze)),"",IF(Tb_Activiteiten[[#This Row],[Vergoeding]]=1,Tb_Activiteiten[[#Headers],[Vergoeding]],""))</f>
        <v/>
      </c>
      <c r="AZ1609" t="str">
        <f>IF(ISNUMBER(FIND("arbeid",Methode_Keuze)),"",IF(Tb_Activiteiten[[#This Row],[Arbeidskosten - vast tarief (excl eigen arbeid)]]=1,Tb_Activiteiten[[#Headers],[Arbeidskosten - vast tarief (excl eigen arbeid)]],""))</f>
        <v/>
      </c>
      <c r="BA1609" t="str">
        <f>IF(ISNUMBER(FIND("overige",Methode_Keuze)),"",IF(Tb_Activiteiten[[#This Row],[Overige kosten]]=1,Tb_Activiteiten[[#Headers],[Overige kosten]],""))</f>
        <v/>
      </c>
    </row>
    <row r="1610" spans="15:53" x14ac:dyDescent="0.25">
      <c r="O1610" s="56"/>
      <c r="Q1610" t="str">
        <f>IFERROR(IF(VLOOKUP(Tb_Activiteiten[[#This Row],[Openstelling]],Tb_Openstelling[],2,0)=1,1,""),"")</f>
        <v/>
      </c>
      <c r="AJ1610" s="56"/>
      <c r="AK1610" t="str">
        <f>IF(ISNUMBER(FIND("arbeid",Methode_Keuze)),"",IF(ISNUMBER(FIND("arbeid",Methode_Keuze)),"",IF(Tb_Activiteiten[[#This Row],[Loonkosten]]=1,Tb_Activiteiten[[#Headers],[Loonkosten]],"")))</f>
        <v/>
      </c>
      <c r="AL1610" t="str">
        <f>IF(ISNUMBER(FIND("arbeid",Methode_Keuze)),"",IF(ISNUMBER(FIND("arbeid",Methode_Keuze)),"",IF(Tb_Activiteiten[[#This Row],[Eigen arbeid]]=1,Tb_Activiteiten[[#Headers],[Eigen arbeid]],"")))</f>
        <v/>
      </c>
      <c r="AM1610" t="str">
        <f>IF(ISNUMBER(FIND("arbeid",Methode_Keuze)),"",IF(ISNUMBER(FIND("arbeid",Methode_Keuze)),"",IF(Tb_Activiteiten[[#This Row],[Projectmedewerker]]=1,Tb_Activiteiten[[#Headers],[Projectmedewerker]],"")))</f>
        <v/>
      </c>
      <c r="AN1610" t="str">
        <f>IF(ISNUMBER(FIND("arbeid",Methode_Keuze)),"",IF(ISNUMBER(FIND("arbeid",Methode_Keuze)),"",IF(Tb_Activiteiten[[#This Row],[Landbouwer]]=1,Tb_Activiteiten[[#Headers],[Landbouwer]],"")))</f>
        <v/>
      </c>
      <c r="AO1610" t="str">
        <f>IF(ISNUMBER(FIND("arbeid",Methode_Keuze)),"",IF(ISNUMBER(FIND("arbeid",Methode_Keuze)),"",IF(Tb_Activiteiten[[#This Row],[Adviseur]]=1,Tb_Activiteiten[[#Headers],[Adviseur]],"")))</f>
        <v/>
      </c>
      <c r="AP1610" t="str">
        <f>IF(ISNUMBER(FIND("arbeid",Methode_Keuze)),"",IF(ISNUMBER(FIND("arbeid",Methode_Keuze)),"",IF(Tb_Activiteiten[[#This Row],[Projectleider/Expert]]=1,Tb_Activiteiten[[#Headers],[Projectleider/Expert]],"")))</f>
        <v/>
      </c>
      <c r="AQ1610" t="str">
        <f>IF(ISNUMBER(FIND("arbeid",Methode_Keuze)),"",IF(ISNUMBER(FIND("arbeid",Methode_Keuze)),"",IF(Tb_Activiteiten[[#This Row],[Arbeidskosten]]=1,Tb_Activiteiten[[#Headers],[Arbeidskosten]],"")))</f>
        <v/>
      </c>
      <c r="AR1610" t="str">
        <f>IF(ISNUMBER(FIND("arbeid",Methode_Keuze)),"",IF(ISNUMBER(FIND("arbeid",Methode_Keuze)),"",IF(Tb_Activiteiten[[#This Row],[Arbeidskosten op basis van IKS]]=1,Tb_Activiteiten[[#Headers],[Arbeidskosten op basis van IKS]],"")))</f>
        <v/>
      </c>
      <c r="AS1610" t="str">
        <f>IF(ISNUMBER(FIND("overige",Methode_Keuze)),"",IF(Tb_Activiteiten[[#This Row],[Kosten derden exclusief btw]]=1,Tb_Activiteiten[[#Headers],[Kosten derden exclusief btw]],""))</f>
        <v/>
      </c>
      <c r="AT1610" t="str">
        <f>IF(ISNUMBER(FIND("overige",Methode_Keuze)),"",IF(Tb_Activiteiten[[#This Row],[Niet verrekenbare btw]]=1,Tb_Activiteiten[[#Headers],[Niet verrekenbare btw]],""))</f>
        <v/>
      </c>
      <c r="AU1610" t="str">
        <f>IF(ISNUMBER(FIND("overige",Methode_Keuze)),"",IF(Tb_Activiteiten[[#This Row],[Grondkosten]]=1,Tb_Activiteiten[[#Headers],[Grondkosten]],""))</f>
        <v/>
      </c>
      <c r="AV1610" t="str">
        <f>IF(ISNUMBER(FIND("overige",Methode_Keuze)),"",IF(Tb_Activiteiten[[#This Row],[Bijdrage in natura (overige)]]=1,Tb_Activiteiten[[#Headers],[Bijdrage in natura (overige)]],""))</f>
        <v/>
      </c>
      <c r="AW1610" t="str">
        <f>IF(ISNUMBER(FIND("overige",Methode_Keuze)),"",IF(Tb_Activiteiten[[#This Row],[Bijdrage in natura (vrijwilligers)]]=1,Tb_Activiteiten[[#Headers],[Bijdrage in natura (vrijwilligers)]],""))</f>
        <v/>
      </c>
      <c r="AX1610" t="str">
        <f>IF(ISNUMBER(FIND("overige",Methode_Keuze)),"",IF(Tb_Activiteiten[[#This Row],[Afschrijvingskosten]]=1,Tb_Activiteiten[[#Headers],[Afschrijvingskosten]],""))</f>
        <v/>
      </c>
      <c r="AY1610" t="str">
        <f>IF(ISNUMBER(FIND("overige",Methode_Keuze)),"",IF(Tb_Activiteiten[[#This Row],[Vergoeding]]=1,Tb_Activiteiten[[#Headers],[Vergoeding]],""))</f>
        <v/>
      </c>
      <c r="AZ1610" t="str">
        <f>IF(ISNUMBER(FIND("arbeid",Methode_Keuze)),"",IF(Tb_Activiteiten[[#This Row],[Arbeidskosten - vast tarief (excl eigen arbeid)]]=1,Tb_Activiteiten[[#Headers],[Arbeidskosten - vast tarief (excl eigen arbeid)]],""))</f>
        <v/>
      </c>
      <c r="BA1610" t="str">
        <f>IF(ISNUMBER(FIND("overige",Methode_Keuze)),"",IF(Tb_Activiteiten[[#This Row],[Overige kosten]]=1,Tb_Activiteiten[[#Headers],[Overige kosten]],""))</f>
        <v/>
      </c>
    </row>
    <row r="1611" spans="15:53" x14ac:dyDescent="0.25">
      <c r="O1611" s="56"/>
      <c r="Q1611" t="str">
        <f>IFERROR(IF(VLOOKUP(Tb_Activiteiten[[#This Row],[Openstelling]],Tb_Openstelling[],2,0)=1,1,""),"")</f>
        <v/>
      </c>
      <c r="AJ1611" s="56"/>
      <c r="AK1611" t="str">
        <f>IF(ISNUMBER(FIND("arbeid",Methode_Keuze)),"",IF(ISNUMBER(FIND("arbeid",Methode_Keuze)),"",IF(Tb_Activiteiten[[#This Row],[Loonkosten]]=1,Tb_Activiteiten[[#Headers],[Loonkosten]],"")))</f>
        <v/>
      </c>
      <c r="AL1611" t="str">
        <f>IF(ISNUMBER(FIND("arbeid",Methode_Keuze)),"",IF(ISNUMBER(FIND("arbeid",Methode_Keuze)),"",IF(Tb_Activiteiten[[#This Row],[Eigen arbeid]]=1,Tb_Activiteiten[[#Headers],[Eigen arbeid]],"")))</f>
        <v/>
      </c>
      <c r="AM1611" t="str">
        <f>IF(ISNUMBER(FIND("arbeid",Methode_Keuze)),"",IF(ISNUMBER(FIND("arbeid",Methode_Keuze)),"",IF(Tb_Activiteiten[[#This Row],[Projectmedewerker]]=1,Tb_Activiteiten[[#Headers],[Projectmedewerker]],"")))</f>
        <v/>
      </c>
      <c r="AN1611" t="str">
        <f>IF(ISNUMBER(FIND("arbeid",Methode_Keuze)),"",IF(ISNUMBER(FIND("arbeid",Methode_Keuze)),"",IF(Tb_Activiteiten[[#This Row],[Landbouwer]]=1,Tb_Activiteiten[[#Headers],[Landbouwer]],"")))</f>
        <v/>
      </c>
      <c r="AO1611" t="str">
        <f>IF(ISNUMBER(FIND("arbeid",Methode_Keuze)),"",IF(ISNUMBER(FIND("arbeid",Methode_Keuze)),"",IF(Tb_Activiteiten[[#This Row],[Adviseur]]=1,Tb_Activiteiten[[#Headers],[Adviseur]],"")))</f>
        <v/>
      </c>
      <c r="AP1611" t="str">
        <f>IF(ISNUMBER(FIND("arbeid",Methode_Keuze)),"",IF(ISNUMBER(FIND("arbeid",Methode_Keuze)),"",IF(Tb_Activiteiten[[#This Row],[Projectleider/Expert]]=1,Tb_Activiteiten[[#Headers],[Projectleider/Expert]],"")))</f>
        <v/>
      </c>
      <c r="AQ1611" t="str">
        <f>IF(ISNUMBER(FIND("arbeid",Methode_Keuze)),"",IF(ISNUMBER(FIND("arbeid",Methode_Keuze)),"",IF(Tb_Activiteiten[[#This Row],[Arbeidskosten]]=1,Tb_Activiteiten[[#Headers],[Arbeidskosten]],"")))</f>
        <v/>
      </c>
      <c r="AR1611" t="str">
        <f>IF(ISNUMBER(FIND("arbeid",Methode_Keuze)),"",IF(ISNUMBER(FIND("arbeid",Methode_Keuze)),"",IF(Tb_Activiteiten[[#This Row],[Arbeidskosten op basis van IKS]]=1,Tb_Activiteiten[[#Headers],[Arbeidskosten op basis van IKS]],"")))</f>
        <v/>
      </c>
      <c r="AS1611" t="str">
        <f>IF(ISNUMBER(FIND("overige",Methode_Keuze)),"",IF(Tb_Activiteiten[[#This Row],[Kosten derden exclusief btw]]=1,Tb_Activiteiten[[#Headers],[Kosten derden exclusief btw]],""))</f>
        <v/>
      </c>
      <c r="AT1611" t="str">
        <f>IF(ISNUMBER(FIND("overige",Methode_Keuze)),"",IF(Tb_Activiteiten[[#This Row],[Niet verrekenbare btw]]=1,Tb_Activiteiten[[#Headers],[Niet verrekenbare btw]],""))</f>
        <v/>
      </c>
      <c r="AU1611" t="str">
        <f>IF(ISNUMBER(FIND("overige",Methode_Keuze)),"",IF(Tb_Activiteiten[[#This Row],[Grondkosten]]=1,Tb_Activiteiten[[#Headers],[Grondkosten]],""))</f>
        <v/>
      </c>
      <c r="AV1611" t="str">
        <f>IF(ISNUMBER(FIND("overige",Methode_Keuze)),"",IF(Tb_Activiteiten[[#This Row],[Bijdrage in natura (overige)]]=1,Tb_Activiteiten[[#Headers],[Bijdrage in natura (overige)]],""))</f>
        <v/>
      </c>
      <c r="AW1611" t="str">
        <f>IF(ISNUMBER(FIND("overige",Methode_Keuze)),"",IF(Tb_Activiteiten[[#This Row],[Bijdrage in natura (vrijwilligers)]]=1,Tb_Activiteiten[[#Headers],[Bijdrage in natura (vrijwilligers)]],""))</f>
        <v/>
      </c>
      <c r="AX1611" t="str">
        <f>IF(ISNUMBER(FIND("overige",Methode_Keuze)),"",IF(Tb_Activiteiten[[#This Row],[Afschrijvingskosten]]=1,Tb_Activiteiten[[#Headers],[Afschrijvingskosten]],""))</f>
        <v/>
      </c>
      <c r="AY1611" t="str">
        <f>IF(ISNUMBER(FIND("overige",Methode_Keuze)),"",IF(Tb_Activiteiten[[#This Row],[Vergoeding]]=1,Tb_Activiteiten[[#Headers],[Vergoeding]],""))</f>
        <v/>
      </c>
      <c r="AZ1611" t="str">
        <f>IF(ISNUMBER(FIND("arbeid",Methode_Keuze)),"",IF(Tb_Activiteiten[[#This Row],[Arbeidskosten - vast tarief (excl eigen arbeid)]]=1,Tb_Activiteiten[[#Headers],[Arbeidskosten - vast tarief (excl eigen arbeid)]],""))</f>
        <v/>
      </c>
      <c r="BA1611" t="str">
        <f>IF(ISNUMBER(FIND("overige",Methode_Keuze)),"",IF(Tb_Activiteiten[[#This Row],[Overige kosten]]=1,Tb_Activiteiten[[#Headers],[Overige kosten]],""))</f>
        <v/>
      </c>
    </row>
    <row r="1612" spans="15:53" x14ac:dyDescent="0.25">
      <c r="O1612" s="56"/>
      <c r="Q1612" t="str">
        <f>IFERROR(IF(VLOOKUP(Tb_Activiteiten[[#This Row],[Openstelling]],Tb_Openstelling[],2,0)=1,1,""),"")</f>
        <v/>
      </c>
      <c r="AJ1612" s="56"/>
      <c r="AK1612" t="str">
        <f>IF(ISNUMBER(FIND("arbeid",Methode_Keuze)),"",IF(ISNUMBER(FIND("arbeid",Methode_Keuze)),"",IF(Tb_Activiteiten[[#This Row],[Loonkosten]]=1,Tb_Activiteiten[[#Headers],[Loonkosten]],"")))</f>
        <v/>
      </c>
      <c r="AL1612" t="str">
        <f>IF(ISNUMBER(FIND("arbeid",Methode_Keuze)),"",IF(ISNUMBER(FIND("arbeid",Methode_Keuze)),"",IF(Tb_Activiteiten[[#This Row],[Eigen arbeid]]=1,Tb_Activiteiten[[#Headers],[Eigen arbeid]],"")))</f>
        <v/>
      </c>
      <c r="AM1612" t="str">
        <f>IF(ISNUMBER(FIND("arbeid",Methode_Keuze)),"",IF(ISNUMBER(FIND("arbeid",Methode_Keuze)),"",IF(Tb_Activiteiten[[#This Row],[Projectmedewerker]]=1,Tb_Activiteiten[[#Headers],[Projectmedewerker]],"")))</f>
        <v/>
      </c>
      <c r="AN1612" t="str">
        <f>IF(ISNUMBER(FIND("arbeid",Methode_Keuze)),"",IF(ISNUMBER(FIND("arbeid",Methode_Keuze)),"",IF(Tb_Activiteiten[[#This Row],[Landbouwer]]=1,Tb_Activiteiten[[#Headers],[Landbouwer]],"")))</f>
        <v/>
      </c>
      <c r="AO1612" t="str">
        <f>IF(ISNUMBER(FIND("arbeid",Methode_Keuze)),"",IF(ISNUMBER(FIND("arbeid",Methode_Keuze)),"",IF(Tb_Activiteiten[[#This Row],[Adviseur]]=1,Tb_Activiteiten[[#Headers],[Adviseur]],"")))</f>
        <v/>
      </c>
      <c r="AP1612" t="str">
        <f>IF(ISNUMBER(FIND("arbeid",Methode_Keuze)),"",IF(ISNUMBER(FIND("arbeid",Methode_Keuze)),"",IF(Tb_Activiteiten[[#This Row],[Projectleider/Expert]]=1,Tb_Activiteiten[[#Headers],[Projectleider/Expert]],"")))</f>
        <v/>
      </c>
      <c r="AQ1612" t="str">
        <f>IF(ISNUMBER(FIND("arbeid",Methode_Keuze)),"",IF(ISNUMBER(FIND("arbeid",Methode_Keuze)),"",IF(Tb_Activiteiten[[#This Row],[Arbeidskosten]]=1,Tb_Activiteiten[[#Headers],[Arbeidskosten]],"")))</f>
        <v/>
      </c>
      <c r="AR1612" t="str">
        <f>IF(ISNUMBER(FIND("arbeid",Methode_Keuze)),"",IF(ISNUMBER(FIND("arbeid",Methode_Keuze)),"",IF(Tb_Activiteiten[[#This Row],[Arbeidskosten op basis van IKS]]=1,Tb_Activiteiten[[#Headers],[Arbeidskosten op basis van IKS]],"")))</f>
        <v/>
      </c>
      <c r="AS1612" t="str">
        <f>IF(ISNUMBER(FIND("overige",Methode_Keuze)),"",IF(Tb_Activiteiten[[#This Row],[Kosten derden exclusief btw]]=1,Tb_Activiteiten[[#Headers],[Kosten derden exclusief btw]],""))</f>
        <v/>
      </c>
      <c r="AT1612" t="str">
        <f>IF(ISNUMBER(FIND("overige",Methode_Keuze)),"",IF(Tb_Activiteiten[[#This Row],[Niet verrekenbare btw]]=1,Tb_Activiteiten[[#Headers],[Niet verrekenbare btw]],""))</f>
        <v/>
      </c>
      <c r="AU1612" t="str">
        <f>IF(ISNUMBER(FIND("overige",Methode_Keuze)),"",IF(Tb_Activiteiten[[#This Row],[Grondkosten]]=1,Tb_Activiteiten[[#Headers],[Grondkosten]],""))</f>
        <v/>
      </c>
      <c r="AV1612" t="str">
        <f>IF(ISNUMBER(FIND("overige",Methode_Keuze)),"",IF(Tb_Activiteiten[[#This Row],[Bijdrage in natura (overige)]]=1,Tb_Activiteiten[[#Headers],[Bijdrage in natura (overige)]],""))</f>
        <v/>
      </c>
      <c r="AW1612" t="str">
        <f>IF(ISNUMBER(FIND("overige",Methode_Keuze)),"",IF(Tb_Activiteiten[[#This Row],[Bijdrage in natura (vrijwilligers)]]=1,Tb_Activiteiten[[#Headers],[Bijdrage in natura (vrijwilligers)]],""))</f>
        <v/>
      </c>
      <c r="AX1612" t="str">
        <f>IF(ISNUMBER(FIND("overige",Methode_Keuze)),"",IF(Tb_Activiteiten[[#This Row],[Afschrijvingskosten]]=1,Tb_Activiteiten[[#Headers],[Afschrijvingskosten]],""))</f>
        <v/>
      </c>
      <c r="AY1612" t="str">
        <f>IF(ISNUMBER(FIND("overige",Methode_Keuze)),"",IF(Tb_Activiteiten[[#This Row],[Vergoeding]]=1,Tb_Activiteiten[[#Headers],[Vergoeding]],""))</f>
        <v/>
      </c>
      <c r="AZ1612" t="str">
        <f>IF(ISNUMBER(FIND("arbeid",Methode_Keuze)),"",IF(Tb_Activiteiten[[#This Row],[Arbeidskosten - vast tarief (excl eigen arbeid)]]=1,Tb_Activiteiten[[#Headers],[Arbeidskosten - vast tarief (excl eigen arbeid)]],""))</f>
        <v/>
      </c>
      <c r="BA1612" t="str">
        <f>IF(ISNUMBER(FIND("overige",Methode_Keuze)),"",IF(Tb_Activiteiten[[#This Row],[Overige kosten]]=1,Tb_Activiteiten[[#Headers],[Overige kosten]],""))</f>
        <v/>
      </c>
    </row>
    <row r="1613" spans="15:53" x14ac:dyDescent="0.25">
      <c r="O1613" s="56"/>
      <c r="Q1613" t="str">
        <f>IFERROR(IF(VLOOKUP(Tb_Activiteiten[[#This Row],[Openstelling]],Tb_Openstelling[],2,0)=1,1,""),"")</f>
        <v/>
      </c>
      <c r="AJ1613" s="56"/>
      <c r="AK1613" t="str">
        <f>IF(ISNUMBER(FIND("arbeid",Methode_Keuze)),"",IF(ISNUMBER(FIND("arbeid",Methode_Keuze)),"",IF(Tb_Activiteiten[[#This Row],[Loonkosten]]=1,Tb_Activiteiten[[#Headers],[Loonkosten]],"")))</f>
        <v/>
      </c>
      <c r="AL1613" t="str">
        <f>IF(ISNUMBER(FIND("arbeid",Methode_Keuze)),"",IF(ISNUMBER(FIND("arbeid",Methode_Keuze)),"",IF(Tb_Activiteiten[[#This Row],[Eigen arbeid]]=1,Tb_Activiteiten[[#Headers],[Eigen arbeid]],"")))</f>
        <v/>
      </c>
      <c r="AM1613" t="str">
        <f>IF(ISNUMBER(FIND("arbeid",Methode_Keuze)),"",IF(ISNUMBER(FIND("arbeid",Methode_Keuze)),"",IF(Tb_Activiteiten[[#This Row],[Projectmedewerker]]=1,Tb_Activiteiten[[#Headers],[Projectmedewerker]],"")))</f>
        <v/>
      </c>
      <c r="AN1613" t="str">
        <f>IF(ISNUMBER(FIND("arbeid",Methode_Keuze)),"",IF(ISNUMBER(FIND("arbeid",Methode_Keuze)),"",IF(Tb_Activiteiten[[#This Row],[Landbouwer]]=1,Tb_Activiteiten[[#Headers],[Landbouwer]],"")))</f>
        <v/>
      </c>
      <c r="AO1613" t="str">
        <f>IF(ISNUMBER(FIND("arbeid",Methode_Keuze)),"",IF(ISNUMBER(FIND("arbeid",Methode_Keuze)),"",IF(Tb_Activiteiten[[#This Row],[Adviseur]]=1,Tb_Activiteiten[[#Headers],[Adviseur]],"")))</f>
        <v/>
      </c>
      <c r="AP1613" t="str">
        <f>IF(ISNUMBER(FIND("arbeid",Methode_Keuze)),"",IF(ISNUMBER(FIND("arbeid",Methode_Keuze)),"",IF(Tb_Activiteiten[[#This Row],[Projectleider/Expert]]=1,Tb_Activiteiten[[#Headers],[Projectleider/Expert]],"")))</f>
        <v/>
      </c>
      <c r="AQ1613" t="str">
        <f>IF(ISNUMBER(FIND("arbeid",Methode_Keuze)),"",IF(ISNUMBER(FIND("arbeid",Methode_Keuze)),"",IF(Tb_Activiteiten[[#This Row],[Arbeidskosten]]=1,Tb_Activiteiten[[#Headers],[Arbeidskosten]],"")))</f>
        <v/>
      </c>
      <c r="AR1613" t="str">
        <f>IF(ISNUMBER(FIND("arbeid",Methode_Keuze)),"",IF(ISNUMBER(FIND("arbeid",Methode_Keuze)),"",IF(Tb_Activiteiten[[#This Row],[Arbeidskosten op basis van IKS]]=1,Tb_Activiteiten[[#Headers],[Arbeidskosten op basis van IKS]],"")))</f>
        <v/>
      </c>
      <c r="AS1613" t="str">
        <f>IF(ISNUMBER(FIND("overige",Methode_Keuze)),"",IF(Tb_Activiteiten[[#This Row],[Kosten derden exclusief btw]]=1,Tb_Activiteiten[[#Headers],[Kosten derden exclusief btw]],""))</f>
        <v/>
      </c>
      <c r="AT1613" t="str">
        <f>IF(ISNUMBER(FIND("overige",Methode_Keuze)),"",IF(Tb_Activiteiten[[#This Row],[Niet verrekenbare btw]]=1,Tb_Activiteiten[[#Headers],[Niet verrekenbare btw]],""))</f>
        <v/>
      </c>
      <c r="AU1613" t="str">
        <f>IF(ISNUMBER(FIND("overige",Methode_Keuze)),"",IF(Tb_Activiteiten[[#This Row],[Grondkosten]]=1,Tb_Activiteiten[[#Headers],[Grondkosten]],""))</f>
        <v/>
      </c>
      <c r="AV1613" t="str">
        <f>IF(ISNUMBER(FIND("overige",Methode_Keuze)),"",IF(Tb_Activiteiten[[#This Row],[Bijdrage in natura (overige)]]=1,Tb_Activiteiten[[#Headers],[Bijdrage in natura (overige)]],""))</f>
        <v/>
      </c>
      <c r="AW1613" t="str">
        <f>IF(ISNUMBER(FIND("overige",Methode_Keuze)),"",IF(Tb_Activiteiten[[#This Row],[Bijdrage in natura (vrijwilligers)]]=1,Tb_Activiteiten[[#Headers],[Bijdrage in natura (vrijwilligers)]],""))</f>
        <v/>
      </c>
      <c r="AX1613" t="str">
        <f>IF(ISNUMBER(FIND("overige",Methode_Keuze)),"",IF(Tb_Activiteiten[[#This Row],[Afschrijvingskosten]]=1,Tb_Activiteiten[[#Headers],[Afschrijvingskosten]],""))</f>
        <v/>
      </c>
      <c r="AY1613" t="str">
        <f>IF(ISNUMBER(FIND("overige",Methode_Keuze)),"",IF(Tb_Activiteiten[[#This Row],[Vergoeding]]=1,Tb_Activiteiten[[#Headers],[Vergoeding]],""))</f>
        <v/>
      </c>
      <c r="AZ1613" t="str">
        <f>IF(ISNUMBER(FIND("arbeid",Methode_Keuze)),"",IF(Tb_Activiteiten[[#This Row],[Arbeidskosten - vast tarief (excl eigen arbeid)]]=1,Tb_Activiteiten[[#Headers],[Arbeidskosten - vast tarief (excl eigen arbeid)]],""))</f>
        <v/>
      </c>
      <c r="BA1613" t="str">
        <f>IF(ISNUMBER(FIND("overige",Methode_Keuze)),"",IF(Tb_Activiteiten[[#This Row],[Overige kosten]]=1,Tb_Activiteiten[[#Headers],[Overige kosten]],""))</f>
        <v/>
      </c>
    </row>
    <row r="1614" spans="15:53" x14ac:dyDescent="0.25">
      <c r="O1614" s="56"/>
      <c r="Q1614" t="str">
        <f>IFERROR(IF(VLOOKUP(Tb_Activiteiten[[#This Row],[Openstelling]],Tb_Openstelling[],2,0)=1,1,""),"")</f>
        <v/>
      </c>
      <c r="AJ1614" s="56"/>
      <c r="AK1614" t="str">
        <f>IF(ISNUMBER(FIND("arbeid",Methode_Keuze)),"",IF(ISNUMBER(FIND("arbeid",Methode_Keuze)),"",IF(Tb_Activiteiten[[#This Row],[Loonkosten]]=1,Tb_Activiteiten[[#Headers],[Loonkosten]],"")))</f>
        <v/>
      </c>
      <c r="AL1614" t="str">
        <f>IF(ISNUMBER(FIND("arbeid",Methode_Keuze)),"",IF(ISNUMBER(FIND("arbeid",Methode_Keuze)),"",IF(Tb_Activiteiten[[#This Row],[Eigen arbeid]]=1,Tb_Activiteiten[[#Headers],[Eigen arbeid]],"")))</f>
        <v/>
      </c>
      <c r="AM1614" t="str">
        <f>IF(ISNUMBER(FIND("arbeid",Methode_Keuze)),"",IF(ISNUMBER(FIND("arbeid",Methode_Keuze)),"",IF(Tb_Activiteiten[[#This Row],[Projectmedewerker]]=1,Tb_Activiteiten[[#Headers],[Projectmedewerker]],"")))</f>
        <v/>
      </c>
      <c r="AN1614" t="str">
        <f>IF(ISNUMBER(FIND("arbeid",Methode_Keuze)),"",IF(ISNUMBER(FIND("arbeid",Methode_Keuze)),"",IF(Tb_Activiteiten[[#This Row],[Landbouwer]]=1,Tb_Activiteiten[[#Headers],[Landbouwer]],"")))</f>
        <v/>
      </c>
      <c r="AO1614" t="str">
        <f>IF(ISNUMBER(FIND("arbeid",Methode_Keuze)),"",IF(ISNUMBER(FIND("arbeid",Methode_Keuze)),"",IF(Tb_Activiteiten[[#This Row],[Adviseur]]=1,Tb_Activiteiten[[#Headers],[Adviseur]],"")))</f>
        <v/>
      </c>
      <c r="AP1614" t="str">
        <f>IF(ISNUMBER(FIND("arbeid",Methode_Keuze)),"",IF(ISNUMBER(FIND("arbeid",Methode_Keuze)),"",IF(Tb_Activiteiten[[#This Row],[Projectleider/Expert]]=1,Tb_Activiteiten[[#Headers],[Projectleider/Expert]],"")))</f>
        <v/>
      </c>
      <c r="AQ1614" t="str">
        <f>IF(ISNUMBER(FIND("arbeid",Methode_Keuze)),"",IF(ISNUMBER(FIND("arbeid",Methode_Keuze)),"",IF(Tb_Activiteiten[[#This Row],[Arbeidskosten]]=1,Tb_Activiteiten[[#Headers],[Arbeidskosten]],"")))</f>
        <v/>
      </c>
      <c r="AR1614" t="str">
        <f>IF(ISNUMBER(FIND("arbeid",Methode_Keuze)),"",IF(ISNUMBER(FIND("arbeid",Methode_Keuze)),"",IF(Tb_Activiteiten[[#This Row],[Arbeidskosten op basis van IKS]]=1,Tb_Activiteiten[[#Headers],[Arbeidskosten op basis van IKS]],"")))</f>
        <v/>
      </c>
      <c r="AS1614" t="str">
        <f>IF(ISNUMBER(FIND("overige",Methode_Keuze)),"",IF(Tb_Activiteiten[[#This Row],[Kosten derden exclusief btw]]=1,Tb_Activiteiten[[#Headers],[Kosten derden exclusief btw]],""))</f>
        <v/>
      </c>
      <c r="AT1614" t="str">
        <f>IF(ISNUMBER(FIND("overige",Methode_Keuze)),"",IF(Tb_Activiteiten[[#This Row],[Niet verrekenbare btw]]=1,Tb_Activiteiten[[#Headers],[Niet verrekenbare btw]],""))</f>
        <v/>
      </c>
      <c r="AU1614" t="str">
        <f>IF(ISNUMBER(FIND("overige",Methode_Keuze)),"",IF(Tb_Activiteiten[[#This Row],[Grondkosten]]=1,Tb_Activiteiten[[#Headers],[Grondkosten]],""))</f>
        <v/>
      </c>
      <c r="AV1614" t="str">
        <f>IF(ISNUMBER(FIND("overige",Methode_Keuze)),"",IF(Tb_Activiteiten[[#This Row],[Bijdrage in natura (overige)]]=1,Tb_Activiteiten[[#Headers],[Bijdrage in natura (overige)]],""))</f>
        <v/>
      </c>
      <c r="AW1614" t="str">
        <f>IF(ISNUMBER(FIND("overige",Methode_Keuze)),"",IF(Tb_Activiteiten[[#This Row],[Bijdrage in natura (vrijwilligers)]]=1,Tb_Activiteiten[[#Headers],[Bijdrage in natura (vrijwilligers)]],""))</f>
        <v/>
      </c>
      <c r="AX1614" t="str">
        <f>IF(ISNUMBER(FIND("overige",Methode_Keuze)),"",IF(Tb_Activiteiten[[#This Row],[Afschrijvingskosten]]=1,Tb_Activiteiten[[#Headers],[Afschrijvingskosten]],""))</f>
        <v/>
      </c>
      <c r="AY1614" t="str">
        <f>IF(ISNUMBER(FIND("overige",Methode_Keuze)),"",IF(Tb_Activiteiten[[#This Row],[Vergoeding]]=1,Tb_Activiteiten[[#Headers],[Vergoeding]],""))</f>
        <v/>
      </c>
      <c r="AZ1614" t="str">
        <f>IF(ISNUMBER(FIND("arbeid",Methode_Keuze)),"",IF(Tb_Activiteiten[[#This Row],[Arbeidskosten - vast tarief (excl eigen arbeid)]]=1,Tb_Activiteiten[[#Headers],[Arbeidskosten - vast tarief (excl eigen arbeid)]],""))</f>
        <v/>
      </c>
      <c r="BA1614" t="str">
        <f>IF(ISNUMBER(FIND("overige",Methode_Keuze)),"",IF(Tb_Activiteiten[[#This Row],[Overige kosten]]=1,Tb_Activiteiten[[#Headers],[Overige kosten]],""))</f>
        <v/>
      </c>
    </row>
    <row r="1615" spans="15:53" x14ac:dyDescent="0.25">
      <c r="O1615" s="56"/>
      <c r="Q1615" t="str">
        <f>IFERROR(IF(VLOOKUP(Tb_Activiteiten[[#This Row],[Openstelling]],Tb_Openstelling[],2,0)=1,1,""),"")</f>
        <v/>
      </c>
      <c r="AJ1615" s="56"/>
      <c r="AK1615" t="str">
        <f>IF(ISNUMBER(FIND("arbeid",Methode_Keuze)),"",IF(ISNUMBER(FIND("arbeid",Methode_Keuze)),"",IF(Tb_Activiteiten[[#This Row],[Loonkosten]]=1,Tb_Activiteiten[[#Headers],[Loonkosten]],"")))</f>
        <v/>
      </c>
      <c r="AL1615" t="str">
        <f>IF(ISNUMBER(FIND("arbeid",Methode_Keuze)),"",IF(ISNUMBER(FIND("arbeid",Methode_Keuze)),"",IF(Tb_Activiteiten[[#This Row],[Eigen arbeid]]=1,Tb_Activiteiten[[#Headers],[Eigen arbeid]],"")))</f>
        <v/>
      </c>
      <c r="AM1615" t="str">
        <f>IF(ISNUMBER(FIND("arbeid",Methode_Keuze)),"",IF(ISNUMBER(FIND("arbeid",Methode_Keuze)),"",IF(Tb_Activiteiten[[#This Row],[Projectmedewerker]]=1,Tb_Activiteiten[[#Headers],[Projectmedewerker]],"")))</f>
        <v/>
      </c>
      <c r="AN1615" t="str">
        <f>IF(ISNUMBER(FIND("arbeid",Methode_Keuze)),"",IF(ISNUMBER(FIND("arbeid",Methode_Keuze)),"",IF(Tb_Activiteiten[[#This Row],[Landbouwer]]=1,Tb_Activiteiten[[#Headers],[Landbouwer]],"")))</f>
        <v/>
      </c>
      <c r="AO1615" t="str">
        <f>IF(ISNUMBER(FIND("arbeid",Methode_Keuze)),"",IF(ISNUMBER(FIND("arbeid",Methode_Keuze)),"",IF(Tb_Activiteiten[[#This Row],[Adviseur]]=1,Tb_Activiteiten[[#Headers],[Adviseur]],"")))</f>
        <v/>
      </c>
      <c r="AP1615" t="str">
        <f>IF(ISNUMBER(FIND("arbeid",Methode_Keuze)),"",IF(ISNUMBER(FIND("arbeid",Methode_Keuze)),"",IF(Tb_Activiteiten[[#This Row],[Projectleider/Expert]]=1,Tb_Activiteiten[[#Headers],[Projectleider/Expert]],"")))</f>
        <v/>
      </c>
      <c r="AQ1615" t="str">
        <f>IF(ISNUMBER(FIND("arbeid",Methode_Keuze)),"",IF(ISNUMBER(FIND("arbeid",Methode_Keuze)),"",IF(Tb_Activiteiten[[#This Row],[Arbeidskosten]]=1,Tb_Activiteiten[[#Headers],[Arbeidskosten]],"")))</f>
        <v/>
      </c>
      <c r="AR1615" t="str">
        <f>IF(ISNUMBER(FIND("arbeid",Methode_Keuze)),"",IF(ISNUMBER(FIND("arbeid",Methode_Keuze)),"",IF(Tb_Activiteiten[[#This Row],[Arbeidskosten op basis van IKS]]=1,Tb_Activiteiten[[#Headers],[Arbeidskosten op basis van IKS]],"")))</f>
        <v/>
      </c>
      <c r="AS1615" t="str">
        <f>IF(ISNUMBER(FIND("overige",Methode_Keuze)),"",IF(Tb_Activiteiten[[#This Row],[Kosten derden exclusief btw]]=1,Tb_Activiteiten[[#Headers],[Kosten derden exclusief btw]],""))</f>
        <v/>
      </c>
      <c r="AT1615" t="str">
        <f>IF(ISNUMBER(FIND("overige",Methode_Keuze)),"",IF(Tb_Activiteiten[[#This Row],[Niet verrekenbare btw]]=1,Tb_Activiteiten[[#Headers],[Niet verrekenbare btw]],""))</f>
        <v/>
      </c>
      <c r="AU1615" t="str">
        <f>IF(ISNUMBER(FIND("overige",Methode_Keuze)),"",IF(Tb_Activiteiten[[#This Row],[Grondkosten]]=1,Tb_Activiteiten[[#Headers],[Grondkosten]],""))</f>
        <v/>
      </c>
      <c r="AV1615" t="str">
        <f>IF(ISNUMBER(FIND("overige",Methode_Keuze)),"",IF(Tb_Activiteiten[[#This Row],[Bijdrage in natura (overige)]]=1,Tb_Activiteiten[[#Headers],[Bijdrage in natura (overige)]],""))</f>
        <v/>
      </c>
      <c r="AW1615" t="str">
        <f>IF(ISNUMBER(FIND("overige",Methode_Keuze)),"",IF(Tb_Activiteiten[[#This Row],[Bijdrage in natura (vrijwilligers)]]=1,Tb_Activiteiten[[#Headers],[Bijdrage in natura (vrijwilligers)]],""))</f>
        <v/>
      </c>
      <c r="AX1615" t="str">
        <f>IF(ISNUMBER(FIND("overige",Methode_Keuze)),"",IF(Tb_Activiteiten[[#This Row],[Afschrijvingskosten]]=1,Tb_Activiteiten[[#Headers],[Afschrijvingskosten]],""))</f>
        <v/>
      </c>
      <c r="AY1615" t="str">
        <f>IF(ISNUMBER(FIND("overige",Methode_Keuze)),"",IF(Tb_Activiteiten[[#This Row],[Vergoeding]]=1,Tb_Activiteiten[[#Headers],[Vergoeding]],""))</f>
        <v/>
      </c>
      <c r="AZ1615" t="str">
        <f>IF(ISNUMBER(FIND("arbeid",Methode_Keuze)),"",IF(Tb_Activiteiten[[#This Row],[Arbeidskosten - vast tarief (excl eigen arbeid)]]=1,Tb_Activiteiten[[#Headers],[Arbeidskosten - vast tarief (excl eigen arbeid)]],""))</f>
        <v/>
      </c>
      <c r="BA1615" t="str">
        <f>IF(ISNUMBER(FIND("overige",Methode_Keuze)),"",IF(Tb_Activiteiten[[#This Row],[Overige kosten]]=1,Tb_Activiteiten[[#Headers],[Overige kosten]],""))</f>
        <v/>
      </c>
    </row>
    <row r="1616" spans="15:53" x14ac:dyDescent="0.25">
      <c r="O1616" s="56"/>
      <c r="Q1616" t="str">
        <f>IFERROR(IF(VLOOKUP(Tb_Activiteiten[[#This Row],[Openstelling]],Tb_Openstelling[],2,0)=1,1,""),"")</f>
        <v/>
      </c>
      <c r="AJ1616" s="56"/>
      <c r="AK1616" t="str">
        <f>IF(ISNUMBER(FIND("arbeid",Methode_Keuze)),"",IF(ISNUMBER(FIND("arbeid",Methode_Keuze)),"",IF(Tb_Activiteiten[[#This Row],[Loonkosten]]=1,Tb_Activiteiten[[#Headers],[Loonkosten]],"")))</f>
        <v/>
      </c>
      <c r="AL1616" t="str">
        <f>IF(ISNUMBER(FIND("arbeid",Methode_Keuze)),"",IF(ISNUMBER(FIND("arbeid",Methode_Keuze)),"",IF(Tb_Activiteiten[[#This Row],[Eigen arbeid]]=1,Tb_Activiteiten[[#Headers],[Eigen arbeid]],"")))</f>
        <v/>
      </c>
      <c r="AM1616" t="str">
        <f>IF(ISNUMBER(FIND("arbeid",Methode_Keuze)),"",IF(ISNUMBER(FIND("arbeid",Methode_Keuze)),"",IF(Tb_Activiteiten[[#This Row],[Projectmedewerker]]=1,Tb_Activiteiten[[#Headers],[Projectmedewerker]],"")))</f>
        <v/>
      </c>
      <c r="AN1616" t="str">
        <f>IF(ISNUMBER(FIND("arbeid",Methode_Keuze)),"",IF(ISNUMBER(FIND("arbeid",Methode_Keuze)),"",IF(Tb_Activiteiten[[#This Row],[Landbouwer]]=1,Tb_Activiteiten[[#Headers],[Landbouwer]],"")))</f>
        <v/>
      </c>
      <c r="AO1616" t="str">
        <f>IF(ISNUMBER(FIND("arbeid",Methode_Keuze)),"",IF(ISNUMBER(FIND("arbeid",Methode_Keuze)),"",IF(Tb_Activiteiten[[#This Row],[Adviseur]]=1,Tb_Activiteiten[[#Headers],[Adviseur]],"")))</f>
        <v/>
      </c>
      <c r="AP1616" t="str">
        <f>IF(ISNUMBER(FIND("arbeid",Methode_Keuze)),"",IF(ISNUMBER(FIND("arbeid",Methode_Keuze)),"",IF(Tb_Activiteiten[[#This Row],[Projectleider/Expert]]=1,Tb_Activiteiten[[#Headers],[Projectleider/Expert]],"")))</f>
        <v/>
      </c>
      <c r="AQ1616" t="str">
        <f>IF(ISNUMBER(FIND("arbeid",Methode_Keuze)),"",IF(ISNUMBER(FIND("arbeid",Methode_Keuze)),"",IF(Tb_Activiteiten[[#This Row],[Arbeidskosten]]=1,Tb_Activiteiten[[#Headers],[Arbeidskosten]],"")))</f>
        <v/>
      </c>
      <c r="AR1616" t="str">
        <f>IF(ISNUMBER(FIND("arbeid",Methode_Keuze)),"",IF(ISNUMBER(FIND("arbeid",Methode_Keuze)),"",IF(Tb_Activiteiten[[#This Row],[Arbeidskosten op basis van IKS]]=1,Tb_Activiteiten[[#Headers],[Arbeidskosten op basis van IKS]],"")))</f>
        <v/>
      </c>
      <c r="AS1616" t="str">
        <f>IF(ISNUMBER(FIND("overige",Methode_Keuze)),"",IF(Tb_Activiteiten[[#This Row],[Kosten derden exclusief btw]]=1,Tb_Activiteiten[[#Headers],[Kosten derden exclusief btw]],""))</f>
        <v/>
      </c>
      <c r="AT1616" t="str">
        <f>IF(ISNUMBER(FIND("overige",Methode_Keuze)),"",IF(Tb_Activiteiten[[#This Row],[Niet verrekenbare btw]]=1,Tb_Activiteiten[[#Headers],[Niet verrekenbare btw]],""))</f>
        <v/>
      </c>
      <c r="AU1616" t="str">
        <f>IF(ISNUMBER(FIND("overige",Methode_Keuze)),"",IF(Tb_Activiteiten[[#This Row],[Grondkosten]]=1,Tb_Activiteiten[[#Headers],[Grondkosten]],""))</f>
        <v/>
      </c>
      <c r="AV1616" t="str">
        <f>IF(ISNUMBER(FIND("overige",Methode_Keuze)),"",IF(Tb_Activiteiten[[#This Row],[Bijdrage in natura (overige)]]=1,Tb_Activiteiten[[#Headers],[Bijdrage in natura (overige)]],""))</f>
        <v/>
      </c>
      <c r="AW1616" t="str">
        <f>IF(ISNUMBER(FIND("overige",Methode_Keuze)),"",IF(Tb_Activiteiten[[#This Row],[Bijdrage in natura (vrijwilligers)]]=1,Tb_Activiteiten[[#Headers],[Bijdrage in natura (vrijwilligers)]],""))</f>
        <v/>
      </c>
      <c r="AX1616" t="str">
        <f>IF(ISNUMBER(FIND("overige",Methode_Keuze)),"",IF(Tb_Activiteiten[[#This Row],[Afschrijvingskosten]]=1,Tb_Activiteiten[[#Headers],[Afschrijvingskosten]],""))</f>
        <v/>
      </c>
      <c r="AY1616" t="str">
        <f>IF(ISNUMBER(FIND("overige",Methode_Keuze)),"",IF(Tb_Activiteiten[[#This Row],[Vergoeding]]=1,Tb_Activiteiten[[#Headers],[Vergoeding]],""))</f>
        <v/>
      </c>
      <c r="AZ1616" t="str">
        <f>IF(ISNUMBER(FIND("arbeid",Methode_Keuze)),"",IF(Tb_Activiteiten[[#This Row],[Arbeidskosten - vast tarief (excl eigen arbeid)]]=1,Tb_Activiteiten[[#Headers],[Arbeidskosten - vast tarief (excl eigen arbeid)]],""))</f>
        <v/>
      </c>
      <c r="BA1616" t="str">
        <f>IF(ISNUMBER(FIND("overige",Methode_Keuze)),"",IF(Tb_Activiteiten[[#This Row],[Overige kosten]]=1,Tb_Activiteiten[[#Headers],[Overige kosten]],""))</f>
        <v/>
      </c>
    </row>
    <row r="1617" spans="15:53" x14ac:dyDescent="0.25">
      <c r="O1617" s="56"/>
      <c r="Q1617" t="str">
        <f>IFERROR(IF(VLOOKUP(Tb_Activiteiten[[#This Row],[Openstelling]],Tb_Openstelling[],2,0)=1,1,""),"")</f>
        <v/>
      </c>
      <c r="AJ1617" s="56"/>
      <c r="AK1617" t="str">
        <f>IF(ISNUMBER(FIND("arbeid",Methode_Keuze)),"",IF(ISNUMBER(FIND("arbeid",Methode_Keuze)),"",IF(Tb_Activiteiten[[#This Row],[Loonkosten]]=1,Tb_Activiteiten[[#Headers],[Loonkosten]],"")))</f>
        <v/>
      </c>
      <c r="AL1617" t="str">
        <f>IF(ISNUMBER(FIND("arbeid",Methode_Keuze)),"",IF(ISNUMBER(FIND("arbeid",Methode_Keuze)),"",IF(Tb_Activiteiten[[#This Row],[Eigen arbeid]]=1,Tb_Activiteiten[[#Headers],[Eigen arbeid]],"")))</f>
        <v/>
      </c>
      <c r="AM1617" t="str">
        <f>IF(ISNUMBER(FIND("arbeid",Methode_Keuze)),"",IF(ISNUMBER(FIND("arbeid",Methode_Keuze)),"",IF(Tb_Activiteiten[[#This Row],[Projectmedewerker]]=1,Tb_Activiteiten[[#Headers],[Projectmedewerker]],"")))</f>
        <v/>
      </c>
      <c r="AN1617" t="str">
        <f>IF(ISNUMBER(FIND("arbeid",Methode_Keuze)),"",IF(ISNUMBER(FIND("arbeid",Methode_Keuze)),"",IF(Tb_Activiteiten[[#This Row],[Landbouwer]]=1,Tb_Activiteiten[[#Headers],[Landbouwer]],"")))</f>
        <v/>
      </c>
      <c r="AO1617" t="str">
        <f>IF(ISNUMBER(FIND("arbeid",Methode_Keuze)),"",IF(ISNUMBER(FIND("arbeid",Methode_Keuze)),"",IF(Tb_Activiteiten[[#This Row],[Adviseur]]=1,Tb_Activiteiten[[#Headers],[Adviseur]],"")))</f>
        <v/>
      </c>
      <c r="AP1617" t="str">
        <f>IF(ISNUMBER(FIND("arbeid",Methode_Keuze)),"",IF(ISNUMBER(FIND("arbeid",Methode_Keuze)),"",IF(Tb_Activiteiten[[#This Row],[Projectleider/Expert]]=1,Tb_Activiteiten[[#Headers],[Projectleider/Expert]],"")))</f>
        <v/>
      </c>
      <c r="AQ1617" t="str">
        <f>IF(ISNUMBER(FIND("arbeid",Methode_Keuze)),"",IF(ISNUMBER(FIND("arbeid",Methode_Keuze)),"",IF(Tb_Activiteiten[[#This Row],[Arbeidskosten]]=1,Tb_Activiteiten[[#Headers],[Arbeidskosten]],"")))</f>
        <v/>
      </c>
      <c r="AR1617" t="str">
        <f>IF(ISNUMBER(FIND("arbeid",Methode_Keuze)),"",IF(ISNUMBER(FIND("arbeid",Methode_Keuze)),"",IF(Tb_Activiteiten[[#This Row],[Arbeidskosten op basis van IKS]]=1,Tb_Activiteiten[[#Headers],[Arbeidskosten op basis van IKS]],"")))</f>
        <v/>
      </c>
      <c r="AS1617" t="str">
        <f>IF(ISNUMBER(FIND("overige",Methode_Keuze)),"",IF(Tb_Activiteiten[[#This Row],[Kosten derden exclusief btw]]=1,Tb_Activiteiten[[#Headers],[Kosten derden exclusief btw]],""))</f>
        <v/>
      </c>
      <c r="AT1617" t="str">
        <f>IF(ISNUMBER(FIND("overige",Methode_Keuze)),"",IF(Tb_Activiteiten[[#This Row],[Niet verrekenbare btw]]=1,Tb_Activiteiten[[#Headers],[Niet verrekenbare btw]],""))</f>
        <v/>
      </c>
      <c r="AU1617" t="str">
        <f>IF(ISNUMBER(FIND("overige",Methode_Keuze)),"",IF(Tb_Activiteiten[[#This Row],[Grondkosten]]=1,Tb_Activiteiten[[#Headers],[Grondkosten]],""))</f>
        <v/>
      </c>
      <c r="AV1617" t="str">
        <f>IF(ISNUMBER(FIND("overige",Methode_Keuze)),"",IF(Tb_Activiteiten[[#This Row],[Bijdrage in natura (overige)]]=1,Tb_Activiteiten[[#Headers],[Bijdrage in natura (overige)]],""))</f>
        <v/>
      </c>
      <c r="AW1617" t="str">
        <f>IF(ISNUMBER(FIND("overige",Methode_Keuze)),"",IF(Tb_Activiteiten[[#This Row],[Bijdrage in natura (vrijwilligers)]]=1,Tb_Activiteiten[[#Headers],[Bijdrage in natura (vrijwilligers)]],""))</f>
        <v/>
      </c>
      <c r="AX1617" t="str">
        <f>IF(ISNUMBER(FIND("overige",Methode_Keuze)),"",IF(Tb_Activiteiten[[#This Row],[Afschrijvingskosten]]=1,Tb_Activiteiten[[#Headers],[Afschrijvingskosten]],""))</f>
        <v/>
      </c>
      <c r="AY1617" t="str">
        <f>IF(ISNUMBER(FIND("overige",Methode_Keuze)),"",IF(Tb_Activiteiten[[#This Row],[Vergoeding]]=1,Tb_Activiteiten[[#Headers],[Vergoeding]],""))</f>
        <v/>
      </c>
      <c r="AZ1617" t="str">
        <f>IF(ISNUMBER(FIND("arbeid",Methode_Keuze)),"",IF(Tb_Activiteiten[[#This Row],[Arbeidskosten - vast tarief (excl eigen arbeid)]]=1,Tb_Activiteiten[[#Headers],[Arbeidskosten - vast tarief (excl eigen arbeid)]],""))</f>
        <v/>
      </c>
      <c r="BA1617" t="str">
        <f>IF(ISNUMBER(FIND("overige",Methode_Keuze)),"",IF(Tb_Activiteiten[[#This Row],[Overige kosten]]=1,Tb_Activiteiten[[#Headers],[Overige kosten]],""))</f>
        <v/>
      </c>
    </row>
    <row r="1618" spans="15:53" x14ac:dyDescent="0.25">
      <c r="O1618" s="56"/>
      <c r="Q1618" t="str">
        <f>IFERROR(IF(VLOOKUP(Tb_Activiteiten[[#This Row],[Openstelling]],Tb_Openstelling[],2,0)=1,1,""),"")</f>
        <v/>
      </c>
      <c r="AJ1618" s="56"/>
      <c r="AK1618" t="str">
        <f>IF(ISNUMBER(FIND("arbeid",Methode_Keuze)),"",IF(ISNUMBER(FIND("arbeid",Methode_Keuze)),"",IF(Tb_Activiteiten[[#This Row],[Loonkosten]]=1,Tb_Activiteiten[[#Headers],[Loonkosten]],"")))</f>
        <v/>
      </c>
      <c r="AL1618" t="str">
        <f>IF(ISNUMBER(FIND("arbeid",Methode_Keuze)),"",IF(ISNUMBER(FIND("arbeid",Methode_Keuze)),"",IF(Tb_Activiteiten[[#This Row],[Eigen arbeid]]=1,Tb_Activiteiten[[#Headers],[Eigen arbeid]],"")))</f>
        <v/>
      </c>
      <c r="AM1618" t="str">
        <f>IF(ISNUMBER(FIND("arbeid",Methode_Keuze)),"",IF(ISNUMBER(FIND("arbeid",Methode_Keuze)),"",IF(Tb_Activiteiten[[#This Row],[Projectmedewerker]]=1,Tb_Activiteiten[[#Headers],[Projectmedewerker]],"")))</f>
        <v/>
      </c>
      <c r="AN1618" t="str">
        <f>IF(ISNUMBER(FIND("arbeid",Methode_Keuze)),"",IF(ISNUMBER(FIND("arbeid",Methode_Keuze)),"",IF(Tb_Activiteiten[[#This Row],[Landbouwer]]=1,Tb_Activiteiten[[#Headers],[Landbouwer]],"")))</f>
        <v/>
      </c>
      <c r="AO1618" t="str">
        <f>IF(ISNUMBER(FIND("arbeid",Methode_Keuze)),"",IF(ISNUMBER(FIND("arbeid",Methode_Keuze)),"",IF(Tb_Activiteiten[[#This Row],[Adviseur]]=1,Tb_Activiteiten[[#Headers],[Adviseur]],"")))</f>
        <v/>
      </c>
      <c r="AP1618" t="str">
        <f>IF(ISNUMBER(FIND("arbeid",Methode_Keuze)),"",IF(ISNUMBER(FIND("arbeid",Methode_Keuze)),"",IF(Tb_Activiteiten[[#This Row],[Projectleider/Expert]]=1,Tb_Activiteiten[[#Headers],[Projectleider/Expert]],"")))</f>
        <v/>
      </c>
      <c r="AQ1618" t="str">
        <f>IF(ISNUMBER(FIND("arbeid",Methode_Keuze)),"",IF(ISNUMBER(FIND("arbeid",Methode_Keuze)),"",IF(Tb_Activiteiten[[#This Row],[Arbeidskosten]]=1,Tb_Activiteiten[[#Headers],[Arbeidskosten]],"")))</f>
        <v/>
      </c>
      <c r="AR1618" t="str">
        <f>IF(ISNUMBER(FIND("arbeid",Methode_Keuze)),"",IF(ISNUMBER(FIND("arbeid",Methode_Keuze)),"",IF(Tb_Activiteiten[[#This Row],[Arbeidskosten op basis van IKS]]=1,Tb_Activiteiten[[#Headers],[Arbeidskosten op basis van IKS]],"")))</f>
        <v/>
      </c>
      <c r="AS1618" t="str">
        <f>IF(ISNUMBER(FIND("overige",Methode_Keuze)),"",IF(Tb_Activiteiten[[#This Row],[Kosten derden exclusief btw]]=1,Tb_Activiteiten[[#Headers],[Kosten derden exclusief btw]],""))</f>
        <v/>
      </c>
      <c r="AT1618" t="str">
        <f>IF(ISNUMBER(FIND("overige",Methode_Keuze)),"",IF(Tb_Activiteiten[[#This Row],[Niet verrekenbare btw]]=1,Tb_Activiteiten[[#Headers],[Niet verrekenbare btw]],""))</f>
        <v/>
      </c>
      <c r="AU1618" t="str">
        <f>IF(ISNUMBER(FIND("overige",Methode_Keuze)),"",IF(Tb_Activiteiten[[#This Row],[Grondkosten]]=1,Tb_Activiteiten[[#Headers],[Grondkosten]],""))</f>
        <v/>
      </c>
      <c r="AV1618" t="str">
        <f>IF(ISNUMBER(FIND("overige",Methode_Keuze)),"",IF(Tb_Activiteiten[[#This Row],[Bijdrage in natura (overige)]]=1,Tb_Activiteiten[[#Headers],[Bijdrage in natura (overige)]],""))</f>
        <v/>
      </c>
      <c r="AW1618" t="str">
        <f>IF(ISNUMBER(FIND("overige",Methode_Keuze)),"",IF(Tb_Activiteiten[[#This Row],[Bijdrage in natura (vrijwilligers)]]=1,Tb_Activiteiten[[#Headers],[Bijdrage in natura (vrijwilligers)]],""))</f>
        <v/>
      </c>
      <c r="AX1618" t="str">
        <f>IF(ISNUMBER(FIND("overige",Methode_Keuze)),"",IF(Tb_Activiteiten[[#This Row],[Afschrijvingskosten]]=1,Tb_Activiteiten[[#Headers],[Afschrijvingskosten]],""))</f>
        <v/>
      </c>
      <c r="AY1618" t="str">
        <f>IF(ISNUMBER(FIND("overige",Methode_Keuze)),"",IF(Tb_Activiteiten[[#This Row],[Vergoeding]]=1,Tb_Activiteiten[[#Headers],[Vergoeding]],""))</f>
        <v/>
      </c>
      <c r="AZ1618" t="str">
        <f>IF(ISNUMBER(FIND("arbeid",Methode_Keuze)),"",IF(Tb_Activiteiten[[#This Row],[Arbeidskosten - vast tarief (excl eigen arbeid)]]=1,Tb_Activiteiten[[#Headers],[Arbeidskosten - vast tarief (excl eigen arbeid)]],""))</f>
        <v/>
      </c>
      <c r="BA1618" t="str">
        <f>IF(ISNUMBER(FIND("overige",Methode_Keuze)),"",IF(Tb_Activiteiten[[#This Row],[Overige kosten]]=1,Tb_Activiteiten[[#Headers],[Overige kosten]],""))</f>
        <v/>
      </c>
    </row>
    <row r="1619" spans="15:53" x14ac:dyDescent="0.25">
      <c r="O1619" s="56"/>
      <c r="Q1619" t="str">
        <f>IFERROR(IF(VLOOKUP(Tb_Activiteiten[[#This Row],[Openstelling]],Tb_Openstelling[],2,0)=1,1,""),"")</f>
        <v/>
      </c>
      <c r="AJ1619" s="56"/>
      <c r="AK1619" t="str">
        <f>IF(ISNUMBER(FIND("arbeid",Methode_Keuze)),"",IF(ISNUMBER(FIND("arbeid",Methode_Keuze)),"",IF(Tb_Activiteiten[[#This Row],[Loonkosten]]=1,Tb_Activiteiten[[#Headers],[Loonkosten]],"")))</f>
        <v/>
      </c>
      <c r="AL1619" t="str">
        <f>IF(ISNUMBER(FIND("arbeid",Methode_Keuze)),"",IF(ISNUMBER(FIND("arbeid",Methode_Keuze)),"",IF(Tb_Activiteiten[[#This Row],[Eigen arbeid]]=1,Tb_Activiteiten[[#Headers],[Eigen arbeid]],"")))</f>
        <v/>
      </c>
      <c r="AM1619" t="str">
        <f>IF(ISNUMBER(FIND("arbeid",Methode_Keuze)),"",IF(ISNUMBER(FIND("arbeid",Methode_Keuze)),"",IF(Tb_Activiteiten[[#This Row],[Projectmedewerker]]=1,Tb_Activiteiten[[#Headers],[Projectmedewerker]],"")))</f>
        <v/>
      </c>
      <c r="AN1619" t="str">
        <f>IF(ISNUMBER(FIND("arbeid",Methode_Keuze)),"",IF(ISNUMBER(FIND("arbeid",Methode_Keuze)),"",IF(Tb_Activiteiten[[#This Row],[Landbouwer]]=1,Tb_Activiteiten[[#Headers],[Landbouwer]],"")))</f>
        <v/>
      </c>
      <c r="AO1619" t="str">
        <f>IF(ISNUMBER(FIND("arbeid",Methode_Keuze)),"",IF(ISNUMBER(FIND("arbeid",Methode_Keuze)),"",IF(Tb_Activiteiten[[#This Row],[Adviseur]]=1,Tb_Activiteiten[[#Headers],[Adviseur]],"")))</f>
        <v/>
      </c>
      <c r="AP1619" t="str">
        <f>IF(ISNUMBER(FIND("arbeid",Methode_Keuze)),"",IF(ISNUMBER(FIND("arbeid",Methode_Keuze)),"",IF(Tb_Activiteiten[[#This Row],[Projectleider/Expert]]=1,Tb_Activiteiten[[#Headers],[Projectleider/Expert]],"")))</f>
        <v/>
      </c>
      <c r="AQ1619" t="str">
        <f>IF(ISNUMBER(FIND("arbeid",Methode_Keuze)),"",IF(ISNUMBER(FIND("arbeid",Methode_Keuze)),"",IF(Tb_Activiteiten[[#This Row],[Arbeidskosten]]=1,Tb_Activiteiten[[#Headers],[Arbeidskosten]],"")))</f>
        <v/>
      </c>
      <c r="AR1619" t="str">
        <f>IF(ISNUMBER(FIND("arbeid",Methode_Keuze)),"",IF(ISNUMBER(FIND("arbeid",Methode_Keuze)),"",IF(Tb_Activiteiten[[#This Row],[Arbeidskosten op basis van IKS]]=1,Tb_Activiteiten[[#Headers],[Arbeidskosten op basis van IKS]],"")))</f>
        <v/>
      </c>
      <c r="AS1619" t="str">
        <f>IF(ISNUMBER(FIND("overige",Methode_Keuze)),"",IF(Tb_Activiteiten[[#This Row],[Kosten derden exclusief btw]]=1,Tb_Activiteiten[[#Headers],[Kosten derden exclusief btw]],""))</f>
        <v/>
      </c>
      <c r="AT1619" t="str">
        <f>IF(ISNUMBER(FIND("overige",Methode_Keuze)),"",IF(Tb_Activiteiten[[#This Row],[Niet verrekenbare btw]]=1,Tb_Activiteiten[[#Headers],[Niet verrekenbare btw]],""))</f>
        <v/>
      </c>
      <c r="AU1619" t="str">
        <f>IF(ISNUMBER(FIND("overige",Methode_Keuze)),"",IF(Tb_Activiteiten[[#This Row],[Grondkosten]]=1,Tb_Activiteiten[[#Headers],[Grondkosten]],""))</f>
        <v/>
      </c>
      <c r="AV1619" t="str">
        <f>IF(ISNUMBER(FIND("overige",Methode_Keuze)),"",IF(Tb_Activiteiten[[#This Row],[Bijdrage in natura (overige)]]=1,Tb_Activiteiten[[#Headers],[Bijdrage in natura (overige)]],""))</f>
        <v/>
      </c>
      <c r="AW1619" t="str">
        <f>IF(ISNUMBER(FIND("overige",Methode_Keuze)),"",IF(Tb_Activiteiten[[#This Row],[Bijdrage in natura (vrijwilligers)]]=1,Tb_Activiteiten[[#Headers],[Bijdrage in natura (vrijwilligers)]],""))</f>
        <v/>
      </c>
      <c r="AX1619" t="str">
        <f>IF(ISNUMBER(FIND("overige",Methode_Keuze)),"",IF(Tb_Activiteiten[[#This Row],[Afschrijvingskosten]]=1,Tb_Activiteiten[[#Headers],[Afschrijvingskosten]],""))</f>
        <v/>
      </c>
      <c r="AY1619" t="str">
        <f>IF(ISNUMBER(FIND("overige",Methode_Keuze)),"",IF(Tb_Activiteiten[[#This Row],[Vergoeding]]=1,Tb_Activiteiten[[#Headers],[Vergoeding]],""))</f>
        <v/>
      </c>
      <c r="AZ1619" t="str">
        <f>IF(ISNUMBER(FIND("arbeid",Methode_Keuze)),"",IF(Tb_Activiteiten[[#This Row],[Arbeidskosten - vast tarief (excl eigen arbeid)]]=1,Tb_Activiteiten[[#Headers],[Arbeidskosten - vast tarief (excl eigen arbeid)]],""))</f>
        <v/>
      </c>
      <c r="BA1619" t="str">
        <f>IF(ISNUMBER(FIND("overige",Methode_Keuze)),"",IF(Tb_Activiteiten[[#This Row],[Overige kosten]]=1,Tb_Activiteiten[[#Headers],[Overige kosten]],""))</f>
        <v/>
      </c>
    </row>
    <row r="1620" spans="15:53" x14ac:dyDescent="0.25">
      <c r="O1620" s="56"/>
      <c r="Q1620" t="str">
        <f>IFERROR(IF(VLOOKUP(Tb_Activiteiten[[#This Row],[Openstelling]],Tb_Openstelling[],2,0)=1,1,""),"")</f>
        <v/>
      </c>
      <c r="AJ1620" s="56"/>
      <c r="AK1620" t="str">
        <f>IF(ISNUMBER(FIND("arbeid",Methode_Keuze)),"",IF(ISNUMBER(FIND("arbeid",Methode_Keuze)),"",IF(Tb_Activiteiten[[#This Row],[Loonkosten]]=1,Tb_Activiteiten[[#Headers],[Loonkosten]],"")))</f>
        <v/>
      </c>
      <c r="AL1620" t="str">
        <f>IF(ISNUMBER(FIND("arbeid",Methode_Keuze)),"",IF(ISNUMBER(FIND("arbeid",Methode_Keuze)),"",IF(Tb_Activiteiten[[#This Row],[Eigen arbeid]]=1,Tb_Activiteiten[[#Headers],[Eigen arbeid]],"")))</f>
        <v/>
      </c>
      <c r="AM1620" t="str">
        <f>IF(ISNUMBER(FIND("arbeid",Methode_Keuze)),"",IF(ISNUMBER(FIND("arbeid",Methode_Keuze)),"",IF(Tb_Activiteiten[[#This Row],[Projectmedewerker]]=1,Tb_Activiteiten[[#Headers],[Projectmedewerker]],"")))</f>
        <v/>
      </c>
      <c r="AN1620" t="str">
        <f>IF(ISNUMBER(FIND("arbeid",Methode_Keuze)),"",IF(ISNUMBER(FIND("arbeid",Methode_Keuze)),"",IF(Tb_Activiteiten[[#This Row],[Landbouwer]]=1,Tb_Activiteiten[[#Headers],[Landbouwer]],"")))</f>
        <v/>
      </c>
      <c r="AO1620" t="str">
        <f>IF(ISNUMBER(FIND("arbeid",Methode_Keuze)),"",IF(ISNUMBER(FIND("arbeid",Methode_Keuze)),"",IF(Tb_Activiteiten[[#This Row],[Adviseur]]=1,Tb_Activiteiten[[#Headers],[Adviseur]],"")))</f>
        <v/>
      </c>
      <c r="AP1620" t="str">
        <f>IF(ISNUMBER(FIND("arbeid",Methode_Keuze)),"",IF(ISNUMBER(FIND("arbeid",Methode_Keuze)),"",IF(Tb_Activiteiten[[#This Row],[Projectleider/Expert]]=1,Tb_Activiteiten[[#Headers],[Projectleider/Expert]],"")))</f>
        <v/>
      </c>
      <c r="AQ1620" t="str">
        <f>IF(ISNUMBER(FIND("arbeid",Methode_Keuze)),"",IF(ISNUMBER(FIND("arbeid",Methode_Keuze)),"",IF(Tb_Activiteiten[[#This Row],[Arbeidskosten]]=1,Tb_Activiteiten[[#Headers],[Arbeidskosten]],"")))</f>
        <v/>
      </c>
      <c r="AR1620" t="str">
        <f>IF(ISNUMBER(FIND("arbeid",Methode_Keuze)),"",IF(ISNUMBER(FIND("arbeid",Methode_Keuze)),"",IF(Tb_Activiteiten[[#This Row],[Arbeidskosten op basis van IKS]]=1,Tb_Activiteiten[[#Headers],[Arbeidskosten op basis van IKS]],"")))</f>
        <v/>
      </c>
      <c r="AS1620" t="str">
        <f>IF(ISNUMBER(FIND("overige",Methode_Keuze)),"",IF(Tb_Activiteiten[[#This Row],[Kosten derden exclusief btw]]=1,Tb_Activiteiten[[#Headers],[Kosten derden exclusief btw]],""))</f>
        <v/>
      </c>
      <c r="AT1620" t="str">
        <f>IF(ISNUMBER(FIND("overige",Methode_Keuze)),"",IF(Tb_Activiteiten[[#This Row],[Niet verrekenbare btw]]=1,Tb_Activiteiten[[#Headers],[Niet verrekenbare btw]],""))</f>
        <v/>
      </c>
      <c r="AU1620" t="str">
        <f>IF(ISNUMBER(FIND("overige",Methode_Keuze)),"",IF(Tb_Activiteiten[[#This Row],[Grondkosten]]=1,Tb_Activiteiten[[#Headers],[Grondkosten]],""))</f>
        <v/>
      </c>
      <c r="AV1620" t="str">
        <f>IF(ISNUMBER(FIND("overige",Methode_Keuze)),"",IF(Tb_Activiteiten[[#This Row],[Bijdrage in natura (overige)]]=1,Tb_Activiteiten[[#Headers],[Bijdrage in natura (overige)]],""))</f>
        <v/>
      </c>
      <c r="AW1620" t="str">
        <f>IF(ISNUMBER(FIND("overige",Methode_Keuze)),"",IF(Tb_Activiteiten[[#This Row],[Bijdrage in natura (vrijwilligers)]]=1,Tb_Activiteiten[[#Headers],[Bijdrage in natura (vrijwilligers)]],""))</f>
        <v/>
      </c>
      <c r="AX1620" t="str">
        <f>IF(ISNUMBER(FIND("overige",Methode_Keuze)),"",IF(Tb_Activiteiten[[#This Row],[Afschrijvingskosten]]=1,Tb_Activiteiten[[#Headers],[Afschrijvingskosten]],""))</f>
        <v/>
      </c>
      <c r="AY1620" t="str">
        <f>IF(ISNUMBER(FIND("overige",Methode_Keuze)),"",IF(Tb_Activiteiten[[#This Row],[Vergoeding]]=1,Tb_Activiteiten[[#Headers],[Vergoeding]],""))</f>
        <v/>
      </c>
      <c r="AZ1620" t="str">
        <f>IF(ISNUMBER(FIND("arbeid",Methode_Keuze)),"",IF(Tb_Activiteiten[[#This Row],[Arbeidskosten - vast tarief (excl eigen arbeid)]]=1,Tb_Activiteiten[[#Headers],[Arbeidskosten - vast tarief (excl eigen arbeid)]],""))</f>
        <v/>
      </c>
      <c r="BA1620" t="str">
        <f>IF(ISNUMBER(FIND("overige",Methode_Keuze)),"",IF(Tb_Activiteiten[[#This Row],[Overige kosten]]=1,Tb_Activiteiten[[#Headers],[Overige kosten]],""))</f>
        <v/>
      </c>
    </row>
    <row r="1621" spans="15:53" x14ac:dyDescent="0.25">
      <c r="O1621" s="56"/>
      <c r="Q1621" t="str">
        <f>IFERROR(IF(VLOOKUP(Tb_Activiteiten[[#This Row],[Openstelling]],Tb_Openstelling[],2,0)=1,1,""),"")</f>
        <v/>
      </c>
      <c r="AJ1621" s="56"/>
      <c r="AK1621" t="str">
        <f>IF(ISNUMBER(FIND("arbeid",Methode_Keuze)),"",IF(ISNUMBER(FIND("arbeid",Methode_Keuze)),"",IF(Tb_Activiteiten[[#This Row],[Loonkosten]]=1,Tb_Activiteiten[[#Headers],[Loonkosten]],"")))</f>
        <v/>
      </c>
      <c r="AL1621" t="str">
        <f>IF(ISNUMBER(FIND("arbeid",Methode_Keuze)),"",IF(ISNUMBER(FIND("arbeid",Methode_Keuze)),"",IF(Tb_Activiteiten[[#This Row],[Eigen arbeid]]=1,Tb_Activiteiten[[#Headers],[Eigen arbeid]],"")))</f>
        <v/>
      </c>
      <c r="AM1621" t="str">
        <f>IF(ISNUMBER(FIND("arbeid",Methode_Keuze)),"",IF(ISNUMBER(FIND("arbeid",Methode_Keuze)),"",IF(Tb_Activiteiten[[#This Row],[Projectmedewerker]]=1,Tb_Activiteiten[[#Headers],[Projectmedewerker]],"")))</f>
        <v/>
      </c>
      <c r="AN1621" t="str">
        <f>IF(ISNUMBER(FIND("arbeid",Methode_Keuze)),"",IF(ISNUMBER(FIND("arbeid",Methode_Keuze)),"",IF(Tb_Activiteiten[[#This Row],[Landbouwer]]=1,Tb_Activiteiten[[#Headers],[Landbouwer]],"")))</f>
        <v/>
      </c>
      <c r="AO1621" t="str">
        <f>IF(ISNUMBER(FIND("arbeid",Methode_Keuze)),"",IF(ISNUMBER(FIND("arbeid",Methode_Keuze)),"",IF(Tb_Activiteiten[[#This Row],[Adviseur]]=1,Tb_Activiteiten[[#Headers],[Adviseur]],"")))</f>
        <v/>
      </c>
      <c r="AP1621" t="str">
        <f>IF(ISNUMBER(FIND("arbeid",Methode_Keuze)),"",IF(ISNUMBER(FIND("arbeid",Methode_Keuze)),"",IF(Tb_Activiteiten[[#This Row],[Projectleider/Expert]]=1,Tb_Activiteiten[[#Headers],[Projectleider/Expert]],"")))</f>
        <v/>
      </c>
      <c r="AQ1621" t="str">
        <f>IF(ISNUMBER(FIND("arbeid",Methode_Keuze)),"",IF(ISNUMBER(FIND("arbeid",Methode_Keuze)),"",IF(Tb_Activiteiten[[#This Row],[Arbeidskosten]]=1,Tb_Activiteiten[[#Headers],[Arbeidskosten]],"")))</f>
        <v/>
      </c>
      <c r="AR1621" t="str">
        <f>IF(ISNUMBER(FIND("arbeid",Methode_Keuze)),"",IF(ISNUMBER(FIND("arbeid",Methode_Keuze)),"",IF(Tb_Activiteiten[[#This Row],[Arbeidskosten op basis van IKS]]=1,Tb_Activiteiten[[#Headers],[Arbeidskosten op basis van IKS]],"")))</f>
        <v/>
      </c>
      <c r="AS1621" t="str">
        <f>IF(ISNUMBER(FIND("overige",Methode_Keuze)),"",IF(Tb_Activiteiten[[#This Row],[Kosten derden exclusief btw]]=1,Tb_Activiteiten[[#Headers],[Kosten derden exclusief btw]],""))</f>
        <v/>
      </c>
      <c r="AT1621" t="str">
        <f>IF(ISNUMBER(FIND("overige",Methode_Keuze)),"",IF(Tb_Activiteiten[[#This Row],[Niet verrekenbare btw]]=1,Tb_Activiteiten[[#Headers],[Niet verrekenbare btw]],""))</f>
        <v/>
      </c>
      <c r="AU1621" t="str">
        <f>IF(ISNUMBER(FIND("overige",Methode_Keuze)),"",IF(Tb_Activiteiten[[#This Row],[Grondkosten]]=1,Tb_Activiteiten[[#Headers],[Grondkosten]],""))</f>
        <v/>
      </c>
      <c r="AV1621" t="str">
        <f>IF(ISNUMBER(FIND("overige",Methode_Keuze)),"",IF(Tb_Activiteiten[[#This Row],[Bijdrage in natura (overige)]]=1,Tb_Activiteiten[[#Headers],[Bijdrage in natura (overige)]],""))</f>
        <v/>
      </c>
      <c r="AW1621" t="str">
        <f>IF(ISNUMBER(FIND("overige",Methode_Keuze)),"",IF(Tb_Activiteiten[[#This Row],[Bijdrage in natura (vrijwilligers)]]=1,Tb_Activiteiten[[#Headers],[Bijdrage in natura (vrijwilligers)]],""))</f>
        <v/>
      </c>
      <c r="AX1621" t="str">
        <f>IF(ISNUMBER(FIND("overige",Methode_Keuze)),"",IF(Tb_Activiteiten[[#This Row],[Afschrijvingskosten]]=1,Tb_Activiteiten[[#Headers],[Afschrijvingskosten]],""))</f>
        <v/>
      </c>
      <c r="AY1621" t="str">
        <f>IF(ISNUMBER(FIND("overige",Methode_Keuze)),"",IF(Tb_Activiteiten[[#This Row],[Vergoeding]]=1,Tb_Activiteiten[[#Headers],[Vergoeding]],""))</f>
        <v/>
      </c>
      <c r="AZ1621" t="str">
        <f>IF(ISNUMBER(FIND("arbeid",Methode_Keuze)),"",IF(Tb_Activiteiten[[#This Row],[Arbeidskosten - vast tarief (excl eigen arbeid)]]=1,Tb_Activiteiten[[#Headers],[Arbeidskosten - vast tarief (excl eigen arbeid)]],""))</f>
        <v/>
      </c>
      <c r="BA1621" t="str">
        <f>IF(ISNUMBER(FIND("overige",Methode_Keuze)),"",IF(Tb_Activiteiten[[#This Row],[Overige kosten]]=1,Tb_Activiteiten[[#Headers],[Overige kosten]],""))</f>
        <v/>
      </c>
    </row>
    <row r="1622" spans="15:53" x14ac:dyDescent="0.25">
      <c r="O1622" s="56"/>
      <c r="Q1622" t="str">
        <f>IFERROR(IF(VLOOKUP(Tb_Activiteiten[[#This Row],[Openstelling]],Tb_Openstelling[],2,0)=1,1,""),"")</f>
        <v/>
      </c>
      <c r="AJ1622" s="56"/>
      <c r="AK1622" t="str">
        <f>IF(ISNUMBER(FIND("arbeid",Methode_Keuze)),"",IF(ISNUMBER(FIND("arbeid",Methode_Keuze)),"",IF(Tb_Activiteiten[[#This Row],[Loonkosten]]=1,Tb_Activiteiten[[#Headers],[Loonkosten]],"")))</f>
        <v/>
      </c>
      <c r="AL1622" t="str">
        <f>IF(ISNUMBER(FIND("arbeid",Methode_Keuze)),"",IF(ISNUMBER(FIND("arbeid",Methode_Keuze)),"",IF(Tb_Activiteiten[[#This Row],[Eigen arbeid]]=1,Tb_Activiteiten[[#Headers],[Eigen arbeid]],"")))</f>
        <v/>
      </c>
      <c r="AM1622" t="str">
        <f>IF(ISNUMBER(FIND("arbeid",Methode_Keuze)),"",IF(ISNUMBER(FIND("arbeid",Methode_Keuze)),"",IF(Tb_Activiteiten[[#This Row],[Projectmedewerker]]=1,Tb_Activiteiten[[#Headers],[Projectmedewerker]],"")))</f>
        <v/>
      </c>
      <c r="AN1622" t="str">
        <f>IF(ISNUMBER(FIND("arbeid",Methode_Keuze)),"",IF(ISNUMBER(FIND("arbeid",Methode_Keuze)),"",IF(Tb_Activiteiten[[#This Row],[Landbouwer]]=1,Tb_Activiteiten[[#Headers],[Landbouwer]],"")))</f>
        <v/>
      </c>
      <c r="AO1622" t="str">
        <f>IF(ISNUMBER(FIND("arbeid",Methode_Keuze)),"",IF(ISNUMBER(FIND("arbeid",Methode_Keuze)),"",IF(Tb_Activiteiten[[#This Row],[Adviseur]]=1,Tb_Activiteiten[[#Headers],[Adviseur]],"")))</f>
        <v/>
      </c>
      <c r="AP1622" t="str">
        <f>IF(ISNUMBER(FIND("arbeid",Methode_Keuze)),"",IF(ISNUMBER(FIND("arbeid",Methode_Keuze)),"",IF(Tb_Activiteiten[[#This Row],[Projectleider/Expert]]=1,Tb_Activiteiten[[#Headers],[Projectleider/Expert]],"")))</f>
        <v/>
      </c>
      <c r="AQ1622" t="str">
        <f>IF(ISNUMBER(FIND("arbeid",Methode_Keuze)),"",IF(ISNUMBER(FIND("arbeid",Methode_Keuze)),"",IF(Tb_Activiteiten[[#This Row],[Arbeidskosten]]=1,Tb_Activiteiten[[#Headers],[Arbeidskosten]],"")))</f>
        <v/>
      </c>
      <c r="AR1622" t="str">
        <f>IF(ISNUMBER(FIND("arbeid",Methode_Keuze)),"",IF(ISNUMBER(FIND("arbeid",Methode_Keuze)),"",IF(Tb_Activiteiten[[#This Row],[Arbeidskosten op basis van IKS]]=1,Tb_Activiteiten[[#Headers],[Arbeidskosten op basis van IKS]],"")))</f>
        <v/>
      </c>
      <c r="AS1622" t="str">
        <f>IF(ISNUMBER(FIND("overige",Methode_Keuze)),"",IF(Tb_Activiteiten[[#This Row],[Kosten derden exclusief btw]]=1,Tb_Activiteiten[[#Headers],[Kosten derden exclusief btw]],""))</f>
        <v/>
      </c>
      <c r="AT1622" t="str">
        <f>IF(ISNUMBER(FIND("overige",Methode_Keuze)),"",IF(Tb_Activiteiten[[#This Row],[Niet verrekenbare btw]]=1,Tb_Activiteiten[[#Headers],[Niet verrekenbare btw]],""))</f>
        <v/>
      </c>
      <c r="AU1622" t="str">
        <f>IF(ISNUMBER(FIND("overige",Methode_Keuze)),"",IF(Tb_Activiteiten[[#This Row],[Grondkosten]]=1,Tb_Activiteiten[[#Headers],[Grondkosten]],""))</f>
        <v/>
      </c>
      <c r="AV1622" t="str">
        <f>IF(ISNUMBER(FIND("overige",Methode_Keuze)),"",IF(Tb_Activiteiten[[#This Row],[Bijdrage in natura (overige)]]=1,Tb_Activiteiten[[#Headers],[Bijdrage in natura (overige)]],""))</f>
        <v/>
      </c>
      <c r="AW1622" t="str">
        <f>IF(ISNUMBER(FIND("overige",Methode_Keuze)),"",IF(Tb_Activiteiten[[#This Row],[Bijdrage in natura (vrijwilligers)]]=1,Tb_Activiteiten[[#Headers],[Bijdrage in natura (vrijwilligers)]],""))</f>
        <v/>
      </c>
      <c r="AX1622" t="str">
        <f>IF(ISNUMBER(FIND("overige",Methode_Keuze)),"",IF(Tb_Activiteiten[[#This Row],[Afschrijvingskosten]]=1,Tb_Activiteiten[[#Headers],[Afschrijvingskosten]],""))</f>
        <v/>
      </c>
      <c r="AY1622" t="str">
        <f>IF(ISNUMBER(FIND("overige",Methode_Keuze)),"",IF(Tb_Activiteiten[[#This Row],[Vergoeding]]=1,Tb_Activiteiten[[#Headers],[Vergoeding]],""))</f>
        <v/>
      </c>
      <c r="AZ1622" t="str">
        <f>IF(ISNUMBER(FIND("arbeid",Methode_Keuze)),"",IF(Tb_Activiteiten[[#This Row],[Arbeidskosten - vast tarief (excl eigen arbeid)]]=1,Tb_Activiteiten[[#Headers],[Arbeidskosten - vast tarief (excl eigen arbeid)]],""))</f>
        <v/>
      </c>
      <c r="BA1622" t="str">
        <f>IF(ISNUMBER(FIND("overige",Methode_Keuze)),"",IF(Tb_Activiteiten[[#This Row],[Overige kosten]]=1,Tb_Activiteiten[[#Headers],[Overige kosten]],""))</f>
        <v/>
      </c>
    </row>
    <row r="1623" spans="15:53" x14ac:dyDescent="0.25">
      <c r="O1623" s="56"/>
      <c r="Q1623" t="str">
        <f>IFERROR(IF(VLOOKUP(Tb_Activiteiten[[#This Row],[Openstelling]],Tb_Openstelling[],2,0)=1,1,""),"")</f>
        <v/>
      </c>
      <c r="AJ1623" s="56"/>
      <c r="AK1623" t="str">
        <f>IF(ISNUMBER(FIND("arbeid",Methode_Keuze)),"",IF(ISNUMBER(FIND("arbeid",Methode_Keuze)),"",IF(Tb_Activiteiten[[#This Row],[Loonkosten]]=1,Tb_Activiteiten[[#Headers],[Loonkosten]],"")))</f>
        <v/>
      </c>
      <c r="AL1623" t="str">
        <f>IF(ISNUMBER(FIND("arbeid",Methode_Keuze)),"",IF(ISNUMBER(FIND("arbeid",Methode_Keuze)),"",IF(Tb_Activiteiten[[#This Row],[Eigen arbeid]]=1,Tb_Activiteiten[[#Headers],[Eigen arbeid]],"")))</f>
        <v/>
      </c>
      <c r="AM1623" t="str">
        <f>IF(ISNUMBER(FIND("arbeid",Methode_Keuze)),"",IF(ISNUMBER(FIND("arbeid",Methode_Keuze)),"",IF(Tb_Activiteiten[[#This Row],[Projectmedewerker]]=1,Tb_Activiteiten[[#Headers],[Projectmedewerker]],"")))</f>
        <v/>
      </c>
      <c r="AN1623" t="str">
        <f>IF(ISNUMBER(FIND("arbeid",Methode_Keuze)),"",IF(ISNUMBER(FIND("arbeid",Methode_Keuze)),"",IF(Tb_Activiteiten[[#This Row],[Landbouwer]]=1,Tb_Activiteiten[[#Headers],[Landbouwer]],"")))</f>
        <v/>
      </c>
      <c r="AO1623" t="str">
        <f>IF(ISNUMBER(FIND("arbeid",Methode_Keuze)),"",IF(ISNUMBER(FIND("arbeid",Methode_Keuze)),"",IF(Tb_Activiteiten[[#This Row],[Adviseur]]=1,Tb_Activiteiten[[#Headers],[Adviseur]],"")))</f>
        <v/>
      </c>
      <c r="AP1623" t="str">
        <f>IF(ISNUMBER(FIND("arbeid",Methode_Keuze)),"",IF(ISNUMBER(FIND("arbeid",Methode_Keuze)),"",IF(Tb_Activiteiten[[#This Row],[Projectleider/Expert]]=1,Tb_Activiteiten[[#Headers],[Projectleider/Expert]],"")))</f>
        <v/>
      </c>
      <c r="AQ1623" t="str">
        <f>IF(ISNUMBER(FIND("arbeid",Methode_Keuze)),"",IF(ISNUMBER(FIND("arbeid",Methode_Keuze)),"",IF(Tb_Activiteiten[[#This Row],[Arbeidskosten]]=1,Tb_Activiteiten[[#Headers],[Arbeidskosten]],"")))</f>
        <v/>
      </c>
      <c r="AR1623" t="str">
        <f>IF(ISNUMBER(FIND("arbeid",Methode_Keuze)),"",IF(ISNUMBER(FIND("arbeid",Methode_Keuze)),"",IF(Tb_Activiteiten[[#This Row],[Arbeidskosten op basis van IKS]]=1,Tb_Activiteiten[[#Headers],[Arbeidskosten op basis van IKS]],"")))</f>
        <v/>
      </c>
      <c r="AS1623" t="str">
        <f>IF(ISNUMBER(FIND("overige",Methode_Keuze)),"",IF(Tb_Activiteiten[[#This Row],[Kosten derden exclusief btw]]=1,Tb_Activiteiten[[#Headers],[Kosten derden exclusief btw]],""))</f>
        <v/>
      </c>
      <c r="AT1623" t="str">
        <f>IF(ISNUMBER(FIND("overige",Methode_Keuze)),"",IF(Tb_Activiteiten[[#This Row],[Niet verrekenbare btw]]=1,Tb_Activiteiten[[#Headers],[Niet verrekenbare btw]],""))</f>
        <v/>
      </c>
      <c r="AU1623" t="str">
        <f>IF(ISNUMBER(FIND("overige",Methode_Keuze)),"",IF(Tb_Activiteiten[[#This Row],[Grondkosten]]=1,Tb_Activiteiten[[#Headers],[Grondkosten]],""))</f>
        <v/>
      </c>
      <c r="AV1623" t="str">
        <f>IF(ISNUMBER(FIND("overige",Methode_Keuze)),"",IF(Tb_Activiteiten[[#This Row],[Bijdrage in natura (overige)]]=1,Tb_Activiteiten[[#Headers],[Bijdrage in natura (overige)]],""))</f>
        <v/>
      </c>
      <c r="AW1623" t="str">
        <f>IF(ISNUMBER(FIND("overige",Methode_Keuze)),"",IF(Tb_Activiteiten[[#This Row],[Bijdrage in natura (vrijwilligers)]]=1,Tb_Activiteiten[[#Headers],[Bijdrage in natura (vrijwilligers)]],""))</f>
        <v/>
      </c>
      <c r="AX1623" t="str">
        <f>IF(ISNUMBER(FIND("overige",Methode_Keuze)),"",IF(Tb_Activiteiten[[#This Row],[Afschrijvingskosten]]=1,Tb_Activiteiten[[#Headers],[Afschrijvingskosten]],""))</f>
        <v/>
      </c>
      <c r="AY1623" t="str">
        <f>IF(ISNUMBER(FIND("overige",Methode_Keuze)),"",IF(Tb_Activiteiten[[#This Row],[Vergoeding]]=1,Tb_Activiteiten[[#Headers],[Vergoeding]],""))</f>
        <v/>
      </c>
      <c r="AZ1623" t="str">
        <f>IF(ISNUMBER(FIND("arbeid",Methode_Keuze)),"",IF(Tb_Activiteiten[[#This Row],[Arbeidskosten - vast tarief (excl eigen arbeid)]]=1,Tb_Activiteiten[[#Headers],[Arbeidskosten - vast tarief (excl eigen arbeid)]],""))</f>
        <v/>
      </c>
      <c r="BA1623" t="str">
        <f>IF(ISNUMBER(FIND("overige",Methode_Keuze)),"",IF(Tb_Activiteiten[[#This Row],[Overige kosten]]=1,Tb_Activiteiten[[#Headers],[Overige kosten]],""))</f>
        <v/>
      </c>
    </row>
    <row r="1624" spans="15:53" x14ac:dyDescent="0.25">
      <c r="O1624" s="56"/>
      <c r="Q1624" t="str">
        <f>IFERROR(IF(VLOOKUP(Tb_Activiteiten[[#This Row],[Openstelling]],Tb_Openstelling[],2,0)=1,1,""),"")</f>
        <v/>
      </c>
      <c r="AJ1624" s="56"/>
      <c r="AK1624" t="str">
        <f>IF(ISNUMBER(FIND("arbeid",Methode_Keuze)),"",IF(ISNUMBER(FIND("arbeid",Methode_Keuze)),"",IF(Tb_Activiteiten[[#This Row],[Loonkosten]]=1,Tb_Activiteiten[[#Headers],[Loonkosten]],"")))</f>
        <v/>
      </c>
      <c r="AL1624" t="str">
        <f>IF(ISNUMBER(FIND("arbeid",Methode_Keuze)),"",IF(ISNUMBER(FIND("arbeid",Methode_Keuze)),"",IF(Tb_Activiteiten[[#This Row],[Eigen arbeid]]=1,Tb_Activiteiten[[#Headers],[Eigen arbeid]],"")))</f>
        <v/>
      </c>
      <c r="AM1624" t="str">
        <f>IF(ISNUMBER(FIND("arbeid",Methode_Keuze)),"",IF(ISNUMBER(FIND("arbeid",Methode_Keuze)),"",IF(Tb_Activiteiten[[#This Row],[Projectmedewerker]]=1,Tb_Activiteiten[[#Headers],[Projectmedewerker]],"")))</f>
        <v/>
      </c>
      <c r="AN1624" t="str">
        <f>IF(ISNUMBER(FIND("arbeid",Methode_Keuze)),"",IF(ISNUMBER(FIND("arbeid",Methode_Keuze)),"",IF(Tb_Activiteiten[[#This Row],[Landbouwer]]=1,Tb_Activiteiten[[#Headers],[Landbouwer]],"")))</f>
        <v/>
      </c>
      <c r="AO1624" t="str">
        <f>IF(ISNUMBER(FIND("arbeid",Methode_Keuze)),"",IF(ISNUMBER(FIND("arbeid",Methode_Keuze)),"",IF(Tb_Activiteiten[[#This Row],[Adviseur]]=1,Tb_Activiteiten[[#Headers],[Adviseur]],"")))</f>
        <v/>
      </c>
      <c r="AP1624" t="str">
        <f>IF(ISNUMBER(FIND("arbeid",Methode_Keuze)),"",IF(ISNUMBER(FIND("arbeid",Methode_Keuze)),"",IF(Tb_Activiteiten[[#This Row],[Projectleider/Expert]]=1,Tb_Activiteiten[[#Headers],[Projectleider/Expert]],"")))</f>
        <v/>
      </c>
      <c r="AQ1624" t="str">
        <f>IF(ISNUMBER(FIND("arbeid",Methode_Keuze)),"",IF(ISNUMBER(FIND("arbeid",Methode_Keuze)),"",IF(Tb_Activiteiten[[#This Row],[Arbeidskosten]]=1,Tb_Activiteiten[[#Headers],[Arbeidskosten]],"")))</f>
        <v/>
      </c>
      <c r="AR1624" t="str">
        <f>IF(ISNUMBER(FIND("arbeid",Methode_Keuze)),"",IF(ISNUMBER(FIND("arbeid",Methode_Keuze)),"",IF(Tb_Activiteiten[[#This Row],[Arbeidskosten op basis van IKS]]=1,Tb_Activiteiten[[#Headers],[Arbeidskosten op basis van IKS]],"")))</f>
        <v/>
      </c>
      <c r="AS1624" t="str">
        <f>IF(ISNUMBER(FIND("overige",Methode_Keuze)),"",IF(Tb_Activiteiten[[#This Row],[Kosten derden exclusief btw]]=1,Tb_Activiteiten[[#Headers],[Kosten derden exclusief btw]],""))</f>
        <v/>
      </c>
      <c r="AT1624" t="str">
        <f>IF(ISNUMBER(FIND("overige",Methode_Keuze)),"",IF(Tb_Activiteiten[[#This Row],[Niet verrekenbare btw]]=1,Tb_Activiteiten[[#Headers],[Niet verrekenbare btw]],""))</f>
        <v/>
      </c>
      <c r="AU1624" t="str">
        <f>IF(ISNUMBER(FIND("overige",Methode_Keuze)),"",IF(Tb_Activiteiten[[#This Row],[Grondkosten]]=1,Tb_Activiteiten[[#Headers],[Grondkosten]],""))</f>
        <v/>
      </c>
      <c r="AV1624" t="str">
        <f>IF(ISNUMBER(FIND("overige",Methode_Keuze)),"",IF(Tb_Activiteiten[[#This Row],[Bijdrage in natura (overige)]]=1,Tb_Activiteiten[[#Headers],[Bijdrage in natura (overige)]],""))</f>
        <v/>
      </c>
      <c r="AW1624" t="str">
        <f>IF(ISNUMBER(FIND("overige",Methode_Keuze)),"",IF(Tb_Activiteiten[[#This Row],[Bijdrage in natura (vrijwilligers)]]=1,Tb_Activiteiten[[#Headers],[Bijdrage in natura (vrijwilligers)]],""))</f>
        <v/>
      </c>
      <c r="AX1624" t="str">
        <f>IF(ISNUMBER(FIND("overige",Methode_Keuze)),"",IF(Tb_Activiteiten[[#This Row],[Afschrijvingskosten]]=1,Tb_Activiteiten[[#Headers],[Afschrijvingskosten]],""))</f>
        <v/>
      </c>
      <c r="AY1624" t="str">
        <f>IF(ISNUMBER(FIND("overige",Methode_Keuze)),"",IF(Tb_Activiteiten[[#This Row],[Vergoeding]]=1,Tb_Activiteiten[[#Headers],[Vergoeding]],""))</f>
        <v/>
      </c>
      <c r="AZ1624" t="str">
        <f>IF(ISNUMBER(FIND("arbeid",Methode_Keuze)),"",IF(Tb_Activiteiten[[#This Row],[Arbeidskosten - vast tarief (excl eigen arbeid)]]=1,Tb_Activiteiten[[#Headers],[Arbeidskosten - vast tarief (excl eigen arbeid)]],""))</f>
        <v/>
      </c>
      <c r="BA1624" t="str">
        <f>IF(ISNUMBER(FIND("overige",Methode_Keuze)),"",IF(Tb_Activiteiten[[#This Row],[Overige kosten]]=1,Tb_Activiteiten[[#Headers],[Overige kosten]],""))</f>
        <v/>
      </c>
    </row>
    <row r="1625" spans="15:53" x14ac:dyDescent="0.25">
      <c r="O1625" s="56"/>
      <c r="Q1625" t="str">
        <f>IFERROR(IF(VLOOKUP(Tb_Activiteiten[[#This Row],[Openstelling]],Tb_Openstelling[],2,0)=1,1,""),"")</f>
        <v/>
      </c>
      <c r="AJ1625" s="56"/>
      <c r="AK1625" t="str">
        <f>IF(ISNUMBER(FIND("arbeid",Methode_Keuze)),"",IF(ISNUMBER(FIND("arbeid",Methode_Keuze)),"",IF(Tb_Activiteiten[[#This Row],[Loonkosten]]=1,Tb_Activiteiten[[#Headers],[Loonkosten]],"")))</f>
        <v/>
      </c>
      <c r="AL1625" t="str">
        <f>IF(ISNUMBER(FIND("arbeid",Methode_Keuze)),"",IF(ISNUMBER(FIND("arbeid",Methode_Keuze)),"",IF(Tb_Activiteiten[[#This Row],[Eigen arbeid]]=1,Tb_Activiteiten[[#Headers],[Eigen arbeid]],"")))</f>
        <v/>
      </c>
      <c r="AM1625" t="str">
        <f>IF(ISNUMBER(FIND("arbeid",Methode_Keuze)),"",IF(ISNUMBER(FIND("arbeid",Methode_Keuze)),"",IF(Tb_Activiteiten[[#This Row],[Projectmedewerker]]=1,Tb_Activiteiten[[#Headers],[Projectmedewerker]],"")))</f>
        <v/>
      </c>
      <c r="AN1625" t="str">
        <f>IF(ISNUMBER(FIND("arbeid",Methode_Keuze)),"",IF(ISNUMBER(FIND("arbeid",Methode_Keuze)),"",IF(Tb_Activiteiten[[#This Row],[Landbouwer]]=1,Tb_Activiteiten[[#Headers],[Landbouwer]],"")))</f>
        <v/>
      </c>
      <c r="AO1625" t="str">
        <f>IF(ISNUMBER(FIND("arbeid",Methode_Keuze)),"",IF(ISNUMBER(FIND("arbeid",Methode_Keuze)),"",IF(Tb_Activiteiten[[#This Row],[Adviseur]]=1,Tb_Activiteiten[[#Headers],[Adviseur]],"")))</f>
        <v/>
      </c>
      <c r="AP1625" t="str">
        <f>IF(ISNUMBER(FIND("arbeid",Methode_Keuze)),"",IF(ISNUMBER(FIND("arbeid",Methode_Keuze)),"",IF(Tb_Activiteiten[[#This Row],[Projectleider/Expert]]=1,Tb_Activiteiten[[#Headers],[Projectleider/Expert]],"")))</f>
        <v/>
      </c>
      <c r="AQ1625" t="str">
        <f>IF(ISNUMBER(FIND("arbeid",Methode_Keuze)),"",IF(ISNUMBER(FIND("arbeid",Methode_Keuze)),"",IF(Tb_Activiteiten[[#This Row],[Arbeidskosten]]=1,Tb_Activiteiten[[#Headers],[Arbeidskosten]],"")))</f>
        <v/>
      </c>
      <c r="AR1625" t="str">
        <f>IF(ISNUMBER(FIND("arbeid",Methode_Keuze)),"",IF(ISNUMBER(FIND("arbeid",Methode_Keuze)),"",IF(Tb_Activiteiten[[#This Row],[Arbeidskosten op basis van IKS]]=1,Tb_Activiteiten[[#Headers],[Arbeidskosten op basis van IKS]],"")))</f>
        <v/>
      </c>
      <c r="AS1625" t="str">
        <f>IF(ISNUMBER(FIND("overige",Methode_Keuze)),"",IF(Tb_Activiteiten[[#This Row],[Kosten derden exclusief btw]]=1,Tb_Activiteiten[[#Headers],[Kosten derden exclusief btw]],""))</f>
        <v/>
      </c>
      <c r="AT1625" t="str">
        <f>IF(ISNUMBER(FIND("overige",Methode_Keuze)),"",IF(Tb_Activiteiten[[#This Row],[Niet verrekenbare btw]]=1,Tb_Activiteiten[[#Headers],[Niet verrekenbare btw]],""))</f>
        <v/>
      </c>
      <c r="AU1625" t="str">
        <f>IF(ISNUMBER(FIND("overige",Methode_Keuze)),"",IF(Tb_Activiteiten[[#This Row],[Grondkosten]]=1,Tb_Activiteiten[[#Headers],[Grondkosten]],""))</f>
        <v/>
      </c>
      <c r="AV1625" t="str">
        <f>IF(ISNUMBER(FIND("overige",Methode_Keuze)),"",IF(Tb_Activiteiten[[#This Row],[Bijdrage in natura (overige)]]=1,Tb_Activiteiten[[#Headers],[Bijdrage in natura (overige)]],""))</f>
        <v/>
      </c>
      <c r="AW1625" t="str">
        <f>IF(ISNUMBER(FIND("overige",Methode_Keuze)),"",IF(Tb_Activiteiten[[#This Row],[Bijdrage in natura (vrijwilligers)]]=1,Tb_Activiteiten[[#Headers],[Bijdrage in natura (vrijwilligers)]],""))</f>
        <v/>
      </c>
      <c r="AX1625" t="str">
        <f>IF(ISNUMBER(FIND("overige",Methode_Keuze)),"",IF(Tb_Activiteiten[[#This Row],[Afschrijvingskosten]]=1,Tb_Activiteiten[[#Headers],[Afschrijvingskosten]],""))</f>
        <v/>
      </c>
      <c r="AY1625" t="str">
        <f>IF(ISNUMBER(FIND("overige",Methode_Keuze)),"",IF(Tb_Activiteiten[[#This Row],[Vergoeding]]=1,Tb_Activiteiten[[#Headers],[Vergoeding]],""))</f>
        <v/>
      </c>
      <c r="AZ1625" t="str">
        <f>IF(ISNUMBER(FIND("arbeid",Methode_Keuze)),"",IF(Tb_Activiteiten[[#This Row],[Arbeidskosten - vast tarief (excl eigen arbeid)]]=1,Tb_Activiteiten[[#Headers],[Arbeidskosten - vast tarief (excl eigen arbeid)]],""))</f>
        <v/>
      </c>
      <c r="BA1625" t="str">
        <f>IF(ISNUMBER(FIND("overige",Methode_Keuze)),"",IF(Tb_Activiteiten[[#This Row],[Overige kosten]]=1,Tb_Activiteiten[[#Headers],[Overige kosten]],""))</f>
        <v/>
      </c>
    </row>
    <row r="1626" spans="15:53" x14ac:dyDescent="0.25">
      <c r="O1626" s="56"/>
      <c r="Q1626" t="str">
        <f>IFERROR(IF(VLOOKUP(Tb_Activiteiten[[#This Row],[Openstelling]],Tb_Openstelling[],2,0)=1,1,""),"")</f>
        <v/>
      </c>
      <c r="AJ1626" s="56"/>
      <c r="AK1626" t="str">
        <f>IF(ISNUMBER(FIND("arbeid",Methode_Keuze)),"",IF(ISNUMBER(FIND("arbeid",Methode_Keuze)),"",IF(Tb_Activiteiten[[#This Row],[Loonkosten]]=1,Tb_Activiteiten[[#Headers],[Loonkosten]],"")))</f>
        <v/>
      </c>
      <c r="AL1626" t="str">
        <f>IF(ISNUMBER(FIND("arbeid",Methode_Keuze)),"",IF(ISNUMBER(FIND("arbeid",Methode_Keuze)),"",IF(Tb_Activiteiten[[#This Row],[Eigen arbeid]]=1,Tb_Activiteiten[[#Headers],[Eigen arbeid]],"")))</f>
        <v/>
      </c>
      <c r="AM1626" t="str">
        <f>IF(ISNUMBER(FIND("arbeid",Methode_Keuze)),"",IF(ISNUMBER(FIND("arbeid",Methode_Keuze)),"",IF(Tb_Activiteiten[[#This Row],[Projectmedewerker]]=1,Tb_Activiteiten[[#Headers],[Projectmedewerker]],"")))</f>
        <v/>
      </c>
      <c r="AN1626" t="str">
        <f>IF(ISNUMBER(FIND("arbeid",Methode_Keuze)),"",IF(ISNUMBER(FIND("arbeid",Methode_Keuze)),"",IF(Tb_Activiteiten[[#This Row],[Landbouwer]]=1,Tb_Activiteiten[[#Headers],[Landbouwer]],"")))</f>
        <v/>
      </c>
      <c r="AO1626" t="str">
        <f>IF(ISNUMBER(FIND("arbeid",Methode_Keuze)),"",IF(ISNUMBER(FIND("arbeid",Methode_Keuze)),"",IF(Tb_Activiteiten[[#This Row],[Adviseur]]=1,Tb_Activiteiten[[#Headers],[Adviseur]],"")))</f>
        <v/>
      </c>
      <c r="AP1626" t="str">
        <f>IF(ISNUMBER(FIND("arbeid",Methode_Keuze)),"",IF(ISNUMBER(FIND("arbeid",Methode_Keuze)),"",IF(Tb_Activiteiten[[#This Row],[Projectleider/Expert]]=1,Tb_Activiteiten[[#Headers],[Projectleider/Expert]],"")))</f>
        <v/>
      </c>
      <c r="AQ1626" t="str">
        <f>IF(ISNUMBER(FIND("arbeid",Methode_Keuze)),"",IF(ISNUMBER(FIND("arbeid",Methode_Keuze)),"",IF(Tb_Activiteiten[[#This Row],[Arbeidskosten]]=1,Tb_Activiteiten[[#Headers],[Arbeidskosten]],"")))</f>
        <v/>
      </c>
      <c r="AR1626" t="str">
        <f>IF(ISNUMBER(FIND("arbeid",Methode_Keuze)),"",IF(ISNUMBER(FIND("arbeid",Methode_Keuze)),"",IF(Tb_Activiteiten[[#This Row],[Arbeidskosten op basis van IKS]]=1,Tb_Activiteiten[[#Headers],[Arbeidskosten op basis van IKS]],"")))</f>
        <v/>
      </c>
      <c r="AS1626" t="str">
        <f>IF(ISNUMBER(FIND("overige",Methode_Keuze)),"",IF(Tb_Activiteiten[[#This Row],[Kosten derden exclusief btw]]=1,Tb_Activiteiten[[#Headers],[Kosten derden exclusief btw]],""))</f>
        <v/>
      </c>
      <c r="AT1626" t="str">
        <f>IF(ISNUMBER(FIND("overige",Methode_Keuze)),"",IF(Tb_Activiteiten[[#This Row],[Niet verrekenbare btw]]=1,Tb_Activiteiten[[#Headers],[Niet verrekenbare btw]],""))</f>
        <v/>
      </c>
      <c r="AU1626" t="str">
        <f>IF(ISNUMBER(FIND("overige",Methode_Keuze)),"",IF(Tb_Activiteiten[[#This Row],[Grondkosten]]=1,Tb_Activiteiten[[#Headers],[Grondkosten]],""))</f>
        <v/>
      </c>
      <c r="AV1626" t="str">
        <f>IF(ISNUMBER(FIND("overige",Methode_Keuze)),"",IF(Tb_Activiteiten[[#This Row],[Bijdrage in natura (overige)]]=1,Tb_Activiteiten[[#Headers],[Bijdrage in natura (overige)]],""))</f>
        <v/>
      </c>
      <c r="AW1626" t="str">
        <f>IF(ISNUMBER(FIND("overige",Methode_Keuze)),"",IF(Tb_Activiteiten[[#This Row],[Bijdrage in natura (vrijwilligers)]]=1,Tb_Activiteiten[[#Headers],[Bijdrage in natura (vrijwilligers)]],""))</f>
        <v/>
      </c>
      <c r="AX1626" t="str">
        <f>IF(ISNUMBER(FIND("overige",Methode_Keuze)),"",IF(Tb_Activiteiten[[#This Row],[Afschrijvingskosten]]=1,Tb_Activiteiten[[#Headers],[Afschrijvingskosten]],""))</f>
        <v/>
      </c>
      <c r="AY1626" t="str">
        <f>IF(ISNUMBER(FIND("overige",Methode_Keuze)),"",IF(Tb_Activiteiten[[#This Row],[Vergoeding]]=1,Tb_Activiteiten[[#Headers],[Vergoeding]],""))</f>
        <v/>
      </c>
      <c r="AZ1626" t="str">
        <f>IF(ISNUMBER(FIND("arbeid",Methode_Keuze)),"",IF(Tb_Activiteiten[[#This Row],[Arbeidskosten - vast tarief (excl eigen arbeid)]]=1,Tb_Activiteiten[[#Headers],[Arbeidskosten - vast tarief (excl eigen arbeid)]],""))</f>
        <v/>
      </c>
      <c r="BA1626" t="str">
        <f>IF(ISNUMBER(FIND("overige",Methode_Keuze)),"",IF(Tb_Activiteiten[[#This Row],[Overige kosten]]=1,Tb_Activiteiten[[#Headers],[Overige kosten]],""))</f>
        <v/>
      </c>
    </row>
    <row r="1627" spans="15:53" x14ac:dyDescent="0.25">
      <c r="O1627" s="56"/>
      <c r="Q1627" t="str">
        <f>IFERROR(IF(VLOOKUP(Tb_Activiteiten[[#This Row],[Openstelling]],Tb_Openstelling[],2,0)=1,1,""),"")</f>
        <v/>
      </c>
      <c r="AJ1627" s="56"/>
      <c r="AK1627" t="str">
        <f>IF(ISNUMBER(FIND("arbeid",Methode_Keuze)),"",IF(ISNUMBER(FIND("arbeid",Methode_Keuze)),"",IF(Tb_Activiteiten[[#This Row],[Loonkosten]]=1,Tb_Activiteiten[[#Headers],[Loonkosten]],"")))</f>
        <v/>
      </c>
      <c r="AL1627" t="str">
        <f>IF(ISNUMBER(FIND("arbeid",Methode_Keuze)),"",IF(ISNUMBER(FIND("arbeid",Methode_Keuze)),"",IF(Tb_Activiteiten[[#This Row],[Eigen arbeid]]=1,Tb_Activiteiten[[#Headers],[Eigen arbeid]],"")))</f>
        <v/>
      </c>
      <c r="AM1627" t="str">
        <f>IF(ISNUMBER(FIND("arbeid",Methode_Keuze)),"",IF(ISNUMBER(FIND("arbeid",Methode_Keuze)),"",IF(Tb_Activiteiten[[#This Row],[Projectmedewerker]]=1,Tb_Activiteiten[[#Headers],[Projectmedewerker]],"")))</f>
        <v/>
      </c>
      <c r="AN1627" t="str">
        <f>IF(ISNUMBER(FIND("arbeid",Methode_Keuze)),"",IF(ISNUMBER(FIND("arbeid",Methode_Keuze)),"",IF(Tb_Activiteiten[[#This Row],[Landbouwer]]=1,Tb_Activiteiten[[#Headers],[Landbouwer]],"")))</f>
        <v/>
      </c>
      <c r="AO1627" t="str">
        <f>IF(ISNUMBER(FIND("arbeid",Methode_Keuze)),"",IF(ISNUMBER(FIND("arbeid",Methode_Keuze)),"",IF(Tb_Activiteiten[[#This Row],[Adviseur]]=1,Tb_Activiteiten[[#Headers],[Adviseur]],"")))</f>
        <v/>
      </c>
      <c r="AP1627" t="str">
        <f>IF(ISNUMBER(FIND("arbeid",Methode_Keuze)),"",IF(ISNUMBER(FIND("arbeid",Methode_Keuze)),"",IF(Tb_Activiteiten[[#This Row],[Projectleider/Expert]]=1,Tb_Activiteiten[[#Headers],[Projectleider/Expert]],"")))</f>
        <v/>
      </c>
      <c r="AQ1627" t="str">
        <f>IF(ISNUMBER(FIND("arbeid",Methode_Keuze)),"",IF(ISNUMBER(FIND("arbeid",Methode_Keuze)),"",IF(Tb_Activiteiten[[#This Row],[Arbeidskosten]]=1,Tb_Activiteiten[[#Headers],[Arbeidskosten]],"")))</f>
        <v/>
      </c>
      <c r="AR1627" t="str">
        <f>IF(ISNUMBER(FIND("arbeid",Methode_Keuze)),"",IF(ISNUMBER(FIND("arbeid",Methode_Keuze)),"",IF(Tb_Activiteiten[[#This Row],[Arbeidskosten op basis van IKS]]=1,Tb_Activiteiten[[#Headers],[Arbeidskosten op basis van IKS]],"")))</f>
        <v/>
      </c>
      <c r="AS1627" t="str">
        <f>IF(ISNUMBER(FIND("overige",Methode_Keuze)),"",IF(Tb_Activiteiten[[#This Row],[Kosten derden exclusief btw]]=1,Tb_Activiteiten[[#Headers],[Kosten derden exclusief btw]],""))</f>
        <v/>
      </c>
      <c r="AT1627" t="str">
        <f>IF(ISNUMBER(FIND("overige",Methode_Keuze)),"",IF(Tb_Activiteiten[[#This Row],[Niet verrekenbare btw]]=1,Tb_Activiteiten[[#Headers],[Niet verrekenbare btw]],""))</f>
        <v/>
      </c>
      <c r="AU1627" t="str">
        <f>IF(ISNUMBER(FIND("overige",Methode_Keuze)),"",IF(Tb_Activiteiten[[#This Row],[Grondkosten]]=1,Tb_Activiteiten[[#Headers],[Grondkosten]],""))</f>
        <v/>
      </c>
      <c r="AV1627" t="str">
        <f>IF(ISNUMBER(FIND("overige",Methode_Keuze)),"",IF(Tb_Activiteiten[[#This Row],[Bijdrage in natura (overige)]]=1,Tb_Activiteiten[[#Headers],[Bijdrage in natura (overige)]],""))</f>
        <v/>
      </c>
      <c r="AW1627" t="str">
        <f>IF(ISNUMBER(FIND("overige",Methode_Keuze)),"",IF(Tb_Activiteiten[[#This Row],[Bijdrage in natura (vrijwilligers)]]=1,Tb_Activiteiten[[#Headers],[Bijdrage in natura (vrijwilligers)]],""))</f>
        <v/>
      </c>
      <c r="AX1627" t="str">
        <f>IF(ISNUMBER(FIND("overige",Methode_Keuze)),"",IF(Tb_Activiteiten[[#This Row],[Afschrijvingskosten]]=1,Tb_Activiteiten[[#Headers],[Afschrijvingskosten]],""))</f>
        <v/>
      </c>
      <c r="AY1627" t="str">
        <f>IF(ISNUMBER(FIND("overige",Methode_Keuze)),"",IF(Tb_Activiteiten[[#This Row],[Vergoeding]]=1,Tb_Activiteiten[[#Headers],[Vergoeding]],""))</f>
        <v/>
      </c>
      <c r="AZ1627" t="str">
        <f>IF(ISNUMBER(FIND("arbeid",Methode_Keuze)),"",IF(Tb_Activiteiten[[#This Row],[Arbeidskosten - vast tarief (excl eigen arbeid)]]=1,Tb_Activiteiten[[#Headers],[Arbeidskosten - vast tarief (excl eigen arbeid)]],""))</f>
        <v/>
      </c>
      <c r="BA1627" t="str">
        <f>IF(ISNUMBER(FIND("overige",Methode_Keuze)),"",IF(Tb_Activiteiten[[#This Row],[Overige kosten]]=1,Tb_Activiteiten[[#Headers],[Overige kosten]],""))</f>
        <v/>
      </c>
    </row>
    <row r="1628" spans="15:53" x14ac:dyDescent="0.25">
      <c r="O1628" s="56"/>
      <c r="Q1628" t="str">
        <f>IFERROR(IF(VLOOKUP(Tb_Activiteiten[[#This Row],[Openstelling]],Tb_Openstelling[],2,0)=1,1,""),"")</f>
        <v/>
      </c>
      <c r="AJ1628" s="56"/>
      <c r="AK1628" t="str">
        <f>IF(ISNUMBER(FIND("arbeid",Methode_Keuze)),"",IF(ISNUMBER(FIND("arbeid",Methode_Keuze)),"",IF(Tb_Activiteiten[[#This Row],[Loonkosten]]=1,Tb_Activiteiten[[#Headers],[Loonkosten]],"")))</f>
        <v/>
      </c>
      <c r="AL1628" t="str">
        <f>IF(ISNUMBER(FIND("arbeid",Methode_Keuze)),"",IF(ISNUMBER(FIND("arbeid",Methode_Keuze)),"",IF(Tb_Activiteiten[[#This Row],[Eigen arbeid]]=1,Tb_Activiteiten[[#Headers],[Eigen arbeid]],"")))</f>
        <v/>
      </c>
      <c r="AM1628" t="str">
        <f>IF(ISNUMBER(FIND("arbeid",Methode_Keuze)),"",IF(ISNUMBER(FIND("arbeid",Methode_Keuze)),"",IF(Tb_Activiteiten[[#This Row],[Projectmedewerker]]=1,Tb_Activiteiten[[#Headers],[Projectmedewerker]],"")))</f>
        <v/>
      </c>
      <c r="AN1628" t="str">
        <f>IF(ISNUMBER(FIND("arbeid",Methode_Keuze)),"",IF(ISNUMBER(FIND("arbeid",Methode_Keuze)),"",IF(Tb_Activiteiten[[#This Row],[Landbouwer]]=1,Tb_Activiteiten[[#Headers],[Landbouwer]],"")))</f>
        <v/>
      </c>
      <c r="AO1628" t="str">
        <f>IF(ISNUMBER(FIND("arbeid",Methode_Keuze)),"",IF(ISNUMBER(FIND("arbeid",Methode_Keuze)),"",IF(Tb_Activiteiten[[#This Row],[Adviseur]]=1,Tb_Activiteiten[[#Headers],[Adviseur]],"")))</f>
        <v/>
      </c>
      <c r="AP1628" t="str">
        <f>IF(ISNUMBER(FIND("arbeid",Methode_Keuze)),"",IF(ISNUMBER(FIND("arbeid",Methode_Keuze)),"",IF(Tb_Activiteiten[[#This Row],[Projectleider/Expert]]=1,Tb_Activiteiten[[#Headers],[Projectleider/Expert]],"")))</f>
        <v/>
      </c>
      <c r="AQ1628" t="str">
        <f>IF(ISNUMBER(FIND("arbeid",Methode_Keuze)),"",IF(ISNUMBER(FIND("arbeid",Methode_Keuze)),"",IF(Tb_Activiteiten[[#This Row],[Arbeidskosten]]=1,Tb_Activiteiten[[#Headers],[Arbeidskosten]],"")))</f>
        <v/>
      </c>
      <c r="AR1628" t="str">
        <f>IF(ISNUMBER(FIND("arbeid",Methode_Keuze)),"",IF(ISNUMBER(FIND("arbeid",Methode_Keuze)),"",IF(Tb_Activiteiten[[#This Row],[Arbeidskosten op basis van IKS]]=1,Tb_Activiteiten[[#Headers],[Arbeidskosten op basis van IKS]],"")))</f>
        <v/>
      </c>
      <c r="AS1628" t="str">
        <f>IF(ISNUMBER(FIND("overige",Methode_Keuze)),"",IF(Tb_Activiteiten[[#This Row],[Kosten derden exclusief btw]]=1,Tb_Activiteiten[[#Headers],[Kosten derden exclusief btw]],""))</f>
        <v/>
      </c>
      <c r="AT1628" t="str">
        <f>IF(ISNUMBER(FIND("overige",Methode_Keuze)),"",IF(Tb_Activiteiten[[#This Row],[Niet verrekenbare btw]]=1,Tb_Activiteiten[[#Headers],[Niet verrekenbare btw]],""))</f>
        <v/>
      </c>
      <c r="AU1628" t="str">
        <f>IF(ISNUMBER(FIND("overige",Methode_Keuze)),"",IF(Tb_Activiteiten[[#This Row],[Grondkosten]]=1,Tb_Activiteiten[[#Headers],[Grondkosten]],""))</f>
        <v/>
      </c>
      <c r="AV1628" t="str">
        <f>IF(ISNUMBER(FIND("overige",Methode_Keuze)),"",IF(Tb_Activiteiten[[#This Row],[Bijdrage in natura (overige)]]=1,Tb_Activiteiten[[#Headers],[Bijdrage in natura (overige)]],""))</f>
        <v/>
      </c>
      <c r="AW1628" t="str">
        <f>IF(ISNUMBER(FIND("overige",Methode_Keuze)),"",IF(Tb_Activiteiten[[#This Row],[Bijdrage in natura (vrijwilligers)]]=1,Tb_Activiteiten[[#Headers],[Bijdrage in natura (vrijwilligers)]],""))</f>
        <v/>
      </c>
      <c r="AX1628" t="str">
        <f>IF(ISNUMBER(FIND("overige",Methode_Keuze)),"",IF(Tb_Activiteiten[[#This Row],[Afschrijvingskosten]]=1,Tb_Activiteiten[[#Headers],[Afschrijvingskosten]],""))</f>
        <v/>
      </c>
      <c r="AY1628" t="str">
        <f>IF(ISNUMBER(FIND("overige",Methode_Keuze)),"",IF(Tb_Activiteiten[[#This Row],[Vergoeding]]=1,Tb_Activiteiten[[#Headers],[Vergoeding]],""))</f>
        <v/>
      </c>
      <c r="AZ1628" t="str">
        <f>IF(ISNUMBER(FIND("arbeid",Methode_Keuze)),"",IF(Tb_Activiteiten[[#This Row],[Arbeidskosten - vast tarief (excl eigen arbeid)]]=1,Tb_Activiteiten[[#Headers],[Arbeidskosten - vast tarief (excl eigen arbeid)]],""))</f>
        <v/>
      </c>
      <c r="BA1628" t="str">
        <f>IF(ISNUMBER(FIND("overige",Methode_Keuze)),"",IF(Tb_Activiteiten[[#This Row],[Overige kosten]]=1,Tb_Activiteiten[[#Headers],[Overige kosten]],""))</f>
        <v/>
      </c>
    </row>
    <row r="1629" spans="15:53" x14ac:dyDescent="0.25">
      <c r="O1629" s="56"/>
      <c r="Q1629" t="str">
        <f>IFERROR(IF(VLOOKUP(Tb_Activiteiten[[#This Row],[Openstelling]],Tb_Openstelling[],2,0)=1,1,""),"")</f>
        <v/>
      </c>
      <c r="AJ1629" s="56"/>
      <c r="AK1629" t="str">
        <f>IF(ISNUMBER(FIND("arbeid",Methode_Keuze)),"",IF(ISNUMBER(FIND("arbeid",Methode_Keuze)),"",IF(Tb_Activiteiten[[#This Row],[Loonkosten]]=1,Tb_Activiteiten[[#Headers],[Loonkosten]],"")))</f>
        <v/>
      </c>
      <c r="AL1629" t="str">
        <f>IF(ISNUMBER(FIND("arbeid",Methode_Keuze)),"",IF(ISNUMBER(FIND("arbeid",Methode_Keuze)),"",IF(Tb_Activiteiten[[#This Row],[Eigen arbeid]]=1,Tb_Activiteiten[[#Headers],[Eigen arbeid]],"")))</f>
        <v/>
      </c>
      <c r="AM1629" t="str">
        <f>IF(ISNUMBER(FIND("arbeid",Methode_Keuze)),"",IF(ISNUMBER(FIND("arbeid",Methode_Keuze)),"",IF(Tb_Activiteiten[[#This Row],[Projectmedewerker]]=1,Tb_Activiteiten[[#Headers],[Projectmedewerker]],"")))</f>
        <v/>
      </c>
      <c r="AN1629" t="str">
        <f>IF(ISNUMBER(FIND("arbeid",Methode_Keuze)),"",IF(ISNUMBER(FIND("arbeid",Methode_Keuze)),"",IF(Tb_Activiteiten[[#This Row],[Landbouwer]]=1,Tb_Activiteiten[[#Headers],[Landbouwer]],"")))</f>
        <v/>
      </c>
      <c r="AO1629" t="str">
        <f>IF(ISNUMBER(FIND("arbeid",Methode_Keuze)),"",IF(ISNUMBER(FIND("arbeid",Methode_Keuze)),"",IF(Tb_Activiteiten[[#This Row],[Adviseur]]=1,Tb_Activiteiten[[#Headers],[Adviseur]],"")))</f>
        <v/>
      </c>
      <c r="AP1629" t="str">
        <f>IF(ISNUMBER(FIND("arbeid",Methode_Keuze)),"",IF(ISNUMBER(FIND("arbeid",Methode_Keuze)),"",IF(Tb_Activiteiten[[#This Row],[Projectleider/Expert]]=1,Tb_Activiteiten[[#Headers],[Projectleider/Expert]],"")))</f>
        <v/>
      </c>
      <c r="AQ1629" t="str">
        <f>IF(ISNUMBER(FIND("arbeid",Methode_Keuze)),"",IF(ISNUMBER(FIND("arbeid",Methode_Keuze)),"",IF(Tb_Activiteiten[[#This Row],[Arbeidskosten]]=1,Tb_Activiteiten[[#Headers],[Arbeidskosten]],"")))</f>
        <v/>
      </c>
      <c r="AR1629" t="str">
        <f>IF(ISNUMBER(FIND("arbeid",Methode_Keuze)),"",IF(ISNUMBER(FIND("arbeid",Methode_Keuze)),"",IF(Tb_Activiteiten[[#This Row],[Arbeidskosten op basis van IKS]]=1,Tb_Activiteiten[[#Headers],[Arbeidskosten op basis van IKS]],"")))</f>
        <v/>
      </c>
      <c r="AS1629" t="str">
        <f>IF(ISNUMBER(FIND("overige",Methode_Keuze)),"",IF(Tb_Activiteiten[[#This Row],[Kosten derden exclusief btw]]=1,Tb_Activiteiten[[#Headers],[Kosten derden exclusief btw]],""))</f>
        <v/>
      </c>
      <c r="AT1629" t="str">
        <f>IF(ISNUMBER(FIND("overige",Methode_Keuze)),"",IF(Tb_Activiteiten[[#This Row],[Niet verrekenbare btw]]=1,Tb_Activiteiten[[#Headers],[Niet verrekenbare btw]],""))</f>
        <v/>
      </c>
      <c r="AU1629" t="str">
        <f>IF(ISNUMBER(FIND("overige",Methode_Keuze)),"",IF(Tb_Activiteiten[[#This Row],[Grondkosten]]=1,Tb_Activiteiten[[#Headers],[Grondkosten]],""))</f>
        <v/>
      </c>
      <c r="AV1629" t="str">
        <f>IF(ISNUMBER(FIND("overige",Methode_Keuze)),"",IF(Tb_Activiteiten[[#This Row],[Bijdrage in natura (overige)]]=1,Tb_Activiteiten[[#Headers],[Bijdrage in natura (overige)]],""))</f>
        <v/>
      </c>
      <c r="AW1629" t="str">
        <f>IF(ISNUMBER(FIND("overige",Methode_Keuze)),"",IF(Tb_Activiteiten[[#This Row],[Bijdrage in natura (vrijwilligers)]]=1,Tb_Activiteiten[[#Headers],[Bijdrage in natura (vrijwilligers)]],""))</f>
        <v/>
      </c>
      <c r="AX1629" t="str">
        <f>IF(ISNUMBER(FIND("overige",Methode_Keuze)),"",IF(Tb_Activiteiten[[#This Row],[Afschrijvingskosten]]=1,Tb_Activiteiten[[#Headers],[Afschrijvingskosten]],""))</f>
        <v/>
      </c>
      <c r="AY1629" t="str">
        <f>IF(ISNUMBER(FIND("overige",Methode_Keuze)),"",IF(Tb_Activiteiten[[#This Row],[Vergoeding]]=1,Tb_Activiteiten[[#Headers],[Vergoeding]],""))</f>
        <v/>
      </c>
      <c r="AZ1629" t="str">
        <f>IF(ISNUMBER(FIND("arbeid",Methode_Keuze)),"",IF(Tb_Activiteiten[[#This Row],[Arbeidskosten - vast tarief (excl eigen arbeid)]]=1,Tb_Activiteiten[[#Headers],[Arbeidskosten - vast tarief (excl eigen arbeid)]],""))</f>
        <v/>
      </c>
      <c r="BA1629" t="str">
        <f>IF(ISNUMBER(FIND("overige",Methode_Keuze)),"",IF(Tb_Activiteiten[[#This Row],[Overige kosten]]=1,Tb_Activiteiten[[#Headers],[Overige kosten]],""))</f>
        <v/>
      </c>
    </row>
    <row r="1630" spans="15:53" x14ac:dyDescent="0.25">
      <c r="O1630" s="56"/>
      <c r="Q1630" t="str">
        <f>IFERROR(IF(VLOOKUP(Tb_Activiteiten[[#This Row],[Openstelling]],Tb_Openstelling[],2,0)=1,1,""),"")</f>
        <v/>
      </c>
      <c r="AJ1630" s="56"/>
      <c r="AK1630" t="str">
        <f>IF(ISNUMBER(FIND("arbeid",Methode_Keuze)),"",IF(ISNUMBER(FIND("arbeid",Methode_Keuze)),"",IF(Tb_Activiteiten[[#This Row],[Loonkosten]]=1,Tb_Activiteiten[[#Headers],[Loonkosten]],"")))</f>
        <v/>
      </c>
      <c r="AL1630" t="str">
        <f>IF(ISNUMBER(FIND("arbeid",Methode_Keuze)),"",IF(ISNUMBER(FIND("arbeid",Methode_Keuze)),"",IF(Tb_Activiteiten[[#This Row],[Eigen arbeid]]=1,Tb_Activiteiten[[#Headers],[Eigen arbeid]],"")))</f>
        <v/>
      </c>
      <c r="AM1630" t="str">
        <f>IF(ISNUMBER(FIND("arbeid",Methode_Keuze)),"",IF(ISNUMBER(FIND("arbeid",Methode_Keuze)),"",IF(Tb_Activiteiten[[#This Row],[Projectmedewerker]]=1,Tb_Activiteiten[[#Headers],[Projectmedewerker]],"")))</f>
        <v/>
      </c>
      <c r="AN1630" t="str">
        <f>IF(ISNUMBER(FIND("arbeid",Methode_Keuze)),"",IF(ISNUMBER(FIND("arbeid",Methode_Keuze)),"",IF(Tb_Activiteiten[[#This Row],[Landbouwer]]=1,Tb_Activiteiten[[#Headers],[Landbouwer]],"")))</f>
        <v/>
      </c>
      <c r="AO1630" t="str">
        <f>IF(ISNUMBER(FIND("arbeid",Methode_Keuze)),"",IF(ISNUMBER(FIND("arbeid",Methode_Keuze)),"",IF(Tb_Activiteiten[[#This Row],[Adviseur]]=1,Tb_Activiteiten[[#Headers],[Adviseur]],"")))</f>
        <v/>
      </c>
      <c r="AP1630" t="str">
        <f>IF(ISNUMBER(FIND("arbeid",Methode_Keuze)),"",IF(ISNUMBER(FIND("arbeid",Methode_Keuze)),"",IF(Tb_Activiteiten[[#This Row],[Projectleider/Expert]]=1,Tb_Activiteiten[[#Headers],[Projectleider/Expert]],"")))</f>
        <v/>
      </c>
      <c r="AQ1630" t="str">
        <f>IF(ISNUMBER(FIND("arbeid",Methode_Keuze)),"",IF(ISNUMBER(FIND("arbeid",Methode_Keuze)),"",IF(Tb_Activiteiten[[#This Row],[Arbeidskosten]]=1,Tb_Activiteiten[[#Headers],[Arbeidskosten]],"")))</f>
        <v/>
      </c>
      <c r="AR1630" t="str">
        <f>IF(ISNUMBER(FIND("arbeid",Methode_Keuze)),"",IF(ISNUMBER(FIND("arbeid",Methode_Keuze)),"",IF(Tb_Activiteiten[[#This Row],[Arbeidskosten op basis van IKS]]=1,Tb_Activiteiten[[#Headers],[Arbeidskosten op basis van IKS]],"")))</f>
        <v/>
      </c>
      <c r="AS1630" t="str">
        <f>IF(ISNUMBER(FIND("overige",Methode_Keuze)),"",IF(Tb_Activiteiten[[#This Row],[Kosten derden exclusief btw]]=1,Tb_Activiteiten[[#Headers],[Kosten derden exclusief btw]],""))</f>
        <v/>
      </c>
      <c r="AT1630" t="str">
        <f>IF(ISNUMBER(FIND("overige",Methode_Keuze)),"",IF(Tb_Activiteiten[[#This Row],[Niet verrekenbare btw]]=1,Tb_Activiteiten[[#Headers],[Niet verrekenbare btw]],""))</f>
        <v/>
      </c>
      <c r="AU1630" t="str">
        <f>IF(ISNUMBER(FIND("overige",Methode_Keuze)),"",IF(Tb_Activiteiten[[#This Row],[Grondkosten]]=1,Tb_Activiteiten[[#Headers],[Grondkosten]],""))</f>
        <v/>
      </c>
      <c r="AV1630" t="str">
        <f>IF(ISNUMBER(FIND("overige",Methode_Keuze)),"",IF(Tb_Activiteiten[[#This Row],[Bijdrage in natura (overige)]]=1,Tb_Activiteiten[[#Headers],[Bijdrage in natura (overige)]],""))</f>
        <v/>
      </c>
      <c r="AW1630" t="str">
        <f>IF(ISNUMBER(FIND("overige",Methode_Keuze)),"",IF(Tb_Activiteiten[[#This Row],[Bijdrage in natura (vrijwilligers)]]=1,Tb_Activiteiten[[#Headers],[Bijdrage in natura (vrijwilligers)]],""))</f>
        <v/>
      </c>
      <c r="AX1630" t="str">
        <f>IF(ISNUMBER(FIND("overige",Methode_Keuze)),"",IF(Tb_Activiteiten[[#This Row],[Afschrijvingskosten]]=1,Tb_Activiteiten[[#Headers],[Afschrijvingskosten]],""))</f>
        <v/>
      </c>
      <c r="AY1630" t="str">
        <f>IF(ISNUMBER(FIND("overige",Methode_Keuze)),"",IF(Tb_Activiteiten[[#This Row],[Vergoeding]]=1,Tb_Activiteiten[[#Headers],[Vergoeding]],""))</f>
        <v/>
      </c>
      <c r="AZ1630" t="str">
        <f>IF(ISNUMBER(FIND("arbeid",Methode_Keuze)),"",IF(Tb_Activiteiten[[#This Row],[Arbeidskosten - vast tarief (excl eigen arbeid)]]=1,Tb_Activiteiten[[#Headers],[Arbeidskosten - vast tarief (excl eigen arbeid)]],""))</f>
        <v/>
      </c>
      <c r="BA1630" t="str">
        <f>IF(ISNUMBER(FIND("overige",Methode_Keuze)),"",IF(Tb_Activiteiten[[#This Row],[Overige kosten]]=1,Tb_Activiteiten[[#Headers],[Overige kosten]],""))</f>
        <v/>
      </c>
    </row>
    <row r="1631" spans="15:53" x14ac:dyDescent="0.25">
      <c r="O1631" s="56"/>
      <c r="Q1631" t="str">
        <f>IFERROR(IF(VLOOKUP(Tb_Activiteiten[[#This Row],[Openstelling]],Tb_Openstelling[],2,0)=1,1,""),"")</f>
        <v/>
      </c>
      <c r="AJ1631" s="56"/>
      <c r="AK1631" t="str">
        <f>IF(ISNUMBER(FIND("arbeid",Methode_Keuze)),"",IF(ISNUMBER(FIND("arbeid",Methode_Keuze)),"",IF(Tb_Activiteiten[[#This Row],[Loonkosten]]=1,Tb_Activiteiten[[#Headers],[Loonkosten]],"")))</f>
        <v/>
      </c>
      <c r="AL1631" t="str">
        <f>IF(ISNUMBER(FIND("arbeid",Methode_Keuze)),"",IF(ISNUMBER(FIND("arbeid",Methode_Keuze)),"",IF(Tb_Activiteiten[[#This Row],[Eigen arbeid]]=1,Tb_Activiteiten[[#Headers],[Eigen arbeid]],"")))</f>
        <v/>
      </c>
      <c r="AM1631" t="str">
        <f>IF(ISNUMBER(FIND("arbeid",Methode_Keuze)),"",IF(ISNUMBER(FIND("arbeid",Methode_Keuze)),"",IF(Tb_Activiteiten[[#This Row],[Projectmedewerker]]=1,Tb_Activiteiten[[#Headers],[Projectmedewerker]],"")))</f>
        <v/>
      </c>
      <c r="AN1631" t="str">
        <f>IF(ISNUMBER(FIND("arbeid",Methode_Keuze)),"",IF(ISNUMBER(FIND("arbeid",Methode_Keuze)),"",IF(Tb_Activiteiten[[#This Row],[Landbouwer]]=1,Tb_Activiteiten[[#Headers],[Landbouwer]],"")))</f>
        <v/>
      </c>
      <c r="AO1631" t="str">
        <f>IF(ISNUMBER(FIND("arbeid",Methode_Keuze)),"",IF(ISNUMBER(FIND("arbeid",Methode_Keuze)),"",IF(Tb_Activiteiten[[#This Row],[Adviseur]]=1,Tb_Activiteiten[[#Headers],[Adviseur]],"")))</f>
        <v/>
      </c>
      <c r="AP1631" t="str">
        <f>IF(ISNUMBER(FIND("arbeid",Methode_Keuze)),"",IF(ISNUMBER(FIND("arbeid",Methode_Keuze)),"",IF(Tb_Activiteiten[[#This Row],[Projectleider/Expert]]=1,Tb_Activiteiten[[#Headers],[Projectleider/Expert]],"")))</f>
        <v/>
      </c>
      <c r="AQ1631" t="str">
        <f>IF(ISNUMBER(FIND("arbeid",Methode_Keuze)),"",IF(ISNUMBER(FIND("arbeid",Methode_Keuze)),"",IF(Tb_Activiteiten[[#This Row],[Arbeidskosten]]=1,Tb_Activiteiten[[#Headers],[Arbeidskosten]],"")))</f>
        <v/>
      </c>
      <c r="AR1631" t="str">
        <f>IF(ISNUMBER(FIND("arbeid",Methode_Keuze)),"",IF(ISNUMBER(FIND("arbeid",Methode_Keuze)),"",IF(Tb_Activiteiten[[#This Row],[Arbeidskosten op basis van IKS]]=1,Tb_Activiteiten[[#Headers],[Arbeidskosten op basis van IKS]],"")))</f>
        <v/>
      </c>
      <c r="AS1631" t="str">
        <f>IF(ISNUMBER(FIND("overige",Methode_Keuze)),"",IF(Tb_Activiteiten[[#This Row],[Kosten derden exclusief btw]]=1,Tb_Activiteiten[[#Headers],[Kosten derden exclusief btw]],""))</f>
        <v/>
      </c>
      <c r="AT1631" t="str">
        <f>IF(ISNUMBER(FIND("overige",Methode_Keuze)),"",IF(Tb_Activiteiten[[#This Row],[Niet verrekenbare btw]]=1,Tb_Activiteiten[[#Headers],[Niet verrekenbare btw]],""))</f>
        <v/>
      </c>
      <c r="AU1631" t="str">
        <f>IF(ISNUMBER(FIND("overige",Methode_Keuze)),"",IF(Tb_Activiteiten[[#This Row],[Grondkosten]]=1,Tb_Activiteiten[[#Headers],[Grondkosten]],""))</f>
        <v/>
      </c>
      <c r="AV1631" t="str">
        <f>IF(ISNUMBER(FIND("overige",Methode_Keuze)),"",IF(Tb_Activiteiten[[#This Row],[Bijdrage in natura (overige)]]=1,Tb_Activiteiten[[#Headers],[Bijdrage in natura (overige)]],""))</f>
        <v/>
      </c>
      <c r="AW1631" t="str">
        <f>IF(ISNUMBER(FIND("overige",Methode_Keuze)),"",IF(Tb_Activiteiten[[#This Row],[Bijdrage in natura (vrijwilligers)]]=1,Tb_Activiteiten[[#Headers],[Bijdrage in natura (vrijwilligers)]],""))</f>
        <v/>
      </c>
      <c r="AX1631" t="str">
        <f>IF(ISNUMBER(FIND("overige",Methode_Keuze)),"",IF(Tb_Activiteiten[[#This Row],[Afschrijvingskosten]]=1,Tb_Activiteiten[[#Headers],[Afschrijvingskosten]],""))</f>
        <v/>
      </c>
      <c r="AY1631" t="str">
        <f>IF(ISNUMBER(FIND("overige",Methode_Keuze)),"",IF(Tb_Activiteiten[[#This Row],[Vergoeding]]=1,Tb_Activiteiten[[#Headers],[Vergoeding]],""))</f>
        <v/>
      </c>
      <c r="AZ1631" t="str">
        <f>IF(ISNUMBER(FIND("arbeid",Methode_Keuze)),"",IF(Tb_Activiteiten[[#This Row],[Arbeidskosten - vast tarief (excl eigen arbeid)]]=1,Tb_Activiteiten[[#Headers],[Arbeidskosten - vast tarief (excl eigen arbeid)]],""))</f>
        <v/>
      </c>
      <c r="BA1631" t="str">
        <f>IF(ISNUMBER(FIND("overige",Methode_Keuze)),"",IF(Tb_Activiteiten[[#This Row],[Overige kosten]]=1,Tb_Activiteiten[[#Headers],[Overige kosten]],""))</f>
        <v/>
      </c>
    </row>
    <row r="1632" spans="15:53" x14ac:dyDescent="0.25">
      <c r="O1632" s="56"/>
      <c r="Q1632" t="str">
        <f>IFERROR(IF(VLOOKUP(Tb_Activiteiten[[#This Row],[Openstelling]],Tb_Openstelling[],2,0)=1,1,""),"")</f>
        <v/>
      </c>
      <c r="AJ1632" s="56"/>
      <c r="AK1632" t="str">
        <f>IF(ISNUMBER(FIND("arbeid",Methode_Keuze)),"",IF(ISNUMBER(FIND("arbeid",Methode_Keuze)),"",IF(Tb_Activiteiten[[#This Row],[Loonkosten]]=1,Tb_Activiteiten[[#Headers],[Loonkosten]],"")))</f>
        <v/>
      </c>
      <c r="AL1632" t="str">
        <f>IF(ISNUMBER(FIND("arbeid",Methode_Keuze)),"",IF(ISNUMBER(FIND("arbeid",Methode_Keuze)),"",IF(Tb_Activiteiten[[#This Row],[Eigen arbeid]]=1,Tb_Activiteiten[[#Headers],[Eigen arbeid]],"")))</f>
        <v/>
      </c>
      <c r="AM1632" t="str">
        <f>IF(ISNUMBER(FIND("arbeid",Methode_Keuze)),"",IF(ISNUMBER(FIND("arbeid",Methode_Keuze)),"",IF(Tb_Activiteiten[[#This Row],[Projectmedewerker]]=1,Tb_Activiteiten[[#Headers],[Projectmedewerker]],"")))</f>
        <v/>
      </c>
      <c r="AN1632" t="str">
        <f>IF(ISNUMBER(FIND("arbeid",Methode_Keuze)),"",IF(ISNUMBER(FIND("arbeid",Methode_Keuze)),"",IF(Tb_Activiteiten[[#This Row],[Landbouwer]]=1,Tb_Activiteiten[[#Headers],[Landbouwer]],"")))</f>
        <v/>
      </c>
      <c r="AO1632" t="str">
        <f>IF(ISNUMBER(FIND("arbeid",Methode_Keuze)),"",IF(ISNUMBER(FIND("arbeid",Methode_Keuze)),"",IF(Tb_Activiteiten[[#This Row],[Adviseur]]=1,Tb_Activiteiten[[#Headers],[Adviseur]],"")))</f>
        <v/>
      </c>
      <c r="AP1632" t="str">
        <f>IF(ISNUMBER(FIND("arbeid",Methode_Keuze)),"",IF(ISNUMBER(FIND("arbeid",Methode_Keuze)),"",IF(Tb_Activiteiten[[#This Row],[Projectleider/Expert]]=1,Tb_Activiteiten[[#Headers],[Projectleider/Expert]],"")))</f>
        <v/>
      </c>
      <c r="AQ1632" t="str">
        <f>IF(ISNUMBER(FIND("arbeid",Methode_Keuze)),"",IF(ISNUMBER(FIND("arbeid",Methode_Keuze)),"",IF(Tb_Activiteiten[[#This Row],[Arbeidskosten]]=1,Tb_Activiteiten[[#Headers],[Arbeidskosten]],"")))</f>
        <v/>
      </c>
      <c r="AR1632" t="str">
        <f>IF(ISNUMBER(FIND("arbeid",Methode_Keuze)),"",IF(ISNUMBER(FIND("arbeid",Methode_Keuze)),"",IF(Tb_Activiteiten[[#This Row],[Arbeidskosten op basis van IKS]]=1,Tb_Activiteiten[[#Headers],[Arbeidskosten op basis van IKS]],"")))</f>
        <v/>
      </c>
      <c r="AS1632" t="str">
        <f>IF(ISNUMBER(FIND("overige",Methode_Keuze)),"",IF(Tb_Activiteiten[[#This Row],[Kosten derden exclusief btw]]=1,Tb_Activiteiten[[#Headers],[Kosten derden exclusief btw]],""))</f>
        <v/>
      </c>
      <c r="AT1632" t="str">
        <f>IF(ISNUMBER(FIND("overige",Methode_Keuze)),"",IF(Tb_Activiteiten[[#This Row],[Niet verrekenbare btw]]=1,Tb_Activiteiten[[#Headers],[Niet verrekenbare btw]],""))</f>
        <v/>
      </c>
      <c r="AU1632" t="str">
        <f>IF(ISNUMBER(FIND("overige",Methode_Keuze)),"",IF(Tb_Activiteiten[[#This Row],[Grondkosten]]=1,Tb_Activiteiten[[#Headers],[Grondkosten]],""))</f>
        <v/>
      </c>
      <c r="AV1632" t="str">
        <f>IF(ISNUMBER(FIND("overige",Methode_Keuze)),"",IF(Tb_Activiteiten[[#This Row],[Bijdrage in natura (overige)]]=1,Tb_Activiteiten[[#Headers],[Bijdrage in natura (overige)]],""))</f>
        <v/>
      </c>
      <c r="AW1632" t="str">
        <f>IF(ISNUMBER(FIND("overige",Methode_Keuze)),"",IF(Tb_Activiteiten[[#This Row],[Bijdrage in natura (vrijwilligers)]]=1,Tb_Activiteiten[[#Headers],[Bijdrage in natura (vrijwilligers)]],""))</f>
        <v/>
      </c>
      <c r="AX1632" t="str">
        <f>IF(ISNUMBER(FIND("overige",Methode_Keuze)),"",IF(Tb_Activiteiten[[#This Row],[Afschrijvingskosten]]=1,Tb_Activiteiten[[#Headers],[Afschrijvingskosten]],""))</f>
        <v/>
      </c>
      <c r="AY1632" t="str">
        <f>IF(ISNUMBER(FIND("overige",Methode_Keuze)),"",IF(Tb_Activiteiten[[#This Row],[Vergoeding]]=1,Tb_Activiteiten[[#Headers],[Vergoeding]],""))</f>
        <v/>
      </c>
      <c r="AZ1632" t="str">
        <f>IF(ISNUMBER(FIND("arbeid",Methode_Keuze)),"",IF(Tb_Activiteiten[[#This Row],[Arbeidskosten - vast tarief (excl eigen arbeid)]]=1,Tb_Activiteiten[[#Headers],[Arbeidskosten - vast tarief (excl eigen arbeid)]],""))</f>
        <v/>
      </c>
      <c r="BA1632" t="str">
        <f>IF(ISNUMBER(FIND("overige",Methode_Keuze)),"",IF(Tb_Activiteiten[[#This Row],[Overige kosten]]=1,Tb_Activiteiten[[#Headers],[Overige kosten]],""))</f>
        <v/>
      </c>
    </row>
    <row r="1633" spans="15:53" x14ac:dyDescent="0.25">
      <c r="O1633" s="56"/>
      <c r="Q1633" t="str">
        <f>IFERROR(IF(VLOOKUP(Tb_Activiteiten[[#This Row],[Openstelling]],Tb_Openstelling[],2,0)=1,1,""),"")</f>
        <v/>
      </c>
      <c r="AJ1633" s="56"/>
      <c r="AK1633" t="str">
        <f>IF(ISNUMBER(FIND("arbeid",Methode_Keuze)),"",IF(ISNUMBER(FIND("arbeid",Methode_Keuze)),"",IF(Tb_Activiteiten[[#This Row],[Loonkosten]]=1,Tb_Activiteiten[[#Headers],[Loonkosten]],"")))</f>
        <v/>
      </c>
      <c r="AL1633" t="str">
        <f>IF(ISNUMBER(FIND("arbeid",Methode_Keuze)),"",IF(ISNUMBER(FIND("arbeid",Methode_Keuze)),"",IF(Tb_Activiteiten[[#This Row],[Eigen arbeid]]=1,Tb_Activiteiten[[#Headers],[Eigen arbeid]],"")))</f>
        <v/>
      </c>
      <c r="AM1633" t="str">
        <f>IF(ISNUMBER(FIND("arbeid",Methode_Keuze)),"",IF(ISNUMBER(FIND("arbeid",Methode_Keuze)),"",IF(Tb_Activiteiten[[#This Row],[Projectmedewerker]]=1,Tb_Activiteiten[[#Headers],[Projectmedewerker]],"")))</f>
        <v/>
      </c>
      <c r="AN1633" t="str">
        <f>IF(ISNUMBER(FIND("arbeid",Methode_Keuze)),"",IF(ISNUMBER(FIND("arbeid",Methode_Keuze)),"",IF(Tb_Activiteiten[[#This Row],[Landbouwer]]=1,Tb_Activiteiten[[#Headers],[Landbouwer]],"")))</f>
        <v/>
      </c>
      <c r="AO1633" t="str">
        <f>IF(ISNUMBER(FIND("arbeid",Methode_Keuze)),"",IF(ISNUMBER(FIND("arbeid",Methode_Keuze)),"",IF(Tb_Activiteiten[[#This Row],[Adviseur]]=1,Tb_Activiteiten[[#Headers],[Adviseur]],"")))</f>
        <v/>
      </c>
      <c r="AP1633" t="str">
        <f>IF(ISNUMBER(FIND("arbeid",Methode_Keuze)),"",IF(ISNUMBER(FIND("arbeid",Methode_Keuze)),"",IF(Tb_Activiteiten[[#This Row],[Projectleider/Expert]]=1,Tb_Activiteiten[[#Headers],[Projectleider/Expert]],"")))</f>
        <v/>
      </c>
      <c r="AQ1633" t="str">
        <f>IF(ISNUMBER(FIND("arbeid",Methode_Keuze)),"",IF(ISNUMBER(FIND("arbeid",Methode_Keuze)),"",IF(Tb_Activiteiten[[#This Row],[Arbeidskosten]]=1,Tb_Activiteiten[[#Headers],[Arbeidskosten]],"")))</f>
        <v/>
      </c>
      <c r="AR1633" t="str">
        <f>IF(ISNUMBER(FIND("arbeid",Methode_Keuze)),"",IF(ISNUMBER(FIND("arbeid",Methode_Keuze)),"",IF(Tb_Activiteiten[[#This Row],[Arbeidskosten op basis van IKS]]=1,Tb_Activiteiten[[#Headers],[Arbeidskosten op basis van IKS]],"")))</f>
        <v/>
      </c>
      <c r="AS1633" t="str">
        <f>IF(ISNUMBER(FIND("overige",Methode_Keuze)),"",IF(Tb_Activiteiten[[#This Row],[Kosten derden exclusief btw]]=1,Tb_Activiteiten[[#Headers],[Kosten derden exclusief btw]],""))</f>
        <v/>
      </c>
      <c r="AT1633" t="str">
        <f>IF(ISNUMBER(FIND("overige",Methode_Keuze)),"",IF(Tb_Activiteiten[[#This Row],[Niet verrekenbare btw]]=1,Tb_Activiteiten[[#Headers],[Niet verrekenbare btw]],""))</f>
        <v/>
      </c>
      <c r="AU1633" t="str">
        <f>IF(ISNUMBER(FIND("overige",Methode_Keuze)),"",IF(Tb_Activiteiten[[#This Row],[Grondkosten]]=1,Tb_Activiteiten[[#Headers],[Grondkosten]],""))</f>
        <v/>
      </c>
      <c r="AV1633" t="str">
        <f>IF(ISNUMBER(FIND("overige",Methode_Keuze)),"",IF(Tb_Activiteiten[[#This Row],[Bijdrage in natura (overige)]]=1,Tb_Activiteiten[[#Headers],[Bijdrage in natura (overige)]],""))</f>
        <v/>
      </c>
      <c r="AW1633" t="str">
        <f>IF(ISNUMBER(FIND("overige",Methode_Keuze)),"",IF(Tb_Activiteiten[[#This Row],[Bijdrage in natura (vrijwilligers)]]=1,Tb_Activiteiten[[#Headers],[Bijdrage in natura (vrijwilligers)]],""))</f>
        <v/>
      </c>
      <c r="AX1633" t="str">
        <f>IF(ISNUMBER(FIND("overige",Methode_Keuze)),"",IF(Tb_Activiteiten[[#This Row],[Afschrijvingskosten]]=1,Tb_Activiteiten[[#Headers],[Afschrijvingskosten]],""))</f>
        <v/>
      </c>
      <c r="AY1633" t="str">
        <f>IF(ISNUMBER(FIND("overige",Methode_Keuze)),"",IF(Tb_Activiteiten[[#This Row],[Vergoeding]]=1,Tb_Activiteiten[[#Headers],[Vergoeding]],""))</f>
        <v/>
      </c>
      <c r="AZ1633" t="str">
        <f>IF(ISNUMBER(FIND("arbeid",Methode_Keuze)),"",IF(Tb_Activiteiten[[#This Row],[Arbeidskosten - vast tarief (excl eigen arbeid)]]=1,Tb_Activiteiten[[#Headers],[Arbeidskosten - vast tarief (excl eigen arbeid)]],""))</f>
        <v/>
      </c>
      <c r="BA1633" t="str">
        <f>IF(ISNUMBER(FIND("overige",Methode_Keuze)),"",IF(Tb_Activiteiten[[#This Row],[Overige kosten]]=1,Tb_Activiteiten[[#Headers],[Overige kosten]],""))</f>
        <v/>
      </c>
    </row>
    <row r="1634" spans="15:53" x14ac:dyDescent="0.25">
      <c r="O1634" s="56"/>
      <c r="Q1634" t="str">
        <f>IFERROR(IF(VLOOKUP(Tb_Activiteiten[[#This Row],[Openstelling]],Tb_Openstelling[],2,0)=1,1,""),"")</f>
        <v/>
      </c>
      <c r="AJ1634" s="56"/>
      <c r="AK1634" t="str">
        <f>IF(ISNUMBER(FIND("arbeid",Methode_Keuze)),"",IF(ISNUMBER(FIND("arbeid",Methode_Keuze)),"",IF(Tb_Activiteiten[[#This Row],[Loonkosten]]=1,Tb_Activiteiten[[#Headers],[Loonkosten]],"")))</f>
        <v/>
      </c>
      <c r="AL1634" t="str">
        <f>IF(ISNUMBER(FIND("arbeid",Methode_Keuze)),"",IF(ISNUMBER(FIND("arbeid",Methode_Keuze)),"",IF(Tb_Activiteiten[[#This Row],[Eigen arbeid]]=1,Tb_Activiteiten[[#Headers],[Eigen arbeid]],"")))</f>
        <v/>
      </c>
      <c r="AM1634" t="str">
        <f>IF(ISNUMBER(FIND("arbeid",Methode_Keuze)),"",IF(ISNUMBER(FIND("arbeid",Methode_Keuze)),"",IF(Tb_Activiteiten[[#This Row],[Projectmedewerker]]=1,Tb_Activiteiten[[#Headers],[Projectmedewerker]],"")))</f>
        <v/>
      </c>
      <c r="AN1634" t="str">
        <f>IF(ISNUMBER(FIND("arbeid",Methode_Keuze)),"",IF(ISNUMBER(FIND("arbeid",Methode_Keuze)),"",IF(Tb_Activiteiten[[#This Row],[Landbouwer]]=1,Tb_Activiteiten[[#Headers],[Landbouwer]],"")))</f>
        <v/>
      </c>
      <c r="AO1634" t="str">
        <f>IF(ISNUMBER(FIND("arbeid",Methode_Keuze)),"",IF(ISNUMBER(FIND("arbeid",Methode_Keuze)),"",IF(Tb_Activiteiten[[#This Row],[Adviseur]]=1,Tb_Activiteiten[[#Headers],[Adviseur]],"")))</f>
        <v/>
      </c>
      <c r="AP1634" t="str">
        <f>IF(ISNUMBER(FIND("arbeid",Methode_Keuze)),"",IF(ISNUMBER(FIND("arbeid",Methode_Keuze)),"",IF(Tb_Activiteiten[[#This Row],[Projectleider/Expert]]=1,Tb_Activiteiten[[#Headers],[Projectleider/Expert]],"")))</f>
        <v/>
      </c>
      <c r="AQ1634" t="str">
        <f>IF(ISNUMBER(FIND("arbeid",Methode_Keuze)),"",IF(ISNUMBER(FIND("arbeid",Methode_Keuze)),"",IF(Tb_Activiteiten[[#This Row],[Arbeidskosten]]=1,Tb_Activiteiten[[#Headers],[Arbeidskosten]],"")))</f>
        <v/>
      </c>
      <c r="AR1634" t="str">
        <f>IF(ISNUMBER(FIND("arbeid",Methode_Keuze)),"",IF(ISNUMBER(FIND("arbeid",Methode_Keuze)),"",IF(Tb_Activiteiten[[#This Row],[Arbeidskosten op basis van IKS]]=1,Tb_Activiteiten[[#Headers],[Arbeidskosten op basis van IKS]],"")))</f>
        <v/>
      </c>
      <c r="AS1634" t="str">
        <f>IF(ISNUMBER(FIND("overige",Methode_Keuze)),"",IF(Tb_Activiteiten[[#This Row],[Kosten derden exclusief btw]]=1,Tb_Activiteiten[[#Headers],[Kosten derden exclusief btw]],""))</f>
        <v/>
      </c>
      <c r="AT1634" t="str">
        <f>IF(ISNUMBER(FIND("overige",Methode_Keuze)),"",IF(Tb_Activiteiten[[#This Row],[Niet verrekenbare btw]]=1,Tb_Activiteiten[[#Headers],[Niet verrekenbare btw]],""))</f>
        <v/>
      </c>
      <c r="AU1634" t="str">
        <f>IF(ISNUMBER(FIND("overige",Methode_Keuze)),"",IF(Tb_Activiteiten[[#This Row],[Grondkosten]]=1,Tb_Activiteiten[[#Headers],[Grondkosten]],""))</f>
        <v/>
      </c>
      <c r="AV1634" t="str">
        <f>IF(ISNUMBER(FIND("overige",Methode_Keuze)),"",IF(Tb_Activiteiten[[#This Row],[Bijdrage in natura (overige)]]=1,Tb_Activiteiten[[#Headers],[Bijdrage in natura (overige)]],""))</f>
        <v/>
      </c>
      <c r="AW1634" t="str">
        <f>IF(ISNUMBER(FIND("overige",Methode_Keuze)),"",IF(Tb_Activiteiten[[#This Row],[Bijdrage in natura (vrijwilligers)]]=1,Tb_Activiteiten[[#Headers],[Bijdrage in natura (vrijwilligers)]],""))</f>
        <v/>
      </c>
      <c r="AX1634" t="str">
        <f>IF(ISNUMBER(FIND("overige",Methode_Keuze)),"",IF(Tb_Activiteiten[[#This Row],[Afschrijvingskosten]]=1,Tb_Activiteiten[[#Headers],[Afschrijvingskosten]],""))</f>
        <v/>
      </c>
      <c r="AY1634" t="str">
        <f>IF(ISNUMBER(FIND("overige",Methode_Keuze)),"",IF(Tb_Activiteiten[[#This Row],[Vergoeding]]=1,Tb_Activiteiten[[#Headers],[Vergoeding]],""))</f>
        <v/>
      </c>
      <c r="AZ1634" t="str">
        <f>IF(ISNUMBER(FIND("arbeid",Methode_Keuze)),"",IF(Tb_Activiteiten[[#This Row],[Arbeidskosten - vast tarief (excl eigen arbeid)]]=1,Tb_Activiteiten[[#Headers],[Arbeidskosten - vast tarief (excl eigen arbeid)]],""))</f>
        <v/>
      </c>
      <c r="BA1634" t="str">
        <f>IF(ISNUMBER(FIND("overige",Methode_Keuze)),"",IF(Tb_Activiteiten[[#This Row],[Overige kosten]]=1,Tb_Activiteiten[[#Headers],[Overige kosten]],""))</f>
        <v/>
      </c>
    </row>
    <row r="1635" spans="15:53" x14ac:dyDescent="0.25">
      <c r="O1635" s="56"/>
      <c r="Q1635" t="str">
        <f>IFERROR(IF(VLOOKUP(Tb_Activiteiten[[#This Row],[Openstelling]],Tb_Openstelling[],2,0)=1,1,""),"")</f>
        <v/>
      </c>
      <c r="AJ1635" s="56"/>
      <c r="AK1635" t="str">
        <f>IF(ISNUMBER(FIND("arbeid",Methode_Keuze)),"",IF(ISNUMBER(FIND("arbeid",Methode_Keuze)),"",IF(Tb_Activiteiten[[#This Row],[Loonkosten]]=1,Tb_Activiteiten[[#Headers],[Loonkosten]],"")))</f>
        <v/>
      </c>
      <c r="AL1635" t="str">
        <f>IF(ISNUMBER(FIND("arbeid",Methode_Keuze)),"",IF(ISNUMBER(FIND("arbeid",Methode_Keuze)),"",IF(Tb_Activiteiten[[#This Row],[Eigen arbeid]]=1,Tb_Activiteiten[[#Headers],[Eigen arbeid]],"")))</f>
        <v/>
      </c>
      <c r="AM1635" t="str">
        <f>IF(ISNUMBER(FIND("arbeid",Methode_Keuze)),"",IF(ISNUMBER(FIND("arbeid",Methode_Keuze)),"",IF(Tb_Activiteiten[[#This Row],[Projectmedewerker]]=1,Tb_Activiteiten[[#Headers],[Projectmedewerker]],"")))</f>
        <v/>
      </c>
      <c r="AN1635" t="str">
        <f>IF(ISNUMBER(FIND("arbeid",Methode_Keuze)),"",IF(ISNUMBER(FIND("arbeid",Methode_Keuze)),"",IF(Tb_Activiteiten[[#This Row],[Landbouwer]]=1,Tb_Activiteiten[[#Headers],[Landbouwer]],"")))</f>
        <v/>
      </c>
      <c r="AO1635" t="str">
        <f>IF(ISNUMBER(FIND("arbeid",Methode_Keuze)),"",IF(ISNUMBER(FIND("arbeid",Methode_Keuze)),"",IF(Tb_Activiteiten[[#This Row],[Adviseur]]=1,Tb_Activiteiten[[#Headers],[Adviseur]],"")))</f>
        <v/>
      </c>
      <c r="AP1635" t="str">
        <f>IF(ISNUMBER(FIND("arbeid",Methode_Keuze)),"",IF(ISNUMBER(FIND("arbeid",Methode_Keuze)),"",IF(Tb_Activiteiten[[#This Row],[Projectleider/Expert]]=1,Tb_Activiteiten[[#Headers],[Projectleider/Expert]],"")))</f>
        <v/>
      </c>
      <c r="AQ1635" t="str">
        <f>IF(ISNUMBER(FIND("arbeid",Methode_Keuze)),"",IF(ISNUMBER(FIND("arbeid",Methode_Keuze)),"",IF(Tb_Activiteiten[[#This Row],[Arbeidskosten]]=1,Tb_Activiteiten[[#Headers],[Arbeidskosten]],"")))</f>
        <v/>
      </c>
      <c r="AR1635" t="str">
        <f>IF(ISNUMBER(FIND("arbeid",Methode_Keuze)),"",IF(ISNUMBER(FIND("arbeid",Methode_Keuze)),"",IF(Tb_Activiteiten[[#This Row],[Arbeidskosten op basis van IKS]]=1,Tb_Activiteiten[[#Headers],[Arbeidskosten op basis van IKS]],"")))</f>
        <v/>
      </c>
      <c r="AS1635" t="str">
        <f>IF(ISNUMBER(FIND("overige",Methode_Keuze)),"",IF(Tb_Activiteiten[[#This Row],[Kosten derden exclusief btw]]=1,Tb_Activiteiten[[#Headers],[Kosten derden exclusief btw]],""))</f>
        <v/>
      </c>
      <c r="AT1635" t="str">
        <f>IF(ISNUMBER(FIND("overige",Methode_Keuze)),"",IF(Tb_Activiteiten[[#This Row],[Niet verrekenbare btw]]=1,Tb_Activiteiten[[#Headers],[Niet verrekenbare btw]],""))</f>
        <v/>
      </c>
      <c r="AU1635" t="str">
        <f>IF(ISNUMBER(FIND("overige",Methode_Keuze)),"",IF(Tb_Activiteiten[[#This Row],[Grondkosten]]=1,Tb_Activiteiten[[#Headers],[Grondkosten]],""))</f>
        <v/>
      </c>
      <c r="AV1635" t="str">
        <f>IF(ISNUMBER(FIND("overige",Methode_Keuze)),"",IF(Tb_Activiteiten[[#This Row],[Bijdrage in natura (overige)]]=1,Tb_Activiteiten[[#Headers],[Bijdrage in natura (overige)]],""))</f>
        <v/>
      </c>
      <c r="AW1635" t="str">
        <f>IF(ISNUMBER(FIND("overige",Methode_Keuze)),"",IF(Tb_Activiteiten[[#This Row],[Bijdrage in natura (vrijwilligers)]]=1,Tb_Activiteiten[[#Headers],[Bijdrage in natura (vrijwilligers)]],""))</f>
        <v/>
      </c>
      <c r="AX1635" t="str">
        <f>IF(ISNUMBER(FIND("overige",Methode_Keuze)),"",IF(Tb_Activiteiten[[#This Row],[Afschrijvingskosten]]=1,Tb_Activiteiten[[#Headers],[Afschrijvingskosten]],""))</f>
        <v/>
      </c>
      <c r="AY1635" t="str">
        <f>IF(ISNUMBER(FIND("overige",Methode_Keuze)),"",IF(Tb_Activiteiten[[#This Row],[Vergoeding]]=1,Tb_Activiteiten[[#Headers],[Vergoeding]],""))</f>
        <v/>
      </c>
      <c r="AZ1635" t="str">
        <f>IF(ISNUMBER(FIND("arbeid",Methode_Keuze)),"",IF(Tb_Activiteiten[[#This Row],[Arbeidskosten - vast tarief (excl eigen arbeid)]]=1,Tb_Activiteiten[[#Headers],[Arbeidskosten - vast tarief (excl eigen arbeid)]],""))</f>
        <v/>
      </c>
      <c r="BA1635" t="str">
        <f>IF(ISNUMBER(FIND("overige",Methode_Keuze)),"",IF(Tb_Activiteiten[[#This Row],[Overige kosten]]=1,Tb_Activiteiten[[#Headers],[Overige kosten]],""))</f>
        <v/>
      </c>
    </row>
    <row r="1636" spans="15:53" x14ac:dyDescent="0.25">
      <c r="O1636" s="56"/>
      <c r="Q1636" t="str">
        <f>IFERROR(IF(VLOOKUP(Tb_Activiteiten[[#This Row],[Openstelling]],Tb_Openstelling[],2,0)=1,1,""),"")</f>
        <v/>
      </c>
      <c r="AJ1636" s="56"/>
      <c r="AK1636" t="str">
        <f>IF(ISNUMBER(FIND("arbeid",Methode_Keuze)),"",IF(ISNUMBER(FIND("arbeid",Methode_Keuze)),"",IF(Tb_Activiteiten[[#This Row],[Loonkosten]]=1,Tb_Activiteiten[[#Headers],[Loonkosten]],"")))</f>
        <v/>
      </c>
      <c r="AL1636" t="str">
        <f>IF(ISNUMBER(FIND("arbeid",Methode_Keuze)),"",IF(ISNUMBER(FIND("arbeid",Methode_Keuze)),"",IF(Tb_Activiteiten[[#This Row],[Eigen arbeid]]=1,Tb_Activiteiten[[#Headers],[Eigen arbeid]],"")))</f>
        <v/>
      </c>
      <c r="AM1636" t="str">
        <f>IF(ISNUMBER(FIND("arbeid",Methode_Keuze)),"",IF(ISNUMBER(FIND("arbeid",Methode_Keuze)),"",IF(Tb_Activiteiten[[#This Row],[Projectmedewerker]]=1,Tb_Activiteiten[[#Headers],[Projectmedewerker]],"")))</f>
        <v/>
      </c>
      <c r="AN1636" t="str">
        <f>IF(ISNUMBER(FIND("arbeid",Methode_Keuze)),"",IF(ISNUMBER(FIND("arbeid",Methode_Keuze)),"",IF(Tb_Activiteiten[[#This Row],[Landbouwer]]=1,Tb_Activiteiten[[#Headers],[Landbouwer]],"")))</f>
        <v/>
      </c>
      <c r="AO1636" t="str">
        <f>IF(ISNUMBER(FIND("arbeid",Methode_Keuze)),"",IF(ISNUMBER(FIND("arbeid",Methode_Keuze)),"",IF(Tb_Activiteiten[[#This Row],[Adviseur]]=1,Tb_Activiteiten[[#Headers],[Adviseur]],"")))</f>
        <v/>
      </c>
      <c r="AP1636" t="str">
        <f>IF(ISNUMBER(FIND("arbeid",Methode_Keuze)),"",IF(ISNUMBER(FIND("arbeid",Methode_Keuze)),"",IF(Tb_Activiteiten[[#This Row],[Projectleider/Expert]]=1,Tb_Activiteiten[[#Headers],[Projectleider/Expert]],"")))</f>
        <v/>
      </c>
      <c r="AQ1636" t="str">
        <f>IF(ISNUMBER(FIND("arbeid",Methode_Keuze)),"",IF(ISNUMBER(FIND("arbeid",Methode_Keuze)),"",IF(Tb_Activiteiten[[#This Row],[Arbeidskosten]]=1,Tb_Activiteiten[[#Headers],[Arbeidskosten]],"")))</f>
        <v/>
      </c>
      <c r="AR1636" t="str">
        <f>IF(ISNUMBER(FIND("arbeid",Methode_Keuze)),"",IF(ISNUMBER(FIND("arbeid",Methode_Keuze)),"",IF(Tb_Activiteiten[[#This Row],[Arbeidskosten op basis van IKS]]=1,Tb_Activiteiten[[#Headers],[Arbeidskosten op basis van IKS]],"")))</f>
        <v/>
      </c>
      <c r="AS1636" t="str">
        <f>IF(ISNUMBER(FIND("overige",Methode_Keuze)),"",IF(Tb_Activiteiten[[#This Row],[Kosten derden exclusief btw]]=1,Tb_Activiteiten[[#Headers],[Kosten derden exclusief btw]],""))</f>
        <v/>
      </c>
      <c r="AT1636" t="str">
        <f>IF(ISNUMBER(FIND("overige",Methode_Keuze)),"",IF(Tb_Activiteiten[[#This Row],[Niet verrekenbare btw]]=1,Tb_Activiteiten[[#Headers],[Niet verrekenbare btw]],""))</f>
        <v/>
      </c>
      <c r="AU1636" t="str">
        <f>IF(ISNUMBER(FIND("overige",Methode_Keuze)),"",IF(Tb_Activiteiten[[#This Row],[Grondkosten]]=1,Tb_Activiteiten[[#Headers],[Grondkosten]],""))</f>
        <v/>
      </c>
      <c r="AV1636" t="str">
        <f>IF(ISNUMBER(FIND("overige",Methode_Keuze)),"",IF(Tb_Activiteiten[[#This Row],[Bijdrage in natura (overige)]]=1,Tb_Activiteiten[[#Headers],[Bijdrage in natura (overige)]],""))</f>
        <v/>
      </c>
      <c r="AW1636" t="str">
        <f>IF(ISNUMBER(FIND("overige",Methode_Keuze)),"",IF(Tb_Activiteiten[[#This Row],[Bijdrage in natura (vrijwilligers)]]=1,Tb_Activiteiten[[#Headers],[Bijdrage in natura (vrijwilligers)]],""))</f>
        <v/>
      </c>
      <c r="AX1636" t="str">
        <f>IF(ISNUMBER(FIND("overige",Methode_Keuze)),"",IF(Tb_Activiteiten[[#This Row],[Afschrijvingskosten]]=1,Tb_Activiteiten[[#Headers],[Afschrijvingskosten]],""))</f>
        <v/>
      </c>
      <c r="AY1636" t="str">
        <f>IF(ISNUMBER(FIND("overige",Methode_Keuze)),"",IF(Tb_Activiteiten[[#This Row],[Vergoeding]]=1,Tb_Activiteiten[[#Headers],[Vergoeding]],""))</f>
        <v/>
      </c>
      <c r="AZ1636" t="str">
        <f>IF(ISNUMBER(FIND("arbeid",Methode_Keuze)),"",IF(Tb_Activiteiten[[#This Row],[Arbeidskosten - vast tarief (excl eigen arbeid)]]=1,Tb_Activiteiten[[#Headers],[Arbeidskosten - vast tarief (excl eigen arbeid)]],""))</f>
        <v/>
      </c>
      <c r="BA1636" t="str">
        <f>IF(ISNUMBER(FIND("overige",Methode_Keuze)),"",IF(Tb_Activiteiten[[#This Row],[Overige kosten]]=1,Tb_Activiteiten[[#Headers],[Overige kosten]],""))</f>
        <v/>
      </c>
    </row>
    <row r="1637" spans="15:53" x14ac:dyDescent="0.25">
      <c r="O1637" s="56"/>
      <c r="Q1637" t="str">
        <f>IFERROR(IF(VLOOKUP(Tb_Activiteiten[[#This Row],[Openstelling]],Tb_Openstelling[],2,0)=1,1,""),"")</f>
        <v/>
      </c>
      <c r="AJ1637" s="56"/>
      <c r="AK1637" t="str">
        <f>IF(ISNUMBER(FIND("arbeid",Methode_Keuze)),"",IF(ISNUMBER(FIND("arbeid",Methode_Keuze)),"",IF(Tb_Activiteiten[[#This Row],[Loonkosten]]=1,Tb_Activiteiten[[#Headers],[Loonkosten]],"")))</f>
        <v/>
      </c>
      <c r="AL1637" t="str">
        <f>IF(ISNUMBER(FIND("arbeid",Methode_Keuze)),"",IF(ISNUMBER(FIND("arbeid",Methode_Keuze)),"",IF(Tb_Activiteiten[[#This Row],[Eigen arbeid]]=1,Tb_Activiteiten[[#Headers],[Eigen arbeid]],"")))</f>
        <v/>
      </c>
      <c r="AM1637" t="str">
        <f>IF(ISNUMBER(FIND("arbeid",Methode_Keuze)),"",IF(ISNUMBER(FIND("arbeid",Methode_Keuze)),"",IF(Tb_Activiteiten[[#This Row],[Projectmedewerker]]=1,Tb_Activiteiten[[#Headers],[Projectmedewerker]],"")))</f>
        <v/>
      </c>
      <c r="AN1637" t="str">
        <f>IF(ISNUMBER(FIND("arbeid",Methode_Keuze)),"",IF(ISNUMBER(FIND("arbeid",Methode_Keuze)),"",IF(Tb_Activiteiten[[#This Row],[Landbouwer]]=1,Tb_Activiteiten[[#Headers],[Landbouwer]],"")))</f>
        <v/>
      </c>
      <c r="AO1637" t="str">
        <f>IF(ISNUMBER(FIND("arbeid",Methode_Keuze)),"",IF(ISNUMBER(FIND("arbeid",Methode_Keuze)),"",IF(Tb_Activiteiten[[#This Row],[Adviseur]]=1,Tb_Activiteiten[[#Headers],[Adviseur]],"")))</f>
        <v/>
      </c>
      <c r="AP1637" t="str">
        <f>IF(ISNUMBER(FIND("arbeid",Methode_Keuze)),"",IF(ISNUMBER(FIND("arbeid",Methode_Keuze)),"",IF(Tb_Activiteiten[[#This Row],[Projectleider/Expert]]=1,Tb_Activiteiten[[#Headers],[Projectleider/Expert]],"")))</f>
        <v/>
      </c>
      <c r="AQ1637" t="str">
        <f>IF(ISNUMBER(FIND("arbeid",Methode_Keuze)),"",IF(ISNUMBER(FIND("arbeid",Methode_Keuze)),"",IF(Tb_Activiteiten[[#This Row],[Arbeidskosten]]=1,Tb_Activiteiten[[#Headers],[Arbeidskosten]],"")))</f>
        <v/>
      </c>
      <c r="AR1637" t="str">
        <f>IF(ISNUMBER(FIND("arbeid",Methode_Keuze)),"",IF(ISNUMBER(FIND("arbeid",Methode_Keuze)),"",IF(Tb_Activiteiten[[#This Row],[Arbeidskosten op basis van IKS]]=1,Tb_Activiteiten[[#Headers],[Arbeidskosten op basis van IKS]],"")))</f>
        <v/>
      </c>
      <c r="AS1637" t="str">
        <f>IF(ISNUMBER(FIND("overige",Methode_Keuze)),"",IF(Tb_Activiteiten[[#This Row],[Kosten derden exclusief btw]]=1,Tb_Activiteiten[[#Headers],[Kosten derden exclusief btw]],""))</f>
        <v/>
      </c>
      <c r="AT1637" t="str">
        <f>IF(ISNUMBER(FIND("overige",Methode_Keuze)),"",IF(Tb_Activiteiten[[#This Row],[Niet verrekenbare btw]]=1,Tb_Activiteiten[[#Headers],[Niet verrekenbare btw]],""))</f>
        <v/>
      </c>
      <c r="AU1637" t="str">
        <f>IF(ISNUMBER(FIND("overige",Methode_Keuze)),"",IF(Tb_Activiteiten[[#This Row],[Grondkosten]]=1,Tb_Activiteiten[[#Headers],[Grondkosten]],""))</f>
        <v/>
      </c>
      <c r="AV1637" t="str">
        <f>IF(ISNUMBER(FIND("overige",Methode_Keuze)),"",IF(Tb_Activiteiten[[#This Row],[Bijdrage in natura (overige)]]=1,Tb_Activiteiten[[#Headers],[Bijdrage in natura (overige)]],""))</f>
        <v/>
      </c>
      <c r="AW1637" t="str">
        <f>IF(ISNUMBER(FIND("overige",Methode_Keuze)),"",IF(Tb_Activiteiten[[#This Row],[Bijdrage in natura (vrijwilligers)]]=1,Tb_Activiteiten[[#Headers],[Bijdrage in natura (vrijwilligers)]],""))</f>
        <v/>
      </c>
      <c r="AX1637" t="str">
        <f>IF(ISNUMBER(FIND("overige",Methode_Keuze)),"",IF(Tb_Activiteiten[[#This Row],[Afschrijvingskosten]]=1,Tb_Activiteiten[[#Headers],[Afschrijvingskosten]],""))</f>
        <v/>
      </c>
      <c r="AY1637" t="str">
        <f>IF(ISNUMBER(FIND("overige",Methode_Keuze)),"",IF(Tb_Activiteiten[[#This Row],[Vergoeding]]=1,Tb_Activiteiten[[#Headers],[Vergoeding]],""))</f>
        <v/>
      </c>
      <c r="AZ1637" t="str">
        <f>IF(ISNUMBER(FIND("arbeid",Methode_Keuze)),"",IF(Tb_Activiteiten[[#This Row],[Arbeidskosten - vast tarief (excl eigen arbeid)]]=1,Tb_Activiteiten[[#Headers],[Arbeidskosten - vast tarief (excl eigen arbeid)]],""))</f>
        <v/>
      </c>
      <c r="BA1637" t="str">
        <f>IF(ISNUMBER(FIND("overige",Methode_Keuze)),"",IF(Tb_Activiteiten[[#This Row],[Overige kosten]]=1,Tb_Activiteiten[[#Headers],[Overige kosten]],""))</f>
        <v/>
      </c>
    </row>
    <row r="1638" spans="15:53" x14ac:dyDescent="0.25">
      <c r="O1638" s="56"/>
      <c r="Q1638" t="str">
        <f>IFERROR(IF(VLOOKUP(Tb_Activiteiten[[#This Row],[Openstelling]],Tb_Openstelling[],2,0)=1,1,""),"")</f>
        <v/>
      </c>
      <c r="AJ1638" s="56"/>
      <c r="AK1638" t="str">
        <f>IF(ISNUMBER(FIND("arbeid",Methode_Keuze)),"",IF(ISNUMBER(FIND("arbeid",Methode_Keuze)),"",IF(Tb_Activiteiten[[#This Row],[Loonkosten]]=1,Tb_Activiteiten[[#Headers],[Loonkosten]],"")))</f>
        <v/>
      </c>
      <c r="AL1638" t="str">
        <f>IF(ISNUMBER(FIND("arbeid",Methode_Keuze)),"",IF(ISNUMBER(FIND("arbeid",Methode_Keuze)),"",IF(Tb_Activiteiten[[#This Row],[Eigen arbeid]]=1,Tb_Activiteiten[[#Headers],[Eigen arbeid]],"")))</f>
        <v/>
      </c>
      <c r="AM1638" t="str">
        <f>IF(ISNUMBER(FIND("arbeid",Methode_Keuze)),"",IF(ISNUMBER(FIND("arbeid",Methode_Keuze)),"",IF(Tb_Activiteiten[[#This Row],[Projectmedewerker]]=1,Tb_Activiteiten[[#Headers],[Projectmedewerker]],"")))</f>
        <v/>
      </c>
      <c r="AN1638" t="str">
        <f>IF(ISNUMBER(FIND("arbeid",Methode_Keuze)),"",IF(ISNUMBER(FIND("arbeid",Methode_Keuze)),"",IF(Tb_Activiteiten[[#This Row],[Landbouwer]]=1,Tb_Activiteiten[[#Headers],[Landbouwer]],"")))</f>
        <v/>
      </c>
      <c r="AO1638" t="str">
        <f>IF(ISNUMBER(FIND("arbeid",Methode_Keuze)),"",IF(ISNUMBER(FIND("arbeid",Methode_Keuze)),"",IF(Tb_Activiteiten[[#This Row],[Adviseur]]=1,Tb_Activiteiten[[#Headers],[Adviseur]],"")))</f>
        <v/>
      </c>
      <c r="AP1638" t="str">
        <f>IF(ISNUMBER(FIND("arbeid",Methode_Keuze)),"",IF(ISNUMBER(FIND("arbeid",Methode_Keuze)),"",IF(Tb_Activiteiten[[#This Row],[Projectleider/Expert]]=1,Tb_Activiteiten[[#Headers],[Projectleider/Expert]],"")))</f>
        <v/>
      </c>
      <c r="AQ1638" t="str">
        <f>IF(ISNUMBER(FIND("arbeid",Methode_Keuze)),"",IF(ISNUMBER(FIND("arbeid",Methode_Keuze)),"",IF(Tb_Activiteiten[[#This Row],[Arbeidskosten]]=1,Tb_Activiteiten[[#Headers],[Arbeidskosten]],"")))</f>
        <v/>
      </c>
      <c r="AR1638" t="str">
        <f>IF(ISNUMBER(FIND("arbeid",Methode_Keuze)),"",IF(ISNUMBER(FIND("arbeid",Methode_Keuze)),"",IF(Tb_Activiteiten[[#This Row],[Arbeidskosten op basis van IKS]]=1,Tb_Activiteiten[[#Headers],[Arbeidskosten op basis van IKS]],"")))</f>
        <v/>
      </c>
      <c r="AS1638" t="str">
        <f>IF(ISNUMBER(FIND("overige",Methode_Keuze)),"",IF(Tb_Activiteiten[[#This Row],[Kosten derden exclusief btw]]=1,Tb_Activiteiten[[#Headers],[Kosten derden exclusief btw]],""))</f>
        <v/>
      </c>
      <c r="AT1638" t="str">
        <f>IF(ISNUMBER(FIND("overige",Methode_Keuze)),"",IF(Tb_Activiteiten[[#This Row],[Niet verrekenbare btw]]=1,Tb_Activiteiten[[#Headers],[Niet verrekenbare btw]],""))</f>
        <v/>
      </c>
      <c r="AU1638" t="str">
        <f>IF(ISNUMBER(FIND("overige",Methode_Keuze)),"",IF(Tb_Activiteiten[[#This Row],[Grondkosten]]=1,Tb_Activiteiten[[#Headers],[Grondkosten]],""))</f>
        <v/>
      </c>
      <c r="AV1638" t="str">
        <f>IF(ISNUMBER(FIND("overige",Methode_Keuze)),"",IF(Tb_Activiteiten[[#This Row],[Bijdrage in natura (overige)]]=1,Tb_Activiteiten[[#Headers],[Bijdrage in natura (overige)]],""))</f>
        <v/>
      </c>
      <c r="AW1638" t="str">
        <f>IF(ISNUMBER(FIND("overige",Methode_Keuze)),"",IF(Tb_Activiteiten[[#This Row],[Bijdrage in natura (vrijwilligers)]]=1,Tb_Activiteiten[[#Headers],[Bijdrage in natura (vrijwilligers)]],""))</f>
        <v/>
      </c>
      <c r="AX1638" t="str">
        <f>IF(ISNUMBER(FIND("overige",Methode_Keuze)),"",IF(Tb_Activiteiten[[#This Row],[Afschrijvingskosten]]=1,Tb_Activiteiten[[#Headers],[Afschrijvingskosten]],""))</f>
        <v/>
      </c>
      <c r="AY1638" t="str">
        <f>IF(ISNUMBER(FIND("overige",Methode_Keuze)),"",IF(Tb_Activiteiten[[#This Row],[Vergoeding]]=1,Tb_Activiteiten[[#Headers],[Vergoeding]],""))</f>
        <v/>
      </c>
      <c r="AZ1638" t="str">
        <f>IF(ISNUMBER(FIND("arbeid",Methode_Keuze)),"",IF(Tb_Activiteiten[[#This Row],[Arbeidskosten - vast tarief (excl eigen arbeid)]]=1,Tb_Activiteiten[[#Headers],[Arbeidskosten - vast tarief (excl eigen arbeid)]],""))</f>
        <v/>
      </c>
      <c r="BA1638" t="str">
        <f>IF(ISNUMBER(FIND("overige",Methode_Keuze)),"",IF(Tb_Activiteiten[[#This Row],[Overige kosten]]=1,Tb_Activiteiten[[#Headers],[Overige kosten]],""))</f>
        <v/>
      </c>
    </row>
    <row r="1639" spans="15:53" x14ac:dyDescent="0.25">
      <c r="O1639" s="56"/>
      <c r="Q1639" t="str">
        <f>IFERROR(IF(VLOOKUP(Tb_Activiteiten[[#This Row],[Openstelling]],Tb_Openstelling[],2,0)=1,1,""),"")</f>
        <v/>
      </c>
      <c r="AJ1639" s="56"/>
      <c r="AK1639" t="str">
        <f>IF(ISNUMBER(FIND("arbeid",Methode_Keuze)),"",IF(ISNUMBER(FIND("arbeid",Methode_Keuze)),"",IF(Tb_Activiteiten[[#This Row],[Loonkosten]]=1,Tb_Activiteiten[[#Headers],[Loonkosten]],"")))</f>
        <v/>
      </c>
      <c r="AL1639" t="str">
        <f>IF(ISNUMBER(FIND("arbeid",Methode_Keuze)),"",IF(ISNUMBER(FIND("arbeid",Methode_Keuze)),"",IF(Tb_Activiteiten[[#This Row],[Eigen arbeid]]=1,Tb_Activiteiten[[#Headers],[Eigen arbeid]],"")))</f>
        <v/>
      </c>
      <c r="AM1639" t="str">
        <f>IF(ISNUMBER(FIND("arbeid",Methode_Keuze)),"",IF(ISNUMBER(FIND("arbeid",Methode_Keuze)),"",IF(Tb_Activiteiten[[#This Row],[Projectmedewerker]]=1,Tb_Activiteiten[[#Headers],[Projectmedewerker]],"")))</f>
        <v/>
      </c>
      <c r="AN1639" t="str">
        <f>IF(ISNUMBER(FIND("arbeid",Methode_Keuze)),"",IF(ISNUMBER(FIND("arbeid",Methode_Keuze)),"",IF(Tb_Activiteiten[[#This Row],[Landbouwer]]=1,Tb_Activiteiten[[#Headers],[Landbouwer]],"")))</f>
        <v/>
      </c>
      <c r="AO1639" t="str">
        <f>IF(ISNUMBER(FIND("arbeid",Methode_Keuze)),"",IF(ISNUMBER(FIND("arbeid",Methode_Keuze)),"",IF(Tb_Activiteiten[[#This Row],[Adviseur]]=1,Tb_Activiteiten[[#Headers],[Adviseur]],"")))</f>
        <v/>
      </c>
      <c r="AP1639" t="str">
        <f>IF(ISNUMBER(FIND("arbeid",Methode_Keuze)),"",IF(ISNUMBER(FIND("arbeid",Methode_Keuze)),"",IF(Tb_Activiteiten[[#This Row],[Projectleider/Expert]]=1,Tb_Activiteiten[[#Headers],[Projectleider/Expert]],"")))</f>
        <v/>
      </c>
      <c r="AQ1639" t="str">
        <f>IF(ISNUMBER(FIND("arbeid",Methode_Keuze)),"",IF(ISNUMBER(FIND("arbeid",Methode_Keuze)),"",IF(Tb_Activiteiten[[#This Row],[Arbeidskosten]]=1,Tb_Activiteiten[[#Headers],[Arbeidskosten]],"")))</f>
        <v/>
      </c>
      <c r="AR1639" t="str">
        <f>IF(ISNUMBER(FIND("arbeid",Methode_Keuze)),"",IF(ISNUMBER(FIND("arbeid",Methode_Keuze)),"",IF(Tb_Activiteiten[[#This Row],[Arbeidskosten op basis van IKS]]=1,Tb_Activiteiten[[#Headers],[Arbeidskosten op basis van IKS]],"")))</f>
        <v/>
      </c>
      <c r="AS1639" t="str">
        <f>IF(ISNUMBER(FIND("overige",Methode_Keuze)),"",IF(Tb_Activiteiten[[#This Row],[Kosten derden exclusief btw]]=1,Tb_Activiteiten[[#Headers],[Kosten derden exclusief btw]],""))</f>
        <v/>
      </c>
      <c r="AT1639" t="str">
        <f>IF(ISNUMBER(FIND("overige",Methode_Keuze)),"",IF(Tb_Activiteiten[[#This Row],[Niet verrekenbare btw]]=1,Tb_Activiteiten[[#Headers],[Niet verrekenbare btw]],""))</f>
        <v/>
      </c>
      <c r="AU1639" t="str">
        <f>IF(ISNUMBER(FIND("overige",Methode_Keuze)),"",IF(Tb_Activiteiten[[#This Row],[Grondkosten]]=1,Tb_Activiteiten[[#Headers],[Grondkosten]],""))</f>
        <v/>
      </c>
      <c r="AV1639" t="str">
        <f>IF(ISNUMBER(FIND("overige",Methode_Keuze)),"",IF(Tb_Activiteiten[[#This Row],[Bijdrage in natura (overige)]]=1,Tb_Activiteiten[[#Headers],[Bijdrage in natura (overige)]],""))</f>
        <v/>
      </c>
      <c r="AW1639" t="str">
        <f>IF(ISNUMBER(FIND("overige",Methode_Keuze)),"",IF(Tb_Activiteiten[[#This Row],[Bijdrage in natura (vrijwilligers)]]=1,Tb_Activiteiten[[#Headers],[Bijdrage in natura (vrijwilligers)]],""))</f>
        <v/>
      </c>
      <c r="AX1639" t="str">
        <f>IF(ISNUMBER(FIND("overige",Methode_Keuze)),"",IF(Tb_Activiteiten[[#This Row],[Afschrijvingskosten]]=1,Tb_Activiteiten[[#Headers],[Afschrijvingskosten]],""))</f>
        <v/>
      </c>
      <c r="AY1639" t="str">
        <f>IF(ISNUMBER(FIND("overige",Methode_Keuze)),"",IF(Tb_Activiteiten[[#This Row],[Vergoeding]]=1,Tb_Activiteiten[[#Headers],[Vergoeding]],""))</f>
        <v/>
      </c>
      <c r="AZ1639" t="str">
        <f>IF(ISNUMBER(FIND("arbeid",Methode_Keuze)),"",IF(Tb_Activiteiten[[#This Row],[Arbeidskosten - vast tarief (excl eigen arbeid)]]=1,Tb_Activiteiten[[#Headers],[Arbeidskosten - vast tarief (excl eigen arbeid)]],""))</f>
        <v/>
      </c>
      <c r="BA1639" t="str">
        <f>IF(ISNUMBER(FIND("overige",Methode_Keuze)),"",IF(Tb_Activiteiten[[#This Row],[Overige kosten]]=1,Tb_Activiteiten[[#Headers],[Overige kosten]],""))</f>
        <v/>
      </c>
    </row>
    <row r="1640" spans="15:53" x14ac:dyDescent="0.25">
      <c r="O1640" s="56"/>
      <c r="Q1640" t="str">
        <f>IFERROR(IF(VLOOKUP(Tb_Activiteiten[[#This Row],[Openstelling]],Tb_Openstelling[],2,0)=1,1,""),"")</f>
        <v/>
      </c>
      <c r="AJ1640" s="56"/>
      <c r="AK1640" t="str">
        <f>IF(ISNUMBER(FIND("arbeid",Methode_Keuze)),"",IF(ISNUMBER(FIND("arbeid",Methode_Keuze)),"",IF(Tb_Activiteiten[[#This Row],[Loonkosten]]=1,Tb_Activiteiten[[#Headers],[Loonkosten]],"")))</f>
        <v/>
      </c>
      <c r="AL1640" t="str">
        <f>IF(ISNUMBER(FIND("arbeid",Methode_Keuze)),"",IF(ISNUMBER(FIND("arbeid",Methode_Keuze)),"",IF(Tb_Activiteiten[[#This Row],[Eigen arbeid]]=1,Tb_Activiteiten[[#Headers],[Eigen arbeid]],"")))</f>
        <v/>
      </c>
      <c r="AM1640" t="str">
        <f>IF(ISNUMBER(FIND("arbeid",Methode_Keuze)),"",IF(ISNUMBER(FIND("arbeid",Methode_Keuze)),"",IF(Tb_Activiteiten[[#This Row],[Projectmedewerker]]=1,Tb_Activiteiten[[#Headers],[Projectmedewerker]],"")))</f>
        <v/>
      </c>
      <c r="AN1640" t="str">
        <f>IF(ISNUMBER(FIND("arbeid",Methode_Keuze)),"",IF(ISNUMBER(FIND("arbeid",Methode_Keuze)),"",IF(Tb_Activiteiten[[#This Row],[Landbouwer]]=1,Tb_Activiteiten[[#Headers],[Landbouwer]],"")))</f>
        <v/>
      </c>
      <c r="AO1640" t="str">
        <f>IF(ISNUMBER(FIND("arbeid",Methode_Keuze)),"",IF(ISNUMBER(FIND("arbeid",Methode_Keuze)),"",IF(Tb_Activiteiten[[#This Row],[Adviseur]]=1,Tb_Activiteiten[[#Headers],[Adviseur]],"")))</f>
        <v/>
      </c>
      <c r="AP1640" t="str">
        <f>IF(ISNUMBER(FIND("arbeid",Methode_Keuze)),"",IF(ISNUMBER(FIND("arbeid",Methode_Keuze)),"",IF(Tb_Activiteiten[[#This Row],[Projectleider/Expert]]=1,Tb_Activiteiten[[#Headers],[Projectleider/Expert]],"")))</f>
        <v/>
      </c>
      <c r="AQ1640" t="str">
        <f>IF(ISNUMBER(FIND("arbeid",Methode_Keuze)),"",IF(ISNUMBER(FIND("arbeid",Methode_Keuze)),"",IF(Tb_Activiteiten[[#This Row],[Arbeidskosten]]=1,Tb_Activiteiten[[#Headers],[Arbeidskosten]],"")))</f>
        <v/>
      </c>
      <c r="AR1640" t="str">
        <f>IF(ISNUMBER(FIND("arbeid",Methode_Keuze)),"",IF(ISNUMBER(FIND("arbeid",Methode_Keuze)),"",IF(Tb_Activiteiten[[#This Row],[Arbeidskosten op basis van IKS]]=1,Tb_Activiteiten[[#Headers],[Arbeidskosten op basis van IKS]],"")))</f>
        <v/>
      </c>
      <c r="AS1640" t="str">
        <f>IF(ISNUMBER(FIND("overige",Methode_Keuze)),"",IF(Tb_Activiteiten[[#This Row],[Kosten derden exclusief btw]]=1,Tb_Activiteiten[[#Headers],[Kosten derden exclusief btw]],""))</f>
        <v/>
      </c>
      <c r="AT1640" t="str">
        <f>IF(ISNUMBER(FIND("overige",Methode_Keuze)),"",IF(Tb_Activiteiten[[#This Row],[Niet verrekenbare btw]]=1,Tb_Activiteiten[[#Headers],[Niet verrekenbare btw]],""))</f>
        <v/>
      </c>
      <c r="AU1640" t="str">
        <f>IF(ISNUMBER(FIND("overige",Methode_Keuze)),"",IF(Tb_Activiteiten[[#This Row],[Grondkosten]]=1,Tb_Activiteiten[[#Headers],[Grondkosten]],""))</f>
        <v/>
      </c>
      <c r="AV1640" t="str">
        <f>IF(ISNUMBER(FIND("overige",Methode_Keuze)),"",IF(Tb_Activiteiten[[#This Row],[Bijdrage in natura (overige)]]=1,Tb_Activiteiten[[#Headers],[Bijdrage in natura (overige)]],""))</f>
        <v/>
      </c>
      <c r="AW1640" t="str">
        <f>IF(ISNUMBER(FIND("overige",Methode_Keuze)),"",IF(Tb_Activiteiten[[#This Row],[Bijdrage in natura (vrijwilligers)]]=1,Tb_Activiteiten[[#Headers],[Bijdrage in natura (vrijwilligers)]],""))</f>
        <v/>
      </c>
      <c r="AX1640" t="str">
        <f>IF(ISNUMBER(FIND("overige",Methode_Keuze)),"",IF(Tb_Activiteiten[[#This Row],[Afschrijvingskosten]]=1,Tb_Activiteiten[[#Headers],[Afschrijvingskosten]],""))</f>
        <v/>
      </c>
      <c r="AY1640" t="str">
        <f>IF(ISNUMBER(FIND("overige",Methode_Keuze)),"",IF(Tb_Activiteiten[[#This Row],[Vergoeding]]=1,Tb_Activiteiten[[#Headers],[Vergoeding]],""))</f>
        <v/>
      </c>
      <c r="AZ1640" t="str">
        <f>IF(ISNUMBER(FIND("arbeid",Methode_Keuze)),"",IF(Tb_Activiteiten[[#This Row],[Arbeidskosten - vast tarief (excl eigen arbeid)]]=1,Tb_Activiteiten[[#Headers],[Arbeidskosten - vast tarief (excl eigen arbeid)]],""))</f>
        <v/>
      </c>
      <c r="BA1640" t="str">
        <f>IF(ISNUMBER(FIND("overige",Methode_Keuze)),"",IF(Tb_Activiteiten[[#This Row],[Overige kosten]]=1,Tb_Activiteiten[[#Headers],[Overige kosten]],""))</f>
        <v/>
      </c>
    </row>
    <row r="1641" spans="15:53" x14ac:dyDescent="0.25">
      <c r="O1641" s="56"/>
      <c r="Q1641" t="str">
        <f>IFERROR(IF(VLOOKUP(Tb_Activiteiten[[#This Row],[Openstelling]],Tb_Openstelling[],2,0)=1,1,""),"")</f>
        <v/>
      </c>
      <c r="AJ1641" s="56"/>
      <c r="AK1641" t="str">
        <f>IF(ISNUMBER(FIND("arbeid",Methode_Keuze)),"",IF(ISNUMBER(FIND("arbeid",Methode_Keuze)),"",IF(Tb_Activiteiten[[#This Row],[Loonkosten]]=1,Tb_Activiteiten[[#Headers],[Loonkosten]],"")))</f>
        <v/>
      </c>
      <c r="AL1641" t="str">
        <f>IF(ISNUMBER(FIND("arbeid",Methode_Keuze)),"",IF(ISNUMBER(FIND("arbeid",Methode_Keuze)),"",IF(Tb_Activiteiten[[#This Row],[Eigen arbeid]]=1,Tb_Activiteiten[[#Headers],[Eigen arbeid]],"")))</f>
        <v/>
      </c>
      <c r="AM1641" t="str">
        <f>IF(ISNUMBER(FIND("arbeid",Methode_Keuze)),"",IF(ISNUMBER(FIND("arbeid",Methode_Keuze)),"",IF(Tb_Activiteiten[[#This Row],[Projectmedewerker]]=1,Tb_Activiteiten[[#Headers],[Projectmedewerker]],"")))</f>
        <v/>
      </c>
      <c r="AN1641" t="str">
        <f>IF(ISNUMBER(FIND("arbeid",Methode_Keuze)),"",IF(ISNUMBER(FIND("arbeid",Methode_Keuze)),"",IF(Tb_Activiteiten[[#This Row],[Landbouwer]]=1,Tb_Activiteiten[[#Headers],[Landbouwer]],"")))</f>
        <v/>
      </c>
      <c r="AO1641" t="str">
        <f>IF(ISNUMBER(FIND("arbeid",Methode_Keuze)),"",IF(ISNUMBER(FIND("arbeid",Methode_Keuze)),"",IF(Tb_Activiteiten[[#This Row],[Adviseur]]=1,Tb_Activiteiten[[#Headers],[Adviseur]],"")))</f>
        <v/>
      </c>
      <c r="AP1641" t="str">
        <f>IF(ISNUMBER(FIND("arbeid",Methode_Keuze)),"",IF(ISNUMBER(FIND("arbeid",Methode_Keuze)),"",IF(Tb_Activiteiten[[#This Row],[Projectleider/Expert]]=1,Tb_Activiteiten[[#Headers],[Projectleider/Expert]],"")))</f>
        <v/>
      </c>
      <c r="AQ1641" t="str">
        <f>IF(ISNUMBER(FIND("arbeid",Methode_Keuze)),"",IF(ISNUMBER(FIND("arbeid",Methode_Keuze)),"",IF(Tb_Activiteiten[[#This Row],[Arbeidskosten]]=1,Tb_Activiteiten[[#Headers],[Arbeidskosten]],"")))</f>
        <v/>
      </c>
      <c r="AR1641" t="str">
        <f>IF(ISNUMBER(FIND("arbeid",Methode_Keuze)),"",IF(ISNUMBER(FIND("arbeid",Methode_Keuze)),"",IF(Tb_Activiteiten[[#This Row],[Arbeidskosten op basis van IKS]]=1,Tb_Activiteiten[[#Headers],[Arbeidskosten op basis van IKS]],"")))</f>
        <v/>
      </c>
      <c r="AS1641" t="str">
        <f>IF(ISNUMBER(FIND("overige",Methode_Keuze)),"",IF(Tb_Activiteiten[[#This Row],[Kosten derden exclusief btw]]=1,Tb_Activiteiten[[#Headers],[Kosten derden exclusief btw]],""))</f>
        <v/>
      </c>
      <c r="AT1641" t="str">
        <f>IF(ISNUMBER(FIND("overige",Methode_Keuze)),"",IF(Tb_Activiteiten[[#This Row],[Niet verrekenbare btw]]=1,Tb_Activiteiten[[#Headers],[Niet verrekenbare btw]],""))</f>
        <v/>
      </c>
      <c r="AU1641" t="str">
        <f>IF(ISNUMBER(FIND("overige",Methode_Keuze)),"",IF(Tb_Activiteiten[[#This Row],[Grondkosten]]=1,Tb_Activiteiten[[#Headers],[Grondkosten]],""))</f>
        <v/>
      </c>
      <c r="AV1641" t="str">
        <f>IF(ISNUMBER(FIND("overige",Methode_Keuze)),"",IF(Tb_Activiteiten[[#This Row],[Bijdrage in natura (overige)]]=1,Tb_Activiteiten[[#Headers],[Bijdrage in natura (overige)]],""))</f>
        <v/>
      </c>
      <c r="AW1641" t="str">
        <f>IF(ISNUMBER(FIND("overige",Methode_Keuze)),"",IF(Tb_Activiteiten[[#This Row],[Bijdrage in natura (vrijwilligers)]]=1,Tb_Activiteiten[[#Headers],[Bijdrage in natura (vrijwilligers)]],""))</f>
        <v/>
      </c>
      <c r="AX1641" t="str">
        <f>IF(ISNUMBER(FIND("overige",Methode_Keuze)),"",IF(Tb_Activiteiten[[#This Row],[Afschrijvingskosten]]=1,Tb_Activiteiten[[#Headers],[Afschrijvingskosten]],""))</f>
        <v/>
      </c>
      <c r="AY1641" t="str">
        <f>IF(ISNUMBER(FIND("overige",Methode_Keuze)),"",IF(Tb_Activiteiten[[#This Row],[Vergoeding]]=1,Tb_Activiteiten[[#Headers],[Vergoeding]],""))</f>
        <v/>
      </c>
      <c r="AZ1641" t="str">
        <f>IF(ISNUMBER(FIND("arbeid",Methode_Keuze)),"",IF(Tb_Activiteiten[[#This Row],[Arbeidskosten - vast tarief (excl eigen arbeid)]]=1,Tb_Activiteiten[[#Headers],[Arbeidskosten - vast tarief (excl eigen arbeid)]],""))</f>
        <v/>
      </c>
      <c r="BA1641" t="str">
        <f>IF(ISNUMBER(FIND("overige",Methode_Keuze)),"",IF(Tb_Activiteiten[[#This Row],[Overige kosten]]=1,Tb_Activiteiten[[#Headers],[Overige kosten]],""))</f>
        <v/>
      </c>
    </row>
    <row r="1642" spans="15:53" x14ac:dyDescent="0.25">
      <c r="O1642" s="56"/>
      <c r="Q1642" t="str">
        <f>IFERROR(IF(VLOOKUP(Tb_Activiteiten[[#This Row],[Openstelling]],Tb_Openstelling[],2,0)=1,1,""),"")</f>
        <v/>
      </c>
      <c r="AJ1642" s="56"/>
      <c r="AK1642" t="str">
        <f>IF(ISNUMBER(FIND("arbeid",Methode_Keuze)),"",IF(ISNUMBER(FIND("arbeid",Methode_Keuze)),"",IF(Tb_Activiteiten[[#This Row],[Loonkosten]]=1,Tb_Activiteiten[[#Headers],[Loonkosten]],"")))</f>
        <v/>
      </c>
      <c r="AL1642" t="str">
        <f>IF(ISNUMBER(FIND("arbeid",Methode_Keuze)),"",IF(ISNUMBER(FIND("arbeid",Methode_Keuze)),"",IF(Tb_Activiteiten[[#This Row],[Eigen arbeid]]=1,Tb_Activiteiten[[#Headers],[Eigen arbeid]],"")))</f>
        <v/>
      </c>
      <c r="AM1642" t="str">
        <f>IF(ISNUMBER(FIND("arbeid",Methode_Keuze)),"",IF(ISNUMBER(FIND("arbeid",Methode_Keuze)),"",IF(Tb_Activiteiten[[#This Row],[Projectmedewerker]]=1,Tb_Activiteiten[[#Headers],[Projectmedewerker]],"")))</f>
        <v/>
      </c>
      <c r="AN1642" t="str">
        <f>IF(ISNUMBER(FIND("arbeid",Methode_Keuze)),"",IF(ISNUMBER(FIND("arbeid",Methode_Keuze)),"",IF(Tb_Activiteiten[[#This Row],[Landbouwer]]=1,Tb_Activiteiten[[#Headers],[Landbouwer]],"")))</f>
        <v/>
      </c>
      <c r="AO1642" t="str">
        <f>IF(ISNUMBER(FIND("arbeid",Methode_Keuze)),"",IF(ISNUMBER(FIND("arbeid",Methode_Keuze)),"",IF(Tb_Activiteiten[[#This Row],[Adviseur]]=1,Tb_Activiteiten[[#Headers],[Adviseur]],"")))</f>
        <v/>
      </c>
      <c r="AP1642" t="str">
        <f>IF(ISNUMBER(FIND("arbeid",Methode_Keuze)),"",IF(ISNUMBER(FIND("arbeid",Methode_Keuze)),"",IF(Tb_Activiteiten[[#This Row],[Projectleider/Expert]]=1,Tb_Activiteiten[[#Headers],[Projectleider/Expert]],"")))</f>
        <v/>
      </c>
      <c r="AQ1642" t="str">
        <f>IF(ISNUMBER(FIND("arbeid",Methode_Keuze)),"",IF(ISNUMBER(FIND("arbeid",Methode_Keuze)),"",IF(Tb_Activiteiten[[#This Row],[Arbeidskosten]]=1,Tb_Activiteiten[[#Headers],[Arbeidskosten]],"")))</f>
        <v/>
      </c>
      <c r="AR1642" t="str">
        <f>IF(ISNUMBER(FIND("arbeid",Methode_Keuze)),"",IF(ISNUMBER(FIND("arbeid",Methode_Keuze)),"",IF(Tb_Activiteiten[[#This Row],[Arbeidskosten op basis van IKS]]=1,Tb_Activiteiten[[#Headers],[Arbeidskosten op basis van IKS]],"")))</f>
        <v/>
      </c>
      <c r="AS1642" t="str">
        <f>IF(ISNUMBER(FIND("overige",Methode_Keuze)),"",IF(Tb_Activiteiten[[#This Row],[Kosten derden exclusief btw]]=1,Tb_Activiteiten[[#Headers],[Kosten derden exclusief btw]],""))</f>
        <v/>
      </c>
      <c r="AT1642" t="str">
        <f>IF(ISNUMBER(FIND("overige",Methode_Keuze)),"",IF(Tb_Activiteiten[[#This Row],[Niet verrekenbare btw]]=1,Tb_Activiteiten[[#Headers],[Niet verrekenbare btw]],""))</f>
        <v/>
      </c>
      <c r="AU1642" t="str">
        <f>IF(ISNUMBER(FIND("overige",Methode_Keuze)),"",IF(Tb_Activiteiten[[#This Row],[Grondkosten]]=1,Tb_Activiteiten[[#Headers],[Grondkosten]],""))</f>
        <v/>
      </c>
      <c r="AV1642" t="str">
        <f>IF(ISNUMBER(FIND("overige",Methode_Keuze)),"",IF(Tb_Activiteiten[[#This Row],[Bijdrage in natura (overige)]]=1,Tb_Activiteiten[[#Headers],[Bijdrage in natura (overige)]],""))</f>
        <v/>
      </c>
      <c r="AW1642" t="str">
        <f>IF(ISNUMBER(FIND("overige",Methode_Keuze)),"",IF(Tb_Activiteiten[[#This Row],[Bijdrage in natura (vrijwilligers)]]=1,Tb_Activiteiten[[#Headers],[Bijdrage in natura (vrijwilligers)]],""))</f>
        <v/>
      </c>
      <c r="AX1642" t="str">
        <f>IF(ISNUMBER(FIND("overige",Methode_Keuze)),"",IF(Tb_Activiteiten[[#This Row],[Afschrijvingskosten]]=1,Tb_Activiteiten[[#Headers],[Afschrijvingskosten]],""))</f>
        <v/>
      </c>
      <c r="AY1642" t="str">
        <f>IF(ISNUMBER(FIND("overige",Methode_Keuze)),"",IF(Tb_Activiteiten[[#This Row],[Vergoeding]]=1,Tb_Activiteiten[[#Headers],[Vergoeding]],""))</f>
        <v/>
      </c>
      <c r="AZ1642" t="str">
        <f>IF(ISNUMBER(FIND("arbeid",Methode_Keuze)),"",IF(Tb_Activiteiten[[#This Row],[Arbeidskosten - vast tarief (excl eigen arbeid)]]=1,Tb_Activiteiten[[#Headers],[Arbeidskosten - vast tarief (excl eigen arbeid)]],""))</f>
        <v/>
      </c>
      <c r="BA1642" t="str">
        <f>IF(ISNUMBER(FIND("overige",Methode_Keuze)),"",IF(Tb_Activiteiten[[#This Row],[Overige kosten]]=1,Tb_Activiteiten[[#Headers],[Overige kosten]],""))</f>
        <v/>
      </c>
    </row>
    <row r="1643" spans="15:53" x14ac:dyDescent="0.25">
      <c r="O1643" s="56"/>
      <c r="Q1643" t="str">
        <f>IFERROR(IF(VLOOKUP(Tb_Activiteiten[[#This Row],[Openstelling]],Tb_Openstelling[],2,0)=1,1,""),"")</f>
        <v/>
      </c>
      <c r="AJ1643" s="56"/>
      <c r="AK1643" t="str">
        <f>IF(ISNUMBER(FIND("arbeid",Methode_Keuze)),"",IF(ISNUMBER(FIND("arbeid",Methode_Keuze)),"",IF(Tb_Activiteiten[[#This Row],[Loonkosten]]=1,Tb_Activiteiten[[#Headers],[Loonkosten]],"")))</f>
        <v/>
      </c>
      <c r="AL1643" t="str">
        <f>IF(ISNUMBER(FIND("arbeid",Methode_Keuze)),"",IF(ISNUMBER(FIND("arbeid",Methode_Keuze)),"",IF(Tb_Activiteiten[[#This Row],[Eigen arbeid]]=1,Tb_Activiteiten[[#Headers],[Eigen arbeid]],"")))</f>
        <v/>
      </c>
      <c r="AM1643" t="str">
        <f>IF(ISNUMBER(FIND("arbeid",Methode_Keuze)),"",IF(ISNUMBER(FIND("arbeid",Methode_Keuze)),"",IF(Tb_Activiteiten[[#This Row],[Projectmedewerker]]=1,Tb_Activiteiten[[#Headers],[Projectmedewerker]],"")))</f>
        <v/>
      </c>
      <c r="AN1643" t="str">
        <f>IF(ISNUMBER(FIND("arbeid",Methode_Keuze)),"",IF(ISNUMBER(FIND("arbeid",Methode_Keuze)),"",IF(Tb_Activiteiten[[#This Row],[Landbouwer]]=1,Tb_Activiteiten[[#Headers],[Landbouwer]],"")))</f>
        <v/>
      </c>
      <c r="AO1643" t="str">
        <f>IF(ISNUMBER(FIND("arbeid",Methode_Keuze)),"",IF(ISNUMBER(FIND("arbeid",Methode_Keuze)),"",IF(Tb_Activiteiten[[#This Row],[Adviseur]]=1,Tb_Activiteiten[[#Headers],[Adviseur]],"")))</f>
        <v/>
      </c>
      <c r="AP1643" t="str">
        <f>IF(ISNUMBER(FIND("arbeid",Methode_Keuze)),"",IF(ISNUMBER(FIND("arbeid",Methode_Keuze)),"",IF(Tb_Activiteiten[[#This Row],[Projectleider/Expert]]=1,Tb_Activiteiten[[#Headers],[Projectleider/Expert]],"")))</f>
        <v/>
      </c>
      <c r="AQ1643" t="str">
        <f>IF(ISNUMBER(FIND("arbeid",Methode_Keuze)),"",IF(ISNUMBER(FIND("arbeid",Methode_Keuze)),"",IF(Tb_Activiteiten[[#This Row],[Arbeidskosten]]=1,Tb_Activiteiten[[#Headers],[Arbeidskosten]],"")))</f>
        <v/>
      </c>
      <c r="AR1643" t="str">
        <f>IF(ISNUMBER(FIND("arbeid",Methode_Keuze)),"",IF(ISNUMBER(FIND("arbeid",Methode_Keuze)),"",IF(Tb_Activiteiten[[#This Row],[Arbeidskosten op basis van IKS]]=1,Tb_Activiteiten[[#Headers],[Arbeidskosten op basis van IKS]],"")))</f>
        <v/>
      </c>
      <c r="AS1643" t="str">
        <f>IF(ISNUMBER(FIND("overige",Methode_Keuze)),"",IF(Tb_Activiteiten[[#This Row],[Kosten derden exclusief btw]]=1,Tb_Activiteiten[[#Headers],[Kosten derden exclusief btw]],""))</f>
        <v/>
      </c>
      <c r="AT1643" t="str">
        <f>IF(ISNUMBER(FIND("overige",Methode_Keuze)),"",IF(Tb_Activiteiten[[#This Row],[Niet verrekenbare btw]]=1,Tb_Activiteiten[[#Headers],[Niet verrekenbare btw]],""))</f>
        <v/>
      </c>
      <c r="AU1643" t="str">
        <f>IF(ISNUMBER(FIND("overige",Methode_Keuze)),"",IF(Tb_Activiteiten[[#This Row],[Grondkosten]]=1,Tb_Activiteiten[[#Headers],[Grondkosten]],""))</f>
        <v/>
      </c>
      <c r="AV1643" t="str">
        <f>IF(ISNUMBER(FIND("overige",Methode_Keuze)),"",IF(Tb_Activiteiten[[#This Row],[Bijdrage in natura (overige)]]=1,Tb_Activiteiten[[#Headers],[Bijdrage in natura (overige)]],""))</f>
        <v/>
      </c>
      <c r="AW1643" t="str">
        <f>IF(ISNUMBER(FIND("overige",Methode_Keuze)),"",IF(Tb_Activiteiten[[#This Row],[Bijdrage in natura (vrijwilligers)]]=1,Tb_Activiteiten[[#Headers],[Bijdrage in natura (vrijwilligers)]],""))</f>
        <v/>
      </c>
      <c r="AX1643" t="str">
        <f>IF(ISNUMBER(FIND("overige",Methode_Keuze)),"",IF(Tb_Activiteiten[[#This Row],[Afschrijvingskosten]]=1,Tb_Activiteiten[[#Headers],[Afschrijvingskosten]],""))</f>
        <v/>
      </c>
      <c r="AY1643" t="str">
        <f>IF(ISNUMBER(FIND("overige",Methode_Keuze)),"",IF(Tb_Activiteiten[[#This Row],[Vergoeding]]=1,Tb_Activiteiten[[#Headers],[Vergoeding]],""))</f>
        <v/>
      </c>
      <c r="AZ1643" t="str">
        <f>IF(ISNUMBER(FIND("arbeid",Methode_Keuze)),"",IF(Tb_Activiteiten[[#This Row],[Arbeidskosten - vast tarief (excl eigen arbeid)]]=1,Tb_Activiteiten[[#Headers],[Arbeidskosten - vast tarief (excl eigen arbeid)]],""))</f>
        <v/>
      </c>
      <c r="BA1643" t="str">
        <f>IF(ISNUMBER(FIND("overige",Methode_Keuze)),"",IF(Tb_Activiteiten[[#This Row],[Overige kosten]]=1,Tb_Activiteiten[[#Headers],[Overige kosten]],""))</f>
        <v/>
      </c>
    </row>
    <row r="1644" spans="15:53" x14ac:dyDescent="0.25">
      <c r="O1644" s="56"/>
      <c r="Q1644" t="str">
        <f>IFERROR(IF(VLOOKUP(Tb_Activiteiten[[#This Row],[Openstelling]],Tb_Openstelling[],2,0)=1,1,""),"")</f>
        <v/>
      </c>
      <c r="AJ1644" s="56"/>
      <c r="AK1644" t="str">
        <f>IF(ISNUMBER(FIND("arbeid",Methode_Keuze)),"",IF(ISNUMBER(FIND("arbeid",Methode_Keuze)),"",IF(Tb_Activiteiten[[#This Row],[Loonkosten]]=1,Tb_Activiteiten[[#Headers],[Loonkosten]],"")))</f>
        <v/>
      </c>
      <c r="AL1644" t="str">
        <f>IF(ISNUMBER(FIND("arbeid",Methode_Keuze)),"",IF(ISNUMBER(FIND("arbeid",Methode_Keuze)),"",IF(Tb_Activiteiten[[#This Row],[Eigen arbeid]]=1,Tb_Activiteiten[[#Headers],[Eigen arbeid]],"")))</f>
        <v/>
      </c>
      <c r="AM1644" t="str">
        <f>IF(ISNUMBER(FIND("arbeid",Methode_Keuze)),"",IF(ISNUMBER(FIND("arbeid",Methode_Keuze)),"",IF(Tb_Activiteiten[[#This Row],[Projectmedewerker]]=1,Tb_Activiteiten[[#Headers],[Projectmedewerker]],"")))</f>
        <v/>
      </c>
      <c r="AN1644" t="str">
        <f>IF(ISNUMBER(FIND("arbeid",Methode_Keuze)),"",IF(ISNUMBER(FIND("arbeid",Methode_Keuze)),"",IF(Tb_Activiteiten[[#This Row],[Landbouwer]]=1,Tb_Activiteiten[[#Headers],[Landbouwer]],"")))</f>
        <v/>
      </c>
      <c r="AO1644" t="str">
        <f>IF(ISNUMBER(FIND("arbeid",Methode_Keuze)),"",IF(ISNUMBER(FIND("arbeid",Methode_Keuze)),"",IF(Tb_Activiteiten[[#This Row],[Adviseur]]=1,Tb_Activiteiten[[#Headers],[Adviseur]],"")))</f>
        <v/>
      </c>
      <c r="AP1644" t="str">
        <f>IF(ISNUMBER(FIND("arbeid",Methode_Keuze)),"",IF(ISNUMBER(FIND("arbeid",Methode_Keuze)),"",IF(Tb_Activiteiten[[#This Row],[Projectleider/Expert]]=1,Tb_Activiteiten[[#Headers],[Projectleider/Expert]],"")))</f>
        <v/>
      </c>
      <c r="AQ1644" t="str">
        <f>IF(ISNUMBER(FIND("arbeid",Methode_Keuze)),"",IF(ISNUMBER(FIND("arbeid",Methode_Keuze)),"",IF(Tb_Activiteiten[[#This Row],[Arbeidskosten]]=1,Tb_Activiteiten[[#Headers],[Arbeidskosten]],"")))</f>
        <v/>
      </c>
      <c r="AR1644" t="str">
        <f>IF(ISNUMBER(FIND("arbeid",Methode_Keuze)),"",IF(ISNUMBER(FIND("arbeid",Methode_Keuze)),"",IF(Tb_Activiteiten[[#This Row],[Arbeidskosten op basis van IKS]]=1,Tb_Activiteiten[[#Headers],[Arbeidskosten op basis van IKS]],"")))</f>
        <v/>
      </c>
      <c r="AS1644" t="str">
        <f>IF(ISNUMBER(FIND("overige",Methode_Keuze)),"",IF(Tb_Activiteiten[[#This Row],[Kosten derden exclusief btw]]=1,Tb_Activiteiten[[#Headers],[Kosten derden exclusief btw]],""))</f>
        <v/>
      </c>
      <c r="AT1644" t="str">
        <f>IF(ISNUMBER(FIND("overige",Methode_Keuze)),"",IF(Tb_Activiteiten[[#This Row],[Niet verrekenbare btw]]=1,Tb_Activiteiten[[#Headers],[Niet verrekenbare btw]],""))</f>
        <v/>
      </c>
      <c r="AU1644" t="str">
        <f>IF(ISNUMBER(FIND("overige",Methode_Keuze)),"",IF(Tb_Activiteiten[[#This Row],[Grondkosten]]=1,Tb_Activiteiten[[#Headers],[Grondkosten]],""))</f>
        <v/>
      </c>
      <c r="AV1644" t="str">
        <f>IF(ISNUMBER(FIND("overige",Methode_Keuze)),"",IF(Tb_Activiteiten[[#This Row],[Bijdrage in natura (overige)]]=1,Tb_Activiteiten[[#Headers],[Bijdrage in natura (overige)]],""))</f>
        <v/>
      </c>
      <c r="AW1644" t="str">
        <f>IF(ISNUMBER(FIND("overige",Methode_Keuze)),"",IF(Tb_Activiteiten[[#This Row],[Bijdrage in natura (vrijwilligers)]]=1,Tb_Activiteiten[[#Headers],[Bijdrage in natura (vrijwilligers)]],""))</f>
        <v/>
      </c>
      <c r="AX1644" t="str">
        <f>IF(ISNUMBER(FIND("overige",Methode_Keuze)),"",IF(Tb_Activiteiten[[#This Row],[Afschrijvingskosten]]=1,Tb_Activiteiten[[#Headers],[Afschrijvingskosten]],""))</f>
        <v/>
      </c>
      <c r="AY1644" t="str">
        <f>IF(ISNUMBER(FIND("overige",Methode_Keuze)),"",IF(Tb_Activiteiten[[#This Row],[Vergoeding]]=1,Tb_Activiteiten[[#Headers],[Vergoeding]],""))</f>
        <v/>
      </c>
      <c r="AZ1644" t="str">
        <f>IF(ISNUMBER(FIND("arbeid",Methode_Keuze)),"",IF(Tb_Activiteiten[[#This Row],[Arbeidskosten - vast tarief (excl eigen arbeid)]]=1,Tb_Activiteiten[[#Headers],[Arbeidskosten - vast tarief (excl eigen arbeid)]],""))</f>
        <v/>
      </c>
      <c r="BA1644" t="str">
        <f>IF(ISNUMBER(FIND("overige",Methode_Keuze)),"",IF(Tb_Activiteiten[[#This Row],[Overige kosten]]=1,Tb_Activiteiten[[#Headers],[Overige kosten]],""))</f>
        <v/>
      </c>
    </row>
    <row r="1645" spans="15:53" x14ac:dyDescent="0.25">
      <c r="O1645" s="56"/>
      <c r="Q1645" t="str">
        <f>IFERROR(IF(VLOOKUP(Tb_Activiteiten[[#This Row],[Openstelling]],Tb_Openstelling[],2,0)=1,1,""),"")</f>
        <v/>
      </c>
      <c r="AJ1645" s="56"/>
      <c r="AK1645" t="str">
        <f>IF(ISNUMBER(FIND("arbeid",Methode_Keuze)),"",IF(ISNUMBER(FIND("arbeid",Methode_Keuze)),"",IF(Tb_Activiteiten[[#This Row],[Loonkosten]]=1,Tb_Activiteiten[[#Headers],[Loonkosten]],"")))</f>
        <v/>
      </c>
      <c r="AL1645" t="str">
        <f>IF(ISNUMBER(FIND("arbeid",Methode_Keuze)),"",IF(ISNUMBER(FIND("arbeid",Methode_Keuze)),"",IF(Tb_Activiteiten[[#This Row],[Eigen arbeid]]=1,Tb_Activiteiten[[#Headers],[Eigen arbeid]],"")))</f>
        <v/>
      </c>
      <c r="AM1645" t="str">
        <f>IF(ISNUMBER(FIND("arbeid",Methode_Keuze)),"",IF(ISNUMBER(FIND("arbeid",Methode_Keuze)),"",IF(Tb_Activiteiten[[#This Row],[Projectmedewerker]]=1,Tb_Activiteiten[[#Headers],[Projectmedewerker]],"")))</f>
        <v/>
      </c>
      <c r="AN1645" t="str">
        <f>IF(ISNUMBER(FIND("arbeid",Methode_Keuze)),"",IF(ISNUMBER(FIND("arbeid",Methode_Keuze)),"",IF(Tb_Activiteiten[[#This Row],[Landbouwer]]=1,Tb_Activiteiten[[#Headers],[Landbouwer]],"")))</f>
        <v/>
      </c>
      <c r="AO1645" t="str">
        <f>IF(ISNUMBER(FIND("arbeid",Methode_Keuze)),"",IF(ISNUMBER(FIND("arbeid",Methode_Keuze)),"",IF(Tb_Activiteiten[[#This Row],[Adviseur]]=1,Tb_Activiteiten[[#Headers],[Adviseur]],"")))</f>
        <v/>
      </c>
      <c r="AP1645" t="str">
        <f>IF(ISNUMBER(FIND("arbeid",Methode_Keuze)),"",IF(ISNUMBER(FIND("arbeid",Methode_Keuze)),"",IF(Tb_Activiteiten[[#This Row],[Projectleider/Expert]]=1,Tb_Activiteiten[[#Headers],[Projectleider/Expert]],"")))</f>
        <v/>
      </c>
      <c r="AQ1645" t="str">
        <f>IF(ISNUMBER(FIND("arbeid",Methode_Keuze)),"",IF(ISNUMBER(FIND("arbeid",Methode_Keuze)),"",IF(Tb_Activiteiten[[#This Row],[Arbeidskosten]]=1,Tb_Activiteiten[[#Headers],[Arbeidskosten]],"")))</f>
        <v/>
      </c>
      <c r="AR1645" t="str">
        <f>IF(ISNUMBER(FIND("arbeid",Methode_Keuze)),"",IF(ISNUMBER(FIND("arbeid",Methode_Keuze)),"",IF(Tb_Activiteiten[[#This Row],[Arbeidskosten op basis van IKS]]=1,Tb_Activiteiten[[#Headers],[Arbeidskosten op basis van IKS]],"")))</f>
        <v/>
      </c>
      <c r="AS1645" t="str">
        <f>IF(ISNUMBER(FIND("overige",Methode_Keuze)),"",IF(Tb_Activiteiten[[#This Row],[Kosten derden exclusief btw]]=1,Tb_Activiteiten[[#Headers],[Kosten derden exclusief btw]],""))</f>
        <v/>
      </c>
      <c r="AT1645" t="str">
        <f>IF(ISNUMBER(FIND("overige",Methode_Keuze)),"",IF(Tb_Activiteiten[[#This Row],[Niet verrekenbare btw]]=1,Tb_Activiteiten[[#Headers],[Niet verrekenbare btw]],""))</f>
        <v/>
      </c>
      <c r="AU1645" t="str">
        <f>IF(ISNUMBER(FIND("overige",Methode_Keuze)),"",IF(Tb_Activiteiten[[#This Row],[Grondkosten]]=1,Tb_Activiteiten[[#Headers],[Grondkosten]],""))</f>
        <v/>
      </c>
      <c r="AV1645" t="str">
        <f>IF(ISNUMBER(FIND("overige",Methode_Keuze)),"",IF(Tb_Activiteiten[[#This Row],[Bijdrage in natura (overige)]]=1,Tb_Activiteiten[[#Headers],[Bijdrage in natura (overige)]],""))</f>
        <v/>
      </c>
      <c r="AW1645" t="str">
        <f>IF(ISNUMBER(FIND("overige",Methode_Keuze)),"",IF(Tb_Activiteiten[[#This Row],[Bijdrage in natura (vrijwilligers)]]=1,Tb_Activiteiten[[#Headers],[Bijdrage in natura (vrijwilligers)]],""))</f>
        <v/>
      </c>
      <c r="AX1645" t="str">
        <f>IF(ISNUMBER(FIND("overige",Methode_Keuze)),"",IF(Tb_Activiteiten[[#This Row],[Afschrijvingskosten]]=1,Tb_Activiteiten[[#Headers],[Afschrijvingskosten]],""))</f>
        <v/>
      </c>
      <c r="AY1645" t="str">
        <f>IF(ISNUMBER(FIND("overige",Methode_Keuze)),"",IF(Tb_Activiteiten[[#This Row],[Vergoeding]]=1,Tb_Activiteiten[[#Headers],[Vergoeding]],""))</f>
        <v/>
      </c>
      <c r="AZ1645" t="str">
        <f>IF(ISNUMBER(FIND("arbeid",Methode_Keuze)),"",IF(Tb_Activiteiten[[#This Row],[Arbeidskosten - vast tarief (excl eigen arbeid)]]=1,Tb_Activiteiten[[#Headers],[Arbeidskosten - vast tarief (excl eigen arbeid)]],""))</f>
        <v/>
      </c>
      <c r="BA1645" t="str">
        <f>IF(ISNUMBER(FIND("overige",Methode_Keuze)),"",IF(Tb_Activiteiten[[#This Row],[Overige kosten]]=1,Tb_Activiteiten[[#Headers],[Overige kosten]],""))</f>
        <v/>
      </c>
    </row>
    <row r="1646" spans="15:53" x14ac:dyDescent="0.25">
      <c r="O1646" s="56"/>
      <c r="Q1646" t="str">
        <f>IFERROR(IF(VLOOKUP(Tb_Activiteiten[[#This Row],[Openstelling]],Tb_Openstelling[],2,0)=1,1,""),"")</f>
        <v/>
      </c>
      <c r="AJ1646" s="56"/>
      <c r="AK1646" t="str">
        <f>IF(ISNUMBER(FIND("arbeid",Methode_Keuze)),"",IF(ISNUMBER(FIND("arbeid",Methode_Keuze)),"",IF(Tb_Activiteiten[[#This Row],[Loonkosten]]=1,Tb_Activiteiten[[#Headers],[Loonkosten]],"")))</f>
        <v/>
      </c>
      <c r="AL1646" t="str">
        <f>IF(ISNUMBER(FIND("arbeid",Methode_Keuze)),"",IF(ISNUMBER(FIND("arbeid",Methode_Keuze)),"",IF(Tb_Activiteiten[[#This Row],[Eigen arbeid]]=1,Tb_Activiteiten[[#Headers],[Eigen arbeid]],"")))</f>
        <v/>
      </c>
      <c r="AM1646" t="str">
        <f>IF(ISNUMBER(FIND("arbeid",Methode_Keuze)),"",IF(ISNUMBER(FIND("arbeid",Methode_Keuze)),"",IF(Tb_Activiteiten[[#This Row],[Projectmedewerker]]=1,Tb_Activiteiten[[#Headers],[Projectmedewerker]],"")))</f>
        <v/>
      </c>
      <c r="AN1646" t="str">
        <f>IF(ISNUMBER(FIND("arbeid",Methode_Keuze)),"",IF(ISNUMBER(FIND("arbeid",Methode_Keuze)),"",IF(Tb_Activiteiten[[#This Row],[Landbouwer]]=1,Tb_Activiteiten[[#Headers],[Landbouwer]],"")))</f>
        <v/>
      </c>
      <c r="AO1646" t="str">
        <f>IF(ISNUMBER(FIND("arbeid",Methode_Keuze)),"",IF(ISNUMBER(FIND("arbeid",Methode_Keuze)),"",IF(Tb_Activiteiten[[#This Row],[Adviseur]]=1,Tb_Activiteiten[[#Headers],[Adviseur]],"")))</f>
        <v/>
      </c>
      <c r="AP1646" t="str">
        <f>IF(ISNUMBER(FIND("arbeid",Methode_Keuze)),"",IF(ISNUMBER(FIND("arbeid",Methode_Keuze)),"",IF(Tb_Activiteiten[[#This Row],[Projectleider/Expert]]=1,Tb_Activiteiten[[#Headers],[Projectleider/Expert]],"")))</f>
        <v/>
      </c>
      <c r="AQ1646" t="str">
        <f>IF(ISNUMBER(FIND("arbeid",Methode_Keuze)),"",IF(ISNUMBER(FIND("arbeid",Methode_Keuze)),"",IF(Tb_Activiteiten[[#This Row],[Arbeidskosten]]=1,Tb_Activiteiten[[#Headers],[Arbeidskosten]],"")))</f>
        <v/>
      </c>
      <c r="AR1646" t="str">
        <f>IF(ISNUMBER(FIND("arbeid",Methode_Keuze)),"",IF(ISNUMBER(FIND("arbeid",Methode_Keuze)),"",IF(Tb_Activiteiten[[#This Row],[Arbeidskosten op basis van IKS]]=1,Tb_Activiteiten[[#Headers],[Arbeidskosten op basis van IKS]],"")))</f>
        <v/>
      </c>
      <c r="AS1646" t="str">
        <f>IF(ISNUMBER(FIND("overige",Methode_Keuze)),"",IF(Tb_Activiteiten[[#This Row],[Kosten derden exclusief btw]]=1,Tb_Activiteiten[[#Headers],[Kosten derden exclusief btw]],""))</f>
        <v/>
      </c>
      <c r="AT1646" t="str">
        <f>IF(ISNUMBER(FIND("overige",Methode_Keuze)),"",IF(Tb_Activiteiten[[#This Row],[Niet verrekenbare btw]]=1,Tb_Activiteiten[[#Headers],[Niet verrekenbare btw]],""))</f>
        <v/>
      </c>
      <c r="AU1646" t="str">
        <f>IF(ISNUMBER(FIND("overige",Methode_Keuze)),"",IF(Tb_Activiteiten[[#This Row],[Grondkosten]]=1,Tb_Activiteiten[[#Headers],[Grondkosten]],""))</f>
        <v/>
      </c>
      <c r="AV1646" t="str">
        <f>IF(ISNUMBER(FIND("overige",Methode_Keuze)),"",IF(Tb_Activiteiten[[#This Row],[Bijdrage in natura (overige)]]=1,Tb_Activiteiten[[#Headers],[Bijdrage in natura (overige)]],""))</f>
        <v/>
      </c>
      <c r="AW1646" t="str">
        <f>IF(ISNUMBER(FIND("overige",Methode_Keuze)),"",IF(Tb_Activiteiten[[#This Row],[Bijdrage in natura (vrijwilligers)]]=1,Tb_Activiteiten[[#Headers],[Bijdrage in natura (vrijwilligers)]],""))</f>
        <v/>
      </c>
      <c r="AX1646" t="str">
        <f>IF(ISNUMBER(FIND("overige",Methode_Keuze)),"",IF(Tb_Activiteiten[[#This Row],[Afschrijvingskosten]]=1,Tb_Activiteiten[[#Headers],[Afschrijvingskosten]],""))</f>
        <v/>
      </c>
      <c r="AY1646" t="str">
        <f>IF(ISNUMBER(FIND("overige",Methode_Keuze)),"",IF(Tb_Activiteiten[[#This Row],[Vergoeding]]=1,Tb_Activiteiten[[#Headers],[Vergoeding]],""))</f>
        <v/>
      </c>
      <c r="AZ1646" t="str">
        <f>IF(ISNUMBER(FIND("arbeid",Methode_Keuze)),"",IF(Tb_Activiteiten[[#This Row],[Arbeidskosten - vast tarief (excl eigen arbeid)]]=1,Tb_Activiteiten[[#Headers],[Arbeidskosten - vast tarief (excl eigen arbeid)]],""))</f>
        <v/>
      </c>
      <c r="BA1646" t="str">
        <f>IF(ISNUMBER(FIND("overige",Methode_Keuze)),"",IF(Tb_Activiteiten[[#This Row],[Overige kosten]]=1,Tb_Activiteiten[[#Headers],[Overige kosten]],""))</f>
        <v/>
      </c>
    </row>
    <row r="1647" spans="15:53" x14ac:dyDescent="0.25">
      <c r="O1647" s="56"/>
      <c r="Q1647" t="str">
        <f>IFERROR(IF(VLOOKUP(Tb_Activiteiten[[#This Row],[Openstelling]],Tb_Openstelling[],2,0)=1,1,""),"")</f>
        <v/>
      </c>
      <c r="AJ1647" s="56"/>
      <c r="AK1647" t="str">
        <f>IF(ISNUMBER(FIND("arbeid",Methode_Keuze)),"",IF(ISNUMBER(FIND("arbeid",Methode_Keuze)),"",IF(Tb_Activiteiten[[#This Row],[Loonkosten]]=1,Tb_Activiteiten[[#Headers],[Loonkosten]],"")))</f>
        <v/>
      </c>
      <c r="AL1647" t="str">
        <f>IF(ISNUMBER(FIND("arbeid",Methode_Keuze)),"",IF(ISNUMBER(FIND("arbeid",Methode_Keuze)),"",IF(Tb_Activiteiten[[#This Row],[Eigen arbeid]]=1,Tb_Activiteiten[[#Headers],[Eigen arbeid]],"")))</f>
        <v/>
      </c>
      <c r="AM1647" t="str">
        <f>IF(ISNUMBER(FIND("arbeid",Methode_Keuze)),"",IF(ISNUMBER(FIND("arbeid",Methode_Keuze)),"",IF(Tb_Activiteiten[[#This Row],[Projectmedewerker]]=1,Tb_Activiteiten[[#Headers],[Projectmedewerker]],"")))</f>
        <v/>
      </c>
      <c r="AN1647" t="str">
        <f>IF(ISNUMBER(FIND("arbeid",Methode_Keuze)),"",IF(ISNUMBER(FIND("arbeid",Methode_Keuze)),"",IF(Tb_Activiteiten[[#This Row],[Landbouwer]]=1,Tb_Activiteiten[[#Headers],[Landbouwer]],"")))</f>
        <v/>
      </c>
      <c r="AO1647" t="str">
        <f>IF(ISNUMBER(FIND("arbeid",Methode_Keuze)),"",IF(ISNUMBER(FIND("arbeid",Methode_Keuze)),"",IF(Tb_Activiteiten[[#This Row],[Adviseur]]=1,Tb_Activiteiten[[#Headers],[Adviseur]],"")))</f>
        <v/>
      </c>
      <c r="AP1647" t="str">
        <f>IF(ISNUMBER(FIND("arbeid",Methode_Keuze)),"",IF(ISNUMBER(FIND("arbeid",Methode_Keuze)),"",IF(Tb_Activiteiten[[#This Row],[Projectleider/Expert]]=1,Tb_Activiteiten[[#Headers],[Projectleider/Expert]],"")))</f>
        <v/>
      </c>
      <c r="AQ1647" t="str">
        <f>IF(ISNUMBER(FIND("arbeid",Methode_Keuze)),"",IF(ISNUMBER(FIND("arbeid",Methode_Keuze)),"",IF(Tb_Activiteiten[[#This Row],[Arbeidskosten]]=1,Tb_Activiteiten[[#Headers],[Arbeidskosten]],"")))</f>
        <v/>
      </c>
      <c r="AR1647" t="str">
        <f>IF(ISNUMBER(FIND("arbeid",Methode_Keuze)),"",IF(ISNUMBER(FIND("arbeid",Methode_Keuze)),"",IF(Tb_Activiteiten[[#This Row],[Arbeidskosten op basis van IKS]]=1,Tb_Activiteiten[[#Headers],[Arbeidskosten op basis van IKS]],"")))</f>
        <v/>
      </c>
      <c r="AS1647" t="str">
        <f>IF(ISNUMBER(FIND("overige",Methode_Keuze)),"",IF(Tb_Activiteiten[[#This Row],[Kosten derden exclusief btw]]=1,Tb_Activiteiten[[#Headers],[Kosten derden exclusief btw]],""))</f>
        <v/>
      </c>
      <c r="AT1647" t="str">
        <f>IF(ISNUMBER(FIND("overige",Methode_Keuze)),"",IF(Tb_Activiteiten[[#This Row],[Niet verrekenbare btw]]=1,Tb_Activiteiten[[#Headers],[Niet verrekenbare btw]],""))</f>
        <v/>
      </c>
      <c r="AU1647" t="str">
        <f>IF(ISNUMBER(FIND("overige",Methode_Keuze)),"",IF(Tb_Activiteiten[[#This Row],[Grondkosten]]=1,Tb_Activiteiten[[#Headers],[Grondkosten]],""))</f>
        <v/>
      </c>
      <c r="AV1647" t="str">
        <f>IF(ISNUMBER(FIND("overige",Methode_Keuze)),"",IF(Tb_Activiteiten[[#This Row],[Bijdrage in natura (overige)]]=1,Tb_Activiteiten[[#Headers],[Bijdrage in natura (overige)]],""))</f>
        <v/>
      </c>
      <c r="AW1647" t="str">
        <f>IF(ISNUMBER(FIND("overige",Methode_Keuze)),"",IF(Tb_Activiteiten[[#This Row],[Bijdrage in natura (vrijwilligers)]]=1,Tb_Activiteiten[[#Headers],[Bijdrage in natura (vrijwilligers)]],""))</f>
        <v/>
      </c>
      <c r="AX1647" t="str">
        <f>IF(ISNUMBER(FIND("overige",Methode_Keuze)),"",IF(Tb_Activiteiten[[#This Row],[Afschrijvingskosten]]=1,Tb_Activiteiten[[#Headers],[Afschrijvingskosten]],""))</f>
        <v/>
      </c>
      <c r="AY1647" t="str">
        <f>IF(ISNUMBER(FIND("overige",Methode_Keuze)),"",IF(Tb_Activiteiten[[#This Row],[Vergoeding]]=1,Tb_Activiteiten[[#Headers],[Vergoeding]],""))</f>
        <v/>
      </c>
      <c r="AZ1647" t="str">
        <f>IF(ISNUMBER(FIND("arbeid",Methode_Keuze)),"",IF(Tb_Activiteiten[[#This Row],[Arbeidskosten - vast tarief (excl eigen arbeid)]]=1,Tb_Activiteiten[[#Headers],[Arbeidskosten - vast tarief (excl eigen arbeid)]],""))</f>
        <v/>
      </c>
      <c r="BA1647" t="str">
        <f>IF(ISNUMBER(FIND("overige",Methode_Keuze)),"",IF(Tb_Activiteiten[[#This Row],[Overige kosten]]=1,Tb_Activiteiten[[#Headers],[Overige kosten]],""))</f>
        <v/>
      </c>
    </row>
    <row r="1648" spans="15:53" x14ac:dyDescent="0.25">
      <c r="O1648" s="56"/>
      <c r="Q1648" t="str">
        <f>IFERROR(IF(VLOOKUP(Tb_Activiteiten[[#This Row],[Openstelling]],Tb_Openstelling[],2,0)=1,1,""),"")</f>
        <v/>
      </c>
      <c r="AJ1648" s="56"/>
      <c r="AK1648" t="str">
        <f>IF(ISNUMBER(FIND("arbeid",Methode_Keuze)),"",IF(ISNUMBER(FIND("arbeid",Methode_Keuze)),"",IF(Tb_Activiteiten[[#This Row],[Loonkosten]]=1,Tb_Activiteiten[[#Headers],[Loonkosten]],"")))</f>
        <v/>
      </c>
      <c r="AL1648" t="str">
        <f>IF(ISNUMBER(FIND("arbeid",Methode_Keuze)),"",IF(ISNUMBER(FIND("arbeid",Methode_Keuze)),"",IF(Tb_Activiteiten[[#This Row],[Eigen arbeid]]=1,Tb_Activiteiten[[#Headers],[Eigen arbeid]],"")))</f>
        <v/>
      </c>
      <c r="AM1648" t="str">
        <f>IF(ISNUMBER(FIND("arbeid",Methode_Keuze)),"",IF(ISNUMBER(FIND("arbeid",Methode_Keuze)),"",IF(Tb_Activiteiten[[#This Row],[Projectmedewerker]]=1,Tb_Activiteiten[[#Headers],[Projectmedewerker]],"")))</f>
        <v/>
      </c>
      <c r="AN1648" t="str">
        <f>IF(ISNUMBER(FIND("arbeid",Methode_Keuze)),"",IF(ISNUMBER(FIND("arbeid",Methode_Keuze)),"",IF(Tb_Activiteiten[[#This Row],[Landbouwer]]=1,Tb_Activiteiten[[#Headers],[Landbouwer]],"")))</f>
        <v/>
      </c>
      <c r="AO1648" t="str">
        <f>IF(ISNUMBER(FIND("arbeid",Methode_Keuze)),"",IF(ISNUMBER(FIND("arbeid",Methode_Keuze)),"",IF(Tb_Activiteiten[[#This Row],[Adviseur]]=1,Tb_Activiteiten[[#Headers],[Adviseur]],"")))</f>
        <v/>
      </c>
      <c r="AP1648" t="str">
        <f>IF(ISNUMBER(FIND("arbeid",Methode_Keuze)),"",IF(ISNUMBER(FIND("arbeid",Methode_Keuze)),"",IF(Tb_Activiteiten[[#This Row],[Projectleider/Expert]]=1,Tb_Activiteiten[[#Headers],[Projectleider/Expert]],"")))</f>
        <v/>
      </c>
      <c r="AQ1648" t="str">
        <f>IF(ISNUMBER(FIND("arbeid",Methode_Keuze)),"",IF(ISNUMBER(FIND("arbeid",Methode_Keuze)),"",IF(Tb_Activiteiten[[#This Row],[Arbeidskosten]]=1,Tb_Activiteiten[[#Headers],[Arbeidskosten]],"")))</f>
        <v/>
      </c>
      <c r="AR1648" t="str">
        <f>IF(ISNUMBER(FIND("arbeid",Methode_Keuze)),"",IF(ISNUMBER(FIND("arbeid",Methode_Keuze)),"",IF(Tb_Activiteiten[[#This Row],[Arbeidskosten op basis van IKS]]=1,Tb_Activiteiten[[#Headers],[Arbeidskosten op basis van IKS]],"")))</f>
        <v/>
      </c>
      <c r="AS1648" t="str">
        <f>IF(ISNUMBER(FIND("overige",Methode_Keuze)),"",IF(Tb_Activiteiten[[#This Row],[Kosten derden exclusief btw]]=1,Tb_Activiteiten[[#Headers],[Kosten derden exclusief btw]],""))</f>
        <v/>
      </c>
      <c r="AT1648" t="str">
        <f>IF(ISNUMBER(FIND("overige",Methode_Keuze)),"",IF(Tb_Activiteiten[[#This Row],[Niet verrekenbare btw]]=1,Tb_Activiteiten[[#Headers],[Niet verrekenbare btw]],""))</f>
        <v/>
      </c>
      <c r="AU1648" t="str">
        <f>IF(ISNUMBER(FIND("overige",Methode_Keuze)),"",IF(Tb_Activiteiten[[#This Row],[Grondkosten]]=1,Tb_Activiteiten[[#Headers],[Grondkosten]],""))</f>
        <v/>
      </c>
      <c r="AV1648" t="str">
        <f>IF(ISNUMBER(FIND("overige",Methode_Keuze)),"",IF(Tb_Activiteiten[[#This Row],[Bijdrage in natura (overige)]]=1,Tb_Activiteiten[[#Headers],[Bijdrage in natura (overige)]],""))</f>
        <v/>
      </c>
      <c r="AW1648" t="str">
        <f>IF(ISNUMBER(FIND("overige",Methode_Keuze)),"",IF(Tb_Activiteiten[[#This Row],[Bijdrage in natura (vrijwilligers)]]=1,Tb_Activiteiten[[#Headers],[Bijdrage in natura (vrijwilligers)]],""))</f>
        <v/>
      </c>
      <c r="AX1648" t="str">
        <f>IF(ISNUMBER(FIND("overige",Methode_Keuze)),"",IF(Tb_Activiteiten[[#This Row],[Afschrijvingskosten]]=1,Tb_Activiteiten[[#Headers],[Afschrijvingskosten]],""))</f>
        <v/>
      </c>
      <c r="AY1648" t="str">
        <f>IF(ISNUMBER(FIND("overige",Methode_Keuze)),"",IF(Tb_Activiteiten[[#This Row],[Vergoeding]]=1,Tb_Activiteiten[[#Headers],[Vergoeding]],""))</f>
        <v/>
      </c>
      <c r="AZ1648" t="str">
        <f>IF(ISNUMBER(FIND("arbeid",Methode_Keuze)),"",IF(Tb_Activiteiten[[#This Row],[Arbeidskosten - vast tarief (excl eigen arbeid)]]=1,Tb_Activiteiten[[#Headers],[Arbeidskosten - vast tarief (excl eigen arbeid)]],""))</f>
        <v/>
      </c>
      <c r="BA1648" t="str">
        <f>IF(ISNUMBER(FIND("overige",Methode_Keuze)),"",IF(Tb_Activiteiten[[#This Row],[Overige kosten]]=1,Tb_Activiteiten[[#Headers],[Overige kosten]],""))</f>
        <v/>
      </c>
    </row>
    <row r="1649" spans="15:53" x14ac:dyDescent="0.25">
      <c r="O1649" s="56"/>
      <c r="Q1649" t="str">
        <f>IFERROR(IF(VLOOKUP(Tb_Activiteiten[[#This Row],[Openstelling]],Tb_Openstelling[],2,0)=1,1,""),"")</f>
        <v/>
      </c>
      <c r="AJ1649" s="56"/>
      <c r="AK1649" t="str">
        <f>IF(ISNUMBER(FIND("arbeid",Methode_Keuze)),"",IF(ISNUMBER(FIND("arbeid",Methode_Keuze)),"",IF(Tb_Activiteiten[[#This Row],[Loonkosten]]=1,Tb_Activiteiten[[#Headers],[Loonkosten]],"")))</f>
        <v/>
      </c>
      <c r="AL1649" t="str">
        <f>IF(ISNUMBER(FIND("arbeid",Methode_Keuze)),"",IF(ISNUMBER(FIND("arbeid",Methode_Keuze)),"",IF(Tb_Activiteiten[[#This Row],[Eigen arbeid]]=1,Tb_Activiteiten[[#Headers],[Eigen arbeid]],"")))</f>
        <v/>
      </c>
      <c r="AM1649" t="str">
        <f>IF(ISNUMBER(FIND("arbeid",Methode_Keuze)),"",IF(ISNUMBER(FIND("arbeid",Methode_Keuze)),"",IF(Tb_Activiteiten[[#This Row],[Projectmedewerker]]=1,Tb_Activiteiten[[#Headers],[Projectmedewerker]],"")))</f>
        <v/>
      </c>
      <c r="AN1649" t="str">
        <f>IF(ISNUMBER(FIND("arbeid",Methode_Keuze)),"",IF(ISNUMBER(FIND("arbeid",Methode_Keuze)),"",IF(Tb_Activiteiten[[#This Row],[Landbouwer]]=1,Tb_Activiteiten[[#Headers],[Landbouwer]],"")))</f>
        <v/>
      </c>
      <c r="AO1649" t="str">
        <f>IF(ISNUMBER(FIND("arbeid",Methode_Keuze)),"",IF(ISNUMBER(FIND("arbeid",Methode_Keuze)),"",IF(Tb_Activiteiten[[#This Row],[Adviseur]]=1,Tb_Activiteiten[[#Headers],[Adviseur]],"")))</f>
        <v/>
      </c>
      <c r="AP1649" t="str">
        <f>IF(ISNUMBER(FIND("arbeid",Methode_Keuze)),"",IF(ISNUMBER(FIND("arbeid",Methode_Keuze)),"",IF(Tb_Activiteiten[[#This Row],[Projectleider/Expert]]=1,Tb_Activiteiten[[#Headers],[Projectleider/Expert]],"")))</f>
        <v/>
      </c>
      <c r="AQ1649" t="str">
        <f>IF(ISNUMBER(FIND("arbeid",Methode_Keuze)),"",IF(ISNUMBER(FIND("arbeid",Methode_Keuze)),"",IF(Tb_Activiteiten[[#This Row],[Arbeidskosten]]=1,Tb_Activiteiten[[#Headers],[Arbeidskosten]],"")))</f>
        <v/>
      </c>
      <c r="AR1649" t="str">
        <f>IF(ISNUMBER(FIND("arbeid",Methode_Keuze)),"",IF(ISNUMBER(FIND("arbeid",Methode_Keuze)),"",IF(Tb_Activiteiten[[#This Row],[Arbeidskosten op basis van IKS]]=1,Tb_Activiteiten[[#Headers],[Arbeidskosten op basis van IKS]],"")))</f>
        <v/>
      </c>
      <c r="AS1649" t="str">
        <f>IF(ISNUMBER(FIND("overige",Methode_Keuze)),"",IF(Tb_Activiteiten[[#This Row],[Kosten derden exclusief btw]]=1,Tb_Activiteiten[[#Headers],[Kosten derden exclusief btw]],""))</f>
        <v/>
      </c>
      <c r="AT1649" t="str">
        <f>IF(ISNUMBER(FIND("overige",Methode_Keuze)),"",IF(Tb_Activiteiten[[#This Row],[Niet verrekenbare btw]]=1,Tb_Activiteiten[[#Headers],[Niet verrekenbare btw]],""))</f>
        <v/>
      </c>
      <c r="AU1649" t="str">
        <f>IF(ISNUMBER(FIND("overige",Methode_Keuze)),"",IF(Tb_Activiteiten[[#This Row],[Grondkosten]]=1,Tb_Activiteiten[[#Headers],[Grondkosten]],""))</f>
        <v/>
      </c>
      <c r="AV1649" t="str">
        <f>IF(ISNUMBER(FIND("overige",Methode_Keuze)),"",IF(Tb_Activiteiten[[#This Row],[Bijdrage in natura (overige)]]=1,Tb_Activiteiten[[#Headers],[Bijdrage in natura (overige)]],""))</f>
        <v/>
      </c>
      <c r="AW1649" t="str">
        <f>IF(ISNUMBER(FIND("overige",Methode_Keuze)),"",IF(Tb_Activiteiten[[#This Row],[Bijdrage in natura (vrijwilligers)]]=1,Tb_Activiteiten[[#Headers],[Bijdrage in natura (vrijwilligers)]],""))</f>
        <v/>
      </c>
      <c r="AX1649" t="str">
        <f>IF(ISNUMBER(FIND("overige",Methode_Keuze)),"",IF(Tb_Activiteiten[[#This Row],[Afschrijvingskosten]]=1,Tb_Activiteiten[[#Headers],[Afschrijvingskosten]],""))</f>
        <v/>
      </c>
      <c r="AY1649" t="str">
        <f>IF(ISNUMBER(FIND("overige",Methode_Keuze)),"",IF(Tb_Activiteiten[[#This Row],[Vergoeding]]=1,Tb_Activiteiten[[#Headers],[Vergoeding]],""))</f>
        <v/>
      </c>
      <c r="AZ1649" t="str">
        <f>IF(ISNUMBER(FIND("arbeid",Methode_Keuze)),"",IF(Tb_Activiteiten[[#This Row],[Arbeidskosten - vast tarief (excl eigen arbeid)]]=1,Tb_Activiteiten[[#Headers],[Arbeidskosten - vast tarief (excl eigen arbeid)]],""))</f>
        <v/>
      </c>
      <c r="BA1649" t="str">
        <f>IF(ISNUMBER(FIND("overige",Methode_Keuze)),"",IF(Tb_Activiteiten[[#This Row],[Overige kosten]]=1,Tb_Activiteiten[[#Headers],[Overige kosten]],""))</f>
        <v/>
      </c>
    </row>
    <row r="1650" spans="15:53" x14ac:dyDescent="0.25">
      <c r="O1650" s="56"/>
      <c r="Q1650" t="str">
        <f>IFERROR(IF(VLOOKUP(Tb_Activiteiten[[#This Row],[Openstelling]],Tb_Openstelling[],2,0)=1,1,""),"")</f>
        <v/>
      </c>
      <c r="AJ1650" s="56"/>
      <c r="AK1650" t="str">
        <f>IF(ISNUMBER(FIND("arbeid",Methode_Keuze)),"",IF(ISNUMBER(FIND("arbeid",Methode_Keuze)),"",IF(Tb_Activiteiten[[#This Row],[Loonkosten]]=1,Tb_Activiteiten[[#Headers],[Loonkosten]],"")))</f>
        <v/>
      </c>
      <c r="AL1650" t="str">
        <f>IF(ISNUMBER(FIND("arbeid",Methode_Keuze)),"",IF(ISNUMBER(FIND("arbeid",Methode_Keuze)),"",IF(Tb_Activiteiten[[#This Row],[Eigen arbeid]]=1,Tb_Activiteiten[[#Headers],[Eigen arbeid]],"")))</f>
        <v/>
      </c>
      <c r="AM1650" t="str">
        <f>IF(ISNUMBER(FIND("arbeid",Methode_Keuze)),"",IF(ISNUMBER(FIND("arbeid",Methode_Keuze)),"",IF(Tb_Activiteiten[[#This Row],[Projectmedewerker]]=1,Tb_Activiteiten[[#Headers],[Projectmedewerker]],"")))</f>
        <v/>
      </c>
      <c r="AN1650" t="str">
        <f>IF(ISNUMBER(FIND("arbeid",Methode_Keuze)),"",IF(ISNUMBER(FIND("arbeid",Methode_Keuze)),"",IF(Tb_Activiteiten[[#This Row],[Landbouwer]]=1,Tb_Activiteiten[[#Headers],[Landbouwer]],"")))</f>
        <v/>
      </c>
      <c r="AO1650" t="str">
        <f>IF(ISNUMBER(FIND("arbeid",Methode_Keuze)),"",IF(ISNUMBER(FIND("arbeid",Methode_Keuze)),"",IF(Tb_Activiteiten[[#This Row],[Adviseur]]=1,Tb_Activiteiten[[#Headers],[Adviseur]],"")))</f>
        <v/>
      </c>
      <c r="AP1650" t="str">
        <f>IF(ISNUMBER(FIND("arbeid",Methode_Keuze)),"",IF(ISNUMBER(FIND("arbeid",Methode_Keuze)),"",IF(Tb_Activiteiten[[#This Row],[Projectleider/Expert]]=1,Tb_Activiteiten[[#Headers],[Projectleider/Expert]],"")))</f>
        <v/>
      </c>
      <c r="AQ1650" t="str">
        <f>IF(ISNUMBER(FIND("arbeid",Methode_Keuze)),"",IF(ISNUMBER(FIND("arbeid",Methode_Keuze)),"",IF(Tb_Activiteiten[[#This Row],[Arbeidskosten]]=1,Tb_Activiteiten[[#Headers],[Arbeidskosten]],"")))</f>
        <v/>
      </c>
      <c r="AR1650" t="str">
        <f>IF(ISNUMBER(FIND("arbeid",Methode_Keuze)),"",IF(ISNUMBER(FIND("arbeid",Methode_Keuze)),"",IF(Tb_Activiteiten[[#This Row],[Arbeidskosten op basis van IKS]]=1,Tb_Activiteiten[[#Headers],[Arbeidskosten op basis van IKS]],"")))</f>
        <v/>
      </c>
      <c r="AS1650" t="str">
        <f>IF(ISNUMBER(FIND("overige",Methode_Keuze)),"",IF(Tb_Activiteiten[[#This Row],[Kosten derden exclusief btw]]=1,Tb_Activiteiten[[#Headers],[Kosten derden exclusief btw]],""))</f>
        <v/>
      </c>
      <c r="AT1650" t="str">
        <f>IF(ISNUMBER(FIND("overige",Methode_Keuze)),"",IF(Tb_Activiteiten[[#This Row],[Niet verrekenbare btw]]=1,Tb_Activiteiten[[#Headers],[Niet verrekenbare btw]],""))</f>
        <v/>
      </c>
      <c r="AU1650" t="str">
        <f>IF(ISNUMBER(FIND("overige",Methode_Keuze)),"",IF(Tb_Activiteiten[[#This Row],[Grondkosten]]=1,Tb_Activiteiten[[#Headers],[Grondkosten]],""))</f>
        <v/>
      </c>
      <c r="AV1650" t="str">
        <f>IF(ISNUMBER(FIND("overige",Methode_Keuze)),"",IF(Tb_Activiteiten[[#This Row],[Bijdrage in natura (overige)]]=1,Tb_Activiteiten[[#Headers],[Bijdrage in natura (overige)]],""))</f>
        <v/>
      </c>
      <c r="AW1650" t="str">
        <f>IF(ISNUMBER(FIND("overige",Methode_Keuze)),"",IF(Tb_Activiteiten[[#This Row],[Bijdrage in natura (vrijwilligers)]]=1,Tb_Activiteiten[[#Headers],[Bijdrage in natura (vrijwilligers)]],""))</f>
        <v/>
      </c>
      <c r="AX1650" t="str">
        <f>IF(ISNUMBER(FIND("overige",Methode_Keuze)),"",IF(Tb_Activiteiten[[#This Row],[Afschrijvingskosten]]=1,Tb_Activiteiten[[#Headers],[Afschrijvingskosten]],""))</f>
        <v/>
      </c>
      <c r="AY1650" t="str">
        <f>IF(ISNUMBER(FIND("overige",Methode_Keuze)),"",IF(Tb_Activiteiten[[#This Row],[Vergoeding]]=1,Tb_Activiteiten[[#Headers],[Vergoeding]],""))</f>
        <v/>
      </c>
      <c r="AZ1650" t="str">
        <f>IF(ISNUMBER(FIND("arbeid",Methode_Keuze)),"",IF(Tb_Activiteiten[[#This Row],[Arbeidskosten - vast tarief (excl eigen arbeid)]]=1,Tb_Activiteiten[[#Headers],[Arbeidskosten - vast tarief (excl eigen arbeid)]],""))</f>
        <v/>
      </c>
      <c r="BA1650" t="str">
        <f>IF(ISNUMBER(FIND("overige",Methode_Keuze)),"",IF(Tb_Activiteiten[[#This Row],[Overige kosten]]=1,Tb_Activiteiten[[#Headers],[Overige kosten]],""))</f>
        <v/>
      </c>
    </row>
    <row r="1651" spans="15:53" x14ac:dyDescent="0.25">
      <c r="O1651" s="56"/>
      <c r="Q1651" t="str">
        <f>IFERROR(IF(VLOOKUP(Tb_Activiteiten[[#This Row],[Openstelling]],Tb_Openstelling[],2,0)=1,1,""),"")</f>
        <v/>
      </c>
      <c r="AJ1651" s="56"/>
      <c r="AK1651" t="str">
        <f>IF(ISNUMBER(FIND("arbeid",Methode_Keuze)),"",IF(ISNUMBER(FIND("arbeid",Methode_Keuze)),"",IF(Tb_Activiteiten[[#This Row],[Loonkosten]]=1,Tb_Activiteiten[[#Headers],[Loonkosten]],"")))</f>
        <v/>
      </c>
      <c r="AL1651" t="str">
        <f>IF(ISNUMBER(FIND("arbeid",Methode_Keuze)),"",IF(ISNUMBER(FIND("arbeid",Methode_Keuze)),"",IF(Tb_Activiteiten[[#This Row],[Eigen arbeid]]=1,Tb_Activiteiten[[#Headers],[Eigen arbeid]],"")))</f>
        <v/>
      </c>
      <c r="AM1651" t="str">
        <f>IF(ISNUMBER(FIND("arbeid",Methode_Keuze)),"",IF(ISNUMBER(FIND("arbeid",Methode_Keuze)),"",IF(Tb_Activiteiten[[#This Row],[Projectmedewerker]]=1,Tb_Activiteiten[[#Headers],[Projectmedewerker]],"")))</f>
        <v/>
      </c>
      <c r="AN1651" t="str">
        <f>IF(ISNUMBER(FIND("arbeid",Methode_Keuze)),"",IF(ISNUMBER(FIND("arbeid",Methode_Keuze)),"",IF(Tb_Activiteiten[[#This Row],[Landbouwer]]=1,Tb_Activiteiten[[#Headers],[Landbouwer]],"")))</f>
        <v/>
      </c>
      <c r="AO1651" t="str">
        <f>IF(ISNUMBER(FIND("arbeid",Methode_Keuze)),"",IF(ISNUMBER(FIND("arbeid",Methode_Keuze)),"",IF(Tb_Activiteiten[[#This Row],[Adviseur]]=1,Tb_Activiteiten[[#Headers],[Adviseur]],"")))</f>
        <v/>
      </c>
      <c r="AP1651" t="str">
        <f>IF(ISNUMBER(FIND("arbeid",Methode_Keuze)),"",IF(ISNUMBER(FIND("arbeid",Methode_Keuze)),"",IF(Tb_Activiteiten[[#This Row],[Projectleider/Expert]]=1,Tb_Activiteiten[[#Headers],[Projectleider/Expert]],"")))</f>
        <v/>
      </c>
      <c r="AQ1651" t="str">
        <f>IF(ISNUMBER(FIND("arbeid",Methode_Keuze)),"",IF(ISNUMBER(FIND("arbeid",Methode_Keuze)),"",IF(Tb_Activiteiten[[#This Row],[Arbeidskosten]]=1,Tb_Activiteiten[[#Headers],[Arbeidskosten]],"")))</f>
        <v/>
      </c>
      <c r="AR1651" t="str">
        <f>IF(ISNUMBER(FIND("arbeid",Methode_Keuze)),"",IF(ISNUMBER(FIND("arbeid",Methode_Keuze)),"",IF(Tb_Activiteiten[[#This Row],[Arbeidskosten op basis van IKS]]=1,Tb_Activiteiten[[#Headers],[Arbeidskosten op basis van IKS]],"")))</f>
        <v/>
      </c>
      <c r="AS1651" t="str">
        <f>IF(ISNUMBER(FIND("overige",Methode_Keuze)),"",IF(Tb_Activiteiten[[#This Row],[Kosten derden exclusief btw]]=1,Tb_Activiteiten[[#Headers],[Kosten derden exclusief btw]],""))</f>
        <v/>
      </c>
      <c r="AT1651" t="str">
        <f>IF(ISNUMBER(FIND("overige",Methode_Keuze)),"",IF(Tb_Activiteiten[[#This Row],[Niet verrekenbare btw]]=1,Tb_Activiteiten[[#Headers],[Niet verrekenbare btw]],""))</f>
        <v/>
      </c>
      <c r="AU1651" t="str">
        <f>IF(ISNUMBER(FIND("overige",Methode_Keuze)),"",IF(Tb_Activiteiten[[#This Row],[Grondkosten]]=1,Tb_Activiteiten[[#Headers],[Grondkosten]],""))</f>
        <v/>
      </c>
      <c r="AV1651" t="str">
        <f>IF(ISNUMBER(FIND("overige",Methode_Keuze)),"",IF(Tb_Activiteiten[[#This Row],[Bijdrage in natura (overige)]]=1,Tb_Activiteiten[[#Headers],[Bijdrage in natura (overige)]],""))</f>
        <v/>
      </c>
      <c r="AW1651" t="str">
        <f>IF(ISNUMBER(FIND("overige",Methode_Keuze)),"",IF(Tb_Activiteiten[[#This Row],[Bijdrage in natura (vrijwilligers)]]=1,Tb_Activiteiten[[#Headers],[Bijdrage in natura (vrijwilligers)]],""))</f>
        <v/>
      </c>
      <c r="AX1651" t="str">
        <f>IF(ISNUMBER(FIND("overige",Methode_Keuze)),"",IF(Tb_Activiteiten[[#This Row],[Afschrijvingskosten]]=1,Tb_Activiteiten[[#Headers],[Afschrijvingskosten]],""))</f>
        <v/>
      </c>
      <c r="AY1651" t="str">
        <f>IF(ISNUMBER(FIND("overige",Methode_Keuze)),"",IF(Tb_Activiteiten[[#This Row],[Vergoeding]]=1,Tb_Activiteiten[[#Headers],[Vergoeding]],""))</f>
        <v/>
      </c>
      <c r="AZ1651" t="str">
        <f>IF(ISNUMBER(FIND("arbeid",Methode_Keuze)),"",IF(Tb_Activiteiten[[#This Row],[Arbeidskosten - vast tarief (excl eigen arbeid)]]=1,Tb_Activiteiten[[#Headers],[Arbeidskosten - vast tarief (excl eigen arbeid)]],""))</f>
        <v/>
      </c>
      <c r="BA1651" t="str">
        <f>IF(ISNUMBER(FIND("overige",Methode_Keuze)),"",IF(Tb_Activiteiten[[#This Row],[Overige kosten]]=1,Tb_Activiteiten[[#Headers],[Overige kosten]],""))</f>
        <v/>
      </c>
    </row>
    <row r="1652" spans="15:53" x14ac:dyDescent="0.25">
      <c r="O1652" s="56"/>
      <c r="Q1652" t="str">
        <f>IFERROR(IF(VLOOKUP(Tb_Activiteiten[[#This Row],[Openstelling]],Tb_Openstelling[],2,0)=1,1,""),"")</f>
        <v/>
      </c>
      <c r="AJ1652" s="56"/>
      <c r="AK1652" t="str">
        <f>IF(ISNUMBER(FIND("arbeid",Methode_Keuze)),"",IF(ISNUMBER(FIND("arbeid",Methode_Keuze)),"",IF(Tb_Activiteiten[[#This Row],[Loonkosten]]=1,Tb_Activiteiten[[#Headers],[Loonkosten]],"")))</f>
        <v/>
      </c>
      <c r="AL1652" t="str">
        <f>IF(ISNUMBER(FIND("arbeid",Methode_Keuze)),"",IF(ISNUMBER(FIND("arbeid",Methode_Keuze)),"",IF(Tb_Activiteiten[[#This Row],[Eigen arbeid]]=1,Tb_Activiteiten[[#Headers],[Eigen arbeid]],"")))</f>
        <v/>
      </c>
      <c r="AM1652" t="str">
        <f>IF(ISNUMBER(FIND("arbeid",Methode_Keuze)),"",IF(ISNUMBER(FIND("arbeid",Methode_Keuze)),"",IF(Tb_Activiteiten[[#This Row],[Projectmedewerker]]=1,Tb_Activiteiten[[#Headers],[Projectmedewerker]],"")))</f>
        <v/>
      </c>
      <c r="AN1652" t="str">
        <f>IF(ISNUMBER(FIND("arbeid",Methode_Keuze)),"",IF(ISNUMBER(FIND("arbeid",Methode_Keuze)),"",IF(Tb_Activiteiten[[#This Row],[Landbouwer]]=1,Tb_Activiteiten[[#Headers],[Landbouwer]],"")))</f>
        <v/>
      </c>
      <c r="AO1652" t="str">
        <f>IF(ISNUMBER(FIND("arbeid",Methode_Keuze)),"",IF(ISNUMBER(FIND("arbeid",Methode_Keuze)),"",IF(Tb_Activiteiten[[#This Row],[Adviseur]]=1,Tb_Activiteiten[[#Headers],[Adviseur]],"")))</f>
        <v/>
      </c>
      <c r="AP1652" t="str">
        <f>IF(ISNUMBER(FIND("arbeid",Methode_Keuze)),"",IF(ISNUMBER(FIND("arbeid",Methode_Keuze)),"",IF(Tb_Activiteiten[[#This Row],[Projectleider/Expert]]=1,Tb_Activiteiten[[#Headers],[Projectleider/Expert]],"")))</f>
        <v/>
      </c>
      <c r="AQ1652" t="str">
        <f>IF(ISNUMBER(FIND("arbeid",Methode_Keuze)),"",IF(ISNUMBER(FIND("arbeid",Methode_Keuze)),"",IF(Tb_Activiteiten[[#This Row],[Arbeidskosten]]=1,Tb_Activiteiten[[#Headers],[Arbeidskosten]],"")))</f>
        <v/>
      </c>
      <c r="AR1652" t="str">
        <f>IF(ISNUMBER(FIND("arbeid",Methode_Keuze)),"",IF(ISNUMBER(FIND("arbeid",Methode_Keuze)),"",IF(Tb_Activiteiten[[#This Row],[Arbeidskosten op basis van IKS]]=1,Tb_Activiteiten[[#Headers],[Arbeidskosten op basis van IKS]],"")))</f>
        <v/>
      </c>
      <c r="AS1652" t="str">
        <f>IF(ISNUMBER(FIND("overige",Methode_Keuze)),"",IF(Tb_Activiteiten[[#This Row],[Kosten derden exclusief btw]]=1,Tb_Activiteiten[[#Headers],[Kosten derden exclusief btw]],""))</f>
        <v/>
      </c>
      <c r="AT1652" t="str">
        <f>IF(ISNUMBER(FIND("overige",Methode_Keuze)),"",IF(Tb_Activiteiten[[#This Row],[Niet verrekenbare btw]]=1,Tb_Activiteiten[[#Headers],[Niet verrekenbare btw]],""))</f>
        <v/>
      </c>
      <c r="AU1652" t="str">
        <f>IF(ISNUMBER(FIND("overige",Methode_Keuze)),"",IF(Tb_Activiteiten[[#This Row],[Grondkosten]]=1,Tb_Activiteiten[[#Headers],[Grondkosten]],""))</f>
        <v/>
      </c>
      <c r="AV1652" t="str">
        <f>IF(ISNUMBER(FIND("overige",Methode_Keuze)),"",IF(Tb_Activiteiten[[#This Row],[Bijdrage in natura (overige)]]=1,Tb_Activiteiten[[#Headers],[Bijdrage in natura (overige)]],""))</f>
        <v/>
      </c>
      <c r="AW1652" t="str">
        <f>IF(ISNUMBER(FIND("overige",Methode_Keuze)),"",IF(Tb_Activiteiten[[#This Row],[Bijdrage in natura (vrijwilligers)]]=1,Tb_Activiteiten[[#Headers],[Bijdrage in natura (vrijwilligers)]],""))</f>
        <v/>
      </c>
      <c r="AX1652" t="str">
        <f>IF(ISNUMBER(FIND("overige",Methode_Keuze)),"",IF(Tb_Activiteiten[[#This Row],[Afschrijvingskosten]]=1,Tb_Activiteiten[[#Headers],[Afschrijvingskosten]],""))</f>
        <v/>
      </c>
      <c r="AY1652" t="str">
        <f>IF(ISNUMBER(FIND("overige",Methode_Keuze)),"",IF(Tb_Activiteiten[[#This Row],[Vergoeding]]=1,Tb_Activiteiten[[#Headers],[Vergoeding]],""))</f>
        <v/>
      </c>
      <c r="AZ1652" t="str">
        <f>IF(ISNUMBER(FIND("arbeid",Methode_Keuze)),"",IF(Tb_Activiteiten[[#This Row],[Arbeidskosten - vast tarief (excl eigen arbeid)]]=1,Tb_Activiteiten[[#Headers],[Arbeidskosten - vast tarief (excl eigen arbeid)]],""))</f>
        <v/>
      </c>
      <c r="BA1652" t="str">
        <f>IF(ISNUMBER(FIND("overige",Methode_Keuze)),"",IF(Tb_Activiteiten[[#This Row],[Overige kosten]]=1,Tb_Activiteiten[[#Headers],[Overige kosten]],""))</f>
        <v/>
      </c>
    </row>
    <row r="1653" spans="15:53" x14ac:dyDescent="0.25">
      <c r="O1653" s="56"/>
      <c r="Q1653" t="str">
        <f>IFERROR(IF(VLOOKUP(Tb_Activiteiten[[#This Row],[Openstelling]],Tb_Openstelling[],2,0)=1,1,""),"")</f>
        <v/>
      </c>
      <c r="AJ1653" s="56"/>
      <c r="AK1653" t="str">
        <f>IF(ISNUMBER(FIND("arbeid",Methode_Keuze)),"",IF(ISNUMBER(FIND("arbeid",Methode_Keuze)),"",IF(Tb_Activiteiten[[#This Row],[Loonkosten]]=1,Tb_Activiteiten[[#Headers],[Loonkosten]],"")))</f>
        <v/>
      </c>
      <c r="AL1653" t="str">
        <f>IF(ISNUMBER(FIND("arbeid",Methode_Keuze)),"",IF(ISNUMBER(FIND("arbeid",Methode_Keuze)),"",IF(Tb_Activiteiten[[#This Row],[Eigen arbeid]]=1,Tb_Activiteiten[[#Headers],[Eigen arbeid]],"")))</f>
        <v/>
      </c>
      <c r="AM1653" t="str">
        <f>IF(ISNUMBER(FIND("arbeid",Methode_Keuze)),"",IF(ISNUMBER(FIND("arbeid",Methode_Keuze)),"",IF(Tb_Activiteiten[[#This Row],[Projectmedewerker]]=1,Tb_Activiteiten[[#Headers],[Projectmedewerker]],"")))</f>
        <v/>
      </c>
      <c r="AN1653" t="str">
        <f>IF(ISNUMBER(FIND("arbeid",Methode_Keuze)),"",IF(ISNUMBER(FIND("arbeid",Methode_Keuze)),"",IF(Tb_Activiteiten[[#This Row],[Landbouwer]]=1,Tb_Activiteiten[[#Headers],[Landbouwer]],"")))</f>
        <v/>
      </c>
      <c r="AO1653" t="str">
        <f>IF(ISNUMBER(FIND("arbeid",Methode_Keuze)),"",IF(ISNUMBER(FIND("arbeid",Methode_Keuze)),"",IF(Tb_Activiteiten[[#This Row],[Adviseur]]=1,Tb_Activiteiten[[#Headers],[Adviseur]],"")))</f>
        <v/>
      </c>
      <c r="AP1653" t="str">
        <f>IF(ISNUMBER(FIND("arbeid",Methode_Keuze)),"",IF(ISNUMBER(FIND("arbeid",Methode_Keuze)),"",IF(Tb_Activiteiten[[#This Row],[Projectleider/Expert]]=1,Tb_Activiteiten[[#Headers],[Projectleider/Expert]],"")))</f>
        <v/>
      </c>
      <c r="AQ1653" t="str">
        <f>IF(ISNUMBER(FIND("arbeid",Methode_Keuze)),"",IF(ISNUMBER(FIND("arbeid",Methode_Keuze)),"",IF(Tb_Activiteiten[[#This Row],[Arbeidskosten]]=1,Tb_Activiteiten[[#Headers],[Arbeidskosten]],"")))</f>
        <v/>
      </c>
      <c r="AR1653" t="str">
        <f>IF(ISNUMBER(FIND("arbeid",Methode_Keuze)),"",IF(ISNUMBER(FIND("arbeid",Methode_Keuze)),"",IF(Tb_Activiteiten[[#This Row],[Arbeidskosten op basis van IKS]]=1,Tb_Activiteiten[[#Headers],[Arbeidskosten op basis van IKS]],"")))</f>
        <v/>
      </c>
      <c r="AS1653" t="str">
        <f>IF(ISNUMBER(FIND("overige",Methode_Keuze)),"",IF(Tb_Activiteiten[[#This Row],[Kosten derden exclusief btw]]=1,Tb_Activiteiten[[#Headers],[Kosten derden exclusief btw]],""))</f>
        <v/>
      </c>
      <c r="AT1653" t="str">
        <f>IF(ISNUMBER(FIND("overige",Methode_Keuze)),"",IF(Tb_Activiteiten[[#This Row],[Niet verrekenbare btw]]=1,Tb_Activiteiten[[#Headers],[Niet verrekenbare btw]],""))</f>
        <v/>
      </c>
      <c r="AU1653" t="str">
        <f>IF(ISNUMBER(FIND("overige",Methode_Keuze)),"",IF(Tb_Activiteiten[[#This Row],[Grondkosten]]=1,Tb_Activiteiten[[#Headers],[Grondkosten]],""))</f>
        <v/>
      </c>
      <c r="AV1653" t="str">
        <f>IF(ISNUMBER(FIND("overige",Methode_Keuze)),"",IF(Tb_Activiteiten[[#This Row],[Bijdrage in natura (overige)]]=1,Tb_Activiteiten[[#Headers],[Bijdrage in natura (overige)]],""))</f>
        <v/>
      </c>
      <c r="AW1653" t="str">
        <f>IF(ISNUMBER(FIND("overige",Methode_Keuze)),"",IF(Tb_Activiteiten[[#This Row],[Bijdrage in natura (vrijwilligers)]]=1,Tb_Activiteiten[[#Headers],[Bijdrage in natura (vrijwilligers)]],""))</f>
        <v/>
      </c>
      <c r="AX1653" t="str">
        <f>IF(ISNUMBER(FIND("overige",Methode_Keuze)),"",IF(Tb_Activiteiten[[#This Row],[Afschrijvingskosten]]=1,Tb_Activiteiten[[#Headers],[Afschrijvingskosten]],""))</f>
        <v/>
      </c>
      <c r="AY1653" t="str">
        <f>IF(ISNUMBER(FIND("overige",Methode_Keuze)),"",IF(Tb_Activiteiten[[#This Row],[Vergoeding]]=1,Tb_Activiteiten[[#Headers],[Vergoeding]],""))</f>
        <v/>
      </c>
      <c r="AZ1653" t="str">
        <f>IF(ISNUMBER(FIND("arbeid",Methode_Keuze)),"",IF(Tb_Activiteiten[[#This Row],[Arbeidskosten - vast tarief (excl eigen arbeid)]]=1,Tb_Activiteiten[[#Headers],[Arbeidskosten - vast tarief (excl eigen arbeid)]],""))</f>
        <v/>
      </c>
      <c r="BA1653" t="str">
        <f>IF(ISNUMBER(FIND("overige",Methode_Keuze)),"",IF(Tb_Activiteiten[[#This Row],[Overige kosten]]=1,Tb_Activiteiten[[#Headers],[Overige kosten]],""))</f>
        <v/>
      </c>
    </row>
    <row r="1654" spans="15:53" x14ac:dyDescent="0.25">
      <c r="O1654" s="56"/>
      <c r="Q1654" t="str">
        <f>IFERROR(IF(VLOOKUP(Tb_Activiteiten[[#This Row],[Openstelling]],Tb_Openstelling[],2,0)=1,1,""),"")</f>
        <v/>
      </c>
      <c r="AJ1654" s="56"/>
      <c r="AK1654" t="str">
        <f>IF(ISNUMBER(FIND("arbeid",Methode_Keuze)),"",IF(ISNUMBER(FIND("arbeid",Methode_Keuze)),"",IF(Tb_Activiteiten[[#This Row],[Loonkosten]]=1,Tb_Activiteiten[[#Headers],[Loonkosten]],"")))</f>
        <v/>
      </c>
      <c r="AL1654" t="str">
        <f>IF(ISNUMBER(FIND("arbeid",Methode_Keuze)),"",IF(ISNUMBER(FIND("arbeid",Methode_Keuze)),"",IF(Tb_Activiteiten[[#This Row],[Eigen arbeid]]=1,Tb_Activiteiten[[#Headers],[Eigen arbeid]],"")))</f>
        <v/>
      </c>
      <c r="AM1654" t="str">
        <f>IF(ISNUMBER(FIND("arbeid",Methode_Keuze)),"",IF(ISNUMBER(FIND("arbeid",Methode_Keuze)),"",IF(Tb_Activiteiten[[#This Row],[Projectmedewerker]]=1,Tb_Activiteiten[[#Headers],[Projectmedewerker]],"")))</f>
        <v/>
      </c>
      <c r="AN1654" t="str">
        <f>IF(ISNUMBER(FIND("arbeid",Methode_Keuze)),"",IF(ISNUMBER(FIND("arbeid",Methode_Keuze)),"",IF(Tb_Activiteiten[[#This Row],[Landbouwer]]=1,Tb_Activiteiten[[#Headers],[Landbouwer]],"")))</f>
        <v/>
      </c>
      <c r="AO1654" t="str">
        <f>IF(ISNUMBER(FIND("arbeid",Methode_Keuze)),"",IF(ISNUMBER(FIND("arbeid",Methode_Keuze)),"",IF(Tb_Activiteiten[[#This Row],[Adviseur]]=1,Tb_Activiteiten[[#Headers],[Adviseur]],"")))</f>
        <v/>
      </c>
      <c r="AP1654" t="str">
        <f>IF(ISNUMBER(FIND("arbeid",Methode_Keuze)),"",IF(ISNUMBER(FIND("arbeid",Methode_Keuze)),"",IF(Tb_Activiteiten[[#This Row],[Projectleider/Expert]]=1,Tb_Activiteiten[[#Headers],[Projectleider/Expert]],"")))</f>
        <v/>
      </c>
      <c r="AQ1654" t="str">
        <f>IF(ISNUMBER(FIND("arbeid",Methode_Keuze)),"",IF(ISNUMBER(FIND("arbeid",Methode_Keuze)),"",IF(Tb_Activiteiten[[#This Row],[Arbeidskosten]]=1,Tb_Activiteiten[[#Headers],[Arbeidskosten]],"")))</f>
        <v/>
      </c>
      <c r="AR1654" t="str">
        <f>IF(ISNUMBER(FIND("arbeid",Methode_Keuze)),"",IF(ISNUMBER(FIND("arbeid",Methode_Keuze)),"",IF(Tb_Activiteiten[[#This Row],[Arbeidskosten op basis van IKS]]=1,Tb_Activiteiten[[#Headers],[Arbeidskosten op basis van IKS]],"")))</f>
        <v/>
      </c>
      <c r="AS1654" t="str">
        <f>IF(ISNUMBER(FIND("overige",Methode_Keuze)),"",IF(Tb_Activiteiten[[#This Row],[Kosten derden exclusief btw]]=1,Tb_Activiteiten[[#Headers],[Kosten derden exclusief btw]],""))</f>
        <v/>
      </c>
      <c r="AT1654" t="str">
        <f>IF(ISNUMBER(FIND("overige",Methode_Keuze)),"",IF(Tb_Activiteiten[[#This Row],[Niet verrekenbare btw]]=1,Tb_Activiteiten[[#Headers],[Niet verrekenbare btw]],""))</f>
        <v/>
      </c>
      <c r="AU1654" t="str">
        <f>IF(ISNUMBER(FIND("overige",Methode_Keuze)),"",IF(Tb_Activiteiten[[#This Row],[Grondkosten]]=1,Tb_Activiteiten[[#Headers],[Grondkosten]],""))</f>
        <v/>
      </c>
      <c r="AV1654" t="str">
        <f>IF(ISNUMBER(FIND("overige",Methode_Keuze)),"",IF(Tb_Activiteiten[[#This Row],[Bijdrage in natura (overige)]]=1,Tb_Activiteiten[[#Headers],[Bijdrage in natura (overige)]],""))</f>
        <v/>
      </c>
      <c r="AW1654" t="str">
        <f>IF(ISNUMBER(FIND("overige",Methode_Keuze)),"",IF(Tb_Activiteiten[[#This Row],[Bijdrage in natura (vrijwilligers)]]=1,Tb_Activiteiten[[#Headers],[Bijdrage in natura (vrijwilligers)]],""))</f>
        <v/>
      </c>
      <c r="AX1654" t="str">
        <f>IF(ISNUMBER(FIND("overige",Methode_Keuze)),"",IF(Tb_Activiteiten[[#This Row],[Afschrijvingskosten]]=1,Tb_Activiteiten[[#Headers],[Afschrijvingskosten]],""))</f>
        <v/>
      </c>
      <c r="AY1654" t="str">
        <f>IF(ISNUMBER(FIND("overige",Methode_Keuze)),"",IF(Tb_Activiteiten[[#This Row],[Vergoeding]]=1,Tb_Activiteiten[[#Headers],[Vergoeding]],""))</f>
        <v/>
      </c>
      <c r="AZ1654" t="str">
        <f>IF(ISNUMBER(FIND("arbeid",Methode_Keuze)),"",IF(Tb_Activiteiten[[#This Row],[Arbeidskosten - vast tarief (excl eigen arbeid)]]=1,Tb_Activiteiten[[#Headers],[Arbeidskosten - vast tarief (excl eigen arbeid)]],""))</f>
        <v/>
      </c>
      <c r="BA1654" t="str">
        <f>IF(ISNUMBER(FIND("overige",Methode_Keuze)),"",IF(Tb_Activiteiten[[#This Row],[Overige kosten]]=1,Tb_Activiteiten[[#Headers],[Overige kosten]],""))</f>
        <v/>
      </c>
    </row>
    <row r="1655" spans="15:53" x14ac:dyDescent="0.25">
      <c r="O1655" s="56"/>
      <c r="Q1655" t="str">
        <f>IFERROR(IF(VLOOKUP(Tb_Activiteiten[[#This Row],[Openstelling]],Tb_Openstelling[],2,0)=1,1,""),"")</f>
        <v/>
      </c>
      <c r="AJ1655" s="56"/>
      <c r="AK1655" t="str">
        <f>IF(ISNUMBER(FIND("arbeid",Methode_Keuze)),"",IF(ISNUMBER(FIND("arbeid",Methode_Keuze)),"",IF(Tb_Activiteiten[[#This Row],[Loonkosten]]=1,Tb_Activiteiten[[#Headers],[Loonkosten]],"")))</f>
        <v/>
      </c>
      <c r="AL1655" t="str">
        <f>IF(ISNUMBER(FIND("arbeid",Methode_Keuze)),"",IF(ISNUMBER(FIND("arbeid",Methode_Keuze)),"",IF(Tb_Activiteiten[[#This Row],[Eigen arbeid]]=1,Tb_Activiteiten[[#Headers],[Eigen arbeid]],"")))</f>
        <v/>
      </c>
      <c r="AM1655" t="str">
        <f>IF(ISNUMBER(FIND("arbeid",Methode_Keuze)),"",IF(ISNUMBER(FIND("arbeid",Methode_Keuze)),"",IF(Tb_Activiteiten[[#This Row],[Projectmedewerker]]=1,Tb_Activiteiten[[#Headers],[Projectmedewerker]],"")))</f>
        <v/>
      </c>
      <c r="AN1655" t="str">
        <f>IF(ISNUMBER(FIND("arbeid",Methode_Keuze)),"",IF(ISNUMBER(FIND("arbeid",Methode_Keuze)),"",IF(Tb_Activiteiten[[#This Row],[Landbouwer]]=1,Tb_Activiteiten[[#Headers],[Landbouwer]],"")))</f>
        <v/>
      </c>
      <c r="AO1655" t="str">
        <f>IF(ISNUMBER(FIND("arbeid",Methode_Keuze)),"",IF(ISNUMBER(FIND("arbeid",Methode_Keuze)),"",IF(Tb_Activiteiten[[#This Row],[Adviseur]]=1,Tb_Activiteiten[[#Headers],[Adviseur]],"")))</f>
        <v/>
      </c>
      <c r="AP1655" t="str">
        <f>IF(ISNUMBER(FIND("arbeid",Methode_Keuze)),"",IF(ISNUMBER(FIND("arbeid",Methode_Keuze)),"",IF(Tb_Activiteiten[[#This Row],[Projectleider/Expert]]=1,Tb_Activiteiten[[#Headers],[Projectleider/Expert]],"")))</f>
        <v/>
      </c>
      <c r="AQ1655" t="str">
        <f>IF(ISNUMBER(FIND("arbeid",Methode_Keuze)),"",IF(ISNUMBER(FIND("arbeid",Methode_Keuze)),"",IF(Tb_Activiteiten[[#This Row],[Arbeidskosten]]=1,Tb_Activiteiten[[#Headers],[Arbeidskosten]],"")))</f>
        <v/>
      </c>
      <c r="AR1655" t="str">
        <f>IF(ISNUMBER(FIND("arbeid",Methode_Keuze)),"",IF(ISNUMBER(FIND("arbeid",Methode_Keuze)),"",IF(Tb_Activiteiten[[#This Row],[Arbeidskosten op basis van IKS]]=1,Tb_Activiteiten[[#Headers],[Arbeidskosten op basis van IKS]],"")))</f>
        <v/>
      </c>
      <c r="AS1655" t="str">
        <f>IF(ISNUMBER(FIND("overige",Methode_Keuze)),"",IF(Tb_Activiteiten[[#This Row],[Kosten derden exclusief btw]]=1,Tb_Activiteiten[[#Headers],[Kosten derden exclusief btw]],""))</f>
        <v/>
      </c>
      <c r="AT1655" t="str">
        <f>IF(ISNUMBER(FIND("overige",Methode_Keuze)),"",IF(Tb_Activiteiten[[#This Row],[Niet verrekenbare btw]]=1,Tb_Activiteiten[[#Headers],[Niet verrekenbare btw]],""))</f>
        <v/>
      </c>
      <c r="AU1655" t="str">
        <f>IF(ISNUMBER(FIND("overige",Methode_Keuze)),"",IF(Tb_Activiteiten[[#This Row],[Grondkosten]]=1,Tb_Activiteiten[[#Headers],[Grondkosten]],""))</f>
        <v/>
      </c>
      <c r="AV1655" t="str">
        <f>IF(ISNUMBER(FIND("overige",Methode_Keuze)),"",IF(Tb_Activiteiten[[#This Row],[Bijdrage in natura (overige)]]=1,Tb_Activiteiten[[#Headers],[Bijdrage in natura (overige)]],""))</f>
        <v/>
      </c>
      <c r="AW1655" t="str">
        <f>IF(ISNUMBER(FIND("overige",Methode_Keuze)),"",IF(Tb_Activiteiten[[#This Row],[Bijdrage in natura (vrijwilligers)]]=1,Tb_Activiteiten[[#Headers],[Bijdrage in natura (vrijwilligers)]],""))</f>
        <v/>
      </c>
      <c r="AX1655" t="str">
        <f>IF(ISNUMBER(FIND("overige",Methode_Keuze)),"",IF(Tb_Activiteiten[[#This Row],[Afschrijvingskosten]]=1,Tb_Activiteiten[[#Headers],[Afschrijvingskosten]],""))</f>
        <v/>
      </c>
      <c r="AY1655" t="str">
        <f>IF(ISNUMBER(FIND("overige",Methode_Keuze)),"",IF(Tb_Activiteiten[[#This Row],[Vergoeding]]=1,Tb_Activiteiten[[#Headers],[Vergoeding]],""))</f>
        <v/>
      </c>
      <c r="AZ1655" t="str">
        <f>IF(ISNUMBER(FIND("arbeid",Methode_Keuze)),"",IF(Tb_Activiteiten[[#This Row],[Arbeidskosten - vast tarief (excl eigen arbeid)]]=1,Tb_Activiteiten[[#Headers],[Arbeidskosten - vast tarief (excl eigen arbeid)]],""))</f>
        <v/>
      </c>
      <c r="BA1655" t="str">
        <f>IF(ISNUMBER(FIND("overige",Methode_Keuze)),"",IF(Tb_Activiteiten[[#This Row],[Overige kosten]]=1,Tb_Activiteiten[[#Headers],[Overige kosten]],""))</f>
        <v/>
      </c>
    </row>
    <row r="1656" spans="15:53" x14ac:dyDescent="0.25">
      <c r="O1656" s="56"/>
      <c r="Q1656" t="str">
        <f>IFERROR(IF(VLOOKUP(Tb_Activiteiten[[#This Row],[Openstelling]],Tb_Openstelling[],2,0)=1,1,""),"")</f>
        <v/>
      </c>
      <c r="AJ1656" s="56"/>
      <c r="AK1656" t="str">
        <f>IF(ISNUMBER(FIND("arbeid",Methode_Keuze)),"",IF(ISNUMBER(FIND("arbeid",Methode_Keuze)),"",IF(Tb_Activiteiten[[#This Row],[Loonkosten]]=1,Tb_Activiteiten[[#Headers],[Loonkosten]],"")))</f>
        <v/>
      </c>
      <c r="AL1656" t="str">
        <f>IF(ISNUMBER(FIND("arbeid",Methode_Keuze)),"",IF(ISNUMBER(FIND("arbeid",Methode_Keuze)),"",IF(Tb_Activiteiten[[#This Row],[Eigen arbeid]]=1,Tb_Activiteiten[[#Headers],[Eigen arbeid]],"")))</f>
        <v/>
      </c>
      <c r="AM1656" t="str">
        <f>IF(ISNUMBER(FIND("arbeid",Methode_Keuze)),"",IF(ISNUMBER(FIND("arbeid",Methode_Keuze)),"",IF(Tb_Activiteiten[[#This Row],[Projectmedewerker]]=1,Tb_Activiteiten[[#Headers],[Projectmedewerker]],"")))</f>
        <v/>
      </c>
      <c r="AN1656" t="str">
        <f>IF(ISNUMBER(FIND("arbeid",Methode_Keuze)),"",IF(ISNUMBER(FIND("arbeid",Methode_Keuze)),"",IF(Tb_Activiteiten[[#This Row],[Landbouwer]]=1,Tb_Activiteiten[[#Headers],[Landbouwer]],"")))</f>
        <v/>
      </c>
      <c r="AO1656" t="str">
        <f>IF(ISNUMBER(FIND("arbeid",Methode_Keuze)),"",IF(ISNUMBER(FIND("arbeid",Methode_Keuze)),"",IF(Tb_Activiteiten[[#This Row],[Adviseur]]=1,Tb_Activiteiten[[#Headers],[Adviseur]],"")))</f>
        <v/>
      </c>
      <c r="AP1656" t="str">
        <f>IF(ISNUMBER(FIND("arbeid",Methode_Keuze)),"",IF(ISNUMBER(FIND("arbeid",Methode_Keuze)),"",IF(Tb_Activiteiten[[#This Row],[Projectleider/Expert]]=1,Tb_Activiteiten[[#Headers],[Projectleider/Expert]],"")))</f>
        <v/>
      </c>
      <c r="AQ1656" t="str">
        <f>IF(ISNUMBER(FIND("arbeid",Methode_Keuze)),"",IF(ISNUMBER(FIND("arbeid",Methode_Keuze)),"",IF(Tb_Activiteiten[[#This Row],[Arbeidskosten]]=1,Tb_Activiteiten[[#Headers],[Arbeidskosten]],"")))</f>
        <v/>
      </c>
      <c r="AR1656" t="str">
        <f>IF(ISNUMBER(FIND("arbeid",Methode_Keuze)),"",IF(ISNUMBER(FIND("arbeid",Methode_Keuze)),"",IF(Tb_Activiteiten[[#This Row],[Arbeidskosten op basis van IKS]]=1,Tb_Activiteiten[[#Headers],[Arbeidskosten op basis van IKS]],"")))</f>
        <v/>
      </c>
      <c r="AS1656" t="str">
        <f>IF(ISNUMBER(FIND("overige",Methode_Keuze)),"",IF(Tb_Activiteiten[[#This Row],[Kosten derden exclusief btw]]=1,Tb_Activiteiten[[#Headers],[Kosten derden exclusief btw]],""))</f>
        <v/>
      </c>
      <c r="AT1656" t="str">
        <f>IF(ISNUMBER(FIND("overige",Methode_Keuze)),"",IF(Tb_Activiteiten[[#This Row],[Niet verrekenbare btw]]=1,Tb_Activiteiten[[#Headers],[Niet verrekenbare btw]],""))</f>
        <v/>
      </c>
      <c r="AU1656" t="str">
        <f>IF(ISNUMBER(FIND("overige",Methode_Keuze)),"",IF(Tb_Activiteiten[[#This Row],[Grondkosten]]=1,Tb_Activiteiten[[#Headers],[Grondkosten]],""))</f>
        <v/>
      </c>
      <c r="AV1656" t="str">
        <f>IF(ISNUMBER(FIND("overige",Methode_Keuze)),"",IF(Tb_Activiteiten[[#This Row],[Bijdrage in natura (overige)]]=1,Tb_Activiteiten[[#Headers],[Bijdrage in natura (overige)]],""))</f>
        <v/>
      </c>
      <c r="AW1656" t="str">
        <f>IF(ISNUMBER(FIND("overige",Methode_Keuze)),"",IF(Tb_Activiteiten[[#This Row],[Bijdrage in natura (vrijwilligers)]]=1,Tb_Activiteiten[[#Headers],[Bijdrage in natura (vrijwilligers)]],""))</f>
        <v/>
      </c>
      <c r="AX1656" t="str">
        <f>IF(ISNUMBER(FIND("overige",Methode_Keuze)),"",IF(Tb_Activiteiten[[#This Row],[Afschrijvingskosten]]=1,Tb_Activiteiten[[#Headers],[Afschrijvingskosten]],""))</f>
        <v/>
      </c>
      <c r="AY1656" t="str">
        <f>IF(ISNUMBER(FIND("overige",Methode_Keuze)),"",IF(Tb_Activiteiten[[#This Row],[Vergoeding]]=1,Tb_Activiteiten[[#Headers],[Vergoeding]],""))</f>
        <v/>
      </c>
      <c r="AZ1656" t="str">
        <f>IF(ISNUMBER(FIND("arbeid",Methode_Keuze)),"",IF(Tb_Activiteiten[[#This Row],[Arbeidskosten - vast tarief (excl eigen arbeid)]]=1,Tb_Activiteiten[[#Headers],[Arbeidskosten - vast tarief (excl eigen arbeid)]],""))</f>
        <v/>
      </c>
      <c r="BA1656" t="str">
        <f>IF(ISNUMBER(FIND("overige",Methode_Keuze)),"",IF(Tb_Activiteiten[[#This Row],[Overige kosten]]=1,Tb_Activiteiten[[#Headers],[Overige kosten]],""))</f>
        <v/>
      </c>
    </row>
    <row r="1657" spans="15:53" x14ac:dyDescent="0.25">
      <c r="O1657" s="56"/>
      <c r="Q1657" t="str">
        <f>IFERROR(IF(VLOOKUP(Tb_Activiteiten[[#This Row],[Openstelling]],Tb_Openstelling[],2,0)=1,1,""),"")</f>
        <v/>
      </c>
      <c r="AJ1657" s="56"/>
      <c r="AK1657" t="str">
        <f>IF(ISNUMBER(FIND("arbeid",Methode_Keuze)),"",IF(ISNUMBER(FIND("arbeid",Methode_Keuze)),"",IF(Tb_Activiteiten[[#This Row],[Loonkosten]]=1,Tb_Activiteiten[[#Headers],[Loonkosten]],"")))</f>
        <v/>
      </c>
      <c r="AL1657" t="str">
        <f>IF(ISNUMBER(FIND("arbeid",Methode_Keuze)),"",IF(ISNUMBER(FIND("arbeid",Methode_Keuze)),"",IF(Tb_Activiteiten[[#This Row],[Eigen arbeid]]=1,Tb_Activiteiten[[#Headers],[Eigen arbeid]],"")))</f>
        <v/>
      </c>
      <c r="AM1657" t="str">
        <f>IF(ISNUMBER(FIND("arbeid",Methode_Keuze)),"",IF(ISNUMBER(FIND("arbeid",Methode_Keuze)),"",IF(Tb_Activiteiten[[#This Row],[Projectmedewerker]]=1,Tb_Activiteiten[[#Headers],[Projectmedewerker]],"")))</f>
        <v/>
      </c>
      <c r="AN1657" t="str">
        <f>IF(ISNUMBER(FIND("arbeid",Methode_Keuze)),"",IF(ISNUMBER(FIND("arbeid",Methode_Keuze)),"",IF(Tb_Activiteiten[[#This Row],[Landbouwer]]=1,Tb_Activiteiten[[#Headers],[Landbouwer]],"")))</f>
        <v/>
      </c>
      <c r="AO1657" t="str">
        <f>IF(ISNUMBER(FIND("arbeid",Methode_Keuze)),"",IF(ISNUMBER(FIND("arbeid",Methode_Keuze)),"",IF(Tb_Activiteiten[[#This Row],[Adviseur]]=1,Tb_Activiteiten[[#Headers],[Adviseur]],"")))</f>
        <v/>
      </c>
      <c r="AP1657" t="str">
        <f>IF(ISNUMBER(FIND("arbeid",Methode_Keuze)),"",IF(ISNUMBER(FIND("arbeid",Methode_Keuze)),"",IF(Tb_Activiteiten[[#This Row],[Projectleider/Expert]]=1,Tb_Activiteiten[[#Headers],[Projectleider/Expert]],"")))</f>
        <v/>
      </c>
      <c r="AQ1657" t="str">
        <f>IF(ISNUMBER(FIND("arbeid",Methode_Keuze)),"",IF(ISNUMBER(FIND("arbeid",Methode_Keuze)),"",IF(Tb_Activiteiten[[#This Row],[Arbeidskosten]]=1,Tb_Activiteiten[[#Headers],[Arbeidskosten]],"")))</f>
        <v/>
      </c>
      <c r="AR1657" t="str">
        <f>IF(ISNUMBER(FIND("arbeid",Methode_Keuze)),"",IF(ISNUMBER(FIND("arbeid",Methode_Keuze)),"",IF(Tb_Activiteiten[[#This Row],[Arbeidskosten op basis van IKS]]=1,Tb_Activiteiten[[#Headers],[Arbeidskosten op basis van IKS]],"")))</f>
        <v/>
      </c>
      <c r="AS1657" t="str">
        <f>IF(ISNUMBER(FIND("overige",Methode_Keuze)),"",IF(Tb_Activiteiten[[#This Row],[Kosten derden exclusief btw]]=1,Tb_Activiteiten[[#Headers],[Kosten derden exclusief btw]],""))</f>
        <v/>
      </c>
      <c r="AT1657" t="str">
        <f>IF(ISNUMBER(FIND("overige",Methode_Keuze)),"",IF(Tb_Activiteiten[[#This Row],[Niet verrekenbare btw]]=1,Tb_Activiteiten[[#Headers],[Niet verrekenbare btw]],""))</f>
        <v/>
      </c>
      <c r="AU1657" t="str">
        <f>IF(ISNUMBER(FIND("overige",Methode_Keuze)),"",IF(Tb_Activiteiten[[#This Row],[Grondkosten]]=1,Tb_Activiteiten[[#Headers],[Grondkosten]],""))</f>
        <v/>
      </c>
      <c r="AV1657" t="str">
        <f>IF(ISNUMBER(FIND("overige",Methode_Keuze)),"",IF(Tb_Activiteiten[[#This Row],[Bijdrage in natura (overige)]]=1,Tb_Activiteiten[[#Headers],[Bijdrage in natura (overige)]],""))</f>
        <v/>
      </c>
      <c r="AW1657" t="str">
        <f>IF(ISNUMBER(FIND("overige",Methode_Keuze)),"",IF(Tb_Activiteiten[[#This Row],[Bijdrage in natura (vrijwilligers)]]=1,Tb_Activiteiten[[#Headers],[Bijdrage in natura (vrijwilligers)]],""))</f>
        <v/>
      </c>
      <c r="AX1657" t="str">
        <f>IF(ISNUMBER(FIND("overige",Methode_Keuze)),"",IF(Tb_Activiteiten[[#This Row],[Afschrijvingskosten]]=1,Tb_Activiteiten[[#Headers],[Afschrijvingskosten]],""))</f>
        <v/>
      </c>
      <c r="AY1657" t="str">
        <f>IF(ISNUMBER(FIND("overige",Methode_Keuze)),"",IF(Tb_Activiteiten[[#This Row],[Vergoeding]]=1,Tb_Activiteiten[[#Headers],[Vergoeding]],""))</f>
        <v/>
      </c>
      <c r="AZ1657" t="str">
        <f>IF(ISNUMBER(FIND("arbeid",Methode_Keuze)),"",IF(Tb_Activiteiten[[#This Row],[Arbeidskosten - vast tarief (excl eigen arbeid)]]=1,Tb_Activiteiten[[#Headers],[Arbeidskosten - vast tarief (excl eigen arbeid)]],""))</f>
        <v/>
      </c>
      <c r="BA1657" t="str">
        <f>IF(ISNUMBER(FIND("overige",Methode_Keuze)),"",IF(Tb_Activiteiten[[#This Row],[Overige kosten]]=1,Tb_Activiteiten[[#Headers],[Overige kosten]],""))</f>
        <v/>
      </c>
    </row>
    <row r="1658" spans="15:53" x14ac:dyDescent="0.25">
      <c r="O1658" s="56"/>
      <c r="Q1658" t="str">
        <f>IFERROR(IF(VLOOKUP(Tb_Activiteiten[[#This Row],[Openstelling]],Tb_Openstelling[],2,0)=1,1,""),"")</f>
        <v/>
      </c>
      <c r="AJ1658" s="56"/>
      <c r="AK1658" t="str">
        <f>IF(ISNUMBER(FIND("arbeid",Methode_Keuze)),"",IF(ISNUMBER(FIND("arbeid",Methode_Keuze)),"",IF(Tb_Activiteiten[[#This Row],[Loonkosten]]=1,Tb_Activiteiten[[#Headers],[Loonkosten]],"")))</f>
        <v/>
      </c>
      <c r="AL1658" t="str">
        <f>IF(ISNUMBER(FIND("arbeid",Methode_Keuze)),"",IF(ISNUMBER(FIND("arbeid",Methode_Keuze)),"",IF(Tb_Activiteiten[[#This Row],[Eigen arbeid]]=1,Tb_Activiteiten[[#Headers],[Eigen arbeid]],"")))</f>
        <v/>
      </c>
      <c r="AM1658" t="str">
        <f>IF(ISNUMBER(FIND("arbeid",Methode_Keuze)),"",IF(ISNUMBER(FIND("arbeid",Methode_Keuze)),"",IF(Tb_Activiteiten[[#This Row],[Projectmedewerker]]=1,Tb_Activiteiten[[#Headers],[Projectmedewerker]],"")))</f>
        <v/>
      </c>
      <c r="AN1658" t="str">
        <f>IF(ISNUMBER(FIND("arbeid",Methode_Keuze)),"",IF(ISNUMBER(FIND("arbeid",Methode_Keuze)),"",IF(Tb_Activiteiten[[#This Row],[Landbouwer]]=1,Tb_Activiteiten[[#Headers],[Landbouwer]],"")))</f>
        <v/>
      </c>
      <c r="AO1658" t="str">
        <f>IF(ISNUMBER(FIND("arbeid",Methode_Keuze)),"",IF(ISNUMBER(FIND("arbeid",Methode_Keuze)),"",IF(Tb_Activiteiten[[#This Row],[Adviseur]]=1,Tb_Activiteiten[[#Headers],[Adviseur]],"")))</f>
        <v/>
      </c>
      <c r="AP1658" t="str">
        <f>IF(ISNUMBER(FIND("arbeid",Methode_Keuze)),"",IF(ISNUMBER(FIND("arbeid",Methode_Keuze)),"",IF(Tb_Activiteiten[[#This Row],[Projectleider/Expert]]=1,Tb_Activiteiten[[#Headers],[Projectleider/Expert]],"")))</f>
        <v/>
      </c>
      <c r="AQ1658" t="str">
        <f>IF(ISNUMBER(FIND("arbeid",Methode_Keuze)),"",IF(ISNUMBER(FIND("arbeid",Methode_Keuze)),"",IF(Tb_Activiteiten[[#This Row],[Arbeidskosten]]=1,Tb_Activiteiten[[#Headers],[Arbeidskosten]],"")))</f>
        <v/>
      </c>
      <c r="AR1658" t="str">
        <f>IF(ISNUMBER(FIND("arbeid",Methode_Keuze)),"",IF(ISNUMBER(FIND("arbeid",Methode_Keuze)),"",IF(Tb_Activiteiten[[#This Row],[Arbeidskosten op basis van IKS]]=1,Tb_Activiteiten[[#Headers],[Arbeidskosten op basis van IKS]],"")))</f>
        <v/>
      </c>
      <c r="AS1658" t="str">
        <f>IF(ISNUMBER(FIND("overige",Methode_Keuze)),"",IF(Tb_Activiteiten[[#This Row],[Kosten derden exclusief btw]]=1,Tb_Activiteiten[[#Headers],[Kosten derden exclusief btw]],""))</f>
        <v/>
      </c>
      <c r="AT1658" t="str">
        <f>IF(ISNUMBER(FIND("overige",Methode_Keuze)),"",IF(Tb_Activiteiten[[#This Row],[Niet verrekenbare btw]]=1,Tb_Activiteiten[[#Headers],[Niet verrekenbare btw]],""))</f>
        <v/>
      </c>
      <c r="AU1658" t="str">
        <f>IF(ISNUMBER(FIND("overige",Methode_Keuze)),"",IF(Tb_Activiteiten[[#This Row],[Grondkosten]]=1,Tb_Activiteiten[[#Headers],[Grondkosten]],""))</f>
        <v/>
      </c>
      <c r="AV1658" t="str">
        <f>IF(ISNUMBER(FIND("overige",Methode_Keuze)),"",IF(Tb_Activiteiten[[#This Row],[Bijdrage in natura (overige)]]=1,Tb_Activiteiten[[#Headers],[Bijdrage in natura (overige)]],""))</f>
        <v/>
      </c>
      <c r="AW1658" t="str">
        <f>IF(ISNUMBER(FIND("overige",Methode_Keuze)),"",IF(Tb_Activiteiten[[#This Row],[Bijdrage in natura (vrijwilligers)]]=1,Tb_Activiteiten[[#Headers],[Bijdrage in natura (vrijwilligers)]],""))</f>
        <v/>
      </c>
      <c r="AX1658" t="str">
        <f>IF(ISNUMBER(FIND("overige",Methode_Keuze)),"",IF(Tb_Activiteiten[[#This Row],[Afschrijvingskosten]]=1,Tb_Activiteiten[[#Headers],[Afschrijvingskosten]],""))</f>
        <v/>
      </c>
      <c r="AY1658" t="str">
        <f>IF(ISNUMBER(FIND("overige",Methode_Keuze)),"",IF(Tb_Activiteiten[[#This Row],[Vergoeding]]=1,Tb_Activiteiten[[#Headers],[Vergoeding]],""))</f>
        <v/>
      </c>
      <c r="AZ1658" t="str">
        <f>IF(ISNUMBER(FIND("arbeid",Methode_Keuze)),"",IF(Tb_Activiteiten[[#This Row],[Arbeidskosten - vast tarief (excl eigen arbeid)]]=1,Tb_Activiteiten[[#Headers],[Arbeidskosten - vast tarief (excl eigen arbeid)]],""))</f>
        <v/>
      </c>
      <c r="BA1658" t="str">
        <f>IF(ISNUMBER(FIND("overige",Methode_Keuze)),"",IF(Tb_Activiteiten[[#This Row],[Overige kosten]]=1,Tb_Activiteiten[[#Headers],[Overige kosten]],""))</f>
        <v/>
      </c>
    </row>
    <row r="1659" spans="15:53" x14ac:dyDescent="0.25">
      <c r="O1659" s="56"/>
      <c r="Q1659" t="str">
        <f>IFERROR(IF(VLOOKUP(Tb_Activiteiten[[#This Row],[Openstelling]],Tb_Openstelling[],2,0)=1,1,""),"")</f>
        <v/>
      </c>
      <c r="AJ1659" s="56"/>
      <c r="AK1659" t="str">
        <f>IF(ISNUMBER(FIND("arbeid",Methode_Keuze)),"",IF(ISNUMBER(FIND("arbeid",Methode_Keuze)),"",IF(Tb_Activiteiten[[#This Row],[Loonkosten]]=1,Tb_Activiteiten[[#Headers],[Loonkosten]],"")))</f>
        <v/>
      </c>
      <c r="AL1659" t="str">
        <f>IF(ISNUMBER(FIND("arbeid",Methode_Keuze)),"",IF(ISNUMBER(FIND("arbeid",Methode_Keuze)),"",IF(Tb_Activiteiten[[#This Row],[Eigen arbeid]]=1,Tb_Activiteiten[[#Headers],[Eigen arbeid]],"")))</f>
        <v/>
      </c>
      <c r="AM1659" t="str">
        <f>IF(ISNUMBER(FIND("arbeid",Methode_Keuze)),"",IF(ISNUMBER(FIND("arbeid",Methode_Keuze)),"",IF(Tb_Activiteiten[[#This Row],[Projectmedewerker]]=1,Tb_Activiteiten[[#Headers],[Projectmedewerker]],"")))</f>
        <v/>
      </c>
      <c r="AN1659" t="str">
        <f>IF(ISNUMBER(FIND("arbeid",Methode_Keuze)),"",IF(ISNUMBER(FIND("arbeid",Methode_Keuze)),"",IF(Tb_Activiteiten[[#This Row],[Landbouwer]]=1,Tb_Activiteiten[[#Headers],[Landbouwer]],"")))</f>
        <v/>
      </c>
      <c r="AO1659" t="str">
        <f>IF(ISNUMBER(FIND("arbeid",Methode_Keuze)),"",IF(ISNUMBER(FIND("arbeid",Methode_Keuze)),"",IF(Tb_Activiteiten[[#This Row],[Adviseur]]=1,Tb_Activiteiten[[#Headers],[Adviseur]],"")))</f>
        <v/>
      </c>
      <c r="AP1659" t="str">
        <f>IF(ISNUMBER(FIND("arbeid",Methode_Keuze)),"",IF(ISNUMBER(FIND("arbeid",Methode_Keuze)),"",IF(Tb_Activiteiten[[#This Row],[Projectleider/Expert]]=1,Tb_Activiteiten[[#Headers],[Projectleider/Expert]],"")))</f>
        <v/>
      </c>
      <c r="AQ1659" t="str">
        <f>IF(ISNUMBER(FIND("arbeid",Methode_Keuze)),"",IF(ISNUMBER(FIND("arbeid",Methode_Keuze)),"",IF(Tb_Activiteiten[[#This Row],[Arbeidskosten]]=1,Tb_Activiteiten[[#Headers],[Arbeidskosten]],"")))</f>
        <v/>
      </c>
      <c r="AR1659" t="str">
        <f>IF(ISNUMBER(FIND("arbeid",Methode_Keuze)),"",IF(ISNUMBER(FIND("arbeid",Methode_Keuze)),"",IF(Tb_Activiteiten[[#This Row],[Arbeidskosten op basis van IKS]]=1,Tb_Activiteiten[[#Headers],[Arbeidskosten op basis van IKS]],"")))</f>
        <v/>
      </c>
      <c r="AS1659" t="str">
        <f>IF(ISNUMBER(FIND("overige",Methode_Keuze)),"",IF(Tb_Activiteiten[[#This Row],[Kosten derden exclusief btw]]=1,Tb_Activiteiten[[#Headers],[Kosten derden exclusief btw]],""))</f>
        <v/>
      </c>
      <c r="AT1659" t="str">
        <f>IF(ISNUMBER(FIND("overige",Methode_Keuze)),"",IF(Tb_Activiteiten[[#This Row],[Niet verrekenbare btw]]=1,Tb_Activiteiten[[#Headers],[Niet verrekenbare btw]],""))</f>
        <v/>
      </c>
      <c r="AU1659" t="str">
        <f>IF(ISNUMBER(FIND("overige",Methode_Keuze)),"",IF(Tb_Activiteiten[[#This Row],[Grondkosten]]=1,Tb_Activiteiten[[#Headers],[Grondkosten]],""))</f>
        <v/>
      </c>
      <c r="AV1659" t="str">
        <f>IF(ISNUMBER(FIND("overige",Methode_Keuze)),"",IF(Tb_Activiteiten[[#This Row],[Bijdrage in natura (overige)]]=1,Tb_Activiteiten[[#Headers],[Bijdrage in natura (overige)]],""))</f>
        <v/>
      </c>
      <c r="AW1659" t="str">
        <f>IF(ISNUMBER(FIND("overige",Methode_Keuze)),"",IF(Tb_Activiteiten[[#This Row],[Bijdrage in natura (vrijwilligers)]]=1,Tb_Activiteiten[[#Headers],[Bijdrage in natura (vrijwilligers)]],""))</f>
        <v/>
      </c>
      <c r="AX1659" t="str">
        <f>IF(ISNUMBER(FIND("overige",Methode_Keuze)),"",IF(Tb_Activiteiten[[#This Row],[Afschrijvingskosten]]=1,Tb_Activiteiten[[#Headers],[Afschrijvingskosten]],""))</f>
        <v/>
      </c>
      <c r="AY1659" t="str">
        <f>IF(ISNUMBER(FIND("overige",Methode_Keuze)),"",IF(Tb_Activiteiten[[#This Row],[Vergoeding]]=1,Tb_Activiteiten[[#Headers],[Vergoeding]],""))</f>
        <v/>
      </c>
      <c r="AZ1659" t="str">
        <f>IF(ISNUMBER(FIND("arbeid",Methode_Keuze)),"",IF(Tb_Activiteiten[[#This Row],[Arbeidskosten - vast tarief (excl eigen arbeid)]]=1,Tb_Activiteiten[[#Headers],[Arbeidskosten - vast tarief (excl eigen arbeid)]],""))</f>
        <v/>
      </c>
      <c r="BA1659" t="str">
        <f>IF(ISNUMBER(FIND("overige",Methode_Keuze)),"",IF(Tb_Activiteiten[[#This Row],[Overige kosten]]=1,Tb_Activiteiten[[#Headers],[Overige kosten]],""))</f>
        <v/>
      </c>
    </row>
    <row r="1660" spans="15:53" x14ac:dyDescent="0.25">
      <c r="O1660" s="56"/>
      <c r="Q1660" t="str">
        <f>IFERROR(IF(VLOOKUP(Tb_Activiteiten[[#This Row],[Openstelling]],Tb_Openstelling[],2,0)=1,1,""),"")</f>
        <v/>
      </c>
      <c r="AJ1660" s="56"/>
      <c r="AK1660" t="str">
        <f>IF(ISNUMBER(FIND("arbeid",Methode_Keuze)),"",IF(ISNUMBER(FIND("arbeid",Methode_Keuze)),"",IF(Tb_Activiteiten[[#This Row],[Loonkosten]]=1,Tb_Activiteiten[[#Headers],[Loonkosten]],"")))</f>
        <v/>
      </c>
      <c r="AL1660" t="str">
        <f>IF(ISNUMBER(FIND("arbeid",Methode_Keuze)),"",IF(ISNUMBER(FIND("arbeid",Methode_Keuze)),"",IF(Tb_Activiteiten[[#This Row],[Eigen arbeid]]=1,Tb_Activiteiten[[#Headers],[Eigen arbeid]],"")))</f>
        <v/>
      </c>
      <c r="AM1660" t="str">
        <f>IF(ISNUMBER(FIND("arbeid",Methode_Keuze)),"",IF(ISNUMBER(FIND("arbeid",Methode_Keuze)),"",IF(Tb_Activiteiten[[#This Row],[Projectmedewerker]]=1,Tb_Activiteiten[[#Headers],[Projectmedewerker]],"")))</f>
        <v/>
      </c>
      <c r="AN1660" t="str">
        <f>IF(ISNUMBER(FIND("arbeid",Methode_Keuze)),"",IF(ISNUMBER(FIND("arbeid",Methode_Keuze)),"",IF(Tb_Activiteiten[[#This Row],[Landbouwer]]=1,Tb_Activiteiten[[#Headers],[Landbouwer]],"")))</f>
        <v/>
      </c>
      <c r="AO1660" t="str">
        <f>IF(ISNUMBER(FIND("arbeid",Methode_Keuze)),"",IF(ISNUMBER(FIND("arbeid",Methode_Keuze)),"",IF(Tb_Activiteiten[[#This Row],[Adviseur]]=1,Tb_Activiteiten[[#Headers],[Adviseur]],"")))</f>
        <v/>
      </c>
      <c r="AP1660" t="str">
        <f>IF(ISNUMBER(FIND("arbeid",Methode_Keuze)),"",IF(ISNUMBER(FIND("arbeid",Methode_Keuze)),"",IF(Tb_Activiteiten[[#This Row],[Projectleider/Expert]]=1,Tb_Activiteiten[[#Headers],[Projectleider/Expert]],"")))</f>
        <v/>
      </c>
      <c r="AQ1660" t="str">
        <f>IF(ISNUMBER(FIND("arbeid",Methode_Keuze)),"",IF(ISNUMBER(FIND("arbeid",Methode_Keuze)),"",IF(Tb_Activiteiten[[#This Row],[Arbeidskosten]]=1,Tb_Activiteiten[[#Headers],[Arbeidskosten]],"")))</f>
        <v/>
      </c>
      <c r="AR1660" t="str">
        <f>IF(ISNUMBER(FIND("arbeid",Methode_Keuze)),"",IF(ISNUMBER(FIND("arbeid",Methode_Keuze)),"",IF(Tb_Activiteiten[[#This Row],[Arbeidskosten op basis van IKS]]=1,Tb_Activiteiten[[#Headers],[Arbeidskosten op basis van IKS]],"")))</f>
        <v/>
      </c>
      <c r="AS1660" t="str">
        <f>IF(ISNUMBER(FIND("overige",Methode_Keuze)),"",IF(Tb_Activiteiten[[#This Row],[Kosten derden exclusief btw]]=1,Tb_Activiteiten[[#Headers],[Kosten derden exclusief btw]],""))</f>
        <v/>
      </c>
      <c r="AT1660" t="str">
        <f>IF(ISNUMBER(FIND("overige",Methode_Keuze)),"",IF(Tb_Activiteiten[[#This Row],[Niet verrekenbare btw]]=1,Tb_Activiteiten[[#Headers],[Niet verrekenbare btw]],""))</f>
        <v/>
      </c>
      <c r="AU1660" t="str">
        <f>IF(ISNUMBER(FIND("overige",Methode_Keuze)),"",IF(Tb_Activiteiten[[#This Row],[Grondkosten]]=1,Tb_Activiteiten[[#Headers],[Grondkosten]],""))</f>
        <v/>
      </c>
      <c r="AV1660" t="str">
        <f>IF(ISNUMBER(FIND("overige",Methode_Keuze)),"",IF(Tb_Activiteiten[[#This Row],[Bijdrage in natura (overige)]]=1,Tb_Activiteiten[[#Headers],[Bijdrage in natura (overige)]],""))</f>
        <v/>
      </c>
      <c r="AW1660" t="str">
        <f>IF(ISNUMBER(FIND("overige",Methode_Keuze)),"",IF(Tb_Activiteiten[[#This Row],[Bijdrage in natura (vrijwilligers)]]=1,Tb_Activiteiten[[#Headers],[Bijdrage in natura (vrijwilligers)]],""))</f>
        <v/>
      </c>
      <c r="AX1660" t="str">
        <f>IF(ISNUMBER(FIND("overige",Methode_Keuze)),"",IF(Tb_Activiteiten[[#This Row],[Afschrijvingskosten]]=1,Tb_Activiteiten[[#Headers],[Afschrijvingskosten]],""))</f>
        <v/>
      </c>
      <c r="AY1660" t="str">
        <f>IF(ISNUMBER(FIND("overige",Methode_Keuze)),"",IF(Tb_Activiteiten[[#This Row],[Vergoeding]]=1,Tb_Activiteiten[[#Headers],[Vergoeding]],""))</f>
        <v/>
      </c>
      <c r="AZ1660" t="str">
        <f>IF(ISNUMBER(FIND("arbeid",Methode_Keuze)),"",IF(Tb_Activiteiten[[#This Row],[Arbeidskosten - vast tarief (excl eigen arbeid)]]=1,Tb_Activiteiten[[#Headers],[Arbeidskosten - vast tarief (excl eigen arbeid)]],""))</f>
        <v/>
      </c>
      <c r="BA1660" t="str">
        <f>IF(ISNUMBER(FIND("overige",Methode_Keuze)),"",IF(Tb_Activiteiten[[#This Row],[Overige kosten]]=1,Tb_Activiteiten[[#Headers],[Overige kosten]],""))</f>
        <v/>
      </c>
    </row>
    <row r="1661" spans="15:53" x14ac:dyDescent="0.25">
      <c r="O1661" s="56"/>
      <c r="Q1661" t="str">
        <f>IFERROR(IF(VLOOKUP(Tb_Activiteiten[[#This Row],[Openstelling]],Tb_Openstelling[],2,0)=1,1,""),"")</f>
        <v/>
      </c>
      <c r="AJ1661" s="56"/>
      <c r="AK1661" t="str">
        <f>IF(ISNUMBER(FIND("arbeid",Methode_Keuze)),"",IF(ISNUMBER(FIND("arbeid",Methode_Keuze)),"",IF(Tb_Activiteiten[[#This Row],[Loonkosten]]=1,Tb_Activiteiten[[#Headers],[Loonkosten]],"")))</f>
        <v/>
      </c>
      <c r="AL1661" t="str">
        <f>IF(ISNUMBER(FIND("arbeid",Methode_Keuze)),"",IF(ISNUMBER(FIND("arbeid",Methode_Keuze)),"",IF(Tb_Activiteiten[[#This Row],[Eigen arbeid]]=1,Tb_Activiteiten[[#Headers],[Eigen arbeid]],"")))</f>
        <v/>
      </c>
      <c r="AM1661" t="str">
        <f>IF(ISNUMBER(FIND("arbeid",Methode_Keuze)),"",IF(ISNUMBER(FIND("arbeid",Methode_Keuze)),"",IF(Tb_Activiteiten[[#This Row],[Projectmedewerker]]=1,Tb_Activiteiten[[#Headers],[Projectmedewerker]],"")))</f>
        <v/>
      </c>
      <c r="AN1661" t="str">
        <f>IF(ISNUMBER(FIND("arbeid",Methode_Keuze)),"",IF(ISNUMBER(FIND("arbeid",Methode_Keuze)),"",IF(Tb_Activiteiten[[#This Row],[Landbouwer]]=1,Tb_Activiteiten[[#Headers],[Landbouwer]],"")))</f>
        <v/>
      </c>
      <c r="AO1661" t="str">
        <f>IF(ISNUMBER(FIND("arbeid",Methode_Keuze)),"",IF(ISNUMBER(FIND("arbeid",Methode_Keuze)),"",IF(Tb_Activiteiten[[#This Row],[Adviseur]]=1,Tb_Activiteiten[[#Headers],[Adviseur]],"")))</f>
        <v/>
      </c>
      <c r="AP1661" t="str">
        <f>IF(ISNUMBER(FIND("arbeid",Methode_Keuze)),"",IF(ISNUMBER(FIND("arbeid",Methode_Keuze)),"",IF(Tb_Activiteiten[[#This Row],[Projectleider/Expert]]=1,Tb_Activiteiten[[#Headers],[Projectleider/Expert]],"")))</f>
        <v/>
      </c>
      <c r="AQ1661" t="str">
        <f>IF(ISNUMBER(FIND("arbeid",Methode_Keuze)),"",IF(ISNUMBER(FIND("arbeid",Methode_Keuze)),"",IF(Tb_Activiteiten[[#This Row],[Arbeidskosten]]=1,Tb_Activiteiten[[#Headers],[Arbeidskosten]],"")))</f>
        <v/>
      </c>
      <c r="AR1661" t="str">
        <f>IF(ISNUMBER(FIND("arbeid",Methode_Keuze)),"",IF(ISNUMBER(FIND("arbeid",Methode_Keuze)),"",IF(Tb_Activiteiten[[#This Row],[Arbeidskosten op basis van IKS]]=1,Tb_Activiteiten[[#Headers],[Arbeidskosten op basis van IKS]],"")))</f>
        <v/>
      </c>
      <c r="AS1661" t="str">
        <f>IF(ISNUMBER(FIND("overige",Methode_Keuze)),"",IF(Tb_Activiteiten[[#This Row],[Kosten derden exclusief btw]]=1,Tb_Activiteiten[[#Headers],[Kosten derden exclusief btw]],""))</f>
        <v/>
      </c>
      <c r="AT1661" t="str">
        <f>IF(ISNUMBER(FIND("overige",Methode_Keuze)),"",IF(Tb_Activiteiten[[#This Row],[Niet verrekenbare btw]]=1,Tb_Activiteiten[[#Headers],[Niet verrekenbare btw]],""))</f>
        <v/>
      </c>
      <c r="AU1661" t="str">
        <f>IF(ISNUMBER(FIND("overige",Methode_Keuze)),"",IF(Tb_Activiteiten[[#This Row],[Grondkosten]]=1,Tb_Activiteiten[[#Headers],[Grondkosten]],""))</f>
        <v/>
      </c>
      <c r="AV1661" t="str">
        <f>IF(ISNUMBER(FIND("overige",Methode_Keuze)),"",IF(Tb_Activiteiten[[#This Row],[Bijdrage in natura (overige)]]=1,Tb_Activiteiten[[#Headers],[Bijdrage in natura (overige)]],""))</f>
        <v/>
      </c>
      <c r="AW1661" t="str">
        <f>IF(ISNUMBER(FIND("overige",Methode_Keuze)),"",IF(Tb_Activiteiten[[#This Row],[Bijdrage in natura (vrijwilligers)]]=1,Tb_Activiteiten[[#Headers],[Bijdrage in natura (vrijwilligers)]],""))</f>
        <v/>
      </c>
      <c r="AX1661" t="str">
        <f>IF(ISNUMBER(FIND("overige",Methode_Keuze)),"",IF(Tb_Activiteiten[[#This Row],[Afschrijvingskosten]]=1,Tb_Activiteiten[[#Headers],[Afschrijvingskosten]],""))</f>
        <v/>
      </c>
      <c r="AY1661" t="str">
        <f>IF(ISNUMBER(FIND("overige",Methode_Keuze)),"",IF(Tb_Activiteiten[[#This Row],[Vergoeding]]=1,Tb_Activiteiten[[#Headers],[Vergoeding]],""))</f>
        <v/>
      </c>
      <c r="AZ1661" t="str">
        <f>IF(ISNUMBER(FIND("arbeid",Methode_Keuze)),"",IF(Tb_Activiteiten[[#This Row],[Arbeidskosten - vast tarief (excl eigen arbeid)]]=1,Tb_Activiteiten[[#Headers],[Arbeidskosten - vast tarief (excl eigen arbeid)]],""))</f>
        <v/>
      </c>
      <c r="BA1661" t="str">
        <f>IF(ISNUMBER(FIND("overige",Methode_Keuze)),"",IF(Tb_Activiteiten[[#This Row],[Overige kosten]]=1,Tb_Activiteiten[[#Headers],[Overige kosten]],""))</f>
        <v/>
      </c>
    </row>
    <row r="1662" spans="15:53" x14ac:dyDescent="0.25">
      <c r="O1662" s="56"/>
      <c r="Q1662" t="str">
        <f>IFERROR(IF(VLOOKUP(Tb_Activiteiten[[#This Row],[Openstelling]],Tb_Openstelling[],2,0)=1,1,""),"")</f>
        <v/>
      </c>
      <c r="AJ1662" s="56"/>
      <c r="AK1662" t="str">
        <f>IF(ISNUMBER(FIND("arbeid",Methode_Keuze)),"",IF(ISNUMBER(FIND("arbeid",Methode_Keuze)),"",IF(Tb_Activiteiten[[#This Row],[Loonkosten]]=1,Tb_Activiteiten[[#Headers],[Loonkosten]],"")))</f>
        <v/>
      </c>
      <c r="AL1662" t="str">
        <f>IF(ISNUMBER(FIND("arbeid",Methode_Keuze)),"",IF(ISNUMBER(FIND("arbeid",Methode_Keuze)),"",IF(Tb_Activiteiten[[#This Row],[Eigen arbeid]]=1,Tb_Activiteiten[[#Headers],[Eigen arbeid]],"")))</f>
        <v/>
      </c>
      <c r="AM1662" t="str">
        <f>IF(ISNUMBER(FIND("arbeid",Methode_Keuze)),"",IF(ISNUMBER(FIND("arbeid",Methode_Keuze)),"",IF(Tb_Activiteiten[[#This Row],[Projectmedewerker]]=1,Tb_Activiteiten[[#Headers],[Projectmedewerker]],"")))</f>
        <v/>
      </c>
      <c r="AN1662" t="str">
        <f>IF(ISNUMBER(FIND("arbeid",Methode_Keuze)),"",IF(ISNUMBER(FIND("arbeid",Methode_Keuze)),"",IF(Tb_Activiteiten[[#This Row],[Landbouwer]]=1,Tb_Activiteiten[[#Headers],[Landbouwer]],"")))</f>
        <v/>
      </c>
      <c r="AO1662" t="str">
        <f>IF(ISNUMBER(FIND("arbeid",Methode_Keuze)),"",IF(ISNUMBER(FIND("arbeid",Methode_Keuze)),"",IF(Tb_Activiteiten[[#This Row],[Adviseur]]=1,Tb_Activiteiten[[#Headers],[Adviseur]],"")))</f>
        <v/>
      </c>
      <c r="AP1662" t="str">
        <f>IF(ISNUMBER(FIND("arbeid",Methode_Keuze)),"",IF(ISNUMBER(FIND("arbeid",Methode_Keuze)),"",IF(Tb_Activiteiten[[#This Row],[Projectleider/Expert]]=1,Tb_Activiteiten[[#Headers],[Projectleider/Expert]],"")))</f>
        <v/>
      </c>
      <c r="AQ1662" t="str">
        <f>IF(ISNUMBER(FIND("arbeid",Methode_Keuze)),"",IF(ISNUMBER(FIND("arbeid",Methode_Keuze)),"",IF(Tb_Activiteiten[[#This Row],[Arbeidskosten]]=1,Tb_Activiteiten[[#Headers],[Arbeidskosten]],"")))</f>
        <v/>
      </c>
      <c r="AR1662" t="str">
        <f>IF(ISNUMBER(FIND("arbeid",Methode_Keuze)),"",IF(ISNUMBER(FIND("arbeid",Methode_Keuze)),"",IF(Tb_Activiteiten[[#This Row],[Arbeidskosten op basis van IKS]]=1,Tb_Activiteiten[[#Headers],[Arbeidskosten op basis van IKS]],"")))</f>
        <v/>
      </c>
      <c r="AS1662" t="str">
        <f>IF(ISNUMBER(FIND("overige",Methode_Keuze)),"",IF(Tb_Activiteiten[[#This Row],[Kosten derden exclusief btw]]=1,Tb_Activiteiten[[#Headers],[Kosten derden exclusief btw]],""))</f>
        <v/>
      </c>
      <c r="AT1662" t="str">
        <f>IF(ISNUMBER(FIND("overige",Methode_Keuze)),"",IF(Tb_Activiteiten[[#This Row],[Niet verrekenbare btw]]=1,Tb_Activiteiten[[#Headers],[Niet verrekenbare btw]],""))</f>
        <v/>
      </c>
      <c r="AU1662" t="str">
        <f>IF(ISNUMBER(FIND("overige",Methode_Keuze)),"",IF(Tb_Activiteiten[[#This Row],[Grondkosten]]=1,Tb_Activiteiten[[#Headers],[Grondkosten]],""))</f>
        <v/>
      </c>
      <c r="AV1662" t="str">
        <f>IF(ISNUMBER(FIND("overige",Methode_Keuze)),"",IF(Tb_Activiteiten[[#This Row],[Bijdrage in natura (overige)]]=1,Tb_Activiteiten[[#Headers],[Bijdrage in natura (overige)]],""))</f>
        <v/>
      </c>
      <c r="AW1662" t="str">
        <f>IF(ISNUMBER(FIND("overige",Methode_Keuze)),"",IF(Tb_Activiteiten[[#This Row],[Bijdrage in natura (vrijwilligers)]]=1,Tb_Activiteiten[[#Headers],[Bijdrage in natura (vrijwilligers)]],""))</f>
        <v/>
      </c>
      <c r="AX1662" t="str">
        <f>IF(ISNUMBER(FIND("overige",Methode_Keuze)),"",IF(Tb_Activiteiten[[#This Row],[Afschrijvingskosten]]=1,Tb_Activiteiten[[#Headers],[Afschrijvingskosten]],""))</f>
        <v/>
      </c>
      <c r="AY1662" t="str">
        <f>IF(ISNUMBER(FIND("overige",Methode_Keuze)),"",IF(Tb_Activiteiten[[#This Row],[Vergoeding]]=1,Tb_Activiteiten[[#Headers],[Vergoeding]],""))</f>
        <v/>
      </c>
      <c r="AZ1662" t="str">
        <f>IF(ISNUMBER(FIND("arbeid",Methode_Keuze)),"",IF(Tb_Activiteiten[[#This Row],[Arbeidskosten - vast tarief (excl eigen arbeid)]]=1,Tb_Activiteiten[[#Headers],[Arbeidskosten - vast tarief (excl eigen arbeid)]],""))</f>
        <v/>
      </c>
      <c r="BA1662" t="str">
        <f>IF(ISNUMBER(FIND("overige",Methode_Keuze)),"",IF(Tb_Activiteiten[[#This Row],[Overige kosten]]=1,Tb_Activiteiten[[#Headers],[Overige kosten]],""))</f>
        <v/>
      </c>
    </row>
    <row r="1663" spans="15:53" x14ac:dyDescent="0.25">
      <c r="O1663" s="56"/>
      <c r="Q1663" t="str">
        <f>IFERROR(IF(VLOOKUP(Tb_Activiteiten[[#This Row],[Openstelling]],Tb_Openstelling[],2,0)=1,1,""),"")</f>
        <v/>
      </c>
      <c r="AJ1663" s="56"/>
      <c r="AK1663" t="str">
        <f>IF(ISNUMBER(FIND("arbeid",Methode_Keuze)),"",IF(ISNUMBER(FIND("arbeid",Methode_Keuze)),"",IF(Tb_Activiteiten[[#This Row],[Loonkosten]]=1,Tb_Activiteiten[[#Headers],[Loonkosten]],"")))</f>
        <v/>
      </c>
      <c r="AL1663" t="str">
        <f>IF(ISNUMBER(FIND("arbeid",Methode_Keuze)),"",IF(ISNUMBER(FIND("arbeid",Methode_Keuze)),"",IF(Tb_Activiteiten[[#This Row],[Eigen arbeid]]=1,Tb_Activiteiten[[#Headers],[Eigen arbeid]],"")))</f>
        <v/>
      </c>
      <c r="AM1663" t="str">
        <f>IF(ISNUMBER(FIND("arbeid",Methode_Keuze)),"",IF(ISNUMBER(FIND("arbeid",Methode_Keuze)),"",IF(Tb_Activiteiten[[#This Row],[Projectmedewerker]]=1,Tb_Activiteiten[[#Headers],[Projectmedewerker]],"")))</f>
        <v/>
      </c>
      <c r="AN1663" t="str">
        <f>IF(ISNUMBER(FIND("arbeid",Methode_Keuze)),"",IF(ISNUMBER(FIND("arbeid",Methode_Keuze)),"",IF(Tb_Activiteiten[[#This Row],[Landbouwer]]=1,Tb_Activiteiten[[#Headers],[Landbouwer]],"")))</f>
        <v/>
      </c>
      <c r="AO1663" t="str">
        <f>IF(ISNUMBER(FIND("arbeid",Methode_Keuze)),"",IF(ISNUMBER(FIND("arbeid",Methode_Keuze)),"",IF(Tb_Activiteiten[[#This Row],[Adviseur]]=1,Tb_Activiteiten[[#Headers],[Adviseur]],"")))</f>
        <v/>
      </c>
      <c r="AP1663" t="str">
        <f>IF(ISNUMBER(FIND("arbeid",Methode_Keuze)),"",IF(ISNUMBER(FIND("arbeid",Methode_Keuze)),"",IF(Tb_Activiteiten[[#This Row],[Projectleider/Expert]]=1,Tb_Activiteiten[[#Headers],[Projectleider/Expert]],"")))</f>
        <v/>
      </c>
      <c r="AQ1663" t="str">
        <f>IF(ISNUMBER(FIND("arbeid",Methode_Keuze)),"",IF(ISNUMBER(FIND("arbeid",Methode_Keuze)),"",IF(Tb_Activiteiten[[#This Row],[Arbeidskosten]]=1,Tb_Activiteiten[[#Headers],[Arbeidskosten]],"")))</f>
        <v/>
      </c>
      <c r="AR1663" t="str">
        <f>IF(ISNUMBER(FIND("arbeid",Methode_Keuze)),"",IF(ISNUMBER(FIND("arbeid",Methode_Keuze)),"",IF(Tb_Activiteiten[[#This Row],[Arbeidskosten op basis van IKS]]=1,Tb_Activiteiten[[#Headers],[Arbeidskosten op basis van IKS]],"")))</f>
        <v/>
      </c>
      <c r="AS1663" t="str">
        <f>IF(ISNUMBER(FIND("overige",Methode_Keuze)),"",IF(Tb_Activiteiten[[#This Row],[Kosten derden exclusief btw]]=1,Tb_Activiteiten[[#Headers],[Kosten derden exclusief btw]],""))</f>
        <v/>
      </c>
      <c r="AT1663" t="str">
        <f>IF(ISNUMBER(FIND("overige",Methode_Keuze)),"",IF(Tb_Activiteiten[[#This Row],[Niet verrekenbare btw]]=1,Tb_Activiteiten[[#Headers],[Niet verrekenbare btw]],""))</f>
        <v/>
      </c>
      <c r="AU1663" t="str">
        <f>IF(ISNUMBER(FIND("overige",Methode_Keuze)),"",IF(Tb_Activiteiten[[#This Row],[Grondkosten]]=1,Tb_Activiteiten[[#Headers],[Grondkosten]],""))</f>
        <v/>
      </c>
      <c r="AV1663" t="str">
        <f>IF(ISNUMBER(FIND("overige",Methode_Keuze)),"",IF(Tb_Activiteiten[[#This Row],[Bijdrage in natura (overige)]]=1,Tb_Activiteiten[[#Headers],[Bijdrage in natura (overige)]],""))</f>
        <v/>
      </c>
      <c r="AW1663" t="str">
        <f>IF(ISNUMBER(FIND("overige",Methode_Keuze)),"",IF(Tb_Activiteiten[[#This Row],[Bijdrage in natura (vrijwilligers)]]=1,Tb_Activiteiten[[#Headers],[Bijdrage in natura (vrijwilligers)]],""))</f>
        <v/>
      </c>
      <c r="AX1663" t="str">
        <f>IF(ISNUMBER(FIND("overige",Methode_Keuze)),"",IF(Tb_Activiteiten[[#This Row],[Afschrijvingskosten]]=1,Tb_Activiteiten[[#Headers],[Afschrijvingskosten]],""))</f>
        <v/>
      </c>
      <c r="AY1663" t="str">
        <f>IF(ISNUMBER(FIND("overige",Methode_Keuze)),"",IF(Tb_Activiteiten[[#This Row],[Vergoeding]]=1,Tb_Activiteiten[[#Headers],[Vergoeding]],""))</f>
        <v/>
      </c>
      <c r="AZ1663" t="str">
        <f>IF(ISNUMBER(FIND("arbeid",Methode_Keuze)),"",IF(Tb_Activiteiten[[#This Row],[Arbeidskosten - vast tarief (excl eigen arbeid)]]=1,Tb_Activiteiten[[#Headers],[Arbeidskosten - vast tarief (excl eigen arbeid)]],""))</f>
        <v/>
      </c>
      <c r="BA1663" t="str">
        <f>IF(ISNUMBER(FIND("overige",Methode_Keuze)),"",IF(Tb_Activiteiten[[#This Row],[Overige kosten]]=1,Tb_Activiteiten[[#Headers],[Overige kosten]],""))</f>
        <v/>
      </c>
    </row>
    <row r="1664" spans="15:53" x14ac:dyDescent="0.25">
      <c r="O1664" s="56"/>
      <c r="Q1664" t="str">
        <f>IFERROR(IF(VLOOKUP(Tb_Activiteiten[[#This Row],[Openstelling]],Tb_Openstelling[],2,0)=1,1,""),"")</f>
        <v/>
      </c>
      <c r="AJ1664" s="56"/>
      <c r="AK1664" t="str">
        <f>IF(ISNUMBER(FIND("arbeid",Methode_Keuze)),"",IF(ISNUMBER(FIND("arbeid",Methode_Keuze)),"",IF(Tb_Activiteiten[[#This Row],[Loonkosten]]=1,Tb_Activiteiten[[#Headers],[Loonkosten]],"")))</f>
        <v/>
      </c>
      <c r="AL1664" t="str">
        <f>IF(ISNUMBER(FIND("arbeid",Methode_Keuze)),"",IF(ISNUMBER(FIND("arbeid",Methode_Keuze)),"",IF(Tb_Activiteiten[[#This Row],[Eigen arbeid]]=1,Tb_Activiteiten[[#Headers],[Eigen arbeid]],"")))</f>
        <v/>
      </c>
      <c r="AM1664" t="str">
        <f>IF(ISNUMBER(FIND("arbeid",Methode_Keuze)),"",IF(ISNUMBER(FIND("arbeid",Methode_Keuze)),"",IF(Tb_Activiteiten[[#This Row],[Projectmedewerker]]=1,Tb_Activiteiten[[#Headers],[Projectmedewerker]],"")))</f>
        <v/>
      </c>
      <c r="AN1664" t="str">
        <f>IF(ISNUMBER(FIND("arbeid",Methode_Keuze)),"",IF(ISNUMBER(FIND("arbeid",Methode_Keuze)),"",IF(Tb_Activiteiten[[#This Row],[Landbouwer]]=1,Tb_Activiteiten[[#Headers],[Landbouwer]],"")))</f>
        <v/>
      </c>
      <c r="AO1664" t="str">
        <f>IF(ISNUMBER(FIND("arbeid",Methode_Keuze)),"",IF(ISNUMBER(FIND("arbeid",Methode_Keuze)),"",IF(Tb_Activiteiten[[#This Row],[Adviseur]]=1,Tb_Activiteiten[[#Headers],[Adviseur]],"")))</f>
        <v/>
      </c>
      <c r="AP1664" t="str">
        <f>IF(ISNUMBER(FIND("arbeid",Methode_Keuze)),"",IF(ISNUMBER(FIND("arbeid",Methode_Keuze)),"",IF(Tb_Activiteiten[[#This Row],[Projectleider/Expert]]=1,Tb_Activiteiten[[#Headers],[Projectleider/Expert]],"")))</f>
        <v/>
      </c>
      <c r="AQ1664" t="str">
        <f>IF(ISNUMBER(FIND("arbeid",Methode_Keuze)),"",IF(ISNUMBER(FIND("arbeid",Methode_Keuze)),"",IF(Tb_Activiteiten[[#This Row],[Arbeidskosten]]=1,Tb_Activiteiten[[#Headers],[Arbeidskosten]],"")))</f>
        <v/>
      </c>
      <c r="AR1664" t="str">
        <f>IF(ISNUMBER(FIND("arbeid",Methode_Keuze)),"",IF(ISNUMBER(FIND("arbeid",Methode_Keuze)),"",IF(Tb_Activiteiten[[#This Row],[Arbeidskosten op basis van IKS]]=1,Tb_Activiteiten[[#Headers],[Arbeidskosten op basis van IKS]],"")))</f>
        <v/>
      </c>
      <c r="AS1664" t="str">
        <f>IF(ISNUMBER(FIND("overige",Methode_Keuze)),"",IF(Tb_Activiteiten[[#This Row],[Kosten derden exclusief btw]]=1,Tb_Activiteiten[[#Headers],[Kosten derden exclusief btw]],""))</f>
        <v/>
      </c>
      <c r="AT1664" t="str">
        <f>IF(ISNUMBER(FIND("overige",Methode_Keuze)),"",IF(Tb_Activiteiten[[#This Row],[Niet verrekenbare btw]]=1,Tb_Activiteiten[[#Headers],[Niet verrekenbare btw]],""))</f>
        <v/>
      </c>
      <c r="AU1664" t="str">
        <f>IF(ISNUMBER(FIND("overige",Methode_Keuze)),"",IF(Tb_Activiteiten[[#This Row],[Grondkosten]]=1,Tb_Activiteiten[[#Headers],[Grondkosten]],""))</f>
        <v/>
      </c>
      <c r="AV1664" t="str">
        <f>IF(ISNUMBER(FIND("overige",Methode_Keuze)),"",IF(Tb_Activiteiten[[#This Row],[Bijdrage in natura (overige)]]=1,Tb_Activiteiten[[#Headers],[Bijdrage in natura (overige)]],""))</f>
        <v/>
      </c>
      <c r="AW1664" t="str">
        <f>IF(ISNUMBER(FIND("overige",Methode_Keuze)),"",IF(Tb_Activiteiten[[#This Row],[Bijdrage in natura (vrijwilligers)]]=1,Tb_Activiteiten[[#Headers],[Bijdrage in natura (vrijwilligers)]],""))</f>
        <v/>
      </c>
      <c r="AX1664" t="str">
        <f>IF(ISNUMBER(FIND("overige",Methode_Keuze)),"",IF(Tb_Activiteiten[[#This Row],[Afschrijvingskosten]]=1,Tb_Activiteiten[[#Headers],[Afschrijvingskosten]],""))</f>
        <v/>
      </c>
      <c r="AY1664" t="str">
        <f>IF(ISNUMBER(FIND("overige",Methode_Keuze)),"",IF(Tb_Activiteiten[[#This Row],[Vergoeding]]=1,Tb_Activiteiten[[#Headers],[Vergoeding]],""))</f>
        <v/>
      </c>
      <c r="AZ1664" t="str">
        <f>IF(ISNUMBER(FIND("arbeid",Methode_Keuze)),"",IF(Tb_Activiteiten[[#This Row],[Arbeidskosten - vast tarief (excl eigen arbeid)]]=1,Tb_Activiteiten[[#Headers],[Arbeidskosten - vast tarief (excl eigen arbeid)]],""))</f>
        <v/>
      </c>
      <c r="BA1664" t="str">
        <f>IF(ISNUMBER(FIND("overige",Methode_Keuze)),"",IF(Tb_Activiteiten[[#This Row],[Overige kosten]]=1,Tb_Activiteiten[[#Headers],[Overige kosten]],""))</f>
        <v/>
      </c>
    </row>
    <row r="1665" spans="15:53" x14ac:dyDescent="0.25">
      <c r="O1665" s="56"/>
      <c r="Q1665" t="str">
        <f>IFERROR(IF(VLOOKUP(Tb_Activiteiten[[#This Row],[Openstelling]],Tb_Openstelling[],2,0)=1,1,""),"")</f>
        <v/>
      </c>
      <c r="AJ1665" s="56"/>
      <c r="AK1665" t="str">
        <f>IF(ISNUMBER(FIND("arbeid",Methode_Keuze)),"",IF(ISNUMBER(FIND("arbeid",Methode_Keuze)),"",IF(Tb_Activiteiten[[#This Row],[Loonkosten]]=1,Tb_Activiteiten[[#Headers],[Loonkosten]],"")))</f>
        <v/>
      </c>
      <c r="AL1665" t="str">
        <f>IF(ISNUMBER(FIND("arbeid",Methode_Keuze)),"",IF(ISNUMBER(FIND("arbeid",Methode_Keuze)),"",IF(Tb_Activiteiten[[#This Row],[Eigen arbeid]]=1,Tb_Activiteiten[[#Headers],[Eigen arbeid]],"")))</f>
        <v/>
      </c>
      <c r="AM1665" t="str">
        <f>IF(ISNUMBER(FIND("arbeid",Methode_Keuze)),"",IF(ISNUMBER(FIND("arbeid",Methode_Keuze)),"",IF(Tb_Activiteiten[[#This Row],[Projectmedewerker]]=1,Tb_Activiteiten[[#Headers],[Projectmedewerker]],"")))</f>
        <v/>
      </c>
      <c r="AN1665" t="str">
        <f>IF(ISNUMBER(FIND("arbeid",Methode_Keuze)),"",IF(ISNUMBER(FIND("arbeid",Methode_Keuze)),"",IF(Tb_Activiteiten[[#This Row],[Landbouwer]]=1,Tb_Activiteiten[[#Headers],[Landbouwer]],"")))</f>
        <v/>
      </c>
      <c r="AO1665" t="str">
        <f>IF(ISNUMBER(FIND("arbeid",Methode_Keuze)),"",IF(ISNUMBER(FIND("arbeid",Methode_Keuze)),"",IF(Tb_Activiteiten[[#This Row],[Adviseur]]=1,Tb_Activiteiten[[#Headers],[Adviseur]],"")))</f>
        <v/>
      </c>
      <c r="AP1665" t="str">
        <f>IF(ISNUMBER(FIND("arbeid",Methode_Keuze)),"",IF(ISNUMBER(FIND("arbeid",Methode_Keuze)),"",IF(Tb_Activiteiten[[#This Row],[Projectleider/Expert]]=1,Tb_Activiteiten[[#Headers],[Projectleider/Expert]],"")))</f>
        <v/>
      </c>
      <c r="AQ1665" t="str">
        <f>IF(ISNUMBER(FIND("arbeid",Methode_Keuze)),"",IF(ISNUMBER(FIND("arbeid",Methode_Keuze)),"",IF(Tb_Activiteiten[[#This Row],[Arbeidskosten]]=1,Tb_Activiteiten[[#Headers],[Arbeidskosten]],"")))</f>
        <v/>
      </c>
      <c r="AR1665" t="str">
        <f>IF(ISNUMBER(FIND("arbeid",Methode_Keuze)),"",IF(ISNUMBER(FIND("arbeid",Methode_Keuze)),"",IF(Tb_Activiteiten[[#This Row],[Arbeidskosten op basis van IKS]]=1,Tb_Activiteiten[[#Headers],[Arbeidskosten op basis van IKS]],"")))</f>
        <v/>
      </c>
      <c r="AS1665" t="str">
        <f>IF(ISNUMBER(FIND("overige",Methode_Keuze)),"",IF(Tb_Activiteiten[[#This Row],[Kosten derden exclusief btw]]=1,Tb_Activiteiten[[#Headers],[Kosten derden exclusief btw]],""))</f>
        <v/>
      </c>
      <c r="AT1665" t="str">
        <f>IF(ISNUMBER(FIND("overige",Methode_Keuze)),"",IF(Tb_Activiteiten[[#This Row],[Niet verrekenbare btw]]=1,Tb_Activiteiten[[#Headers],[Niet verrekenbare btw]],""))</f>
        <v/>
      </c>
      <c r="AU1665" t="str">
        <f>IF(ISNUMBER(FIND("overige",Methode_Keuze)),"",IF(Tb_Activiteiten[[#This Row],[Grondkosten]]=1,Tb_Activiteiten[[#Headers],[Grondkosten]],""))</f>
        <v/>
      </c>
      <c r="AV1665" t="str">
        <f>IF(ISNUMBER(FIND("overige",Methode_Keuze)),"",IF(Tb_Activiteiten[[#This Row],[Bijdrage in natura (overige)]]=1,Tb_Activiteiten[[#Headers],[Bijdrage in natura (overige)]],""))</f>
        <v/>
      </c>
      <c r="AW1665" t="str">
        <f>IF(ISNUMBER(FIND("overige",Methode_Keuze)),"",IF(Tb_Activiteiten[[#This Row],[Bijdrage in natura (vrijwilligers)]]=1,Tb_Activiteiten[[#Headers],[Bijdrage in natura (vrijwilligers)]],""))</f>
        <v/>
      </c>
      <c r="AX1665" t="str">
        <f>IF(ISNUMBER(FIND("overige",Methode_Keuze)),"",IF(Tb_Activiteiten[[#This Row],[Afschrijvingskosten]]=1,Tb_Activiteiten[[#Headers],[Afschrijvingskosten]],""))</f>
        <v/>
      </c>
      <c r="AY1665" t="str">
        <f>IF(ISNUMBER(FIND("overige",Methode_Keuze)),"",IF(Tb_Activiteiten[[#This Row],[Vergoeding]]=1,Tb_Activiteiten[[#Headers],[Vergoeding]],""))</f>
        <v/>
      </c>
      <c r="AZ1665" t="str">
        <f>IF(ISNUMBER(FIND("arbeid",Methode_Keuze)),"",IF(Tb_Activiteiten[[#This Row],[Arbeidskosten - vast tarief (excl eigen arbeid)]]=1,Tb_Activiteiten[[#Headers],[Arbeidskosten - vast tarief (excl eigen arbeid)]],""))</f>
        <v/>
      </c>
      <c r="BA1665" t="str">
        <f>IF(ISNUMBER(FIND("overige",Methode_Keuze)),"",IF(Tb_Activiteiten[[#This Row],[Overige kosten]]=1,Tb_Activiteiten[[#Headers],[Overige kosten]],""))</f>
        <v/>
      </c>
    </row>
    <row r="1666" spans="15:53" x14ac:dyDescent="0.25">
      <c r="O1666" s="56"/>
      <c r="Q1666" t="str">
        <f>IFERROR(IF(VLOOKUP(Tb_Activiteiten[[#This Row],[Openstelling]],Tb_Openstelling[],2,0)=1,1,""),"")</f>
        <v/>
      </c>
      <c r="AJ1666" s="56"/>
      <c r="AK1666" t="str">
        <f>IF(ISNUMBER(FIND("arbeid",Methode_Keuze)),"",IF(ISNUMBER(FIND("arbeid",Methode_Keuze)),"",IF(Tb_Activiteiten[[#This Row],[Loonkosten]]=1,Tb_Activiteiten[[#Headers],[Loonkosten]],"")))</f>
        <v/>
      </c>
      <c r="AL1666" t="str">
        <f>IF(ISNUMBER(FIND("arbeid",Methode_Keuze)),"",IF(ISNUMBER(FIND("arbeid",Methode_Keuze)),"",IF(Tb_Activiteiten[[#This Row],[Eigen arbeid]]=1,Tb_Activiteiten[[#Headers],[Eigen arbeid]],"")))</f>
        <v/>
      </c>
      <c r="AM1666" t="str">
        <f>IF(ISNUMBER(FIND("arbeid",Methode_Keuze)),"",IF(ISNUMBER(FIND("arbeid",Methode_Keuze)),"",IF(Tb_Activiteiten[[#This Row],[Projectmedewerker]]=1,Tb_Activiteiten[[#Headers],[Projectmedewerker]],"")))</f>
        <v/>
      </c>
      <c r="AN1666" t="str">
        <f>IF(ISNUMBER(FIND("arbeid",Methode_Keuze)),"",IF(ISNUMBER(FIND("arbeid",Methode_Keuze)),"",IF(Tb_Activiteiten[[#This Row],[Landbouwer]]=1,Tb_Activiteiten[[#Headers],[Landbouwer]],"")))</f>
        <v/>
      </c>
      <c r="AO1666" t="str">
        <f>IF(ISNUMBER(FIND("arbeid",Methode_Keuze)),"",IF(ISNUMBER(FIND("arbeid",Methode_Keuze)),"",IF(Tb_Activiteiten[[#This Row],[Adviseur]]=1,Tb_Activiteiten[[#Headers],[Adviseur]],"")))</f>
        <v/>
      </c>
      <c r="AP1666" t="str">
        <f>IF(ISNUMBER(FIND("arbeid",Methode_Keuze)),"",IF(ISNUMBER(FIND("arbeid",Methode_Keuze)),"",IF(Tb_Activiteiten[[#This Row],[Projectleider/Expert]]=1,Tb_Activiteiten[[#Headers],[Projectleider/Expert]],"")))</f>
        <v/>
      </c>
      <c r="AQ1666" t="str">
        <f>IF(ISNUMBER(FIND("arbeid",Methode_Keuze)),"",IF(ISNUMBER(FIND("arbeid",Methode_Keuze)),"",IF(Tb_Activiteiten[[#This Row],[Arbeidskosten]]=1,Tb_Activiteiten[[#Headers],[Arbeidskosten]],"")))</f>
        <v/>
      </c>
      <c r="AR1666" t="str">
        <f>IF(ISNUMBER(FIND("arbeid",Methode_Keuze)),"",IF(ISNUMBER(FIND("arbeid",Methode_Keuze)),"",IF(Tb_Activiteiten[[#This Row],[Arbeidskosten op basis van IKS]]=1,Tb_Activiteiten[[#Headers],[Arbeidskosten op basis van IKS]],"")))</f>
        <v/>
      </c>
      <c r="AS1666" t="str">
        <f>IF(ISNUMBER(FIND("overige",Methode_Keuze)),"",IF(Tb_Activiteiten[[#This Row],[Kosten derden exclusief btw]]=1,Tb_Activiteiten[[#Headers],[Kosten derden exclusief btw]],""))</f>
        <v/>
      </c>
      <c r="AT1666" t="str">
        <f>IF(ISNUMBER(FIND("overige",Methode_Keuze)),"",IF(Tb_Activiteiten[[#This Row],[Niet verrekenbare btw]]=1,Tb_Activiteiten[[#Headers],[Niet verrekenbare btw]],""))</f>
        <v/>
      </c>
      <c r="AU1666" t="str">
        <f>IF(ISNUMBER(FIND("overige",Methode_Keuze)),"",IF(Tb_Activiteiten[[#This Row],[Grondkosten]]=1,Tb_Activiteiten[[#Headers],[Grondkosten]],""))</f>
        <v/>
      </c>
      <c r="AV1666" t="str">
        <f>IF(ISNUMBER(FIND("overige",Methode_Keuze)),"",IF(Tb_Activiteiten[[#This Row],[Bijdrage in natura (overige)]]=1,Tb_Activiteiten[[#Headers],[Bijdrage in natura (overige)]],""))</f>
        <v/>
      </c>
      <c r="AW1666" t="str">
        <f>IF(ISNUMBER(FIND("overige",Methode_Keuze)),"",IF(Tb_Activiteiten[[#This Row],[Bijdrage in natura (vrijwilligers)]]=1,Tb_Activiteiten[[#Headers],[Bijdrage in natura (vrijwilligers)]],""))</f>
        <v/>
      </c>
      <c r="AX1666" t="str">
        <f>IF(ISNUMBER(FIND("overige",Methode_Keuze)),"",IF(Tb_Activiteiten[[#This Row],[Afschrijvingskosten]]=1,Tb_Activiteiten[[#Headers],[Afschrijvingskosten]],""))</f>
        <v/>
      </c>
      <c r="AY1666" t="str">
        <f>IF(ISNUMBER(FIND("overige",Methode_Keuze)),"",IF(Tb_Activiteiten[[#This Row],[Vergoeding]]=1,Tb_Activiteiten[[#Headers],[Vergoeding]],""))</f>
        <v/>
      </c>
      <c r="AZ1666" t="str">
        <f>IF(ISNUMBER(FIND("arbeid",Methode_Keuze)),"",IF(Tb_Activiteiten[[#This Row],[Arbeidskosten - vast tarief (excl eigen arbeid)]]=1,Tb_Activiteiten[[#Headers],[Arbeidskosten - vast tarief (excl eigen arbeid)]],""))</f>
        <v/>
      </c>
      <c r="BA1666" t="str">
        <f>IF(ISNUMBER(FIND("overige",Methode_Keuze)),"",IF(Tb_Activiteiten[[#This Row],[Overige kosten]]=1,Tb_Activiteiten[[#Headers],[Overige kosten]],""))</f>
        <v/>
      </c>
    </row>
    <row r="1667" spans="15:53" x14ac:dyDescent="0.25">
      <c r="O1667" s="56"/>
      <c r="Q1667" t="str">
        <f>IFERROR(IF(VLOOKUP(Tb_Activiteiten[[#This Row],[Openstelling]],Tb_Openstelling[],2,0)=1,1,""),"")</f>
        <v/>
      </c>
      <c r="AJ1667" s="56"/>
      <c r="AK1667" t="str">
        <f>IF(ISNUMBER(FIND("arbeid",Methode_Keuze)),"",IF(ISNUMBER(FIND("arbeid",Methode_Keuze)),"",IF(Tb_Activiteiten[[#This Row],[Loonkosten]]=1,Tb_Activiteiten[[#Headers],[Loonkosten]],"")))</f>
        <v/>
      </c>
      <c r="AL1667" t="str">
        <f>IF(ISNUMBER(FIND("arbeid",Methode_Keuze)),"",IF(ISNUMBER(FIND("arbeid",Methode_Keuze)),"",IF(Tb_Activiteiten[[#This Row],[Eigen arbeid]]=1,Tb_Activiteiten[[#Headers],[Eigen arbeid]],"")))</f>
        <v/>
      </c>
      <c r="AM1667" t="str">
        <f>IF(ISNUMBER(FIND("arbeid",Methode_Keuze)),"",IF(ISNUMBER(FIND("arbeid",Methode_Keuze)),"",IF(Tb_Activiteiten[[#This Row],[Projectmedewerker]]=1,Tb_Activiteiten[[#Headers],[Projectmedewerker]],"")))</f>
        <v/>
      </c>
      <c r="AN1667" t="str">
        <f>IF(ISNUMBER(FIND("arbeid",Methode_Keuze)),"",IF(ISNUMBER(FIND("arbeid",Methode_Keuze)),"",IF(Tb_Activiteiten[[#This Row],[Landbouwer]]=1,Tb_Activiteiten[[#Headers],[Landbouwer]],"")))</f>
        <v/>
      </c>
      <c r="AO1667" t="str">
        <f>IF(ISNUMBER(FIND("arbeid",Methode_Keuze)),"",IF(ISNUMBER(FIND("arbeid",Methode_Keuze)),"",IF(Tb_Activiteiten[[#This Row],[Adviseur]]=1,Tb_Activiteiten[[#Headers],[Adviseur]],"")))</f>
        <v/>
      </c>
      <c r="AP1667" t="str">
        <f>IF(ISNUMBER(FIND("arbeid",Methode_Keuze)),"",IF(ISNUMBER(FIND("arbeid",Methode_Keuze)),"",IF(Tb_Activiteiten[[#This Row],[Projectleider/Expert]]=1,Tb_Activiteiten[[#Headers],[Projectleider/Expert]],"")))</f>
        <v/>
      </c>
      <c r="AQ1667" t="str">
        <f>IF(ISNUMBER(FIND("arbeid",Methode_Keuze)),"",IF(ISNUMBER(FIND("arbeid",Methode_Keuze)),"",IF(Tb_Activiteiten[[#This Row],[Arbeidskosten]]=1,Tb_Activiteiten[[#Headers],[Arbeidskosten]],"")))</f>
        <v/>
      </c>
      <c r="AR1667" t="str">
        <f>IF(ISNUMBER(FIND("arbeid",Methode_Keuze)),"",IF(ISNUMBER(FIND("arbeid",Methode_Keuze)),"",IF(Tb_Activiteiten[[#This Row],[Arbeidskosten op basis van IKS]]=1,Tb_Activiteiten[[#Headers],[Arbeidskosten op basis van IKS]],"")))</f>
        <v/>
      </c>
      <c r="AS1667" t="str">
        <f>IF(ISNUMBER(FIND("overige",Methode_Keuze)),"",IF(Tb_Activiteiten[[#This Row],[Kosten derden exclusief btw]]=1,Tb_Activiteiten[[#Headers],[Kosten derden exclusief btw]],""))</f>
        <v/>
      </c>
      <c r="AT1667" t="str">
        <f>IF(ISNUMBER(FIND("overige",Methode_Keuze)),"",IF(Tb_Activiteiten[[#This Row],[Niet verrekenbare btw]]=1,Tb_Activiteiten[[#Headers],[Niet verrekenbare btw]],""))</f>
        <v/>
      </c>
      <c r="AU1667" t="str">
        <f>IF(ISNUMBER(FIND("overige",Methode_Keuze)),"",IF(Tb_Activiteiten[[#This Row],[Grondkosten]]=1,Tb_Activiteiten[[#Headers],[Grondkosten]],""))</f>
        <v/>
      </c>
      <c r="AV1667" t="str">
        <f>IF(ISNUMBER(FIND("overige",Methode_Keuze)),"",IF(Tb_Activiteiten[[#This Row],[Bijdrage in natura (overige)]]=1,Tb_Activiteiten[[#Headers],[Bijdrage in natura (overige)]],""))</f>
        <v/>
      </c>
      <c r="AW1667" t="str">
        <f>IF(ISNUMBER(FIND("overige",Methode_Keuze)),"",IF(Tb_Activiteiten[[#This Row],[Bijdrage in natura (vrijwilligers)]]=1,Tb_Activiteiten[[#Headers],[Bijdrage in natura (vrijwilligers)]],""))</f>
        <v/>
      </c>
      <c r="AX1667" t="str">
        <f>IF(ISNUMBER(FIND("overige",Methode_Keuze)),"",IF(Tb_Activiteiten[[#This Row],[Afschrijvingskosten]]=1,Tb_Activiteiten[[#Headers],[Afschrijvingskosten]],""))</f>
        <v/>
      </c>
      <c r="AY1667" t="str">
        <f>IF(ISNUMBER(FIND("overige",Methode_Keuze)),"",IF(Tb_Activiteiten[[#This Row],[Vergoeding]]=1,Tb_Activiteiten[[#Headers],[Vergoeding]],""))</f>
        <v/>
      </c>
      <c r="AZ1667" t="str">
        <f>IF(ISNUMBER(FIND("arbeid",Methode_Keuze)),"",IF(Tb_Activiteiten[[#This Row],[Arbeidskosten - vast tarief (excl eigen arbeid)]]=1,Tb_Activiteiten[[#Headers],[Arbeidskosten - vast tarief (excl eigen arbeid)]],""))</f>
        <v/>
      </c>
      <c r="BA1667" t="str">
        <f>IF(ISNUMBER(FIND("overige",Methode_Keuze)),"",IF(Tb_Activiteiten[[#This Row],[Overige kosten]]=1,Tb_Activiteiten[[#Headers],[Overige kosten]],""))</f>
        <v/>
      </c>
    </row>
    <row r="1668" spans="15:53" x14ac:dyDescent="0.25">
      <c r="O1668" s="56"/>
      <c r="Q1668" t="str">
        <f>IFERROR(IF(VLOOKUP(Tb_Activiteiten[[#This Row],[Openstelling]],Tb_Openstelling[],2,0)=1,1,""),"")</f>
        <v/>
      </c>
      <c r="AJ1668" s="56"/>
      <c r="AK1668" t="str">
        <f>IF(ISNUMBER(FIND("arbeid",Methode_Keuze)),"",IF(ISNUMBER(FIND("arbeid",Methode_Keuze)),"",IF(Tb_Activiteiten[[#This Row],[Loonkosten]]=1,Tb_Activiteiten[[#Headers],[Loonkosten]],"")))</f>
        <v/>
      </c>
      <c r="AL1668" t="str">
        <f>IF(ISNUMBER(FIND("arbeid",Methode_Keuze)),"",IF(ISNUMBER(FIND("arbeid",Methode_Keuze)),"",IF(Tb_Activiteiten[[#This Row],[Eigen arbeid]]=1,Tb_Activiteiten[[#Headers],[Eigen arbeid]],"")))</f>
        <v/>
      </c>
      <c r="AM1668" t="str">
        <f>IF(ISNUMBER(FIND("arbeid",Methode_Keuze)),"",IF(ISNUMBER(FIND("arbeid",Methode_Keuze)),"",IF(Tb_Activiteiten[[#This Row],[Projectmedewerker]]=1,Tb_Activiteiten[[#Headers],[Projectmedewerker]],"")))</f>
        <v/>
      </c>
      <c r="AN1668" t="str">
        <f>IF(ISNUMBER(FIND("arbeid",Methode_Keuze)),"",IF(ISNUMBER(FIND("arbeid",Methode_Keuze)),"",IF(Tb_Activiteiten[[#This Row],[Landbouwer]]=1,Tb_Activiteiten[[#Headers],[Landbouwer]],"")))</f>
        <v/>
      </c>
      <c r="AO1668" t="str">
        <f>IF(ISNUMBER(FIND("arbeid",Methode_Keuze)),"",IF(ISNUMBER(FIND("arbeid",Methode_Keuze)),"",IF(Tb_Activiteiten[[#This Row],[Adviseur]]=1,Tb_Activiteiten[[#Headers],[Adviseur]],"")))</f>
        <v/>
      </c>
      <c r="AP1668" t="str">
        <f>IF(ISNUMBER(FIND("arbeid",Methode_Keuze)),"",IF(ISNUMBER(FIND("arbeid",Methode_Keuze)),"",IF(Tb_Activiteiten[[#This Row],[Projectleider/Expert]]=1,Tb_Activiteiten[[#Headers],[Projectleider/Expert]],"")))</f>
        <v/>
      </c>
      <c r="AQ1668" t="str">
        <f>IF(ISNUMBER(FIND("arbeid",Methode_Keuze)),"",IF(ISNUMBER(FIND("arbeid",Methode_Keuze)),"",IF(Tb_Activiteiten[[#This Row],[Arbeidskosten]]=1,Tb_Activiteiten[[#Headers],[Arbeidskosten]],"")))</f>
        <v/>
      </c>
      <c r="AR1668" t="str">
        <f>IF(ISNUMBER(FIND("arbeid",Methode_Keuze)),"",IF(ISNUMBER(FIND("arbeid",Methode_Keuze)),"",IF(Tb_Activiteiten[[#This Row],[Arbeidskosten op basis van IKS]]=1,Tb_Activiteiten[[#Headers],[Arbeidskosten op basis van IKS]],"")))</f>
        <v/>
      </c>
      <c r="AS1668" t="str">
        <f>IF(ISNUMBER(FIND("overige",Methode_Keuze)),"",IF(Tb_Activiteiten[[#This Row],[Kosten derden exclusief btw]]=1,Tb_Activiteiten[[#Headers],[Kosten derden exclusief btw]],""))</f>
        <v/>
      </c>
      <c r="AT1668" t="str">
        <f>IF(ISNUMBER(FIND("overige",Methode_Keuze)),"",IF(Tb_Activiteiten[[#This Row],[Niet verrekenbare btw]]=1,Tb_Activiteiten[[#Headers],[Niet verrekenbare btw]],""))</f>
        <v/>
      </c>
      <c r="AU1668" t="str">
        <f>IF(ISNUMBER(FIND("overige",Methode_Keuze)),"",IF(Tb_Activiteiten[[#This Row],[Grondkosten]]=1,Tb_Activiteiten[[#Headers],[Grondkosten]],""))</f>
        <v/>
      </c>
      <c r="AV1668" t="str">
        <f>IF(ISNUMBER(FIND("overige",Methode_Keuze)),"",IF(Tb_Activiteiten[[#This Row],[Bijdrage in natura (overige)]]=1,Tb_Activiteiten[[#Headers],[Bijdrage in natura (overige)]],""))</f>
        <v/>
      </c>
      <c r="AW1668" t="str">
        <f>IF(ISNUMBER(FIND("overige",Methode_Keuze)),"",IF(Tb_Activiteiten[[#This Row],[Bijdrage in natura (vrijwilligers)]]=1,Tb_Activiteiten[[#Headers],[Bijdrage in natura (vrijwilligers)]],""))</f>
        <v/>
      </c>
      <c r="AX1668" t="str">
        <f>IF(ISNUMBER(FIND("overige",Methode_Keuze)),"",IF(Tb_Activiteiten[[#This Row],[Afschrijvingskosten]]=1,Tb_Activiteiten[[#Headers],[Afschrijvingskosten]],""))</f>
        <v/>
      </c>
      <c r="AY1668" t="str">
        <f>IF(ISNUMBER(FIND("overige",Methode_Keuze)),"",IF(Tb_Activiteiten[[#This Row],[Vergoeding]]=1,Tb_Activiteiten[[#Headers],[Vergoeding]],""))</f>
        <v/>
      </c>
      <c r="AZ1668" t="str">
        <f>IF(ISNUMBER(FIND("arbeid",Methode_Keuze)),"",IF(Tb_Activiteiten[[#This Row],[Arbeidskosten - vast tarief (excl eigen arbeid)]]=1,Tb_Activiteiten[[#Headers],[Arbeidskosten - vast tarief (excl eigen arbeid)]],""))</f>
        <v/>
      </c>
      <c r="BA1668" t="str">
        <f>IF(ISNUMBER(FIND("overige",Methode_Keuze)),"",IF(Tb_Activiteiten[[#This Row],[Overige kosten]]=1,Tb_Activiteiten[[#Headers],[Overige kosten]],""))</f>
        <v/>
      </c>
    </row>
    <row r="1669" spans="15:53" x14ac:dyDescent="0.25">
      <c r="O1669" s="56"/>
      <c r="Q1669" t="str">
        <f>IFERROR(IF(VLOOKUP(Tb_Activiteiten[[#This Row],[Openstelling]],Tb_Openstelling[],2,0)=1,1,""),"")</f>
        <v/>
      </c>
      <c r="AJ1669" s="56"/>
      <c r="AK1669" t="str">
        <f>IF(ISNUMBER(FIND("arbeid",Methode_Keuze)),"",IF(ISNUMBER(FIND("arbeid",Methode_Keuze)),"",IF(Tb_Activiteiten[[#This Row],[Loonkosten]]=1,Tb_Activiteiten[[#Headers],[Loonkosten]],"")))</f>
        <v/>
      </c>
      <c r="AL1669" t="str">
        <f>IF(ISNUMBER(FIND("arbeid",Methode_Keuze)),"",IF(ISNUMBER(FIND("arbeid",Methode_Keuze)),"",IF(Tb_Activiteiten[[#This Row],[Eigen arbeid]]=1,Tb_Activiteiten[[#Headers],[Eigen arbeid]],"")))</f>
        <v/>
      </c>
      <c r="AM1669" t="str">
        <f>IF(ISNUMBER(FIND("arbeid",Methode_Keuze)),"",IF(ISNUMBER(FIND("arbeid",Methode_Keuze)),"",IF(Tb_Activiteiten[[#This Row],[Projectmedewerker]]=1,Tb_Activiteiten[[#Headers],[Projectmedewerker]],"")))</f>
        <v/>
      </c>
      <c r="AN1669" t="str">
        <f>IF(ISNUMBER(FIND("arbeid",Methode_Keuze)),"",IF(ISNUMBER(FIND("arbeid",Methode_Keuze)),"",IF(Tb_Activiteiten[[#This Row],[Landbouwer]]=1,Tb_Activiteiten[[#Headers],[Landbouwer]],"")))</f>
        <v/>
      </c>
      <c r="AO1669" t="str">
        <f>IF(ISNUMBER(FIND("arbeid",Methode_Keuze)),"",IF(ISNUMBER(FIND("arbeid",Methode_Keuze)),"",IF(Tb_Activiteiten[[#This Row],[Adviseur]]=1,Tb_Activiteiten[[#Headers],[Adviseur]],"")))</f>
        <v/>
      </c>
      <c r="AP1669" t="str">
        <f>IF(ISNUMBER(FIND("arbeid",Methode_Keuze)),"",IF(ISNUMBER(FIND("arbeid",Methode_Keuze)),"",IF(Tb_Activiteiten[[#This Row],[Projectleider/Expert]]=1,Tb_Activiteiten[[#Headers],[Projectleider/Expert]],"")))</f>
        <v/>
      </c>
      <c r="AQ1669" t="str">
        <f>IF(ISNUMBER(FIND("arbeid",Methode_Keuze)),"",IF(ISNUMBER(FIND("arbeid",Methode_Keuze)),"",IF(Tb_Activiteiten[[#This Row],[Arbeidskosten]]=1,Tb_Activiteiten[[#Headers],[Arbeidskosten]],"")))</f>
        <v/>
      </c>
      <c r="AR1669" t="str">
        <f>IF(ISNUMBER(FIND("arbeid",Methode_Keuze)),"",IF(ISNUMBER(FIND("arbeid",Methode_Keuze)),"",IF(Tb_Activiteiten[[#This Row],[Arbeidskosten op basis van IKS]]=1,Tb_Activiteiten[[#Headers],[Arbeidskosten op basis van IKS]],"")))</f>
        <v/>
      </c>
      <c r="AS1669" t="str">
        <f>IF(ISNUMBER(FIND("overige",Methode_Keuze)),"",IF(Tb_Activiteiten[[#This Row],[Kosten derden exclusief btw]]=1,Tb_Activiteiten[[#Headers],[Kosten derden exclusief btw]],""))</f>
        <v/>
      </c>
      <c r="AT1669" t="str">
        <f>IF(ISNUMBER(FIND("overige",Methode_Keuze)),"",IF(Tb_Activiteiten[[#This Row],[Niet verrekenbare btw]]=1,Tb_Activiteiten[[#Headers],[Niet verrekenbare btw]],""))</f>
        <v/>
      </c>
      <c r="AU1669" t="str">
        <f>IF(ISNUMBER(FIND("overige",Methode_Keuze)),"",IF(Tb_Activiteiten[[#This Row],[Grondkosten]]=1,Tb_Activiteiten[[#Headers],[Grondkosten]],""))</f>
        <v/>
      </c>
      <c r="AV1669" t="str">
        <f>IF(ISNUMBER(FIND("overige",Methode_Keuze)),"",IF(Tb_Activiteiten[[#This Row],[Bijdrage in natura (overige)]]=1,Tb_Activiteiten[[#Headers],[Bijdrage in natura (overige)]],""))</f>
        <v/>
      </c>
      <c r="AW1669" t="str">
        <f>IF(ISNUMBER(FIND("overige",Methode_Keuze)),"",IF(Tb_Activiteiten[[#This Row],[Bijdrage in natura (vrijwilligers)]]=1,Tb_Activiteiten[[#Headers],[Bijdrage in natura (vrijwilligers)]],""))</f>
        <v/>
      </c>
      <c r="AX1669" t="str">
        <f>IF(ISNUMBER(FIND("overige",Methode_Keuze)),"",IF(Tb_Activiteiten[[#This Row],[Afschrijvingskosten]]=1,Tb_Activiteiten[[#Headers],[Afschrijvingskosten]],""))</f>
        <v/>
      </c>
      <c r="AY1669" t="str">
        <f>IF(ISNUMBER(FIND("overige",Methode_Keuze)),"",IF(Tb_Activiteiten[[#This Row],[Vergoeding]]=1,Tb_Activiteiten[[#Headers],[Vergoeding]],""))</f>
        <v/>
      </c>
      <c r="AZ1669" t="str">
        <f>IF(ISNUMBER(FIND("arbeid",Methode_Keuze)),"",IF(Tb_Activiteiten[[#This Row],[Arbeidskosten - vast tarief (excl eigen arbeid)]]=1,Tb_Activiteiten[[#Headers],[Arbeidskosten - vast tarief (excl eigen arbeid)]],""))</f>
        <v/>
      </c>
      <c r="BA1669" t="str">
        <f>IF(ISNUMBER(FIND("overige",Methode_Keuze)),"",IF(Tb_Activiteiten[[#This Row],[Overige kosten]]=1,Tb_Activiteiten[[#Headers],[Overige kosten]],""))</f>
        <v/>
      </c>
    </row>
    <row r="1670" spans="15:53" x14ac:dyDescent="0.25">
      <c r="O1670" s="56"/>
      <c r="Q1670" t="str">
        <f>IFERROR(IF(VLOOKUP(Tb_Activiteiten[[#This Row],[Openstelling]],Tb_Openstelling[],2,0)=1,1,""),"")</f>
        <v/>
      </c>
      <c r="AJ1670" s="56"/>
      <c r="AK1670" t="str">
        <f>IF(ISNUMBER(FIND("arbeid",Methode_Keuze)),"",IF(ISNUMBER(FIND("arbeid",Methode_Keuze)),"",IF(Tb_Activiteiten[[#This Row],[Loonkosten]]=1,Tb_Activiteiten[[#Headers],[Loonkosten]],"")))</f>
        <v/>
      </c>
      <c r="AL1670" t="str">
        <f>IF(ISNUMBER(FIND("arbeid",Methode_Keuze)),"",IF(ISNUMBER(FIND("arbeid",Methode_Keuze)),"",IF(Tb_Activiteiten[[#This Row],[Eigen arbeid]]=1,Tb_Activiteiten[[#Headers],[Eigen arbeid]],"")))</f>
        <v/>
      </c>
      <c r="AM1670" t="str">
        <f>IF(ISNUMBER(FIND("arbeid",Methode_Keuze)),"",IF(ISNUMBER(FIND("arbeid",Methode_Keuze)),"",IF(Tb_Activiteiten[[#This Row],[Projectmedewerker]]=1,Tb_Activiteiten[[#Headers],[Projectmedewerker]],"")))</f>
        <v/>
      </c>
      <c r="AN1670" t="str">
        <f>IF(ISNUMBER(FIND("arbeid",Methode_Keuze)),"",IF(ISNUMBER(FIND("arbeid",Methode_Keuze)),"",IF(Tb_Activiteiten[[#This Row],[Landbouwer]]=1,Tb_Activiteiten[[#Headers],[Landbouwer]],"")))</f>
        <v/>
      </c>
      <c r="AO1670" t="str">
        <f>IF(ISNUMBER(FIND("arbeid",Methode_Keuze)),"",IF(ISNUMBER(FIND("arbeid",Methode_Keuze)),"",IF(Tb_Activiteiten[[#This Row],[Adviseur]]=1,Tb_Activiteiten[[#Headers],[Adviseur]],"")))</f>
        <v/>
      </c>
      <c r="AP1670" t="str">
        <f>IF(ISNUMBER(FIND("arbeid",Methode_Keuze)),"",IF(ISNUMBER(FIND("arbeid",Methode_Keuze)),"",IF(Tb_Activiteiten[[#This Row],[Projectleider/Expert]]=1,Tb_Activiteiten[[#Headers],[Projectleider/Expert]],"")))</f>
        <v/>
      </c>
      <c r="AQ1670" t="str">
        <f>IF(ISNUMBER(FIND("arbeid",Methode_Keuze)),"",IF(ISNUMBER(FIND("arbeid",Methode_Keuze)),"",IF(Tb_Activiteiten[[#This Row],[Arbeidskosten]]=1,Tb_Activiteiten[[#Headers],[Arbeidskosten]],"")))</f>
        <v/>
      </c>
      <c r="AR1670" t="str">
        <f>IF(ISNUMBER(FIND("arbeid",Methode_Keuze)),"",IF(ISNUMBER(FIND("arbeid",Methode_Keuze)),"",IF(Tb_Activiteiten[[#This Row],[Arbeidskosten op basis van IKS]]=1,Tb_Activiteiten[[#Headers],[Arbeidskosten op basis van IKS]],"")))</f>
        <v/>
      </c>
      <c r="AS1670" t="str">
        <f>IF(ISNUMBER(FIND("overige",Methode_Keuze)),"",IF(Tb_Activiteiten[[#This Row],[Kosten derden exclusief btw]]=1,Tb_Activiteiten[[#Headers],[Kosten derden exclusief btw]],""))</f>
        <v/>
      </c>
      <c r="AT1670" t="str">
        <f>IF(ISNUMBER(FIND("overige",Methode_Keuze)),"",IF(Tb_Activiteiten[[#This Row],[Niet verrekenbare btw]]=1,Tb_Activiteiten[[#Headers],[Niet verrekenbare btw]],""))</f>
        <v/>
      </c>
      <c r="AU1670" t="str">
        <f>IF(ISNUMBER(FIND("overige",Methode_Keuze)),"",IF(Tb_Activiteiten[[#This Row],[Grondkosten]]=1,Tb_Activiteiten[[#Headers],[Grondkosten]],""))</f>
        <v/>
      </c>
      <c r="AV1670" t="str">
        <f>IF(ISNUMBER(FIND("overige",Methode_Keuze)),"",IF(Tb_Activiteiten[[#This Row],[Bijdrage in natura (overige)]]=1,Tb_Activiteiten[[#Headers],[Bijdrage in natura (overige)]],""))</f>
        <v/>
      </c>
      <c r="AW1670" t="str">
        <f>IF(ISNUMBER(FIND("overige",Methode_Keuze)),"",IF(Tb_Activiteiten[[#This Row],[Bijdrage in natura (vrijwilligers)]]=1,Tb_Activiteiten[[#Headers],[Bijdrage in natura (vrijwilligers)]],""))</f>
        <v/>
      </c>
      <c r="AX1670" t="str">
        <f>IF(ISNUMBER(FIND("overige",Methode_Keuze)),"",IF(Tb_Activiteiten[[#This Row],[Afschrijvingskosten]]=1,Tb_Activiteiten[[#Headers],[Afschrijvingskosten]],""))</f>
        <v/>
      </c>
      <c r="AY1670" t="str">
        <f>IF(ISNUMBER(FIND("overige",Methode_Keuze)),"",IF(Tb_Activiteiten[[#This Row],[Vergoeding]]=1,Tb_Activiteiten[[#Headers],[Vergoeding]],""))</f>
        <v/>
      </c>
      <c r="AZ1670" t="str">
        <f>IF(ISNUMBER(FIND("arbeid",Methode_Keuze)),"",IF(Tb_Activiteiten[[#This Row],[Arbeidskosten - vast tarief (excl eigen arbeid)]]=1,Tb_Activiteiten[[#Headers],[Arbeidskosten - vast tarief (excl eigen arbeid)]],""))</f>
        <v/>
      </c>
      <c r="BA1670" t="str">
        <f>IF(ISNUMBER(FIND("overige",Methode_Keuze)),"",IF(Tb_Activiteiten[[#This Row],[Overige kosten]]=1,Tb_Activiteiten[[#Headers],[Overige kosten]],""))</f>
        <v/>
      </c>
    </row>
    <row r="1671" spans="15:53" x14ac:dyDescent="0.25">
      <c r="O1671" s="56"/>
      <c r="Q1671" t="str">
        <f>IFERROR(IF(VLOOKUP(Tb_Activiteiten[[#This Row],[Openstelling]],Tb_Openstelling[],2,0)=1,1,""),"")</f>
        <v/>
      </c>
      <c r="AJ1671" s="56"/>
      <c r="AK1671" t="str">
        <f>IF(ISNUMBER(FIND("arbeid",Methode_Keuze)),"",IF(ISNUMBER(FIND("arbeid",Methode_Keuze)),"",IF(Tb_Activiteiten[[#This Row],[Loonkosten]]=1,Tb_Activiteiten[[#Headers],[Loonkosten]],"")))</f>
        <v/>
      </c>
      <c r="AL1671" t="str">
        <f>IF(ISNUMBER(FIND("arbeid",Methode_Keuze)),"",IF(ISNUMBER(FIND("arbeid",Methode_Keuze)),"",IF(Tb_Activiteiten[[#This Row],[Eigen arbeid]]=1,Tb_Activiteiten[[#Headers],[Eigen arbeid]],"")))</f>
        <v/>
      </c>
      <c r="AM1671" t="str">
        <f>IF(ISNUMBER(FIND("arbeid",Methode_Keuze)),"",IF(ISNUMBER(FIND("arbeid",Methode_Keuze)),"",IF(Tb_Activiteiten[[#This Row],[Projectmedewerker]]=1,Tb_Activiteiten[[#Headers],[Projectmedewerker]],"")))</f>
        <v/>
      </c>
      <c r="AN1671" t="str">
        <f>IF(ISNUMBER(FIND("arbeid",Methode_Keuze)),"",IF(ISNUMBER(FIND("arbeid",Methode_Keuze)),"",IF(Tb_Activiteiten[[#This Row],[Landbouwer]]=1,Tb_Activiteiten[[#Headers],[Landbouwer]],"")))</f>
        <v/>
      </c>
      <c r="AO1671" t="str">
        <f>IF(ISNUMBER(FIND("arbeid",Methode_Keuze)),"",IF(ISNUMBER(FIND("arbeid",Methode_Keuze)),"",IF(Tb_Activiteiten[[#This Row],[Adviseur]]=1,Tb_Activiteiten[[#Headers],[Adviseur]],"")))</f>
        <v/>
      </c>
      <c r="AP1671" t="str">
        <f>IF(ISNUMBER(FIND("arbeid",Methode_Keuze)),"",IF(ISNUMBER(FIND("arbeid",Methode_Keuze)),"",IF(Tb_Activiteiten[[#This Row],[Projectleider/Expert]]=1,Tb_Activiteiten[[#Headers],[Projectleider/Expert]],"")))</f>
        <v/>
      </c>
      <c r="AQ1671" t="str">
        <f>IF(ISNUMBER(FIND("arbeid",Methode_Keuze)),"",IF(ISNUMBER(FIND("arbeid",Methode_Keuze)),"",IF(Tb_Activiteiten[[#This Row],[Arbeidskosten]]=1,Tb_Activiteiten[[#Headers],[Arbeidskosten]],"")))</f>
        <v/>
      </c>
      <c r="AR1671" t="str">
        <f>IF(ISNUMBER(FIND("arbeid",Methode_Keuze)),"",IF(ISNUMBER(FIND("arbeid",Methode_Keuze)),"",IF(Tb_Activiteiten[[#This Row],[Arbeidskosten op basis van IKS]]=1,Tb_Activiteiten[[#Headers],[Arbeidskosten op basis van IKS]],"")))</f>
        <v/>
      </c>
      <c r="AS1671" t="str">
        <f>IF(ISNUMBER(FIND("overige",Methode_Keuze)),"",IF(Tb_Activiteiten[[#This Row],[Kosten derden exclusief btw]]=1,Tb_Activiteiten[[#Headers],[Kosten derden exclusief btw]],""))</f>
        <v/>
      </c>
      <c r="AT1671" t="str">
        <f>IF(ISNUMBER(FIND("overige",Methode_Keuze)),"",IF(Tb_Activiteiten[[#This Row],[Niet verrekenbare btw]]=1,Tb_Activiteiten[[#Headers],[Niet verrekenbare btw]],""))</f>
        <v/>
      </c>
      <c r="AU1671" t="str">
        <f>IF(ISNUMBER(FIND("overige",Methode_Keuze)),"",IF(Tb_Activiteiten[[#This Row],[Grondkosten]]=1,Tb_Activiteiten[[#Headers],[Grondkosten]],""))</f>
        <v/>
      </c>
      <c r="AV1671" t="str">
        <f>IF(ISNUMBER(FIND("overige",Methode_Keuze)),"",IF(Tb_Activiteiten[[#This Row],[Bijdrage in natura (overige)]]=1,Tb_Activiteiten[[#Headers],[Bijdrage in natura (overige)]],""))</f>
        <v/>
      </c>
      <c r="AW1671" t="str">
        <f>IF(ISNUMBER(FIND("overige",Methode_Keuze)),"",IF(Tb_Activiteiten[[#This Row],[Bijdrage in natura (vrijwilligers)]]=1,Tb_Activiteiten[[#Headers],[Bijdrage in natura (vrijwilligers)]],""))</f>
        <v/>
      </c>
      <c r="AX1671" t="str">
        <f>IF(ISNUMBER(FIND("overige",Methode_Keuze)),"",IF(Tb_Activiteiten[[#This Row],[Afschrijvingskosten]]=1,Tb_Activiteiten[[#Headers],[Afschrijvingskosten]],""))</f>
        <v/>
      </c>
      <c r="AY1671" t="str">
        <f>IF(ISNUMBER(FIND("overige",Methode_Keuze)),"",IF(Tb_Activiteiten[[#This Row],[Vergoeding]]=1,Tb_Activiteiten[[#Headers],[Vergoeding]],""))</f>
        <v/>
      </c>
      <c r="AZ1671" t="str">
        <f>IF(ISNUMBER(FIND("arbeid",Methode_Keuze)),"",IF(Tb_Activiteiten[[#This Row],[Arbeidskosten - vast tarief (excl eigen arbeid)]]=1,Tb_Activiteiten[[#Headers],[Arbeidskosten - vast tarief (excl eigen arbeid)]],""))</f>
        <v/>
      </c>
      <c r="BA1671" t="str">
        <f>IF(ISNUMBER(FIND("overige",Methode_Keuze)),"",IF(Tb_Activiteiten[[#This Row],[Overige kosten]]=1,Tb_Activiteiten[[#Headers],[Overige kosten]],""))</f>
        <v/>
      </c>
    </row>
    <row r="1672" spans="15:53" x14ac:dyDescent="0.25">
      <c r="O1672" s="56"/>
      <c r="Q1672" t="str">
        <f>IFERROR(IF(VLOOKUP(Tb_Activiteiten[[#This Row],[Openstelling]],Tb_Openstelling[],2,0)=1,1,""),"")</f>
        <v/>
      </c>
      <c r="AJ1672" s="56"/>
      <c r="AK1672" t="str">
        <f>IF(ISNUMBER(FIND("arbeid",Methode_Keuze)),"",IF(ISNUMBER(FIND("arbeid",Methode_Keuze)),"",IF(Tb_Activiteiten[[#This Row],[Loonkosten]]=1,Tb_Activiteiten[[#Headers],[Loonkosten]],"")))</f>
        <v/>
      </c>
      <c r="AL1672" t="str">
        <f>IF(ISNUMBER(FIND("arbeid",Methode_Keuze)),"",IF(ISNUMBER(FIND("arbeid",Methode_Keuze)),"",IF(Tb_Activiteiten[[#This Row],[Eigen arbeid]]=1,Tb_Activiteiten[[#Headers],[Eigen arbeid]],"")))</f>
        <v/>
      </c>
      <c r="AM1672" t="str">
        <f>IF(ISNUMBER(FIND("arbeid",Methode_Keuze)),"",IF(ISNUMBER(FIND("arbeid",Methode_Keuze)),"",IF(Tb_Activiteiten[[#This Row],[Projectmedewerker]]=1,Tb_Activiteiten[[#Headers],[Projectmedewerker]],"")))</f>
        <v/>
      </c>
      <c r="AN1672" t="str">
        <f>IF(ISNUMBER(FIND("arbeid",Methode_Keuze)),"",IF(ISNUMBER(FIND("arbeid",Methode_Keuze)),"",IF(Tb_Activiteiten[[#This Row],[Landbouwer]]=1,Tb_Activiteiten[[#Headers],[Landbouwer]],"")))</f>
        <v/>
      </c>
      <c r="AO1672" t="str">
        <f>IF(ISNUMBER(FIND("arbeid",Methode_Keuze)),"",IF(ISNUMBER(FIND("arbeid",Methode_Keuze)),"",IF(Tb_Activiteiten[[#This Row],[Adviseur]]=1,Tb_Activiteiten[[#Headers],[Adviseur]],"")))</f>
        <v/>
      </c>
      <c r="AP1672" t="str">
        <f>IF(ISNUMBER(FIND("arbeid",Methode_Keuze)),"",IF(ISNUMBER(FIND("arbeid",Methode_Keuze)),"",IF(Tb_Activiteiten[[#This Row],[Projectleider/Expert]]=1,Tb_Activiteiten[[#Headers],[Projectleider/Expert]],"")))</f>
        <v/>
      </c>
      <c r="AQ1672" t="str">
        <f>IF(ISNUMBER(FIND("arbeid",Methode_Keuze)),"",IF(ISNUMBER(FIND("arbeid",Methode_Keuze)),"",IF(Tb_Activiteiten[[#This Row],[Arbeidskosten]]=1,Tb_Activiteiten[[#Headers],[Arbeidskosten]],"")))</f>
        <v/>
      </c>
      <c r="AR1672" t="str">
        <f>IF(ISNUMBER(FIND("arbeid",Methode_Keuze)),"",IF(ISNUMBER(FIND("arbeid",Methode_Keuze)),"",IF(Tb_Activiteiten[[#This Row],[Arbeidskosten op basis van IKS]]=1,Tb_Activiteiten[[#Headers],[Arbeidskosten op basis van IKS]],"")))</f>
        <v/>
      </c>
      <c r="AS1672" t="str">
        <f>IF(ISNUMBER(FIND("overige",Methode_Keuze)),"",IF(Tb_Activiteiten[[#This Row],[Kosten derden exclusief btw]]=1,Tb_Activiteiten[[#Headers],[Kosten derden exclusief btw]],""))</f>
        <v/>
      </c>
      <c r="AT1672" t="str">
        <f>IF(ISNUMBER(FIND("overige",Methode_Keuze)),"",IF(Tb_Activiteiten[[#This Row],[Niet verrekenbare btw]]=1,Tb_Activiteiten[[#Headers],[Niet verrekenbare btw]],""))</f>
        <v/>
      </c>
      <c r="AU1672" t="str">
        <f>IF(ISNUMBER(FIND("overige",Methode_Keuze)),"",IF(Tb_Activiteiten[[#This Row],[Grondkosten]]=1,Tb_Activiteiten[[#Headers],[Grondkosten]],""))</f>
        <v/>
      </c>
      <c r="AV1672" t="str">
        <f>IF(ISNUMBER(FIND("overige",Methode_Keuze)),"",IF(Tb_Activiteiten[[#This Row],[Bijdrage in natura (overige)]]=1,Tb_Activiteiten[[#Headers],[Bijdrage in natura (overige)]],""))</f>
        <v/>
      </c>
      <c r="AW1672" t="str">
        <f>IF(ISNUMBER(FIND("overige",Methode_Keuze)),"",IF(Tb_Activiteiten[[#This Row],[Bijdrage in natura (vrijwilligers)]]=1,Tb_Activiteiten[[#Headers],[Bijdrage in natura (vrijwilligers)]],""))</f>
        <v/>
      </c>
      <c r="AX1672" t="str">
        <f>IF(ISNUMBER(FIND("overige",Methode_Keuze)),"",IF(Tb_Activiteiten[[#This Row],[Afschrijvingskosten]]=1,Tb_Activiteiten[[#Headers],[Afschrijvingskosten]],""))</f>
        <v/>
      </c>
      <c r="AY1672" t="str">
        <f>IF(ISNUMBER(FIND("overige",Methode_Keuze)),"",IF(Tb_Activiteiten[[#This Row],[Vergoeding]]=1,Tb_Activiteiten[[#Headers],[Vergoeding]],""))</f>
        <v/>
      </c>
      <c r="AZ1672" t="str">
        <f>IF(ISNUMBER(FIND("arbeid",Methode_Keuze)),"",IF(Tb_Activiteiten[[#This Row],[Arbeidskosten - vast tarief (excl eigen arbeid)]]=1,Tb_Activiteiten[[#Headers],[Arbeidskosten - vast tarief (excl eigen arbeid)]],""))</f>
        <v/>
      </c>
      <c r="BA1672" t="str">
        <f>IF(ISNUMBER(FIND("overige",Methode_Keuze)),"",IF(Tb_Activiteiten[[#This Row],[Overige kosten]]=1,Tb_Activiteiten[[#Headers],[Overige kosten]],""))</f>
        <v/>
      </c>
    </row>
    <row r="1673" spans="15:53" x14ac:dyDescent="0.25">
      <c r="O1673" s="56"/>
      <c r="Q1673" t="str">
        <f>IFERROR(IF(VLOOKUP(Tb_Activiteiten[[#This Row],[Openstelling]],Tb_Openstelling[],2,0)=1,1,""),"")</f>
        <v/>
      </c>
      <c r="AJ1673" s="56"/>
      <c r="AK1673" t="str">
        <f>IF(ISNUMBER(FIND("arbeid",Methode_Keuze)),"",IF(ISNUMBER(FIND("arbeid",Methode_Keuze)),"",IF(Tb_Activiteiten[[#This Row],[Loonkosten]]=1,Tb_Activiteiten[[#Headers],[Loonkosten]],"")))</f>
        <v/>
      </c>
      <c r="AL1673" t="str">
        <f>IF(ISNUMBER(FIND("arbeid",Methode_Keuze)),"",IF(ISNUMBER(FIND("arbeid",Methode_Keuze)),"",IF(Tb_Activiteiten[[#This Row],[Eigen arbeid]]=1,Tb_Activiteiten[[#Headers],[Eigen arbeid]],"")))</f>
        <v/>
      </c>
      <c r="AM1673" t="str">
        <f>IF(ISNUMBER(FIND("arbeid",Methode_Keuze)),"",IF(ISNUMBER(FIND("arbeid",Methode_Keuze)),"",IF(Tb_Activiteiten[[#This Row],[Projectmedewerker]]=1,Tb_Activiteiten[[#Headers],[Projectmedewerker]],"")))</f>
        <v/>
      </c>
      <c r="AN1673" t="str">
        <f>IF(ISNUMBER(FIND("arbeid",Methode_Keuze)),"",IF(ISNUMBER(FIND("arbeid",Methode_Keuze)),"",IF(Tb_Activiteiten[[#This Row],[Landbouwer]]=1,Tb_Activiteiten[[#Headers],[Landbouwer]],"")))</f>
        <v/>
      </c>
      <c r="AO1673" t="str">
        <f>IF(ISNUMBER(FIND("arbeid",Methode_Keuze)),"",IF(ISNUMBER(FIND("arbeid",Methode_Keuze)),"",IF(Tb_Activiteiten[[#This Row],[Adviseur]]=1,Tb_Activiteiten[[#Headers],[Adviseur]],"")))</f>
        <v/>
      </c>
      <c r="AP1673" t="str">
        <f>IF(ISNUMBER(FIND("arbeid",Methode_Keuze)),"",IF(ISNUMBER(FIND("arbeid",Methode_Keuze)),"",IF(Tb_Activiteiten[[#This Row],[Projectleider/Expert]]=1,Tb_Activiteiten[[#Headers],[Projectleider/Expert]],"")))</f>
        <v/>
      </c>
      <c r="AQ1673" t="str">
        <f>IF(ISNUMBER(FIND("arbeid",Methode_Keuze)),"",IF(ISNUMBER(FIND("arbeid",Methode_Keuze)),"",IF(Tb_Activiteiten[[#This Row],[Arbeidskosten]]=1,Tb_Activiteiten[[#Headers],[Arbeidskosten]],"")))</f>
        <v/>
      </c>
      <c r="AR1673" t="str">
        <f>IF(ISNUMBER(FIND("arbeid",Methode_Keuze)),"",IF(ISNUMBER(FIND("arbeid",Methode_Keuze)),"",IF(Tb_Activiteiten[[#This Row],[Arbeidskosten op basis van IKS]]=1,Tb_Activiteiten[[#Headers],[Arbeidskosten op basis van IKS]],"")))</f>
        <v/>
      </c>
      <c r="AS1673" t="str">
        <f>IF(ISNUMBER(FIND("overige",Methode_Keuze)),"",IF(Tb_Activiteiten[[#This Row],[Kosten derden exclusief btw]]=1,Tb_Activiteiten[[#Headers],[Kosten derden exclusief btw]],""))</f>
        <v/>
      </c>
      <c r="AT1673" t="str">
        <f>IF(ISNUMBER(FIND("overige",Methode_Keuze)),"",IF(Tb_Activiteiten[[#This Row],[Niet verrekenbare btw]]=1,Tb_Activiteiten[[#Headers],[Niet verrekenbare btw]],""))</f>
        <v/>
      </c>
      <c r="AU1673" t="str">
        <f>IF(ISNUMBER(FIND("overige",Methode_Keuze)),"",IF(Tb_Activiteiten[[#This Row],[Grondkosten]]=1,Tb_Activiteiten[[#Headers],[Grondkosten]],""))</f>
        <v/>
      </c>
      <c r="AV1673" t="str">
        <f>IF(ISNUMBER(FIND("overige",Methode_Keuze)),"",IF(Tb_Activiteiten[[#This Row],[Bijdrage in natura (overige)]]=1,Tb_Activiteiten[[#Headers],[Bijdrage in natura (overige)]],""))</f>
        <v/>
      </c>
      <c r="AW1673" t="str">
        <f>IF(ISNUMBER(FIND("overige",Methode_Keuze)),"",IF(Tb_Activiteiten[[#This Row],[Bijdrage in natura (vrijwilligers)]]=1,Tb_Activiteiten[[#Headers],[Bijdrage in natura (vrijwilligers)]],""))</f>
        <v/>
      </c>
      <c r="AX1673" t="str">
        <f>IF(ISNUMBER(FIND("overige",Methode_Keuze)),"",IF(Tb_Activiteiten[[#This Row],[Afschrijvingskosten]]=1,Tb_Activiteiten[[#Headers],[Afschrijvingskosten]],""))</f>
        <v/>
      </c>
      <c r="AY1673" t="str">
        <f>IF(ISNUMBER(FIND("overige",Methode_Keuze)),"",IF(Tb_Activiteiten[[#This Row],[Vergoeding]]=1,Tb_Activiteiten[[#Headers],[Vergoeding]],""))</f>
        <v/>
      </c>
      <c r="AZ1673" t="str">
        <f>IF(ISNUMBER(FIND("arbeid",Methode_Keuze)),"",IF(Tb_Activiteiten[[#This Row],[Arbeidskosten - vast tarief (excl eigen arbeid)]]=1,Tb_Activiteiten[[#Headers],[Arbeidskosten - vast tarief (excl eigen arbeid)]],""))</f>
        <v/>
      </c>
      <c r="BA1673" t="str">
        <f>IF(ISNUMBER(FIND("overige",Methode_Keuze)),"",IF(Tb_Activiteiten[[#This Row],[Overige kosten]]=1,Tb_Activiteiten[[#Headers],[Overige kosten]],""))</f>
        <v/>
      </c>
    </row>
    <row r="1674" spans="15:53" x14ac:dyDescent="0.25">
      <c r="O1674" s="56"/>
      <c r="Q1674" t="str">
        <f>IFERROR(IF(VLOOKUP(Tb_Activiteiten[[#This Row],[Openstelling]],Tb_Openstelling[],2,0)=1,1,""),"")</f>
        <v/>
      </c>
      <c r="AJ1674" s="56"/>
      <c r="AK1674" t="str">
        <f>IF(ISNUMBER(FIND("arbeid",Methode_Keuze)),"",IF(ISNUMBER(FIND("arbeid",Methode_Keuze)),"",IF(Tb_Activiteiten[[#This Row],[Loonkosten]]=1,Tb_Activiteiten[[#Headers],[Loonkosten]],"")))</f>
        <v/>
      </c>
      <c r="AL1674" t="str">
        <f>IF(ISNUMBER(FIND("arbeid",Methode_Keuze)),"",IF(ISNUMBER(FIND("arbeid",Methode_Keuze)),"",IF(Tb_Activiteiten[[#This Row],[Eigen arbeid]]=1,Tb_Activiteiten[[#Headers],[Eigen arbeid]],"")))</f>
        <v/>
      </c>
      <c r="AM1674" t="str">
        <f>IF(ISNUMBER(FIND("arbeid",Methode_Keuze)),"",IF(ISNUMBER(FIND("arbeid",Methode_Keuze)),"",IF(Tb_Activiteiten[[#This Row],[Projectmedewerker]]=1,Tb_Activiteiten[[#Headers],[Projectmedewerker]],"")))</f>
        <v/>
      </c>
      <c r="AN1674" t="str">
        <f>IF(ISNUMBER(FIND("arbeid",Methode_Keuze)),"",IF(ISNUMBER(FIND("arbeid",Methode_Keuze)),"",IF(Tb_Activiteiten[[#This Row],[Landbouwer]]=1,Tb_Activiteiten[[#Headers],[Landbouwer]],"")))</f>
        <v/>
      </c>
      <c r="AO1674" t="str">
        <f>IF(ISNUMBER(FIND("arbeid",Methode_Keuze)),"",IF(ISNUMBER(FIND("arbeid",Methode_Keuze)),"",IF(Tb_Activiteiten[[#This Row],[Adviseur]]=1,Tb_Activiteiten[[#Headers],[Adviseur]],"")))</f>
        <v/>
      </c>
      <c r="AP1674" t="str">
        <f>IF(ISNUMBER(FIND("arbeid",Methode_Keuze)),"",IF(ISNUMBER(FIND("arbeid",Methode_Keuze)),"",IF(Tb_Activiteiten[[#This Row],[Projectleider/Expert]]=1,Tb_Activiteiten[[#Headers],[Projectleider/Expert]],"")))</f>
        <v/>
      </c>
      <c r="AQ1674" t="str">
        <f>IF(ISNUMBER(FIND("arbeid",Methode_Keuze)),"",IF(ISNUMBER(FIND("arbeid",Methode_Keuze)),"",IF(Tb_Activiteiten[[#This Row],[Arbeidskosten]]=1,Tb_Activiteiten[[#Headers],[Arbeidskosten]],"")))</f>
        <v/>
      </c>
      <c r="AR1674" t="str">
        <f>IF(ISNUMBER(FIND("arbeid",Methode_Keuze)),"",IF(ISNUMBER(FIND("arbeid",Methode_Keuze)),"",IF(Tb_Activiteiten[[#This Row],[Arbeidskosten op basis van IKS]]=1,Tb_Activiteiten[[#Headers],[Arbeidskosten op basis van IKS]],"")))</f>
        <v/>
      </c>
      <c r="AS1674" t="str">
        <f>IF(ISNUMBER(FIND("overige",Methode_Keuze)),"",IF(Tb_Activiteiten[[#This Row],[Kosten derden exclusief btw]]=1,Tb_Activiteiten[[#Headers],[Kosten derden exclusief btw]],""))</f>
        <v/>
      </c>
      <c r="AT1674" t="str">
        <f>IF(ISNUMBER(FIND("overige",Methode_Keuze)),"",IF(Tb_Activiteiten[[#This Row],[Niet verrekenbare btw]]=1,Tb_Activiteiten[[#Headers],[Niet verrekenbare btw]],""))</f>
        <v/>
      </c>
      <c r="AU1674" t="str">
        <f>IF(ISNUMBER(FIND("overige",Methode_Keuze)),"",IF(Tb_Activiteiten[[#This Row],[Grondkosten]]=1,Tb_Activiteiten[[#Headers],[Grondkosten]],""))</f>
        <v/>
      </c>
      <c r="AV1674" t="str">
        <f>IF(ISNUMBER(FIND("overige",Methode_Keuze)),"",IF(Tb_Activiteiten[[#This Row],[Bijdrage in natura (overige)]]=1,Tb_Activiteiten[[#Headers],[Bijdrage in natura (overige)]],""))</f>
        <v/>
      </c>
      <c r="AW1674" t="str">
        <f>IF(ISNUMBER(FIND("overige",Methode_Keuze)),"",IF(Tb_Activiteiten[[#This Row],[Bijdrage in natura (vrijwilligers)]]=1,Tb_Activiteiten[[#Headers],[Bijdrage in natura (vrijwilligers)]],""))</f>
        <v/>
      </c>
      <c r="AX1674" t="str">
        <f>IF(ISNUMBER(FIND("overige",Methode_Keuze)),"",IF(Tb_Activiteiten[[#This Row],[Afschrijvingskosten]]=1,Tb_Activiteiten[[#Headers],[Afschrijvingskosten]],""))</f>
        <v/>
      </c>
      <c r="AY1674" t="str">
        <f>IF(ISNUMBER(FIND("overige",Methode_Keuze)),"",IF(Tb_Activiteiten[[#This Row],[Vergoeding]]=1,Tb_Activiteiten[[#Headers],[Vergoeding]],""))</f>
        <v/>
      </c>
      <c r="AZ1674" t="str">
        <f>IF(ISNUMBER(FIND("arbeid",Methode_Keuze)),"",IF(Tb_Activiteiten[[#This Row],[Arbeidskosten - vast tarief (excl eigen arbeid)]]=1,Tb_Activiteiten[[#Headers],[Arbeidskosten - vast tarief (excl eigen arbeid)]],""))</f>
        <v/>
      </c>
      <c r="BA1674" t="str">
        <f>IF(ISNUMBER(FIND("overige",Methode_Keuze)),"",IF(Tb_Activiteiten[[#This Row],[Overige kosten]]=1,Tb_Activiteiten[[#Headers],[Overige kosten]],""))</f>
        <v/>
      </c>
    </row>
    <row r="1675" spans="15:53" x14ac:dyDescent="0.25">
      <c r="O1675" s="56"/>
      <c r="Q1675" t="str">
        <f>IFERROR(IF(VLOOKUP(Tb_Activiteiten[[#This Row],[Openstelling]],Tb_Openstelling[],2,0)=1,1,""),"")</f>
        <v/>
      </c>
      <c r="AJ1675" s="56"/>
      <c r="AK1675" t="str">
        <f>IF(ISNUMBER(FIND("arbeid",Methode_Keuze)),"",IF(ISNUMBER(FIND("arbeid",Methode_Keuze)),"",IF(Tb_Activiteiten[[#This Row],[Loonkosten]]=1,Tb_Activiteiten[[#Headers],[Loonkosten]],"")))</f>
        <v/>
      </c>
      <c r="AL1675" t="str">
        <f>IF(ISNUMBER(FIND("arbeid",Methode_Keuze)),"",IF(ISNUMBER(FIND("arbeid",Methode_Keuze)),"",IF(Tb_Activiteiten[[#This Row],[Eigen arbeid]]=1,Tb_Activiteiten[[#Headers],[Eigen arbeid]],"")))</f>
        <v/>
      </c>
      <c r="AM1675" t="str">
        <f>IF(ISNUMBER(FIND("arbeid",Methode_Keuze)),"",IF(ISNUMBER(FIND("arbeid",Methode_Keuze)),"",IF(Tb_Activiteiten[[#This Row],[Projectmedewerker]]=1,Tb_Activiteiten[[#Headers],[Projectmedewerker]],"")))</f>
        <v/>
      </c>
      <c r="AN1675" t="str">
        <f>IF(ISNUMBER(FIND("arbeid",Methode_Keuze)),"",IF(ISNUMBER(FIND("arbeid",Methode_Keuze)),"",IF(Tb_Activiteiten[[#This Row],[Landbouwer]]=1,Tb_Activiteiten[[#Headers],[Landbouwer]],"")))</f>
        <v/>
      </c>
      <c r="AO1675" t="str">
        <f>IF(ISNUMBER(FIND("arbeid",Methode_Keuze)),"",IF(ISNUMBER(FIND("arbeid",Methode_Keuze)),"",IF(Tb_Activiteiten[[#This Row],[Adviseur]]=1,Tb_Activiteiten[[#Headers],[Adviseur]],"")))</f>
        <v/>
      </c>
      <c r="AP1675" t="str">
        <f>IF(ISNUMBER(FIND("arbeid",Methode_Keuze)),"",IF(ISNUMBER(FIND("arbeid",Methode_Keuze)),"",IF(Tb_Activiteiten[[#This Row],[Projectleider/Expert]]=1,Tb_Activiteiten[[#Headers],[Projectleider/Expert]],"")))</f>
        <v/>
      </c>
      <c r="AQ1675" t="str">
        <f>IF(ISNUMBER(FIND("arbeid",Methode_Keuze)),"",IF(ISNUMBER(FIND("arbeid",Methode_Keuze)),"",IF(Tb_Activiteiten[[#This Row],[Arbeidskosten]]=1,Tb_Activiteiten[[#Headers],[Arbeidskosten]],"")))</f>
        <v/>
      </c>
      <c r="AR1675" t="str">
        <f>IF(ISNUMBER(FIND("arbeid",Methode_Keuze)),"",IF(ISNUMBER(FIND("arbeid",Methode_Keuze)),"",IF(Tb_Activiteiten[[#This Row],[Arbeidskosten op basis van IKS]]=1,Tb_Activiteiten[[#Headers],[Arbeidskosten op basis van IKS]],"")))</f>
        <v/>
      </c>
      <c r="AS1675" t="str">
        <f>IF(ISNUMBER(FIND("overige",Methode_Keuze)),"",IF(Tb_Activiteiten[[#This Row],[Kosten derden exclusief btw]]=1,Tb_Activiteiten[[#Headers],[Kosten derden exclusief btw]],""))</f>
        <v/>
      </c>
      <c r="AT1675" t="str">
        <f>IF(ISNUMBER(FIND("overige",Methode_Keuze)),"",IF(Tb_Activiteiten[[#This Row],[Niet verrekenbare btw]]=1,Tb_Activiteiten[[#Headers],[Niet verrekenbare btw]],""))</f>
        <v/>
      </c>
      <c r="AU1675" t="str">
        <f>IF(ISNUMBER(FIND("overige",Methode_Keuze)),"",IF(Tb_Activiteiten[[#This Row],[Grondkosten]]=1,Tb_Activiteiten[[#Headers],[Grondkosten]],""))</f>
        <v/>
      </c>
      <c r="AV1675" t="str">
        <f>IF(ISNUMBER(FIND("overige",Methode_Keuze)),"",IF(Tb_Activiteiten[[#This Row],[Bijdrage in natura (overige)]]=1,Tb_Activiteiten[[#Headers],[Bijdrage in natura (overige)]],""))</f>
        <v/>
      </c>
      <c r="AW1675" t="str">
        <f>IF(ISNUMBER(FIND("overige",Methode_Keuze)),"",IF(Tb_Activiteiten[[#This Row],[Bijdrage in natura (vrijwilligers)]]=1,Tb_Activiteiten[[#Headers],[Bijdrage in natura (vrijwilligers)]],""))</f>
        <v/>
      </c>
      <c r="AX1675" t="str">
        <f>IF(ISNUMBER(FIND("overige",Methode_Keuze)),"",IF(Tb_Activiteiten[[#This Row],[Afschrijvingskosten]]=1,Tb_Activiteiten[[#Headers],[Afschrijvingskosten]],""))</f>
        <v/>
      </c>
      <c r="AY1675" t="str">
        <f>IF(ISNUMBER(FIND("overige",Methode_Keuze)),"",IF(Tb_Activiteiten[[#This Row],[Vergoeding]]=1,Tb_Activiteiten[[#Headers],[Vergoeding]],""))</f>
        <v/>
      </c>
      <c r="AZ1675" t="str">
        <f>IF(ISNUMBER(FIND("arbeid",Methode_Keuze)),"",IF(Tb_Activiteiten[[#This Row],[Arbeidskosten - vast tarief (excl eigen arbeid)]]=1,Tb_Activiteiten[[#Headers],[Arbeidskosten - vast tarief (excl eigen arbeid)]],""))</f>
        <v/>
      </c>
      <c r="BA1675" t="str">
        <f>IF(ISNUMBER(FIND("overige",Methode_Keuze)),"",IF(Tb_Activiteiten[[#This Row],[Overige kosten]]=1,Tb_Activiteiten[[#Headers],[Overige kosten]],""))</f>
        <v/>
      </c>
    </row>
    <row r="1676" spans="15:53" x14ac:dyDescent="0.25">
      <c r="O1676" s="56"/>
      <c r="Q1676" t="str">
        <f>IFERROR(IF(VLOOKUP(Tb_Activiteiten[[#This Row],[Openstelling]],Tb_Openstelling[],2,0)=1,1,""),"")</f>
        <v/>
      </c>
      <c r="AJ1676" s="56"/>
      <c r="AK1676" t="str">
        <f>IF(ISNUMBER(FIND("arbeid",Methode_Keuze)),"",IF(ISNUMBER(FIND("arbeid",Methode_Keuze)),"",IF(Tb_Activiteiten[[#This Row],[Loonkosten]]=1,Tb_Activiteiten[[#Headers],[Loonkosten]],"")))</f>
        <v/>
      </c>
      <c r="AL1676" t="str">
        <f>IF(ISNUMBER(FIND("arbeid",Methode_Keuze)),"",IF(ISNUMBER(FIND("arbeid",Methode_Keuze)),"",IF(Tb_Activiteiten[[#This Row],[Eigen arbeid]]=1,Tb_Activiteiten[[#Headers],[Eigen arbeid]],"")))</f>
        <v/>
      </c>
      <c r="AM1676" t="str">
        <f>IF(ISNUMBER(FIND("arbeid",Methode_Keuze)),"",IF(ISNUMBER(FIND("arbeid",Methode_Keuze)),"",IF(Tb_Activiteiten[[#This Row],[Projectmedewerker]]=1,Tb_Activiteiten[[#Headers],[Projectmedewerker]],"")))</f>
        <v/>
      </c>
      <c r="AN1676" t="str">
        <f>IF(ISNUMBER(FIND("arbeid",Methode_Keuze)),"",IF(ISNUMBER(FIND("arbeid",Methode_Keuze)),"",IF(Tb_Activiteiten[[#This Row],[Landbouwer]]=1,Tb_Activiteiten[[#Headers],[Landbouwer]],"")))</f>
        <v/>
      </c>
      <c r="AO1676" t="str">
        <f>IF(ISNUMBER(FIND("arbeid",Methode_Keuze)),"",IF(ISNUMBER(FIND("arbeid",Methode_Keuze)),"",IF(Tb_Activiteiten[[#This Row],[Adviseur]]=1,Tb_Activiteiten[[#Headers],[Adviseur]],"")))</f>
        <v/>
      </c>
      <c r="AP1676" t="str">
        <f>IF(ISNUMBER(FIND("arbeid",Methode_Keuze)),"",IF(ISNUMBER(FIND("arbeid",Methode_Keuze)),"",IF(Tb_Activiteiten[[#This Row],[Projectleider/Expert]]=1,Tb_Activiteiten[[#Headers],[Projectleider/Expert]],"")))</f>
        <v/>
      </c>
      <c r="AQ1676" t="str">
        <f>IF(ISNUMBER(FIND("arbeid",Methode_Keuze)),"",IF(ISNUMBER(FIND("arbeid",Methode_Keuze)),"",IF(Tb_Activiteiten[[#This Row],[Arbeidskosten]]=1,Tb_Activiteiten[[#Headers],[Arbeidskosten]],"")))</f>
        <v/>
      </c>
      <c r="AR1676" t="str">
        <f>IF(ISNUMBER(FIND("arbeid",Methode_Keuze)),"",IF(ISNUMBER(FIND("arbeid",Methode_Keuze)),"",IF(Tb_Activiteiten[[#This Row],[Arbeidskosten op basis van IKS]]=1,Tb_Activiteiten[[#Headers],[Arbeidskosten op basis van IKS]],"")))</f>
        <v/>
      </c>
      <c r="AS1676" t="str">
        <f>IF(ISNUMBER(FIND("overige",Methode_Keuze)),"",IF(Tb_Activiteiten[[#This Row],[Kosten derden exclusief btw]]=1,Tb_Activiteiten[[#Headers],[Kosten derden exclusief btw]],""))</f>
        <v/>
      </c>
      <c r="AT1676" t="str">
        <f>IF(ISNUMBER(FIND("overige",Methode_Keuze)),"",IF(Tb_Activiteiten[[#This Row],[Niet verrekenbare btw]]=1,Tb_Activiteiten[[#Headers],[Niet verrekenbare btw]],""))</f>
        <v/>
      </c>
      <c r="AU1676" t="str">
        <f>IF(ISNUMBER(FIND("overige",Methode_Keuze)),"",IF(Tb_Activiteiten[[#This Row],[Grondkosten]]=1,Tb_Activiteiten[[#Headers],[Grondkosten]],""))</f>
        <v/>
      </c>
      <c r="AV1676" t="str">
        <f>IF(ISNUMBER(FIND("overige",Methode_Keuze)),"",IF(Tb_Activiteiten[[#This Row],[Bijdrage in natura (overige)]]=1,Tb_Activiteiten[[#Headers],[Bijdrage in natura (overige)]],""))</f>
        <v/>
      </c>
      <c r="AW1676" t="str">
        <f>IF(ISNUMBER(FIND("overige",Methode_Keuze)),"",IF(Tb_Activiteiten[[#This Row],[Bijdrage in natura (vrijwilligers)]]=1,Tb_Activiteiten[[#Headers],[Bijdrage in natura (vrijwilligers)]],""))</f>
        <v/>
      </c>
      <c r="AX1676" t="str">
        <f>IF(ISNUMBER(FIND("overige",Methode_Keuze)),"",IF(Tb_Activiteiten[[#This Row],[Afschrijvingskosten]]=1,Tb_Activiteiten[[#Headers],[Afschrijvingskosten]],""))</f>
        <v/>
      </c>
      <c r="AY1676" t="str">
        <f>IF(ISNUMBER(FIND("overige",Methode_Keuze)),"",IF(Tb_Activiteiten[[#This Row],[Vergoeding]]=1,Tb_Activiteiten[[#Headers],[Vergoeding]],""))</f>
        <v/>
      </c>
      <c r="AZ1676" t="str">
        <f>IF(ISNUMBER(FIND("arbeid",Methode_Keuze)),"",IF(Tb_Activiteiten[[#This Row],[Arbeidskosten - vast tarief (excl eigen arbeid)]]=1,Tb_Activiteiten[[#Headers],[Arbeidskosten - vast tarief (excl eigen arbeid)]],""))</f>
        <v/>
      </c>
      <c r="BA1676" t="str">
        <f>IF(ISNUMBER(FIND("overige",Methode_Keuze)),"",IF(Tb_Activiteiten[[#This Row],[Overige kosten]]=1,Tb_Activiteiten[[#Headers],[Overige kosten]],""))</f>
        <v/>
      </c>
    </row>
    <row r="1677" spans="15:53" x14ac:dyDescent="0.25">
      <c r="O1677" s="56"/>
      <c r="Q1677" t="str">
        <f>IFERROR(IF(VLOOKUP(Tb_Activiteiten[[#This Row],[Openstelling]],Tb_Openstelling[],2,0)=1,1,""),"")</f>
        <v/>
      </c>
      <c r="AJ1677" s="56"/>
      <c r="AK1677" t="str">
        <f>IF(ISNUMBER(FIND("arbeid",Methode_Keuze)),"",IF(ISNUMBER(FIND("arbeid",Methode_Keuze)),"",IF(Tb_Activiteiten[[#This Row],[Loonkosten]]=1,Tb_Activiteiten[[#Headers],[Loonkosten]],"")))</f>
        <v/>
      </c>
      <c r="AL1677" t="str">
        <f>IF(ISNUMBER(FIND("arbeid",Methode_Keuze)),"",IF(ISNUMBER(FIND("arbeid",Methode_Keuze)),"",IF(Tb_Activiteiten[[#This Row],[Eigen arbeid]]=1,Tb_Activiteiten[[#Headers],[Eigen arbeid]],"")))</f>
        <v/>
      </c>
      <c r="AM1677" t="str">
        <f>IF(ISNUMBER(FIND("arbeid",Methode_Keuze)),"",IF(ISNUMBER(FIND("arbeid",Methode_Keuze)),"",IF(Tb_Activiteiten[[#This Row],[Projectmedewerker]]=1,Tb_Activiteiten[[#Headers],[Projectmedewerker]],"")))</f>
        <v/>
      </c>
      <c r="AN1677" t="str">
        <f>IF(ISNUMBER(FIND("arbeid",Methode_Keuze)),"",IF(ISNUMBER(FIND("arbeid",Methode_Keuze)),"",IF(Tb_Activiteiten[[#This Row],[Landbouwer]]=1,Tb_Activiteiten[[#Headers],[Landbouwer]],"")))</f>
        <v/>
      </c>
      <c r="AO1677" t="str">
        <f>IF(ISNUMBER(FIND("arbeid",Methode_Keuze)),"",IF(ISNUMBER(FIND("arbeid",Methode_Keuze)),"",IF(Tb_Activiteiten[[#This Row],[Adviseur]]=1,Tb_Activiteiten[[#Headers],[Adviseur]],"")))</f>
        <v/>
      </c>
      <c r="AP1677" t="str">
        <f>IF(ISNUMBER(FIND("arbeid",Methode_Keuze)),"",IF(ISNUMBER(FIND("arbeid",Methode_Keuze)),"",IF(Tb_Activiteiten[[#This Row],[Projectleider/Expert]]=1,Tb_Activiteiten[[#Headers],[Projectleider/Expert]],"")))</f>
        <v/>
      </c>
      <c r="AQ1677" t="str">
        <f>IF(ISNUMBER(FIND("arbeid",Methode_Keuze)),"",IF(ISNUMBER(FIND("arbeid",Methode_Keuze)),"",IF(Tb_Activiteiten[[#This Row],[Arbeidskosten]]=1,Tb_Activiteiten[[#Headers],[Arbeidskosten]],"")))</f>
        <v/>
      </c>
      <c r="AR1677" t="str">
        <f>IF(ISNUMBER(FIND("arbeid",Methode_Keuze)),"",IF(ISNUMBER(FIND("arbeid",Methode_Keuze)),"",IF(Tb_Activiteiten[[#This Row],[Arbeidskosten op basis van IKS]]=1,Tb_Activiteiten[[#Headers],[Arbeidskosten op basis van IKS]],"")))</f>
        <v/>
      </c>
      <c r="AS1677" t="str">
        <f>IF(ISNUMBER(FIND("overige",Methode_Keuze)),"",IF(Tb_Activiteiten[[#This Row],[Kosten derden exclusief btw]]=1,Tb_Activiteiten[[#Headers],[Kosten derden exclusief btw]],""))</f>
        <v/>
      </c>
      <c r="AT1677" t="str">
        <f>IF(ISNUMBER(FIND("overige",Methode_Keuze)),"",IF(Tb_Activiteiten[[#This Row],[Niet verrekenbare btw]]=1,Tb_Activiteiten[[#Headers],[Niet verrekenbare btw]],""))</f>
        <v/>
      </c>
      <c r="AU1677" t="str">
        <f>IF(ISNUMBER(FIND("overige",Methode_Keuze)),"",IF(Tb_Activiteiten[[#This Row],[Grondkosten]]=1,Tb_Activiteiten[[#Headers],[Grondkosten]],""))</f>
        <v/>
      </c>
      <c r="AV1677" t="str">
        <f>IF(ISNUMBER(FIND("overige",Methode_Keuze)),"",IF(Tb_Activiteiten[[#This Row],[Bijdrage in natura (overige)]]=1,Tb_Activiteiten[[#Headers],[Bijdrage in natura (overige)]],""))</f>
        <v/>
      </c>
      <c r="AW1677" t="str">
        <f>IF(ISNUMBER(FIND("overige",Methode_Keuze)),"",IF(Tb_Activiteiten[[#This Row],[Bijdrage in natura (vrijwilligers)]]=1,Tb_Activiteiten[[#Headers],[Bijdrage in natura (vrijwilligers)]],""))</f>
        <v/>
      </c>
      <c r="AX1677" t="str">
        <f>IF(ISNUMBER(FIND("overige",Methode_Keuze)),"",IF(Tb_Activiteiten[[#This Row],[Afschrijvingskosten]]=1,Tb_Activiteiten[[#Headers],[Afschrijvingskosten]],""))</f>
        <v/>
      </c>
      <c r="AY1677" t="str">
        <f>IF(ISNUMBER(FIND("overige",Methode_Keuze)),"",IF(Tb_Activiteiten[[#This Row],[Vergoeding]]=1,Tb_Activiteiten[[#Headers],[Vergoeding]],""))</f>
        <v/>
      </c>
      <c r="AZ1677" t="str">
        <f>IF(ISNUMBER(FIND("arbeid",Methode_Keuze)),"",IF(Tb_Activiteiten[[#This Row],[Arbeidskosten - vast tarief (excl eigen arbeid)]]=1,Tb_Activiteiten[[#Headers],[Arbeidskosten - vast tarief (excl eigen arbeid)]],""))</f>
        <v/>
      </c>
      <c r="BA1677" t="str">
        <f>IF(ISNUMBER(FIND("overige",Methode_Keuze)),"",IF(Tb_Activiteiten[[#This Row],[Overige kosten]]=1,Tb_Activiteiten[[#Headers],[Overige kosten]],""))</f>
        <v/>
      </c>
    </row>
    <row r="1678" spans="15:53" x14ac:dyDescent="0.25">
      <c r="O1678" s="56"/>
      <c r="Q1678" t="str">
        <f>IFERROR(IF(VLOOKUP(Tb_Activiteiten[[#This Row],[Openstelling]],Tb_Openstelling[],2,0)=1,1,""),"")</f>
        <v/>
      </c>
      <c r="AJ1678" s="56"/>
      <c r="AK1678" t="str">
        <f>IF(ISNUMBER(FIND("arbeid",Methode_Keuze)),"",IF(ISNUMBER(FIND("arbeid",Methode_Keuze)),"",IF(Tb_Activiteiten[[#This Row],[Loonkosten]]=1,Tb_Activiteiten[[#Headers],[Loonkosten]],"")))</f>
        <v/>
      </c>
      <c r="AL1678" t="str">
        <f>IF(ISNUMBER(FIND("arbeid",Methode_Keuze)),"",IF(ISNUMBER(FIND("arbeid",Methode_Keuze)),"",IF(Tb_Activiteiten[[#This Row],[Eigen arbeid]]=1,Tb_Activiteiten[[#Headers],[Eigen arbeid]],"")))</f>
        <v/>
      </c>
      <c r="AM1678" t="str">
        <f>IF(ISNUMBER(FIND("arbeid",Methode_Keuze)),"",IF(ISNUMBER(FIND("arbeid",Methode_Keuze)),"",IF(Tb_Activiteiten[[#This Row],[Projectmedewerker]]=1,Tb_Activiteiten[[#Headers],[Projectmedewerker]],"")))</f>
        <v/>
      </c>
      <c r="AN1678" t="str">
        <f>IF(ISNUMBER(FIND("arbeid",Methode_Keuze)),"",IF(ISNUMBER(FIND("arbeid",Methode_Keuze)),"",IF(Tb_Activiteiten[[#This Row],[Landbouwer]]=1,Tb_Activiteiten[[#Headers],[Landbouwer]],"")))</f>
        <v/>
      </c>
      <c r="AO1678" t="str">
        <f>IF(ISNUMBER(FIND("arbeid",Methode_Keuze)),"",IF(ISNUMBER(FIND("arbeid",Methode_Keuze)),"",IF(Tb_Activiteiten[[#This Row],[Adviseur]]=1,Tb_Activiteiten[[#Headers],[Adviseur]],"")))</f>
        <v/>
      </c>
      <c r="AP1678" t="str">
        <f>IF(ISNUMBER(FIND("arbeid",Methode_Keuze)),"",IF(ISNUMBER(FIND("arbeid",Methode_Keuze)),"",IF(Tb_Activiteiten[[#This Row],[Projectleider/Expert]]=1,Tb_Activiteiten[[#Headers],[Projectleider/Expert]],"")))</f>
        <v/>
      </c>
      <c r="AQ1678" t="str">
        <f>IF(ISNUMBER(FIND("arbeid",Methode_Keuze)),"",IF(ISNUMBER(FIND("arbeid",Methode_Keuze)),"",IF(Tb_Activiteiten[[#This Row],[Arbeidskosten]]=1,Tb_Activiteiten[[#Headers],[Arbeidskosten]],"")))</f>
        <v/>
      </c>
      <c r="AR1678" t="str">
        <f>IF(ISNUMBER(FIND("arbeid",Methode_Keuze)),"",IF(ISNUMBER(FIND("arbeid",Methode_Keuze)),"",IF(Tb_Activiteiten[[#This Row],[Arbeidskosten op basis van IKS]]=1,Tb_Activiteiten[[#Headers],[Arbeidskosten op basis van IKS]],"")))</f>
        <v/>
      </c>
      <c r="AS1678" t="str">
        <f>IF(ISNUMBER(FIND("overige",Methode_Keuze)),"",IF(Tb_Activiteiten[[#This Row],[Kosten derden exclusief btw]]=1,Tb_Activiteiten[[#Headers],[Kosten derden exclusief btw]],""))</f>
        <v/>
      </c>
      <c r="AT1678" t="str">
        <f>IF(ISNUMBER(FIND("overige",Methode_Keuze)),"",IF(Tb_Activiteiten[[#This Row],[Niet verrekenbare btw]]=1,Tb_Activiteiten[[#Headers],[Niet verrekenbare btw]],""))</f>
        <v/>
      </c>
      <c r="AU1678" t="str">
        <f>IF(ISNUMBER(FIND("overige",Methode_Keuze)),"",IF(Tb_Activiteiten[[#This Row],[Grondkosten]]=1,Tb_Activiteiten[[#Headers],[Grondkosten]],""))</f>
        <v/>
      </c>
      <c r="AV1678" t="str">
        <f>IF(ISNUMBER(FIND("overige",Methode_Keuze)),"",IF(Tb_Activiteiten[[#This Row],[Bijdrage in natura (overige)]]=1,Tb_Activiteiten[[#Headers],[Bijdrage in natura (overige)]],""))</f>
        <v/>
      </c>
      <c r="AW1678" t="str">
        <f>IF(ISNUMBER(FIND("overige",Methode_Keuze)),"",IF(Tb_Activiteiten[[#This Row],[Bijdrage in natura (vrijwilligers)]]=1,Tb_Activiteiten[[#Headers],[Bijdrage in natura (vrijwilligers)]],""))</f>
        <v/>
      </c>
      <c r="AX1678" t="str">
        <f>IF(ISNUMBER(FIND("overige",Methode_Keuze)),"",IF(Tb_Activiteiten[[#This Row],[Afschrijvingskosten]]=1,Tb_Activiteiten[[#Headers],[Afschrijvingskosten]],""))</f>
        <v/>
      </c>
      <c r="AY1678" t="str">
        <f>IF(ISNUMBER(FIND("overige",Methode_Keuze)),"",IF(Tb_Activiteiten[[#This Row],[Vergoeding]]=1,Tb_Activiteiten[[#Headers],[Vergoeding]],""))</f>
        <v/>
      </c>
      <c r="AZ1678" t="str">
        <f>IF(ISNUMBER(FIND("arbeid",Methode_Keuze)),"",IF(Tb_Activiteiten[[#This Row],[Arbeidskosten - vast tarief (excl eigen arbeid)]]=1,Tb_Activiteiten[[#Headers],[Arbeidskosten - vast tarief (excl eigen arbeid)]],""))</f>
        <v/>
      </c>
      <c r="BA1678" t="str">
        <f>IF(ISNUMBER(FIND("overige",Methode_Keuze)),"",IF(Tb_Activiteiten[[#This Row],[Overige kosten]]=1,Tb_Activiteiten[[#Headers],[Overige kosten]],""))</f>
        <v/>
      </c>
    </row>
    <row r="1679" spans="15:53" x14ac:dyDescent="0.25">
      <c r="O1679" s="56"/>
      <c r="Q1679" t="str">
        <f>IFERROR(IF(VLOOKUP(Tb_Activiteiten[[#This Row],[Openstelling]],Tb_Openstelling[],2,0)=1,1,""),"")</f>
        <v/>
      </c>
      <c r="AJ1679" s="56"/>
      <c r="AK1679" t="str">
        <f>IF(ISNUMBER(FIND("arbeid",Methode_Keuze)),"",IF(ISNUMBER(FIND("arbeid",Methode_Keuze)),"",IF(Tb_Activiteiten[[#This Row],[Loonkosten]]=1,Tb_Activiteiten[[#Headers],[Loonkosten]],"")))</f>
        <v/>
      </c>
      <c r="AL1679" t="str">
        <f>IF(ISNUMBER(FIND("arbeid",Methode_Keuze)),"",IF(ISNUMBER(FIND("arbeid",Methode_Keuze)),"",IF(Tb_Activiteiten[[#This Row],[Eigen arbeid]]=1,Tb_Activiteiten[[#Headers],[Eigen arbeid]],"")))</f>
        <v/>
      </c>
      <c r="AM1679" t="str">
        <f>IF(ISNUMBER(FIND("arbeid",Methode_Keuze)),"",IF(ISNUMBER(FIND("arbeid",Methode_Keuze)),"",IF(Tb_Activiteiten[[#This Row],[Projectmedewerker]]=1,Tb_Activiteiten[[#Headers],[Projectmedewerker]],"")))</f>
        <v/>
      </c>
      <c r="AN1679" t="str">
        <f>IF(ISNUMBER(FIND("arbeid",Methode_Keuze)),"",IF(ISNUMBER(FIND("arbeid",Methode_Keuze)),"",IF(Tb_Activiteiten[[#This Row],[Landbouwer]]=1,Tb_Activiteiten[[#Headers],[Landbouwer]],"")))</f>
        <v/>
      </c>
      <c r="AO1679" t="str">
        <f>IF(ISNUMBER(FIND("arbeid",Methode_Keuze)),"",IF(ISNUMBER(FIND("arbeid",Methode_Keuze)),"",IF(Tb_Activiteiten[[#This Row],[Adviseur]]=1,Tb_Activiteiten[[#Headers],[Adviseur]],"")))</f>
        <v/>
      </c>
      <c r="AP1679" t="str">
        <f>IF(ISNUMBER(FIND("arbeid",Methode_Keuze)),"",IF(ISNUMBER(FIND("arbeid",Methode_Keuze)),"",IF(Tb_Activiteiten[[#This Row],[Projectleider/Expert]]=1,Tb_Activiteiten[[#Headers],[Projectleider/Expert]],"")))</f>
        <v/>
      </c>
      <c r="AQ1679" t="str">
        <f>IF(ISNUMBER(FIND("arbeid",Methode_Keuze)),"",IF(ISNUMBER(FIND("arbeid",Methode_Keuze)),"",IF(Tb_Activiteiten[[#This Row],[Arbeidskosten]]=1,Tb_Activiteiten[[#Headers],[Arbeidskosten]],"")))</f>
        <v/>
      </c>
      <c r="AR1679" t="str">
        <f>IF(ISNUMBER(FIND("arbeid",Methode_Keuze)),"",IF(ISNUMBER(FIND("arbeid",Methode_Keuze)),"",IF(Tb_Activiteiten[[#This Row],[Arbeidskosten op basis van IKS]]=1,Tb_Activiteiten[[#Headers],[Arbeidskosten op basis van IKS]],"")))</f>
        <v/>
      </c>
      <c r="AS1679" t="str">
        <f>IF(ISNUMBER(FIND("overige",Methode_Keuze)),"",IF(Tb_Activiteiten[[#This Row],[Kosten derden exclusief btw]]=1,Tb_Activiteiten[[#Headers],[Kosten derden exclusief btw]],""))</f>
        <v/>
      </c>
      <c r="AT1679" t="str">
        <f>IF(ISNUMBER(FIND("overige",Methode_Keuze)),"",IF(Tb_Activiteiten[[#This Row],[Niet verrekenbare btw]]=1,Tb_Activiteiten[[#Headers],[Niet verrekenbare btw]],""))</f>
        <v/>
      </c>
      <c r="AU1679" t="str">
        <f>IF(ISNUMBER(FIND("overige",Methode_Keuze)),"",IF(Tb_Activiteiten[[#This Row],[Grondkosten]]=1,Tb_Activiteiten[[#Headers],[Grondkosten]],""))</f>
        <v/>
      </c>
      <c r="AV1679" t="str">
        <f>IF(ISNUMBER(FIND("overige",Methode_Keuze)),"",IF(Tb_Activiteiten[[#This Row],[Bijdrage in natura (overige)]]=1,Tb_Activiteiten[[#Headers],[Bijdrage in natura (overige)]],""))</f>
        <v/>
      </c>
      <c r="AW1679" t="str">
        <f>IF(ISNUMBER(FIND("overige",Methode_Keuze)),"",IF(Tb_Activiteiten[[#This Row],[Bijdrage in natura (vrijwilligers)]]=1,Tb_Activiteiten[[#Headers],[Bijdrage in natura (vrijwilligers)]],""))</f>
        <v/>
      </c>
      <c r="AX1679" t="str">
        <f>IF(ISNUMBER(FIND("overige",Methode_Keuze)),"",IF(Tb_Activiteiten[[#This Row],[Afschrijvingskosten]]=1,Tb_Activiteiten[[#Headers],[Afschrijvingskosten]],""))</f>
        <v/>
      </c>
      <c r="AY1679" t="str">
        <f>IF(ISNUMBER(FIND("overige",Methode_Keuze)),"",IF(Tb_Activiteiten[[#This Row],[Vergoeding]]=1,Tb_Activiteiten[[#Headers],[Vergoeding]],""))</f>
        <v/>
      </c>
      <c r="AZ1679" t="str">
        <f>IF(ISNUMBER(FIND("arbeid",Methode_Keuze)),"",IF(Tb_Activiteiten[[#This Row],[Arbeidskosten - vast tarief (excl eigen arbeid)]]=1,Tb_Activiteiten[[#Headers],[Arbeidskosten - vast tarief (excl eigen arbeid)]],""))</f>
        <v/>
      </c>
      <c r="BA1679" t="str">
        <f>IF(ISNUMBER(FIND("overige",Methode_Keuze)),"",IF(Tb_Activiteiten[[#This Row],[Overige kosten]]=1,Tb_Activiteiten[[#Headers],[Overige kosten]],""))</f>
        <v/>
      </c>
    </row>
    <row r="1680" spans="15:53" x14ac:dyDescent="0.25">
      <c r="O1680" s="56"/>
      <c r="Q1680" t="str">
        <f>IFERROR(IF(VLOOKUP(Tb_Activiteiten[[#This Row],[Openstelling]],Tb_Openstelling[],2,0)=1,1,""),"")</f>
        <v/>
      </c>
      <c r="AJ1680" s="56"/>
      <c r="AK1680" t="str">
        <f>IF(ISNUMBER(FIND("arbeid",Methode_Keuze)),"",IF(ISNUMBER(FIND("arbeid",Methode_Keuze)),"",IF(Tb_Activiteiten[[#This Row],[Loonkosten]]=1,Tb_Activiteiten[[#Headers],[Loonkosten]],"")))</f>
        <v/>
      </c>
      <c r="AL1680" t="str">
        <f>IF(ISNUMBER(FIND("arbeid",Methode_Keuze)),"",IF(ISNUMBER(FIND("arbeid",Methode_Keuze)),"",IF(Tb_Activiteiten[[#This Row],[Eigen arbeid]]=1,Tb_Activiteiten[[#Headers],[Eigen arbeid]],"")))</f>
        <v/>
      </c>
      <c r="AM1680" t="str">
        <f>IF(ISNUMBER(FIND("arbeid",Methode_Keuze)),"",IF(ISNUMBER(FIND("arbeid",Methode_Keuze)),"",IF(Tb_Activiteiten[[#This Row],[Projectmedewerker]]=1,Tb_Activiteiten[[#Headers],[Projectmedewerker]],"")))</f>
        <v/>
      </c>
      <c r="AN1680" t="str">
        <f>IF(ISNUMBER(FIND("arbeid",Methode_Keuze)),"",IF(ISNUMBER(FIND("arbeid",Methode_Keuze)),"",IF(Tb_Activiteiten[[#This Row],[Landbouwer]]=1,Tb_Activiteiten[[#Headers],[Landbouwer]],"")))</f>
        <v/>
      </c>
      <c r="AO1680" t="str">
        <f>IF(ISNUMBER(FIND("arbeid",Methode_Keuze)),"",IF(ISNUMBER(FIND("arbeid",Methode_Keuze)),"",IF(Tb_Activiteiten[[#This Row],[Adviseur]]=1,Tb_Activiteiten[[#Headers],[Adviseur]],"")))</f>
        <v/>
      </c>
      <c r="AP1680" t="str">
        <f>IF(ISNUMBER(FIND("arbeid",Methode_Keuze)),"",IF(ISNUMBER(FIND("arbeid",Methode_Keuze)),"",IF(Tb_Activiteiten[[#This Row],[Projectleider/Expert]]=1,Tb_Activiteiten[[#Headers],[Projectleider/Expert]],"")))</f>
        <v/>
      </c>
      <c r="AQ1680" t="str">
        <f>IF(ISNUMBER(FIND("arbeid",Methode_Keuze)),"",IF(ISNUMBER(FIND("arbeid",Methode_Keuze)),"",IF(Tb_Activiteiten[[#This Row],[Arbeidskosten]]=1,Tb_Activiteiten[[#Headers],[Arbeidskosten]],"")))</f>
        <v/>
      </c>
      <c r="AR1680" t="str">
        <f>IF(ISNUMBER(FIND("arbeid",Methode_Keuze)),"",IF(ISNUMBER(FIND("arbeid",Methode_Keuze)),"",IF(Tb_Activiteiten[[#This Row],[Arbeidskosten op basis van IKS]]=1,Tb_Activiteiten[[#Headers],[Arbeidskosten op basis van IKS]],"")))</f>
        <v/>
      </c>
      <c r="AS1680" t="str">
        <f>IF(ISNUMBER(FIND("overige",Methode_Keuze)),"",IF(Tb_Activiteiten[[#This Row],[Kosten derden exclusief btw]]=1,Tb_Activiteiten[[#Headers],[Kosten derden exclusief btw]],""))</f>
        <v/>
      </c>
      <c r="AT1680" t="str">
        <f>IF(ISNUMBER(FIND("overige",Methode_Keuze)),"",IF(Tb_Activiteiten[[#This Row],[Niet verrekenbare btw]]=1,Tb_Activiteiten[[#Headers],[Niet verrekenbare btw]],""))</f>
        <v/>
      </c>
      <c r="AU1680" t="str">
        <f>IF(ISNUMBER(FIND("overige",Methode_Keuze)),"",IF(Tb_Activiteiten[[#This Row],[Grondkosten]]=1,Tb_Activiteiten[[#Headers],[Grondkosten]],""))</f>
        <v/>
      </c>
      <c r="AV1680" t="str">
        <f>IF(ISNUMBER(FIND("overige",Methode_Keuze)),"",IF(Tb_Activiteiten[[#This Row],[Bijdrage in natura (overige)]]=1,Tb_Activiteiten[[#Headers],[Bijdrage in natura (overige)]],""))</f>
        <v/>
      </c>
      <c r="AW1680" t="str">
        <f>IF(ISNUMBER(FIND("overige",Methode_Keuze)),"",IF(Tb_Activiteiten[[#This Row],[Bijdrage in natura (vrijwilligers)]]=1,Tb_Activiteiten[[#Headers],[Bijdrage in natura (vrijwilligers)]],""))</f>
        <v/>
      </c>
      <c r="AX1680" t="str">
        <f>IF(ISNUMBER(FIND("overige",Methode_Keuze)),"",IF(Tb_Activiteiten[[#This Row],[Afschrijvingskosten]]=1,Tb_Activiteiten[[#Headers],[Afschrijvingskosten]],""))</f>
        <v/>
      </c>
      <c r="AY1680" t="str">
        <f>IF(ISNUMBER(FIND("overige",Methode_Keuze)),"",IF(Tb_Activiteiten[[#This Row],[Vergoeding]]=1,Tb_Activiteiten[[#Headers],[Vergoeding]],""))</f>
        <v/>
      </c>
      <c r="AZ1680" t="str">
        <f>IF(ISNUMBER(FIND("arbeid",Methode_Keuze)),"",IF(Tb_Activiteiten[[#This Row],[Arbeidskosten - vast tarief (excl eigen arbeid)]]=1,Tb_Activiteiten[[#Headers],[Arbeidskosten - vast tarief (excl eigen arbeid)]],""))</f>
        <v/>
      </c>
      <c r="BA1680" t="str">
        <f>IF(ISNUMBER(FIND("overige",Methode_Keuze)),"",IF(Tb_Activiteiten[[#This Row],[Overige kosten]]=1,Tb_Activiteiten[[#Headers],[Overige kosten]],""))</f>
        <v/>
      </c>
    </row>
    <row r="1681" spans="15:53" x14ac:dyDescent="0.25">
      <c r="O1681" s="56"/>
      <c r="Q1681" t="str">
        <f>IFERROR(IF(VLOOKUP(Tb_Activiteiten[[#This Row],[Openstelling]],Tb_Openstelling[],2,0)=1,1,""),"")</f>
        <v/>
      </c>
      <c r="AJ1681" s="56"/>
      <c r="AK1681" t="str">
        <f>IF(ISNUMBER(FIND("arbeid",Methode_Keuze)),"",IF(ISNUMBER(FIND("arbeid",Methode_Keuze)),"",IF(Tb_Activiteiten[[#This Row],[Loonkosten]]=1,Tb_Activiteiten[[#Headers],[Loonkosten]],"")))</f>
        <v/>
      </c>
      <c r="AL1681" t="str">
        <f>IF(ISNUMBER(FIND("arbeid",Methode_Keuze)),"",IF(ISNUMBER(FIND("arbeid",Methode_Keuze)),"",IF(Tb_Activiteiten[[#This Row],[Eigen arbeid]]=1,Tb_Activiteiten[[#Headers],[Eigen arbeid]],"")))</f>
        <v/>
      </c>
      <c r="AM1681" t="str">
        <f>IF(ISNUMBER(FIND("arbeid",Methode_Keuze)),"",IF(ISNUMBER(FIND("arbeid",Methode_Keuze)),"",IF(Tb_Activiteiten[[#This Row],[Projectmedewerker]]=1,Tb_Activiteiten[[#Headers],[Projectmedewerker]],"")))</f>
        <v/>
      </c>
      <c r="AN1681" t="str">
        <f>IF(ISNUMBER(FIND("arbeid",Methode_Keuze)),"",IF(ISNUMBER(FIND("arbeid",Methode_Keuze)),"",IF(Tb_Activiteiten[[#This Row],[Landbouwer]]=1,Tb_Activiteiten[[#Headers],[Landbouwer]],"")))</f>
        <v/>
      </c>
      <c r="AO1681" t="str">
        <f>IF(ISNUMBER(FIND("arbeid",Methode_Keuze)),"",IF(ISNUMBER(FIND("arbeid",Methode_Keuze)),"",IF(Tb_Activiteiten[[#This Row],[Adviseur]]=1,Tb_Activiteiten[[#Headers],[Adviseur]],"")))</f>
        <v/>
      </c>
      <c r="AP1681" t="str">
        <f>IF(ISNUMBER(FIND("arbeid",Methode_Keuze)),"",IF(ISNUMBER(FIND("arbeid",Methode_Keuze)),"",IF(Tb_Activiteiten[[#This Row],[Projectleider/Expert]]=1,Tb_Activiteiten[[#Headers],[Projectleider/Expert]],"")))</f>
        <v/>
      </c>
      <c r="AQ1681" t="str">
        <f>IF(ISNUMBER(FIND("arbeid",Methode_Keuze)),"",IF(ISNUMBER(FIND("arbeid",Methode_Keuze)),"",IF(Tb_Activiteiten[[#This Row],[Arbeidskosten]]=1,Tb_Activiteiten[[#Headers],[Arbeidskosten]],"")))</f>
        <v/>
      </c>
      <c r="AR1681" t="str">
        <f>IF(ISNUMBER(FIND("arbeid",Methode_Keuze)),"",IF(ISNUMBER(FIND("arbeid",Methode_Keuze)),"",IF(Tb_Activiteiten[[#This Row],[Arbeidskosten op basis van IKS]]=1,Tb_Activiteiten[[#Headers],[Arbeidskosten op basis van IKS]],"")))</f>
        <v/>
      </c>
      <c r="AS1681" t="str">
        <f>IF(ISNUMBER(FIND("overige",Methode_Keuze)),"",IF(Tb_Activiteiten[[#This Row],[Kosten derden exclusief btw]]=1,Tb_Activiteiten[[#Headers],[Kosten derden exclusief btw]],""))</f>
        <v/>
      </c>
      <c r="AT1681" t="str">
        <f>IF(ISNUMBER(FIND("overige",Methode_Keuze)),"",IF(Tb_Activiteiten[[#This Row],[Niet verrekenbare btw]]=1,Tb_Activiteiten[[#Headers],[Niet verrekenbare btw]],""))</f>
        <v/>
      </c>
      <c r="AU1681" t="str">
        <f>IF(ISNUMBER(FIND("overige",Methode_Keuze)),"",IF(Tb_Activiteiten[[#This Row],[Grondkosten]]=1,Tb_Activiteiten[[#Headers],[Grondkosten]],""))</f>
        <v/>
      </c>
      <c r="AV1681" t="str">
        <f>IF(ISNUMBER(FIND("overige",Methode_Keuze)),"",IF(Tb_Activiteiten[[#This Row],[Bijdrage in natura (overige)]]=1,Tb_Activiteiten[[#Headers],[Bijdrage in natura (overige)]],""))</f>
        <v/>
      </c>
      <c r="AW1681" t="str">
        <f>IF(ISNUMBER(FIND("overige",Methode_Keuze)),"",IF(Tb_Activiteiten[[#This Row],[Bijdrage in natura (vrijwilligers)]]=1,Tb_Activiteiten[[#Headers],[Bijdrage in natura (vrijwilligers)]],""))</f>
        <v/>
      </c>
      <c r="AX1681" t="str">
        <f>IF(ISNUMBER(FIND("overige",Methode_Keuze)),"",IF(Tb_Activiteiten[[#This Row],[Afschrijvingskosten]]=1,Tb_Activiteiten[[#Headers],[Afschrijvingskosten]],""))</f>
        <v/>
      </c>
      <c r="AY1681" t="str">
        <f>IF(ISNUMBER(FIND("overige",Methode_Keuze)),"",IF(Tb_Activiteiten[[#This Row],[Vergoeding]]=1,Tb_Activiteiten[[#Headers],[Vergoeding]],""))</f>
        <v/>
      </c>
      <c r="AZ1681" t="str">
        <f>IF(ISNUMBER(FIND("arbeid",Methode_Keuze)),"",IF(Tb_Activiteiten[[#This Row],[Arbeidskosten - vast tarief (excl eigen arbeid)]]=1,Tb_Activiteiten[[#Headers],[Arbeidskosten - vast tarief (excl eigen arbeid)]],""))</f>
        <v/>
      </c>
      <c r="BA1681" t="str">
        <f>IF(ISNUMBER(FIND("overige",Methode_Keuze)),"",IF(Tb_Activiteiten[[#This Row],[Overige kosten]]=1,Tb_Activiteiten[[#Headers],[Overige kosten]],""))</f>
        <v/>
      </c>
    </row>
    <row r="1682" spans="15:53" x14ac:dyDescent="0.25">
      <c r="O1682" s="56"/>
      <c r="Q1682" t="str">
        <f>IFERROR(IF(VLOOKUP(Tb_Activiteiten[[#This Row],[Openstelling]],Tb_Openstelling[],2,0)=1,1,""),"")</f>
        <v/>
      </c>
      <c r="AJ1682" s="56"/>
      <c r="AK1682" t="str">
        <f>IF(ISNUMBER(FIND("arbeid",Methode_Keuze)),"",IF(ISNUMBER(FIND("arbeid",Methode_Keuze)),"",IF(Tb_Activiteiten[[#This Row],[Loonkosten]]=1,Tb_Activiteiten[[#Headers],[Loonkosten]],"")))</f>
        <v/>
      </c>
      <c r="AL1682" t="str">
        <f>IF(ISNUMBER(FIND("arbeid",Methode_Keuze)),"",IF(ISNUMBER(FIND("arbeid",Methode_Keuze)),"",IF(Tb_Activiteiten[[#This Row],[Eigen arbeid]]=1,Tb_Activiteiten[[#Headers],[Eigen arbeid]],"")))</f>
        <v/>
      </c>
      <c r="AM1682" t="str">
        <f>IF(ISNUMBER(FIND("arbeid",Methode_Keuze)),"",IF(ISNUMBER(FIND("arbeid",Methode_Keuze)),"",IF(Tb_Activiteiten[[#This Row],[Projectmedewerker]]=1,Tb_Activiteiten[[#Headers],[Projectmedewerker]],"")))</f>
        <v/>
      </c>
      <c r="AN1682" t="str">
        <f>IF(ISNUMBER(FIND("arbeid",Methode_Keuze)),"",IF(ISNUMBER(FIND("arbeid",Methode_Keuze)),"",IF(Tb_Activiteiten[[#This Row],[Landbouwer]]=1,Tb_Activiteiten[[#Headers],[Landbouwer]],"")))</f>
        <v/>
      </c>
      <c r="AO1682" t="str">
        <f>IF(ISNUMBER(FIND("arbeid",Methode_Keuze)),"",IF(ISNUMBER(FIND("arbeid",Methode_Keuze)),"",IF(Tb_Activiteiten[[#This Row],[Adviseur]]=1,Tb_Activiteiten[[#Headers],[Adviseur]],"")))</f>
        <v/>
      </c>
      <c r="AP1682" t="str">
        <f>IF(ISNUMBER(FIND("arbeid",Methode_Keuze)),"",IF(ISNUMBER(FIND("arbeid",Methode_Keuze)),"",IF(Tb_Activiteiten[[#This Row],[Projectleider/Expert]]=1,Tb_Activiteiten[[#Headers],[Projectleider/Expert]],"")))</f>
        <v/>
      </c>
      <c r="AQ1682" t="str">
        <f>IF(ISNUMBER(FIND("arbeid",Methode_Keuze)),"",IF(ISNUMBER(FIND("arbeid",Methode_Keuze)),"",IF(Tb_Activiteiten[[#This Row],[Arbeidskosten]]=1,Tb_Activiteiten[[#Headers],[Arbeidskosten]],"")))</f>
        <v/>
      </c>
      <c r="AR1682" t="str">
        <f>IF(ISNUMBER(FIND("arbeid",Methode_Keuze)),"",IF(ISNUMBER(FIND("arbeid",Methode_Keuze)),"",IF(Tb_Activiteiten[[#This Row],[Arbeidskosten op basis van IKS]]=1,Tb_Activiteiten[[#Headers],[Arbeidskosten op basis van IKS]],"")))</f>
        <v/>
      </c>
      <c r="AS1682" t="str">
        <f>IF(ISNUMBER(FIND("overige",Methode_Keuze)),"",IF(Tb_Activiteiten[[#This Row],[Kosten derden exclusief btw]]=1,Tb_Activiteiten[[#Headers],[Kosten derden exclusief btw]],""))</f>
        <v/>
      </c>
      <c r="AT1682" t="str">
        <f>IF(ISNUMBER(FIND("overige",Methode_Keuze)),"",IF(Tb_Activiteiten[[#This Row],[Niet verrekenbare btw]]=1,Tb_Activiteiten[[#Headers],[Niet verrekenbare btw]],""))</f>
        <v/>
      </c>
      <c r="AU1682" t="str">
        <f>IF(ISNUMBER(FIND("overige",Methode_Keuze)),"",IF(Tb_Activiteiten[[#This Row],[Grondkosten]]=1,Tb_Activiteiten[[#Headers],[Grondkosten]],""))</f>
        <v/>
      </c>
      <c r="AV1682" t="str">
        <f>IF(ISNUMBER(FIND("overige",Methode_Keuze)),"",IF(Tb_Activiteiten[[#This Row],[Bijdrage in natura (overige)]]=1,Tb_Activiteiten[[#Headers],[Bijdrage in natura (overige)]],""))</f>
        <v/>
      </c>
      <c r="AW1682" t="str">
        <f>IF(ISNUMBER(FIND("overige",Methode_Keuze)),"",IF(Tb_Activiteiten[[#This Row],[Bijdrage in natura (vrijwilligers)]]=1,Tb_Activiteiten[[#Headers],[Bijdrage in natura (vrijwilligers)]],""))</f>
        <v/>
      </c>
      <c r="AX1682" t="str">
        <f>IF(ISNUMBER(FIND("overige",Methode_Keuze)),"",IF(Tb_Activiteiten[[#This Row],[Afschrijvingskosten]]=1,Tb_Activiteiten[[#Headers],[Afschrijvingskosten]],""))</f>
        <v/>
      </c>
      <c r="AY1682" t="str">
        <f>IF(ISNUMBER(FIND("overige",Methode_Keuze)),"",IF(Tb_Activiteiten[[#This Row],[Vergoeding]]=1,Tb_Activiteiten[[#Headers],[Vergoeding]],""))</f>
        <v/>
      </c>
      <c r="AZ1682" t="str">
        <f>IF(ISNUMBER(FIND("arbeid",Methode_Keuze)),"",IF(Tb_Activiteiten[[#This Row],[Arbeidskosten - vast tarief (excl eigen arbeid)]]=1,Tb_Activiteiten[[#Headers],[Arbeidskosten - vast tarief (excl eigen arbeid)]],""))</f>
        <v/>
      </c>
      <c r="BA1682" t="str">
        <f>IF(ISNUMBER(FIND("overige",Methode_Keuze)),"",IF(Tb_Activiteiten[[#This Row],[Overige kosten]]=1,Tb_Activiteiten[[#Headers],[Overige kosten]],""))</f>
        <v/>
      </c>
    </row>
    <row r="1683" spans="15:53" x14ac:dyDescent="0.25">
      <c r="O1683" s="56"/>
      <c r="Q1683" t="str">
        <f>IFERROR(IF(VLOOKUP(Tb_Activiteiten[[#This Row],[Openstelling]],Tb_Openstelling[],2,0)=1,1,""),"")</f>
        <v/>
      </c>
      <c r="AJ1683" s="56"/>
      <c r="AK1683" t="str">
        <f>IF(ISNUMBER(FIND("arbeid",Methode_Keuze)),"",IF(ISNUMBER(FIND("arbeid",Methode_Keuze)),"",IF(Tb_Activiteiten[[#This Row],[Loonkosten]]=1,Tb_Activiteiten[[#Headers],[Loonkosten]],"")))</f>
        <v/>
      </c>
      <c r="AL1683" t="str">
        <f>IF(ISNUMBER(FIND("arbeid",Methode_Keuze)),"",IF(ISNUMBER(FIND("arbeid",Methode_Keuze)),"",IF(Tb_Activiteiten[[#This Row],[Eigen arbeid]]=1,Tb_Activiteiten[[#Headers],[Eigen arbeid]],"")))</f>
        <v/>
      </c>
      <c r="AM1683" t="str">
        <f>IF(ISNUMBER(FIND("arbeid",Methode_Keuze)),"",IF(ISNUMBER(FIND("arbeid",Methode_Keuze)),"",IF(Tb_Activiteiten[[#This Row],[Projectmedewerker]]=1,Tb_Activiteiten[[#Headers],[Projectmedewerker]],"")))</f>
        <v/>
      </c>
      <c r="AN1683" t="str">
        <f>IF(ISNUMBER(FIND("arbeid",Methode_Keuze)),"",IF(ISNUMBER(FIND("arbeid",Methode_Keuze)),"",IF(Tb_Activiteiten[[#This Row],[Landbouwer]]=1,Tb_Activiteiten[[#Headers],[Landbouwer]],"")))</f>
        <v/>
      </c>
      <c r="AO1683" t="str">
        <f>IF(ISNUMBER(FIND("arbeid",Methode_Keuze)),"",IF(ISNUMBER(FIND("arbeid",Methode_Keuze)),"",IF(Tb_Activiteiten[[#This Row],[Adviseur]]=1,Tb_Activiteiten[[#Headers],[Adviseur]],"")))</f>
        <v/>
      </c>
      <c r="AP1683" t="str">
        <f>IF(ISNUMBER(FIND("arbeid",Methode_Keuze)),"",IF(ISNUMBER(FIND("arbeid",Methode_Keuze)),"",IF(Tb_Activiteiten[[#This Row],[Projectleider/Expert]]=1,Tb_Activiteiten[[#Headers],[Projectleider/Expert]],"")))</f>
        <v/>
      </c>
      <c r="AQ1683" t="str">
        <f>IF(ISNUMBER(FIND("arbeid",Methode_Keuze)),"",IF(ISNUMBER(FIND("arbeid",Methode_Keuze)),"",IF(Tb_Activiteiten[[#This Row],[Arbeidskosten]]=1,Tb_Activiteiten[[#Headers],[Arbeidskosten]],"")))</f>
        <v/>
      </c>
      <c r="AR1683" t="str">
        <f>IF(ISNUMBER(FIND("arbeid",Methode_Keuze)),"",IF(ISNUMBER(FIND("arbeid",Methode_Keuze)),"",IF(Tb_Activiteiten[[#This Row],[Arbeidskosten op basis van IKS]]=1,Tb_Activiteiten[[#Headers],[Arbeidskosten op basis van IKS]],"")))</f>
        <v/>
      </c>
      <c r="AS1683" t="str">
        <f>IF(ISNUMBER(FIND("overige",Methode_Keuze)),"",IF(Tb_Activiteiten[[#This Row],[Kosten derden exclusief btw]]=1,Tb_Activiteiten[[#Headers],[Kosten derden exclusief btw]],""))</f>
        <v/>
      </c>
      <c r="AT1683" t="str">
        <f>IF(ISNUMBER(FIND("overige",Methode_Keuze)),"",IF(Tb_Activiteiten[[#This Row],[Niet verrekenbare btw]]=1,Tb_Activiteiten[[#Headers],[Niet verrekenbare btw]],""))</f>
        <v/>
      </c>
      <c r="AU1683" t="str">
        <f>IF(ISNUMBER(FIND("overige",Methode_Keuze)),"",IF(Tb_Activiteiten[[#This Row],[Grondkosten]]=1,Tb_Activiteiten[[#Headers],[Grondkosten]],""))</f>
        <v/>
      </c>
      <c r="AV1683" t="str">
        <f>IF(ISNUMBER(FIND("overige",Methode_Keuze)),"",IF(Tb_Activiteiten[[#This Row],[Bijdrage in natura (overige)]]=1,Tb_Activiteiten[[#Headers],[Bijdrage in natura (overige)]],""))</f>
        <v/>
      </c>
      <c r="AW1683" t="str">
        <f>IF(ISNUMBER(FIND("overige",Methode_Keuze)),"",IF(Tb_Activiteiten[[#This Row],[Bijdrage in natura (vrijwilligers)]]=1,Tb_Activiteiten[[#Headers],[Bijdrage in natura (vrijwilligers)]],""))</f>
        <v/>
      </c>
      <c r="AX1683" t="str">
        <f>IF(ISNUMBER(FIND("overige",Methode_Keuze)),"",IF(Tb_Activiteiten[[#This Row],[Afschrijvingskosten]]=1,Tb_Activiteiten[[#Headers],[Afschrijvingskosten]],""))</f>
        <v/>
      </c>
      <c r="AY1683" t="str">
        <f>IF(ISNUMBER(FIND("overige",Methode_Keuze)),"",IF(Tb_Activiteiten[[#This Row],[Vergoeding]]=1,Tb_Activiteiten[[#Headers],[Vergoeding]],""))</f>
        <v/>
      </c>
      <c r="AZ1683" t="str">
        <f>IF(ISNUMBER(FIND("arbeid",Methode_Keuze)),"",IF(Tb_Activiteiten[[#This Row],[Arbeidskosten - vast tarief (excl eigen arbeid)]]=1,Tb_Activiteiten[[#Headers],[Arbeidskosten - vast tarief (excl eigen arbeid)]],""))</f>
        <v/>
      </c>
      <c r="BA1683" t="str">
        <f>IF(ISNUMBER(FIND("overige",Methode_Keuze)),"",IF(Tb_Activiteiten[[#This Row],[Overige kosten]]=1,Tb_Activiteiten[[#Headers],[Overige kosten]],""))</f>
        <v/>
      </c>
    </row>
    <row r="1684" spans="15:53" x14ac:dyDescent="0.25">
      <c r="O1684" s="56"/>
      <c r="Q1684" t="str">
        <f>IFERROR(IF(VLOOKUP(Tb_Activiteiten[[#This Row],[Openstelling]],Tb_Openstelling[],2,0)=1,1,""),"")</f>
        <v/>
      </c>
      <c r="AJ1684" s="56"/>
      <c r="AK1684" t="str">
        <f>IF(ISNUMBER(FIND("arbeid",Methode_Keuze)),"",IF(ISNUMBER(FIND("arbeid",Methode_Keuze)),"",IF(Tb_Activiteiten[[#This Row],[Loonkosten]]=1,Tb_Activiteiten[[#Headers],[Loonkosten]],"")))</f>
        <v/>
      </c>
      <c r="AL1684" t="str">
        <f>IF(ISNUMBER(FIND("arbeid",Methode_Keuze)),"",IF(ISNUMBER(FIND("arbeid",Methode_Keuze)),"",IF(Tb_Activiteiten[[#This Row],[Eigen arbeid]]=1,Tb_Activiteiten[[#Headers],[Eigen arbeid]],"")))</f>
        <v/>
      </c>
      <c r="AM1684" t="str">
        <f>IF(ISNUMBER(FIND("arbeid",Methode_Keuze)),"",IF(ISNUMBER(FIND("arbeid",Methode_Keuze)),"",IF(Tb_Activiteiten[[#This Row],[Projectmedewerker]]=1,Tb_Activiteiten[[#Headers],[Projectmedewerker]],"")))</f>
        <v/>
      </c>
      <c r="AN1684" t="str">
        <f>IF(ISNUMBER(FIND("arbeid",Methode_Keuze)),"",IF(ISNUMBER(FIND("arbeid",Methode_Keuze)),"",IF(Tb_Activiteiten[[#This Row],[Landbouwer]]=1,Tb_Activiteiten[[#Headers],[Landbouwer]],"")))</f>
        <v/>
      </c>
      <c r="AO1684" t="str">
        <f>IF(ISNUMBER(FIND("arbeid",Methode_Keuze)),"",IF(ISNUMBER(FIND("arbeid",Methode_Keuze)),"",IF(Tb_Activiteiten[[#This Row],[Adviseur]]=1,Tb_Activiteiten[[#Headers],[Adviseur]],"")))</f>
        <v/>
      </c>
      <c r="AP1684" t="str">
        <f>IF(ISNUMBER(FIND("arbeid",Methode_Keuze)),"",IF(ISNUMBER(FIND("arbeid",Methode_Keuze)),"",IF(Tb_Activiteiten[[#This Row],[Projectleider/Expert]]=1,Tb_Activiteiten[[#Headers],[Projectleider/Expert]],"")))</f>
        <v/>
      </c>
      <c r="AQ1684" t="str">
        <f>IF(ISNUMBER(FIND("arbeid",Methode_Keuze)),"",IF(ISNUMBER(FIND("arbeid",Methode_Keuze)),"",IF(Tb_Activiteiten[[#This Row],[Arbeidskosten]]=1,Tb_Activiteiten[[#Headers],[Arbeidskosten]],"")))</f>
        <v/>
      </c>
      <c r="AR1684" t="str">
        <f>IF(ISNUMBER(FIND("arbeid",Methode_Keuze)),"",IF(ISNUMBER(FIND("arbeid",Methode_Keuze)),"",IF(Tb_Activiteiten[[#This Row],[Arbeidskosten op basis van IKS]]=1,Tb_Activiteiten[[#Headers],[Arbeidskosten op basis van IKS]],"")))</f>
        <v/>
      </c>
      <c r="AS1684" t="str">
        <f>IF(ISNUMBER(FIND("overige",Methode_Keuze)),"",IF(Tb_Activiteiten[[#This Row],[Kosten derden exclusief btw]]=1,Tb_Activiteiten[[#Headers],[Kosten derden exclusief btw]],""))</f>
        <v/>
      </c>
      <c r="AT1684" t="str">
        <f>IF(ISNUMBER(FIND("overige",Methode_Keuze)),"",IF(Tb_Activiteiten[[#This Row],[Niet verrekenbare btw]]=1,Tb_Activiteiten[[#Headers],[Niet verrekenbare btw]],""))</f>
        <v/>
      </c>
      <c r="AU1684" t="str">
        <f>IF(ISNUMBER(FIND("overige",Methode_Keuze)),"",IF(Tb_Activiteiten[[#This Row],[Grondkosten]]=1,Tb_Activiteiten[[#Headers],[Grondkosten]],""))</f>
        <v/>
      </c>
      <c r="AV1684" t="str">
        <f>IF(ISNUMBER(FIND("overige",Methode_Keuze)),"",IF(Tb_Activiteiten[[#This Row],[Bijdrage in natura (overige)]]=1,Tb_Activiteiten[[#Headers],[Bijdrage in natura (overige)]],""))</f>
        <v/>
      </c>
      <c r="AW1684" t="str">
        <f>IF(ISNUMBER(FIND("overige",Methode_Keuze)),"",IF(Tb_Activiteiten[[#This Row],[Bijdrage in natura (vrijwilligers)]]=1,Tb_Activiteiten[[#Headers],[Bijdrage in natura (vrijwilligers)]],""))</f>
        <v/>
      </c>
      <c r="AX1684" t="str">
        <f>IF(ISNUMBER(FIND("overige",Methode_Keuze)),"",IF(Tb_Activiteiten[[#This Row],[Afschrijvingskosten]]=1,Tb_Activiteiten[[#Headers],[Afschrijvingskosten]],""))</f>
        <v/>
      </c>
      <c r="AY1684" t="str">
        <f>IF(ISNUMBER(FIND("overige",Methode_Keuze)),"",IF(Tb_Activiteiten[[#This Row],[Vergoeding]]=1,Tb_Activiteiten[[#Headers],[Vergoeding]],""))</f>
        <v/>
      </c>
      <c r="AZ1684" t="str">
        <f>IF(ISNUMBER(FIND("arbeid",Methode_Keuze)),"",IF(Tb_Activiteiten[[#This Row],[Arbeidskosten - vast tarief (excl eigen arbeid)]]=1,Tb_Activiteiten[[#Headers],[Arbeidskosten - vast tarief (excl eigen arbeid)]],""))</f>
        <v/>
      </c>
      <c r="BA1684" t="str">
        <f>IF(ISNUMBER(FIND("overige",Methode_Keuze)),"",IF(Tb_Activiteiten[[#This Row],[Overige kosten]]=1,Tb_Activiteiten[[#Headers],[Overige kosten]],""))</f>
        <v/>
      </c>
    </row>
    <row r="1685" spans="15:53" x14ac:dyDescent="0.25">
      <c r="O1685" s="56"/>
      <c r="Q1685" t="str">
        <f>IFERROR(IF(VLOOKUP(Tb_Activiteiten[[#This Row],[Openstelling]],Tb_Openstelling[],2,0)=1,1,""),"")</f>
        <v/>
      </c>
      <c r="AJ1685" s="56"/>
      <c r="AK1685" t="str">
        <f>IF(ISNUMBER(FIND("arbeid",Methode_Keuze)),"",IF(ISNUMBER(FIND("arbeid",Methode_Keuze)),"",IF(Tb_Activiteiten[[#This Row],[Loonkosten]]=1,Tb_Activiteiten[[#Headers],[Loonkosten]],"")))</f>
        <v/>
      </c>
      <c r="AL1685" t="str">
        <f>IF(ISNUMBER(FIND("arbeid",Methode_Keuze)),"",IF(ISNUMBER(FIND("arbeid",Methode_Keuze)),"",IF(Tb_Activiteiten[[#This Row],[Eigen arbeid]]=1,Tb_Activiteiten[[#Headers],[Eigen arbeid]],"")))</f>
        <v/>
      </c>
      <c r="AM1685" t="str">
        <f>IF(ISNUMBER(FIND("arbeid",Methode_Keuze)),"",IF(ISNUMBER(FIND("arbeid",Methode_Keuze)),"",IF(Tb_Activiteiten[[#This Row],[Projectmedewerker]]=1,Tb_Activiteiten[[#Headers],[Projectmedewerker]],"")))</f>
        <v/>
      </c>
      <c r="AN1685" t="str">
        <f>IF(ISNUMBER(FIND("arbeid",Methode_Keuze)),"",IF(ISNUMBER(FIND("arbeid",Methode_Keuze)),"",IF(Tb_Activiteiten[[#This Row],[Landbouwer]]=1,Tb_Activiteiten[[#Headers],[Landbouwer]],"")))</f>
        <v/>
      </c>
      <c r="AO1685" t="str">
        <f>IF(ISNUMBER(FIND("arbeid",Methode_Keuze)),"",IF(ISNUMBER(FIND("arbeid",Methode_Keuze)),"",IF(Tb_Activiteiten[[#This Row],[Adviseur]]=1,Tb_Activiteiten[[#Headers],[Adviseur]],"")))</f>
        <v/>
      </c>
      <c r="AP1685" t="str">
        <f>IF(ISNUMBER(FIND("arbeid",Methode_Keuze)),"",IF(ISNUMBER(FIND("arbeid",Methode_Keuze)),"",IF(Tb_Activiteiten[[#This Row],[Projectleider/Expert]]=1,Tb_Activiteiten[[#Headers],[Projectleider/Expert]],"")))</f>
        <v/>
      </c>
      <c r="AQ1685" t="str">
        <f>IF(ISNUMBER(FIND("arbeid",Methode_Keuze)),"",IF(ISNUMBER(FIND("arbeid",Methode_Keuze)),"",IF(Tb_Activiteiten[[#This Row],[Arbeidskosten]]=1,Tb_Activiteiten[[#Headers],[Arbeidskosten]],"")))</f>
        <v/>
      </c>
      <c r="AR1685" t="str">
        <f>IF(ISNUMBER(FIND("arbeid",Methode_Keuze)),"",IF(ISNUMBER(FIND("arbeid",Methode_Keuze)),"",IF(Tb_Activiteiten[[#This Row],[Arbeidskosten op basis van IKS]]=1,Tb_Activiteiten[[#Headers],[Arbeidskosten op basis van IKS]],"")))</f>
        <v/>
      </c>
      <c r="AS1685" t="str">
        <f>IF(ISNUMBER(FIND("overige",Methode_Keuze)),"",IF(Tb_Activiteiten[[#This Row],[Kosten derden exclusief btw]]=1,Tb_Activiteiten[[#Headers],[Kosten derden exclusief btw]],""))</f>
        <v/>
      </c>
      <c r="AT1685" t="str">
        <f>IF(ISNUMBER(FIND("overige",Methode_Keuze)),"",IF(Tb_Activiteiten[[#This Row],[Niet verrekenbare btw]]=1,Tb_Activiteiten[[#Headers],[Niet verrekenbare btw]],""))</f>
        <v/>
      </c>
      <c r="AU1685" t="str">
        <f>IF(ISNUMBER(FIND("overige",Methode_Keuze)),"",IF(Tb_Activiteiten[[#This Row],[Grondkosten]]=1,Tb_Activiteiten[[#Headers],[Grondkosten]],""))</f>
        <v/>
      </c>
      <c r="AV1685" t="str">
        <f>IF(ISNUMBER(FIND("overige",Methode_Keuze)),"",IF(Tb_Activiteiten[[#This Row],[Bijdrage in natura (overige)]]=1,Tb_Activiteiten[[#Headers],[Bijdrage in natura (overige)]],""))</f>
        <v/>
      </c>
      <c r="AW1685" t="str">
        <f>IF(ISNUMBER(FIND("overige",Methode_Keuze)),"",IF(Tb_Activiteiten[[#This Row],[Bijdrage in natura (vrijwilligers)]]=1,Tb_Activiteiten[[#Headers],[Bijdrage in natura (vrijwilligers)]],""))</f>
        <v/>
      </c>
      <c r="AX1685" t="str">
        <f>IF(ISNUMBER(FIND("overige",Methode_Keuze)),"",IF(Tb_Activiteiten[[#This Row],[Afschrijvingskosten]]=1,Tb_Activiteiten[[#Headers],[Afschrijvingskosten]],""))</f>
        <v/>
      </c>
      <c r="AY1685" t="str">
        <f>IF(ISNUMBER(FIND("overige",Methode_Keuze)),"",IF(Tb_Activiteiten[[#This Row],[Vergoeding]]=1,Tb_Activiteiten[[#Headers],[Vergoeding]],""))</f>
        <v/>
      </c>
      <c r="AZ1685" t="str">
        <f>IF(ISNUMBER(FIND("arbeid",Methode_Keuze)),"",IF(Tb_Activiteiten[[#This Row],[Arbeidskosten - vast tarief (excl eigen arbeid)]]=1,Tb_Activiteiten[[#Headers],[Arbeidskosten - vast tarief (excl eigen arbeid)]],""))</f>
        <v/>
      </c>
      <c r="BA1685" t="str">
        <f>IF(ISNUMBER(FIND("overige",Methode_Keuze)),"",IF(Tb_Activiteiten[[#This Row],[Overige kosten]]=1,Tb_Activiteiten[[#Headers],[Overige kosten]],""))</f>
        <v/>
      </c>
    </row>
    <row r="1686" spans="15:53" x14ac:dyDescent="0.25">
      <c r="O1686" s="56"/>
      <c r="Q1686" t="str">
        <f>IFERROR(IF(VLOOKUP(Tb_Activiteiten[[#This Row],[Openstelling]],Tb_Openstelling[],2,0)=1,1,""),"")</f>
        <v/>
      </c>
      <c r="AJ1686" s="56"/>
      <c r="AK1686" t="str">
        <f>IF(ISNUMBER(FIND("arbeid",Methode_Keuze)),"",IF(ISNUMBER(FIND("arbeid",Methode_Keuze)),"",IF(Tb_Activiteiten[[#This Row],[Loonkosten]]=1,Tb_Activiteiten[[#Headers],[Loonkosten]],"")))</f>
        <v/>
      </c>
      <c r="AL1686" t="str">
        <f>IF(ISNUMBER(FIND("arbeid",Methode_Keuze)),"",IF(ISNUMBER(FIND("arbeid",Methode_Keuze)),"",IF(Tb_Activiteiten[[#This Row],[Eigen arbeid]]=1,Tb_Activiteiten[[#Headers],[Eigen arbeid]],"")))</f>
        <v/>
      </c>
      <c r="AM1686" t="str">
        <f>IF(ISNUMBER(FIND("arbeid",Methode_Keuze)),"",IF(ISNUMBER(FIND("arbeid",Methode_Keuze)),"",IF(Tb_Activiteiten[[#This Row],[Projectmedewerker]]=1,Tb_Activiteiten[[#Headers],[Projectmedewerker]],"")))</f>
        <v/>
      </c>
      <c r="AN1686" t="str">
        <f>IF(ISNUMBER(FIND("arbeid",Methode_Keuze)),"",IF(ISNUMBER(FIND("arbeid",Methode_Keuze)),"",IF(Tb_Activiteiten[[#This Row],[Landbouwer]]=1,Tb_Activiteiten[[#Headers],[Landbouwer]],"")))</f>
        <v/>
      </c>
      <c r="AO1686" t="str">
        <f>IF(ISNUMBER(FIND("arbeid",Methode_Keuze)),"",IF(ISNUMBER(FIND("arbeid",Methode_Keuze)),"",IF(Tb_Activiteiten[[#This Row],[Adviseur]]=1,Tb_Activiteiten[[#Headers],[Adviseur]],"")))</f>
        <v/>
      </c>
      <c r="AP1686" t="str">
        <f>IF(ISNUMBER(FIND("arbeid",Methode_Keuze)),"",IF(ISNUMBER(FIND("arbeid",Methode_Keuze)),"",IF(Tb_Activiteiten[[#This Row],[Projectleider/Expert]]=1,Tb_Activiteiten[[#Headers],[Projectleider/Expert]],"")))</f>
        <v/>
      </c>
      <c r="AQ1686" t="str">
        <f>IF(ISNUMBER(FIND("arbeid",Methode_Keuze)),"",IF(ISNUMBER(FIND("arbeid",Methode_Keuze)),"",IF(Tb_Activiteiten[[#This Row],[Arbeidskosten]]=1,Tb_Activiteiten[[#Headers],[Arbeidskosten]],"")))</f>
        <v/>
      </c>
      <c r="AR1686" t="str">
        <f>IF(ISNUMBER(FIND("arbeid",Methode_Keuze)),"",IF(ISNUMBER(FIND("arbeid",Methode_Keuze)),"",IF(Tb_Activiteiten[[#This Row],[Arbeidskosten op basis van IKS]]=1,Tb_Activiteiten[[#Headers],[Arbeidskosten op basis van IKS]],"")))</f>
        <v/>
      </c>
      <c r="AS1686" t="str">
        <f>IF(ISNUMBER(FIND("overige",Methode_Keuze)),"",IF(Tb_Activiteiten[[#This Row],[Kosten derden exclusief btw]]=1,Tb_Activiteiten[[#Headers],[Kosten derden exclusief btw]],""))</f>
        <v/>
      </c>
      <c r="AT1686" t="str">
        <f>IF(ISNUMBER(FIND("overige",Methode_Keuze)),"",IF(Tb_Activiteiten[[#This Row],[Niet verrekenbare btw]]=1,Tb_Activiteiten[[#Headers],[Niet verrekenbare btw]],""))</f>
        <v/>
      </c>
      <c r="AU1686" t="str">
        <f>IF(ISNUMBER(FIND("overige",Methode_Keuze)),"",IF(Tb_Activiteiten[[#This Row],[Grondkosten]]=1,Tb_Activiteiten[[#Headers],[Grondkosten]],""))</f>
        <v/>
      </c>
      <c r="AV1686" t="str">
        <f>IF(ISNUMBER(FIND("overige",Methode_Keuze)),"",IF(Tb_Activiteiten[[#This Row],[Bijdrage in natura (overige)]]=1,Tb_Activiteiten[[#Headers],[Bijdrage in natura (overige)]],""))</f>
        <v/>
      </c>
      <c r="AW1686" t="str">
        <f>IF(ISNUMBER(FIND("overige",Methode_Keuze)),"",IF(Tb_Activiteiten[[#This Row],[Bijdrage in natura (vrijwilligers)]]=1,Tb_Activiteiten[[#Headers],[Bijdrage in natura (vrijwilligers)]],""))</f>
        <v/>
      </c>
      <c r="AX1686" t="str">
        <f>IF(ISNUMBER(FIND("overige",Methode_Keuze)),"",IF(Tb_Activiteiten[[#This Row],[Afschrijvingskosten]]=1,Tb_Activiteiten[[#Headers],[Afschrijvingskosten]],""))</f>
        <v/>
      </c>
      <c r="AY1686" t="str">
        <f>IF(ISNUMBER(FIND("overige",Methode_Keuze)),"",IF(Tb_Activiteiten[[#This Row],[Vergoeding]]=1,Tb_Activiteiten[[#Headers],[Vergoeding]],""))</f>
        <v/>
      </c>
      <c r="AZ1686" t="str">
        <f>IF(ISNUMBER(FIND("arbeid",Methode_Keuze)),"",IF(Tb_Activiteiten[[#This Row],[Arbeidskosten - vast tarief (excl eigen arbeid)]]=1,Tb_Activiteiten[[#Headers],[Arbeidskosten - vast tarief (excl eigen arbeid)]],""))</f>
        <v/>
      </c>
      <c r="BA1686" t="str">
        <f>IF(ISNUMBER(FIND("overige",Methode_Keuze)),"",IF(Tb_Activiteiten[[#This Row],[Overige kosten]]=1,Tb_Activiteiten[[#Headers],[Overige kosten]],""))</f>
        <v/>
      </c>
    </row>
    <row r="1687" spans="15:53" x14ac:dyDescent="0.25">
      <c r="O1687" s="56"/>
      <c r="Q1687" t="str">
        <f>IFERROR(IF(VLOOKUP(Tb_Activiteiten[[#This Row],[Openstelling]],Tb_Openstelling[],2,0)=1,1,""),"")</f>
        <v/>
      </c>
      <c r="AJ1687" s="56"/>
      <c r="AK1687" t="str">
        <f>IF(ISNUMBER(FIND("arbeid",Methode_Keuze)),"",IF(ISNUMBER(FIND("arbeid",Methode_Keuze)),"",IF(Tb_Activiteiten[[#This Row],[Loonkosten]]=1,Tb_Activiteiten[[#Headers],[Loonkosten]],"")))</f>
        <v/>
      </c>
      <c r="AL1687" t="str">
        <f>IF(ISNUMBER(FIND("arbeid",Methode_Keuze)),"",IF(ISNUMBER(FIND("arbeid",Methode_Keuze)),"",IF(Tb_Activiteiten[[#This Row],[Eigen arbeid]]=1,Tb_Activiteiten[[#Headers],[Eigen arbeid]],"")))</f>
        <v/>
      </c>
      <c r="AM1687" t="str">
        <f>IF(ISNUMBER(FIND("arbeid",Methode_Keuze)),"",IF(ISNUMBER(FIND("arbeid",Methode_Keuze)),"",IF(Tb_Activiteiten[[#This Row],[Projectmedewerker]]=1,Tb_Activiteiten[[#Headers],[Projectmedewerker]],"")))</f>
        <v/>
      </c>
      <c r="AN1687" t="str">
        <f>IF(ISNUMBER(FIND("arbeid",Methode_Keuze)),"",IF(ISNUMBER(FIND("arbeid",Methode_Keuze)),"",IF(Tb_Activiteiten[[#This Row],[Landbouwer]]=1,Tb_Activiteiten[[#Headers],[Landbouwer]],"")))</f>
        <v/>
      </c>
      <c r="AO1687" t="str">
        <f>IF(ISNUMBER(FIND("arbeid",Methode_Keuze)),"",IF(ISNUMBER(FIND("arbeid",Methode_Keuze)),"",IF(Tb_Activiteiten[[#This Row],[Adviseur]]=1,Tb_Activiteiten[[#Headers],[Adviseur]],"")))</f>
        <v/>
      </c>
      <c r="AP1687" t="str">
        <f>IF(ISNUMBER(FIND("arbeid",Methode_Keuze)),"",IF(ISNUMBER(FIND("arbeid",Methode_Keuze)),"",IF(Tb_Activiteiten[[#This Row],[Projectleider/Expert]]=1,Tb_Activiteiten[[#Headers],[Projectleider/Expert]],"")))</f>
        <v/>
      </c>
      <c r="AQ1687" t="str">
        <f>IF(ISNUMBER(FIND("arbeid",Methode_Keuze)),"",IF(ISNUMBER(FIND("arbeid",Methode_Keuze)),"",IF(Tb_Activiteiten[[#This Row],[Arbeidskosten]]=1,Tb_Activiteiten[[#Headers],[Arbeidskosten]],"")))</f>
        <v/>
      </c>
      <c r="AR1687" t="str">
        <f>IF(ISNUMBER(FIND("arbeid",Methode_Keuze)),"",IF(ISNUMBER(FIND("arbeid",Methode_Keuze)),"",IF(Tb_Activiteiten[[#This Row],[Arbeidskosten op basis van IKS]]=1,Tb_Activiteiten[[#Headers],[Arbeidskosten op basis van IKS]],"")))</f>
        <v/>
      </c>
      <c r="AS1687" t="str">
        <f>IF(ISNUMBER(FIND("overige",Methode_Keuze)),"",IF(Tb_Activiteiten[[#This Row],[Kosten derden exclusief btw]]=1,Tb_Activiteiten[[#Headers],[Kosten derden exclusief btw]],""))</f>
        <v/>
      </c>
      <c r="AT1687" t="str">
        <f>IF(ISNUMBER(FIND("overige",Methode_Keuze)),"",IF(Tb_Activiteiten[[#This Row],[Niet verrekenbare btw]]=1,Tb_Activiteiten[[#Headers],[Niet verrekenbare btw]],""))</f>
        <v/>
      </c>
      <c r="AU1687" t="str">
        <f>IF(ISNUMBER(FIND("overige",Methode_Keuze)),"",IF(Tb_Activiteiten[[#This Row],[Grondkosten]]=1,Tb_Activiteiten[[#Headers],[Grondkosten]],""))</f>
        <v/>
      </c>
      <c r="AV1687" t="str">
        <f>IF(ISNUMBER(FIND("overige",Methode_Keuze)),"",IF(Tb_Activiteiten[[#This Row],[Bijdrage in natura (overige)]]=1,Tb_Activiteiten[[#Headers],[Bijdrage in natura (overige)]],""))</f>
        <v/>
      </c>
      <c r="AW1687" t="str">
        <f>IF(ISNUMBER(FIND("overige",Methode_Keuze)),"",IF(Tb_Activiteiten[[#This Row],[Bijdrage in natura (vrijwilligers)]]=1,Tb_Activiteiten[[#Headers],[Bijdrage in natura (vrijwilligers)]],""))</f>
        <v/>
      </c>
      <c r="AX1687" t="str">
        <f>IF(ISNUMBER(FIND("overige",Methode_Keuze)),"",IF(Tb_Activiteiten[[#This Row],[Afschrijvingskosten]]=1,Tb_Activiteiten[[#Headers],[Afschrijvingskosten]],""))</f>
        <v/>
      </c>
      <c r="AY1687" t="str">
        <f>IF(ISNUMBER(FIND("overige",Methode_Keuze)),"",IF(Tb_Activiteiten[[#This Row],[Vergoeding]]=1,Tb_Activiteiten[[#Headers],[Vergoeding]],""))</f>
        <v/>
      </c>
      <c r="AZ1687" t="str">
        <f>IF(ISNUMBER(FIND("arbeid",Methode_Keuze)),"",IF(Tb_Activiteiten[[#This Row],[Arbeidskosten - vast tarief (excl eigen arbeid)]]=1,Tb_Activiteiten[[#Headers],[Arbeidskosten - vast tarief (excl eigen arbeid)]],""))</f>
        <v/>
      </c>
      <c r="BA1687" t="str">
        <f>IF(ISNUMBER(FIND("overige",Methode_Keuze)),"",IF(Tb_Activiteiten[[#This Row],[Overige kosten]]=1,Tb_Activiteiten[[#Headers],[Overige kosten]],""))</f>
        <v/>
      </c>
    </row>
    <row r="1688" spans="15:53" x14ac:dyDescent="0.25">
      <c r="O1688" s="56"/>
      <c r="Q1688" t="str">
        <f>IFERROR(IF(VLOOKUP(Tb_Activiteiten[[#This Row],[Openstelling]],Tb_Openstelling[],2,0)=1,1,""),"")</f>
        <v/>
      </c>
      <c r="AJ1688" s="56"/>
      <c r="AK1688" t="str">
        <f>IF(ISNUMBER(FIND("arbeid",Methode_Keuze)),"",IF(ISNUMBER(FIND("arbeid",Methode_Keuze)),"",IF(Tb_Activiteiten[[#This Row],[Loonkosten]]=1,Tb_Activiteiten[[#Headers],[Loonkosten]],"")))</f>
        <v/>
      </c>
      <c r="AL1688" t="str">
        <f>IF(ISNUMBER(FIND("arbeid",Methode_Keuze)),"",IF(ISNUMBER(FIND("arbeid",Methode_Keuze)),"",IF(Tb_Activiteiten[[#This Row],[Eigen arbeid]]=1,Tb_Activiteiten[[#Headers],[Eigen arbeid]],"")))</f>
        <v/>
      </c>
      <c r="AM1688" t="str">
        <f>IF(ISNUMBER(FIND("arbeid",Methode_Keuze)),"",IF(ISNUMBER(FIND("arbeid",Methode_Keuze)),"",IF(Tb_Activiteiten[[#This Row],[Projectmedewerker]]=1,Tb_Activiteiten[[#Headers],[Projectmedewerker]],"")))</f>
        <v/>
      </c>
      <c r="AN1688" t="str">
        <f>IF(ISNUMBER(FIND("arbeid",Methode_Keuze)),"",IF(ISNUMBER(FIND("arbeid",Methode_Keuze)),"",IF(Tb_Activiteiten[[#This Row],[Landbouwer]]=1,Tb_Activiteiten[[#Headers],[Landbouwer]],"")))</f>
        <v/>
      </c>
      <c r="AO1688" t="str">
        <f>IF(ISNUMBER(FIND("arbeid",Methode_Keuze)),"",IF(ISNUMBER(FIND("arbeid",Methode_Keuze)),"",IF(Tb_Activiteiten[[#This Row],[Adviseur]]=1,Tb_Activiteiten[[#Headers],[Adviseur]],"")))</f>
        <v/>
      </c>
      <c r="AP1688" t="str">
        <f>IF(ISNUMBER(FIND("arbeid",Methode_Keuze)),"",IF(ISNUMBER(FIND("arbeid",Methode_Keuze)),"",IF(Tb_Activiteiten[[#This Row],[Projectleider/Expert]]=1,Tb_Activiteiten[[#Headers],[Projectleider/Expert]],"")))</f>
        <v/>
      </c>
      <c r="AQ1688" t="str">
        <f>IF(ISNUMBER(FIND("arbeid",Methode_Keuze)),"",IF(ISNUMBER(FIND("arbeid",Methode_Keuze)),"",IF(Tb_Activiteiten[[#This Row],[Arbeidskosten]]=1,Tb_Activiteiten[[#Headers],[Arbeidskosten]],"")))</f>
        <v/>
      </c>
      <c r="AR1688" t="str">
        <f>IF(ISNUMBER(FIND("arbeid",Methode_Keuze)),"",IF(ISNUMBER(FIND("arbeid",Methode_Keuze)),"",IF(Tb_Activiteiten[[#This Row],[Arbeidskosten op basis van IKS]]=1,Tb_Activiteiten[[#Headers],[Arbeidskosten op basis van IKS]],"")))</f>
        <v/>
      </c>
      <c r="AS1688" t="str">
        <f>IF(ISNUMBER(FIND("overige",Methode_Keuze)),"",IF(Tb_Activiteiten[[#This Row],[Kosten derden exclusief btw]]=1,Tb_Activiteiten[[#Headers],[Kosten derden exclusief btw]],""))</f>
        <v/>
      </c>
      <c r="AT1688" t="str">
        <f>IF(ISNUMBER(FIND("overige",Methode_Keuze)),"",IF(Tb_Activiteiten[[#This Row],[Niet verrekenbare btw]]=1,Tb_Activiteiten[[#Headers],[Niet verrekenbare btw]],""))</f>
        <v/>
      </c>
      <c r="AU1688" t="str">
        <f>IF(ISNUMBER(FIND("overige",Methode_Keuze)),"",IF(Tb_Activiteiten[[#This Row],[Grondkosten]]=1,Tb_Activiteiten[[#Headers],[Grondkosten]],""))</f>
        <v/>
      </c>
      <c r="AV1688" t="str">
        <f>IF(ISNUMBER(FIND("overige",Methode_Keuze)),"",IF(Tb_Activiteiten[[#This Row],[Bijdrage in natura (overige)]]=1,Tb_Activiteiten[[#Headers],[Bijdrage in natura (overige)]],""))</f>
        <v/>
      </c>
      <c r="AW1688" t="str">
        <f>IF(ISNUMBER(FIND("overige",Methode_Keuze)),"",IF(Tb_Activiteiten[[#This Row],[Bijdrage in natura (vrijwilligers)]]=1,Tb_Activiteiten[[#Headers],[Bijdrage in natura (vrijwilligers)]],""))</f>
        <v/>
      </c>
      <c r="AX1688" t="str">
        <f>IF(ISNUMBER(FIND("overige",Methode_Keuze)),"",IF(Tb_Activiteiten[[#This Row],[Afschrijvingskosten]]=1,Tb_Activiteiten[[#Headers],[Afschrijvingskosten]],""))</f>
        <v/>
      </c>
      <c r="AY1688" t="str">
        <f>IF(ISNUMBER(FIND("overige",Methode_Keuze)),"",IF(Tb_Activiteiten[[#This Row],[Vergoeding]]=1,Tb_Activiteiten[[#Headers],[Vergoeding]],""))</f>
        <v/>
      </c>
      <c r="AZ1688" t="str">
        <f>IF(ISNUMBER(FIND("arbeid",Methode_Keuze)),"",IF(Tb_Activiteiten[[#This Row],[Arbeidskosten - vast tarief (excl eigen arbeid)]]=1,Tb_Activiteiten[[#Headers],[Arbeidskosten - vast tarief (excl eigen arbeid)]],""))</f>
        <v/>
      </c>
      <c r="BA1688" t="str">
        <f>IF(ISNUMBER(FIND("overige",Methode_Keuze)),"",IF(Tb_Activiteiten[[#This Row],[Overige kosten]]=1,Tb_Activiteiten[[#Headers],[Overige kosten]],""))</f>
        <v/>
      </c>
    </row>
    <row r="1689" spans="15:53" x14ac:dyDescent="0.25">
      <c r="O1689" s="56"/>
      <c r="Q1689" t="str">
        <f>IFERROR(IF(VLOOKUP(Tb_Activiteiten[[#This Row],[Openstelling]],Tb_Openstelling[],2,0)=1,1,""),"")</f>
        <v/>
      </c>
      <c r="AJ1689" s="56"/>
      <c r="AK1689" t="str">
        <f>IF(ISNUMBER(FIND("arbeid",Methode_Keuze)),"",IF(ISNUMBER(FIND("arbeid",Methode_Keuze)),"",IF(Tb_Activiteiten[[#This Row],[Loonkosten]]=1,Tb_Activiteiten[[#Headers],[Loonkosten]],"")))</f>
        <v/>
      </c>
      <c r="AL1689" t="str">
        <f>IF(ISNUMBER(FIND("arbeid",Methode_Keuze)),"",IF(ISNUMBER(FIND("arbeid",Methode_Keuze)),"",IF(Tb_Activiteiten[[#This Row],[Eigen arbeid]]=1,Tb_Activiteiten[[#Headers],[Eigen arbeid]],"")))</f>
        <v/>
      </c>
      <c r="AM1689" t="str">
        <f>IF(ISNUMBER(FIND("arbeid",Methode_Keuze)),"",IF(ISNUMBER(FIND("arbeid",Methode_Keuze)),"",IF(Tb_Activiteiten[[#This Row],[Projectmedewerker]]=1,Tb_Activiteiten[[#Headers],[Projectmedewerker]],"")))</f>
        <v/>
      </c>
      <c r="AN1689" t="str">
        <f>IF(ISNUMBER(FIND("arbeid",Methode_Keuze)),"",IF(ISNUMBER(FIND("arbeid",Methode_Keuze)),"",IF(Tb_Activiteiten[[#This Row],[Landbouwer]]=1,Tb_Activiteiten[[#Headers],[Landbouwer]],"")))</f>
        <v/>
      </c>
      <c r="AO1689" t="str">
        <f>IF(ISNUMBER(FIND("arbeid",Methode_Keuze)),"",IF(ISNUMBER(FIND("arbeid",Methode_Keuze)),"",IF(Tb_Activiteiten[[#This Row],[Adviseur]]=1,Tb_Activiteiten[[#Headers],[Adviseur]],"")))</f>
        <v/>
      </c>
      <c r="AP1689" t="str">
        <f>IF(ISNUMBER(FIND("arbeid",Methode_Keuze)),"",IF(ISNUMBER(FIND("arbeid",Methode_Keuze)),"",IF(Tb_Activiteiten[[#This Row],[Projectleider/Expert]]=1,Tb_Activiteiten[[#Headers],[Projectleider/Expert]],"")))</f>
        <v/>
      </c>
      <c r="AQ1689" t="str">
        <f>IF(ISNUMBER(FIND("arbeid",Methode_Keuze)),"",IF(ISNUMBER(FIND("arbeid",Methode_Keuze)),"",IF(Tb_Activiteiten[[#This Row],[Arbeidskosten]]=1,Tb_Activiteiten[[#Headers],[Arbeidskosten]],"")))</f>
        <v/>
      </c>
      <c r="AR1689" t="str">
        <f>IF(ISNUMBER(FIND("arbeid",Methode_Keuze)),"",IF(ISNUMBER(FIND("arbeid",Methode_Keuze)),"",IF(Tb_Activiteiten[[#This Row],[Arbeidskosten op basis van IKS]]=1,Tb_Activiteiten[[#Headers],[Arbeidskosten op basis van IKS]],"")))</f>
        <v/>
      </c>
      <c r="AS1689" t="str">
        <f>IF(ISNUMBER(FIND("overige",Methode_Keuze)),"",IF(Tb_Activiteiten[[#This Row],[Kosten derden exclusief btw]]=1,Tb_Activiteiten[[#Headers],[Kosten derden exclusief btw]],""))</f>
        <v/>
      </c>
      <c r="AT1689" t="str">
        <f>IF(ISNUMBER(FIND("overige",Methode_Keuze)),"",IF(Tb_Activiteiten[[#This Row],[Niet verrekenbare btw]]=1,Tb_Activiteiten[[#Headers],[Niet verrekenbare btw]],""))</f>
        <v/>
      </c>
      <c r="AU1689" t="str">
        <f>IF(ISNUMBER(FIND("overige",Methode_Keuze)),"",IF(Tb_Activiteiten[[#This Row],[Grondkosten]]=1,Tb_Activiteiten[[#Headers],[Grondkosten]],""))</f>
        <v/>
      </c>
      <c r="AV1689" t="str">
        <f>IF(ISNUMBER(FIND("overige",Methode_Keuze)),"",IF(Tb_Activiteiten[[#This Row],[Bijdrage in natura (overige)]]=1,Tb_Activiteiten[[#Headers],[Bijdrage in natura (overige)]],""))</f>
        <v/>
      </c>
      <c r="AW1689" t="str">
        <f>IF(ISNUMBER(FIND("overige",Methode_Keuze)),"",IF(Tb_Activiteiten[[#This Row],[Bijdrage in natura (vrijwilligers)]]=1,Tb_Activiteiten[[#Headers],[Bijdrage in natura (vrijwilligers)]],""))</f>
        <v/>
      </c>
      <c r="AX1689" t="str">
        <f>IF(ISNUMBER(FIND("overige",Methode_Keuze)),"",IF(Tb_Activiteiten[[#This Row],[Afschrijvingskosten]]=1,Tb_Activiteiten[[#Headers],[Afschrijvingskosten]],""))</f>
        <v/>
      </c>
      <c r="AY1689" t="str">
        <f>IF(ISNUMBER(FIND("overige",Methode_Keuze)),"",IF(Tb_Activiteiten[[#This Row],[Vergoeding]]=1,Tb_Activiteiten[[#Headers],[Vergoeding]],""))</f>
        <v/>
      </c>
      <c r="AZ1689" t="str">
        <f>IF(ISNUMBER(FIND("arbeid",Methode_Keuze)),"",IF(Tb_Activiteiten[[#This Row],[Arbeidskosten - vast tarief (excl eigen arbeid)]]=1,Tb_Activiteiten[[#Headers],[Arbeidskosten - vast tarief (excl eigen arbeid)]],""))</f>
        <v/>
      </c>
      <c r="BA1689" t="str">
        <f>IF(ISNUMBER(FIND("overige",Methode_Keuze)),"",IF(Tb_Activiteiten[[#This Row],[Overige kosten]]=1,Tb_Activiteiten[[#Headers],[Overige kosten]],""))</f>
        <v/>
      </c>
    </row>
    <row r="1690" spans="15:53" x14ac:dyDescent="0.25">
      <c r="O1690" s="56"/>
      <c r="Q1690" t="str">
        <f>IFERROR(IF(VLOOKUP(Tb_Activiteiten[[#This Row],[Openstelling]],Tb_Openstelling[],2,0)=1,1,""),"")</f>
        <v/>
      </c>
      <c r="AJ1690" s="56"/>
      <c r="AK1690" t="str">
        <f>IF(ISNUMBER(FIND("arbeid",Methode_Keuze)),"",IF(ISNUMBER(FIND("arbeid",Methode_Keuze)),"",IF(Tb_Activiteiten[[#This Row],[Loonkosten]]=1,Tb_Activiteiten[[#Headers],[Loonkosten]],"")))</f>
        <v/>
      </c>
      <c r="AL1690" t="str">
        <f>IF(ISNUMBER(FIND("arbeid",Methode_Keuze)),"",IF(ISNUMBER(FIND("arbeid",Methode_Keuze)),"",IF(Tb_Activiteiten[[#This Row],[Eigen arbeid]]=1,Tb_Activiteiten[[#Headers],[Eigen arbeid]],"")))</f>
        <v/>
      </c>
      <c r="AM1690" t="str">
        <f>IF(ISNUMBER(FIND("arbeid",Methode_Keuze)),"",IF(ISNUMBER(FIND("arbeid",Methode_Keuze)),"",IF(Tb_Activiteiten[[#This Row],[Projectmedewerker]]=1,Tb_Activiteiten[[#Headers],[Projectmedewerker]],"")))</f>
        <v/>
      </c>
      <c r="AN1690" t="str">
        <f>IF(ISNUMBER(FIND("arbeid",Methode_Keuze)),"",IF(ISNUMBER(FIND("arbeid",Methode_Keuze)),"",IF(Tb_Activiteiten[[#This Row],[Landbouwer]]=1,Tb_Activiteiten[[#Headers],[Landbouwer]],"")))</f>
        <v/>
      </c>
      <c r="AO1690" t="str">
        <f>IF(ISNUMBER(FIND("arbeid",Methode_Keuze)),"",IF(ISNUMBER(FIND("arbeid",Methode_Keuze)),"",IF(Tb_Activiteiten[[#This Row],[Adviseur]]=1,Tb_Activiteiten[[#Headers],[Adviseur]],"")))</f>
        <v/>
      </c>
      <c r="AP1690" t="str">
        <f>IF(ISNUMBER(FIND("arbeid",Methode_Keuze)),"",IF(ISNUMBER(FIND("arbeid",Methode_Keuze)),"",IF(Tb_Activiteiten[[#This Row],[Projectleider/Expert]]=1,Tb_Activiteiten[[#Headers],[Projectleider/Expert]],"")))</f>
        <v/>
      </c>
      <c r="AQ1690" t="str">
        <f>IF(ISNUMBER(FIND("arbeid",Methode_Keuze)),"",IF(ISNUMBER(FIND("arbeid",Methode_Keuze)),"",IF(Tb_Activiteiten[[#This Row],[Arbeidskosten]]=1,Tb_Activiteiten[[#Headers],[Arbeidskosten]],"")))</f>
        <v/>
      </c>
      <c r="AR1690" t="str">
        <f>IF(ISNUMBER(FIND("arbeid",Methode_Keuze)),"",IF(ISNUMBER(FIND("arbeid",Methode_Keuze)),"",IF(Tb_Activiteiten[[#This Row],[Arbeidskosten op basis van IKS]]=1,Tb_Activiteiten[[#Headers],[Arbeidskosten op basis van IKS]],"")))</f>
        <v/>
      </c>
      <c r="AS1690" t="str">
        <f>IF(ISNUMBER(FIND("overige",Methode_Keuze)),"",IF(Tb_Activiteiten[[#This Row],[Kosten derden exclusief btw]]=1,Tb_Activiteiten[[#Headers],[Kosten derden exclusief btw]],""))</f>
        <v/>
      </c>
      <c r="AT1690" t="str">
        <f>IF(ISNUMBER(FIND("overige",Methode_Keuze)),"",IF(Tb_Activiteiten[[#This Row],[Niet verrekenbare btw]]=1,Tb_Activiteiten[[#Headers],[Niet verrekenbare btw]],""))</f>
        <v/>
      </c>
      <c r="AU1690" t="str">
        <f>IF(ISNUMBER(FIND("overige",Methode_Keuze)),"",IF(Tb_Activiteiten[[#This Row],[Grondkosten]]=1,Tb_Activiteiten[[#Headers],[Grondkosten]],""))</f>
        <v/>
      </c>
      <c r="AV1690" t="str">
        <f>IF(ISNUMBER(FIND("overige",Methode_Keuze)),"",IF(Tb_Activiteiten[[#This Row],[Bijdrage in natura (overige)]]=1,Tb_Activiteiten[[#Headers],[Bijdrage in natura (overige)]],""))</f>
        <v/>
      </c>
      <c r="AW1690" t="str">
        <f>IF(ISNUMBER(FIND("overige",Methode_Keuze)),"",IF(Tb_Activiteiten[[#This Row],[Bijdrage in natura (vrijwilligers)]]=1,Tb_Activiteiten[[#Headers],[Bijdrage in natura (vrijwilligers)]],""))</f>
        <v/>
      </c>
      <c r="AX1690" t="str">
        <f>IF(ISNUMBER(FIND("overige",Methode_Keuze)),"",IF(Tb_Activiteiten[[#This Row],[Afschrijvingskosten]]=1,Tb_Activiteiten[[#Headers],[Afschrijvingskosten]],""))</f>
        <v/>
      </c>
      <c r="AY1690" t="str">
        <f>IF(ISNUMBER(FIND("overige",Methode_Keuze)),"",IF(Tb_Activiteiten[[#This Row],[Vergoeding]]=1,Tb_Activiteiten[[#Headers],[Vergoeding]],""))</f>
        <v/>
      </c>
      <c r="AZ1690" t="str">
        <f>IF(ISNUMBER(FIND("arbeid",Methode_Keuze)),"",IF(Tb_Activiteiten[[#This Row],[Arbeidskosten - vast tarief (excl eigen arbeid)]]=1,Tb_Activiteiten[[#Headers],[Arbeidskosten - vast tarief (excl eigen arbeid)]],""))</f>
        <v/>
      </c>
      <c r="BA1690" t="str">
        <f>IF(ISNUMBER(FIND("overige",Methode_Keuze)),"",IF(Tb_Activiteiten[[#This Row],[Overige kosten]]=1,Tb_Activiteiten[[#Headers],[Overige kosten]],""))</f>
        <v/>
      </c>
    </row>
    <row r="1691" spans="15:53" x14ac:dyDescent="0.25">
      <c r="O1691" s="56"/>
      <c r="Q1691" t="str">
        <f>IFERROR(IF(VLOOKUP(Tb_Activiteiten[[#This Row],[Openstelling]],Tb_Openstelling[],2,0)=1,1,""),"")</f>
        <v/>
      </c>
      <c r="AJ1691" s="56"/>
      <c r="AK1691" t="str">
        <f>IF(ISNUMBER(FIND("arbeid",Methode_Keuze)),"",IF(ISNUMBER(FIND("arbeid",Methode_Keuze)),"",IF(Tb_Activiteiten[[#This Row],[Loonkosten]]=1,Tb_Activiteiten[[#Headers],[Loonkosten]],"")))</f>
        <v/>
      </c>
      <c r="AL1691" t="str">
        <f>IF(ISNUMBER(FIND("arbeid",Methode_Keuze)),"",IF(ISNUMBER(FIND("arbeid",Methode_Keuze)),"",IF(Tb_Activiteiten[[#This Row],[Eigen arbeid]]=1,Tb_Activiteiten[[#Headers],[Eigen arbeid]],"")))</f>
        <v/>
      </c>
      <c r="AM1691" t="str">
        <f>IF(ISNUMBER(FIND("arbeid",Methode_Keuze)),"",IF(ISNUMBER(FIND("arbeid",Methode_Keuze)),"",IF(Tb_Activiteiten[[#This Row],[Projectmedewerker]]=1,Tb_Activiteiten[[#Headers],[Projectmedewerker]],"")))</f>
        <v/>
      </c>
      <c r="AN1691" t="str">
        <f>IF(ISNUMBER(FIND("arbeid",Methode_Keuze)),"",IF(ISNUMBER(FIND("arbeid",Methode_Keuze)),"",IF(Tb_Activiteiten[[#This Row],[Landbouwer]]=1,Tb_Activiteiten[[#Headers],[Landbouwer]],"")))</f>
        <v/>
      </c>
      <c r="AO1691" t="str">
        <f>IF(ISNUMBER(FIND("arbeid",Methode_Keuze)),"",IF(ISNUMBER(FIND("arbeid",Methode_Keuze)),"",IF(Tb_Activiteiten[[#This Row],[Adviseur]]=1,Tb_Activiteiten[[#Headers],[Adviseur]],"")))</f>
        <v/>
      </c>
      <c r="AP1691" t="str">
        <f>IF(ISNUMBER(FIND("arbeid",Methode_Keuze)),"",IF(ISNUMBER(FIND("arbeid",Methode_Keuze)),"",IF(Tb_Activiteiten[[#This Row],[Projectleider/Expert]]=1,Tb_Activiteiten[[#Headers],[Projectleider/Expert]],"")))</f>
        <v/>
      </c>
      <c r="AQ1691" t="str">
        <f>IF(ISNUMBER(FIND("arbeid",Methode_Keuze)),"",IF(ISNUMBER(FIND("arbeid",Methode_Keuze)),"",IF(Tb_Activiteiten[[#This Row],[Arbeidskosten]]=1,Tb_Activiteiten[[#Headers],[Arbeidskosten]],"")))</f>
        <v/>
      </c>
      <c r="AR1691" t="str">
        <f>IF(ISNUMBER(FIND("arbeid",Methode_Keuze)),"",IF(ISNUMBER(FIND("arbeid",Methode_Keuze)),"",IF(Tb_Activiteiten[[#This Row],[Arbeidskosten op basis van IKS]]=1,Tb_Activiteiten[[#Headers],[Arbeidskosten op basis van IKS]],"")))</f>
        <v/>
      </c>
      <c r="AS1691" t="str">
        <f>IF(ISNUMBER(FIND("overige",Methode_Keuze)),"",IF(Tb_Activiteiten[[#This Row],[Kosten derden exclusief btw]]=1,Tb_Activiteiten[[#Headers],[Kosten derden exclusief btw]],""))</f>
        <v/>
      </c>
      <c r="AT1691" t="str">
        <f>IF(ISNUMBER(FIND("overige",Methode_Keuze)),"",IF(Tb_Activiteiten[[#This Row],[Niet verrekenbare btw]]=1,Tb_Activiteiten[[#Headers],[Niet verrekenbare btw]],""))</f>
        <v/>
      </c>
      <c r="AU1691" t="str">
        <f>IF(ISNUMBER(FIND("overige",Methode_Keuze)),"",IF(Tb_Activiteiten[[#This Row],[Grondkosten]]=1,Tb_Activiteiten[[#Headers],[Grondkosten]],""))</f>
        <v/>
      </c>
      <c r="AV1691" t="str">
        <f>IF(ISNUMBER(FIND("overige",Methode_Keuze)),"",IF(Tb_Activiteiten[[#This Row],[Bijdrage in natura (overige)]]=1,Tb_Activiteiten[[#Headers],[Bijdrage in natura (overige)]],""))</f>
        <v/>
      </c>
      <c r="AW1691" t="str">
        <f>IF(ISNUMBER(FIND("overige",Methode_Keuze)),"",IF(Tb_Activiteiten[[#This Row],[Bijdrage in natura (vrijwilligers)]]=1,Tb_Activiteiten[[#Headers],[Bijdrage in natura (vrijwilligers)]],""))</f>
        <v/>
      </c>
      <c r="AX1691" t="str">
        <f>IF(ISNUMBER(FIND("overige",Methode_Keuze)),"",IF(Tb_Activiteiten[[#This Row],[Afschrijvingskosten]]=1,Tb_Activiteiten[[#Headers],[Afschrijvingskosten]],""))</f>
        <v/>
      </c>
      <c r="AY1691" t="str">
        <f>IF(ISNUMBER(FIND("overige",Methode_Keuze)),"",IF(Tb_Activiteiten[[#This Row],[Vergoeding]]=1,Tb_Activiteiten[[#Headers],[Vergoeding]],""))</f>
        <v/>
      </c>
      <c r="AZ1691" t="str">
        <f>IF(ISNUMBER(FIND("arbeid",Methode_Keuze)),"",IF(Tb_Activiteiten[[#This Row],[Arbeidskosten - vast tarief (excl eigen arbeid)]]=1,Tb_Activiteiten[[#Headers],[Arbeidskosten - vast tarief (excl eigen arbeid)]],""))</f>
        <v/>
      </c>
      <c r="BA1691" t="str">
        <f>IF(ISNUMBER(FIND("overige",Methode_Keuze)),"",IF(Tb_Activiteiten[[#This Row],[Overige kosten]]=1,Tb_Activiteiten[[#Headers],[Overige kosten]],""))</f>
        <v/>
      </c>
    </row>
    <row r="1692" spans="15:53" x14ac:dyDescent="0.25">
      <c r="O1692" s="56"/>
      <c r="Q1692" t="str">
        <f>IFERROR(IF(VLOOKUP(Tb_Activiteiten[[#This Row],[Openstelling]],Tb_Openstelling[],2,0)=1,1,""),"")</f>
        <v/>
      </c>
      <c r="AJ1692" s="56"/>
      <c r="AK1692" t="str">
        <f>IF(ISNUMBER(FIND("arbeid",Methode_Keuze)),"",IF(ISNUMBER(FIND("arbeid",Methode_Keuze)),"",IF(Tb_Activiteiten[[#This Row],[Loonkosten]]=1,Tb_Activiteiten[[#Headers],[Loonkosten]],"")))</f>
        <v/>
      </c>
      <c r="AL1692" t="str">
        <f>IF(ISNUMBER(FIND("arbeid",Methode_Keuze)),"",IF(ISNUMBER(FIND("arbeid",Methode_Keuze)),"",IF(Tb_Activiteiten[[#This Row],[Eigen arbeid]]=1,Tb_Activiteiten[[#Headers],[Eigen arbeid]],"")))</f>
        <v/>
      </c>
      <c r="AM1692" t="str">
        <f>IF(ISNUMBER(FIND("arbeid",Methode_Keuze)),"",IF(ISNUMBER(FIND("arbeid",Methode_Keuze)),"",IF(Tb_Activiteiten[[#This Row],[Projectmedewerker]]=1,Tb_Activiteiten[[#Headers],[Projectmedewerker]],"")))</f>
        <v/>
      </c>
      <c r="AN1692" t="str">
        <f>IF(ISNUMBER(FIND("arbeid",Methode_Keuze)),"",IF(ISNUMBER(FIND("arbeid",Methode_Keuze)),"",IF(Tb_Activiteiten[[#This Row],[Landbouwer]]=1,Tb_Activiteiten[[#Headers],[Landbouwer]],"")))</f>
        <v/>
      </c>
      <c r="AO1692" t="str">
        <f>IF(ISNUMBER(FIND("arbeid",Methode_Keuze)),"",IF(ISNUMBER(FIND("arbeid",Methode_Keuze)),"",IF(Tb_Activiteiten[[#This Row],[Adviseur]]=1,Tb_Activiteiten[[#Headers],[Adviseur]],"")))</f>
        <v/>
      </c>
      <c r="AP1692" t="str">
        <f>IF(ISNUMBER(FIND("arbeid",Methode_Keuze)),"",IF(ISNUMBER(FIND("arbeid",Methode_Keuze)),"",IF(Tb_Activiteiten[[#This Row],[Projectleider/Expert]]=1,Tb_Activiteiten[[#Headers],[Projectleider/Expert]],"")))</f>
        <v/>
      </c>
      <c r="AQ1692" t="str">
        <f>IF(ISNUMBER(FIND("arbeid",Methode_Keuze)),"",IF(ISNUMBER(FIND("arbeid",Methode_Keuze)),"",IF(Tb_Activiteiten[[#This Row],[Arbeidskosten]]=1,Tb_Activiteiten[[#Headers],[Arbeidskosten]],"")))</f>
        <v/>
      </c>
      <c r="AR1692" t="str">
        <f>IF(ISNUMBER(FIND("arbeid",Methode_Keuze)),"",IF(ISNUMBER(FIND("arbeid",Methode_Keuze)),"",IF(Tb_Activiteiten[[#This Row],[Arbeidskosten op basis van IKS]]=1,Tb_Activiteiten[[#Headers],[Arbeidskosten op basis van IKS]],"")))</f>
        <v/>
      </c>
      <c r="AS1692" t="str">
        <f>IF(ISNUMBER(FIND("overige",Methode_Keuze)),"",IF(Tb_Activiteiten[[#This Row],[Kosten derden exclusief btw]]=1,Tb_Activiteiten[[#Headers],[Kosten derden exclusief btw]],""))</f>
        <v/>
      </c>
      <c r="AT1692" t="str">
        <f>IF(ISNUMBER(FIND("overige",Methode_Keuze)),"",IF(Tb_Activiteiten[[#This Row],[Niet verrekenbare btw]]=1,Tb_Activiteiten[[#Headers],[Niet verrekenbare btw]],""))</f>
        <v/>
      </c>
      <c r="AU1692" t="str">
        <f>IF(ISNUMBER(FIND("overige",Methode_Keuze)),"",IF(Tb_Activiteiten[[#This Row],[Grondkosten]]=1,Tb_Activiteiten[[#Headers],[Grondkosten]],""))</f>
        <v/>
      </c>
      <c r="AV1692" t="str">
        <f>IF(ISNUMBER(FIND("overige",Methode_Keuze)),"",IF(Tb_Activiteiten[[#This Row],[Bijdrage in natura (overige)]]=1,Tb_Activiteiten[[#Headers],[Bijdrage in natura (overige)]],""))</f>
        <v/>
      </c>
      <c r="AW1692" t="str">
        <f>IF(ISNUMBER(FIND("overige",Methode_Keuze)),"",IF(Tb_Activiteiten[[#This Row],[Bijdrage in natura (vrijwilligers)]]=1,Tb_Activiteiten[[#Headers],[Bijdrage in natura (vrijwilligers)]],""))</f>
        <v/>
      </c>
      <c r="AX1692" t="str">
        <f>IF(ISNUMBER(FIND("overige",Methode_Keuze)),"",IF(Tb_Activiteiten[[#This Row],[Afschrijvingskosten]]=1,Tb_Activiteiten[[#Headers],[Afschrijvingskosten]],""))</f>
        <v/>
      </c>
      <c r="AY1692" t="str">
        <f>IF(ISNUMBER(FIND("overige",Methode_Keuze)),"",IF(Tb_Activiteiten[[#This Row],[Vergoeding]]=1,Tb_Activiteiten[[#Headers],[Vergoeding]],""))</f>
        <v/>
      </c>
      <c r="AZ1692" t="str">
        <f>IF(ISNUMBER(FIND("arbeid",Methode_Keuze)),"",IF(Tb_Activiteiten[[#This Row],[Arbeidskosten - vast tarief (excl eigen arbeid)]]=1,Tb_Activiteiten[[#Headers],[Arbeidskosten - vast tarief (excl eigen arbeid)]],""))</f>
        <v/>
      </c>
      <c r="BA1692" t="str">
        <f>IF(ISNUMBER(FIND("overige",Methode_Keuze)),"",IF(Tb_Activiteiten[[#This Row],[Overige kosten]]=1,Tb_Activiteiten[[#Headers],[Overige kosten]],""))</f>
        <v/>
      </c>
    </row>
    <row r="1693" spans="15:53" x14ac:dyDescent="0.25">
      <c r="O1693" s="56"/>
      <c r="Q1693" t="str">
        <f>IFERROR(IF(VLOOKUP(Tb_Activiteiten[[#This Row],[Openstelling]],Tb_Openstelling[],2,0)=1,1,""),"")</f>
        <v/>
      </c>
      <c r="AJ1693" s="56"/>
      <c r="AK1693" t="str">
        <f>IF(ISNUMBER(FIND("arbeid",Methode_Keuze)),"",IF(ISNUMBER(FIND("arbeid",Methode_Keuze)),"",IF(Tb_Activiteiten[[#This Row],[Loonkosten]]=1,Tb_Activiteiten[[#Headers],[Loonkosten]],"")))</f>
        <v/>
      </c>
      <c r="AL1693" t="str">
        <f>IF(ISNUMBER(FIND("arbeid",Methode_Keuze)),"",IF(ISNUMBER(FIND("arbeid",Methode_Keuze)),"",IF(Tb_Activiteiten[[#This Row],[Eigen arbeid]]=1,Tb_Activiteiten[[#Headers],[Eigen arbeid]],"")))</f>
        <v/>
      </c>
      <c r="AM1693" t="str">
        <f>IF(ISNUMBER(FIND("arbeid",Methode_Keuze)),"",IF(ISNUMBER(FIND("arbeid",Methode_Keuze)),"",IF(Tb_Activiteiten[[#This Row],[Projectmedewerker]]=1,Tb_Activiteiten[[#Headers],[Projectmedewerker]],"")))</f>
        <v/>
      </c>
      <c r="AN1693" t="str">
        <f>IF(ISNUMBER(FIND("arbeid",Methode_Keuze)),"",IF(ISNUMBER(FIND("arbeid",Methode_Keuze)),"",IF(Tb_Activiteiten[[#This Row],[Landbouwer]]=1,Tb_Activiteiten[[#Headers],[Landbouwer]],"")))</f>
        <v/>
      </c>
      <c r="AO1693" t="str">
        <f>IF(ISNUMBER(FIND("arbeid",Methode_Keuze)),"",IF(ISNUMBER(FIND("arbeid",Methode_Keuze)),"",IF(Tb_Activiteiten[[#This Row],[Adviseur]]=1,Tb_Activiteiten[[#Headers],[Adviseur]],"")))</f>
        <v/>
      </c>
      <c r="AP1693" t="str">
        <f>IF(ISNUMBER(FIND("arbeid",Methode_Keuze)),"",IF(ISNUMBER(FIND("arbeid",Methode_Keuze)),"",IF(Tb_Activiteiten[[#This Row],[Projectleider/Expert]]=1,Tb_Activiteiten[[#Headers],[Projectleider/Expert]],"")))</f>
        <v/>
      </c>
      <c r="AQ1693" t="str">
        <f>IF(ISNUMBER(FIND("arbeid",Methode_Keuze)),"",IF(ISNUMBER(FIND("arbeid",Methode_Keuze)),"",IF(Tb_Activiteiten[[#This Row],[Arbeidskosten]]=1,Tb_Activiteiten[[#Headers],[Arbeidskosten]],"")))</f>
        <v/>
      </c>
      <c r="AR1693" t="str">
        <f>IF(ISNUMBER(FIND("arbeid",Methode_Keuze)),"",IF(ISNUMBER(FIND("arbeid",Methode_Keuze)),"",IF(Tb_Activiteiten[[#This Row],[Arbeidskosten op basis van IKS]]=1,Tb_Activiteiten[[#Headers],[Arbeidskosten op basis van IKS]],"")))</f>
        <v/>
      </c>
      <c r="AS1693" t="str">
        <f>IF(ISNUMBER(FIND("overige",Methode_Keuze)),"",IF(Tb_Activiteiten[[#This Row],[Kosten derden exclusief btw]]=1,Tb_Activiteiten[[#Headers],[Kosten derden exclusief btw]],""))</f>
        <v/>
      </c>
      <c r="AT1693" t="str">
        <f>IF(ISNUMBER(FIND("overige",Methode_Keuze)),"",IF(Tb_Activiteiten[[#This Row],[Niet verrekenbare btw]]=1,Tb_Activiteiten[[#Headers],[Niet verrekenbare btw]],""))</f>
        <v/>
      </c>
      <c r="AU1693" t="str">
        <f>IF(ISNUMBER(FIND("overige",Methode_Keuze)),"",IF(Tb_Activiteiten[[#This Row],[Grondkosten]]=1,Tb_Activiteiten[[#Headers],[Grondkosten]],""))</f>
        <v/>
      </c>
      <c r="AV1693" t="str">
        <f>IF(ISNUMBER(FIND("overige",Methode_Keuze)),"",IF(Tb_Activiteiten[[#This Row],[Bijdrage in natura (overige)]]=1,Tb_Activiteiten[[#Headers],[Bijdrage in natura (overige)]],""))</f>
        <v/>
      </c>
      <c r="AW1693" t="str">
        <f>IF(ISNUMBER(FIND("overige",Methode_Keuze)),"",IF(Tb_Activiteiten[[#This Row],[Bijdrage in natura (vrijwilligers)]]=1,Tb_Activiteiten[[#Headers],[Bijdrage in natura (vrijwilligers)]],""))</f>
        <v/>
      </c>
      <c r="AX1693" t="str">
        <f>IF(ISNUMBER(FIND("overige",Methode_Keuze)),"",IF(Tb_Activiteiten[[#This Row],[Afschrijvingskosten]]=1,Tb_Activiteiten[[#Headers],[Afschrijvingskosten]],""))</f>
        <v/>
      </c>
      <c r="AY1693" t="str">
        <f>IF(ISNUMBER(FIND("overige",Methode_Keuze)),"",IF(Tb_Activiteiten[[#This Row],[Vergoeding]]=1,Tb_Activiteiten[[#Headers],[Vergoeding]],""))</f>
        <v/>
      </c>
      <c r="AZ1693" t="str">
        <f>IF(ISNUMBER(FIND("arbeid",Methode_Keuze)),"",IF(Tb_Activiteiten[[#This Row],[Arbeidskosten - vast tarief (excl eigen arbeid)]]=1,Tb_Activiteiten[[#Headers],[Arbeidskosten - vast tarief (excl eigen arbeid)]],""))</f>
        <v/>
      </c>
      <c r="BA1693" t="str">
        <f>IF(ISNUMBER(FIND("overige",Methode_Keuze)),"",IF(Tb_Activiteiten[[#This Row],[Overige kosten]]=1,Tb_Activiteiten[[#Headers],[Overige kosten]],""))</f>
        <v/>
      </c>
    </row>
    <row r="1694" spans="15:53" x14ac:dyDescent="0.25">
      <c r="O1694" s="56"/>
      <c r="Q1694" t="str">
        <f>IFERROR(IF(VLOOKUP(Tb_Activiteiten[[#This Row],[Openstelling]],Tb_Openstelling[],2,0)=1,1,""),"")</f>
        <v/>
      </c>
      <c r="AJ1694" s="56"/>
      <c r="AK1694" t="str">
        <f>IF(ISNUMBER(FIND("arbeid",Methode_Keuze)),"",IF(ISNUMBER(FIND("arbeid",Methode_Keuze)),"",IF(Tb_Activiteiten[[#This Row],[Loonkosten]]=1,Tb_Activiteiten[[#Headers],[Loonkosten]],"")))</f>
        <v/>
      </c>
      <c r="AL1694" t="str">
        <f>IF(ISNUMBER(FIND("arbeid",Methode_Keuze)),"",IF(ISNUMBER(FIND("arbeid",Methode_Keuze)),"",IF(Tb_Activiteiten[[#This Row],[Eigen arbeid]]=1,Tb_Activiteiten[[#Headers],[Eigen arbeid]],"")))</f>
        <v/>
      </c>
      <c r="AM1694" t="str">
        <f>IF(ISNUMBER(FIND("arbeid",Methode_Keuze)),"",IF(ISNUMBER(FIND("arbeid",Methode_Keuze)),"",IF(Tb_Activiteiten[[#This Row],[Projectmedewerker]]=1,Tb_Activiteiten[[#Headers],[Projectmedewerker]],"")))</f>
        <v/>
      </c>
      <c r="AN1694" t="str">
        <f>IF(ISNUMBER(FIND("arbeid",Methode_Keuze)),"",IF(ISNUMBER(FIND("arbeid",Methode_Keuze)),"",IF(Tb_Activiteiten[[#This Row],[Landbouwer]]=1,Tb_Activiteiten[[#Headers],[Landbouwer]],"")))</f>
        <v/>
      </c>
      <c r="AO1694" t="str">
        <f>IF(ISNUMBER(FIND("arbeid",Methode_Keuze)),"",IF(ISNUMBER(FIND("arbeid",Methode_Keuze)),"",IF(Tb_Activiteiten[[#This Row],[Adviseur]]=1,Tb_Activiteiten[[#Headers],[Adviseur]],"")))</f>
        <v/>
      </c>
      <c r="AP1694" t="str">
        <f>IF(ISNUMBER(FIND("arbeid",Methode_Keuze)),"",IF(ISNUMBER(FIND("arbeid",Methode_Keuze)),"",IF(Tb_Activiteiten[[#This Row],[Projectleider/Expert]]=1,Tb_Activiteiten[[#Headers],[Projectleider/Expert]],"")))</f>
        <v/>
      </c>
      <c r="AQ1694" t="str">
        <f>IF(ISNUMBER(FIND("arbeid",Methode_Keuze)),"",IF(ISNUMBER(FIND("arbeid",Methode_Keuze)),"",IF(Tb_Activiteiten[[#This Row],[Arbeidskosten]]=1,Tb_Activiteiten[[#Headers],[Arbeidskosten]],"")))</f>
        <v/>
      </c>
      <c r="AR1694" t="str">
        <f>IF(ISNUMBER(FIND("arbeid",Methode_Keuze)),"",IF(ISNUMBER(FIND("arbeid",Methode_Keuze)),"",IF(Tb_Activiteiten[[#This Row],[Arbeidskosten op basis van IKS]]=1,Tb_Activiteiten[[#Headers],[Arbeidskosten op basis van IKS]],"")))</f>
        <v/>
      </c>
      <c r="AS1694" t="str">
        <f>IF(ISNUMBER(FIND("overige",Methode_Keuze)),"",IF(Tb_Activiteiten[[#This Row],[Kosten derden exclusief btw]]=1,Tb_Activiteiten[[#Headers],[Kosten derden exclusief btw]],""))</f>
        <v/>
      </c>
      <c r="AT1694" t="str">
        <f>IF(ISNUMBER(FIND("overige",Methode_Keuze)),"",IF(Tb_Activiteiten[[#This Row],[Niet verrekenbare btw]]=1,Tb_Activiteiten[[#Headers],[Niet verrekenbare btw]],""))</f>
        <v/>
      </c>
      <c r="AU1694" t="str">
        <f>IF(ISNUMBER(FIND("overige",Methode_Keuze)),"",IF(Tb_Activiteiten[[#This Row],[Grondkosten]]=1,Tb_Activiteiten[[#Headers],[Grondkosten]],""))</f>
        <v/>
      </c>
      <c r="AV1694" t="str">
        <f>IF(ISNUMBER(FIND("overige",Methode_Keuze)),"",IF(Tb_Activiteiten[[#This Row],[Bijdrage in natura (overige)]]=1,Tb_Activiteiten[[#Headers],[Bijdrage in natura (overige)]],""))</f>
        <v/>
      </c>
      <c r="AW1694" t="str">
        <f>IF(ISNUMBER(FIND("overige",Methode_Keuze)),"",IF(Tb_Activiteiten[[#This Row],[Bijdrage in natura (vrijwilligers)]]=1,Tb_Activiteiten[[#Headers],[Bijdrage in natura (vrijwilligers)]],""))</f>
        <v/>
      </c>
      <c r="AX1694" t="str">
        <f>IF(ISNUMBER(FIND("overige",Methode_Keuze)),"",IF(Tb_Activiteiten[[#This Row],[Afschrijvingskosten]]=1,Tb_Activiteiten[[#Headers],[Afschrijvingskosten]],""))</f>
        <v/>
      </c>
      <c r="AY1694" t="str">
        <f>IF(ISNUMBER(FIND("overige",Methode_Keuze)),"",IF(Tb_Activiteiten[[#This Row],[Vergoeding]]=1,Tb_Activiteiten[[#Headers],[Vergoeding]],""))</f>
        <v/>
      </c>
      <c r="AZ1694" t="str">
        <f>IF(ISNUMBER(FIND("arbeid",Methode_Keuze)),"",IF(Tb_Activiteiten[[#This Row],[Arbeidskosten - vast tarief (excl eigen arbeid)]]=1,Tb_Activiteiten[[#Headers],[Arbeidskosten - vast tarief (excl eigen arbeid)]],""))</f>
        <v/>
      </c>
      <c r="BA1694" t="str">
        <f>IF(ISNUMBER(FIND("overige",Methode_Keuze)),"",IF(Tb_Activiteiten[[#This Row],[Overige kosten]]=1,Tb_Activiteiten[[#Headers],[Overige kosten]],""))</f>
        <v/>
      </c>
    </row>
    <row r="1695" spans="15:53" x14ac:dyDescent="0.25">
      <c r="O1695" s="56"/>
      <c r="Q1695" t="str">
        <f>IFERROR(IF(VLOOKUP(Tb_Activiteiten[[#This Row],[Openstelling]],Tb_Openstelling[],2,0)=1,1,""),"")</f>
        <v/>
      </c>
      <c r="AJ1695" s="56"/>
      <c r="AK1695" t="str">
        <f>IF(ISNUMBER(FIND("arbeid",Methode_Keuze)),"",IF(ISNUMBER(FIND("arbeid",Methode_Keuze)),"",IF(Tb_Activiteiten[[#This Row],[Loonkosten]]=1,Tb_Activiteiten[[#Headers],[Loonkosten]],"")))</f>
        <v/>
      </c>
      <c r="AL1695" t="str">
        <f>IF(ISNUMBER(FIND("arbeid",Methode_Keuze)),"",IF(ISNUMBER(FIND("arbeid",Methode_Keuze)),"",IF(Tb_Activiteiten[[#This Row],[Eigen arbeid]]=1,Tb_Activiteiten[[#Headers],[Eigen arbeid]],"")))</f>
        <v/>
      </c>
      <c r="AM1695" t="str">
        <f>IF(ISNUMBER(FIND("arbeid",Methode_Keuze)),"",IF(ISNUMBER(FIND("arbeid",Methode_Keuze)),"",IF(Tb_Activiteiten[[#This Row],[Projectmedewerker]]=1,Tb_Activiteiten[[#Headers],[Projectmedewerker]],"")))</f>
        <v/>
      </c>
      <c r="AN1695" t="str">
        <f>IF(ISNUMBER(FIND("arbeid",Methode_Keuze)),"",IF(ISNUMBER(FIND("arbeid",Methode_Keuze)),"",IF(Tb_Activiteiten[[#This Row],[Landbouwer]]=1,Tb_Activiteiten[[#Headers],[Landbouwer]],"")))</f>
        <v/>
      </c>
      <c r="AO1695" t="str">
        <f>IF(ISNUMBER(FIND("arbeid",Methode_Keuze)),"",IF(ISNUMBER(FIND("arbeid",Methode_Keuze)),"",IF(Tb_Activiteiten[[#This Row],[Adviseur]]=1,Tb_Activiteiten[[#Headers],[Adviseur]],"")))</f>
        <v/>
      </c>
      <c r="AP1695" t="str">
        <f>IF(ISNUMBER(FIND("arbeid",Methode_Keuze)),"",IF(ISNUMBER(FIND("arbeid",Methode_Keuze)),"",IF(Tb_Activiteiten[[#This Row],[Projectleider/Expert]]=1,Tb_Activiteiten[[#Headers],[Projectleider/Expert]],"")))</f>
        <v/>
      </c>
      <c r="AQ1695" t="str">
        <f>IF(ISNUMBER(FIND("arbeid",Methode_Keuze)),"",IF(ISNUMBER(FIND("arbeid",Methode_Keuze)),"",IF(Tb_Activiteiten[[#This Row],[Arbeidskosten]]=1,Tb_Activiteiten[[#Headers],[Arbeidskosten]],"")))</f>
        <v/>
      </c>
      <c r="AR1695" t="str">
        <f>IF(ISNUMBER(FIND("arbeid",Methode_Keuze)),"",IF(ISNUMBER(FIND("arbeid",Methode_Keuze)),"",IF(Tb_Activiteiten[[#This Row],[Arbeidskosten op basis van IKS]]=1,Tb_Activiteiten[[#Headers],[Arbeidskosten op basis van IKS]],"")))</f>
        <v/>
      </c>
      <c r="AS1695" t="str">
        <f>IF(ISNUMBER(FIND("overige",Methode_Keuze)),"",IF(Tb_Activiteiten[[#This Row],[Kosten derden exclusief btw]]=1,Tb_Activiteiten[[#Headers],[Kosten derden exclusief btw]],""))</f>
        <v/>
      </c>
      <c r="AT1695" t="str">
        <f>IF(ISNUMBER(FIND("overige",Methode_Keuze)),"",IF(Tb_Activiteiten[[#This Row],[Niet verrekenbare btw]]=1,Tb_Activiteiten[[#Headers],[Niet verrekenbare btw]],""))</f>
        <v/>
      </c>
      <c r="AU1695" t="str">
        <f>IF(ISNUMBER(FIND("overige",Methode_Keuze)),"",IF(Tb_Activiteiten[[#This Row],[Grondkosten]]=1,Tb_Activiteiten[[#Headers],[Grondkosten]],""))</f>
        <v/>
      </c>
      <c r="AV1695" t="str">
        <f>IF(ISNUMBER(FIND("overige",Methode_Keuze)),"",IF(Tb_Activiteiten[[#This Row],[Bijdrage in natura (overige)]]=1,Tb_Activiteiten[[#Headers],[Bijdrage in natura (overige)]],""))</f>
        <v/>
      </c>
      <c r="AW1695" t="str">
        <f>IF(ISNUMBER(FIND("overige",Methode_Keuze)),"",IF(Tb_Activiteiten[[#This Row],[Bijdrage in natura (vrijwilligers)]]=1,Tb_Activiteiten[[#Headers],[Bijdrage in natura (vrijwilligers)]],""))</f>
        <v/>
      </c>
      <c r="AX1695" t="str">
        <f>IF(ISNUMBER(FIND("overige",Methode_Keuze)),"",IF(Tb_Activiteiten[[#This Row],[Afschrijvingskosten]]=1,Tb_Activiteiten[[#Headers],[Afschrijvingskosten]],""))</f>
        <v/>
      </c>
      <c r="AY1695" t="str">
        <f>IF(ISNUMBER(FIND("overige",Methode_Keuze)),"",IF(Tb_Activiteiten[[#This Row],[Vergoeding]]=1,Tb_Activiteiten[[#Headers],[Vergoeding]],""))</f>
        <v/>
      </c>
      <c r="AZ1695" t="str">
        <f>IF(ISNUMBER(FIND("arbeid",Methode_Keuze)),"",IF(Tb_Activiteiten[[#This Row],[Arbeidskosten - vast tarief (excl eigen arbeid)]]=1,Tb_Activiteiten[[#Headers],[Arbeidskosten - vast tarief (excl eigen arbeid)]],""))</f>
        <v/>
      </c>
      <c r="BA1695" t="str">
        <f>IF(ISNUMBER(FIND("overige",Methode_Keuze)),"",IF(Tb_Activiteiten[[#This Row],[Overige kosten]]=1,Tb_Activiteiten[[#Headers],[Overige kosten]],""))</f>
        <v/>
      </c>
    </row>
    <row r="1696" spans="15:53" x14ac:dyDescent="0.25">
      <c r="O1696" s="56"/>
      <c r="Q1696" t="str">
        <f>IFERROR(IF(VLOOKUP(Tb_Activiteiten[[#This Row],[Openstelling]],Tb_Openstelling[],2,0)=1,1,""),"")</f>
        <v/>
      </c>
      <c r="AJ1696" s="56"/>
      <c r="AK1696" t="str">
        <f>IF(ISNUMBER(FIND("arbeid",Methode_Keuze)),"",IF(ISNUMBER(FIND("arbeid",Methode_Keuze)),"",IF(Tb_Activiteiten[[#This Row],[Loonkosten]]=1,Tb_Activiteiten[[#Headers],[Loonkosten]],"")))</f>
        <v/>
      </c>
      <c r="AL1696" t="str">
        <f>IF(ISNUMBER(FIND("arbeid",Methode_Keuze)),"",IF(ISNUMBER(FIND("arbeid",Methode_Keuze)),"",IF(Tb_Activiteiten[[#This Row],[Eigen arbeid]]=1,Tb_Activiteiten[[#Headers],[Eigen arbeid]],"")))</f>
        <v/>
      </c>
      <c r="AM1696" t="str">
        <f>IF(ISNUMBER(FIND("arbeid",Methode_Keuze)),"",IF(ISNUMBER(FIND("arbeid",Methode_Keuze)),"",IF(Tb_Activiteiten[[#This Row],[Projectmedewerker]]=1,Tb_Activiteiten[[#Headers],[Projectmedewerker]],"")))</f>
        <v/>
      </c>
      <c r="AN1696" t="str">
        <f>IF(ISNUMBER(FIND("arbeid",Methode_Keuze)),"",IF(ISNUMBER(FIND("arbeid",Methode_Keuze)),"",IF(Tb_Activiteiten[[#This Row],[Landbouwer]]=1,Tb_Activiteiten[[#Headers],[Landbouwer]],"")))</f>
        <v/>
      </c>
      <c r="AO1696" t="str">
        <f>IF(ISNUMBER(FIND("arbeid",Methode_Keuze)),"",IF(ISNUMBER(FIND("arbeid",Methode_Keuze)),"",IF(Tb_Activiteiten[[#This Row],[Adviseur]]=1,Tb_Activiteiten[[#Headers],[Adviseur]],"")))</f>
        <v/>
      </c>
      <c r="AP1696" t="str">
        <f>IF(ISNUMBER(FIND("arbeid",Methode_Keuze)),"",IF(ISNUMBER(FIND("arbeid",Methode_Keuze)),"",IF(Tb_Activiteiten[[#This Row],[Projectleider/Expert]]=1,Tb_Activiteiten[[#Headers],[Projectleider/Expert]],"")))</f>
        <v/>
      </c>
      <c r="AQ1696" t="str">
        <f>IF(ISNUMBER(FIND("arbeid",Methode_Keuze)),"",IF(ISNUMBER(FIND("arbeid",Methode_Keuze)),"",IF(Tb_Activiteiten[[#This Row],[Arbeidskosten]]=1,Tb_Activiteiten[[#Headers],[Arbeidskosten]],"")))</f>
        <v/>
      </c>
      <c r="AR1696" t="str">
        <f>IF(ISNUMBER(FIND("arbeid",Methode_Keuze)),"",IF(ISNUMBER(FIND("arbeid",Methode_Keuze)),"",IF(Tb_Activiteiten[[#This Row],[Arbeidskosten op basis van IKS]]=1,Tb_Activiteiten[[#Headers],[Arbeidskosten op basis van IKS]],"")))</f>
        <v/>
      </c>
      <c r="AS1696" t="str">
        <f>IF(ISNUMBER(FIND("overige",Methode_Keuze)),"",IF(Tb_Activiteiten[[#This Row],[Kosten derden exclusief btw]]=1,Tb_Activiteiten[[#Headers],[Kosten derden exclusief btw]],""))</f>
        <v/>
      </c>
      <c r="AT1696" t="str">
        <f>IF(ISNUMBER(FIND("overige",Methode_Keuze)),"",IF(Tb_Activiteiten[[#This Row],[Niet verrekenbare btw]]=1,Tb_Activiteiten[[#Headers],[Niet verrekenbare btw]],""))</f>
        <v/>
      </c>
      <c r="AU1696" t="str">
        <f>IF(ISNUMBER(FIND("overige",Methode_Keuze)),"",IF(Tb_Activiteiten[[#This Row],[Grondkosten]]=1,Tb_Activiteiten[[#Headers],[Grondkosten]],""))</f>
        <v/>
      </c>
      <c r="AV1696" t="str">
        <f>IF(ISNUMBER(FIND("overige",Methode_Keuze)),"",IF(Tb_Activiteiten[[#This Row],[Bijdrage in natura (overige)]]=1,Tb_Activiteiten[[#Headers],[Bijdrage in natura (overige)]],""))</f>
        <v/>
      </c>
      <c r="AW1696" t="str">
        <f>IF(ISNUMBER(FIND("overige",Methode_Keuze)),"",IF(Tb_Activiteiten[[#This Row],[Bijdrage in natura (vrijwilligers)]]=1,Tb_Activiteiten[[#Headers],[Bijdrage in natura (vrijwilligers)]],""))</f>
        <v/>
      </c>
      <c r="AX1696" t="str">
        <f>IF(ISNUMBER(FIND("overige",Methode_Keuze)),"",IF(Tb_Activiteiten[[#This Row],[Afschrijvingskosten]]=1,Tb_Activiteiten[[#Headers],[Afschrijvingskosten]],""))</f>
        <v/>
      </c>
      <c r="AY1696" t="str">
        <f>IF(ISNUMBER(FIND("overige",Methode_Keuze)),"",IF(Tb_Activiteiten[[#This Row],[Vergoeding]]=1,Tb_Activiteiten[[#Headers],[Vergoeding]],""))</f>
        <v/>
      </c>
      <c r="AZ1696" t="str">
        <f>IF(ISNUMBER(FIND("arbeid",Methode_Keuze)),"",IF(Tb_Activiteiten[[#This Row],[Arbeidskosten - vast tarief (excl eigen arbeid)]]=1,Tb_Activiteiten[[#Headers],[Arbeidskosten - vast tarief (excl eigen arbeid)]],""))</f>
        <v/>
      </c>
      <c r="BA1696" t="str">
        <f>IF(ISNUMBER(FIND("overige",Methode_Keuze)),"",IF(Tb_Activiteiten[[#This Row],[Overige kosten]]=1,Tb_Activiteiten[[#Headers],[Overige kosten]],""))</f>
        <v/>
      </c>
    </row>
    <row r="1697" spans="15:53" x14ac:dyDescent="0.25">
      <c r="O1697" s="56"/>
      <c r="Q1697" t="str">
        <f>IFERROR(IF(VLOOKUP(Tb_Activiteiten[[#This Row],[Openstelling]],Tb_Openstelling[],2,0)=1,1,""),"")</f>
        <v/>
      </c>
      <c r="AJ1697" s="56"/>
      <c r="AK1697" t="str">
        <f>IF(ISNUMBER(FIND("arbeid",Methode_Keuze)),"",IF(ISNUMBER(FIND("arbeid",Methode_Keuze)),"",IF(Tb_Activiteiten[[#This Row],[Loonkosten]]=1,Tb_Activiteiten[[#Headers],[Loonkosten]],"")))</f>
        <v/>
      </c>
      <c r="AL1697" t="str">
        <f>IF(ISNUMBER(FIND("arbeid",Methode_Keuze)),"",IF(ISNUMBER(FIND("arbeid",Methode_Keuze)),"",IF(Tb_Activiteiten[[#This Row],[Eigen arbeid]]=1,Tb_Activiteiten[[#Headers],[Eigen arbeid]],"")))</f>
        <v/>
      </c>
      <c r="AM1697" t="str">
        <f>IF(ISNUMBER(FIND("arbeid",Methode_Keuze)),"",IF(ISNUMBER(FIND("arbeid",Methode_Keuze)),"",IF(Tb_Activiteiten[[#This Row],[Projectmedewerker]]=1,Tb_Activiteiten[[#Headers],[Projectmedewerker]],"")))</f>
        <v/>
      </c>
      <c r="AN1697" t="str">
        <f>IF(ISNUMBER(FIND("arbeid",Methode_Keuze)),"",IF(ISNUMBER(FIND("arbeid",Methode_Keuze)),"",IF(Tb_Activiteiten[[#This Row],[Landbouwer]]=1,Tb_Activiteiten[[#Headers],[Landbouwer]],"")))</f>
        <v/>
      </c>
      <c r="AO1697" t="str">
        <f>IF(ISNUMBER(FIND("arbeid",Methode_Keuze)),"",IF(ISNUMBER(FIND("arbeid",Methode_Keuze)),"",IF(Tb_Activiteiten[[#This Row],[Adviseur]]=1,Tb_Activiteiten[[#Headers],[Adviseur]],"")))</f>
        <v/>
      </c>
      <c r="AP1697" t="str">
        <f>IF(ISNUMBER(FIND("arbeid",Methode_Keuze)),"",IF(ISNUMBER(FIND("arbeid",Methode_Keuze)),"",IF(Tb_Activiteiten[[#This Row],[Projectleider/Expert]]=1,Tb_Activiteiten[[#Headers],[Projectleider/Expert]],"")))</f>
        <v/>
      </c>
      <c r="AQ1697" t="str">
        <f>IF(ISNUMBER(FIND("arbeid",Methode_Keuze)),"",IF(ISNUMBER(FIND("arbeid",Methode_Keuze)),"",IF(Tb_Activiteiten[[#This Row],[Arbeidskosten]]=1,Tb_Activiteiten[[#Headers],[Arbeidskosten]],"")))</f>
        <v/>
      </c>
      <c r="AR1697" t="str">
        <f>IF(ISNUMBER(FIND("arbeid",Methode_Keuze)),"",IF(ISNUMBER(FIND("arbeid",Methode_Keuze)),"",IF(Tb_Activiteiten[[#This Row],[Arbeidskosten op basis van IKS]]=1,Tb_Activiteiten[[#Headers],[Arbeidskosten op basis van IKS]],"")))</f>
        <v/>
      </c>
      <c r="AS1697" t="str">
        <f>IF(ISNUMBER(FIND("overige",Methode_Keuze)),"",IF(Tb_Activiteiten[[#This Row],[Kosten derden exclusief btw]]=1,Tb_Activiteiten[[#Headers],[Kosten derden exclusief btw]],""))</f>
        <v/>
      </c>
      <c r="AT1697" t="str">
        <f>IF(ISNUMBER(FIND("overige",Methode_Keuze)),"",IF(Tb_Activiteiten[[#This Row],[Niet verrekenbare btw]]=1,Tb_Activiteiten[[#Headers],[Niet verrekenbare btw]],""))</f>
        <v/>
      </c>
      <c r="AU1697" t="str">
        <f>IF(ISNUMBER(FIND("overige",Methode_Keuze)),"",IF(Tb_Activiteiten[[#This Row],[Grondkosten]]=1,Tb_Activiteiten[[#Headers],[Grondkosten]],""))</f>
        <v/>
      </c>
      <c r="AV1697" t="str">
        <f>IF(ISNUMBER(FIND("overige",Methode_Keuze)),"",IF(Tb_Activiteiten[[#This Row],[Bijdrage in natura (overige)]]=1,Tb_Activiteiten[[#Headers],[Bijdrage in natura (overige)]],""))</f>
        <v/>
      </c>
      <c r="AW1697" t="str">
        <f>IF(ISNUMBER(FIND("overige",Methode_Keuze)),"",IF(Tb_Activiteiten[[#This Row],[Bijdrage in natura (vrijwilligers)]]=1,Tb_Activiteiten[[#Headers],[Bijdrage in natura (vrijwilligers)]],""))</f>
        <v/>
      </c>
      <c r="AX1697" t="str">
        <f>IF(ISNUMBER(FIND("overige",Methode_Keuze)),"",IF(Tb_Activiteiten[[#This Row],[Afschrijvingskosten]]=1,Tb_Activiteiten[[#Headers],[Afschrijvingskosten]],""))</f>
        <v/>
      </c>
      <c r="AY1697" t="str">
        <f>IF(ISNUMBER(FIND("overige",Methode_Keuze)),"",IF(Tb_Activiteiten[[#This Row],[Vergoeding]]=1,Tb_Activiteiten[[#Headers],[Vergoeding]],""))</f>
        <v/>
      </c>
      <c r="AZ1697" t="str">
        <f>IF(ISNUMBER(FIND("arbeid",Methode_Keuze)),"",IF(Tb_Activiteiten[[#This Row],[Arbeidskosten - vast tarief (excl eigen arbeid)]]=1,Tb_Activiteiten[[#Headers],[Arbeidskosten - vast tarief (excl eigen arbeid)]],""))</f>
        <v/>
      </c>
      <c r="BA1697" t="str">
        <f>IF(ISNUMBER(FIND("overige",Methode_Keuze)),"",IF(Tb_Activiteiten[[#This Row],[Overige kosten]]=1,Tb_Activiteiten[[#Headers],[Overige kosten]],""))</f>
        <v/>
      </c>
    </row>
    <row r="1698" spans="15:53" x14ac:dyDescent="0.25">
      <c r="O1698" s="56"/>
      <c r="Q1698" t="str">
        <f>IFERROR(IF(VLOOKUP(Tb_Activiteiten[[#This Row],[Openstelling]],Tb_Openstelling[],2,0)=1,1,""),"")</f>
        <v/>
      </c>
      <c r="AJ1698" s="56"/>
      <c r="AK1698" t="str">
        <f>IF(ISNUMBER(FIND("arbeid",Methode_Keuze)),"",IF(ISNUMBER(FIND("arbeid",Methode_Keuze)),"",IF(Tb_Activiteiten[[#This Row],[Loonkosten]]=1,Tb_Activiteiten[[#Headers],[Loonkosten]],"")))</f>
        <v/>
      </c>
      <c r="AL1698" t="str">
        <f>IF(ISNUMBER(FIND("arbeid",Methode_Keuze)),"",IF(ISNUMBER(FIND("arbeid",Methode_Keuze)),"",IF(Tb_Activiteiten[[#This Row],[Eigen arbeid]]=1,Tb_Activiteiten[[#Headers],[Eigen arbeid]],"")))</f>
        <v/>
      </c>
      <c r="AM1698" t="str">
        <f>IF(ISNUMBER(FIND("arbeid",Methode_Keuze)),"",IF(ISNUMBER(FIND("arbeid",Methode_Keuze)),"",IF(Tb_Activiteiten[[#This Row],[Projectmedewerker]]=1,Tb_Activiteiten[[#Headers],[Projectmedewerker]],"")))</f>
        <v/>
      </c>
      <c r="AN1698" t="str">
        <f>IF(ISNUMBER(FIND("arbeid",Methode_Keuze)),"",IF(ISNUMBER(FIND("arbeid",Methode_Keuze)),"",IF(Tb_Activiteiten[[#This Row],[Landbouwer]]=1,Tb_Activiteiten[[#Headers],[Landbouwer]],"")))</f>
        <v/>
      </c>
      <c r="AO1698" t="str">
        <f>IF(ISNUMBER(FIND("arbeid",Methode_Keuze)),"",IF(ISNUMBER(FIND("arbeid",Methode_Keuze)),"",IF(Tb_Activiteiten[[#This Row],[Adviseur]]=1,Tb_Activiteiten[[#Headers],[Adviseur]],"")))</f>
        <v/>
      </c>
      <c r="AP1698" t="str">
        <f>IF(ISNUMBER(FIND("arbeid",Methode_Keuze)),"",IF(ISNUMBER(FIND("arbeid",Methode_Keuze)),"",IF(Tb_Activiteiten[[#This Row],[Projectleider/Expert]]=1,Tb_Activiteiten[[#Headers],[Projectleider/Expert]],"")))</f>
        <v/>
      </c>
      <c r="AQ1698" t="str">
        <f>IF(ISNUMBER(FIND("arbeid",Methode_Keuze)),"",IF(ISNUMBER(FIND("arbeid",Methode_Keuze)),"",IF(Tb_Activiteiten[[#This Row],[Arbeidskosten]]=1,Tb_Activiteiten[[#Headers],[Arbeidskosten]],"")))</f>
        <v/>
      </c>
      <c r="AR1698" t="str">
        <f>IF(ISNUMBER(FIND("arbeid",Methode_Keuze)),"",IF(ISNUMBER(FIND("arbeid",Methode_Keuze)),"",IF(Tb_Activiteiten[[#This Row],[Arbeidskosten op basis van IKS]]=1,Tb_Activiteiten[[#Headers],[Arbeidskosten op basis van IKS]],"")))</f>
        <v/>
      </c>
      <c r="AS1698" t="str">
        <f>IF(ISNUMBER(FIND("overige",Methode_Keuze)),"",IF(Tb_Activiteiten[[#This Row],[Kosten derden exclusief btw]]=1,Tb_Activiteiten[[#Headers],[Kosten derden exclusief btw]],""))</f>
        <v/>
      </c>
      <c r="AT1698" t="str">
        <f>IF(ISNUMBER(FIND("overige",Methode_Keuze)),"",IF(Tb_Activiteiten[[#This Row],[Niet verrekenbare btw]]=1,Tb_Activiteiten[[#Headers],[Niet verrekenbare btw]],""))</f>
        <v/>
      </c>
      <c r="AU1698" t="str">
        <f>IF(ISNUMBER(FIND("overige",Methode_Keuze)),"",IF(Tb_Activiteiten[[#This Row],[Grondkosten]]=1,Tb_Activiteiten[[#Headers],[Grondkosten]],""))</f>
        <v/>
      </c>
      <c r="AV1698" t="str">
        <f>IF(ISNUMBER(FIND("overige",Methode_Keuze)),"",IF(Tb_Activiteiten[[#This Row],[Bijdrage in natura (overige)]]=1,Tb_Activiteiten[[#Headers],[Bijdrage in natura (overige)]],""))</f>
        <v/>
      </c>
      <c r="AW1698" t="str">
        <f>IF(ISNUMBER(FIND("overige",Methode_Keuze)),"",IF(Tb_Activiteiten[[#This Row],[Bijdrage in natura (vrijwilligers)]]=1,Tb_Activiteiten[[#Headers],[Bijdrage in natura (vrijwilligers)]],""))</f>
        <v/>
      </c>
      <c r="AX1698" t="str">
        <f>IF(ISNUMBER(FIND("overige",Methode_Keuze)),"",IF(Tb_Activiteiten[[#This Row],[Afschrijvingskosten]]=1,Tb_Activiteiten[[#Headers],[Afschrijvingskosten]],""))</f>
        <v/>
      </c>
      <c r="AY1698" t="str">
        <f>IF(ISNUMBER(FIND("overige",Methode_Keuze)),"",IF(Tb_Activiteiten[[#This Row],[Vergoeding]]=1,Tb_Activiteiten[[#Headers],[Vergoeding]],""))</f>
        <v/>
      </c>
      <c r="AZ1698" t="str">
        <f>IF(ISNUMBER(FIND("arbeid",Methode_Keuze)),"",IF(Tb_Activiteiten[[#This Row],[Arbeidskosten - vast tarief (excl eigen arbeid)]]=1,Tb_Activiteiten[[#Headers],[Arbeidskosten - vast tarief (excl eigen arbeid)]],""))</f>
        <v/>
      </c>
      <c r="BA1698" t="str">
        <f>IF(ISNUMBER(FIND("overige",Methode_Keuze)),"",IF(Tb_Activiteiten[[#This Row],[Overige kosten]]=1,Tb_Activiteiten[[#Headers],[Overige kosten]],""))</f>
        <v/>
      </c>
    </row>
    <row r="1699" spans="15:53" x14ac:dyDescent="0.25">
      <c r="O1699" s="56"/>
      <c r="Q1699" t="str">
        <f>IFERROR(IF(VLOOKUP(Tb_Activiteiten[[#This Row],[Openstelling]],Tb_Openstelling[],2,0)=1,1,""),"")</f>
        <v/>
      </c>
      <c r="AJ1699" s="56"/>
      <c r="AK1699" t="str">
        <f>IF(ISNUMBER(FIND("arbeid",Methode_Keuze)),"",IF(ISNUMBER(FIND("arbeid",Methode_Keuze)),"",IF(Tb_Activiteiten[[#This Row],[Loonkosten]]=1,Tb_Activiteiten[[#Headers],[Loonkosten]],"")))</f>
        <v/>
      </c>
      <c r="AL1699" t="str">
        <f>IF(ISNUMBER(FIND("arbeid",Methode_Keuze)),"",IF(ISNUMBER(FIND("arbeid",Methode_Keuze)),"",IF(Tb_Activiteiten[[#This Row],[Eigen arbeid]]=1,Tb_Activiteiten[[#Headers],[Eigen arbeid]],"")))</f>
        <v/>
      </c>
      <c r="AM1699" t="str">
        <f>IF(ISNUMBER(FIND("arbeid",Methode_Keuze)),"",IF(ISNUMBER(FIND("arbeid",Methode_Keuze)),"",IF(Tb_Activiteiten[[#This Row],[Projectmedewerker]]=1,Tb_Activiteiten[[#Headers],[Projectmedewerker]],"")))</f>
        <v/>
      </c>
      <c r="AN1699" t="str">
        <f>IF(ISNUMBER(FIND("arbeid",Methode_Keuze)),"",IF(ISNUMBER(FIND("arbeid",Methode_Keuze)),"",IF(Tb_Activiteiten[[#This Row],[Landbouwer]]=1,Tb_Activiteiten[[#Headers],[Landbouwer]],"")))</f>
        <v/>
      </c>
      <c r="AO1699" t="str">
        <f>IF(ISNUMBER(FIND("arbeid",Methode_Keuze)),"",IF(ISNUMBER(FIND("arbeid",Methode_Keuze)),"",IF(Tb_Activiteiten[[#This Row],[Adviseur]]=1,Tb_Activiteiten[[#Headers],[Adviseur]],"")))</f>
        <v/>
      </c>
      <c r="AP1699" t="str">
        <f>IF(ISNUMBER(FIND("arbeid",Methode_Keuze)),"",IF(ISNUMBER(FIND("arbeid",Methode_Keuze)),"",IF(Tb_Activiteiten[[#This Row],[Projectleider/Expert]]=1,Tb_Activiteiten[[#Headers],[Projectleider/Expert]],"")))</f>
        <v/>
      </c>
      <c r="AQ1699" t="str">
        <f>IF(ISNUMBER(FIND("arbeid",Methode_Keuze)),"",IF(ISNUMBER(FIND("arbeid",Methode_Keuze)),"",IF(Tb_Activiteiten[[#This Row],[Arbeidskosten]]=1,Tb_Activiteiten[[#Headers],[Arbeidskosten]],"")))</f>
        <v/>
      </c>
      <c r="AR1699" t="str">
        <f>IF(ISNUMBER(FIND("arbeid",Methode_Keuze)),"",IF(ISNUMBER(FIND("arbeid",Methode_Keuze)),"",IF(Tb_Activiteiten[[#This Row],[Arbeidskosten op basis van IKS]]=1,Tb_Activiteiten[[#Headers],[Arbeidskosten op basis van IKS]],"")))</f>
        <v/>
      </c>
      <c r="AS1699" t="str">
        <f>IF(ISNUMBER(FIND("overige",Methode_Keuze)),"",IF(Tb_Activiteiten[[#This Row],[Kosten derden exclusief btw]]=1,Tb_Activiteiten[[#Headers],[Kosten derden exclusief btw]],""))</f>
        <v/>
      </c>
      <c r="AT1699" t="str">
        <f>IF(ISNUMBER(FIND("overige",Methode_Keuze)),"",IF(Tb_Activiteiten[[#This Row],[Niet verrekenbare btw]]=1,Tb_Activiteiten[[#Headers],[Niet verrekenbare btw]],""))</f>
        <v/>
      </c>
      <c r="AU1699" t="str">
        <f>IF(ISNUMBER(FIND("overige",Methode_Keuze)),"",IF(Tb_Activiteiten[[#This Row],[Grondkosten]]=1,Tb_Activiteiten[[#Headers],[Grondkosten]],""))</f>
        <v/>
      </c>
      <c r="AV1699" t="str">
        <f>IF(ISNUMBER(FIND("overige",Methode_Keuze)),"",IF(Tb_Activiteiten[[#This Row],[Bijdrage in natura (overige)]]=1,Tb_Activiteiten[[#Headers],[Bijdrage in natura (overige)]],""))</f>
        <v/>
      </c>
      <c r="AW1699" t="str">
        <f>IF(ISNUMBER(FIND("overige",Methode_Keuze)),"",IF(Tb_Activiteiten[[#This Row],[Bijdrage in natura (vrijwilligers)]]=1,Tb_Activiteiten[[#Headers],[Bijdrage in natura (vrijwilligers)]],""))</f>
        <v/>
      </c>
      <c r="AX1699" t="str">
        <f>IF(ISNUMBER(FIND("overige",Methode_Keuze)),"",IF(Tb_Activiteiten[[#This Row],[Afschrijvingskosten]]=1,Tb_Activiteiten[[#Headers],[Afschrijvingskosten]],""))</f>
        <v/>
      </c>
      <c r="AY1699" t="str">
        <f>IF(ISNUMBER(FIND("overige",Methode_Keuze)),"",IF(Tb_Activiteiten[[#This Row],[Vergoeding]]=1,Tb_Activiteiten[[#Headers],[Vergoeding]],""))</f>
        <v/>
      </c>
      <c r="AZ1699" t="str">
        <f>IF(ISNUMBER(FIND("arbeid",Methode_Keuze)),"",IF(Tb_Activiteiten[[#This Row],[Arbeidskosten - vast tarief (excl eigen arbeid)]]=1,Tb_Activiteiten[[#Headers],[Arbeidskosten - vast tarief (excl eigen arbeid)]],""))</f>
        <v/>
      </c>
      <c r="BA1699" t="str">
        <f>IF(ISNUMBER(FIND("overige",Methode_Keuze)),"",IF(Tb_Activiteiten[[#This Row],[Overige kosten]]=1,Tb_Activiteiten[[#Headers],[Overige kosten]],""))</f>
        <v/>
      </c>
    </row>
    <row r="1700" spans="15:53" x14ac:dyDescent="0.25">
      <c r="O1700" s="56"/>
      <c r="Q1700" t="str">
        <f>IFERROR(IF(VLOOKUP(Tb_Activiteiten[[#This Row],[Openstelling]],Tb_Openstelling[],2,0)=1,1,""),"")</f>
        <v/>
      </c>
      <c r="AJ1700" s="56"/>
      <c r="AK1700" t="str">
        <f>IF(ISNUMBER(FIND("arbeid",Methode_Keuze)),"",IF(ISNUMBER(FIND("arbeid",Methode_Keuze)),"",IF(Tb_Activiteiten[[#This Row],[Loonkosten]]=1,Tb_Activiteiten[[#Headers],[Loonkosten]],"")))</f>
        <v/>
      </c>
      <c r="AL1700" t="str">
        <f>IF(ISNUMBER(FIND("arbeid",Methode_Keuze)),"",IF(ISNUMBER(FIND("arbeid",Methode_Keuze)),"",IF(Tb_Activiteiten[[#This Row],[Eigen arbeid]]=1,Tb_Activiteiten[[#Headers],[Eigen arbeid]],"")))</f>
        <v/>
      </c>
      <c r="AM1700" t="str">
        <f>IF(ISNUMBER(FIND("arbeid",Methode_Keuze)),"",IF(ISNUMBER(FIND("arbeid",Methode_Keuze)),"",IF(Tb_Activiteiten[[#This Row],[Projectmedewerker]]=1,Tb_Activiteiten[[#Headers],[Projectmedewerker]],"")))</f>
        <v/>
      </c>
      <c r="AN1700" t="str">
        <f>IF(ISNUMBER(FIND("arbeid",Methode_Keuze)),"",IF(ISNUMBER(FIND("arbeid",Methode_Keuze)),"",IF(Tb_Activiteiten[[#This Row],[Landbouwer]]=1,Tb_Activiteiten[[#Headers],[Landbouwer]],"")))</f>
        <v/>
      </c>
      <c r="AO1700" t="str">
        <f>IF(ISNUMBER(FIND("arbeid",Methode_Keuze)),"",IF(ISNUMBER(FIND("arbeid",Methode_Keuze)),"",IF(Tb_Activiteiten[[#This Row],[Adviseur]]=1,Tb_Activiteiten[[#Headers],[Adviseur]],"")))</f>
        <v/>
      </c>
      <c r="AP1700" t="str">
        <f>IF(ISNUMBER(FIND("arbeid",Methode_Keuze)),"",IF(ISNUMBER(FIND("arbeid",Methode_Keuze)),"",IF(Tb_Activiteiten[[#This Row],[Projectleider/Expert]]=1,Tb_Activiteiten[[#Headers],[Projectleider/Expert]],"")))</f>
        <v/>
      </c>
      <c r="AQ1700" t="str">
        <f>IF(ISNUMBER(FIND("arbeid",Methode_Keuze)),"",IF(ISNUMBER(FIND("arbeid",Methode_Keuze)),"",IF(Tb_Activiteiten[[#This Row],[Arbeidskosten]]=1,Tb_Activiteiten[[#Headers],[Arbeidskosten]],"")))</f>
        <v/>
      </c>
      <c r="AR1700" t="str">
        <f>IF(ISNUMBER(FIND("arbeid",Methode_Keuze)),"",IF(ISNUMBER(FIND("arbeid",Methode_Keuze)),"",IF(Tb_Activiteiten[[#This Row],[Arbeidskosten op basis van IKS]]=1,Tb_Activiteiten[[#Headers],[Arbeidskosten op basis van IKS]],"")))</f>
        <v/>
      </c>
      <c r="AS1700" t="str">
        <f>IF(ISNUMBER(FIND("overige",Methode_Keuze)),"",IF(Tb_Activiteiten[[#This Row],[Kosten derden exclusief btw]]=1,Tb_Activiteiten[[#Headers],[Kosten derden exclusief btw]],""))</f>
        <v/>
      </c>
      <c r="AT1700" t="str">
        <f>IF(ISNUMBER(FIND("overige",Methode_Keuze)),"",IF(Tb_Activiteiten[[#This Row],[Niet verrekenbare btw]]=1,Tb_Activiteiten[[#Headers],[Niet verrekenbare btw]],""))</f>
        <v/>
      </c>
      <c r="AU1700" t="str">
        <f>IF(ISNUMBER(FIND("overige",Methode_Keuze)),"",IF(Tb_Activiteiten[[#This Row],[Grondkosten]]=1,Tb_Activiteiten[[#Headers],[Grondkosten]],""))</f>
        <v/>
      </c>
      <c r="AV1700" t="str">
        <f>IF(ISNUMBER(FIND("overige",Methode_Keuze)),"",IF(Tb_Activiteiten[[#This Row],[Bijdrage in natura (overige)]]=1,Tb_Activiteiten[[#Headers],[Bijdrage in natura (overige)]],""))</f>
        <v/>
      </c>
      <c r="AW1700" t="str">
        <f>IF(ISNUMBER(FIND("overige",Methode_Keuze)),"",IF(Tb_Activiteiten[[#This Row],[Bijdrage in natura (vrijwilligers)]]=1,Tb_Activiteiten[[#Headers],[Bijdrage in natura (vrijwilligers)]],""))</f>
        <v/>
      </c>
      <c r="AX1700" t="str">
        <f>IF(ISNUMBER(FIND("overige",Methode_Keuze)),"",IF(Tb_Activiteiten[[#This Row],[Afschrijvingskosten]]=1,Tb_Activiteiten[[#Headers],[Afschrijvingskosten]],""))</f>
        <v/>
      </c>
      <c r="AY1700" t="str">
        <f>IF(ISNUMBER(FIND("overige",Methode_Keuze)),"",IF(Tb_Activiteiten[[#This Row],[Vergoeding]]=1,Tb_Activiteiten[[#Headers],[Vergoeding]],""))</f>
        <v/>
      </c>
      <c r="AZ1700" t="str">
        <f>IF(ISNUMBER(FIND("arbeid",Methode_Keuze)),"",IF(Tb_Activiteiten[[#This Row],[Arbeidskosten - vast tarief (excl eigen arbeid)]]=1,Tb_Activiteiten[[#Headers],[Arbeidskosten - vast tarief (excl eigen arbeid)]],""))</f>
        <v/>
      </c>
      <c r="BA1700" t="str">
        <f>IF(ISNUMBER(FIND("overige",Methode_Keuze)),"",IF(Tb_Activiteiten[[#This Row],[Overige kosten]]=1,Tb_Activiteiten[[#Headers],[Overige kosten]],""))</f>
        <v/>
      </c>
    </row>
    <row r="1701" spans="15:53" x14ac:dyDescent="0.25">
      <c r="O1701" s="56"/>
      <c r="Q1701" t="str">
        <f>IFERROR(IF(VLOOKUP(Tb_Activiteiten[[#This Row],[Openstelling]],Tb_Openstelling[],2,0)=1,1,""),"")</f>
        <v/>
      </c>
      <c r="AJ1701" s="56"/>
      <c r="AK1701" t="str">
        <f>IF(ISNUMBER(FIND("arbeid",Methode_Keuze)),"",IF(ISNUMBER(FIND("arbeid",Methode_Keuze)),"",IF(Tb_Activiteiten[[#This Row],[Loonkosten]]=1,Tb_Activiteiten[[#Headers],[Loonkosten]],"")))</f>
        <v/>
      </c>
      <c r="AL1701" t="str">
        <f>IF(ISNUMBER(FIND("arbeid",Methode_Keuze)),"",IF(ISNUMBER(FIND("arbeid",Methode_Keuze)),"",IF(Tb_Activiteiten[[#This Row],[Eigen arbeid]]=1,Tb_Activiteiten[[#Headers],[Eigen arbeid]],"")))</f>
        <v/>
      </c>
      <c r="AM1701" t="str">
        <f>IF(ISNUMBER(FIND("arbeid",Methode_Keuze)),"",IF(ISNUMBER(FIND("arbeid",Methode_Keuze)),"",IF(Tb_Activiteiten[[#This Row],[Projectmedewerker]]=1,Tb_Activiteiten[[#Headers],[Projectmedewerker]],"")))</f>
        <v/>
      </c>
      <c r="AN1701" t="str">
        <f>IF(ISNUMBER(FIND("arbeid",Methode_Keuze)),"",IF(ISNUMBER(FIND("arbeid",Methode_Keuze)),"",IF(Tb_Activiteiten[[#This Row],[Landbouwer]]=1,Tb_Activiteiten[[#Headers],[Landbouwer]],"")))</f>
        <v/>
      </c>
      <c r="AO1701" t="str">
        <f>IF(ISNUMBER(FIND("arbeid",Methode_Keuze)),"",IF(ISNUMBER(FIND("arbeid",Methode_Keuze)),"",IF(Tb_Activiteiten[[#This Row],[Adviseur]]=1,Tb_Activiteiten[[#Headers],[Adviseur]],"")))</f>
        <v/>
      </c>
      <c r="AP1701" t="str">
        <f>IF(ISNUMBER(FIND("arbeid",Methode_Keuze)),"",IF(ISNUMBER(FIND("arbeid",Methode_Keuze)),"",IF(Tb_Activiteiten[[#This Row],[Projectleider/Expert]]=1,Tb_Activiteiten[[#Headers],[Projectleider/Expert]],"")))</f>
        <v/>
      </c>
      <c r="AQ1701" t="str">
        <f>IF(ISNUMBER(FIND("arbeid",Methode_Keuze)),"",IF(ISNUMBER(FIND("arbeid",Methode_Keuze)),"",IF(Tb_Activiteiten[[#This Row],[Arbeidskosten]]=1,Tb_Activiteiten[[#Headers],[Arbeidskosten]],"")))</f>
        <v/>
      </c>
      <c r="AR1701" t="str">
        <f>IF(ISNUMBER(FIND("arbeid",Methode_Keuze)),"",IF(ISNUMBER(FIND("arbeid",Methode_Keuze)),"",IF(Tb_Activiteiten[[#This Row],[Arbeidskosten op basis van IKS]]=1,Tb_Activiteiten[[#Headers],[Arbeidskosten op basis van IKS]],"")))</f>
        <v/>
      </c>
      <c r="AS1701" t="str">
        <f>IF(ISNUMBER(FIND("overige",Methode_Keuze)),"",IF(Tb_Activiteiten[[#This Row],[Kosten derden exclusief btw]]=1,Tb_Activiteiten[[#Headers],[Kosten derden exclusief btw]],""))</f>
        <v/>
      </c>
      <c r="AT1701" t="str">
        <f>IF(ISNUMBER(FIND("overige",Methode_Keuze)),"",IF(Tb_Activiteiten[[#This Row],[Niet verrekenbare btw]]=1,Tb_Activiteiten[[#Headers],[Niet verrekenbare btw]],""))</f>
        <v/>
      </c>
      <c r="AU1701" t="str">
        <f>IF(ISNUMBER(FIND("overige",Methode_Keuze)),"",IF(Tb_Activiteiten[[#This Row],[Grondkosten]]=1,Tb_Activiteiten[[#Headers],[Grondkosten]],""))</f>
        <v/>
      </c>
      <c r="AV1701" t="str">
        <f>IF(ISNUMBER(FIND("overige",Methode_Keuze)),"",IF(Tb_Activiteiten[[#This Row],[Bijdrage in natura (overige)]]=1,Tb_Activiteiten[[#Headers],[Bijdrage in natura (overige)]],""))</f>
        <v/>
      </c>
      <c r="AW1701" t="str">
        <f>IF(ISNUMBER(FIND("overige",Methode_Keuze)),"",IF(Tb_Activiteiten[[#This Row],[Bijdrage in natura (vrijwilligers)]]=1,Tb_Activiteiten[[#Headers],[Bijdrage in natura (vrijwilligers)]],""))</f>
        <v/>
      </c>
      <c r="AX1701" t="str">
        <f>IF(ISNUMBER(FIND("overige",Methode_Keuze)),"",IF(Tb_Activiteiten[[#This Row],[Afschrijvingskosten]]=1,Tb_Activiteiten[[#Headers],[Afschrijvingskosten]],""))</f>
        <v/>
      </c>
      <c r="AY1701" t="str">
        <f>IF(ISNUMBER(FIND("overige",Methode_Keuze)),"",IF(Tb_Activiteiten[[#This Row],[Vergoeding]]=1,Tb_Activiteiten[[#Headers],[Vergoeding]],""))</f>
        <v/>
      </c>
      <c r="AZ1701" t="str">
        <f>IF(ISNUMBER(FIND("arbeid",Methode_Keuze)),"",IF(Tb_Activiteiten[[#This Row],[Arbeidskosten - vast tarief (excl eigen arbeid)]]=1,Tb_Activiteiten[[#Headers],[Arbeidskosten - vast tarief (excl eigen arbeid)]],""))</f>
        <v/>
      </c>
      <c r="BA1701" t="str">
        <f>IF(ISNUMBER(FIND("overige",Methode_Keuze)),"",IF(Tb_Activiteiten[[#This Row],[Overige kosten]]=1,Tb_Activiteiten[[#Headers],[Overige kosten]],""))</f>
        <v/>
      </c>
    </row>
    <row r="1702" spans="15:53" x14ac:dyDescent="0.25">
      <c r="O1702" s="56"/>
      <c r="Q1702" t="str">
        <f>IFERROR(IF(VLOOKUP(Tb_Activiteiten[[#This Row],[Openstelling]],Tb_Openstelling[],2,0)=1,1,""),"")</f>
        <v/>
      </c>
      <c r="AJ1702" s="56"/>
      <c r="AK1702" t="str">
        <f>IF(ISNUMBER(FIND("arbeid",Methode_Keuze)),"",IF(ISNUMBER(FIND("arbeid",Methode_Keuze)),"",IF(Tb_Activiteiten[[#This Row],[Loonkosten]]=1,Tb_Activiteiten[[#Headers],[Loonkosten]],"")))</f>
        <v/>
      </c>
      <c r="AL1702" t="str">
        <f>IF(ISNUMBER(FIND("arbeid",Methode_Keuze)),"",IF(ISNUMBER(FIND("arbeid",Methode_Keuze)),"",IF(Tb_Activiteiten[[#This Row],[Eigen arbeid]]=1,Tb_Activiteiten[[#Headers],[Eigen arbeid]],"")))</f>
        <v/>
      </c>
      <c r="AM1702" t="str">
        <f>IF(ISNUMBER(FIND("arbeid",Methode_Keuze)),"",IF(ISNUMBER(FIND("arbeid",Methode_Keuze)),"",IF(Tb_Activiteiten[[#This Row],[Projectmedewerker]]=1,Tb_Activiteiten[[#Headers],[Projectmedewerker]],"")))</f>
        <v/>
      </c>
      <c r="AN1702" t="str">
        <f>IF(ISNUMBER(FIND("arbeid",Methode_Keuze)),"",IF(ISNUMBER(FIND("arbeid",Methode_Keuze)),"",IF(Tb_Activiteiten[[#This Row],[Landbouwer]]=1,Tb_Activiteiten[[#Headers],[Landbouwer]],"")))</f>
        <v/>
      </c>
      <c r="AO1702" t="str">
        <f>IF(ISNUMBER(FIND("arbeid",Methode_Keuze)),"",IF(ISNUMBER(FIND("arbeid",Methode_Keuze)),"",IF(Tb_Activiteiten[[#This Row],[Adviseur]]=1,Tb_Activiteiten[[#Headers],[Adviseur]],"")))</f>
        <v/>
      </c>
      <c r="AP1702" t="str">
        <f>IF(ISNUMBER(FIND("arbeid",Methode_Keuze)),"",IF(ISNUMBER(FIND("arbeid",Methode_Keuze)),"",IF(Tb_Activiteiten[[#This Row],[Projectleider/Expert]]=1,Tb_Activiteiten[[#Headers],[Projectleider/Expert]],"")))</f>
        <v/>
      </c>
      <c r="AQ1702" t="str">
        <f>IF(ISNUMBER(FIND("arbeid",Methode_Keuze)),"",IF(ISNUMBER(FIND("arbeid",Methode_Keuze)),"",IF(Tb_Activiteiten[[#This Row],[Arbeidskosten]]=1,Tb_Activiteiten[[#Headers],[Arbeidskosten]],"")))</f>
        <v/>
      </c>
      <c r="AR1702" t="str">
        <f>IF(ISNUMBER(FIND("arbeid",Methode_Keuze)),"",IF(ISNUMBER(FIND("arbeid",Methode_Keuze)),"",IF(Tb_Activiteiten[[#This Row],[Arbeidskosten op basis van IKS]]=1,Tb_Activiteiten[[#Headers],[Arbeidskosten op basis van IKS]],"")))</f>
        <v/>
      </c>
      <c r="AS1702" t="str">
        <f>IF(ISNUMBER(FIND("overige",Methode_Keuze)),"",IF(Tb_Activiteiten[[#This Row],[Kosten derden exclusief btw]]=1,Tb_Activiteiten[[#Headers],[Kosten derden exclusief btw]],""))</f>
        <v/>
      </c>
      <c r="AT1702" t="str">
        <f>IF(ISNUMBER(FIND("overige",Methode_Keuze)),"",IF(Tb_Activiteiten[[#This Row],[Niet verrekenbare btw]]=1,Tb_Activiteiten[[#Headers],[Niet verrekenbare btw]],""))</f>
        <v/>
      </c>
      <c r="AU1702" t="str">
        <f>IF(ISNUMBER(FIND("overige",Methode_Keuze)),"",IF(Tb_Activiteiten[[#This Row],[Grondkosten]]=1,Tb_Activiteiten[[#Headers],[Grondkosten]],""))</f>
        <v/>
      </c>
      <c r="AV1702" t="str">
        <f>IF(ISNUMBER(FIND("overige",Methode_Keuze)),"",IF(Tb_Activiteiten[[#This Row],[Bijdrage in natura (overige)]]=1,Tb_Activiteiten[[#Headers],[Bijdrage in natura (overige)]],""))</f>
        <v/>
      </c>
      <c r="AW1702" t="str">
        <f>IF(ISNUMBER(FIND("overige",Methode_Keuze)),"",IF(Tb_Activiteiten[[#This Row],[Bijdrage in natura (vrijwilligers)]]=1,Tb_Activiteiten[[#Headers],[Bijdrage in natura (vrijwilligers)]],""))</f>
        <v/>
      </c>
      <c r="AX1702" t="str">
        <f>IF(ISNUMBER(FIND("overige",Methode_Keuze)),"",IF(Tb_Activiteiten[[#This Row],[Afschrijvingskosten]]=1,Tb_Activiteiten[[#Headers],[Afschrijvingskosten]],""))</f>
        <v/>
      </c>
      <c r="AY1702" t="str">
        <f>IF(ISNUMBER(FIND("overige",Methode_Keuze)),"",IF(Tb_Activiteiten[[#This Row],[Vergoeding]]=1,Tb_Activiteiten[[#Headers],[Vergoeding]],""))</f>
        <v/>
      </c>
      <c r="AZ1702" t="str">
        <f>IF(ISNUMBER(FIND("arbeid",Methode_Keuze)),"",IF(Tb_Activiteiten[[#This Row],[Arbeidskosten - vast tarief (excl eigen arbeid)]]=1,Tb_Activiteiten[[#Headers],[Arbeidskosten - vast tarief (excl eigen arbeid)]],""))</f>
        <v/>
      </c>
      <c r="BA1702" t="str">
        <f>IF(ISNUMBER(FIND("overige",Methode_Keuze)),"",IF(Tb_Activiteiten[[#This Row],[Overige kosten]]=1,Tb_Activiteiten[[#Headers],[Overige kosten]],""))</f>
        <v/>
      </c>
    </row>
    <row r="1703" spans="15:53" x14ac:dyDescent="0.25">
      <c r="O1703" s="56"/>
      <c r="Q1703" t="str">
        <f>IFERROR(IF(VLOOKUP(Tb_Activiteiten[[#This Row],[Openstelling]],Tb_Openstelling[],2,0)=1,1,""),"")</f>
        <v/>
      </c>
      <c r="AJ1703" s="56"/>
      <c r="AK1703" t="str">
        <f>IF(ISNUMBER(FIND("arbeid",Methode_Keuze)),"",IF(ISNUMBER(FIND("arbeid",Methode_Keuze)),"",IF(Tb_Activiteiten[[#This Row],[Loonkosten]]=1,Tb_Activiteiten[[#Headers],[Loonkosten]],"")))</f>
        <v/>
      </c>
      <c r="AL1703" t="str">
        <f>IF(ISNUMBER(FIND("arbeid",Methode_Keuze)),"",IF(ISNUMBER(FIND("arbeid",Methode_Keuze)),"",IF(Tb_Activiteiten[[#This Row],[Eigen arbeid]]=1,Tb_Activiteiten[[#Headers],[Eigen arbeid]],"")))</f>
        <v/>
      </c>
      <c r="AM1703" t="str">
        <f>IF(ISNUMBER(FIND("arbeid",Methode_Keuze)),"",IF(ISNUMBER(FIND("arbeid",Methode_Keuze)),"",IF(Tb_Activiteiten[[#This Row],[Projectmedewerker]]=1,Tb_Activiteiten[[#Headers],[Projectmedewerker]],"")))</f>
        <v/>
      </c>
      <c r="AN1703" t="str">
        <f>IF(ISNUMBER(FIND("arbeid",Methode_Keuze)),"",IF(ISNUMBER(FIND("arbeid",Methode_Keuze)),"",IF(Tb_Activiteiten[[#This Row],[Landbouwer]]=1,Tb_Activiteiten[[#Headers],[Landbouwer]],"")))</f>
        <v/>
      </c>
      <c r="AO1703" t="str">
        <f>IF(ISNUMBER(FIND("arbeid",Methode_Keuze)),"",IF(ISNUMBER(FIND("arbeid",Methode_Keuze)),"",IF(Tb_Activiteiten[[#This Row],[Adviseur]]=1,Tb_Activiteiten[[#Headers],[Adviseur]],"")))</f>
        <v/>
      </c>
      <c r="AP1703" t="str">
        <f>IF(ISNUMBER(FIND("arbeid",Methode_Keuze)),"",IF(ISNUMBER(FIND("arbeid",Methode_Keuze)),"",IF(Tb_Activiteiten[[#This Row],[Projectleider/Expert]]=1,Tb_Activiteiten[[#Headers],[Projectleider/Expert]],"")))</f>
        <v/>
      </c>
      <c r="AQ1703" t="str">
        <f>IF(ISNUMBER(FIND("arbeid",Methode_Keuze)),"",IF(ISNUMBER(FIND("arbeid",Methode_Keuze)),"",IF(Tb_Activiteiten[[#This Row],[Arbeidskosten]]=1,Tb_Activiteiten[[#Headers],[Arbeidskosten]],"")))</f>
        <v/>
      </c>
      <c r="AR1703" t="str">
        <f>IF(ISNUMBER(FIND("arbeid",Methode_Keuze)),"",IF(ISNUMBER(FIND("arbeid",Methode_Keuze)),"",IF(Tb_Activiteiten[[#This Row],[Arbeidskosten op basis van IKS]]=1,Tb_Activiteiten[[#Headers],[Arbeidskosten op basis van IKS]],"")))</f>
        <v/>
      </c>
      <c r="AS1703" t="str">
        <f>IF(ISNUMBER(FIND("overige",Methode_Keuze)),"",IF(Tb_Activiteiten[[#This Row],[Kosten derden exclusief btw]]=1,Tb_Activiteiten[[#Headers],[Kosten derden exclusief btw]],""))</f>
        <v/>
      </c>
      <c r="AT1703" t="str">
        <f>IF(ISNUMBER(FIND("overige",Methode_Keuze)),"",IF(Tb_Activiteiten[[#This Row],[Niet verrekenbare btw]]=1,Tb_Activiteiten[[#Headers],[Niet verrekenbare btw]],""))</f>
        <v/>
      </c>
      <c r="AU1703" t="str">
        <f>IF(ISNUMBER(FIND("overige",Methode_Keuze)),"",IF(Tb_Activiteiten[[#This Row],[Grondkosten]]=1,Tb_Activiteiten[[#Headers],[Grondkosten]],""))</f>
        <v/>
      </c>
      <c r="AV1703" t="str">
        <f>IF(ISNUMBER(FIND("overige",Methode_Keuze)),"",IF(Tb_Activiteiten[[#This Row],[Bijdrage in natura (overige)]]=1,Tb_Activiteiten[[#Headers],[Bijdrage in natura (overige)]],""))</f>
        <v/>
      </c>
      <c r="AW1703" t="str">
        <f>IF(ISNUMBER(FIND("overige",Methode_Keuze)),"",IF(Tb_Activiteiten[[#This Row],[Bijdrage in natura (vrijwilligers)]]=1,Tb_Activiteiten[[#Headers],[Bijdrage in natura (vrijwilligers)]],""))</f>
        <v/>
      </c>
      <c r="AX1703" t="str">
        <f>IF(ISNUMBER(FIND("overige",Methode_Keuze)),"",IF(Tb_Activiteiten[[#This Row],[Afschrijvingskosten]]=1,Tb_Activiteiten[[#Headers],[Afschrijvingskosten]],""))</f>
        <v/>
      </c>
      <c r="AY1703" t="str">
        <f>IF(ISNUMBER(FIND("overige",Methode_Keuze)),"",IF(Tb_Activiteiten[[#This Row],[Vergoeding]]=1,Tb_Activiteiten[[#Headers],[Vergoeding]],""))</f>
        <v/>
      </c>
      <c r="AZ1703" t="str">
        <f>IF(ISNUMBER(FIND("arbeid",Methode_Keuze)),"",IF(Tb_Activiteiten[[#This Row],[Arbeidskosten - vast tarief (excl eigen arbeid)]]=1,Tb_Activiteiten[[#Headers],[Arbeidskosten - vast tarief (excl eigen arbeid)]],""))</f>
        <v/>
      </c>
      <c r="BA1703" t="str">
        <f>IF(ISNUMBER(FIND("overige",Methode_Keuze)),"",IF(Tb_Activiteiten[[#This Row],[Overige kosten]]=1,Tb_Activiteiten[[#Headers],[Overige kosten]],""))</f>
        <v/>
      </c>
    </row>
    <row r="1704" spans="15:53" x14ac:dyDescent="0.25">
      <c r="O1704" s="56"/>
      <c r="Q1704" t="str">
        <f>IFERROR(IF(VLOOKUP(Tb_Activiteiten[[#This Row],[Openstelling]],Tb_Openstelling[],2,0)=1,1,""),"")</f>
        <v/>
      </c>
      <c r="AJ1704" s="56"/>
      <c r="AK1704" t="str">
        <f>IF(ISNUMBER(FIND("arbeid",Methode_Keuze)),"",IF(ISNUMBER(FIND("arbeid",Methode_Keuze)),"",IF(Tb_Activiteiten[[#This Row],[Loonkosten]]=1,Tb_Activiteiten[[#Headers],[Loonkosten]],"")))</f>
        <v/>
      </c>
      <c r="AL1704" t="str">
        <f>IF(ISNUMBER(FIND("arbeid",Methode_Keuze)),"",IF(ISNUMBER(FIND("arbeid",Methode_Keuze)),"",IF(Tb_Activiteiten[[#This Row],[Eigen arbeid]]=1,Tb_Activiteiten[[#Headers],[Eigen arbeid]],"")))</f>
        <v/>
      </c>
      <c r="AM1704" t="str">
        <f>IF(ISNUMBER(FIND("arbeid",Methode_Keuze)),"",IF(ISNUMBER(FIND("arbeid",Methode_Keuze)),"",IF(Tb_Activiteiten[[#This Row],[Projectmedewerker]]=1,Tb_Activiteiten[[#Headers],[Projectmedewerker]],"")))</f>
        <v/>
      </c>
      <c r="AN1704" t="str">
        <f>IF(ISNUMBER(FIND("arbeid",Methode_Keuze)),"",IF(ISNUMBER(FIND("arbeid",Methode_Keuze)),"",IF(Tb_Activiteiten[[#This Row],[Landbouwer]]=1,Tb_Activiteiten[[#Headers],[Landbouwer]],"")))</f>
        <v/>
      </c>
      <c r="AO1704" t="str">
        <f>IF(ISNUMBER(FIND("arbeid",Methode_Keuze)),"",IF(ISNUMBER(FIND("arbeid",Methode_Keuze)),"",IF(Tb_Activiteiten[[#This Row],[Adviseur]]=1,Tb_Activiteiten[[#Headers],[Adviseur]],"")))</f>
        <v/>
      </c>
      <c r="AP1704" t="str">
        <f>IF(ISNUMBER(FIND("arbeid",Methode_Keuze)),"",IF(ISNUMBER(FIND("arbeid",Methode_Keuze)),"",IF(Tb_Activiteiten[[#This Row],[Projectleider/Expert]]=1,Tb_Activiteiten[[#Headers],[Projectleider/Expert]],"")))</f>
        <v/>
      </c>
      <c r="AQ1704" t="str">
        <f>IF(ISNUMBER(FIND("arbeid",Methode_Keuze)),"",IF(ISNUMBER(FIND("arbeid",Methode_Keuze)),"",IF(Tb_Activiteiten[[#This Row],[Arbeidskosten]]=1,Tb_Activiteiten[[#Headers],[Arbeidskosten]],"")))</f>
        <v/>
      </c>
      <c r="AR1704" t="str">
        <f>IF(ISNUMBER(FIND("arbeid",Methode_Keuze)),"",IF(ISNUMBER(FIND("arbeid",Methode_Keuze)),"",IF(Tb_Activiteiten[[#This Row],[Arbeidskosten op basis van IKS]]=1,Tb_Activiteiten[[#Headers],[Arbeidskosten op basis van IKS]],"")))</f>
        <v/>
      </c>
      <c r="AS1704" t="str">
        <f>IF(ISNUMBER(FIND("overige",Methode_Keuze)),"",IF(Tb_Activiteiten[[#This Row],[Kosten derden exclusief btw]]=1,Tb_Activiteiten[[#Headers],[Kosten derden exclusief btw]],""))</f>
        <v/>
      </c>
      <c r="AT1704" t="str">
        <f>IF(ISNUMBER(FIND("overige",Methode_Keuze)),"",IF(Tb_Activiteiten[[#This Row],[Niet verrekenbare btw]]=1,Tb_Activiteiten[[#Headers],[Niet verrekenbare btw]],""))</f>
        <v/>
      </c>
      <c r="AU1704" t="str">
        <f>IF(ISNUMBER(FIND("overige",Methode_Keuze)),"",IF(Tb_Activiteiten[[#This Row],[Grondkosten]]=1,Tb_Activiteiten[[#Headers],[Grondkosten]],""))</f>
        <v/>
      </c>
      <c r="AV1704" t="str">
        <f>IF(ISNUMBER(FIND("overige",Methode_Keuze)),"",IF(Tb_Activiteiten[[#This Row],[Bijdrage in natura (overige)]]=1,Tb_Activiteiten[[#Headers],[Bijdrage in natura (overige)]],""))</f>
        <v/>
      </c>
      <c r="AW1704" t="str">
        <f>IF(ISNUMBER(FIND("overige",Methode_Keuze)),"",IF(Tb_Activiteiten[[#This Row],[Bijdrage in natura (vrijwilligers)]]=1,Tb_Activiteiten[[#Headers],[Bijdrage in natura (vrijwilligers)]],""))</f>
        <v/>
      </c>
      <c r="AX1704" t="str">
        <f>IF(ISNUMBER(FIND("overige",Methode_Keuze)),"",IF(Tb_Activiteiten[[#This Row],[Afschrijvingskosten]]=1,Tb_Activiteiten[[#Headers],[Afschrijvingskosten]],""))</f>
        <v/>
      </c>
      <c r="AY1704" t="str">
        <f>IF(ISNUMBER(FIND("overige",Methode_Keuze)),"",IF(Tb_Activiteiten[[#This Row],[Vergoeding]]=1,Tb_Activiteiten[[#Headers],[Vergoeding]],""))</f>
        <v/>
      </c>
      <c r="AZ1704" t="str">
        <f>IF(ISNUMBER(FIND("arbeid",Methode_Keuze)),"",IF(Tb_Activiteiten[[#This Row],[Arbeidskosten - vast tarief (excl eigen arbeid)]]=1,Tb_Activiteiten[[#Headers],[Arbeidskosten - vast tarief (excl eigen arbeid)]],""))</f>
        <v/>
      </c>
      <c r="BA1704" t="str">
        <f>IF(ISNUMBER(FIND("overige",Methode_Keuze)),"",IF(Tb_Activiteiten[[#This Row],[Overige kosten]]=1,Tb_Activiteiten[[#Headers],[Overige kosten]],""))</f>
        <v/>
      </c>
    </row>
    <row r="1705" spans="15:53" x14ac:dyDescent="0.25">
      <c r="O1705" s="56"/>
      <c r="Q1705" t="str">
        <f>IFERROR(IF(VLOOKUP(Tb_Activiteiten[[#This Row],[Openstelling]],Tb_Openstelling[],2,0)=1,1,""),"")</f>
        <v/>
      </c>
      <c r="AJ1705" s="56"/>
      <c r="AK1705" t="str">
        <f>IF(ISNUMBER(FIND("arbeid",Methode_Keuze)),"",IF(ISNUMBER(FIND("arbeid",Methode_Keuze)),"",IF(Tb_Activiteiten[[#This Row],[Loonkosten]]=1,Tb_Activiteiten[[#Headers],[Loonkosten]],"")))</f>
        <v/>
      </c>
      <c r="AL1705" t="str">
        <f>IF(ISNUMBER(FIND("arbeid",Methode_Keuze)),"",IF(ISNUMBER(FIND("arbeid",Methode_Keuze)),"",IF(Tb_Activiteiten[[#This Row],[Eigen arbeid]]=1,Tb_Activiteiten[[#Headers],[Eigen arbeid]],"")))</f>
        <v/>
      </c>
      <c r="AM1705" t="str">
        <f>IF(ISNUMBER(FIND("arbeid",Methode_Keuze)),"",IF(ISNUMBER(FIND("arbeid",Methode_Keuze)),"",IF(Tb_Activiteiten[[#This Row],[Projectmedewerker]]=1,Tb_Activiteiten[[#Headers],[Projectmedewerker]],"")))</f>
        <v/>
      </c>
      <c r="AN1705" t="str">
        <f>IF(ISNUMBER(FIND("arbeid",Methode_Keuze)),"",IF(ISNUMBER(FIND("arbeid",Methode_Keuze)),"",IF(Tb_Activiteiten[[#This Row],[Landbouwer]]=1,Tb_Activiteiten[[#Headers],[Landbouwer]],"")))</f>
        <v/>
      </c>
      <c r="AO1705" t="str">
        <f>IF(ISNUMBER(FIND("arbeid",Methode_Keuze)),"",IF(ISNUMBER(FIND("arbeid",Methode_Keuze)),"",IF(Tb_Activiteiten[[#This Row],[Adviseur]]=1,Tb_Activiteiten[[#Headers],[Adviseur]],"")))</f>
        <v/>
      </c>
      <c r="AP1705" t="str">
        <f>IF(ISNUMBER(FIND("arbeid",Methode_Keuze)),"",IF(ISNUMBER(FIND("arbeid",Methode_Keuze)),"",IF(Tb_Activiteiten[[#This Row],[Projectleider/Expert]]=1,Tb_Activiteiten[[#Headers],[Projectleider/Expert]],"")))</f>
        <v/>
      </c>
      <c r="AQ1705" t="str">
        <f>IF(ISNUMBER(FIND("arbeid",Methode_Keuze)),"",IF(ISNUMBER(FIND("arbeid",Methode_Keuze)),"",IF(Tb_Activiteiten[[#This Row],[Arbeidskosten]]=1,Tb_Activiteiten[[#Headers],[Arbeidskosten]],"")))</f>
        <v/>
      </c>
      <c r="AR1705" t="str">
        <f>IF(ISNUMBER(FIND("arbeid",Methode_Keuze)),"",IF(ISNUMBER(FIND("arbeid",Methode_Keuze)),"",IF(Tb_Activiteiten[[#This Row],[Arbeidskosten op basis van IKS]]=1,Tb_Activiteiten[[#Headers],[Arbeidskosten op basis van IKS]],"")))</f>
        <v/>
      </c>
      <c r="AS1705" t="str">
        <f>IF(ISNUMBER(FIND("overige",Methode_Keuze)),"",IF(Tb_Activiteiten[[#This Row],[Kosten derden exclusief btw]]=1,Tb_Activiteiten[[#Headers],[Kosten derden exclusief btw]],""))</f>
        <v/>
      </c>
      <c r="AT1705" t="str">
        <f>IF(ISNUMBER(FIND("overige",Methode_Keuze)),"",IF(Tb_Activiteiten[[#This Row],[Niet verrekenbare btw]]=1,Tb_Activiteiten[[#Headers],[Niet verrekenbare btw]],""))</f>
        <v/>
      </c>
      <c r="AU1705" t="str">
        <f>IF(ISNUMBER(FIND("overige",Methode_Keuze)),"",IF(Tb_Activiteiten[[#This Row],[Grondkosten]]=1,Tb_Activiteiten[[#Headers],[Grondkosten]],""))</f>
        <v/>
      </c>
      <c r="AV1705" t="str">
        <f>IF(ISNUMBER(FIND("overige",Methode_Keuze)),"",IF(Tb_Activiteiten[[#This Row],[Bijdrage in natura (overige)]]=1,Tb_Activiteiten[[#Headers],[Bijdrage in natura (overige)]],""))</f>
        <v/>
      </c>
      <c r="AW1705" t="str">
        <f>IF(ISNUMBER(FIND("overige",Methode_Keuze)),"",IF(Tb_Activiteiten[[#This Row],[Bijdrage in natura (vrijwilligers)]]=1,Tb_Activiteiten[[#Headers],[Bijdrage in natura (vrijwilligers)]],""))</f>
        <v/>
      </c>
      <c r="AX1705" t="str">
        <f>IF(ISNUMBER(FIND("overige",Methode_Keuze)),"",IF(Tb_Activiteiten[[#This Row],[Afschrijvingskosten]]=1,Tb_Activiteiten[[#Headers],[Afschrijvingskosten]],""))</f>
        <v/>
      </c>
      <c r="AY1705" t="str">
        <f>IF(ISNUMBER(FIND("overige",Methode_Keuze)),"",IF(Tb_Activiteiten[[#This Row],[Vergoeding]]=1,Tb_Activiteiten[[#Headers],[Vergoeding]],""))</f>
        <v/>
      </c>
      <c r="AZ1705" t="str">
        <f>IF(ISNUMBER(FIND("arbeid",Methode_Keuze)),"",IF(Tb_Activiteiten[[#This Row],[Arbeidskosten - vast tarief (excl eigen arbeid)]]=1,Tb_Activiteiten[[#Headers],[Arbeidskosten - vast tarief (excl eigen arbeid)]],""))</f>
        <v/>
      </c>
      <c r="BA1705" t="str">
        <f>IF(ISNUMBER(FIND("overige",Methode_Keuze)),"",IF(Tb_Activiteiten[[#This Row],[Overige kosten]]=1,Tb_Activiteiten[[#Headers],[Overige kosten]],""))</f>
        <v/>
      </c>
    </row>
    <row r="1706" spans="15:53" x14ac:dyDescent="0.25">
      <c r="O1706" s="56"/>
      <c r="Q1706" t="str">
        <f>IFERROR(IF(VLOOKUP(Tb_Activiteiten[[#This Row],[Openstelling]],Tb_Openstelling[],2,0)=1,1,""),"")</f>
        <v/>
      </c>
      <c r="AJ1706" s="56"/>
      <c r="AK1706" t="str">
        <f>IF(ISNUMBER(FIND("arbeid",Methode_Keuze)),"",IF(ISNUMBER(FIND("arbeid",Methode_Keuze)),"",IF(Tb_Activiteiten[[#This Row],[Loonkosten]]=1,Tb_Activiteiten[[#Headers],[Loonkosten]],"")))</f>
        <v/>
      </c>
      <c r="AL1706" t="str">
        <f>IF(ISNUMBER(FIND("arbeid",Methode_Keuze)),"",IF(ISNUMBER(FIND("arbeid",Methode_Keuze)),"",IF(Tb_Activiteiten[[#This Row],[Eigen arbeid]]=1,Tb_Activiteiten[[#Headers],[Eigen arbeid]],"")))</f>
        <v/>
      </c>
      <c r="AM1706" t="str">
        <f>IF(ISNUMBER(FIND("arbeid",Methode_Keuze)),"",IF(ISNUMBER(FIND("arbeid",Methode_Keuze)),"",IF(Tb_Activiteiten[[#This Row],[Projectmedewerker]]=1,Tb_Activiteiten[[#Headers],[Projectmedewerker]],"")))</f>
        <v/>
      </c>
      <c r="AN1706" t="str">
        <f>IF(ISNUMBER(FIND("arbeid",Methode_Keuze)),"",IF(ISNUMBER(FIND("arbeid",Methode_Keuze)),"",IF(Tb_Activiteiten[[#This Row],[Landbouwer]]=1,Tb_Activiteiten[[#Headers],[Landbouwer]],"")))</f>
        <v/>
      </c>
      <c r="AO1706" t="str">
        <f>IF(ISNUMBER(FIND("arbeid",Methode_Keuze)),"",IF(ISNUMBER(FIND("arbeid",Methode_Keuze)),"",IF(Tb_Activiteiten[[#This Row],[Adviseur]]=1,Tb_Activiteiten[[#Headers],[Adviseur]],"")))</f>
        <v/>
      </c>
      <c r="AP1706" t="str">
        <f>IF(ISNUMBER(FIND("arbeid",Methode_Keuze)),"",IF(ISNUMBER(FIND("arbeid",Methode_Keuze)),"",IF(Tb_Activiteiten[[#This Row],[Projectleider/Expert]]=1,Tb_Activiteiten[[#Headers],[Projectleider/Expert]],"")))</f>
        <v/>
      </c>
      <c r="AQ1706" t="str">
        <f>IF(ISNUMBER(FIND("arbeid",Methode_Keuze)),"",IF(ISNUMBER(FIND("arbeid",Methode_Keuze)),"",IF(Tb_Activiteiten[[#This Row],[Arbeidskosten]]=1,Tb_Activiteiten[[#Headers],[Arbeidskosten]],"")))</f>
        <v/>
      </c>
      <c r="AR1706" t="str">
        <f>IF(ISNUMBER(FIND("arbeid",Methode_Keuze)),"",IF(ISNUMBER(FIND("arbeid",Methode_Keuze)),"",IF(Tb_Activiteiten[[#This Row],[Arbeidskosten op basis van IKS]]=1,Tb_Activiteiten[[#Headers],[Arbeidskosten op basis van IKS]],"")))</f>
        <v/>
      </c>
      <c r="AS1706" t="str">
        <f>IF(ISNUMBER(FIND("overige",Methode_Keuze)),"",IF(Tb_Activiteiten[[#This Row],[Kosten derden exclusief btw]]=1,Tb_Activiteiten[[#Headers],[Kosten derden exclusief btw]],""))</f>
        <v/>
      </c>
      <c r="AT1706" t="str">
        <f>IF(ISNUMBER(FIND("overige",Methode_Keuze)),"",IF(Tb_Activiteiten[[#This Row],[Niet verrekenbare btw]]=1,Tb_Activiteiten[[#Headers],[Niet verrekenbare btw]],""))</f>
        <v/>
      </c>
      <c r="AU1706" t="str">
        <f>IF(ISNUMBER(FIND("overige",Methode_Keuze)),"",IF(Tb_Activiteiten[[#This Row],[Grondkosten]]=1,Tb_Activiteiten[[#Headers],[Grondkosten]],""))</f>
        <v/>
      </c>
      <c r="AV1706" t="str">
        <f>IF(ISNUMBER(FIND("overige",Methode_Keuze)),"",IF(Tb_Activiteiten[[#This Row],[Bijdrage in natura (overige)]]=1,Tb_Activiteiten[[#Headers],[Bijdrage in natura (overige)]],""))</f>
        <v/>
      </c>
      <c r="AW1706" t="str">
        <f>IF(ISNUMBER(FIND("overige",Methode_Keuze)),"",IF(Tb_Activiteiten[[#This Row],[Bijdrage in natura (vrijwilligers)]]=1,Tb_Activiteiten[[#Headers],[Bijdrage in natura (vrijwilligers)]],""))</f>
        <v/>
      </c>
      <c r="AX1706" t="str">
        <f>IF(ISNUMBER(FIND("overige",Methode_Keuze)),"",IF(Tb_Activiteiten[[#This Row],[Afschrijvingskosten]]=1,Tb_Activiteiten[[#Headers],[Afschrijvingskosten]],""))</f>
        <v/>
      </c>
      <c r="AY1706" t="str">
        <f>IF(ISNUMBER(FIND("overige",Methode_Keuze)),"",IF(Tb_Activiteiten[[#This Row],[Vergoeding]]=1,Tb_Activiteiten[[#Headers],[Vergoeding]],""))</f>
        <v/>
      </c>
      <c r="AZ1706" t="str">
        <f>IF(ISNUMBER(FIND("arbeid",Methode_Keuze)),"",IF(Tb_Activiteiten[[#This Row],[Arbeidskosten - vast tarief (excl eigen arbeid)]]=1,Tb_Activiteiten[[#Headers],[Arbeidskosten - vast tarief (excl eigen arbeid)]],""))</f>
        <v/>
      </c>
      <c r="BA1706" t="str">
        <f>IF(ISNUMBER(FIND("overige",Methode_Keuze)),"",IF(Tb_Activiteiten[[#This Row],[Overige kosten]]=1,Tb_Activiteiten[[#Headers],[Overige kosten]],""))</f>
        <v/>
      </c>
    </row>
    <row r="1707" spans="15:53" x14ac:dyDescent="0.25">
      <c r="O1707" s="56"/>
      <c r="Q1707" t="str">
        <f>IFERROR(IF(VLOOKUP(Tb_Activiteiten[[#This Row],[Openstelling]],Tb_Openstelling[],2,0)=1,1,""),"")</f>
        <v/>
      </c>
      <c r="AJ1707" s="56"/>
      <c r="AK1707" t="str">
        <f>IF(ISNUMBER(FIND("arbeid",Methode_Keuze)),"",IF(ISNUMBER(FIND("arbeid",Methode_Keuze)),"",IF(Tb_Activiteiten[[#This Row],[Loonkosten]]=1,Tb_Activiteiten[[#Headers],[Loonkosten]],"")))</f>
        <v/>
      </c>
      <c r="AL1707" t="str">
        <f>IF(ISNUMBER(FIND("arbeid",Methode_Keuze)),"",IF(ISNUMBER(FIND("arbeid",Methode_Keuze)),"",IF(Tb_Activiteiten[[#This Row],[Eigen arbeid]]=1,Tb_Activiteiten[[#Headers],[Eigen arbeid]],"")))</f>
        <v/>
      </c>
      <c r="AM1707" t="str">
        <f>IF(ISNUMBER(FIND("arbeid",Methode_Keuze)),"",IF(ISNUMBER(FIND("arbeid",Methode_Keuze)),"",IF(Tb_Activiteiten[[#This Row],[Projectmedewerker]]=1,Tb_Activiteiten[[#Headers],[Projectmedewerker]],"")))</f>
        <v/>
      </c>
      <c r="AN1707" t="str">
        <f>IF(ISNUMBER(FIND("arbeid",Methode_Keuze)),"",IF(ISNUMBER(FIND("arbeid",Methode_Keuze)),"",IF(Tb_Activiteiten[[#This Row],[Landbouwer]]=1,Tb_Activiteiten[[#Headers],[Landbouwer]],"")))</f>
        <v/>
      </c>
      <c r="AO1707" t="str">
        <f>IF(ISNUMBER(FIND("arbeid",Methode_Keuze)),"",IF(ISNUMBER(FIND("arbeid",Methode_Keuze)),"",IF(Tb_Activiteiten[[#This Row],[Adviseur]]=1,Tb_Activiteiten[[#Headers],[Adviseur]],"")))</f>
        <v/>
      </c>
      <c r="AP1707" t="str">
        <f>IF(ISNUMBER(FIND("arbeid",Methode_Keuze)),"",IF(ISNUMBER(FIND("arbeid",Methode_Keuze)),"",IF(Tb_Activiteiten[[#This Row],[Projectleider/Expert]]=1,Tb_Activiteiten[[#Headers],[Projectleider/Expert]],"")))</f>
        <v/>
      </c>
      <c r="AQ1707" t="str">
        <f>IF(ISNUMBER(FIND("arbeid",Methode_Keuze)),"",IF(ISNUMBER(FIND("arbeid",Methode_Keuze)),"",IF(Tb_Activiteiten[[#This Row],[Arbeidskosten]]=1,Tb_Activiteiten[[#Headers],[Arbeidskosten]],"")))</f>
        <v/>
      </c>
      <c r="AR1707" t="str">
        <f>IF(ISNUMBER(FIND("arbeid",Methode_Keuze)),"",IF(ISNUMBER(FIND("arbeid",Methode_Keuze)),"",IF(Tb_Activiteiten[[#This Row],[Arbeidskosten op basis van IKS]]=1,Tb_Activiteiten[[#Headers],[Arbeidskosten op basis van IKS]],"")))</f>
        <v/>
      </c>
      <c r="AS1707" t="str">
        <f>IF(ISNUMBER(FIND("overige",Methode_Keuze)),"",IF(Tb_Activiteiten[[#This Row],[Kosten derden exclusief btw]]=1,Tb_Activiteiten[[#Headers],[Kosten derden exclusief btw]],""))</f>
        <v/>
      </c>
      <c r="AT1707" t="str">
        <f>IF(ISNUMBER(FIND("overige",Methode_Keuze)),"",IF(Tb_Activiteiten[[#This Row],[Niet verrekenbare btw]]=1,Tb_Activiteiten[[#Headers],[Niet verrekenbare btw]],""))</f>
        <v/>
      </c>
      <c r="AU1707" t="str">
        <f>IF(ISNUMBER(FIND("overige",Methode_Keuze)),"",IF(Tb_Activiteiten[[#This Row],[Grondkosten]]=1,Tb_Activiteiten[[#Headers],[Grondkosten]],""))</f>
        <v/>
      </c>
      <c r="AV1707" t="str">
        <f>IF(ISNUMBER(FIND("overige",Methode_Keuze)),"",IF(Tb_Activiteiten[[#This Row],[Bijdrage in natura (overige)]]=1,Tb_Activiteiten[[#Headers],[Bijdrage in natura (overige)]],""))</f>
        <v/>
      </c>
      <c r="AW1707" t="str">
        <f>IF(ISNUMBER(FIND("overige",Methode_Keuze)),"",IF(Tb_Activiteiten[[#This Row],[Bijdrage in natura (vrijwilligers)]]=1,Tb_Activiteiten[[#Headers],[Bijdrage in natura (vrijwilligers)]],""))</f>
        <v/>
      </c>
      <c r="AX1707" t="str">
        <f>IF(ISNUMBER(FIND("overige",Methode_Keuze)),"",IF(Tb_Activiteiten[[#This Row],[Afschrijvingskosten]]=1,Tb_Activiteiten[[#Headers],[Afschrijvingskosten]],""))</f>
        <v/>
      </c>
      <c r="AY1707" t="str">
        <f>IF(ISNUMBER(FIND("overige",Methode_Keuze)),"",IF(Tb_Activiteiten[[#This Row],[Vergoeding]]=1,Tb_Activiteiten[[#Headers],[Vergoeding]],""))</f>
        <v/>
      </c>
      <c r="AZ1707" t="str">
        <f>IF(ISNUMBER(FIND("arbeid",Methode_Keuze)),"",IF(Tb_Activiteiten[[#This Row],[Arbeidskosten - vast tarief (excl eigen arbeid)]]=1,Tb_Activiteiten[[#Headers],[Arbeidskosten - vast tarief (excl eigen arbeid)]],""))</f>
        <v/>
      </c>
      <c r="BA1707" t="str">
        <f>IF(ISNUMBER(FIND("overige",Methode_Keuze)),"",IF(Tb_Activiteiten[[#This Row],[Overige kosten]]=1,Tb_Activiteiten[[#Headers],[Overige kosten]],""))</f>
        <v/>
      </c>
    </row>
    <row r="1708" spans="15:53" x14ac:dyDescent="0.25">
      <c r="O1708" s="56"/>
      <c r="Q1708" t="str">
        <f>IFERROR(IF(VLOOKUP(Tb_Activiteiten[[#This Row],[Openstelling]],Tb_Openstelling[],2,0)=1,1,""),"")</f>
        <v/>
      </c>
      <c r="AJ1708" s="56"/>
      <c r="AK1708" t="str">
        <f>IF(ISNUMBER(FIND("arbeid",Methode_Keuze)),"",IF(ISNUMBER(FIND("arbeid",Methode_Keuze)),"",IF(Tb_Activiteiten[[#This Row],[Loonkosten]]=1,Tb_Activiteiten[[#Headers],[Loonkosten]],"")))</f>
        <v/>
      </c>
      <c r="AL1708" t="str">
        <f>IF(ISNUMBER(FIND("arbeid",Methode_Keuze)),"",IF(ISNUMBER(FIND("arbeid",Methode_Keuze)),"",IF(Tb_Activiteiten[[#This Row],[Eigen arbeid]]=1,Tb_Activiteiten[[#Headers],[Eigen arbeid]],"")))</f>
        <v/>
      </c>
      <c r="AM1708" t="str">
        <f>IF(ISNUMBER(FIND("arbeid",Methode_Keuze)),"",IF(ISNUMBER(FIND("arbeid",Methode_Keuze)),"",IF(Tb_Activiteiten[[#This Row],[Projectmedewerker]]=1,Tb_Activiteiten[[#Headers],[Projectmedewerker]],"")))</f>
        <v/>
      </c>
      <c r="AN1708" t="str">
        <f>IF(ISNUMBER(FIND("arbeid",Methode_Keuze)),"",IF(ISNUMBER(FIND("arbeid",Methode_Keuze)),"",IF(Tb_Activiteiten[[#This Row],[Landbouwer]]=1,Tb_Activiteiten[[#Headers],[Landbouwer]],"")))</f>
        <v/>
      </c>
      <c r="AO1708" t="str">
        <f>IF(ISNUMBER(FIND("arbeid",Methode_Keuze)),"",IF(ISNUMBER(FIND("arbeid",Methode_Keuze)),"",IF(Tb_Activiteiten[[#This Row],[Adviseur]]=1,Tb_Activiteiten[[#Headers],[Adviseur]],"")))</f>
        <v/>
      </c>
      <c r="AP1708" t="str">
        <f>IF(ISNUMBER(FIND("arbeid",Methode_Keuze)),"",IF(ISNUMBER(FIND("arbeid",Methode_Keuze)),"",IF(Tb_Activiteiten[[#This Row],[Projectleider/Expert]]=1,Tb_Activiteiten[[#Headers],[Projectleider/Expert]],"")))</f>
        <v/>
      </c>
      <c r="AQ1708" t="str">
        <f>IF(ISNUMBER(FIND("arbeid",Methode_Keuze)),"",IF(ISNUMBER(FIND("arbeid",Methode_Keuze)),"",IF(Tb_Activiteiten[[#This Row],[Arbeidskosten]]=1,Tb_Activiteiten[[#Headers],[Arbeidskosten]],"")))</f>
        <v/>
      </c>
      <c r="AR1708" t="str">
        <f>IF(ISNUMBER(FIND("arbeid",Methode_Keuze)),"",IF(ISNUMBER(FIND("arbeid",Methode_Keuze)),"",IF(Tb_Activiteiten[[#This Row],[Arbeidskosten op basis van IKS]]=1,Tb_Activiteiten[[#Headers],[Arbeidskosten op basis van IKS]],"")))</f>
        <v/>
      </c>
      <c r="AS1708" t="str">
        <f>IF(ISNUMBER(FIND("overige",Methode_Keuze)),"",IF(Tb_Activiteiten[[#This Row],[Kosten derden exclusief btw]]=1,Tb_Activiteiten[[#Headers],[Kosten derden exclusief btw]],""))</f>
        <v/>
      </c>
      <c r="AT1708" t="str">
        <f>IF(ISNUMBER(FIND("overige",Methode_Keuze)),"",IF(Tb_Activiteiten[[#This Row],[Niet verrekenbare btw]]=1,Tb_Activiteiten[[#Headers],[Niet verrekenbare btw]],""))</f>
        <v/>
      </c>
      <c r="AU1708" t="str">
        <f>IF(ISNUMBER(FIND("overige",Methode_Keuze)),"",IF(Tb_Activiteiten[[#This Row],[Grondkosten]]=1,Tb_Activiteiten[[#Headers],[Grondkosten]],""))</f>
        <v/>
      </c>
      <c r="AV1708" t="str">
        <f>IF(ISNUMBER(FIND("overige",Methode_Keuze)),"",IF(Tb_Activiteiten[[#This Row],[Bijdrage in natura (overige)]]=1,Tb_Activiteiten[[#Headers],[Bijdrage in natura (overige)]],""))</f>
        <v/>
      </c>
      <c r="AW1708" t="str">
        <f>IF(ISNUMBER(FIND("overige",Methode_Keuze)),"",IF(Tb_Activiteiten[[#This Row],[Bijdrage in natura (vrijwilligers)]]=1,Tb_Activiteiten[[#Headers],[Bijdrage in natura (vrijwilligers)]],""))</f>
        <v/>
      </c>
      <c r="AX1708" t="str">
        <f>IF(ISNUMBER(FIND("overige",Methode_Keuze)),"",IF(Tb_Activiteiten[[#This Row],[Afschrijvingskosten]]=1,Tb_Activiteiten[[#Headers],[Afschrijvingskosten]],""))</f>
        <v/>
      </c>
      <c r="AY1708" t="str">
        <f>IF(ISNUMBER(FIND("overige",Methode_Keuze)),"",IF(Tb_Activiteiten[[#This Row],[Vergoeding]]=1,Tb_Activiteiten[[#Headers],[Vergoeding]],""))</f>
        <v/>
      </c>
      <c r="AZ1708" t="str">
        <f>IF(ISNUMBER(FIND("arbeid",Methode_Keuze)),"",IF(Tb_Activiteiten[[#This Row],[Arbeidskosten - vast tarief (excl eigen arbeid)]]=1,Tb_Activiteiten[[#Headers],[Arbeidskosten - vast tarief (excl eigen arbeid)]],""))</f>
        <v/>
      </c>
      <c r="BA1708" t="str">
        <f>IF(ISNUMBER(FIND("overige",Methode_Keuze)),"",IF(Tb_Activiteiten[[#This Row],[Overige kosten]]=1,Tb_Activiteiten[[#Headers],[Overige kosten]],""))</f>
        <v/>
      </c>
    </row>
    <row r="1709" spans="15:53" x14ac:dyDescent="0.25">
      <c r="O1709" s="56"/>
      <c r="Q1709" t="str">
        <f>IFERROR(IF(VLOOKUP(Tb_Activiteiten[[#This Row],[Openstelling]],Tb_Openstelling[],2,0)=1,1,""),"")</f>
        <v/>
      </c>
      <c r="AJ1709" s="56"/>
      <c r="AK1709" t="str">
        <f>IF(ISNUMBER(FIND("arbeid",Methode_Keuze)),"",IF(ISNUMBER(FIND("arbeid",Methode_Keuze)),"",IF(Tb_Activiteiten[[#This Row],[Loonkosten]]=1,Tb_Activiteiten[[#Headers],[Loonkosten]],"")))</f>
        <v/>
      </c>
      <c r="AL1709" t="str">
        <f>IF(ISNUMBER(FIND("arbeid",Methode_Keuze)),"",IF(ISNUMBER(FIND("arbeid",Methode_Keuze)),"",IF(Tb_Activiteiten[[#This Row],[Eigen arbeid]]=1,Tb_Activiteiten[[#Headers],[Eigen arbeid]],"")))</f>
        <v/>
      </c>
      <c r="AM1709" t="str">
        <f>IF(ISNUMBER(FIND("arbeid",Methode_Keuze)),"",IF(ISNUMBER(FIND("arbeid",Methode_Keuze)),"",IF(Tb_Activiteiten[[#This Row],[Projectmedewerker]]=1,Tb_Activiteiten[[#Headers],[Projectmedewerker]],"")))</f>
        <v/>
      </c>
      <c r="AN1709" t="str">
        <f>IF(ISNUMBER(FIND("arbeid",Methode_Keuze)),"",IF(ISNUMBER(FIND("arbeid",Methode_Keuze)),"",IF(Tb_Activiteiten[[#This Row],[Landbouwer]]=1,Tb_Activiteiten[[#Headers],[Landbouwer]],"")))</f>
        <v/>
      </c>
      <c r="AO1709" t="str">
        <f>IF(ISNUMBER(FIND("arbeid",Methode_Keuze)),"",IF(ISNUMBER(FIND("arbeid",Methode_Keuze)),"",IF(Tb_Activiteiten[[#This Row],[Adviseur]]=1,Tb_Activiteiten[[#Headers],[Adviseur]],"")))</f>
        <v/>
      </c>
      <c r="AP1709" t="str">
        <f>IF(ISNUMBER(FIND("arbeid",Methode_Keuze)),"",IF(ISNUMBER(FIND("arbeid",Methode_Keuze)),"",IF(Tb_Activiteiten[[#This Row],[Projectleider/Expert]]=1,Tb_Activiteiten[[#Headers],[Projectleider/Expert]],"")))</f>
        <v/>
      </c>
      <c r="AQ1709" t="str">
        <f>IF(ISNUMBER(FIND("arbeid",Methode_Keuze)),"",IF(ISNUMBER(FIND("arbeid",Methode_Keuze)),"",IF(Tb_Activiteiten[[#This Row],[Arbeidskosten]]=1,Tb_Activiteiten[[#Headers],[Arbeidskosten]],"")))</f>
        <v/>
      </c>
      <c r="AR1709" t="str">
        <f>IF(ISNUMBER(FIND("arbeid",Methode_Keuze)),"",IF(ISNUMBER(FIND("arbeid",Methode_Keuze)),"",IF(Tb_Activiteiten[[#This Row],[Arbeidskosten op basis van IKS]]=1,Tb_Activiteiten[[#Headers],[Arbeidskosten op basis van IKS]],"")))</f>
        <v/>
      </c>
      <c r="AS1709" t="str">
        <f>IF(ISNUMBER(FIND("overige",Methode_Keuze)),"",IF(Tb_Activiteiten[[#This Row],[Kosten derden exclusief btw]]=1,Tb_Activiteiten[[#Headers],[Kosten derden exclusief btw]],""))</f>
        <v/>
      </c>
      <c r="AT1709" t="str">
        <f>IF(ISNUMBER(FIND("overige",Methode_Keuze)),"",IF(Tb_Activiteiten[[#This Row],[Niet verrekenbare btw]]=1,Tb_Activiteiten[[#Headers],[Niet verrekenbare btw]],""))</f>
        <v/>
      </c>
      <c r="AU1709" t="str">
        <f>IF(ISNUMBER(FIND("overige",Methode_Keuze)),"",IF(Tb_Activiteiten[[#This Row],[Grondkosten]]=1,Tb_Activiteiten[[#Headers],[Grondkosten]],""))</f>
        <v/>
      </c>
      <c r="AV1709" t="str">
        <f>IF(ISNUMBER(FIND("overige",Methode_Keuze)),"",IF(Tb_Activiteiten[[#This Row],[Bijdrage in natura (overige)]]=1,Tb_Activiteiten[[#Headers],[Bijdrage in natura (overige)]],""))</f>
        <v/>
      </c>
      <c r="AW1709" t="str">
        <f>IF(ISNUMBER(FIND("overige",Methode_Keuze)),"",IF(Tb_Activiteiten[[#This Row],[Bijdrage in natura (vrijwilligers)]]=1,Tb_Activiteiten[[#Headers],[Bijdrage in natura (vrijwilligers)]],""))</f>
        <v/>
      </c>
      <c r="AX1709" t="str">
        <f>IF(ISNUMBER(FIND("overige",Methode_Keuze)),"",IF(Tb_Activiteiten[[#This Row],[Afschrijvingskosten]]=1,Tb_Activiteiten[[#Headers],[Afschrijvingskosten]],""))</f>
        <v/>
      </c>
      <c r="AY1709" t="str">
        <f>IF(ISNUMBER(FIND("overige",Methode_Keuze)),"",IF(Tb_Activiteiten[[#This Row],[Vergoeding]]=1,Tb_Activiteiten[[#Headers],[Vergoeding]],""))</f>
        <v/>
      </c>
      <c r="AZ1709" t="str">
        <f>IF(ISNUMBER(FIND("arbeid",Methode_Keuze)),"",IF(Tb_Activiteiten[[#This Row],[Arbeidskosten - vast tarief (excl eigen arbeid)]]=1,Tb_Activiteiten[[#Headers],[Arbeidskosten - vast tarief (excl eigen arbeid)]],""))</f>
        <v/>
      </c>
      <c r="BA1709" t="str">
        <f>IF(ISNUMBER(FIND("overige",Methode_Keuze)),"",IF(Tb_Activiteiten[[#This Row],[Overige kosten]]=1,Tb_Activiteiten[[#Headers],[Overige kosten]],""))</f>
        <v/>
      </c>
    </row>
    <row r="1710" spans="15:53" x14ac:dyDescent="0.25">
      <c r="O1710" s="56"/>
      <c r="Q1710" t="str">
        <f>IFERROR(IF(VLOOKUP(Tb_Activiteiten[[#This Row],[Openstelling]],Tb_Openstelling[],2,0)=1,1,""),"")</f>
        <v/>
      </c>
      <c r="AJ1710" s="56"/>
      <c r="AK1710" t="str">
        <f>IF(ISNUMBER(FIND("arbeid",Methode_Keuze)),"",IF(ISNUMBER(FIND("arbeid",Methode_Keuze)),"",IF(Tb_Activiteiten[[#This Row],[Loonkosten]]=1,Tb_Activiteiten[[#Headers],[Loonkosten]],"")))</f>
        <v/>
      </c>
      <c r="AL1710" t="str">
        <f>IF(ISNUMBER(FIND("arbeid",Methode_Keuze)),"",IF(ISNUMBER(FIND("arbeid",Methode_Keuze)),"",IF(Tb_Activiteiten[[#This Row],[Eigen arbeid]]=1,Tb_Activiteiten[[#Headers],[Eigen arbeid]],"")))</f>
        <v/>
      </c>
      <c r="AM1710" t="str">
        <f>IF(ISNUMBER(FIND("arbeid",Methode_Keuze)),"",IF(ISNUMBER(FIND("arbeid",Methode_Keuze)),"",IF(Tb_Activiteiten[[#This Row],[Projectmedewerker]]=1,Tb_Activiteiten[[#Headers],[Projectmedewerker]],"")))</f>
        <v/>
      </c>
      <c r="AN1710" t="str">
        <f>IF(ISNUMBER(FIND("arbeid",Methode_Keuze)),"",IF(ISNUMBER(FIND("arbeid",Methode_Keuze)),"",IF(Tb_Activiteiten[[#This Row],[Landbouwer]]=1,Tb_Activiteiten[[#Headers],[Landbouwer]],"")))</f>
        <v/>
      </c>
      <c r="AO1710" t="str">
        <f>IF(ISNUMBER(FIND("arbeid",Methode_Keuze)),"",IF(ISNUMBER(FIND("arbeid",Methode_Keuze)),"",IF(Tb_Activiteiten[[#This Row],[Adviseur]]=1,Tb_Activiteiten[[#Headers],[Adviseur]],"")))</f>
        <v/>
      </c>
      <c r="AP1710" t="str">
        <f>IF(ISNUMBER(FIND("arbeid",Methode_Keuze)),"",IF(ISNUMBER(FIND("arbeid",Methode_Keuze)),"",IF(Tb_Activiteiten[[#This Row],[Projectleider/Expert]]=1,Tb_Activiteiten[[#Headers],[Projectleider/Expert]],"")))</f>
        <v/>
      </c>
      <c r="AQ1710" t="str">
        <f>IF(ISNUMBER(FIND("arbeid",Methode_Keuze)),"",IF(ISNUMBER(FIND("arbeid",Methode_Keuze)),"",IF(Tb_Activiteiten[[#This Row],[Arbeidskosten]]=1,Tb_Activiteiten[[#Headers],[Arbeidskosten]],"")))</f>
        <v/>
      </c>
      <c r="AR1710" t="str">
        <f>IF(ISNUMBER(FIND("arbeid",Methode_Keuze)),"",IF(ISNUMBER(FIND("arbeid",Methode_Keuze)),"",IF(Tb_Activiteiten[[#This Row],[Arbeidskosten op basis van IKS]]=1,Tb_Activiteiten[[#Headers],[Arbeidskosten op basis van IKS]],"")))</f>
        <v/>
      </c>
      <c r="AS1710" t="str">
        <f>IF(ISNUMBER(FIND("overige",Methode_Keuze)),"",IF(Tb_Activiteiten[[#This Row],[Kosten derden exclusief btw]]=1,Tb_Activiteiten[[#Headers],[Kosten derden exclusief btw]],""))</f>
        <v/>
      </c>
      <c r="AT1710" t="str">
        <f>IF(ISNUMBER(FIND("overige",Methode_Keuze)),"",IF(Tb_Activiteiten[[#This Row],[Niet verrekenbare btw]]=1,Tb_Activiteiten[[#Headers],[Niet verrekenbare btw]],""))</f>
        <v/>
      </c>
      <c r="AU1710" t="str">
        <f>IF(ISNUMBER(FIND("overige",Methode_Keuze)),"",IF(Tb_Activiteiten[[#This Row],[Grondkosten]]=1,Tb_Activiteiten[[#Headers],[Grondkosten]],""))</f>
        <v/>
      </c>
      <c r="AV1710" t="str">
        <f>IF(ISNUMBER(FIND("overige",Methode_Keuze)),"",IF(Tb_Activiteiten[[#This Row],[Bijdrage in natura (overige)]]=1,Tb_Activiteiten[[#Headers],[Bijdrage in natura (overige)]],""))</f>
        <v/>
      </c>
      <c r="AW1710" t="str">
        <f>IF(ISNUMBER(FIND("overige",Methode_Keuze)),"",IF(Tb_Activiteiten[[#This Row],[Bijdrage in natura (vrijwilligers)]]=1,Tb_Activiteiten[[#Headers],[Bijdrage in natura (vrijwilligers)]],""))</f>
        <v/>
      </c>
      <c r="AX1710" t="str">
        <f>IF(ISNUMBER(FIND("overige",Methode_Keuze)),"",IF(Tb_Activiteiten[[#This Row],[Afschrijvingskosten]]=1,Tb_Activiteiten[[#Headers],[Afschrijvingskosten]],""))</f>
        <v/>
      </c>
      <c r="AY1710" t="str">
        <f>IF(ISNUMBER(FIND("overige",Methode_Keuze)),"",IF(Tb_Activiteiten[[#This Row],[Vergoeding]]=1,Tb_Activiteiten[[#Headers],[Vergoeding]],""))</f>
        <v/>
      </c>
      <c r="AZ1710" t="str">
        <f>IF(ISNUMBER(FIND("arbeid",Methode_Keuze)),"",IF(Tb_Activiteiten[[#This Row],[Arbeidskosten - vast tarief (excl eigen arbeid)]]=1,Tb_Activiteiten[[#Headers],[Arbeidskosten - vast tarief (excl eigen arbeid)]],""))</f>
        <v/>
      </c>
      <c r="BA1710" t="str">
        <f>IF(ISNUMBER(FIND("overige",Methode_Keuze)),"",IF(Tb_Activiteiten[[#This Row],[Overige kosten]]=1,Tb_Activiteiten[[#Headers],[Overige kosten]],""))</f>
        <v/>
      </c>
    </row>
    <row r="1711" spans="15:53" x14ac:dyDescent="0.25">
      <c r="O1711" s="56"/>
      <c r="Q1711" t="str">
        <f>IFERROR(IF(VLOOKUP(Tb_Activiteiten[[#This Row],[Openstelling]],Tb_Openstelling[],2,0)=1,1,""),"")</f>
        <v/>
      </c>
      <c r="AJ1711" s="56"/>
      <c r="AK1711" t="str">
        <f>IF(ISNUMBER(FIND("arbeid",Methode_Keuze)),"",IF(ISNUMBER(FIND("arbeid",Methode_Keuze)),"",IF(Tb_Activiteiten[[#This Row],[Loonkosten]]=1,Tb_Activiteiten[[#Headers],[Loonkosten]],"")))</f>
        <v/>
      </c>
      <c r="AL1711" t="str">
        <f>IF(ISNUMBER(FIND("arbeid",Methode_Keuze)),"",IF(ISNUMBER(FIND("arbeid",Methode_Keuze)),"",IF(Tb_Activiteiten[[#This Row],[Eigen arbeid]]=1,Tb_Activiteiten[[#Headers],[Eigen arbeid]],"")))</f>
        <v/>
      </c>
      <c r="AM1711" t="str">
        <f>IF(ISNUMBER(FIND("arbeid",Methode_Keuze)),"",IF(ISNUMBER(FIND("arbeid",Methode_Keuze)),"",IF(Tb_Activiteiten[[#This Row],[Projectmedewerker]]=1,Tb_Activiteiten[[#Headers],[Projectmedewerker]],"")))</f>
        <v/>
      </c>
      <c r="AN1711" t="str">
        <f>IF(ISNUMBER(FIND("arbeid",Methode_Keuze)),"",IF(ISNUMBER(FIND("arbeid",Methode_Keuze)),"",IF(Tb_Activiteiten[[#This Row],[Landbouwer]]=1,Tb_Activiteiten[[#Headers],[Landbouwer]],"")))</f>
        <v/>
      </c>
      <c r="AO1711" t="str">
        <f>IF(ISNUMBER(FIND("arbeid",Methode_Keuze)),"",IF(ISNUMBER(FIND("arbeid",Methode_Keuze)),"",IF(Tb_Activiteiten[[#This Row],[Adviseur]]=1,Tb_Activiteiten[[#Headers],[Adviseur]],"")))</f>
        <v/>
      </c>
      <c r="AP1711" t="str">
        <f>IF(ISNUMBER(FIND("arbeid",Methode_Keuze)),"",IF(ISNUMBER(FIND("arbeid",Methode_Keuze)),"",IF(Tb_Activiteiten[[#This Row],[Projectleider/Expert]]=1,Tb_Activiteiten[[#Headers],[Projectleider/Expert]],"")))</f>
        <v/>
      </c>
      <c r="AQ1711" t="str">
        <f>IF(ISNUMBER(FIND("arbeid",Methode_Keuze)),"",IF(ISNUMBER(FIND("arbeid",Methode_Keuze)),"",IF(Tb_Activiteiten[[#This Row],[Arbeidskosten]]=1,Tb_Activiteiten[[#Headers],[Arbeidskosten]],"")))</f>
        <v/>
      </c>
      <c r="AR1711" t="str">
        <f>IF(ISNUMBER(FIND("arbeid",Methode_Keuze)),"",IF(ISNUMBER(FIND("arbeid",Methode_Keuze)),"",IF(Tb_Activiteiten[[#This Row],[Arbeidskosten op basis van IKS]]=1,Tb_Activiteiten[[#Headers],[Arbeidskosten op basis van IKS]],"")))</f>
        <v/>
      </c>
      <c r="AS1711" t="str">
        <f>IF(ISNUMBER(FIND("overige",Methode_Keuze)),"",IF(Tb_Activiteiten[[#This Row],[Kosten derden exclusief btw]]=1,Tb_Activiteiten[[#Headers],[Kosten derden exclusief btw]],""))</f>
        <v/>
      </c>
      <c r="AT1711" t="str">
        <f>IF(ISNUMBER(FIND("overige",Methode_Keuze)),"",IF(Tb_Activiteiten[[#This Row],[Niet verrekenbare btw]]=1,Tb_Activiteiten[[#Headers],[Niet verrekenbare btw]],""))</f>
        <v/>
      </c>
      <c r="AU1711" t="str">
        <f>IF(ISNUMBER(FIND("overige",Methode_Keuze)),"",IF(Tb_Activiteiten[[#This Row],[Grondkosten]]=1,Tb_Activiteiten[[#Headers],[Grondkosten]],""))</f>
        <v/>
      </c>
      <c r="AV1711" t="str">
        <f>IF(ISNUMBER(FIND("overige",Methode_Keuze)),"",IF(Tb_Activiteiten[[#This Row],[Bijdrage in natura (overige)]]=1,Tb_Activiteiten[[#Headers],[Bijdrage in natura (overige)]],""))</f>
        <v/>
      </c>
      <c r="AW1711" t="str">
        <f>IF(ISNUMBER(FIND("overige",Methode_Keuze)),"",IF(Tb_Activiteiten[[#This Row],[Bijdrage in natura (vrijwilligers)]]=1,Tb_Activiteiten[[#Headers],[Bijdrage in natura (vrijwilligers)]],""))</f>
        <v/>
      </c>
      <c r="AX1711" t="str">
        <f>IF(ISNUMBER(FIND("overige",Methode_Keuze)),"",IF(Tb_Activiteiten[[#This Row],[Afschrijvingskosten]]=1,Tb_Activiteiten[[#Headers],[Afschrijvingskosten]],""))</f>
        <v/>
      </c>
      <c r="AY1711" t="str">
        <f>IF(ISNUMBER(FIND("overige",Methode_Keuze)),"",IF(Tb_Activiteiten[[#This Row],[Vergoeding]]=1,Tb_Activiteiten[[#Headers],[Vergoeding]],""))</f>
        <v/>
      </c>
      <c r="AZ1711" t="str">
        <f>IF(ISNUMBER(FIND("arbeid",Methode_Keuze)),"",IF(Tb_Activiteiten[[#This Row],[Arbeidskosten - vast tarief (excl eigen arbeid)]]=1,Tb_Activiteiten[[#Headers],[Arbeidskosten - vast tarief (excl eigen arbeid)]],""))</f>
        <v/>
      </c>
      <c r="BA1711" t="str">
        <f>IF(ISNUMBER(FIND("overige",Methode_Keuze)),"",IF(Tb_Activiteiten[[#This Row],[Overige kosten]]=1,Tb_Activiteiten[[#Headers],[Overige kosten]],""))</f>
        <v/>
      </c>
    </row>
    <row r="1712" spans="15:53" x14ac:dyDescent="0.25">
      <c r="O1712" s="56"/>
      <c r="Q1712" t="str">
        <f>IFERROR(IF(VLOOKUP(Tb_Activiteiten[[#This Row],[Openstelling]],Tb_Openstelling[],2,0)=1,1,""),"")</f>
        <v/>
      </c>
      <c r="AJ1712" s="56"/>
      <c r="AK1712" t="str">
        <f>IF(ISNUMBER(FIND("arbeid",Methode_Keuze)),"",IF(ISNUMBER(FIND("arbeid",Methode_Keuze)),"",IF(Tb_Activiteiten[[#This Row],[Loonkosten]]=1,Tb_Activiteiten[[#Headers],[Loonkosten]],"")))</f>
        <v/>
      </c>
      <c r="AL1712" t="str">
        <f>IF(ISNUMBER(FIND("arbeid",Methode_Keuze)),"",IF(ISNUMBER(FIND("arbeid",Methode_Keuze)),"",IF(Tb_Activiteiten[[#This Row],[Eigen arbeid]]=1,Tb_Activiteiten[[#Headers],[Eigen arbeid]],"")))</f>
        <v/>
      </c>
      <c r="AM1712" t="str">
        <f>IF(ISNUMBER(FIND("arbeid",Methode_Keuze)),"",IF(ISNUMBER(FIND("arbeid",Methode_Keuze)),"",IF(Tb_Activiteiten[[#This Row],[Projectmedewerker]]=1,Tb_Activiteiten[[#Headers],[Projectmedewerker]],"")))</f>
        <v/>
      </c>
      <c r="AN1712" t="str">
        <f>IF(ISNUMBER(FIND("arbeid",Methode_Keuze)),"",IF(ISNUMBER(FIND("arbeid",Methode_Keuze)),"",IF(Tb_Activiteiten[[#This Row],[Landbouwer]]=1,Tb_Activiteiten[[#Headers],[Landbouwer]],"")))</f>
        <v/>
      </c>
      <c r="AO1712" t="str">
        <f>IF(ISNUMBER(FIND("arbeid",Methode_Keuze)),"",IF(ISNUMBER(FIND("arbeid",Methode_Keuze)),"",IF(Tb_Activiteiten[[#This Row],[Adviseur]]=1,Tb_Activiteiten[[#Headers],[Adviseur]],"")))</f>
        <v/>
      </c>
      <c r="AP1712" t="str">
        <f>IF(ISNUMBER(FIND("arbeid",Methode_Keuze)),"",IF(ISNUMBER(FIND("arbeid",Methode_Keuze)),"",IF(Tb_Activiteiten[[#This Row],[Projectleider/Expert]]=1,Tb_Activiteiten[[#Headers],[Projectleider/Expert]],"")))</f>
        <v/>
      </c>
      <c r="AQ1712" t="str">
        <f>IF(ISNUMBER(FIND("arbeid",Methode_Keuze)),"",IF(ISNUMBER(FIND("arbeid",Methode_Keuze)),"",IF(Tb_Activiteiten[[#This Row],[Arbeidskosten]]=1,Tb_Activiteiten[[#Headers],[Arbeidskosten]],"")))</f>
        <v/>
      </c>
      <c r="AR1712" t="str">
        <f>IF(ISNUMBER(FIND("arbeid",Methode_Keuze)),"",IF(ISNUMBER(FIND("arbeid",Methode_Keuze)),"",IF(Tb_Activiteiten[[#This Row],[Arbeidskosten op basis van IKS]]=1,Tb_Activiteiten[[#Headers],[Arbeidskosten op basis van IKS]],"")))</f>
        <v/>
      </c>
      <c r="AS1712" t="str">
        <f>IF(ISNUMBER(FIND("overige",Methode_Keuze)),"",IF(Tb_Activiteiten[[#This Row],[Kosten derden exclusief btw]]=1,Tb_Activiteiten[[#Headers],[Kosten derden exclusief btw]],""))</f>
        <v/>
      </c>
      <c r="AT1712" t="str">
        <f>IF(ISNUMBER(FIND("overige",Methode_Keuze)),"",IF(Tb_Activiteiten[[#This Row],[Niet verrekenbare btw]]=1,Tb_Activiteiten[[#Headers],[Niet verrekenbare btw]],""))</f>
        <v/>
      </c>
      <c r="AU1712" t="str">
        <f>IF(ISNUMBER(FIND("overige",Methode_Keuze)),"",IF(Tb_Activiteiten[[#This Row],[Grondkosten]]=1,Tb_Activiteiten[[#Headers],[Grondkosten]],""))</f>
        <v/>
      </c>
      <c r="AV1712" t="str">
        <f>IF(ISNUMBER(FIND("overige",Methode_Keuze)),"",IF(Tb_Activiteiten[[#This Row],[Bijdrage in natura (overige)]]=1,Tb_Activiteiten[[#Headers],[Bijdrage in natura (overige)]],""))</f>
        <v/>
      </c>
      <c r="AW1712" t="str">
        <f>IF(ISNUMBER(FIND("overige",Methode_Keuze)),"",IF(Tb_Activiteiten[[#This Row],[Bijdrage in natura (vrijwilligers)]]=1,Tb_Activiteiten[[#Headers],[Bijdrage in natura (vrijwilligers)]],""))</f>
        <v/>
      </c>
      <c r="AX1712" t="str">
        <f>IF(ISNUMBER(FIND("overige",Methode_Keuze)),"",IF(Tb_Activiteiten[[#This Row],[Afschrijvingskosten]]=1,Tb_Activiteiten[[#Headers],[Afschrijvingskosten]],""))</f>
        <v/>
      </c>
      <c r="AY1712" t="str">
        <f>IF(ISNUMBER(FIND("overige",Methode_Keuze)),"",IF(Tb_Activiteiten[[#This Row],[Vergoeding]]=1,Tb_Activiteiten[[#Headers],[Vergoeding]],""))</f>
        <v/>
      </c>
      <c r="AZ1712" t="str">
        <f>IF(ISNUMBER(FIND("arbeid",Methode_Keuze)),"",IF(Tb_Activiteiten[[#This Row],[Arbeidskosten - vast tarief (excl eigen arbeid)]]=1,Tb_Activiteiten[[#Headers],[Arbeidskosten - vast tarief (excl eigen arbeid)]],""))</f>
        <v/>
      </c>
      <c r="BA1712" t="str">
        <f>IF(ISNUMBER(FIND("overige",Methode_Keuze)),"",IF(Tb_Activiteiten[[#This Row],[Overige kosten]]=1,Tb_Activiteiten[[#Headers],[Overige kosten]],""))</f>
        <v/>
      </c>
    </row>
    <row r="1713" spans="15:53" x14ac:dyDescent="0.25">
      <c r="O1713" s="56"/>
      <c r="Q1713" t="str">
        <f>IFERROR(IF(VLOOKUP(Tb_Activiteiten[[#This Row],[Openstelling]],Tb_Openstelling[],2,0)=1,1,""),"")</f>
        <v/>
      </c>
      <c r="AJ1713" s="56"/>
      <c r="AK1713" t="str">
        <f>IF(ISNUMBER(FIND("arbeid",Methode_Keuze)),"",IF(ISNUMBER(FIND("arbeid",Methode_Keuze)),"",IF(Tb_Activiteiten[[#This Row],[Loonkosten]]=1,Tb_Activiteiten[[#Headers],[Loonkosten]],"")))</f>
        <v/>
      </c>
      <c r="AL1713" t="str">
        <f>IF(ISNUMBER(FIND("arbeid",Methode_Keuze)),"",IF(ISNUMBER(FIND("arbeid",Methode_Keuze)),"",IF(Tb_Activiteiten[[#This Row],[Eigen arbeid]]=1,Tb_Activiteiten[[#Headers],[Eigen arbeid]],"")))</f>
        <v/>
      </c>
      <c r="AM1713" t="str">
        <f>IF(ISNUMBER(FIND("arbeid",Methode_Keuze)),"",IF(ISNUMBER(FIND("arbeid",Methode_Keuze)),"",IF(Tb_Activiteiten[[#This Row],[Projectmedewerker]]=1,Tb_Activiteiten[[#Headers],[Projectmedewerker]],"")))</f>
        <v/>
      </c>
      <c r="AN1713" t="str">
        <f>IF(ISNUMBER(FIND("arbeid",Methode_Keuze)),"",IF(ISNUMBER(FIND("arbeid",Methode_Keuze)),"",IF(Tb_Activiteiten[[#This Row],[Landbouwer]]=1,Tb_Activiteiten[[#Headers],[Landbouwer]],"")))</f>
        <v/>
      </c>
      <c r="AO1713" t="str">
        <f>IF(ISNUMBER(FIND("arbeid",Methode_Keuze)),"",IF(ISNUMBER(FIND("arbeid",Methode_Keuze)),"",IF(Tb_Activiteiten[[#This Row],[Adviseur]]=1,Tb_Activiteiten[[#Headers],[Adviseur]],"")))</f>
        <v/>
      </c>
      <c r="AP1713" t="str">
        <f>IF(ISNUMBER(FIND("arbeid",Methode_Keuze)),"",IF(ISNUMBER(FIND("arbeid",Methode_Keuze)),"",IF(Tb_Activiteiten[[#This Row],[Projectleider/Expert]]=1,Tb_Activiteiten[[#Headers],[Projectleider/Expert]],"")))</f>
        <v/>
      </c>
      <c r="AQ1713" t="str">
        <f>IF(ISNUMBER(FIND("arbeid",Methode_Keuze)),"",IF(ISNUMBER(FIND("arbeid",Methode_Keuze)),"",IF(Tb_Activiteiten[[#This Row],[Arbeidskosten]]=1,Tb_Activiteiten[[#Headers],[Arbeidskosten]],"")))</f>
        <v/>
      </c>
      <c r="AR1713" t="str">
        <f>IF(ISNUMBER(FIND("arbeid",Methode_Keuze)),"",IF(ISNUMBER(FIND("arbeid",Methode_Keuze)),"",IF(Tb_Activiteiten[[#This Row],[Arbeidskosten op basis van IKS]]=1,Tb_Activiteiten[[#Headers],[Arbeidskosten op basis van IKS]],"")))</f>
        <v/>
      </c>
      <c r="AS1713" t="str">
        <f>IF(ISNUMBER(FIND("overige",Methode_Keuze)),"",IF(Tb_Activiteiten[[#This Row],[Kosten derden exclusief btw]]=1,Tb_Activiteiten[[#Headers],[Kosten derden exclusief btw]],""))</f>
        <v/>
      </c>
      <c r="AT1713" t="str">
        <f>IF(ISNUMBER(FIND("overige",Methode_Keuze)),"",IF(Tb_Activiteiten[[#This Row],[Niet verrekenbare btw]]=1,Tb_Activiteiten[[#Headers],[Niet verrekenbare btw]],""))</f>
        <v/>
      </c>
      <c r="AU1713" t="str">
        <f>IF(ISNUMBER(FIND("overige",Methode_Keuze)),"",IF(Tb_Activiteiten[[#This Row],[Grondkosten]]=1,Tb_Activiteiten[[#Headers],[Grondkosten]],""))</f>
        <v/>
      </c>
      <c r="AV1713" t="str">
        <f>IF(ISNUMBER(FIND("overige",Methode_Keuze)),"",IF(Tb_Activiteiten[[#This Row],[Bijdrage in natura (overige)]]=1,Tb_Activiteiten[[#Headers],[Bijdrage in natura (overige)]],""))</f>
        <v/>
      </c>
      <c r="AW1713" t="str">
        <f>IF(ISNUMBER(FIND("overige",Methode_Keuze)),"",IF(Tb_Activiteiten[[#This Row],[Bijdrage in natura (vrijwilligers)]]=1,Tb_Activiteiten[[#Headers],[Bijdrage in natura (vrijwilligers)]],""))</f>
        <v/>
      </c>
      <c r="AX1713" t="str">
        <f>IF(ISNUMBER(FIND("overige",Methode_Keuze)),"",IF(Tb_Activiteiten[[#This Row],[Afschrijvingskosten]]=1,Tb_Activiteiten[[#Headers],[Afschrijvingskosten]],""))</f>
        <v/>
      </c>
      <c r="AY1713" t="str">
        <f>IF(ISNUMBER(FIND("overige",Methode_Keuze)),"",IF(Tb_Activiteiten[[#This Row],[Vergoeding]]=1,Tb_Activiteiten[[#Headers],[Vergoeding]],""))</f>
        <v/>
      </c>
      <c r="AZ1713" t="str">
        <f>IF(ISNUMBER(FIND("arbeid",Methode_Keuze)),"",IF(Tb_Activiteiten[[#This Row],[Arbeidskosten - vast tarief (excl eigen arbeid)]]=1,Tb_Activiteiten[[#Headers],[Arbeidskosten - vast tarief (excl eigen arbeid)]],""))</f>
        <v/>
      </c>
      <c r="BA1713" t="str">
        <f>IF(ISNUMBER(FIND("overige",Methode_Keuze)),"",IF(Tb_Activiteiten[[#This Row],[Overige kosten]]=1,Tb_Activiteiten[[#Headers],[Overige kosten]],""))</f>
        <v/>
      </c>
    </row>
    <row r="1714" spans="15:53" x14ac:dyDescent="0.25">
      <c r="O1714" s="56"/>
      <c r="Q1714" t="str">
        <f>IFERROR(IF(VLOOKUP(Tb_Activiteiten[[#This Row],[Openstelling]],Tb_Openstelling[],2,0)=1,1,""),"")</f>
        <v/>
      </c>
      <c r="AJ1714" s="56"/>
      <c r="AK1714" t="str">
        <f>IF(ISNUMBER(FIND("arbeid",Methode_Keuze)),"",IF(ISNUMBER(FIND("arbeid",Methode_Keuze)),"",IF(Tb_Activiteiten[[#This Row],[Loonkosten]]=1,Tb_Activiteiten[[#Headers],[Loonkosten]],"")))</f>
        <v/>
      </c>
      <c r="AL1714" t="str">
        <f>IF(ISNUMBER(FIND("arbeid",Methode_Keuze)),"",IF(ISNUMBER(FIND("arbeid",Methode_Keuze)),"",IF(Tb_Activiteiten[[#This Row],[Eigen arbeid]]=1,Tb_Activiteiten[[#Headers],[Eigen arbeid]],"")))</f>
        <v/>
      </c>
      <c r="AM1714" t="str">
        <f>IF(ISNUMBER(FIND("arbeid",Methode_Keuze)),"",IF(ISNUMBER(FIND("arbeid",Methode_Keuze)),"",IF(Tb_Activiteiten[[#This Row],[Projectmedewerker]]=1,Tb_Activiteiten[[#Headers],[Projectmedewerker]],"")))</f>
        <v/>
      </c>
      <c r="AN1714" t="str">
        <f>IF(ISNUMBER(FIND("arbeid",Methode_Keuze)),"",IF(ISNUMBER(FIND("arbeid",Methode_Keuze)),"",IF(Tb_Activiteiten[[#This Row],[Landbouwer]]=1,Tb_Activiteiten[[#Headers],[Landbouwer]],"")))</f>
        <v/>
      </c>
      <c r="AO1714" t="str">
        <f>IF(ISNUMBER(FIND("arbeid",Methode_Keuze)),"",IF(ISNUMBER(FIND("arbeid",Methode_Keuze)),"",IF(Tb_Activiteiten[[#This Row],[Adviseur]]=1,Tb_Activiteiten[[#Headers],[Adviseur]],"")))</f>
        <v/>
      </c>
      <c r="AP1714" t="str">
        <f>IF(ISNUMBER(FIND("arbeid",Methode_Keuze)),"",IF(ISNUMBER(FIND("arbeid",Methode_Keuze)),"",IF(Tb_Activiteiten[[#This Row],[Projectleider/Expert]]=1,Tb_Activiteiten[[#Headers],[Projectleider/Expert]],"")))</f>
        <v/>
      </c>
      <c r="AQ1714" t="str">
        <f>IF(ISNUMBER(FIND("arbeid",Methode_Keuze)),"",IF(ISNUMBER(FIND("arbeid",Methode_Keuze)),"",IF(Tb_Activiteiten[[#This Row],[Arbeidskosten]]=1,Tb_Activiteiten[[#Headers],[Arbeidskosten]],"")))</f>
        <v/>
      </c>
      <c r="AR1714" t="str">
        <f>IF(ISNUMBER(FIND("arbeid",Methode_Keuze)),"",IF(ISNUMBER(FIND("arbeid",Methode_Keuze)),"",IF(Tb_Activiteiten[[#This Row],[Arbeidskosten op basis van IKS]]=1,Tb_Activiteiten[[#Headers],[Arbeidskosten op basis van IKS]],"")))</f>
        <v/>
      </c>
      <c r="AS1714" t="str">
        <f>IF(ISNUMBER(FIND("overige",Methode_Keuze)),"",IF(Tb_Activiteiten[[#This Row],[Kosten derden exclusief btw]]=1,Tb_Activiteiten[[#Headers],[Kosten derden exclusief btw]],""))</f>
        <v/>
      </c>
      <c r="AT1714" t="str">
        <f>IF(ISNUMBER(FIND("overige",Methode_Keuze)),"",IF(Tb_Activiteiten[[#This Row],[Niet verrekenbare btw]]=1,Tb_Activiteiten[[#Headers],[Niet verrekenbare btw]],""))</f>
        <v/>
      </c>
      <c r="AU1714" t="str">
        <f>IF(ISNUMBER(FIND("overige",Methode_Keuze)),"",IF(Tb_Activiteiten[[#This Row],[Grondkosten]]=1,Tb_Activiteiten[[#Headers],[Grondkosten]],""))</f>
        <v/>
      </c>
      <c r="AV1714" t="str">
        <f>IF(ISNUMBER(FIND("overige",Methode_Keuze)),"",IF(Tb_Activiteiten[[#This Row],[Bijdrage in natura (overige)]]=1,Tb_Activiteiten[[#Headers],[Bijdrage in natura (overige)]],""))</f>
        <v/>
      </c>
      <c r="AW1714" t="str">
        <f>IF(ISNUMBER(FIND("overige",Methode_Keuze)),"",IF(Tb_Activiteiten[[#This Row],[Bijdrage in natura (vrijwilligers)]]=1,Tb_Activiteiten[[#Headers],[Bijdrage in natura (vrijwilligers)]],""))</f>
        <v/>
      </c>
      <c r="AX1714" t="str">
        <f>IF(ISNUMBER(FIND("overige",Methode_Keuze)),"",IF(Tb_Activiteiten[[#This Row],[Afschrijvingskosten]]=1,Tb_Activiteiten[[#Headers],[Afschrijvingskosten]],""))</f>
        <v/>
      </c>
      <c r="AY1714" t="str">
        <f>IF(ISNUMBER(FIND("overige",Methode_Keuze)),"",IF(Tb_Activiteiten[[#This Row],[Vergoeding]]=1,Tb_Activiteiten[[#Headers],[Vergoeding]],""))</f>
        <v/>
      </c>
      <c r="AZ1714" t="str">
        <f>IF(ISNUMBER(FIND("arbeid",Methode_Keuze)),"",IF(Tb_Activiteiten[[#This Row],[Arbeidskosten - vast tarief (excl eigen arbeid)]]=1,Tb_Activiteiten[[#Headers],[Arbeidskosten - vast tarief (excl eigen arbeid)]],""))</f>
        <v/>
      </c>
      <c r="BA1714" t="str">
        <f>IF(ISNUMBER(FIND("overige",Methode_Keuze)),"",IF(Tb_Activiteiten[[#This Row],[Overige kosten]]=1,Tb_Activiteiten[[#Headers],[Overige kosten]],""))</f>
        <v/>
      </c>
    </row>
    <row r="1715" spans="15:53" x14ac:dyDescent="0.25">
      <c r="O1715" s="56"/>
      <c r="Q1715" t="str">
        <f>IFERROR(IF(VLOOKUP(Tb_Activiteiten[[#This Row],[Openstelling]],Tb_Openstelling[],2,0)=1,1,""),"")</f>
        <v/>
      </c>
      <c r="AJ1715" s="56"/>
      <c r="AK1715" t="str">
        <f>IF(ISNUMBER(FIND("arbeid",Methode_Keuze)),"",IF(ISNUMBER(FIND("arbeid",Methode_Keuze)),"",IF(Tb_Activiteiten[[#This Row],[Loonkosten]]=1,Tb_Activiteiten[[#Headers],[Loonkosten]],"")))</f>
        <v/>
      </c>
      <c r="AL1715" t="str">
        <f>IF(ISNUMBER(FIND("arbeid",Methode_Keuze)),"",IF(ISNUMBER(FIND("arbeid",Methode_Keuze)),"",IF(Tb_Activiteiten[[#This Row],[Eigen arbeid]]=1,Tb_Activiteiten[[#Headers],[Eigen arbeid]],"")))</f>
        <v/>
      </c>
      <c r="AM1715" t="str">
        <f>IF(ISNUMBER(FIND("arbeid",Methode_Keuze)),"",IF(ISNUMBER(FIND("arbeid",Methode_Keuze)),"",IF(Tb_Activiteiten[[#This Row],[Projectmedewerker]]=1,Tb_Activiteiten[[#Headers],[Projectmedewerker]],"")))</f>
        <v/>
      </c>
      <c r="AN1715" t="str">
        <f>IF(ISNUMBER(FIND("arbeid",Methode_Keuze)),"",IF(ISNUMBER(FIND("arbeid",Methode_Keuze)),"",IF(Tb_Activiteiten[[#This Row],[Landbouwer]]=1,Tb_Activiteiten[[#Headers],[Landbouwer]],"")))</f>
        <v/>
      </c>
      <c r="AO1715" t="str">
        <f>IF(ISNUMBER(FIND("arbeid",Methode_Keuze)),"",IF(ISNUMBER(FIND("arbeid",Methode_Keuze)),"",IF(Tb_Activiteiten[[#This Row],[Adviseur]]=1,Tb_Activiteiten[[#Headers],[Adviseur]],"")))</f>
        <v/>
      </c>
      <c r="AP1715" t="str">
        <f>IF(ISNUMBER(FIND("arbeid",Methode_Keuze)),"",IF(ISNUMBER(FIND("arbeid",Methode_Keuze)),"",IF(Tb_Activiteiten[[#This Row],[Projectleider/Expert]]=1,Tb_Activiteiten[[#Headers],[Projectleider/Expert]],"")))</f>
        <v/>
      </c>
      <c r="AQ1715" t="str">
        <f>IF(ISNUMBER(FIND("arbeid",Methode_Keuze)),"",IF(ISNUMBER(FIND("arbeid",Methode_Keuze)),"",IF(Tb_Activiteiten[[#This Row],[Arbeidskosten]]=1,Tb_Activiteiten[[#Headers],[Arbeidskosten]],"")))</f>
        <v/>
      </c>
      <c r="AR1715" t="str">
        <f>IF(ISNUMBER(FIND("arbeid",Methode_Keuze)),"",IF(ISNUMBER(FIND("arbeid",Methode_Keuze)),"",IF(Tb_Activiteiten[[#This Row],[Arbeidskosten op basis van IKS]]=1,Tb_Activiteiten[[#Headers],[Arbeidskosten op basis van IKS]],"")))</f>
        <v/>
      </c>
      <c r="AS1715" t="str">
        <f>IF(ISNUMBER(FIND("overige",Methode_Keuze)),"",IF(Tb_Activiteiten[[#This Row],[Kosten derden exclusief btw]]=1,Tb_Activiteiten[[#Headers],[Kosten derden exclusief btw]],""))</f>
        <v/>
      </c>
      <c r="AT1715" t="str">
        <f>IF(ISNUMBER(FIND("overige",Methode_Keuze)),"",IF(Tb_Activiteiten[[#This Row],[Niet verrekenbare btw]]=1,Tb_Activiteiten[[#Headers],[Niet verrekenbare btw]],""))</f>
        <v/>
      </c>
      <c r="AU1715" t="str">
        <f>IF(ISNUMBER(FIND("overige",Methode_Keuze)),"",IF(Tb_Activiteiten[[#This Row],[Grondkosten]]=1,Tb_Activiteiten[[#Headers],[Grondkosten]],""))</f>
        <v/>
      </c>
      <c r="AV1715" t="str">
        <f>IF(ISNUMBER(FIND("overige",Methode_Keuze)),"",IF(Tb_Activiteiten[[#This Row],[Bijdrage in natura (overige)]]=1,Tb_Activiteiten[[#Headers],[Bijdrage in natura (overige)]],""))</f>
        <v/>
      </c>
      <c r="AW1715" t="str">
        <f>IF(ISNUMBER(FIND("overige",Methode_Keuze)),"",IF(Tb_Activiteiten[[#This Row],[Bijdrage in natura (vrijwilligers)]]=1,Tb_Activiteiten[[#Headers],[Bijdrage in natura (vrijwilligers)]],""))</f>
        <v/>
      </c>
      <c r="AX1715" t="str">
        <f>IF(ISNUMBER(FIND("overige",Methode_Keuze)),"",IF(Tb_Activiteiten[[#This Row],[Afschrijvingskosten]]=1,Tb_Activiteiten[[#Headers],[Afschrijvingskosten]],""))</f>
        <v/>
      </c>
      <c r="AY1715" t="str">
        <f>IF(ISNUMBER(FIND("overige",Methode_Keuze)),"",IF(Tb_Activiteiten[[#This Row],[Vergoeding]]=1,Tb_Activiteiten[[#Headers],[Vergoeding]],""))</f>
        <v/>
      </c>
      <c r="AZ1715" t="str">
        <f>IF(ISNUMBER(FIND("arbeid",Methode_Keuze)),"",IF(Tb_Activiteiten[[#This Row],[Arbeidskosten - vast tarief (excl eigen arbeid)]]=1,Tb_Activiteiten[[#Headers],[Arbeidskosten - vast tarief (excl eigen arbeid)]],""))</f>
        <v/>
      </c>
      <c r="BA1715" t="str">
        <f>IF(ISNUMBER(FIND("overige",Methode_Keuze)),"",IF(Tb_Activiteiten[[#This Row],[Overige kosten]]=1,Tb_Activiteiten[[#Headers],[Overige kosten]],""))</f>
        <v/>
      </c>
    </row>
    <row r="1716" spans="15:53" x14ac:dyDescent="0.25">
      <c r="O1716" s="56"/>
      <c r="Q1716" t="str">
        <f>IFERROR(IF(VLOOKUP(Tb_Activiteiten[[#This Row],[Openstelling]],Tb_Openstelling[],2,0)=1,1,""),"")</f>
        <v/>
      </c>
      <c r="AJ1716" s="56"/>
      <c r="AK1716" t="str">
        <f>IF(ISNUMBER(FIND("arbeid",Methode_Keuze)),"",IF(ISNUMBER(FIND("arbeid",Methode_Keuze)),"",IF(Tb_Activiteiten[[#This Row],[Loonkosten]]=1,Tb_Activiteiten[[#Headers],[Loonkosten]],"")))</f>
        <v/>
      </c>
      <c r="AL1716" t="str">
        <f>IF(ISNUMBER(FIND("arbeid",Methode_Keuze)),"",IF(ISNUMBER(FIND("arbeid",Methode_Keuze)),"",IF(Tb_Activiteiten[[#This Row],[Eigen arbeid]]=1,Tb_Activiteiten[[#Headers],[Eigen arbeid]],"")))</f>
        <v/>
      </c>
      <c r="AM1716" t="str">
        <f>IF(ISNUMBER(FIND("arbeid",Methode_Keuze)),"",IF(ISNUMBER(FIND("arbeid",Methode_Keuze)),"",IF(Tb_Activiteiten[[#This Row],[Projectmedewerker]]=1,Tb_Activiteiten[[#Headers],[Projectmedewerker]],"")))</f>
        <v/>
      </c>
      <c r="AN1716" t="str">
        <f>IF(ISNUMBER(FIND("arbeid",Methode_Keuze)),"",IF(ISNUMBER(FIND("arbeid",Methode_Keuze)),"",IF(Tb_Activiteiten[[#This Row],[Landbouwer]]=1,Tb_Activiteiten[[#Headers],[Landbouwer]],"")))</f>
        <v/>
      </c>
      <c r="AO1716" t="str">
        <f>IF(ISNUMBER(FIND("arbeid",Methode_Keuze)),"",IF(ISNUMBER(FIND("arbeid",Methode_Keuze)),"",IF(Tb_Activiteiten[[#This Row],[Adviseur]]=1,Tb_Activiteiten[[#Headers],[Adviseur]],"")))</f>
        <v/>
      </c>
      <c r="AP1716" t="str">
        <f>IF(ISNUMBER(FIND("arbeid",Methode_Keuze)),"",IF(ISNUMBER(FIND("arbeid",Methode_Keuze)),"",IF(Tb_Activiteiten[[#This Row],[Projectleider/Expert]]=1,Tb_Activiteiten[[#Headers],[Projectleider/Expert]],"")))</f>
        <v/>
      </c>
      <c r="AQ1716" t="str">
        <f>IF(ISNUMBER(FIND("arbeid",Methode_Keuze)),"",IF(ISNUMBER(FIND("arbeid",Methode_Keuze)),"",IF(Tb_Activiteiten[[#This Row],[Arbeidskosten]]=1,Tb_Activiteiten[[#Headers],[Arbeidskosten]],"")))</f>
        <v/>
      </c>
      <c r="AR1716" t="str">
        <f>IF(ISNUMBER(FIND("arbeid",Methode_Keuze)),"",IF(ISNUMBER(FIND("arbeid",Methode_Keuze)),"",IF(Tb_Activiteiten[[#This Row],[Arbeidskosten op basis van IKS]]=1,Tb_Activiteiten[[#Headers],[Arbeidskosten op basis van IKS]],"")))</f>
        <v/>
      </c>
      <c r="AS1716" t="str">
        <f>IF(ISNUMBER(FIND("overige",Methode_Keuze)),"",IF(Tb_Activiteiten[[#This Row],[Kosten derden exclusief btw]]=1,Tb_Activiteiten[[#Headers],[Kosten derden exclusief btw]],""))</f>
        <v/>
      </c>
      <c r="AT1716" t="str">
        <f>IF(ISNUMBER(FIND("overige",Methode_Keuze)),"",IF(Tb_Activiteiten[[#This Row],[Niet verrekenbare btw]]=1,Tb_Activiteiten[[#Headers],[Niet verrekenbare btw]],""))</f>
        <v/>
      </c>
      <c r="AU1716" t="str">
        <f>IF(ISNUMBER(FIND("overige",Methode_Keuze)),"",IF(Tb_Activiteiten[[#This Row],[Grondkosten]]=1,Tb_Activiteiten[[#Headers],[Grondkosten]],""))</f>
        <v/>
      </c>
      <c r="AV1716" t="str">
        <f>IF(ISNUMBER(FIND("overige",Methode_Keuze)),"",IF(Tb_Activiteiten[[#This Row],[Bijdrage in natura (overige)]]=1,Tb_Activiteiten[[#Headers],[Bijdrage in natura (overige)]],""))</f>
        <v/>
      </c>
      <c r="AW1716" t="str">
        <f>IF(ISNUMBER(FIND("overige",Methode_Keuze)),"",IF(Tb_Activiteiten[[#This Row],[Bijdrage in natura (vrijwilligers)]]=1,Tb_Activiteiten[[#Headers],[Bijdrage in natura (vrijwilligers)]],""))</f>
        <v/>
      </c>
      <c r="AX1716" t="str">
        <f>IF(ISNUMBER(FIND("overige",Methode_Keuze)),"",IF(Tb_Activiteiten[[#This Row],[Afschrijvingskosten]]=1,Tb_Activiteiten[[#Headers],[Afschrijvingskosten]],""))</f>
        <v/>
      </c>
      <c r="AY1716" t="str">
        <f>IF(ISNUMBER(FIND("overige",Methode_Keuze)),"",IF(Tb_Activiteiten[[#This Row],[Vergoeding]]=1,Tb_Activiteiten[[#Headers],[Vergoeding]],""))</f>
        <v/>
      </c>
      <c r="AZ1716" t="str">
        <f>IF(ISNUMBER(FIND("arbeid",Methode_Keuze)),"",IF(Tb_Activiteiten[[#This Row],[Arbeidskosten - vast tarief (excl eigen arbeid)]]=1,Tb_Activiteiten[[#Headers],[Arbeidskosten - vast tarief (excl eigen arbeid)]],""))</f>
        <v/>
      </c>
      <c r="BA1716" t="str">
        <f>IF(ISNUMBER(FIND("overige",Methode_Keuze)),"",IF(Tb_Activiteiten[[#This Row],[Overige kosten]]=1,Tb_Activiteiten[[#Headers],[Overige kosten]],""))</f>
        <v/>
      </c>
    </row>
    <row r="1717" spans="15:53" x14ac:dyDescent="0.25">
      <c r="O1717" s="56"/>
      <c r="Q1717" t="str">
        <f>IFERROR(IF(VLOOKUP(Tb_Activiteiten[[#This Row],[Openstelling]],Tb_Openstelling[],2,0)=1,1,""),"")</f>
        <v/>
      </c>
      <c r="AJ1717" s="56"/>
      <c r="AK1717" t="str">
        <f>IF(ISNUMBER(FIND("arbeid",Methode_Keuze)),"",IF(ISNUMBER(FIND("arbeid",Methode_Keuze)),"",IF(Tb_Activiteiten[[#This Row],[Loonkosten]]=1,Tb_Activiteiten[[#Headers],[Loonkosten]],"")))</f>
        <v/>
      </c>
      <c r="AL1717" t="str">
        <f>IF(ISNUMBER(FIND("arbeid",Methode_Keuze)),"",IF(ISNUMBER(FIND("arbeid",Methode_Keuze)),"",IF(Tb_Activiteiten[[#This Row],[Eigen arbeid]]=1,Tb_Activiteiten[[#Headers],[Eigen arbeid]],"")))</f>
        <v/>
      </c>
      <c r="AM1717" t="str">
        <f>IF(ISNUMBER(FIND("arbeid",Methode_Keuze)),"",IF(ISNUMBER(FIND("arbeid",Methode_Keuze)),"",IF(Tb_Activiteiten[[#This Row],[Projectmedewerker]]=1,Tb_Activiteiten[[#Headers],[Projectmedewerker]],"")))</f>
        <v/>
      </c>
      <c r="AN1717" t="str">
        <f>IF(ISNUMBER(FIND("arbeid",Methode_Keuze)),"",IF(ISNUMBER(FIND("arbeid",Methode_Keuze)),"",IF(Tb_Activiteiten[[#This Row],[Landbouwer]]=1,Tb_Activiteiten[[#Headers],[Landbouwer]],"")))</f>
        <v/>
      </c>
      <c r="AO1717" t="str">
        <f>IF(ISNUMBER(FIND("arbeid",Methode_Keuze)),"",IF(ISNUMBER(FIND("arbeid",Methode_Keuze)),"",IF(Tb_Activiteiten[[#This Row],[Adviseur]]=1,Tb_Activiteiten[[#Headers],[Adviseur]],"")))</f>
        <v/>
      </c>
      <c r="AP1717" t="str">
        <f>IF(ISNUMBER(FIND("arbeid",Methode_Keuze)),"",IF(ISNUMBER(FIND("arbeid",Methode_Keuze)),"",IF(Tb_Activiteiten[[#This Row],[Projectleider/Expert]]=1,Tb_Activiteiten[[#Headers],[Projectleider/Expert]],"")))</f>
        <v/>
      </c>
      <c r="AQ1717" t="str">
        <f>IF(ISNUMBER(FIND("arbeid",Methode_Keuze)),"",IF(ISNUMBER(FIND("arbeid",Methode_Keuze)),"",IF(Tb_Activiteiten[[#This Row],[Arbeidskosten]]=1,Tb_Activiteiten[[#Headers],[Arbeidskosten]],"")))</f>
        <v/>
      </c>
      <c r="AR1717" t="str">
        <f>IF(ISNUMBER(FIND("arbeid",Methode_Keuze)),"",IF(ISNUMBER(FIND("arbeid",Methode_Keuze)),"",IF(Tb_Activiteiten[[#This Row],[Arbeidskosten op basis van IKS]]=1,Tb_Activiteiten[[#Headers],[Arbeidskosten op basis van IKS]],"")))</f>
        <v/>
      </c>
      <c r="AS1717" t="str">
        <f>IF(ISNUMBER(FIND("overige",Methode_Keuze)),"",IF(Tb_Activiteiten[[#This Row],[Kosten derden exclusief btw]]=1,Tb_Activiteiten[[#Headers],[Kosten derden exclusief btw]],""))</f>
        <v/>
      </c>
      <c r="AT1717" t="str">
        <f>IF(ISNUMBER(FIND("overige",Methode_Keuze)),"",IF(Tb_Activiteiten[[#This Row],[Niet verrekenbare btw]]=1,Tb_Activiteiten[[#Headers],[Niet verrekenbare btw]],""))</f>
        <v/>
      </c>
      <c r="AU1717" t="str">
        <f>IF(ISNUMBER(FIND("overige",Methode_Keuze)),"",IF(Tb_Activiteiten[[#This Row],[Grondkosten]]=1,Tb_Activiteiten[[#Headers],[Grondkosten]],""))</f>
        <v/>
      </c>
      <c r="AV1717" t="str">
        <f>IF(ISNUMBER(FIND("overige",Methode_Keuze)),"",IF(Tb_Activiteiten[[#This Row],[Bijdrage in natura (overige)]]=1,Tb_Activiteiten[[#Headers],[Bijdrage in natura (overige)]],""))</f>
        <v/>
      </c>
      <c r="AW1717" t="str">
        <f>IF(ISNUMBER(FIND("overige",Methode_Keuze)),"",IF(Tb_Activiteiten[[#This Row],[Bijdrage in natura (vrijwilligers)]]=1,Tb_Activiteiten[[#Headers],[Bijdrage in natura (vrijwilligers)]],""))</f>
        <v/>
      </c>
      <c r="AX1717" t="str">
        <f>IF(ISNUMBER(FIND("overige",Methode_Keuze)),"",IF(Tb_Activiteiten[[#This Row],[Afschrijvingskosten]]=1,Tb_Activiteiten[[#Headers],[Afschrijvingskosten]],""))</f>
        <v/>
      </c>
      <c r="AY1717" t="str">
        <f>IF(ISNUMBER(FIND("overige",Methode_Keuze)),"",IF(Tb_Activiteiten[[#This Row],[Vergoeding]]=1,Tb_Activiteiten[[#Headers],[Vergoeding]],""))</f>
        <v/>
      </c>
      <c r="AZ1717" t="str">
        <f>IF(ISNUMBER(FIND("arbeid",Methode_Keuze)),"",IF(Tb_Activiteiten[[#This Row],[Arbeidskosten - vast tarief (excl eigen arbeid)]]=1,Tb_Activiteiten[[#Headers],[Arbeidskosten - vast tarief (excl eigen arbeid)]],""))</f>
        <v/>
      </c>
      <c r="BA1717" t="str">
        <f>IF(ISNUMBER(FIND("overige",Methode_Keuze)),"",IF(Tb_Activiteiten[[#This Row],[Overige kosten]]=1,Tb_Activiteiten[[#Headers],[Overige kosten]],""))</f>
        <v/>
      </c>
    </row>
    <row r="1718" spans="15:53" x14ac:dyDescent="0.25">
      <c r="O1718" s="56"/>
      <c r="Q1718" t="str">
        <f>IFERROR(IF(VLOOKUP(Tb_Activiteiten[[#This Row],[Openstelling]],Tb_Openstelling[],2,0)=1,1,""),"")</f>
        <v/>
      </c>
      <c r="AJ1718" s="56"/>
      <c r="AK1718" t="str">
        <f>IF(ISNUMBER(FIND("arbeid",Methode_Keuze)),"",IF(ISNUMBER(FIND("arbeid",Methode_Keuze)),"",IF(Tb_Activiteiten[[#This Row],[Loonkosten]]=1,Tb_Activiteiten[[#Headers],[Loonkosten]],"")))</f>
        <v/>
      </c>
      <c r="AL1718" t="str">
        <f>IF(ISNUMBER(FIND("arbeid",Methode_Keuze)),"",IF(ISNUMBER(FIND("arbeid",Methode_Keuze)),"",IF(Tb_Activiteiten[[#This Row],[Eigen arbeid]]=1,Tb_Activiteiten[[#Headers],[Eigen arbeid]],"")))</f>
        <v/>
      </c>
      <c r="AM1718" t="str">
        <f>IF(ISNUMBER(FIND("arbeid",Methode_Keuze)),"",IF(ISNUMBER(FIND("arbeid",Methode_Keuze)),"",IF(Tb_Activiteiten[[#This Row],[Projectmedewerker]]=1,Tb_Activiteiten[[#Headers],[Projectmedewerker]],"")))</f>
        <v/>
      </c>
      <c r="AN1718" t="str">
        <f>IF(ISNUMBER(FIND("arbeid",Methode_Keuze)),"",IF(ISNUMBER(FIND("arbeid",Methode_Keuze)),"",IF(Tb_Activiteiten[[#This Row],[Landbouwer]]=1,Tb_Activiteiten[[#Headers],[Landbouwer]],"")))</f>
        <v/>
      </c>
      <c r="AO1718" t="str">
        <f>IF(ISNUMBER(FIND("arbeid",Methode_Keuze)),"",IF(ISNUMBER(FIND("arbeid",Methode_Keuze)),"",IF(Tb_Activiteiten[[#This Row],[Adviseur]]=1,Tb_Activiteiten[[#Headers],[Adviseur]],"")))</f>
        <v/>
      </c>
      <c r="AP1718" t="str">
        <f>IF(ISNUMBER(FIND("arbeid",Methode_Keuze)),"",IF(ISNUMBER(FIND("arbeid",Methode_Keuze)),"",IF(Tb_Activiteiten[[#This Row],[Projectleider/Expert]]=1,Tb_Activiteiten[[#Headers],[Projectleider/Expert]],"")))</f>
        <v/>
      </c>
      <c r="AQ1718" t="str">
        <f>IF(ISNUMBER(FIND("arbeid",Methode_Keuze)),"",IF(ISNUMBER(FIND("arbeid",Methode_Keuze)),"",IF(Tb_Activiteiten[[#This Row],[Arbeidskosten]]=1,Tb_Activiteiten[[#Headers],[Arbeidskosten]],"")))</f>
        <v/>
      </c>
      <c r="AR1718" t="str">
        <f>IF(ISNUMBER(FIND("arbeid",Methode_Keuze)),"",IF(ISNUMBER(FIND("arbeid",Methode_Keuze)),"",IF(Tb_Activiteiten[[#This Row],[Arbeidskosten op basis van IKS]]=1,Tb_Activiteiten[[#Headers],[Arbeidskosten op basis van IKS]],"")))</f>
        <v/>
      </c>
      <c r="AS1718" t="str">
        <f>IF(ISNUMBER(FIND("overige",Methode_Keuze)),"",IF(Tb_Activiteiten[[#This Row],[Kosten derden exclusief btw]]=1,Tb_Activiteiten[[#Headers],[Kosten derden exclusief btw]],""))</f>
        <v/>
      </c>
      <c r="AT1718" t="str">
        <f>IF(ISNUMBER(FIND("overige",Methode_Keuze)),"",IF(Tb_Activiteiten[[#This Row],[Niet verrekenbare btw]]=1,Tb_Activiteiten[[#Headers],[Niet verrekenbare btw]],""))</f>
        <v/>
      </c>
      <c r="AU1718" t="str">
        <f>IF(ISNUMBER(FIND("overige",Methode_Keuze)),"",IF(Tb_Activiteiten[[#This Row],[Grondkosten]]=1,Tb_Activiteiten[[#Headers],[Grondkosten]],""))</f>
        <v/>
      </c>
      <c r="AV1718" t="str">
        <f>IF(ISNUMBER(FIND("overige",Methode_Keuze)),"",IF(Tb_Activiteiten[[#This Row],[Bijdrage in natura (overige)]]=1,Tb_Activiteiten[[#Headers],[Bijdrage in natura (overige)]],""))</f>
        <v/>
      </c>
      <c r="AW1718" t="str">
        <f>IF(ISNUMBER(FIND("overige",Methode_Keuze)),"",IF(Tb_Activiteiten[[#This Row],[Bijdrage in natura (vrijwilligers)]]=1,Tb_Activiteiten[[#Headers],[Bijdrage in natura (vrijwilligers)]],""))</f>
        <v/>
      </c>
      <c r="AX1718" t="str">
        <f>IF(ISNUMBER(FIND("overige",Methode_Keuze)),"",IF(Tb_Activiteiten[[#This Row],[Afschrijvingskosten]]=1,Tb_Activiteiten[[#Headers],[Afschrijvingskosten]],""))</f>
        <v/>
      </c>
      <c r="AY1718" t="str">
        <f>IF(ISNUMBER(FIND("overige",Methode_Keuze)),"",IF(Tb_Activiteiten[[#This Row],[Vergoeding]]=1,Tb_Activiteiten[[#Headers],[Vergoeding]],""))</f>
        <v/>
      </c>
      <c r="AZ1718" t="str">
        <f>IF(ISNUMBER(FIND("arbeid",Methode_Keuze)),"",IF(Tb_Activiteiten[[#This Row],[Arbeidskosten - vast tarief (excl eigen arbeid)]]=1,Tb_Activiteiten[[#Headers],[Arbeidskosten - vast tarief (excl eigen arbeid)]],""))</f>
        <v/>
      </c>
      <c r="BA1718" t="str">
        <f>IF(ISNUMBER(FIND("overige",Methode_Keuze)),"",IF(Tb_Activiteiten[[#This Row],[Overige kosten]]=1,Tb_Activiteiten[[#Headers],[Overige kosten]],""))</f>
        <v/>
      </c>
    </row>
    <row r="1719" spans="15:53" x14ac:dyDescent="0.25">
      <c r="O1719" s="56"/>
      <c r="Q1719" t="str">
        <f>IFERROR(IF(VLOOKUP(Tb_Activiteiten[[#This Row],[Openstelling]],Tb_Openstelling[],2,0)=1,1,""),"")</f>
        <v/>
      </c>
      <c r="AJ1719" s="56"/>
      <c r="AK1719" t="str">
        <f>IF(ISNUMBER(FIND("arbeid",Methode_Keuze)),"",IF(ISNUMBER(FIND("arbeid",Methode_Keuze)),"",IF(Tb_Activiteiten[[#This Row],[Loonkosten]]=1,Tb_Activiteiten[[#Headers],[Loonkosten]],"")))</f>
        <v/>
      </c>
      <c r="AL1719" t="str">
        <f>IF(ISNUMBER(FIND("arbeid",Methode_Keuze)),"",IF(ISNUMBER(FIND("arbeid",Methode_Keuze)),"",IF(Tb_Activiteiten[[#This Row],[Eigen arbeid]]=1,Tb_Activiteiten[[#Headers],[Eigen arbeid]],"")))</f>
        <v/>
      </c>
      <c r="AM1719" t="str">
        <f>IF(ISNUMBER(FIND("arbeid",Methode_Keuze)),"",IF(ISNUMBER(FIND("arbeid",Methode_Keuze)),"",IF(Tb_Activiteiten[[#This Row],[Projectmedewerker]]=1,Tb_Activiteiten[[#Headers],[Projectmedewerker]],"")))</f>
        <v/>
      </c>
      <c r="AN1719" t="str">
        <f>IF(ISNUMBER(FIND("arbeid",Methode_Keuze)),"",IF(ISNUMBER(FIND("arbeid",Methode_Keuze)),"",IF(Tb_Activiteiten[[#This Row],[Landbouwer]]=1,Tb_Activiteiten[[#Headers],[Landbouwer]],"")))</f>
        <v/>
      </c>
      <c r="AO1719" t="str">
        <f>IF(ISNUMBER(FIND("arbeid",Methode_Keuze)),"",IF(ISNUMBER(FIND("arbeid",Methode_Keuze)),"",IF(Tb_Activiteiten[[#This Row],[Adviseur]]=1,Tb_Activiteiten[[#Headers],[Adviseur]],"")))</f>
        <v/>
      </c>
      <c r="AP1719" t="str">
        <f>IF(ISNUMBER(FIND("arbeid",Methode_Keuze)),"",IF(ISNUMBER(FIND("arbeid",Methode_Keuze)),"",IF(Tb_Activiteiten[[#This Row],[Projectleider/Expert]]=1,Tb_Activiteiten[[#Headers],[Projectleider/Expert]],"")))</f>
        <v/>
      </c>
      <c r="AQ1719" t="str">
        <f>IF(ISNUMBER(FIND("arbeid",Methode_Keuze)),"",IF(ISNUMBER(FIND("arbeid",Methode_Keuze)),"",IF(Tb_Activiteiten[[#This Row],[Arbeidskosten]]=1,Tb_Activiteiten[[#Headers],[Arbeidskosten]],"")))</f>
        <v/>
      </c>
      <c r="AR1719" t="str">
        <f>IF(ISNUMBER(FIND("arbeid",Methode_Keuze)),"",IF(ISNUMBER(FIND("arbeid",Methode_Keuze)),"",IF(Tb_Activiteiten[[#This Row],[Arbeidskosten op basis van IKS]]=1,Tb_Activiteiten[[#Headers],[Arbeidskosten op basis van IKS]],"")))</f>
        <v/>
      </c>
      <c r="AS1719" t="str">
        <f>IF(ISNUMBER(FIND("overige",Methode_Keuze)),"",IF(Tb_Activiteiten[[#This Row],[Kosten derden exclusief btw]]=1,Tb_Activiteiten[[#Headers],[Kosten derden exclusief btw]],""))</f>
        <v/>
      </c>
      <c r="AT1719" t="str">
        <f>IF(ISNUMBER(FIND("overige",Methode_Keuze)),"",IF(Tb_Activiteiten[[#This Row],[Niet verrekenbare btw]]=1,Tb_Activiteiten[[#Headers],[Niet verrekenbare btw]],""))</f>
        <v/>
      </c>
      <c r="AU1719" t="str">
        <f>IF(ISNUMBER(FIND("overige",Methode_Keuze)),"",IF(Tb_Activiteiten[[#This Row],[Grondkosten]]=1,Tb_Activiteiten[[#Headers],[Grondkosten]],""))</f>
        <v/>
      </c>
      <c r="AV1719" t="str">
        <f>IF(ISNUMBER(FIND("overige",Methode_Keuze)),"",IF(Tb_Activiteiten[[#This Row],[Bijdrage in natura (overige)]]=1,Tb_Activiteiten[[#Headers],[Bijdrage in natura (overige)]],""))</f>
        <v/>
      </c>
      <c r="AW1719" t="str">
        <f>IF(ISNUMBER(FIND("overige",Methode_Keuze)),"",IF(Tb_Activiteiten[[#This Row],[Bijdrage in natura (vrijwilligers)]]=1,Tb_Activiteiten[[#Headers],[Bijdrage in natura (vrijwilligers)]],""))</f>
        <v/>
      </c>
      <c r="AX1719" t="str">
        <f>IF(ISNUMBER(FIND("overige",Methode_Keuze)),"",IF(Tb_Activiteiten[[#This Row],[Afschrijvingskosten]]=1,Tb_Activiteiten[[#Headers],[Afschrijvingskosten]],""))</f>
        <v/>
      </c>
      <c r="AY1719" t="str">
        <f>IF(ISNUMBER(FIND("overige",Methode_Keuze)),"",IF(Tb_Activiteiten[[#This Row],[Vergoeding]]=1,Tb_Activiteiten[[#Headers],[Vergoeding]],""))</f>
        <v/>
      </c>
      <c r="AZ1719" t="str">
        <f>IF(ISNUMBER(FIND("arbeid",Methode_Keuze)),"",IF(Tb_Activiteiten[[#This Row],[Arbeidskosten - vast tarief (excl eigen arbeid)]]=1,Tb_Activiteiten[[#Headers],[Arbeidskosten - vast tarief (excl eigen arbeid)]],""))</f>
        <v/>
      </c>
      <c r="BA1719" t="str">
        <f>IF(ISNUMBER(FIND("overige",Methode_Keuze)),"",IF(Tb_Activiteiten[[#This Row],[Overige kosten]]=1,Tb_Activiteiten[[#Headers],[Overige kosten]],""))</f>
        <v/>
      </c>
    </row>
    <row r="1720" spans="15:53" x14ac:dyDescent="0.25">
      <c r="O1720" s="56"/>
      <c r="Q1720" t="str">
        <f>IFERROR(IF(VLOOKUP(Tb_Activiteiten[[#This Row],[Openstelling]],Tb_Openstelling[],2,0)=1,1,""),"")</f>
        <v/>
      </c>
      <c r="AJ1720" s="56"/>
      <c r="AK1720" t="str">
        <f>IF(ISNUMBER(FIND("arbeid",Methode_Keuze)),"",IF(ISNUMBER(FIND("arbeid",Methode_Keuze)),"",IF(Tb_Activiteiten[[#This Row],[Loonkosten]]=1,Tb_Activiteiten[[#Headers],[Loonkosten]],"")))</f>
        <v/>
      </c>
      <c r="AL1720" t="str">
        <f>IF(ISNUMBER(FIND("arbeid",Methode_Keuze)),"",IF(ISNUMBER(FIND("arbeid",Methode_Keuze)),"",IF(Tb_Activiteiten[[#This Row],[Eigen arbeid]]=1,Tb_Activiteiten[[#Headers],[Eigen arbeid]],"")))</f>
        <v/>
      </c>
      <c r="AM1720" t="str">
        <f>IF(ISNUMBER(FIND("arbeid",Methode_Keuze)),"",IF(ISNUMBER(FIND("arbeid",Methode_Keuze)),"",IF(Tb_Activiteiten[[#This Row],[Projectmedewerker]]=1,Tb_Activiteiten[[#Headers],[Projectmedewerker]],"")))</f>
        <v/>
      </c>
      <c r="AN1720" t="str">
        <f>IF(ISNUMBER(FIND("arbeid",Methode_Keuze)),"",IF(ISNUMBER(FIND("arbeid",Methode_Keuze)),"",IF(Tb_Activiteiten[[#This Row],[Landbouwer]]=1,Tb_Activiteiten[[#Headers],[Landbouwer]],"")))</f>
        <v/>
      </c>
      <c r="AO1720" t="str">
        <f>IF(ISNUMBER(FIND("arbeid",Methode_Keuze)),"",IF(ISNUMBER(FIND("arbeid",Methode_Keuze)),"",IF(Tb_Activiteiten[[#This Row],[Adviseur]]=1,Tb_Activiteiten[[#Headers],[Adviseur]],"")))</f>
        <v/>
      </c>
      <c r="AP1720" t="str">
        <f>IF(ISNUMBER(FIND("arbeid",Methode_Keuze)),"",IF(ISNUMBER(FIND("arbeid",Methode_Keuze)),"",IF(Tb_Activiteiten[[#This Row],[Projectleider/Expert]]=1,Tb_Activiteiten[[#Headers],[Projectleider/Expert]],"")))</f>
        <v/>
      </c>
      <c r="AQ1720" t="str">
        <f>IF(ISNUMBER(FIND("arbeid",Methode_Keuze)),"",IF(ISNUMBER(FIND("arbeid",Methode_Keuze)),"",IF(Tb_Activiteiten[[#This Row],[Arbeidskosten]]=1,Tb_Activiteiten[[#Headers],[Arbeidskosten]],"")))</f>
        <v/>
      </c>
      <c r="AR1720" t="str">
        <f>IF(ISNUMBER(FIND("arbeid",Methode_Keuze)),"",IF(ISNUMBER(FIND("arbeid",Methode_Keuze)),"",IF(Tb_Activiteiten[[#This Row],[Arbeidskosten op basis van IKS]]=1,Tb_Activiteiten[[#Headers],[Arbeidskosten op basis van IKS]],"")))</f>
        <v/>
      </c>
      <c r="AS1720" t="str">
        <f>IF(ISNUMBER(FIND("overige",Methode_Keuze)),"",IF(Tb_Activiteiten[[#This Row],[Kosten derden exclusief btw]]=1,Tb_Activiteiten[[#Headers],[Kosten derden exclusief btw]],""))</f>
        <v/>
      </c>
      <c r="AT1720" t="str">
        <f>IF(ISNUMBER(FIND("overige",Methode_Keuze)),"",IF(Tb_Activiteiten[[#This Row],[Niet verrekenbare btw]]=1,Tb_Activiteiten[[#Headers],[Niet verrekenbare btw]],""))</f>
        <v/>
      </c>
      <c r="AU1720" t="str">
        <f>IF(ISNUMBER(FIND("overige",Methode_Keuze)),"",IF(Tb_Activiteiten[[#This Row],[Grondkosten]]=1,Tb_Activiteiten[[#Headers],[Grondkosten]],""))</f>
        <v/>
      </c>
      <c r="AV1720" t="str">
        <f>IF(ISNUMBER(FIND("overige",Methode_Keuze)),"",IF(Tb_Activiteiten[[#This Row],[Bijdrage in natura (overige)]]=1,Tb_Activiteiten[[#Headers],[Bijdrage in natura (overige)]],""))</f>
        <v/>
      </c>
      <c r="AW1720" t="str">
        <f>IF(ISNUMBER(FIND("overige",Methode_Keuze)),"",IF(Tb_Activiteiten[[#This Row],[Bijdrage in natura (vrijwilligers)]]=1,Tb_Activiteiten[[#Headers],[Bijdrage in natura (vrijwilligers)]],""))</f>
        <v/>
      </c>
      <c r="AX1720" t="str">
        <f>IF(ISNUMBER(FIND("overige",Methode_Keuze)),"",IF(Tb_Activiteiten[[#This Row],[Afschrijvingskosten]]=1,Tb_Activiteiten[[#Headers],[Afschrijvingskosten]],""))</f>
        <v/>
      </c>
      <c r="AY1720" t="str">
        <f>IF(ISNUMBER(FIND("overige",Methode_Keuze)),"",IF(Tb_Activiteiten[[#This Row],[Vergoeding]]=1,Tb_Activiteiten[[#Headers],[Vergoeding]],""))</f>
        <v/>
      </c>
      <c r="AZ1720" t="str">
        <f>IF(ISNUMBER(FIND("arbeid",Methode_Keuze)),"",IF(Tb_Activiteiten[[#This Row],[Arbeidskosten - vast tarief (excl eigen arbeid)]]=1,Tb_Activiteiten[[#Headers],[Arbeidskosten - vast tarief (excl eigen arbeid)]],""))</f>
        <v/>
      </c>
      <c r="BA1720" t="str">
        <f>IF(ISNUMBER(FIND("overige",Methode_Keuze)),"",IF(Tb_Activiteiten[[#This Row],[Overige kosten]]=1,Tb_Activiteiten[[#Headers],[Overige kosten]],""))</f>
        <v/>
      </c>
    </row>
    <row r="1721" spans="15:53" x14ac:dyDescent="0.25">
      <c r="O1721" s="56"/>
      <c r="Q1721" t="str">
        <f>IFERROR(IF(VLOOKUP(Tb_Activiteiten[[#This Row],[Openstelling]],Tb_Openstelling[],2,0)=1,1,""),"")</f>
        <v/>
      </c>
      <c r="AJ1721" s="56"/>
      <c r="AK1721" t="str">
        <f>IF(ISNUMBER(FIND("arbeid",Methode_Keuze)),"",IF(ISNUMBER(FIND("arbeid",Methode_Keuze)),"",IF(Tb_Activiteiten[[#This Row],[Loonkosten]]=1,Tb_Activiteiten[[#Headers],[Loonkosten]],"")))</f>
        <v/>
      </c>
      <c r="AL1721" t="str">
        <f>IF(ISNUMBER(FIND("arbeid",Methode_Keuze)),"",IF(ISNUMBER(FIND("arbeid",Methode_Keuze)),"",IF(Tb_Activiteiten[[#This Row],[Eigen arbeid]]=1,Tb_Activiteiten[[#Headers],[Eigen arbeid]],"")))</f>
        <v/>
      </c>
      <c r="AM1721" t="str">
        <f>IF(ISNUMBER(FIND("arbeid",Methode_Keuze)),"",IF(ISNUMBER(FIND("arbeid",Methode_Keuze)),"",IF(Tb_Activiteiten[[#This Row],[Projectmedewerker]]=1,Tb_Activiteiten[[#Headers],[Projectmedewerker]],"")))</f>
        <v/>
      </c>
      <c r="AN1721" t="str">
        <f>IF(ISNUMBER(FIND("arbeid",Methode_Keuze)),"",IF(ISNUMBER(FIND("arbeid",Methode_Keuze)),"",IF(Tb_Activiteiten[[#This Row],[Landbouwer]]=1,Tb_Activiteiten[[#Headers],[Landbouwer]],"")))</f>
        <v/>
      </c>
      <c r="AO1721" t="str">
        <f>IF(ISNUMBER(FIND("arbeid",Methode_Keuze)),"",IF(ISNUMBER(FIND("arbeid",Methode_Keuze)),"",IF(Tb_Activiteiten[[#This Row],[Adviseur]]=1,Tb_Activiteiten[[#Headers],[Adviseur]],"")))</f>
        <v/>
      </c>
      <c r="AP1721" t="str">
        <f>IF(ISNUMBER(FIND("arbeid",Methode_Keuze)),"",IF(ISNUMBER(FIND("arbeid",Methode_Keuze)),"",IF(Tb_Activiteiten[[#This Row],[Projectleider/Expert]]=1,Tb_Activiteiten[[#Headers],[Projectleider/Expert]],"")))</f>
        <v/>
      </c>
      <c r="AQ1721" t="str">
        <f>IF(ISNUMBER(FIND("arbeid",Methode_Keuze)),"",IF(ISNUMBER(FIND("arbeid",Methode_Keuze)),"",IF(Tb_Activiteiten[[#This Row],[Arbeidskosten]]=1,Tb_Activiteiten[[#Headers],[Arbeidskosten]],"")))</f>
        <v/>
      </c>
      <c r="AR1721" t="str">
        <f>IF(ISNUMBER(FIND("arbeid",Methode_Keuze)),"",IF(ISNUMBER(FIND("arbeid",Methode_Keuze)),"",IF(Tb_Activiteiten[[#This Row],[Arbeidskosten op basis van IKS]]=1,Tb_Activiteiten[[#Headers],[Arbeidskosten op basis van IKS]],"")))</f>
        <v/>
      </c>
      <c r="AS1721" t="str">
        <f>IF(ISNUMBER(FIND("overige",Methode_Keuze)),"",IF(Tb_Activiteiten[[#This Row],[Kosten derden exclusief btw]]=1,Tb_Activiteiten[[#Headers],[Kosten derden exclusief btw]],""))</f>
        <v/>
      </c>
      <c r="AT1721" t="str">
        <f>IF(ISNUMBER(FIND("overige",Methode_Keuze)),"",IF(Tb_Activiteiten[[#This Row],[Niet verrekenbare btw]]=1,Tb_Activiteiten[[#Headers],[Niet verrekenbare btw]],""))</f>
        <v/>
      </c>
      <c r="AU1721" t="str">
        <f>IF(ISNUMBER(FIND("overige",Methode_Keuze)),"",IF(Tb_Activiteiten[[#This Row],[Grondkosten]]=1,Tb_Activiteiten[[#Headers],[Grondkosten]],""))</f>
        <v/>
      </c>
      <c r="AV1721" t="str">
        <f>IF(ISNUMBER(FIND("overige",Methode_Keuze)),"",IF(Tb_Activiteiten[[#This Row],[Bijdrage in natura (overige)]]=1,Tb_Activiteiten[[#Headers],[Bijdrage in natura (overige)]],""))</f>
        <v/>
      </c>
      <c r="AW1721" t="str">
        <f>IF(ISNUMBER(FIND("overige",Methode_Keuze)),"",IF(Tb_Activiteiten[[#This Row],[Bijdrage in natura (vrijwilligers)]]=1,Tb_Activiteiten[[#Headers],[Bijdrage in natura (vrijwilligers)]],""))</f>
        <v/>
      </c>
      <c r="AX1721" t="str">
        <f>IF(ISNUMBER(FIND("overige",Methode_Keuze)),"",IF(Tb_Activiteiten[[#This Row],[Afschrijvingskosten]]=1,Tb_Activiteiten[[#Headers],[Afschrijvingskosten]],""))</f>
        <v/>
      </c>
      <c r="AY1721" t="str">
        <f>IF(ISNUMBER(FIND("overige",Methode_Keuze)),"",IF(Tb_Activiteiten[[#This Row],[Vergoeding]]=1,Tb_Activiteiten[[#Headers],[Vergoeding]],""))</f>
        <v/>
      </c>
      <c r="AZ1721" t="str">
        <f>IF(ISNUMBER(FIND("arbeid",Methode_Keuze)),"",IF(Tb_Activiteiten[[#This Row],[Arbeidskosten - vast tarief (excl eigen arbeid)]]=1,Tb_Activiteiten[[#Headers],[Arbeidskosten - vast tarief (excl eigen arbeid)]],""))</f>
        <v/>
      </c>
      <c r="BA1721" t="str">
        <f>IF(ISNUMBER(FIND("overige",Methode_Keuze)),"",IF(Tb_Activiteiten[[#This Row],[Overige kosten]]=1,Tb_Activiteiten[[#Headers],[Overige kosten]],""))</f>
        <v/>
      </c>
    </row>
    <row r="1722" spans="15:53" x14ac:dyDescent="0.25">
      <c r="O1722" s="56"/>
      <c r="Q1722" t="str">
        <f>IFERROR(IF(VLOOKUP(Tb_Activiteiten[[#This Row],[Openstelling]],Tb_Openstelling[],2,0)=1,1,""),"")</f>
        <v/>
      </c>
      <c r="AJ1722" s="56"/>
      <c r="AK1722" t="str">
        <f>IF(ISNUMBER(FIND("arbeid",Methode_Keuze)),"",IF(ISNUMBER(FIND("arbeid",Methode_Keuze)),"",IF(Tb_Activiteiten[[#This Row],[Loonkosten]]=1,Tb_Activiteiten[[#Headers],[Loonkosten]],"")))</f>
        <v/>
      </c>
      <c r="AL1722" t="str">
        <f>IF(ISNUMBER(FIND("arbeid",Methode_Keuze)),"",IF(ISNUMBER(FIND("arbeid",Methode_Keuze)),"",IF(Tb_Activiteiten[[#This Row],[Eigen arbeid]]=1,Tb_Activiteiten[[#Headers],[Eigen arbeid]],"")))</f>
        <v/>
      </c>
      <c r="AM1722" t="str">
        <f>IF(ISNUMBER(FIND("arbeid",Methode_Keuze)),"",IF(ISNUMBER(FIND("arbeid",Methode_Keuze)),"",IF(Tb_Activiteiten[[#This Row],[Projectmedewerker]]=1,Tb_Activiteiten[[#Headers],[Projectmedewerker]],"")))</f>
        <v/>
      </c>
      <c r="AN1722" t="str">
        <f>IF(ISNUMBER(FIND("arbeid",Methode_Keuze)),"",IF(ISNUMBER(FIND("arbeid",Methode_Keuze)),"",IF(Tb_Activiteiten[[#This Row],[Landbouwer]]=1,Tb_Activiteiten[[#Headers],[Landbouwer]],"")))</f>
        <v/>
      </c>
      <c r="AO1722" t="str">
        <f>IF(ISNUMBER(FIND("arbeid",Methode_Keuze)),"",IF(ISNUMBER(FIND("arbeid",Methode_Keuze)),"",IF(Tb_Activiteiten[[#This Row],[Adviseur]]=1,Tb_Activiteiten[[#Headers],[Adviseur]],"")))</f>
        <v/>
      </c>
      <c r="AP1722" t="str">
        <f>IF(ISNUMBER(FIND("arbeid",Methode_Keuze)),"",IF(ISNUMBER(FIND("arbeid",Methode_Keuze)),"",IF(Tb_Activiteiten[[#This Row],[Projectleider/Expert]]=1,Tb_Activiteiten[[#Headers],[Projectleider/Expert]],"")))</f>
        <v/>
      </c>
      <c r="AQ1722" t="str">
        <f>IF(ISNUMBER(FIND("arbeid",Methode_Keuze)),"",IF(ISNUMBER(FIND("arbeid",Methode_Keuze)),"",IF(Tb_Activiteiten[[#This Row],[Arbeidskosten]]=1,Tb_Activiteiten[[#Headers],[Arbeidskosten]],"")))</f>
        <v/>
      </c>
      <c r="AR1722" t="str">
        <f>IF(ISNUMBER(FIND("arbeid",Methode_Keuze)),"",IF(ISNUMBER(FIND("arbeid",Methode_Keuze)),"",IF(Tb_Activiteiten[[#This Row],[Arbeidskosten op basis van IKS]]=1,Tb_Activiteiten[[#Headers],[Arbeidskosten op basis van IKS]],"")))</f>
        <v/>
      </c>
      <c r="AS1722" t="str">
        <f>IF(ISNUMBER(FIND("overige",Methode_Keuze)),"",IF(Tb_Activiteiten[[#This Row],[Kosten derden exclusief btw]]=1,Tb_Activiteiten[[#Headers],[Kosten derden exclusief btw]],""))</f>
        <v/>
      </c>
      <c r="AT1722" t="str">
        <f>IF(ISNUMBER(FIND("overige",Methode_Keuze)),"",IF(Tb_Activiteiten[[#This Row],[Niet verrekenbare btw]]=1,Tb_Activiteiten[[#Headers],[Niet verrekenbare btw]],""))</f>
        <v/>
      </c>
      <c r="AU1722" t="str">
        <f>IF(ISNUMBER(FIND("overige",Methode_Keuze)),"",IF(Tb_Activiteiten[[#This Row],[Grondkosten]]=1,Tb_Activiteiten[[#Headers],[Grondkosten]],""))</f>
        <v/>
      </c>
      <c r="AV1722" t="str">
        <f>IF(ISNUMBER(FIND("overige",Methode_Keuze)),"",IF(Tb_Activiteiten[[#This Row],[Bijdrage in natura (overige)]]=1,Tb_Activiteiten[[#Headers],[Bijdrage in natura (overige)]],""))</f>
        <v/>
      </c>
      <c r="AW1722" t="str">
        <f>IF(ISNUMBER(FIND("overige",Methode_Keuze)),"",IF(Tb_Activiteiten[[#This Row],[Bijdrage in natura (vrijwilligers)]]=1,Tb_Activiteiten[[#Headers],[Bijdrage in natura (vrijwilligers)]],""))</f>
        <v/>
      </c>
      <c r="AX1722" t="str">
        <f>IF(ISNUMBER(FIND("overige",Methode_Keuze)),"",IF(Tb_Activiteiten[[#This Row],[Afschrijvingskosten]]=1,Tb_Activiteiten[[#Headers],[Afschrijvingskosten]],""))</f>
        <v/>
      </c>
      <c r="AY1722" t="str">
        <f>IF(ISNUMBER(FIND("overige",Methode_Keuze)),"",IF(Tb_Activiteiten[[#This Row],[Vergoeding]]=1,Tb_Activiteiten[[#Headers],[Vergoeding]],""))</f>
        <v/>
      </c>
      <c r="AZ1722" t="str">
        <f>IF(ISNUMBER(FIND("arbeid",Methode_Keuze)),"",IF(Tb_Activiteiten[[#This Row],[Arbeidskosten - vast tarief (excl eigen arbeid)]]=1,Tb_Activiteiten[[#Headers],[Arbeidskosten - vast tarief (excl eigen arbeid)]],""))</f>
        <v/>
      </c>
      <c r="BA1722" t="str">
        <f>IF(ISNUMBER(FIND("overige",Methode_Keuze)),"",IF(Tb_Activiteiten[[#This Row],[Overige kosten]]=1,Tb_Activiteiten[[#Headers],[Overige kosten]],""))</f>
        <v/>
      </c>
    </row>
    <row r="1723" spans="15:53" x14ac:dyDescent="0.25">
      <c r="O1723" s="56"/>
      <c r="Q1723" t="str">
        <f>IFERROR(IF(VLOOKUP(Tb_Activiteiten[[#This Row],[Openstelling]],Tb_Openstelling[],2,0)=1,1,""),"")</f>
        <v/>
      </c>
      <c r="AJ1723" s="56"/>
      <c r="AK1723" t="str">
        <f>IF(ISNUMBER(FIND("arbeid",Methode_Keuze)),"",IF(ISNUMBER(FIND("arbeid",Methode_Keuze)),"",IF(Tb_Activiteiten[[#This Row],[Loonkosten]]=1,Tb_Activiteiten[[#Headers],[Loonkosten]],"")))</f>
        <v/>
      </c>
      <c r="AL1723" t="str">
        <f>IF(ISNUMBER(FIND("arbeid",Methode_Keuze)),"",IF(ISNUMBER(FIND("arbeid",Methode_Keuze)),"",IF(Tb_Activiteiten[[#This Row],[Eigen arbeid]]=1,Tb_Activiteiten[[#Headers],[Eigen arbeid]],"")))</f>
        <v/>
      </c>
      <c r="AM1723" t="str">
        <f>IF(ISNUMBER(FIND("arbeid",Methode_Keuze)),"",IF(ISNUMBER(FIND("arbeid",Methode_Keuze)),"",IF(Tb_Activiteiten[[#This Row],[Projectmedewerker]]=1,Tb_Activiteiten[[#Headers],[Projectmedewerker]],"")))</f>
        <v/>
      </c>
      <c r="AN1723" t="str">
        <f>IF(ISNUMBER(FIND("arbeid",Methode_Keuze)),"",IF(ISNUMBER(FIND("arbeid",Methode_Keuze)),"",IF(Tb_Activiteiten[[#This Row],[Landbouwer]]=1,Tb_Activiteiten[[#Headers],[Landbouwer]],"")))</f>
        <v/>
      </c>
      <c r="AO1723" t="str">
        <f>IF(ISNUMBER(FIND("arbeid",Methode_Keuze)),"",IF(ISNUMBER(FIND("arbeid",Methode_Keuze)),"",IF(Tb_Activiteiten[[#This Row],[Adviseur]]=1,Tb_Activiteiten[[#Headers],[Adviseur]],"")))</f>
        <v/>
      </c>
      <c r="AP1723" t="str">
        <f>IF(ISNUMBER(FIND("arbeid",Methode_Keuze)),"",IF(ISNUMBER(FIND("arbeid",Methode_Keuze)),"",IF(Tb_Activiteiten[[#This Row],[Projectleider/Expert]]=1,Tb_Activiteiten[[#Headers],[Projectleider/Expert]],"")))</f>
        <v/>
      </c>
      <c r="AQ1723" t="str">
        <f>IF(ISNUMBER(FIND("arbeid",Methode_Keuze)),"",IF(ISNUMBER(FIND("arbeid",Methode_Keuze)),"",IF(Tb_Activiteiten[[#This Row],[Arbeidskosten]]=1,Tb_Activiteiten[[#Headers],[Arbeidskosten]],"")))</f>
        <v/>
      </c>
      <c r="AR1723" t="str">
        <f>IF(ISNUMBER(FIND("arbeid",Methode_Keuze)),"",IF(ISNUMBER(FIND("arbeid",Methode_Keuze)),"",IF(Tb_Activiteiten[[#This Row],[Arbeidskosten op basis van IKS]]=1,Tb_Activiteiten[[#Headers],[Arbeidskosten op basis van IKS]],"")))</f>
        <v/>
      </c>
      <c r="AS1723" t="str">
        <f>IF(ISNUMBER(FIND("overige",Methode_Keuze)),"",IF(Tb_Activiteiten[[#This Row],[Kosten derden exclusief btw]]=1,Tb_Activiteiten[[#Headers],[Kosten derden exclusief btw]],""))</f>
        <v/>
      </c>
      <c r="AT1723" t="str">
        <f>IF(ISNUMBER(FIND("overige",Methode_Keuze)),"",IF(Tb_Activiteiten[[#This Row],[Niet verrekenbare btw]]=1,Tb_Activiteiten[[#Headers],[Niet verrekenbare btw]],""))</f>
        <v/>
      </c>
      <c r="AU1723" t="str">
        <f>IF(ISNUMBER(FIND("overige",Methode_Keuze)),"",IF(Tb_Activiteiten[[#This Row],[Grondkosten]]=1,Tb_Activiteiten[[#Headers],[Grondkosten]],""))</f>
        <v/>
      </c>
      <c r="AV1723" t="str">
        <f>IF(ISNUMBER(FIND("overige",Methode_Keuze)),"",IF(Tb_Activiteiten[[#This Row],[Bijdrage in natura (overige)]]=1,Tb_Activiteiten[[#Headers],[Bijdrage in natura (overige)]],""))</f>
        <v/>
      </c>
      <c r="AW1723" t="str">
        <f>IF(ISNUMBER(FIND("overige",Methode_Keuze)),"",IF(Tb_Activiteiten[[#This Row],[Bijdrage in natura (vrijwilligers)]]=1,Tb_Activiteiten[[#Headers],[Bijdrage in natura (vrijwilligers)]],""))</f>
        <v/>
      </c>
      <c r="AX1723" t="str">
        <f>IF(ISNUMBER(FIND("overige",Methode_Keuze)),"",IF(Tb_Activiteiten[[#This Row],[Afschrijvingskosten]]=1,Tb_Activiteiten[[#Headers],[Afschrijvingskosten]],""))</f>
        <v/>
      </c>
      <c r="AY1723" t="str">
        <f>IF(ISNUMBER(FIND("overige",Methode_Keuze)),"",IF(Tb_Activiteiten[[#This Row],[Vergoeding]]=1,Tb_Activiteiten[[#Headers],[Vergoeding]],""))</f>
        <v/>
      </c>
      <c r="AZ1723" t="str">
        <f>IF(ISNUMBER(FIND("arbeid",Methode_Keuze)),"",IF(Tb_Activiteiten[[#This Row],[Arbeidskosten - vast tarief (excl eigen arbeid)]]=1,Tb_Activiteiten[[#Headers],[Arbeidskosten - vast tarief (excl eigen arbeid)]],""))</f>
        <v/>
      </c>
      <c r="BA1723" t="str">
        <f>IF(ISNUMBER(FIND("overige",Methode_Keuze)),"",IF(Tb_Activiteiten[[#This Row],[Overige kosten]]=1,Tb_Activiteiten[[#Headers],[Overige kosten]],""))</f>
        <v/>
      </c>
    </row>
    <row r="1724" spans="15:53" x14ac:dyDescent="0.25">
      <c r="O1724" s="56"/>
      <c r="Q1724" t="str">
        <f>IFERROR(IF(VLOOKUP(Tb_Activiteiten[[#This Row],[Openstelling]],Tb_Openstelling[],2,0)=1,1,""),"")</f>
        <v/>
      </c>
      <c r="AJ1724" s="56"/>
      <c r="AK1724" t="str">
        <f>IF(ISNUMBER(FIND("arbeid",Methode_Keuze)),"",IF(ISNUMBER(FIND("arbeid",Methode_Keuze)),"",IF(Tb_Activiteiten[[#This Row],[Loonkosten]]=1,Tb_Activiteiten[[#Headers],[Loonkosten]],"")))</f>
        <v/>
      </c>
      <c r="AL1724" t="str">
        <f>IF(ISNUMBER(FIND("arbeid",Methode_Keuze)),"",IF(ISNUMBER(FIND("arbeid",Methode_Keuze)),"",IF(Tb_Activiteiten[[#This Row],[Eigen arbeid]]=1,Tb_Activiteiten[[#Headers],[Eigen arbeid]],"")))</f>
        <v/>
      </c>
      <c r="AM1724" t="str">
        <f>IF(ISNUMBER(FIND("arbeid",Methode_Keuze)),"",IF(ISNUMBER(FIND("arbeid",Methode_Keuze)),"",IF(Tb_Activiteiten[[#This Row],[Projectmedewerker]]=1,Tb_Activiteiten[[#Headers],[Projectmedewerker]],"")))</f>
        <v/>
      </c>
      <c r="AN1724" t="str">
        <f>IF(ISNUMBER(FIND("arbeid",Methode_Keuze)),"",IF(ISNUMBER(FIND("arbeid",Methode_Keuze)),"",IF(Tb_Activiteiten[[#This Row],[Landbouwer]]=1,Tb_Activiteiten[[#Headers],[Landbouwer]],"")))</f>
        <v/>
      </c>
      <c r="AO1724" t="str">
        <f>IF(ISNUMBER(FIND("arbeid",Methode_Keuze)),"",IF(ISNUMBER(FIND("arbeid",Methode_Keuze)),"",IF(Tb_Activiteiten[[#This Row],[Adviseur]]=1,Tb_Activiteiten[[#Headers],[Adviseur]],"")))</f>
        <v/>
      </c>
      <c r="AP1724" t="str">
        <f>IF(ISNUMBER(FIND("arbeid",Methode_Keuze)),"",IF(ISNUMBER(FIND("arbeid",Methode_Keuze)),"",IF(Tb_Activiteiten[[#This Row],[Projectleider/Expert]]=1,Tb_Activiteiten[[#Headers],[Projectleider/Expert]],"")))</f>
        <v/>
      </c>
      <c r="AQ1724" t="str">
        <f>IF(ISNUMBER(FIND("arbeid",Methode_Keuze)),"",IF(ISNUMBER(FIND("arbeid",Methode_Keuze)),"",IF(Tb_Activiteiten[[#This Row],[Arbeidskosten]]=1,Tb_Activiteiten[[#Headers],[Arbeidskosten]],"")))</f>
        <v/>
      </c>
      <c r="AR1724" t="str">
        <f>IF(ISNUMBER(FIND("arbeid",Methode_Keuze)),"",IF(ISNUMBER(FIND("arbeid",Methode_Keuze)),"",IF(Tb_Activiteiten[[#This Row],[Arbeidskosten op basis van IKS]]=1,Tb_Activiteiten[[#Headers],[Arbeidskosten op basis van IKS]],"")))</f>
        <v/>
      </c>
      <c r="AS1724" t="str">
        <f>IF(ISNUMBER(FIND("overige",Methode_Keuze)),"",IF(Tb_Activiteiten[[#This Row],[Kosten derden exclusief btw]]=1,Tb_Activiteiten[[#Headers],[Kosten derden exclusief btw]],""))</f>
        <v/>
      </c>
      <c r="AT1724" t="str">
        <f>IF(ISNUMBER(FIND("overige",Methode_Keuze)),"",IF(Tb_Activiteiten[[#This Row],[Niet verrekenbare btw]]=1,Tb_Activiteiten[[#Headers],[Niet verrekenbare btw]],""))</f>
        <v/>
      </c>
      <c r="AU1724" t="str">
        <f>IF(ISNUMBER(FIND("overige",Methode_Keuze)),"",IF(Tb_Activiteiten[[#This Row],[Grondkosten]]=1,Tb_Activiteiten[[#Headers],[Grondkosten]],""))</f>
        <v/>
      </c>
      <c r="AV1724" t="str">
        <f>IF(ISNUMBER(FIND("overige",Methode_Keuze)),"",IF(Tb_Activiteiten[[#This Row],[Bijdrage in natura (overige)]]=1,Tb_Activiteiten[[#Headers],[Bijdrage in natura (overige)]],""))</f>
        <v/>
      </c>
      <c r="AW1724" t="str">
        <f>IF(ISNUMBER(FIND("overige",Methode_Keuze)),"",IF(Tb_Activiteiten[[#This Row],[Bijdrage in natura (vrijwilligers)]]=1,Tb_Activiteiten[[#Headers],[Bijdrage in natura (vrijwilligers)]],""))</f>
        <v/>
      </c>
      <c r="AX1724" t="str">
        <f>IF(ISNUMBER(FIND("overige",Methode_Keuze)),"",IF(Tb_Activiteiten[[#This Row],[Afschrijvingskosten]]=1,Tb_Activiteiten[[#Headers],[Afschrijvingskosten]],""))</f>
        <v/>
      </c>
      <c r="AY1724" t="str">
        <f>IF(ISNUMBER(FIND("overige",Methode_Keuze)),"",IF(Tb_Activiteiten[[#This Row],[Vergoeding]]=1,Tb_Activiteiten[[#Headers],[Vergoeding]],""))</f>
        <v/>
      </c>
      <c r="AZ1724" t="str">
        <f>IF(ISNUMBER(FIND("arbeid",Methode_Keuze)),"",IF(Tb_Activiteiten[[#This Row],[Arbeidskosten - vast tarief (excl eigen arbeid)]]=1,Tb_Activiteiten[[#Headers],[Arbeidskosten - vast tarief (excl eigen arbeid)]],""))</f>
        <v/>
      </c>
      <c r="BA1724" t="str">
        <f>IF(ISNUMBER(FIND("overige",Methode_Keuze)),"",IF(Tb_Activiteiten[[#This Row],[Overige kosten]]=1,Tb_Activiteiten[[#Headers],[Overige kosten]],""))</f>
        <v/>
      </c>
    </row>
    <row r="1725" spans="15:53" x14ac:dyDescent="0.25">
      <c r="O1725" s="56"/>
      <c r="Q1725" t="str">
        <f>IFERROR(IF(VLOOKUP(Tb_Activiteiten[[#This Row],[Openstelling]],Tb_Openstelling[],2,0)=1,1,""),"")</f>
        <v/>
      </c>
      <c r="AJ1725" s="56"/>
      <c r="AK1725" t="str">
        <f>IF(ISNUMBER(FIND("arbeid",Methode_Keuze)),"",IF(ISNUMBER(FIND("arbeid",Methode_Keuze)),"",IF(Tb_Activiteiten[[#This Row],[Loonkosten]]=1,Tb_Activiteiten[[#Headers],[Loonkosten]],"")))</f>
        <v/>
      </c>
      <c r="AL1725" t="str">
        <f>IF(ISNUMBER(FIND("arbeid",Methode_Keuze)),"",IF(ISNUMBER(FIND("arbeid",Methode_Keuze)),"",IF(Tb_Activiteiten[[#This Row],[Eigen arbeid]]=1,Tb_Activiteiten[[#Headers],[Eigen arbeid]],"")))</f>
        <v/>
      </c>
      <c r="AM1725" t="str">
        <f>IF(ISNUMBER(FIND("arbeid",Methode_Keuze)),"",IF(ISNUMBER(FIND("arbeid",Methode_Keuze)),"",IF(Tb_Activiteiten[[#This Row],[Projectmedewerker]]=1,Tb_Activiteiten[[#Headers],[Projectmedewerker]],"")))</f>
        <v/>
      </c>
      <c r="AN1725" t="str">
        <f>IF(ISNUMBER(FIND("arbeid",Methode_Keuze)),"",IF(ISNUMBER(FIND("arbeid",Methode_Keuze)),"",IF(Tb_Activiteiten[[#This Row],[Landbouwer]]=1,Tb_Activiteiten[[#Headers],[Landbouwer]],"")))</f>
        <v/>
      </c>
      <c r="AO1725" t="str">
        <f>IF(ISNUMBER(FIND("arbeid",Methode_Keuze)),"",IF(ISNUMBER(FIND("arbeid",Methode_Keuze)),"",IF(Tb_Activiteiten[[#This Row],[Adviseur]]=1,Tb_Activiteiten[[#Headers],[Adviseur]],"")))</f>
        <v/>
      </c>
      <c r="AP1725" t="str">
        <f>IF(ISNUMBER(FIND("arbeid",Methode_Keuze)),"",IF(ISNUMBER(FIND("arbeid",Methode_Keuze)),"",IF(Tb_Activiteiten[[#This Row],[Projectleider/Expert]]=1,Tb_Activiteiten[[#Headers],[Projectleider/Expert]],"")))</f>
        <v/>
      </c>
      <c r="AQ1725" t="str">
        <f>IF(ISNUMBER(FIND("arbeid",Methode_Keuze)),"",IF(ISNUMBER(FIND("arbeid",Methode_Keuze)),"",IF(Tb_Activiteiten[[#This Row],[Arbeidskosten]]=1,Tb_Activiteiten[[#Headers],[Arbeidskosten]],"")))</f>
        <v/>
      </c>
      <c r="AR1725" t="str">
        <f>IF(ISNUMBER(FIND("arbeid",Methode_Keuze)),"",IF(ISNUMBER(FIND("arbeid",Methode_Keuze)),"",IF(Tb_Activiteiten[[#This Row],[Arbeidskosten op basis van IKS]]=1,Tb_Activiteiten[[#Headers],[Arbeidskosten op basis van IKS]],"")))</f>
        <v/>
      </c>
      <c r="AS1725" t="str">
        <f>IF(ISNUMBER(FIND("overige",Methode_Keuze)),"",IF(Tb_Activiteiten[[#This Row],[Kosten derden exclusief btw]]=1,Tb_Activiteiten[[#Headers],[Kosten derden exclusief btw]],""))</f>
        <v/>
      </c>
      <c r="AT1725" t="str">
        <f>IF(ISNUMBER(FIND("overige",Methode_Keuze)),"",IF(Tb_Activiteiten[[#This Row],[Niet verrekenbare btw]]=1,Tb_Activiteiten[[#Headers],[Niet verrekenbare btw]],""))</f>
        <v/>
      </c>
      <c r="AU1725" t="str">
        <f>IF(ISNUMBER(FIND("overige",Methode_Keuze)),"",IF(Tb_Activiteiten[[#This Row],[Grondkosten]]=1,Tb_Activiteiten[[#Headers],[Grondkosten]],""))</f>
        <v/>
      </c>
      <c r="AV1725" t="str">
        <f>IF(ISNUMBER(FIND("overige",Methode_Keuze)),"",IF(Tb_Activiteiten[[#This Row],[Bijdrage in natura (overige)]]=1,Tb_Activiteiten[[#Headers],[Bijdrage in natura (overige)]],""))</f>
        <v/>
      </c>
      <c r="AW1725" t="str">
        <f>IF(ISNUMBER(FIND("overige",Methode_Keuze)),"",IF(Tb_Activiteiten[[#This Row],[Bijdrage in natura (vrijwilligers)]]=1,Tb_Activiteiten[[#Headers],[Bijdrage in natura (vrijwilligers)]],""))</f>
        <v/>
      </c>
      <c r="AX1725" t="str">
        <f>IF(ISNUMBER(FIND("overige",Methode_Keuze)),"",IF(Tb_Activiteiten[[#This Row],[Afschrijvingskosten]]=1,Tb_Activiteiten[[#Headers],[Afschrijvingskosten]],""))</f>
        <v/>
      </c>
      <c r="AY1725" t="str">
        <f>IF(ISNUMBER(FIND("overige",Methode_Keuze)),"",IF(Tb_Activiteiten[[#This Row],[Vergoeding]]=1,Tb_Activiteiten[[#Headers],[Vergoeding]],""))</f>
        <v/>
      </c>
      <c r="AZ1725" t="str">
        <f>IF(ISNUMBER(FIND("arbeid",Methode_Keuze)),"",IF(Tb_Activiteiten[[#This Row],[Arbeidskosten - vast tarief (excl eigen arbeid)]]=1,Tb_Activiteiten[[#Headers],[Arbeidskosten - vast tarief (excl eigen arbeid)]],""))</f>
        <v/>
      </c>
      <c r="BA1725" t="str">
        <f>IF(ISNUMBER(FIND("overige",Methode_Keuze)),"",IF(Tb_Activiteiten[[#This Row],[Overige kosten]]=1,Tb_Activiteiten[[#Headers],[Overige kosten]],""))</f>
        <v/>
      </c>
    </row>
    <row r="1726" spans="15:53" x14ac:dyDescent="0.25">
      <c r="O1726" s="56"/>
      <c r="Q1726" t="str">
        <f>IFERROR(IF(VLOOKUP(Tb_Activiteiten[[#This Row],[Openstelling]],Tb_Openstelling[],2,0)=1,1,""),"")</f>
        <v/>
      </c>
      <c r="AJ1726" s="56"/>
      <c r="AK1726" t="str">
        <f>IF(ISNUMBER(FIND("arbeid",Methode_Keuze)),"",IF(ISNUMBER(FIND("arbeid",Methode_Keuze)),"",IF(Tb_Activiteiten[[#This Row],[Loonkosten]]=1,Tb_Activiteiten[[#Headers],[Loonkosten]],"")))</f>
        <v/>
      </c>
      <c r="AL1726" t="str">
        <f>IF(ISNUMBER(FIND("arbeid",Methode_Keuze)),"",IF(ISNUMBER(FIND("arbeid",Methode_Keuze)),"",IF(Tb_Activiteiten[[#This Row],[Eigen arbeid]]=1,Tb_Activiteiten[[#Headers],[Eigen arbeid]],"")))</f>
        <v/>
      </c>
      <c r="AM1726" t="str">
        <f>IF(ISNUMBER(FIND("arbeid",Methode_Keuze)),"",IF(ISNUMBER(FIND("arbeid",Methode_Keuze)),"",IF(Tb_Activiteiten[[#This Row],[Projectmedewerker]]=1,Tb_Activiteiten[[#Headers],[Projectmedewerker]],"")))</f>
        <v/>
      </c>
      <c r="AN1726" t="str">
        <f>IF(ISNUMBER(FIND("arbeid",Methode_Keuze)),"",IF(ISNUMBER(FIND("arbeid",Methode_Keuze)),"",IF(Tb_Activiteiten[[#This Row],[Landbouwer]]=1,Tb_Activiteiten[[#Headers],[Landbouwer]],"")))</f>
        <v/>
      </c>
      <c r="AO1726" t="str">
        <f>IF(ISNUMBER(FIND("arbeid",Methode_Keuze)),"",IF(ISNUMBER(FIND("arbeid",Methode_Keuze)),"",IF(Tb_Activiteiten[[#This Row],[Adviseur]]=1,Tb_Activiteiten[[#Headers],[Adviseur]],"")))</f>
        <v/>
      </c>
      <c r="AP1726" t="str">
        <f>IF(ISNUMBER(FIND("arbeid",Methode_Keuze)),"",IF(ISNUMBER(FIND("arbeid",Methode_Keuze)),"",IF(Tb_Activiteiten[[#This Row],[Projectleider/Expert]]=1,Tb_Activiteiten[[#Headers],[Projectleider/Expert]],"")))</f>
        <v/>
      </c>
      <c r="AQ1726" t="str">
        <f>IF(ISNUMBER(FIND("arbeid",Methode_Keuze)),"",IF(ISNUMBER(FIND("arbeid",Methode_Keuze)),"",IF(Tb_Activiteiten[[#This Row],[Arbeidskosten]]=1,Tb_Activiteiten[[#Headers],[Arbeidskosten]],"")))</f>
        <v/>
      </c>
      <c r="AR1726" t="str">
        <f>IF(ISNUMBER(FIND("arbeid",Methode_Keuze)),"",IF(ISNUMBER(FIND("arbeid",Methode_Keuze)),"",IF(Tb_Activiteiten[[#This Row],[Arbeidskosten op basis van IKS]]=1,Tb_Activiteiten[[#Headers],[Arbeidskosten op basis van IKS]],"")))</f>
        <v/>
      </c>
      <c r="AS1726" t="str">
        <f>IF(ISNUMBER(FIND("overige",Methode_Keuze)),"",IF(Tb_Activiteiten[[#This Row],[Kosten derden exclusief btw]]=1,Tb_Activiteiten[[#Headers],[Kosten derden exclusief btw]],""))</f>
        <v/>
      </c>
      <c r="AT1726" t="str">
        <f>IF(ISNUMBER(FIND("overige",Methode_Keuze)),"",IF(Tb_Activiteiten[[#This Row],[Niet verrekenbare btw]]=1,Tb_Activiteiten[[#Headers],[Niet verrekenbare btw]],""))</f>
        <v/>
      </c>
      <c r="AU1726" t="str">
        <f>IF(ISNUMBER(FIND("overige",Methode_Keuze)),"",IF(Tb_Activiteiten[[#This Row],[Grondkosten]]=1,Tb_Activiteiten[[#Headers],[Grondkosten]],""))</f>
        <v/>
      </c>
      <c r="AV1726" t="str">
        <f>IF(ISNUMBER(FIND("overige",Methode_Keuze)),"",IF(Tb_Activiteiten[[#This Row],[Bijdrage in natura (overige)]]=1,Tb_Activiteiten[[#Headers],[Bijdrage in natura (overige)]],""))</f>
        <v/>
      </c>
      <c r="AW1726" t="str">
        <f>IF(ISNUMBER(FIND("overige",Methode_Keuze)),"",IF(Tb_Activiteiten[[#This Row],[Bijdrage in natura (vrijwilligers)]]=1,Tb_Activiteiten[[#Headers],[Bijdrage in natura (vrijwilligers)]],""))</f>
        <v/>
      </c>
      <c r="AX1726" t="str">
        <f>IF(ISNUMBER(FIND("overige",Methode_Keuze)),"",IF(Tb_Activiteiten[[#This Row],[Afschrijvingskosten]]=1,Tb_Activiteiten[[#Headers],[Afschrijvingskosten]],""))</f>
        <v/>
      </c>
      <c r="AY1726" t="str">
        <f>IF(ISNUMBER(FIND("overige",Methode_Keuze)),"",IF(Tb_Activiteiten[[#This Row],[Vergoeding]]=1,Tb_Activiteiten[[#Headers],[Vergoeding]],""))</f>
        <v/>
      </c>
      <c r="AZ1726" t="str">
        <f>IF(ISNUMBER(FIND("arbeid",Methode_Keuze)),"",IF(Tb_Activiteiten[[#This Row],[Arbeidskosten - vast tarief (excl eigen arbeid)]]=1,Tb_Activiteiten[[#Headers],[Arbeidskosten - vast tarief (excl eigen arbeid)]],""))</f>
        <v/>
      </c>
      <c r="BA1726" t="str">
        <f>IF(ISNUMBER(FIND("overige",Methode_Keuze)),"",IF(Tb_Activiteiten[[#This Row],[Overige kosten]]=1,Tb_Activiteiten[[#Headers],[Overige kosten]],""))</f>
        <v/>
      </c>
    </row>
    <row r="1727" spans="15:53" x14ac:dyDescent="0.25">
      <c r="O1727" s="56"/>
      <c r="Q1727" t="str">
        <f>IFERROR(IF(VLOOKUP(Tb_Activiteiten[[#This Row],[Openstelling]],Tb_Openstelling[],2,0)=1,1,""),"")</f>
        <v/>
      </c>
      <c r="AJ1727" s="56"/>
      <c r="AK1727" t="str">
        <f>IF(ISNUMBER(FIND("arbeid",Methode_Keuze)),"",IF(ISNUMBER(FIND("arbeid",Methode_Keuze)),"",IF(Tb_Activiteiten[[#This Row],[Loonkosten]]=1,Tb_Activiteiten[[#Headers],[Loonkosten]],"")))</f>
        <v/>
      </c>
      <c r="AL1727" t="str">
        <f>IF(ISNUMBER(FIND("arbeid",Methode_Keuze)),"",IF(ISNUMBER(FIND("arbeid",Methode_Keuze)),"",IF(Tb_Activiteiten[[#This Row],[Eigen arbeid]]=1,Tb_Activiteiten[[#Headers],[Eigen arbeid]],"")))</f>
        <v/>
      </c>
      <c r="AM1727" t="str">
        <f>IF(ISNUMBER(FIND("arbeid",Methode_Keuze)),"",IF(ISNUMBER(FIND("arbeid",Methode_Keuze)),"",IF(Tb_Activiteiten[[#This Row],[Projectmedewerker]]=1,Tb_Activiteiten[[#Headers],[Projectmedewerker]],"")))</f>
        <v/>
      </c>
      <c r="AN1727" t="str">
        <f>IF(ISNUMBER(FIND("arbeid",Methode_Keuze)),"",IF(ISNUMBER(FIND("arbeid",Methode_Keuze)),"",IF(Tb_Activiteiten[[#This Row],[Landbouwer]]=1,Tb_Activiteiten[[#Headers],[Landbouwer]],"")))</f>
        <v/>
      </c>
      <c r="AO1727" t="str">
        <f>IF(ISNUMBER(FIND("arbeid",Methode_Keuze)),"",IF(ISNUMBER(FIND("arbeid",Methode_Keuze)),"",IF(Tb_Activiteiten[[#This Row],[Adviseur]]=1,Tb_Activiteiten[[#Headers],[Adviseur]],"")))</f>
        <v/>
      </c>
      <c r="AP1727" t="str">
        <f>IF(ISNUMBER(FIND("arbeid",Methode_Keuze)),"",IF(ISNUMBER(FIND("arbeid",Methode_Keuze)),"",IF(Tb_Activiteiten[[#This Row],[Projectleider/Expert]]=1,Tb_Activiteiten[[#Headers],[Projectleider/Expert]],"")))</f>
        <v/>
      </c>
      <c r="AQ1727" t="str">
        <f>IF(ISNUMBER(FIND("arbeid",Methode_Keuze)),"",IF(ISNUMBER(FIND("arbeid",Methode_Keuze)),"",IF(Tb_Activiteiten[[#This Row],[Arbeidskosten]]=1,Tb_Activiteiten[[#Headers],[Arbeidskosten]],"")))</f>
        <v/>
      </c>
      <c r="AR1727" t="str">
        <f>IF(ISNUMBER(FIND("arbeid",Methode_Keuze)),"",IF(ISNUMBER(FIND("arbeid",Methode_Keuze)),"",IF(Tb_Activiteiten[[#This Row],[Arbeidskosten op basis van IKS]]=1,Tb_Activiteiten[[#Headers],[Arbeidskosten op basis van IKS]],"")))</f>
        <v/>
      </c>
      <c r="AS1727" t="str">
        <f>IF(ISNUMBER(FIND("overige",Methode_Keuze)),"",IF(Tb_Activiteiten[[#This Row],[Kosten derden exclusief btw]]=1,Tb_Activiteiten[[#Headers],[Kosten derden exclusief btw]],""))</f>
        <v/>
      </c>
      <c r="AT1727" t="str">
        <f>IF(ISNUMBER(FIND("overige",Methode_Keuze)),"",IF(Tb_Activiteiten[[#This Row],[Niet verrekenbare btw]]=1,Tb_Activiteiten[[#Headers],[Niet verrekenbare btw]],""))</f>
        <v/>
      </c>
      <c r="AU1727" t="str">
        <f>IF(ISNUMBER(FIND("overige",Methode_Keuze)),"",IF(Tb_Activiteiten[[#This Row],[Grondkosten]]=1,Tb_Activiteiten[[#Headers],[Grondkosten]],""))</f>
        <v/>
      </c>
      <c r="AV1727" t="str">
        <f>IF(ISNUMBER(FIND("overige",Methode_Keuze)),"",IF(Tb_Activiteiten[[#This Row],[Bijdrage in natura (overige)]]=1,Tb_Activiteiten[[#Headers],[Bijdrage in natura (overige)]],""))</f>
        <v/>
      </c>
      <c r="AW1727" t="str">
        <f>IF(ISNUMBER(FIND("overige",Methode_Keuze)),"",IF(Tb_Activiteiten[[#This Row],[Bijdrage in natura (vrijwilligers)]]=1,Tb_Activiteiten[[#Headers],[Bijdrage in natura (vrijwilligers)]],""))</f>
        <v/>
      </c>
      <c r="AX1727" t="str">
        <f>IF(ISNUMBER(FIND("overige",Methode_Keuze)),"",IF(Tb_Activiteiten[[#This Row],[Afschrijvingskosten]]=1,Tb_Activiteiten[[#Headers],[Afschrijvingskosten]],""))</f>
        <v/>
      </c>
      <c r="AY1727" t="str">
        <f>IF(ISNUMBER(FIND("overige",Methode_Keuze)),"",IF(Tb_Activiteiten[[#This Row],[Vergoeding]]=1,Tb_Activiteiten[[#Headers],[Vergoeding]],""))</f>
        <v/>
      </c>
      <c r="AZ1727" t="str">
        <f>IF(ISNUMBER(FIND("arbeid",Methode_Keuze)),"",IF(Tb_Activiteiten[[#This Row],[Arbeidskosten - vast tarief (excl eigen arbeid)]]=1,Tb_Activiteiten[[#Headers],[Arbeidskosten - vast tarief (excl eigen arbeid)]],""))</f>
        <v/>
      </c>
      <c r="BA1727" t="str">
        <f>IF(ISNUMBER(FIND("overige",Methode_Keuze)),"",IF(Tb_Activiteiten[[#This Row],[Overige kosten]]=1,Tb_Activiteiten[[#Headers],[Overige kosten]],""))</f>
        <v/>
      </c>
    </row>
    <row r="1728" spans="15:53" x14ac:dyDescent="0.25">
      <c r="O1728" s="56"/>
      <c r="Q1728" t="str">
        <f>IFERROR(IF(VLOOKUP(Tb_Activiteiten[[#This Row],[Openstelling]],Tb_Openstelling[],2,0)=1,1,""),"")</f>
        <v/>
      </c>
      <c r="AJ1728" s="56"/>
      <c r="AK1728" t="str">
        <f>IF(ISNUMBER(FIND("arbeid",Methode_Keuze)),"",IF(ISNUMBER(FIND("arbeid",Methode_Keuze)),"",IF(Tb_Activiteiten[[#This Row],[Loonkosten]]=1,Tb_Activiteiten[[#Headers],[Loonkosten]],"")))</f>
        <v/>
      </c>
      <c r="AL1728" t="str">
        <f>IF(ISNUMBER(FIND("arbeid",Methode_Keuze)),"",IF(ISNUMBER(FIND("arbeid",Methode_Keuze)),"",IF(Tb_Activiteiten[[#This Row],[Eigen arbeid]]=1,Tb_Activiteiten[[#Headers],[Eigen arbeid]],"")))</f>
        <v/>
      </c>
      <c r="AM1728" t="str">
        <f>IF(ISNUMBER(FIND("arbeid",Methode_Keuze)),"",IF(ISNUMBER(FIND("arbeid",Methode_Keuze)),"",IF(Tb_Activiteiten[[#This Row],[Projectmedewerker]]=1,Tb_Activiteiten[[#Headers],[Projectmedewerker]],"")))</f>
        <v/>
      </c>
      <c r="AN1728" t="str">
        <f>IF(ISNUMBER(FIND("arbeid",Methode_Keuze)),"",IF(ISNUMBER(FIND("arbeid",Methode_Keuze)),"",IF(Tb_Activiteiten[[#This Row],[Landbouwer]]=1,Tb_Activiteiten[[#Headers],[Landbouwer]],"")))</f>
        <v/>
      </c>
      <c r="AO1728" t="str">
        <f>IF(ISNUMBER(FIND("arbeid",Methode_Keuze)),"",IF(ISNUMBER(FIND("arbeid",Methode_Keuze)),"",IF(Tb_Activiteiten[[#This Row],[Adviseur]]=1,Tb_Activiteiten[[#Headers],[Adviseur]],"")))</f>
        <v/>
      </c>
      <c r="AP1728" t="str">
        <f>IF(ISNUMBER(FIND("arbeid",Methode_Keuze)),"",IF(ISNUMBER(FIND("arbeid",Methode_Keuze)),"",IF(Tb_Activiteiten[[#This Row],[Projectleider/Expert]]=1,Tb_Activiteiten[[#Headers],[Projectleider/Expert]],"")))</f>
        <v/>
      </c>
      <c r="AQ1728" t="str">
        <f>IF(ISNUMBER(FIND("arbeid",Methode_Keuze)),"",IF(ISNUMBER(FIND("arbeid",Methode_Keuze)),"",IF(Tb_Activiteiten[[#This Row],[Arbeidskosten]]=1,Tb_Activiteiten[[#Headers],[Arbeidskosten]],"")))</f>
        <v/>
      </c>
      <c r="AR1728" t="str">
        <f>IF(ISNUMBER(FIND("arbeid",Methode_Keuze)),"",IF(ISNUMBER(FIND("arbeid",Methode_Keuze)),"",IF(Tb_Activiteiten[[#This Row],[Arbeidskosten op basis van IKS]]=1,Tb_Activiteiten[[#Headers],[Arbeidskosten op basis van IKS]],"")))</f>
        <v/>
      </c>
      <c r="AS1728" t="str">
        <f>IF(ISNUMBER(FIND("overige",Methode_Keuze)),"",IF(Tb_Activiteiten[[#This Row],[Kosten derden exclusief btw]]=1,Tb_Activiteiten[[#Headers],[Kosten derden exclusief btw]],""))</f>
        <v/>
      </c>
      <c r="AT1728" t="str">
        <f>IF(ISNUMBER(FIND("overige",Methode_Keuze)),"",IF(Tb_Activiteiten[[#This Row],[Niet verrekenbare btw]]=1,Tb_Activiteiten[[#Headers],[Niet verrekenbare btw]],""))</f>
        <v/>
      </c>
      <c r="AU1728" t="str">
        <f>IF(ISNUMBER(FIND("overige",Methode_Keuze)),"",IF(Tb_Activiteiten[[#This Row],[Grondkosten]]=1,Tb_Activiteiten[[#Headers],[Grondkosten]],""))</f>
        <v/>
      </c>
      <c r="AV1728" t="str">
        <f>IF(ISNUMBER(FIND("overige",Methode_Keuze)),"",IF(Tb_Activiteiten[[#This Row],[Bijdrage in natura (overige)]]=1,Tb_Activiteiten[[#Headers],[Bijdrage in natura (overige)]],""))</f>
        <v/>
      </c>
      <c r="AW1728" t="str">
        <f>IF(ISNUMBER(FIND("overige",Methode_Keuze)),"",IF(Tb_Activiteiten[[#This Row],[Bijdrage in natura (vrijwilligers)]]=1,Tb_Activiteiten[[#Headers],[Bijdrage in natura (vrijwilligers)]],""))</f>
        <v/>
      </c>
      <c r="AX1728" t="str">
        <f>IF(ISNUMBER(FIND("overige",Methode_Keuze)),"",IF(Tb_Activiteiten[[#This Row],[Afschrijvingskosten]]=1,Tb_Activiteiten[[#Headers],[Afschrijvingskosten]],""))</f>
        <v/>
      </c>
      <c r="AY1728" t="str">
        <f>IF(ISNUMBER(FIND("overige",Methode_Keuze)),"",IF(Tb_Activiteiten[[#This Row],[Vergoeding]]=1,Tb_Activiteiten[[#Headers],[Vergoeding]],""))</f>
        <v/>
      </c>
      <c r="AZ1728" t="str">
        <f>IF(ISNUMBER(FIND("arbeid",Methode_Keuze)),"",IF(Tb_Activiteiten[[#This Row],[Arbeidskosten - vast tarief (excl eigen arbeid)]]=1,Tb_Activiteiten[[#Headers],[Arbeidskosten - vast tarief (excl eigen arbeid)]],""))</f>
        <v/>
      </c>
      <c r="BA1728" t="str">
        <f>IF(ISNUMBER(FIND("overige",Methode_Keuze)),"",IF(Tb_Activiteiten[[#This Row],[Overige kosten]]=1,Tb_Activiteiten[[#Headers],[Overige kosten]],""))</f>
        <v/>
      </c>
    </row>
    <row r="1729" spans="15:53" x14ac:dyDescent="0.25">
      <c r="O1729" s="56"/>
      <c r="Q1729" t="str">
        <f>IFERROR(IF(VLOOKUP(Tb_Activiteiten[[#This Row],[Openstelling]],Tb_Openstelling[],2,0)=1,1,""),"")</f>
        <v/>
      </c>
      <c r="AJ1729" s="56"/>
      <c r="AK1729" t="str">
        <f>IF(ISNUMBER(FIND("arbeid",Methode_Keuze)),"",IF(ISNUMBER(FIND("arbeid",Methode_Keuze)),"",IF(Tb_Activiteiten[[#This Row],[Loonkosten]]=1,Tb_Activiteiten[[#Headers],[Loonkosten]],"")))</f>
        <v/>
      </c>
      <c r="AL1729" t="str">
        <f>IF(ISNUMBER(FIND("arbeid",Methode_Keuze)),"",IF(ISNUMBER(FIND("arbeid",Methode_Keuze)),"",IF(Tb_Activiteiten[[#This Row],[Eigen arbeid]]=1,Tb_Activiteiten[[#Headers],[Eigen arbeid]],"")))</f>
        <v/>
      </c>
      <c r="AM1729" t="str">
        <f>IF(ISNUMBER(FIND("arbeid",Methode_Keuze)),"",IF(ISNUMBER(FIND("arbeid",Methode_Keuze)),"",IF(Tb_Activiteiten[[#This Row],[Projectmedewerker]]=1,Tb_Activiteiten[[#Headers],[Projectmedewerker]],"")))</f>
        <v/>
      </c>
      <c r="AN1729" t="str">
        <f>IF(ISNUMBER(FIND("arbeid",Methode_Keuze)),"",IF(ISNUMBER(FIND("arbeid",Methode_Keuze)),"",IF(Tb_Activiteiten[[#This Row],[Landbouwer]]=1,Tb_Activiteiten[[#Headers],[Landbouwer]],"")))</f>
        <v/>
      </c>
      <c r="AO1729" t="str">
        <f>IF(ISNUMBER(FIND("arbeid",Methode_Keuze)),"",IF(ISNUMBER(FIND("arbeid",Methode_Keuze)),"",IF(Tb_Activiteiten[[#This Row],[Adviseur]]=1,Tb_Activiteiten[[#Headers],[Adviseur]],"")))</f>
        <v/>
      </c>
      <c r="AP1729" t="str">
        <f>IF(ISNUMBER(FIND("arbeid",Methode_Keuze)),"",IF(ISNUMBER(FIND("arbeid",Methode_Keuze)),"",IF(Tb_Activiteiten[[#This Row],[Projectleider/Expert]]=1,Tb_Activiteiten[[#Headers],[Projectleider/Expert]],"")))</f>
        <v/>
      </c>
      <c r="AQ1729" t="str">
        <f>IF(ISNUMBER(FIND("arbeid",Methode_Keuze)),"",IF(ISNUMBER(FIND("arbeid",Methode_Keuze)),"",IF(Tb_Activiteiten[[#This Row],[Arbeidskosten]]=1,Tb_Activiteiten[[#Headers],[Arbeidskosten]],"")))</f>
        <v/>
      </c>
      <c r="AR1729" t="str">
        <f>IF(ISNUMBER(FIND("arbeid",Methode_Keuze)),"",IF(ISNUMBER(FIND("arbeid",Methode_Keuze)),"",IF(Tb_Activiteiten[[#This Row],[Arbeidskosten op basis van IKS]]=1,Tb_Activiteiten[[#Headers],[Arbeidskosten op basis van IKS]],"")))</f>
        <v/>
      </c>
      <c r="AS1729" t="str">
        <f>IF(ISNUMBER(FIND("overige",Methode_Keuze)),"",IF(Tb_Activiteiten[[#This Row],[Kosten derden exclusief btw]]=1,Tb_Activiteiten[[#Headers],[Kosten derden exclusief btw]],""))</f>
        <v/>
      </c>
      <c r="AT1729" t="str">
        <f>IF(ISNUMBER(FIND("overige",Methode_Keuze)),"",IF(Tb_Activiteiten[[#This Row],[Niet verrekenbare btw]]=1,Tb_Activiteiten[[#Headers],[Niet verrekenbare btw]],""))</f>
        <v/>
      </c>
      <c r="AU1729" t="str">
        <f>IF(ISNUMBER(FIND("overige",Methode_Keuze)),"",IF(Tb_Activiteiten[[#This Row],[Grondkosten]]=1,Tb_Activiteiten[[#Headers],[Grondkosten]],""))</f>
        <v/>
      </c>
      <c r="AV1729" t="str">
        <f>IF(ISNUMBER(FIND("overige",Methode_Keuze)),"",IF(Tb_Activiteiten[[#This Row],[Bijdrage in natura (overige)]]=1,Tb_Activiteiten[[#Headers],[Bijdrage in natura (overige)]],""))</f>
        <v/>
      </c>
      <c r="AW1729" t="str">
        <f>IF(ISNUMBER(FIND("overige",Methode_Keuze)),"",IF(Tb_Activiteiten[[#This Row],[Bijdrage in natura (vrijwilligers)]]=1,Tb_Activiteiten[[#Headers],[Bijdrage in natura (vrijwilligers)]],""))</f>
        <v/>
      </c>
      <c r="AX1729" t="str">
        <f>IF(ISNUMBER(FIND("overige",Methode_Keuze)),"",IF(Tb_Activiteiten[[#This Row],[Afschrijvingskosten]]=1,Tb_Activiteiten[[#Headers],[Afschrijvingskosten]],""))</f>
        <v/>
      </c>
      <c r="AY1729" t="str">
        <f>IF(ISNUMBER(FIND("overige",Methode_Keuze)),"",IF(Tb_Activiteiten[[#This Row],[Vergoeding]]=1,Tb_Activiteiten[[#Headers],[Vergoeding]],""))</f>
        <v/>
      </c>
      <c r="AZ1729" t="str">
        <f>IF(ISNUMBER(FIND("arbeid",Methode_Keuze)),"",IF(Tb_Activiteiten[[#This Row],[Arbeidskosten - vast tarief (excl eigen arbeid)]]=1,Tb_Activiteiten[[#Headers],[Arbeidskosten - vast tarief (excl eigen arbeid)]],""))</f>
        <v/>
      </c>
      <c r="BA1729" t="str">
        <f>IF(ISNUMBER(FIND("overige",Methode_Keuze)),"",IF(Tb_Activiteiten[[#This Row],[Overige kosten]]=1,Tb_Activiteiten[[#Headers],[Overige kosten]],""))</f>
        <v/>
      </c>
    </row>
    <row r="1730" spans="15:53" x14ac:dyDescent="0.25">
      <c r="O1730" s="56"/>
      <c r="Q1730" t="str">
        <f>IFERROR(IF(VLOOKUP(Tb_Activiteiten[[#This Row],[Openstelling]],Tb_Openstelling[],2,0)=1,1,""),"")</f>
        <v/>
      </c>
      <c r="AJ1730" s="56"/>
      <c r="AK1730" t="str">
        <f>IF(ISNUMBER(FIND("arbeid",Methode_Keuze)),"",IF(ISNUMBER(FIND("arbeid",Methode_Keuze)),"",IF(Tb_Activiteiten[[#This Row],[Loonkosten]]=1,Tb_Activiteiten[[#Headers],[Loonkosten]],"")))</f>
        <v/>
      </c>
      <c r="AL1730" t="str">
        <f>IF(ISNUMBER(FIND("arbeid",Methode_Keuze)),"",IF(ISNUMBER(FIND("arbeid",Methode_Keuze)),"",IF(Tb_Activiteiten[[#This Row],[Eigen arbeid]]=1,Tb_Activiteiten[[#Headers],[Eigen arbeid]],"")))</f>
        <v/>
      </c>
      <c r="AM1730" t="str">
        <f>IF(ISNUMBER(FIND("arbeid",Methode_Keuze)),"",IF(ISNUMBER(FIND("arbeid",Methode_Keuze)),"",IF(Tb_Activiteiten[[#This Row],[Projectmedewerker]]=1,Tb_Activiteiten[[#Headers],[Projectmedewerker]],"")))</f>
        <v/>
      </c>
      <c r="AN1730" t="str">
        <f>IF(ISNUMBER(FIND("arbeid",Methode_Keuze)),"",IF(ISNUMBER(FIND("arbeid",Methode_Keuze)),"",IF(Tb_Activiteiten[[#This Row],[Landbouwer]]=1,Tb_Activiteiten[[#Headers],[Landbouwer]],"")))</f>
        <v/>
      </c>
      <c r="AO1730" t="str">
        <f>IF(ISNUMBER(FIND("arbeid",Methode_Keuze)),"",IF(ISNUMBER(FIND("arbeid",Methode_Keuze)),"",IF(Tb_Activiteiten[[#This Row],[Adviseur]]=1,Tb_Activiteiten[[#Headers],[Adviseur]],"")))</f>
        <v/>
      </c>
      <c r="AP1730" t="str">
        <f>IF(ISNUMBER(FIND("arbeid",Methode_Keuze)),"",IF(ISNUMBER(FIND("arbeid",Methode_Keuze)),"",IF(Tb_Activiteiten[[#This Row],[Projectleider/Expert]]=1,Tb_Activiteiten[[#Headers],[Projectleider/Expert]],"")))</f>
        <v/>
      </c>
      <c r="AQ1730" t="str">
        <f>IF(ISNUMBER(FIND("arbeid",Methode_Keuze)),"",IF(ISNUMBER(FIND("arbeid",Methode_Keuze)),"",IF(Tb_Activiteiten[[#This Row],[Arbeidskosten]]=1,Tb_Activiteiten[[#Headers],[Arbeidskosten]],"")))</f>
        <v/>
      </c>
      <c r="AR1730" t="str">
        <f>IF(ISNUMBER(FIND("arbeid",Methode_Keuze)),"",IF(ISNUMBER(FIND("arbeid",Methode_Keuze)),"",IF(Tb_Activiteiten[[#This Row],[Arbeidskosten op basis van IKS]]=1,Tb_Activiteiten[[#Headers],[Arbeidskosten op basis van IKS]],"")))</f>
        <v/>
      </c>
      <c r="AS1730" t="str">
        <f>IF(ISNUMBER(FIND("overige",Methode_Keuze)),"",IF(Tb_Activiteiten[[#This Row],[Kosten derden exclusief btw]]=1,Tb_Activiteiten[[#Headers],[Kosten derden exclusief btw]],""))</f>
        <v/>
      </c>
      <c r="AT1730" t="str">
        <f>IF(ISNUMBER(FIND("overige",Methode_Keuze)),"",IF(Tb_Activiteiten[[#This Row],[Niet verrekenbare btw]]=1,Tb_Activiteiten[[#Headers],[Niet verrekenbare btw]],""))</f>
        <v/>
      </c>
      <c r="AU1730" t="str">
        <f>IF(ISNUMBER(FIND("overige",Methode_Keuze)),"",IF(Tb_Activiteiten[[#This Row],[Grondkosten]]=1,Tb_Activiteiten[[#Headers],[Grondkosten]],""))</f>
        <v/>
      </c>
      <c r="AV1730" t="str">
        <f>IF(ISNUMBER(FIND("overige",Methode_Keuze)),"",IF(Tb_Activiteiten[[#This Row],[Bijdrage in natura (overige)]]=1,Tb_Activiteiten[[#Headers],[Bijdrage in natura (overige)]],""))</f>
        <v/>
      </c>
      <c r="AW1730" t="str">
        <f>IF(ISNUMBER(FIND("overige",Methode_Keuze)),"",IF(Tb_Activiteiten[[#This Row],[Bijdrage in natura (vrijwilligers)]]=1,Tb_Activiteiten[[#Headers],[Bijdrage in natura (vrijwilligers)]],""))</f>
        <v/>
      </c>
      <c r="AX1730" t="str">
        <f>IF(ISNUMBER(FIND("overige",Methode_Keuze)),"",IF(Tb_Activiteiten[[#This Row],[Afschrijvingskosten]]=1,Tb_Activiteiten[[#Headers],[Afschrijvingskosten]],""))</f>
        <v/>
      </c>
      <c r="AY1730" t="str">
        <f>IF(ISNUMBER(FIND("overige",Methode_Keuze)),"",IF(Tb_Activiteiten[[#This Row],[Vergoeding]]=1,Tb_Activiteiten[[#Headers],[Vergoeding]],""))</f>
        <v/>
      </c>
      <c r="AZ1730" t="str">
        <f>IF(ISNUMBER(FIND("arbeid",Methode_Keuze)),"",IF(Tb_Activiteiten[[#This Row],[Arbeidskosten - vast tarief (excl eigen arbeid)]]=1,Tb_Activiteiten[[#Headers],[Arbeidskosten - vast tarief (excl eigen arbeid)]],""))</f>
        <v/>
      </c>
      <c r="BA1730" t="str">
        <f>IF(ISNUMBER(FIND("overige",Methode_Keuze)),"",IF(Tb_Activiteiten[[#This Row],[Overige kosten]]=1,Tb_Activiteiten[[#Headers],[Overige kosten]],""))</f>
        <v/>
      </c>
    </row>
    <row r="1731" spans="15:53" x14ac:dyDescent="0.25">
      <c r="O1731" s="56"/>
      <c r="Q1731" t="str">
        <f>IFERROR(IF(VLOOKUP(Tb_Activiteiten[[#This Row],[Openstelling]],Tb_Openstelling[],2,0)=1,1,""),"")</f>
        <v/>
      </c>
      <c r="AJ1731" s="56"/>
      <c r="AK1731" t="str">
        <f>IF(ISNUMBER(FIND("arbeid",Methode_Keuze)),"",IF(ISNUMBER(FIND("arbeid",Methode_Keuze)),"",IF(Tb_Activiteiten[[#This Row],[Loonkosten]]=1,Tb_Activiteiten[[#Headers],[Loonkosten]],"")))</f>
        <v/>
      </c>
      <c r="AL1731" t="str">
        <f>IF(ISNUMBER(FIND("arbeid",Methode_Keuze)),"",IF(ISNUMBER(FIND("arbeid",Methode_Keuze)),"",IF(Tb_Activiteiten[[#This Row],[Eigen arbeid]]=1,Tb_Activiteiten[[#Headers],[Eigen arbeid]],"")))</f>
        <v/>
      </c>
      <c r="AM1731" t="str">
        <f>IF(ISNUMBER(FIND("arbeid",Methode_Keuze)),"",IF(ISNUMBER(FIND("arbeid",Methode_Keuze)),"",IF(Tb_Activiteiten[[#This Row],[Projectmedewerker]]=1,Tb_Activiteiten[[#Headers],[Projectmedewerker]],"")))</f>
        <v/>
      </c>
      <c r="AN1731" t="str">
        <f>IF(ISNUMBER(FIND("arbeid",Methode_Keuze)),"",IF(ISNUMBER(FIND("arbeid",Methode_Keuze)),"",IF(Tb_Activiteiten[[#This Row],[Landbouwer]]=1,Tb_Activiteiten[[#Headers],[Landbouwer]],"")))</f>
        <v/>
      </c>
      <c r="AO1731" t="str">
        <f>IF(ISNUMBER(FIND("arbeid",Methode_Keuze)),"",IF(ISNUMBER(FIND("arbeid",Methode_Keuze)),"",IF(Tb_Activiteiten[[#This Row],[Adviseur]]=1,Tb_Activiteiten[[#Headers],[Adviseur]],"")))</f>
        <v/>
      </c>
      <c r="AP1731" t="str">
        <f>IF(ISNUMBER(FIND("arbeid",Methode_Keuze)),"",IF(ISNUMBER(FIND("arbeid",Methode_Keuze)),"",IF(Tb_Activiteiten[[#This Row],[Projectleider/Expert]]=1,Tb_Activiteiten[[#Headers],[Projectleider/Expert]],"")))</f>
        <v/>
      </c>
      <c r="AQ1731" t="str">
        <f>IF(ISNUMBER(FIND("arbeid",Methode_Keuze)),"",IF(ISNUMBER(FIND("arbeid",Methode_Keuze)),"",IF(Tb_Activiteiten[[#This Row],[Arbeidskosten]]=1,Tb_Activiteiten[[#Headers],[Arbeidskosten]],"")))</f>
        <v/>
      </c>
      <c r="AR1731" t="str">
        <f>IF(ISNUMBER(FIND("arbeid",Methode_Keuze)),"",IF(ISNUMBER(FIND("arbeid",Methode_Keuze)),"",IF(Tb_Activiteiten[[#This Row],[Arbeidskosten op basis van IKS]]=1,Tb_Activiteiten[[#Headers],[Arbeidskosten op basis van IKS]],"")))</f>
        <v/>
      </c>
      <c r="AS1731" t="str">
        <f>IF(ISNUMBER(FIND("overige",Methode_Keuze)),"",IF(Tb_Activiteiten[[#This Row],[Kosten derden exclusief btw]]=1,Tb_Activiteiten[[#Headers],[Kosten derden exclusief btw]],""))</f>
        <v/>
      </c>
      <c r="AT1731" t="str">
        <f>IF(ISNUMBER(FIND("overige",Methode_Keuze)),"",IF(Tb_Activiteiten[[#This Row],[Niet verrekenbare btw]]=1,Tb_Activiteiten[[#Headers],[Niet verrekenbare btw]],""))</f>
        <v/>
      </c>
      <c r="AU1731" t="str">
        <f>IF(ISNUMBER(FIND("overige",Methode_Keuze)),"",IF(Tb_Activiteiten[[#This Row],[Grondkosten]]=1,Tb_Activiteiten[[#Headers],[Grondkosten]],""))</f>
        <v/>
      </c>
      <c r="AV1731" t="str">
        <f>IF(ISNUMBER(FIND("overige",Methode_Keuze)),"",IF(Tb_Activiteiten[[#This Row],[Bijdrage in natura (overige)]]=1,Tb_Activiteiten[[#Headers],[Bijdrage in natura (overige)]],""))</f>
        <v/>
      </c>
      <c r="AW1731" t="str">
        <f>IF(ISNUMBER(FIND("overige",Methode_Keuze)),"",IF(Tb_Activiteiten[[#This Row],[Bijdrage in natura (vrijwilligers)]]=1,Tb_Activiteiten[[#Headers],[Bijdrage in natura (vrijwilligers)]],""))</f>
        <v/>
      </c>
      <c r="AX1731" t="str">
        <f>IF(ISNUMBER(FIND("overige",Methode_Keuze)),"",IF(Tb_Activiteiten[[#This Row],[Afschrijvingskosten]]=1,Tb_Activiteiten[[#Headers],[Afschrijvingskosten]],""))</f>
        <v/>
      </c>
      <c r="AY1731" t="str">
        <f>IF(ISNUMBER(FIND("overige",Methode_Keuze)),"",IF(Tb_Activiteiten[[#This Row],[Vergoeding]]=1,Tb_Activiteiten[[#Headers],[Vergoeding]],""))</f>
        <v/>
      </c>
      <c r="AZ1731" t="str">
        <f>IF(ISNUMBER(FIND("arbeid",Methode_Keuze)),"",IF(Tb_Activiteiten[[#This Row],[Arbeidskosten - vast tarief (excl eigen arbeid)]]=1,Tb_Activiteiten[[#Headers],[Arbeidskosten - vast tarief (excl eigen arbeid)]],""))</f>
        <v/>
      </c>
      <c r="BA1731" t="str">
        <f>IF(ISNUMBER(FIND("overige",Methode_Keuze)),"",IF(Tb_Activiteiten[[#This Row],[Overige kosten]]=1,Tb_Activiteiten[[#Headers],[Overige kosten]],""))</f>
        <v/>
      </c>
    </row>
    <row r="1732" spans="15:53" x14ac:dyDescent="0.25">
      <c r="O1732" s="56"/>
      <c r="Q1732" t="str">
        <f>IFERROR(IF(VLOOKUP(Tb_Activiteiten[[#This Row],[Openstelling]],Tb_Openstelling[],2,0)=1,1,""),"")</f>
        <v/>
      </c>
      <c r="AJ1732" s="56"/>
      <c r="AK1732" t="str">
        <f>IF(ISNUMBER(FIND("arbeid",Methode_Keuze)),"",IF(ISNUMBER(FIND("arbeid",Methode_Keuze)),"",IF(Tb_Activiteiten[[#This Row],[Loonkosten]]=1,Tb_Activiteiten[[#Headers],[Loonkosten]],"")))</f>
        <v/>
      </c>
      <c r="AL1732" t="str">
        <f>IF(ISNUMBER(FIND("arbeid",Methode_Keuze)),"",IF(ISNUMBER(FIND("arbeid",Methode_Keuze)),"",IF(Tb_Activiteiten[[#This Row],[Eigen arbeid]]=1,Tb_Activiteiten[[#Headers],[Eigen arbeid]],"")))</f>
        <v/>
      </c>
      <c r="AM1732" t="str">
        <f>IF(ISNUMBER(FIND("arbeid",Methode_Keuze)),"",IF(ISNUMBER(FIND("arbeid",Methode_Keuze)),"",IF(Tb_Activiteiten[[#This Row],[Projectmedewerker]]=1,Tb_Activiteiten[[#Headers],[Projectmedewerker]],"")))</f>
        <v/>
      </c>
      <c r="AN1732" t="str">
        <f>IF(ISNUMBER(FIND("arbeid",Methode_Keuze)),"",IF(ISNUMBER(FIND("arbeid",Methode_Keuze)),"",IF(Tb_Activiteiten[[#This Row],[Landbouwer]]=1,Tb_Activiteiten[[#Headers],[Landbouwer]],"")))</f>
        <v/>
      </c>
      <c r="AO1732" t="str">
        <f>IF(ISNUMBER(FIND("arbeid",Methode_Keuze)),"",IF(ISNUMBER(FIND("arbeid",Methode_Keuze)),"",IF(Tb_Activiteiten[[#This Row],[Adviseur]]=1,Tb_Activiteiten[[#Headers],[Adviseur]],"")))</f>
        <v/>
      </c>
      <c r="AP1732" t="str">
        <f>IF(ISNUMBER(FIND("arbeid",Methode_Keuze)),"",IF(ISNUMBER(FIND("arbeid",Methode_Keuze)),"",IF(Tb_Activiteiten[[#This Row],[Projectleider/Expert]]=1,Tb_Activiteiten[[#Headers],[Projectleider/Expert]],"")))</f>
        <v/>
      </c>
      <c r="AQ1732" t="str">
        <f>IF(ISNUMBER(FIND("arbeid",Methode_Keuze)),"",IF(ISNUMBER(FIND("arbeid",Methode_Keuze)),"",IF(Tb_Activiteiten[[#This Row],[Arbeidskosten]]=1,Tb_Activiteiten[[#Headers],[Arbeidskosten]],"")))</f>
        <v/>
      </c>
      <c r="AR1732" t="str">
        <f>IF(ISNUMBER(FIND("arbeid",Methode_Keuze)),"",IF(ISNUMBER(FIND("arbeid",Methode_Keuze)),"",IF(Tb_Activiteiten[[#This Row],[Arbeidskosten op basis van IKS]]=1,Tb_Activiteiten[[#Headers],[Arbeidskosten op basis van IKS]],"")))</f>
        <v/>
      </c>
      <c r="AS1732" t="str">
        <f>IF(ISNUMBER(FIND("overige",Methode_Keuze)),"",IF(Tb_Activiteiten[[#This Row],[Kosten derden exclusief btw]]=1,Tb_Activiteiten[[#Headers],[Kosten derden exclusief btw]],""))</f>
        <v/>
      </c>
      <c r="AT1732" t="str">
        <f>IF(ISNUMBER(FIND("overige",Methode_Keuze)),"",IF(Tb_Activiteiten[[#This Row],[Niet verrekenbare btw]]=1,Tb_Activiteiten[[#Headers],[Niet verrekenbare btw]],""))</f>
        <v/>
      </c>
      <c r="AU1732" t="str">
        <f>IF(ISNUMBER(FIND("overige",Methode_Keuze)),"",IF(Tb_Activiteiten[[#This Row],[Grondkosten]]=1,Tb_Activiteiten[[#Headers],[Grondkosten]],""))</f>
        <v/>
      </c>
      <c r="AV1732" t="str">
        <f>IF(ISNUMBER(FIND("overige",Methode_Keuze)),"",IF(Tb_Activiteiten[[#This Row],[Bijdrage in natura (overige)]]=1,Tb_Activiteiten[[#Headers],[Bijdrage in natura (overige)]],""))</f>
        <v/>
      </c>
      <c r="AW1732" t="str">
        <f>IF(ISNUMBER(FIND("overige",Methode_Keuze)),"",IF(Tb_Activiteiten[[#This Row],[Bijdrage in natura (vrijwilligers)]]=1,Tb_Activiteiten[[#Headers],[Bijdrage in natura (vrijwilligers)]],""))</f>
        <v/>
      </c>
      <c r="AX1732" t="str">
        <f>IF(ISNUMBER(FIND("overige",Methode_Keuze)),"",IF(Tb_Activiteiten[[#This Row],[Afschrijvingskosten]]=1,Tb_Activiteiten[[#Headers],[Afschrijvingskosten]],""))</f>
        <v/>
      </c>
      <c r="AY1732" t="str">
        <f>IF(ISNUMBER(FIND("overige",Methode_Keuze)),"",IF(Tb_Activiteiten[[#This Row],[Vergoeding]]=1,Tb_Activiteiten[[#Headers],[Vergoeding]],""))</f>
        <v/>
      </c>
      <c r="AZ1732" t="str">
        <f>IF(ISNUMBER(FIND("arbeid",Methode_Keuze)),"",IF(Tb_Activiteiten[[#This Row],[Arbeidskosten - vast tarief (excl eigen arbeid)]]=1,Tb_Activiteiten[[#Headers],[Arbeidskosten - vast tarief (excl eigen arbeid)]],""))</f>
        <v/>
      </c>
      <c r="BA1732" t="str">
        <f>IF(ISNUMBER(FIND("overige",Methode_Keuze)),"",IF(Tb_Activiteiten[[#This Row],[Overige kosten]]=1,Tb_Activiteiten[[#Headers],[Overige kosten]],""))</f>
        <v/>
      </c>
    </row>
    <row r="1733" spans="15:53" x14ac:dyDescent="0.25">
      <c r="O1733" s="56"/>
      <c r="Q1733" t="str">
        <f>IFERROR(IF(VLOOKUP(Tb_Activiteiten[[#This Row],[Openstelling]],Tb_Openstelling[],2,0)=1,1,""),"")</f>
        <v/>
      </c>
      <c r="AJ1733" s="56"/>
      <c r="AK1733" t="str">
        <f>IF(ISNUMBER(FIND("arbeid",Methode_Keuze)),"",IF(ISNUMBER(FIND("arbeid",Methode_Keuze)),"",IF(Tb_Activiteiten[[#This Row],[Loonkosten]]=1,Tb_Activiteiten[[#Headers],[Loonkosten]],"")))</f>
        <v/>
      </c>
      <c r="AL1733" t="str">
        <f>IF(ISNUMBER(FIND("arbeid",Methode_Keuze)),"",IF(ISNUMBER(FIND("arbeid",Methode_Keuze)),"",IF(Tb_Activiteiten[[#This Row],[Eigen arbeid]]=1,Tb_Activiteiten[[#Headers],[Eigen arbeid]],"")))</f>
        <v/>
      </c>
      <c r="AM1733" t="str">
        <f>IF(ISNUMBER(FIND("arbeid",Methode_Keuze)),"",IF(ISNUMBER(FIND("arbeid",Methode_Keuze)),"",IF(Tb_Activiteiten[[#This Row],[Projectmedewerker]]=1,Tb_Activiteiten[[#Headers],[Projectmedewerker]],"")))</f>
        <v/>
      </c>
      <c r="AN1733" t="str">
        <f>IF(ISNUMBER(FIND("arbeid",Methode_Keuze)),"",IF(ISNUMBER(FIND("arbeid",Methode_Keuze)),"",IF(Tb_Activiteiten[[#This Row],[Landbouwer]]=1,Tb_Activiteiten[[#Headers],[Landbouwer]],"")))</f>
        <v/>
      </c>
      <c r="AO1733" t="str">
        <f>IF(ISNUMBER(FIND("arbeid",Methode_Keuze)),"",IF(ISNUMBER(FIND("arbeid",Methode_Keuze)),"",IF(Tb_Activiteiten[[#This Row],[Adviseur]]=1,Tb_Activiteiten[[#Headers],[Adviseur]],"")))</f>
        <v/>
      </c>
      <c r="AP1733" t="str">
        <f>IF(ISNUMBER(FIND("arbeid",Methode_Keuze)),"",IF(ISNUMBER(FIND("arbeid",Methode_Keuze)),"",IF(Tb_Activiteiten[[#This Row],[Projectleider/Expert]]=1,Tb_Activiteiten[[#Headers],[Projectleider/Expert]],"")))</f>
        <v/>
      </c>
      <c r="AQ1733" t="str">
        <f>IF(ISNUMBER(FIND("arbeid",Methode_Keuze)),"",IF(ISNUMBER(FIND("arbeid",Methode_Keuze)),"",IF(Tb_Activiteiten[[#This Row],[Arbeidskosten]]=1,Tb_Activiteiten[[#Headers],[Arbeidskosten]],"")))</f>
        <v/>
      </c>
      <c r="AR1733" t="str">
        <f>IF(ISNUMBER(FIND("arbeid",Methode_Keuze)),"",IF(ISNUMBER(FIND("arbeid",Methode_Keuze)),"",IF(Tb_Activiteiten[[#This Row],[Arbeidskosten op basis van IKS]]=1,Tb_Activiteiten[[#Headers],[Arbeidskosten op basis van IKS]],"")))</f>
        <v/>
      </c>
      <c r="AS1733" t="str">
        <f>IF(ISNUMBER(FIND("overige",Methode_Keuze)),"",IF(Tb_Activiteiten[[#This Row],[Kosten derden exclusief btw]]=1,Tb_Activiteiten[[#Headers],[Kosten derden exclusief btw]],""))</f>
        <v/>
      </c>
      <c r="AT1733" t="str">
        <f>IF(ISNUMBER(FIND("overige",Methode_Keuze)),"",IF(Tb_Activiteiten[[#This Row],[Niet verrekenbare btw]]=1,Tb_Activiteiten[[#Headers],[Niet verrekenbare btw]],""))</f>
        <v/>
      </c>
      <c r="AU1733" t="str">
        <f>IF(ISNUMBER(FIND("overige",Methode_Keuze)),"",IF(Tb_Activiteiten[[#This Row],[Grondkosten]]=1,Tb_Activiteiten[[#Headers],[Grondkosten]],""))</f>
        <v/>
      </c>
      <c r="AV1733" t="str">
        <f>IF(ISNUMBER(FIND("overige",Methode_Keuze)),"",IF(Tb_Activiteiten[[#This Row],[Bijdrage in natura (overige)]]=1,Tb_Activiteiten[[#Headers],[Bijdrage in natura (overige)]],""))</f>
        <v/>
      </c>
      <c r="AW1733" t="str">
        <f>IF(ISNUMBER(FIND("overige",Methode_Keuze)),"",IF(Tb_Activiteiten[[#This Row],[Bijdrage in natura (vrijwilligers)]]=1,Tb_Activiteiten[[#Headers],[Bijdrage in natura (vrijwilligers)]],""))</f>
        <v/>
      </c>
      <c r="AX1733" t="str">
        <f>IF(ISNUMBER(FIND("overige",Methode_Keuze)),"",IF(Tb_Activiteiten[[#This Row],[Afschrijvingskosten]]=1,Tb_Activiteiten[[#Headers],[Afschrijvingskosten]],""))</f>
        <v/>
      </c>
      <c r="AY1733" t="str">
        <f>IF(ISNUMBER(FIND("overige",Methode_Keuze)),"",IF(Tb_Activiteiten[[#This Row],[Vergoeding]]=1,Tb_Activiteiten[[#Headers],[Vergoeding]],""))</f>
        <v/>
      </c>
      <c r="AZ1733" t="str">
        <f>IF(ISNUMBER(FIND("arbeid",Methode_Keuze)),"",IF(Tb_Activiteiten[[#This Row],[Arbeidskosten - vast tarief (excl eigen arbeid)]]=1,Tb_Activiteiten[[#Headers],[Arbeidskosten - vast tarief (excl eigen arbeid)]],""))</f>
        <v/>
      </c>
      <c r="BA1733" t="str">
        <f>IF(ISNUMBER(FIND("overige",Methode_Keuze)),"",IF(Tb_Activiteiten[[#This Row],[Overige kosten]]=1,Tb_Activiteiten[[#Headers],[Overige kosten]],""))</f>
        <v/>
      </c>
    </row>
    <row r="1734" spans="15:53" x14ac:dyDescent="0.25">
      <c r="O1734" s="56"/>
      <c r="Q1734" t="str">
        <f>IFERROR(IF(VLOOKUP(Tb_Activiteiten[[#This Row],[Openstelling]],Tb_Openstelling[],2,0)=1,1,""),"")</f>
        <v/>
      </c>
      <c r="AJ1734" s="56"/>
      <c r="AK1734" t="str">
        <f>IF(ISNUMBER(FIND("arbeid",Methode_Keuze)),"",IF(ISNUMBER(FIND("arbeid",Methode_Keuze)),"",IF(Tb_Activiteiten[[#This Row],[Loonkosten]]=1,Tb_Activiteiten[[#Headers],[Loonkosten]],"")))</f>
        <v/>
      </c>
      <c r="AL1734" t="str">
        <f>IF(ISNUMBER(FIND("arbeid",Methode_Keuze)),"",IF(ISNUMBER(FIND("arbeid",Methode_Keuze)),"",IF(Tb_Activiteiten[[#This Row],[Eigen arbeid]]=1,Tb_Activiteiten[[#Headers],[Eigen arbeid]],"")))</f>
        <v/>
      </c>
      <c r="AM1734" t="str">
        <f>IF(ISNUMBER(FIND("arbeid",Methode_Keuze)),"",IF(ISNUMBER(FIND("arbeid",Methode_Keuze)),"",IF(Tb_Activiteiten[[#This Row],[Projectmedewerker]]=1,Tb_Activiteiten[[#Headers],[Projectmedewerker]],"")))</f>
        <v/>
      </c>
      <c r="AN1734" t="str">
        <f>IF(ISNUMBER(FIND("arbeid",Methode_Keuze)),"",IF(ISNUMBER(FIND("arbeid",Methode_Keuze)),"",IF(Tb_Activiteiten[[#This Row],[Landbouwer]]=1,Tb_Activiteiten[[#Headers],[Landbouwer]],"")))</f>
        <v/>
      </c>
      <c r="AO1734" t="str">
        <f>IF(ISNUMBER(FIND("arbeid",Methode_Keuze)),"",IF(ISNUMBER(FIND("arbeid",Methode_Keuze)),"",IF(Tb_Activiteiten[[#This Row],[Adviseur]]=1,Tb_Activiteiten[[#Headers],[Adviseur]],"")))</f>
        <v/>
      </c>
      <c r="AP1734" t="str">
        <f>IF(ISNUMBER(FIND("arbeid",Methode_Keuze)),"",IF(ISNUMBER(FIND("arbeid",Methode_Keuze)),"",IF(Tb_Activiteiten[[#This Row],[Projectleider/Expert]]=1,Tb_Activiteiten[[#Headers],[Projectleider/Expert]],"")))</f>
        <v/>
      </c>
      <c r="AQ1734" t="str">
        <f>IF(ISNUMBER(FIND("arbeid",Methode_Keuze)),"",IF(ISNUMBER(FIND("arbeid",Methode_Keuze)),"",IF(Tb_Activiteiten[[#This Row],[Arbeidskosten]]=1,Tb_Activiteiten[[#Headers],[Arbeidskosten]],"")))</f>
        <v/>
      </c>
      <c r="AR1734" t="str">
        <f>IF(ISNUMBER(FIND("arbeid",Methode_Keuze)),"",IF(ISNUMBER(FIND("arbeid",Methode_Keuze)),"",IF(Tb_Activiteiten[[#This Row],[Arbeidskosten op basis van IKS]]=1,Tb_Activiteiten[[#Headers],[Arbeidskosten op basis van IKS]],"")))</f>
        <v/>
      </c>
      <c r="AS1734" t="str">
        <f>IF(ISNUMBER(FIND("overige",Methode_Keuze)),"",IF(Tb_Activiteiten[[#This Row],[Kosten derden exclusief btw]]=1,Tb_Activiteiten[[#Headers],[Kosten derden exclusief btw]],""))</f>
        <v/>
      </c>
      <c r="AT1734" t="str">
        <f>IF(ISNUMBER(FIND("overige",Methode_Keuze)),"",IF(Tb_Activiteiten[[#This Row],[Niet verrekenbare btw]]=1,Tb_Activiteiten[[#Headers],[Niet verrekenbare btw]],""))</f>
        <v/>
      </c>
      <c r="AU1734" t="str">
        <f>IF(ISNUMBER(FIND("overige",Methode_Keuze)),"",IF(Tb_Activiteiten[[#This Row],[Grondkosten]]=1,Tb_Activiteiten[[#Headers],[Grondkosten]],""))</f>
        <v/>
      </c>
      <c r="AV1734" t="str">
        <f>IF(ISNUMBER(FIND("overige",Methode_Keuze)),"",IF(Tb_Activiteiten[[#This Row],[Bijdrage in natura (overige)]]=1,Tb_Activiteiten[[#Headers],[Bijdrage in natura (overige)]],""))</f>
        <v/>
      </c>
      <c r="AW1734" t="str">
        <f>IF(ISNUMBER(FIND("overige",Methode_Keuze)),"",IF(Tb_Activiteiten[[#This Row],[Bijdrage in natura (vrijwilligers)]]=1,Tb_Activiteiten[[#Headers],[Bijdrage in natura (vrijwilligers)]],""))</f>
        <v/>
      </c>
      <c r="AX1734" t="str">
        <f>IF(ISNUMBER(FIND("overige",Methode_Keuze)),"",IF(Tb_Activiteiten[[#This Row],[Afschrijvingskosten]]=1,Tb_Activiteiten[[#Headers],[Afschrijvingskosten]],""))</f>
        <v/>
      </c>
      <c r="AY1734" t="str">
        <f>IF(ISNUMBER(FIND("overige",Methode_Keuze)),"",IF(Tb_Activiteiten[[#This Row],[Vergoeding]]=1,Tb_Activiteiten[[#Headers],[Vergoeding]],""))</f>
        <v/>
      </c>
      <c r="AZ1734" t="str">
        <f>IF(ISNUMBER(FIND("arbeid",Methode_Keuze)),"",IF(Tb_Activiteiten[[#This Row],[Arbeidskosten - vast tarief (excl eigen arbeid)]]=1,Tb_Activiteiten[[#Headers],[Arbeidskosten - vast tarief (excl eigen arbeid)]],""))</f>
        <v/>
      </c>
      <c r="BA1734" t="str">
        <f>IF(ISNUMBER(FIND("overige",Methode_Keuze)),"",IF(Tb_Activiteiten[[#This Row],[Overige kosten]]=1,Tb_Activiteiten[[#Headers],[Overige kosten]],""))</f>
        <v/>
      </c>
    </row>
    <row r="1735" spans="15:53" x14ac:dyDescent="0.25">
      <c r="O1735" s="56"/>
      <c r="Q1735" t="str">
        <f>IFERROR(IF(VLOOKUP(Tb_Activiteiten[[#This Row],[Openstelling]],Tb_Openstelling[],2,0)=1,1,""),"")</f>
        <v/>
      </c>
      <c r="AJ1735" s="56"/>
      <c r="AK1735" t="str">
        <f>IF(ISNUMBER(FIND("arbeid",Methode_Keuze)),"",IF(ISNUMBER(FIND("arbeid",Methode_Keuze)),"",IF(Tb_Activiteiten[[#This Row],[Loonkosten]]=1,Tb_Activiteiten[[#Headers],[Loonkosten]],"")))</f>
        <v/>
      </c>
      <c r="AL1735" t="str">
        <f>IF(ISNUMBER(FIND("arbeid",Methode_Keuze)),"",IF(ISNUMBER(FIND("arbeid",Methode_Keuze)),"",IF(Tb_Activiteiten[[#This Row],[Eigen arbeid]]=1,Tb_Activiteiten[[#Headers],[Eigen arbeid]],"")))</f>
        <v/>
      </c>
      <c r="AM1735" t="str">
        <f>IF(ISNUMBER(FIND("arbeid",Methode_Keuze)),"",IF(ISNUMBER(FIND("arbeid",Methode_Keuze)),"",IF(Tb_Activiteiten[[#This Row],[Projectmedewerker]]=1,Tb_Activiteiten[[#Headers],[Projectmedewerker]],"")))</f>
        <v/>
      </c>
      <c r="AN1735" t="str">
        <f>IF(ISNUMBER(FIND("arbeid",Methode_Keuze)),"",IF(ISNUMBER(FIND("arbeid",Methode_Keuze)),"",IF(Tb_Activiteiten[[#This Row],[Landbouwer]]=1,Tb_Activiteiten[[#Headers],[Landbouwer]],"")))</f>
        <v/>
      </c>
      <c r="AO1735" t="str">
        <f>IF(ISNUMBER(FIND("arbeid",Methode_Keuze)),"",IF(ISNUMBER(FIND("arbeid",Methode_Keuze)),"",IF(Tb_Activiteiten[[#This Row],[Adviseur]]=1,Tb_Activiteiten[[#Headers],[Adviseur]],"")))</f>
        <v/>
      </c>
      <c r="AP1735" t="str">
        <f>IF(ISNUMBER(FIND("arbeid",Methode_Keuze)),"",IF(ISNUMBER(FIND("arbeid",Methode_Keuze)),"",IF(Tb_Activiteiten[[#This Row],[Projectleider/Expert]]=1,Tb_Activiteiten[[#Headers],[Projectleider/Expert]],"")))</f>
        <v/>
      </c>
      <c r="AQ1735" t="str">
        <f>IF(ISNUMBER(FIND("arbeid",Methode_Keuze)),"",IF(ISNUMBER(FIND("arbeid",Methode_Keuze)),"",IF(Tb_Activiteiten[[#This Row],[Arbeidskosten]]=1,Tb_Activiteiten[[#Headers],[Arbeidskosten]],"")))</f>
        <v/>
      </c>
      <c r="AR1735" t="str">
        <f>IF(ISNUMBER(FIND("arbeid",Methode_Keuze)),"",IF(ISNUMBER(FIND("arbeid",Methode_Keuze)),"",IF(Tb_Activiteiten[[#This Row],[Arbeidskosten op basis van IKS]]=1,Tb_Activiteiten[[#Headers],[Arbeidskosten op basis van IKS]],"")))</f>
        <v/>
      </c>
      <c r="AS1735" t="str">
        <f>IF(ISNUMBER(FIND("overige",Methode_Keuze)),"",IF(Tb_Activiteiten[[#This Row],[Kosten derden exclusief btw]]=1,Tb_Activiteiten[[#Headers],[Kosten derden exclusief btw]],""))</f>
        <v/>
      </c>
      <c r="AT1735" t="str">
        <f>IF(ISNUMBER(FIND("overige",Methode_Keuze)),"",IF(Tb_Activiteiten[[#This Row],[Niet verrekenbare btw]]=1,Tb_Activiteiten[[#Headers],[Niet verrekenbare btw]],""))</f>
        <v/>
      </c>
      <c r="AU1735" t="str">
        <f>IF(ISNUMBER(FIND("overige",Methode_Keuze)),"",IF(Tb_Activiteiten[[#This Row],[Grondkosten]]=1,Tb_Activiteiten[[#Headers],[Grondkosten]],""))</f>
        <v/>
      </c>
      <c r="AV1735" t="str">
        <f>IF(ISNUMBER(FIND("overige",Methode_Keuze)),"",IF(Tb_Activiteiten[[#This Row],[Bijdrage in natura (overige)]]=1,Tb_Activiteiten[[#Headers],[Bijdrage in natura (overige)]],""))</f>
        <v/>
      </c>
      <c r="AW1735" t="str">
        <f>IF(ISNUMBER(FIND("overige",Methode_Keuze)),"",IF(Tb_Activiteiten[[#This Row],[Bijdrage in natura (vrijwilligers)]]=1,Tb_Activiteiten[[#Headers],[Bijdrage in natura (vrijwilligers)]],""))</f>
        <v/>
      </c>
      <c r="AX1735" t="str">
        <f>IF(ISNUMBER(FIND("overige",Methode_Keuze)),"",IF(Tb_Activiteiten[[#This Row],[Afschrijvingskosten]]=1,Tb_Activiteiten[[#Headers],[Afschrijvingskosten]],""))</f>
        <v/>
      </c>
      <c r="AY1735" t="str">
        <f>IF(ISNUMBER(FIND("overige",Methode_Keuze)),"",IF(Tb_Activiteiten[[#This Row],[Vergoeding]]=1,Tb_Activiteiten[[#Headers],[Vergoeding]],""))</f>
        <v/>
      </c>
      <c r="AZ1735" t="str">
        <f>IF(ISNUMBER(FIND("arbeid",Methode_Keuze)),"",IF(Tb_Activiteiten[[#This Row],[Arbeidskosten - vast tarief (excl eigen arbeid)]]=1,Tb_Activiteiten[[#Headers],[Arbeidskosten - vast tarief (excl eigen arbeid)]],""))</f>
        <v/>
      </c>
      <c r="BA1735" t="str">
        <f>IF(ISNUMBER(FIND("overige",Methode_Keuze)),"",IF(Tb_Activiteiten[[#This Row],[Overige kosten]]=1,Tb_Activiteiten[[#Headers],[Overige kosten]],""))</f>
        <v/>
      </c>
    </row>
    <row r="1736" spans="15:53" x14ac:dyDescent="0.25">
      <c r="O1736" s="56"/>
      <c r="Q1736" t="str">
        <f>IFERROR(IF(VLOOKUP(Tb_Activiteiten[[#This Row],[Openstelling]],Tb_Openstelling[],2,0)=1,1,""),"")</f>
        <v/>
      </c>
      <c r="AJ1736" s="56"/>
      <c r="AK1736" t="str">
        <f>IF(ISNUMBER(FIND("arbeid",Methode_Keuze)),"",IF(ISNUMBER(FIND("arbeid",Methode_Keuze)),"",IF(Tb_Activiteiten[[#This Row],[Loonkosten]]=1,Tb_Activiteiten[[#Headers],[Loonkosten]],"")))</f>
        <v/>
      </c>
      <c r="AL1736" t="str">
        <f>IF(ISNUMBER(FIND("arbeid",Methode_Keuze)),"",IF(ISNUMBER(FIND("arbeid",Methode_Keuze)),"",IF(Tb_Activiteiten[[#This Row],[Eigen arbeid]]=1,Tb_Activiteiten[[#Headers],[Eigen arbeid]],"")))</f>
        <v/>
      </c>
      <c r="AM1736" t="str">
        <f>IF(ISNUMBER(FIND("arbeid",Methode_Keuze)),"",IF(ISNUMBER(FIND("arbeid",Methode_Keuze)),"",IF(Tb_Activiteiten[[#This Row],[Projectmedewerker]]=1,Tb_Activiteiten[[#Headers],[Projectmedewerker]],"")))</f>
        <v/>
      </c>
      <c r="AN1736" t="str">
        <f>IF(ISNUMBER(FIND("arbeid",Methode_Keuze)),"",IF(ISNUMBER(FIND("arbeid",Methode_Keuze)),"",IF(Tb_Activiteiten[[#This Row],[Landbouwer]]=1,Tb_Activiteiten[[#Headers],[Landbouwer]],"")))</f>
        <v/>
      </c>
      <c r="AO1736" t="str">
        <f>IF(ISNUMBER(FIND("arbeid",Methode_Keuze)),"",IF(ISNUMBER(FIND("arbeid",Methode_Keuze)),"",IF(Tb_Activiteiten[[#This Row],[Adviseur]]=1,Tb_Activiteiten[[#Headers],[Adviseur]],"")))</f>
        <v/>
      </c>
      <c r="AP1736" t="str">
        <f>IF(ISNUMBER(FIND("arbeid",Methode_Keuze)),"",IF(ISNUMBER(FIND("arbeid",Methode_Keuze)),"",IF(Tb_Activiteiten[[#This Row],[Projectleider/Expert]]=1,Tb_Activiteiten[[#Headers],[Projectleider/Expert]],"")))</f>
        <v/>
      </c>
      <c r="AQ1736" t="str">
        <f>IF(ISNUMBER(FIND("arbeid",Methode_Keuze)),"",IF(ISNUMBER(FIND("arbeid",Methode_Keuze)),"",IF(Tb_Activiteiten[[#This Row],[Arbeidskosten]]=1,Tb_Activiteiten[[#Headers],[Arbeidskosten]],"")))</f>
        <v/>
      </c>
      <c r="AR1736" t="str">
        <f>IF(ISNUMBER(FIND("arbeid",Methode_Keuze)),"",IF(ISNUMBER(FIND("arbeid",Methode_Keuze)),"",IF(Tb_Activiteiten[[#This Row],[Arbeidskosten op basis van IKS]]=1,Tb_Activiteiten[[#Headers],[Arbeidskosten op basis van IKS]],"")))</f>
        <v/>
      </c>
      <c r="AS1736" t="str">
        <f>IF(ISNUMBER(FIND("overige",Methode_Keuze)),"",IF(Tb_Activiteiten[[#This Row],[Kosten derden exclusief btw]]=1,Tb_Activiteiten[[#Headers],[Kosten derden exclusief btw]],""))</f>
        <v/>
      </c>
      <c r="AT1736" t="str">
        <f>IF(ISNUMBER(FIND("overige",Methode_Keuze)),"",IF(Tb_Activiteiten[[#This Row],[Niet verrekenbare btw]]=1,Tb_Activiteiten[[#Headers],[Niet verrekenbare btw]],""))</f>
        <v/>
      </c>
      <c r="AU1736" t="str">
        <f>IF(ISNUMBER(FIND("overige",Methode_Keuze)),"",IF(Tb_Activiteiten[[#This Row],[Grondkosten]]=1,Tb_Activiteiten[[#Headers],[Grondkosten]],""))</f>
        <v/>
      </c>
      <c r="AV1736" t="str">
        <f>IF(ISNUMBER(FIND("overige",Methode_Keuze)),"",IF(Tb_Activiteiten[[#This Row],[Bijdrage in natura (overige)]]=1,Tb_Activiteiten[[#Headers],[Bijdrage in natura (overige)]],""))</f>
        <v/>
      </c>
      <c r="AW1736" t="str">
        <f>IF(ISNUMBER(FIND("overige",Methode_Keuze)),"",IF(Tb_Activiteiten[[#This Row],[Bijdrage in natura (vrijwilligers)]]=1,Tb_Activiteiten[[#Headers],[Bijdrage in natura (vrijwilligers)]],""))</f>
        <v/>
      </c>
      <c r="AX1736" t="str">
        <f>IF(ISNUMBER(FIND("overige",Methode_Keuze)),"",IF(Tb_Activiteiten[[#This Row],[Afschrijvingskosten]]=1,Tb_Activiteiten[[#Headers],[Afschrijvingskosten]],""))</f>
        <v/>
      </c>
      <c r="AY1736" t="str">
        <f>IF(ISNUMBER(FIND("overige",Methode_Keuze)),"",IF(Tb_Activiteiten[[#This Row],[Vergoeding]]=1,Tb_Activiteiten[[#Headers],[Vergoeding]],""))</f>
        <v/>
      </c>
      <c r="AZ1736" t="str">
        <f>IF(ISNUMBER(FIND("arbeid",Methode_Keuze)),"",IF(Tb_Activiteiten[[#This Row],[Arbeidskosten - vast tarief (excl eigen arbeid)]]=1,Tb_Activiteiten[[#Headers],[Arbeidskosten - vast tarief (excl eigen arbeid)]],""))</f>
        <v/>
      </c>
      <c r="BA1736" t="str">
        <f>IF(ISNUMBER(FIND("overige",Methode_Keuze)),"",IF(Tb_Activiteiten[[#This Row],[Overige kosten]]=1,Tb_Activiteiten[[#Headers],[Overige kosten]],""))</f>
        <v/>
      </c>
    </row>
    <row r="1737" spans="15:53" x14ac:dyDescent="0.25">
      <c r="O1737" s="56"/>
      <c r="Q1737" t="str">
        <f>IFERROR(IF(VLOOKUP(Tb_Activiteiten[[#This Row],[Openstelling]],Tb_Openstelling[],2,0)=1,1,""),"")</f>
        <v/>
      </c>
      <c r="AJ1737" s="56"/>
      <c r="AK1737" t="str">
        <f>IF(ISNUMBER(FIND("arbeid",Methode_Keuze)),"",IF(ISNUMBER(FIND("arbeid",Methode_Keuze)),"",IF(Tb_Activiteiten[[#This Row],[Loonkosten]]=1,Tb_Activiteiten[[#Headers],[Loonkosten]],"")))</f>
        <v/>
      </c>
      <c r="AL1737" t="str">
        <f>IF(ISNUMBER(FIND("arbeid",Methode_Keuze)),"",IF(ISNUMBER(FIND("arbeid",Methode_Keuze)),"",IF(Tb_Activiteiten[[#This Row],[Eigen arbeid]]=1,Tb_Activiteiten[[#Headers],[Eigen arbeid]],"")))</f>
        <v/>
      </c>
      <c r="AM1737" t="str">
        <f>IF(ISNUMBER(FIND("arbeid",Methode_Keuze)),"",IF(ISNUMBER(FIND("arbeid",Methode_Keuze)),"",IF(Tb_Activiteiten[[#This Row],[Projectmedewerker]]=1,Tb_Activiteiten[[#Headers],[Projectmedewerker]],"")))</f>
        <v/>
      </c>
      <c r="AN1737" t="str">
        <f>IF(ISNUMBER(FIND("arbeid",Methode_Keuze)),"",IF(ISNUMBER(FIND("arbeid",Methode_Keuze)),"",IF(Tb_Activiteiten[[#This Row],[Landbouwer]]=1,Tb_Activiteiten[[#Headers],[Landbouwer]],"")))</f>
        <v/>
      </c>
      <c r="AO1737" t="str">
        <f>IF(ISNUMBER(FIND("arbeid",Methode_Keuze)),"",IF(ISNUMBER(FIND("arbeid",Methode_Keuze)),"",IF(Tb_Activiteiten[[#This Row],[Adviseur]]=1,Tb_Activiteiten[[#Headers],[Adviseur]],"")))</f>
        <v/>
      </c>
      <c r="AP1737" t="str">
        <f>IF(ISNUMBER(FIND("arbeid",Methode_Keuze)),"",IF(ISNUMBER(FIND("arbeid",Methode_Keuze)),"",IF(Tb_Activiteiten[[#This Row],[Projectleider/Expert]]=1,Tb_Activiteiten[[#Headers],[Projectleider/Expert]],"")))</f>
        <v/>
      </c>
      <c r="AQ1737" t="str">
        <f>IF(ISNUMBER(FIND("arbeid",Methode_Keuze)),"",IF(ISNUMBER(FIND("arbeid",Methode_Keuze)),"",IF(Tb_Activiteiten[[#This Row],[Arbeidskosten]]=1,Tb_Activiteiten[[#Headers],[Arbeidskosten]],"")))</f>
        <v/>
      </c>
      <c r="AR1737" t="str">
        <f>IF(ISNUMBER(FIND("arbeid",Methode_Keuze)),"",IF(ISNUMBER(FIND("arbeid",Methode_Keuze)),"",IF(Tb_Activiteiten[[#This Row],[Arbeidskosten op basis van IKS]]=1,Tb_Activiteiten[[#Headers],[Arbeidskosten op basis van IKS]],"")))</f>
        <v/>
      </c>
      <c r="AS1737" t="str">
        <f>IF(ISNUMBER(FIND("overige",Methode_Keuze)),"",IF(Tb_Activiteiten[[#This Row],[Kosten derden exclusief btw]]=1,Tb_Activiteiten[[#Headers],[Kosten derden exclusief btw]],""))</f>
        <v/>
      </c>
      <c r="AT1737" t="str">
        <f>IF(ISNUMBER(FIND("overige",Methode_Keuze)),"",IF(Tb_Activiteiten[[#This Row],[Niet verrekenbare btw]]=1,Tb_Activiteiten[[#Headers],[Niet verrekenbare btw]],""))</f>
        <v/>
      </c>
      <c r="AU1737" t="str">
        <f>IF(ISNUMBER(FIND("overige",Methode_Keuze)),"",IF(Tb_Activiteiten[[#This Row],[Grondkosten]]=1,Tb_Activiteiten[[#Headers],[Grondkosten]],""))</f>
        <v/>
      </c>
      <c r="AV1737" t="str">
        <f>IF(ISNUMBER(FIND("overige",Methode_Keuze)),"",IF(Tb_Activiteiten[[#This Row],[Bijdrage in natura (overige)]]=1,Tb_Activiteiten[[#Headers],[Bijdrage in natura (overige)]],""))</f>
        <v/>
      </c>
      <c r="AW1737" t="str">
        <f>IF(ISNUMBER(FIND("overige",Methode_Keuze)),"",IF(Tb_Activiteiten[[#This Row],[Bijdrage in natura (vrijwilligers)]]=1,Tb_Activiteiten[[#Headers],[Bijdrage in natura (vrijwilligers)]],""))</f>
        <v/>
      </c>
      <c r="AX1737" t="str">
        <f>IF(ISNUMBER(FIND("overige",Methode_Keuze)),"",IF(Tb_Activiteiten[[#This Row],[Afschrijvingskosten]]=1,Tb_Activiteiten[[#Headers],[Afschrijvingskosten]],""))</f>
        <v/>
      </c>
      <c r="AY1737" t="str">
        <f>IF(ISNUMBER(FIND("overige",Methode_Keuze)),"",IF(Tb_Activiteiten[[#This Row],[Vergoeding]]=1,Tb_Activiteiten[[#Headers],[Vergoeding]],""))</f>
        <v/>
      </c>
      <c r="AZ1737" t="str">
        <f>IF(ISNUMBER(FIND("arbeid",Methode_Keuze)),"",IF(Tb_Activiteiten[[#This Row],[Arbeidskosten - vast tarief (excl eigen arbeid)]]=1,Tb_Activiteiten[[#Headers],[Arbeidskosten - vast tarief (excl eigen arbeid)]],""))</f>
        <v/>
      </c>
      <c r="BA1737" t="str">
        <f>IF(ISNUMBER(FIND("overige",Methode_Keuze)),"",IF(Tb_Activiteiten[[#This Row],[Overige kosten]]=1,Tb_Activiteiten[[#Headers],[Overige kosten]],""))</f>
        <v/>
      </c>
    </row>
    <row r="1738" spans="15:53" x14ac:dyDescent="0.25">
      <c r="O1738" s="56"/>
      <c r="Q1738" t="str">
        <f>IFERROR(IF(VLOOKUP(Tb_Activiteiten[[#This Row],[Openstelling]],Tb_Openstelling[],2,0)=1,1,""),"")</f>
        <v/>
      </c>
      <c r="AJ1738" s="56"/>
      <c r="AK1738" t="str">
        <f>IF(ISNUMBER(FIND("arbeid",Methode_Keuze)),"",IF(ISNUMBER(FIND("arbeid",Methode_Keuze)),"",IF(Tb_Activiteiten[[#This Row],[Loonkosten]]=1,Tb_Activiteiten[[#Headers],[Loonkosten]],"")))</f>
        <v/>
      </c>
      <c r="AL1738" t="str">
        <f>IF(ISNUMBER(FIND("arbeid",Methode_Keuze)),"",IF(ISNUMBER(FIND("arbeid",Methode_Keuze)),"",IF(Tb_Activiteiten[[#This Row],[Eigen arbeid]]=1,Tb_Activiteiten[[#Headers],[Eigen arbeid]],"")))</f>
        <v/>
      </c>
      <c r="AM1738" t="str">
        <f>IF(ISNUMBER(FIND("arbeid",Methode_Keuze)),"",IF(ISNUMBER(FIND("arbeid",Methode_Keuze)),"",IF(Tb_Activiteiten[[#This Row],[Projectmedewerker]]=1,Tb_Activiteiten[[#Headers],[Projectmedewerker]],"")))</f>
        <v/>
      </c>
      <c r="AN1738" t="str">
        <f>IF(ISNUMBER(FIND("arbeid",Methode_Keuze)),"",IF(ISNUMBER(FIND("arbeid",Methode_Keuze)),"",IF(Tb_Activiteiten[[#This Row],[Landbouwer]]=1,Tb_Activiteiten[[#Headers],[Landbouwer]],"")))</f>
        <v/>
      </c>
      <c r="AO1738" t="str">
        <f>IF(ISNUMBER(FIND("arbeid",Methode_Keuze)),"",IF(ISNUMBER(FIND("arbeid",Methode_Keuze)),"",IF(Tb_Activiteiten[[#This Row],[Adviseur]]=1,Tb_Activiteiten[[#Headers],[Adviseur]],"")))</f>
        <v/>
      </c>
      <c r="AP1738" t="str">
        <f>IF(ISNUMBER(FIND("arbeid",Methode_Keuze)),"",IF(ISNUMBER(FIND("arbeid",Methode_Keuze)),"",IF(Tb_Activiteiten[[#This Row],[Projectleider/Expert]]=1,Tb_Activiteiten[[#Headers],[Projectleider/Expert]],"")))</f>
        <v/>
      </c>
      <c r="AQ1738" t="str">
        <f>IF(ISNUMBER(FIND("arbeid",Methode_Keuze)),"",IF(ISNUMBER(FIND("arbeid",Methode_Keuze)),"",IF(Tb_Activiteiten[[#This Row],[Arbeidskosten]]=1,Tb_Activiteiten[[#Headers],[Arbeidskosten]],"")))</f>
        <v/>
      </c>
      <c r="AR1738" t="str">
        <f>IF(ISNUMBER(FIND("arbeid",Methode_Keuze)),"",IF(ISNUMBER(FIND("arbeid",Methode_Keuze)),"",IF(Tb_Activiteiten[[#This Row],[Arbeidskosten op basis van IKS]]=1,Tb_Activiteiten[[#Headers],[Arbeidskosten op basis van IKS]],"")))</f>
        <v/>
      </c>
      <c r="AS1738" t="str">
        <f>IF(ISNUMBER(FIND("overige",Methode_Keuze)),"",IF(Tb_Activiteiten[[#This Row],[Kosten derden exclusief btw]]=1,Tb_Activiteiten[[#Headers],[Kosten derden exclusief btw]],""))</f>
        <v/>
      </c>
      <c r="AT1738" t="str">
        <f>IF(ISNUMBER(FIND("overige",Methode_Keuze)),"",IF(Tb_Activiteiten[[#This Row],[Niet verrekenbare btw]]=1,Tb_Activiteiten[[#Headers],[Niet verrekenbare btw]],""))</f>
        <v/>
      </c>
      <c r="AU1738" t="str">
        <f>IF(ISNUMBER(FIND("overige",Methode_Keuze)),"",IF(Tb_Activiteiten[[#This Row],[Grondkosten]]=1,Tb_Activiteiten[[#Headers],[Grondkosten]],""))</f>
        <v/>
      </c>
      <c r="AV1738" t="str">
        <f>IF(ISNUMBER(FIND("overige",Methode_Keuze)),"",IF(Tb_Activiteiten[[#This Row],[Bijdrage in natura (overige)]]=1,Tb_Activiteiten[[#Headers],[Bijdrage in natura (overige)]],""))</f>
        <v/>
      </c>
      <c r="AW1738" t="str">
        <f>IF(ISNUMBER(FIND("overige",Methode_Keuze)),"",IF(Tb_Activiteiten[[#This Row],[Bijdrage in natura (vrijwilligers)]]=1,Tb_Activiteiten[[#Headers],[Bijdrage in natura (vrijwilligers)]],""))</f>
        <v/>
      </c>
      <c r="AX1738" t="str">
        <f>IF(ISNUMBER(FIND("overige",Methode_Keuze)),"",IF(Tb_Activiteiten[[#This Row],[Afschrijvingskosten]]=1,Tb_Activiteiten[[#Headers],[Afschrijvingskosten]],""))</f>
        <v/>
      </c>
      <c r="AY1738" t="str">
        <f>IF(ISNUMBER(FIND("overige",Methode_Keuze)),"",IF(Tb_Activiteiten[[#This Row],[Vergoeding]]=1,Tb_Activiteiten[[#Headers],[Vergoeding]],""))</f>
        <v/>
      </c>
      <c r="AZ1738" t="str">
        <f>IF(ISNUMBER(FIND("arbeid",Methode_Keuze)),"",IF(Tb_Activiteiten[[#This Row],[Arbeidskosten - vast tarief (excl eigen arbeid)]]=1,Tb_Activiteiten[[#Headers],[Arbeidskosten - vast tarief (excl eigen arbeid)]],""))</f>
        <v/>
      </c>
      <c r="BA1738" t="str">
        <f>IF(ISNUMBER(FIND("overige",Methode_Keuze)),"",IF(Tb_Activiteiten[[#This Row],[Overige kosten]]=1,Tb_Activiteiten[[#Headers],[Overige kosten]],""))</f>
        <v/>
      </c>
    </row>
    <row r="1739" spans="15:53" x14ac:dyDescent="0.25">
      <c r="O1739" s="56"/>
      <c r="Q1739" t="str">
        <f>IFERROR(IF(VLOOKUP(Tb_Activiteiten[[#This Row],[Openstelling]],Tb_Openstelling[],2,0)=1,1,""),"")</f>
        <v/>
      </c>
      <c r="AJ1739" s="56"/>
      <c r="AK1739" t="str">
        <f>IF(ISNUMBER(FIND("arbeid",Methode_Keuze)),"",IF(ISNUMBER(FIND("arbeid",Methode_Keuze)),"",IF(Tb_Activiteiten[[#This Row],[Loonkosten]]=1,Tb_Activiteiten[[#Headers],[Loonkosten]],"")))</f>
        <v/>
      </c>
      <c r="AL1739" t="str">
        <f>IF(ISNUMBER(FIND("arbeid",Methode_Keuze)),"",IF(ISNUMBER(FIND("arbeid",Methode_Keuze)),"",IF(Tb_Activiteiten[[#This Row],[Eigen arbeid]]=1,Tb_Activiteiten[[#Headers],[Eigen arbeid]],"")))</f>
        <v/>
      </c>
      <c r="AM1739" t="str">
        <f>IF(ISNUMBER(FIND("arbeid",Methode_Keuze)),"",IF(ISNUMBER(FIND("arbeid",Methode_Keuze)),"",IF(Tb_Activiteiten[[#This Row],[Projectmedewerker]]=1,Tb_Activiteiten[[#Headers],[Projectmedewerker]],"")))</f>
        <v/>
      </c>
      <c r="AN1739" t="str">
        <f>IF(ISNUMBER(FIND("arbeid",Methode_Keuze)),"",IF(ISNUMBER(FIND("arbeid",Methode_Keuze)),"",IF(Tb_Activiteiten[[#This Row],[Landbouwer]]=1,Tb_Activiteiten[[#Headers],[Landbouwer]],"")))</f>
        <v/>
      </c>
      <c r="AO1739" t="str">
        <f>IF(ISNUMBER(FIND("arbeid",Methode_Keuze)),"",IF(ISNUMBER(FIND("arbeid",Methode_Keuze)),"",IF(Tb_Activiteiten[[#This Row],[Adviseur]]=1,Tb_Activiteiten[[#Headers],[Adviseur]],"")))</f>
        <v/>
      </c>
      <c r="AP1739" t="str">
        <f>IF(ISNUMBER(FIND("arbeid",Methode_Keuze)),"",IF(ISNUMBER(FIND("arbeid",Methode_Keuze)),"",IF(Tb_Activiteiten[[#This Row],[Projectleider/Expert]]=1,Tb_Activiteiten[[#Headers],[Projectleider/Expert]],"")))</f>
        <v/>
      </c>
      <c r="AQ1739" t="str">
        <f>IF(ISNUMBER(FIND("arbeid",Methode_Keuze)),"",IF(ISNUMBER(FIND("arbeid",Methode_Keuze)),"",IF(Tb_Activiteiten[[#This Row],[Arbeidskosten]]=1,Tb_Activiteiten[[#Headers],[Arbeidskosten]],"")))</f>
        <v/>
      </c>
      <c r="AR1739" t="str">
        <f>IF(ISNUMBER(FIND("arbeid",Methode_Keuze)),"",IF(ISNUMBER(FIND("arbeid",Methode_Keuze)),"",IF(Tb_Activiteiten[[#This Row],[Arbeidskosten op basis van IKS]]=1,Tb_Activiteiten[[#Headers],[Arbeidskosten op basis van IKS]],"")))</f>
        <v/>
      </c>
      <c r="AS1739" t="str">
        <f>IF(ISNUMBER(FIND("overige",Methode_Keuze)),"",IF(Tb_Activiteiten[[#This Row],[Kosten derden exclusief btw]]=1,Tb_Activiteiten[[#Headers],[Kosten derden exclusief btw]],""))</f>
        <v/>
      </c>
      <c r="AT1739" t="str">
        <f>IF(ISNUMBER(FIND("overige",Methode_Keuze)),"",IF(Tb_Activiteiten[[#This Row],[Niet verrekenbare btw]]=1,Tb_Activiteiten[[#Headers],[Niet verrekenbare btw]],""))</f>
        <v/>
      </c>
      <c r="AU1739" t="str">
        <f>IF(ISNUMBER(FIND("overige",Methode_Keuze)),"",IF(Tb_Activiteiten[[#This Row],[Grondkosten]]=1,Tb_Activiteiten[[#Headers],[Grondkosten]],""))</f>
        <v/>
      </c>
      <c r="AV1739" t="str">
        <f>IF(ISNUMBER(FIND("overige",Methode_Keuze)),"",IF(Tb_Activiteiten[[#This Row],[Bijdrage in natura (overige)]]=1,Tb_Activiteiten[[#Headers],[Bijdrage in natura (overige)]],""))</f>
        <v/>
      </c>
      <c r="AW1739" t="str">
        <f>IF(ISNUMBER(FIND("overige",Methode_Keuze)),"",IF(Tb_Activiteiten[[#This Row],[Bijdrage in natura (vrijwilligers)]]=1,Tb_Activiteiten[[#Headers],[Bijdrage in natura (vrijwilligers)]],""))</f>
        <v/>
      </c>
      <c r="AX1739" t="str">
        <f>IF(ISNUMBER(FIND("overige",Methode_Keuze)),"",IF(Tb_Activiteiten[[#This Row],[Afschrijvingskosten]]=1,Tb_Activiteiten[[#Headers],[Afschrijvingskosten]],""))</f>
        <v/>
      </c>
      <c r="AY1739" t="str">
        <f>IF(ISNUMBER(FIND("overige",Methode_Keuze)),"",IF(Tb_Activiteiten[[#This Row],[Vergoeding]]=1,Tb_Activiteiten[[#Headers],[Vergoeding]],""))</f>
        <v/>
      </c>
      <c r="AZ1739" t="str">
        <f>IF(ISNUMBER(FIND("arbeid",Methode_Keuze)),"",IF(Tb_Activiteiten[[#This Row],[Arbeidskosten - vast tarief (excl eigen arbeid)]]=1,Tb_Activiteiten[[#Headers],[Arbeidskosten - vast tarief (excl eigen arbeid)]],""))</f>
        <v/>
      </c>
      <c r="BA1739" t="str">
        <f>IF(ISNUMBER(FIND("overige",Methode_Keuze)),"",IF(Tb_Activiteiten[[#This Row],[Overige kosten]]=1,Tb_Activiteiten[[#Headers],[Overige kosten]],""))</f>
        <v/>
      </c>
    </row>
    <row r="1740" spans="15:53" x14ac:dyDescent="0.25">
      <c r="O1740" s="56"/>
      <c r="Q1740" t="str">
        <f>IFERROR(IF(VLOOKUP(Tb_Activiteiten[[#This Row],[Openstelling]],Tb_Openstelling[],2,0)=1,1,""),"")</f>
        <v/>
      </c>
      <c r="AJ1740" s="56"/>
      <c r="AK1740" t="str">
        <f>IF(ISNUMBER(FIND("arbeid",Methode_Keuze)),"",IF(ISNUMBER(FIND("arbeid",Methode_Keuze)),"",IF(Tb_Activiteiten[[#This Row],[Loonkosten]]=1,Tb_Activiteiten[[#Headers],[Loonkosten]],"")))</f>
        <v/>
      </c>
      <c r="AL1740" t="str">
        <f>IF(ISNUMBER(FIND("arbeid",Methode_Keuze)),"",IF(ISNUMBER(FIND("arbeid",Methode_Keuze)),"",IF(Tb_Activiteiten[[#This Row],[Eigen arbeid]]=1,Tb_Activiteiten[[#Headers],[Eigen arbeid]],"")))</f>
        <v/>
      </c>
      <c r="AM1740" t="str">
        <f>IF(ISNUMBER(FIND("arbeid",Methode_Keuze)),"",IF(ISNUMBER(FIND("arbeid",Methode_Keuze)),"",IF(Tb_Activiteiten[[#This Row],[Projectmedewerker]]=1,Tb_Activiteiten[[#Headers],[Projectmedewerker]],"")))</f>
        <v/>
      </c>
      <c r="AN1740" t="str">
        <f>IF(ISNUMBER(FIND("arbeid",Methode_Keuze)),"",IF(ISNUMBER(FIND("arbeid",Methode_Keuze)),"",IF(Tb_Activiteiten[[#This Row],[Landbouwer]]=1,Tb_Activiteiten[[#Headers],[Landbouwer]],"")))</f>
        <v/>
      </c>
      <c r="AO1740" t="str">
        <f>IF(ISNUMBER(FIND("arbeid",Methode_Keuze)),"",IF(ISNUMBER(FIND("arbeid",Methode_Keuze)),"",IF(Tb_Activiteiten[[#This Row],[Adviseur]]=1,Tb_Activiteiten[[#Headers],[Adviseur]],"")))</f>
        <v/>
      </c>
      <c r="AP1740" t="str">
        <f>IF(ISNUMBER(FIND("arbeid",Methode_Keuze)),"",IF(ISNUMBER(FIND("arbeid",Methode_Keuze)),"",IF(Tb_Activiteiten[[#This Row],[Projectleider/Expert]]=1,Tb_Activiteiten[[#Headers],[Projectleider/Expert]],"")))</f>
        <v/>
      </c>
      <c r="AQ1740" t="str">
        <f>IF(ISNUMBER(FIND("arbeid",Methode_Keuze)),"",IF(ISNUMBER(FIND("arbeid",Methode_Keuze)),"",IF(Tb_Activiteiten[[#This Row],[Arbeidskosten]]=1,Tb_Activiteiten[[#Headers],[Arbeidskosten]],"")))</f>
        <v/>
      </c>
      <c r="AR1740" t="str">
        <f>IF(ISNUMBER(FIND("arbeid",Methode_Keuze)),"",IF(ISNUMBER(FIND("arbeid",Methode_Keuze)),"",IF(Tb_Activiteiten[[#This Row],[Arbeidskosten op basis van IKS]]=1,Tb_Activiteiten[[#Headers],[Arbeidskosten op basis van IKS]],"")))</f>
        <v/>
      </c>
      <c r="AS1740" t="str">
        <f>IF(ISNUMBER(FIND("overige",Methode_Keuze)),"",IF(Tb_Activiteiten[[#This Row],[Kosten derden exclusief btw]]=1,Tb_Activiteiten[[#Headers],[Kosten derden exclusief btw]],""))</f>
        <v/>
      </c>
      <c r="AT1740" t="str">
        <f>IF(ISNUMBER(FIND("overige",Methode_Keuze)),"",IF(Tb_Activiteiten[[#This Row],[Niet verrekenbare btw]]=1,Tb_Activiteiten[[#Headers],[Niet verrekenbare btw]],""))</f>
        <v/>
      </c>
      <c r="AU1740" t="str">
        <f>IF(ISNUMBER(FIND("overige",Methode_Keuze)),"",IF(Tb_Activiteiten[[#This Row],[Grondkosten]]=1,Tb_Activiteiten[[#Headers],[Grondkosten]],""))</f>
        <v/>
      </c>
      <c r="AV1740" t="str">
        <f>IF(ISNUMBER(FIND("overige",Methode_Keuze)),"",IF(Tb_Activiteiten[[#This Row],[Bijdrage in natura (overige)]]=1,Tb_Activiteiten[[#Headers],[Bijdrage in natura (overige)]],""))</f>
        <v/>
      </c>
      <c r="AW1740" t="str">
        <f>IF(ISNUMBER(FIND("overige",Methode_Keuze)),"",IF(Tb_Activiteiten[[#This Row],[Bijdrage in natura (vrijwilligers)]]=1,Tb_Activiteiten[[#Headers],[Bijdrage in natura (vrijwilligers)]],""))</f>
        <v/>
      </c>
      <c r="AX1740" t="str">
        <f>IF(ISNUMBER(FIND("overige",Methode_Keuze)),"",IF(Tb_Activiteiten[[#This Row],[Afschrijvingskosten]]=1,Tb_Activiteiten[[#Headers],[Afschrijvingskosten]],""))</f>
        <v/>
      </c>
      <c r="AY1740" t="str">
        <f>IF(ISNUMBER(FIND("overige",Methode_Keuze)),"",IF(Tb_Activiteiten[[#This Row],[Vergoeding]]=1,Tb_Activiteiten[[#Headers],[Vergoeding]],""))</f>
        <v/>
      </c>
      <c r="AZ1740" t="str">
        <f>IF(ISNUMBER(FIND("arbeid",Methode_Keuze)),"",IF(Tb_Activiteiten[[#This Row],[Arbeidskosten - vast tarief (excl eigen arbeid)]]=1,Tb_Activiteiten[[#Headers],[Arbeidskosten - vast tarief (excl eigen arbeid)]],""))</f>
        <v/>
      </c>
      <c r="BA1740" t="str">
        <f>IF(ISNUMBER(FIND("overige",Methode_Keuze)),"",IF(Tb_Activiteiten[[#This Row],[Overige kosten]]=1,Tb_Activiteiten[[#Headers],[Overige kosten]],""))</f>
        <v/>
      </c>
    </row>
    <row r="1741" spans="15:53" x14ac:dyDescent="0.25">
      <c r="O1741" s="56"/>
      <c r="Q1741" t="str">
        <f>IFERROR(IF(VLOOKUP(Tb_Activiteiten[[#This Row],[Openstelling]],Tb_Openstelling[],2,0)=1,1,""),"")</f>
        <v/>
      </c>
      <c r="AJ1741" s="56"/>
      <c r="AK1741" t="str">
        <f>IF(ISNUMBER(FIND("arbeid",Methode_Keuze)),"",IF(ISNUMBER(FIND("arbeid",Methode_Keuze)),"",IF(Tb_Activiteiten[[#This Row],[Loonkosten]]=1,Tb_Activiteiten[[#Headers],[Loonkosten]],"")))</f>
        <v/>
      </c>
      <c r="AL1741" t="str">
        <f>IF(ISNUMBER(FIND("arbeid",Methode_Keuze)),"",IF(ISNUMBER(FIND("arbeid",Methode_Keuze)),"",IF(Tb_Activiteiten[[#This Row],[Eigen arbeid]]=1,Tb_Activiteiten[[#Headers],[Eigen arbeid]],"")))</f>
        <v/>
      </c>
      <c r="AM1741" t="str">
        <f>IF(ISNUMBER(FIND("arbeid",Methode_Keuze)),"",IF(ISNUMBER(FIND("arbeid",Methode_Keuze)),"",IF(Tb_Activiteiten[[#This Row],[Projectmedewerker]]=1,Tb_Activiteiten[[#Headers],[Projectmedewerker]],"")))</f>
        <v/>
      </c>
      <c r="AN1741" t="str">
        <f>IF(ISNUMBER(FIND("arbeid",Methode_Keuze)),"",IF(ISNUMBER(FIND("arbeid",Methode_Keuze)),"",IF(Tb_Activiteiten[[#This Row],[Landbouwer]]=1,Tb_Activiteiten[[#Headers],[Landbouwer]],"")))</f>
        <v/>
      </c>
      <c r="AO1741" t="str">
        <f>IF(ISNUMBER(FIND("arbeid",Methode_Keuze)),"",IF(ISNUMBER(FIND("arbeid",Methode_Keuze)),"",IF(Tb_Activiteiten[[#This Row],[Adviseur]]=1,Tb_Activiteiten[[#Headers],[Adviseur]],"")))</f>
        <v/>
      </c>
      <c r="AP1741" t="str">
        <f>IF(ISNUMBER(FIND("arbeid",Methode_Keuze)),"",IF(ISNUMBER(FIND("arbeid",Methode_Keuze)),"",IF(Tb_Activiteiten[[#This Row],[Projectleider/Expert]]=1,Tb_Activiteiten[[#Headers],[Projectleider/Expert]],"")))</f>
        <v/>
      </c>
      <c r="AQ1741" t="str">
        <f>IF(ISNUMBER(FIND("arbeid",Methode_Keuze)),"",IF(ISNUMBER(FIND("arbeid",Methode_Keuze)),"",IF(Tb_Activiteiten[[#This Row],[Arbeidskosten]]=1,Tb_Activiteiten[[#Headers],[Arbeidskosten]],"")))</f>
        <v/>
      </c>
      <c r="AR1741" t="str">
        <f>IF(ISNUMBER(FIND("arbeid",Methode_Keuze)),"",IF(ISNUMBER(FIND("arbeid",Methode_Keuze)),"",IF(Tb_Activiteiten[[#This Row],[Arbeidskosten op basis van IKS]]=1,Tb_Activiteiten[[#Headers],[Arbeidskosten op basis van IKS]],"")))</f>
        <v/>
      </c>
      <c r="AS1741" t="str">
        <f>IF(ISNUMBER(FIND("overige",Methode_Keuze)),"",IF(Tb_Activiteiten[[#This Row],[Kosten derden exclusief btw]]=1,Tb_Activiteiten[[#Headers],[Kosten derden exclusief btw]],""))</f>
        <v/>
      </c>
      <c r="AT1741" t="str">
        <f>IF(ISNUMBER(FIND("overige",Methode_Keuze)),"",IF(Tb_Activiteiten[[#This Row],[Niet verrekenbare btw]]=1,Tb_Activiteiten[[#Headers],[Niet verrekenbare btw]],""))</f>
        <v/>
      </c>
      <c r="AU1741" t="str">
        <f>IF(ISNUMBER(FIND("overige",Methode_Keuze)),"",IF(Tb_Activiteiten[[#This Row],[Grondkosten]]=1,Tb_Activiteiten[[#Headers],[Grondkosten]],""))</f>
        <v/>
      </c>
      <c r="AV1741" t="str">
        <f>IF(ISNUMBER(FIND("overige",Methode_Keuze)),"",IF(Tb_Activiteiten[[#This Row],[Bijdrage in natura (overige)]]=1,Tb_Activiteiten[[#Headers],[Bijdrage in natura (overige)]],""))</f>
        <v/>
      </c>
      <c r="AW1741" t="str">
        <f>IF(ISNUMBER(FIND("overige",Methode_Keuze)),"",IF(Tb_Activiteiten[[#This Row],[Bijdrage in natura (vrijwilligers)]]=1,Tb_Activiteiten[[#Headers],[Bijdrage in natura (vrijwilligers)]],""))</f>
        <v/>
      </c>
      <c r="AX1741" t="str">
        <f>IF(ISNUMBER(FIND("overige",Methode_Keuze)),"",IF(Tb_Activiteiten[[#This Row],[Afschrijvingskosten]]=1,Tb_Activiteiten[[#Headers],[Afschrijvingskosten]],""))</f>
        <v/>
      </c>
      <c r="AY1741" t="str">
        <f>IF(ISNUMBER(FIND("overige",Methode_Keuze)),"",IF(Tb_Activiteiten[[#This Row],[Vergoeding]]=1,Tb_Activiteiten[[#Headers],[Vergoeding]],""))</f>
        <v/>
      </c>
      <c r="AZ1741" t="str">
        <f>IF(ISNUMBER(FIND("arbeid",Methode_Keuze)),"",IF(Tb_Activiteiten[[#This Row],[Arbeidskosten - vast tarief (excl eigen arbeid)]]=1,Tb_Activiteiten[[#Headers],[Arbeidskosten - vast tarief (excl eigen arbeid)]],""))</f>
        <v/>
      </c>
      <c r="BA1741" t="str">
        <f>IF(ISNUMBER(FIND("overige",Methode_Keuze)),"",IF(Tb_Activiteiten[[#This Row],[Overige kosten]]=1,Tb_Activiteiten[[#Headers],[Overige kosten]],""))</f>
        <v/>
      </c>
    </row>
    <row r="1742" spans="15:53" x14ac:dyDescent="0.25">
      <c r="O1742" s="56"/>
      <c r="Q1742" t="str">
        <f>IFERROR(IF(VLOOKUP(Tb_Activiteiten[[#This Row],[Openstelling]],Tb_Openstelling[],2,0)=1,1,""),"")</f>
        <v/>
      </c>
      <c r="AJ1742" s="56"/>
      <c r="AK1742" t="str">
        <f>IF(ISNUMBER(FIND("arbeid",Methode_Keuze)),"",IF(ISNUMBER(FIND("arbeid",Methode_Keuze)),"",IF(Tb_Activiteiten[[#This Row],[Loonkosten]]=1,Tb_Activiteiten[[#Headers],[Loonkosten]],"")))</f>
        <v/>
      </c>
      <c r="AL1742" t="str">
        <f>IF(ISNUMBER(FIND("arbeid",Methode_Keuze)),"",IF(ISNUMBER(FIND("arbeid",Methode_Keuze)),"",IF(Tb_Activiteiten[[#This Row],[Eigen arbeid]]=1,Tb_Activiteiten[[#Headers],[Eigen arbeid]],"")))</f>
        <v/>
      </c>
      <c r="AM1742" t="str">
        <f>IF(ISNUMBER(FIND("arbeid",Methode_Keuze)),"",IF(ISNUMBER(FIND("arbeid",Methode_Keuze)),"",IF(Tb_Activiteiten[[#This Row],[Projectmedewerker]]=1,Tb_Activiteiten[[#Headers],[Projectmedewerker]],"")))</f>
        <v/>
      </c>
      <c r="AN1742" t="str">
        <f>IF(ISNUMBER(FIND("arbeid",Methode_Keuze)),"",IF(ISNUMBER(FIND("arbeid",Methode_Keuze)),"",IF(Tb_Activiteiten[[#This Row],[Landbouwer]]=1,Tb_Activiteiten[[#Headers],[Landbouwer]],"")))</f>
        <v/>
      </c>
      <c r="AO1742" t="str">
        <f>IF(ISNUMBER(FIND("arbeid",Methode_Keuze)),"",IF(ISNUMBER(FIND("arbeid",Methode_Keuze)),"",IF(Tb_Activiteiten[[#This Row],[Adviseur]]=1,Tb_Activiteiten[[#Headers],[Adviseur]],"")))</f>
        <v/>
      </c>
      <c r="AP1742" t="str">
        <f>IF(ISNUMBER(FIND("arbeid",Methode_Keuze)),"",IF(ISNUMBER(FIND("arbeid",Methode_Keuze)),"",IF(Tb_Activiteiten[[#This Row],[Projectleider/Expert]]=1,Tb_Activiteiten[[#Headers],[Projectleider/Expert]],"")))</f>
        <v/>
      </c>
      <c r="AQ1742" t="str">
        <f>IF(ISNUMBER(FIND("arbeid",Methode_Keuze)),"",IF(ISNUMBER(FIND("arbeid",Methode_Keuze)),"",IF(Tb_Activiteiten[[#This Row],[Arbeidskosten]]=1,Tb_Activiteiten[[#Headers],[Arbeidskosten]],"")))</f>
        <v/>
      </c>
      <c r="AR1742" t="str">
        <f>IF(ISNUMBER(FIND("arbeid",Methode_Keuze)),"",IF(ISNUMBER(FIND("arbeid",Methode_Keuze)),"",IF(Tb_Activiteiten[[#This Row],[Arbeidskosten op basis van IKS]]=1,Tb_Activiteiten[[#Headers],[Arbeidskosten op basis van IKS]],"")))</f>
        <v/>
      </c>
      <c r="AS1742" t="str">
        <f>IF(ISNUMBER(FIND("overige",Methode_Keuze)),"",IF(Tb_Activiteiten[[#This Row],[Kosten derden exclusief btw]]=1,Tb_Activiteiten[[#Headers],[Kosten derden exclusief btw]],""))</f>
        <v/>
      </c>
      <c r="AT1742" t="str">
        <f>IF(ISNUMBER(FIND("overige",Methode_Keuze)),"",IF(Tb_Activiteiten[[#This Row],[Niet verrekenbare btw]]=1,Tb_Activiteiten[[#Headers],[Niet verrekenbare btw]],""))</f>
        <v/>
      </c>
      <c r="AU1742" t="str">
        <f>IF(ISNUMBER(FIND("overige",Methode_Keuze)),"",IF(Tb_Activiteiten[[#This Row],[Grondkosten]]=1,Tb_Activiteiten[[#Headers],[Grondkosten]],""))</f>
        <v/>
      </c>
      <c r="AV1742" t="str">
        <f>IF(ISNUMBER(FIND("overige",Methode_Keuze)),"",IF(Tb_Activiteiten[[#This Row],[Bijdrage in natura (overige)]]=1,Tb_Activiteiten[[#Headers],[Bijdrage in natura (overige)]],""))</f>
        <v/>
      </c>
      <c r="AW1742" t="str">
        <f>IF(ISNUMBER(FIND("overige",Methode_Keuze)),"",IF(Tb_Activiteiten[[#This Row],[Bijdrage in natura (vrijwilligers)]]=1,Tb_Activiteiten[[#Headers],[Bijdrage in natura (vrijwilligers)]],""))</f>
        <v/>
      </c>
      <c r="AX1742" t="str">
        <f>IF(ISNUMBER(FIND("overige",Methode_Keuze)),"",IF(Tb_Activiteiten[[#This Row],[Afschrijvingskosten]]=1,Tb_Activiteiten[[#Headers],[Afschrijvingskosten]],""))</f>
        <v/>
      </c>
      <c r="AY1742" t="str">
        <f>IF(ISNUMBER(FIND("overige",Methode_Keuze)),"",IF(Tb_Activiteiten[[#This Row],[Vergoeding]]=1,Tb_Activiteiten[[#Headers],[Vergoeding]],""))</f>
        <v/>
      </c>
      <c r="AZ1742" t="str">
        <f>IF(ISNUMBER(FIND("arbeid",Methode_Keuze)),"",IF(Tb_Activiteiten[[#This Row],[Arbeidskosten - vast tarief (excl eigen arbeid)]]=1,Tb_Activiteiten[[#Headers],[Arbeidskosten - vast tarief (excl eigen arbeid)]],""))</f>
        <v/>
      </c>
      <c r="BA1742" t="str">
        <f>IF(ISNUMBER(FIND("overige",Methode_Keuze)),"",IF(Tb_Activiteiten[[#This Row],[Overige kosten]]=1,Tb_Activiteiten[[#Headers],[Overige kosten]],""))</f>
        <v/>
      </c>
    </row>
    <row r="1743" spans="15:53" x14ac:dyDescent="0.25">
      <c r="O1743" s="56"/>
      <c r="Q1743" t="str">
        <f>IFERROR(IF(VLOOKUP(Tb_Activiteiten[[#This Row],[Openstelling]],Tb_Openstelling[],2,0)=1,1,""),"")</f>
        <v/>
      </c>
      <c r="AJ1743" s="56"/>
      <c r="AK1743" t="str">
        <f>IF(ISNUMBER(FIND("arbeid",Methode_Keuze)),"",IF(ISNUMBER(FIND("arbeid",Methode_Keuze)),"",IF(Tb_Activiteiten[[#This Row],[Loonkosten]]=1,Tb_Activiteiten[[#Headers],[Loonkosten]],"")))</f>
        <v/>
      </c>
      <c r="AL1743" t="str">
        <f>IF(ISNUMBER(FIND("arbeid",Methode_Keuze)),"",IF(ISNUMBER(FIND("arbeid",Methode_Keuze)),"",IF(Tb_Activiteiten[[#This Row],[Eigen arbeid]]=1,Tb_Activiteiten[[#Headers],[Eigen arbeid]],"")))</f>
        <v/>
      </c>
      <c r="AM1743" t="str">
        <f>IF(ISNUMBER(FIND("arbeid",Methode_Keuze)),"",IF(ISNUMBER(FIND("arbeid",Methode_Keuze)),"",IF(Tb_Activiteiten[[#This Row],[Projectmedewerker]]=1,Tb_Activiteiten[[#Headers],[Projectmedewerker]],"")))</f>
        <v/>
      </c>
      <c r="AN1743" t="str">
        <f>IF(ISNUMBER(FIND("arbeid",Methode_Keuze)),"",IF(ISNUMBER(FIND("arbeid",Methode_Keuze)),"",IF(Tb_Activiteiten[[#This Row],[Landbouwer]]=1,Tb_Activiteiten[[#Headers],[Landbouwer]],"")))</f>
        <v/>
      </c>
      <c r="AO1743" t="str">
        <f>IF(ISNUMBER(FIND("arbeid",Methode_Keuze)),"",IF(ISNUMBER(FIND("arbeid",Methode_Keuze)),"",IF(Tb_Activiteiten[[#This Row],[Adviseur]]=1,Tb_Activiteiten[[#Headers],[Adviseur]],"")))</f>
        <v/>
      </c>
      <c r="AP1743" t="str">
        <f>IF(ISNUMBER(FIND("arbeid",Methode_Keuze)),"",IF(ISNUMBER(FIND("arbeid",Methode_Keuze)),"",IF(Tb_Activiteiten[[#This Row],[Projectleider/Expert]]=1,Tb_Activiteiten[[#Headers],[Projectleider/Expert]],"")))</f>
        <v/>
      </c>
      <c r="AQ1743" t="str">
        <f>IF(ISNUMBER(FIND("arbeid",Methode_Keuze)),"",IF(ISNUMBER(FIND("arbeid",Methode_Keuze)),"",IF(Tb_Activiteiten[[#This Row],[Arbeidskosten]]=1,Tb_Activiteiten[[#Headers],[Arbeidskosten]],"")))</f>
        <v/>
      </c>
      <c r="AR1743" t="str">
        <f>IF(ISNUMBER(FIND("arbeid",Methode_Keuze)),"",IF(ISNUMBER(FIND("arbeid",Methode_Keuze)),"",IF(Tb_Activiteiten[[#This Row],[Arbeidskosten op basis van IKS]]=1,Tb_Activiteiten[[#Headers],[Arbeidskosten op basis van IKS]],"")))</f>
        <v/>
      </c>
      <c r="AS1743" t="str">
        <f>IF(ISNUMBER(FIND("overige",Methode_Keuze)),"",IF(Tb_Activiteiten[[#This Row],[Kosten derden exclusief btw]]=1,Tb_Activiteiten[[#Headers],[Kosten derden exclusief btw]],""))</f>
        <v/>
      </c>
      <c r="AT1743" t="str">
        <f>IF(ISNUMBER(FIND("overige",Methode_Keuze)),"",IF(Tb_Activiteiten[[#This Row],[Niet verrekenbare btw]]=1,Tb_Activiteiten[[#Headers],[Niet verrekenbare btw]],""))</f>
        <v/>
      </c>
      <c r="AU1743" t="str">
        <f>IF(ISNUMBER(FIND("overige",Methode_Keuze)),"",IF(Tb_Activiteiten[[#This Row],[Grondkosten]]=1,Tb_Activiteiten[[#Headers],[Grondkosten]],""))</f>
        <v/>
      </c>
      <c r="AV1743" t="str">
        <f>IF(ISNUMBER(FIND("overige",Methode_Keuze)),"",IF(Tb_Activiteiten[[#This Row],[Bijdrage in natura (overige)]]=1,Tb_Activiteiten[[#Headers],[Bijdrage in natura (overige)]],""))</f>
        <v/>
      </c>
      <c r="AW1743" t="str">
        <f>IF(ISNUMBER(FIND("overige",Methode_Keuze)),"",IF(Tb_Activiteiten[[#This Row],[Bijdrage in natura (vrijwilligers)]]=1,Tb_Activiteiten[[#Headers],[Bijdrage in natura (vrijwilligers)]],""))</f>
        <v/>
      </c>
      <c r="AX1743" t="str">
        <f>IF(ISNUMBER(FIND("overige",Methode_Keuze)),"",IF(Tb_Activiteiten[[#This Row],[Afschrijvingskosten]]=1,Tb_Activiteiten[[#Headers],[Afschrijvingskosten]],""))</f>
        <v/>
      </c>
      <c r="AY1743" t="str">
        <f>IF(ISNUMBER(FIND("overige",Methode_Keuze)),"",IF(Tb_Activiteiten[[#This Row],[Vergoeding]]=1,Tb_Activiteiten[[#Headers],[Vergoeding]],""))</f>
        <v/>
      </c>
      <c r="AZ1743" t="str">
        <f>IF(ISNUMBER(FIND("arbeid",Methode_Keuze)),"",IF(Tb_Activiteiten[[#This Row],[Arbeidskosten - vast tarief (excl eigen arbeid)]]=1,Tb_Activiteiten[[#Headers],[Arbeidskosten - vast tarief (excl eigen arbeid)]],""))</f>
        <v/>
      </c>
      <c r="BA1743" t="str">
        <f>IF(ISNUMBER(FIND("overige",Methode_Keuze)),"",IF(Tb_Activiteiten[[#This Row],[Overige kosten]]=1,Tb_Activiteiten[[#Headers],[Overige kosten]],""))</f>
        <v/>
      </c>
    </row>
    <row r="1744" spans="15:53" x14ac:dyDescent="0.25">
      <c r="O1744" s="56"/>
      <c r="Q1744" t="str">
        <f>IFERROR(IF(VLOOKUP(Tb_Activiteiten[[#This Row],[Openstelling]],Tb_Openstelling[],2,0)=1,1,""),"")</f>
        <v/>
      </c>
      <c r="AJ1744" s="56"/>
      <c r="AK1744" t="str">
        <f>IF(ISNUMBER(FIND("arbeid",Methode_Keuze)),"",IF(ISNUMBER(FIND("arbeid",Methode_Keuze)),"",IF(Tb_Activiteiten[[#This Row],[Loonkosten]]=1,Tb_Activiteiten[[#Headers],[Loonkosten]],"")))</f>
        <v/>
      </c>
      <c r="AL1744" t="str">
        <f>IF(ISNUMBER(FIND("arbeid",Methode_Keuze)),"",IF(ISNUMBER(FIND("arbeid",Methode_Keuze)),"",IF(Tb_Activiteiten[[#This Row],[Eigen arbeid]]=1,Tb_Activiteiten[[#Headers],[Eigen arbeid]],"")))</f>
        <v/>
      </c>
      <c r="AM1744" t="str">
        <f>IF(ISNUMBER(FIND("arbeid",Methode_Keuze)),"",IF(ISNUMBER(FIND("arbeid",Methode_Keuze)),"",IF(Tb_Activiteiten[[#This Row],[Projectmedewerker]]=1,Tb_Activiteiten[[#Headers],[Projectmedewerker]],"")))</f>
        <v/>
      </c>
      <c r="AN1744" t="str">
        <f>IF(ISNUMBER(FIND("arbeid",Methode_Keuze)),"",IF(ISNUMBER(FIND("arbeid",Methode_Keuze)),"",IF(Tb_Activiteiten[[#This Row],[Landbouwer]]=1,Tb_Activiteiten[[#Headers],[Landbouwer]],"")))</f>
        <v/>
      </c>
      <c r="AO1744" t="str">
        <f>IF(ISNUMBER(FIND("arbeid",Methode_Keuze)),"",IF(ISNUMBER(FIND("arbeid",Methode_Keuze)),"",IF(Tb_Activiteiten[[#This Row],[Adviseur]]=1,Tb_Activiteiten[[#Headers],[Adviseur]],"")))</f>
        <v/>
      </c>
      <c r="AP1744" t="str">
        <f>IF(ISNUMBER(FIND("arbeid",Methode_Keuze)),"",IF(ISNUMBER(FIND("arbeid",Methode_Keuze)),"",IF(Tb_Activiteiten[[#This Row],[Projectleider/Expert]]=1,Tb_Activiteiten[[#Headers],[Projectleider/Expert]],"")))</f>
        <v/>
      </c>
      <c r="AQ1744" t="str">
        <f>IF(ISNUMBER(FIND("arbeid",Methode_Keuze)),"",IF(ISNUMBER(FIND("arbeid",Methode_Keuze)),"",IF(Tb_Activiteiten[[#This Row],[Arbeidskosten]]=1,Tb_Activiteiten[[#Headers],[Arbeidskosten]],"")))</f>
        <v/>
      </c>
      <c r="AR1744" t="str">
        <f>IF(ISNUMBER(FIND("arbeid",Methode_Keuze)),"",IF(ISNUMBER(FIND("arbeid",Methode_Keuze)),"",IF(Tb_Activiteiten[[#This Row],[Arbeidskosten op basis van IKS]]=1,Tb_Activiteiten[[#Headers],[Arbeidskosten op basis van IKS]],"")))</f>
        <v/>
      </c>
      <c r="AS1744" t="str">
        <f>IF(ISNUMBER(FIND("overige",Methode_Keuze)),"",IF(Tb_Activiteiten[[#This Row],[Kosten derden exclusief btw]]=1,Tb_Activiteiten[[#Headers],[Kosten derden exclusief btw]],""))</f>
        <v/>
      </c>
      <c r="AT1744" t="str">
        <f>IF(ISNUMBER(FIND("overige",Methode_Keuze)),"",IF(Tb_Activiteiten[[#This Row],[Niet verrekenbare btw]]=1,Tb_Activiteiten[[#Headers],[Niet verrekenbare btw]],""))</f>
        <v/>
      </c>
      <c r="AU1744" t="str">
        <f>IF(ISNUMBER(FIND("overige",Methode_Keuze)),"",IF(Tb_Activiteiten[[#This Row],[Grondkosten]]=1,Tb_Activiteiten[[#Headers],[Grondkosten]],""))</f>
        <v/>
      </c>
      <c r="AV1744" t="str">
        <f>IF(ISNUMBER(FIND("overige",Methode_Keuze)),"",IF(Tb_Activiteiten[[#This Row],[Bijdrage in natura (overige)]]=1,Tb_Activiteiten[[#Headers],[Bijdrage in natura (overige)]],""))</f>
        <v/>
      </c>
      <c r="AW1744" t="str">
        <f>IF(ISNUMBER(FIND("overige",Methode_Keuze)),"",IF(Tb_Activiteiten[[#This Row],[Bijdrage in natura (vrijwilligers)]]=1,Tb_Activiteiten[[#Headers],[Bijdrage in natura (vrijwilligers)]],""))</f>
        <v/>
      </c>
      <c r="AX1744" t="str">
        <f>IF(ISNUMBER(FIND("overige",Methode_Keuze)),"",IF(Tb_Activiteiten[[#This Row],[Afschrijvingskosten]]=1,Tb_Activiteiten[[#Headers],[Afschrijvingskosten]],""))</f>
        <v/>
      </c>
      <c r="AY1744" t="str">
        <f>IF(ISNUMBER(FIND("overige",Methode_Keuze)),"",IF(Tb_Activiteiten[[#This Row],[Vergoeding]]=1,Tb_Activiteiten[[#Headers],[Vergoeding]],""))</f>
        <v/>
      </c>
      <c r="AZ1744" t="str">
        <f>IF(ISNUMBER(FIND("arbeid",Methode_Keuze)),"",IF(Tb_Activiteiten[[#This Row],[Arbeidskosten - vast tarief (excl eigen arbeid)]]=1,Tb_Activiteiten[[#Headers],[Arbeidskosten - vast tarief (excl eigen arbeid)]],""))</f>
        <v/>
      </c>
      <c r="BA1744" t="str">
        <f>IF(ISNUMBER(FIND("overige",Methode_Keuze)),"",IF(Tb_Activiteiten[[#This Row],[Overige kosten]]=1,Tb_Activiteiten[[#Headers],[Overige kosten]],""))</f>
        <v/>
      </c>
    </row>
    <row r="1745" spans="15:53" x14ac:dyDescent="0.25">
      <c r="O1745" s="56"/>
      <c r="Q1745" t="str">
        <f>IFERROR(IF(VLOOKUP(Tb_Activiteiten[[#This Row],[Openstelling]],Tb_Openstelling[],2,0)=1,1,""),"")</f>
        <v/>
      </c>
      <c r="AJ1745" s="56"/>
      <c r="AK1745" t="str">
        <f>IF(ISNUMBER(FIND("arbeid",Methode_Keuze)),"",IF(ISNUMBER(FIND("arbeid",Methode_Keuze)),"",IF(Tb_Activiteiten[[#This Row],[Loonkosten]]=1,Tb_Activiteiten[[#Headers],[Loonkosten]],"")))</f>
        <v/>
      </c>
      <c r="AL1745" t="str">
        <f>IF(ISNUMBER(FIND("arbeid",Methode_Keuze)),"",IF(ISNUMBER(FIND("arbeid",Methode_Keuze)),"",IF(Tb_Activiteiten[[#This Row],[Eigen arbeid]]=1,Tb_Activiteiten[[#Headers],[Eigen arbeid]],"")))</f>
        <v/>
      </c>
      <c r="AM1745" t="str">
        <f>IF(ISNUMBER(FIND("arbeid",Methode_Keuze)),"",IF(ISNUMBER(FIND("arbeid",Methode_Keuze)),"",IF(Tb_Activiteiten[[#This Row],[Projectmedewerker]]=1,Tb_Activiteiten[[#Headers],[Projectmedewerker]],"")))</f>
        <v/>
      </c>
      <c r="AN1745" t="str">
        <f>IF(ISNUMBER(FIND("arbeid",Methode_Keuze)),"",IF(ISNUMBER(FIND("arbeid",Methode_Keuze)),"",IF(Tb_Activiteiten[[#This Row],[Landbouwer]]=1,Tb_Activiteiten[[#Headers],[Landbouwer]],"")))</f>
        <v/>
      </c>
      <c r="AO1745" t="str">
        <f>IF(ISNUMBER(FIND("arbeid",Methode_Keuze)),"",IF(ISNUMBER(FIND("arbeid",Methode_Keuze)),"",IF(Tb_Activiteiten[[#This Row],[Adviseur]]=1,Tb_Activiteiten[[#Headers],[Adviseur]],"")))</f>
        <v/>
      </c>
      <c r="AP1745" t="str">
        <f>IF(ISNUMBER(FIND("arbeid",Methode_Keuze)),"",IF(ISNUMBER(FIND("arbeid",Methode_Keuze)),"",IF(Tb_Activiteiten[[#This Row],[Projectleider/Expert]]=1,Tb_Activiteiten[[#Headers],[Projectleider/Expert]],"")))</f>
        <v/>
      </c>
      <c r="AQ1745" t="str">
        <f>IF(ISNUMBER(FIND("arbeid",Methode_Keuze)),"",IF(ISNUMBER(FIND("arbeid",Methode_Keuze)),"",IF(Tb_Activiteiten[[#This Row],[Arbeidskosten]]=1,Tb_Activiteiten[[#Headers],[Arbeidskosten]],"")))</f>
        <v/>
      </c>
      <c r="AR1745" t="str">
        <f>IF(ISNUMBER(FIND("arbeid",Methode_Keuze)),"",IF(ISNUMBER(FIND("arbeid",Methode_Keuze)),"",IF(Tb_Activiteiten[[#This Row],[Arbeidskosten op basis van IKS]]=1,Tb_Activiteiten[[#Headers],[Arbeidskosten op basis van IKS]],"")))</f>
        <v/>
      </c>
      <c r="AS1745" t="str">
        <f>IF(ISNUMBER(FIND("overige",Methode_Keuze)),"",IF(Tb_Activiteiten[[#This Row],[Kosten derden exclusief btw]]=1,Tb_Activiteiten[[#Headers],[Kosten derden exclusief btw]],""))</f>
        <v/>
      </c>
      <c r="AT1745" t="str">
        <f>IF(ISNUMBER(FIND("overige",Methode_Keuze)),"",IF(Tb_Activiteiten[[#This Row],[Niet verrekenbare btw]]=1,Tb_Activiteiten[[#Headers],[Niet verrekenbare btw]],""))</f>
        <v/>
      </c>
      <c r="AU1745" t="str">
        <f>IF(ISNUMBER(FIND("overige",Methode_Keuze)),"",IF(Tb_Activiteiten[[#This Row],[Grondkosten]]=1,Tb_Activiteiten[[#Headers],[Grondkosten]],""))</f>
        <v/>
      </c>
      <c r="AV1745" t="str">
        <f>IF(ISNUMBER(FIND("overige",Methode_Keuze)),"",IF(Tb_Activiteiten[[#This Row],[Bijdrage in natura (overige)]]=1,Tb_Activiteiten[[#Headers],[Bijdrage in natura (overige)]],""))</f>
        <v/>
      </c>
      <c r="AW1745" t="str">
        <f>IF(ISNUMBER(FIND("overige",Methode_Keuze)),"",IF(Tb_Activiteiten[[#This Row],[Bijdrage in natura (vrijwilligers)]]=1,Tb_Activiteiten[[#Headers],[Bijdrage in natura (vrijwilligers)]],""))</f>
        <v/>
      </c>
      <c r="AX1745" t="str">
        <f>IF(ISNUMBER(FIND("overige",Methode_Keuze)),"",IF(Tb_Activiteiten[[#This Row],[Afschrijvingskosten]]=1,Tb_Activiteiten[[#Headers],[Afschrijvingskosten]],""))</f>
        <v/>
      </c>
      <c r="AY1745" t="str">
        <f>IF(ISNUMBER(FIND("overige",Methode_Keuze)),"",IF(Tb_Activiteiten[[#This Row],[Vergoeding]]=1,Tb_Activiteiten[[#Headers],[Vergoeding]],""))</f>
        <v/>
      </c>
      <c r="AZ1745" t="str">
        <f>IF(ISNUMBER(FIND("arbeid",Methode_Keuze)),"",IF(Tb_Activiteiten[[#This Row],[Arbeidskosten - vast tarief (excl eigen arbeid)]]=1,Tb_Activiteiten[[#Headers],[Arbeidskosten - vast tarief (excl eigen arbeid)]],""))</f>
        <v/>
      </c>
      <c r="BA1745" t="str">
        <f>IF(ISNUMBER(FIND("overige",Methode_Keuze)),"",IF(Tb_Activiteiten[[#This Row],[Overige kosten]]=1,Tb_Activiteiten[[#Headers],[Overige kosten]],""))</f>
        <v/>
      </c>
    </row>
    <row r="1746" spans="15:53" x14ac:dyDescent="0.25">
      <c r="O1746" s="56"/>
      <c r="Q1746" t="str">
        <f>IFERROR(IF(VLOOKUP(Tb_Activiteiten[[#This Row],[Openstelling]],Tb_Openstelling[],2,0)=1,1,""),"")</f>
        <v/>
      </c>
      <c r="AJ1746" s="56"/>
      <c r="AK1746" t="str">
        <f>IF(ISNUMBER(FIND("arbeid",Methode_Keuze)),"",IF(ISNUMBER(FIND("arbeid",Methode_Keuze)),"",IF(Tb_Activiteiten[[#This Row],[Loonkosten]]=1,Tb_Activiteiten[[#Headers],[Loonkosten]],"")))</f>
        <v/>
      </c>
      <c r="AL1746" t="str">
        <f>IF(ISNUMBER(FIND("arbeid",Methode_Keuze)),"",IF(ISNUMBER(FIND("arbeid",Methode_Keuze)),"",IF(Tb_Activiteiten[[#This Row],[Eigen arbeid]]=1,Tb_Activiteiten[[#Headers],[Eigen arbeid]],"")))</f>
        <v/>
      </c>
      <c r="AM1746" t="str">
        <f>IF(ISNUMBER(FIND("arbeid",Methode_Keuze)),"",IF(ISNUMBER(FIND("arbeid",Methode_Keuze)),"",IF(Tb_Activiteiten[[#This Row],[Projectmedewerker]]=1,Tb_Activiteiten[[#Headers],[Projectmedewerker]],"")))</f>
        <v/>
      </c>
      <c r="AN1746" t="str">
        <f>IF(ISNUMBER(FIND("arbeid",Methode_Keuze)),"",IF(ISNUMBER(FIND("arbeid",Methode_Keuze)),"",IF(Tb_Activiteiten[[#This Row],[Landbouwer]]=1,Tb_Activiteiten[[#Headers],[Landbouwer]],"")))</f>
        <v/>
      </c>
      <c r="AO1746" t="str">
        <f>IF(ISNUMBER(FIND("arbeid",Methode_Keuze)),"",IF(ISNUMBER(FIND("arbeid",Methode_Keuze)),"",IF(Tb_Activiteiten[[#This Row],[Adviseur]]=1,Tb_Activiteiten[[#Headers],[Adviseur]],"")))</f>
        <v/>
      </c>
      <c r="AP1746" t="str">
        <f>IF(ISNUMBER(FIND("arbeid",Methode_Keuze)),"",IF(ISNUMBER(FIND("arbeid",Methode_Keuze)),"",IF(Tb_Activiteiten[[#This Row],[Projectleider/Expert]]=1,Tb_Activiteiten[[#Headers],[Projectleider/Expert]],"")))</f>
        <v/>
      </c>
      <c r="AQ1746" t="str">
        <f>IF(ISNUMBER(FIND("arbeid",Methode_Keuze)),"",IF(ISNUMBER(FIND("arbeid",Methode_Keuze)),"",IF(Tb_Activiteiten[[#This Row],[Arbeidskosten]]=1,Tb_Activiteiten[[#Headers],[Arbeidskosten]],"")))</f>
        <v/>
      </c>
      <c r="AR1746" t="str">
        <f>IF(ISNUMBER(FIND("arbeid",Methode_Keuze)),"",IF(ISNUMBER(FIND("arbeid",Methode_Keuze)),"",IF(Tb_Activiteiten[[#This Row],[Arbeidskosten op basis van IKS]]=1,Tb_Activiteiten[[#Headers],[Arbeidskosten op basis van IKS]],"")))</f>
        <v/>
      </c>
      <c r="AS1746" t="str">
        <f>IF(ISNUMBER(FIND("overige",Methode_Keuze)),"",IF(Tb_Activiteiten[[#This Row],[Kosten derden exclusief btw]]=1,Tb_Activiteiten[[#Headers],[Kosten derden exclusief btw]],""))</f>
        <v/>
      </c>
      <c r="AT1746" t="str">
        <f>IF(ISNUMBER(FIND("overige",Methode_Keuze)),"",IF(Tb_Activiteiten[[#This Row],[Niet verrekenbare btw]]=1,Tb_Activiteiten[[#Headers],[Niet verrekenbare btw]],""))</f>
        <v/>
      </c>
      <c r="AU1746" t="str">
        <f>IF(ISNUMBER(FIND("overige",Methode_Keuze)),"",IF(Tb_Activiteiten[[#This Row],[Grondkosten]]=1,Tb_Activiteiten[[#Headers],[Grondkosten]],""))</f>
        <v/>
      </c>
      <c r="AV1746" t="str">
        <f>IF(ISNUMBER(FIND("overige",Methode_Keuze)),"",IF(Tb_Activiteiten[[#This Row],[Bijdrage in natura (overige)]]=1,Tb_Activiteiten[[#Headers],[Bijdrage in natura (overige)]],""))</f>
        <v/>
      </c>
      <c r="AW1746" t="str">
        <f>IF(ISNUMBER(FIND("overige",Methode_Keuze)),"",IF(Tb_Activiteiten[[#This Row],[Bijdrage in natura (vrijwilligers)]]=1,Tb_Activiteiten[[#Headers],[Bijdrage in natura (vrijwilligers)]],""))</f>
        <v/>
      </c>
      <c r="AX1746" t="str">
        <f>IF(ISNUMBER(FIND("overige",Methode_Keuze)),"",IF(Tb_Activiteiten[[#This Row],[Afschrijvingskosten]]=1,Tb_Activiteiten[[#Headers],[Afschrijvingskosten]],""))</f>
        <v/>
      </c>
      <c r="AY1746" t="str">
        <f>IF(ISNUMBER(FIND("overige",Methode_Keuze)),"",IF(Tb_Activiteiten[[#This Row],[Vergoeding]]=1,Tb_Activiteiten[[#Headers],[Vergoeding]],""))</f>
        <v/>
      </c>
      <c r="AZ1746" t="str">
        <f>IF(ISNUMBER(FIND("arbeid",Methode_Keuze)),"",IF(Tb_Activiteiten[[#This Row],[Arbeidskosten - vast tarief (excl eigen arbeid)]]=1,Tb_Activiteiten[[#Headers],[Arbeidskosten - vast tarief (excl eigen arbeid)]],""))</f>
        <v/>
      </c>
      <c r="BA1746" t="str">
        <f>IF(ISNUMBER(FIND("overige",Methode_Keuze)),"",IF(Tb_Activiteiten[[#This Row],[Overige kosten]]=1,Tb_Activiteiten[[#Headers],[Overige kosten]],""))</f>
        <v/>
      </c>
    </row>
    <row r="1747" spans="15:53" x14ac:dyDescent="0.25">
      <c r="O1747" s="56"/>
      <c r="Q1747" t="str">
        <f>IFERROR(IF(VLOOKUP(Tb_Activiteiten[[#This Row],[Openstelling]],Tb_Openstelling[],2,0)=1,1,""),"")</f>
        <v/>
      </c>
      <c r="AJ1747" s="56"/>
      <c r="AK1747" t="str">
        <f>IF(ISNUMBER(FIND("arbeid",Methode_Keuze)),"",IF(ISNUMBER(FIND("arbeid",Methode_Keuze)),"",IF(Tb_Activiteiten[[#This Row],[Loonkosten]]=1,Tb_Activiteiten[[#Headers],[Loonkosten]],"")))</f>
        <v/>
      </c>
      <c r="AL1747" t="str">
        <f>IF(ISNUMBER(FIND("arbeid",Methode_Keuze)),"",IF(ISNUMBER(FIND("arbeid",Methode_Keuze)),"",IF(Tb_Activiteiten[[#This Row],[Eigen arbeid]]=1,Tb_Activiteiten[[#Headers],[Eigen arbeid]],"")))</f>
        <v/>
      </c>
      <c r="AM1747" t="str">
        <f>IF(ISNUMBER(FIND("arbeid",Methode_Keuze)),"",IF(ISNUMBER(FIND("arbeid",Methode_Keuze)),"",IF(Tb_Activiteiten[[#This Row],[Projectmedewerker]]=1,Tb_Activiteiten[[#Headers],[Projectmedewerker]],"")))</f>
        <v/>
      </c>
      <c r="AN1747" t="str">
        <f>IF(ISNUMBER(FIND("arbeid",Methode_Keuze)),"",IF(ISNUMBER(FIND("arbeid",Methode_Keuze)),"",IF(Tb_Activiteiten[[#This Row],[Landbouwer]]=1,Tb_Activiteiten[[#Headers],[Landbouwer]],"")))</f>
        <v/>
      </c>
      <c r="AO1747" t="str">
        <f>IF(ISNUMBER(FIND("arbeid",Methode_Keuze)),"",IF(ISNUMBER(FIND("arbeid",Methode_Keuze)),"",IF(Tb_Activiteiten[[#This Row],[Adviseur]]=1,Tb_Activiteiten[[#Headers],[Adviseur]],"")))</f>
        <v/>
      </c>
      <c r="AP1747" t="str">
        <f>IF(ISNUMBER(FIND("arbeid",Methode_Keuze)),"",IF(ISNUMBER(FIND("arbeid",Methode_Keuze)),"",IF(Tb_Activiteiten[[#This Row],[Projectleider/Expert]]=1,Tb_Activiteiten[[#Headers],[Projectleider/Expert]],"")))</f>
        <v/>
      </c>
      <c r="AQ1747" t="str">
        <f>IF(ISNUMBER(FIND("arbeid",Methode_Keuze)),"",IF(ISNUMBER(FIND("arbeid",Methode_Keuze)),"",IF(Tb_Activiteiten[[#This Row],[Arbeidskosten]]=1,Tb_Activiteiten[[#Headers],[Arbeidskosten]],"")))</f>
        <v/>
      </c>
      <c r="AR1747" t="str">
        <f>IF(ISNUMBER(FIND("arbeid",Methode_Keuze)),"",IF(ISNUMBER(FIND("arbeid",Methode_Keuze)),"",IF(Tb_Activiteiten[[#This Row],[Arbeidskosten op basis van IKS]]=1,Tb_Activiteiten[[#Headers],[Arbeidskosten op basis van IKS]],"")))</f>
        <v/>
      </c>
      <c r="AS1747" t="str">
        <f>IF(ISNUMBER(FIND("overige",Methode_Keuze)),"",IF(Tb_Activiteiten[[#This Row],[Kosten derden exclusief btw]]=1,Tb_Activiteiten[[#Headers],[Kosten derden exclusief btw]],""))</f>
        <v/>
      </c>
      <c r="AT1747" t="str">
        <f>IF(ISNUMBER(FIND("overige",Methode_Keuze)),"",IF(Tb_Activiteiten[[#This Row],[Niet verrekenbare btw]]=1,Tb_Activiteiten[[#Headers],[Niet verrekenbare btw]],""))</f>
        <v/>
      </c>
      <c r="AU1747" t="str">
        <f>IF(ISNUMBER(FIND("overige",Methode_Keuze)),"",IF(Tb_Activiteiten[[#This Row],[Grondkosten]]=1,Tb_Activiteiten[[#Headers],[Grondkosten]],""))</f>
        <v/>
      </c>
      <c r="AV1747" t="str">
        <f>IF(ISNUMBER(FIND("overige",Methode_Keuze)),"",IF(Tb_Activiteiten[[#This Row],[Bijdrage in natura (overige)]]=1,Tb_Activiteiten[[#Headers],[Bijdrage in natura (overige)]],""))</f>
        <v/>
      </c>
      <c r="AW1747" t="str">
        <f>IF(ISNUMBER(FIND("overige",Methode_Keuze)),"",IF(Tb_Activiteiten[[#This Row],[Bijdrage in natura (vrijwilligers)]]=1,Tb_Activiteiten[[#Headers],[Bijdrage in natura (vrijwilligers)]],""))</f>
        <v/>
      </c>
      <c r="AX1747" t="str">
        <f>IF(ISNUMBER(FIND("overige",Methode_Keuze)),"",IF(Tb_Activiteiten[[#This Row],[Afschrijvingskosten]]=1,Tb_Activiteiten[[#Headers],[Afschrijvingskosten]],""))</f>
        <v/>
      </c>
      <c r="AY1747" t="str">
        <f>IF(ISNUMBER(FIND("overige",Methode_Keuze)),"",IF(Tb_Activiteiten[[#This Row],[Vergoeding]]=1,Tb_Activiteiten[[#Headers],[Vergoeding]],""))</f>
        <v/>
      </c>
      <c r="AZ1747" t="str">
        <f>IF(ISNUMBER(FIND("arbeid",Methode_Keuze)),"",IF(Tb_Activiteiten[[#This Row],[Arbeidskosten - vast tarief (excl eigen arbeid)]]=1,Tb_Activiteiten[[#Headers],[Arbeidskosten - vast tarief (excl eigen arbeid)]],""))</f>
        <v/>
      </c>
      <c r="BA1747" t="str">
        <f>IF(ISNUMBER(FIND("overige",Methode_Keuze)),"",IF(Tb_Activiteiten[[#This Row],[Overige kosten]]=1,Tb_Activiteiten[[#Headers],[Overige kosten]],""))</f>
        <v/>
      </c>
    </row>
    <row r="1748" spans="15:53" x14ac:dyDescent="0.25">
      <c r="O1748" s="56"/>
      <c r="Q1748" t="str">
        <f>IFERROR(IF(VLOOKUP(Tb_Activiteiten[[#This Row],[Openstelling]],Tb_Openstelling[],2,0)=1,1,""),"")</f>
        <v/>
      </c>
      <c r="AJ1748" s="56"/>
      <c r="AK1748" t="str">
        <f>IF(ISNUMBER(FIND("arbeid",Methode_Keuze)),"",IF(ISNUMBER(FIND("arbeid",Methode_Keuze)),"",IF(Tb_Activiteiten[[#This Row],[Loonkosten]]=1,Tb_Activiteiten[[#Headers],[Loonkosten]],"")))</f>
        <v/>
      </c>
      <c r="AL1748" t="str">
        <f>IF(ISNUMBER(FIND("arbeid",Methode_Keuze)),"",IF(ISNUMBER(FIND("arbeid",Methode_Keuze)),"",IF(Tb_Activiteiten[[#This Row],[Eigen arbeid]]=1,Tb_Activiteiten[[#Headers],[Eigen arbeid]],"")))</f>
        <v/>
      </c>
      <c r="AM1748" t="str">
        <f>IF(ISNUMBER(FIND("arbeid",Methode_Keuze)),"",IF(ISNUMBER(FIND("arbeid",Methode_Keuze)),"",IF(Tb_Activiteiten[[#This Row],[Projectmedewerker]]=1,Tb_Activiteiten[[#Headers],[Projectmedewerker]],"")))</f>
        <v/>
      </c>
      <c r="AN1748" t="str">
        <f>IF(ISNUMBER(FIND("arbeid",Methode_Keuze)),"",IF(ISNUMBER(FIND("arbeid",Methode_Keuze)),"",IF(Tb_Activiteiten[[#This Row],[Landbouwer]]=1,Tb_Activiteiten[[#Headers],[Landbouwer]],"")))</f>
        <v/>
      </c>
      <c r="AO1748" t="str">
        <f>IF(ISNUMBER(FIND("arbeid",Methode_Keuze)),"",IF(ISNUMBER(FIND("arbeid",Methode_Keuze)),"",IF(Tb_Activiteiten[[#This Row],[Adviseur]]=1,Tb_Activiteiten[[#Headers],[Adviseur]],"")))</f>
        <v/>
      </c>
      <c r="AP1748" t="str">
        <f>IF(ISNUMBER(FIND("arbeid",Methode_Keuze)),"",IF(ISNUMBER(FIND("arbeid",Methode_Keuze)),"",IF(Tb_Activiteiten[[#This Row],[Projectleider/Expert]]=1,Tb_Activiteiten[[#Headers],[Projectleider/Expert]],"")))</f>
        <v/>
      </c>
      <c r="AQ1748" t="str">
        <f>IF(ISNUMBER(FIND("arbeid",Methode_Keuze)),"",IF(ISNUMBER(FIND("arbeid",Methode_Keuze)),"",IF(Tb_Activiteiten[[#This Row],[Arbeidskosten]]=1,Tb_Activiteiten[[#Headers],[Arbeidskosten]],"")))</f>
        <v/>
      </c>
      <c r="AR1748" t="str">
        <f>IF(ISNUMBER(FIND("arbeid",Methode_Keuze)),"",IF(ISNUMBER(FIND("arbeid",Methode_Keuze)),"",IF(Tb_Activiteiten[[#This Row],[Arbeidskosten op basis van IKS]]=1,Tb_Activiteiten[[#Headers],[Arbeidskosten op basis van IKS]],"")))</f>
        <v/>
      </c>
      <c r="AS1748" t="str">
        <f>IF(ISNUMBER(FIND("overige",Methode_Keuze)),"",IF(Tb_Activiteiten[[#This Row],[Kosten derden exclusief btw]]=1,Tb_Activiteiten[[#Headers],[Kosten derden exclusief btw]],""))</f>
        <v/>
      </c>
      <c r="AT1748" t="str">
        <f>IF(ISNUMBER(FIND("overige",Methode_Keuze)),"",IF(Tb_Activiteiten[[#This Row],[Niet verrekenbare btw]]=1,Tb_Activiteiten[[#Headers],[Niet verrekenbare btw]],""))</f>
        <v/>
      </c>
      <c r="AU1748" t="str">
        <f>IF(ISNUMBER(FIND("overige",Methode_Keuze)),"",IF(Tb_Activiteiten[[#This Row],[Grondkosten]]=1,Tb_Activiteiten[[#Headers],[Grondkosten]],""))</f>
        <v/>
      </c>
      <c r="AV1748" t="str">
        <f>IF(ISNUMBER(FIND("overige",Methode_Keuze)),"",IF(Tb_Activiteiten[[#This Row],[Bijdrage in natura (overige)]]=1,Tb_Activiteiten[[#Headers],[Bijdrage in natura (overige)]],""))</f>
        <v/>
      </c>
      <c r="AW1748" t="str">
        <f>IF(ISNUMBER(FIND("overige",Methode_Keuze)),"",IF(Tb_Activiteiten[[#This Row],[Bijdrage in natura (vrijwilligers)]]=1,Tb_Activiteiten[[#Headers],[Bijdrage in natura (vrijwilligers)]],""))</f>
        <v/>
      </c>
      <c r="AX1748" t="str">
        <f>IF(ISNUMBER(FIND("overige",Methode_Keuze)),"",IF(Tb_Activiteiten[[#This Row],[Afschrijvingskosten]]=1,Tb_Activiteiten[[#Headers],[Afschrijvingskosten]],""))</f>
        <v/>
      </c>
      <c r="AY1748" t="str">
        <f>IF(ISNUMBER(FIND("overige",Methode_Keuze)),"",IF(Tb_Activiteiten[[#This Row],[Vergoeding]]=1,Tb_Activiteiten[[#Headers],[Vergoeding]],""))</f>
        <v/>
      </c>
      <c r="AZ1748" t="str">
        <f>IF(ISNUMBER(FIND("arbeid",Methode_Keuze)),"",IF(Tb_Activiteiten[[#This Row],[Arbeidskosten - vast tarief (excl eigen arbeid)]]=1,Tb_Activiteiten[[#Headers],[Arbeidskosten - vast tarief (excl eigen arbeid)]],""))</f>
        <v/>
      </c>
      <c r="BA1748" t="str">
        <f>IF(ISNUMBER(FIND("overige",Methode_Keuze)),"",IF(Tb_Activiteiten[[#This Row],[Overige kosten]]=1,Tb_Activiteiten[[#Headers],[Overige kosten]],""))</f>
        <v/>
      </c>
    </row>
    <row r="1749" spans="15:53" x14ac:dyDescent="0.25">
      <c r="O1749" s="56"/>
      <c r="Q1749" t="str">
        <f>IFERROR(IF(VLOOKUP(Tb_Activiteiten[[#This Row],[Openstelling]],Tb_Openstelling[],2,0)=1,1,""),"")</f>
        <v/>
      </c>
      <c r="AJ1749" s="56"/>
      <c r="AK1749" t="str">
        <f>IF(ISNUMBER(FIND("arbeid",Methode_Keuze)),"",IF(ISNUMBER(FIND("arbeid",Methode_Keuze)),"",IF(Tb_Activiteiten[[#This Row],[Loonkosten]]=1,Tb_Activiteiten[[#Headers],[Loonkosten]],"")))</f>
        <v/>
      </c>
      <c r="AL1749" t="str">
        <f>IF(ISNUMBER(FIND("arbeid",Methode_Keuze)),"",IF(ISNUMBER(FIND("arbeid",Methode_Keuze)),"",IF(Tb_Activiteiten[[#This Row],[Eigen arbeid]]=1,Tb_Activiteiten[[#Headers],[Eigen arbeid]],"")))</f>
        <v/>
      </c>
      <c r="AM1749" t="str">
        <f>IF(ISNUMBER(FIND("arbeid",Methode_Keuze)),"",IF(ISNUMBER(FIND("arbeid",Methode_Keuze)),"",IF(Tb_Activiteiten[[#This Row],[Projectmedewerker]]=1,Tb_Activiteiten[[#Headers],[Projectmedewerker]],"")))</f>
        <v/>
      </c>
      <c r="AN1749" t="str">
        <f>IF(ISNUMBER(FIND("arbeid",Methode_Keuze)),"",IF(ISNUMBER(FIND("arbeid",Methode_Keuze)),"",IF(Tb_Activiteiten[[#This Row],[Landbouwer]]=1,Tb_Activiteiten[[#Headers],[Landbouwer]],"")))</f>
        <v/>
      </c>
      <c r="AO1749" t="str">
        <f>IF(ISNUMBER(FIND("arbeid",Methode_Keuze)),"",IF(ISNUMBER(FIND("arbeid",Methode_Keuze)),"",IF(Tb_Activiteiten[[#This Row],[Adviseur]]=1,Tb_Activiteiten[[#Headers],[Adviseur]],"")))</f>
        <v/>
      </c>
      <c r="AP1749" t="str">
        <f>IF(ISNUMBER(FIND("arbeid",Methode_Keuze)),"",IF(ISNUMBER(FIND("arbeid",Methode_Keuze)),"",IF(Tb_Activiteiten[[#This Row],[Projectleider/Expert]]=1,Tb_Activiteiten[[#Headers],[Projectleider/Expert]],"")))</f>
        <v/>
      </c>
      <c r="AQ1749" t="str">
        <f>IF(ISNUMBER(FIND("arbeid",Methode_Keuze)),"",IF(ISNUMBER(FIND("arbeid",Methode_Keuze)),"",IF(Tb_Activiteiten[[#This Row],[Arbeidskosten]]=1,Tb_Activiteiten[[#Headers],[Arbeidskosten]],"")))</f>
        <v/>
      </c>
      <c r="AR1749" t="str">
        <f>IF(ISNUMBER(FIND("arbeid",Methode_Keuze)),"",IF(ISNUMBER(FIND("arbeid",Methode_Keuze)),"",IF(Tb_Activiteiten[[#This Row],[Arbeidskosten op basis van IKS]]=1,Tb_Activiteiten[[#Headers],[Arbeidskosten op basis van IKS]],"")))</f>
        <v/>
      </c>
      <c r="AS1749" t="str">
        <f>IF(ISNUMBER(FIND("overige",Methode_Keuze)),"",IF(Tb_Activiteiten[[#This Row],[Kosten derden exclusief btw]]=1,Tb_Activiteiten[[#Headers],[Kosten derden exclusief btw]],""))</f>
        <v/>
      </c>
      <c r="AT1749" t="str">
        <f>IF(ISNUMBER(FIND("overige",Methode_Keuze)),"",IF(Tb_Activiteiten[[#This Row],[Niet verrekenbare btw]]=1,Tb_Activiteiten[[#Headers],[Niet verrekenbare btw]],""))</f>
        <v/>
      </c>
      <c r="AU1749" t="str">
        <f>IF(ISNUMBER(FIND("overige",Methode_Keuze)),"",IF(Tb_Activiteiten[[#This Row],[Grondkosten]]=1,Tb_Activiteiten[[#Headers],[Grondkosten]],""))</f>
        <v/>
      </c>
      <c r="AV1749" t="str">
        <f>IF(ISNUMBER(FIND("overige",Methode_Keuze)),"",IF(Tb_Activiteiten[[#This Row],[Bijdrage in natura (overige)]]=1,Tb_Activiteiten[[#Headers],[Bijdrage in natura (overige)]],""))</f>
        <v/>
      </c>
      <c r="AW1749" t="str">
        <f>IF(ISNUMBER(FIND("overige",Methode_Keuze)),"",IF(Tb_Activiteiten[[#This Row],[Bijdrage in natura (vrijwilligers)]]=1,Tb_Activiteiten[[#Headers],[Bijdrage in natura (vrijwilligers)]],""))</f>
        <v/>
      </c>
      <c r="AX1749" t="str">
        <f>IF(ISNUMBER(FIND("overige",Methode_Keuze)),"",IF(Tb_Activiteiten[[#This Row],[Afschrijvingskosten]]=1,Tb_Activiteiten[[#Headers],[Afschrijvingskosten]],""))</f>
        <v/>
      </c>
      <c r="AY1749" t="str">
        <f>IF(ISNUMBER(FIND("overige",Methode_Keuze)),"",IF(Tb_Activiteiten[[#This Row],[Vergoeding]]=1,Tb_Activiteiten[[#Headers],[Vergoeding]],""))</f>
        <v/>
      </c>
      <c r="AZ1749" t="str">
        <f>IF(ISNUMBER(FIND("arbeid",Methode_Keuze)),"",IF(Tb_Activiteiten[[#This Row],[Arbeidskosten - vast tarief (excl eigen arbeid)]]=1,Tb_Activiteiten[[#Headers],[Arbeidskosten - vast tarief (excl eigen arbeid)]],""))</f>
        <v/>
      </c>
      <c r="BA1749" t="str">
        <f>IF(ISNUMBER(FIND("overige",Methode_Keuze)),"",IF(Tb_Activiteiten[[#This Row],[Overige kosten]]=1,Tb_Activiteiten[[#Headers],[Overige kosten]],""))</f>
        <v/>
      </c>
    </row>
    <row r="1750" spans="15:53" x14ac:dyDescent="0.25">
      <c r="O1750" s="56"/>
      <c r="Q1750" t="str">
        <f>IFERROR(IF(VLOOKUP(Tb_Activiteiten[[#This Row],[Openstelling]],Tb_Openstelling[],2,0)=1,1,""),"")</f>
        <v/>
      </c>
      <c r="AJ1750" s="56"/>
      <c r="AK1750" t="str">
        <f>IF(ISNUMBER(FIND("arbeid",Methode_Keuze)),"",IF(ISNUMBER(FIND("arbeid",Methode_Keuze)),"",IF(Tb_Activiteiten[[#This Row],[Loonkosten]]=1,Tb_Activiteiten[[#Headers],[Loonkosten]],"")))</f>
        <v/>
      </c>
      <c r="AL1750" t="str">
        <f>IF(ISNUMBER(FIND("arbeid",Methode_Keuze)),"",IF(ISNUMBER(FIND("arbeid",Methode_Keuze)),"",IF(Tb_Activiteiten[[#This Row],[Eigen arbeid]]=1,Tb_Activiteiten[[#Headers],[Eigen arbeid]],"")))</f>
        <v/>
      </c>
      <c r="AM1750" t="str">
        <f>IF(ISNUMBER(FIND("arbeid",Methode_Keuze)),"",IF(ISNUMBER(FIND("arbeid",Methode_Keuze)),"",IF(Tb_Activiteiten[[#This Row],[Projectmedewerker]]=1,Tb_Activiteiten[[#Headers],[Projectmedewerker]],"")))</f>
        <v/>
      </c>
      <c r="AN1750" t="str">
        <f>IF(ISNUMBER(FIND("arbeid",Methode_Keuze)),"",IF(ISNUMBER(FIND("arbeid",Methode_Keuze)),"",IF(Tb_Activiteiten[[#This Row],[Landbouwer]]=1,Tb_Activiteiten[[#Headers],[Landbouwer]],"")))</f>
        <v/>
      </c>
      <c r="AO1750" t="str">
        <f>IF(ISNUMBER(FIND("arbeid",Methode_Keuze)),"",IF(ISNUMBER(FIND("arbeid",Methode_Keuze)),"",IF(Tb_Activiteiten[[#This Row],[Adviseur]]=1,Tb_Activiteiten[[#Headers],[Adviseur]],"")))</f>
        <v/>
      </c>
      <c r="AP1750" t="str">
        <f>IF(ISNUMBER(FIND("arbeid",Methode_Keuze)),"",IF(ISNUMBER(FIND("arbeid",Methode_Keuze)),"",IF(Tb_Activiteiten[[#This Row],[Projectleider/Expert]]=1,Tb_Activiteiten[[#Headers],[Projectleider/Expert]],"")))</f>
        <v/>
      </c>
      <c r="AQ1750" t="str">
        <f>IF(ISNUMBER(FIND("arbeid",Methode_Keuze)),"",IF(ISNUMBER(FIND("arbeid",Methode_Keuze)),"",IF(Tb_Activiteiten[[#This Row],[Arbeidskosten]]=1,Tb_Activiteiten[[#Headers],[Arbeidskosten]],"")))</f>
        <v/>
      </c>
      <c r="AR1750" t="str">
        <f>IF(ISNUMBER(FIND("arbeid",Methode_Keuze)),"",IF(ISNUMBER(FIND("arbeid",Methode_Keuze)),"",IF(Tb_Activiteiten[[#This Row],[Arbeidskosten op basis van IKS]]=1,Tb_Activiteiten[[#Headers],[Arbeidskosten op basis van IKS]],"")))</f>
        <v/>
      </c>
      <c r="AS1750" t="str">
        <f>IF(ISNUMBER(FIND("overige",Methode_Keuze)),"",IF(Tb_Activiteiten[[#This Row],[Kosten derden exclusief btw]]=1,Tb_Activiteiten[[#Headers],[Kosten derden exclusief btw]],""))</f>
        <v/>
      </c>
      <c r="AT1750" t="str">
        <f>IF(ISNUMBER(FIND("overige",Methode_Keuze)),"",IF(Tb_Activiteiten[[#This Row],[Niet verrekenbare btw]]=1,Tb_Activiteiten[[#Headers],[Niet verrekenbare btw]],""))</f>
        <v/>
      </c>
      <c r="AU1750" t="str">
        <f>IF(ISNUMBER(FIND("overige",Methode_Keuze)),"",IF(Tb_Activiteiten[[#This Row],[Grondkosten]]=1,Tb_Activiteiten[[#Headers],[Grondkosten]],""))</f>
        <v/>
      </c>
      <c r="AV1750" t="str">
        <f>IF(ISNUMBER(FIND("overige",Methode_Keuze)),"",IF(Tb_Activiteiten[[#This Row],[Bijdrage in natura (overige)]]=1,Tb_Activiteiten[[#Headers],[Bijdrage in natura (overige)]],""))</f>
        <v/>
      </c>
      <c r="AW1750" t="str">
        <f>IF(ISNUMBER(FIND("overige",Methode_Keuze)),"",IF(Tb_Activiteiten[[#This Row],[Bijdrage in natura (vrijwilligers)]]=1,Tb_Activiteiten[[#Headers],[Bijdrage in natura (vrijwilligers)]],""))</f>
        <v/>
      </c>
      <c r="AX1750" t="str">
        <f>IF(ISNUMBER(FIND("overige",Methode_Keuze)),"",IF(Tb_Activiteiten[[#This Row],[Afschrijvingskosten]]=1,Tb_Activiteiten[[#Headers],[Afschrijvingskosten]],""))</f>
        <v/>
      </c>
      <c r="AY1750" t="str">
        <f>IF(ISNUMBER(FIND("overige",Methode_Keuze)),"",IF(Tb_Activiteiten[[#This Row],[Vergoeding]]=1,Tb_Activiteiten[[#Headers],[Vergoeding]],""))</f>
        <v/>
      </c>
      <c r="AZ1750" t="str">
        <f>IF(ISNUMBER(FIND("arbeid",Methode_Keuze)),"",IF(Tb_Activiteiten[[#This Row],[Arbeidskosten - vast tarief (excl eigen arbeid)]]=1,Tb_Activiteiten[[#Headers],[Arbeidskosten - vast tarief (excl eigen arbeid)]],""))</f>
        <v/>
      </c>
      <c r="BA1750" t="str">
        <f>IF(ISNUMBER(FIND("overige",Methode_Keuze)),"",IF(Tb_Activiteiten[[#This Row],[Overige kosten]]=1,Tb_Activiteiten[[#Headers],[Overige kosten]],""))</f>
        <v/>
      </c>
    </row>
    <row r="1751" spans="15:53" x14ac:dyDescent="0.25">
      <c r="O1751" s="56"/>
      <c r="Q1751" t="str">
        <f>IFERROR(IF(VLOOKUP(Tb_Activiteiten[[#This Row],[Openstelling]],Tb_Openstelling[],2,0)=1,1,""),"")</f>
        <v/>
      </c>
      <c r="AJ1751" s="56"/>
      <c r="AK1751" t="str">
        <f>IF(ISNUMBER(FIND("arbeid",Methode_Keuze)),"",IF(ISNUMBER(FIND("arbeid",Methode_Keuze)),"",IF(Tb_Activiteiten[[#This Row],[Loonkosten]]=1,Tb_Activiteiten[[#Headers],[Loonkosten]],"")))</f>
        <v/>
      </c>
      <c r="AL1751" t="str">
        <f>IF(ISNUMBER(FIND("arbeid",Methode_Keuze)),"",IF(ISNUMBER(FIND("arbeid",Methode_Keuze)),"",IF(Tb_Activiteiten[[#This Row],[Eigen arbeid]]=1,Tb_Activiteiten[[#Headers],[Eigen arbeid]],"")))</f>
        <v/>
      </c>
      <c r="AM1751" t="str">
        <f>IF(ISNUMBER(FIND("arbeid",Methode_Keuze)),"",IF(ISNUMBER(FIND("arbeid",Methode_Keuze)),"",IF(Tb_Activiteiten[[#This Row],[Projectmedewerker]]=1,Tb_Activiteiten[[#Headers],[Projectmedewerker]],"")))</f>
        <v/>
      </c>
      <c r="AN1751" t="str">
        <f>IF(ISNUMBER(FIND("arbeid",Methode_Keuze)),"",IF(ISNUMBER(FIND("arbeid",Methode_Keuze)),"",IF(Tb_Activiteiten[[#This Row],[Landbouwer]]=1,Tb_Activiteiten[[#Headers],[Landbouwer]],"")))</f>
        <v/>
      </c>
      <c r="AO1751" t="str">
        <f>IF(ISNUMBER(FIND("arbeid",Methode_Keuze)),"",IF(ISNUMBER(FIND("arbeid",Methode_Keuze)),"",IF(Tb_Activiteiten[[#This Row],[Adviseur]]=1,Tb_Activiteiten[[#Headers],[Adviseur]],"")))</f>
        <v/>
      </c>
      <c r="AP1751" t="str">
        <f>IF(ISNUMBER(FIND("arbeid",Methode_Keuze)),"",IF(ISNUMBER(FIND("arbeid",Methode_Keuze)),"",IF(Tb_Activiteiten[[#This Row],[Projectleider/Expert]]=1,Tb_Activiteiten[[#Headers],[Projectleider/Expert]],"")))</f>
        <v/>
      </c>
      <c r="AQ1751" t="str">
        <f>IF(ISNUMBER(FIND("arbeid",Methode_Keuze)),"",IF(ISNUMBER(FIND("arbeid",Methode_Keuze)),"",IF(Tb_Activiteiten[[#This Row],[Arbeidskosten]]=1,Tb_Activiteiten[[#Headers],[Arbeidskosten]],"")))</f>
        <v/>
      </c>
      <c r="AR1751" t="str">
        <f>IF(ISNUMBER(FIND("arbeid",Methode_Keuze)),"",IF(ISNUMBER(FIND("arbeid",Methode_Keuze)),"",IF(Tb_Activiteiten[[#This Row],[Arbeidskosten op basis van IKS]]=1,Tb_Activiteiten[[#Headers],[Arbeidskosten op basis van IKS]],"")))</f>
        <v/>
      </c>
      <c r="AS1751" t="str">
        <f>IF(ISNUMBER(FIND("overige",Methode_Keuze)),"",IF(Tb_Activiteiten[[#This Row],[Kosten derden exclusief btw]]=1,Tb_Activiteiten[[#Headers],[Kosten derden exclusief btw]],""))</f>
        <v/>
      </c>
      <c r="AT1751" t="str">
        <f>IF(ISNUMBER(FIND("overige",Methode_Keuze)),"",IF(Tb_Activiteiten[[#This Row],[Niet verrekenbare btw]]=1,Tb_Activiteiten[[#Headers],[Niet verrekenbare btw]],""))</f>
        <v/>
      </c>
      <c r="AU1751" t="str">
        <f>IF(ISNUMBER(FIND("overige",Methode_Keuze)),"",IF(Tb_Activiteiten[[#This Row],[Grondkosten]]=1,Tb_Activiteiten[[#Headers],[Grondkosten]],""))</f>
        <v/>
      </c>
      <c r="AV1751" t="str">
        <f>IF(ISNUMBER(FIND("overige",Methode_Keuze)),"",IF(Tb_Activiteiten[[#This Row],[Bijdrage in natura (overige)]]=1,Tb_Activiteiten[[#Headers],[Bijdrage in natura (overige)]],""))</f>
        <v/>
      </c>
      <c r="AW1751" t="str">
        <f>IF(ISNUMBER(FIND("overige",Methode_Keuze)),"",IF(Tb_Activiteiten[[#This Row],[Bijdrage in natura (vrijwilligers)]]=1,Tb_Activiteiten[[#Headers],[Bijdrage in natura (vrijwilligers)]],""))</f>
        <v/>
      </c>
      <c r="AX1751" t="str">
        <f>IF(ISNUMBER(FIND("overige",Methode_Keuze)),"",IF(Tb_Activiteiten[[#This Row],[Afschrijvingskosten]]=1,Tb_Activiteiten[[#Headers],[Afschrijvingskosten]],""))</f>
        <v/>
      </c>
      <c r="AY1751" t="str">
        <f>IF(ISNUMBER(FIND("overige",Methode_Keuze)),"",IF(Tb_Activiteiten[[#This Row],[Vergoeding]]=1,Tb_Activiteiten[[#Headers],[Vergoeding]],""))</f>
        <v/>
      </c>
      <c r="AZ1751" t="str">
        <f>IF(ISNUMBER(FIND("arbeid",Methode_Keuze)),"",IF(Tb_Activiteiten[[#This Row],[Arbeidskosten - vast tarief (excl eigen arbeid)]]=1,Tb_Activiteiten[[#Headers],[Arbeidskosten - vast tarief (excl eigen arbeid)]],""))</f>
        <v/>
      </c>
      <c r="BA1751" t="str">
        <f>IF(ISNUMBER(FIND("overige",Methode_Keuze)),"",IF(Tb_Activiteiten[[#This Row],[Overige kosten]]=1,Tb_Activiteiten[[#Headers],[Overige kosten]],""))</f>
        <v/>
      </c>
    </row>
    <row r="1752" spans="15:53" x14ac:dyDescent="0.25">
      <c r="O1752" s="56"/>
      <c r="Q1752" t="str">
        <f>IFERROR(IF(VLOOKUP(Tb_Activiteiten[[#This Row],[Openstelling]],Tb_Openstelling[],2,0)=1,1,""),"")</f>
        <v/>
      </c>
      <c r="AJ1752" s="56"/>
      <c r="AK1752" t="str">
        <f>IF(ISNUMBER(FIND("arbeid",Methode_Keuze)),"",IF(ISNUMBER(FIND("arbeid",Methode_Keuze)),"",IF(Tb_Activiteiten[[#This Row],[Loonkosten]]=1,Tb_Activiteiten[[#Headers],[Loonkosten]],"")))</f>
        <v/>
      </c>
      <c r="AL1752" t="str">
        <f>IF(ISNUMBER(FIND("arbeid",Methode_Keuze)),"",IF(ISNUMBER(FIND("arbeid",Methode_Keuze)),"",IF(Tb_Activiteiten[[#This Row],[Eigen arbeid]]=1,Tb_Activiteiten[[#Headers],[Eigen arbeid]],"")))</f>
        <v/>
      </c>
      <c r="AM1752" t="str">
        <f>IF(ISNUMBER(FIND("arbeid",Methode_Keuze)),"",IF(ISNUMBER(FIND("arbeid",Methode_Keuze)),"",IF(Tb_Activiteiten[[#This Row],[Projectmedewerker]]=1,Tb_Activiteiten[[#Headers],[Projectmedewerker]],"")))</f>
        <v/>
      </c>
      <c r="AN1752" t="str">
        <f>IF(ISNUMBER(FIND("arbeid",Methode_Keuze)),"",IF(ISNUMBER(FIND("arbeid",Methode_Keuze)),"",IF(Tb_Activiteiten[[#This Row],[Landbouwer]]=1,Tb_Activiteiten[[#Headers],[Landbouwer]],"")))</f>
        <v/>
      </c>
      <c r="AO1752" t="str">
        <f>IF(ISNUMBER(FIND("arbeid",Methode_Keuze)),"",IF(ISNUMBER(FIND("arbeid",Methode_Keuze)),"",IF(Tb_Activiteiten[[#This Row],[Adviseur]]=1,Tb_Activiteiten[[#Headers],[Adviseur]],"")))</f>
        <v/>
      </c>
      <c r="AP1752" t="str">
        <f>IF(ISNUMBER(FIND("arbeid",Methode_Keuze)),"",IF(ISNUMBER(FIND("arbeid",Methode_Keuze)),"",IF(Tb_Activiteiten[[#This Row],[Projectleider/Expert]]=1,Tb_Activiteiten[[#Headers],[Projectleider/Expert]],"")))</f>
        <v/>
      </c>
      <c r="AQ1752" t="str">
        <f>IF(ISNUMBER(FIND("arbeid",Methode_Keuze)),"",IF(ISNUMBER(FIND("arbeid",Methode_Keuze)),"",IF(Tb_Activiteiten[[#This Row],[Arbeidskosten]]=1,Tb_Activiteiten[[#Headers],[Arbeidskosten]],"")))</f>
        <v/>
      </c>
      <c r="AR1752" t="str">
        <f>IF(ISNUMBER(FIND("arbeid",Methode_Keuze)),"",IF(ISNUMBER(FIND("arbeid",Methode_Keuze)),"",IF(Tb_Activiteiten[[#This Row],[Arbeidskosten op basis van IKS]]=1,Tb_Activiteiten[[#Headers],[Arbeidskosten op basis van IKS]],"")))</f>
        <v/>
      </c>
      <c r="AS1752" t="str">
        <f>IF(ISNUMBER(FIND("overige",Methode_Keuze)),"",IF(Tb_Activiteiten[[#This Row],[Kosten derden exclusief btw]]=1,Tb_Activiteiten[[#Headers],[Kosten derden exclusief btw]],""))</f>
        <v/>
      </c>
      <c r="AT1752" t="str">
        <f>IF(ISNUMBER(FIND("overige",Methode_Keuze)),"",IF(Tb_Activiteiten[[#This Row],[Niet verrekenbare btw]]=1,Tb_Activiteiten[[#Headers],[Niet verrekenbare btw]],""))</f>
        <v/>
      </c>
      <c r="AU1752" t="str">
        <f>IF(ISNUMBER(FIND("overige",Methode_Keuze)),"",IF(Tb_Activiteiten[[#This Row],[Grondkosten]]=1,Tb_Activiteiten[[#Headers],[Grondkosten]],""))</f>
        <v/>
      </c>
      <c r="AV1752" t="str">
        <f>IF(ISNUMBER(FIND("overige",Methode_Keuze)),"",IF(Tb_Activiteiten[[#This Row],[Bijdrage in natura (overige)]]=1,Tb_Activiteiten[[#Headers],[Bijdrage in natura (overige)]],""))</f>
        <v/>
      </c>
      <c r="AW1752" t="str">
        <f>IF(ISNUMBER(FIND("overige",Methode_Keuze)),"",IF(Tb_Activiteiten[[#This Row],[Bijdrage in natura (vrijwilligers)]]=1,Tb_Activiteiten[[#Headers],[Bijdrage in natura (vrijwilligers)]],""))</f>
        <v/>
      </c>
      <c r="AX1752" t="str">
        <f>IF(ISNUMBER(FIND("overige",Methode_Keuze)),"",IF(Tb_Activiteiten[[#This Row],[Afschrijvingskosten]]=1,Tb_Activiteiten[[#Headers],[Afschrijvingskosten]],""))</f>
        <v/>
      </c>
      <c r="AY1752" t="str">
        <f>IF(ISNUMBER(FIND("overige",Methode_Keuze)),"",IF(Tb_Activiteiten[[#This Row],[Vergoeding]]=1,Tb_Activiteiten[[#Headers],[Vergoeding]],""))</f>
        <v/>
      </c>
      <c r="AZ1752" t="str">
        <f>IF(ISNUMBER(FIND("arbeid",Methode_Keuze)),"",IF(Tb_Activiteiten[[#This Row],[Arbeidskosten - vast tarief (excl eigen arbeid)]]=1,Tb_Activiteiten[[#Headers],[Arbeidskosten - vast tarief (excl eigen arbeid)]],""))</f>
        <v/>
      </c>
      <c r="BA1752" t="str">
        <f>IF(ISNUMBER(FIND("overige",Methode_Keuze)),"",IF(Tb_Activiteiten[[#This Row],[Overige kosten]]=1,Tb_Activiteiten[[#Headers],[Overige kosten]],""))</f>
        <v/>
      </c>
    </row>
    <row r="1753" spans="15:53" x14ac:dyDescent="0.25">
      <c r="O1753" s="56"/>
      <c r="Q1753" t="str">
        <f>IFERROR(IF(VLOOKUP(Tb_Activiteiten[[#This Row],[Openstelling]],Tb_Openstelling[],2,0)=1,1,""),"")</f>
        <v/>
      </c>
      <c r="AJ1753" s="56"/>
      <c r="AK1753" t="str">
        <f>IF(ISNUMBER(FIND("arbeid",Methode_Keuze)),"",IF(ISNUMBER(FIND("arbeid",Methode_Keuze)),"",IF(Tb_Activiteiten[[#This Row],[Loonkosten]]=1,Tb_Activiteiten[[#Headers],[Loonkosten]],"")))</f>
        <v/>
      </c>
      <c r="AL1753" t="str">
        <f>IF(ISNUMBER(FIND("arbeid",Methode_Keuze)),"",IF(ISNUMBER(FIND("arbeid",Methode_Keuze)),"",IF(Tb_Activiteiten[[#This Row],[Eigen arbeid]]=1,Tb_Activiteiten[[#Headers],[Eigen arbeid]],"")))</f>
        <v/>
      </c>
      <c r="AM1753" t="str">
        <f>IF(ISNUMBER(FIND("arbeid",Methode_Keuze)),"",IF(ISNUMBER(FIND("arbeid",Methode_Keuze)),"",IF(Tb_Activiteiten[[#This Row],[Projectmedewerker]]=1,Tb_Activiteiten[[#Headers],[Projectmedewerker]],"")))</f>
        <v/>
      </c>
      <c r="AN1753" t="str">
        <f>IF(ISNUMBER(FIND("arbeid",Methode_Keuze)),"",IF(ISNUMBER(FIND("arbeid",Methode_Keuze)),"",IF(Tb_Activiteiten[[#This Row],[Landbouwer]]=1,Tb_Activiteiten[[#Headers],[Landbouwer]],"")))</f>
        <v/>
      </c>
      <c r="AO1753" t="str">
        <f>IF(ISNUMBER(FIND("arbeid",Methode_Keuze)),"",IF(ISNUMBER(FIND("arbeid",Methode_Keuze)),"",IF(Tb_Activiteiten[[#This Row],[Adviseur]]=1,Tb_Activiteiten[[#Headers],[Adviseur]],"")))</f>
        <v/>
      </c>
      <c r="AP1753" t="str">
        <f>IF(ISNUMBER(FIND("arbeid",Methode_Keuze)),"",IF(ISNUMBER(FIND("arbeid",Methode_Keuze)),"",IF(Tb_Activiteiten[[#This Row],[Projectleider/Expert]]=1,Tb_Activiteiten[[#Headers],[Projectleider/Expert]],"")))</f>
        <v/>
      </c>
      <c r="AQ1753" t="str">
        <f>IF(ISNUMBER(FIND("arbeid",Methode_Keuze)),"",IF(ISNUMBER(FIND("arbeid",Methode_Keuze)),"",IF(Tb_Activiteiten[[#This Row],[Arbeidskosten]]=1,Tb_Activiteiten[[#Headers],[Arbeidskosten]],"")))</f>
        <v/>
      </c>
      <c r="AR1753" t="str">
        <f>IF(ISNUMBER(FIND("arbeid",Methode_Keuze)),"",IF(ISNUMBER(FIND("arbeid",Methode_Keuze)),"",IF(Tb_Activiteiten[[#This Row],[Arbeidskosten op basis van IKS]]=1,Tb_Activiteiten[[#Headers],[Arbeidskosten op basis van IKS]],"")))</f>
        <v/>
      </c>
      <c r="AS1753" t="str">
        <f>IF(ISNUMBER(FIND("overige",Methode_Keuze)),"",IF(Tb_Activiteiten[[#This Row],[Kosten derden exclusief btw]]=1,Tb_Activiteiten[[#Headers],[Kosten derden exclusief btw]],""))</f>
        <v/>
      </c>
      <c r="AT1753" t="str">
        <f>IF(ISNUMBER(FIND("overige",Methode_Keuze)),"",IF(Tb_Activiteiten[[#This Row],[Niet verrekenbare btw]]=1,Tb_Activiteiten[[#Headers],[Niet verrekenbare btw]],""))</f>
        <v/>
      </c>
      <c r="AU1753" t="str">
        <f>IF(ISNUMBER(FIND("overige",Methode_Keuze)),"",IF(Tb_Activiteiten[[#This Row],[Grondkosten]]=1,Tb_Activiteiten[[#Headers],[Grondkosten]],""))</f>
        <v/>
      </c>
      <c r="AV1753" t="str">
        <f>IF(ISNUMBER(FIND("overige",Methode_Keuze)),"",IF(Tb_Activiteiten[[#This Row],[Bijdrage in natura (overige)]]=1,Tb_Activiteiten[[#Headers],[Bijdrage in natura (overige)]],""))</f>
        <v/>
      </c>
      <c r="AW1753" t="str">
        <f>IF(ISNUMBER(FIND("overige",Methode_Keuze)),"",IF(Tb_Activiteiten[[#This Row],[Bijdrage in natura (vrijwilligers)]]=1,Tb_Activiteiten[[#Headers],[Bijdrage in natura (vrijwilligers)]],""))</f>
        <v/>
      </c>
      <c r="AX1753" t="str">
        <f>IF(ISNUMBER(FIND("overige",Methode_Keuze)),"",IF(Tb_Activiteiten[[#This Row],[Afschrijvingskosten]]=1,Tb_Activiteiten[[#Headers],[Afschrijvingskosten]],""))</f>
        <v/>
      </c>
      <c r="AY1753" t="str">
        <f>IF(ISNUMBER(FIND("overige",Methode_Keuze)),"",IF(Tb_Activiteiten[[#This Row],[Vergoeding]]=1,Tb_Activiteiten[[#Headers],[Vergoeding]],""))</f>
        <v/>
      </c>
      <c r="AZ1753" t="str">
        <f>IF(ISNUMBER(FIND("arbeid",Methode_Keuze)),"",IF(Tb_Activiteiten[[#This Row],[Arbeidskosten - vast tarief (excl eigen arbeid)]]=1,Tb_Activiteiten[[#Headers],[Arbeidskosten - vast tarief (excl eigen arbeid)]],""))</f>
        <v/>
      </c>
      <c r="BA1753" t="str">
        <f>IF(ISNUMBER(FIND("overige",Methode_Keuze)),"",IF(Tb_Activiteiten[[#This Row],[Overige kosten]]=1,Tb_Activiteiten[[#Headers],[Overige kosten]],""))</f>
        <v/>
      </c>
    </row>
    <row r="1754" spans="15:53" x14ac:dyDescent="0.25">
      <c r="O1754" s="56"/>
      <c r="Q1754" t="str">
        <f>IFERROR(IF(VLOOKUP(Tb_Activiteiten[[#This Row],[Openstelling]],Tb_Openstelling[],2,0)=1,1,""),"")</f>
        <v/>
      </c>
      <c r="AJ1754" s="56"/>
      <c r="AK1754" t="str">
        <f>IF(ISNUMBER(FIND("arbeid",Methode_Keuze)),"",IF(ISNUMBER(FIND("arbeid",Methode_Keuze)),"",IF(Tb_Activiteiten[[#This Row],[Loonkosten]]=1,Tb_Activiteiten[[#Headers],[Loonkosten]],"")))</f>
        <v/>
      </c>
      <c r="AL1754" t="str">
        <f>IF(ISNUMBER(FIND("arbeid",Methode_Keuze)),"",IF(ISNUMBER(FIND("arbeid",Methode_Keuze)),"",IF(Tb_Activiteiten[[#This Row],[Eigen arbeid]]=1,Tb_Activiteiten[[#Headers],[Eigen arbeid]],"")))</f>
        <v/>
      </c>
      <c r="AM1754" t="str">
        <f>IF(ISNUMBER(FIND("arbeid",Methode_Keuze)),"",IF(ISNUMBER(FIND("arbeid",Methode_Keuze)),"",IF(Tb_Activiteiten[[#This Row],[Projectmedewerker]]=1,Tb_Activiteiten[[#Headers],[Projectmedewerker]],"")))</f>
        <v/>
      </c>
      <c r="AN1754" t="str">
        <f>IF(ISNUMBER(FIND("arbeid",Methode_Keuze)),"",IF(ISNUMBER(FIND("arbeid",Methode_Keuze)),"",IF(Tb_Activiteiten[[#This Row],[Landbouwer]]=1,Tb_Activiteiten[[#Headers],[Landbouwer]],"")))</f>
        <v/>
      </c>
      <c r="AO1754" t="str">
        <f>IF(ISNUMBER(FIND("arbeid",Methode_Keuze)),"",IF(ISNUMBER(FIND("arbeid",Methode_Keuze)),"",IF(Tb_Activiteiten[[#This Row],[Adviseur]]=1,Tb_Activiteiten[[#Headers],[Adviseur]],"")))</f>
        <v/>
      </c>
      <c r="AP1754" t="str">
        <f>IF(ISNUMBER(FIND("arbeid",Methode_Keuze)),"",IF(ISNUMBER(FIND("arbeid",Methode_Keuze)),"",IF(Tb_Activiteiten[[#This Row],[Projectleider/Expert]]=1,Tb_Activiteiten[[#Headers],[Projectleider/Expert]],"")))</f>
        <v/>
      </c>
      <c r="AQ1754" t="str">
        <f>IF(ISNUMBER(FIND("arbeid",Methode_Keuze)),"",IF(ISNUMBER(FIND("arbeid",Methode_Keuze)),"",IF(Tb_Activiteiten[[#This Row],[Arbeidskosten]]=1,Tb_Activiteiten[[#Headers],[Arbeidskosten]],"")))</f>
        <v/>
      </c>
      <c r="AR1754" t="str">
        <f>IF(ISNUMBER(FIND("arbeid",Methode_Keuze)),"",IF(ISNUMBER(FIND("arbeid",Methode_Keuze)),"",IF(Tb_Activiteiten[[#This Row],[Arbeidskosten op basis van IKS]]=1,Tb_Activiteiten[[#Headers],[Arbeidskosten op basis van IKS]],"")))</f>
        <v/>
      </c>
      <c r="AS1754" t="str">
        <f>IF(ISNUMBER(FIND("overige",Methode_Keuze)),"",IF(Tb_Activiteiten[[#This Row],[Kosten derden exclusief btw]]=1,Tb_Activiteiten[[#Headers],[Kosten derden exclusief btw]],""))</f>
        <v/>
      </c>
      <c r="AT1754" t="str">
        <f>IF(ISNUMBER(FIND("overige",Methode_Keuze)),"",IF(Tb_Activiteiten[[#This Row],[Niet verrekenbare btw]]=1,Tb_Activiteiten[[#Headers],[Niet verrekenbare btw]],""))</f>
        <v/>
      </c>
      <c r="AU1754" t="str">
        <f>IF(ISNUMBER(FIND("overige",Methode_Keuze)),"",IF(Tb_Activiteiten[[#This Row],[Grondkosten]]=1,Tb_Activiteiten[[#Headers],[Grondkosten]],""))</f>
        <v/>
      </c>
      <c r="AV1754" t="str">
        <f>IF(ISNUMBER(FIND("overige",Methode_Keuze)),"",IF(Tb_Activiteiten[[#This Row],[Bijdrage in natura (overige)]]=1,Tb_Activiteiten[[#Headers],[Bijdrage in natura (overige)]],""))</f>
        <v/>
      </c>
      <c r="AW1754" t="str">
        <f>IF(ISNUMBER(FIND("overige",Methode_Keuze)),"",IF(Tb_Activiteiten[[#This Row],[Bijdrage in natura (vrijwilligers)]]=1,Tb_Activiteiten[[#Headers],[Bijdrage in natura (vrijwilligers)]],""))</f>
        <v/>
      </c>
      <c r="AX1754" t="str">
        <f>IF(ISNUMBER(FIND("overige",Methode_Keuze)),"",IF(Tb_Activiteiten[[#This Row],[Afschrijvingskosten]]=1,Tb_Activiteiten[[#Headers],[Afschrijvingskosten]],""))</f>
        <v/>
      </c>
      <c r="AY1754" t="str">
        <f>IF(ISNUMBER(FIND("overige",Methode_Keuze)),"",IF(Tb_Activiteiten[[#This Row],[Vergoeding]]=1,Tb_Activiteiten[[#Headers],[Vergoeding]],""))</f>
        <v/>
      </c>
      <c r="AZ1754" t="str">
        <f>IF(ISNUMBER(FIND("arbeid",Methode_Keuze)),"",IF(Tb_Activiteiten[[#This Row],[Arbeidskosten - vast tarief (excl eigen arbeid)]]=1,Tb_Activiteiten[[#Headers],[Arbeidskosten - vast tarief (excl eigen arbeid)]],""))</f>
        <v/>
      </c>
      <c r="BA1754" t="str">
        <f>IF(ISNUMBER(FIND("overige",Methode_Keuze)),"",IF(Tb_Activiteiten[[#This Row],[Overige kosten]]=1,Tb_Activiteiten[[#Headers],[Overige kosten]],""))</f>
        <v/>
      </c>
    </row>
    <row r="1755" spans="15:53" x14ac:dyDescent="0.25">
      <c r="O1755" s="56"/>
      <c r="Q1755" t="str">
        <f>IFERROR(IF(VLOOKUP(Tb_Activiteiten[[#This Row],[Openstelling]],Tb_Openstelling[],2,0)=1,1,""),"")</f>
        <v/>
      </c>
      <c r="AJ1755" s="56"/>
      <c r="AK1755" t="str">
        <f>IF(ISNUMBER(FIND("arbeid",Methode_Keuze)),"",IF(ISNUMBER(FIND("arbeid",Methode_Keuze)),"",IF(Tb_Activiteiten[[#This Row],[Loonkosten]]=1,Tb_Activiteiten[[#Headers],[Loonkosten]],"")))</f>
        <v/>
      </c>
      <c r="AL1755" t="str">
        <f>IF(ISNUMBER(FIND("arbeid",Methode_Keuze)),"",IF(ISNUMBER(FIND("arbeid",Methode_Keuze)),"",IF(Tb_Activiteiten[[#This Row],[Eigen arbeid]]=1,Tb_Activiteiten[[#Headers],[Eigen arbeid]],"")))</f>
        <v/>
      </c>
      <c r="AM1755" t="str">
        <f>IF(ISNUMBER(FIND("arbeid",Methode_Keuze)),"",IF(ISNUMBER(FIND("arbeid",Methode_Keuze)),"",IF(Tb_Activiteiten[[#This Row],[Projectmedewerker]]=1,Tb_Activiteiten[[#Headers],[Projectmedewerker]],"")))</f>
        <v/>
      </c>
      <c r="AN1755" t="str">
        <f>IF(ISNUMBER(FIND("arbeid",Methode_Keuze)),"",IF(ISNUMBER(FIND("arbeid",Methode_Keuze)),"",IF(Tb_Activiteiten[[#This Row],[Landbouwer]]=1,Tb_Activiteiten[[#Headers],[Landbouwer]],"")))</f>
        <v/>
      </c>
      <c r="AO1755" t="str">
        <f>IF(ISNUMBER(FIND("arbeid",Methode_Keuze)),"",IF(ISNUMBER(FIND("arbeid",Methode_Keuze)),"",IF(Tb_Activiteiten[[#This Row],[Adviseur]]=1,Tb_Activiteiten[[#Headers],[Adviseur]],"")))</f>
        <v/>
      </c>
      <c r="AP1755" t="str">
        <f>IF(ISNUMBER(FIND("arbeid",Methode_Keuze)),"",IF(ISNUMBER(FIND("arbeid",Methode_Keuze)),"",IF(Tb_Activiteiten[[#This Row],[Projectleider/Expert]]=1,Tb_Activiteiten[[#Headers],[Projectleider/Expert]],"")))</f>
        <v/>
      </c>
      <c r="AQ1755" t="str">
        <f>IF(ISNUMBER(FIND("arbeid",Methode_Keuze)),"",IF(ISNUMBER(FIND("arbeid",Methode_Keuze)),"",IF(Tb_Activiteiten[[#This Row],[Arbeidskosten]]=1,Tb_Activiteiten[[#Headers],[Arbeidskosten]],"")))</f>
        <v/>
      </c>
      <c r="AR1755" t="str">
        <f>IF(ISNUMBER(FIND("arbeid",Methode_Keuze)),"",IF(ISNUMBER(FIND("arbeid",Methode_Keuze)),"",IF(Tb_Activiteiten[[#This Row],[Arbeidskosten op basis van IKS]]=1,Tb_Activiteiten[[#Headers],[Arbeidskosten op basis van IKS]],"")))</f>
        <v/>
      </c>
      <c r="AS1755" t="str">
        <f>IF(ISNUMBER(FIND("overige",Methode_Keuze)),"",IF(Tb_Activiteiten[[#This Row],[Kosten derden exclusief btw]]=1,Tb_Activiteiten[[#Headers],[Kosten derden exclusief btw]],""))</f>
        <v/>
      </c>
      <c r="AT1755" t="str">
        <f>IF(ISNUMBER(FIND("overige",Methode_Keuze)),"",IF(Tb_Activiteiten[[#This Row],[Niet verrekenbare btw]]=1,Tb_Activiteiten[[#Headers],[Niet verrekenbare btw]],""))</f>
        <v/>
      </c>
      <c r="AU1755" t="str">
        <f>IF(ISNUMBER(FIND("overige",Methode_Keuze)),"",IF(Tb_Activiteiten[[#This Row],[Grondkosten]]=1,Tb_Activiteiten[[#Headers],[Grondkosten]],""))</f>
        <v/>
      </c>
      <c r="AV1755" t="str">
        <f>IF(ISNUMBER(FIND("overige",Methode_Keuze)),"",IF(Tb_Activiteiten[[#This Row],[Bijdrage in natura (overige)]]=1,Tb_Activiteiten[[#Headers],[Bijdrage in natura (overige)]],""))</f>
        <v/>
      </c>
      <c r="AW1755" t="str">
        <f>IF(ISNUMBER(FIND("overige",Methode_Keuze)),"",IF(Tb_Activiteiten[[#This Row],[Bijdrage in natura (vrijwilligers)]]=1,Tb_Activiteiten[[#Headers],[Bijdrage in natura (vrijwilligers)]],""))</f>
        <v/>
      </c>
      <c r="AX1755" t="str">
        <f>IF(ISNUMBER(FIND("overige",Methode_Keuze)),"",IF(Tb_Activiteiten[[#This Row],[Afschrijvingskosten]]=1,Tb_Activiteiten[[#Headers],[Afschrijvingskosten]],""))</f>
        <v/>
      </c>
      <c r="AY1755" t="str">
        <f>IF(ISNUMBER(FIND("overige",Methode_Keuze)),"",IF(Tb_Activiteiten[[#This Row],[Vergoeding]]=1,Tb_Activiteiten[[#Headers],[Vergoeding]],""))</f>
        <v/>
      </c>
      <c r="AZ1755" t="str">
        <f>IF(ISNUMBER(FIND("arbeid",Methode_Keuze)),"",IF(Tb_Activiteiten[[#This Row],[Arbeidskosten - vast tarief (excl eigen arbeid)]]=1,Tb_Activiteiten[[#Headers],[Arbeidskosten - vast tarief (excl eigen arbeid)]],""))</f>
        <v/>
      </c>
      <c r="BA1755" t="str">
        <f>IF(ISNUMBER(FIND("overige",Methode_Keuze)),"",IF(Tb_Activiteiten[[#This Row],[Overige kosten]]=1,Tb_Activiteiten[[#Headers],[Overige kosten]],""))</f>
        <v/>
      </c>
    </row>
    <row r="1756" spans="15:53" x14ac:dyDescent="0.25">
      <c r="O1756" s="56"/>
      <c r="Q1756" t="str">
        <f>IFERROR(IF(VLOOKUP(Tb_Activiteiten[[#This Row],[Openstelling]],Tb_Openstelling[],2,0)=1,1,""),"")</f>
        <v/>
      </c>
      <c r="AJ1756" s="56"/>
      <c r="AK1756" t="str">
        <f>IF(ISNUMBER(FIND("arbeid",Methode_Keuze)),"",IF(ISNUMBER(FIND("arbeid",Methode_Keuze)),"",IF(Tb_Activiteiten[[#This Row],[Loonkosten]]=1,Tb_Activiteiten[[#Headers],[Loonkosten]],"")))</f>
        <v/>
      </c>
      <c r="AL1756" t="str">
        <f>IF(ISNUMBER(FIND("arbeid",Methode_Keuze)),"",IF(ISNUMBER(FIND("arbeid",Methode_Keuze)),"",IF(Tb_Activiteiten[[#This Row],[Eigen arbeid]]=1,Tb_Activiteiten[[#Headers],[Eigen arbeid]],"")))</f>
        <v/>
      </c>
      <c r="AM1756" t="str">
        <f>IF(ISNUMBER(FIND("arbeid",Methode_Keuze)),"",IF(ISNUMBER(FIND("arbeid",Methode_Keuze)),"",IF(Tb_Activiteiten[[#This Row],[Projectmedewerker]]=1,Tb_Activiteiten[[#Headers],[Projectmedewerker]],"")))</f>
        <v/>
      </c>
      <c r="AN1756" t="str">
        <f>IF(ISNUMBER(FIND("arbeid",Methode_Keuze)),"",IF(ISNUMBER(FIND("arbeid",Methode_Keuze)),"",IF(Tb_Activiteiten[[#This Row],[Landbouwer]]=1,Tb_Activiteiten[[#Headers],[Landbouwer]],"")))</f>
        <v/>
      </c>
      <c r="AO1756" t="str">
        <f>IF(ISNUMBER(FIND("arbeid",Methode_Keuze)),"",IF(ISNUMBER(FIND("arbeid",Methode_Keuze)),"",IF(Tb_Activiteiten[[#This Row],[Adviseur]]=1,Tb_Activiteiten[[#Headers],[Adviseur]],"")))</f>
        <v/>
      </c>
      <c r="AP1756" t="str">
        <f>IF(ISNUMBER(FIND("arbeid",Methode_Keuze)),"",IF(ISNUMBER(FIND("arbeid",Methode_Keuze)),"",IF(Tb_Activiteiten[[#This Row],[Projectleider/Expert]]=1,Tb_Activiteiten[[#Headers],[Projectleider/Expert]],"")))</f>
        <v/>
      </c>
      <c r="AQ1756" t="str">
        <f>IF(ISNUMBER(FIND("arbeid",Methode_Keuze)),"",IF(ISNUMBER(FIND("arbeid",Methode_Keuze)),"",IF(Tb_Activiteiten[[#This Row],[Arbeidskosten]]=1,Tb_Activiteiten[[#Headers],[Arbeidskosten]],"")))</f>
        <v/>
      </c>
      <c r="AR1756" t="str">
        <f>IF(ISNUMBER(FIND("arbeid",Methode_Keuze)),"",IF(ISNUMBER(FIND("arbeid",Methode_Keuze)),"",IF(Tb_Activiteiten[[#This Row],[Arbeidskosten op basis van IKS]]=1,Tb_Activiteiten[[#Headers],[Arbeidskosten op basis van IKS]],"")))</f>
        <v/>
      </c>
      <c r="AS1756" t="str">
        <f>IF(ISNUMBER(FIND("overige",Methode_Keuze)),"",IF(Tb_Activiteiten[[#This Row],[Kosten derden exclusief btw]]=1,Tb_Activiteiten[[#Headers],[Kosten derden exclusief btw]],""))</f>
        <v/>
      </c>
      <c r="AT1756" t="str">
        <f>IF(ISNUMBER(FIND("overige",Methode_Keuze)),"",IF(Tb_Activiteiten[[#This Row],[Niet verrekenbare btw]]=1,Tb_Activiteiten[[#Headers],[Niet verrekenbare btw]],""))</f>
        <v/>
      </c>
      <c r="AU1756" t="str">
        <f>IF(ISNUMBER(FIND("overige",Methode_Keuze)),"",IF(Tb_Activiteiten[[#This Row],[Grondkosten]]=1,Tb_Activiteiten[[#Headers],[Grondkosten]],""))</f>
        <v/>
      </c>
      <c r="AV1756" t="str">
        <f>IF(ISNUMBER(FIND("overige",Methode_Keuze)),"",IF(Tb_Activiteiten[[#This Row],[Bijdrage in natura (overige)]]=1,Tb_Activiteiten[[#Headers],[Bijdrage in natura (overige)]],""))</f>
        <v/>
      </c>
      <c r="AW1756" t="str">
        <f>IF(ISNUMBER(FIND("overige",Methode_Keuze)),"",IF(Tb_Activiteiten[[#This Row],[Bijdrage in natura (vrijwilligers)]]=1,Tb_Activiteiten[[#Headers],[Bijdrage in natura (vrijwilligers)]],""))</f>
        <v/>
      </c>
      <c r="AX1756" t="str">
        <f>IF(ISNUMBER(FIND("overige",Methode_Keuze)),"",IF(Tb_Activiteiten[[#This Row],[Afschrijvingskosten]]=1,Tb_Activiteiten[[#Headers],[Afschrijvingskosten]],""))</f>
        <v/>
      </c>
      <c r="AY1756" t="str">
        <f>IF(ISNUMBER(FIND("overige",Methode_Keuze)),"",IF(Tb_Activiteiten[[#This Row],[Vergoeding]]=1,Tb_Activiteiten[[#Headers],[Vergoeding]],""))</f>
        <v/>
      </c>
      <c r="AZ1756" t="str">
        <f>IF(ISNUMBER(FIND("arbeid",Methode_Keuze)),"",IF(Tb_Activiteiten[[#This Row],[Arbeidskosten - vast tarief (excl eigen arbeid)]]=1,Tb_Activiteiten[[#Headers],[Arbeidskosten - vast tarief (excl eigen arbeid)]],""))</f>
        <v/>
      </c>
      <c r="BA1756" t="str">
        <f>IF(ISNUMBER(FIND("overige",Methode_Keuze)),"",IF(Tb_Activiteiten[[#This Row],[Overige kosten]]=1,Tb_Activiteiten[[#Headers],[Overige kosten]],""))</f>
        <v/>
      </c>
    </row>
    <row r="1757" spans="15:53" x14ac:dyDescent="0.25">
      <c r="O1757" s="56"/>
      <c r="Q1757" t="str">
        <f>IFERROR(IF(VLOOKUP(Tb_Activiteiten[[#This Row],[Openstelling]],Tb_Openstelling[],2,0)=1,1,""),"")</f>
        <v/>
      </c>
      <c r="AJ1757" s="56"/>
      <c r="AK1757" t="str">
        <f>IF(ISNUMBER(FIND("arbeid",Methode_Keuze)),"",IF(ISNUMBER(FIND("arbeid",Methode_Keuze)),"",IF(Tb_Activiteiten[[#This Row],[Loonkosten]]=1,Tb_Activiteiten[[#Headers],[Loonkosten]],"")))</f>
        <v/>
      </c>
      <c r="AL1757" t="str">
        <f>IF(ISNUMBER(FIND("arbeid",Methode_Keuze)),"",IF(ISNUMBER(FIND("arbeid",Methode_Keuze)),"",IF(Tb_Activiteiten[[#This Row],[Eigen arbeid]]=1,Tb_Activiteiten[[#Headers],[Eigen arbeid]],"")))</f>
        <v/>
      </c>
      <c r="AM1757" t="str">
        <f>IF(ISNUMBER(FIND("arbeid",Methode_Keuze)),"",IF(ISNUMBER(FIND("arbeid",Methode_Keuze)),"",IF(Tb_Activiteiten[[#This Row],[Projectmedewerker]]=1,Tb_Activiteiten[[#Headers],[Projectmedewerker]],"")))</f>
        <v/>
      </c>
      <c r="AN1757" t="str">
        <f>IF(ISNUMBER(FIND("arbeid",Methode_Keuze)),"",IF(ISNUMBER(FIND("arbeid",Methode_Keuze)),"",IF(Tb_Activiteiten[[#This Row],[Landbouwer]]=1,Tb_Activiteiten[[#Headers],[Landbouwer]],"")))</f>
        <v/>
      </c>
      <c r="AO1757" t="str">
        <f>IF(ISNUMBER(FIND("arbeid",Methode_Keuze)),"",IF(ISNUMBER(FIND("arbeid",Methode_Keuze)),"",IF(Tb_Activiteiten[[#This Row],[Adviseur]]=1,Tb_Activiteiten[[#Headers],[Adviseur]],"")))</f>
        <v/>
      </c>
      <c r="AP1757" t="str">
        <f>IF(ISNUMBER(FIND("arbeid",Methode_Keuze)),"",IF(ISNUMBER(FIND("arbeid",Methode_Keuze)),"",IF(Tb_Activiteiten[[#This Row],[Projectleider/Expert]]=1,Tb_Activiteiten[[#Headers],[Projectleider/Expert]],"")))</f>
        <v/>
      </c>
      <c r="AQ1757" t="str">
        <f>IF(ISNUMBER(FIND("arbeid",Methode_Keuze)),"",IF(ISNUMBER(FIND("arbeid",Methode_Keuze)),"",IF(Tb_Activiteiten[[#This Row],[Arbeidskosten]]=1,Tb_Activiteiten[[#Headers],[Arbeidskosten]],"")))</f>
        <v/>
      </c>
      <c r="AR1757" t="str">
        <f>IF(ISNUMBER(FIND("arbeid",Methode_Keuze)),"",IF(ISNUMBER(FIND("arbeid",Methode_Keuze)),"",IF(Tb_Activiteiten[[#This Row],[Arbeidskosten op basis van IKS]]=1,Tb_Activiteiten[[#Headers],[Arbeidskosten op basis van IKS]],"")))</f>
        <v/>
      </c>
      <c r="AS1757" t="str">
        <f>IF(ISNUMBER(FIND("overige",Methode_Keuze)),"",IF(Tb_Activiteiten[[#This Row],[Kosten derden exclusief btw]]=1,Tb_Activiteiten[[#Headers],[Kosten derden exclusief btw]],""))</f>
        <v/>
      </c>
      <c r="AT1757" t="str">
        <f>IF(ISNUMBER(FIND("overige",Methode_Keuze)),"",IF(Tb_Activiteiten[[#This Row],[Niet verrekenbare btw]]=1,Tb_Activiteiten[[#Headers],[Niet verrekenbare btw]],""))</f>
        <v/>
      </c>
      <c r="AU1757" t="str">
        <f>IF(ISNUMBER(FIND("overige",Methode_Keuze)),"",IF(Tb_Activiteiten[[#This Row],[Grondkosten]]=1,Tb_Activiteiten[[#Headers],[Grondkosten]],""))</f>
        <v/>
      </c>
      <c r="AV1757" t="str">
        <f>IF(ISNUMBER(FIND("overige",Methode_Keuze)),"",IF(Tb_Activiteiten[[#This Row],[Bijdrage in natura (overige)]]=1,Tb_Activiteiten[[#Headers],[Bijdrage in natura (overige)]],""))</f>
        <v/>
      </c>
      <c r="AW1757" t="str">
        <f>IF(ISNUMBER(FIND("overige",Methode_Keuze)),"",IF(Tb_Activiteiten[[#This Row],[Bijdrage in natura (vrijwilligers)]]=1,Tb_Activiteiten[[#Headers],[Bijdrage in natura (vrijwilligers)]],""))</f>
        <v/>
      </c>
      <c r="AX1757" t="str">
        <f>IF(ISNUMBER(FIND("overige",Methode_Keuze)),"",IF(Tb_Activiteiten[[#This Row],[Afschrijvingskosten]]=1,Tb_Activiteiten[[#Headers],[Afschrijvingskosten]],""))</f>
        <v/>
      </c>
      <c r="AY1757" t="str">
        <f>IF(ISNUMBER(FIND("overige",Methode_Keuze)),"",IF(Tb_Activiteiten[[#This Row],[Vergoeding]]=1,Tb_Activiteiten[[#Headers],[Vergoeding]],""))</f>
        <v/>
      </c>
      <c r="AZ1757" t="str">
        <f>IF(ISNUMBER(FIND("arbeid",Methode_Keuze)),"",IF(Tb_Activiteiten[[#This Row],[Arbeidskosten - vast tarief (excl eigen arbeid)]]=1,Tb_Activiteiten[[#Headers],[Arbeidskosten - vast tarief (excl eigen arbeid)]],""))</f>
        <v/>
      </c>
      <c r="BA1757" t="str">
        <f>IF(ISNUMBER(FIND("overige",Methode_Keuze)),"",IF(Tb_Activiteiten[[#This Row],[Overige kosten]]=1,Tb_Activiteiten[[#Headers],[Overige kosten]],""))</f>
        <v/>
      </c>
    </row>
    <row r="1758" spans="15:53" x14ac:dyDescent="0.25">
      <c r="O1758" s="56"/>
      <c r="Q1758" t="str">
        <f>IFERROR(IF(VLOOKUP(Tb_Activiteiten[[#This Row],[Openstelling]],Tb_Openstelling[],2,0)=1,1,""),"")</f>
        <v/>
      </c>
      <c r="AJ1758" s="56"/>
      <c r="AK1758" t="str">
        <f>IF(ISNUMBER(FIND("arbeid",Methode_Keuze)),"",IF(ISNUMBER(FIND("arbeid",Methode_Keuze)),"",IF(Tb_Activiteiten[[#This Row],[Loonkosten]]=1,Tb_Activiteiten[[#Headers],[Loonkosten]],"")))</f>
        <v/>
      </c>
      <c r="AL1758" t="str">
        <f>IF(ISNUMBER(FIND("arbeid",Methode_Keuze)),"",IF(ISNUMBER(FIND("arbeid",Methode_Keuze)),"",IF(Tb_Activiteiten[[#This Row],[Eigen arbeid]]=1,Tb_Activiteiten[[#Headers],[Eigen arbeid]],"")))</f>
        <v/>
      </c>
      <c r="AM1758" t="str">
        <f>IF(ISNUMBER(FIND("arbeid",Methode_Keuze)),"",IF(ISNUMBER(FIND("arbeid",Methode_Keuze)),"",IF(Tb_Activiteiten[[#This Row],[Projectmedewerker]]=1,Tb_Activiteiten[[#Headers],[Projectmedewerker]],"")))</f>
        <v/>
      </c>
      <c r="AN1758" t="str">
        <f>IF(ISNUMBER(FIND("arbeid",Methode_Keuze)),"",IF(ISNUMBER(FIND("arbeid",Methode_Keuze)),"",IF(Tb_Activiteiten[[#This Row],[Landbouwer]]=1,Tb_Activiteiten[[#Headers],[Landbouwer]],"")))</f>
        <v/>
      </c>
      <c r="AO1758" t="str">
        <f>IF(ISNUMBER(FIND("arbeid",Methode_Keuze)),"",IF(ISNUMBER(FIND("arbeid",Methode_Keuze)),"",IF(Tb_Activiteiten[[#This Row],[Adviseur]]=1,Tb_Activiteiten[[#Headers],[Adviseur]],"")))</f>
        <v/>
      </c>
      <c r="AP1758" t="str">
        <f>IF(ISNUMBER(FIND("arbeid",Methode_Keuze)),"",IF(ISNUMBER(FIND("arbeid",Methode_Keuze)),"",IF(Tb_Activiteiten[[#This Row],[Projectleider/Expert]]=1,Tb_Activiteiten[[#Headers],[Projectleider/Expert]],"")))</f>
        <v/>
      </c>
      <c r="AQ1758" t="str">
        <f>IF(ISNUMBER(FIND("arbeid",Methode_Keuze)),"",IF(ISNUMBER(FIND("arbeid",Methode_Keuze)),"",IF(Tb_Activiteiten[[#This Row],[Arbeidskosten]]=1,Tb_Activiteiten[[#Headers],[Arbeidskosten]],"")))</f>
        <v/>
      </c>
      <c r="AR1758" t="str">
        <f>IF(ISNUMBER(FIND("arbeid",Methode_Keuze)),"",IF(ISNUMBER(FIND("arbeid",Methode_Keuze)),"",IF(Tb_Activiteiten[[#This Row],[Arbeidskosten op basis van IKS]]=1,Tb_Activiteiten[[#Headers],[Arbeidskosten op basis van IKS]],"")))</f>
        <v/>
      </c>
      <c r="AS1758" t="str">
        <f>IF(ISNUMBER(FIND("overige",Methode_Keuze)),"",IF(Tb_Activiteiten[[#This Row],[Kosten derden exclusief btw]]=1,Tb_Activiteiten[[#Headers],[Kosten derden exclusief btw]],""))</f>
        <v/>
      </c>
      <c r="AT1758" t="str">
        <f>IF(ISNUMBER(FIND("overige",Methode_Keuze)),"",IF(Tb_Activiteiten[[#This Row],[Niet verrekenbare btw]]=1,Tb_Activiteiten[[#Headers],[Niet verrekenbare btw]],""))</f>
        <v/>
      </c>
      <c r="AU1758" t="str">
        <f>IF(ISNUMBER(FIND("overige",Methode_Keuze)),"",IF(Tb_Activiteiten[[#This Row],[Grondkosten]]=1,Tb_Activiteiten[[#Headers],[Grondkosten]],""))</f>
        <v/>
      </c>
      <c r="AV1758" t="str">
        <f>IF(ISNUMBER(FIND("overige",Methode_Keuze)),"",IF(Tb_Activiteiten[[#This Row],[Bijdrage in natura (overige)]]=1,Tb_Activiteiten[[#Headers],[Bijdrage in natura (overige)]],""))</f>
        <v/>
      </c>
      <c r="AW1758" t="str">
        <f>IF(ISNUMBER(FIND("overige",Methode_Keuze)),"",IF(Tb_Activiteiten[[#This Row],[Bijdrage in natura (vrijwilligers)]]=1,Tb_Activiteiten[[#Headers],[Bijdrage in natura (vrijwilligers)]],""))</f>
        <v/>
      </c>
      <c r="AX1758" t="str">
        <f>IF(ISNUMBER(FIND("overige",Methode_Keuze)),"",IF(Tb_Activiteiten[[#This Row],[Afschrijvingskosten]]=1,Tb_Activiteiten[[#Headers],[Afschrijvingskosten]],""))</f>
        <v/>
      </c>
      <c r="AY1758" t="str">
        <f>IF(ISNUMBER(FIND("overige",Methode_Keuze)),"",IF(Tb_Activiteiten[[#This Row],[Vergoeding]]=1,Tb_Activiteiten[[#Headers],[Vergoeding]],""))</f>
        <v/>
      </c>
      <c r="AZ1758" t="str">
        <f>IF(ISNUMBER(FIND("arbeid",Methode_Keuze)),"",IF(Tb_Activiteiten[[#This Row],[Arbeidskosten - vast tarief (excl eigen arbeid)]]=1,Tb_Activiteiten[[#Headers],[Arbeidskosten - vast tarief (excl eigen arbeid)]],""))</f>
        <v/>
      </c>
      <c r="BA1758" t="str">
        <f>IF(ISNUMBER(FIND("overige",Methode_Keuze)),"",IF(Tb_Activiteiten[[#This Row],[Overige kosten]]=1,Tb_Activiteiten[[#Headers],[Overige kosten]],""))</f>
        <v/>
      </c>
    </row>
    <row r="1759" spans="15:53" x14ac:dyDescent="0.25">
      <c r="O1759" s="56"/>
      <c r="Q1759" t="str">
        <f>IFERROR(IF(VLOOKUP(Tb_Activiteiten[[#This Row],[Openstelling]],Tb_Openstelling[],2,0)=1,1,""),"")</f>
        <v/>
      </c>
      <c r="AJ1759" s="56"/>
      <c r="AK1759" t="str">
        <f>IF(ISNUMBER(FIND("arbeid",Methode_Keuze)),"",IF(ISNUMBER(FIND("arbeid",Methode_Keuze)),"",IF(Tb_Activiteiten[[#This Row],[Loonkosten]]=1,Tb_Activiteiten[[#Headers],[Loonkosten]],"")))</f>
        <v/>
      </c>
      <c r="AL1759" t="str">
        <f>IF(ISNUMBER(FIND("arbeid",Methode_Keuze)),"",IF(ISNUMBER(FIND("arbeid",Methode_Keuze)),"",IF(Tb_Activiteiten[[#This Row],[Eigen arbeid]]=1,Tb_Activiteiten[[#Headers],[Eigen arbeid]],"")))</f>
        <v/>
      </c>
      <c r="AM1759" t="str">
        <f>IF(ISNUMBER(FIND("arbeid",Methode_Keuze)),"",IF(ISNUMBER(FIND("arbeid",Methode_Keuze)),"",IF(Tb_Activiteiten[[#This Row],[Projectmedewerker]]=1,Tb_Activiteiten[[#Headers],[Projectmedewerker]],"")))</f>
        <v/>
      </c>
      <c r="AN1759" t="str">
        <f>IF(ISNUMBER(FIND("arbeid",Methode_Keuze)),"",IF(ISNUMBER(FIND("arbeid",Methode_Keuze)),"",IF(Tb_Activiteiten[[#This Row],[Landbouwer]]=1,Tb_Activiteiten[[#Headers],[Landbouwer]],"")))</f>
        <v/>
      </c>
      <c r="AO1759" t="str">
        <f>IF(ISNUMBER(FIND("arbeid",Methode_Keuze)),"",IF(ISNUMBER(FIND("arbeid",Methode_Keuze)),"",IF(Tb_Activiteiten[[#This Row],[Adviseur]]=1,Tb_Activiteiten[[#Headers],[Adviseur]],"")))</f>
        <v/>
      </c>
      <c r="AP1759" t="str">
        <f>IF(ISNUMBER(FIND("arbeid",Methode_Keuze)),"",IF(ISNUMBER(FIND("arbeid",Methode_Keuze)),"",IF(Tb_Activiteiten[[#This Row],[Projectleider/Expert]]=1,Tb_Activiteiten[[#Headers],[Projectleider/Expert]],"")))</f>
        <v/>
      </c>
      <c r="AQ1759" t="str">
        <f>IF(ISNUMBER(FIND("arbeid",Methode_Keuze)),"",IF(ISNUMBER(FIND("arbeid",Methode_Keuze)),"",IF(Tb_Activiteiten[[#This Row],[Arbeidskosten]]=1,Tb_Activiteiten[[#Headers],[Arbeidskosten]],"")))</f>
        <v/>
      </c>
      <c r="AR1759" t="str">
        <f>IF(ISNUMBER(FIND("arbeid",Methode_Keuze)),"",IF(ISNUMBER(FIND("arbeid",Methode_Keuze)),"",IF(Tb_Activiteiten[[#This Row],[Arbeidskosten op basis van IKS]]=1,Tb_Activiteiten[[#Headers],[Arbeidskosten op basis van IKS]],"")))</f>
        <v/>
      </c>
      <c r="AS1759" t="str">
        <f>IF(ISNUMBER(FIND("overige",Methode_Keuze)),"",IF(Tb_Activiteiten[[#This Row],[Kosten derden exclusief btw]]=1,Tb_Activiteiten[[#Headers],[Kosten derden exclusief btw]],""))</f>
        <v/>
      </c>
      <c r="AT1759" t="str">
        <f>IF(ISNUMBER(FIND("overige",Methode_Keuze)),"",IF(Tb_Activiteiten[[#This Row],[Niet verrekenbare btw]]=1,Tb_Activiteiten[[#Headers],[Niet verrekenbare btw]],""))</f>
        <v/>
      </c>
      <c r="AU1759" t="str">
        <f>IF(ISNUMBER(FIND("overige",Methode_Keuze)),"",IF(Tb_Activiteiten[[#This Row],[Grondkosten]]=1,Tb_Activiteiten[[#Headers],[Grondkosten]],""))</f>
        <v/>
      </c>
      <c r="AV1759" t="str">
        <f>IF(ISNUMBER(FIND("overige",Methode_Keuze)),"",IF(Tb_Activiteiten[[#This Row],[Bijdrage in natura (overige)]]=1,Tb_Activiteiten[[#Headers],[Bijdrage in natura (overige)]],""))</f>
        <v/>
      </c>
      <c r="AW1759" t="str">
        <f>IF(ISNUMBER(FIND("overige",Methode_Keuze)),"",IF(Tb_Activiteiten[[#This Row],[Bijdrage in natura (vrijwilligers)]]=1,Tb_Activiteiten[[#Headers],[Bijdrage in natura (vrijwilligers)]],""))</f>
        <v/>
      </c>
      <c r="AX1759" t="str">
        <f>IF(ISNUMBER(FIND("overige",Methode_Keuze)),"",IF(Tb_Activiteiten[[#This Row],[Afschrijvingskosten]]=1,Tb_Activiteiten[[#Headers],[Afschrijvingskosten]],""))</f>
        <v/>
      </c>
      <c r="AY1759" t="str">
        <f>IF(ISNUMBER(FIND("overige",Methode_Keuze)),"",IF(Tb_Activiteiten[[#This Row],[Vergoeding]]=1,Tb_Activiteiten[[#Headers],[Vergoeding]],""))</f>
        <v/>
      </c>
      <c r="AZ1759" t="str">
        <f>IF(ISNUMBER(FIND("arbeid",Methode_Keuze)),"",IF(Tb_Activiteiten[[#This Row],[Arbeidskosten - vast tarief (excl eigen arbeid)]]=1,Tb_Activiteiten[[#Headers],[Arbeidskosten - vast tarief (excl eigen arbeid)]],""))</f>
        <v/>
      </c>
      <c r="BA1759" t="str">
        <f>IF(ISNUMBER(FIND("overige",Methode_Keuze)),"",IF(Tb_Activiteiten[[#This Row],[Overige kosten]]=1,Tb_Activiteiten[[#Headers],[Overige kosten]],""))</f>
        <v/>
      </c>
    </row>
    <row r="1760" spans="15:53" x14ac:dyDescent="0.25">
      <c r="O1760" s="56"/>
      <c r="Q1760" t="str">
        <f>IFERROR(IF(VLOOKUP(Tb_Activiteiten[[#This Row],[Openstelling]],Tb_Openstelling[],2,0)=1,1,""),"")</f>
        <v/>
      </c>
      <c r="AJ1760" s="56"/>
      <c r="AK1760" t="str">
        <f>IF(ISNUMBER(FIND("arbeid",Methode_Keuze)),"",IF(ISNUMBER(FIND("arbeid",Methode_Keuze)),"",IF(Tb_Activiteiten[[#This Row],[Loonkosten]]=1,Tb_Activiteiten[[#Headers],[Loonkosten]],"")))</f>
        <v/>
      </c>
      <c r="AL1760" t="str">
        <f>IF(ISNUMBER(FIND("arbeid",Methode_Keuze)),"",IF(ISNUMBER(FIND("arbeid",Methode_Keuze)),"",IF(Tb_Activiteiten[[#This Row],[Eigen arbeid]]=1,Tb_Activiteiten[[#Headers],[Eigen arbeid]],"")))</f>
        <v/>
      </c>
      <c r="AM1760" t="str">
        <f>IF(ISNUMBER(FIND("arbeid",Methode_Keuze)),"",IF(ISNUMBER(FIND("arbeid",Methode_Keuze)),"",IF(Tb_Activiteiten[[#This Row],[Projectmedewerker]]=1,Tb_Activiteiten[[#Headers],[Projectmedewerker]],"")))</f>
        <v/>
      </c>
      <c r="AN1760" t="str">
        <f>IF(ISNUMBER(FIND("arbeid",Methode_Keuze)),"",IF(ISNUMBER(FIND("arbeid",Methode_Keuze)),"",IF(Tb_Activiteiten[[#This Row],[Landbouwer]]=1,Tb_Activiteiten[[#Headers],[Landbouwer]],"")))</f>
        <v/>
      </c>
      <c r="AO1760" t="str">
        <f>IF(ISNUMBER(FIND("arbeid",Methode_Keuze)),"",IF(ISNUMBER(FIND("arbeid",Methode_Keuze)),"",IF(Tb_Activiteiten[[#This Row],[Adviseur]]=1,Tb_Activiteiten[[#Headers],[Adviseur]],"")))</f>
        <v/>
      </c>
      <c r="AP1760" t="str">
        <f>IF(ISNUMBER(FIND("arbeid",Methode_Keuze)),"",IF(ISNUMBER(FIND("arbeid",Methode_Keuze)),"",IF(Tb_Activiteiten[[#This Row],[Projectleider/Expert]]=1,Tb_Activiteiten[[#Headers],[Projectleider/Expert]],"")))</f>
        <v/>
      </c>
      <c r="AQ1760" t="str">
        <f>IF(ISNUMBER(FIND("arbeid",Methode_Keuze)),"",IF(ISNUMBER(FIND("arbeid",Methode_Keuze)),"",IF(Tb_Activiteiten[[#This Row],[Arbeidskosten]]=1,Tb_Activiteiten[[#Headers],[Arbeidskosten]],"")))</f>
        <v/>
      </c>
      <c r="AR1760" t="str">
        <f>IF(ISNUMBER(FIND("arbeid",Methode_Keuze)),"",IF(ISNUMBER(FIND("arbeid",Methode_Keuze)),"",IF(Tb_Activiteiten[[#This Row],[Arbeidskosten op basis van IKS]]=1,Tb_Activiteiten[[#Headers],[Arbeidskosten op basis van IKS]],"")))</f>
        <v/>
      </c>
      <c r="AS1760" t="str">
        <f>IF(ISNUMBER(FIND("overige",Methode_Keuze)),"",IF(Tb_Activiteiten[[#This Row],[Kosten derden exclusief btw]]=1,Tb_Activiteiten[[#Headers],[Kosten derden exclusief btw]],""))</f>
        <v/>
      </c>
      <c r="AT1760" t="str">
        <f>IF(ISNUMBER(FIND("overige",Methode_Keuze)),"",IF(Tb_Activiteiten[[#This Row],[Niet verrekenbare btw]]=1,Tb_Activiteiten[[#Headers],[Niet verrekenbare btw]],""))</f>
        <v/>
      </c>
      <c r="AU1760" t="str">
        <f>IF(ISNUMBER(FIND("overige",Methode_Keuze)),"",IF(Tb_Activiteiten[[#This Row],[Grondkosten]]=1,Tb_Activiteiten[[#Headers],[Grondkosten]],""))</f>
        <v/>
      </c>
      <c r="AV1760" t="str">
        <f>IF(ISNUMBER(FIND("overige",Methode_Keuze)),"",IF(Tb_Activiteiten[[#This Row],[Bijdrage in natura (overige)]]=1,Tb_Activiteiten[[#Headers],[Bijdrage in natura (overige)]],""))</f>
        <v/>
      </c>
      <c r="AW1760" t="str">
        <f>IF(ISNUMBER(FIND("overige",Methode_Keuze)),"",IF(Tb_Activiteiten[[#This Row],[Bijdrage in natura (vrijwilligers)]]=1,Tb_Activiteiten[[#Headers],[Bijdrage in natura (vrijwilligers)]],""))</f>
        <v/>
      </c>
      <c r="AX1760" t="str">
        <f>IF(ISNUMBER(FIND("overige",Methode_Keuze)),"",IF(Tb_Activiteiten[[#This Row],[Afschrijvingskosten]]=1,Tb_Activiteiten[[#Headers],[Afschrijvingskosten]],""))</f>
        <v/>
      </c>
      <c r="AY1760" t="str">
        <f>IF(ISNUMBER(FIND("overige",Methode_Keuze)),"",IF(Tb_Activiteiten[[#This Row],[Vergoeding]]=1,Tb_Activiteiten[[#Headers],[Vergoeding]],""))</f>
        <v/>
      </c>
      <c r="AZ1760" t="str">
        <f>IF(ISNUMBER(FIND("arbeid",Methode_Keuze)),"",IF(Tb_Activiteiten[[#This Row],[Arbeidskosten - vast tarief (excl eigen arbeid)]]=1,Tb_Activiteiten[[#Headers],[Arbeidskosten - vast tarief (excl eigen arbeid)]],""))</f>
        <v/>
      </c>
      <c r="BA1760" t="str">
        <f>IF(ISNUMBER(FIND("overige",Methode_Keuze)),"",IF(Tb_Activiteiten[[#This Row],[Overige kosten]]=1,Tb_Activiteiten[[#Headers],[Overige kosten]],""))</f>
        <v/>
      </c>
    </row>
    <row r="1761" spans="15:53" x14ac:dyDescent="0.25">
      <c r="O1761" s="56"/>
      <c r="Q1761" t="str">
        <f>IFERROR(IF(VLOOKUP(Tb_Activiteiten[[#This Row],[Openstelling]],Tb_Openstelling[],2,0)=1,1,""),"")</f>
        <v/>
      </c>
      <c r="AJ1761" s="56"/>
      <c r="AK1761" t="str">
        <f>IF(ISNUMBER(FIND("arbeid",Methode_Keuze)),"",IF(ISNUMBER(FIND("arbeid",Methode_Keuze)),"",IF(Tb_Activiteiten[[#This Row],[Loonkosten]]=1,Tb_Activiteiten[[#Headers],[Loonkosten]],"")))</f>
        <v/>
      </c>
      <c r="AL1761" t="str">
        <f>IF(ISNUMBER(FIND("arbeid",Methode_Keuze)),"",IF(ISNUMBER(FIND("arbeid",Methode_Keuze)),"",IF(Tb_Activiteiten[[#This Row],[Eigen arbeid]]=1,Tb_Activiteiten[[#Headers],[Eigen arbeid]],"")))</f>
        <v/>
      </c>
      <c r="AM1761" t="str">
        <f>IF(ISNUMBER(FIND("arbeid",Methode_Keuze)),"",IF(ISNUMBER(FIND("arbeid",Methode_Keuze)),"",IF(Tb_Activiteiten[[#This Row],[Projectmedewerker]]=1,Tb_Activiteiten[[#Headers],[Projectmedewerker]],"")))</f>
        <v/>
      </c>
      <c r="AN1761" t="str">
        <f>IF(ISNUMBER(FIND("arbeid",Methode_Keuze)),"",IF(ISNUMBER(FIND("arbeid",Methode_Keuze)),"",IF(Tb_Activiteiten[[#This Row],[Landbouwer]]=1,Tb_Activiteiten[[#Headers],[Landbouwer]],"")))</f>
        <v/>
      </c>
      <c r="AO1761" t="str">
        <f>IF(ISNUMBER(FIND("arbeid",Methode_Keuze)),"",IF(ISNUMBER(FIND("arbeid",Methode_Keuze)),"",IF(Tb_Activiteiten[[#This Row],[Adviseur]]=1,Tb_Activiteiten[[#Headers],[Adviseur]],"")))</f>
        <v/>
      </c>
      <c r="AP1761" t="str">
        <f>IF(ISNUMBER(FIND("arbeid",Methode_Keuze)),"",IF(ISNUMBER(FIND("arbeid",Methode_Keuze)),"",IF(Tb_Activiteiten[[#This Row],[Projectleider/Expert]]=1,Tb_Activiteiten[[#Headers],[Projectleider/Expert]],"")))</f>
        <v/>
      </c>
      <c r="AQ1761" t="str">
        <f>IF(ISNUMBER(FIND("arbeid",Methode_Keuze)),"",IF(ISNUMBER(FIND("arbeid",Methode_Keuze)),"",IF(Tb_Activiteiten[[#This Row],[Arbeidskosten]]=1,Tb_Activiteiten[[#Headers],[Arbeidskosten]],"")))</f>
        <v/>
      </c>
      <c r="AR1761" t="str">
        <f>IF(ISNUMBER(FIND("arbeid",Methode_Keuze)),"",IF(ISNUMBER(FIND("arbeid",Methode_Keuze)),"",IF(Tb_Activiteiten[[#This Row],[Arbeidskosten op basis van IKS]]=1,Tb_Activiteiten[[#Headers],[Arbeidskosten op basis van IKS]],"")))</f>
        <v/>
      </c>
      <c r="AS1761" t="str">
        <f>IF(ISNUMBER(FIND("overige",Methode_Keuze)),"",IF(Tb_Activiteiten[[#This Row],[Kosten derden exclusief btw]]=1,Tb_Activiteiten[[#Headers],[Kosten derden exclusief btw]],""))</f>
        <v/>
      </c>
      <c r="AT1761" t="str">
        <f>IF(ISNUMBER(FIND("overige",Methode_Keuze)),"",IF(Tb_Activiteiten[[#This Row],[Niet verrekenbare btw]]=1,Tb_Activiteiten[[#Headers],[Niet verrekenbare btw]],""))</f>
        <v/>
      </c>
      <c r="AU1761" t="str">
        <f>IF(ISNUMBER(FIND("overige",Methode_Keuze)),"",IF(Tb_Activiteiten[[#This Row],[Grondkosten]]=1,Tb_Activiteiten[[#Headers],[Grondkosten]],""))</f>
        <v/>
      </c>
      <c r="AV1761" t="str">
        <f>IF(ISNUMBER(FIND("overige",Methode_Keuze)),"",IF(Tb_Activiteiten[[#This Row],[Bijdrage in natura (overige)]]=1,Tb_Activiteiten[[#Headers],[Bijdrage in natura (overige)]],""))</f>
        <v/>
      </c>
      <c r="AW1761" t="str">
        <f>IF(ISNUMBER(FIND("overige",Methode_Keuze)),"",IF(Tb_Activiteiten[[#This Row],[Bijdrage in natura (vrijwilligers)]]=1,Tb_Activiteiten[[#Headers],[Bijdrage in natura (vrijwilligers)]],""))</f>
        <v/>
      </c>
      <c r="AX1761" t="str">
        <f>IF(ISNUMBER(FIND("overige",Methode_Keuze)),"",IF(Tb_Activiteiten[[#This Row],[Afschrijvingskosten]]=1,Tb_Activiteiten[[#Headers],[Afschrijvingskosten]],""))</f>
        <v/>
      </c>
      <c r="AY1761" t="str">
        <f>IF(ISNUMBER(FIND("overige",Methode_Keuze)),"",IF(Tb_Activiteiten[[#This Row],[Vergoeding]]=1,Tb_Activiteiten[[#Headers],[Vergoeding]],""))</f>
        <v/>
      </c>
      <c r="AZ1761" t="str">
        <f>IF(ISNUMBER(FIND("arbeid",Methode_Keuze)),"",IF(Tb_Activiteiten[[#This Row],[Arbeidskosten - vast tarief (excl eigen arbeid)]]=1,Tb_Activiteiten[[#Headers],[Arbeidskosten - vast tarief (excl eigen arbeid)]],""))</f>
        <v/>
      </c>
      <c r="BA1761" t="str">
        <f>IF(ISNUMBER(FIND("overige",Methode_Keuze)),"",IF(Tb_Activiteiten[[#This Row],[Overige kosten]]=1,Tb_Activiteiten[[#Headers],[Overige kosten]],""))</f>
        <v/>
      </c>
    </row>
    <row r="1762" spans="15:53" x14ac:dyDescent="0.25">
      <c r="O1762" s="56"/>
      <c r="Q1762" t="str">
        <f>IFERROR(IF(VLOOKUP(Tb_Activiteiten[[#This Row],[Openstelling]],Tb_Openstelling[],2,0)=1,1,""),"")</f>
        <v/>
      </c>
      <c r="AJ1762" s="56"/>
      <c r="AK1762" t="str">
        <f>IF(ISNUMBER(FIND("arbeid",Methode_Keuze)),"",IF(ISNUMBER(FIND("arbeid",Methode_Keuze)),"",IF(Tb_Activiteiten[[#This Row],[Loonkosten]]=1,Tb_Activiteiten[[#Headers],[Loonkosten]],"")))</f>
        <v/>
      </c>
      <c r="AL1762" t="str">
        <f>IF(ISNUMBER(FIND("arbeid",Methode_Keuze)),"",IF(ISNUMBER(FIND("arbeid",Methode_Keuze)),"",IF(Tb_Activiteiten[[#This Row],[Eigen arbeid]]=1,Tb_Activiteiten[[#Headers],[Eigen arbeid]],"")))</f>
        <v/>
      </c>
      <c r="AM1762" t="str">
        <f>IF(ISNUMBER(FIND("arbeid",Methode_Keuze)),"",IF(ISNUMBER(FIND("arbeid",Methode_Keuze)),"",IF(Tb_Activiteiten[[#This Row],[Projectmedewerker]]=1,Tb_Activiteiten[[#Headers],[Projectmedewerker]],"")))</f>
        <v/>
      </c>
      <c r="AN1762" t="str">
        <f>IF(ISNUMBER(FIND("arbeid",Methode_Keuze)),"",IF(ISNUMBER(FIND("arbeid",Methode_Keuze)),"",IF(Tb_Activiteiten[[#This Row],[Landbouwer]]=1,Tb_Activiteiten[[#Headers],[Landbouwer]],"")))</f>
        <v/>
      </c>
      <c r="AO1762" t="str">
        <f>IF(ISNUMBER(FIND("arbeid",Methode_Keuze)),"",IF(ISNUMBER(FIND("arbeid",Methode_Keuze)),"",IF(Tb_Activiteiten[[#This Row],[Adviseur]]=1,Tb_Activiteiten[[#Headers],[Adviseur]],"")))</f>
        <v/>
      </c>
      <c r="AP1762" t="str">
        <f>IF(ISNUMBER(FIND("arbeid",Methode_Keuze)),"",IF(ISNUMBER(FIND("arbeid",Methode_Keuze)),"",IF(Tb_Activiteiten[[#This Row],[Projectleider/Expert]]=1,Tb_Activiteiten[[#Headers],[Projectleider/Expert]],"")))</f>
        <v/>
      </c>
      <c r="AQ1762" t="str">
        <f>IF(ISNUMBER(FIND("arbeid",Methode_Keuze)),"",IF(ISNUMBER(FIND("arbeid",Methode_Keuze)),"",IF(Tb_Activiteiten[[#This Row],[Arbeidskosten]]=1,Tb_Activiteiten[[#Headers],[Arbeidskosten]],"")))</f>
        <v/>
      </c>
      <c r="AR1762" t="str">
        <f>IF(ISNUMBER(FIND("arbeid",Methode_Keuze)),"",IF(ISNUMBER(FIND("arbeid",Methode_Keuze)),"",IF(Tb_Activiteiten[[#This Row],[Arbeidskosten op basis van IKS]]=1,Tb_Activiteiten[[#Headers],[Arbeidskosten op basis van IKS]],"")))</f>
        <v/>
      </c>
      <c r="AS1762" t="str">
        <f>IF(ISNUMBER(FIND("overige",Methode_Keuze)),"",IF(Tb_Activiteiten[[#This Row],[Kosten derden exclusief btw]]=1,Tb_Activiteiten[[#Headers],[Kosten derden exclusief btw]],""))</f>
        <v/>
      </c>
      <c r="AT1762" t="str">
        <f>IF(ISNUMBER(FIND("overige",Methode_Keuze)),"",IF(Tb_Activiteiten[[#This Row],[Niet verrekenbare btw]]=1,Tb_Activiteiten[[#Headers],[Niet verrekenbare btw]],""))</f>
        <v/>
      </c>
      <c r="AU1762" t="str">
        <f>IF(ISNUMBER(FIND("overige",Methode_Keuze)),"",IF(Tb_Activiteiten[[#This Row],[Grondkosten]]=1,Tb_Activiteiten[[#Headers],[Grondkosten]],""))</f>
        <v/>
      </c>
      <c r="AV1762" t="str">
        <f>IF(ISNUMBER(FIND("overige",Methode_Keuze)),"",IF(Tb_Activiteiten[[#This Row],[Bijdrage in natura (overige)]]=1,Tb_Activiteiten[[#Headers],[Bijdrage in natura (overige)]],""))</f>
        <v/>
      </c>
      <c r="AW1762" t="str">
        <f>IF(ISNUMBER(FIND("overige",Methode_Keuze)),"",IF(Tb_Activiteiten[[#This Row],[Bijdrage in natura (vrijwilligers)]]=1,Tb_Activiteiten[[#Headers],[Bijdrage in natura (vrijwilligers)]],""))</f>
        <v/>
      </c>
      <c r="AX1762" t="str">
        <f>IF(ISNUMBER(FIND("overige",Methode_Keuze)),"",IF(Tb_Activiteiten[[#This Row],[Afschrijvingskosten]]=1,Tb_Activiteiten[[#Headers],[Afschrijvingskosten]],""))</f>
        <v/>
      </c>
      <c r="AY1762" t="str">
        <f>IF(ISNUMBER(FIND("overige",Methode_Keuze)),"",IF(Tb_Activiteiten[[#This Row],[Vergoeding]]=1,Tb_Activiteiten[[#Headers],[Vergoeding]],""))</f>
        <v/>
      </c>
      <c r="AZ1762" t="str">
        <f>IF(ISNUMBER(FIND("arbeid",Methode_Keuze)),"",IF(Tb_Activiteiten[[#This Row],[Arbeidskosten - vast tarief (excl eigen arbeid)]]=1,Tb_Activiteiten[[#Headers],[Arbeidskosten - vast tarief (excl eigen arbeid)]],""))</f>
        <v/>
      </c>
      <c r="BA1762" t="str">
        <f>IF(ISNUMBER(FIND("overige",Methode_Keuze)),"",IF(Tb_Activiteiten[[#This Row],[Overige kosten]]=1,Tb_Activiteiten[[#Headers],[Overige kosten]],""))</f>
        <v/>
      </c>
    </row>
    <row r="1763" spans="15:53" x14ac:dyDescent="0.25">
      <c r="O1763" s="56"/>
      <c r="Q1763" t="str">
        <f>IFERROR(IF(VLOOKUP(Tb_Activiteiten[[#This Row],[Openstelling]],Tb_Openstelling[],2,0)=1,1,""),"")</f>
        <v/>
      </c>
      <c r="AJ1763" s="56"/>
      <c r="AK1763" t="str">
        <f>IF(ISNUMBER(FIND("arbeid",Methode_Keuze)),"",IF(ISNUMBER(FIND("arbeid",Methode_Keuze)),"",IF(Tb_Activiteiten[[#This Row],[Loonkosten]]=1,Tb_Activiteiten[[#Headers],[Loonkosten]],"")))</f>
        <v/>
      </c>
      <c r="AL1763" t="str">
        <f>IF(ISNUMBER(FIND("arbeid",Methode_Keuze)),"",IF(ISNUMBER(FIND("arbeid",Methode_Keuze)),"",IF(Tb_Activiteiten[[#This Row],[Eigen arbeid]]=1,Tb_Activiteiten[[#Headers],[Eigen arbeid]],"")))</f>
        <v/>
      </c>
      <c r="AM1763" t="str">
        <f>IF(ISNUMBER(FIND("arbeid",Methode_Keuze)),"",IF(ISNUMBER(FIND("arbeid",Methode_Keuze)),"",IF(Tb_Activiteiten[[#This Row],[Projectmedewerker]]=1,Tb_Activiteiten[[#Headers],[Projectmedewerker]],"")))</f>
        <v/>
      </c>
      <c r="AN1763" t="str">
        <f>IF(ISNUMBER(FIND("arbeid",Methode_Keuze)),"",IF(ISNUMBER(FIND("arbeid",Methode_Keuze)),"",IF(Tb_Activiteiten[[#This Row],[Landbouwer]]=1,Tb_Activiteiten[[#Headers],[Landbouwer]],"")))</f>
        <v/>
      </c>
      <c r="AO1763" t="str">
        <f>IF(ISNUMBER(FIND("arbeid",Methode_Keuze)),"",IF(ISNUMBER(FIND("arbeid",Methode_Keuze)),"",IF(Tb_Activiteiten[[#This Row],[Adviseur]]=1,Tb_Activiteiten[[#Headers],[Adviseur]],"")))</f>
        <v/>
      </c>
      <c r="AP1763" t="str">
        <f>IF(ISNUMBER(FIND("arbeid",Methode_Keuze)),"",IF(ISNUMBER(FIND("arbeid",Methode_Keuze)),"",IF(Tb_Activiteiten[[#This Row],[Projectleider/Expert]]=1,Tb_Activiteiten[[#Headers],[Projectleider/Expert]],"")))</f>
        <v/>
      </c>
      <c r="AQ1763" t="str">
        <f>IF(ISNUMBER(FIND("arbeid",Methode_Keuze)),"",IF(ISNUMBER(FIND("arbeid",Methode_Keuze)),"",IF(Tb_Activiteiten[[#This Row],[Arbeidskosten]]=1,Tb_Activiteiten[[#Headers],[Arbeidskosten]],"")))</f>
        <v/>
      </c>
      <c r="AR1763" t="str">
        <f>IF(ISNUMBER(FIND("arbeid",Methode_Keuze)),"",IF(ISNUMBER(FIND("arbeid",Methode_Keuze)),"",IF(Tb_Activiteiten[[#This Row],[Arbeidskosten op basis van IKS]]=1,Tb_Activiteiten[[#Headers],[Arbeidskosten op basis van IKS]],"")))</f>
        <v/>
      </c>
      <c r="AS1763" t="str">
        <f>IF(ISNUMBER(FIND("overige",Methode_Keuze)),"",IF(Tb_Activiteiten[[#This Row],[Kosten derden exclusief btw]]=1,Tb_Activiteiten[[#Headers],[Kosten derden exclusief btw]],""))</f>
        <v/>
      </c>
      <c r="AT1763" t="str">
        <f>IF(ISNUMBER(FIND("overige",Methode_Keuze)),"",IF(Tb_Activiteiten[[#This Row],[Niet verrekenbare btw]]=1,Tb_Activiteiten[[#Headers],[Niet verrekenbare btw]],""))</f>
        <v/>
      </c>
      <c r="AU1763" t="str">
        <f>IF(ISNUMBER(FIND("overige",Methode_Keuze)),"",IF(Tb_Activiteiten[[#This Row],[Grondkosten]]=1,Tb_Activiteiten[[#Headers],[Grondkosten]],""))</f>
        <v/>
      </c>
      <c r="AV1763" t="str">
        <f>IF(ISNUMBER(FIND("overige",Methode_Keuze)),"",IF(Tb_Activiteiten[[#This Row],[Bijdrage in natura (overige)]]=1,Tb_Activiteiten[[#Headers],[Bijdrage in natura (overige)]],""))</f>
        <v/>
      </c>
      <c r="AW1763" t="str">
        <f>IF(ISNUMBER(FIND("overige",Methode_Keuze)),"",IF(Tb_Activiteiten[[#This Row],[Bijdrage in natura (vrijwilligers)]]=1,Tb_Activiteiten[[#Headers],[Bijdrage in natura (vrijwilligers)]],""))</f>
        <v/>
      </c>
      <c r="AX1763" t="str">
        <f>IF(ISNUMBER(FIND("overige",Methode_Keuze)),"",IF(Tb_Activiteiten[[#This Row],[Afschrijvingskosten]]=1,Tb_Activiteiten[[#Headers],[Afschrijvingskosten]],""))</f>
        <v/>
      </c>
      <c r="AY1763" t="str">
        <f>IF(ISNUMBER(FIND("overige",Methode_Keuze)),"",IF(Tb_Activiteiten[[#This Row],[Vergoeding]]=1,Tb_Activiteiten[[#Headers],[Vergoeding]],""))</f>
        <v/>
      </c>
      <c r="AZ1763" t="str">
        <f>IF(ISNUMBER(FIND("arbeid",Methode_Keuze)),"",IF(Tb_Activiteiten[[#This Row],[Arbeidskosten - vast tarief (excl eigen arbeid)]]=1,Tb_Activiteiten[[#Headers],[Arbeidskosten - vast tarief (excl eigen arbeid)]],""))</f>
        <v/>
      </c>
      <c r="BA1763" t="str">
        <f>IF(ISNUMBER(FIND("overige",Methode_Keuze)),"",IF(Tb_Activiteiten[[#This Row],[Overige kosten]]=1,Tb_Activiteiten[[#Headers],[Overige kosten]],""))</f>
        <v/>
      </c>
    </row>
    <row r="1764" spans="15:53" x14ac:dyDescent="0.25">
      <c r="O1764" s="56"/>
      <c r="Q1764" t="str">
        <f>IFERROR(IF(VLOOKUP(Tb_Activiteiten[[#This Row],[Openstelling]],Tb_Openstelling[],2,0)=1,1,""),"")</f>
        <v/>
      </c>
      <c r="AJ1764" s="56"/>
      <c r="AK1764" t="str">
        <f>IF(ISNUMBER(FIND("arbeid",Methode_Keuze)),"",IF(ISNUMBER(FIND("arbeid",Methode_Keuze)),"",IF(Tb_Activiteiten[[#This Row],[Loonkosten]]=1,Tb_Activiteiten[[#Headers],[Loonkosten]],"")))</f>
        <v/>
      </c>
      <c r="AL1764" t="str">
        <f>IF(ISNUMBER(FIND("arbeid",Methode_Keuze)),"",IF(ISNUMBER(FIND("arbeid",Methode_Keuze)),"",IF(Tb_Activiteiten[[#This Row],[Eigen arbeid]]=1,Tb_Activiteiten[[#Headers],[Eigen arbeid]],"")))</f>
        <v/>
      </c>
      <c r="AM1764" t="str">
        <f>IF(ISNUMBER(FIND("arbeid",Methode_Keuze)),"",IF(ISNUMBER(FIND("arbeid",Methode_Keuze)),"",IF(Tb_Activiteiten[[#This Row],[Projectmedewerker]]=1,Tb_Activiteiten[[#Headers],[Projectmedewerker]],"")))</f>
        <v/>
      </c>
      <c r="AN1764" t="str">
        <f>IF(ISNUMBER(FIND("arbeid",Methode_Keuze)),"",IF(ISNUMBER(FIND("arbeid",Methode_Keuze)),"",IF(Tb_Activiteiten[[#This Row],[Landbouwer]]=1,Tb_Activiteiten[[#Headers],[Landbouwer]],"")))</f>
        <v/>
      </c>
      <c r="AO1764" t="str">
        <f>IF(ISNUMBER(FIND("arbeid",Methode_Keuze)),"",IF(ISNUMBER(FIND("arbeid",Methode_Keuze)),"",IF(Tb_Activiteiten[[#This Row],[Adviseur]]=1,Tb_Activiteiten[[#Headers],[Adviseur]],"")))</f>
        <v/>
      </c>
      <c r="AP1764" t="str">
        <f>IF(ISNUMBER(FIND("arbeid",Methode_Keuze)),"",IF(ISNUMBER(FIND("arbeid",Methode_Keuze)),"",IF(Tb_Activiteiten[[#This Row],[Projectleider/Expert]]=1,Tb_Activiteiten[[#Headers],[Projectleider/Expert]],"")))</f>
        <v/>
      </c>
      <c r="AQ1764" t="str">
        <f>IF(ISNUMBER(FIND("arbeid",Methode_Keuze)),"",IF(ISNUMBER(FIND("arbeid",Methode_Keuze)),"",IF(Tb_Activiteiten[[#This Row],[Arbeidskosten]]=1,Tb_Activiteiten[[#Headers],[Arbeidskosten]],"")))</f>
        <v/>
      </c>
      <c r="AR1764" t="str">
        <f>IF(ISNUMBER(FIND("arbeid",Methode_Keuze)),"",IF(ISNUMBER(FIND("arbeid",Methode_Keuze)),"",IF(Tb_Activiteiten[[#This Row],[Arbeidskosten op basis van IKS]]=1,Tb_Activiteiten[[#Headers],[Arbeidskosten op basis van IKS]],"")))</f>
        <v/>
      </c>
      <c r="AS1764" t="str">
        <f>IF(ISNUMBER(FIND("overige",Methode_Keuze)),"",IF(Tb_Activiteiten[[#This Row],[Kosten derden exclusief btw]]=1,Tb_Activiteiten[[#Headers],[Kosten derden exclusief btw]],""))</f>
        <v/>
      </c>
      <c r="AT1764" t="str">
        <f>IF(ISNUMBER(FIND("overige",Methode_Keuze)),"",IF(Tb_Activiteiten[[#This Row],[Niet verrekenbare btw]]=1,Tb_Activiteiten[[#Headers],[Niet verrekenbare btw]],""))</f>
        <v/>
      </c>
      <c r="AU1764" t="str">
        <f>IF(ISNUMBER(FIND("overige",Methode_Keuze)),"",IF(Tb_Activiteiten[[#This Row],[Grondkosten]]=1,Tb_Activiteiten[[#Headers],[Grondkosten]],""))</f>
        <v/>
      </c>
      <c r="AV1764" t="str">
        <f>IF(ISNUMBER(FIND("overige",Methode_Keuze)),"",IF(Tb_Activiteiten[[#This Row],[Bijdrage in natura (overige)]]=1,Tb_Activiteiten[[#Headers],[Bijdrage in natura (overige)]],""))</f>
        <v/>
      </c>
      <c r="AW1764" t="str">
        <f>IF(ISNUMBER(FIND("overige",Methode_Keuze)),"",IF(Tb_Activiteiten[[#This Row],[Bijdrage in natura (vrijwilligers)]]=1,Tb_Activiteiten[[#Headers],[Bijdrage in natura (vrijwilligers)]],""))</f>
        <v/>
      </c>
      <c r="AX1764" t="str">
        <f>IF(ISNUMBER(FIND("overige",Methode_Keuze)),"",IF(Tb_Activiteiten[[#This Row],[Afschrijvingskosten]]=1,Tb_Activiteiten[[#Headers],[Afschrijvingskosten]],""))</f>
        <v/>
      </c>
      <c r="AY1764" t="str">
        <f>IF(ISNUMBER(FIND("overige",Methode_Keuze)),"",IF(Tb_Activiteiten[[#This Row],[Vergoeding]]=1,Tb_Activiteiten[[#Headers],[Vergoeding]],""))</f>
        <v/>
      </c>
      <c r="AZ1764" t="str">
        <f>IF(ISNUMBER(FIND("arbeid",Methode_Keuze)),"",IF(Tb_Activiteiten[[#This Row],[Arbeidskosten - vast tarief (excl eigen arbeid)]]=1,Tb_Activiteiten[[#Headers],[Arbeidskosten - vast tarief (excl eigen arbeid)]],""))</f>
        <v/>
      </c>
      <c r="BA1764" t="str">
        <f>IF(ISNUMBER(FIND("overige",Methode_Keuze)),"",IF(Tb_Activiteiten[[#This Row],[Overige kosten]]=1,Tb_Activiteiten[[#Headers],[Overige kosten]],""))</f>
        <v/>
      </c>
    </row>
    <row r="1765" spans="15:53" x14ac:dyDescent="0.25">
      <c r="O1765" s="56"/>
      <c r="Q1765" t="str">
        <f>IFERROR(IF(VLOOKUP(Tb_Activiteiten[[#This Row],[Openstelling]],Tb_Openstelling[],2,0)=1,1,""),"")</f>
        <v/>
      </c>
      <c r="AJ1765" s="56"/>
      <c r="AK1765" t="str">
        <f>IF(ISNUMBER(FIND("arbeid",Methode_Keuze)),"",IF(ISNUMBER(FIND("arbeid",Methode_Keuze)),"",IF(Tb_Activiteiten[[#This Row],[Loonkosten]]=1,Tb_Activiteiten[[#Headers],[Loonkosten]],"")))</f>
        <v/>
      </c>
      <c r="AL1765" t="str">
        <f>IF(ISNUMBER(FIND("arbeid",Methode_Keuze)),"",IF(ISNUMBER(FIND("arbeid",Methode_Keuze)),"",IF(Tb_Activiteiten[[#This Row],[Eigen arbeid]]=1,Tb_Activiteiten[[#Headers],[Eigen arbeid]],"")))</f>
        <v/>
      </c>
      <c r="AM1765" t="str">
        <f>IF(ISNUMBER(FIND("arbeid",Methode_Keuze)),"",IF(ISNUMBER(FIND("arbeid",Methode_Keuze)),"",IF(Tb_Activiteiten[[#This Row],[Projectmedewerker]]=1,Tb_Activiteiten[[#Headers],[Projectmedewerker]],"")))</f>
        <v/>
      </c>
      <c r="AN1765" t="str">
        <f>IF(ISNUMBER(FIND("arbeid",Methode_Keuze)),"",IF(ISNUMBER(FIND("arbeid",Methode_Keuze)),"",IF(Tb_Activiteiten[[#This Row],[Landbouwer]]=1,Tb_Activiteiten[[#Headers],[Landbouwer]],"")))</f>
        <v/>
      </c>
      <c r="AO1765" t="str">
        <f>IF(ISNUMBER(FIND("arbeid",Methode_Keuze)),"",IF(ISNUMBER(FIND("arbeid",Methode_Keuze)),"",IF(Tb_Activiteiten[[#This Row],[Adviseur]]=1,Tb_Activiteiten[[#Headers],[Adviseur]],"")))</f>
        <v/>
      </c>
      <c r="AP1765" t="str">
        <f>IF(ISNUMBER(FIND("arbeid",Methode_Keuze)),"",IF(ISNUMBER(FIND("arbeid",Methode_Keuze)),"",IF(Tb_Activiteiten[[#This Row],[Projectleider/Expert]]=1,Tb_Activiteiten[[#Headers],[Projectleider/Expert]],"")))</f>
        <v/>
      </c>
      <c r="AQ1765" t="str">
        <f>IF(ISNUMBER(FIND("arbeid",Methode_Keuze)),"",IF(ISNUMBER(FIND("arbeid",Methode_Keuze)),"",IF(Tb_Activiteiten[[#This Row],[Arbeidskosten]]=1,Tb_Activiteiten[[#Headers],[Arbeidskosten]],"")))</f>
        <v/>
      </c>
      <c r="AR1765" t="str">
        <f>IF(ISNUMBER(FIND("arbeid",Methode_Keuze)),"",IF(ISNUMBER(FIND("arbeid",Methode_Keuze)),"",IF(Tb_Activiteiten[[#This Row],[Arbeidskosten op basis van IKS]]=1,Tb_Activiteiten[[#Headers],[Arbeidskosten op basis van IKS]],"")))</f>
        <v/>
      </c>
      <c r="AS1765" t="str">
        <f>IF(ISNUMBER(FIND("overige",Methode_Keuze)),"",IF(Tb_Activiteiten[[#This Row],[Kosten derden exclusief btw]]=1,Tb_Activiteiten[[#Headers],[Kosten derden exclusief btw]],""))</f>
        <v/>
      </c>
      <c r="AT1765" t="str">
        <f>IF(ISNUMBER(FIND("overige",Methode_Keuze)),"",IF(Tb_Activiteiten[[#This Row],[Niet verrekenbare btw]]=1,Tb_Activiteiten[[#Headers],[Niet verrekenbare btw]],""))</f>
        <v/>
      </c>
      <c r="AU1765" t="str">
        <f>IF(ISNUMBER(FIND("overige",Methode_Keuze)),"",IF(Tb_Activiteiten[[#This Row],[Grondkosten]]=1,Tb_Activiteiten[[#Headers],[Grondkosten]],""))</f>
        <v/>
      </c>
      <c r="AV1765" t="str">
        <f>IF(ISNUMBER(FIND("overige",Methode_Keuze)),"",IF(Tb_Activiteiten[[#This Row],[Bijdrage in natura (overige)]]=1,Tb_Activiteiten[[#Headers],[Bijdrage in natura (overige)]],""))</f>
        <v/>
      </c>
      <c r="AW1765" t="str">
        <f>IF(ISNUMBER(FIND("overige",Methode_Keuze)),"",IF(Tb_Activiteiten[[#This Row],[Bijdrage in natura (vrijwilligers)]]=1,Tb_Activiteiten[[#Headers],[Bijdrage in natura (vrijwilligers)]],""))</f>
        <v/>
      </c>
      <c r="AX1765" t="str">
        <f>IF(ISNUMBER(FIND("overige",Methode_Keuze)),"",IF(Tb_Activiteiten[[#This Row],[Afschrijvingskosten]]=1,Tb_Activiteiten[[#Headers],[Afschrijvingskosten]],""))</f>
        <v/>
      </c>
      <c r="AY1765" t="str">
        <f>IF(ISNUMBER(FIND("overige",Methode_Keuze)),"",IF(Tb_Activiteiten[[#This Row],[Vergoeding]]=1,Tb_Activiteiten[[#Headers],[Vergoeding]],""))</f>
        <v/>
      </c>
      <c r="AZ1765" t="str">
        <f>IF(ISNUMBER(FIND("arbeid",Methode_Keuze)),"",IF(Tb_Activiteiten[[#This Row],[Arbeidskosten - vast tarief (excl eigen arbeid)]]=1,Tb_Activiteiten[[#Headers],[Arbeidskosten - vast tarief (excl eigen arbeid)]],""))</f>
        <v/>
      </c>
      <c r="BA1765" t="str">
        <f>IF(ISNUMBER(FIND("overige",Methode_Keuze)),"",IF(Tb_Activiteiten[[#This Row],[Overige kosten]]=1,Tb_Activiteiten[[#Headers],[Overige kosten]],""))</f>
        <v/>
      </c>
    </row>
    <row r="1766" spans="15:53" x14ac:dyDescent="0.25">
      <c r="O1766" s="56"/>
      <c r="Q1766" t="str">
        <f>IFERROR(IF(VLOOKUP(Tb_Activiteiten[[#This Row],[Openstelling]],Tb_Openstelling[],2,0)=1,1,""),"")</f>
        <v/>
      </c>
      <c r="AJ1766" s="56"/>
      <c r="AK1766" t="str">
        <f>IF(ISNUMBER(FIND("arbeid",Methode_Keuze)),"",IF(ISNUMBER(FIND("arbeid",Methode_Keuze)),"",IF(Tb_Activiteiten[[#This Row],[Loonkosten]]=1,Tb_Activiteiten[[#Headers],[Loonkosten]],"")))</f>
        <v/>
      </c>
      <c r="AL1766" t="str">
        <f>IF(ISNUMBER(FIND("arbeid",Methode_Keuze)),"",IF(ISNUMBER(FIND("arbeid",Methode_Keuze)),"",IF(Tb_Activiteiten[[#This Row],[Eigen arbeid]]=1,Tb_Activiteiten[[#Headers],[Eigen arbeid]],"")))</f>
        <v/>
      </c>
      <c r="AM1766" t="str">
        <f>IF(ISNUMBER(FIND("arbeid",Methode_Keuze)),"",IF(ISNUMBER(FIND("arbeid",Methode_Keuze)),"",IF(Tb_Activiteiten[[#This Row],[Projectmedewerker]]=1,Tb_Activiteiten[[#Headers],[Projectmedewerker]],"")))</f>
        <v/>
      </c>
      <c r="AN1766" t="str">
        <f>IF(ISNUMBER(FIND("arbeid",Methode_Keuze)),"",IF(ISNUMBER(FIND("arbeid",Methode_Keuze)),"",IF(Tb_Activiteiten[[#This Row],[Landbouwer]]=1,Tb_Activiteiten[[#Headers],[Landbouwer]],"")))</f>
        <v/>
      </c>
      <c r="AO1766" t="str">
        <f>IF(ISNUMBER(FIND("arbeid",Methode_Keuze)),"",IF(ISNUMBER(FIND("arbeid",Methode_Keuze)),"",IF(Tb_Activiteiten[[#This Row],[Adviseur]]=1,Tb_Activiteiten[[#Headers],[Adviseur]],"")))</f>
        <v/>
      </c>
      <c r="AP1766" t="str">
        <f>IF(ISNUMBER(FIND("arbeid",Methode_Keuze)),"",IF(ISNUMBER(FIND("arbeid",Methode_Keuze)),"",IF(Tb_Activiteiten[[#This Row],[Projectleider/Expert]]=1,Tb_Activiteiten[[#Headers],[Projectleider/Expert]],"")))</f>
        <v/>
      </c>
      <c r="AQ1766" t="str">
        <f>IF(ISNUMBER(FIND("arbeid",Methode_Keuze)),"",IF(ISNUMBER(FIND("arbeid",Methode_Keuze)),"",IF(Tb_Activiteiten[[#This Row],[Arbeidskosten]]=1,Tb_Activiteiten[[#Headers],[Arbeidskosten]],"")))</f>
        <v/>
      </c>
      <c r="AR1766" t="str">
        <f>IF(ISNUMBER(FIND("arbeid",Methode_Keuze)),"",IF(ISNUMBER(FIND("arbeid",Methode_Keuze)),"",IF(Tb_Activiteiten[[#This Row],[Arbeidskosten op basis van IKS]]=1,Tb_Activiteiten[[#Headers],[Arbeidskosten op basis van IKS]],"")))</f>
        <v/>
      </c>
      <c r="AS1766" t="str">
        <f>IF(ISNUMBER(FIND("overige",Methode_Keuze)),"",IF(Tb_Activiteiten[[#This Row],[Kosten derden exclusief btw]]=1,Tb_Activiteiten[[#Headers],[Kosten derden exclusief btw]],""))</f>
        <v/>
      </c>
      <c r="AT1766" t="str">
        <f>IF(ISNUMBER(FIND("overige",Methode_Keuze)),"",IF(Tb_Activiteiten[[#This Row],[Niet verrekenbare btw]]=1,Tb_Activiteiten[[#Headers],[Niet verrekenbare btw]],""))</f>
        <v/>
      </c>
      <c r="AU1766" t="str">
        <f>IF(ISNUMBER(FIND("overige",Methode_Keuze)),"",IF(Tb_Activiteiten[[#This Row],[Grondkosten]]=1,Tb_Activiteiten[[#Headers],[Grondkosten]],""))</f>
        <v/>
      </c>
      <c r="AV1766" t="str">
        <f>IF(ISNUMBER(FIND("overige",Methode_Keuze)),"",IF(Tb_Activiteiten[[#This Row],[Bijdrage in natura (overige)]]=1,Tb_Activiteiten[[#Headers],[Bijdrage in natura (overige)]],""))</f>
        <v/>
      </c>
      <c r="AW1766" t="str">
        <f>IF(ISNUMBER(FIND("overige",Methode_Keuze)),"",IF(Tb_Activiteiten[[#This Row],[Bijdrage in natura (vrijwilligers)]]=1,Tb_Activiteiten[[#Headers],[Bijdrage in natura (vrijwilligers)]],""))</f>
        <v/>
      </c>
      <c r="AX1766" t="str">
        <f>IF(ISNUMBER(FIND("overige",Methode_Keuze)),"",IF(Tb_Activiteiten[[#This Row],[Afschrijvingskosten]]=1,Tb_Activiteiten[[#Headers],[Afschrijvingskosten]],""))</f>
        <v/>
      </c>
      <c r="AY1766" t="str">
        <f>IF(ISNUMBER(FIND("overige",Methode_Keuze)),"",IF(Tb_Activiteiten[[#This Row],[Vergoeding]]=1,Tb_Activiteiten[[#Headers],[Vergoeding]],""))</f>
        <v/>
      </c>
      <c r="AZ1766" t="str">
        <f>IF(ISNUMBER(FIND("arbeid",Methode_Keuze)),"",IF(Tb_Activiteiten[[#This Row],[Arbeidskosten - vast tarief (excl eigen arbeid)]]=1,Tb_Activiteiten[[#Headers],[Arbeidskosten - vast tarief (excl eigen arbeid)]],""))</f>
        <v/>
      </c>
      <c r="BA1766" t="str">
        <f>IF(ISNUMBER(FIND("overige",Methode_Keuze)),"",IF(Tb_Activiteiten[[#This Row],[Overige kosten]]=1,Tb_Activiteiten[[#Headers],[Overige kosten]],""))</f>
        <v/>
      </c>
    </row>
    <row r="1767" spans="15:53" x14ac:dyDescent="0.25">
      <c r="O1767" s="56"/>
      <c r="Q1767" t="str">
        <f>IFERROR(IF(VLOOKUP(Tb_Activiteiten[[#This Row],[Openstelling]],Tb_Openstelling[],2,0)=1,1,""),"")</f>
        <v/>
      </c>
      <c r="AJ1767" s="56"/>
      <c r="AK1767" t="str">
        <f>IF(ISNUMBER(FIND("arbeid",Methode_Keuze)),"",IF(ISNUMBER(FIND("arbeid",Methode_Keuze)),"",IF(Tb_Activiteiten[[#This Row],[Loonkosten]]=1,Tb_Activiteiten[[#Headers],[Loonkosten]],"")))</f>
        <v/>
      </c>
      <c r="AL1767" t="str">
        <f>IF(ISNUMBER(FIND("arbeid",Methode_Keuze)),"",IF(ISNUMBER(FIND("arbeid",Methode_Keuze)),"",IF(Tb_Activiteiten[[#This Row],[Eigen arbeid]]=1,Tb_Activiteiten[[#Headers],[Eigen arbeid]],"")))</f>
        <v/>
      </c>
      <c r="AM1767" t="str">
        <f>IF(ISNUMBER(FIND("arbeid",Methode_Keuze)),"",IF(ISNUMBER(FIND("arbeid",Methode_Keuze)),"",IF(Tb_Activiteiten[[#This Row],[Projectmedewerker]]=1,Tb_Activiteiten[[#Headers],[Projectmedewerker]],"")))</f>
        <v/>
      </c>
      <c r="AN1767" t="str">
        <f>IF(ISNUMBER(FIND("arbeid",Methode_Keuze)),"",IF(ISNUMBER(FIND("arbeid",Methode_Keuze)),"",IF(Tb_Activiteiten[[#This Row],[Landbouwer]]=1,Tb_Activiteiten[[#Headers],[Landbouwer]],"")))</f>
        <v/>
      </c>
      <c r="AO1767" t="str">
        <f>IF(ISNUMBER(FIND("arbeid",Methode_Keuze)),"",IF(ISNUMBER(FIND("arbeid",Methode_Keuze)),"",IF(Tb_Activiteiten[[#This Row],[Adviseur]]=1,Tb_Activiteiten[[#Headers],[Adviseur]],"")))</f>
        <v/>
      </c>
      <c r="AP1767" t="str">
        <f>IF(ISNUMBER(FIND("arbeid",Methode_Keuze)),"",IF(ISNUMBER(FIND("arbeid",Methode_Keuze)),"",IF(Tb_Activiteiten[[#This Row],[Projectleider/Expert]]=1,Tb_Activiteiten[[#Headers],[Projectleider/Expert]],"")))</f>
        <v/>
      </c>
      <c r="AQ1767" t="str">
        <f>IF(ISNUMBER(FIND("arbeid",Methode_Keuze)),"",IF(ISNUMBER(FIND("arbeid",Methode_Keuze)),"",IF(Tb_Activiteiten[[#This Row],[Arbeidskosten]]=1,Tb_Activiteiten[[#Headers],[Arbeidskosten]],"")))</f>
        <v/>
      </c>
      <c r="AR1767" t="str">
        <f>IF(ISNUMBER(FIND("arbeid",Methode_Keuze)),"",IF(ISNUMBER(FIND("arbeid",Methode_Keuze)),"",IF(Tb_Activiteiten[[#This Row],[Arbeidskosten op basis van IKS]]=1,Tb_Activiteiten[[#Headers],[Arbeidskosten op basis van IKS]],"")))</f>
        <v/>
      </c>
      <c r="AS1767" t="str">
        <f>IF(ISNUMBER(FIND("overige",Methode_Keuze)),"",IF(Tb_Activiteiten[[#This Row],[Kosten derden exclusief btw]]=1,Tb_Activiteiten[[#Headers],[Kosten derden exclusief btw]],""))</f>
        <v/>
      </c>
      <c r="AT1767" t="str">
        <f>IF(ISNUMBER(FIND("overige",Methode_Keuze)),"",IF(Tb_Activiteiten[[#This Row],[Niet verrekenbare btw]]=1,Tb_Activiteiten[[#Headers],[Niet verrekenbare btw]],""))</f>
        <v/>
      </c>
      <c r="AU1767" t="str">
        <f>IF(ISNUMBER(FIND("overige",Methode_Keuze)),"",IF(Tb_Activiteiten[[#This Row],[Grondkosten]]=1,Tb_Activiteiten[[#Headers],[Grondkosten]],""))</f>
        <v/>
      </c>
      <c r="AV1767" t="str">
        <f>IF(ISNUMBER(FIND("overige",Methode_Keuze)),"",IF(Tb_Activiteiten[[#This Row],[Bijdrage in natura (overige)]]=1,Tb_Activiteiten[[#Headers],[Bijdrage in natura (overige)]],""))</f>
        <v/>
      </c>
      <c r="AW1767" t="str">
        <f>IF(ISNUMBER(FIND("overige",Methode_Keuze)),"",IF(Tb_Activiteiten[[#This Row],[Bijdrage in natura (vrijwilligers)]]=1,Tb_Activiteiten[[#Headers],[Bijdrage in natura (vrijwilligers)]],""))</f>
        <v/>
      </c>
      <c r="AX1767" t="str">
        <f>IF(ISNUMBER(FIND("overige",Methode_Keuze)),"",IF(Tb_Activiteiten[[#This Row],[Afschrijvingskosten]]=1,Tb_Activiteiten[[#Headers],[Afschrijvingskosten]],""))</f>
        <v/>
      </c>
      <c r="AY1767" t="str">
        <f>IF(ISNUMBER(FIND("overige",Methode_Keuze)),"",IF(Tb_Activiteiten[[#This Row],[Vergoeding]]=1,Tb_Activiteiten[[#Headers],[Vergoeding]],""))</f>
        <v/>
      </c>
      <c r="AZ1767" t="str">
        <f>IF(ISNUMBER(FIND("arbeid",Methode_Keuze)),"",IF(Tb_Activiteiten[[#This Row],[Arbeidskosten - vast tarief (excl eigen arbeid)]]=1,Tb_Activiteiten[[#Headers],[Arbeidskosten - vast tarief (excl eigen arbeid)]],""))</f>
        <v/>
      </c>
      <c r="BA1767" t="str">
        <f>IF(ISNUMBER(FIND("overige",Methode_Keuze)),"",IF(Tb_Activiteiten[[#This Row],[Overige kosten]]=1,Tb_Activiteiten[[#Headers],[Overige kosten]],""))</f>
        <v/>
      </c>
    </row>
    <row r="1768" spans="15:53" x14ac:dyDescent="0.25">
      <c r="O1768" s="56"/>
      <c r="Q1768" t="str">
        <f>IFERROR(IF(VLOOKUP(Tb_Activiteiten[[#This Row],[Openstelling]],Tb_Openstelling[],2,0)=1,1,""),"")</f>
        <v/>
      </c>
      <c r="AJ1768" s="56"/>
      <c r="AK1768" t="str">
        <f>IF(ISNUMBER(FIND("arbeid",Methode_Keuze)),"",IF(ISNUMBER(FIND("arbeid",Methode_Keuze)),"",IF(Tb_Activiteiten[[#This Row],[Loonkosten]]=1,Tb_Activiteiten[[#Headers],[Loonkosten]],"")))</f>
        <v/>
      </c>
      <c r="AL1768" t="str">
        <f>IF(ISNUMBER(FIND("arbeid",Methode_Keuze)),"",IF(ISNUMBER(FIND("arbeid",Methode_Keuze)),"",IF(Tb_Activiteiten[[#This Row],[Eigen arbeid]]=1,Tb_Activiteiten[[#Headers],[Eigen arbeid]],"")))</f>
        <v/>
      </c>
      <c r="AM1768" t="str">
        <f>IF(ISNUMBER(FIND("arbeid",Methode_Keuze)),"",IF(ISNUMBER(FIND("arbeid",Methode_Keuze)),"",IF(Tb_Activiteiten[[#This Row],[Projectmedewerker]]=1,Tb_Activiteiten[[#Headers],[Projectmedewerker]],"")))</f>
        <v/>
      </c>
      <c r="AN1768" t="str">
        <f>IF(ISNUMBER(FIND("arbeid",Methode_Keuze)),"",IF(ISNUMBER(FIND("arbeid",Methode_Keuze)),"",IF(Tb_Activiteiten[[#This Row],[Landbouwer]]=1,Tb_Activiteiten[[#Headers],[Landbouwer]],"")))</f>
        <v/>
      </c>
      <c r="AO1768" t="str">
        <f>IF(ISNUMBER(FIND("arbeid",Methode_Keuze)),"",IF(ISNUMBER(FIND("arbeid",Methode_Keuze)),"",IF(Tb_Activiteiten[[#This Row],[Adviseur]]=1,Tb_Activiteiten[[#Headers],[Adviseur]],"")))</f>
        <v/>
      </c>
      <c r="AP1768" t="str">
        <f>IF(ISNUMBER(FIND("arbeid",Methode_Keuze)),"",IF(ISNUMBER(FIND("arbeid",Methode_Keuze)),"",IF(Tb_Activiteiten[[#This Row],[Projectleider/Expert]]=1,Tb_Activiteiten[[#Headers],[Projectleider/Expert]],"")))</f>
        <v/>
      </c>
      <c r="AQ1768" t="str">
        <f>IF(ISNUMBER(FIND("arbeid",Methode_Keuze)),"",IF(ISNUMBER(FIND("arbeid",Methode_Keuze)),"",IF(Tb_Activiteiten[[#This Row],[Arbeidskosten]]=1,Tb_Activiteiten[[#Headers],[Arbeidskosten]],"")))</f>
        <v/>
      </c>
      <c r="AR1768" t="str">
        <f>IF(ISNUMBER(FIND("arbeid",Methode_Keuze)),"",IF(ISNUMBER(FIND("arbeid",Methode_Keuze)),"",IF(Tb_Activiteiten[[#This Row],[Arbeidskosten op basis van IKS]]=1,Tb_Activiteiten[[#Headers],[Arbeidskosten op basis van IKS]],"")))</f>
        <v/>
      </c>
      <c r="AS1768" t="str">
        <f>IF(ISNUMBER(FIND("overige",Methode_Keuze)),"",IF(Tb_Activiteiten[[#This Row],[Kosten derden exclusief btw]]=1,Tb_Activiteiten[[#Headers],[Kosten derden exclusief btw]],""))</f>
        <v/>
      </c>
      <c r="AT1768" t="str">
        <f>IF(ISNUMBER(FIND("overige",Methode_Keuze)),"",IF(Tb_Activiteiten[[#This Row],[Niet verrekenbare btw]]=1,Tb_Activiteiten[[#Headers],[Niet verrekenbare btw]],""))</f>
        <v/>
      </c>
      <c r="AU1768" t="str">
        <f>IF(ISNUMBER(FIND("overige",Methode_Keuze)),"",IF(Tb_Activiteiten[[#This Row],[Grondkosten]]=1,Tb_Activiteiten[[#Headers],[Grondkosten]],""))</f>
        <v/>
      </c>
      <c r="AV1768" t="str">
        <f>IF(ISNUMBER(FIND("overige",Methode_Keuze)),"",IF(Tb_Activiteiten[[#This Row],[Bijdrage in natura (overige)]]=1,Tb_Activiteiten[[#Headers],[Bijdrage in natura (overige)]],""))</f>
        <v/>
      </c>
      <c r="AW1768" t="str">
        <f>IF(ISNUMBER(FIND("overige",Methode_Keuze)),"",IF(Tb_Activiteiten[[#This Row],[Bijdrage in natura (vrijwilligers)]]=1,Tb_Activiteiten[[#Headers],[Bijdrage in natura (vrijwilligers)]],""))</f>
        <v/>
      </c>
      <c r="AX1768" t="str">
        <f>IF(ISNUMBER(FIND("overige",Methode_Keuze)),"",IF(Tb_Activiteiten[[#This Row],[Afschrijvingskosten]]=1,Tb_Activiteiten[[#Headers],[Afschrijvingskosten]],""))</f>
        <v/>
      </c>
      <c r="AY1768" t="str">
        <f>IF(ISNUMBER(FIND("overige",Methode_Keuze)),"",IF(Tb_Activiteiten[[#This Row],[Vergoeding]]=1,Tb_Activiteiten[[#Headers],[Vergoeding]],""))</f>
        <v/>
      </c>
      <c r="AZ1768" t="str">
        <f>IF(ISNUMBER(FIND("arbeid",Methode_Keuze)),"",IF(Tb_Activiteiten[[#This Row],[Arbeidskosten - vast tarief (excl eigen arbeid)]]=1,Tb_Activiteiten[[#Headers],[Arbeidskosten - vast tarief (excl eigen arbeid)]],""))</f>
        <v/>
      </c>
      <c r="BA1768" t="str">
        <f>IF(ISNUMBER(FIND("overige",Methode_Keuze)),"",IF(Tb_Activiteiten[[#This Row],[Overige kosten]]=1,Tb_Activiteiten[[#Headers],[Overige kosten]],""))</f>
        <v/>
      </c>
    </row>
    <row r="1769" spans="15:53" x14ac:dyDescent="0.25">
      <c r="O1769" s="56"/>
      <c r="Q1769" t="str">
        <f>IFERROR(IF(VLOOKUP(Tb_Activiteiten[[#This Row],[Openstelling]],Tb_Openstelling[],2,0)=1,1,""),"")</f>
        <v/>
      </c>
      <c r="AJ1769" s="56"/>
      <c r="AK1769" t="str">
        <f>IF(ISNUMBER(FIND("arbeid",Methode_Keuze)),"",IF(ISNUMBER(FIND("arbeid",Methode_Keuze)),"",IF(Tb_Activiteiten[[#This Row],[Loonkosten]]=1,Tb_Activiteiten[[#Headers],[Loonkosten]],"")))</f>
        <v/>
      </c>
      <c r="AL1769" t="str">
        <f>IF(ISNUMBER(FIND("arbeid",Methode_Keuze)),"",IF(ISNUMBER(FIND("arbeid",Methode_Keuze)),"",IF(Tb_Activiteiten[[#This Row],[Eigen arbeid]]=1,Tb_Activiteiten[[#Headers],[Eigen arbeid]],"")))</f>
        <v/>
      </c>
      <c r="AM1769" t="str">
        <f>IF(ISNUMBER(FIND("arbeid",Methode_Keuze)),"",IF(ISNUMBER(FIND("arbeid",Methode_Keuze)),"",IF(Tb_Activiteiten[[#This Row],[Projectmedewerker]]=1,Tb_Activiteiten[[#Headers],[Projectmedewerker]],"")))</f>
        <v/>
      </c>
      <c r="AN1769" t="str">
        <f>IF(ISNUMBER(FIND("arbeid",Methode_Keuze)),"",IF(ISNUMBER(FIND("arbeid",Methode_Keuze)),"",IF(Tb_Activiteiten[[#This Row],[Landbouwer]]=1,Tb_Activiteiten[[#Headers],[Landbouwer]],"")))</f>
        <v/>
      </c>
      <c r="AO1769" t="str">
        <f>IF(ISNUMBER(FIND("arbeid",Methode_Keuze)),"",IF(ISNUMBER(FIND("arbeid",Methode_Keuze)),"",IF(Tb_Activiteiten[[#This Row],[Adviseur]]=1,Tb_Activiteiten[[#Headers],[Adviseur]],"")))</f>
        <v/>
      </c>
      <c r="AP1769" t="str">
        <f>IF(ISNUMBER(FIND("arbeid",Methode_Keuze)),"",IF(ISNUMBER(FIND("arbeid",Methode_Keuze)),"",IF(Tb_Activiteiten[[#This Row],[Projectleider/Expert]]=1,Tb_Activiteiten[[#Headers],[Projectleider/Expert]],"")))</f>
        <v/>
      </c>
      <c r="AQ1769" t="str">
        <f>IF(ISNUMBER(FIND("arbeid",Methode_Keuze)),"",IF(ISNUMBER(FIND("arbeid",Methode_Keuze)),"",IF(Tb_Activiteiten[[#This Row],[Arbeidskosten]]=1,Tb_Activiteiten[[#Headers],[Arbeidskosten]],"")))</f>
        <v/>
      </c>
      <c r="AR1769" t="str">
        <f>IF(ISNUMBER(FIND("arbeid",Methode_Keuze)),"",IF(ISNUMBER(FIND("arbeid",Methode_Keuze)),"",IF(Tb_Activiteiten[[#This Row],[Arbeidskosten op basis van IKS]]=1,Tb_Activiteiten[[#Headers],[Arbeidskosten op basis van IKS]],"")))</f>
        <v/>
      </c>
      <c r="AS1769" t="str">
        <f>IF(ISNUMBER(FIND("overige",Methode_Keuze)),"",IF(Tb_Activiteiten[[#This Row],[Kosten derden exclusief btw]]=1,Tb_Activiteiten[[#Headers],[Kosten derden exclusief btw]],""))</f>
        <v/>
      </c>
      <c r="AT1769" t="str">
        <f>IF(ISNUMBER(FIND("overige",Methode_Keuze)),"",IF(Tb_Activiteiten[[#This Row],[Niet verrekenbare btw]]=1,Tb_Activiteiten[[#Headers],[Niet verrekenbare btw]],""))</f>
        <v/>
      </c>
      <c r="AU1769" t="str">
        <f>IF(ISNUMBER(FIND("overige",Methode_Keuze)),"",IF(Tb_Activiteiten[[#This Row],[Grondkosten]]=1,Tb_Activiteiten[[#Headers],[Grondkosten]],""))</f>
        <v/>
      </c>
      <c r="AV1769" t="str">
        <f>IF(ISNUMBER(FIND("overige",Methode_Keuze)),"",IF(Tb_Activiteiten[[#This Row],[Bijdrage in natura (overige)]]=1,Tb_Activiteiten[[#Headers],[Bijdrage in natura (overige)]],""))</f>
        <v/>
      </c>
      <c r="AW1769" t="str">
        <f>IF(ISNUMBER(FIND("overige",Methode_Keuze)),"",IF(Tb_Activiteiten[[#This Row],[Bijdrage in natura (vrijwilligers)]]=1,Tb_Activiteiten[[#Headers],[Bijdrage in natura (vrijwilligers)]],""))</f>
        <v/>
      </c>
      <c r="AX1769" t="str">
        <f>IF(ISNUMBER(FIND("overige",Methode_Keuze)),"",IF(Tb_Activiteiten[[#This Row],[Afschrijvingskosten]]=1,Tb_Activiteiten[[#Headers],[Afschrijvingskosten]],""))</f>
        <v/>
      </c>
      <c r="AY1769" t="str">
        <f>IF(ISNUMBER(FIND("overige",Methode_Keuze)),"",IF(Tb_Activiteiten[[#This Row],[Vergoeding]]=1,Tb_Activiteiten[[#Headers],[Vergoeding]],""))</f>
        <v/>
      </c>
      <c r="AZ1769" t="str">
        <f>IF(ISNUMBER(FIND("arbeid",Methode_Keuze)),"",IF(Tb_Activiteiten[[#This Row],[Arbeidskosten - vast tarief (excl eigen arbeid)]]=1,Tb_Activiteiten[[#Headers],[Arbeidskosten - vast tarief (excl eigen arbeid)]],""))</f>
        <v/>
      </c>
      <c r="BA1769" t="str">
        <f>IF(ISNUMBER(FIND("overige",Methode_Keuze)),"",IF(Tb_Activiteiten[[#This Row],[Overige kosten]]=1,Tb_Activiteiten[[#Headers],[Overige kosten]],""))</f>
        <v/>
      </c>
    </row>
    <row r="1770" spans="15:53" x14ac:dyDescent="0.25">
      <c r="O1770" s="56"/>
      <c r="Q1770" t="str">
        <f>IFERROR(IF(VLOOKUP(Tb_Activiteiten[[#This Row],[Openstelling]],Tb_Openstelling[],2,0)=1,1,""),"")</f>
        <v/>
      </c>
      <c r="AJ1770" s="56"/>
      <c r="AK1770" t="str">
        <f>IF(ISNUMBER(FIND("arbeid",Methode_Keuze)),"",IF(ISNUMBER(FIND("arbeid",Methode_Keuze)),"",IF(Tb_Activiteiten[[#This Row],[Loonkosten]]=1,Tb_Activiteiten[[#Headers],[Loonkosten]],"")))</f>
        <v/>
      </c>
      <c r="AL1770" t="str">
        <f>IF(ISNUMBER(FIND("arbeid",Methode_Keuze)),"",IF(ISNUMBER(FIND("arbeid",Methode_Keuze)),"",IF(Tb_Activiteiten[[#This Row],[Eigen arbeid]]=1,Tb_Activiteiten[[#Headers],[Eigen arbeid]],"")))</f>
        <v/>
      </c>
      <c r="AM1770" t="str">
        <f>IF(ISNUMBER(FIND("arbeid",Methode_Keuze)),"",IF(ISNUMBER(FIND("arbeid",Methode_Keuze)),"",IF(Tb_Activiteiten[[#This Row],[Projectmedewerker]]=1,Tb_Activiteiten[[#Headers],[Projectmedewerker]],"")))</f>
        <v/>
      </c>
      <c r="AN1770" t="str">
        <f>IF(ISNUMBER(FIND("arbeid",Methode_Keuze)),"",IF(ISNUMBER(FIND("arbeid",Methode_Keuze)),"",IF(Tb_Activiteiten[[#This Row],[Landbouwer]]=1,Tb_Activiteiten[[#Headers],[Landbouwer]],"")))</f>
        <v/>
      </c>
      <c r="AO1770" t="str">
        <f>IF(ISNUMBER(FIND("arbeid",Methode_Keuze)),"",IF(ISNUMBER(FIND("arbeid",Methode_Keuze)),"",IF(Tb_Activiteiten[[#This Row],[Adviseur]]=1,Tb_Activiteiten[[#Headers],[Adviseur]],"")))</f>
        <v/>
      </c>
      <c r="AP1770" t="str">
        <f>IF(ISNUMBER(FIND("arbeid",Methode_Keuze)),"",IF(ISNUMBER(FIND("arbeid",Methode_Keuze)),"",IF(Tb_Activiteiten[[#This Row],[Projectleider/Expert]]=1,Tb_Activiteiten[[#Headers],[Projectleider/Expert]],"")))</f>
        <v/>
      </c>
      <c r="AQ1770" t="str">
        <f>IF(ISNUMBER(FIND("arbeid",Methode_Keuze)),"",IF(ISNUMBER(FIND("arbeid",Methode_Keuze)),"",IF(Tb_Activiteiten[[#This Row],[Arbeidskosten]]=1,Tb_Activiteiten[[#Headers],[Arbeidskosten]],"")))</f>
        <v/>
      </c>
      <c r="AR1770" t="str">
        <f>IF(ISNUMBER(FIND("arbeid",Methode_Keuze)),"",IF(ISNUMBER(FIND("arbeid",Methode_Keuze)),"",IF(Tb_Activiteiten[[#This Row],[Arbeidskosten op basis van IKS]]=1,Tb_Activiteiten[[#Headers],[Arbeidskosten op basis van IKS]],"")))</f>
        <v/>
      </c>
      <c r="AS1770" t="str">
        <f>IF(ISNUMBER(FIND("overige",Methode_Keuze)),"",IF(Tb_Activiteiten[[#This Row],[Kosten derden exclusief btw]]=1,Tb_Activiteiten[[#Headers],[Kosten derden exclusief btw]],""))</f>
        <v/>
      </c>
      <c r="AT1770" t="str">
        <f>IF(ISNUMBER(FIND("overige",Methode_Keuze)),"",IF(Tb_Activiteiten[[#This Row],[Niet verrekenbare btw]]=1,Tb_Activiteiten[[#Headers],[Niet verrekenbare btw]],""))</f>
        <v/>
      </c>
      <c r="AU1770" t="str">
        <f>IF(ISNUMBER(FIND("overige",Methode_Keuze)),"",IF(Tb_Activiteiten[[#This Row],[Grondkosten]]=1,Tb_Activiteiten[[#Headers],[Grondkosten]],""))</f>
        <v/>
      </c>
      <c r="AV1770" t="str">
        <f>IF(ISNUMBER(FIND("overige",Methode_Keuze)),"",IF(Tb_Activiteiten[[#This Row],[Bijdrage in natura (overige)]]=1,Tb_Activiteiten[[#Headers],[Bijdrage in natura (overige)]],""))</f>
        <v/>
      </c>
      <c r="AW1770" t="str">
        <f>IF(ISNUMBER(FIND("overige",Methode_Keuze)),"",IF(Tb_Activiteiten[[#This Row],[Bijdrage in natura (vrijwilligers)]]=1,Tb_Activiteiten[[#Headers],[Bijdrage in natura (vrijwilligers)]],""))</f>
        <v/>
      </c>
      <c r="AX1770" t="str">
        <f>IF(ISNUMBER(FIND("overige",Methode_Keuze)),"",IF(Tb_Activiteiten[[#This Row],[Afschrijvingskosten]]=1,Tb_Activiteiten[[#Headers],[Afschrijvingskosten]],""))</f>
        <v/>
      </c>
      <c r="AY1770" t="str">
        <f>IF(ISNUMBER(FIND("overige",Methode_Keuze)),"",IF(Tb_Activiteiten[[#This Row],[Vergoeding]]=1,Tb_Activiteiten[[#Headers],[Vergoeding]],""))</f>
        <v/>
      </c>
      <c r="AZ1770" t="str">
        <f>IF(ISNUMBER(FIND("arbeid",Methode_Keuze)),"",IF(Tb_Activiteiten[[#This Row],[Arbeidskosten - vast tarief (excl eigen arbeid)]]=1,Tb_Activiteiten[[#Headers],[Arbeidskosten - vast tarief (excl eigen arbeid)]],""))</f>
        <v/>
      </c>
      <c r="BA1770" t="str">
        <f>IF(ISNUMBER(FIND("overige",Methode_Keuze)),"",IF(Tb_Activiteiten[[#This Row],[Overige kosten]]=1,Tb_Activiteiten[[#Headers],[Overige kosten]],""))</f>
        <v/>
      </c>
    </row>
    <row r="1771" spans="15:53" x14ac:dyDescent="0.25">
      <c r="O1771" s="56"/>
      <c r="Q1771" t="str">
        <f>IFERROR(IF(VLOOKUP(Tb_Activiteiten[[#This Row],[Openstelling]],Tb_Openstelling[],2,0)=1,1,""),"")</f>
        <v/>
      </c>
      <c r="AJ1771" s="56"/>
      <c r="AK1771" t="str">
        <f>IF(ISNUMBER(FIND("arbeid",Methode_Keuze)),"",IF(ISNUMBER(FIND("arbeid",Methode_Keuze)),"",IF(Tb_Activiteiten[[#This Row],[Loonkosten]]=1,Tb_Activiteiten[[#Headers],[Loonkosten]],"")))</f>
        <v/>
      </c>
      <c r="AL1771" t="str">
        <f>IF(ISNUMBER(FIND("arbeid",Methode_Keuze)),"",IF(ISNUMBER(FIND("arbeid",Methode_Keuze)),"",IF(Tb_Activiteiten[[#This Row],[Eigen arbeid]]=1,Tb_Activiteiten[[#Headers],[Eigen arbeid]],"")))</f>
        <v/>
      </c>
      <c r="AM1771" t="str">
        <f>IF(ISNUMBER(FIND("arbeid",Methode_Keuze)),"",IF(ISNUMBER(FIND("arbeid",Methode_Keuze)),"",IF(Tb_Activiteiten[[#This Row],[Projectmedewerker]]=1,Tb_Activiteiten[[#Headers],[Projectmedewerker]],"")))</f>
        <v/>
      </c>
      <c r="AN1771" t="str">
        <f>IF(ISNUMBER(FIND("arbeid",Methode_Keuze)),"",IF(ISNUMBER(FIND("arbeid",Methode_Keuze)),"",IF(Tb_Activiteiten[[#This Row],[Landbouwer]]=1,Tb_Activiteiten[[#Headers],[Landbouwer]],"")))</f>
        <v/>
      </c>
      <c r="AO1771" t="str">
        <f>IF(ISNUMBER(FIND("arbeid",Methode_Keuze)),"",IF(ISNUMBER(FIND("arbeid",Methode_Keuze)),"",IF(Tb_Activiteiten[[#This Row],[Adviseur]]=1,Tb_Activiteiten[[#Headers],[Adviseur]],"")))</f>
        <v/>
      </c>
      <c r="AP1771" t="str">
        <f>IF(ISNUMBER(FIND("arbeid",Methode_Keuze)),"",IF(ISNUMBER(FIND("arbeid",Methode_Keuze)),"",IF(Tb_Activiteiten[[#This Row],[Projectleider/Expert]]=1,Tb_Activiteiten[[#Headers],[Projectleider/Expert]],"")))</f>
        <v/>
      </c>
      <c r="AQ1771" t="str">
        <f>IF(ISNUMBER(FIND("arbeid",Methode_Keuze)),"",IF(ISNUMBER(FIND("arbeid",Methode_Keuze)),"",IF(Tb_Activiteiten[[#This Row],[Arbeidskosten]]=1,Tb_Activiteiten[[#Headers],[Arbeidskosten]],"")))</f>
        <v/>
      </c>
      <c r="AR1771" t="str">
        <f>IF(ISNUMBER(FIND("arbeid",Methode_Keuze)),"",IF(ISNUMBER(FIND("arbeid",Methode_Keuze)),"",IF(Tb_Activiteiten[[#This Row],[Arbeidskosten op basis van IKS]]=1,Tb_Activiteiten[[#Headers],[Arbeidskosten op basis van IKS]],"")))</f>
        <v/>
      </c>
      <c r="AS1771" t="str">
        <f>IF(ISNUMBER(FIND("overige",Methode_Keuze)),"",IF(Tb_Activiteiten[[#This Row],[Kosten derden exclusief btw]]=1,Tb_Activiteiten[[#Headers],[Kosten derden exclusief btw]],""))</f>
        <v/>
      </c>
      <c r="AT1771" t="str">
        <f>IF(ISNUMBER(FIND("overige",Methode_Keuze)),"",IF(Tb_Activiteiten[[#This Row],[Niet verrekenbare btw]]=1,Tb_Activiteiten[[#Headers],[Niet verrekenbare btw]],""))</f>
        <v/>
      </c>
      <c r="AU1771" t="str">
        <f>IF(ISNUMBER(FIND("overige",Methode_Keuze)),"",IF(Tb_Activiteiten[[#This Row],[Grondkosten]]=1,Tb_Activiteiten[[#Headers],[Grondkosten]],""))</f>
        <v/>
      </c>
      <c r="AV1771" t="str">
        <f>IF(ISNUMBER(FIND("overige",Methode_Keuze)),"",IF(Tb_Activiteiten[[#This Row],[Bijdrage in natura (overige)]]=1,Tb_Activiteiten[[#Headers],[Bijdrage in natura (overige)]],""))</f>
        <v/>
      </c>
      <c r="AW1771" t="str">
        <f>IF(ISNUMBER(FIND("overige",Methode_Keuze)),"",IF(Tb_Activiteiten[[#This Row],[Bijdrage in natura (vrijwilligers)]]=1,Tb_Activiteiten[[#Headers],[Bijdrage in natura (vrijwilligers)]],""))</f>
        <v/>
      </c>
      <c r="AX1771" t="str">
        <f>IF(ISNUMBER(FIND("overige",Methode_Keuze)),"",IF(Tb_Activiteiten[[#This Row],[Afschrijvingskosten]]=1,Tb_Activiteiten[[#Headers],[Afschrijvingskosten]],""))</f>
        <v/>
      </c>
      <c r="AY1771" t="str">
        <f>IF(ISNUMBER(FIND("overige",Methode_Keuze)),"",IF(Tb_Activiteiten[[#This Row],[Vergoeding]]=1,Tb_Activiteiten[[#Headers],[Vergoeding]],""))</f>
        <v/>
      </c>
      <c r="AZ1771" t="str">
        <f>IF(ISNUMBER(FIND("arbeid",Methode_Keuze)),"",IF(Tb_Activiteiten[[#This Row],[Arbeidskosten - vast tarief (excl eigen arbeid)]]=1,Tb_Activiteiten[[#Headers],[Arbeidskosten - vast tarief (excl eigen arbeid)]],""))</f>
        <v/>
      </c>
      <c r="BA1771" t="str">
        <f>IF(ISNUMBER(FIND("overige",Methode_Keuze)),"",IF(Tb_Activiteiten[[#This Row],[Overige kosten]]=1,Tb_Activiteiten[[#Headers],[Overige kosten]],""))</f>
        <v/>
      </c>
    </row>
    <row r="1772" spans="15:53" x14ac:dyDescent="0.25">
      <c r="O1772" s="56"/>
      <c r="Q1772" t="str">
        <f>IFERROR(IF(VLOOKUP(Tb_Activiteiten[[#This Row],[Openstelling]],Tb_Openstelling[],2,0)=1,1,""),"")</f>
        <v/>
      </c>
      <c r="AJ1772" s="56"/>
      <c r="AK1772" t="str">
        <f>IF(ISNUMBER(FIND("arbeid",Methode_Keuze)),"",IF(ISNUMBER(FIND("arbeid",Methode_Keuze)),"",IF(Tb_Activiteiten[[#This Row],[Loonkosten]]=1,Tb_Activiteiten[[#Headers],[Loonkosten]],"")))</f>
        <v/>
      </c>
      <c r="AL1772" t="str">
        <f>IF(ISNUMBER(FIND("arbeid",Methode_Keuze)),"",IF(ISNUMBER(FIND("arbeid",Methode_Keuze)),"",IF(Tb_Activiteiten[[#This Row],[Eigen arbeid]]=1,Tb_Activiteiten[[#Headers],[Eigen arbeid]],"")))</f>
        <v/>
      </c>
      <c r="AM1772" t="str">
        <f>IF(ISNUMBER(FIND("arbeid",Methode_Keuze)),"",IF(ISNUMBER(FIND("arbeid",Methode_Keuze)),"",IF(Tb_Activiteiten[[#This Row],[Projectmedewerker]]=1,Tb_Activiteiten[[#Headers],[Projectmedewerker]],"")))</f>
        <v/>
      </c>
      <c r="AN1772" t="str">
        <f>IF(ISNUMBER(FIND("arbeid",Methode_Keuze)),"",IF(ISNUMBER(FIND("arbeid",Methode_Keuze)),"",IF(Tb_Activiteiten[[#This Row],[Landbouwer]]=1,Tb_Activiteiten[[#Headers],[Landbouwer]],"")))</f>
        <v/>
      </c>
      <c r="AO1772" t="str">
        <f>IF(ISNUMBER(FIND("arbeid",Methode_Keuze)),"",IF(ISNUMBER(FIND("arbeid",Methode_Keuze)),"",IF(Tb_Activiteiten[[#This Row],[Adviseur]]=1,Tb_Activiteiten[[#Headers],[Adviseur]],"")))</f>
        <v/>
      </c>
      <c r="AP1772" t="str">
        <f>IF(ISNUMBER(FIND("arbeid",Methode_Keuze)),"",IF(ISNUMBER(FIND("arbeid",Methode_Keuze)),"",IF(Tb_Activiteiten[[#This Row],[Projectleider/Expert]]=1,Tb_Activiteiten[[#Headers],[Projectleider/Expert]],"")))</f>
        <v/>
      </c>
      <c r="AQ1772" t="str">
        <f>IF(ISNUMBER(FIND("arbeid",Methode_Keuze)),"",IF(ISNUMBER(FIND("arbeid",Methode_Keuze)),"",IF(Tb_Activiteiten[[#This Row],[Arbeidskosten]]=1,Tb_Activiteiten[[#Headers],[Arbeidskosten]],"")))</f>
        <v/>
      </c>
      <c r="AR1772" t="str">
        <f>IF(ISNUMBER(FIND("arbeid",Methode_Keuze)),"",IF(ISNUMBER(FIND("arbeid",Methode_Keuze)),"",IF(Tb_Activiteiten[[#This Row],[Arbeidskosten op basis van IKS]]=1,Tb_Activiteiten[[#Headers],[Arbeidskosten op basis van IKS]],"")))</f>
        <v/>
      </c>
      <c r="AS1772" t="str">
        <f>IF(ISNUMBER(FIND("overige",Methode_Keuze)),"",IF(Tb_Activiteiten[[#This Row],[Kosten derden exclusief btw]]=1,Tb_Activiteiten[[#Headers],[Kosten derden exclusief btw]],""))</f>
        <v/>
      </c>
      <c r="AT1772" t="str">
        <f>IF(ISNUMBER(FIND("overige",Methode_Keuze)),"",IF(Tb_Activiteiten[[#This Row],[Niet verrekenbare btw]]=1,Tb_Activiteiten[[#Headers],[Niet verrekenbare btw]],""))</f>
        <v/>
      </c>
      <c r="AU1772" t="str">
        <f>IF(ISNUMBER(FIND("overige",Methode_Keuze)),"",IF(Tb_Activiteiten[[#This Row],[Grondkosten]]=1,Tb_Activiteiten[[#Headers],[Grondkosten]],""))</f>
        <v/>
      </c>
      <c r="AV1772" t="str">
        <f>IF(ISNUMBER(FIND("overige",Methode_Keuze)),"",IF(Tb_Activiteiten[[#This Row],[Bijdrage in natura (overige)]]=1,Tb_Activiteiten[[#Headers],[Bijdrage in natura (overige)]],""))</f>
        <v/>
      </c>
      <c r="AW1772" t="str">
        <f>IF(ISNUMBER(FIND("overige",Methode_Keuze)),"",IF(Tb_Activiteiten[[#This Row],[Bijdrage in natura (vrijwilligers)]]=1,Tb_Activiteiten[[#Headers],[Bijdrage in natura (vrijwilligers)]],""))</f>
        <v/>
      </c>
      <c r="AX1772" t="str">
        <f>IF(ISNUMBER(FIND("overige",Methode_Keuze)),"",IF(Tb_Activiteiten[[#This Row],[Afschrijvingskosten]]=1,Tb_Activiteiten[[#Headers],[Afschrijvingskosten]],""))</f>
        <v/>
      </c>
      <c r="AY1772" t="str">
        <f>IF(ISNUMBER(FIND("overige",Methode_Keuze)),"",IF(Tb_Activiteiten[[#This Row],[Vergoeding]]=1,Tb_Activiteiten[[#Headers],[Vergoeding]],""))</f>
        <v/>
      </c>
      <c r="AZ1772" t="str">
        <f>IF(ISNUMBER(FIND("arbeid",Methode_Keuze)),"",IF(Tb_Activiteiten[[#This Row],[Arbeidskosten - vast tarief (excl eigen arbeid)]]=1,Tb_Activiteiten[[#Headers],[Arbeidskosten - vast tarief (excl eigen arbeid)]],""))</f>
        <v/>
      </c>
      <c r="BA1772" t="str">
        <f>IF(ISNUMBER(FIND("overige",Methode_Keuze)),"",IF(Tb_Activiteiten[[#This Row],[Overige kosten]]=1,Tb_Activiteiten[[#Headers],[Overige kosten]],""))</f>
        <v/>
      </c>
    </row>
    <row r="1773" spans="15:53" x14ac:dyDescent="0.25">
      <c r="O1773" s="56"/>
      <c r="Q1773" t="str">
        <f>IFERROR(IF(VLOOKUP(Tb_Activiteiten[[#This Row],[Openstelling]],Tb_Openstelling[],2,0)=1,1,""),"")</f>
        <v/>
      </c>
      <c r="AJ1773" s="56"/>
      <c r="AK1773" t="str">
        <f>IF(ISNUMBER(FIND("arbeid",Methode_Keuze)),"",IF(ISNUMBER(FIND("arbeid",Methode_Keuze)),"",IF(Tb_Activiteiten[[#This Row],[Loonkosten]]=1,Tb_Activiteiten[[#Headers],[Loonkosten]],"")))</f>
        <v/>
      </c>
      <c r="AL1773" t="str">
        <f>IF(ISNUMBER(FIND("arbeid",Methode_Keuze)),"",IF(ISNUMBER(FIND("arbeid",Methode_Keuze)),"",IF(Tb_Activiteiten[[#This Row],[Eigen arbeid]]=1,Tb_Activiteiten[[#Headers],[Eigen arbeid]],"")))</f>
        <v/>
      </c>
      <c r="AM1773" t="str">
        <f>IF(ISNUMBER(FIND("arbeid",Methode_Keuze)),"",IF(ISNUMBER(FIND("arbeid",Methode_Keuze)),"",IF(Tb_Activiteiten[[#This Row],[Projectmedewerker]]=1,Tb_Activiteiten[[#Headers],[Projectmedewerker]],"")))</f>
        <v/>
      </c>
      <c r="AN1773" t="str">
        <f>IF(ISNUMBER(FIND("arbeid",Methode_Keuze)),"",IF(ISNUMBER(FIND("arbeid",Methode_Keuze)),"",IF(Tb_Activiteiten[[#This Row],[Landbouwer]]=1,Tb_Activiteiten[[#Headers],[Landbouwer]],"")))</f>
        <v/>
      </c>
      <c r="AO1773" t="str">
        <f>IF(ISNUMBER(FIND("arbeid",Methode_Keuze)),"",IF(ISNUMBER(FIND("arbeid",Methode_Keuze)),"",IF(Tb_Activiteiten[[#This Row],[Adviseur]]=1,Tb_Activiteiten[[#Headers],[Adviseur]],"")))</f>
        <v/>
      </c>
      <c r="AP1773" t="str">
        <f>IF(ISNUMBER(FIND("arbeid",Methode_Keuze)),"",IF(ISNUMBER(FIND("arbeid",Methode_Keuze)),"",IF(Tb_Activiteiten[[#This Row],[Projectleider/Expert]]=1,Tb_Activiteiten[[#Headers],[Projectleider/Expert]],"")))</f>
        <v/>
      </c>
      <c r="AQ1773" t="str">
        <f>IF(ISNUMBER(FIND("arbeid",Methode_Keuze)),"",IF(ISNUMBER(FIND("arbeid",Methode_Keuze)),"",IF(Tb_Activiteiten[[#This Row],[Arbeidskosten]]=1,Tb_Activiteiten[[#Headers],[Arbeidskosten]],"")))</f>
        <v/>
      </c>
      <c r="AR1773" t="str">
        <f>IF(ISNUMBER(FIND("arbeid",Methode_Keuze)),"",IF(ISNUMBER(FIND("arbeid",Methode_Keuze)),"",IF(Tb_Activiteiten[[#This Row],[Arbeidskosten op basis van IKS]]=1,Tb_Activiteiten[[#Headers],[Arbeidskosten op basis van IKS]],"")))</f>
        <v/>
      </c>
      <c r="AS1773" t="str">
        <f>IF(ISNUMBER(FIND("overige",Methode_Keuze)),"",IF(Tb_Activiteiten[[#This Row],[Kosten derden exclusief btw]]=1,Tb_Activiteiten[[#Headers],[Kosten derden exclusief btw]],""))</f>
        <v/>
      </c>
      <c r="AT1773" t="str">
        <f>IF(ISNUMBER(FIND("overige",Methode_Keuze)),"",IF(Tb_Activiteiten[[#This Row],[Niet verrekenbare btw]]=1,Tb_Activiteiten[[#Headers],[Niet verrekenbare btw]],""))</f>
        <v/>
      </c>
      <c r="AU1773" t="str">
        <f>IF(ISNUMBER(FIND("overige",Methode_Keuze)),"",IF(Tb_Activiteiten[[#This Row],[Grondkosten]]=1,Tb_Activiteiten[[#Headers],[Grondkosten]],""))</f>
        <v/>
      </c>
      <c r="AV1773" t="str">
        <f>IF(ISNUMBER(FIND("overige",Methode_Keuze)),"",IF(Tb_Activiteiten[[#This Row],[Bijdrage in natura (overige)]]=1,Tb_Activiteiten[[#Headers],[Bijdrage in natura (overige)]],""))</f>
        <v/>
      </c>
      <c r="AW1773" t="str">
        <f>IF(ISNUMBER(FIND("overige",Methode_Keuze)),"",IF(Tb_Activiteiten[[#This Row],[Bijdrage in natura (vrijwilligers)]]=1,Tb_Activiteiten[[#Headers],[Bijdrage in natura (vrijwilligers)]],""))</f>
        <v/>
      </c>
      <c r="AX1773" t="str">
        <f>IF(ISNUMBER(FIND("overige",Methode_Keuze)),"",IF(Tb_Activiteiten[[#This Row],[Afschrijvingskosten]]=1,Tb_Activiteiten[[#Headers],[Afschrijvingskosten]],""))</f>
        <v/>
      </c>
      <c r="AY1773" t="str">
        <f>IF(ISNUMBER(FIND("overige",Methode_Keuze)),"",IF(Tb_Activiteiten[[#This Row],[Vergoeding]]=1,Tb_Activiteiten[[#Headers],[Vergoeding]],""))</f>
        <v/>
      </c>
      <c r="AZ1773" t="str">
        <f>IF(ISNUMBER(FIND("arbeid",Methode_Keuze)),"",IF(Tb_Activiteiten[[#This Row],[Arbeidskosten - vast tarief (excl eigen arbeid)]]=1,Tb_Activiteiten[[#Headers],[Arbeidskosten - vast tarief (excl eigen arbeid)]],""))</f>
        <v/>
      </c>
      <c r="BA1773" t="str">
        <f>IF(ISNUMBER(FIND("overige",Methode_Keuze)),"",IF(Tb_Activiteiten[[#This Row],[Overige kosten]]=1,Tb_Activiteiten[[#Headers],[Overige kosten]],""))</f>
        <v/>
      </c>
    </row>
    <row r="1774" spans="15:53" x14ac:dyDescent="0.25">
      <c r="O1774" s="56"/>
      <c r="Q1774" t="str">
        <f>IFERROR(IF(VLOOKUP(Tb_Activiteiten[[#This Row],[Openstelling]],Tb_Openstelling[],2,0)=1,1,""),"")</f>
        <v/>
      </c>
      <c r="AJ1774" s="56"/>
      <c r="AK1774" t="str">
        <f>IF(ISNUMBER(FIND("arbeid",Methode_Keuze)),"",IF(ISNUMBER(FIND("arbeid",Methode_Keuze)),"",IF(Tb_Activiteiten[[#This Row],[Loonkosten]]=1,Tb_Activiteiten[[#Headers],[Loonkosten]],"")))</f>
        <v/>
      </c>
      <c r="AL1774" t="str">
        <f>IF(ISNUMBER(FIND("arbeid",Methode_Keuze)),"",IF(ISNUMBER(FIND("arbeid",Methode_Keuze)),"",IF(Tb_Activiteiten[[#This Row],[Eigen arbeid]]=1,Tb_Activiteiten[[#Headers],[Eigen arbeid]],"")))</f>
        <v/>
      </c>
      <c r="AM1774" t="str">
        <f>IF(ISNUMBER(FIND("arbeid",Methode_Keuze)),"",IF(ISNUMBER(FIND("arbeid",Methode_Keuze)),"",IF(Tb_Activiteiten[[#This Row],[Projectmedewerker]]=1,Tb_Activiteiten[[#Headers],[Projectmedewerker]],"")))</f>
        <v/>
      </c>
      <c r="AN1774" t="str">
        <f>IF(ISNUMBER(FIND("arbeid",Methode_Keuze)),"",IF(ISNUMBER(FIND("arbeid",Methode_Keuze)),"",IF(Tb_Activiteiten[[#This Row],[Landbouwer]]=1,Tb_Activiteiten[[#Headers],[Landbouwer]],"")))</f>
        <v/>
      </c>
      <c r="AO1774" t="str">
        <f>IF(ISNUMBER(FIND("arbeid",Methode_Keuze)),"",IF(ISNUMBER(FIND("arbeid",Methode_Keuze)),"",IF(Tb_Activiteiten[[#This Row],[Adviseur]]=1,Tb_Activiteiten[[#Headers],[Adviseur]],"")))</f>
        <v/>
      </c>
      <c r="AP1774" t="str">
        <f>IF(ISNUMBER(FIND("arbeid",Methode_Keuze)),"",IF(ISNUMBER(FIND("arbeid",Methode_Keuze)),"",IF(Tb_Activiteiten[[#This Row],[Projectleider/Expert]]=1,Tb_Activiteiten[[#Headers],[Projectleider/Expert]],"")))</f>
        <v/>
      </c>
      <c r="AQ1774" t="str">
        <f>IF(ISNUMBER(FIND("arbeid",Methode_Keuze)),"",IF(ISNUMBER(FIND("arbeid",Methode_Keuze)),"",IF(Tb_Activiteiten[[#This Row],[Arbeidskosten]]=1,Tb_Activiteiten[[#Headers],[Arbeidskosten]],"")))</f>
        <v/>
      </c>
      <c r="AR1774" t="str">
        <f>IF(ISNUMBER(FIND("arbeid",Methode_Keuze)),"",IF(ISNUMBER(FIND("arbeid",Methode_Keuze)),"",IF(Tb_Activiteiten[[#This Row],[Arbeidskosten op basis van IKS]]=1,Tb_Activiteiten[[#Headers],[Arbeidskosten op basis van IKS]],"")))</f>
        <v/>
      </c>
      <c r="AS1774" t="str">
        <f>IF(ISNUMBER(FIND("overige",Methode_Keuze)),"",IF(Tb_Activiteiten[[#This Row],[Kosten derden exclusief btw]]=1,Tb_Activiteiten[[#Headers],[Kosten derden exclusief btw]],""))</f>
        <v/>
      </c>
      <c r="AT1774" t="str">
        <f>IF(ISNUMBER(FIND("overige",Methode_Keuze)),"",IF(Tb_Activiteiten[[#This Row],[Niet verrekenbare btw]]=1,Tb_Activiteiten[[#Headers],[Niet verrekenbare btw]],""))</f>
        <v/>
      </c>
      <c r="AU1774" t="str">
        <f>IF(ISNUMBER(FIND("overige",Methode_Keuze)),"",IF(Tb_Activiteiten[[#This Row],[Grondkosten]]=1,Tb_Activiteiten[[#Headers],[Grondkosten]],""))</f>
        <v/>
      </c>
      <c r="AV1774" t="str">
        <f>IF(ISNUMBER(FIND("overige",Methode_Keuze)),"",IF(Tb_Activiteiten[[#This Row],[Bijdrage in natura (overige)]]=1,Tb_Activiteiten[[#Headers],[Bijdrage in natura (overige)]],""))</f>
        <v/>
      </c>
      <c r="AW1774" t="str">
        <f>IF(ISNUMBER(FIND("overige",Methode_Keuze)),"",IF(Tb_Activiteiten[[#This Row],[Bijdrage in natura (vrijwilligers)]]=1,Tb_Activiteiten[[#Headers],[Bijdrage in natura (vrijwilligers)]],""))</f>
        <v/>
      </c>
      <c r="AX1774" t="str">
        <f>IF(ISNUMBER(FIND("overige",Methode_Keuze)),"",IF(Tb_Activiteiten[[#This Row],[Afschrijvingskosten]]=1,Tb_Activiteiten[[#Headers],[Afschrijvingskosten]],""))</f>
        <v/>
      </c>
      <c r="AY1774" t="str">
        <f>IF(ISNUMBER(FIND("overige",Methode_Keuze)),"",IF(Tb_Activiteiten[[#This Row],[Vergoeding]]=1,Tb_Activiteiten[[#Headers],[Vergoeding]],""))</f>
        <v/>
      </c>
      <c r="AZ1774" t="str">
        <f>IF(ISNUMBER(FIND("arbeid",Methode_Keuze)),"",IF(Tb_Activiteiten[[#This Row],[Arbeidskosten - vast tarief (excl eigen arbeid)]]=1,Tb_Activiteiten[[#Headers],[Arbeidskosten - vast tarief (excl eigen arbeid)]],""))</f>
        <v/>
      </c>
      <c r="BA1774" t="str">
        <f>IF(ISNUMBER(FIND("overige",Methode_Keuze)),"",IF(Tb_Activiteiten[[#This Row],[Overige kosten]]=1,Tb_Activiteiten[[#Headers],[Overige kosten]],""))</f>
        <v/>
      </c>
    </row>
    <row r="1775" spans="15:53" x14ac:dyDescent="0.25">
      <c r="O1775" s="56"/>
      <c r="Q1775" t="str">
        <f>IFERROR(IF(VLOOKUP(Tb_Activiteiten[[#This Row],[Openstelling]],Tb_Openstelling[],2,0)=1,1,""),"")</f>
        <v/>
      </c>
      <c r="AJ1775" s="56"/>
      <c r="AK1775" t="str">
        <f>IF(ISNUMBER(FIND("arbeid",Methode_Keuze)),"",IF(ISNUMBER(FIND("arbeid",Methode_Keuze)),"",IF(Tb_Activiteiten[[#This Row],[Loonkosten]]=1,Tb_Activiteiten[[#Headers],[Loonkosten]],"")))</f>
        <v/>
      </c>
      <c r="AL1775" t="str">
        <f>IF(ISNUMBER(FIND("arbeid",Methode_Keuze)),"",IF(ISNUMBER(FIND("arbeid",Methode_Keuze)),"",IF(Tb_Activiteiten[[#This Row],[Eigen arbeid]]=1,Tb_Activiteiten[[#Headers],[Eigen arbeid]],"")))</f>
        <v/>
      </c>
      <c r="AM1775" t="str">
        <f>IF(ISNUMBER(FIND("arbeid",Methode_Keuze)),"",IF(ISNUMBER(FIND("arbeid",Methode_Keuze)),"",IF(Tb_Activiteiten[[#This Row],[Projectmedewerker]]=1,Tb_Activiteiten[[#Headers],[Projectmedewerker]],"")))</f>
        <v/>
      </c>
      <c r="AN1775" t="str">
        <f>IF(ISNUMBER(FIND("arbeid",Methode_Keuze)),"",IF(ISNUMBER(FIND("arbeid",Methode_Keuze)),"",IF(Tb_Activiteiten[[#This Row],[Landbouwer]]=1,Tb_Activiteiten[[#Headers],[Landbouwer]],"")))</f>
        <v/>
      </c>
      <c r="AO1775" t="str">
        <f>IF(ISNUMBER(FIND("arbeid",Methode_Keuze)),"",IF(ISNUMBER(FIND("arbeid",Methode_Keuze)),"",IF(Tb_Activiteiten[[#This Row],[Adviseur]]=1,Tb_Activiteiten[[#Headers],[Adviseur]],"")))</f>
        <v/>
      </c>
      <c r="AP1775" t="str">
        <f>IF(ISNUMBER(FIND("arbeid",Methode_Keuze)),"",IF(ISNUMBER(FIND("arbeid",Methode_Keuze)),"",IF(Tb_Activiteiten[[#This Row],[Projectleider/Expert]]=1,Tb_Activiteiten[[#Headers],[Projectleider/Expert]],"")))</f>
        <v/>
      </c>
      <c r="AQ1775" t="str">
        <f>IF(ISNUMBER(FIND("arbeid",Methode_Keuze)),"",IF(ISNUMBER(FIND("arbeid",Methode_Keuze)),"",IF(Tb_Activiteiten[[#This Row],[Arbeidskosten]]=1,Tb_Activiteiten[[#Headers],[Arbeidskosten]],"")))</f>
        <v/>
      </c>
      <c r="AR1775" t="str">
        <f>IF(ISNUMBER(FIND("arbeid",Methode_Keuze)),"",IF(ISNUMBER(FIND("arbeid",Methode_Keuze)),"",IF(Tb_Activiteiten[[#This Row],[Arbeidskosten op basis van IKS]]=1,Tb_Activiteiten[[#Headers],[Arbeidskosten op basis van IKS]],"")))</f>
        <v/>
      </c>
      <c r="AS1775" t="str">
        <f>IF(ISNUMBER(FIND("overige",Methode_Keuze)),"",IF(Tb_Activiteiten[[#This Row],[Kosten derden exclusief btw]]=1,Tb_Activiteiten[[#Headers],[Kosten derden exclusief btw]],""))</f>
        <v/>
      </c>
      <c r="AT1775" t="str">
        <f>IF(ISNUMBER(FIND("overige",Methode_Keuze)),"",IF(Tb_Activiteiten[[#This Row],[Niet verrekenbare btw]]=1,Tb_Activiteiten[[#Headers],[Niet verrekenbare btw]],""))</f>
        <v/>
      </c>
      <c r="AU1775" t="str">
        <f>IF(ISNUMBER(FIND("overige",Methode_Keuze)),"",IF(Tb_Activiteiten[[#This Row],[Grondkosten]]=1,Tb_Activiteiten[[#Headers],[Grondkosten]],""))</f>
        <v/>
      </c>
      <c r="AV1775" t="str">
        <f>IF(ISNUMBER(FIND("overige",Methode_Keuze)),"",IF(Tb_Activiteiten[[#This Row],[Bijdrage in natura (overige)]]=1,Tb_Activiteiten[[#Headers],[Bijdrage in natura (overige)]],""))</f>
        <v/>
      </c>
      <c r="AW1775" t="str">
        <f>IF(ISNUMBER(FIND("overige",Methode_Keuze)),"",IF(Tb_Activiteiten[[#This Row],[Bijdrage in natura (vrijwilligers)]]=1,Tb_Activiteiten[[#Headers],[Bijdrage in natura (vrijwilligers)]],""))</f>
        <v/>
      </c>
      <c r="AX1775" t="str">
        <f>IF(ISNUMBER(FIND("overige",Methode_Keuze)),"",IF(Tb_Activiteiten[[#This Row],[Afschrijvingskosten]]=1,Tb_Activiteiten[[#Headers],[Afschrijvingskosten]],""))</f>
        <v/>
      </c>
      <c r="AY1775" t="str">
        <f>IF(ISNUMBER(FIND("overige",Methode_Keuze)),"",IF(Tb_Activiteiten[[#This Row],[Vergoeding]]=1,Tb_Activiteiten[[#Headers],[Vergoeding]],""))</f>
        <v/>
      </c>
      <c r="AZ1775" t="str">
        <f>IF(ISNUMBER(FIND("arbeid",Methode_Keuze)),"",IF(Tb_Activiteiten[[#This Row],[Arbeidskosten - vast tarief (excl eigen arbeid)]]=1,Tb_Activiteiten[[#Headers],[Arbeidskosten - vast tarief (excl eigen arbeid)]],""))</f>
        <v/>
      </c>
      <c r="BA1775" t="str">
        <f>IF(ISNUMBER(FIND("overige",Methode_Keuze)),"",IF(Tb_Activiteiten[[#This Row],[Overige kosten]]=1,Tb_Activiteiten[[#Headers],[Overige kosten]],""))</f>
        <v/>
      </c>
    </row>
    <row r="1776" spans="15:53" x14ac:dyDescent="0.25">
      <c r="O1776" s="56"/>
      <c r="Q1776" t="str">
        <f>IFERROR(IF(VLOOKUP(Tb_Activiteiten[[#This Row],[Openstelling]],Tb_Openstelling[],2,0)=1,1,""),"")</f>
        <v/>
      </c>
      <c r="AJ1776" s="56"/>
      <c r="AK1776" t="str">
        <f>IF(ISNUMBER(FIND("arbeid",Methode_Keuze)),"",IF(ISNUMBER(FIND("arbeid",Methode_Keuze)),"",IF(Tb_Activiteiten[[#This Row],[Loonkosten]]=1,Tb_Activiteiten[[#Headers],[Loonkosten]],"")))</f>
        <v/>
      </c>
      <c r="AL1776" t="str">
        <f>IF(ISNUMBER(FIND("arbeid",Methode_Keuze)),"",IF(ISNUMBER(FIND("arbeid",Methode_Keuze)),"",IF(Tb_Activiteiten[[#This Row],[Eigen arbeid]]=1,Tb_Activiteiten[[#Headers],[Eigen arbeid]],"")))</f>
        <v/>
      </c>
      <c r="AM1776" t="str">
        <f>IF(ISNUMBER(FIND("arbeid",Methode_Keuze)),"",IF(ISNUMBER(FIND("arbeid",Methode_Keuze)),"",IF(Tb_Activiteiten[[#This Row],[Projectmedewerker]]=1,Tb_Activiteiten[[#Headers],[Projectmedewerker]],"")))</f>
        <v/>
      </c>
      <c r="AN1776" t="str">
        <f>IF(ISNUMBER(FIND("arbeid",Methode_Keuze)),"",IF(ISNUMBER(FIND("arbeid",Methode_Keuze)),"",IF(Tb_Activiteiten[[#This Row],[Landbouwer]]=1,Tb_Activiteiten[[#Headers],[Landbouwer]],"")))</f>
        <v/>
      </c>
      <c r="AO1776" t="str">
        <f>IF(ISNUMBER(FIND("arbeid",Methode_Keuze)),"",IF(ISNUMBER(FIND("arbeid",Methode_Keuze)),"",IF(Tb_Activiteiten[[#This Row],[Adviseur]]=1,Tb_Activiteiten[[#Headers],[Adviseur]],"")))</f>
        <v/>
      </c>
      <c r="AP1776" t="str">
        <f>IF(ISNUMBER(FIND("arbeid",Methode_Keuze)),"",IF(ISNUMBER(FIND("arbeid",Methode_Keuze)),"",IF(Tb_Activiteiten[[#This Row],[Projectleider/Expert]]=1,Tb_Activiteiten[[#Headers],[Projectleider/Expert]],"")))</f>
        <v/>
      </c>
      <c r="AQ1776" t="str">
        <f>IF(ISNUMBER(FIND("arbeid",Methode_Keuze)),"",IF(ISNUMBER(FIND("arbeid",Methode_Keuze)),"",IF(Tb_Activiteiten[[#This Row],[Arbeidskosten]]=1,Tb_Activiteiten[[#Headers],[Arbeidskosten]],"")))</f>
        <v/>
      </c>
      <c r="AR1776" t="str">
        <f>IF(ISNUMBER(FIND("arbeid",Methode_Keuze)),"",IF(ISNUMBER(FIND("arbeid",Methode_Keuze)),"",IF(Tb_Activiteiten[[#This Row],[Arbeidskosten op basis van IKS]]=1,Tb_Activiteiten[[#Headers],[Arbeidskosten op basis van IKS]],"")))</f>
        <v/>
      </c>
      <c r="AS1776" t="str">
        <f>IF(ISNUMBER(FIND("overige",Methode_Keuze)),"",IF(Tb_Activiteiten[[#This Row],[Kosten derden exclusief btw]]=1,Tb_Activiteiten[[#Headers],[Kosten derden exclusief btw]],""))</f>
        <v/>
      </c>
      <c r="AT1776" t="str">
        <f>IF(ISNUMBER(FIND("overige",Methode_Keuze)),"",IF(Tb_Activiteiten[[#This Row],[Niet verrekenbare btw]]=1,Tb_Activiteiten[[#Headers],[Niet verrekenbare btw]],""))</f>
        <v/>
      </c>
      <c r="AU1776" t="str">
        <f>IF(ISNUMBER(FIND("overige",Methode_Keuze)),"",IF(Tb_Activiteiten[[#This Row],[Grondkosten]]=1,Tb_Activiteiten[[#Headers],[Grondkosten]],""))</f>
        <v/>
      </c>
      <c r="AV1776" t="str">
        <f>IF(ISNUMBER(FIND("overige",Methode_Keuze)),"",IF(Tb_Activiteiten[[#This Row],[Bijdrage in natura (overige)]]=1,Tb_Activiteiten[[#Headers],[Bijdrage in natura (overige)]],""))</f>
        <v/>
      </c>
      <c r="AW1776" t="str">
        <f>IF(ISNUMBER(FIND("overige",Methode_Keuze)),"",IF(Tb_Activiteiten[[#This Row],[Bijdrage in natura (vrijwilligers)]]=1,Tb_Activiteiten[[#Headers],[Bijdrage in natura (vrijwilligers)]],""))</f>
        <v/>
      </c>
      <c r="AX1776" t="str">
        <f>IF(ISNUMBER(FIND("overige",Methode_Keuze)),"",IF(Tb_Activiteiten[[#This Row],[Afschrijvingskosten]]=1,Tb_Activiteiten[[#Headers],[Afschrijvingskosten]],""))</f>
        <v/>
      </c>
      <c r="AY1776" t="str">
        <f>IF(ISNUMBER(FIND("overige",Methode_Keuze)),"",IF(Tb_Activiteiten[[#This Row],[Vergoeding]]=1,Tb_Activiteiten[[#Headers],[Vergoeding]],""))</f>
        <v/>
      </c>
      <c r="AZ1776" t="str">
        <f>IF(ISNUMBER(FIND("arbeid",Methode_Keuze)),"",IF(Tb_Activiteiten[[#This Row],[Arbeidskosten - vast tarief (excl eigen arbeid)]]=1,Tb_Activiteiten[[#Headers],[Arbeidskosten - vast tarief (excl eigen arbeid)]],""))</f>
        <v/>
      </c>
      <c r="BA1776" t="str">
        <f>IF(ISNUMBER(FIND("overige",Methode_Keuze)),"",IF(Tb_Activiteiten[[#This Row],[Overige kosten]]=1,Tb_Activiteiten[[#Headers],[Overige kosten]],""))</f>
        <v/>
      </c>
    </row>
    <row r="1777" spans="15:53" x14ac:dyDescent="0.25">
      <c r="O1777" s="56"/>
      <c r="Q1777" t="str">
        <f>IFERROR(IF(VLOOKUP(Tb_Activiteiten[[#This Row],[Openstelling]],Tb_Openstelling[],2,0)=1,1,""),"")</f>
        <v/>
      </c>
      <c r="AJ1777" s="56"/>
      <c r="AK1777" t="str">
        <f>IF(ISNUMBER(FIND("arbeid",Methode_Keuze)),"",IF(ISNUMBER(FIND("arbeid",Methode_Keuze)),"",IF(Tb_Activiteiten[[#This Row],[Loonkosten]]=1,Tb_Activiteiten[[#Headers],[Loonkosten]],"")))</f>
        <v/>
      </c>
      <c r="AL1777" t="str">
        <f>IF(ISNUMBER(FIND("arbeid",Methode_Keuze)),"",IF(ISNUMBER(FIND("arbeid",Methode_Keuze)),"",IF(Tb_Activiteiten[[#This Row],[Eigen arbeid]]=1,Tb_Activiteiten[[#Headers],[Eigen arbeid]],"")))</f>
        <v/>
      </c>
      <c r="AM1777" t="str">
        <f>IF(ISNUMBER(FIND("arbeid",Methode_Keuze)),"",IF(ISNUMBER(FIND("arbeid",Methode_Keuze)),"",IF(Tb_Activiteiten[[#This Row],[Projectmedewerker]]=1,Tb_Activiteiten[[#Headers],[Projectmedewerker]],"")))</f>
        <v/>
      </c>
      <c r="AN1777" t="str">
        <f>IF(ISNUMBER(FIND("arbeid",Methode_Keuze)),"",IF(ISNUMBER(FIND("arbeid",Methode_Keuze)),"",IF(Tb_Activiteiten[[#This Row],[Landbouwer]]=1,Tb_Activiteiten[[#Headers],[Landbouwer]],"")))</f>
        <v/>
      </c>
      <c r="AO1777" t="str">
        <f>IF(ISNUMBER(FIND("arbeid",Methode_Keuze)),"",IF(ISNUMBER(FIND("arbeid",Methode_Keuze)),"",IF(Tb_Activiteiten[[#This Row],[Adviseur]]=1,Tb_Activiteiten[[#Headers],[Adviseur]],"")))</f>
        <v/>
      </c>
      <c r="AP1777" t="str">
        <f>IF(ISNUMBER(FIND("arbeid",Methode_Keuze)),"",IF(ISNUMBER(FIND("arbeid",Methode_Keuze)),"",IF(Tb_Activiteiten[[#This Row],[Projectleider/Expert]]=1,Tb_Activiteiten[[#Headers],[Projectleider/Expert]],"")))</f>
        <v/>
      </c>
      <c r="AQ1777" t="str">
        <f>IF(ISNUMBER(FIND("arbeid",Methode_Keuze)),"",IF(ISNUMBER(FIND("arbeid",Methode_Keuze)),"",IF(Tb_Activiteiten[[#This Row],[Arbeidskosten]]=1,Tb_Activiteiten[[#Headers],[Arbeidskosten]],"")))</f>
        <v/>
      </c>
      <c r="AR1777" t="str">
        <f>IF(ISNUMBER(FIND("arbeid",Methode_Keuze)),"",IF(ISNUMBER(FIND("arbeid",Methode_Keuze)),"",IF(Tb_Activiteiten[[#This Row],[Arbeidskosten op basis van IKS]]=1,Tb_Activiteiten[[#Headers],[Arbeidskosten op basis van IKS]],"")))</f>
        <v/>
      </c>
      <c r="AS1777" t="str">
        <f>IF(ISNUMBER(FIND("overige",Methode_Keuze)),"",IF(Tb_Activiteiten[[#This Row],[Kosten derden exclusief btw]]=1,Tb_Activiteiten[[#Headers],[Kosten derden exclusief btw]],""))</f>
        <v/>
      </c>
      <c r="AT1777" t="str">
        <f>IF(ISNUMBER(FIND("overige",Methode_Keuze)),"",IF(Tb_Activiteiten[[#This Row],[Niet verrekenbare btw]]=1,Tb_Activiteiten[[#Headers],[Niet verrekenbare btw]],""))</f>
        <v/>
      </c>
      <c r="AU1777" t="str">
        <f>IF(ISNUMBER(FIND("overige",Methode_Keuze)),"",IF(Tb_Activiteiten[[#This Row],[Grondkosten]]=1,Tb_Activiteiten[[#Headers],[Grondkosten]],""))</f>
        <v/>
      </c>
      <c r="AV1777" t="str">
        <f>IF(ISNUMBER(FIND("overige",Methode_Keuze)),"",IF(Tb_Activiteiten[[#This Row],[Bijdrage in natura (overige)]]=1,Tb_Activiteiten[[#Headers],[Bijdrage in natura (overige)]],""))</f>
        <v/>
      </c>
      <c r="AW1777" t="str">
        <f>IF(ISNUMBER(FIND("overige",Methode_Keuze)),"",IF(Tb_Activiteiten[[#This Row],[Bijdrage in natura (vrijwilligers)]]=1,Tb_Activiteiten[[#Headers],[Bijdrage in natura (vrijwilligers)]],""))</f>
        <v/>
      </c>
      <c r="AX1777" t="str">
        <f>IF(ISNUMBER(FIND("overige",Methode_Keuze)),"",IF(Tb_Activiteiten[[#This Row],[Afschrijvingskosten]]=1,Tb_Activiteiten[[#Headers],[Afschrijvingskosten]],""))</f>
        <v/>
      </c>
      <c r="AY1777" t="str">
        <f>IF(ISNUMBER(FIND("overige",Methode_Keuze)),"",IF(Tb_Activiteiten[[#This Row],[Vergoeding]]=1,Tb_Activiteiten[[#Headers],[Vergoeding]],""))</f>
        <v/>
      </c>
      <c r="AZ1777" t="str">
        <f>IF(ISNUMBER(FIND("arbeid",Methode_Keuze)),"",IF(Tb_Activiteiten[[#This Row],[Arbeidskosten - vast tarief (excl eigen arbeid)]]=1,Tb_Activiteiten[[#Headers],[Arbeidskosten - vast tarief (excl eigen arbeid)]],""))</f>
        <v/>
      </c>
      <c r="BA1777" t="str">
        <f>IF(ISNUMBER(FIND("overige",Methode_Keuze)),"",IF(Tb_Activiteiten[[#This Row],[Overige kosten]]=1,Tb_Activiteiten[[#Headers],[Overige kosten]],""))</f>
        <v/>
      </c>
    </row>
    <row r="1778" spans="15:53" x14ac:dyDescent="0.25">
      <c r="O1778" s="56"/>
      <c r="Q1778" t="str">
        <f>IFERROR(IF(VLOOKUP(Tb_Activiteiten[[#This Row],[Openstelling]],Tb_Openstelling[],2,0)=1,1,""),"")</f>
        <v/>
      </c>
      <c r="AJ1778" s="56"/>
      <c r="AK1778" t="str">
        <f>IF(ISNUMBER(FIND("arbeid",Methode_Keuze)),"",IF(ISNUMBER(FIND("arbeid",Methode_Keuze)),"",IF(Tb_Activiteiten[[#This Row],[Loonkosten]]=1,Tb_Activiteiten[[#Headers],[Loonkosten]],"")))</f>
        <v/>
      </c>
      <c r="AL1778" t="str">
        <f>IF(ISNUMBER(FIND("arbeid",Methode_Keuze)),"",IF(ISNUMBER(FIND("arbeid",Methode_Keuze)),"",IF(Tb_Activiteiten[[#This Row],[Eigen arbeid]]=1,Tb_Activiteiten[[#Headers],[Eigen arbeid]],"")))</f>
        <v/>
      </c>
      <c r="AM1778" t="str">
        <f>IF(ISNUMBER(FIND("arbeid",Methode_Keuze)),"",IF(ISNUMBER(FIND("arbeid",Methode_Keuze)),"",IF(Tb_Activiteiten[[#This Row],[Projectmedewerker]]=1,Tb_Activiteiten[[#Headers],[Projectmedewerker]],"")))</f>
        <v/>
      </c>
      <c r="AN1778" t="str">
        <f>IF(ISNUMBER(FIND("arbeid",Methode_Keuze)),"",IF(ISNUMBER(FIND("arbeid",Methode_Keuze)),"",IF(Tb_Activiteiten[[#This Row],[Landbouwer]]=1,Tb_Activiteiten[[#Headers],[Landbouwer]],"")))</f>
        <v/>
      </c>
      <c r="AO1778" t="str">
        <f>IF(ISNUMBER(FIND("arbeid",Methode_Keuze)),"",IF(ISNUMBER(FIND("arbeid",Methode_Keuze)),"",IF(Tb_Activiteiten[[#This Row],[Adviseur]]=1,Tb_Activiteiten[[#Headers],[Adviseur]],"")))</f>
        <v/>
      </c>
      <c r="AP1778" t="str">
        <f>IF(ISNUMBER(FIND("arbeid",Methode_Keuze)),"",IF(ISNUMBER(FIND("arbeid",Methode_Keuze)),"",IF(Tb_Activiteiten[[#This Row],[Projectleider/Expert]]=1,Tb_Activiteiten[[#Headers],[Projectleider/Expert]],"")))</f>
        <v/>
      </c>
      <c r="AQ1778" t="str">
        <f>IF(ISNUMBER(FIND("arbeid",Methode_Keuze)),"",IF(ISNUMBER(FIND("arbeid",Methode_Keuze)),"",IF(Tb_Activiteiten[[#This Row],[Arbeidskosten]]=1,Tb_Activiteiten[[#Headers],[Arbeidskosten]],"")))</f>
        <v/>
      </c>
      <c r="AR1778" t="str">
        <f>IF(ISNUMBER(FIND("arbeid",Methode_Keuze)),"",IF(ISNUMBER(FIND("arbeid",Methode_Keuze)),"",IF(Tb_Activiteiten[[#This Row],[Arbeidskosten op basis van IKS]]=1,Tb_Activiteiten[[#Headers],[Arbeidskosten op basis van IKS]],"")))</f>
        <v/>
      </c>
      <c r="AS1778" t="str">
        <f>IF(ISNUMBER(FIND("overige",Methode_Keuze)),"",IF(Tb_Activiteiten[[#This Row],[Kosten derden exclusief btw]]=1,Tb_Activiteiten[[#Headers],[Kosten derden exclusief btw]],""))</f>
        <v/>
      </c>
      <c r="AT1778" t="str">
        <f>IF(ISNUMBER(FIND("overige",Methode_Keuze)),"",IF(Tb_Activiteiten[[#This Row],[Niet verrekenbare btw]]=1,Tb_Activiteiten[[#Headers],[Niet verrekenbare btw]],""))</f>
        <v/>
      </c>
      <c r="AU1778" t="str">
        <f>IF(ISNUMBER(FIND("overige",Methode_Keuze)),"",IF(Tb_Activiteiten[[#This Row],[Grondkosten]]=1,Tb_Activiteiten[[#Headers],[Grondkosten]],""))</f>
        <v/>
      </c>
      <c r="AV1778" t="str">
        <f>IF(ISNUMBER(FIND("overige",Methode_Keuze)),"",IF(Tb_Activiteiten[[#This Row],[Bijdrage in natura (overige)]]=1,Tb_Activiteiten[[#Headers],[Bijdrage in natura (overige)]],""))</f>
        <v/>
      </c>
      <c r="AW1778" t="str">
        <f>IF(ISNUMBER(FIND("overige",Methode_Keuze)),"",IF(Tb_Activiteiten[[#This Row],[Bijdrage in natura (vrijwilligers)]]=1,Tb_Activiteiten[[#Headers],[Bijdrage in natura (vrijwilligers)]],""))</f>
        <v/>
      </c>
      <c r="AX1778" t="str">
        <f>IF(ISNUMBER(FIND("overige",Methode_Keuze)),"",IF(Tb_Activiteiten[[#This Row],[Afschrijvingskosten]]=1,Tb_Activiteiten[[#Headers],[Afschrijvingskosten]],""))</f>
        <v/>
      </c>
      <c r="AY1778" t="str">
        <f>IF(ISNUMBER(FIND("overige",Methode_Keuze)),"",IF(Tb_Activiteiten[[#This Row],[Vergoeding]]=1,Tb_Activiteiten[[#Headers],[Vergoeding]],""))</f>
        <v/>
      </c>
      <c r="AZ1778" t="str">
        <f>IF(ISNUMBER(FIND("arbeid",Methode_Keuze)),"",IF(Tb_Activiteiten[[#This Row],[Arbeidskosten - vast tarief (excl eigen arbeid)]]=1,Tb_Activiteiten[[#Headers],[Arbeidskosten - vast tarief (excl eigen arbeid)]],""))</f>
        <v/>
      </c>
      <c r="BA1778" t="str">
        <f>IF(ISNUMBER(FIND("overige",Methode_Keuze)),"",IF(Tb_Activiteiten[[#This Row],[Overige kosten]]=1,Tb_Activiteiten[[#Headers],[Overige kosten]],""))</f>
        <v/>
      </c>
    </row>
    <row r="1779" spans="15:53" x14ac:dyDescent="0.25">
      <c r="O1779" s="56"/>
      <c r="Q1779" t="str">
        <f>IFERROR(IF(VLOOKUP(Tb_Activiteiten[[#This Row],[Openstelling]],Tb_Openstelling[],2,0)=1,1,""),"")</f>
        <v/>
      </c>
      <c r="AJ1779" s="56"/>
      <c r="AK1779" t="str">
        <f>IF(ISNUMBER(FIND("arbeid",Methode_Keuze)),"",IF(ISNUMBER(FIND("arbeid",Methode_Keuze)),"",IF(Tb_Activiteiten[[#This Row],[Loonkosten]]=1,Tb_Activiteiten[[#Headers],[Loonkosten]],"")))</f>
        <v/>
      </c>
      <c r="AL1779" t="str">
        <f>IF(ISNUMBER(FIND("arbeid",Methode_Keuze)),"",IF(ISNUMBER(FIND("arbeid",Methode_Keuze)),"",IF(Tb_Activiteiten[[#This Row],[Eigen arbeid]]=1,Tb_Activiteiten[[#Headers],[Eigen arbeid]],"")))</f>
        <v/>
      </c>
      <c r="AM1779" t="str">
        <f>IF(ISNUMBER(FIND("arbeid",Methode_Keuze)),"",IF(ISNUMBER(FIND("arbeid",Methode_Keuze)),"",IF(Tb_Activiteiten[[#This Row],[Projectmedewerker]]=1,Tb_Activiteiten[[#Headers],[Projectmedewerker]],"")))</f>
        <v/>
      </c>
      <c r="AN1779" t="str">
        <f>IF(ISNUMBER(FIND("arbeid",Methode_Keuze)),"",IF(ISNUMBER(FIND("arbeid",Methode_Keuze)),"",IF(Tb_Activiteiten[[#This Row],[Landbouwer]]=1,Tb_Activiteiten[[#Headers],[Landbouwer]],"")))</f>
        <v/>
      </c>
      <c r="AO1779" t="str">
        <f>IF(ISNUMBER(FIND("arbeid",Methode_Keuze)),"",IF(ISNUMBER(FIND("arbeid",Methode_Keuze)),"",IF(Tb_Activiteiten[[#This Row],[Adviseur]]=1,Tb_Activiteiten[[#Headers],[Adviseur]],"")))</f>
        <v/>
      </c>
      <c r="AP1779" t="str">
        <f>IF(ISNUMBER(FIND("arbeid",Methode_Keuze)),"",IF(ISNUMBER(FIND("arbeid",Methode_Keuze)),"",IF(Tb_Activiteiten[[#This Row],[Projectleider/Expert]]=1,Tb_Activiteiten[[#Headers],[Projectleider/Expert]],"")))</f>
        <v/>
      </c>
      <c r="AQ1779" t="str">
        <f>IF(ISNUMBER(FIND("arbeid",Methode_Keuze)),"",IF(ISNUMBER(FIND("arbeid",Methode_Keuze)),"",IF(Tb_Activiteiten[[#This Row],[Arbeidskosten]]=1,Tb_Activiteiten[[#Headers],[Arbeidskosten]],"")))</f>
        <v/>
      </c>
      <c r="AR1779" t="str">
        <f>IF(ISNUMBER(FIND("arbeid",Methode_Keuze)),"",IF(ISNUMBER(FIND("arbeid",Methode_Keuze)),"",IF(Tb_Activiteiten[[#This Row],[Arbeidskosten op basis van IKS]]=1,Tb_Activiteiten[[#Headers],[Arbeidskosten op basis van IKS]],"")))</f>
        <v/>
      </c>
      <c r="AS1779" t="str">
        <f>IF(ISNUMBER(FIND("overige",Methode_Keuze)),"",IF(Tb_Activiteiten[[#This Row],[Kosten derden exclusief btw]]=1,Tb_Activiteiten[[#Headers],[Kosten derden exclusief btw]],""))</f>
        <v/>
      </c>
      <c r="AT1779" t="str">
        <f>IF(ISNUMBER(FIND("overige",Methode_Keuze)),"",IF(Tb_Activiteiten[[#This Row],[Niet verrekenbare btw]]=1,Tb_Activiteiten[[#Headers],[Niet verrekenbare btw]],""))</f>
        <v/>
      </c>
      <c r="AU1779" t="str">
        <f>IF(ISNUMBER(FIND("overige",Methode_Keuze)),"",IF(Tb_Activiteiten[[#This Row],[Grondkosten]]=1,Tb_Activiteiten[[#Headers],[Grondkosten]],""))</f>
        <v/>
      </c>
      <c r="AV1779" t="str">
        <f>IF(ISNUMBER(FIND("overige",Methode_Keuze)),"",IF(Tb_Activiteiten[[#This Row],[Bijdrage in natura (overige)]]=1,Tb_Activiteiten[[#Headers],[Bijdrage in natura (overige)]],""))</f>
        <v/>
      </c>
      <c r="AW1779" t="str">
        <f>IF(ISNUMBER(FIND("overige",Methode_Keuze)),"",IF(Tb_Activiteiten[[#This Row],[Bijdrage in natura (vrijwilligers)]]=1,Tb_Activiteiten[[#Headers],[Bijdrage in natura (vrijwilligers)]],""))</f>
        <v/>
      </c>
      <c r="AX1779" t="str">
        <f>IF(ISNUMBER(FIND("overige",Methode_Keuze)),"",IF(Tb_Activiteiten[[#This Row],[Afschrijvingskosten]]=1,Tb_Activiteiten[[#Headers],[Afschrijvingskosten]],""))</f>
        <v/>
      </c>
      <c r="AY1779" t="str">
        <f>IF(ISNUMBER(FIND("overige",Methode_Keuze)),"",IF(Tb_Activiteiten[[#This Row],[Vergoeding]]=1,Tb_Activiteiten[[#Headers],[Vergoeding]],""))</f>
        <v/>
      </c>
      <c r="AZ1779" t="str">
        <f>IF(ISNUMBER(FIND("arbeid",Methode_Keuze)),"",IF(Tb_Activiteiten[[#This Row],[Arbeidskosten - vast tarief (excl eigen arbeid)]]=1,Tb_Activiteiten[[#Headers],[Arbeidskosten - vast tarief (excl eigen arbeid)]],""))</f>
        <v/>
      </c>
      <c r="BA1779" t="str">
        <f>IF(ISNUMBER(FIND("overige",Methode_Keuze)),"",IF(Tb_Activiteiten[[#This Row],[Overige kosten]]=1,Tb_Activiteiten[[#Headers],[Overige kosten]],""))</f>
        <v/>
      </c>
    </row>
    <row r="1780" spans="15:53" x14ac:dyDescent="0.25">
      <c r="O1780" s="56"/>
      <c r="Q1780" t="str">
        <f>IFERROR(IF(VLOOKUP(Tb_Activiteiten[[#This Row],[Openstelling]],Tb_Openstelling[],2,0)=1,1,""),"")</f>
        <v/>
      </c>
      <c r="AJ1780" s="56"/>
      <c r="AK1780" t="str">
        <f>IF(ISNUMBER(FIND("arbeid",Methode_Keuze)),"",IF(ISNUMBER(FIND("arbeid",Methode_Keuze)),"",IF(Tb_Activiteiten[[#This Row],[Loonkosten]]=1,Tb_Activiteiten[[#Headers],[Loonkosten]],"")))</f>
        <v/>
      </c>
      <c r="AL1780" t="str">
        <f>IF(ISNUMBER(FIND("arbeid",Methode_Keuze)),"",IF(ISNUMBER(FIND("arbeid",Methode_Keuze)),"",IF(Tb_Activiteiten[[#This Row],[Eigen arbeid]]=1,Tb_Activiteiten[[#Headers],[Eigen arbeid]],"")))</f>
        <v/>
      </c>
      <c r="AM1780" t="str">
        <f>IF(ISNUMBER(FIND("arbeid",Methode_Keuze)),"",IF(ISNUMBER(FIND("arbeid",Methode_Keuze)),"",IF(Tb_Activiteiten[[#This Row],[Projectmedewerker]]=1,Tb_Activiteiten[[#Headers],[Projectmedewerker]],"")))</f>
        <v/>
      </c>
      <c r="AN1780" t="str">
        <f>IF(ISNUMBER(FIND("arbeid",Methode_Keuze)),"",IF(ISNUMBER(FIND("arbeid",Methode_Keuze)),"",IF(Tb_Activiteiten[[#This Row],[Landbouwer]]=1,Tb_Activiteiten[[#Headers],[Landbouwer]],"")))</f>
        <v/>
      </c>
      <c r="AO1780" t="str">
        <f>IF(ISNUMBER(FIND("arbeid",Methode_Keuze)),"",IF(ISNUMBER(FIND("arbeid",Methode_Keuze)),"",IF(Tb_Activiteiten[[#This Row],[Adviseur]]=1,Tb_Activiteiten[[#Headers],[Adviseur]],"")))</f>
        <v/>
      </c>
      <c r="AP1780" t="str">
        <f>IF(ISNUMBER(FIND("arbeid",Methode_Keuze)),"",IF(ISNUMBER(FIND("arbeid",Methode_Keuze)),"",IF(Tb_Activiteiten[[#This Row],[Projectleider/Expert]]=1,Tb_Activiteiten[[#Headers],[Projectleider/Expert]],"")))</f>
        <v/>
      </c>
      <c r="AQ1780" t="str">
        <f>IF(ISNUMBER(FIND("arbeid",Methode_Keuze)),"",IF(ISNUMBER(FIND("arbeid",Methode_Keuze)),"",IF(Tb_Activiteiten[[#This Row],[Arbeidskosten]]=1,Tb_Activiteiten[[#Headers],[Arbeidskosten]],"")))</f>
        <v/>
      </c>
      <c r="AR1780" t="str">
        <f>IF(ISNUMBER(FIND("arbeid",Methode_Keuze)),"",IF(ISNUMBER(FIND("arbeid",Methode_Keuze)),"",IF(Tb_Activiteiten[[#This Row],[Arbeidskosten op basis van IKS]]=1,Tb_Activiteiten[[#Headers],[Arbeidskosten op basis van IKS]],"")))</f>
        <v/>
      </c>
      <c r="AS1780" t="str">
        <f>IF(ISNUMBER(FIND("overige",Methode_Keuze)),"",IF(Tb_Activiteiten[[#This Row],[Kosten derden exclusief btw]]=1,Tb_Activiteiten[[#Headers],[Kosten derden exclusief btw]],""))</f>
        <v/>
      </c>
      <c r="AT1780" t="str">
        <f>IF(ISNUMBER(FIND("overige",Methode_Keuze)),"",IF(Tb_Activiteiten[[#This Row],[Niet verrekenbare btw]]=1,Tb_Activiteiten[[#Headers],[Niet verrekenbare btw]],""))</f>
        <v/>
      </c>
      <c r="AU1780" t="str">
        <f>IF(ISNUMBER(FIND("overige",Methode_Keuze)),"",IF(Tb_Activiteiten[[#This Row],[Grondkosten]]=1,Tb_Activiteiten[[#Headers],[Grondkosten]],""))</f>
        <v/>
      </c>
      <c r="AV1780" t="str">
        <f>IF(ISNUMBER(FIND("overige",Methode_Keuze)),"",IF(Tb_Activiteiten[[#This Row],[Bijdrage in natura (overige)]]=1,Tb_Activiteiten[[#Headers],[Bijdrage in natura (overige)]],""))</f>
        <v/>
      </c>
      <c r="AW1780" t="str">
        <f>IF(ISNUMBER(FIND("overige",Methode_Keuze)),"",IF(Tb_Activiteiten[[#This Row],[Bijdrage in natura (vrijwilligers)]]=1,Tb_Activiteiten[[#Headers],[Bijdrage in natura (vrijwilligers)]],""))</f>
        <v/>
      </c>
      <c r="AX1780" t="str">
        <f>IF(ISNUMBER(FIND("overige",Methode_Keuze)),"",IF(Tb_Activiteiten[[#This Row],[Afschrijvingskosten]]=1,Tb_Activiteiten[[#Headers],[Afschrijvingskosten]],""))</f>
        <v/>
      </c>
      <c r="AY1780" t="str">
        <f>IF(ISNUMBER(FIND("overige",Methode_Keuze)),"",IF(Tb_Activiteiten[[#This Row],[Vergoeding]]=1,Tb_Activiteiten[[#Headers],[Vergoeding]],""))</f>
        <v/>
      </c>
      <c r="AZ1780" t="str">
        <f>IF(ISNUMBER(FIND("arbeid",Methode_Keuze)),"",IF(Tb_Activiteiten[[#This Row],[Arbeidskosten - vast tarief (excl eigen arbeid)]]=1,Tb_Activiteiten[[#Headers],[Arbeidskosten - vast tarief (excl eigen arbeid)]],""))</f>
        <v/>
      </c>
      <c r="BA1780" t="str">
        <f>IF(ISNUMBER(FIND("overige",Methode_Keuze)),"",IF(Tb_Activiteiten[[#This Row],[Overige kosten]]=1,Tb_Activiteiten[[#Headers],[Overige kosten]],""))</f>
        <v/>
      </c>
    </row>
    <row r="1781" spans="15:53" x14ac:dyDescent="0.25">
      <c r="O1781" s="56"/>
      <c r="Q1781" t="str">
        <f>IFERROR(IF(VLOOKUP(Tb_Activiteiten[[#This Row],[Openstelling]],Tb_Openstelling[],2,0)=1,1,""),"")</f>
        <v/>
      </c>
      <c r="AJ1781" s="56"/>
      <c r="AK1781" t="str">
        <f>IF(ISNUMBER(FIND("arbeid",Methode_Keuze)),"",IF(ISNUMBER(FIND("arbeid",Methode_Keuze)),"",IF(Tb_Activiteiten[[#This Row],[Loonkosten]]=1,Tb_Activiteiten[[#Headers],[Loonkosten]],"")))</f>
        <v/>
      </c>
      <c r="AL1781" t="str">
        <f>IF(ISNUMBER(FIND("arbeid",Methode_Keuze)),"",IF(ISNUMBER(FIND("arbeid",Methode_Keuze)),"",IF(Tb_Activiteiten[[#This Row],[Eigen arbeid]]=1,Tb_Activiteiten[[#Headers],[Eigen arbeid]],"")))</f>
        <v/>
      </c>
      <c r="AM1781" t="str">
        <f>IF(ISNUMBER(FIND("arbeid",Methode_Keuze)),"",IF(ISNUMBER(FIND("arbeid",Methode_Keuze)),"",IF(Tb_Activiteiten[[#This Row],[Projectmedewerker]]=1,Tb_Activiteiten[[#Headers],[Projectmedewerker]],"")))</f>
        <v/>
      </c>
      <c r="AN1781" t="str">
        <f>IF(ISNUMBER(FIND("arbeid",Methode_Keuze)),"",IF(ISNUMBER(FIND("arbeid",Methode_Keuze)),"",IF(Tb_Activiteiten[[#This Row],[Landbouwer]]=1,Tb_Activiteiten[[#Headers],[Landbouwer]],"")))</f>
        <v/>
      </c>
      <c r="AO1781" t="str">
        <f>IF(ISNUMBER(FIND("arbeid",Methode_Keuze)),"",IF(ISNUMBER(FIND("arbeid",Methode_Keuze)),"",IF(Tb_Activiteiten[[#This Row],[Adviseur]]=1,Tb_Activiteiten[[#Headers],[Adviseur]],"")))</f>
        <v/>
      </c>
      <c r="AP1781" t="str">
        <f>IF(ISNUMBER(FIND("arbeid",Methode_Keuze)),"",IF(ISNUMBER(FIND("arbeid",Methode_Keuze)),"",IF(Tb_Activiteiten[[#This Row],[Projectleider/Expert]]=1,Tb_Activiteiten[[#Headers],[Projectleider/Expert]],"")))</f>
        <v/>
      </c>
      <c r="AQ1781" t="str">
        <f>IF(ISNUMBER(FIND("arbeid",Methode_Keuze)),"",IF(ISNUMBER(FIND("arbeid",Methode_Keuze)),"",IF(Tb_Activiteiten[[#This Row],[Arbeidskosten]]=1,Tb_Activiteiten[[#Headers],[Arbeidskosten]],"")))</f>
        <v/>
      </c>
      <c r="AR1781" t="str">
        <f>IF(ISNUMBER(FIND("arbeid",Methode_Keuze)),"",IF(ISNUMBER(FIND("arbeid",Methode_Keuze)),"",IF(Tb_Activiteiten[[#This Row],[Arbeidskosten op basis van IKS]]=1,Tb_Activiteiten[[#Headers],[Arbeidskosten op basis van IKS]],"")))</f>
        <v/>
      </c>
      <c r="AS1781" t="str">
        <f>IF(ISNUMBER(FIND("overige",Methode_Keuze)),"",IF(Tb_Activiteiten[[#This Row],[Kosten derden exclusief btw]]=1,Tb_Activiteiten[[#Headers],[Kosten derden exclusief btw]],""))</f>
        <v/>
      </c>
      <c r="AT1781" t="str">
        <f>IF(ISNUMBER(FIND("overige",Methode_Keuze)),"",IF(Tb_Activiteiten[[#This Row],[Niet verrekenbare btw]]=1,Tb_Activiteiten[[#Headers],[Niet verrekenbare btw]],""))</f>
        <v/>
      </c>
      <c r="AU1781" t="str">
        <f>IF(ISNUMBER(FIND("overige",Methode_Keuze)),"",IF(Tb_Activiteiten[[#This Row],[Grondkosten]]=1,Tb_Activiteiten[[#Headers],[Grondkosten]],""))</f>
        <v/>
      </c>
      <c r="AV1781" t="str">
        <f>IF(ISNUMBER(FIND("overige",Methode_Keuze)),"",IF(Tb_Activiteiten[[#This Row],[Bijdrage in natura (overige)]]=1,Tb_Activiteiten[[#Headers],[Bijdrage in natura (overige)]],""))</f>
        <v/>
      </c>
      <c r="AW1781" t="str">
        <f>IF(ISNUMBER(FIND("overige",Methode_Keuze)),"",IF(Tb_Activiteiten[[#This Row],[Bijdrage in natura (vrijwilligers)]]=1,Tb_Activiteiten[[#Headers],[Bijdrage in natura (vrijwilligers)]],""))</f>
        <v/>
      </c>
      <c r="AX1781" t="str">
        <f>IF(ISNUMBER(FIND("overige",Methode_Keuze)),"",IF(Tb_Activiteiten[[#This Row],[Afschrijvingskosten]]=1,Tb_Activiteiten[[#Headers],[Afschrijvingskosten]],""))</f>
        <v/>
      </c>
      <c r="AY1781" t="str">
        <f>IF(ISNUMBER(FIND("overige",Methode_Keuze)),"",IF(Tb_Activiteiten[[#This Row],[Vergoeding]]=1,Tb_Activiteiten[[#Headers],[Vergoeding]],""))</f>
        <v/>
      </c>
      <c r="AZ1781" t="str">
        <f>IF(ISNUMBER(FIND("arbeid",Methode_Keuze)),"",IF(Tb_Activiteiten[[#This Row],[Arbeidskosten - vast tarief (excl eigen arbeid)]]=1,Tb_Activiteiten[[#Headers],[Arbeidskosten - vast tarief (excl eigen arbeid)]],""))</f>
        <v/>
      </c>
      <c r="BA1781" t="str">
        <f>IF(ISNUMBER(FIND("overige",Methode_Keuze)),"",IF(Tb_Activiteiten[[#This Row],[Overige kosten]]=1,Tb_Activiteiten[[#Headers],[Overige kosten]],""))</f>
        <v/>
      </c>
    </row>
    <row r="1782" spans="15:53" x14ac:dyDescent="0.25">
      <c r="O1782" s="56"/>
      <c r="Q1782" t="str">
        <f>IFERROR(IF(VLOOKUP(Tb_Activiteiten[[#This Row],[Openstelling]],Tb_Openstelling[],2,0)=1,1,""),"")</f>
        <v/>
      </c>
      <c r="AJ1782" s="56"/>
      <c r="AK1782" t="str">
        <f>IF(ISNUMBER(FIND("arbeid",Methode_Keuze)),"",IF(ISNUMBER(FIND("arbeid",Methode_Keuze)),"",IF(Tb_Activiteiten[[#This Row],[Loonkosten]]=1,Tb_Activiteiten[[#Headers],[Loonkosten]],"")))</f>
        <v/>
      </c>
      <c r="AL1782" t="str">
        <f>IF(ISNUMBER(FIND("arbeid",Methode_Keuze)),"",IF(ISNUMBER(FIND("arbeid",Methode_Keuze)),"",IF(Tb_Activiteiten[[#This Row],[Eigen arbeid]]=1,Tb_Activiteiten[[#Headers],[Eigen arbeid]],"")))</f>
        <v/>
      </c>
      <c r="AM1782" t="str">
        <f>IF(ISNUMBER(FIND("arbeid",Methode_Keuze)),"",IF(ISNUMBER(FIND("arbeid",Methode_Keuze)),"",IF(Tb_Activiteiten[[#This Row],[Projectmedewerker]]=1,Tb_Activiteiten[[#Headers],[Projectmedewerker]],"")))</f>
        <v/>
      </c>
      <c r="AN1782" t="str">
        <f>IF(ISNUMBER(FIND("arbeid",Methode_Keuze)),"",IF(ISNUMBER(FIND("arbeid",Methode_Keuze)),"",IF(Tb_Activiteiten[[#This Row],[Landbouwer]]=1,Tb_Activiteiten[[#Headers],[Landbouwer]],"")))</f>
        <v/>
      </c>
      <c r="AO1782" t="str">
        <f>IF(ISNUMBER(FIND("arbeid",Methode_Keuze)),"",IF(ISNUMBER(FIND("arbeid",Methode_Keuze)),"",IF(Tb_Activiteiten[[#This Row],[Adviseur]]=1,Tb_Activiteiten[[#Headers],[Adviseur]],"")))</f>
        <v/>
      </c>
      <c r="AP1782" t="str">
        <f>IF(ISNUMBER(FIND("arbeid",Methode_Keuze)),"",IF(ISNUMBER(FIND("arbeid",Methode_Keuze)),"",IF(Tb_Activiteiten[[#This Row],[Projectleider/Expert]]=1,Tb_Activiteiten[[#Headers],[Projectleider/Expert]],"")))</f>
        <v/>
      </c>
      <c r="AQ1782" t="str">
        <f>IF(ISNUMBER(FIND("arbeid",Methode_Keuze)),"",IF(ISNUMBER(FIND("arbeid",Methode_Keuze)),"",IF(Tb_Activiteiten[[#This Row],[Arbeidskosten]]=1,Tb_Activiteiten[[#Headers],[Arbeidskosten]],"")))</f>
        <v/>
      </c>
      <c r="AR1782" t="str">
        <f>IF(ISNUMBER(FIND("arbeid",Methode_Keuze)),"",IF(ISNUMBER(FIND("arbeid",Methode_Keuze)),"",IF(Tb_Activiteiten[[#This Row],[Arbeidskosten op basis van IKS]]=1,Tb_Activiteiten[[#Headers],[Arbeidskosten op basis van IKS]],"")))</f>
        <v/>
      </c>
      <c r="AS1782" t="str">
        <f>IF(ISNUMBER(FIND("overige",Methode_Keuze)),"",IF(Tb_Activiteiten[[#This Row],[Kosten derden exclusief btw]]=1,Tb_Activiteiten[[#Headers],[Kosten derden exclusief btw]],""))</f>
        <v/>
      </c>
      <c r="AT1782" t="str">
        <f>IF(ISNUMBER(FIND("overige",Methode_Keuze)),"",IF(Tb_Activiteiten[[#This Row],[Niet verrekenbare btw]]=1,Tb_Activiteiten[[#Headers],[Niet verrekenbare btw]],""))</f>
        <v/>
      </c>
      <c r="AU1782" t="str">
        <f>IF(ISNUMBER(FIND("overige",Methode_Keuze)),"",IF(Tb_Activiteiten[[#This Row],[Grondkosten]]=1,Tb_Activiteiten[[#Headers],[Grondkosten]],""))</f>
        <v/>
      </c>
      <c r="AV1782" t="str">
        <f>IF(ISNUMBER(FIND("overige",Methode_Keuze)),"",IF(Tb_Activiteiten[[#This Row],[Bijdrage in natura (overige)]]=1,Tb_Activiteiten[[#Headers],[Bijdrage in natura (overige)]],""))</f>
        <v/>
      </c>
      <c r="AW1782" t="str">
        <f>IF(ISNUMBER(FIND("overige",Methode_Keuze)),"",IF(Tb_Activiteiten[[#This Row],[Bijdrage in natura (vrijwilligers)]]=1,Tb_Activiteiten[[#Headers],[Bijdrage in natura (vrijwilligers)]],""))</f>
        <v/>
      </c>
      <c r="AX1782" t="str">
        <f>IF(ISNUMBER(FIND("overige",Methode_Keuze)),"",IF(Tb_Activiteiten[[#This Row],[Afschrijvingskosten]]=1,Tb_Activiteiten[[#Headers],[Afschrijvingskosten]],""))</f>
        <v/>
      </c>
      <c r="AY1782" t="str">
        <f>IF(ISNUMBER(FIND("overige",Methode_Keuze)),"",IF(Tb_Activiteiten[[#This Row],[Vergoeding]]=1,Tb_Activiteiten[[#Headers],[Vergoeding]],""))</f>
        <v/>
      </c>
      <c r="AZ1782" t="str">
        <f>IF(ISNUMBER(FIND("arbeid",Methode_Keuze)),"",IF(Tb_Activiteiten[[#This Row],[Arbeidskosten - vast tarief (excl eigen arbeid)]]=1,Tb_Activiteiten[[#Headers],[Arbeidskosten - vast tarief (excl eigen arbeid)]],""))</f>
        <v/>
      </c>
      <c r="BA1782" t="str">
        <f>IF(ISNUMBER(FIND("overige",Methode_Keuze)),"",IF(Tb_Activiteiten[[#This Row],[Overige kosten]]=1,Tb_Activiteiten[[#Headers],[Overige kosten]],""))</f>
        <v/>
      </c>
    </row>
    <row r="1783" spans="15:53" x14ac:dyDescent="0.25">
      <c r="O1783" s="56"/>
      <c r="Q1783" t="str">
        <f>IFERROR(IF(VLOOKUP(Tb_Activiteiten[[#This Row],[Openstelling]],Tb_Openstelling[],2,0)=1,1,""),"")</f>
        <v/>
      </c>
      <c r="AJ1783" s="56"/>
      <c r="AK1783" t="str">
        <f>IF(ISNUMBER(FIND("arbeid",Methode_Keuze)),"",IF(ISNUMBER(FIND("arbeid",Methode_Keuze)),"",IF(Tb_Activiteiten[[#This Row],[Loonkosten]]=1,Tb_Activiteiten[[#Headers],[Loonkosten]],"")))</f>
        <v/>
      </c>
      <c r="AL1783" t="str">
        <f>IF(ISNUMBER(FIND("arbeid",Methode_Keuze)),"",IF(ISNUMBER(FIND("arbeid",Methode_Keuze)),"",IF(Tb_Activiteiten[[#This Row],[Eigen arbeid]]=1,Tb_Activiteiten[[#Headers],[Eigen arbeid]],"")))</f>
        <v/>
      </c>
      <c r="AM1783" t="str">
        <f>IF(ISNUMBER(FIND("arbeid",Methode_Keuze)),"",IF(ISNUMBER(FIND("arbeid",Methode_Keuze)),"",IF(Tb_Activiteiten[[#This Row],[Projectmedewerker]]=1,Tb_Activiteiten[[#Headers],[Projectmedewerker]],"")))</f>
        <v/>
      </c>
      <c r="AN1783" t="str">
        <f>IF(ISNUMBER(FIND("arbeid",Methode_Keuze)),"",IF(ISNUMBER(FIND("arbeid",Methode_Keuze)),"",IF(Tb_Activiteiten[[#This Row],[Landbouwer]]=1,Tb_Activiteiten[[#Headers],[Landbouwer]],"")))</f>
        <v/>
      </c>
      <c r="AO1783" t="str">
        <f>IF(ISNUMBER(FIND("arbeid",Methode_Keuze)),"",IF(ISNUMBER(FIND("arbeid",Methode_Keuze)),"",IF(Tb_Activiteiten[[#This Row],[Adviseur]]=1,Tb_Activiteiten[[#Headers],[Adviseur]],"")))</f>
        <v/>
      </c>
      <c r="AP1783" t="str">
        <f>IF(ISNUMBER(FIND("arbeid",Methode_Keuze)),"",IF(ISNUMBER(FIND("arbeid",Methode_Keuze)),"",IF(Tb_Activiteiten[[#This Row],[Projectleider/Expert]]=1,Tb_Activiteiten[[#Headers],[Projectleider/Expert]],"")))</f>
        <v/>
      </c>
      <c r="AQ1783" t="str">
        <f>IF(ISNUMBER(FIND("arbeid",Methode_Keuze)),"",IF(ISNUMBER(FIND("arbeid",Methode_Keuze)),"",IF(Tb_Activiteiten[[#This Row],[Arbeidskosten]]=1,Tb_Activiteiten[[#Headers],[Arbeidskosten]],"")))</f>
        <v/>
      </c>
      <c r="AR1783" t="str">
        <f>IF(ISNUMBER(FIND("arbeid",Methode_Keuze)),"",IF(ISNUMBER(FIND("arbeid",Methode_Keuze)),"",IF(Tb_Activiteiten[[#This Row],[Arbeidskosten op basis van IKS]]=1,Tb_Activiteiten[[#Headers],[Arbeidskosten op basis van IKS]],"")))</f>
        <v/>
      </c>
      <c r="AS1783" t="str">
        <f>IF(ISNUMBER(FIND("overige",Methode_Keuze)),"",IF(Tb_Activiteiten[[#This Row],[Kosten derden exclusief btw]]=1,Tb_Activiteiten[[#Headers],[Kosten derden exclusief btw]],""))</f>
        <v/>
      </c>
      <c r="AT1783" t="str">
        <f>IF(ISNUMBER(FIND("overige",Methode_Keuze)),"",IF(Tb_Activiteiten[[#This Row],[Niet verrekenbare btw]]=1,Tb_Activiteiten[[#Headers],[Niet verrekenbare btw]],""))</f>
        <v/>
      </c>
      <c r="AU1783" t="str">
        <f>IF(ISNUMBER(FIND("overige",Methode_Keuze)),"",IF(Tb_Activiteiten[[#This Row],[Grondkosten]]=1,Tb_Activiteiten[[#Headers],[Grondkosten]],""))</f>
        <v/>
      </c>
      <c r="AV1783" t="str">
        <f>IF(ISNUMBER(FIND("overige",Methode_Keuze)),"",IF(Tb_Activiteiten[[#This Row],[Bijdrage in natura (overige)]]=1,Tb_Activiteiten[[#Headers],[Bijdrage in natura (overige)]],""))</f>
        <v/>
      </c>
      <c r="AW1783" t="str">
        <f>IF(ISNUMBER(FIND("overige",Methode_Keuze)),"",IF(Tb_Activiteiten[[#This Row],[Bijdrage in natura (vrijwilligers)]]=1,Tb_Activiteiten[[#Headers],[Bijdrage in natura (vrijwilligers)]],""))</f>
        <v/>
      </c>
      <c r="AX1783" t="str">
        <f>IF(ISNUMBER(FIND("overige",Methode_Keuze)),"",IF(Tb_Activiteiten[[#This Row],[Afschrijvingskosten]]=1,Tb_Activiteiten[[#Headers],[Afschrijvingskosten]],""))</f>
        <v/>
      </c>
      <c r="AY1783" t="str">
        <f>IF(ISNUMBER(FIND("overige",Methode_Keuze)),"",IF(Tb_Activiteiten[[#This Row],[Vergoeding]]=1,Tb_Activiteiten[[#Headers],[Vergoeding]],""))</f>
        <v/>
      </c>
      <c r="AZ1783" t="str">
        <f>IF(ISNUMBER(FIND("arbeid",Methode_Keuze)),"",IF(Tb_Activiteiten[[#This Row],[Arbeidskosten - vast tarief (excl eigen arbeid)]]=1,Tb_Activiteiten[[#Headers],[Arbeidskosten - vast tarief (excl eigen arbeid)]],""))</f>
        <v/>
      </c>
      <c r="BA1783" t="str">
        <f>IF(ISNUMBER(FIND("overige",Methode_Keuze)),"",IF(Tb_Activiteiten[[#This Row],[Overige kosten]]=1,Tb_Activiteiten[[#Headers],[Overige kosten]],""))</f>
        <v/>
      </c>
    </row>
    <row r="1784" spans="15:53" x14ac:dyDescent="0.25">
      <c r="O1784" s="56"/>
      <c r="Q1784" t="str">
        <f>IFERROR(IF(VLOOKUP(Tb_Activiteiten[[#This Row],[Openstelling]],Tb_Openstelling[],2,0)=1,1,""),"")</f>
        <v/>
      </c>
      <c r="AJ1784" s="56"/>
      <c r="AK1784" t="str">
        <f>IF(ISNUMBER(FIND("arbeid",Methode_Keuze)),"",IF(ISNUMBER(FIND("arbeid",Methode_Keuze)),"",IF(Tb_Activiteiten[[#This Row],[Loonkosten]]=1,Tb_Activiteiten[[#Headers],[Loonkosten]],"")))</f>
        <v/>
      </c>
      <c r="AL1784" t="str">
        <f>IF(ISNUMBER(FIND("arbeid",Methode_Keuze)),"",IF(ISNUMBER(FIND("arbeid",Methode_Keuze)),"",IF(Tb_Activiteiten[[#This Row],[Eigen arbeid]]=1,Tb_Activiteiten[[#Headers],[Eigen arbeid]],"")))</f>
        <v/>
      </c>
      <c r="AM1784" t="str">
        <f>IF(ISNUMBER(FIND("arbeid",Methode_Keuze)),"",IF(ISNUMBER(FIND("arbeid",Methode_Keuze)),"",IF(Tb_Activiteiten[[#This Row],[Projectmedewerker]]=1,Tb_Activiteiten[[#Headers],[Projectmedewerker]],"")))</f>
        <v/>
      </c>
      <c r="AN1784" t="str">
        <f>IF(ISNUMBER(FIND("arbeid",Methode_Keuze)),"",IF(ISNUMBER(FIND("arbeid",Methode_Keuze)),"",IF(Tb_Activiteiten[[#This Row],[Landbouwer]]=1,Tb_Activiteiten[[#Headers],[Landbouwer]],"")))</f>
        <v/>
      </c>
      <c r="AO1784" t="str">
        <f>IF(ISNUMBER(FIND("arbeid",Methode_Keuze)),"",IF(ISNUMBER(FIND("arbeid",Methode_Keuze)),"",IF(Tb_Activiteiten[[#This Row],[Adviseur]]=1,Tb_Activiteiten[[#Headers],[Adviseur]],"")))</f>
        <v/>
      </c>
      <c r="AP1784" t="str">
        <f>IF(ISNUMBER(FIND("arbeid",Methode_Keuze)),"",IF(ISNUMBER(FIND("arbeid",Methode_Keuze)),"",IF(Tb_Activiteiten[[#This Row],[Projectleider/Expert]]=1,Tb_Activiteiten[[#Headers],[Projectleider/Expert]],"")))</f>
        <v/>
      </c>
      <c r="AQ1784" t="str">
        <f>IF(ISNUMBER(FIND("arbeid",Methode_Keuze)),"",IF(ISNUMBER(FIND("arbeid",Methode_Keuze)),"",IF(Tb_Activiteiten[[#This Row],[Arbeidskosten]]=1,Tb_Activiteiten[[#Headers],[Arbeidskosten]],"")))</f>
        <v/>
      </c>
      <c r="AR1784" t="str">
        <f>IF(ISNUMBER(FIND("arbeid",Methode_Keuze)),"",IF(ISNUMBER(FIND("arbeid",Methode_Keuze)),"",IF(Tb_Activiteiten[[#This Row],[Arbeidskosten op basis van IKS]]=1,Tb_Activiteiten[[#Headers],[Arbeidskosten op basis van IKS]],"")))</f>
        <v/>
      </c>
      <c r="AS1784" t="str">
        <f>IF(ISNUMBER(FIND("overige",Methode_Keuze)),"",IF(Tb_Activiteiten[[#This Row],[Kosten derden exclusief btw]]=1,Tb_Activiteiten[[#Headers],[Kosten derden exclusief btw]],""))</f>
        <v/>
      </c>
      <c r="AT1784" t="str">
        <f>IF(ISNUMBER(FIND("overige",Methode_Keuze)),"",IF(Tb_Activiteiten[[#This Row],[Niet verrekenbare btw]]=1,Tb_Activiteiten[[#Headers],[Niet verrekenbare btw]],""))</f>
        <v/>
      </c>
      <c r="AU1784" t="str">
        <f>IF(ISNUMBER(FIND("overige",Methode_Keuze)),"",IF(Tb_Activiteiten[[#This Row],[Grondkosten]]=1,Tb_Activiteiten[[#Headers],[Grondkosten]],""))</f>
        <v/>
      </c>
      <c r="AV1784" t="str">
        <f>IF(ISNUMBER(FIND("overige",Methode_Keuze)),"",IF(Tb_Activiteiten[[#This Row],[Bijdrage in natura (overige)]]=1,Tb_Activiteiten[[#Headers],[Bijdrage in natura (overige)]],""))</f>
        <v/>
      </c>
      <c r="AW1784" t="str">
        <f>IF(ISNUMBER(FIND("overige",Methode_Keuze)),"",IF(Tb_Activiteiten[[#This Row],[Bijdrage in natura (vrijwilligers)]]=1,Tb_Activiteiten[[#Headers],[Bijdrage in natura (vrijwilligers)]],""))</f>
        <v/>
      </c>
      <c r="AX1784" t="str">
        <f>IF(ISNUMBER(FIND("overige",Methode_Keuze)),"",IF(Tb_Activiteiten[[#This Row],[Afschrijvingskosten]]=1,Tb_Activiteiten[[#Headers],[Afschrijvingskosten]],""))</f>
        <v/>
      </c>
      <c r="AY1784" t="str">
        <f>IF(ISNUMBER(FIND("overige",Methode_Keuze)),"",IF(Tb_Activiteiten[[#This Row],[Vergoeding]]=1,Tb_Activiteiten[[#Headers],[Vergoeding]],""))</f>
        <v/>
      </c>
      <c r="AZ1784" t="str">
        <f>IF(ISNUMBER(FIND("arbeid",Methode_Keuze)),"",IF(Tb_Activiteiten[[#This Row],[Arbeidskosten - vast tarief (excl eigen arbeid)]]=1,Tb_Activiteiten[[#Headers],[Arbeidskosten - vast tarief (excl eigen arbeid)]],""))</f>
        <v/>
      </c>
      <c r="BA1784" t="str">
        <f>IF(ISNUMBER(FIND("overige",Methode_Keuze)),"",IF(Tb_Activiteiten[[#This Row],[Overige kosten]]=1,Tb_Activiteiten[[#Headers],[Overige kosten]],""))</f>
        <v/>
      </c>
    </row>
    <row r="1785" spans="15:53" x14ac:dyDescent="0.25">
      <c r="O1785" s="56"/>
      <c r="Q1785" t="str">
        <f>IFERROR(IF(VLOOKUP(Tb_Activiteiten[[#This Row],[Openstelling]],Tb_Openstelling[],2,0)=1,1,""),"")</f>
        <v/>
      </c>
      <c r="AJ1785" s="56"/>
      <c r="AK1785" t="str">
        <f>IF(ISNUMBER(FIND("arbeid",Methode_Keuze)),"",IF(ISNUMBER(FIND("arbeid",Methode_Keuze)),"",IF(Tb_Activiteiten[[#This Row],[Loonkosten]]=1,Tb_Activiteiten[[#Headers],[Loonkosten]],"")))</f>
        <v/>
      </c>
      <c r="AL1785" t="str">
        <f>IF(ISNUMBER(FIND("arbeid",Methode_Keuze)),"",IF(ISNUMBER(FIND("arbeid",Methode_Keuze)),"",IF(Tb_Activiteiten[[#This Row],[Eigen arbeid]]=1,Tb_Activiteiten[[#Headers],[Eigen arbeid]],"")))</f>
        <v/>
      </c>
      <c r="AM1785" t="str">
        <f>IF(ISNUMBER(FIND("arbeid",Methode_Keuze)),"",IF(ISNUMBER(FIND("arbeid",Methode_Keuze)),"",IF(Tb_Activiteiten[[#This Row],[Projectmedewerker]]=1,Tb_Activiteiten[[#Headers],[Projectmedewerker]],"")))</f>
        <v/>
      </c>
      <c r="AN1785" t="str">
        <f>IF(ISNUMBER(FIND("arbeid",Methode_Keuze)),"",IF(ISNUMBER(FIND("arbeid",Methode_Keuze)),"",IF(Tb_Activiteiten[[#This Row],[Landbouwer]]=1,Tb_Activiteiten[[#Headers],[Landbouwer]],"")))</f>
        <v/>
      </c>
      <c r="AO1785" t="str">
        <f>IF(ISNUMBER(FIND("arbeid",Methode_Keuze)),"",IF(ISNUMBER(FIND("arbeid",Methode_Keuze)),"",IF(Tb_Activiteiten[[#This Row],[Adviseur]]=1,Tb_Activiteiten[[#Headers],[Adviseur]],"")))</f>
        <v/>
      </c>
      <c r="AP1785" t="str">
        <f>IF(ISNUMBER(FIND("arbeid",Methode_Keuze)),"",IF(ISNUMBER(FIND("arbeid",Methode_Keuze)),"",IF(Tb_Activiteiten[[#This Row],[Projectleider/Expert]]=1,Tb_Activiteiten[[#Headers],[Projectleider/Expert]],"")))</f>
        <v/>
      </c>
      <c r="AQ1785" t="str">
        <f>IF(ISNUMBER(FIND("arbeid",Methode_Keuze)),"",IF(ISNUMBER(FIND("arbeid",Methode_Keuze)),"",IF(Tb_Activiteiten[[#This Row],[Arbeidskosten]]=1,Tb_Activiteiten[[#Headers],[Arbeidskosten]],"")))</f>
        <v/>
      </c>
      <c r="AR1785" t="str">
        <f>IF(ISNUMBER(FIND("arbeid",Methode_Keuze)),"",IF(ISNUMBER(FIND("arbeid",Methode_Keuze)),"",IF(Tb_Activiteiten[[#This Row],[Arbeidskosten op basis van IKS]]=1,Tb_Activiteiten[[#Headers],[Arbeidskosten op basis van IKS]],"")))</f>
        <v/>
      </c>
      <c r="AS1785" t="str">
        <f>IF(ISNUMBER(FIND("overige",Methode_Keuze)),"",IF(Tb_Activiteiten[[#This Row],[Kosten derden exclusief btw]]=1,Tb_Activiteiten[[#Headers],[Kosten derden exclusief btw]],""))</f>
        <v/>
      </c>
      <c r="AT1785" t="str">
        <f>IF(ISNUMBER(FIND("overige",Methode_Keuze)),"",IF(Tb_Activiteiten[[#This Row],[Niet verrekenbare btw]]=1,Tb_Activiteiten[[#Headers],[Niet verrekenbare btw]],""))</f>
        <v/>
      </c>
      <c r="AU1785" t="str">
        <f>IF(ISNUMBER(FIND("overige",Methode_Keuze)),"",IF(Tb_Activiteiten[[#This Row],[Grondkosten]]=1,Tb_Activiteiten[[#Headers],[Grondkosten]],""))</f>
        <v/>
      </c>
      <c r="AV1785" t="str">
        <f>IF(ISNUMBER(FIND("overige",Methode_Keuze)),"",IF(Tb_Activiteiten[[#This Row],[Bijdrage in natura (overige)]]=1,Tb_Activiteiten[[#Headers],[Bijdrage in natura (overige)]],""))</f>
        <v/>
      </c>
      <c r="AW1785" t="str">
        <f>IF(ISNUMBER(FIND("overige",Methode_Keuze)),"",IF(Tb_Activiteiten[[#This Row],[Bijdrage in natura (vrijwilligers)]]=1,Tb_Activiteiten[[#Headers],[Bijdrage in natura (vrijwilligers)]],""))</f>
        <v/>
      </c>
      <c r="AX1785" t="str">
        <f>IF(ISNUMBER(FIND("overige",Methode_Keuze)),"",IF(Tb_Activiteiten[[#This Row],[Afschrijvingskosten]]=1,Tb_Activiteiten[[#Headers],[Afschrijvingskosten]],""))</f>
        <v/>
      </c>
      <c r="AY1785" t="str">
        <f>IF(ISNUMBER(FIND("overige",Methode_Keuze)),"",IF(Tb_Activiteiten[[#This Row],[Vergoeding]]=1,Tb_Activiteiten[[#Headers],[Vergoeding]],""))</f>
        <v/>
      </c>
      <c r="AZ1785" t="str">
        <f>IF(ISNUMBER(FIND("arbeid",Methode_Keuze)),"",IF(Tb_Activiteiten[[#This Row],[Arbeidskosten - vast tarief (excl eigen arbeid)]]=1,Tb_Activiteiten[[#Headers],[Arbeidskosten - vast tarief (excl eigen arbeid)]],""))</f>
        <v/>
      </c>
      <c r="BA1785" t="str">
        <f>IF(ISNUMBER(FIND("overige",Methode_Keuze)),"",IF(Tb_Activiteiten[[#This Row],[Overige kosten]]=1,Tb_Activiteiten[[#Headers],[Overige kosten]],""))</f>
        <v/>
      </c>
    </row>
    <row r="1786" spans="15:53" x14ac:dyDescent="0.25">
      <c r="O1786" s="56"/>
      <c r="Q1786" t="str">
        <f>IFERROR(IF(VLOOKUP(Tb_Activiteiten[[#This Row],[Openstelling]],Tb_Openstelling[],2,0)=1,1,""),"")</f>
        <v/>
      </c>
      <c r="AJ1786" s="56"/>
      <c r="AK1786" t="str">
        <f>IF(ISNUMBER(FIND("arbeid",Methode_Keuze)),"",IF(ISNUMBER(FIND("arbeid",Methode_Keuze)),"",IF(Tb_Activiteiten[[#This Row],[Loonkosten]]=1,Tb_Activiteiten[[#Headers],[Loonkosten]],"")))</f>
        <v/>
      </c>
      <c r="AL1786" t="str">
        <f>IF(ISNUMBER(FIND("arbeid",Methode_Keuze)),"",IF(ISNUMBER(FIND("arbeid",Methode_Keuze)),"",IF(Tb_Activiteiten[[#This Row],[Eigen arbeid]]=1,Tb_Activiteiten[[#Headers],[Eigen arbeid]],"")))</f>
        <v/>
      </c>
      <c r="AM1786" t="str">
        <f>IF(ISNUMBER(FIND("arbeid",Methode_Keuze)),"",IF(ISNUMBER(FIND("arbeid",Methode_Keuze)),"",IF(Tb_Activiteiten[[#This Row],[Projectmedewerker]]=1,Tb_Activiteiten[[#Headers],[Projectmedewerker]],"")))</f>
        <v/>
      </c>
      <c r="AN1786" t="str">
        <f>IF(ISNUMBER(FIND("arbeid",Methode_Keuze)),"",IF(ISNUMBER(FIND("arbeid",Methode_Keuze)),"",IF(Tb_Activiteiten[[#This Row],[Landbouwer]]=1,Tb_Activiteiten[[#Headers],[Landbouwer]],"")))</f>
        <v/>
      </c>
      <c r="AO1786" t="str">
        <f>IF(ISNUMBER(FIND("arbeid",Methode_Keuze)),"",IF(ISNUMBER(FIND("arbeid",Methode_Keuze)),"",IF(Tb_Activiteiten[[#This Row],[Adviseur]]=1,Tb_Activiteiten[[#Headers],[Adviseur]],"")))</f>
        <v/>
      </c>
      <c r="AP1786" t="str">
        <f>IF(ISNUMBER(FIND("arbeid",Methode_Keuze)),"",IF(ISNUMBER(FIND("arbeid",Methode_Keuze)),"",IF(Tb_Activiteiten[[#This Row],[Projectleider/Expert]]=1,Tb_Activiteiten[[#Headers],[Projectleider/Expert]],"")))</f>
        <v/>
      </c>
      <c r="AQ1786" t="str">
        <f>IF(ISNUMBER(FIND("arbeid",Methode_Keuze)),"",IF(ISNUMBER(FIND("arbeid",Methode_Keuze)),"",IF(Tb_Activiteiten[[#This Row],[Arbeidskosten]]=1,Tb_Activiteiten[[#Headers],[Arbeidskosten]],"")))</f>
        <v/>
      </c>
      <c r="AR1786" t="str">
        <f>IF(ISNUMBER(FIND("arbeid",Methode_Keuze)),"",IF(ISNUMBER(FIND("arbeid",Methode_Keuze)),"",IF(Tb_Activiteiten[[#This Row],[Arbeidskosten op basis van IKS]]=1,Tb_Activiteiten[[#Headers],[Arbeidskosten op basis van IKS]],"")))</f>
        <v/>
      </c>
      <c r="AS1786" t="str">
        <f>IF(ISNUMBER(FIND("overige",Methode_Keuze)),"",IF(Tb_Activiteiten[[#This Row],[Kosten derden exclusief btw]]=1,Tb_Activiteiten[[#Headers],[Kosten derden exclusief btw]],""))</f>
        <v/>
      </c>
      <c r="AT1786" t="str">
        <f>IF(ISNUMBER(FIND("overige",Methode_Keuze)),"",IF(Tb_Activiteiten[[#This Row],[Niet verrekenbare btw]]=1,Tb_Activiteiten[[#Headers],[Niet verrekenbare btw]],""))</f>
        <v/>
      </c>
      <c r="AU1786" t="str">
        <f>IF(ISNUMBER(FIND("overige",Methode_Keuze)),"",IF(Tb_Activiteiten[[#This Row],[Grondkosten]]=1,Tb_Activiteiten[[#Headers],[Grondkosten]],""))</f>
        <v/>
      </c>
      <c r="AV1786" t="str">
        <f>IF(ISNUMBER(FIND("overige",Methode_Keuze)),"",IF(Tb_Activiteiten[[#This Row],[Bijdrage in natura (overige)]]=1,Tb_Activiteiten[[#Headers],[Bijdrage in natura (overige)]],""))</f>
        <v/>
      </c>
      <c r="AW1786" t="str">
        <f>IF(ISNUMBER(FIND("overige",Methode_Keuze)),"",IF(Tb_Activiteiten[[#This Row],[Bijdrage in natura (vrijwilligers)]]=1,Tb_Activiteiten[[#Headers],[Bijdrage in natura (vrijwilligers)]],""))</f>
        <v/>
      </c>
      <c r="AX1786" t="str">
        <f>IF(ISNUMBER(FIND("overige",Methode_Keuze)),"",IF(Tb_Activiteiten[[#This Row],[Afschrijvingskosten]]=1,Tb_Activiteiten[[#Headers],[Afschrijvingskosten]],""))</f>
        <v/>
      </c>
      <c r="AY1786" t="str">
        <f>IF(ISNUMBER(FIND("overige",Methode_Keuze)),"",IF(Tb_Activiteiten[[#This Row],[Vergoeding]]=1,Tb_Activiteiten[[#Headers],[Vergoeding]],""))</f>
        <v/>
      </c>
      <c r="AZ1786" t="str">
        <f>IF(ISNUMBER(FIND("arbeid",Methode_Keuze)),"",IF(Tb_Activiteiten[[#This Row],[Arbeidskosten - vast tarief (excl eigen arbeid)]]=1,Tb_Activiteiten[[#Headers],[Arbeidskosten - vast tarief (excl eigen arbeid)]],""))</f>
        <v/>
      </c>
      <c r="BA1786" t="str">
        <f>IF(ISNUMBER(FIND("overige",Methode_Keuze)),"",IF(Tb_Activiteiten[[#This Row],[Overige kosten]]=1,Tb_Activiteiten[[#Headers],[Overige kosten]],""))</f>
        <v/>
      </c>
    </row>
    <row r="1787" spans="15:53" x14ac:dyDescent="0.25">
      <c r="O1787" s="56"/>
      <c r="Q1787" t="str">
        <f>IFERROR(IF(VLOOKUP(Tb_Activiteiten[[#This Row],[Openstelling]],Tb_Openstelling[],2,0)=1,1,""),"")</f>
        <v/>
      </c>
      <c r="AJ1787" s="56"/>
      <c r="AK1787" t="str">
        <f>IF(ISNUMBER(FIND("arbeid",Methode_Keuze)),"",IF(ISNUMBER(FIND("arbeid",Methode_Keuze)),"",IF(Tb_Activiteiten[[#This Row],[Loonkosten]]=1,Tb_Activiteiten[[#Headers],[Loonkosten]],"")))</f>
        <v/>
      </c>
      <c r="AL1787" t="str">
        <f>IF(ISNUMBER(FIND("arbeid",Methode_Keuze)),"",IF(ISNUMBER(FIND("arbeid",Methode_Keuze)),"",IF(Tb_Activiteiten[[#This Row],[Eigen arbeid]]=1,Tb_Activiteiten[[#Headers],[Eigen arbeid]],"")))</f>
        <v/>
      </c>
      <c r="AM1787" t="str">
        <f>IF(ISNUMBER(FIND("arbeid",Methode_Keuze)),"",IF(ISNUMBER(FIND("arbeid",Methode_Keuze)),"",IF(Tb_Activiteiten[[#This Row],[Projectmedewerker]]=1,Tb_Activiteiten[[#Headers],[Projectmedewerker]],"")))</f>
        <v/>
      </c>
      <c r="AN1787" t="str">
        <f>IF(ISNUMBER(FIND("arbeid",Methode_Keuze)),"",IF(ISNUMBER(FIND("arbeid",Methode_Keuze)),"",IF(Tb_Activiteiten[[#This Row],[Landbouwer]]=1,Tb_Activiteiten[[#Headers],[Landbouwer]],"")))</f>
        <v/>
      </c>
      <c r="AO1787" t="str">
        <f>IF(ISNUMBER(FIND("arbeid",Methode_Keuze)),"",IF(ISNUMBER(FIND("arbeid",Methode_Keuze)),"",IF(Tb_Activiteiten[[#This Row],[Adviseur]]=1,Tb_Activiteiten[[#Headers],[Adviseur]],"")))</f>
        <v/>
      </c>
      <c r="AP1787" t="str">
        <f>IF(ISNUMBER(FIND("arbeid",Methode_Keuze)),"",IF(ISNUMBER(FIND("arbeid",Methode_Keuze)),"",IF(Tb_Activiteiten[[#This Row],[Projectleider/Expert]]=1,Tb_Activiteiten[[#Headers],[Projectleider/Expert]],"")))</f>
        <v/>
      </c>
      <c r="AQ1787" t="str">
        <f>IF(ISNUMBER(FIND("arbeid",Methode_Keuze)),"",IF(ISNUMBER(FIND("arbeid",Methode_Keuze)),"",IF(Tb_Activiteiten[[#This Row],[Arbeidskosten]]=1,Tb_Activiteiten[[#Headers],[Arbeidskosten]],"")))</f>
        <v/>
      </c>
      <c r="AR1787" t="str">
        <f>IF(ISNUMBER(FIND("arbeid",Methode_Keuze)),"",IF(ISNUMBER(FIND("arbeid",Methode_Keuze)),"",IF(Tb_Activiteiten[[#This Row],[Arbeidskosten op basis van IKS]]=1,Tb_Activiteiten[[#Headers],[Arbeidskosten op basis van IKS]],"")))</f>
        <v/>
      </c>
      <c r="AS1787" t="str">
        <f>IF(ISNUMBER(FIND("overige",Methode_Keuze)),"",IF(Tb_Activiteiten[[#This Row],[Kosten derden exclusief btw]]=1,Tb_Activiteiten[[#Headers],[Kosten derden exclusief btw]],""))</f>
        <v/>
      </c>
      <c r="AT1787" t="str">
        <f>IF(ISNUMBER(FIND("overige",Methode_Keuze)),"",IF(Tb_Activiteiten[[#This Row],[Niet verrekenbare btw]]=1,Tb_Activiteiten[[#Headers],[Niet verrekenbare btw]],""))</f>
        <v/>
      </c>
      <c r="AU1787" t="str">
        <f>IF(ISNUMBER(FIND("overige",Methode_Keuze)),"",IF(Tb_Activiteiten[[#This Row],[Grondkosten]]=1,Tb_Activiteiten[[#Headers],[Grondkosten]],""))</f>
        <v/>
      </c>
      <c r="AV1787" t="str">
        <f>IF(ISNUMBER(FIND("overige",Methode_Keuze)),"",IF(Tb_Activiteiten[[#This Row],[Bijdrage in natura (overige)]]=1,Tb_Activiteiten[[#Headers],[Bijdrage in natura (overige)]],""))</f>
        <v/>
      </c>
      <c r="AW1787" t="str">
        <f>IF(ISNUMBER(FIND("overige",Methode_Keuze)),"",IF(Tb_Activiteiten[[#This Row],[Bijdrage in natura (vrijwilligers)]]=1,Tb_Activiteiten[[#Headers],[Bijdrage in natura (vrijwilligers)]],""))</f>
        <v/>
      </c>
      <c r="AX1787" t="str">
        <f>IF(ISNUMBER(FIND("overige",Methode_Keuze)),"",IF(Tb_Activiteiten[[#This Row],[Afschrijvingskosten]]=1,Tb_Activiteiten[[#Headers],[Afschrijvingskosten]],""))</f>
        <v/>
      </c>
      <c r="AY1787" t="str">
        <f>IF(ISNUMBER(FIND("overige",Methode_Keuze)),"",IF(Tb_Activiteiten[[#This Row],[Vergoeding]]=1,Tb_Activiteiten[[#Headers],[Vergoeding]],""))</f>
        <v/>
      </c>
      <c r="AZ1787" t="str">
        <f>IF(ISNUMBER(FIND("arbeid",Methode_Keuze)),"",IF(Tb_Activiteiten[[#This Row],[Arbeidskosten - vast tarief (excl eigen arbeid)]]=1,Tb_Activiteiten[[#Headers],[Arbeidskosten - vast tarief (excl eigen arbeid)]],""))</f>
        <v/>
      </c>
      <c r="BA1787" t="str">
        <f>IF(ISNUMBER(FIND("overige",Methode_Keuze)),"",IF(Tb_Activiteiten[[#This Row],[Overige kosten]]=1,Tb_Activiteiten[[#Headers],[Overige kosten]],""))</f>
        <v/>
      </c>
    </row>
    <row r="1788" spans="15:53" x14ac:dyDescent="0.25">
      <c r="O1788" s="56"/>
      <c r="Q1788" t="str">
        <f>IFERROR(IF(VLOOKUP(Tb_Activiteiten[[#This Row],[Openstelling]],Tb_Openstelling[],2,0)=1,1,""),"")</f>
        <v/>
      </c>
      <c r="AJ1788" s="56"/>
      <c r="AK1788" t="str">
        <f>IF(ISNUMBER(FIND("arbeid",Methode_Keuze)),"",IF(ISNUMBER(FIND("arbeid",Methode_Keuze)),"",IF(Tb_Activiteiten[[#This Row],[Loonkosten]]=1,Tb_Activiteiten[[#Headers],[Loonkosten]],"")))</f>
        <v/>
      </c>
      <c r="AL1788" t="str">
        <f>IF(ISNUMBER(FIND("arbeid",Methode_Keuze)),"",IF(ISNUMBER(FIND("arbeid",Methode_Keuze)),"",IF(Tb_Activiteiten[[#This Row],[Eigen arbeid]]=1,Tb_Activiteiten[[#Headers],[Eigen arbeid]],"")))</f>
        <v/>
      </c>
      <c r="AM1788" t="str">
        <f>IF(ISNUMBER(FIND("arbeid",Methode_Keuze)),"",IF(ISNUMBER(FIND("arbeid",Methode_Keuze)),"",IF(Tb_Activiteiten[[#This Row],[Projectmedewerker]]=1,Tb_Activiteiten[[#Headers],[Projectmedewerker]],"")))</f>
        <v/>
      </c>
      <c r="AN1788" t="str">
        <f>IF(ISNUMBER(FIND("arbeid",Methode_Keuze)),"",IF(ISNUMBER(FIND("arbeid",Methode_Keuze)),"",IF(Tb_Activiteiten[[#This Row],[Landbouwer]]=1,Tb_Activiteiten[[#Headers],[Landbouwer]],"")))</f>
        <v/>
      </c>
      <c r="AO1788" t="str">
        <f>IF(ISNUMBER(FIND("arbeid",Methode_Keuze)),"",IF(ISNUMBER(FIND("arbeid",Methode_Keuze)),"",IF(Tb_Activiteiten[[#This Row],[Adviseur]]=1,Tb_Activiteiten[[#Headers],[Adviseur]],"")))</f>
        <v/>
      </c>
      <c r="AP1788" t="str">
        <f>IF(ISNUMBER(FIND("arbeid",Methode_Keuze)),"",IF(ISNUMBER(FIND("arbeid",Methode_Keuze)),"",IF(Tb_Activiteiten[[#This Row],[Projectleider/Expert]]=1,Tb_Activiteiten[[#Headers],[Projectleider/Expert]],"")))</f>
        <v/>
      </c>
      <c r="AQ1788" t="str">
        <f>IF(ISNUMBER(FIND("arbeid",Methode_Keuze)),"",IF(ISNUMBER(FIND("arbeid",Methode_Keuze)),"",IF(Tb_Activiteiten[[#This Row],[Arbeidskosten]]=1,Tb_Activiteiten[[#Headers],[Arbeidskosten]],"")))</f>
        <v/>
      </c>
      <c r="AR1788" t="str">
        <f>IF(ISNUMBER(FIND("arbeid",Methode_Keuze)),"",IF(ISNUMBER(FIND("arbeid",Methode_Keuze)),"",IF(Tb_Activiteiten[[#This Row],[Arbeidskosten op basis van IKS]]=1,Tb_Activiteiten[[#Headers],[Arbeidskosten op basis van IKS]],"")))</f>
        <v/>
      </c>
      <c r="AS1788" t="str">
        <f>IF(ISNUMBER(FIND("overige",Methode_Keuze)),"",IF(Tb_Activiteiten[[#This Row],[Kosten derden exclusief btw]]=1,Tb_Activiteiten[[#Headers],[Kosten derden exclusief btw]],""))</f>
        <v/>
      </c>
      <c r="AT1788" t="str">
        <f>IF(ISNUMBER(FIND("overige",Methode_Keuze)),"",IF(Tb_Activiteiten[[#This Row],[Niet verrekenbare btw]]=1,Tb_Activiteiten[[#Headers],[Niet verrekenbare btw]],""))</f>
        <v/>
      </c>
      <c r="AU1788" t="str">
        <f>IF(ISNUMBER(FIND("overige",Methode_Keuze)),"",IF(Tb_Activiteiten[[#This Row],[Grondkosten]]=1,Tb_Activiteiten[[#Headers],[Grondkosten]],""))</f>
        <v/>
      </c>
      <c r="AV1788" t="str">
        <f>IF(ISNUMBER(FIND("overige",Methode_Keuze)),"",IF(Tb_Activiteiten[[#This Row],[Bijdrage in natura (overige)]]=1,Tb_Activiteiten[[#Headers],[Bijdrage in natura (overige)]],""))</f>
        <v/>
      </c>
      <c r="AW1788" t="str">
        <f>IF(ISNUMBER(FIND("overige",Methode_Keuze)),"",IF(Tb_Activiteiten[[#This Row],[Bijdrage in natura (vrijwilligers)]]=1,Tb_Activiteiten[[#Headers],[Bijdrage in natura (vrijwilligers)]],""))</f>
        <v/>
      </c>
      <c r="AX1788" t="str">
        <f>IF(ISNUMBER(FIND("overige",Methode_Keuze)),"",IF(Tb_Activiteiten[[#This Row],[Afschrijvingskosten]]=1,Tb_Activiteiten[[#Headers],[Afschrijvingskosten]],""))</f>
        <v/>
      </c>
      <c r="AY1788" t="str">
        <f>IF(ISNUMBER(FIND("overige",Methode_Keuze)),"",IF(Tb_Activiteiten[[#This Row],[Vergoeding]]=1,Tb_Activiteiten[[#Headers],[Vergoeding]],""))</f>
        <v/>
      </c>
      <c r="AZ1788" t="str">
        <f>IF(ISNUMBER(FIND("arbeid",Methode_Keuze)),"",IF(Tb_Activiteiten[[#This Row],[Arbeidskosten - vast tarief (excl eigen arbeid)]]=1,Tb_Activiteiten[[#Headers],[Arbeidskosten - vast tarief (excl eigen arbeid)]],""))</f>
        <v/>
      </c>
      <c r="BA1788" t="str">
        <f>IF(ISNUMBER(FIND("overige",Methode_Keuze)),"",IF(Tb_Activiteiten[[#This Row],[Overige kosten]]=1,Tb_Activiteiten[[#Headers],[Overige kosten]],""))</f>
        <v/>
      </c>
    </row>
    <row r="1789" spans="15:53" x14ac:dyDescent="0.25">
      <c r="O1789" s="56"/>
      <c r="Q1789" t="str">
        <f>IFERROR(IF(VLOOKUP(Tb_Activiteiten[[#This Row],[Openstelling]],Tb_Openstelling[],2,0)=1,1,""),"")</f>
        <v/>
      </c>
      <c r="AJ1789" s="56"/>
      <c r="AK1789" t="str">
        <f>IF(ISNUMBER(FIND("arbeid",Methode_Keuze)),"",IF(ISNUMBER(FIND("arbeid",Methode_Keuze)),"",IF(Tb_Activiteiten[[#This Row],[Loonkosten]]=1,Tb_Activiteiten[[#Headers],[Loonkosten]],"")))</f>
        <v/>
      </c>
      <c r="AL1789" t="str">
        <f>IF(ISNUMBER(FIND("arbeid",Methode_Keuze)),"",IF(ISNUMBER(FIND("arbeid",Methode_Keuze)),"",IF(Tb_Activiteiten[[#This Row],[Eigen arbeid]]=1,Tb_Activiteiten[[#Headers],[Eigen arbeid]],"")))</f>
        <v/>
      </c>
      <c r="AM1789" t="str">
        <f>IF(ISNUMBER(FIND("arbeid",Methode_Keuze)),"",IF(ISNUMBER(FIND("arbeid",Methode_Keuze)),"",IF(Tb_Activiteiten[[#This Row],[Projectmedewerker]]=1,Tb_Activiteiten[[#Headers],[Projectmedewerker]],"")))</f>
        <v/>
      </c>
      <c r="AN1789" t="str">
        <f>IF(ISNUMBER(FIND("arbeid",Methode_Keuze)),"",IF(ISNUMBER(FIND("arbeid",Methode_Keuze)),"",IF(Tb_Activiteiten[[#This Row],[Landbouwer]]=1,Tb_Activiteiten[[#Headers],[Landbouwer]],"")))</f>
        <v/>
      </c>
      <c r="AO1789" t="str">
        <f>IF(ISNUMBER(FIND("arbeid",Methode_Keuze)),"",IF(ISNUMBER(FIND("arbeid",Methode_Keuze)),"",IF(Tb_Activiteiten[[#This Row],[Adviseur]]=1,Tb_Activiteiten[[#Headers],[Adviseur]],"")))</f>
        <v/>
      </c>
      <c r="AP1789" t="str">
        <f>IF(ISNUMBER(FIND("arbeid",Methode_Keuze)),"",IF(ISNUMBER(FIND("arbeid",Methode_Keuze)),"",IF(Tb_Activiteiten[[#This Row],[Projectleider/Expert]]=1,Tb_Activiteiten[[#Headers],[Projectleider/Expert]],"")))</f>
        <v/>
      </c>
      <c r="AQ1789" t="str">
        <f>IF(ISNUMBER(FIND("arbeid",Methode_Keuze)),"",IF(ISNUMBER(FIND("arbeid",Methode_Keuze)),"",IF(Tb_Activiteiten[[#This Row],[Arbeidskosten]]=1,Tb_Activiteiten[[#Headers],[Arbeidskosten]],"")))</f>
        <v/>
      </c>
      <c r="AR1789" t="str">
        <f>IF(ISNUMBER(FIND("arbeid",Methode_Keuze)),"",IF(ISNUMBER(FIND("arbeid",Methode_Keuze)),"",IF(Tb_Activiteiten[[#This Row],[Arbeidskosten op basis van IKS]]=1,Tb_Activiteiten[[#Headers],[Arbeidskosten op basis van IKS]],"")))</f>
        <v/>
      </c>
      <c r="AS1789" t="str">
        <f>IF(ISNUMBER(FIND("overige",Methode_Keuze)),"",IF(Tb_Activiteiten[[#This Row],[Kosten derden exclusief btw]]=1,Tb_Activiteiten[[#Headers],[Kosten derden exclusief btw]],""))</f>
        <v/>
      </c>
      <c r="AT1789" t="str">
        <f>IF(ISNUMBER(FIND("overige",Methode_Keuze)),"",IF(Tb_Activiteiten[[#This Row],[Niet verrekenbare btw]]=1,Tb_Activiteiten[[#Headers],[Niet verrekenbare btw]],""))</f>
        <v/>
      </c>
      <c r="AU1789" t="str">
        <f>IF(ISNUMBER(FIND("overige",Methode_Keuze)),"",IF(Tb_Activiteiten[[#This Row],[Grondkosten]]=1,Tb_Activiteiten[[#Headers],[Grondkosten]],""))</f>
        <v/>
      </c>
      <c r="AV1789" t="str">
        <f>IF(ISNUMBER(FIND("overige",Methode_Keuze)),"",IF(Tb_Activiteiten[[#This Row],[Bijdrage in natura (overige)]]=1,Tb_Activiteiten[[#Headers],[Bijdrage in natura (overige)]],""))</f>
        <v/>
      </c>
      <c r="AW1789" t="str">
        <f>IF(ISNUMBER(FIND("overige",Methode_Keuze)),"",IF(Tb_Activiteiten[[#This Row],[Bijdrage in natura (vrijwilligers)]]=1,Tb_Activiteiten[[#Headers],[Bijdrage in natura (vrijwilligers)]],""))</f>
        <v/>
      </c>
      <c r="AX1789" t="str">
        <f>IF(ISNUMBER(FIND("overige",Methode_Keuze)),"",IF(Tb_Activiteiten[[#This Row],[Afschrijvingskosten]]=1,Tb_Activiteiten[[#Headers],[Afschrijvingskosten]],""))</f>
        <v/>
      </c>
      <c r="AY1789" t="str">
        <f>IF(ISNUMBER(FIND("overige",Methode_Keuze)),"",IF(Tb_Activiteiten[[#This Row],[Vergoeding]]=1,Tb_Activiteiten[[#Headers],[Vergoeding]],""))</f>
        <v/>
      </c>
      <c r="AZ1789" t="str">
        <f>IF(ISNUMBER(FIND("arbeid",Methode_Keuze)),"",IF(Tb_Activiteiten[[#This Row],[Arbeidskosten - vast tarief (excl eigen arbeid)]]=1,Tb_Activiteiten[[#Headers],[Arbeidskosten - vast tarief (excl eigen arbeid)]],""))</f>
        <v/>
      </c>
      <c r="BA1789" t="str">
        <f>IF(ISNUMBER(FIND("overige",Methode_Keuze)),"",IF(Tb_Activiteiten[[#This Row],[Overige kosten]]=1,Tb_Activiteiten[[#Headers],[Overige kosten]],""))</f>
        <v/>
      </c>
    </row>
    <row r="1790" spans="15:53" x14ac:dyDescent="0.25">
      <c r="O1790" s="56"/>
      <c r="Q1790" t="str">
        <f>IFERROR(IF(VLOOKUP(Tb_Activiteiten[[#This Row],[Openstelling]],Tb_Openstelling[],2,0)=1,1,""),"")</f>
        <v/>
      </c>
      <c r="AJ1790" s="56"/>
      <c r="AK1790" t="str">
        <f>IF(ISNUMBER(FIND("arbeid",Methode_Keuze)),"",IF(ISNUMBER(FIND("arbeid",Methode_Keuze)),"",IF(Tb_Activiteiten[[#This Row],[Loonkosten]]=1,Tb_Activiteiten[[#Headers],[Loonkosten]],"")))</f>
        <v/>
      </c>
      <c r="AL1790" t="str">
        <f>IF(ISNUMBER(FIND("arbeid",Methode_Keuze)),"",IF(ISNUMBER(FIND("arbeid",Methode_Keuze)),"",IF(Tb_Activiteiten[[#This Row],[Eigen arbeid]]=1,Tb_Activiteiten[[#Headers],[Eigen arbeid]],"")))</f>
        <v/>
      </c>
      <c r="AM1790" t="str">
        <f>IF(ISNUMBER(FIND("arbeid",Methode_Keuze)),"",IF(ISNUMBER(FIND("arbeid",Methode_Keuze)),"",IF(Tb_Activiteiten[[#This Row],[Projectmedewerker]]=1,Tb_Activiteiten[[#Headers],[Projectmedewerker]],"")))</f>
        <v/>
      </c>
      <c r="AN1790" t="str">
        <f>IF(ISNUMBER(FIND("arbeid",Methode_Keuze)),"",IF(ISNUMBER(FIND("arbeid",Methode_Keuze)),"",IF(Tb_Activiteiten[[#This Row],[Landbouwer]]=1,Tb_Activiteiten[[#Headers],[Landbouwer]],"")))</f>
        <v/>
      </c>
      <c r="AO1790" t="str">
        <f>IF(ISNUMBER(FIND("arbeid",Methode_Keuze)),"",IF(ISNUMBER(FIND("arbeid",Methode_Keuze)),"",IF(Tb_Activiteiten[[#This Row],[Adviseur]]=1,Tb_Activiteiten[[#Headers],[Adviseur]],"")))</f>
        <v/>
      </c>
      <c r="AP1790" t="str">
        <f>IF(ISNUMBER(FIND("arbeid",Methode_Keuze)),"",IF(ISNUMBER(FIND("arbeid",Methode_Keuze)),"",IF(Tb_Activiteiten[[#This Row],[Projectleider/Expert]]=1,Tb_Activiteiten[[#Headers],[Projectleider/Expert]],"")))</f>
        <v/>
      </c>
      <c r="AQ1790" t="str">
        <f>IF(ISNUMBER(FIND("arbeid",Methode_Keuze)),"",IF(ISNUMBER(FIND("arbeid",Methode_Keuze)),"",IF(Tb_Activiteiten[[#This Row],[Arbeidskosten]]=1,Tb_Activiteiten[[#Headers],[Arbeidskosten]],"")))</f>
        <v/>
      </c>
      <c r="AR1790" t="str">
        <f>IF(ISNUMBER(FIND("arbeid",Methode_Keuze)),"",IF(ISNUMBER(FIND("arbeid",Methode_Keuze)),"",IF(Tb_Activiteiten[[#This Row],[Arbeidskosten op basis van IKS]]=1,Tb_Activiteiten[[#Headers],[Arbeidskosten op basis van IKS]],"")))</f>
        <v/>
      </c>
      <c r="AS1790" t="str">
        <f>IF(ISNUMBER(FIND("overige",Methode_Keuze)),"",IF(Tb_Activiteiten[[#This Row],[Kosten derden exclusief btw]]=1,Tb_Activiteiten[[#Headers],[Kosten derden exclusief btw]],""))</f>
        <v/>
      </c>
      <c r="AT1790" t="str">
        <f>IF(ISNUMBER(FIND("overige",Methode_Keuze)),"",IF(Tb_Activiteiten[[#This Row],[Niet verrekenbare btw]]=1,Tb_Activiteiten[[#Headers],[Niet verrekenbare btw]],""))</f>
        <v/>
      </c>
      <c r="AU1790" t="str">
        <f>IF(ISNUMBER(FIND("overige",Methode_Keuze)),"",IF(Tb_Activiteiten[[#This Row],[Grondkosten]]=1,Tb_Activiteiten[[#Headers],[Grondkosten]],""))</f>
        <v/>
      </c>
      <c r="AV1790" t="str">
        <f>IF(ISNUMBER(FIND("overige",Methode_Keuze)),"",IF(Tb_Activiteiten[[#This Row],[Bijdrage in natura (overige)]]=1,Tb_Activiteiten[[#Headers],[Bijdrage in natura (overige)]],""))</f>
        <v/>
      </c>
      <c r="AW1790" t="str">
        <f>IF(ISNUMBER(FIND("overige",Methode_Keuze)),"",IF(Tb_Activiteiten[[#This Row],[Bijdrage in natura (vrijwilligers)]]=1,Tb_Activiteiten[[#Headers],[Bijdrage in natura (vrijwilligers)]],""))</f>
        <v/>
      </c>
      <c r="AX1790" t="str">
        <f>IF(ISNUMBER(FIND("overige",Methode_Keuze)),"",IF(Tb_Activiteiten[[#This Row],[Afschrijvingskosten]]=1,Tb_Activiteiten[[#Headers],[Afschrijvingskosten]],""))</f>
        <v/>
      </c>
      <c r="AY1790" t="str">
        <f>IF(ISNUMBER(FIND("overige",Methode_Keuze)),"",IF(Tb_Activiteiten[[#This Row],[Vergoeding]]=1,Tb_Activiteiten[[#Headers],[Vergoeding]],""))</f>
        <v/>
      </c>
      <c r="AZ1790" t="str">
        <f>IF(ISNUMBER(FIND("arbeid",Methode_Keuze)),"",IF(Tb_Activiteiten[[#This Row],[Arbeidskosten - vast tarief (excl eigen arbeid)]]=1,Tb_Activiteiten[[#Headers],[Arbeidskosten - vast tarief (excl eigen arbeid)]],""))</f>
        <v/>
      </c>
      <c r="BA1790" t="str">
        <f>IF(ISNUMBER(FIND("overige",Methode_Keuze)),"",IF(Tb_Activiteiten[[#This Row],[Overige kosten]]=1,Tb_Activiteiten[[#Headers],[Overige kosten]],""))</f>
        <v/>
      </c>
    </row>
    <row r="1791" spans="15:53" x14ac:dyDescent="0.25">
      <c r="O1791" s="56"/>
      <c r="Q1791" t="str">
        <f>IFERROR(IF(VLOOKUP(Tb_Activiteiten[[#This Row],[Openstelling]],Tb_Openstelling[],2,0)=1,1,""),"")</f>
        <v/>
      </c>
      <c r="AJ1791" s="56"/>
      <c r="AK1791" t="str">
        <f>IF(ISNUMBER(FIND("arbeid",Methode_Keuze)),"",IF(ISNUMBER(FIND("arbeid",Methode_Keuze)),"",IF(Tb_Activiteiten[[#This Row],[Loonkosten]]=1,Tb_Activiteiten[[#Headers],[Loonkosten]],"")))</f>
        <v/>
      </c>
      <c r="AL1791" t="str">
        <f>IF(ISNUMBER(FIND("arbeid",Methode_Keuze)),"",IF(ISNUMBER(FIND("arbeid",Methode_Keuze)),"",IF(Tb_Activiteiten[[#This Row],[Eigen arbeid]]=1,Tb_Activiteiten[[#Headers],[Eigen arbeid]],"")))</f>
        <v/>
      </c>
      <c r="AM1791" t="str">
        <f>IF(ISNUMBER(FIND("arbeid",Methode_Keuze)),"",IF(ISNUMBER(FIND("arbeid",Methode_Keuze)),"",IF(Tb_Activiteiten[[#This Row],[Projectmedewerker]]=1,Tb_Activiteiten[[#Headers],[Projectmedewerker]],"")))</f>
        <v/>
      </c>
      <c r="AN1791" t="str">
        <f>IF(ISNUMBER(FIND("arbeid",Methode_Keuze)),"",IF(ISNUMBER(FIND("arbeid",Methode_Keuze)),"",IF(Tb_Activiteiten[[#This Row],[Landbouwer]]=1,Tb_Activiteiten[[#Headers],[Landbouwer]],"")))</f>
        <v/>
      </c>
      <c r="AO1791" t="str">
        <f>IF(ISNUMBER(FIND("arbeid",Methode_Keuze)),"",IF(ISNUMBER(FIND("arbeid",Methode_Keuze)),"",IF(Tb_Activiteiten[[#This Row],[Adviseur]]=1,Tb_Activiteiten[[#Headers],[Adviseur]],"")))</f>
        <v/>
      </c>
      <c r="AP1791" t="str">
        <f>IF(ISNUMBER(FIND("arbeid",Methode_Keuze)),"",IF(ISNUMBER(FIND("arbeid",Methode_Keuze)),"",IF(Tb_Activiteiten[[#This Row],[Projectleider/Expert]]=1,Tb_Activiteiten[[#Headers],[Projectleider/Expert]],"")))</f>
        <v/>
      </c>
      <c r="AQ1791" t="str">
        <f>IF(ISNUMBER(FIND("arbeid",Methode_Keuze)),"",IF(ISNUMBER(FIND("arbeid",Methode_Keuze)),"",IF(Tb_Activiteiten[[#This Row],[Arbeidskosten]]=1,Tb_Activiteiten[[#Headers],[Arbeidskosten]],"")))</f>
        <v/>
      </c>
      <c r="AR1791" t="str">
        <f>IF(ISNUMBER(FIND("arbeid",Methode_Keuze)),"",IF(ISNUMBER(FIND("arbeid",Methode_Keuze)),"",IF(Tb_Activiteiten[[#This Row],[Arbeidskosten op basis van IKS]]=1,Tb_Activiteiten[[#Headers],[Arbeidskosten op basis van IKS]],"")))</f>
        <v/>
      </c>
      <c r="AS1791" t="str">
        <f>IF(ISNUMBER(FIND("overige",Methode_Keuze)),"",IF(Tb_Activiteiten[[#This Row],[Kosten derden exclusief btw]]=1,Tb_Activiteiten[[#Headers],[Kosten derden exclusief btw]],""))</f>
        <v/>
      </c>
      <c r="AT1791" t="str">
        <f>IF(ISNUMBER(FIND("overige",Methode_Keuze)),"",IF(Tb_Activiteiten[[#This Row],[Niet verrekenbare btw]]=1,Tb_Activiteiten[[#Headers],[Niet verrekenbare btw]],""))</f>
        <v/>
      </c>
      <c r="AU1791" t="str">
        <f>IF(ISNUMBER(FIND("overige",Methode_Keuze)),"",IF(Tb_Activiteiten[[#This Row],[Grondkosten]]=1,Tb_Activiteiten[[#Headers],[Grondkosten]],""))</f>
        <v/>
      </c>
      <c r="AV1791" t="str">
        <f>IF(ISNUMBER(FIND("overige",Methode_Keuze)),"",IF(Tb_Activiteiten[[#This Row],[Bijdrage in natura (overige)]]=1,Tb_Activiteiten[[#Headers],[Bijdrage in natura (overige)]],""))</f>
        <v/>
      </c>
      <c r="AW1791" t="str">
        <f>IF(ISNUMBER(FIND("overige",Methode_Keuze)),"",IF(Tb_Activiteiten[[#This Row],[Bijdrage in natura (vrijwilligers)]]=1,Tb_Activiteiten[[#Headers],[Bijdrage in natura (vrijwilligers)]],""))</f>
        <v/>
      </c>
      <c r="AX1791" t="str">
        <f>IF(ISNUMBER(FIND("overige",Methode_Keuze)),"",IF(Tb_Activiteiten[[#This Row],[Afschrijvingskosten]]=1,Tb_Activiteiten[[#Headers],[Afschrijvingskosten]],""))</f>
        <v/>
      </c>
      <c r="AY1791" t="str">
        <f>IF(ISNUMBER(FIND("overige",Methode_Keuze)),"",IF(Tb_Activiteiten[[#This Row],[Vergoeding]]=1,Tb_Activiteiten[[#Headers],[Vergoeding]],""))</f>
        <v/>
      </c>
      <c r="AZ1791" t="str">
        <f>IF(ISNUMBER(FIND("arbeid",Methode_Keuze)),"",IF(Tb_Activiteiten[[#This Row],[Arbeidskosten - vast tarief (excl eigen arbeid)]]=1,Tb_Activiteiten[[#Headers],[Arbeidskosten - vast tarief (excl eigen arbeid)]],""))</f>
        <v/>
      </c>
      <c r="BA1791" t="str">
        <f>IF(ISNUMBER(FIND("overige",Methode_Keuze)),"",IF(Tb_Activiteiten[[#This Row],[Overige kosten]]=1,Tb_Activiteiten[[#Headers],[Overige kosten]],""))</f>
        <v/>
      </c>
    </row>
    <row r="1792" spans="15:53" x14ac:dyDescent="0.25">
      <c r="O1792" s="56"/>
      <c r="Q1792" t="str">
        <f>IFERROR(IF(VLOOKUP(Tb_Activiteiten[[#This Row],[Openstelling]],Tb_Openstelling[],2,0)=1,1,""),"")</f>
        <v/>
      </c>
      <c r="AJ1792" s="56"/>
      <c r="AK1792" t="str">
        <f>IF(ISNUMBER(FIND("arbeid",Methode_Keuze)),"",IF(ISNUMBER(FIND("arbeid",Methode_Keuze)),"",IF(Tb_Activiteiten[[#This Row],[Loonkosten]]=1,Tb_Activiteiten[[#Headers],[Loonkosten]],"")))</f>
        <v/>
      </c>
      <c r="AL1792" t="str">
        <f>IF(ISNUMBER(FIND("arbeid",Methode_Keuze)),"",IF(ISNUMBER(FIND("arbeid",Methode_Keuze)),"",IF(Tb_Activiteiten[[#This Row],[Eigen arbeid]]=1,Tb_Activiteiten[[#Headers],[Eigen arbeid]],"")))</f>
        <v/>
      </c>
      <c r="AM1792" t="str">
        <f>IF(ISNUMBER(FIND("arbeid",Methode_Keuze)),"",IF(ISNUMBER(FIND("arbeid",Methode_Keuze)),"",IF(Tb_Activiteiten[[#This Row],[Projectmedewerker]]=1,Tb_Activiteiten[[#Headers],[Projectmedewerker]],"")))</f>
        <v/>
      </c>
      <c r="AN1792" t="str">
        <f>IF(ISNUMBER(FIND("arbeid",Methode_Keuze)),"",IF(ISNUMBER(FIND("arbeid",Methode_Keuze)),"",IF(Tb_Activiteiten[[#This Row],[Landbouwer]]=1,Tb_Activiteiten[[#Headers],[Landbouwer]],"")))</f>
        <v/>
      </c>
      <c r="AO1792" t="str">
        <f>IF(ISNUMBER(FIND("arbeid",Methode_Keuze)),"",IF(ISNUMBER(FIND("arbeid",Methode_Keuze)),"",IF(Tb_Activiteiten[[#This Row],[Adviseur]]=1,Tb_Activiteiten[[#Headers],[Adviseur]],"")))</f>
        <v/>
      </c>
      <c r="AP1792" t="str">
        <f>IF(ISNUMBER(FIND("arbeid",Methode_Keuze)),"",IF(ISNUMBER(FIND("arbeid",Methode_Keuze)),"",IF(Tb_Activiteiten[[#This Row],[Projectleider/Expert]]=1,Tb_Activiteiten[[#Headers],[Projectleider/Expert]],"")))</f>
        <v/>
      </c>
      <c r="AQ1792" t="str">
        <f>IF(ISNUMBER(FIND("arbeid",Methode_Keuze)),"",IF(ISNUMBER(FIND("arbeid",Methode_Keuze)),"",IF(Tb_Activiteiten[[#This Row],[Arbeidskosten]]=1,Tb_Activiteiten[[#Headers],[Arbeidskosten]],"")))</f>
        <v/>
      </c>
      <c r="AR1792" t="str">
        <f>IF(ISNUMBER(FIND("arbeid",Methode_Keuze)),"",IF(ISNUMBER(FIND("arbeid",Methode_Keuze)),"",IF(Tb_Activiteiten[[#This Row],[Arbeidskosten op basis van IKS]]=1,Tb_Activiteiten[[#Headers],[Arbeidskosten op basis van IKS]],"")))</f>
        <v/>
      </c>
      <c r="AS1792" t="str">
        <f>IF(ISNUMBER(FIND("overige",Methode_Keuze)),"",IF(Tb_Activiteiten[[#This Row],[Kosten derden exclusief btw]]=1,Tb_Activiteiten[[#Headers],[Kosten derden exclusief btw]],""))</f>
        <v/>
      </c>
      <c r="AT1792" t="str">
        <f>IF(ISNUMBER(FIND("overige",Methode_Keuze)),"",IF(Tb_Activiteiten[[#This Row],[Niet verrekenbare btw]]=1,Tb_Activiteiten[[#Headers],[Niet verrekenbare btw]],""))</f>
        <v/>
      </c>
      <c r="AU1792" t="str">
        <f>IF(ISNUMBER(FIND("overige",Methode_Keuze)),"",IF(Tb_Activiteiten[[#This Row],[Grondkosten]]=1,Tb_Activiteiten[[#Headers],[Grondkosten]],""))</f>
        <v/>
      </c>
      <c r="AV1792" t="str">
        <f>IF(ISNUMBER(FIND("overige",Methode_Keuze)),"",IF(Tb_Activiteiten[[#This Row],[Bijdrage in natura (overige)]]=1,Tb_Activiteiten[[#Headers],[Bijdrage in natura (overige)]],""))</f>
        <v/>
      </c>
      <c r="AW1792" t="str">
        <f>IF(ISNUMBER(FIND("overige",Methode_Keuze)),"",IF(Tb_Activiteiten[[#This Row],[Bijdrage in natura (vrijwilligers)]]=1,Tb_Activiteiten[[#Headers],[Bijdrage in natura (vrijwilligers)]],""))</f>
        <v/>
      </c>
      <c r="AX1792" t="str">
        <f>IF(ISNUMBER(FIND("overige",Methode_Keuze)),"",IF(Tb_Activiteiten[[#This Row],[Afschrijvingskosten]]=1,Tb_Activiteiten[[#Headers],[Afschrijvingskosten]],""))</f>
        <v/>
      </c>
      <c r="AY1792" t="str">
        <f>IF(ISNUMBER(FIND("overige",Methode_Keuze)),"",IF(Tb_Activiteiten[[#This Row],[Vergoeding]]=1,Tb_Activiteiten[[#Headers],[Vergoeding]],""))</f>
        <v/>
      </c>
      <c r="AZ1792" t="str">
        <f>IF(ISNUMBER(FIND("arbeid",Methode_Keuze)),"",IF(Tb_Activiteiten[[#This Row],[Arbeidskosten - vast tarief (excl eigen arbeid)]]=1,Tb_Activiteiten[[#Headers],[Arbeidskosten - vast tarief (excl eigen arbeid)]],""))</f>
        <v/>
      </c>
      <c r="BA1792" t="str">
        <f>IF(ISNUMBER(FIND("overige",Methode_Keuze)),"",IF(Tb_Activiteiten[[#This Row],[Overige kosten]]=1,Tb_Activiteiten[[#Headers],[Overige kosten]],""))</f>
        <v/>
      </c>
    </row>
    <row r="1793" spans="15:53" x14ac:dyDescent="0.25">
      <c r="O1793" s="56"/>
      <c r="Q1793" t="str">
        <f>IFERROR(IF(VLOOKUP(Tb_Activiteiten[[#This Row],[Openstelling]],Tb_Openstelling[],2,0)=1,1,""),"")</f>
        <v/>
      </c>
      <c r="AJ1793" s="56"/>
      <c r="AK1793" t="str">
        <f>IF(ISNUMBER(FIND("arbeid",Methode_Keuze)),"",IF(ISNUMBER(FIND("arbeid",Methode_Keuze)),"",IF(Tb_Activiteiten[[#This Row],[Loonkosten]]=1,Tb_Activiteiten[[#Headers],[Loonkosten]],"")))</f>
        <v/>
      </c>
      <c r="AL1793" t="str">
        <f>IF(ISNUMBER(FIND("arbeid",Methode_Keuze)),"",IF(ISNUMBER(FIND("arbeid",Methode_Keuze)),"",IF(Tb_Activiteiten[[#This Row],[Eigen arbeid]]=1,Tb_Activiteiten[[#Headers],[Eigen arbeid]],"")))</f>
        <v/>
      </c>
      <c r="AM1793" t="str">
        <f>IF(ISNUMBER(FIND("arbeid",Methode_Keuze)),"",IF(ISNUMBER(FIND("arbeid",Methode_Keuze)),"",IF(Tb_Activiteiten[[#This Row],[Projectmedewerker]]=1,Tb_Activiteiten[[#Headers],[Projectmedewerker]],"")))</f>
        <v/>
      </c>
      <c r="AN1793" t="str">
        <f>IF(ISNUMBER(FIND("arbeid",Methode_Keuze)),"",IF(ISNUMBER(FIND("arbeid",Methode_Keuze)),"",IF(Tb_Activiteiten[[#This Row],[Landbouwer]]=1,Tb_Activiteiten[[#Headers],[Landbouwer]],"")))</f>
        <v/>
      </c>
      <c r="AO1793" t="str">
        <f>IF(ISNUMBER(FIND("arbeid",Methode_Keuze)),"",IF(ISNUMBER(FIND("arbeid",Methode_Keuze)),"",IF(Tb_Activiteiten[[#This Row],[Adviseur]]=1,Tb_Activiteiten[[#Headers],[Adviseur]],"")))</f>
        <v/>
      </c>
      <c r="AP1793" t="str">
        <f>IF(ISNUMBER(FIND("arbeid",Methode_Keuze)),"",IF(ISNUMBER(FIND("arbeid",Methode_Keuze)),"",IF(Tb_Activiteiten[[#This Row],[Projectleider/Expert]]=1,Tb_Activiteiten[[#Headers],[Projectleider/Expert]],"")))</f>
        <v/>
      </c>
      <c r="AQ1793" t="str">
        <f>IF(ISNUMBER(FIND("arbeid",Methode_Keuze)),"",IF(ISNUMBER(FIND("arbeid",Methode_Keuze)),"",IF(Tb_Activiteiten[[#This Row],[Arbeidskosten]]=1,Tb_Activiteiten[[#Headers],[Arbeidskosten]],"")))</f>
        <v/>
      </c>
      <c r="AR1793" t="str">
        <f>IF(ISNUMBER(FIND("arbeid",Methode_Keuze)),"",IF(ISNUMBER(FIND("arbeid",Methode_Keuze)),"",IF(Tb_Activiteiten[[#This Row],[Arbeidskosten op basis van IKS]]=1,Tb_Activiteiten[[#Headers],[Arbeidskosten op basis van IKS]],"")))</f>
        <v/>
      </c>
      <c r="AS1793" t="str">
        <f>IF(ISNUMBER(FIND("overige",Methode_Keuze)),"",IF(Tb_Activiteiten[[#This Row],[Kosten derden exclusief btw]]=1,Tb_Activiteiten[[#Headers],[Kosten derden exclusief btw]],""))</f>
        <v/>
      </c>
      <c r="AT1793" t="str">
        <f>IF(ISNUMBER(FIND("overige",Methode_Keuze)),"",IF(Tb_Activiteiten[[#This Row],[Niet verrekenbare btw]]=1,Tb_Activiteiten[[#Headers],[Niet verrekenbare btw]],""))</f>
        <v/>
      </c>
      <c r="AU1793" t="str">
        <f>IF(ISNUMBER(FIND("overige",Methode_Keuze)),"",IF(Tb_Activiteiten[[#This Row],[Grondkosten]]=1,Tb_Activiteiten[[#Headers],[Grondkosten]],""))</f>
        <v/>
      </c>
      <c r="AV1793" t="str">
        <f>IF(ISNUMBER(FIND("overige",Methode_Keuze)),"",IF(Tb_Activiteiten[[#This Row],[Bijdrage in natura (overige)]]=1,Tb_Activiteiten[[#Headers],[Bijdrage in natura (overige)]],""))</f>
        <v/>
      </c>
      <c r="AW1793" t="str">
        <f>IF(ISNUMBER(FIND("overige",Methode_Keuze)),"",IF(Tb_Activiteiten[[#This Row],[Bijdrage in natura (vrijwilligers)]]=1,Tb_Activiteiten[[#Headers],[Bijdrage in natura (vrijwilligers)]],""))</f>
        <v/>
      </c>
      <c r="AX1793" t="str">
        <f>IF(ISNUMBER(FIND("overige",Methode_Keuze)),"",IF(Tb_Activiteiten[[#This Row],[Afschrijvingskosten]]=1,Tb_Activiteiten[[#Headers],[Afschrijvingskosten]],""))</f>
        <v/>
      </c>
      <c r="AY1793" t="str">
        <f>IF(ISNUMBER(FIND("overige",Methode_Keuze)),"",IF(Tb_Activiteiten[[#This Row],[Vergoeding]]=1,Tb_Activiteiten[[#Headers],[Vergoeding]],""))</f>
        <v/>
      </c>
      <c r="AZ1793" t="str">
        <f>IF(ISNUMBER(FIND("arbeid",Methode_Keuze)),"",IF(Tb_Activiteiten[[#This Row],[Arbeidskosten - vast tarief (excl eigen arbeid)]]=1,Tb_Activiteiten[[#Headers],[Arbeidskosten - vast tarief (excl eigen arbeid)]],""))</f>
        <v/>
      </c>
      <c r="BA1793" t="str">
        <f>IF(ISNUMBER(FIND("overige",Methode_Keuze)),"",IF(Tb_Activiteiten[[#This Row],[Overige kosten]]=1,Tb_Activiteiten[[#Headers],[Overige kosten]],""))</f>
        <v/>
      </c>
    </row>
    <row r="1794" spans="15:53" x14ac:dyDescent="0.25">
      <c r="O1794" s="56"/>
      <c r="Q1794" t="str">
        <f>IFERROR(IF(VLOOKUP(Tb_Activiteiten[[#This Row],[Openstelling]],Tb_Openstelling[],2,0)=1,1,""),"")</f>
        <v/>
      </c>
      <c r="AJ1794" s="56"/>
      <c r="AK1794" t="str">
        <f>IF(ISNUMBER(FIND("arbeid",Methode_Keuze)),"",IF(ISNUMBER(FIND("arbeid",Methode_Keuze)),"",IF(Tb_Activiteiten[[#This Row],[Loonkosten]]=1,Tb_Activiteiten[[#Headers],[Loonkosten]],"")))</f>
        <v/>
      </c>
      <c r="AL1794" t="str">
        <f>IF(ISNUMBER(FIND("arbeid",Methode_Keuze)),"",IF(ISNUMBER(FIND("arbeid",Methode_Keuze)),"",IF(Tb_Activiteiten[[#This Row],[Eigen arbeid]]=1,Tb_Activiteiten[[#Headers],[Eigen arbeid]],"")))</f>
        <v/>
      </c>
      <c r="AM1794" t="str">
        <f>IF(ISNUMBER(FIND("arbeid",Methode_Keuze)),"",IF(ISNUMBER(FIND("arbeid",Methode_Keuze)),"",IF(Tb_Activiteiten[[#This Row],[Projectmedewerker]]=1,Tb_Activiteiten[[#Headers],[Projectmedewerker]],"")))</f>
        <v/>
      </c>
      <c r="AN1794" t="str">
        <f>IF(ISNUMBER(FIND("arbeid",Methode_Keuze)),"",IF(ISNUMBER(FIND("arbeid",Methode_Keuze)),"",IF(Tb_Activiteiten[[#This Row],[Landbouwer]]=1,Tb_Activiteiten[[#Headers],[Landbouwer]],"")))</f>
        <v/>
      </c>
      <c r="AO1794" t="str">
        <f>IF(ISNUMBER(FIND("arbeid",Methode_Keuze)),"",IF(ISNUMBER(FIND("arbeid",Methode_Keuze)),"",IF(Tb_Activiteiten[[#This Row],[Adviseur]]=1,Tb_Activiteiten[[#Headers],[Adviseur]],"")))</f>
        <v/>
      </c>
      <c r="AP1794" t="str">
        <f>IF(ISNUMBER(FIND("arbeid",Methode_Keuze)),"",IF(ISNUMBER(FIND("arbeid",Methode_Keuze)),"",IF(Tb_Activiteiten[[#This Row],[Projectleider/Expert]]=1,Tb_Activiteiten[[#Headers],[Projectleider/Expert]],"")))</f>
        <v/>
      </c>
      <c r="AQ1794" t="str">
        <f>IF(ISNUMBER(FIND("arbeid",Methode_Keuze)),"",IF(ISNUMBER(FIND("arbeid",Methode_Keuze)),"",IF(Tb_Activiteiten[[#This Row],[Arbeidskosten]]=1,Tb_Activiteiten[[#Headers],[Arbeidskosten]],"")))</f>
        <v/>
      </c>
      <c r="AR1794" t="str">
        <f>IF(ISNUMBER(FIND("arbeid",Methode_Keuze)),"",IF(ISNUMBER(FIND("arbeid",Methode_Keuze)),"",IF(Tb_Activiteiten[[#This Row],[Arbeidskosten op basis van IKS]]=1,Tb_Activiteiten[[#Headers],[Arbeidskosten op basis van IKS]],"")))</f>
        <v/>
      </c>
      <c r="AS1794" t="str">
        <f>IF(ISNUMBER(FIND("overige",Methode_Keuze)),"",IF(Tb_Activiteiten[[#This Row],[Kosten derden exclusief btw]]=1,Tb_Activiteiten[[#Headers],[Kosten derden exclusief btw]],""))</f>
        <v/>
      </c>
      <c r="AT1794" t="str">
        <f>IF(ISNUMBER(FIND("overige",Methode_Keuze)),"",IF(Tb_Activiteiten[[#This Row],[Niet verrekenbare btw]]=1,Tb_Activiteiten[[#Headers],[Niet verrekenbare btw]],""))</f>
        <v/>
      </c>
      <c r="AU1794" t="str">
        <f>IF(ISNUMBER(FIND("overige",Methode_Keuze)),"",IF(Tb_Activiteiten[[#This Row],[Grondkosten]]=1,Tb_Activiteiten[[#Headers],[Grondkosten]],""))</f>
        <v/>
      </c>
      <c r="AV1794" t="str">
        <f>IF(ISNUMBER(FIND("overige",Methode_Keuze)),"",IF(Tb_Activiteiten[[#This Row],[Bijdrage in natura (overige)]]=1,Tb_Activiteiten[[#Headers],[Bijdrage in natura (overige)]],""))</f>
        <v/>
      </c>
      <c r="AW1794" t="str">
        <f>IF(ISNUMBER(FIND("overige",Methode_Keuze)),"",IF(Tb_Activiteiten[[#This Row],[Bijdrage in natura (vrijwilligers)]]=1,Tb_Activiteiten[[#Headers],[Bijdrage in natura (vrijwilligers)]],""))</f>
        <v/>
      </c>
      <c r="AX1794" t="str">
        <f>IF(ISNUMBER(FIND("overige",Methode_Keuze)),"",IF(Tb_Activiteiten[[#This Row],[Afschrijvingskosten]]=1,Tb_Activiteiten[[#Headers],[Afschrijvingskosten]],""))</f>
        <v/>
      </c>
      <c r="AY1794" t="str">
        <f>IF(ISNUMBER(FIND("overige",Methode_Keuze)),"",IF(Tb_Activiteiten[[#This Row],[Vergoeding]]=1,Tb_Activiteiten[[#Headers],[Vergoeding]],""))</f>
        <v/>
      </c>
      <c r="AZ1794" t="str">
        <f>IF(ISNUMBER(FIND("arbeid",Methode_Keuze)),"",IF(Tb_Activiteiten[[#This Row],[Arbeidskosten - vast tarief (excl eigen arbeid)]]=1,Tb_Activiteiten[[#Headers],[Arbeidskosten - vast tarief (excl eigen arbeid)]],""))</f>
        <v/>
      </c>
      <c r="BA1794" t="str">
        <f>IF(ISNUMBER(FIND("overige",Methode_Keuze)),"",IF(Tb_Activiteiten[[#This Row],[Overige kosten]]=1,Tb_Activiteiten[[#Headers],[Overige kosten]],""))</f>
        <v/>
      </c>
    </row>
    <row r="1795" spans="15:53" x14ac:dyDescent="0.25">
      <c r="O1795" s="56"/>
      <c r="Q1795" t="str">
        <f>IFERROR(IF(VLOOKUP(Tb_Activiteiten[[#This Row],[Openstelling]],Tb_Openstelling[],2,0)=1,1,""),"")</f>
        <v/>
      </c>
      <c r="AJ1795" s="56"/>
      <c r="AK1795" t="str">
        <f>IF(ISNUMBER(FIND("arbeid",Methode_Keuze)),"",IF(ISNUMBER(FIND("arbeid",Methode_Keuze)),"",IF(Tb_Activiteiten[[#This Row],[Loonkosten]]=1,Tb_Activiteiten[[#Headers],[Loonkosten]],"")))</f>
        <v/>
      </c>
      <c r="AL1795" t="str">
        <f>IF(ISNUMBER(FIND("arbeid",Methode_Keuze)),"",IF(ISNUMBER(FIND("arbeid",Methode_Keuze)),"",IF(Tb_Activiteiten[[#This Row],[Eigen arbeid]]=1,Tb_Activiteiten[[#Headers],[Eigen arbeid]],"")))</f>
        <v/>
      </c>
      <c r="AM1795" t="str">
        <f>IF(ISNUMBER(FIND("arbeid",Methode_Keuze)),"",IF(ISNUMBER(FIND("arbeid",Methode_Keuze)),"",IF(Tb_Activiteiten[[#This Row],[Projectmedewerker]]=1,Tb_Activiteiten[[#Headers],[Projectmedewerker]],"")))</f>
        <v/>
      </c>
      <c r="AN1795" t="str">
        <f>IF(ISNUMBER(FIND("arbeid",Methode_Keuze)),"",IF(ISNUMBER(FIND("arbeid",Methode_Keuze)),"",IF(Tb_Activiteiten[[#This Row],[Landbouwer]]=1,Tb_Activiteiten[[#Headers],[Landbouwer]],"")))</f>
        <v/>
      </c>
      <c r="AO1795" t="str">
        <f>IF(ISNUMBER(FIND("arbeid",Methode_Keuze)),"",IF(ISNUMBER(FIND("arbeid",Methode_Keuze)),"",IF(Tb_Activiteiten[[#This Row],[Adviseur]]=1,Tb_Activiteiten[[#Headers],[Adviseur]],"")))</f>
        <v/>
      </c>
      <c r="AP1795" t="str">
        <f>IF(ISNUMBER(FIND("arbeid",Methode_Keuze)),"",IF(ISNUMBER(FIND("arbeid",Methode_Keuze)),"",IF(Tb_Activiteiten[[#This Row],[Projectleider/Expert]]=1,Tb_Activiteiten[[#Headers],[Projectleider/Expert]],"")))</f>
        <v/>
      </c>
      <c r="AQ1795" t="str">
        <f>IF(ISNUMBER(FIND("arbeid",Methode_Keuze)),"",IF(ISNUMBER(FIND("arbeid",Methode_Keuze)),"",IF(Tb_Activiteiten[[#This Row],[Arbeidskosten]]=1,Tb_Activiteiten[[#Headers],[Arbeidskosten]],"")))</f>
        <v/>
      </c>
      <c r="AR1795" t="str">
        <f>IF(ISNUMBER(FIND("arbeid",Methode_Keuze)),"",IF(ISNUMBER(FIND("arbeid",Methode_Keuze)),"",IF(Tb_Activiteiten[[#This Row],[Arbeidskosten op basis van IKS]]=1,Tb_Activiteiten[[#Headers],[Arbeidskosten op basis van IKS]],"")))</f>
        <v/>
      </c>
      <c r="AS1795" t="str">
        <f>IF(ISNUMBER(FIND("overige",Methode_Keuze)),"",IF(Tb_Activiteiten[[#This Row],[Kosten derden exclusief btw]]=1,Tb_Activiteiten[[#Headers],[Kosten derden exclusief btw]],""))</f>
        <v/>
      </c>
      <c r="AT1795" t="str">
        <f>IF(ISNUMBER(FIND("overige",Methode_Keuze)),"",IF(Tb_Activiteiten[[#This Row],[Niet verrekenbare btw]]=1,Tb_Activiteiten[[#Headers],[Niet verrekenbare btw]],""))</f>
        <v/>
      </c>
      <c r="AU1795" t="str">
        <f>IF(ISNUMBER(FIND("overige",Methode_Keuze)),"",IF(Tb_Activiteiten[[#This Row],[Grondkosten]]=1,Tb_Activiteiten[[#Headers],[Grondkosten]],""))</f>
        <v/>
      </c>
      <c r="AV1795" t="str">
        <f>IF(ISNUMBER(FIND("overige",Methode_Keuze)),"",IF(Tb_Activiteiten[[#This Row],[Bijdrage in natura (overige)]]=1,Tb_Activiteiten[[#Headers],[Bijdrage in natura (overige)]],""))</f>
        <v/>
      </c>
      <c r="AW1795" t="str">
        <f>IF(ISNUMBER(FIND("overige",Methode_Keuze)),"",IF(Tb_Activiteiten[[#This Row],[Bijdrage in natura (vrijwilligers)]]=1,Tb_Activiteiten[[#Headers],[Bijdrage in natura (vrijwilligers)]],""))</f>
        <v/>
      </c>
      <c r="AX1795" t="str">
        <f>IF(ISNUMBER(FIND("overige",Methode_Keuze)),"",IF(Tb_Activiteiten[[#This Row],[Afschrijvingskosten]]=1,Tb_Activiteiten[[#Headers],[Afschrijvingskosten]],""))</f>
        <v/>
      </c>
      <c r="AY1795" t="str">
        <f>IF(ISNUMBER(FIND("overige",Methode_Keuze)),"",IF(Tb_Activiteiten[[#This Row],[Vergoeding]]=1,Tb_Activiteiten[[#Headers],[Vergoeding]],""))</f>
        <v/>
      </c>
      <c r="AZ1795" t="str">
        <f>IF(ISNUMBER(FIND("arbeid",Methode_Keuze)),"",IF(Tb_Activiteiten[[#This Row],[Arbeidskosten - vast tarief (excl eigen arbeid)]]=1,Tb_Activiteiten[[#Headers],[Arbeidskosten - vast tarief (excl eigen arbeid)]],""))</f>
        <v/>
      </c>
      <c r="BA1795" t="str">
        <f>IF(ISNUMBER(FIND("overige",Methode_Keuze)),"",IF(Tb_Activiteiten[[#This Row],[Overige kosten]]=1,Tb_Activiteiten[[#Headers],[Overige kosten]],""))</f>
        <v/>
      </c>
    </row>
    <row r="1796" spans="15:53" x14ac:dyDescent="0.25">
      <c r="O1796" s="56"/>
      <c r="Q1796" t="str">
        <f>IFERROR(IF(VLOOKUP(Tb_Activiteiten[[#This Row],[Openstelling]],Tb_Openstelling[],2,0)=1,1,""),"")</f>
        <v/>
      </c>
      <c r="AJ1796" s="56"/>
      <c r="AK1796" t="str">
        <f>IF(ISNUMBER(FIND("arbeid",Methode_Keuze)),"",IF(ISNUMBER(FIND("arbeid",Methode_Keuze)),"",IF(Tb_Activiteiten[[#This Row],[Loonkosten]]=1,Tb_Activiteiten[[#Headers],[Loonkosten]],"")))</f>
        <v/>
      </c>
      <c r="AL1796" t="str">
        <f>IF(ISNUMBER(FIND("arbeid",Methode_Keuze)),"",IF(ISNUMBER(FIND("arbeid",Methode_Keuze)),"",IF(Tb_Activiteiten[[#This Row],[Eigen arbeid]]=1,Tb_Activiteiten[[#Headers],[Eigen arbeid]],"")))</f>
        <v/>
      </c>
      <c r="AM1796" t="str">
        <f>IF(ISNUMBER(FIND("arbeid",Methode_Keuze)),"",IF(ISNUMBER(FIND("arbeid",Methode_Keuze)),"",IF(Tb_Activiteiten[[#This Row],[Projectmedewerker]]=1,Tb_Activiteiten[[#Headers],[Projectmedewerker]],"")))</f>
        <v/>
      </c>
      <c r="AN1796" t="str">
        <f>IF(ISNUMBER(FIND("arbeid",Methode_Keuze)),"",IF(ISNUMBER(FIND("arbeid",Methode_Keuze)),"",IF(Tb_Activiteiten[[#This Row],[Landbouwer]]=1,Tb_Activiteiten[[#Headers],[Landbouwer]],"")))</f>
        <v/>
      </c>
      <c r="AO1796" t="str">
        <f>IF(ISNUMBER(FIND("arbeid",Methode_Keuze)),"",IF(ISNUMBER(FIND("arbeid",Methode_Keuze)),"",IF(Tb_Activiteiten[[#This Row],[Adviseur]]=1,Tb_Activiteiten[[#Headers],[Adviseur]],"")))</f>
        <v/>
      </c>
      <c r="AP1796" t="str">
        <f>IF(ISNUMBER(FIND("arbeid",Methode_Keuze)),"",IF(ISNUMBER(FIND("arbeid",Methode_Keuze)),"",IF(Tb_Activiteiten[[#This Row],[Projectleider/Expert]]=1,Tb_Activiteiten[[#Headers],[Projectleider/Expert]],"")))</f>
        <v/>
      </c>
      <c r="AQ1796" t="str">
        <f>IF(ISNUMBER(FIND("arbeid",Methode_Keuze)),"",IF(ISNUMBER(FIND("arbeid",Methode_Keuze)),"",IF(Tb_Activiteiten[[#This Row],[Arbeidskosten]]=1,Tb_Activiteiten[[#Headers],[Arbeidskosten]],"")))</f>
        <v/>
      </c>
      <c r="AR1796" t="str">
        <f>IF(ISNUMBER(FIND("arbeid",Methode_Keuze)),"",IF(ISNUMBER(FIND("arbeid",Methode_Keuze)),"",IF(Tb_Activiteiten[[#This Row],[Arbeidskosten op basis van IKS]]=1,Tb_Activiteiten[[#Headers],[Arbeidskosten op basis van IKS]],"")))</f>
        <v/>
      </c>
      <c r="AS1796" t="str">
        <f>IF(ISNUMBER(FIND("overige",Methode_Keuze)),"",IF(Tb_Activiteiten[[#This Row],[Kosten derden exclusief btw]]=1,Tb_Activiteiten[[#Headers],[Kosten derden exclusief btw]],""))</f>
        <v/>
      </c>
      <c r="AT1796" t="str">
        <f>IF(ISNUMBER(FIND("overige",Methode_Keuze)),"",IF(Tb_Activiteiten[[#This Row],[Niet verrekenbare btw]]=1,Tb_Activiteiten[[#Headers],[Niet verrekenbare btw]],""))</f>
        <v/>
      </c>
      <c r="AU1796" t="str">
        <f>IF(ISNUMBER(FIND("overige",Methode_Keuze)),"",IF(Tb_Activiteiten[[#This Row],[Grondkosten]]=1,Tb_Activiteiten[[#Headers],[Grondkosten]],""))</f>
        <v/>
      </c>
      <c r="AV1796" t="str">
        <f>IF(ISNUMBER(FIND("overige",Methode_Keuze)),"",IF(Tb_Activiteiten[[#This Row],[Bijdrage in natura (overige)]]=1,Tb_Activiteiten[[#Headers],[Bijdrage in natura (overige)]],""))</f>
        <v/>
      </c>
      <c r="AW1796" t="str">
        <f>IF(ISNUMBER(FIND("overige",Methode_Keuze)),"",IF(Tb_Activiteiten[[#This Row],[Bijdrage in natura (vrijwilligers)]]=1,Tb_Activiteiten[[#Headers],[Bijdrage in natura (vrijwilligers)]],""))</f>
        <v/>
      </c>
      <c r="AX1796" t="str">
        <f>IF(ISNUMBER(FIND("overige",Methode_Keuze)),"",IF(Tb_Activiteiten[[#This Row],[Afschrijvingskosten]]=1,Tb_Activiteiten[[#Headers],[Afschrijvingskosten]],""))</f>
        <v/>
      </c>
      <c r="AY1796" t="str">
        <f>IF(ISNUMBER(FIND("overige",Methode_Keuze)),"",IF(Tb_Activiteiten[[#This Row],[Vergoeding]]=1,Tb_Activiteiten[[#Headers],[Vergoeding]],""))</f>
        <v/>
      </c>
      <c r="AZ1796" t="str">
        <f>IF(ISNUMBER(FIND("arbeid",Methode_Keuze)),"",IF(Tb_Activiteiten[[#This Row],[Arbeidskosten - vast tarief (excl eigen arbeid)]]=1,Tb_Activiteiten[[#Headers],[Arbeidskosten - vast tarief (excl eigen arbeid)]],""))</f>
        <v/>
      </c>
      <c r="BA1796" t="str">
        <f>IF(ISNUMBER(FIND("overige",Methode_Keuze)),"",IF(Tb_Activiteiten[[#This Row],[Overige kosten]]=1,Tb_Activiteiten[[#Headers],[Overige kosten]],""))</f>
        <v/>
      </c>
    </row>
    <row r="1797" spans="15:53" x14ac:dyDescent="0.25">
      <c r="O1797" s="56"/>
      <c r="Q1797" t="str">
        <f>IFERROR(IF(VLOOKUP(Tb_Activiteiten[[#This Row],[Openstelling]],Tb_Openstelling[],2,0)=1,1,""),"")</f>
        <v/>
      </c>
      <c r="AJ1797" s="56"/>
      <c r="AK1797" t="str">
        <f>IF(ISNUMBER(FIND("arbeid",Methode_Keuze)),"",IF(ISNUMBER(FIND("arbeid",Methode_Keuze)),"",IF(Tb_Activiteiten[[#This Row],[Loonkosten]]=1,Tb_Activiteiten[[#Headers],[Loonkosten]],"")))</f>
        <v/>
      </c>
      <c r="AL1797" t="str">
        <f>IF(ISNUMBER(FIND("arbeid",Methode_Keuze)),"",IF(ISNUMBER(FIND("arbeid",Methode_Keuze)),"",IF(Tb_Activiteiten[[#This Row],[Eigen arbeid]]=1,Tb_Activiteiten[[#Headers],[Eigen arbeid]],"")))</f>
        <v/>
      </c>
      <c r="AM1797" t="str">
        <f>IF(ISNUMBER(FIND("arbeid",Methode_Keuze)),"",IF(ISNUMBER(FIND("arbeid",Methode_Keuze)),"",IF(Tb_Activiteiten[[#This Row],[Projectmedewerker]]=1,Tb_Activiteiten[[#Headers],[Projectmedewerker]],"")))</f>
        <v/>
      </c>
      <c r="AN1797" t="str">
        <f>IF(ISNUMBER(FIND("arbeid",Methode_Keuze)),"",IF(ISNUMBER(FIND("arbeid",Methode_Keuze)),"",IF(Tb_Activiteiten[[#This Row],[Landbouwer]]=1,Tb_Activiteiten[[#Headers],[Landbouwer]],"")))</f>
        <v/>
      </c>
      <c r="AO1797" t="str">
        <f>IF(ISNUMBER(FIND("arbeid",Methode_Keuze)),"",IF(ISNUMBER(FIND("arbeid",Methode_Keuze)),"",IF(Tb_Activiteiten[[#This Row],[Adviseur]]=1,Tb_Activiteiten[[#Headers],[Adviseur]],"")))</f>
        <v/>
      </c>
      <c r="AP1797" t="str">
        <f>IF(ISNUMBER(FIND("arbeid",Methode_Keuze)),"",IF(ISNUMBER(FIND("arbeid",Methode_Keuze)),"",IF(Tb_Activiteiten[[#This Row],[Projectleider/Expert]]=1,Tb_Activiteiten[[#Headers],[Projectleider/Expert]],"")))</f>
        <v/>
      </c>
      <c r="AQ1797" t="str">
        <f>IF(ISNUMBER(FIND("arbeid",Methode_Keuze)),"",IF(ISNUMBER(FIND("arbeid",Methode_Keuze)),"",IF(Tb_Activiteiten[[#This Row],[Arbeidskosten]]=1,Tb_Activiteiten[[#Headers],[Arbeidskosten]],"")))</f>
        <v/>
      </c>
      <c r="AR1797" t="str">
        <f>IF(ISNUMBER(FIND("arbeid",Methode_Keuze)),"",IF(ISNUMBER(FIND("arbeid",Methode_Keuze)),"",IF(Tb_Activiteiten[[#This Row],[Arbeidskosten op basis van IKS]]=1,Tb_Activiteiten[[#Headers],[Arbeidskosten op basis van IKS]],"")))</f>
        <v/>
      </c>
      <c r="AS1797" t="str">
        <f>IF(ISNUMBER(FIND("overige",Methode_Keuze)),"",IF(Tb_Activiteiten[[#This Row],[Kosten derden exclusief btw]]=1,Tb_Activiteiten[[#Headers],[Kosten derden exclusief btw]],""))</f>
        <v/>
      </c>
      <c r="AT1797" t="str">
        <f>IF(ISNUMBER(FIND("overige",Methode_Keuze)),"",IF(Tb_Activiteiten[[#This Row],[Niet verrekenbare btw]]=1,Tb_Activiteiten[[#Headers],[Niet verrekenbare btw]],""))</f>
        <v/>
      </c>
      <c r="AU1797" t="str">
        <f>IF(ISNUMBER(FIND("overige",Methode_Keuze)),"",IF(Tb_Activiteiten[[#This Row],[Grondkosten]]=1,Tb_Activiteiten[[#Headers],[Grondkosten]],""))</f>
        <v/>
      </c>
      <c r="AV1797" t="str">
        <f>IF(ISNUMBER(FIND("overige",Methode_Keuze)),"",IF(Tb_Activiteiten[[#This Row],[Bijdrage in natura (overige)]]=1,Tb_Activiteiten[[#Headers],[Bijdrage in natura (overige)]],""))</f>
        <v/>
      </c>
      <c r="AW1797" t="str">
        <f>IF(ISNUMBER(FIND("overige",Methode_Keuze)),"",IF(Tb_Activiteiten[[#This Row],[Bijdrage in natura (vrijwilligers)]]=1,Tb_Activiteiten[[#Headers],[Bijdrage in natura (vrijwilligers)]],""))</f>
        <v/>
      </c>
      <c r="AX1797" t="str">
        <f>IF(ISNUMBER(FIND("overige",Methode_Keuze)),"",IF(Tb_Activiteiten[[#This Row],[Afschrijvingskosten]]=1,Tb_Activiteiten[[#Headers],[Afschrijvingskosten]],""))</f>
        <v/>
      </c>
      <c r="AY1797" t="str">
        <f>IF(ISNUMBER(FIND("overige",Methode_Keuze)),"",IF(Tb_Activiteiten[[#This Row],[Vergoeding]]=1,Tb_Activiteiten[[#Headers],[Vergoeding]],""))</f>
        <v/>
      </c>
      <c r="AZ1797" t="str">
        <f>IF(ISNUMBER(FIND("arbeid",Methode_Keuze)),"",IF(Tb_Activiteiten[[#This Row],[Arbeidskosten - vast tarief (excl eigen arbeid)]]=1,Tb_Activiteiten[[#Headers],[Arbeidskosten - vast tarief (excl eigen arbeid)]],""))</f>
        <v/>
      </c>
      <c r="BA1797" t="str">
        <f>IF(ISNUMBER(FIND("overige",Methode_Keuze)),"",IF(Tb_Activiteiten[[#This Row],[Overige kosten]]=1,Tb_Activiteiten[[#Headers],[Overige kosten]],""))</f>
        <v/>
      </c>
    </row>
    <row r="1798" spans="15:53" x14ac:dyDescent="0.25">
      <c r="O1798" s="56"/>
      <c r="Q1798" t="str">
        <f>IFERROR(IF(VLOOKUP(Tb_Activiteiten[[#This Row],[Openstelling]],Tb_Openstelling[],2,0)=1,1,""),"")</f>
        <v/>
      </c>
      <c r="AJ1798" s="56"/>
      <c r="AK1798" t="str">
        <f>IF(ISNUMBER(FIND("arbeid",Methode_Keuze)),"",IF(ISNUMBER(FIND("arbeid",Methode_Keuze)),"",IF(Tb_Activiteiten[[#This Row],[Loonkosten]]=1,Tb_Activiteiten[[#Headers],[Loonkosten]],"")))</f>
        <v/>
      </c>
      <c r="AL1798" t="str">
        <f>IF(ISNUMBER(FIND("arbeid",Methode_Keuze)),"",IF(ISNUMBER(FIND("arbeid",Methode_Keuze)),"",IF(Tb_Activiteiten[[#This Row],[Eigen arbeid]]=1,Tb_Activiteiten[[#Headers],[Eigen arbeid]],"")))</f>
        <v/>
      </c>
      <c r="AM1798" t="str">
        <f>IF(ISNUMBER(FIND("arbeid",Methode_Keuze)),"",IF(ISNUMBER(FIND("arbeid",Methode_Keuze)),"",IF(Tb_Activiteiten[[#This Row],[Projectmedewerker]]=1,Tb_Activiteiten[[#Headers],[Projectmedewerker]],"")))</f>
        <v/>
      </c>
      <c r="AN1798" t="str">
        <f>IF(ISNUMBER(FIND("arbeid",Methode_Keuze)),"",IF(ISNUMBER(FIND("arbeid",Methode_Keuze)),"",IF(Tb_Activiteiten[[#This Row],[Landbouwer]]=1,Tb_Activiteiten[[#Headers],[Landbouwer]],"")))</f>
        <v/>
      </c>
      <c r="AO1798" t="str">
        <f>IF(ISNUMBER(FIND("arbeid",Methode_Keuze)),"",IF(ISNUMBER(FIND("arbeid",Methode_Keuze)),"",IF(Tb_Activiteiten[[#This Row],[Adviseur]]=1,Tb_Activiteiten[[#Headers],[Adviseur]],"")))</f>
        <v/>
      </c>
      <c r="AP1798" t="str">
        <f>IF(ISNUMBER(FIND("arbeid",Methode_Keuze)),"",IF(ISNUMBER(FIND("arbeid",Methode_Keuze)),"",IF(Tb_Activiteiten[[#This Row],[Projectleider/Expert]]=1,Tb_Activiteiten[[#Headers],[Projectleider/Expert]],"")))</f>
        <v/>
      </c>
      <c r="AQ1798" t="str">
        <f>IF(ISNUMBER(FIND("arbeid",Methode_Keuze)),"",IF(ISNUMBER(FIND("arbeid",Methode_Keuze)),"",IF(Tb_Activiteiten[[#This Row],[Arbeidskosten]]=1,Tb_Activiteiten[[#Headers],[Arbeidskosten]],"")))</f>
        <v/>
      </c>
      <c r="AR1798" t="str">
        <f>IF(ISNUMBER(FIND("arbeid",Methode_Keuze)),"",IF(ISNUMBER(FIND("arbeid",Methode_Keuze)),"",IF(Tb_Activiteiten[[#This Row],[Arbeidskosten op basis van IKS]]=1,Tb_Activiteiten[[#Headers],[Arbeidskosten op basis van IKS]],"")))</f>
        <v/>
      </c>
      <c r="AS1798" t="str">
        <f>IF(ISNUMBER(FIND("overige",Methode_Keuze)),"",IF(Tb_Activiteiten[[#This Row],[Kosten derden exclusief btw]]=1,Tb_Activiteiten[[#Headers],[Kosten derden exclusief btw]],""))</f>
        <v/>
      </c>
      <c r="AT1798" t="str">
        <f>IF(ISNUMBER(FIND("overige",Methode_Keuze)),"",IF(Tb_Activiteiten[[#This Row],[Niet verrekenbare btw]]=1,Tb_Activiteiten[[#Headers],[Niet verrekenbare btw]],""))</f>
        <v/>
      </c>
      <c r="AU1798" t="str">
        <f>IF(ISNUMBER(FIND("overige",Methode_Keuze)),"",IF(Tb_Activiteiten[[#This Row],[Grondkosten]]=1,Tb_Activiteiten[[#Headers],[Grondkosten]],""))</f>
        <v/>
      </c>
      <c r="AV1798" t="str">
        <f>IF(ISNUMBER(FIND("overige",Methode_Keuze)),"",IF(Tb_Activiteiten[[#This Row],[Bijdrage in natura (overige)]]=1,Tb_Activiteiten[[#Headers],[Bijdrage in natura (overige)]],""))</f>
        <v/>
      </c>
      <c r="AW1798" t="str">
        <f>IF(ISNUMBER(FIND("overige",Methode_Keuze)),"",IF(Tb_Activiteiten[[#This Row],[Bijdrage in natura (vrijwilligers)]]=1,Tb_Activiteiten[[#Headers],[Bijdrage in natura (vrijwilligers)]],""))</f>
        <v/>
      </c>
      <c r="AX1798" t="str">
        <f>IF(ISNUMBER(FIND("overige",Methode_Keuze)),"",IF(Tb_Activiteiten[[#This Row],[Afschrijvingskosten]]=1,Tb_Activiteiten[[#Headers],[Afschrijvingskosten]],""))</f>
        <v/>
      </c>
      <c r="AY1798" t="str">
        <f>IF(ISNUMBER(FIND("overige",Methode_Keuze)),"",IF(Tb_Activiteiten[[#This Row],[Vergoeding]]=1,Tb_Activiteiten[[#Headers],[Vergoeding]],""))</f>
        <v/>
      </c>
      <c r="AZ1798" t="str">
        <f>IF(ISNUMBER(FIND("arbeid",Methode_Keuze)),"",IF(Tb_Activiteiten[[#This Row],[Arbeidskosten - vast tarief (excl eigen arbeid)]]=1,Tb_Activiteiten[[#Headers],[Arbeidskosten - vast tarief (excl eigen arbeid)]],""))</f>
        <v/>
      </c>
      <c r="BA1798" t="str">
        <f>IF(ISNUMBER(FIND("overige",Methode_Keuze)),"",IF(Tb_Activiteiten[[#This Row],[Overige kosten]]=1,Tb_Activiteiten[[#Headers],[Overige kosten]],""))</f>
        <v/>
      </c>
    </row>
    <row r="1799" spans="15:53" x14ac:dyDescent="0.25">
      <c r="O1799" s="56"/>
      <c r="Q1799" t="str">
        <f>IFERROR(IF(VLOOKUP(Tb_Activiteiten[[#This Row],[Openstelling]],Tb_Openstelling[],2,0)=1,1,""),"")</f>
        <v/>
      </c>
      <c r="AJ1799" s="56"/>
      <c r="AK1799" t="str">
        <f>IF(ISNUMBER(FIND("arbeid",Methode_Keuze)),"",IF(ISNUMBER(FIND("arbeid",Methode_Keuze)),"",IF(Tb_Activiteiten[[#This Row],[Loonkosten]]=1,Tb_Activiteiten[[#Headers],[Loonkosten]],"")))</f>
        <v/>
      </c>
      <c r="AL1799" t="str">
        <f>IF(ISNUMBER(FIND("arbeid",Methode_Keuze)),"",IF(ISNUMBER(FIND("arbeid",Methode_Keuze)),"",IF(Tb_Activiteiten[[#This Row],[Eigen arbeid]]=1,Tb_Activiteiten[[#Headers],[Eigen arbeid]],"")))</f>
        <v/>
      </c>
      <c r="AM1799" t="str">
        <f>IF(ISNUMBER(FIND("arbeid",Methode_Keuze)),"",IF(ISNUMBER(FIND("arbeid",Methode_Keuze)),"",IF(Tb_Activiteiten[[#This Row],[Projectmedewerker]]=1,Tb_Activiteiten[[#Headers],[Projectmedewerker]],"")))</f>
        <v/>
      </c>
      <c r="AN1799" t="str">
        <f>IF(ISNUMBER(FIND("arbeid",Methode_Keuze)),"",IF(ISNUMBER(FIND("arbeid",Methode_Keuze)),"",IF(Tb_Activiteiten[[#This Row],[Landbouwer]]=1,Tb_Activiteiten[[#Headers],[Landbouwer]],"")))</f>
        <v/>
      </c>
      <c r="AO1799" t="str">
        <f>IF(ISNUMBER(FIND("arbeid",Methode_Keuze)),"",IF(ISNUMBER(FIND("arbeid",Methode_Keuze)),"",IF(Tb_Activiteiten[[#This Row],[Adviseur]]=1,Tb_Activiteiten[[#Headers],[Adviseur]],"")))</f>
        <v/>
      </c>
      <c r="AP1799" t="str">
        <f>IF(ISNUMBER(FIND("arbeid",Methode_Keuze)),"",IF(ISNUMBER(FIND("arbeid",Methode_Keuze)),"",IF(Tb_Activiteiten[[#This Row],[Projectleider/Expert]]=1,Tb_Activiteiten[[#Headers],[Projectleider/Expert]],"")))</f>
        <v/>
      </c>
      <c r="AQ1799" t="str">
        <f>IF(ISNUMBER(FIND("arbeid",Methode_Keuze)),"",IF(ISNUMBER(FIND("arbeid",Methode_Keuze)),"",IF(Tb_Activiteiten[[#This Row],[Arbeidskosten]]=1,Tb_Activiteiten[[#Headers],[Arbeidskosten]],"")))</f>
        <v/>
      </c>
      <c r="AR1799" t="str">
        <f>IF(ISNUMBER(FIND("arbeid",Methode_Keuze)),"",IF(ISNUMBER(FIND("arbeid",Methode_Keuze)),"",IF(Tb_Activiteiten[[#This Row],[Arbeidskosten op basis van IKS]]=1,Tb_Activiteiten[[#Headers],[Arbeidskosten op basis van IKS]],"")))</f>
        <v/>
      </c>
      <c r="AS1799" t="str">
        <f>IF(ISNUMBER(FIND("overige",Methode_Keuze)),"",IF(Tb_Activiteiten[[#This Row],[Kosten derden exclusief btw]]=1,Tb_Activiteiten[[#Headers],[Kosten derden exclusief btw]],""))</f>
        <v/>
      </c>
      <c r="AT1799" t="str">
        <f>IF(ISNUMBER(FIND("overige",Methode_Keuze)),"",IF(Tb_Activiteiten[[#This Row],[Niet verrekenbare btw]]=1,Tb_Activiteiten[[#Headers],[Niet verrekenbare btw]],""))</f>
        <v/>
      </c>
      <c r="AU1799" t="str">
        <f>IF(ISNUMBER(FIND("overige",Methode_Keuze)),"",IF(Tb_Activiteiten[[#This Row],[Grondkosten]]=1,Tb_Activiteiten[[#Headers],[Grondkosten]],""))</f>
        <v/>
      </c>
      <c r="AV1799" t="str">
        <f>IF(ISNUMBER(FIND("overige",Methode_Keuze)),"",IF(Tb_Activiteiten[[#This Row],[Bijdrage in natura (overige)]]=1,Tb_Activiteiten[[#Headers],[Bijdrage in natura (overige)]],""))</f>
        <v/>
      </c>
      <c r="AW1799" t="str">
        <f>IF(ISNUMBER(FIND("overige",Methode_Keuze)),"",IF(Tb_Activiteiten[[#This Row],[Bijdrage in natura (vrijwilligers)]]=1,Tb_Activiteiten[[#Headers],[Bijdrage in natura (vrijwilligers)]],""))</f>
        <v/>
      </c>
      <c r="AX1799" t="str">
        <f>IF(ISNUMBER(FIND("overige",Methode_Keuze)),"",IF(Tb_Activiteiten[[#This Row],[Afschrijvingskosten]]=1,Tb_Activiteiten[[#Headers],[Afschrijvingskosten]],""))</f>
        <v/>
      </c>
      <c r="AY1799" t="str">
        <f>IF(ISNUMBER(FIND("overige",Methode_Keuze)),"",IF(Tb_Activiteiten[[#This Row],[Vergoeding]]=1,Tb_Activiteiten[[#Headers],[Vergoeding]],""))</f>
        <v/>
      </c>
      <c r="AZ1799" t="str">
        <f>IF(ISNUMBER(FIND("arbeid",Methode_Keuze)),"",IF(Tb_Activiteiten[[#This Row],[Arbeidskosten - vast tarief (excl eigen arbeid)]]=1,Tb_Activiteiten[[#Headers],[Arbeidskosten - vast tarief (excl eigen arbeid)]],""))</f>
        <v/>
      </c>
      <c r="BA1799" t="str">
        <f>IF(ISNUMBER(FIND("overige",Methode_Keuze)),"",IF(Tb_Activiteiten[[#This Row],[Overige kosten]]=1,Tb_Activiteiten[[#Headers],[Overige kosten]],""))</f>
        <v/>
      </c>
    </row>
    <row r="1800" spans="15:53" x14ac:dyDescent="0.25">
      <c r="O1800" s="56"/>
      <c r="Q1800" t="str">
        <f>IFERROR(IF(VLOOKUP(Tb_Activiteiten[[#This Row],[Openstelling]],Tb_Openstelling[],2,0)=1,1,""),"")</f>
        <v/>
      </c>
      <c r="AJ1800" s="56"/>
      <c r="AK1800" t="str">
        <f>IF(ISNUMBER(FIND("arbeid",Methode_Keuze)),"",IF(ISNUMBER(FIND("arbeid",Methode_Keuze)),"",IF(Tb_Activiteiten[[#This Row],[Loonkosten]]=1,Tb_Activiteiten[[#Headers],[Loonkosten]],"")))</f>
        <v/>
      </c>
      <c r="AL1800" t="str">
        <f>IF(ISNUMBER(FIND("arbeid",Methode_Keuze)),"",IF(ISNUMBER(FIND("arbeid",Methode_Keuze)),"",IF(Tb_Activiteiten[[#This Row],[Eigen arbeid]]=1,Tb_Activiteiten[[#Headers],[Eigen arbeid]],"")))</f>
        <v/>
      </c>
      <c r="AM1800" t="str">
        <f>IF(ISNUMBER(FIND("arbeid",Methode_Keuze)),"",IF(ISNUMBER(FIND("arbeid",Methode_Keuze)),"",IF(Tb_Activiteiten[[#This Row],[Projectmedewerker]]=1,Tb_Activiteiten[[#Headers],[Projectmedewerker]],"")))</f>
        <v/>
      </c>
      <c r="AN1800" t="str">
        <f>IF(ISNUMBER(FIND("arbeid",Methode_Keuze)),"",IF(ISNUMBER(FIND("arbeid",Methode_Keuze)),"",IF(Tb_Activiteiten[[#This Row],[Landbouwer]]=1,Tb_Activiteiten[[#Headers],[Landbouwer]],"")))</f>
        <v/>
      </c>
      <c r="AO1800" t="str">
        <f>IF(ISNUMBER(FIND("arbeid",Methode_Keuze)),"",IF(ISNUMBER(FIND("arbeid",Methode_Keuze)),"",IF(Tb_Activiteiten[[#This Row],[Adviseur]]=1,Tb_Activiteiten[[#Headers],[Adviseur]],"")))</f>
        <v/>
      </c>
      <c r="AP1800" t="str">
        <f>IF(ISNUMBER(FIND("arbeid",Methode_Keuze)),"",IF(ISNUMBER(FIND("arbeid",Methode_Keuze)),"",IF(Tb_Activiteiten[[#This Row],[Projectleider/Expert]]=1,Tb_Activiteiten[[#Headers],[Projectleider/Expert]],"")))</f>
        <v/>
      </c>
      <c r="AQ1800" t="str">
        <f>IF(ISNUMBER(FIND("arbeid",Methode_Keuze)),"",IF(ISNUMBER(FIND("arbeid",Methode_Keuze)),"",IF(Tb_Activiteiten[[#This Row],[Arbeidskosten]]=1,Tb_Activiteiten[[#Headers],[Arbeidskosten]],"")))</f>
        <v/>
      </c>
      <c r="AR1800" t="str">
        <f>IF(ISNUMBER(FIND("arbeid",Methode_Keuze)),"",IF(ISNUMBER(FIND("arbeid",Methode_Keuze)),"",IF(Tb_Activiteiten[[#This Row],[Arbeidskosten op basis van IKS]]=1,Tb_Activiteiten[[#Headers],[Arbeidskosten op basis van IKS]],"")))</f>
        <v/>
      </c>
      <c r="AS1800" t="str">
        <f>IF(ISNUMBER(FIND("overige",Methode_Keuze)),"",IF(Tb_Activiteiten[[#This Row],[Kosten derden exclusief btw]]=1,Tb_Activiteiten[[#Headers],[Kosten derden exclusief btw]],""))</f>
        <v/>
      </c>
      <c r="AT1800" t="str">
        <f>IF(ISNUMBER(FIND("overige",Methode_Keuze)),"",IF(Tb_Activiteiten[[#This Row],[Niet verrekenbare btw]]=1,Tb_Activiteiten[[#Headers],[Niet verrekenbare btw]],""))</f>
        <v/>
      </c>
      <c r="AU1800" t="str">
        <f>IF(ISNUMBER(FIND("overige",Methode_Keuze)),"",IF(Tb_Activiteiten[[#This Row],[Grondkosten]]=1,Tb_Activiteiten[[#Headers],[Grondkosten]],""))</f>
        <v/>
      </c>
      <c r="AV1800" t="str">
        <f>IF(ISNUMBER(FIND("overige",Methode_Keuze)),"",IF(Tb_Activiteiten[[#This Row],[Bijdrage in natura (overige)]]=1,Tb_Activiteiten[[#Headers],[Bijdrage in natura (overige)]],""))</f>
        <v/>
      </c>
      <c r="AW1800" t="str">
        <f>IF(ISNUMBER(FIND("overige",Methode_Keuze)),"",IF(Tb_Activiteiten[[#This Row],[Bijdrage in natura (vrijwilligers)]]=1,Tb_Activiteiten[[#Headers],[Bijdrage in natura (vrijwilligers)]],""))</f>
        <v/>
      </c>
      <c r="AX1800" t="str">
        <f>IF(ISNUMBER(FIND("overige",Methode_Keuze)),"",IF(Tb_Activiteiten[[#This Row],[Afschrijvingskosten]]=1,Tb_Activiteiten[[#Headers],[Afschrijvingskosten]],""))</f>
        <v/>
      </c>
      <c r="AY1800" t="str">
        <f>IF(ISNUMBER(FIND("overige",Methode_Keuze)),"",IF(Tb_Activiteiten[[#This Row],[Vergoeding]]=1,Tb_Activiteiten[[#Headers],[Vergoeding]],""))</f>
        <v/>
      </c>
      <c r="AZ1800" t="str">
        <f>IF(ISNUMBER(FIND("arbeid",Methode_Keuze)),"",IF(Tb_Activiteiten[[#This Row],[Arbeidskosten - vast tarief (excl eigen arbeid)]]=1,Tb_Activiteiten[[#Headers],[Arbeidskosten - vast tarief (excl eigen arbeid)]],""))</f>
        <v/>
      </c>
      <c r="BA1800" t="str">
        <f>IF(ISNUMBER(FIND("overige",Methode_Keuze)),"",IF(Tb_Activiteiten[[#This Row],[Overige kosten]]=1,Tb_Activiteiten[[#Headers],[Overige kosten]],""))</f>
        <v/>
      </c>
    </row>
    <row r="1801" spans="15:53" x14ac:dyDescent="0.25">
      <c r="O1801" s="56"/>
      <c r="Q1801" t="str">
        <f>IFERROR(IF(VLOOKUP(Tb_Activiteiten[[#This Row],[Openstelling]],Tb_Openstelling[],2,0)=1,1,""),"")</f>
        <v/>
      </c>
      <c r="AJ1801" s="56"/>
      <c r="AK1801" t="str">
        <f>IF(ISNUMBER(FIND("arbeid",Methode_Keuze)),"",IF(ISNUMBER(FIND("arbeid",Methode_Keuze)),"",IF(Tb_Activiteiten[[#This Row],[Loonkosten]]=1,Tb_Activiteiten[[#Headers],[Loonkosten]],"")))</f>
        <v/>
      </c>
      <c r="AL1801" t="str">
        <f>IF(ISNUMBER(FIND("arbeid",Methode_Keuze)),"",IF(ISNUMBER(FIND("arbeid",Methode_Keuze)),"",IF(Tb_Activiteiten[[#This Row],[Eigen arbeid]]=1,Tb_Activiteiten[[#Headers],[Eigen arbeid]],"")))</f>
        <v/>
      </c>
      <c r="AM1801" t="str">
        <f>IF(ISNUMBER(FIND("arbeid",Methode_Keuze)),"",IF(ISNUMBER(FIND("arbeid",Methode_Keuze)),"",IF(Tb_Activiteiten[[#This Row],[Projectmedewerker]]=1,Tb_Activiteiten[[#Headers],[Projectmedewerker]],"")))</f>
        <v/>
      </c>
      <c r="AN1801" t="str">
        <f>IF(ISNUMBER(FIND("arbeid",Methode_Keuze)),"",IF(ISNUMBER(FIND("arbeid",Methode_Keuze)),"",IF(Tb_Activiteiten[[#This Row],[Landbouwer]]=1,Tb_Activiteiten[[#Headers],[Landbouwer]],"")))</f>
        <v/>
      </c>
      <c r="AO1801" t="str">
        <f>IF(ISNUMBER(FIND("arbeid",Methode_Keuze)),"",IF(ISNUMBER(FIND("arbeid",Methode_Keuze)),"",IF(Tb_Activiteiten[[#This Row],[Adviseur]]=1,Tb_Activiteiten[[#Headers],[Adviseur]],"")))</f>
        <v/>
      </c>
      <c r="AP1801" t="str">
        <f>IF(ISNUMBER(FIND("arbeid",Methode_Keuze)),"",IF(ISNUMBER(FIND("arbeid",Methode_Keuze)),"",IF(Tb_Activiteiten[[#This Row],[Projectleider/Expert]]=1,Tb_Activiteiten[[#Headers],[Projectleider/Expert]],"")))</f>
        <v/>
      </c>
      <c r="AQ1801" t="str">
        <f>IF(ISNUMBER(FIND("arbeid",Methode_Keuze)),"",IF(ISNUMBER(FIND("arbeid",Methode_Keuze)),"",IF(Tb_Activiteiten[[#This Row],[Arbeidskosten]]=1,Tb_Activiteiten[[#Headers],[Arbeidskosten]],"")))</f>
        <v/>
      </c>
      <c r="AR1801" t="str">
        <f>IF(ISNUMBER(FIND("arbeid",Methode_Keuze)),"",IF(ISNUMBER(FIND("arbeid",Methode_Keuze)),"",IF(Tb_Activiteiten[[#This Row],[Arbeidskosten op basis van IKS]]=1,Tb_Activiteiten[[#Headers],[Arbeidskosten op basis van IKS]],"")))</f>
        <v/>
      </c>
      <c r="AS1801" t="str">
        <f>IF(ISNUMBER(FIND("overige",Methode_Keuze)),"",IF(Tb_Activiteiten[[#This Row],[Kosten derden exclusief btw]]=1,Tb_Activiteiten[[#Headers],[Kosten derden exclusief btw]],""))</f>
        <v/>
      </c>
      <c r="AT1801" t="str">
        <f>IF(ISNUMBER(FIND("overige",Methode_Keuze)),"",IF(Tb_Activiteiten[[#This Row],[Niet verrekenbare btw]]=1,Tb_Activiteiten[[#Headers],[Niet verrekenbare btw]],""))</f>
        <v/>
      </c>
      <c r="AU1801" t="str">
        <f>IF(ISNUMBER(FIND("overige",Methode_Keuze)),"",IF(Tb_Activiteiten[[#This Row],[Grondkosten]]=1,Tb_Activiteiten[[#Headers],[Grondkosten]],""))</f>
        <v/>
      </c>
      <c r="AV1801" t="str">
        <f>IF(ISNUMBER(FIND("overige",Methode_Keuze)),"",IF(Tb_Activiteiten[[#This Row],[Bijdrage in natura (overige)]]=1,Tb_Activiteiten[[#Headers],[Bijdrage in natura (overige)]],""))</f>
        <v/>
      </c>
      <c r="AW1801" t="str">
        <f>IF(ISNUMBER(FIND("overige",Methode_Keuze)),"",IF(Tb_Activiteiten[[#This Row],[Bijdrage in natura (vrijwilligers)]]=1,Tb_Activiteiten[[#Headers],[Bijdrage in natura (vrijwilligers)]],""))</f>
        <v/>
      </c>
      <c r="AX1801" t="str">
        <f>IF(ISNUMBER(FIND("overige",Methode_Keuze)),"",IF(Tb_Activiteiten[[#This Row],[Afschrijvingskosten]]=1,Tb_Activiteiten[[#Headers],[Afschrijvingskosten]],""))</f>
        <v/>
      </c>
      <c r="AY1801" t="str">
        <f>IF(ISNUMBER(FIND("overige",Methode_Keuze)),"",IF(Tb_Activiteiten[[#This Row],[Vergoeding]]=1,Tb_Activiteiten[[#Headers],[Vergoeding]],""))</f>
        <v/>
      </c>
      <c r="AZ1801" t="str">
        <f>IF(ISNUMBER(FIND("arbeid",Methode_Keuze)),"",IF(Tb_Activiteiten[[#This Row],[Arbeidskosten - vast tarief (excl eigen arbeid)]]=1,Tb_Activiteiten[[#Headers],[Arbeidskosten - vast tarief (excl eigen arbeid)]],""))</f>
        <v/>
      </c>
      <c r="BA1801" t="str">
        <f>IF(ISNUMBER(FIND("overige",Methode_Keuze)),"",IF(Tb_Activiteiten[[#This Row],[Overige kosten]]=1,Tb_Activiteiten[[#Headers],[Overige kosten]],""))</f>
        <v/>
      </c>
    </row>
    <row r="1802" spans="15:53" x14ac:dyDescent="0.25">
      <c r="O1802" s="56"/>
      <c r="Q1802" t="str">
        <f>IFERROR(IF(VLOOKUP(Tb_Activiteiten[[#This Row],[Openstelling]],Tb_Openstelling[],2,0)=1,1,""),"")</f>
        <v/>
      </c>
      <c r="AJ1802" s="56"/>
      <c r="AK1802" t="str">
        <f>IF(ISNUMBER(FIND("arbeid",Methode_Keuze)),"",IF(ISNUMBER(FIND("arbeid",Methode_Keuze)),"",IF(Tb_Activiteiten[[#This Row],[Loonkosten]]=1,Tb_Activiteiten[[#Headers],[Loonkosten]],"")))</f>
        <v/>
      </c>
      <c r="AL1802" t="str">
        <f>IF(ISNUMBER(FIND("arbeid",Methode_Keuze)),"",IF(ISNUMBER(FIND("arbeid",Methode_Keuze)),"",IF(Tb_Activiteiten[[#This Row],[Eigen arbeid]]=1,Tb_Activiteiten[[#Headers],[Eigen arbeid]],"")))</f>
        <v/>
      </c>
      <c r="AM1802" t="str">
        <f>IF(ISNUMBER(FIND("arbeid",Methode_Keuze)),"",IF(ISNUMBER(FIND("arbeid",Methode_Keuze)),"",IF(Tb_Activiteiten[[#This Row],[Projectmedewerker]]=1,Tb_Activiteiten[[#Headers],[Projectmedewerker]],"")))</f>
        <v/>
      </c>
      <c r="AN1802" t="str">
        <f>IF(ISNUMBER(FIND("arbeid",Methode_Keuze)),"",IF(ISNUMBER(FIND("arbeid",Methode_Keuze)),"",IF(Tb_Activiteiten[[#This Row],[Landbouwer]]=1,Tb_Activiteiten[[#Headers],[Landbouwer]],"")))</f>
        <v/>
      </c>
      <c r="AO1802" t="str">
        <f>IF(ISNUMBER(FIND("arbeid",Methode_Keuze)),"",IF(ISNUMBER(FIND("arbeid",Methode_Keuze)),"",IF(Tb_Activiteiten[[#This Row],[Adviseur]]=1,Tb_Activiteiten[[#Headers],[Adviseur]],"")))</f>
        <v/>
      </c>
      <c r="AP1802" t="str">
        <f>IF(ISNUMBER(FIND("arbeid",Methode_Keuze)),"",IF(ISNUMBER(FIND("arbeid",Methode_Keuze)),"",IF(Tb_Activiteiten[[#This Row],[Projectleider/Expert]]=1,Tb_Activiteiten[[#Headers],[Projectleider/Expert]],"")))</f>
        <v/>
      </c>
      <c r="AQ1802" t="str">
        <f>IF(ISNUMBER(FIND("arbeid",Methode_Keuze)),"",IF(ISNUMBER(FIND("arbeid",Methode_Keuze)),"",IF(Tb_Activiteiten[[#This Row],[Arbeidskosten]]=1,Tb_Activiteiten[[#Headers],[Arbeidskosten]],"")))</f>
        <v/>
      </c>
      <c r="AR1802" t="str">
        <f>IF(ISNUMBER(FIND("arbeid",Methode_Keuze)),"",IF(ISNUMBER(FIND("arbeid",Methode_Keuze)),"",IF(Tb_Activiteiten[[#This Row],[Arbeidskosten op basis van IKS]]=1,Tb_Activiteiten[[#Headers],[Arbeidskosten op basis van IKS]],"")))</f>
        <v/>
      </c>
      <c r="AS1802" t="str">
        <f>IF(ISNUMBER(FIND("overige",Methode_Keuze)),"",IF(Tb_Activiteiten[[#This Row],[Kosten derden exclusief btw]]=1,Tb_Activiteiten[[#Headers],[Kosten derden exclusief btw]],""))</f>
        <v/>
      </c>
      <c r="AT1802" t="str">
        <f>IF(ISNUMBER(FIND("overige",Methode_Keuze)),"",IF(Tb_Activiteiten[[#This Row],[Niet verrekenbare btw]]=1,Tb_Activiteiten[[#Headers],[Niet verrekenbare btw]],""))</f>
        <v/>
      </c>
      <c r="AU1802" t="str">
        <f>IF(ISNUMBER(FIND("overige",Methode_Keuze)),"",IF(Tb_Activiteiten[[#This Row],[Grondkosten]]=1,Tb_Activiteiten[[#Headers],[Grondkosten]],""))</f>
        <v/>
      </c>
      <c r="AV1802" t="str">
        <f>IF(ISNUMBER(FIND("overige",Methode_Keuze)),"",IF(Tb_Activiteiten[[#This Row],[Bijdrage in natura (overige)]]=1,Tb_Activiteiten[[#Headers],[Bijdrage in natura (overige)]],""))</f>
        <v/>
      </c>
      <c r="AW1802" t="str">
        <f>IF(ISNUMBER(FIND("overige",Methode_Keuze)),"",IF(Tb_Activiteiten[[#This Row],[Bijdrage in natura (vrijwilligers)]]=1,Tb_Activiteiten[[#Headers],[Bijdrage in natura (vrijwilligers)]],""))</f>
        <v/>
      </c>
      <c r="AX1802" t="str">
        <f>IF(ISNUMBER(FIND("overige",Methode_Keuze)),"",IF(Tb_Activiteiten[[#This Row],[Afschrijvingskosten]]=1,Tb_Activiteiten[[#Headers],[Afschrijvingskosten]],""))</f>
        <v/>
      </c>
      <c r="AY1802" t="str">
        <f>IF(ISNUMBER(FIND("overige",Methode_Keuze)),"",IF(Tb_Activiteiten[[#This Row],[Vergoeding]]=1,Tb_Activiteiten[[#Headers],[Vergoeding]],""))</f>
        <v/>
      </c>
      <c r="AZ1802" t="str">
        <f>IF(ISNUMBER(FIND("arbeid",Methode_Keuze)),"",IF(Tb_Activiteiten[[#This Row],[Arbeidskosten - vast tarief (excl eigen arbeid)]]=1,Tb_Activiteiten[[#Headers],[Arbeidskosten - vast tarief (excl eigen arbeid)]],""))</f>
        <v/>
      </c>
      <c r="BA1802" t="str">
        <f>IF(ISNUMBER(FIND("overige",Methode_Keuze)),"",IF(Tb_Activiteiten[[#This Row],[Overige kosten]]=1,Tb_Activiteiten[[#Headers],[Overige kosten]],""))</f>
        <v/>
      </c>
    </row>
    <row r="1803" spans="15:53" x14ac:dyDescent="0.25">
      <c r="O1803" s="56"/>
      <c r="Q1803" t="str">
        <f>IFERROR(IF(VLOOKUP(Tb_Activiteiten[[#This Row],[Openstelling]],Tb_Openstelling[],2,0)=1,1,""),"")</f>
        <v/>
      </c>
      <c r="AJ1803" s="56"/>
      <c r="AK1803" t="str">
        <f>IF(ISNUMBER(FIND("arbeid",Methode_Keuze)),"",IF(ISNUMBER(FIND("arbeid",Methode_Keuze)),"",IF(Tb_Activiteiten[[#This Row],[Loonkosten]]=1,Tb_Activiteiten[[#Headers],[Loonkosten]],"")))</f>
        <v/>
      </c>
      <c r="AL1803" t="str">
        <f>IF(ISNUMBER(FIND("arbeid",Methode_Keuze)),"",IF(ISNUMBER(FIND("arbeid",Methode_Keuze)),"",IF(Tb_Activiteiten[[#This Row],[Eigen arbeid]]=1,Tb_Activiteiten[[#Headers],[Eigen arbeid]],"")))</f>
        <v/>
      </c>
      <c r="AM1803" t="str">
        <f>IF(ISNUMBER(FIND("arbeid",Methode_Keuze)),"",IF(ISNUMBER(FIND("arbeid",Methode_Keuze)),"",IF(Tb_Activiteiten[[#This Row],[Projectmedewerker]]=1,Tb_Activiteiten[[#Headers],[Projectmedewerker]],"")))</f>
        <v/>
      </c>
      <c r="AN1803" t="str">
        <f>IF(ISNUMBER(FIND("arbeid",Methode_Keuze)),"",IF(ISNUMBER(FIND("arbeid",Methode_Keuze)),"",IF(Tb_Activiteiten[[#This Row],[Landbouwer]]=1,Tb_Activiteiten[[#Headers],[Landbouwer]],"")))</f>
        <v/>
      </c>
      <c r="AO1803" t="str">
        <f>IF(ISNUMBER(FIND("arbeid",Methode_Keuze)),"",IF(ISNUMBER(FIND("arbeid",Methode_Keuze)),"",IF(Tb_Activiteiten[[#This Row],[Adviseur]]=1,Tb_Activiteiten[[#Headers],[Adviseur]],"")))</f>
        <v/>
      </c>
      <c r="AP1803" t="str">
        <f>IF(ISNUMBER(FIND("arbeid",Methode_Keuze)),"",IF(ISNUMBER(FIND("arbeid",Methode_Keuze)),"",IF(Tb_Activiteiten[[#This Row],[Projectleider/Expert]]=1,Tb_Activiteiten[[#Headers],[Projectleider/Expert]],"")))</f>
        <v/>
      </c>
      <c r="AQ1803" t="str">
        <f>IF(ISNUMBER(FIND("arbeid",Methode_Keuze)),"",IF(ISNUMBER(FIND("arbeid",Methode_Keuze)),"",IF(Tb_Activiteiten[[#This Row],[Arbeidskosten]]=1,Tb_Activiteiten[[#Headers],[Arbeidskosten]],"")))</f>
        <v/>
      </c>
      <c r="AR1803" t="str">
        <f>IF(ISNUMBER(FIND("arbeid",Methode_Keuze)),"",IF(ISNUMBER(FIND("arbeid",Methode_Keuze)),"",IF(Tb_Activiteiten[[#This Row],[Arbeidskosten op basis van IKS]]=1,Tb_Activiteiten[[#Headers],[Arbeidskosten op basis van IKS]],"")))</f>
        <v/>
      </c>
      <c r="AS1803" t="str">
        <f>IF(ISNUMBER(FIND("overige",Methode_Keuze)),"",IF(Tb_Activiteiten[[#This Row],[Kosten derden exclusief btw]]=1,Tb_Activiteiten[[#Headers],[Kosten derden exclusief btw]],""))</f>
        <v/>
      </c>
      <c r="AT1803" t="str">
        <f>IF(ISNUMBER(FIND("overige",Methode_Keuze)),"",IF(Tb_Activiteiten[[#This Row],[Niet verrekenbare btw]]=1,Tb_Activiteiten[[#Headers],[Niet verrekenbare btw]],""))</f>
        <v/>
      </c>
      <c r="AU1803" t="str">
        <f>IF(ISNUMBER(FIND("overige",Methode_Keuze)),"",IF(Tb_Activiteiten[[#This Row],[Grondkosten]]=1,Tb_Activiteiten[[#Headers],[Grondkosten]],""))</f>
        <v/>
      </c>
      <c r="AV1803" t="str">
        <f>IF(ISNUMBER(FIND("overige",Methode_Keuze)),"",IF(Tb_Activiteiten[[#This Row],[Bijdrage in natura (overige)]]=1,Tb_Activiteiten[[#Headers],[Bijdrage in natura (overige)]],""))</f>
        <v/>
      </c>
      <c r="AW1803" t="str">
        <f>IF(ISNUMBER(FIND("overige",Methode_Keuze)),"",IF(Tb_Activiteiten[[#This Row],[Bijdrage in natura (vrijwilligers)]]=1,Tb_Activiteiten[[#Headers],[Bijdrage in natura (vrijwilligers)]],""))</f>
        <v/>
      </c>
      <c r="AX1803" t="str">
        <f>IF(ISNUMBER(FIND("overige",Methode_Keuze)),"",IF(Tb_Activiteiten[[#This Row],[Afschrijvingskosten]]=1,Tb_Activiteiten[[#Headers],[Afschrijvingskosten]],""))</f>
        <v/>
      </c>
      <c r="AY1803" t="str">
        <f>IF(ISNUMBER(FIND("overige",Methode_Keuze)),"",IF(Tb_Activiteiten[[#This Row],[Vergoeding]]=1,Tb_Activiteiten[[#Headers],[Vergoeding]],""))</f>
        <v/>
      </c>
      <c r="AZ1803" t="str">
        <f>IF(ISNUMBER(FIND("arbeid",Methode_Keuze)),"",IF(Tb_Activiteiten[[#This Row],[Arbeidskosten - vast tarief (excl eigen arbeid)]]=1,Tb_Activiteiten[[#Headers],[Arbeidskosten - vast tarief (excl eigen arbeid)]],""))</f>
        <v/>
      </c>
      <c r="BA1803" t="str">
        <f>IF(ISNUMBER(FIND("overige",Methode_Keuze)),"",IF(Tb_Activiteiten[[#This Row],[Overige kosten]]=1,Tb_Activiteiten[[#Headers],[Overige kosten]],""))</f>
        <v/>
      </c>
    </row>
    <row r="1804" spans="15:53" x14ac:dyDescent="0.25">
      <c r="O1804" s="56"/>
      <c r="Q1804" t="str">
        <f>IFERROR(IF(VLOOKUP(Tb_Activiteiten[[#This Row],[Openstelling]],Tb_Openstelling[],2,0)=1,1,""),"")</f>
        <v/>
      </c>
      <c r="AJ1804" s="56"/>
      <c r="AK1804" t="str">
        <f>IF(ISNUMBER(FIND("arbeid",Methode_Keuze)),"",IF(ISNUMBER(FIND("arbeid",Methode_Keuze)),"",IF(Tb_Activiteiten[[#This Row],[Loonkosten]]=1,Tb_Activiteiten[[#Headers],[Loonkosten]],"")))</f>
        <v/>
      </c>
      <c r="AL1804" t="str">
        <f>IF(ISNUMBER(FIND("arbeid",Methode_Keuze)),"",IF(ISNUMBER(FIND("arbeid",Methode_Keuze)),"",IF(Tb_Activiteiten[[#This Row],[Eigen arbeid]]=1,Tb_Activiteiten[[#Headers],[Eigen arbeid]],"")))</f>
        <v/>
      </c>
      <c r="AM1804" t="str">
        <f>IF(ISNUMBER(FIND("arbeid",Methode_Keuze)),"",IF(ISNUMBER(FIND("arbeid",Methode_Keuze)),"",IF(Tb_Activiteiten[[#This Row],[Projectmedewerker]]=1,Tb_Activiteiten[[#Headers],[Projectmedewerker]],"")))</f>
        <v/>
      </c>
      <c r="AN1804" t="str">
        <f>IF(ISNUMBER(FIND("arbeid",Methode_Keuze)),"",IF(ISNUMBER(FIND("arbeid",Methode_Keuze)),"",IF(Tb_Activiteiten[[#This Row],[Landbouwer]]=1,Tb_Activiteiten[[#Headers],[Landbouwer]],"")))</f>
        <v/>
      </c>
      <c r="AO1804" t="str">
        <f>IF(ISNUMBER(FIND("arbeid",Methode_Keuze)),"",IF(ISNUMBER(FIND("arbeid",Methode_Keuze)),"",IF(Tb_Activiteiten[[#This Row],[Adviseur]]=1,Tb_Activiteiten[[#Headers],[Adviseur]],"")))</f>
        <v/>
      </c>
      <c r="AP1804" t="str">
        <f>IF(ISNUMBER(FIND("arbeid",Methode_Keuze)),"",IF(ISNUMBER(FIND("arbeid",Methode_Keuze)),"",IF(Tb_Activiteiten[[#This Row],[Projectleider/Expert]]=1,Tb_Activiteiten[[#Headers],[Projectleider/Expert]],"")))</f>
        <v/>
      </c>
      <c r="AQ1804" t="str">
        <f>IF(ISNUMBER(FIND("arbeid",Methode_Keuze)),"",IF(ISNUMBER(FIND("arbeid",Methode_Keuze)),"",IF(Tb_Activiteiten[[#This Row],[Arbeidskosten]]=1,Tb_Activiteiten[[#Headers],[Arbeidskosten]],"")))</f>
        <v/>
      </c>
      <c r="AR1804" t="str">
        <f>IF(ISNUMBER(FIND("arbeid",Methode_Keuze)),"",IF(ISNUMBER(FIND("arbeid",Methode_Keuze)),"",IF(Tb_Activiteiten[[#This Row],[Arbeidskosten op basis van IKS]]=1,Tb_Activiteiten[[#Headers],[Arbeidskosten op basis van IKS]],"")))</f>
        <v/>
      </c>
      <c r="AS1804" t="str">
        <f>IF(ISNUMBER(FIND("overige",Methode_Keuze)),"",IF(Tb_Activiteiten[[#This Row],[Kosten derden exclusief btw]]=1,Tb_Activiteiten[[#Headers],[Kosten derden exclusief btw]],""))</f>
        <v/>
      </c>
      <c r="AT1804" t="str">
        <f>IF(ISNUMBER(FIND("overige",Methode_Keuze)),"",IF(Tb_Activiteiten[[#This Row],[Niet verrekenbare btw]]=1,Tb_Activiteiten[[#Headers],[Niet verrekenbare btw]],""))</f>
        <v/>
      </c>
      <c r="AU1804" t="str">
        <f>IF(ISNUMBER(FIND("overige",Methode_Keuze)),"",IF(Tb_Activiteiten[[#This Row],[Grondkosten]]=1,Tb_Activiteiten[[#Headers],[Grondkosten]],""))</f>
        <v/>
      </c>
      <c r="AV1804" t="str">
        <f>IF(ISNUMBER(FIND("overige",Methode_Keuze)),"",IF(Tb_Activiteiten[[#This Row],[Bijdrage in natura (overige)]]=1,Tb_Activiteiten[[#Headers],[Bijdrage in natura (overige)]],""))</f>
        <v/>
      </c>
      <c r="AW1804" t="str">
        <f>IF(ISNUMBER(FIND("overige",Methode_Keuze)),"",IF(Tb_Activiteiten[[#This Row],[Bijdrage in natura (vrijwilligers)]]=1,Tb_Activiteiten[[#Headers],[Bijdrage in natura (vrijwilligers)]],""))</f>
        <v/>
      </c>
      <c r="AX1804" t="str">
        <f>IF(ISNUMBER(FIND("overige",Methode_Keuze)),"",IF(Tb_Activiteiten[[#This Row],[Afschrijvingskosten]]=1,Tb_Activiteiten[[#Headers],[Afschrijvingskosten]],""))</f>
        <v/>
      </c>
      <c r="AY1804" t="str">
        <f>IF(ISNUMBER(FIND("overige",Methode_Keuze)),"",IF(Tb_Activiteiten[[#This Row],[Vergoeding]]=1,Tb_Activiteiten[[#Headers],[Vergoeding]],""))</f>
        <v/>
      </c>
      <c r="AZ1804" t="str">
        <f>IF(ISNUMBER(FIND("arbeid",Methode_Keuze)),"",IF(Tb_Activiteiten[[#This Row],[Arbeidskosten - vast tarief (excl eigen arbeid)]]=1,Tb_Activiteiten[[#Headers],[Arbeidskosten - vast tarief (excl eigen arbeid)]],""))</f>
        <v/>
      </c>
      <c r="BA1804" t="str">
        <f>IF(ISNUMBER(FIND("overige",Methode_Keuze)),"",IF(Tb_Activiteiten[[#This Row],[Overige kosten]]=1,Tb_Activiteiten[[#Headers],[Overige kosten]],""))</f>
        <v/>
      </c>
    </row>
    <row r="1805" spans="15:53" x14ac:dyDescent="0.25">
      <c r="O1805" s="56"/>
      <c r="Q1805" t="str">
        <f>IFERROR(IF(VLOOKUP(Tb_Activiteiten[[#This Row],[Openstelling]],Tb_Openstelling[],2,0)=1,1,""),"")</f>
        <v/>
      </c>
      <c r="AJ1805" s="56"/>
      <c r="AK1805" t="str">
        <f>IF(ISNUMBER(FIND("arbeid",Methode_Keuze)),"",IF(ISNUMBER(FIND("arbeid",Methode_Keuze)),"",IF(Tb_Activiteiten[[#This Row],[Loonkosten]]=1,Tb_Activiteiten[[#Headers],[Loonkosten]],"")))</f>
        <v/>
      </c>
      <c r="AL1805" t="str">
        <f>IF(ISNUMBER(FIND("arbeid",Methode_Keuze)),"",IF(ISNUMBER(FIND("arbeid",Methode_Keuze)),"",IF(Tb_Activiteiten[[#This Row],[Eigen arbeid]]=1,Tb_Activiteiten[[#Headers],[Eigen arbeid]],"")))</f>
        <v/>
      </c>
      <c r="AM1805" t="str">
        <f>IF(ISNUMBER(FIND("arbeid",Methode_Keuze)),"",IF(ISNUMBER(FIND("arbeid",Methode_Keuze)),"",IF(Tb_Activiteiten[[#This Row],[Projectmedewerker]]=1,Tb_Activiteiten[[#Headers],[Projectmedewerker]],"")))</f>
        <v/>
      </c>
      <c r="AN1805" t="str">
        <f>IF(ISNUMBER(FIND("arbeid",Methode_Keuze)),"",IF(ISNUMBER(FIND("arbeid",Methode_Keuze)),"",IF(Tb_Activiteiten[[#This Row],[Landbouwer]]=1,Tb_Activiteiten[[#Headers],[Landbouwer]],"")))</f>
        <v/>
      </c>
      <c r="AO1805" t="str">
        <f>IF(ISNUMBER(FIND("arbeid",Methode_Keuze)),"",IF(ISNUMBER(FIND("arbeid",Methode_Keuze)),"",IF(Tb_Activiteiten[[#This Row],[Adviseur]]=1,Tb_Activiteiten[[#Headers],[Adviseur]],"")))</f>
        <v/>
      </c>
      <c r="AP1805" t="str">
        <f>IF(ISNUMBER(FIND("arbeid",Methode_Keuze)),"",IF(ISNUMBER(FIND("arbeid",Methode_Keuze)),"",IF(Tb_Activiteiten[[#This Row],[Projectleider/Expert]]=1,Tb_Activiteiten[[#Headers],[Projectleider/Expert]],"")))</f>
        <v/>
      </c>
      <c r="AQ1805" t="str">
        <f>IF(ISNUMBER(FIND("arbeid",Methode_Keuze)),"",IF(ISNUMBER(FIND("arbeid",Methode_Keuze)),"",IF(Tb_Activiteiten[[#This Row],[Arbeidskosten]]=1,Tb_Activiteiten[[#Headers],[Arbeidskosten]],"")))</f>
        <v/>
      </c>
      <c r="AR1805" t="str">
        <f>IF(ISNUMBER(FIND("arbeid",Methode_Keuze)),"",IF(ISNUMBER(FIND("arbeid",Methode_Keuze)),"",IF(Tb_Activiteiten[[#This Row],[Arbeidskosten op basis van IKS]]=1,Tb_Activiteiten[[#Headers],[Arbeidskosten op basis van IKS]],"")))</f>
        <v/>
      </c>
      <c r="AS1805" t="str">
        <f>IF(ISNUMBER(FIND("overige",Methode_Keuze)),"",IF(Tb_Activiteiten[[#This Row],[Kosten derden exclusief btw]]=1,Tb_Activiteiten[[#Headers],[Kosten derden exclusief btw]],""))</f>
        <v/>
      </c>
      <c r="AT1805" t="str">
        <f>IF(ISNUMBER(FIND("overige",Methode_Keuze)),"",IF(Tb_Activiteiten[[#This Row],[Niet verrekenbare btw]]=1,Tb_Activiteiten[[#Headers],[Niet verrekenbare btw]],""))</f>
        <v/>
      </c>
      <c r="AU1805" t="str">
        <f>IF(ISNUMBER(FIND("overige",Methode_Keuze)),"",IF(Tb_Activiteiten[[#This Row],[Grondkosten]]=1,Tb_Activiteiten[[#Headers],[Grondkosten]],""))</f>
        <v/>
      </c>
      <c r="AV1805" t="str">
        <f>IF(ISNUMBER(FIND("overige",Methode_Keuze)),"",IF(Tb_Activiteiten[[#This Row],[Bijdrage in natura (overige)]]=1,Tb_Activiteiten[[#Headers],[Bijdrage in natura (overige)]],""))</f>
        <v/>
      </c>
      <c r="AW1805" t="str">
        <f>IF(ISNUMBER(FIND("overige",Methode_Keuze)),"",IF(Tb_Activiteiten[[#This Row],[Bijdrage in natura (vrijwilligers)]]=1,Tb_Activiteiten[[#Headers],[Bijdrage in natura (vrijwilligers)]],""))</f>
        <v/>
      </c>
      <c r="AX1805" t="str">
        <f>IF(ISNUMBER(FIND("overige",Methode_Keuze)),"",IF(Tb_Activiteiten[[#This Row],[Afschrijvingskosten]]=1,Tb_Activiteiten[[#Headers],[Afschrijvingskosten]],""))</f>
        <v/>
      </c>
      <c r="AY1805" t="str">
        <f>IF(ISNUMBER(FIND("overige",Methode_Keuze)),"",IF(Tb_Activiteiten[[#This Row],[Vergoeding]]=1,Tb_Activiteiten[[#Headers],[Vergoeding]],""))</f>
        <v/>
      </c>
      <c r="AZ1805" t="str">
        <f>IF(ISNUMBER(FIND("arbeid",Methode_Keuze)),"",IF(Tb_Activiteiten[[#This Row],[Arbeidskosten - vast tarief (excl eigen arbeid)]]=1,Tb_Activiteiten[[#Headers],[Arbeidskosten - vast tarief (excl eigen arbeid)]],""))</f>
        <v/>
      </c>
      <c r="BA1805" t="str">
        <f>IF(ISNUMBER(FIND("overige",Methode_Keuze)),"",IF(Tb_Activiteiten[[#This Row],[Overige kosten]]=1,Tb_Activiteiten[[#Headers],[Overige kosten]],""))</f>
        <v/>
      </c>
    </row>
    <row r="1806" spans="15:53" x14ac:dyDescent="0.25">
      <c r="O1806" s="56"/>
      <c r="Q1806" t="str">
        <f>IFERROR(IF(VLOOKUP(Tb_Activiteiten[[#This Row],[Openstelling]],Tb_Openstelling[],2,0)=1,1,""),"")</f>
        <v/>
      </c>
      <c r="AJ1806" s="56"/>
      <c r="AK1806" t="str">
        <f>IF(ISNUMBER(FIND("arbeid",Methode_Keuze)),"",IF(ISNUMBER(FIND("arbeid",Methode_Keuze)),"",IF(Tb_Activiteiten[[#This Row],[Loonkosten]]=1,Tb_Activiteiten[[#Headers],[Loonkosten]],"")))</f>
        <v/>
      </c>
      <c r="AL1806" t="str">
        <f>IF(ISNUMBER(FIND("arbeid",Methode_Keuze)),"",IF(ISNUMBER(FIND("arbeid",Methode_Keuze)),"",IF(Tb_Activiteiten[[#This Row],[Eigen arbeid]]=1,Tb_Activiteiten[[#Headers],[Eigen arbeid]],"")))</f>
        <v/>
      </c>
      <c r="AM1806" t="str">
        <f>IF(ISNUMBER(FIND("arbeid",Methode_Keuze)),"",IF(ISNUMBER(FIND("arbeid",Methode_Keuze)),"",IF(Tb_Activiteiten[[#This Row],[Projectmedewerker]]=1,Tb_Activiteiten[[#Headers],[Projectmedewerker]],"")))</f>
        <v/>
      </c>
      <c r="AN1806" t="str">
        <f>IF(ISNUMBER(FIND("arbeid",Methode_Keuze)),"",IF(ISNUMBER(FIND("arbeid",Methode_Keuze)),"",IF(Tb_Activiteiten[[#This Row],[Landbouwer]]=1,Tb_Activiteiten[[#Headers],[Landbouwer]],"")))</f>
        <v/>
      </c>
      <c r="AO1806" t="str">
        <f>IF(ISNUMBER(FIND("arbeid",Methode_Keuze)),"",IF(ISNUMBER(FIND("arbeid",Methode_Keuze)),"",IF(Tb_Activiteiten[[#This Row],[Adviseur]]=1,Tb_Activiteiten[[#Headers],[Adviseur]],"")))</f>
        <v/>
      </c>
      <c r="AP1806" t="str">
        <f>IF(ISNUMBER(FIND("arbeid",Methode_Keuze)),"",IF(ISNUMBER(FIND("arbeid",Methode_Keuze)),"",IF(Tb_Activiteiten[[#This Row],[Projectleider/Expert]]=1,Tb_Activiteiten[[#Headers],[Projectleider/Expert]],"")))</f>
        <v/>
      </c>
      <c r="AQ1806" t="str">
        <f>IF(ISNUMBER(FIND("arbeid",Methode_Keuze)),"",IF(ISNUMBER(FIND("arbeid",Methode_Keuze)),"",IF(Tb_Activiteiten[[#This Row],[Arbeidskosten]]=1,Tb_Activiteiten[[#Headers],[Arbeidskosten]],"")))</f>
        <v/>
      </c>
      <c r="AR1806" t="str">
        <f>IF(ISNUMBER(FIND("arbeid",Methode_Keuze)),"",IF(ISNUMBER(FIND("arbeid",Methode_Keuze)),"",IF(Tb_Activiteiten[[#This Row],[Arbeidskosten op basis van IKS]]=1,Tb_Activiteiten[[#Headers],[Arbeidskosten op basis van IKS]],"")))</f>
        <v/>
      </c>
      <c r="AS1806" t="str">
        <f>IF(ISNUMBER(FIND("overige",Methode_Keuze)),"",IF(Tb_Activiteiten[[#This Row],[Kosten derden exclusief btw]]=1,Tb_Activiteiten[[#Headers],[Kosten derden exclusief btw]],""))</f>
        <v/>
      </c>
      <c r="AT1806" t="str">
        <f>IF(ISNUMBER(FIND("overige",Methode_Keuze)),"",IF(Tb_Activiteiten[[#This Row],[Niet verrekenbare btw]]=1,Tb_Activiteiten[[#Headers],[Niet verrekenbare btw]],""))</f>
        <v/>
      </c>
      <c r="AU1806" t="str">
        <f>IF(ISNUMBER(FIND("overige",Methode_Keuze)),"",IF(Tb_Activiteiten[[#This Row],[Grondkosten]]=1,Tb_Activiteiten[[#Headers],[Grondkosten]],""))</f>
        <v/>
      </c>
      <c r="AV1806" t="str">
        <f>IF(ISNUMBER(FIND("overige",Methode_Keuze)),"",IF(Tb_Activiteiten[[#This Row],[Bijdrage in natura (overige)]]=1,Tb_Activiteiten[[#Headers],[Bijdrage in natura (overige)]],""))</f>
        <v/>
      </c>
      <c r="AW1806" t="str">
        <f>IF(ISNUMBER(FIND("overige",Methode_Keuze)),"",IF(Tb_Activiteiten[[#This Row],[Bijdrage in natura (vrijwilligers)]]=1,Tb_Activiteiten[[#Headers],[Bijdrage in natura (vrijwilligers)]],""))</f>
        <v/>
      </c>
      <c r="AX1806" t="str">
        <f>IF(ISNUMBER(FIND("overige",Methode_Keuze)),"",IF(Tb_Activiteiten[[#This Row],[Afschrijvingskosten]]=1,Tb_Activiteiten[[#Headers],[Afschrijvingskosten]],""))</f>
        <v/>
      </c>
      <c r="AY1806" t="str">
        <f>IF(ISNUMBER(FIND("overige",Methode_Keuze)),"",IF(Tb_Activiteiten[[#This Row],[Vergoeding]]=1,Tb_Activiteiten[[#Headers],[Vergoeding]],""))</f>
        <v/>
      </c>
      <c r="AZ1806" t="str">
        <f>IF(ISNUMBER(FIND("arbeid",Methode_Keuze)),"",IF(Tb_Activiteiten[[#This Row],[Arbeidskosten - vast tarief (excl eigen arbeid)]]=1,Tb_Activiteiten[[#Headers],[Arbeidskosten - vast tarief (excl eigen arbeid)]],""))</f>
        <v/>
      </c>
      <c r="BA1806" t="str">
        <f>IF(ISNUMBER(FIND("overige",Methode_Keuze)),"",IF(Tb_Activiteiten[[#This Row],[Overige kosten]]=1,Tb_Activiteiten[[#Headers],[Overige kosten]],""))</f>
        <v/>
      </c>
    </row>
    <row r="1807" spans="15:53" x14ac:dyDescent="0.25">
      <c r="O1807" s="56"/>
      <c r="Q1807" t="str">
        <f>IFERROR(IF(VLOOKUP(Tb_Activiteiten[[#This Row],[Openstelling]],Tb_Openstelling[],2,0)=1,1,""),"")</f>
        <v/>
      </c>
      <c r="AJ1807" s="56"/>
      <c r="AK1807" t="str">
        <f>IF(ISNUMBER(FIND("arbeid",Methode_Keuze)),"",IF(ISNUMBER(FIND("arbeid",Methode_Keuze)),"",IF(Tb_Activiteiten[[#This Row],[Loonkosten]]=1,Tb_Activiteiten[[#Headers],[Loonkosten]],"")))</f>
        <v/>
      </c>
      <c r="AL1807" t="str">
        <f>IF(ISNUMBER(FIND("arbeid",Methode_Keuze)),"",IF(ISNUMBER(FIND("arbeid",Methode_Keuze)),"",IF(Tb_Activiteiten[[#This Row],[Eigen arbeid]]=1,Tb_Activiteiten[[#Headers],[Eigen arbeid]],"")))</f>
        <v/>
      </c>
      <c r="AM1807" t="str">
        <f>IF(ISNUMBER(FIND("arbeid",Methode_Keuze)),"",IF(ISNUMBER(FIND("arbeid",Methode_Keuze)),"",IF(Tb_Activiteiten[[#This Row],[Projectmedewerker]]=1,Tb_Activiteiten[[#Headers],[Projectmedewerker]],"")))</f>
        <v/>
      </c>
      <c r="AN1807" t="str">
        <f>IF(ISNUMBER(FIND("arbeid",Methode_Keuze)),"",IF(ISNUMBER(FIND("arbeid",Methode_Keuze)),"",IF(Tb_Activiteiten[[#This Row],[Landbouwer]]=1,Tb_Activiteiten[[#Headers],[Landbouwer]],"")))</f>
        <v/>
      </c>
      <c r="AO1807" t="str">
        <f>IF(ISNUMBER(FIND("arbeid",Methode_Keuze)),"",IF(ISNUMBER(FIND("arbeid",Methode_Keuze)),"",IF(Tb_Activiteiten[[#This Row],[Adviseur]]=1,Tb_Activiteiten[[#Headers],[Adviseur]],"")))</f>
        <v/>
      </c>
      <c r="AP1807" t="str">
        <f>IF(ISNUMBER(FIND("arbeid",Methode_Keuze)),"",IF(ISNUMBER(FIND("arbeid",Methode_Keuze)),"",IF(Tb_Activiteiten[[#This Row],[Projectleider/Expert]]=1,Tb_Activiteiten[[#Headers],[Projectleider/Expert]],"")))</f>
        <v/>
      </c>
      <c r="AQ1807" t="str">
        <f>IF(ISNUMBER(FIND("arbeid",Methode_Keuze)),"",IF(ISNUMBER(FIND("arbeid",Methode_Keuze)),"",IF(Tb_Activiteiten[[#This Row],[Arbeidskosten]]=1,Tb_Activiteiten[[#Headers],[Arbeidskosten]],"")))</f>
        <v/>
      </c>
      <c r="AR1807" t="str">
        <f>IF(ISNUMBER(FIND("arbeid",Methode_Keuze)),"",IF(ISNUMBER(FIND("arbeid",Methode_Keuze)),"",IF(Tb_Activiteiten[[#This Row],[Arbeidskosten op basis van IKS]]=1,Tb_Activiteiten[[#Headers],[Arbeidskosten op basis van IKS]],"")))</f>
        <v/>
      </c>
      <c r="AS1807" t="str">
        <f>IF(ISNUMBER(FIND("overige",Methode_Keuze)),"",IF(Tb_Activiteiten[[#This Row],[Kosten derden exclusief btw]]=1,Tb_Activiteiten[[#Headers],[Kosten derden exclusief btw]],""))</f>
        <v/>
      </c>
      <c r="AT1807" t="str">
        <f>IF(ISNUMBER(FIND("overige",Methode_Keuze)),"",IF(Tb_Activiteiten[[#This Row],[Niet verrekenbare btw]]=1,Tb_Activiteiten[[#Headers],[Niet verrekenbare btw]],""))</f>
        <v/>
      </c>
      <c r="AU1807" t="str">
        <f>IF(ISNUMBER(FIND("overige",Methode_Keuze)),"",IF(Tb_Activiteiten[[#This Row],[Grondkosten]]=1,Tb_Activiteiten[[#Headers],[Grondkosten]],""))</f>
        <v/>
      </c>
      <c r="AV1807" t="str">
        <f>IF(ISNUMBER(FIND("overige",Methode_Keuze)),"",IF(Tb_Activiteiten[[#This Row],[Bijdrage in natura (overige)]]=1,Tb_Activiteiten[[#Headers],[Bijdrage in natura (overige)]],""))</f>
        <v/>
      </c>
      <c r="AW1807" t="str">
        <f>IF(ISNUMBER(FIND("overige",Methode_Keuze)),"",IF(Tb_Activiteiten[[#This Row],[Bijdrage in natura (vrijwilligers)]]=1,Tb_Activiteiten[[#Headers],[Bijdrage in natura (vrijwilligers)]],""))</f>
        <v/>
      </c>
      <c r="AX1807" t="str">
        <f>IF(ISNUMBER(FIND("overige",Methode_Keuze)),"",IF(Tb_Activiteiten[[#This Row],[Afschrijvingskosten]]=1,Tb_Activiteiten[[#Headers],[Afschrijvingskosten]],""))</f>
        <v/>
      </c>
      <c r="AY1807" t="str">
        <f>IF(ISNUMBER(FIND("overige",Methode_Keuze)),"",IF(Tb_Activiteiten[[#This Row],[Vergoeding]]=1,Tb_Activiteiten[[#Headers],[Vergoeding]],""))</f>
        <v/>
      </c>
      <c r="AZ1807" t="str">
        <f>IF(ISNUMBER(FIND("arbeid",Methode_Keuze)),"",IF(Tb_Activiteiten[[#This Row],[Arbeidskosten - vast tarief (excl eigen arbeid)]]=1,Tb_Activiteiten[[#Headers],[Arbeidskosten - vast tarief (excl eigen arbeid)]],""))</f>
        <v/>
      </c>
      <c r="BA1807" t="str">
        <f>IF(ISNUMBER(FIND("overige",Methode_Keuze)),"",IF(Tb_Activiteiten[[#This Row],[Overige kosten]]=1,Tb_Activiteiten[[#Headers],[Overige kosten]],""))</f>
        <v/>
      </c>
    </row>
    <row r="1808" spans="15:53" x14ac:dyDescent="0.25">
      <c r="O1808" s="56"/>
      <c r="Q1808" t="str">
        <f>IFERROR(IF(VLOOKUP(Tb_Activiteiten[[#This Row],[Openstelling]],Tb_Openstelling[],2,0)=1,1,""),"")</f>
        <v/>
      </c>
      <c r="AJ1808" s="56"/>
      <c r="AK1808" t="str">
        <f>IF(ISNUMBER(FIND("arbeid",Methode_Keuze)),"",IF(ISNUMBER(FIND("arbeid",Methode_Keuze)),"",IF(Tb_Activiteiten[[#This Row],[Loonkosten]]=1,Tb_Activiteiten[[#Headers],[Loonkosten]],"")))</f>
        <v/>
      </c>
      <c r="AL1808" t="str">
        <f>IF(ISNUMBER(FIND("arbeid",Methode_Keuze)),"",IF(ISNUMBER(FIND("arbeid",Methode_Keuze)),"",IF(Tb_Activiteiten[[#This Row],[Eigen arbeid]]=1,Tb_Activiteiten[[#Headers],[Eigen arbeid]],"")))</f>
        <v/>
      </c>
      <c r="AM1808" t="str">
        <f>IF(ISNUMBER(FIND("arbeid",Methode_Keuze)),"",IF(ISNUMBER(FIND("arbeid",Methode_Keuze)),"",IF(Tb_Activiteiten[[#This Row],[Projectmedewerker]]=1,Tb_Activiteiten[[#Headers],[Projectmedewerker]],"")))</f>
        <v/>
      </c>
      <c r="AN1808" t="str">
        <f>IF(ISNUMBER(FIND("arbeid",Methode_Keuze)),"",IF(ISNUMBER(FIND("arbeid",Methode_Keuze)),"",IF(Tb_Activiteiten[[#This Row],[Landbouwer]]=1,Tb_Activiteiten[[#Headers],[Landbouwer]],"")))</f>
        <v/>
      </c>
      <c r="AO1808" t="str">
        <f>IF(ISNUMBER(FIND("arbeid",Methode_Keuze)),"",IF(ISNUMBER(FIND("arbeid",Methode_Keuze)),"",IF(Tb_Activiteiten[[#This Row],[Adviseur]]=1,Tb_Activiteiten[[#Headers],[Adviseur]],"")))</f>
        <v/>
      </c>
      <c r="AP1808" t="str">
        <f>IF(ISNUMBER(FIND("arbeid",Methode_Keuze)),"",IF(ISNUMBER(FIND("arbeid",Methode_Keuze)),"",IF(Tb_Activiteiten[[#This Row],[Projectleider/Expert]]=1,Tb_Activiteiten[[#Headers],[Projectleider/Expert]],"")))</f>
        <v/>
      </c>
      <c r="AQ1808" t="str">
        <f>IF(ISNUMBER(FIND("arbeid",Methode_Keuze)),"",IF(ISNUMBER(FIND("arbeid",Methode_Keuze)),"",IF(Tb_Activiteiten[[#This Row],[Arbeidskosten]]=1,Tb_Activiteiten[[#Headers],[Arbeidskosten]],"")))</f>
        <v/>
      </c>
      <c r="AR1808" t="str">
        <f>IF(ISNUMBER(FIND("arbeid",Methode_Keuze)),"",IF(ISNUMBER(FIND("arbeid",Methode_Keuze)),"",IF(Tb_Activiteiten[[#This Row],[Arbeidskosten op basis van IKS]]=1,Tb_Activiteiten[[#Headers],[Arbeidskosten op basis van IKS]],"")))</f>
        <v/>
      </c>
      <c r="AS1808" t="str">
        <f>IF(ISNUMBER(FIND("overige",Methode_Keuze)),"",IF(Tb_Activiteiten[[#This Row],[Kosten derden exclusief btw]]=1,Tb_Activiteiten[[#Headers],[Kosten derden exclusief btw]],""))</f>
        <v/>
      </c>
      <c r="AT1808" t="str">
        <f>IF(ISNUMBER(FIND("overige",Methode_Keuze)),"",IF(Tb_Activiteiten[[#This Row],[Niet verrekenbare btw]]=1,Tb_Activiteiten[[#Headers],[Niet verrekenbare btw]],""))</f>
        <v/>
      </c>
      <c r="AU1808" t="str">
        <f>IF(ISNUMBER(FIND("overige",Methode_Keuze)),"",IF(Tb_Activiteiten[[#This Row],[Grondkosten]]=1,Tb_Activiteiten[[#Headers],[Grondkosten]],""))</f>
        <v/>
      </c>
      <c r="AV1808" t="str">
        <f>IF(ISNUMBER(FIND("overige",Methode_Keuze)),"",IF(Tb_Activiteiten[[#This Row],[Bijdrage in natura (overige)]]=1,Tb_Activiteiten[[#Headers],[Bijdrage in natura (overige)]],""))</f>
        <v/>
      </c>
      <c r="AW1808" t="str">
        <f>IF(ISNUMBER(FIND("overige",Methode_Keuze)),"",IF(Tb_Activiteiten[[#This Row],[Bijdrage in natura (vrijwilligers)]]=1,Tb_Activiteiten[[#Headers],[Bijdrage in natura (vrijwilligers)]],""))</f>
        <v/>
      </c>
      <c r="AX1808" t="str">
        <f>IF(ISNUMBER(FIND("overige",Methode_Keuze)),"",IF(Tb_Activiteiten[[#This Row],[Afschrijvingskosten]]=1,Tb_Activiteiten[[#Headers],[Afschrijvingskosten]],""))</f>
        <v/>
      </c>
      <c r="AY1808" t="str">
        <f>IF(ISNUMBER(FIND("overige",Methode_Keuze)),"",IF(Tb_Activiteiten[[#This Row],[Vergoeding]]=1,Tb_Activiteiten[[#Headers],[Vergoeding]],""))</f>
        <v/>
      </c>
      <c r="AZ1808" t="str">
        <f>IF(ISNUMBER(FIND("arbeid",Methode_Keuze)),"",IF(Tb_Activiteiten[[#This Row],[Arbeidskosten - vast tarief (excl eigen arbeid)]]=1,Tb_Activiteiten[[#Headers],[Arbeidskosten - vast tarief (excl eigen arbeid)]],""))</f>
        <v/>
      </c>
      <c r="BA1808" t="str">
        <f>IF(ISNUMBER(FIND("overige",Methode_Keuze)),"",IF(Tb_Activiteiten[[#This Row],[Overige kosten]]=1,Tb_Activiteiten[[#Headers],[Overige kosten]],""))</f>
        <v/>
      </c>
    </row>
    <row r="1809" spans="15:53" x14ac:dyDescent="0.25">
      <c r="O1809" s="56"/>
      <c r="Q1809" t="str">
        <f>IFERROR(IF(VLOOKUP(Tb_Activiteiten[[#This Row],[Openstelling]],Tb_Openstelling[],2,0)=1,1,""),"")</f>
        <v/>
      </c>
      <c r="AJ1809" s="56"/>
      <c r="AK1809" t="str">
        <f>IF(ISNUMBER(FIND("arbeid",Methode_Keuze)),"",IF(ISNUMBER(FIND("arbeid",Methode_Keuze)),"",IF(Tb_Activiteiten[[#This Row],[Loonkosten]]=1,Tb_Activiteiten[[#Headers],[Loonkosten]],"")))</f>
        <v/>
      </c>
      <c r="AL1809" t="str">
        <f>IF(ISNUMBER(FIND("arbeid",Methode_Keuze)),"",IF(ISNUMBER(FIND("arbeid",Methode_Keuze)),"",IF(Tb_Activiteiten[[#This Row],[Eigen arbeid]]=1,Tb_Activiteiten[[#Headers],[Eigen arbeid]],"")))</f>
        <v/>
      </c>
      <c r="AM1809" t="str">
        <f>IF(ISNUMBER(FIND("arbeid",Methode_Keuze)),"",IF(ISNUMBER(FIND("arbeid",Methode_Keuze)),"",IF(Tb_Activiteiten[[#This Row],[Projectmedewerker]]=1,Tb_Activiteiten[[#Headers],[Projectmedewerker]],"")))</f>
        <v/>
      </c>
      <c r="AN1809" t="str">
        <f>IF(ISNUMBER(FIND("arbeid",Methode_Keuze)),"",IF(ISNUMBER(FIND("arbeid",Methode_Keuze)),"",IF(Tb_Activiteiten[[#This Row],[Landbouwer]]=1,Tb_Activiteiten[[#Headers],[Landbouwer]],"")))</f>
        <v/>
      </c>
      <c r="AO1809" t="str">
        <f>IF(ISNUMBER(FIND("arbeid",Methode_Keuze)),"",IF(ISNUMBER(FIND("arbeid",Methode_Keuze)),"",IF(Tb_Activiteiten[[#This Row],[Adviseur]]=1,Tb_Activiteiten[[#Headers],[Adviseur]],"")))</f>
        <v/>
      </c>
      <c r="AP1809" t="str">
        <f>IF(ISNUMBER(FIND("arbeid",Methode_Keuze)),"",IF(ISNUMBER(FIND("arbeid",Methode_Keuze)),"",IF(Tb_Activiteiten[[#This Row],[Projectleider/Expert]]=1,Tb_Activiteiten[[#Headers],[Projectleider/Expert]],"")))</f>
        <v/>
      </c>
      <c r="AQ1809" t="str">
        <f>IF(ISNUMBER(FIND("arbeid",Methode_Keuze)),"",IF(ISNUMBER(FIND("arbeid",Methode_Keuze)),"",IF(Tb_Activiteiten[[#This Row],[Arbeidskosten]]=1,Tb_Activiteiten[[#Headers],[Arbeidskosten]],"")))</f>
        <v/>
      </c>
      <c r="AR1809" t="str">
        <f>IF(ISNUMBER(FIND("arbeid",Methode_Keuze)),"",IF(ISNUMBER(FIND("arbeid",Methode_Keuze)),"",IF(Tb_Activiteiten[[#This Row],[Arbeidskosten op basis van IKS]]=1,Tb_Activiteiten[[#Headers],[Arbeidskosten op basis van IKS]],"")))</f>
        <v/>
      </c>
      <c r="AS1809" t="str">
        <f>IF(ISNUMBER(FIND("overige",Methode_Keuze)),"",IF(Tb_Activiteiten[[#This Row],[Kosten derden exclusief btw]]=1,Tb_Activiteiten[[#Headers],[Kosten derden exclusief btw]],""))</f>
        <v/>
      </c>
      <c r="AT1809" t="str">
        <f>IF(ISNUMBER(FIND("overige",Methode_Keuze)),"",IF(Tb_Activiteiten[[#This Row],[Niet verrekenbare btw]]=1,Tb_Activiteiten[[#Headers],[Niet verrekenbare btw]],""))</f>
        <v/>
      </c>
      <c r="AU1809" t="str">
        <f>IF(ISNUMBER(FIND("overige",Methode_Keuze)),"",IF(Tb_Activiteiten[[#This Row],[Grondkosten]]=1,Tb_Activiteiten[[#Headers],[Grondkosten]],""))</f>
        <v/>
      </c>
      <c r="AV1809" t="str">
        <f>IF(ISNUMBER(FIND("overige",Methode_Keuze)),"",IF(Tb_Activiteiten[[#This Row],[Bijdrage in natura (overige)]]=1,Tb_Activiteiten[[#Headers],[Bijdrage in natura (overige)]],""))</f>
        <v/>
      </c>
      <c r="AW1809" t="str">
        <f>IF(ISNUMBER(FIND("overige",Methode_Keuze)),"",IF(Tb_Activiteiten[[#This Row],[Bijdrage in natura (vrijwilligers)]]=1,Tb_Activiteiten[[#Headers],[Bijdrage in natura (vrijwilligers)]],""))</f>
        <v/>
      </c>
      <c r="AX1809" t="str">
        <f>IF(ISNUMBER(FIND("overige",Methode_Keuze)),"",IF(Tb_Activiteiten[[#This Row],[Afschrijvingskosten]]=1,Tb_Activiteiten[[#Headers],[Afschrijvingskosten]],""))</f>
        <v/>
      </c>
      <c r="AY1809" t="str">
        <f>IF(ISNUMBER(FIND("overige",Methode_Keuze)),"",IF(Tb_Activiteiten[[#This Row],[Vergoeding]]=1,Tb_Activiteiten[[#Headers],[Vergoeding]],""))</f>
        <v/>
      </c>
      <c r="AZ1809" t="str">
        <f>IF(ISNUMBER(FIND("arbeid",Methode_Keuze)),"",IF(Tb_Activiteiten[[#This Row],[Arbeidskosten - vast tarief (excl eigen arbeid)]]=1,Tb_Activiteiten[[#Headers],[Arbeidskosten - vast tarief (excl eigen arbeid)]],""))</f>
        <v/>
      </c>
      <c r="BA1809" t="str">
        <f>IF(ISNUMBER(FIND("overige",Methode_Keuze)),"",IF(Tb_Activiteiten[[#This Row],[Overige kosten]]=1,Tb_Activiteiten[[#Headers],[Overige kosten]],""))</f>
        <v/>
      </c>
    </row>
    <row r="1810" spans="15:53" x14ac:dyDescent="0.25">
      <c r="O1810" s="56"/>
      <c r="Q1810" t="str">
        <f>IFERROR(IF(VLOOKUP(Tb_Activiteiten[[#This Row],[Openstelling]],Tb_Openstelling[],2,0)=1,1,""),"")</f>
        <v/>
      </c>
      <c r="AJ1810" s="56"/>
      <c r="AK1810" t="str">
        <f>IF(ISNUMBER(FIND("arbeid",Methode_Keuze)),"",IF(ISNUMBER(FIND("arbeid",Methode_Keuze)),"",IF(Tb_Activiteiten[[#This Row],[Loonkosten]]=1,Tb_Activiteiten[[#Headers],[Loonkosten]],"")))</f>
        <v/>
      </c>
      <c r="AL1810" t="str">
        <f>IF(ISNUMBER(FIND("arbeid",Methode_Keuze)),"",IF(ISNUMBER(FIND("arbeid",Methode_Keuze)),"",IF(Tb_Activiteiten[[#This Row],[Eigen arbeid]]=1,Tb_Activiteiten[[#Headers],[Eigen arbeid]],"")))</f>
        <v/>
      </c>
      <c r="AM1810" t="str">
        <f>IF(ISNUMBER(FIND("arbeid",Methode_Keuze)),"",IF(ISNUMBER(FIND("arbeid",Methode_Keuze)),"",IF(Tb_Activiteiten[[#This Row],[Projectmedewerker]]=1,Tb_Activiteiten[[#Headers],[Projectmedewerker]],"")))</f>
        <v/>
      </c>
      <c r="AN1810" t="str">
        <f>IF(ISNUMBER(FIND("arbeid",Methode_Keuze)),"",IF(ISNUMBER(FIND("arbeid",Methode_Keuze)),"",IF(Tb_Activiteiten[[#This Row],[Landbouwer]]=1,Tb_Activiteiten[[#Headers],[Landbouwer]],"")))</f>
        <v/>
      </c>
      <c r="AO1810" t="str">
        <f>IF(ISNUMBER(FIND("arbeid",Methode_Keuze)),"",IF(ISNUMBER(FIND("arbeid",Methode_Keuze)),"",IF(Tb_Activiteiten[[#This Row],[Adviseur]]=1,Tb_Activiteiten[[#Headers],[Adviseur]],"")))</f>
        <v/>
      </c>
      <c r="AP1810" t="str">
        <f>IF(ISNUMBER(FIND("arbeid",Methode_Keuze)),"",IF(ISNUMBER(FIND("arbeid",Methode_Keuze)),"",IF(Tb_Activiteiten[[#This Row],[Projectleider/Expert]]=1,Tb_Activiteiten[[#Headers],[Projectleider/Expert]],"")))</f>
        <v/>
      </c>
      <c r="AQ1810" t="str">
        <f>IF(ISNUMBER(FIND("arbeid",Methode_Keuze)),"",IF(ISNUMBER(FIND("arbeid",Methode_Keuze)),"",IF(Tb_Activiteiten[[#This Row],[Arbeidskosten]]=1,Tb_Activiteiten[[#Headers],[Arbeidskosten]],"")))</f>
        <v/>
      </c>
      <c r="AR1810" t="str">
        <f>IF(ISNUMBER(FIND("arbeid",Methode_Keuze)),"",IF(ISNUMBER(FIND("arbeid",Methode_Keuze)),"",IF(Tb_Activiteiten[[#This Row],[Arbeidskosten op basis van IKS]]=1,Tb_Activiteiten[[#Headers],[Arbeidskosten op basis van IKS]],"")))</f>
        <v/>
      </c>
      <c r="AS1810" t="str">
        <f>IF(ISNUMBER(FIND("overige",Methode_Keuze)),"",IF(Tb_Activiteiten[[#This Row],[Kosten derden exclusief btw]]=1,Tb_Activiteiten[[#Headers],[Kosten derden exclusief btw]],""))</f>
        <v/>
      </c>
      <c r="AT1810" t="str">
        <f>IF(ISNUMBER(FIND("overige",Methode_Keuze)),"",IF(Tb_Activiteiten[[#This Row],[Niet verrekenbare btw]]=1,Tb_Activiteiten[[#Headers],[Niet verrekenbare btw]],""))</f>
        <v/>
      </c>
      <c r="AU1810" t="str">
        <f>IF(ISNUMBER(FIND("overige",Methode_Keuze)),"",IF(Tb_Activiteiten[[#This Row],[Grondkosten]]=1,Tb_Activiteiten[[#Headers],[Grondkosten]],""))</f>
        <v/>
      </c>
      <c r="AV1810" t="str">
        <f>IF(ISNUMBER(FIND("overige",Methode_Keuze)),"",IF(Tb_Activiteiten[[#This Row],[Bijdrage in natura (overige)]]=1,Tb_Activiteiten[[#Headers],[Bijdrage in natura (overige)]],""))</f>
        <v/>
      </c>
      <c r="AW1810" t="str">
        <f>IF(ISNUMBER(FIND("overige",Methode_Keuze)),"",IF(Tb_Activiteiten[[#This Row],[Bijdrage in natura (vrijwilligers)]]=1,Tb_Activiteiten[[#Headers],[Bijdrage in natura (vrijwilligers)]],""))</f>
        <v/>
      </c>
      <c r="AX1810" t="str">
        <f>IF(ISNUMBER(FIND("overige",Methode_Keuze)),"",IF(Tb_Activiteiten[[#This Row],[Afschrijvingskosten]]=1,Tb_Activiteiten[[#Headers],[Afschrijvingskosten]],""))</f>
        <v/>
      </c>
      <c r="AY1810" t="str">
        <f>IF(ISNUMBER(FIND("overige",Methode_Keuze)),"",IF(Tb_Activiteiten[[#This Row],[Vergoeding]]=1,Tb_Activiteiten[[#Headers],[Vergoeding]],""))</f>
        <v/>
      </c>
      <c r="AZ1810" t="str">
        <f>IF(ISNUMBER(FIND("arbeid",Methode_Keuze)),"",IF(Tb_Activiteiten[[#This Row],[Arbeidskosten - vast tarief (excl eigen arbeid)]]=1,Tb_Activiteiten[[#Headers],[Arbeidskosten - vast tarief (excl eigen arbeid)]],""))</f>
        <v/>
      </c>
      <c r="BA1810" t="str">
        <f>IF(ISNUMBER(FIND("overige",Methode_Keuze)),"",IF(Tb_Activiteiten[[#This Row],[Overige kosten]]=1,Tb_Activiteiten[[#Headers],[Overige kosten]],""))</f>
        <v/>
      </c>
    </row>
    <row r="1811" spans="15:53" x14ac:dyDescent="0.25">
      <c r="O1811" s="56"/>
      <c r="Q1811" t="str">
        <f>IFERROR(IF(VLOOKUP(Tb_Activiteiten[[#This Row],[Openstelling]],Tb_Openstelling[],2,0)=1,1,""),"")</f>
        <v/>
      </c>
      <c r="AJ1811" s="56"/>
      <c r="AK1811" t="str">
        <f>IF(ISNUMBER(FIND("arbeid",Methode_Keuze)),"",IF(ISNUMBER(FIND("arbeid",Methode_Keuze)),"",IF(Tb_Activiteiten[[#This Row],[Loonkosten]]=1,Tb_Activiteiten[[#Headers],[Loonkosten]],"")))</f>
        <v/>
      </c>
      <c r="AL1811" t="str">
        <f>IF(ISNUMBER(FIND("arbeid",Methode_Keuze)),"",IF(ISNUMBER(FIND("arbeid",Methode_Keuze)),"",IF(Tb_Activiteiten[[#This Row],[Eigen arbeid]]=1,Tb_Activiteiten[[#Headers],[Eigen arbeid]],"")))</f>
        <v/>
      </c>
      <c r="AM1811" t="str">
        <f>IF(ISNUMBER(FIND("arbeid",Methode_Keuze)),"",IF(ISNUMBER(FIND("arbeid",Methode_Keuze)),"",IF(Tb_Activiteiten[[#This Row],[Projectmedewerker]]=1,Tb_Activiteiten[[#Headers],[Projectmedewerker]],"")))</f>
        <v/>
      </c>
      <c r="AN1811" t="str">
        <f>IF(ISNUMBER(FIND("arbeid",Methode_Keuze)),"",IF(ISNUMBER(FIND("arbeid",Methode_Keuze)),"",IF(Tb_Activiteiten[[#This Row],[Landbouwer]]=1,Tb_Activiteiten[[#Headers],[Landbouwer]],"")))</f>
        <v/>
      </c>
      <c r="AO1811" t="str">
        <f>IF(ISNUMBER(FIND("arbeid",Methode_Keuze)),"",IF(ISNUMBER(FIND("arbeid",Methode_Keuze)),"",IF(Tb_Activiteiten[[#This Row],[Adviseur]]=1,Tb_Activiteiten[[#Headers],[Adviseur]],"")))</f>
        <v/>
      </c>
      <c r="AP1811" t="str">
        <f>IF(ISNUMBER(FIND("arbeid",Methode_Keuze)),"",IF(ISNUMBER(FIND("arbeid",Methode_Keuze)),"",IF(Tb_Activiteiten[[#This Row],[Projectleider/Expert]]=1,Tb_Activiteiten[[#Headers],[Projectleider/Expert]],"")))</f>
        <v/>
      </c>
      <c r="AQ1811" t="str">
        <f>IF(ISNUMBER(FIND("arbeid",Methode_Keuze)),"",IF(ISNUMBER(FIND("arbeid",Methode_Keuze)),"",IF(Tb_Activiteiten[[#This Row],[Arbeidskosten]]=1,Tb_Activiteiten[[#Headers],[Arbeidskosten]],"")))</f>
        <v/>
      </c>
      <c r="AR1811" t="str">
        <f>IF(ISNUMBER(FIND("arbeid",Methode_Keuze)),"",IF(ISNUMBER(FIND("arbeid",Methode_Keuze)),"",IF(Tb_Activiteiten[[#This Row],[Arbeidskosten op basis van IKS]]=1,Tb_Activiteiten[[#Headers],[Arbeidskosten op basis van IKS]],"")))</f>
        <v/>
      </c>
      <c r="AS1811" t="str">
        <f>IF(ISNUMBER(FIND("overige",Methode_Keuze)),"",IF(Tb_Activiteiten[[#This Row],[Kosten derden exclusief btw]]=1,Tb_Activiteiten[[#Headers],[Kosten derden exclusief btw]],""))</f>
        <v/>
      </c>
      <c r="AT1811" t="str">
        <f>IF(ISNUMBER(FIND("overige",Methode_Keuze)),"",IF(Tb_Activiteiten[[#This Row],[Niet verrekenbare btw]]=1,Tb_Activiteiten[[#Headers],[Niet verrekenbare btw]],""))</f>
        <v/>
      </c>
      <c r="AU1811" t="str">
        <f>IF(ISNUMBER(FIND("overige",Methode_Keuze)),"",IF(Tb_Activiteiten[[#This Row],[Grondkosten]]=1,Tb_Activiteiten[[#Headers],[Grondkosten]],""))</f>
        <v/>
      </c>
      <c r="AV1811" t="str">
        <f>IF(ISNUMBER(FIND("overige",Methode_Keuze)),"",IF(Tb_Activiteiten[[#This Row],[Bijdrage in natura (overige)]]=1,Tb_Activiteiten[[#Headers],[Bijdrage in natura (overige)]],""))</f>
        <v/>
      </c>
      <c r="AW1811" t="str">
        <f>IF(ISNUMBER(FIND("overige",Methode_Keuze)),"",IF(Tb_Activiteiten[[#This Row],[Bijdrage in natura (vrijwilligers)]]=1,Tb_Activiteiten[[#Headers],[Bijdrage in natura (vrijwilligers)]],""))</f>
        <v/>
      </c>
      <c r="AX1811" t="str">
        <f>IF(ISNUMBER(FIND("overige",Methode_Keuze)),"",IF(Tb_Activiteiten[[#This Row],[Afschrijvingskosten]]=1,Tb_Activiteiten[[#Headers],[Afschrijvingskosten]],""))</f>
        <v/>
      </c>
      <c r="AY1811" t="str">
        <f>IF(ISNUMBER(FIND("overige",Methode_Keuze)),"",IF(Tb_Activiteiten[[#This Row],[Vergoeding]]=1,Tb_Activiteiten[[#Headers],[Vergoeding]],""))</f>
        <v/>
      </c>
      <c r="AZ1811" t="str">
        <f>IF(ISNUMBER(FIND("arbeid",Methode_Keuze)),"",IF(Tb_Activiteiten[[#This Row],[Arbeidskosten - vast tarief (excl eigen arbeid)]]=1,Tb_Activiteiten[[#Headers],[Arbeidskosten - vast tarief (excl eigen arbeid)]],""))</f>
        <v/>
      </c>
      <c r="BA1811" t="str">
        <f>IF(ISNUMBER(FIND("overige",Methode_Keuze)),"",IF(Tb_Activiteiten[[#This Row],[Overige kosten]]=1,Tb_Activiteiten[[#Headers],[Overige kosten]],""))</f>
        <v/>
      </c>
    </row>
    <row r="1812" spans="15:53" x14ac:dyDescent="0.25">
      <c r="O1812" s="56"/>
      <c r="Q1812" t="str">
        <f>IFERROR(IF(VLOOKUP(Tb_Activiteiten[[#This Row],[Openstelling]],Tb_Openstelling[],2,0)=1,1,""),"")</f>
        <v/>
      </c>
      <c r="AJ1812" s="56"/>
      <c r="AK1812" t="str">
        <f>IF(ISNUMBER(FIND("arbeid",Methode_Keuze)),"",IF(ISNUMBER(FIND("arbeid",Methode_Keuze)),"",IF(Tb_Activiteiten[[#This Row],[Loonkosten]]=1,Tb_Activiteiten[[#Headers],[Loonkosten]],"")))</f>
        <v/>
      </c>
      <c r="AL1812" t="str">
        <f>IF(ISNUMBER(FIND("arbeid",Methode_Keuze)),"",IF(ISNUMBER(FIND("arbeid",Methode_Keuze)),"",IF(Tb_Activiteiten[[#This Row],[Eigen arbeid]]=1,Tb_Activiteiten[[#Headers],[Eigen arbeid]],"")))</f>
        <v/>
      </c>
      <c r="AM1812" t="str">
        <f>IF(ISNUMBER(FIND("arbeid",Methode_Keuze)),"",IF(ISNUMBER(FIND("arbeid",Methode_Keuze)),"",IF(Tb_Activiteiten[[#This Row],[Projectmedewerker]]=1,Tb_Activiteiten[[#Headers],[Projectmedewerker]],"")))</f>
        <v/>
      </c>
      <c r="AN1812" t="str">
        <f>IF(ISNUMBER(FIND("arbeid",Methode_Keuze)),"",IF(ISNUMBER(FIND("arbeid",Methode_Keuze)),"",IF(Tb_Activiteiten[[#This Row],[Landbouwer]]=1,Tb_Activiteiten[[#Headers],[Landbouwer]],"")))</f>
        <v/>
      </c>
      <c r="AO1812" t="str">
        <f>IF(ISNUMBER(FIND("arbeid",Methode_Keuze)),"",IF(ISNUMBER(FIND("arbeid",Methode_Keuze)),"",IF(Tb_Activiteiten[[#This Row],[Adviseur]]=1,Tb_Activiteiten[[#Headers],[Adviseur]],"")))</f>
        <v/>
      </c>
      <c r="AP1812" t="str">
        <f>IF(ISNUMBER(FIND("arbeid",Methode_Keuze)),"",IF(ISNUMBER(FIND("arbeid",Methode_Keuze)),"",IF(Tb_Activiteiten[[#This Row],[Projectleider/Expert]]=1,Tb_Activiteiten[[#Headers],[Projectleider/Expert]],"")))</f>
        <v/>
      </c>
      <c r="AQ1812" t="str">
        <f>IF(ISNUMBER(FIND("arbeid",Methode_Keuze)),"",IF(ISNUMBER(FIND("arbeid",Methode_Keuze)),"",IF(Tb_Activiteiten[[#This Row],[Arbeidskosten]]=1,Tb_Activiteiten[[#Headers],[Arbeidskosten]],"")))</f>
        <v/>
      </c>
      <c r="AR1812" t="str">
        <f>IF(ISNUMBER(FIND("arbeid",Methode_Keuze)),"",IF(ISNUMBER(FIND("arbeid",Methode_Keuze)),"",IF(Tb_Activiteiten[[#This Row],[Arbeidskosten op basis van IKS]]=1,Tb_Activiteiten[[#Headers],[Arbeidskosten op basis van IKS]],"")))</f>
        <v/>
      </c>
      <c r="AS1812" t="str">
        <f>IF(ISNUMBER(FIND("overige",Methode_Keuze)),"",IF(Tb_Activiteiten[[#This Row],[Kosten derden exclusief btw]]=1,Tb_Activiteiten[[#Headers],[Kosten derden exclusief btw]],""))</f>
        <v/>
      </c>
      <c r="AT1812" t="str">
        <f>IF(ISNUMBER(FIND("overige",Methode_Keuze)),"",IF(Tb_Activiteiten[[#This Row],[Niet verrekenbare btw]]=1,Tb_Activiteiten[[#Headers],[Niet verrekenbare btw]],""))</f>
        <v/>
      </c>
      <c r="AU1812" t="str">
        <f>IF(ISNUMBER(FIND("overige",Methode_Keuze)),"",IF(Tb_Activiteiten[[#This Row],[Grondkosten]]=1,Tb_Activiteiten[[#Headers],[Grondkosten]],""))</f>
        <v/>
      </c>
      <c r="AV1812" t="str">
        <f>IF(ISNUMBER(FIND("overige",Methode_Keuze)),"",IF(Tb_Activiteiten[[#This Row],[Bijdrage in natura (overige)]]=1,Tb_Activiteiten[[#Headers],[Bijdrage in natura (overige)]],""))</f>
        <v/>
      </c>
      <c r="AW1812" t="str">
        <f>IF(ISNUMBER(FIND("overige",Methode_Keuze)),"",IF(Tb_Activiteiten[[#This Row],[Bijdrage in natura (vrijwilligers)]]=1,Tb_Activiteiten[[#Headers],[Bijdrage in natura (vrijwilligers)]],""))</f>
        <v/>
      </c>
      <c r="AX1812" t="str">
        <f>IF(ISNUMBER(FIND("overige",Methode_Keuze)),"",IF(Tb_Activiteiten[[#This Row],[Afschrijvingskosten]]=1,Tb_Activiteiten[[#Headers],[Afschrijvingskosten]],""))</f>
        <v/>
      </c>
      <c r="AY1812" t="str">
        <f>IF(ISNUMBER(FIND("overige",Methode_Keuze)),"",IF(Tb_Activiteiten[[#This Row],[Vergoeding]]=1,Tb_Activiteiten[[#Headers],[Vergoeding]],""))</f>
        <v/>
      </c>
      <c r="AZ1812" t="str">
        <f>IF(ISNUMBER(FIND("arbeid",Methode_Keuze)),"",IF(Tb_Activiteiten[[#This Row],[Arbeidskosten - vast tarief (excl eigen arbeid)]]=1,Tb_Activiteiten[[#Headers],[Arbeidskosten - vast tarief (excl eigen arbeid)]],""))</f>
        <v/>
      </c>
      <c r="BA1812" t="str">
        <f>IF(ISNUMBER(FIND("overige",Methode_Keuze)),"",IF(Tb_Activiteiten[[#This Row],[Overige kosten]]=1,Tb_Activiteiten[[#Headers],[Overige kosten]],""))</f>
        <v/>
      </c>
    </row>
    <row r="1813" spans="15:53" x14ac:dyDescent="0.25">
      <c r="O1813" s="56"/>
      <c r="Q1813" t="str">
        <f>IFERROR(IF(VLOOKUP(Tb_Activiteiten[[#This Row],[Openstelling]],Tb_Openstelling[],2,0)=1,1,""),"")</f>
        <v/>
      </c>
      <c r="AJ1813" s="56"/>
      <c r="AK1813" t="str">
        <f>IF(ISNUMBER(FIND("arbeid",Methode_Keuze)),"",IF(ISNUMBER(FIND("arbeid",Methode_Keuze)),"",IF(Tb_Activiteiten[[#This Row],[Loonkosten]]=1,Tb_Activiteiten[[#Headers],[Loonkosten]],"")))</f>
        <v/>
      </c>
      <c r="AL1813" t="str">
        <f>IF(ISNUMBER(FIND("arbeid",Methode_Keuze)),"",IF(ISNUMBER(FIND("arbeid",Methode_Keuze)),"",IF(Tb_Activiteiten[[#This Row],[Eigen arbeid]]=1,Tb_Activiteiten[[#Headers],[Eigen arbeid]],"")))</f>
        <v/>
      </c>
      <c r="AM1813" t="str">
        <f>IF(ISNUMBER(FIND("arbeid",Methode_Keuze)),"",IF(ISNUMBER(FIND("arbeid",Methode_Keuze)),"",IF(Tb_Activiteiten[[#This Row],[Projectmedewerker]]=1,Tb_Activiteiten[[#Headers],[Projectmedewerker]],"")))</f>
        <v/>
      </c>
      <c r="AN1813" t="str">
        <f>IF(ISNUMBER(FIND("arbeid",Methode_Keuze)),"",IF(ISNUMBER(FIND("arbeid",Methode_Keuze)),"",IF(Tb_Activiteiten[[#This Row],[Landbouwer]]=1,Tb_Activiteiten[[#Headers],[Landbouwer]],"")))</f>
        <v/>
      </c>
      <c r="AO1813" t="str">
        <f>IF(ISNUMBER(FIND("arbeid",Methode_Keuze)),"",IF(ISNUMBER(FIND("arbeid",Methode_Keuze)),"",IF(Tb_Activiteiten[[#This Row],[Adviseur]]=1,Tb_Activiteiten[[#Headers],[Adviseur]],"")))</f>
        <v/>
      </c>
      <c r="AP1813" t="str">
        <f>IF(ISNUMBER(FIND("arbeid",Methode_Keuze)),"",IF(ISNUMBER(FIND("arbeid",Methode_Keuze)),"",IF(Tb_Activiteiten[[#This Row],[Projectleider/Expert]]=1,Tb_Activiteiten[[#Headers],[Projectleider/Expert]],"")))</f>
        <v/>
      </c>
      <c r="AQ1813" t="str">
        <f>IF(ISNUMBER(FIND("arbeid",Methode_Keuze)),"",IF(ISNUMBER(FIND("arbeid",Methode_Keuze)),"",IF(Tb_Activiteiten[[#This Row],[Arbeidskosten]]=1,Tb_Activiteiten[[#Headers],[Arbeidskosten]],"")))</f>
        <v/>
      </c>
      <c r="AR1813" t="str">
        <f>IF(ISNUMBER(FIND("arbeid",Methode_Keuze)),"",IF(ISNUMBER(FIND("arbeid",Methode_Keuze)),"",IF(Tb_Activiteiten[[#This Row],[Arbeidskosten op basis van IKS]]=1,Tb_Activiteiten[[#Headers],[Arbeidskosten op basis van IKS]],"")))</f>
        <v/>
      </c>
      <c r="AS1813" t="str">
        <f>IF(ISNUMBER(FIND("overige",Methode_Keuze)),"",IF(Tb_Activiteiten[[#This Row],[Kosten derden exclusief btw]]=1,Tb_Activiteiten[[#Headers],[Kosten derden exclusief btw]],""))</f>
        <v/>
      </c>
      <c r="AT1813" t="str">
        <f>IF(ISNUMBER(FIND("overige",Methode_Keuze)),"",IF(Tb_Activiteiten[[#This Row],[Niet verrekenbare btw]]=1,Tb_Activiteiten[[#Headers],[Niet verrekenbare btw]],""))</f>
        <v/>
      </c>
      <c r="AU1813" t="str">
        <f>IF(ISNUMBER(FIND("overige",Methode_Keuze)),"",IF(Tb_Activiteiten[[#This Row],[Grondkosten]]=1,Tb_Activiteiten[[#Headers],[Grondkosten]],""))</f>
        <v/>
      </c>
      <c r="AV1813" t="str">
        <f>IF(ISNUMBER(FIND("overige",Methode_Keuze)),"",IF(Tb_Activiteiten[[#This Row],[Bijdrage in natura (overige)]]=1,Tb_Activiteiten[[#Headers],[Bijdrage in natura (overige)]],""))</f>
        <v/>
      </c>
      <c r="AW1813" t="str">
        <f>IF(ISNUMBER(FIND("overige",Methode_Keuze)),"",IF(Tb_Activiteiten[[#This Row],[Bijdrage in natura (vrijwilligers)]]=1,Tb_Activiteiten[[#Headers],[Bijdrage in natura (vrijwilligers)]],""))</f>
        <v/>
      </c>
      <c r="AX1813" t="str">
        <f>IF(ISNUMBER(FIND("overige",Methode_Keuze)),"",IF(Tb_Activiteiten[[#This Row],[Afschrijvingskosten]]=1,Tb_Activiteiten[[#Headers],[Afschrijvingskosten]],""))</f>
        <v/>
      </c>
      <c r="AY1813" t="str">
        <f>IF(ISNUMBER(FIND("overige",Methode_Keuze)),"",IF(Tb_Activiteiten[[#This Row],[Vergoeding]]=1,Tb_Activiteiten[[#Headers],[Vergoeding]],""))</f>
        <v/>
      </c>
      <c r="AZ1813" t="str">
        <f>IF(ISNUMBER(FIND("arbeid",Methode_Keuze)),"",IF(Tb_Activiteiten[[#This Row],[Arbeidskosten - vast tarief (excl eigen arbeid)]]=1,Tb_Activiteiten[[#Headers],[Arbeidskosten - vast tarief (excl eigen arbeid)]],""))</f>
        <v/>
      </c>
      <c r="BA1813" t="str">
        <f>IF(ISNUMBER(FIND("overige",Methode_Keuze)),"",IF(Tb_Activiteiten[[#This Row],[Overige kosten]]=1,Tb_Activiteiten[[#Headers],[Overige kosten]],""))</f>
        <v/>
      </c>
    </row>
    <row r="1814" spans="15:53" x14ac:dyDescent="0.25">
      <c r="O1814" s="56"/>
      <c r="Q1814" t="str">
        <f>IFERROR(IF(VLOOKUP(Tb_Activiteiten[[#This Row],[Openstelling]],Tb_Openstelling[],2,0)=1,1,""),"")</f>
        <v/>
      </c>
      <c r="AJ1814" s="56"/>
      <c r="AK1814" t="str">
        <f>IF(ISNUMBER(FIND("arbeid",Methode_Keuze)),"",IF(ISNUMBER(FIND("arbeid",Methode_Keuze)),"",IF(Tb_Activiteiten[[#This Row],[Loonkosten]]=1,Tb_Activiteiten[[#Headers],[Loonkosten]],"")))</f>
        <v/>
      </c>
      <c r="AL1814" t="str">
        <f>IF(ISNUMBER(FIND("arbeid",Methode_Keuze)),"",IF(ISNUMBER(FIND("arbeid",Methode_Keuze)),"",IF(Tb_Activiteiten[[#This Row],[Eigen arbeid]]=1,Tb_Activiteiten[[#Headers],[Eigen arbeid]],"")))</f>
        <v/>
      </c>
      <c r="AM1814" t="str">
        <f>IF(ISNUMBER(FIND("arbeid",Methode_Keuze)),"",IF(ISNUMBER(FIND("arbeid",Methode_Keuze)),"",IF(Tb_Activiteiten[[#This Row],[Projectmedewerker]]=1,Tb_Activiteiten[[#Headers],[Projectmedewerker]],"")))</f>
        <v/>
      </c>
      <c r="AN1814" t="str">
        <f>IF(ISNUMBER(FIND("arbeid",Methode_Keuze)),"",IF(ISNUMBER(FIND("arbeid",Methode_Keuze)),"",IF(Tb_Activiteiten[[#This Row],[Landbouwer]]=1,Tb_Activiteiten[[#Headers],[Landbouwer]],"")))</f>
        <v/>
      </c>
      <c r="AO1814" t="str">
        <f>IF(ISNUMBER(FIND("arbeid",Methode_Keuze)),"",IF(ISNUMBER(FIND("arbeid",Methode_Keuze)),"",IF(Tb_Activiteiten[[#This Row],[Adviseur]]=1,Tb_Activiteiten[[#Headers],[Adviseur]],"")))</f>
        <v/>
      </c>
      <c r="AP1814" t="str">
        <f>IF(ISNUMBER(FIND("arbeid",Methode_Keuze)),"",IF(ISNUMBER(FIND("arbeid",Methode_Keuze)),"",IF(Tb_Activiteiten[[#This Row],[Projectleider/Expert]]=1,Tb_Activiteiten[[#Headers],[Projectleider/Expert]],"")))</f>
        <v/>
      </c>
      <c r="AQ1814" t="str">
        <f>IF(ISNUMBER(FIND("arbeid",Methode_Keuze)),"",IF(ISNUMBER(FIND("arbeid",Methode_Keuze)),"",IF(Tb_Activiteiten[[#This Row],[Arbeidskosten]]=1,Tb_Activiteiten[[#Headers],[Arbeidskosten]],"")))</f>
        <v/>
      </c>
      <c r="AR1814" t="str">
        <f>IF(ISNUMBER(FIND("arbeid",Methode_Keuze)),"",IF(ISNUMBER(FIND("arbeid",Methode_Keuze)),"",IF(Tb_Activiteiten[[#This Row],[Arbeidskosten op basis van IKS]]=1,Tb_Activiteiten[[#Headers],[Arbeidskosten op basis van IKS]],"")))</f>
        <v/>
      </c>
      <c r="AS1814" t="str">
        <f>IF(ISNUMBER(FIND("overige",Methode_Keuze)),"",IF(Tb_Activiteiten[[#This Row],[Kosten derden exclusief btw]]=1,Tb_Activiteiten[[#Headers],[Kosten derden exclusief btw]],""))</f>
        <v/>
      </c>
      <c r="AT1814" t="str">
        <f>IF(ISNUMBER(FIND("overige",Methode_Keuze)),"",IF(Tb_Activiteiten[[#This Row],[Niet verrekenbare btw]]=1,Tb_Activiteiten[[#Headers],[Niet verrekenbare btw]],""))</f>
        <v/>
      </c>
      <c r="AU1814" t="str">
        <f>IF(ISNUMBER(FIND("overige",Methode_Keuze)),"",IF(Tb_Activiteiten[[#This Row],[Grondkosten]]=1,Tb_Activiteiten[[#Headers],[Grondkosten]],""))</f>
        <v/>
      </c>
      <c r="AV1814" t="str">
        <f>IF(ISNUMBER(FIND("overige",Methode_Keuze)),"",IF(Tb_Activiteiten[[#This Row],[Bijdrage in natura (overige)]]=1,Tb_Activiteiten[[#Headers],[Bijdrage in natura (overige)]],""))</f>
        <v/>
      </c>
      <c r="AW1814" t="str">
        <f>IF(ISNUMBER(FIND("overige",Methode_Keuze)),"",IF(Tb_Activiteiten[[#This Row],[Bijdrage in natura (vrijwilligers)]]=1,Tb_Activiteiten[[#Headers],[Bijdrage in natura (vrijwilligers)]],""))</f>
        <v/>
      </c>
      <c r="AX1814" t="str">
        <f>IF(ISNUMBER(FIND("overige",Methode_Keuze)),"",IF(Tb_Activiteiten[[#This Row],[Afschrijvingskosten]]=1,Tb_Activiteiten[[#Headers],[Afschrijvingskosten]],""))</f>
        <v/>
      </c>
      <c r="AY1814" t="str">
        <f>IF(ISNUMBER(FIND("overige",Methode_Keuze)),"",IF(Tb_Activiteiten[[#This Row],[Vergoeding]]=1,Tb_Activiteiten[[#Headers],[Vergoeding]],""))</f>
        <v/>
      </c>
      <c r="AZ1814" t="str">
        <f>IF(ISNUMBER(FIND("arbeid",Methode_Keuze)),"",IF(Tb_Activiteiten[[#This Row],[Arbeidskosten - vast tarief (excl eigen arbeid)]]=1,Tb_Activiteiten[[#Headers],[Arbeidskosten - vast tarief (excl eigen arbeid)]],""))</f>
        <v/>
      </c>
      <c r="BA1814" t="str">
        <f>IF(ISNUMBER(FIND("overige",Methode_Keuze)),"",IF(Tb_Activiteiten[[#This Row],[Overige kosten]]=1,Tb_Activiteiten[[#Headers],[Overige kosten]],""))</f>
        <v/>
      </c>
    </row>
    <row r="1815" spans="15:53" x14ac:dyDescent="0.25">
      <c r="O1815" s="56"/>
      <c r="Q1815" t="str">
        <f>IFERROR(IF(VLOOKUP(Tb_Activiteiten[[#This Row],[Openstelling]],Tb_Openstelling[],2,0)=1,1,""),"")</f>
        <v/>
      </c>
      <c r="AJ1815" s="56"/>
      <c r="AK1815" t="str">
        <f>IF(ISNUMBER(FIND("arbeid",Methode_Keuze)),"",IF(ISNUMBER(FIND("arbeid",Methode_Keuze)),"",IF(Tb_Activiteiten[[#This Row],[Loonkosten]]=1,Tb_Activiteiten[[#Headers],[Loonkosten]],"")))</f>
        <v/>
      </c>
      <c r="AL1815" t="str">
        <f>IF(ISNUMBER(FIND("arbeid",Methode_Keuze)),"",IF(ISNUMBER(FIND("arbeid",Methode_Keuze)),"",IF(Tb_Activiteiten[[#This Row],[Eigen arbeid]]=1,Tb_Activiteiten[[#Headers],[Eigen arbeid]],"")))</f>
        <v/>
      </c>
      <c r="AM1815" t="str">
        <f>IF(ISNUMBER(FIND("arbeid",Methode_Keuze)),"",IF(ISNUMBER(FIND("arbeid",Methode_Keuze)),"",IF(Tb_Activiteiten[[#This Row],[Projectmedewerker]]=1,Tb_Activiteiten[[#Headers],[Projectmedewerker]],"")))</f>
        <v/>
      </c>
      <c r="AN1815" t="str">
        <f>IF(ISNUMBER(FIND("arbeid",Methode_Keuze)),"",IF(ISNUMBER(FIND("arbeid",Methode_Keuze)),"",IF(Tb_Activiteiten[[#This Row],[Landbouwer]]=1,Tb_Activiteiten[[#Headers],[Landbouwer]],"")))</f>
        <v/>
      </c>
      <c r="AO1815" t="str">
        <f>IF(ISNUMBER(FIND("arbeid",Methode_Keuze)),"",IF(ISNUMBER(FIND("arbeid",Methode_Keuze)),"",IF(Tb_Activiteiten[[#This Row],[Adviseur]]=1,Tb_Activiteiten[[#Headers],[Adviseur]],"")))</f>
        <v/>
      </c>
      <c r="AP1815" t="str">
        <f>IF(ISNUMBER(FIND("arbeid",Methode_Keuze)),"",IF(ISNUMBER(FIND("arbeid",Methode_Keuze)),"",IF(Tb_Activiteiten[[#This Row],[Projectleider/Expert]]=1,Tb_Activiteiten[[#Headers],[Projectleider/Expert]],"")))</f>
        <v/>
      </c>
      <c r="AQ1815" t="str">
        <f>IF(ISNUMBER(FIND("arbeid",Methode_Keuze)),"",IF(ISNUMBER(FIND("arbeid",Methode_Keuze)),"",IF(Tb_Activiteiten[[#This Row],[Arbeidskosten]]=1,Tb_Activiteiten[[#Headers],[Arbeidskosten]],"")))</f>
        <v/>
      </c>
      <c r="AR1815" t="str">
        <f>IF(ISNUMBER(FIND("arbeid",Methode_Keuze)),"",IF(ISNUMBER(FIND("arbeid",Methode_Keuze)),"",IF(Tb_Activiteiten[[#This Row],[Arbeidskosten op basis van IKS]]=1,Tb_Activiteiten[[#Headers],[Arbeidskosten op basis van IKS]],"")))</f>
        <v/>
      </c>
      <c r="AS1815" t="str">
        <f>IF(ISNUMBER(FIND("overige",Methode_Keuze)),"",IF(Tb_Activiteiten[[#This Row],[Kosten derden exclusief btw]]=1,Tb_Activiteiten[[#Headers],[Kosten derden exclusief btw]],""))</f>
        <v/>
      </c>
      <c r="AT1815" t="str">
        <f>IF(ISNUMBER(FIND("overige",Methode_Keuze)),"",IF(Tb_Activiteiten[[#This Row],[Niet verrekenbare btw]]=1,Tb_Activiteiten[[#Headers],[Niet verrekenbare btw]],""))</f>
        <v/>
      </c>
      <c r="AU1815" t="str">
        <f>IF(ISNUMBER(FIND("overige",Methode_Keuze)),"",IF(Tb_Activiteiten[[#This Row],[Grondkosten]]=1,Tb_Activiteiten[[#Headers],[Grondkosten]],""))</f>
        <v/>
      </c>
      <c r="AV1815" t="str">
        <f>IF(ISNUMBER(FIND("overige",Methode_Keuze)),"",IF(Tb_Activiteiten[[#This Row],[Bijdrage in natura (overige)]]=1,Tb_Activiteiten[[#Headers],[Bijdrage in natura (overige)]],""))</f>
        <v/>
      </c>
      <c r="AW1815" t="str">
        <f>IF(ISNUMBER(FIND("overige",Methode_Keuze)),"",IF(Tb_Activiteiten[[#This Row],[Bijdrage in natura (vrijwilligers)]]=1,Tb_Activiteiten[[#Headers],[Bijdrage in natura (vrijwilligers)]],""))</f>
        <v/>
      </c>
      <c r="AX1815" t="str">
        <f>IF(ISNUMBER(FIND("overige",Methode_Keuze)),"",IF(Tb_Activiteiten[[#This Row],[Afschrijvingskosten]]=1,Tb_Activiteiten[[#Headers],[Afschrijvingskosten]],""))</f>
        <v/>
      </c>
      <c r="AY1815" t="str">
        <f>IF(ISNUMBER(FIND("overige",Methode_Keuze)),"",IF(Tb_Activiteiten[[#This Row],[Vergoeding]]=1,Tb_Activiteiten[[#Headers],[Vergoeding]],""))</f>
        <v/>
      </c>
      <c r="AZ1815" t="str">
        <f>IF(ISNUMBER(FIND("arbeid",Methode_Keuze)),"",IF(Tb_Activiteiten[[#This Row],[Arbeidskosten - vast tarief (excl eigen arbeid)]]=1,Tb_Activiteiten[[#Headers],[Arbeidskosten - vast tarief (excl eigen arbeid)]],""))</f>
        <v/>
      </c>
      <c r="BA1815" t="str">
        <f>IF(ISNUMBER(FIND("overige",Methode_Keuze)),"",IF(Tb_Activiteiten[[#This Row],[Overige kosten]]=1,Tb_Activiteiten[[#Headers],[Overige kosten]],""))</f>
        <v/>
      </c>
    </row>
    <row r="1816" spans="15:53" x14ac:dyDescent="0.25">
      <c r="O1816" s="56"/>
      <c r="Q1816" t="str">
        <f>IFERROR(IF(VLOOKUP(Tb_Activiteiten[[#This Row],[Openstelling]],Tb_Openstelling[],2,0)=1,1,""),"")</f>
        <v/>
      </c>
      <c r="AJ1816" s="56"/>
      <c r="AK1816" t="str">
        <f>IF(ISNUMBER(FIND("arbeid",Methode_Keuze)),"",IF(ISNUMBER(FIND("arbeid",Methode_Keuze)),"",IF(Tb_Activiteiten[[#This Row],[Loonkosten]]=1,Tb_Activiteiten[[#Headers],[Loonkosten]],"")))</f>
        <v/>
      </c>
      <c r="AL1816" t="str">
        <f>IF(ISNUMBER(FIND("arbeid",Methode_Keuze)),"",IF(ISNUMBER(FIND("arbeid",Methode_Keuze)),"",IF(Tb_Activiteiten[[#This Row],[Eigen arbeid]]=1,Tb_Activiteiten[[#Headers],[Eigen arbeid]],"")))</f>
        <v/>
      </c>
      <c r="AM1816" t="str">
        <f>IF(ISNUMBER(FIND("arbeid",Methode_Keuze)),"",IF(ISNUMBER(FIND("arbeid",Methode_Keuze)),"",IF(Tb_Activiteiten[[#This Row],[Projectmedewerker]]=1,Tb_Activiteiten[[#Headers],[Projectmedewerker]],"")))</f>
        <v/>
      </c>
      <c r="AN1816" t="str">
        <f>IF(ISNUMBER(FIND("arbeid",Methode_Keuze)),"",IF(ISNUMBER(FIND("arbeid",Methode_Keuze)),"",IF(Tb_Activiteiten[[#This Row],[Landbouwer]]=1,Tb_Activiteiten[[#Headers],[Landbouwer]],"")))</f>
        <v/>
      </c>
      <c r="AO1816" t="str">
        <f>IF(ISNUMBER(FIND("arbeid",Methode_Keuze)),"",IF(ISNUMBER(FIND("arbeid",Methode_Keuze)),"",IF(Tb_Activiteiten[[#This Row],[Adviseur]]=1,Tb_Activiteiten[[#Headers],[Adviseur]],"")))</f>
        <v/>
      </c>
      <c r="AP1816" t="str">
        <f>IF(ISNUMBER(FIND("arbeid",Methode_Keuze)),"",IF(ISNUMBER(FIND("arbeid",Methode_Keuze)),"",IF(Tb_Activiteiten[[#This Row],[Projectleider/Expert]]=1,Tb_Activiteiten[[#Headers],[Projectleider/Expert]],"")))</f>
        <v/>
      </c>
      <c r="AQ1816" t="str">
        <f>IF(ISNUMBER(FIND("arbeid",Methode_Keuze)),"",IF(ISNUMBER(FIND("arbeid",Methode_Keuze)),"",IF(Tb_Activiteiten[[#This Row],[Arbeidskosten]]=1,Tb_Activiteiten[[#Headers],[Arbeidskosten]],"")))</f>
        <v/>
      </c>
      <c r="AR1816" t="str">
        <f>IF(ISNUMBER(FIND("arbeid",Methode_Keuze)),"",IF(ISNUMBER(FIND("arbeid",Methode_Keuze)),"",IF(Tb_Activiteiten[[#This Row],[Arbeidskosten op basis van IKS]]=1,Tb_Activiteiten[[#Headers],[Arbeidskosten op basis van IKS]],"")))</f>
        <v/>
      </c>
      <c r="AS1816" t="str">
        <f>IF(ISNUMBER(FIND("overige",Methode_Keuze)),"",IF(Tb_Activiteiten[[#This Row],[Kosten derden exclusief btw]]=1,Tb_Activiteiten[[#Headers],[Kosten derden exclusief btw]],""))</f>
        <v/>
      </c>
      <c r="AT1816" t="str">
        <f>IF(ISNUMBER(FIND("overige",Methode_Keuze)),"",IF(Tb_Activiteiten[[#This Row],[Niet verrekenbare btw]]=1,Tb_Activiteiten[[#Headers],[Niet verrekenbare btw]],""))</f>
        <v/>
      </c>
      <c r="AU1816" t="str">
        <f>IF(ISNUMBER(FIND("overige",Methode_Keuze)),"",IF(Tb_Activiteiten[[#This Row],[Grondkosten]]=1,Tb_Activiteiten[[#Headers],[Grondkosten]],""))</f>
        <v/>
      </c>
      <c r="AV1816" t="str">
        <f>IF(ISNUMBER(FIND("overige",Methode_Keuze)),"",IF(Tb_Activiteiten[[#This Row],[Bijdrage in natura (overige)]]=1,Tb_Activiteiten[[#Headers],[Bijdrage in natura (overige)]],""))</f>
        <v/>
      </c>
      <c r="AW1816" t="str">
        <f>IF(ISNUMBER(FIND("overige",Methode_Keuze)),"",IF(Tb_Activiteiten[[#This Row],[Bijdrage in natura (vrijwilligers)]]=1,Tb_Activiteiten[[#Headers],[Bijdrage in natura (vrijwilligers)]],""))</f>
        <v/>
      </c>
      <c r="AX1816" t="str">
        <f>IF(ISNUMBER(FIND("overige",Methode_Keuze)),"",IF(Tb_Activiteiten[[#This Row],[Afschrijvingskosten]]=1,Tb_Activiteiten[[#Headers],[Afschrijvingskosten]],""))</f>
        <v/>
      </c>
      <c r="AY1816" t="str">
        <f>IF(ISNUMBER(FIND("overige",Methode_Keuze)),"",IF(Tb_Activiteiten[[#This Row],[Vergoeding]]=1,Tb_Activiteiten[[#Headers],[Vergoeding]],""))</f>
        <v/>
      </c>
      <c r="AZ1816" t="str">
        <f>IF(ISNUMBER(FIND("arbeid",Methode_Keuze)),"",IF(Tb_Activiteiten[[#This Row],[Arbeidskosten - vast tarief (excl eigen arbeid)]]=1,Tb_Activiteiten[[#Headers],[Arbeidskosten - vast tarief (excl eigen arbeid)]],""))</f>
        <v/>
      </c>
      <c r="BA1816" t="str">
        <f>IF(ISNUMBER(FIND("overige",Methode_Keuze)),"",IF(Tb_Activiteiten[[#This Row],[Overige kosten]]=1,Tb_Activiteiten[[#Headers],[Overige kosten]],""))</f>
        <v/>
      </c>
    </row>
    <row r="1817" spans="15:53" x14ac:dyDescent="0.25">
      <c r="O1817" s="56"/>
      <c r="Q1817" t="str">
        <f>IFERROR(IF(VLOOKUP(Tb_Activiteiten[[#This Row],[Openstelling]],Tb_Openstelling[],2,0)=1,1,""),"")</f>
        <v/>
      </c>
      <c r="AJ1817" s="56"/>
      <c r="AK1817" t="str">
        <f>IF(ISNUMBER(FIND("arbeid",Methode_Keuze)),"",IF(ISNUMBER(FIND("arbeid",Methode_Keuze)),"",IF(Tb_Activiteiten[[#This Row],[Loonkosten]]=1,Tb_Activiteiten[[#Headers],[Loonkosten]],"")))</f>
        <v/>
      </c>
      <c r="AL1817" t="str">
        <f>IF(ISNUMBER(FIND("arbeid",Methode_Keuze)),"",IF(ISNUMBER(FIND("arbeid",Methode_Keuze)),"",IF(Tb_Activiteiten[[#This Row],[Eigen arbeid]]=1,Tb_Activiteiten[[#Headers],[Eigen arbeid]],"")))</f>
        <v/>
      </c>
      <c r="AM1817" t="str">
        <f>IF(ISNUMBER(FIND("arbeid",Methode_Keuze)),"",IF(ISNUMBER(FIND("arbeid",Methode_Keuze)),"",IF(Tb_Activiteiten[[#This Row],[Projectmedewerker]]=1,Tb_Activiteiten[[#Headers],[Projectmedewerker]],"")))</f>
        <v/>
      </c>
      <c r="AN1817" t="str">
        <f>IF(ISNUMBER(FIND("arbeid",Methode_Keuze)),"",IF(ISNUMBER(FIND("arbeid",Methode_Keuze)),"",IF(Tb_Activiteiten[[#This Row],[Landbouwer]]=1,Tb_Activiteiten[[#Headers],[Landbouwer]],"")))</f>
        <v/>
      </c>
      <c r="AO1817" t="str">
        <f>IF(ISNUMBER(FIND("arbeid",Methode_Keuze)),"",IF(ISNUMBER(FIND("arbeid",Methode_Keuze)),"",IF(Tb_Activiteiten[[#This Row],[Adviseur]]=1,Tb_Activiteiten[[#Headers],[Adviseur]],"")))</f>
        <v/>
      </c>
      <c r="AP1817" t="str">
        <f>IF(ISNUMBER(FIND("arbeid",Methode_Keuze)),"",IF(ISNUMBER(FIND("arbeid",Methode_Keuze)),"",IF(Tb_Activiteiten[[#This Row],[Projectleider/Expert]]=1,Tb_Activiteiten[[#Headers],[Projectleider/Expert]],"")))</f>
        <v/>
      </c>
      <c r="AQ1817" t="str">
        <f>IF(ISNUMBER(FIND("arbeid",Methode_Keuze)),"",IF(ISNUMBER(FIND("arbeid",Methode_Keuze)),"",IF(Tb_Activiteiten[[#This Row],[Arbeidskosten]]=1,Tb_Activiteiten[[#Headers],[Arbeidskosten]],"")))</f>
        <v/>
      </c>
      <c r="AR1817" t="str">
        <f>IF(ISNUMBER(FIND("arbeid",Methode_Keuze)),"",IF(ISNUMBER(FIND("arbeid",Methode_Keuze)),"",IF(Tb_Activiteiten[[#This Row],[Arbeidskosten op basis van IKS]]=1,Tb_Activiteiten[[#Headers],[Arbeidskosten op basis van IKS]],"")))</f>
        <v/>
      </c>
      <c r="AS1817" t="str">
        <f>IF(ISNUMBER(FIND("overige",Methode_Keuze)),"",IF(Tb_Activiteiten[[#This Row],[Kosten derden exclusief btw]]=1,Tb_Activiteiten[[#Headers],[Kosten derden exclusief btw]],""))</f>
        <v/>
      </c>
      <c r="AT1817" t="str">
        <f>IF(ISNUMBER(FIND("overige",Methode_Keuze)),"",IF(Tb_Activiteiten[[#This Row],[Niet verrekenbare btw]]=1,Tb_Activiteiten[[#Headers],[Niet verrekenbare btw]],""))</f>
        <v/>
      </c>
      <c r="AU1817" t="str">
        <f>IF(ISNUMBER(FIND("overige",Methode_Keuze)),"",IF(Tb_Activiteiten[[#This Row],[Grondkosten]]=1,Tb_Activiteiten[[#Headers],[Grondkosten]],""))</f>
        <v/>
      </c>
      <c r="AV1817" t="str">
        <f>IF(ISNUMBER(FIND("overige",Methode_Keuze)),"",IF(Tb_Activiteiten[[#This Row],[Bijdrage in natura (overige)]]=1,Tb_Activiteiten[[#Headers],[Bijdrage in natura (overige)]],""))</f>
        <v/>
      </c>
      <c r="AW1817" t="str">
        <f>IF(ISNUMBER(FIND("overige",Methode_Keuze)),"",IF(Tb_Activiteiten[[#This Row],[Bijdrage in natura (vrijwilligers)]]=1,Tb_Activiteiten[[#Headers],[Bijdrage in natura (vrijwilligers)]],""))</f>
        <v/>
      </c>
      <c r="AX1817" t="str">
        <f>IF(ISNUMBER(FIND("overige",Methode_Keuze)),"",IF(Tb_Activiteiten[[#This Row],[Afschrijvingskosten]]=1,Tb_Activiteiten[[#Headers],[Afschrijvingskosten]],""))</f>
        <v/>
      </c>
      <c r="AY1817" t="str">
        <f>IF(ISNUMBER(FIND("overige",Methode_Keuze)),"",IF(Tb_Activiteiten[[#This Row],[Vergoeding]]=1,Tb_Activiteiten[[#Headers],[Vergoeding]],""))</f>
        <v/>
      </c>
      <c r="AZ1817" t="str">
        <f>IF(ISNUMBER(FIND("arbeid",Methode_Keuze)),"",IF(Tb_Activiteiten[[#This Row],[Arbeidskosten - vast tarief (excl eigen arbeid)]]=1,Tb_Activiteiten[[#Headers],[Arbeidskosten - vast tarief (excl eigen arbeid)]],""))</f>
        <v/>
      </c>
      <c r="BA1817" t="str">
        <f>IF(ISNUMBER(FIND("overige",Methode_Keuze)),"",IF(Tb_Activiteiten[[#This Row],[Overige kosten]]=1,Tb_Activiteiten[[#Headers],[Overige kosten]],""))</f>
        <v/>
      </c>
    </row>
    <row r="1818" spans="15:53" x14ac:dyDescent="0.25">
      <c r="O1818" s="56"/>
      <c r="Q1818" t="str">
        <f>IFERROR(IF(VLOOKUP(Tb_Activiteiten[[#This Row],[Openstelling]],Tb_Openstelling[],2,0)=1,1,""),"")</f>
        <v/>
      </c>
      <c r="AJ1818" s="56"/>
      <c r="AK1818" t="str">
        <f>IF(ISNUMBER(FIND("arbeid",Methode_Keuze)),"",IF(ISNUMBER(FIND("arbeid",Methode_Keuze)),"",IF(Tb_Activiteiten[[#This Row],[Loonkosten]]=1,Tb_Activiteiten[[#Headers],[Loonkosten]],"")))</f>
        <v/>
      </c>
      <c r="AL1818" t="str">
        <f>IF(ISNUMBER(FIND("arbeid",Methode_Keuze)),"",IF(ISNUMBER(FIND("arbeid",Methode_Keuze)),"",IF(Tb_Activiteiten[[#This Row],[Eigen arbeid]]=1,Tb_Activiteiten[[#Headers],[Eigen arbeid]],"")))</f>
        <v/>
      </c>
      <c r="AM1818" t="str">
        <f>IF(ISNUMBER(FIND("arbeid",Methode_Keuze)),"",IF(ISNUMBER(FIND("arbeid",Methode_Keuze)),"",IF(Tb_Activiteiten[[#This Row],[Projectmedewerker]]=1,Tb_Activiteiten[[#Headers],[Projectmedewerker]],"")))</f>
        <v/>
      </c>
      <c r="AN1818" t="str">
        <f>IF(ISNUMBER(FIND("arbeid",Methode_Keuze)),"",IF(ISNUMBER(FIND("arbeid",Methode_Keuze)),"",IF(Tb_Activiteiten[[#This Row],[Landbouwer]]=1,Tb_Activiteiten[[#Headers],[Landbouwer]],"")))</f>
        <v/>
      </c>
      <c r="AO1818" t="str">
        <f>IF(ISNUMBER(FIND("arbeid",Methode_Keuze)),"",IF(ISNUMBER(FIND("arbeid",Methode_Keuze)),"",IF(Tb_Activiteiten[[#This Row],[Adviseur]]=1,Tb_Activiteiten[[#Headers],[Adviseur]],"")))</f>
        <v/>
      </c>
      <c r="AP1818" t="str">
        <f>IF(ISNUMBER(FIND("arbeid",Methode_Keuze)),"",IF(ISNUMBER(FIND("arbeid",Methode_Keuze)),"",IF(Tb_Activiteiten[[#This Row],[Projectleider/Expert]]=1,Tb_Activiteiten[[#Headers],[Projectleider/Expert]],"")))</f>
        <v/>
      </c>
      <c r="AQ1818" t="str">
        <f>IF(ISNUMBER(FIND("arbeid",Methode_Keuze)),"",IF(ISNUMBER(FIND("arbeid",Methode_Keuze)),"",IF(Tb_Activiteiten[[#This Row],[Arbeidskosten]]=1,Tb_Activiteiten[[#Headers],[Arbeidskosten]],"")))</f>
        <v/>
      </c>
      <c r="AR1818" t="str">
        <f>IF(ISNUMBER(FIND("arbeid",Methode_Keuze)),"",IF(ISNUMBER(FIND("arbeid",Methode_Keuze)),"",IF(Tb_Activiteiten[[#This Row],[Arbeidskosten op basis van IKS]]=1,Tb_Activiteiten[[#Headers],[Arbeidskosten op basis van IKS]],"")))</f>
        <v/>
      </c>
      <c r="AS1818" t="str">
        <f>IF(ISNUMBER(FIND("overige",Methode_Keuze)),"",IF(Tb_Activiteiten[[#This Row],[Kosten derden exclusief btw]]=1,Tb_Activiteiten[[#Headers],[Kosten derden exclusief btw]],""))</f>
        <v/>
      </c>
      <c r="AT1818" t="str">
        <f>IF(ISNUMBER(FIND("overige",Methode_Keuze)),"",IF(Tb_Activiteiten[[#This Row],[Niet verrekenbare btw]]=1,Tb_Activiteiten[[#Headers],[Niet verrekenbare btw]],""))</f>
        <v/>
      </c>
      <c r="AU1818" t="str">
        <f>IF(ISNUMBER(FIND("overige",Methode_Keuze)),"",IF(Tb_Activiteiten[[#This Row],[Grondkosten]]=1,Tb_Activiteiten[[#Headers],[Grondkosten]],""))</f>
        <v/>
      </c>
      <c r="AV1818" t="str">
        <f>IF(ISNUMBER(FIND("overige",Methode_Keuze)),"",IF(Tb_Activiteiten[[#This Row],[Bijdrage in natura (overige)]]=1,Tb_Activiteiten[[#Headers],[Bijdrage in natura (overige)]],""))</f>
        <v/>
      </c>
      <c r="AW1818" t="str">
        <f>IF(ISNUMBER(FIND("overige",Methode_Keuze)),"",IF(Tb_Activiteiten[[#This Row],[Bijdrage in natura (vrijwilligers)]]=1,Tb_Activiteiten[[#Headers],[Bijdrage in natura (vrijwilligers)]],""))</f>
        <v/>
      </c>
      <c r="AX1818" t="str">
        <f>IF(ISNUMBER(FIND("overige",Methode_Keuze)),"",IF(Tb_Activiteiten[[#This Row],[Afschrijvingskosten]]=1,Tb_Activiteiten[[#Headers],[Afschrijvingskosten]],""))</f>
        <v/>
      </c>
      <c r="AY1818" t="str">
        <f>IF(ISNUMBER(FIND("overige",Methode_Keuze)),"",IF(Tb_Activiteiten[[#This Row],[Vergoeding]]=1,Tb_Activiteiten[[#Headers],[Vergoeding]],""))</f>
        <v/>
      </c>
      <c r="AZ1818" t="str">
        <f>IF(ISNUMBER(FIND("arbeid",Methode_Keuze)),"",IF(Tb_Activiteiten[[#This Row],[Arbeidskosten - vast tarief (excl eigen arbeid)]]=1,Tb_Activiteiten[[#Headers],[Arbeidskosten - vast tarief (excl eigen arbeid)]],""))</f>
        <v/>
      </c>
      <c r="BA1818" t="str">
        <f>IF(ISNUMBER(FIND("overige",Methode_Keuze)),"",IF(Tb_Activiteiten[[#This Row],[Overige kosten]]=1,Tb_Activiteiten[[#Headers],[Overige kosten]],""))</f>
        <v/>
      </c>
    </row>
    <row r="1819" spans="15:53" x14ac:dyDescent="0.25">
      <c r="O1819" s="56"/>
      <c r="Q1819" t="str">
        <f>IFERROR(IF(VLOOKUP(Tb_Activiteiten[[#This Row],[Openstelling]],Tb_Openstelling[],2,0)=1,1,""),"")</f>
        <v/>
      </c>
      <c r="AJ1819" s="56"/>
      <c r="AK1819" t="str">
        <f>IF(ISNUMBER(FIND("arbeid",Methode_Keuze)),"",IF(ISNUMBER(FIND("arbeid",Methode_Keuze)),"",IF(Tb_Activiteiten[[#This Row],[Loonkosten]]=1,Tb_Activiteiten[[#Headers],[Loonkosten]],"")))</f>
        <v/>
      </c>
      <c r="AL1819" t="str">
        <f>IF(ISNUMBER(FIND("arbeid",Methode_Keuze)),"",IF(ISNUMBER(FIND("arbeid",Methode_Keuze)),"",IF(Tb_Activiteiten[[#This Row],[Eigen arbeid]]=1,Tb_Activiteiten[[#Headers],[Eigen arbeid]],"")))</f>
        <v/>
      </c>
      <c r="AM1819" t="str">
        <f>IF(ISNUMBER(FIND("arbeid",Methode_Keuze)),"",IF(ISNUMBER(FIND("arbeid",Methode_Keuze)),"",IF(Tb_Activiteiten[[#This Row],[Projectmedewerker]]=1,Tb_Activiteiten[[#Headers],[Projectmedewerker]],"")))</f>
        <v/>
      </c>
      <c r="AN1819" t="str">
        <f>IF(ISNUMBER(FIND("arbeid",Methode_Keuze)),"",IF(ISNUMBER(FIND("arbeid",Methode_Keuze)),"",IF(Tb_Activiteiten[[#This Row],[Landbouwer]]=1,Tb_Activiteiten[[#Headers],[Landbouwer]],"")))</f>
        <v/>
      </c>
      <c r="AO1819" t="str">
        <f>IF(ISNUMBER(FIND("arbeid",Methode_Keuze)),"",IF(ISNUMBER(FIND("arbeid",Methode_Keuze)),"",IF(Tb_Activiteiten[[#This Row],[Adviseur]]=1,Tb_Activiteiten[[#Headers],[Adviseur]],"")))</f>
        <v/>
      </c>
      <c r="AP1819" t="str">
        <f>IF(ISNUMBER(FIND("arbeid",Methode_Keuze)),"",IF(ISNUMBER(FIND("arbeid",Methode_Keuze)),"",IF(Tb_Activiteiten[[#This Row],[Projectleider/Expert]]=1,Tb_Activiteiten[[#Headers],[Projectleider/Expert]],"")))</f>
        <v/>
      </c>
      <c r="AQ1819" t="str">
        <f>IF(ISNUMBER(FIND("arbeid",Methode_Keuze)),"",IF(ISNUMBER(FIND("arbeid",Methode_Keuze)),"",IF(Tb_Activiteiten[[#This Row],[Arbeidskosten]]=1,Tb_Activiteiten[[#Headers],[Arbeidskosten]],"")))</f>
        <v/>
      </c>
      <c r="AR1819" t="str">
        <f>IF(ISNUMBER(FIND("arbeid",Methode_Keuze)),"",IF(ISNUMBER(FIND("arbeid",Methode_Keuze)),"",IF(Tb_Activiteiten[[#This Row],[Arbeidskosten op basis van IKS]]=1,Tb_Activiteiten[[#Headers],[Arbeidskosten op basis van IKS]],"")))</f>
        <v/>
      </c>
      <c r="AS1819" t="str">
        <f>IF(ISNUMBER(FIND("overige",Methode_Keuze)),"",IF(Tb_Activiteiten[[#This Row],[Kosten derden exclusief btw]]=1,Tb_Activiteiten[[#Headers],[Kosten derden exclusief btw]],""))</f>
        <v/>
      </c>
      <c r="AT1819" t="str">
        <f>IF(ISNUMBER(FIND("overige",Methode_Keuze)),"",IF(Tb_Activiteiten[[#This Row],[Niet verrekenbare btw]]=1,Tb_Activiteiten[[#Headers],[Niet verrekenbare btw]],""))</f>
        <v/>
      </c>
      <c r="AU1819" t="str">
        <f>IF(ISNUMBER(FIND("overige",Methode_Keuze)),"",IF(Tb_Activiteiten[[#This Row],[Grondkosten]]=1,Tb_Activiteiten[[#Headers],[Grondkosten]],""))</f>
        <v/>
      </c>
      <c r="AV1819" t="str">
        <f>IF(ISNUMBER(FIND("overige",Methode_Keuze)),"",IF(Tb_Activiteiten[[#This Row],[Bijdrage in natura (overige)]]=1,Tb_Activiteiten[[#Headers],[Bijdrage in natura (overige)]],""))</f>
        <v/>
      </c>
      <c r="AW1819" t="str">
        <f>IF(ISNUMBER(FIND("overige",Methode_Keuze)),"",IF(Tb_Activiteiten[[#This Row],[Bijdrage in natura (vrijwilligers)]]=1,Tb_Activiteiten[[#Headers],[Bijdrage in natura (vrijwilligers)]],""))</f>
        <v/>
      </c>
      <c r="AX1819" t="str">
        <f>IF(ISNUMBER(FIND("overige",Methode_Keuze)),"",IF(Tb_Activiteiten[[#This Row],[Afschrijvingskosten]]=1,Tb_Activiteiten[[#Headers],[Afschrijvingskosten]],""))</f>
        <v/>
      </c>
      <c r="AY1819" t="str">
        <f>IF(ISNUMBER(FIND("overige",Methode_Keuze)),"",IF(Tb_Activiteiten[[#This Row],[Vergoeding]]=1,Tb_Activiteiten[[#Headers],[Vergoeding]],""))</f>
        <v/>
      </c>
      <c r="AZ1819" t="str">
        <f>IF(ISNUMBER(FIND("arbeid",Methode_Keuze)),"",IF(Tb_Activiteiten[[#This Row],[Arbeidskosten - vast tarief (excl eigen arbeid)]]=1,Tb_Activiteiten[[#Headers],[Arbeidskosten - vast tarief (excl eigen arbeid)]],""))</f>
        <v/>
      </c>
      <c r="BA1819" t="str">
        <f>IF(ISNUMBER(FIND("overige",Methode_Keuze)),"",IF(Tb_Activiteiten[[#This Row],[Overige kosten]]=1,Tb_Activiteiten[[#Headers],[Overige kosten]],""))</f>
        <v/>
      </c>
    </row>
    <row r="1820" spans="15:53" x14ac:dyDescent="0.25">
      <c r="O1820" s="56"/>
      <c r="Q1820" t="str">
        <f>IFERROR(IF(VLOOKUP(Tb_Activiteiten[[#This Row],[Openstelling]],Tb_Openstelling[],2,0)=1,1,""),"")</f>
        <v/>
      </c>
      <c r="AJ1820" s="56"/>
      <c r="AK1820" t="str">
        <f>IF(ISNUMBER(FIND("arbeid",Methode_Keuze)),"",IF(ISNUMBER(FIND("arbeid",Methode_Keuze)),"",IF(Tb_Activiteiten[[#This Row],[Loonkosten]]=1,Tb_Activiteiten[[#Headers],[Loonkosten]],"")))</f>
        <v/>
      </c>
      <c r="AL1820" t="str">
        <f>IF(ISNUMBER(FIND("arbeid",Methode_Keuze)),"",IF(ISNUMBER(FIND("arbeid",Methode_Keuze)),"",IF(Tb_Activiteiten[[#This Row],[Eigen arbeid]]=1,Tb_Activiteiten[[#Headers],[Eigen arbeid]],"")))</f>
        <v/>
      </c>
      <c r="AM1820" t="str">
        <f>IF(ISNUMBER(FIND("arbeid",Methode_Keuze)),"",IF(ISNUMBER(FIND("arbeid",Methode_Keuze)),"",IF(Tb_Activiteiten[[#This Row],[Projectmedewerker]]=1,Tb_Activiteiten[[#Headers],[Projectmedewerker]],"")))</f>
        <v/>
      </c>
      <c r="AN1820" t="str">
        <f>IF(ISNUMBER(FIND("arbeid",Methode_Keuze)),"",IF(ISNUMBER(FIND("arbeid",Methode_Keuze)),"",IF(Tb_Activiteiten[[#This Row],[Landbouwer]]=1,Tb_Activiteiten[[#Headers],[Landbouwer]],"")))</f>
        <v/>
      </c>
      <c r="AO1820" t="str">
        <f>IF(ISNUMBER(FIND("arbeid",Methode_Keuze)),"",IF(ISNUMBER(FIND("arbeid",Methode_Keuze)),"",IF(Tb_Activiteiten[[#This Row],[Adviseur]]=1,Tb_Activiteiten[[#Headers],[Adviseur]],"")))</f>
        <v/>
      </c>
      <c r="AP1820" t="str">
        <f>IF(ISNUMBER(FIND("arbeid",Methode_Keuze)),"",IF(ISNUMBER(FIND("arbeid",Methode_Keuze)),"",IF(Tb_Activiteiten[[#This Row],[Projectleider/Expert]]=1,Tb_Activiteiten[[#Headers],[Projectleider/Expert]],"")))</f>
        <v/>
      </c>
      <c r="AQ1820" t="str">
        <f>IF(ISNUMBER(FIND("arbeid",Methode_Keuze)),"",IF(ISNUMBER(FIND("arbeid",Methode_Keuze)),"",IF(Tb_Activiteiten[[#This Row],[Arbeidskosten]]=1,Tb_Activiteiten[[#Headers],[Arbeidskosten]],"")))</f>
        <v/>
      </c>
      <c r="AR1820" t="str">
        <f>IF(ISNUMBER(FIND("arbeid",Methode_Keuze)),"",IF(ISNUMBER(FIND("arbeid",Methode_Keuze)),"",IF(Tb_Activiteiten[[#This Row],[Arbeidskosten op basis van IKS]]=1,Tb_Activiteiten[[#Headers],[Arbeidskosten op basis van IKS]],"")))</f>
        <v/>
      </c>
      <c r="AS1820" t="str">
        <f>IF(ISNUMBER(FIND("overige",Methode_Keuze)),"",IF(Tb_Activiteiten[[#This Row],[Kosten derden exclusief btw]]=1,Tb_Activiteiten[[#Headers],[Kosten derden exclusief btw]],""))</f>
        <v/>
      </c>
      <c r="AT1820" t="str">
        <f>IF(ISNUMBER(FIND("overige",Methode_Keuze)),"",IF(Tb_Activiteiten[[#This Row],[Niet verrekenbare btw]]=1,Tb_Activiteiten[[#Headers],[Niet verrekenbare btw]],""))</f>
        <v/>
      </c>
      <c r="AU1820" t="str">
        <f>IF(ISNUMBER(FIND("overige",Methode_Keuze)),"",IF(Tb_Activiteiten[[#This Row],[Grondkosten]]=1,Tb_Activiteiten[[#Headers],[Grondkosten]],""))</f>
        <v/>
      </c>
      <c r="AV1820" t="str">
        <f>IF(ISNUMBER(FIND("overige",Methode_Keuze)),"",IF(Tb_Activiteiten[[#This Row],[Bijdrage in natura (overige)]]=1,Tb_Activiteiten[[#Headers],[Bijdrage in natura (overige)]],""))</f>
        <v/>
      </c>
      <c r="AW1820" t="str">
        <f>IF(ISNUMBER(FIND("overige",Methode_Keuze)),"",IF(Tb_Activiteiten[[#This Row],[Bijdrage in natura (vrijwilligers)]]=1,Tb_Activiteiten[[#Headers],[Bijdrage in natura (vrijwilligers)]],""))</f>
        <v/>
      </c>
      <c r="AX1820" t="str">
        <f>IF(ISNUMBER(FIND("overige",Methode_Keuze)),"",IF(Tb_Activiteiten[[#This Row],[Afschrijvingskosten]]=1,Tb_Activiteiten[[#Headers],[Afschrijvingskosten]],""))</f>
        <v/>
      </c>
      <c r="AY1820" t="str">
        <f>IF(ISNUMBER(FIND("overige",Methode_Keuze)),"",IF(Tb_Activiteiten[[#This Row],[Vergoeding]]=1,Tb_Activiteiten[[#Headers],[Vergoeding]],""))</f>
        <v/>
      </c>
      <c r="AZ1820" t="str">
        <f>IF(ISNUMBER(FIND("arbeid",Methode_Keuze)),"",IF(Tb_Activiteiten[[#This Row],[Arbeidskosten - vast tarief (excl eigen arbeid)]]=1,Tb_Activiteiten[[#Headers],[Arbeidskosten - vast tarief (excl eigen arbeid)]],""))</f>
        <v/>
      </c>
      <c r="BA1820" t="str">
        <f>IF(ISNUMBER(FIND("overige",Methode_Keuze)),"",IF(Tb_Activiteiten[[#This Row],[Overige kosten]]=1,Tb_Activiteiten[[#Headers],[Overige kosten]],""))</f>
        <v/>
      </c>
    </row>
    <row r="1821" spans="15:53" x14ac:dyDescent="0.25">
      <c r="O1821" s="56"/>
      <c r="Q1821" t="str">
        <f>IFERROR(IF(VLOOKUP(Tb_Activiteiten[[#This Row],[Openstelling]],Tb_Openstelling[],2,0)=1,1,""),"")</f>
        <v/>
      </c>
      <c r="AJ1821" s="56"/>
      <c r="AK1821" t="str">
        <f>IF(ISNUMBER(FIND("arbeid",Methode_Keuze)),"",IF(ISNUMBER(FIND("arbeid",Methode_Keuze)),"",IF(Tb_Activiteiten[[#This Row],[Loonkosten]]=1,Tb_Activiteiten[[#Headers],[Loonkosten]],"")))</f>
        <v/>
      </c>
      <c r="AL1821" t="str">
        <f>IF(ISNUMBER(FIND("arbeid",Methode_Keuze)),"",IF(ISNUMBER(FIND("arbeid",Methode_Keuze)),"",IF(Tb_Activiteiten[[#This Row],[Eigen arbeid]]=1,Tb_Activiteiten[[#Headers],[Eigen arbeid]],"")))</f>
        <v/>
      </c>
      <c r="AM1821" t="str">
        <f>IF(ISNUMBER(FIND("arbeid",Methode_Keuze)),"",IF(ISNUMBER(FIND("arbeid",Methode_Keuze)),"",IF(Tb_Activiteiten[[#This Row],[Projectmedewerker]]=1,Tb_Activiteiten[[#Headers],[Projectmedewerker]],"")))</f>
        <v/>
      </c>
      <c r="AN1821" t="str">
        <f>IF(ISNUMBER(FIND("arbeid",Methode_Keuze)),"",IF(ISNUMBER(FIND("arbeid",Methode_Keuze)),"",IF(Tb_Activiteiten[[#This Row],[Landbouwer]]=1,Tb_Activiteiten[[#Headers],[Landbouwer]],"")))</f>
        <v/>
      </c>
      <c r="AO1821" t="str">
        <f>IF(ISNUMBER(FIND("arbeid",Methode_Keuze)),"",IF(ISNUMBER(FIND("arbeid",Methode_Keuze)),"",IF(Tb_Activiteiten[[#This Row],[Adviseur]]=1,Tb_Activiteiten[[#Headers],[Adviseur]],"")))</f>
        <v/>
      </c>
      <c r="AP1821" t="str">
        <f>IF(ISNUMBER(FIND("arbeid",Methode_Keuze)),"",IF(ISNUMBER(FIND("arbeid",Methode_Keuze)),"",IF(Tb_Activiteiten[[#This Row],[Projectleider/Expert]]=1,Tb_Activiteiten[[#Headers],[Projectleider/Expert]],"")))</f>
        <v/>
      </c>
      <c r="AQ1821" t="str">
        <f>IF(ISNUMBER(FIND("arbeid",Methode_Keuze)),"",IF(ISNUMBER(FIND("arbeid",Methode_Keuze)),"",IF(Tb_Activiteiten[[#This Row],[Arbeidskosten]]=1,Tb_Activiteiten[[#Headers],[Arbeidskosten]],"")))</f>
        <v/>
      </c>
      <c r="AR1821" t="str">
        <f>IF(ISNUMBER(FIND("arbeid",Methode_Keuze)),"",IF(ISNUMBER(FIND("arbeid",Methode_Keuze)),"",IF(Tb_Activiteiten[[#This Row],[Arbeidskosten op basis van IKS]]=1,Tb_Activiteiten[[#Headers],[Arbeidskosten op basis van IKS]],"")))</f>
        <v/>
      </c>
      <c r="AS1821" t="str">
        <f>IF(ISNUMBER(FIND("overige",Methode_Keuze)),"",IF(Tb_Activiteiten[[#This Row],[Kosten derden exclusief btw]]=1,Tb_Activiteiten[[#Headers],[Kosten derden exclusief btw]],""))</f>
        <v/>
      </c>
      <c r="AT1821" t="str">
        <f>IF(ISNUMBER(FIND("overige",Methode_Keuze)),"",IF(Tb_Activiteiten[[#This Row],[Niet verrekenbare btw]]=1,Tb_Activiteiten[[#Headers],[Niet verrekenbare btw]],""))</f>
        <v/>
      </c>
      <c r="AU1821" t="str">
        <f>IF(ISNUMBER(FIND("overige",Methode_Keuze)),"",IF(Tb_Activiteiten[[#This Row],[Grondkosten]]=1,Tb_Activiteiten[[#Headers],[Grondkosten]],""))</f>
        <v/>
      </c>
      <c r="AV1821" t="str">
        <f>IF(ISNUMBER(FIND("overige",Methode_Keuze)),"",IF(Tb_Activiteiten[[#This Row],[Bijdrage in natura (overige)]]=1,Tb_Activiteiten[[#Headers],[Bijdrage in natura (overige)]],""))</f>
        <v/>
      </c>
      <c r="AW1821" t="str">
        <f>IF(ISNUMBER(FIND("overige",Methode_Keuze)),"",IF(Tb_Activiteiten[[#This Row],[Bijdrage in natura (vrijwilligers)]]=1,Tb_Activiteiten[[#Headers],[Bijdrage in natura (vrijwilligers)]],""))</f>
        <v/>
      </c>
      <c r="AX1821" t="str">
        <f>IF(ISNUMBER(FIND("overige",Methode_Keuze)),"",IF(Tb_Activiteiten[[#This Row],[Afschrijvingskosten]]=1,Tb_Activiteiten[[#Headers],[Afschrijvingskosten]],""))</f>
        <v/>
      </c>
      <c r="AY1821" t="str">
        <f>IF(ISNUMBER(FIND("overige",Methode_Keuze)),"",IF(Tb_Activiteiten[[#This Row],[Vergoeding]]=1,Tb_Activiteiten[[#Headers],[Vergoeding]],""))</f>
        <v/>
      </c>
      <c r="AZ1821" t="str">
        <f>IF(ISNUMBER(FIND("arbeid",Methode_Keuze)),"",IF(Tb_Activiteiten[[#This Row],[Arbeidskosten - vast tarief (excl eigen arbeid)]]=1,Tb_Activiteiten[[#Headers],[Arbeidskosten - vast tarief (excl eigen arbeid)]],""))</f>
        <v/>
      </c>
      <c r="BA1821" t="str">
        <f>IF(ISNUMBER(FIND("overige",Methode_Keuze)),"",IF(Tb_Activiteiten[[#This Row],[Overige kosten]]=1,Tb_Activiteiten[[#Headers],[Overige kosten]],""))</f>
        <v/>
      </c>
    </row>
    <row r="1822" spans="15:53" x14ac:dyDescent="0.25">
      <c r="O1822" s="56"/>
      <c r="Q1822" t="str">
        <f>IFERROR(IF(VLOOKUP(Tb_Activiteiten[[#This Row],[Openstelling]],Tb_Openstelling[],2,0)=1,1,""),"")</f>
        <v/>
      </c>
      <c r="AJ1822" s="56"/>
      <c r="AK1822" t="str">
        <f>IF(ISNUMBER(FIND("arbeid",Methode_Keuze)),"",IF(ISNUMBER(FIND("arbeid",Methode_Keuze)),"",IF(Tb_Activiteiten[[#This Row],[Loonkosten]]=1,Tb_Activiteiten[[#Headers],[Loonkosten]],"")))</f>
        <v/>
      </c>
      <c r="AL1822" t="str">
        <f>IF(ISNUMBER(FIND("arbeid",Methode_Keuze)),"",IF(ISNUMBER(FIND("arbeid",Methode_Keuze)),"",IF(Tb_Activiteiten[[#This Row],[Eigen arbeid]]=1,Tb_Activiteiten[[#Headers],[Eigen arbeid]],"")))</f>
        <v/>
      </c>
      <c r="AM1822" t="str">
        <f>IF(ISNUMBER(FIND("arbeid",Methode_Keuze)),"",IF(ISNUMBER(FIND("arbeid",Methode_Keuze)),"",IF(Tb_Activiteiten[[#This Row],[Projectmedewerker]]=1,Tb_Activiteiten[[#Headers],[Projectmedewerker]],"")))</f>
        <v/>
      </c>
      <c r="AN1822" t="str">
        <f>IF(ISNUMBER(FIND("arbeid",Methode_Keuze)),"",IF(ISNUMBER(FIND("arbeid",Methode_Keuze)),"",IF(Tb_Activiteiten[[#This Row],[Landbouwer]]=1,Tb_Activiteiten[[#Headers],[Landbouwer]],"")))</f>
        <v/>
      </c>
      <c r="AO1822" t="str">
        <f>IF(ISNUMBER(FIND("arbeid",Methode_Keuze)),"",IF(ISNUMBER(FIND("arbeid",Methode_Keuze)),"",IF(Tb_Activiteiten[[#This Row],[Adviseur]]=1,Tb_Activiteiten[[#Headers],[Adviseur]],"")))</f>
        <v/>
      </c>
      <c r="AP1822" t="str">
        <f>IF(ISNUMBER(FIND("arbeid",Methode_Keuze)),"",IF(ISNUMBER(FIND("arbeid",Methode_Keuze)),"",IF(Tb_Activiteiten[[#This Row],[Projectleider/Expert]]=1,Tb_Activiteiten[[#Headers],[Projectleider/Expert]],"")))</f>
        <v/>
      </c>
      <c r="AQ1822" t="str">
        <f>IF(ISNUMBER(FIND("arbeid",Methode_Keuze)),"",IF(ISNUMBER(FIND("arbeid",Methode_Keuze)),"",IF(Tb_Activiteiten[[#This Row],[Arbeidskosten]]=1,Tb_Activiteiten[[#Headers],[Arbeidskosten]],"")))</f>
        <v/>
      </c>
      <c r="AR1822" t="str">
        <f>IF(ISNUMBER(FIND("arbeid",Methode_Keuze)),"",IF(ISNUMBER(FIND("arbeid",Methode_Keuze)),"",IF(Tb_Activiteiten[[#This Row],[Arbeidskosten op basis van IKS]]=1,Tb_Activiteiten[[#Headers],[Arbeidskosten op basis van IKS]],"")))</f>
        <v/>
      </c>
      <c r="AS1822" t="str">
        <f>IF(ISNUMBER(FIND("overige",Methode_Keuze)),"",IF(Tb_Activiteiten[[#This Row],[Kosten derden exclusief btw]]=1,Tb_Activiteiten[[#Headers],[Kosten derden exclusief btw]],""))</f>
        <v/>
      </c>
      <c r="AT1822" t="str">
        <f>IF(ISNUMBER(FIND("overige",Methode_Keuze)),"",IF(Tb_Activiteiten[[#This Row],[Niet verrekenbare btw]]=1,Tb_Activiteiten[[#Headers],[Niet verrekenbare btw]],""))</f>
        <v/>
      </c>
      <c r="AU1822" t="str">
        <f>IF(ISNUMBER(FIND("overige",Methode_Keuze)),"",IF(Tb_Activiteiten[[#This Row],[Grondkosten]]=1,Tb_Activiteiten[[#Headers],[Grondkosten]],""))</f>
        <v/>
      </c>
      <c r="AV1822" t="str">
        <f>IF(ISNUMBER(FIND("overige",Methode_Keuze)),"",IF(Tb_Activiteiten[[#This Row],[Bijdrage in natura (overige)]]=1,Tb_Activiteiten[[#Headers],[Bijdrage in natura (overige)]],""))</f>
        <v/>
      </c>
      <c r="AW1822" t="str">
        <f>IF(ISNUMBER(FIND("overige",Methode_Keuze)),"",IF(Tb_Activiteiten[[#This Row],[Bijdrage in natura (vrijwilligers)]]=1,Tb_Activiteiten[[#Headers],[Bijdrage in natura (vrijwilligers)]],""))</f>
        <v/>
      </c>
      <c r="AX1822" t="str">
        <f>IF(ISNUMBER(FIND("overige",Methode_Keuze)),"",IF(Tb_Activiteiten[[#This Row],[Afschrijvingskosten]]=1,Tb_Activiteiten[[#Headers],[Afschrijvingskosten]],""))</f>
        <v/>
      </c>
      <c r="AY1822" t="str">
        <f>IF(ISNUMBER(FIND("overige",Methode_Keuze)),"",IF(Tb_Activiteiten[[#This Row],[Vergoeding]]=1,Tb_Activiteiten[[#Headers],[Vergoeding]],""))</f>
        <v/>
      </c>
      <c r="AZ1822" t="str">
        <f>IF(ISNUMBER(FIND("arbeid",Methode_Keuze)),"",IF(Tb_Activiteiten[[#This Row],[Arbeidskosten - vast tarief (excl eigen arbeid)]]=1,Tb_Activiteiten[[#Headers],[Arbeidskosten - vast tarief (excl eigen arbeid)]],""))</f>
        <v/>
      </c>
      <c r="BA1822" t="str">
        <f>IF(ISNUMBER(FIND("overige",Methode_Keuze)),"",IF(Tb_Activiteiten[[#This Row],[Overige kosten]]=1,Tb_Activiteiten[[#Headers],[Overige kosten]],""))</f>
        <v/>
      </c>
    </row>
    <row r="1823" spans="15:53" x14ac:dyDescent="0.25">
      <c r="O1823" s="56"/>
      <c r="Q1823" t="str">
        <f>IFERROR(IF(VLOOKUP(Tb_Activiteiten[[#This Row],[Openstelling]],Tb_Openstelling[],2,0)=1,1,""),"")</f>
        <v/>
      </c>
      <c r="AJ1823" s="56"/>
      <c r="AK1823" t="str">
        <f>IF(ISNUMBER(FIND("arbeid",Methode_Keuze)),"",IF(ISNUMBER(FIND("arbeid",Methode_Keuze)),"",IF(Tb_Activiteiten[[#This Row],[Loonkosten]]=1,Tb_Activiteiten[[#Headers],[Loonkosten]],"")))</f>
        <v/>
      </c>
      <c r="AL1823" t="str">
        <f>IF(ISNUMBER(FIND("arbeid",Methode_Keuze)),"",IF(ISNUMBER(FIND("arbeid",Methode_Keuze)),"",IF(Tb_Activiteiten[[#This Row],[Eigen arbeid]]=1,Tb_Activiteiten[[#Headers],[Eigen arbeid]],"")))</f>
        <v/>
      </c>
      <c r="AM1823" t="str">
        <f>IF(ISNUMBER(FIND("arbeid",Methode_Keuze)),"",IF(ISNUMBER(FIND("arbeid",Methode_Keuze)),"",IF(Tb_Activiteiten[[#This Row],[Projectmedewerker]]=1,Tb_Activiteiten[[#Headers],[Projectmedewerker]],"")))</f>
        <v/>
      </c>
      <c r="AN1823" t="str">
        <f>IF(ISNUMBER(FIND("arbeid",Methode_Keuze)),"",IF(ISNUMBER(FIND("arbeid",Methode_Keuze)),"",IF(Tb_Activiteiten[[#This Row],[Landbouwer]]=1,Tb_Activiteiten[[#Headers],[Landbouwer]],"")))</f>
        <v/>
      </c>
      <c r="AO1823" t="str">
        <f>IF(ISNUMBER(FIND("arbeid",Methode_Keuze)),"",IF(ISNUMBER(FIND("arbeid",Methode_Keuze)),"",IF(Tb_Activiteiten[[#This Row],[Adviseur]]=1,Tb_Activiteiten[[#Headers],[Adviseur]],"")))</f>
        <v/>
      </c>
      <c r="AP1823" t="str">
        <f>IF(ISNUMBER(FIND("arbeid",Methode_Keuze)),"",IF(ISNUMBER(FIND("arbeid",Methode_Keuze)),"",IF(Tb_Activiteiten[[#This Row],[Projectleider/Expert]]=1,Tb_Activiteiten[[#Headers],[Projectleider/Expert]],"")))</f>
        <v/>
      </c>
      <c r="AQ1823" t="str">
        <f>IF(ISNUMBER(FIND("arbeid",Methode_Keuze)),"",IF(ISNUMBER(FIND("arbeid",Methode_Keuze)),"",IF(Tb_Activiteiten[[#This Row],[Arbeidskosten]]=1,Tb_Activiteiten[[#Headers],[Arbeidskosten]],"")))</f>
        <v/>
      </c>
      <c r="AR1823" t="str">
        <f>IF(ISNUMBER(FIND("arbeid",Methode_Keuze)),"",IF(ISNUMBER(FIND("arbeid",Methode_Keuze)),"",IF(Tb_Activiteiten[[#This Row],[Arbeidskosten op basis van IKS]]=1,Tb_Activiteiten[[#Headers],[Arbeidskosten op basis van IKS]],"")))</f>
        <v/>
      </c>
      <c r="AS1823" t="str">
        <f>IF(ISNUMBER(FIND("overige",Methode_Keuze)),"",IF(Tb_Activiteiten[[#This Row],[Kosten derden exclusief btw]]=1,Tb_Activiteiten[[#Headers],[Kosten derden exclusief btw]],""))</f>
        <v/>
      </c>
      <c r="AT1823" t="str">
        <f>IF(ISNUMBER(FIND("overige",Methode_Keuze)),"",IF(Tb_Activiteiten[[#This Row],[Niet verrekenbare btw]]=1,Tb_Activiteiten[[#Headers],[Niet verrekenbare btw]],""))</f>
        <v/>
      </c>
      <c r="AU1823" t="str">
        <f>IF(ISNUMBER(FIND("overige",Methode_Keuze)),"",IF(Tb_Activiteiten[[#This Row],[Grondkosten]]=1,Tb_Activiteiten[[#Headers],[Grondkosten]],""))</f>
        <v/>
      </c>
      <c r="AV1823" t="str">
        <f>IF(ISNUMBER(FIND("overige",Methode_Keuze)),"",IF(Tb_Activiteiten[[#This Row],[Bijdrage in natura (overige)]]=1,Tb_Activiteiten[[#Headers],[Bijdrage in natura (overige)]],""))</f>
        <v/>
      </c>
      <c r="AW1823" t="str">
        <f>IF(ISNUMBER(FIND("overige",Methode_Keuze)),"",IF(Tb_Activiteiten[[#This Row],[Bijdrage in natura (vrijwilligers)]]=1,Tb_Activiteiten[[#Headers],[Bijdrage in natura (vrijwilligers)]],""))</f>
        <v/>
      </c>
      <c r="AX1823" t="str">
        <f>IF(ISNUMBER(FIND("overige",Methode_Keuze)),"",IF(Tb_Activiteiten[[#This Row],[Afschrijvingskosten]]=1,Tb_Activiteiten[[#Headers],[Afschrijvingskosten]],""))</f>
        <v/>
      </c>
      <c r="AY1823" t="str">
        <f>IF(ISNUMBER(FIND("overige",Methode_Keuze)),"",IF(Tb_Activiteiten[[#This Row],[Vergoeding]]=1,Tb_Activiteiten[[#Headers],[Vergoeding]],""))</f>
        <v/>
      </c>
      <c r="AZ1823" t="str">
        <f>IF(ISNUMBER(FIND("arbeid",Methode_Keuze)),"",IF(Tb_Activiteiten[[#This Row],[Arbeidskosten - vast tarief (excl eigen arbeid)]]=1,Tb_Activiteiten[[#Headers],[Arbeidskosten - vast tarief (excl eigen arbeid)]],""))</f>
        <v/>
      </c>
      <c r="BA1823" t="str">
        <f>IF(ISNUMBER(FIND("overige",Methode_Keuze)),"",IF(Tb_Activiteiten[[#This Row],[Overige kosten]]=1,Tb_Activiteiten[[#Headers],[Overige kosten]],""))</f>
        <v/>
      </c>
    </row>
    <row r="1824" spans="15:53" x14ac:dyDescent="0.25">
      <c r="O1824" s="56"/>
      <c r="Q1824" t="str">
        <f>IFERROR(IF(VLOOKUP(Tb_Activiteiten[[#This Row],[Openstelling]],Tb_Openstelling[],2,0)=1,1,""),"")</f>
        <v/>
      </c>
      <c r="AJ1824" s="56"/>
      <c r="AK1824" t="str">
        <f>IF(ISNUMBER(FIND("arbeid",Methode_Keuze)),"",IF(ISNUMBER(FIND("arbeid",Methode_Keuze)),"",IF(Tb_Activiteiten[[#This Row],[Loonkosten]]=1,Tb_Activiteiten[[#Headers],[Loonkosten]],"")))</f>
        <v/>
      </c>
      <c r="AL1824" t="str">
        <f>IF(ISNUMBER(FIND("arbeid",Methode_Keuze)),"",IF(ISNUMBER(FIND("arbeid",Methode_Keuze)),"",IF(Tb_Activiteiten[[#This Row],[Eigen arbeid]]=1,Tb_Activiteiten[[#Headers],[Eigen arbeid]],"")))</f>
        <v/>
      </c>
      <c r="AM1824" t="str">
        <f>IF(ISNUMBER(FIND("arbeid",Methode_Keuze)),"",IF(ISNUMBER(FIND("arbeid",Methode_Keuze)),"",IF(Tb_Activiteiten[[#This Row],[Projectmedewerker]]=1,Tb_Activiteiten[[#Headers],[Projectmedewerker]],"")))</f>
        <v/>
      </c>
      <c r="AN1824" t="str">
        <f>IF(ISNUMBER(FIND("arbeid",Methode_Keuze)),"",IF(ISNUMBER(FIND("arbeid",Methode_Keuze)),"",IF(Tb_Activiteiten[[#This Row],[Landbouwer]]=1,Tb_Activiteiten[[#Headers],[Landbouwer]],"")))</f>
        <v/>
      </c>
      <c r="AO1824" t="str">
        <f>IF(ISNUMBER(FIND("arbeid",Methode_Keuze)),"",IF(ISNUMBER(FIND("arbeid",Methode_Keuze)),"",IF(Tb_Activiteiten[[#This Row],[Adviseur]]=1,Tb_Activiteiten[[#Headers],[Adviseur]],"")))</f>
        <v/>
      </c>
      <c r="AP1824" t="str">
        <f>IF(ISNUMBER(FIND("arbeid",Methode_Keuze)),"",IF(ISNUMBER(FIND("arbeid",Methode_Keuze)),"",IF(Tb_Activiteiten[[#This Row],[Projectleider/Expert]]=1,Tb_Activiteiten[[#Headers],[Projectleider/Expert]],"")))</f>
        <v/>
      </c>
      <c r="AQ1824" t="str">
        <f>IF(ISNUMBER(FIND("arbeid",Methode_Keuze)),"",IF(ISNUMBER(FIND("arbeid",Methode_Keuze)),"",IF(Tb_Activiteiten[[#This Row],[Arbeidskosten]]=1,Tb_Activiteiten[[#Headers],[Arbeidskosten]],"")))</f>
        <v/>
      </c>
      <c r="AR1824" t="str">
        <f>IF(ISNUMBER(FIND("arbeid",Methode_Keuze)),"",IF(ISNUMBER(FIND("arbeid",Methode_Keuze)),"",IF(Tb_Activiteiten[[#This Row],[Arbeidskosten op basis van IKS]]=1,Tb_Activiteiten[[#Headers],[Arbeidskosten op basis van IKS]],"")))</f>
        <v/>
      </c>
      <c r="AS1824" t="str">
        <f>IF(ISNUMBER(FIND("overige",Methode_Keuze)),"",IF(Tb_Activiteiten[[#This Row],[Kosten derden exclusief btw]]=1,Tb_Activiteiten[[#Headers],[Kosten derden exclusief btw]],""))</f>
        <v/>
      </c>
      <c r="AT1824" t="str">
        <f>IF(ISNUMBER(FIND("overige",Methode_Keuze)),"",IF(Tb_Activiteiten[[#This Row],[Niet verrekenbare btw]]=1,Tb_Activiteiten[[#Headers],[Niet verrekenbare btw]],""))</f>
        <v/>
      </c>
      <c r="AU1824" t="str">
        <f>IF(ISNUMBER(FIND("overige",Methode_Keuze)),"",IF(Tb_Activiteiten[[#This Row],[Grondkosten]]=1,Tb_Activiteiten[[#Headers],[Grondkosten]],""))</f>
        <v/>
      </c>
      <c r="AV1824" t="str">
        <f>IF(ISNUMBER(FIND("overige",Methode_Keuze)),"",IF(Tb_Activiteiten[[#This Row],[Bijdrage in natura (overige)]]=1,Tb_Activiteiten[[#Headers],[Bijdrage in natura (overige)]],""))</f>
        <v/>
      </c>
      <c r="AW1824" t="str">
        <f>IF(ISNUMBER(FIND("overige",Methode_Keuze)),"",IF(Tb_Activiteiten[[#This Row],[Bijdrage in natura (vrijwilligers)]]=1,Tb_Activiteiten[[#Headers],[Bijdrage in natura (vrijwilligers)]],""))</f>
        <v/>
      </c>
      <c r="AX1824" t="str">
        <f>IF(ISNUMBER(FIND("overige",Methode_Keuze)),"",IF(Tb_Activiteiten[[#This Row],[Afschrijvingskosten]]=1,Tb_Activiteiten[[#Headers],[Afschrijvingskosten]],""))</f>
        <v/>
      </c>
      <c r="AY1824" t="str">
        <f>IF(ISNUMBER(FIND("overige",Methode_Keuze)),"",IF(Tb_Activiteiten[[#This Row],[Vergoeding]]=1,Tb_Activiteiten[[#Headers],[Vergoeding]],""))</f>
        <v/>
      </c>
      <c r="AZ1824" t="str">
        <f>IF(ISNUMBER(FIND("arbeid",Methode_Keuze)),"",IF(Tb_Activiteiten[[#This Row],[Arbeidskosten - vast tarief (excl eigen arbeid)]]=1,Tb_Activiteiten[[#Headers],[Arbeidskosten - vast tarief (excl eigen arbeid)]],""))</f>
        <v/>
      </c>
      <c r="BA1824" t="str">
        <f>IF(ISNUMBER(FIND("overige",Methode_Keuze)),"",IF(Tb_Activiteiten[[#This Row],[Overige kosten]]=1,Tb_Activiteiten[[#Headers],[Overige kosten]],""))</f>
        <v/>
      </c>
    </row>
    <row r="1825" spans="15:53" x14ac:dyDescent="0.25">
      <c r="O1825" s="56"/>
      <c r="Q1825" t="str">
        <f>IFERROR(IF(VLOOKUP(Tb_Activiteiten[[#This Row],[Openstelling]],Tb_Openstelling[],2,0)=1,1,""),"")</f>
        <v/>
      </c>
      <c r="AJ1825" s="56"/>
      <c r="AK1825" t="str">
        <f>IF(ISNUMBER(FIND("arbeid",Methode_Keuze)),"",IF(ISNUMBER(FIND("arbeid",Methode_Keuze)),"",IF(Tb_Activiteiten[[#This Row],[Loonkosten]]=1,Tb_Activiteiten[[#Headers],[Loonkosten]],"")))</f>
        <v/>
      </c>
      <c r="AL1825" t="str">
        <f>IF(ISNUMBER(FIND("arbeid",Methode_Keuze)),"",IF(ISNUMBER(FIND("arbeid",Methode_Keuze)),"",IF(Tb_Activiteiten[[#This Row],[Eigen arbeid]]=1,Tb_Activiteiten[[#Headers],[Eigen arbeid]],"")))</f>
        <v/>
      </c>
      <c r="AM1825" t="str">
        <f>IF(ISNUMBER(FIND("arbeid",Methode_Keuze)),"",IF(ISNUMBER(FIND("arbeid",Methode_Keuze)),"",IF(Tb_Activiteiten[[#This Row],[Projectmedewerker]]=1,Tb_Activiteiten[[#Headers],[Projectmedewerker]],"")))</f>
        <v/>
      </c>
      <c r="AN1825" t="str">
        <f>IF(ISNUMBER(FIND("arbeid",Methode_Keuze)),"",IF(ISNUMBER(FIND("arbeid",Methode_Keuze)),"",IF(Tb_Activiteiten[[#This Row],[Landbouwer]]=1,Tb_Activiteiten[[#Headers],[Landbouwer]],"")))</f>
        <v/>
      </c>
      <c r="AO1825" t="str">
        <f>IF(ISNUMBER(FIND("arbeid",Methode_Keuze)),"",IF(ISNUMBER(FIND("arbeid",Methode_Keuze)),"",IF(Tb_Activiteiten[[#This Row],[Adviseur]]=1,Tb_Activiteiten[[#Headers],[Adviseur]],"")))</f>
        <v/>
      </c>
      <c r="AP1825" t="str">
        <f>IF(ISNUMBER(FIND("arbeid",Methode_Keuze)),"",IF(ISNUMBER(FIND("arbeid",Methode_Keuze)),"",IF(Tb_Activiteiten[[#This Row],[Projectleider/Expert]]=1,Tb_Activiteiten[[#Headers],[Projectleider/Expert]],"")))</f>
        <v/>
      </c>
      <c r="AQ1825" t="str">
        <f>IF(ISNUMBER(FIND("arbeid",Methode_Keuze)),"",IF(ISNUMBER(FIND("arbeid",Methode_Keuze)),"",IF(Tb_Activiteiten[[#This Row],[Arbeidskosten]]=1,Tb_Activiteiten[[#Headers],[Arbeidskosten]],"")))</f>
        <v/>
      </c>
      <c r="AR1825" t="str">
        <f>IF(ISNUMBER(FIND("arbeid",Methode_Keuze)),"",IF(ISNUMBER(FIND("arbeid",Methode_Keuze)),"",IF(Tb_Activiteiten[[#This Row],[Arbeidskosten op basis van IKS]]=1,Tb_Activiteiten[[#Headers],[Arbeidskosten op basis van IKS]],"")))</f>
        <v/>
      </c>
      <c r="AS1825" t="str">
        <f>IF(ISNUMBER(FIND("overige",Methode_Keuze)),"",IF(Tb_Activiteiten[[#This Row],[Kosten derden exclusief btw]]=1,Tb_Activiteiten[[#Headers],[Kosten derden exclusief btw]],""))</f>
        <v/>
      </c>
      <c r="AT1825" t="str">
        <f>IF(ISNUMBER(FIND("overige",Methode_Keuze)),"",IF(Tb_Activiteiten[[#This Row],[Niet verrekenbare btw]]=1,Tb_Activiteiten[[#Headers],[Niet verrekenbare btw]],""))</f>
        <v/>
      </c>
      <c r="AU1825" t="str">
        <f>IF(ISNUMBER(FIND("overige",Methode_Keuze)),"",IF(Tb_Activiteiten[[#This Row],[Grondkosten]]=1,Tb_Activiteiten[[#Headers],[Grondkosten]],""))</f>
        <v/>
      </c>
      <c r="AV1825" t="str">
        <f>IF(ISNUMBER(FIND("overige",Methode_Keuze)),"",IF(Tb_Activiteiten[[#This Row],[Bijdrage in natura (overige)]]=1,Tb_Activiteiten[[#Headers],[Bijdrage in natura (overige)]],""))</f>
        <v/>
      </c>
      <c r="AW1825" t="str">
        <f>IF(ISNUMBER(FIND("overige",Methode_Keuze)),"",IF(Tb_Activiteiten[[#This Row],[Bijdrage in natura (vrijwilligers)]]=1,Tb_Activiteiten[[#Headers],[Bijdrage in natura (vrijwilligers)]],""))</f>
        <v/>
      </c>
      <c r="AX1825" t="str">
        <f>IF(ISNUMBER(FIND("overige",Methode_Keuze)),"",IF(Tb_Activiteiten[[#This Row],[Afschrijvingskosten]]=1,Tb_Activiteiten[[#Headers],[Afschrijvingskosten]],""))</f>
        <v/>
      </c>
      <c r="AY1825" t="str">
        <f>IF(ISNUMBER(FIND("overige",Methode_Keuze)),"",IF(Tb_Activiteiten[[#This Row],[Vergoeding]]=1,Tb_Activiteiten[[#Headers],[Vergoeding]],""))</f>
        <v/>
      </c>
      <c r="AZ1825" t="str">
        <f>IF(ISNUMBER(FIND("arbeid",Methode_Keuze)),"",IF(Tb_Activiteiten[[#This Row],[Arbeidskosten - vast tarief (excl eigen arbeid)]]=1,Tb_Activiteiten[[#Headers],[Arbeidskosten - vast tarief (excl eigen arbeid)]],""))</f>
        <v/>
      </c>
      <c r="BA1825" t="str">
        <f>IF(ISNUMBER(FIND("overige",Methode_Keuze)),"",IF(Tb_Activiteiten[[#This Row],[Overige kosten]]=1,Tb_Activiteiten[[#Headers],[Overige kosten]],""))</f>
        <v/>
      </c>
    </row>
    <row r="1826" spans="15:53" x14ac:dyDescent="0.25">
      <c r="O1826" s="56"/>
      <c r="Q1826" t="str">
        <f>IFERROR(IF(VLOOKUP(Tb_Activiteiten[[#This Row],[Openstelling]],Tb_Openstelling[],2,0)=1,1,""),"")</f>
        <v/>
      </c>
      <c r="AJ1826" s="56"/>
      <c r="AK1826" t="str">
        <f>IF(ISNUMBER(FIND("arbeid",Methode_Keuze)),"",IF(ISNUMBER(FIND("arbeid",Methode_Keuze)),"",IF(Tb_Activiteiten[[#This Row],[Loonkosten]]=1,Tb_Activiteiten[[#Headers],[Loonkosten]],"")))</f>
        <v/>
      </c>
      <c r="AL1826" t="str">
        <f>IF(ISNUMBER(FIND("arbeid",Methode_Keuze)),"",IF(ISNUMBER(FIND("arbeid",Methode_Keuze)),"",IF(Tb_Activiteiten[[#This Row],[Eigen arbeid]]=1,Tb_Activiteiten[[#Headers],[Eigen arbeid]],"")))</f>
        <v/>
      </c>
      <c r="AM1826" t="str">
        <f>IF(ISNUMBER(FIND("arbeid",Methode_Keuze)),"",IF(ISNUMBER(FIND("arbeid",Methode_Keuze)),"",IF(Tb_Activiteiten[[#This Row],[Projectmedewerker]]=1,Tb_Activiteiten[[#Headers],[Projectmedewerker]],"")))</f>
        <v/>
      </c>
      <c r="AN1826" t="str">
        <f>IF(ISNUMBER(FIND("arbeid",Methode_Keuze)),"",IF(ISNUMBER(FIND("arbeid",Methode_Keuze)),"",IF(Tb_Activiteiten[[#This Row],[Landbouwer]]=1,Tb_Activiteiten[[#Headers],[Landbouwer]],"")))</f>
        <v/>
      </c>
      <c r="AO1826" t="str">
        <f>IF(ISNUMBER(FIND("arbeid",Methode_Keuze)),"",IF(ISNUMBER(FIND("arbeid",Methode_Keuze)),"",IF(Tb_Activiteiten[[#This Row],[Adviseur]]=1,Tb_Activiteiten[[#Headers],[Adviseur]],"")))</f>
        <v/>
      </c>
      <c r="AP1826" t="str">
        <f>IF(ISNUMBER(FIND("arbeid",Methode_Keuze)),"",IF(ISNUMBER(FIND("arbeid",Methode_Keuze)),"",IF(Tb_Activiteiten[[#This Row],[Projectleider/Expert]]=1,Tb_Activiteiten[[#Headers],[Projectleider/Expert]],"")))</f>
        <v/>
      </c>
      <c r="AQ1826" t="str">
        <f>IF(ISNUMBER(FIND("arbeid",Methode_Keuze)),"",IF(ISNUMBER(FIND("arbeid",Methode_Keuze)),"",IF(Tb_Activiteiten[[#This Row],[Arbeidskosten]]=1,Tb_Activiteiten[[#Headers],[Arbeidskosten]],"")))</f>
        <v/>
      </c>
      <c r="AR1826" t="str">
        <f>IF(ISNUMBER(FIND("arbeid",Methode_Keuze)),"",IF(ISNUMBER(FIND("arbeid",Methode_Keuze)),"",IF(Tb_Activiteiten[[#This Row],[Arbeidskosten op basis van IKS]]=1,Tb_Activiteiten[[#Headers],[Arbeidskosten op basis van IKS]],"")))</f>
        <v/>
      </c>
      <c r="AS1826" t="str">
        <f>IF(ISNUMBER(FIND("overige",Methode_Keuze)),"",IF(Tb_Activiteiten[[#This Row],[Kosten derden exclusief btw]]=1,Tb_Activiteiten[[#Headers],[Kosten derden exclusief btw]],""))</f>
        <v/>
      </c>
      <c r="AT1826" t="str">
        <f>IF(ISNUMBER(FIND("overige",Methode_Keuze)),"",IF(Tb_Activiteiten[[#This Row],[Niet verrekenbare btw]]=1,Tb_Activiteiten[[#Headers],[Niet verrekenbare btw]],""))</f>
        <v/>
      </c>
      <c r="AU1826" t="str">
        <f>IF(ISNUMBER(FIND("overige",Methode_Keuze)),"",IF(Tb_Activiteiten[[#This Row],[Grondkosten]]=1,Tb_Activiteiten[[#Headers],[Grondkosten]],""))</f>
        <v/>
      </c>
      <c r="AV1826" t="str">
        <f>IF(ISNUMBER(FIND("overige",Methode_Keuze)),"",IF(Tb_Activiteiten[[#This Row],[Bijdrage in natura (overige)]]=1,Tb_Activiteiten[[#Headers],[Bijdrage in natura (overige)]],""))</f>
        <v/>
      </c>
      <c r="AW1826" t="str">
        <f>IF(ISNUMBER(FIND("overige",Methode_Keuze)),"",IF(Tb_Activiteiten[[#This Row],[Bijdrage in natura (vrijwilligers)]]=1,Tb_Activiteiten[[#Headers],[Bijdrage in natura (vrijwilligers)]],""))</f>
        <v/>
      </c>
      <c r="AX1826" t="str">
        <f>IF(ISNUMBER(FIND("overige",Methode_Keuze)),"",IF(Tb_Activiteiten[[#This Row],[Afschrijvingskosten]]=1,Tb_Activiteiten[[#Headers],[Afschrijvingskosten]],""))</f>
        <v/>
      </c>
      <c r="AY1826" t="str">
        <f>IF(ISNUMBER(FIND("overige",Methode_Keuze)),"",IF(Tb_Activiteiten[[#This Row],[Vergoeding]]=1,Tb_Activiteiten[[#Headers],[Vergoeding]],""))</f>
        <v/>
      </c>
      <c r="AZ1826" t="str">
        <f>IF(ISNUMBER(FIND("arbeid",Methode_Keuze)),"",IF(Tb_Activiteiten[[#This Row],[Arbeidskosten - vast tarief (excl eigen arbeid)]]=1,Tb_Activiteiten[[#Headers],[Arbeidskosten - vast tarief (excl eigen arbeid)]],""))</f>
        <v/>
      </c>
      <c r="BA1826" t="str">
        <f>IF(ISNUMBER(FIND("overige",Methode_Keuze)),"",IF(Tb_Activiteiten[[#This Row],[Overige kosten]]=1,Tb_Activiteiten[[#Headers],[Overige kosten]],""))</f>
        <v/>
      </c>
    </row>
    <row r="1827" spans="15:53" x14ac:dyDescent="0.25">
      <c r="O1827" s="56"/>
      <c r="Q1827" t="str">
        <f>IFERROR(IF(VLOOKUP(Tb_Activiteiten[[#This Row],[Openstelling]],Tb_Openstelling[],2,0)=1,1,""),"")</f>
        <v/>
      </c>
      <c r="AJ1827" s="56"/>
      <c r="AK1827" t="str">
        <f>IF(ISNUMBER(FIND("arbeid",Methode_Keuze)),"",IF(ISNUMBER(FIND("arbeid",Methode_Keuze)),"",IF(Tb_Activiteiten[[#This Row],[Loonkosten]]=1,Tb_Activiteiten[[#Headers],[Loonkosten]],"")))</f>
        <v/>
      </c>
      <c r="AL1827" t="str">
        <f>IF(ISNUMBER(FIND("arbeid",Methode_Keuze)),"",IF(ISNUMBER(FIND("arbeid",Methode_Keuze)),"",IF(Tb_Activiteiten[[#This Row],[Eigen arbeid]]=1,Tb_Activiteiten[[#Headers],[Eigen arbeid]],"")))</f>
        <v/>
      </c>
      <c r="AM1827" t="str">
        <f>IF(ISNUMBER(FIND("arbeid",Methode_Keuze)),"",IF(ISNUMBER(FIND("arbeid",Methode_Keuze)),"",IF(Tb_Activiteiten[[#This Row],[Projectmedewerker]]=1,Tb_Activiteiten[[#Headers],[Projectmedewerker]],"")))</f>
        <v/>
      </c>
      <c r="AN1827" t="str">
        <f>IF(ISNUMBER(FIND("arbeid",Methode_Keuze)),"",IF(ISNUMBER(FIND("arbeid",Methode_Keuze)),"",IF(Tb_Activiteiten[[#This Row],[Landbouwer]]=1,Tb_Activiteiten[[#Headers],[Landbouwer]],"")))</f>
        <v/>
      </c>
      <c r="AO1827" t="str">
        <f>IF(ISNUMBER(FIND("arbeid",Methode_Keuze)),"",IF(ISNUMBER(FIND("arbeid",Methode_Keuze)),"",IF(Tb_Activiteiten[[#This Row],[Adviseur]]=1,Tb_Activiteiten[[#Headers],[Adviseur]],"")))</f>
        <v/>
      </c>
      <c r="AP1827" t="str">
        <f>IF(ISNUMBER(FIND("arbeid",Methode_Keuze)),"",IF(ISNUMBER(FIND("arbeid",Methode_Keuze)),"",IF(Tb_Activiteiten[[#This Row],[Projectleider/Expert]]=1,Tb_Activiteiten[[#Headers],[Projectleider/Expert]],"")))</f>
        <v/>
      </c>
      <c r="AQ1827" t="str">
        <f>IF(ISNUMBER(FIND("arbeid",Methode_Keuze)),"",IF(ISNUMBER(FIND("arbeid",Methode_Keuze)),"",IF(Tb_Activiteiten[[#This Row],[Arbeidskosten]]=1,Tb_Activiteiten[[#Headers],[Arbeidskosten]],"")))</f>
        <v/>
      </c>
      <c r="AR1827" t="str">
        <f>IF(ISNUMBER(FIND("arbeid",Methode_Keuze)),"",IF(ISNUMBER(FIND("arbeid",Methode_Keuze)),"",IF(Tb_Activiteiten[[#This Row],[Arbeidskosten op basis van IKS]]=1,Tb_Activiteiten[[#Headers],[Arbeidskosten op basis van IKS]],"")))</f>
        <v/>
      </c>
      <c r="AS1827" t="str">
        <f>IF(ISNUMBER(FIND("overige",Methode_Keuze)),"",IF(Tb_Activiteiten[[#This Row],[Kosten derden exclusief btw]]=1,Tb_Activiteiten[[#Headers],[Kosten derden exclusief btw]],""))</f>
        <v/>
      </c>
      <c r="AT1827" t="str">
        <f>IF(ISNUMBER(FIND("overige",Methode_Keuze)),"",IF(Tb_Activiteiten[[#This Row],[Niet verrekenbare btw]]=1,Tb_Activiteiten[[#Headers],[Niet verrekenbare btw]],""))</f>
        <v/>
      </c>
      <c r="AU1827" t="str">
        <f>IF(ISNUMBER(FIND("overige",Methode_Keuze)),"",IF(Tb_Activiteiten[[#This Row],[Grondkosten]]=1,Tb_Activiteiten[[#Headers],[Grondkosten]],""))</f>
        <v/>
      </c>
      <c r="AV1827" t="str">
        <f>IF(ISNUMBER(FIND("overige",Methode_Keuze)),"",IF(Tb_Activiteiten[[#This Row],[Bijdrage in natura (overige)]]=1,Tb_Activiteiten[[#Headers],[Bijdrage in natura (overige)]],""))</f>
        <v/>
      </c>
      <c r="AW1827" t="str">
        <f>IF(ISNUMBER(FIND("overige",Methode_Keuze)),"",IF(Tb_Activiteiten[[#This Row],[Bijdrage in natura (vrijwilligers)]]=1,Tb_Activiteiten[[#Headers],[Bijdrage in natura (vrijwilligers)]],""))</f>
        <v/>
      </c>
      <c r="AX1827" t="str">
        <f>IF(ISNUMBER(FIND("overige",Methode_Keuze)),"",IF(Tb_Activiteiten[[#This Row],[Afschrijvingskosten]]=1,Tb_Activiteiten[[#Headers],[Afschrijvingskosten]],""))</f>
        <v/>
      </c>
      <c r="AY1827" t="str">
        <f>IF(ISNUMBER(FIND("overige",Methode_Keuze)),"",IF(Tb_Activiteiten[[#This Row],[Vergoeding]]=1,Tb_Activiteiten[[#Headers],[Vergoeding]],""))</f>
        <v/>
      </c>
      <c r="AZ1827" t="str">
        <f>IF(ISNUMBER(FIND("arbeid",Methode_Keuze)),"",IF(Tb_Activiteiten[[#This Row],[Arbeidskosten - vast tarief (excl eigen arbeid)]]=1,Tb_Activiteiten[[#Headers],[Arbeidskosten - vast tarief (excl eigen arbeid)]],""))</f>
        <v/>
      </c>
      <c r="BA1827" t="str">
        <f>IF(ISNUMBER(FIND("overige",Methode_Keuze)),"",IF(Tb_Activiteiten[[#This Row],[Overige kosten]]=1,Tb_Activiteiten[[#Headers],[Overige kosten]],""))</f>
        <v/>
      </c>
    </row>
    <row r="1828" spans="15:53" x14ac:dyDescent="0.25">
      <c r="O1828" s="56"/>
      <c r="Q1828" t="str">
        <f>IFERROR(IF(VLOOKUP(Tb_Activiteiten[[#This Row],[Openstelling]],Tb_Openstelling[],2,0)=1,1,""),"")</f>
        <v/>
      </c>
      <c r="AJ1828" s="56"/>
      <c r="AK1828" t="str">
        <f>IF(ISNUMBER(FIND("arbeid",Methode_Keuze)),"",IF(ISNUMBER(FIND("arbeid",Methode_Keuze)),"",IF(Tb_Activiteiten[[#This Row],[Loonkosten]]=1,Tb_Activiteiten[[#Headers],[Loonkosten]],"")))</f>
        <v/>
      </c>
      <c r="AL1828" t="str">
        <f>IF(ISNUMBER(FIND("arbeid",Methode_Keuze)),"",IF(ISNUMBER(FIND("arbeid",Methode_Keuze)),"",IF(Tb_Activiteiten[[#This Row],[Eigen arbeid]]=1,Tb_Activiteiten[[#Headers],[Eigen arbeid]],"")))</f>
        <v/>
      </c>
      <c r="AM1828" t="str">
        <f>IF(ISNUMBER(FIND("arbeid",Methode_Keuze)),"",IF(ISNUMBER(FIND("arbeid",Methode_Keuze)),"",IF(Tb_Activiteiten[[#This Row],[Projectmedewerker]]=1,Tb_Activiteiten[[#Headers],[Projectmedewerker]],"")))</f>
        <v/>
      </c>
      <c r="AN1828" t="str">
        <f>IF(ISNUMBER(FIND("arbeid",Methode_Keuze)),"",IF(ISNUMBER(FIND("arbeid",Methode_Keuze)),"",IF(Tb_Activiteiten[[#This Row],[Landbouwer]]=1,Tb_Activiteiten[[#Headers],[Landbouwer]],"")))</f>
        <v/>
      </c>
      <c r="AO1828" t="str">
        <f>IF(ISNUMBER(FIND("arbeid",Methode_Keuze)),"",IF(ISNUMBER(FIND("arbeid",Methode_Keuze)),"",IF(Tb_Activiteiten[[#This Row],[Adviseur]]=1,Tb_Activiteiten[[#Headers],[Adviseur]],"")))</f>
        <v/>
      </c>
      <c r="AP1828" t="str">
        <f>IF(ISNUMBER(FIND("arbeid",Methode_Keuze)),"",IF(ISNUMBER(FIND("arbeid",Methode_Keuze)),"",IF(Tb_Activiteiten[[#This Row],[Projectleider/Expert]]=1,Tb_Activiteiten[[#Headers],[Projectleider/Expert]],"")))</f>
        <v/>
      </c>
      <c r="AQ1828" t="str">
        <f>IF(ISNUMBER(FIND("arbeid",Methode_Keuze)),"",IF(ISNUMBER(FIND("arbeid",Methode_Keuze)),"",IF(Tb_Activiteiten[[#This Row],[Arbeidskosten]]=1,Tb_Activiteiten[[#Headers],[Arbeidskosten]],"")))</f>
        <v/>
      </c>
      <c r="AR1828" t="str">
        <f>IF(ISNUMBER(FIND("arbeid",Methode_Keuze)),"",IF(ISNUMBER(FIND("arbeid",Methode_Keuze)),"",IF(Tb_Activiteiten[[#This Row],[Arbeidskosten op basis van IKS]]=1,Tb_Activiteiten[[#Headers],[Arbeidskosten op basis van IKS]],"")))</f>
        <v/>
      </c>
      <c r="AS1828" t="str">
        <f>IF(ISNUMBER(FIND("overige",Methode_Keuze)),"",IF(Tb_Activiteiten[[#This Row],[Kosten derden exclusief btw]]=1,Tb_Activiteiten[[#Headers],[Kosten derden exclusief btw]],""))</f>
        <v/>
      </c>
      <c r="AT1828" t="str">
        <f>IF(ISNUMBER(FIND("overige",Methode_Keuze)),"",IF(Tb_Activiteiten[[#This Row],[Niet verrekenbare btw]]=1,Tb_Activiteiten[[#Headers],[Niet verrekenbare btw]],""))</f>
        <v/>
      </c>
      <c r="AU1828" t="str">
        <f>IF(ISNUMBER(FIND("overige",Methode_Keuze)),"",IF(Tb_Activiteiten[[#This Row],[Grondkosten]]=1,Tb_Activiteiten[[#Headers],[Grondkosten]],""))</f>
        <v/>
      </c>
      <c r="AV1828" t="str">
        <f>IF(ISNUMBER(FIND("overige",Methode_Keuze)),"",IF(Tb_Activiteiten[[#This Row],[Bijdrage in natura (overige)]]=1,Tb_Activiteiten[[#Headers],[Bijdrage in natura (overige)]],""))</f>
        <v/>
      </c>
      <c r="AW1828" t="str">
        <f>IF(ISNUMBER(FIND("overige",Methode_Keuze)),"",IF(Tb_Activiteiten[[#This Row],[Bijdrage in natura (vrijwilligers)]]=1,Tb_Activiteiten[[#Headers],[Bijdrage in natura (vrijwilligers)]],""))</f>
        <v/>
      </c>
      <c r="AX1828" t="str">
        <f>IF(ISNUMBER(FIND("overige",Methode_Keuze)),"",IF(Tb_Activiteiten[[#This Row],[Afschrijvingskosten]]=1,Tb_Activiteiten[[#Headers],[Afschrijvingskosten]],""))</f>
        <v/>
      </c>
      <c r="AY1828" t="str">
        <f>IF(ISNUMBER(FIND("overige",Methode_Keuze)),"",IF(Tb_Activiteiten[[#This Row],[Vergoeding]]=1,Tb_Activiteiten[[#Headers],[Vergoeding]],""))</f>
        <v/>
      </c>
      <c r="AZ1828" t="str">
        <f>IF(ISNUMBER(FIND("arbeid",Methode_Keuze)),"",IF(Tb_Activiteiten[[#This Row],[Arbeidskosten - vast tarief (excl eigen arbeid)]]=1,Tb_Activiteiten[[#Headers],[Arbeidskosten - vast tarief (excl eigen arbeid)]],""))</f>
        <v/>
      </c>
      <c r="BA1828" t="str">
        <f>IF(ISNUMBER(FIND("overige",Methode_Keuze)),"",IF(Tb_Activiteiten[[#This Row],[Overige kosten]]=1,Tb_Activiteiten[[#Headers],[Overige kosten]],""))</f>
        <v/>
      </c>
    </row>
    <row r="1829" spans="15:53" x14ac:dyDescent="0.25">
      <c r="O1829" s="56"/>
      <c r="Q1829" t="str">
        <f>IFERROR(IF(VLOOKUP(Tb_Activiteiten[[#This Row],[Openstelling]],Tb_Openstelling[],2,0)=1,1,""),"")</f>
        <v/>
      </c>
      <c r="AJ1829" s="56"/>
      <c r="AK1829" t="str">
        <f>IF(ISNUMBER(FIND("arbeid",Methode_Keuze)),"",IF(ISNUMBER(FIND("arbeid",Methode_Keuze)),"",IF(Tb_Activiteiten[[#This Row],[Loonkosten]]=1,Tb_Activiteiten[[#Headers],[Loonkosten]],"")))</f>
        <v/>
      </c>
      <c r="AL1829" t="str">
        <f>IF(ISNUMBER(FIND("arbeid",Methode_Keuze)),"",IF(ISNUMBER(FIND("arbeid",Methode_Keuze)),"",IF(Tb_Activiteiten[[#This Row],[Eigen arbeid]]=1,Tb_Activiteiten[[#Headers],[Eigen arbeid]],"")))</f>
        <v/>
      </c>
      <c r="AM1829" t="str">
        <f>IF(ISNUMBER(FIND("arbeid",Methode_Keuze)),"",IF(ISNUMBER(FIND("arbeid",Methode_Keuze)),"",IF(Tb_Activiteiten[[#This Row],[Projectmedewerker]]=1,Tb_Activiteiten[[#Headers],[Projectmedewerker]],"")))</f>
        <v/>
      </c>
      <c r="AN1829" t="str">
        <f>IF(ISNUMBER(FIND("arbeid",Methode_Keuze)),"",IF(ISNUMBER(FIND("arbeid",Methode_Keuze)),"",IF(Tb_Activiteiten[[#This Row],[Landbouwer]]=1,Tb_Activiteiten[[#Headers],[Landbouwer]],"")))</f>
        <v/>
      </c>
      <c r="AO1829" t="str">
        <f>IF(ISNUMBER(FIND("arbeid",Methode_Keuze)),"",IF(ISNUMBER(FIND("arbeid",Methode_Keuze)),"",IF(Tb_Activiteiten[[#This Row],[Adviseur]]=1,Tb_Activiteiten[[#Headers],[Adviseur]],"")))</f>
        <v/>
      </c>
      <c r="AP1829" t="str">
        <f>IF(ISNUMBER(FIND("arbeid",Methode_Keuze)),"",IF(ISNUMBER(FIND("arbeid",Methode_Keuze)),"",IF(Tb_Activiteiten[[#This Row],[Projectleider/Expert]]=1,Tb_Activiteiten[[#Headers],[Projectleider/Expert]],"")))</f>
        <v/>
      </c>
      <c r="AQ1829" t="str">
        <f>IF(ISNUMBER(FIND("arbeid",Methode_Keuze)),"",IF(ISNUMBER(FIND("arbeid",Methode_Keuze)),"",IF(Tb_Activiteiten[[#This Row],[Arbeidskosten]]=1,Tb_Activiteiten[[#Headers],[Arbeidskosten]],"")))</f>
        <v/>
      </c>
      <c r="AR1829" t="str">
        <f>IF(ISNUMBER(FIND("arbeid",Methode_Keuze)),"",IF(ISNUMBER(FIND("arbeid",Methode_Keuze)),"",IF(Tb_Activiteiten[[#This Row],[Arbeidskosten op basis van IKS]]=1,Tb_Activiteiten[[#Headers],[Arbeidskosten op basis van IKS]],"")))</f>
        <v/>
      </c>
      <c r="AS1829" t="str">
        <f>IF(ISNUMBER(FIND("overige",Methode_Keuze)),"",IF(Tb_Activiteiten[[#This Row],[Kosten derden exclusief btw]]=1,Tb_Activiteiten[[#Headers],[Kosten derden exclusief btw]],""))</f>
        <v/>
      </c>
      <c r="AT1829" t="str">
        <f>IF(ISNUMBER(FIND("overige",Methode_Keuze)),"",IF(Tb_Activiteiten[[#This Row],[Niet verrekenbare btw]]=1,Tb_Activiteiten[[#Headers],[Niet verrekenbare btw]],""))</f>
        <v/>
      </c>
      <c r="AU1829" t="str">
        <f>IF(ISNUMBER(FIND("overige",Methode_Keuze)),"",IF(Tb_Activiteiten[[#This Row],[Grondkosten]]=1,Tb_Activiteiten[[#Headers],[Grondkosten]],""))</f>
        <v/>
      </c>
      <c r="AV1829" t="str">
        <f>IF(ISNUMBER(FIND("overige",Methode_Keuze)),"",IF(Tb_Activiteiten[[#This Row],[Bijdrage in natura (overige)]]=1,Tb_Activiteiten[[#Headers],[Bijdrage in natura (overige)]],""))</f>
        <v/>
      </c>
      <c r="AW1829" t="str">
        <f>IF(ISNUMBER(FIND("overige",Methode_Keuze)),"",IF(Tb_Activiteiten[[#This Row],[Bijdrage in natura (vrijwilligers)]]=1,Tb_Activiteiten[[#Headers],[Bijdrage in natura (vrijwilligers)]],""))</f>
        <v/>
      </c>
      <c r="AX1829" t="str">
        <f>IF(ISNUMBER(FIND("overige",Methode_Keuze)),"",IF(Tb_Activiteiten[[#This Row],[Afschrijvingskosten]]=1,Tb_Activiteiten[[#Headers],[Afschrijvingskosten]],""))</f>
        <v/>
      </c>
      <c r="AY1829" t="str">
        <f>IF(ISNUMBER(FIND("overige",Methode_Keuze)),"",IF(Tb_Activiteiten[[#This Row],[Vergoeding]]=1,Tb_Activiteiten[[#Headers],[Vergoeding]],""))</f>
        <v/>
      </c>
      <c r="AZ1829" t="str">
        <f>IF(ISNUMBER(FIND("arbeid",Methode_Keuze)),"",IF(Tb_Activiteiten[[#This Row],[Arbeidskosten - vast tarief (excl eigen arbeid)]]=1,Tb_Activiteiten[[#Headers],[Arbeidskosten - vast tarief (excl eigen arbeid)]],""))</f>
        <v/>
      </c>
      <c r="BA1829" t="str">
        <f>IF(ISNUMBER(FIND("overige",Methode_Keuze)),"",IF(Tb_Activiteiten[[#This Row],[Overige kosten]]=1,Tb_Activiteiten[[#Headers],[Overige kosten]],""))</f>
        <v/>
      </c>
    </row>
    <row r="1830" spans="15:53" x14ac:dyDescent="0.25">
      <c r="O1830" s="56"/>
      <c r="Q1830" t="str">
        <f>IFERROR(IF(VLOOKUP(Tb_Activiteiten[[#This Row],[Openstelling]],Tb_Openstelling[],2,0)=1,1,""),"")</f>
        <v/>
      </c>
      <c r="AJ1830" s="56"/>
      <c r="AK1830" t="str">
        <f>IF(ISNUMBER(FIND("arbeid",Methode_Keuze)),"",IF(ISNUMBER(FIND("arbeid",Methode_Keuze)),"",IF(Tb_Activiteiten[[#This Row],[Loonkosten]]=1,Tb_Activiteiten[[#Headers],[Loonkosten]],"")))</f>
        <v/>
      </c>
      <c r="AL1830" t="str">
        <f>IF(ISNUMBER(FIND("arbeid",Methode_Keuze)),"",IF(ISNUMBER(FIND("arbeid",Methode_Keuze)),"",IF(Tb_Activiteiten[[#This Row],[Eigen arbeid]]=1,Tb_Activiteiten[[#Headers],[Eigen arbeid]],"")))</f>
        <v/>
      </c>
      <c r="AM1830" t="str">
        <f>IF(ISNUMBER(FIND("arbeid",Methode_Keuze)),"",IF(ISNUMBER(FIND("arbeid",Methode_Keuze)),"",IF(Tb_Activiteiten[[#This Row],[Projectmedewerker]]=1,Tb_Activiteiten[[#Headers],[Projectmedewerker]],"")))</f>
        <v/>
      </c>
      <c r="AN1830" t="str">
        <f>IF(ISNUMBER(FIND("arbeid",Methode_Keuze)),"",IF(ISNUMBER(FIND("arbeid",Methode_Keuze)),"",IF(Tb_Activiteiten[[#This Row],[Landbouwer]]=1,Tb_Activiteiten[[#Headers],[Landbouwer]],"")))</f>
        <v/>
      </c>
      <c r="AO1830" t="str">
        <f>IF(ISNUMBER(FIND("arbeid",Methode_Keuze)),"",IF(ISNUMBER(FIND("arbeid",Methode_Keuze)),"",IF(Tb_Activiteiten[[#This Row],[Adviseur]]=1,Tb_Activiteiten[[#Headers],[Adviseur]],"")))</f>
        <v/>
      </c>
      <c r="AP1830" t="str">
        <f>IF(ISNUMBER(FIND("arbeid",Methode_Keuze)),"",IF(ISNUMBER(FIND("arbeid",Methode_Keuze)),"",IF(Tb_Activiteiten[[#This Row],[Projectleider/Expert]]=1,Tb_Activiteiten[[#Headers],[Projectleider/Expert]],"")))</f>
        <v/>
      </c>
      <c r="AQ1830" t="str">
        <f>IF(ISNUMBER(FIND("arbeid",Methode_Keuze)),"",IF(ISNUMBER(FIND("arbeid",Methode_Keuze)),"",IF(Tb_Activiteiten[[#This Row],[Arbeidskosten]]=1,Tb_Activiteiten[[#Headers],[Arbeidskosten]],"")))</f>
        <v/>
      </c>
      <c r="AR1830" t="str">
        <f>IF(ISNUMBER(FIND("arbeid",Methode_Keuze)),"",IF(ISNUMBER(FIND("arbeid",Methode_Keuze)),"",IF(Tb_Activiteiten[[#This Row],[Arbeidskosten op basis van IKS]]=1,Tb_Activiteiten[[#Headers],[Arbeidskosten op basis van IKS]],"")))</f>
        <v/>
      </c>
      <c r="AS1830" t="str">
        <f>IF(ISNUMBER(FIND("overige",Methode_Keuze)),"",IF(Tb_Activiteiten[[#This Row],[Kosten derden exclusief btw]]=1,Tb_Activiteiten[[#Headers],[Kosten derden exclusief btw]],""))</f>
        <v/>
      </c>
      <c r="AT1830" t="str">
        <f>IF(ISNUMBER(FIND("overige",Methode_Keuze)),"",IF(Tb_Activiteiten[[#This Row],[Niet verrekenbare btw]]=1,Tb_Activiteiten[[#Headers],[Niet verrekenbare btw]],""))</f>
        <v/>
      </c>
      <c r="AU1830" t="str">
        <f>IF(ISNUMBER(FIND("overige",Methode_Keuze)),"",IF(Tb_Activiteiten[[#This Row],[Grondkosten]]=1,Tb_Activiteiten[[#Headers],[Grondkosten]],""))</f>
        <v/>
      </c>
      <c r="AV1830" t="str">
        <f>IF(ISNUMBER(FIND("overige",Methode_Keuze)),"",IF(Tb_Activiteiten[[#This Row],[Bijdrage in natura (overige)]]=1,Tb_Activiteiten[[#Headers],[Bijdrage in natura (overige)]],""))</f>
        <v/>
      </c>
      <c r="AW1830" t="str">
        <f>IF(ISNUMBER(FIND("overige",Methode_Keuze)),"",IF(Tb_Activiteiten[[#This Row],[Bijdrage in natura (vrijwilligers)]]=1,Tb_Activiteiten[[#Headers],[Bijdrage in natura (vrijwilligers)]],""))</f>
        <v/>
      </c>
      <c r="AX1830" t="str">
        <f>IF(ISNUMBER(FIND("overige",Methode_Keuze)),"",IF(Tb_Activiteiten[[#This Row],[Afschrijvingskosten]]=1,Tb_Activiteiten[[#Headers],[Afschrijvingskosten]],""))</f>
        <v/>
      </c>
      <c r="AY1830" t="str">
        <f>IF(ISNUMBER(FIND("overige",Methode_Keuze)),"",IF(Tb_Activiteiten[[#This Row],[Vergoeding]]=1,Tb_Activiteiten[[#Headers],[Vergoeding]],""))</f>
        <v/>
      </c>
      <c r="AZ1830" t="str">
        <f>IF(ISNUMBER(FIND("arbeid",Methode_Keuze)),"",IF(Tb_Activiteiten[[#This Row],[Arbeidskosten - vast tarief (excl eigen arbeid)]]=1,Tb_Activiteiten[[#Headers],[Arbeidskosten - vast tarief (excl eigen arbeid)]],""))</f>
        <v/>
      </c>
      <c r="BA1830" t="str">
        <f>IF(ISNUMBER(FIND("overige",Methode_Keuze)),"",IF(Tb_Activiteiten[[#This Row],[Overige kosten]]=1,Tb_Activiteiten[[#Headers],[Overige kosten]],""))</f>
        <v/>
      </c>
    </row>
    <row r="1831" spans="15:53" x14ac:dyDescent="0.25">
      <c r="O1831" s="56"/>
      <c r="Q1831" t="str">
        <f>IFERROR(IF(VLOOKUP(Tb_Activiteiten[[#This Row],[Openstelling]],Tb_Openstelling[],2,0)=1,1,""),"")</f>
        <v/>
      </c>
      <c r="AJ1831" s="56"/>
      <c r="AK1831" t="str">
        <f>IF(ISNUMBER(FIND("arbeid",Methode_Keuze)),"",IF(ISNUMBER(FIND("arbeid",Methode_Keuze)),"",IF(Tb_Activiteiten[[#This Row],[Loonkosten]]=1,Tb_Activiteiten[[#Headers],[Loonkosten]],"")))</f>
        <v/>
      </c>
      <c r="AL1831" t="str">
        <f>IF(ISNUMBER(FIND("arbeid",Methode_Keuze)),"",IF(ISNUMBER(FIND("arbeid",Methode_Keuze)),"",IF(Tb_Activiteiten[[#This Row],[Eigen arbeid]]=1,Tb_Activiteiten[[#Headers],[Eigen arbeid]],"")))</f>
        <v/>
      </c>
      <c r="AM1831" t="str">
        <f>IF(ISNUMBER(FIND("arbeid",Methode_Keuze)),"",IF(ISNUMBER(FIND("arbeid",Methode_Keuze)),"",IF(Tb_Activiteiten[[#This Row],[Projectmedewerker]]=1,Tb_Activiteiten[[#Headers],[Projectmedewerker]],"")))</f>
        <v/>
      </c>
      <c r="AN1831" t="str">
        <f>IF(ISNUMBER(FIND("arbeid",Methode_Keuze)),"",IF(ISNUMBER(FIND("arbeid",Methode_Keuze)),"",IF(Tb_Activiteiten[[#This Row],[Landbouwer]]=1,Tb_Activiteiten[[#Headers],[Landbouwer]],"")))</f>
        <v/>
      </c>
      <c r="AO1831" t="str">
        <f>IF(ISNUMBER(FIND("arbeid",Methode_Keuze)),"",IF(ISNUMBER(FIND("arbeid",Methode_Keuze)),"",IF(Tb_Activiteiten[[#This Row],[Adviseur]]=1,Tb_Activiteiten[[#Headers],[Adviseur]],"")))</f>
        <v/>
      </c>
      <c r="AP1831" t="str">
        <f>IF(ISNUMBER(FIND("arbeid",Methode_Keuze)),"",IF(ISNUMBER(FIND("arbeid",Methode_Keuze)),"",IF(Tb_Activiteiten[[#This Row],[Projectleider/Expert]]=1,Tb_Activiteiten[[#Headers],[Projectleider/Expert]],"")))</f>
        <v/>
      </c>
      <c r="AQ1831" t="str">
        <f>IF(ISNUMBER(FIND("arbeid",Methode_Keuze)),"",IF(ISNUMBER(FIND("arbeid",Methode_Keuze)),"",IF(Tb_Activiteiten[[#This Row],[Arbeidskosten]]=1,Tb_Activiteiten[[#Headers],[Arbeidskosten]],"")))</f>
        <v/>
      </c>
      <c r="AR1831" t="str">
        <f>IF(ISNUMBER(FIND("arbeid",Methode_Keuze)),"",IF(ISNUMBER(FIND("arbeid",Methode_Keuze)),"",IF(Tb_Activiteiten[[#This Row],[Arbeidskosten op basis van IKS]]=1,Tb_Activiteiten[[#Headers],[Arbeidskosten op basis van IKS]],"")))</f>
        <v/>
      </c>
      <c r="AS1831" t="str">
        <f>IF(ISNUMBER(FIND("overige",Methode_Keuze)),"",IF(Tb_Activiteiten[[#This Row],[Kosten derden exclusief btw]]=1,Tb_Activiteiten[[#Headers],[Kosten derden exclusief btw]],""))</f>
        <v/>
      </c>
      <c r="AT1831" t="str">
        <f>IF(ISNUMBER(FIND("overige",Methode_Keuze)),"",IF(Tb_Activiteiten[[#This Row],[Niet verrekenbare btw]]=1,Tb_Activiteiten[[#Headers],[Niet verrekenbare btw]],""))</f>
        <v/>
      </c>
      <c r="AU1831" t="str">
        <f>IF(ISNUMBER(FIND("overige",Methode_Keuze)),"",IF(Tb_Activiteiten[[#This Row],[Grondkosten]]=1,Tb_Activiteiten[[#Headers],[Grondkosten]],""))</f>
        <v/>
      </c>
      <c r="AV1831" t="str">
        <f>IF(ISNUMBER(FIND("overige",Methode_Keuze)),"",IF(Tb_Activiteiten[[#This Row],[Bijdrage in natura (overige)]]=1,Tb_Activiteiten[[#Headers],[Bijdrage in natura (overige)]],""))</f>
        <v/>
      </c>
      <c r="AW1831" t="str">
        <f>IF(ISNUMBER(FIND("overige",Methode_Keuze)),"",IF(Tb_Activiteiten[[#This Row],[Bijdrage in natura (vrijwilligers)]]=1,Tb_Activiteiten[[#Headers],[Bijdrage in natura (vrijwilligers)]],""))</f>
        <v/>
      </c>
      <c r="AX1831" t="str">
        <f>IF(ISNUMBER(FIND("overige",Methode_Keuze)),"",IF(Tb_Activiteiten[[#This Row],[Afschrijvingskosten]]=1,Tb_Activiteiten[[#Headers],[Afschrijvingskosten]],""))</f>
        <v/>
      </c>
      <c r="AY1831" t="str">
        <f>IF(ISNUMBER(FIND("overige",Methode_Keuze)),"",IF(Tb_Activiteiten[[#This Row],[Vergoeding]]=1,Tb_Activiteiten[[#Headers],[Vergoeding]],""))</f>
        <v/>
      </c>
      <c r="AZ1831" t="str">
        <f>IF(ISNUMBER(FIND("arbeid",Methode_Keuze)),"",IF(Tb_Activiteiten[[#This Row],[Arbeidskosten - vast tarief (excl eigen arbeid)]]=1,Tb_Activiteiten[[#Headers],[Arbeidskosten - vast tarief (excl eigen arbeid)]],""))</f>
        <v/>
      </c>
      <c r="BA1831" t="str">
        <f>IF(ISNUMBER(FIND("overige",Methode_Keuze)),"",IF(Tb_Activiteiten[[#This Row],[Overige kosten]]=1,Tb_Activiteiten[[#Headers],[Overige kosten]],""))</f>
        <v/>
      </c>
    </row>
    <row r="1832" spans="15:53" x14ac:dyDescent="0.25">
      <c r="O1832" s="56"/>
      <c r="Q1832" t="str">
        <f>IFERROR(IF(VLOOKUP(Tb_Activiteiten[[#This Row],[Openstelling]],Tb_Openstelling[],2,0)=1,1,""),"")</f>
        <v/>
      </c>
      <c r="AJ1832" s="56"/>
      <c r="AK1832" t="str">
        <f>IF(ISNUMBER(FIND("arbeid",Methode_Keuze)),"",IF(ISNUMBER(FIND("arbeid",Methode_Keuze)),"",IF(Tb_Activiteiten[[#This Row],[Loonkosten]]=1,Tb_Activiteiten[[#Headers],[Loonkosten]],"")))</f>
        <v/>
      </c>
      <c r="AL1832" t="str">
        <f>IF(ISNUMBER(FIND("arbeid",Methode_Keuze)),"",IF(ISNUMBER(FIND("arbeid",Methode_Keuze)),"",IF(Tb_Activiteiten[[#This Row],[Eigen arbeid]]=1,Tb_Activiteiten[[#Headers],[Eigen arbeid]],"")))</f>
        <v/>
      </c>
      <c r="AM1832" t="str">
        <f>IF(ISNUMBER(FIND("arbeid",Methode_Keuze)),"",IF(ISNUMBER(FIND("arbeid",Methode_Keuze)),"",IF(Tb_Activiteiten[[#This Row],[Projectmedewerker]]=1,Tb_Activiteiten[[#Headers],[Projectmedewerker]],"")))</f>
        <v/>
      </c>
      <c r="AN1832" t="str">
        <f>IF(ISNUMBER(FIND("arbeid",Methode_Keuze)),"",IF(ISNUMBER(FIND("arbeid",Methode_Keuze)),"",IF(Tb_Activiteiten[[#This Row],[Landbouwer]]=1,Tb_Activiteiten[[#Headers],[Landbouwer]],"")))</f>
        <v/>
      </c>
      <c r="AO1832" t="str">
        <f>IF(ISNUMBER(FIND("arbeid",Methode_Keuze)),"",IF(ISNUMBER(FIND("arbeid",Methode_Keuze)),"",IF(Tb_Activiteiten[[#This Row],[Adviseur]]=1,Tb_Activiteiten[[#Headers],[Adviseur]],"")))</f>
        <v/>
      </c>
      <c r="AP1832" t="str">
        <f>IF(ISNUMBER(FIND("arbeid",Methode_Keuze)),"",IF(ISNUMBER(FIND("arbeid",Methode_Keuze)),"",IF(Tb_Activiteiten[[#This Row],[Projectleider/Expert]]=1,Tb_Activiteiten[[#Headers],[Projectleider/Expert]],"")))</f>
        <v/>
      </c>
      <c r="AQ1832" t="str">
        <f>IF(ISNUMBER(FIND("arbeid",Methode_Keuze)),"",IF(ISNUMBER(FIND("arbeid",Methode_Keuze)),"",IF(Tb_Activiteiten[[#This Row],[Arbeidskosten]]=1,Tb_Activiteiten[[#Headers],[Arbeidskosten]],"")))</f>
        <v/>
      </c>
      <c r="AR1832" t="str">
        <f>IF(ISNUMBER(FIND("arbeid",Methode_Keuze)),"",IF(ISNUMBER(FIND("arbeid",Methode_Keuze)),"",IF(Tb_Activiteiten[[#This Row],[Arbeidskosten op basis van IKS]]=1,Tb_Activiteiten[[#Headers],[Arbeidskosten op basis van IKS]],"")))</f>
        <v/>
      </c>
      <c r="AS1832" t="str">
        <f>IF(ISNUMBER(FIND("overige",Methode_Keuze)),"",IF(Tb_Activiteiten[[#This Row],[Kosten derden exclusief btw]]=1,Tb_Activiteiten[[#Headers],[Kosten derden exclusief btw]],""))</f>
        <v/>
      </c>
      <c r="AT1832" t="str">
        <f>IF(ISNUMBER(FIND("overige",Methode_Keuze)),"",IF(Tb_Activiteiten[[#This Row],[Niet verrekenbare btw]]=1,Tb_Activiteiten[[#Headers],[Niet verrekenbare btw]],""))</f>
        <v/>
      </c>
      <c r="AU1832" t="str">
        <f>IF(ISNUMBER(FIND("overige",Methode_Keuze)),"",IF(Tb_Activiteiten[[#This Row],[Grondkosten]]=1,Tb_Activiteiten[[#Headers],[Grondkosten]],""))</f>
        <v/>
      </c>
      <c r="AV1832" t="str">
        <f>IF(ISNUMBER(FIND("overige",Methode_Keuze)),"",IF(Tb_Activiteiten[[#This Row],[Bijdrage in natura (overige)]]=1,Tb_Activiteiten[[#Headers],[Bijdrage in natura (overige)]],""))</f>
        <v/>
      </c>
      <c r="AW1832" t="str">
        <f>IF(ISNUMBER(FIND("overige",Methode_Keuze)),"",IF(Tb_Activiteiten[[#This Row],[Bijdrage in natura (vrijwilligers)]]=1,Tb_Activiteiten[[#Headers],[Bijdrage in natura (vrijwilligers)]],""))</f>
        <v/>
      </c>
      <c r="AX1832" t="str">
        <f>IF(ISNUMBER(FIND("overige",Methode_Keuze)),"",IF(Tb_Activiteiten[[#This Row],[Afschrijvingskosten]]=1,Tb_Activiteiten[[#Headers],[Afschrijvingskosten]],""))</f>
        <v/>
      </c>
      <c r="AY1832" t="str">
        <f>IF(ISNUMBER(FIND("overige",Methode_Keuze)),"",IF(Tb_Activiteiten[[#This Row],[Vergoeding]]=1,Tb_Activiteiten[[#Headers],[Vergoeding]],""))</f>
        <v/>
      </c>
      <c r="AZ1832" t="str">
        <f>IF(ISNUMBER(FIND("arbeid",Methode_Keuze)),"",IF(Tb_Activiteiten[[#This Row],[Arbeidskosten - vast tarief (excl eigen arbeid)]]=1,Tb_Activiteiten[[#Headers],[Arbeidskosten - vast tarief (excl eigen arbeid)]],""))</f>
        <v/>
      </c>
      <c r="BA1832" t="str">
        <f>IF(ISNUMBER(FIND("overige",Methode_Keuze)),"",IF(Tb_Activiteiten[[#This Row],[Overige kosten]]=1,Tb_Activiteiten[[#Headers],[Overige kosten]],""))</f>
        <v/>
      </c>
    </row>
    <row r="1833" spans="15:53" x14ac:dyDescent="0.25">
      <c r="O1833" s="56"/>
      <c r="Q1833" t="str">
        <f>IFERROR(IF(VLOOKUP(Tb_Activiteiten[[#This Row],[Openstelling]],Tb_Openstelling[],2,0)=1,1,""),"")</f>
        <v/>
      </c>
      <c r="AJ1833" s="56"/>
      <c r="AK1833" t="str">
        <f>IF(ISNUMBER(FIND("arbeid",Methode_Keuze)),"",IF(ISNUMBER(FIND("arbeid",Methode_Keuze)),"",IF(Tb_Activiteiten[[#This Row],[Loonkosten]]=1,Tb_Activiteiten[[#Headers],[Loonkosten]],"")))</f>
        <v/>
      </c>
      <c r="AL1833" t="str">
        <f>IF(ISNUMBER(FIND("arbeid",Methode_Keuze)),"",IF(ISNUMBER(FIND("arbeid",Methode_Keuze)),"",IF(Tb_Activiteiten[[#This Row],[Eigen arbeid]]=1,Tb_Activiteiten[[#Headers],[Eigen arbeid]],"")))</f>
        <v/>
      </c>
      <c r="AM1833" t="str">
        <f>IF(ISNUMBER(FIND("arbeid",Methode_Keuze)),"",IF(ISNUMBER(FIND("arbeid",Methode_Keuze)),"",IF(Tb_Activiteiten[[#This Row],[Projectmedewerker]]=1,Tb_Activiteiten[[#Headers],[Projectmedewerker]],"")))</f>
        <v/>
      </c>
      <c r="AN1833" t="str">
        <f>IF(ISNUMBER(FIND("arbeid",Methode_Keuze)),"",IF(ISNUMBER(FIND("arbeid",Methode_Keuze)),"",IF(Tb_Activiteiten[[#This Row],[Landbouwer]]=1,Tb_Activiteiten[[#Headers],[Landbouwer]],"")))</f>
        <v/>
      </c>
      <c r="AO1833" t="str">
        <f>IF(ISNUMBER(FIND("arbeid",Methode_Keuze)),"",IF(ISNUMBER(FIND("arbeid",Methode_Keuze)),"",IF(Tb_Activiteiten[[#This Row],[Adviseur]]=1,Tb_Activiteiten[[#Headers],[Adviseur]],"")))</f>
        <v/>
      </c>
      <c r="AP1833" t="str">
        <f>IF(ISNUMBER(FIND("arbeid",Methode_Keuze)),"",IF(ISNUMBER(FIND("arbeid",Methode_Keuze)),"",IF(Tb_Activiteiten[[#This Row],[Projectleider/Expert]]=1,Tb_Activiteiten[[#Headers],[Projectleider/Expert]],"")))</f>
        <v/>
      </c>
      <c r="AQ1833" t="str">
        <f>IF(ISNUMBER(FIND("arbeid",Methode_Keuze)),"",IF(ISNUMBER(FIND("arbeid",Methode_Keuze)),"",IF(Tb_Activiteiten[[#This Row],[Arbeidskosten]]=1,Tb_Activiteiten[[#Headers],[Arbeidskosten]],"")))</f>
        <v/>
      </c>
      <c r="AR1833" t="str">
        <f>IF(ISNUMBER(FIND("arbeid",Methode_Keuze)),"",IF(ISNUMBER(FIND("arbeid",Methode_Keuze)),"",IF(Tb_Activiteiten[[#This Row],[Arbeidskosten op basis van IKS]]=1,Tb_Activiteiten[[#Headers],[Arbeidskosten op basis van IKS]],"")))</f>
        <v/>
      </c>
      <c r="AS1833" t="str">
        <f>IF(ISNUMBER(FIND("overige",Methode_Keuze)),"",IF(Tb_Activiteiten[[#This Row],[Kosten derden exclusief btw]]=1,Tb_Activiteiten[[#Headers],[Kosten derden exclusief btw]],""))</f>
        <v/>
      </c>
      <c r="AT1833" t="str">
        <f>IF(ISNUMBER(FIND("overige",Methode_Keuze)),"",IF(Tb_Activiteiten[[#This Row],[Niet verrekenbare btw]]=1,Tb_Activiteiten[[#Headers],[Niet verrekenbare btw]],""))</f>
        <v/>
      </c>
      <c r="AU1833" t="str">
        <f>IF(ISNUMBER(FIND("overige",Methode_Keuze)),"",IF(Tb_Activiteiten[[#This Row],[Grondkosten]]=1,Tb_Activiteiten[[#Headers],[Grondkosten]],""))</f>
        <v/>
      </c>
      <c r="AV1833" t="str">
        <f>IF(ISNUMBER(FIND("overige",Methode_Keuze)),"",IF(Tb_Activiteiten[[#This Row],[Bijdrage in natura (overige)]]=1,Tb_Activiteiten[[#Headers],[Bijdrage in natura (overige)]],""))</f>
        <v/>
      </c>
      <c r="AW1833" t="str">
        <f>IF(ISNUMBER(FIND("overige",Methode_Keuze)),"",IF(Tb_Activiteiten[[#This Row],[Bijdrage in natura (vrijwilligers)]]=1,Tb_Activiteiten[[#Headers],[Bijdrage in natura (vrijwilligers)]],""))</f>
        <v/>
      </c>
      <c r="AX1833" t="str">
        <f>IF(ISNUMBER(FIND("overige",Methode_Keuze)),"",IF(Tb_Activiteiten[[#This Row],[Afschrijvingskosten]]=1,Tb_Activiteiten[[#Headers],[Afschrijvingskosten]],""))</f>
        <v/>
      </c>
      <c r="AY1833" t="str">
        <f>IF(ISNUMBER(FIND("overige",Methode_Keuze)),"",IF(Tb_Activiteiten[[#This Row],[Vergoeding]]=1,Tb_Activiteiten[[#Headers],[Vergoeding]],""))</f>
        <v/>
      </c>
      <c r="AZ1833" t="str">
        <f>IF(ISNUMBER(FIND("arbeid",Methode_Keuze)),"",IF(Tb_Activiteiten[[#This Row],[Arbeidskosten - vast tarief (excl eigen arbeid)]]=1,Tb_Activiteiten[[#Headers],[Arbeidskosten - vast tarief (excl eigen arbeid)]],""))</f>
        <v/>
      </c>
      <c r="BA1833" t="str">
        <f>IF(ISNUMBER(FIND("overige",Methode_Keuze)),"",IF(Tb_Activiteiten[[#This Row],[Overige kosten]]=1,Tb_Activiteiten[[#Headers],[Overige kosten]],""))</f>
        <v/>
      </c>
    </row>
    <row r="1834" spans="15:53" x14ac:dyDescent="0.25">
      <c r="O1834" s="56"/>
      <c r="Q1834" t="str">
        <f>IFERROR(IF(VLOOKUP(Tb_Activiteiten[[#This Row],[Openstelling]],Tb_Openstelling[],2,0)=1,1,""),"")</f>
        <v/>
      </c>
      <c r="AJ1834" s="56"/>
      <c r="AK1834" t="str">
        <f>IF(ISNUMBER(FIND("arbeid",Methode_Keuze)),"",IF(ISNUMBER(FIND("arbeid",Methode_Keuze)),"",IF(Tb_Activiteiten[[#This Row],[Loonkosten]]=1,Tb_Activiteiten[[#Headers],[Loonkosten]],"")))</f>
        <v/>
      </c>
      <c r="AL1834" t="str">
        <f>IF(ISNUMBER(FIND("arbeid",Methode_Keuze)),"",IF(ISNUMBER(FIND("arbeid",Methode_Keuze)),"",IF(Tb_Activiteiten[[#This Row],[Eigen arbeid]]=1,Tb_Activiteiten[[#Headers],[Eigen arbeid]],"")))</f>
        <v/>
      </c>
      <c r="AM1834" t="str">
        <f>IF(ISNUMBER(FIND("arbeid",Methode_Keuze)),"",IF(ISNUMBER(FIND("arbeid",Methode_Keuze)),"",IF(Tb_Activiteiten[[#This Row],[Projectmedewerker]]=1,Tb_Activiteiten[[#Headers],[Projectmedewerker]],"")))</f>
        <v/>
      </c>
      <c r="AN1834" t="str">
        <f>IF(ISNUMBER(FIND("arbeid",Methode_Keuze)),"",IF(ISNUMBER(FIND("arbeid",Methode_Keuze)),"",IF(Tb_Activiteiten[[#This Row],[Landbouwer]]=1,Tb_Activiteiten[[#Headers],[Landbouwer]],"")))</f>
        <v/>
      </c>
      <c r="AO1834" t="str">
        <f>IF(ISNUMBER(FIND("arbeid",Methode_Keuze)),"",IF(ISNUMBER(FIND("arbeid",Methode_Keuze)),"",IF(Tb_Activiteiten[[#This Row],[Adviseur]]=1,Tb_Activiteiten[[#Headers],[Adviseur]],"")))</f>
        <v/>
      </c>
      <c r="AP1834" t="str">
        <f>IF(ISNUMBER(FIND("arbeid",Methode_Keuze)),"",IF(ISNUMBER(FIND("arbeid",Methode_Keuze)),"",IF(Tb_Activiteiten[[#This Row],[Projectleider/Expert]]=1,Tb_Activiteiten[[#Headers],[Projectleider/Expert]],"")))</f>
        <v/>
      </c>
      <c r="AQ1834" t="str">
        <f>IF(ISNUMBER(FIND("arbeid",Methode_Keuze)),"",IF(ISNUMBER(FIND("arbeid",Methode_Keuze)),"",IF(Tb_Activiteiten[[#This Row],[Arbeidskosten]]=1,Tb_Activiteiten[[#Headers],[Arbeidskosten]],"")))</f>
        <v/>
      </c>
      <c r="AR1834" t="str">
        <f>IF(ISNUMBER(FIND("arbeid",Methode_Keuze)),"",IF(ISNUMBER(FIND("arbeid",Methode_Keuze)),"",IF(Tb_Activiteiten[[#This Row],[Arbeidskosten op basis van IKS]]=1,Tb_Activiteiten[[#Headers],[Arbeidskosten op basis van IKS]],"")))</f>
        <v/>
      </c>
      <c r="AS1834" t="str">
        <f>IF(ISNUMBER(FIND("overige",Methode_Keuze)),"",IF(Tb_Activiteiten[[#This Row],[Kosten derden exclusief btw]]=1,Tb_Activiteiten[[#Headers],[Kosten derden exclusief btw]],""))</f>
        <v/>
      </c>
      <c r="AT1834" t="str">
        <f>IF(ISNUMBER(FIND("overige",Methode_Keuze)),"",IF(Tb_Activiteiten[[#This Row],[Niet verrekenbare btw]]=1,Tb_Activiteiten[[#Headers],[Niet verrekenbare btw]],""))</f>
        <v/>
      </c>
      <c r="AU1834" t="str">
        <f>IF(ISNUMBER(FIND("overige",Methode_Keuze)),"",IF(Tb_Activiteiten[[#This Row],[Grondkosten]]=1,Tb_Activiteiten[[#Headers],[Grondkosten]],""))</f>
        <v/>
      </c>
      <c r="AV1834" t="str">
        <f>IF(ISNUMBER(FIND("overige",Methode_Keuze)),"",IF(Tb_Activiteiten[[#This Row],[Bijdrage in natura (overige)]]=1,Tb_Activiteiten[[#Headers],[Bijdrage in natura (overige)]],""))</f>
        <v/>
      </c>
      <c r="AW1834" t="str">
        <f>IF(ISNUMBER(FIND("overige",Methode_Keuze)),"",IF(Tb_Activiteiten[[#This Row],[Bijdrage in natura (vrijwilligers)]]=1,Tb_Activiteiten[[#Headers],[Bijdrage in natura (vrijwilligers)]],""))</f>
        <v/>
      </c>
      <c r="AX1834" t="str">
        <f>IF(ISNUMBER(FIND("overige",Methode_Keuze)),"",IF(Tb_Activiteiten[[#This Row],[Afschrijvingskosten]]=1,Tb_Activiteiten[[#Headers],[Afschrijvingskosten]],""))</f>
        <v/>
      </c>
      <c r="AY1834" t="str">
        <f>IF(ISNUMBER(FIND("overige",Methode_Keuze)),"",IF(Tb_Activiteiten[[#This Row],[Vergoeding]]=1,Tb_Activiteiten[[#Headers],[Vergoeding]],""))</f>
        <v/>
      </c>
      <c r="AZ1834" t="str">
        <f>IF(ISNUMBER(FIND("arbeid",Methode_Keuze)),"",IF(Tb_Activiteiten[[#This Row],[Arbeidskosten - vast tarief (excl eigen arbeid)]]=1,Tb_Activiteiten[[#Headers],[Arbeidskosten - vast tarief (excl eigen arbeid)]],""))</f>
        <v/>
      </c>
      <c r="BA1834" t="str">
        <f>IF(ISNUMBER(FIND("overige",Methode_Keuze)),"",IF(Tb_Activiteiten[[#This Row],[Overige kosten]]=1,Tb_Activiteiten[[#Headers],[Overige kosten]],""))</f>
        <v/>
      </c>
    </row>
    <row r="1835" spans="15:53" x14ac:dyDescent="0.25">
      <c r="O1835" s="56"/>
      <c r="Q1835" t="str">
        <f>IFERROR(IF(VLOOKUP(Tb_Activiteiten[[#This Row],[Openstelling]],Tb_Openstelling[],2,0)=1,1,""),"")</f>
        <v/>
      </c>
      <c r="AJ1835" s="56"/>
      <c r="AK1835" t="str">
        <f>IF(ISNUMBER(FIND("arbeid",Methode_Keuze)),"",IF(ISNUMBER(FIND("arbeid",Methode_Keuze)),"",IF(Tb_Activiteiten[[#This Row],[Loonkosten]]=1,Tb_Activiteiten[[#Headers],[Loonkosten]],"")))</f>
        <v/>
      </c>
      <c r="AL1835" t="str">
        <f>IF(ISNUMBER(FIND("arbeid",Methode_Keuze)),"",IF(ISNUMBER(FIND("arbeid",Methode_Keuze)),"",IF(Tb_Activiteiten[[#This Row],[Eigen arbeid]]=1,Tb_Activiteiten[[#Headers],[Eigen arbeid]],"")))</f>
        <v/>
      </c>
      <c r="AM1835" t="str">
        <f>IF(ISNUMBER(FIND("arbeid",Methode_Keuze)),"",IF(ISNUMBER(FIND("arbeid",Methode_Keuze)),"",IF(Tb_Activiteiten[[#This Row],[Projectmedewerker]]=1,Tb_Activiteiten[[#Headers],[Projectmedewerker]],"")))</f>
        <v/>
      </c>
      <c r="AN1835" t="str">
        <f>IF(ISNUMBER(FIND("arbeid",Methode_Keuze)),"",IF(ISNUMBER(FIND("arbeid",Methode_Keuze)),"",IF(Tb_Activiteiten[[#This Row],[Landbouwer]]=1,Tb_Activiteiten[[#Headers],[Landbouwer]],"")))</f>
        <v/>
      </c>
      <c r="AO1835" t="str">
        <f>IF(ISNUMBER(FIND("arbeid",Methode_Keuze)),"",IF(ISNUMBER(FIND("arbeid",Methode_Keuze)),"",IF(Tb_Activiteiten[[#This Row],[Adviseur]]=1,Tb_Activiteiten[[#Headers],[Adviseur]],"")))</f>
        <v/>
      </c>
      <c r="AP1835" t="str">
        <f>IF(ISNUMBER(FIND("arbeid",Methode_Keuze)),"",IF(ISNUMBER(FIND("arbeid",Methode_Keuze)),"",IF(Tb_Activiteiten[[#This Row],[Projectleider/Expert]]=1,Tb_Activiteiten[[#Headers],[Projectleider/Expert]],"")))</f>
        <v/>
      </c>
      <c r="AQ1835" t="str">
        <f>IF(ISNUMBER(FIND("arbeid",Methode_Keuze)),"",IF(ISNUMBER(FIND("arbeid",Methode_Keuze)),"",IF(Tb_Activiteiten[[#This Row],[Arbeidskosten]]=1,Tb_Activiteiten[[#Headers],[Arbeidskosten]],"")))</f>
        <v/>
      </c>
      <c r="AR1835" t="str">
        <f>IF(ISNUMBER(FIND("arbeid",Methode_Keuze)),"",IF(ISNUMBER(FIND("arbeid",Methode_Keuze)),"",IF(Tb_Activiteiten[[#This Row],[Arbeidskosten op basis van IKS]]=1,Tb_Activiteiten[[#Headers],[Arbeidskosten op basis van IKS]],"")))</f>
        <v/>
      </c>
      <c r="AS1835" t="str">
        <f>IF(ISNUMBER(FIND("overige",Methode_Keuze)),"",IF(Tb_Activiteiten[[#This Row],[Kosten derden exclusief btw]]=1,Tb_Activiteiten[[#Headers],[Kosten derden exclusief btw]],""))</f>
        <v/>
      </c>
      <c r="AT1835" t="str">
        <f>IF(ISNUMBER(FIND("overige",Methode_Keuze)),"",IF(Tb_Activiteiten[[#This Row],[Niet verrekenbare btw]]=1,Tb_Activiteiten[[#Headers],[Niet verrekenbare btw]],""))</f>
        <v/>
      </c>
      <c r="AU1835" t="str">
        <f>IF(ISNUMBER(FIND("overige",Methode_Keuze)),"",IF(Tb_Activiteiten[[#This Row],[Grondkosten]]=1,Tb_Activiteiten[[#Headers],[Grondkosten]],""))</f>
        <v/>
      </c>
      <c r="AV1835" t="str">
        <f>IF(ISNUMBER(FIND("overige",Methode_Keuze)),"",IF(Tb_Activiteiten[[#This Row],[Bijdrage in natura (overige)]]=1,Tb_Activiteiten[[#Headers],[Bijdrage in natura (overige)]],""))</f>
        <v/>
      </c>
      <c r="AW1835" t="str">
        <f>IF(ISNUMBER(FIND("overige",Methode_Keuze)),"",IF(Tb_Activiteiten[[#This Row],[Bijdrage in natura (vrijwilligers)]]=1,Tb_Activiteiten[[#Headers],[Bijdrage in natura (vrijwilligers)]],""))</f>
        <v/>
      </c>
      <c r="AX1835" t="str">
        <f>IF(ISNUMBER(FIND("overige",Methode_Keuze)),"",IF(Tb_Activiteiten[[#This Row],[Afschrijvingskosten]]=1,Tb_Activiteiten[[#Headers],[Afschrijvingskosten]],""))</f>
        <v/>
      </c>
      <c r="AY1835" t="str">
        <f>IF(ISNUMBER(FIND("overige",Methode_Keuze)),"",IF(Tb_Activiteiten[[#This Row],[Vergoeding]]=1,Tb_Activiteiten[[#Headers],[Vergoeding]],""))</f>
        <v/>
      </c>
      <c r="AZ1835" t="str">
        <f>IF(ISNUMBER(FIND("arbeid",Methode_Keuze)),"",IF(Tb_Activiteiten[[#This Row],[Arbeidskosten - vast tarief (excl eigen arbeid)]]=1,Tb_Activiteiten[[#Headers],[Arbeidskosten - vast tarief (excl eigen arbeid)]],""))</f>
        <v/>
      </c>
      <c r="BA1835" t="str">
        <f>IF(ISNUMBER(FIND("overige",Methode_Keuze)),"",IF(Tb_Activiteiten[[#This Row],[Overige kosten]]=1,Tb_Activiteiten[[#Headers],[Overige kosten]],""))</f>
        <v/>
      </c>
    </row>
    <row r="1836" spans="15:53" x14ac:dyDescent="0.25">
      <c r="O1836" s="56"/>
      <c r="Q1836" t="str">
        <f>IFERROR(IF(VLOOKUP(Tb_Activiteiten[[#This Row],[Openstelling]],Tb_Openstelling[],2,0)=1,1,""),"")</f>
        <v/>
      </c>
      <c r="AJ1836" s="56"/>
      <c r="AK1836" t="str">
        <f>IF(ISNUMBER(FIND("arbeid",Methode_Keuze)),"",IF(ISNUMBER(FIND("arbeid",Methode_Keuze)),"",IF(Tb_Activiteiten[[#This Row],[Loonkosten]]=1,Tb_Activiteiten[[#Headers],[Loonkosten]],"")))</f>
        <v/>
      </c>
      <c r="AL1836" t="str">
        <f>IF(ISNUMBER(FIND("arbeid",Methode_Keuze)),"",IF(ISNUMBER(FIND("arbeid",Methode_Keuze)),"",IF(Tb_Activiteiten[[#This Row],[Eigen arbeid]]=1,Tb_Activiteiten[[#Headers],[Eigen arbeid]],"")))</f>
        <v/>
      </c>
      <c r="AM1836" t="str">
        <f>IF(ISNUMBER(FIND("arbeid",Methode_Keuze)),"",IF(ISNUMBER(FIND("arbeid",Methode_Keuze)),"",IF(Tb_Activiteiten[[#This Row],[Projectmedewerker]]=1,Tb_Activiteiten[[#Headers],[Projectmedewerker]],"")))</f>
        <v/>
      </c>
      <c r="AN1836" t="str">
        <f>IF(ISNUMBER(FIND("arbeid",Methode_Keuze)),"",IF(ISNUMBER(FIND("arbeid",Methode_Keuze)),"",IF(Tb_Activiteiten[[#This Row],[Landbouwer]]=1,Tb_Activiteiten[[#Headers],[Landbouwer]],"")))</f>
        <v/>
      </c>
      <c r="AO1836" t="str">
        <f>IF(ISNUMBER(FIND("arbeid",Methode_Keuze)),"",IF(ISNUMBER(FIND("arbeid",Methode_Keuze)),"",IF(Tb_Activiteiten[[#This Row],[Adviseur]]=1,Tb_Activiteiten[[#Headers],[Adviseur]],"")))</f>
        <v/>
      </c>
      <c r="AP1836" t="str">
        <f>IF(ISNUMBER(FIND("arbeid",Methode_Keuze)),"",IF(ISNUMBER(FIND("arbeid",Methode_Keuze)),"",IF(Tb_Activiteiten[[#This Row],[Projectleider/Expert]]=1,Tb_Activiteiten[[#Headers],[Projectleider/Expert]],"")))</f>
        <v/>
      </c>
      <c r="AQ1836" t="str">
        <f>IF(ISNUMBER(FIND("arbeid",Methode_Keuze)),"",IF(ISNUMBER(FIND("arbeid",Methode_Keuze)),"",IF(Tb_Activiteiten[[#This Row],[Arbeidskosten]]=1,Tb_Activiteiten[[#Headers],[Arbeidskosten]],"")))</f>
        <v/>
      </c>
      <c r="AR1836" t="str">
        <f>IF(ISNUMBER(FIND("arbeid",Methode_Keuze)),"",IF(ISNUMBER(FIND("arbeid",Methode_Keuze)),"",IF(Tb_Activiteiten[[#This Row],[Arbeidskosten op basis van IKS]]=1,Tb_Activiteiten[[#Headers],[Arbeidskosten op basis van IKS]],"")))</f>
        <v/>
      </c>
      <c r="AS1836" t="str">
        <f>IF(ISNUMBER(FIND("overige",Methode_Keuze)),"",IF(Tb_Activiteiten[[#This Row],[Kosten derden exclusief btw]]=1,Tb_Activiteiten[[#Headers],[Kosten derden exclusief btw]],""))</f>
        <v/>
      </c>
      <c r="AT1836" t="str">
        <f>IF(ISNUMBER(FIND("overige",Methode_Keuze)),"",IF(Tb_Activiteiten[[#This Row],[Niet verrekenbare btw]]=1,Tb_Activiteiten[[#Headers],[Niet verrekenbare btw]],""))</f>
        <v/>
      </c>
      <c r="AU1836" t="str">
        <f>IF(ISNUMBER(FIND("overige",Methode_Keuze)),"",IF(Tb_Activiteiten[[#This Row],[Grondkosten]]=1,Tb_Activiteiten[[#Headers],[Grondkosten]],""))</f>
        <v/>
      </c>
      <c r="AV1836" t="str">
        <f>IF(ISNUMBER(FIND("overige",Methode_Keuze)),"",IF(Tb_Activiteiten[[#This Row],[Bijdrage in natura (overige)]]=1,Tb_Activiteiten[[#Headers],[Bijdrage in natura (overige)]],""))</f>
        <v/>
      </c>
      <c r="AW1836" t="str">
        <f>IF(ISNUMBER(FIND("overige",Methode_Keuze)),"",IF(Tb_Activiteiten[[#This Row],[Bijdrage in natura (vrijwilligers)]]=1,Tb_Activiteiten[[#Headers],[Bijdrage in natura (vrijwilligers)]],""))</f>
        <v/>
      </c>
      <c r="AX1836" t="str">
        <f>IF(ISNUMBER(FIND("overige",Methode_Keuze)),"",IF(Tb_Activiteiten[[#This Row],[Afschrijvingskosten]]=1,Tb_Activiteiten[[#Headers],[Afschrijvingskosten]],""))</f>
        <v/>
      </c>
      <c r="AY1836" t="str">
        <f>IF(ISNUMBER(FIND("overige",Methode_Keuze)),"",IF(Tb_Activiteiten[[#This Row],[Vergoeding]]=1,Tb_Activiteiten[[#Headers],[Vergoeding]],""))</f>
        <v/>
      </c>
      <c r="AZ1836" t="str">
        <f>IF(ISNUMBER(FIND("arbeid",Methode_Keuze)),"",IF(Tb_Activiteiten[[#This Row],[Arbeidskosten - vast tarief (excl eigen arbeid)]]=1,Tb_Activiteiten[[#Headers],[Arbeidskosten - vast tarief (excl eigen arbeid)]],""))</f>
        <v/>
      </c>
      <c r="BA1836" t="str">
        <f>IF(ISNUMBER(FIND("overige",Methode_Keuze)),"",IF(Tb_Activiteiten[[#This Row],[Overige kosten]]=1,Tb_Activiteiten[[#Headers],[Overige kosten]],""))</f>
        <v/>
      </c>
    </row>
    <row r="1837" spans="15:53" x14ac:dyDescent="0.25">
      <c r="O1837" s="56"/>
      <c r="Q1837" t="str">
        <f>IFERROR(IF(VLOOKUP(Tb_Activiteiten[[#This Row],[Openstelling]],Tb_Openstelling[],2,0)=1,1,""),"")</f>
        <v/>
      </c>
      <c r="AJ1837" s="56"/>
      <c r="AK1837" t="str">
        <f>IF(ISNUMBER(FIND("arbeid",Methode_Keuze)),"",IF(ISNUMBER(FIND("arbeid",Methode_Keuze)),"",IF(Tb_Activiteiten[[#This Row],[Loonkosten]]=1,Tb_Activiteiten[[#Headers],[Loonkosten]],"")))</f>
        <v/>
      </c>
      <c r="AL1837" t="str">
        <f>IF(ISNUMBER(FIND("arbeid",Methode_Keuze)),"",IF(ISNUMBER(FIND("arbeid",Methode_Keuze)),"",IF(Tb_Activiteiten[[#This Row],[Eigen arbeid]]=1,Tb_Activiteiten[[#Headers],[Eigen arbeid]],"")))</f>
        <v/>
      </c>
      <c r="AM1837" t="str">
        <f>IF(ISNUMBER(FIND("arbeid",Methode_Keuze)),"",IF(ISNUMBER(FIND("arbeid",Methode_Keuze)),"",IF(Tb_Activiteiten[[#This Row],[Projectmedewerker]]=1,Tb_Activiteiten[[#Headers],[Projectmedewerker]],"")))</f>
        <v/>
      </c>
      <c r="AN1837" t="str">
        <f>IF(ISNUMBER(FIND("arbeid",Methode_Keuze)),"",IF(ISNUMBER(FIND("arbeid",Methode_Keuze)),"",IF(Tb_Activiteiten[[#This Row],[Landbouwer]]=1,Tb_Activiteiten[[#Headers],[Landbouwer]],"")))</f>
        <v/>
      </c>
      <c r="AO1837" t="str">
        <f>IF(ISNUMBER(FIND("arbeid",Methode_Keuze)),"",IF(ISNUMBER(FIND("arbeid",Methode_Keuze)),"",IF(Tb_Activiteiten[[#This Row],[Adviseur]]=1,Tb_Activiteiten[[#Headers],[Adviseur]],"")))</f>
        <v/>
      </c>
      <c r="AP1837" t="str">
        <f>IF(ISNUMBER(FIND("arbeid",Methode_Keuze)),"",IF(ISNUMBER(FIND("arbeid",Methode_Keuze)),"",IF(Tb_Activiteiten[[#This Row],[Projectleider/Expert]]=1,Tb_Activiteiten[[#Headers],[Projectleider/Expert]],"")))</f>
        <v/>
      </c>
      <c r="AQ1837" t="str">
        <f>IF(ISNUMBER(FIND("arbeid",Methode_Keuze)),"",IF(ISNUMBER(FIND("arbeid",Methode_Keuze)),"",IF(Tb_Activiteiten[[#This Row],[Arbeidskosten]]=1,Tb_Activiteiten[[#Headers],[Arbeidskosten]],"")))</f>
        <v/>
      </c>
      <c r="AR1837" t="str">
        <f>IF(ISNUMBER(FIND("arbeid",Methode_Keuze)),"",IF(ISNUMBER(FIND("arbeid",Methode_Keuze)),"",IF(Tb_Activiteiten[[#This Row],[Arbeidskosten op basis van IKS]]=1,Tb_Activiteiten[[#Headers],[Arbeidskosten op basis van IKS]],"")))</f>
        <v/>
      </c>
      <c r="AS1837" t="str">
        <f>IF(ISNUMBER(FIND("overige",Methode_Keuze)),"",IF(Tb_Activiteiten[[#This Row],[Kosten derden exclusief btw]]=1,Tb_Activiteiten[[#Headers],[Kosten derden exclusief btw]],""))</f>
        <v/>
      </c>
      <c r="AT1837" t="str">
        <f>IF(ISNUMBER(FIND("overige",Methode_Keuze)),"",IF(Tb_Activiteiten[[#This Row],[Niet verrekenbare btw]]=1,Tb_Activiteiten[[#Headers],[Niet verrekenbare btw]],""))</f>
        <v/>
      </c>
      <c r="AU1837" t="str">
        <f>IF(ISNUMBER(FIND("overige",Methode_Keuze)),"",IF(Tb_Activiteiten[[#This Row],[Grondkosten]]=1,Tb_Activiteiten[[#Headers],[Grondkosten]],""))</f>
        <v/>
      </c>
      <c r="AV1837" t="str">
        <f>IF(ISNUMBER(FIND("overige",Methode_Keuze)),"",IF(Tb_Activiteiten[[#This Row],[Bijdrage in natura (overige)]]=1,Tb_Activiteiten[[#Headers],[Bijdrage in natura (overige)]],""))</f>
        <v/>
      </c>
      <c r="AW1837" t="str">
        <f>IF(ISNUMBER(FIND("overige",Methode_Keuze)),"",IF(Tb_Activiteiten[[#This Row],[Bijdrage in natura (vrijwilligers)]]=1,Tb_Activiteiten[[#Headers],[Bijdrage in natura (vrijwilligers)]],""))</f>
        <v/>
      </c>
      <c r="AX1837" t="str">
        <f>IF(ISNUMBER(FIND("overige",Methode_Keuze)),"",IF(Tb_Activiteiten[[#This Row],[Afschrijvingskosten]]=1,Tb_Activiteiten[[#Headers],[Afschrijvingskosten]],""))</f>
        <v/>
      </c>
      <c r="AY1837" t="str">
        <f>IF(ISNUMBER(FIND("overige",Methode_Keuze)),"",IF(Tb_Activiteiten[[#This Row],[Vergoeding]]=1,Tb_Activiteiten[[#Headers],[Vergoeding]],""))</f>
        <v/>
      </c>
      <c r="AZ1837" t="str">
        <f>IF(ISNUMBER(FIND("arbeid",Methode_Keuze)),"",IF(Tb_Activiteiten[[#This Row],[Arbeidskosten - vast tarief (excl eigen arbeid)]]=1,Tb_Activiteiten[[#Headers],[Arbeidskosten - vast tarief (excl eigen arbeid)]],""))</f>
        <v/>
      </c>
      <c r="BA1837" t="str">
        <f>IF(ISNUMBER(FIND("overige",Methode_Keuze)),"",IF(Tb_Activiteiten[[#This Row],[Overige kosten]]=1,Tb_Activiteiten[[#Headers],[Overige kosten]],""))</f>
        <v/>
      </c>
    </row>
    <row r="1838" spans="15:53" x14ac:dyDescent="0.25">
      <c r="O1838" s="56"/>
      <c r="Q1838" t="str">
        <f>IFERROR(IF(VLOOKUP(Tb_Activiteiten[[#This Row],[Openstelling]],Tb_Openstelling[],2,0)=1,1,""),"")</f>
        <v/>
      </c>
      <c r="AJ1838" s="56"/>
      <c r="AK1838" t="str">
        <f>IF(ISNUMBER(FIND("arbeid",Methode_Keuze)),"",IF(ISNUMBER(FIND("arbeid",Methode_Keuze)),"",IF(Tb_Activiteiten[[#This Row],[Loonkosten]]=1,Tb_Activiteiten[[#Headers],[Loonkosten]],"")))</f>
        <v/>
      </c>
      <c r="AL1838" t="str">
        <f>IF(ISNUMBER(FIND("arbeid",Methode_Keuze)),"",IF(ISNUMBER(FIND("arbeid",Methode_Keuze)),"",IF(Tb_Activiteiten[[#This Row],[Eigen arbeid]]=1,Tb_Activiteiten[[#Headers],[Eigen arbeid]],"")))</f>
        <v/>
      </c>
      <c r="AM1838" t="str">
        <f>IF(ISNUMBER(FIND("arbeid",Methode_Keuze)),"",IF(ISNUMBER(FIND("arbeid",Methode_Keuze)),"",IF(Tb_Activiteiten[[#This Row],[Projectmedewerker]]=1,Tb_Activiteiten[[#Headers],[Projectmedewerker]],"")))</f>
        <v/>
      </c>
      <c r="AN1838" t="str">
        <f>IF(ISNUMBER(FIND("arbeid",Methode_Keuze)),"",IF(ISNUMBER(FIND("arbeid",Methode_Keuze)),"",IF(Tb_Activiteiten[[#This Row],[Landbouwer]]=1,Tb_Activiteiten[[#Headers],[Landbouwer]],"")))</f>
        <v/>
      </c>
      <c r="AO1838" t="str">
        <f>IF(ISNUMBER(FIND("arbeid",Methode_Keuze)),"",IF(ISNUMBER(FIND("arbeid",Methode_Keuze)),"",IF(Tb_Activiteiten[[#This Row],[Adviseur]]=1,Tb_Activiteiten[[#Headers],[Adviseur]],"")))</f>
        <v/>
      </c>
      <c r="AP1838" t="str">
        <f>IF(ISNUMBER(FIND("arbeid",Methode_Keuze)),"",IF(ISNUMBER(FIND("arbeid",Methode_Keuze)),"",IF(Tb_Activiteiten[[#This Row],[Projectleider/Expert]]=1,Tb_Activiteiten[[#Headers],[Projectleider/Expert]],"")))</f>
        <v/>
      </c>
      <c r="AQ1838" t="str">
        <f>IF(ISNUMBER(FIND("arbeid",Methode_Keuze)),"",IF(ISNUMBER(FIND("arbeid",Methode_Keuze)),"",IF(Tb_Activiteiten[[#This Row],[Arbeidskosten]]=1,Tb_Activiteiten[[#Headers],[Arbeidskosten]],"")))</f>
        <v/>
      </c>
      <c r="AR1838" t="str">
        <f>IF(ISNUMBER(FIND("arbeid",Methode_Keuze)),"",IF(ISNUMBER(FIND("arbeid",Methode_Keuze)),"",IF(Tb_Activiteiten[[#This Row],[Arbeidskosten op basis van IKS]]=1,Tb_Activiteiten[[#Headers],[Arbeidskosten op basis van IKS]],"")))</f>
        <v/>
      </c>
      <c r="AS1838" t="str">
        <f>IF(ISNUMBER(FIND("overige",Methode_Keuze)),"",IF(Tb_Activiteiten[[#This Row],[Kosten derden exclusief btw]]=1,Tb_Activiteiten[[#Headers],[Kosten derden exclusief btw]],""))</f>
        <v/>
      </c>
      <c r="AT1838" t="str">
        <f>IF(ISNUMBER(FIND("overige",Methode_Keuze)),"",IF(Tb_Activiteiten[[#This Row],[Niet verrekenbare btw]]=1,Tb_Activiteiten[[#Headers],[Niet verrekenbare btw]],""))</f>
        <v/>
      </c>
      <c r="AU1838" t="str">
        <f>IF(ISNUMBER(FIND("overige",Methode_Keuze)),"",IF(Tb_Activiteiten[[#This Row],[Grondkosten]]=1,Tb_Activiteiten[[#Headers],[Grondkosten]],""))</f>
        <v/>
      </c>
      <c r="AV1838" t="str">
        <f>IF(ISNUMBER(FIND("overige",Methode_Keuze)),"",IF(Tb_Activiteiten[[#This Row],[Bijdrage in natura (overige)]]=1,Tb_Activiteiten[[#Headers],[Bijdrage in natura (overige)]],""))</f>
        <v/>
      </c>
      <c r="AW1838" t="str">
        <f>IF(ISNUMBER(FIND("overige",Methode_Keuze)),"",IF(Tb_Activiteiten[[#This Row],[Bijdrage in natura (vrijwilligers)]]=1,Tb_Activiteiten[[#Headers],[Bijdrage in natura (vrijwilligers)]],""))</f>
        <v/>
      </c>
      <c r="AX1838" t="str">
        <f>IF(ISNUMBER(FIND("overige",Methode_Keuze)),"",IF(Tb_Activiteiten[[#This Row],[Afschrijvingskosten]]=1,Tb_Activiteiten[[#Headers],[Afschrijvingskosten]],""))</f>
        <v/>
      </c>
      <c r="AY1838" t="str">
        <f>IF(ISNUMBER(FIND("overige",Methode_Keuze)),"",IF(Tb_Activiteiten[[#This Row],[Vergoeding]]=1,Tb_Activiteiten[[#Headers],[Vergoeding]],""))</f>
        <v/>
      </c>
      <c r="AZ1838" t="str">
        <f>IF(ISNUMBER(FIND("arbeid",Methode_Keuze)),"",IF(Tb_Activiteiten[[#This Row],[Arbeidskosten - vast tarief (excl eigen arbeid)]]=1,Tb_Activiteiten[[#Headers],[Arbeidskosten - vast tarief (excl eigen arbeid)]],""))</f>
        <v/>
      </c>
      <c r="BA1838" t="str">
        <f>IF(ISNUMBER(FIND("overige",Methode_Keuze)),"",IF(Tb_Activiteiten[[#This Row],[Overige kosten]]=1,Tb_Activiteiten[[#Headers],[Overige kosten]],""))</f>
        <v/>
      </c>
    </row>
    <row r="1839" spans="15:53" x14ac:dyDescent="0.25">
      <c r="O1839" s="56"/>
      <c r="Q1839" t="str">
        <f>IFERROR(IF(VLOOKUP(Tb_Activiteiten[[#This Row],[Openstelling]],Tb_Openstelling[],2,0)=1,1,""),"")</f>
        <v/>
      </c>
      <c r="AJ1839" s="56"/>
      <c r="AK1839" t="str">
        <f>IF(ISNUMBER(FIND("arbeid",Methode_Keuze)),"",IF(ISNUMBER(FIND("arbeid",Methode_Keuze)),"",IF(Tb_Activiteiten[[#This Row],[Loonkosten]]=1,Tb_Activiteiten[[#Headers],[Loonkosten]],"")))</f>
        <v/>
      </c>
      <c r="AL1839" t="str">
        <f>IF(ISNUMBER(FIND("arbeid",Methode_Keuze)),"",IF(ISNUMBER(FIND("arbeid",Methode_Keuze)),"",IF(Tb_Activiteiten[[#This Row],[Eigen arbeid]]=1,Tb_Activiteiten[[#Headers],[Eigen arbeid]],"")))</f>
        <v/>
      </c>
      <c r="AM1839" t="str">
        <f>IF(ISNUMBER(FIND("arbeid",Methode_Keuze)),"",IF(ISNUMBER(FIND("arbeid",Methode_Keuze)),"",IF(Tb_Activiteiten[[#This Row],[Projectmedewerker]]=1,Tb_Activiteiten[[#Headers],[Projectmedewerker]],"")))</f>
        <v/>
      </c>
      <c r="AN1839" t="str">
        <f>IF(ISNUMBER(FIND("arbeid",Methode_Keuze)),"",IF(ISNUMBER(FIND("arbeid",Methode_Keuze)),"",IF(Tb_Activiteiten[[#This Row],[Landbouwer]]=1,Tb_Activiteiten[[#Headers],[Landbouwer]],"")))</f>
        <v/>
      </c>
      <c r="AO1839" t="str">
        <f>IF(ISNUMBER(FIND("arbeid",Methode_Keuze)),"",IF(ISNUMBER(FIND("arbeid",Methode_Keuze)),"",IF(Tb_Activiteiten[[#This Row],[Adviseur]]=1,Tb_Activiteiten[[#Headers],[Adviseur]],"")))</f>
        <v/>
      </c>
      <c r="AP1839" t="str">
        <f>IF(ISNUMBER(FIND("arbeid",Methode_Keuze)),"",IF(ISNUMBER(FIND("arbeid",Methode_Keuze)),"",IF(Tb_Activiteiten[[#This Row],[Projectleider/Expert]]=1,Tb_Activiteiten[[#Headers],[Projectleider/Expert]],"")))</f>
        <v/>
      </c>
      <c r="AQ1839" t="str">
        <f>IF(ISNUMBER(FIND("arbeid",Methode_Keuze)),"",IF(ISNUMBER(FIND("arbeid",Methode_Keuze)),"",IF(Tb_Activiteiten[[#This Row],[Arbeidskosten]]=1,Tb_Activiteiten[[#Headers],[Arbeidskosten]],"")))</f>
        <v/>
      </c>
      <c r="AR1839" t="str">
        <f>IF(ISNUMBER(FIND("arbeid",Methode_Keuze)),"",IF(ISNUMBER(FIND("arbeid",Methode_Keuze)),"",IF(Tb_Activiteiten[[#This Row],[Arbeidskosten op basis van IKS]]=1,Tb_Activiteiten[[#Headers],[Arbeidskosten op basis van IKS]],"")))</f>
        <v/>
      </c>
      <c r="AS1839" t="str">
        <f>IF(ISNUMBER(FIND("overige",Methode_Keuze)),"",IF(Tb_Activiteiten[[#This Row],[Kosten derden exclusief btw]]=1,Tb_Activiteiten[[#Headers],[Kosten derden exclusief btw]],""))</f>
        <v/>
      </c>
      <c r="AT1839" t="str">
        <f>IF(ISNUMBER(FIND("overige",Methode_Keuze)),"",IF(Tb_Activiteiten[[#This Row],[Niet verrekenbare btw]]=1,Tb_Activiteiten[[#Headers],[Niet verrekenbare btw]],""))</f>
        <v/>
      </c>
      <c r="AU1839" t="str">
        <f>IF(ISNUMBER(FIND("overige",Methode_Keuze)),"",IF(Tb_Activiteiten[[#This Row],[Grondkosten]]=1,Tb_Activiteiten[[#Headers],[Grondkosten]],""))</f>
        <v/>
      </c>
      <c r="AV1839" t="str">
        <f>IF(ISNUMBER(FIND("overige",Methode_Keuze)),"",IF(Tb_Activiteiten[[#This Row],[Bijdrage in natura (overige)]]=1,Tb_Activiteiten[[#Headers],[Bijdrage in natura (overige)]],""))</f>
        <v/>
      </c>
      <c r="AW1839" t="str">
        <f>IF(ISNUMBER(FIND("overige",Methode_Keuze)),"",IF(Tb_Activiteiten[[#This Row],[Bijdrage in natura (vrijwilligers)]]=1,Tb_Activiteiten[[#Headers],[Bijdrage in natura (vrijwilligers)]],""))</f>
        <v/>
      </c>
      <c r="AX1839" t="str">
        <f>IF(ISNUMBER(FIND("overige",Methode_Keuze)),"",IF(Tb_Activiteiten[[#This Row],[Afschrijvingskosten]]=1,Tb_Activiteiten[[#Headers],[Afschrijvingskosten]],""))</f>
        <v/>
      </c>
      <c r="AY1839" t="str">
        <f>IF(ISNUMBER(FIND("overige",Methode_Keuze)),"",IF(Tb_Activiteiten[[#This Row],[Vergoeding]]=1,Tb_Activiteiten[[#Headers],[Vergoeding]],""))</f>
        <v/>
      </c>
      <c r="AZ1839" t="str">
        <f>IF(ISNUMBER(FIND("arbeid",Methode_Keuze)),"",IF(Tb_Activiteiten[[#This Row],[Arbeidskosten - vast tarief (excl eigen arbeid)]]=1,Tb_Activiteiten[[#Headers],[Arbeidskosten - vast tarief (excl eigen arbeid)]],""))</f>
        <v/>
      </c>
      <c r="BA1839" t="str">
        <f>IF(ISNUMBER(FIND("overige",Methode_Keuze)),"",IF(Tb_Activiteiten[[#This Row],[Overige kosten]]=1,Tb_Activiteiten[[#Headers],[Overige kosten]],""))</f>
        <v/>
      </c>
    </row>
    <row r="1840" spans="15:53" x14ac:dyDescent="0.25">
      <c r="O1840" s="56"/>
      <c r="Q1840" t="str">
        <f>IFERROR(IF(VLOOKUP(Tb_Activiteiten[[#This Row],[Openstelling]],Tb_Openstelling[],2,0)=1,1,""),"")</f>
        <v/>
      </c>
      <c r="AJ1840" s="56"/>
      <c r="AK1840" t="str">
        <f>IF(ISNUMBER(FIND("arbeid",Methode_Keuze)),"",IF(ISNUMBER(FIND("arbeid",Methode_Keuze)),"",IF(Tb_Activiteiten[[#This Row],[Loonkosten]]=1,Tb_Activiteiten[[#Headers],[Loonkosten]],"")))</f>
        <v/>
      </c>
      <c r="AL1840" t="str">
        <f>IF(ISNUMBER(FIND("arbeid",Methode_Keuze)),"",IF(ISNUMBER(FIND("arbeid",Methode_Keuze)),"",IF(Tb_Activiteiten[[#This Row],[Eigen arbeid]]=1,Tb_Activiteiten[[#Headers],[Eigen arbeid]],"")))</f>
        <v/>
      </c>
      <c r="AM1840" t="str">
        <f>IF(ISNUMBER(FIND("arbeid",Methode_Keuze)),"",IF(ISNUMBER(FIND("arbeid",Methode_Keuze)),"",IF(Tb_Activiteiten[[#This Row],[Projectmedewerker]]=1,Tb_Activiteiten[[#Headers],[Projectmedewerker]],"")))</f>
        <v/>
      </c>
      <c r="AN1840" t="str">
        <f>IF(ISNUMBER(FIND("arbeid",Methode_Keuze)),"",IF(ISNUMBER(FIND("arbeid",Methode_Keuze)),"",IF(Tb_Activiteiten[[#This Row],[Landbouwer]]=1,Tb_Activiteiten[[#Headers],[Landbouwer]],"")))</f>
        <v/>
      </c>
      <c r="AO1840" t="str">
        <f>IF(ISNUMBER(FIND("arbeid",Methode_Keuze)),"",IF(ISNUMBER(FIND("arbeid",Methode_Keuze)),"",IF(Tb_Activiteiten[[#This Row],[Adviseur]]=1,Tb_Activiteiten[[#Headers],[Adviseur]],"")))</f>
        <v/>
      </c>
      <c r="AP1840" t="str">
        <f>IF(ISNUMBER(FIND("arbeid",Methode_Keuze)),"",IF(ISNUMBER(FIND("arbeid",Methode_Keuze)),"",IF(Tb_Activiteiten[[#This Row],[Projectleider/Expert]]=1,Tb_Activiteiten[[#Headers],[Projectleider/Expert]],"")))</f>
        <v/>
      </c>
      <c r="AQ1840" t="str">
        <f>IF(ISNUMBER(FIND("arbeid",Methode_Keuze)),"",IF(ISNUMBER(FIND("arbeid",Methode_Keuze)),"",IF(Tb_Activiteiten[[#This Row],[Arbeidskosten]]=1,Tb_Activiteiten[[#Headers],[Arbeidskosten]],"")))</f>
        <v/>
      </c>
      <c r="AR1840" t="str">
        <f>IF(ISNUMBER(FIND("arbeid",Methode_Keuze)),"",IF(ISNUMBER(FIND("arbeid",Methode_Keuze)),"",IF(Tb_Activiteiten[[#This Row],[Arbeidskosten op basis van IKS]]=1,Tb_Activiteiten[[#Headers],[Arbeidskosten op basis van IKS]],"")))</f>
        <v/>
      </c>
      <c r="AS1840" t="str">
        <f>IF(ISNUMBER(FIND("overige",Methode_Keuze)),"",IF(Tb_Activiteiten[[#This Row],[Kosten derden exclusief btw]]=1,Tb_Activiteiten[[#Headers],[Kosten derden exclusief btw]],""))</f>
        <v/>
      </c>
      <c r="AT1840" t="str">
        <f>IF(ISNUMBER(FIND("overige",Methode_Keuze)),"",IF(Tb_Activiteiten[[#This Row],[Niet verrekenbare btw]]=1,Tb_Activiteiten[[#Headers],[Niet verrekenbare btw]],""))</f>
        <v/>
      </c>
      <c r="AU1840" t="str">
        <f>IF(ISNUMBER(FIND("overige",Methode_Keuze)),"",IF(Tb_Activiteiten[[#This Row],[Grondkosten]]=1,Tb_Activiteiten[[#Headers],[Grondkosten]],""))</f>
        <v/>
      </c>
      <c r="AV1840" t="str">
        <f>IF(ISNUMBER(FIND("overige",Methode_Keuze)),"",IF(Tb_Activiteiten[[#This Row],[Bijdrage in natura (overige)]]=1,Tb_Activiteiten[[#Headers],[Bijdrage in natura (overige)]],""))</f>
        <v/>
      </c>
      <c r="AW1840" t="str">
        <f>IF(ISNUMBER(FIND("overige",Methode_Keuze)),"",IF(Tb_Activiteiten[[#This Row],[Bijdrage in natura (vrijwilligers)]]=1,Tb_Activiteiten[[#Headers],[Bijdrage in natura (vrijwilligers)]],""))</f>
        <v/>
      </c>
      <c r="AX1840" t="str">
        <f>IF(ISNUMBER(FIND("overige",Methode_Keuze)),"",IF(Tb_Activiteiten[[#This Row],[Afschrijvingskosten]]=1,Tb_Activiteiten[[#Headers],[Afschrijvingskosten]],""))</f>
        <v/>
      </c>
      <c r="AY1840" t="str">
        <f>IF(ISNUMBER(FIND("overige",Methode_Keuze)),"",IF(Tb_Activiteiten[[#This Row],[Vergoeding]]=1,Tb_Activiteiten[[#Headers],[Vergoeding]],""))</f>
        <v/>
      </c>
      <c r="AZ1840" t="str">
        <f>IF(ISNUMBER(FIND("arbeid",Methode_Keuze)),"",IF(Tb_Activiteiten[[#This Row],[Arbeidskosten - vast tarief (excl eigen arbeid)]]=1,Tb_Activiteiten[[#Headers],[Arbeidskosten - vast tarief (excl eigen arbeid)]],""))</f>
        <v/>
      </c>
      <c r="BA1840" t="str">
        <f>IF(ISNUMBER(FIND("overige",Methode_Keuze)),"",IF(Tb_Activiteiten[[#This Row],[Overige kosten]]=1,Tb_Activiteiten[[#Headers],[Overige kosten]],""))</f>
        <v/>
      </c>
    </row>
    <row r="1841" spans="15:53" x14ac:dyDescent="0.25">
      <c r="O1841" s="56"/>
      <c r="Q1841" t="str">
        <f>IFERROR(IF(VLOOKUP(Tb_Activiteiten[[#This Row],[Openstelling]],Tb_Openstelling[],2,0)=1,1,""),"")</f>
        <v/>
      </c>
      <c r="AJ1841" s="56"/>
      <c r="AK1841" t="str">
        <f>IF(ISNUMBER(FIND("arbeid",Methode_Keuze)),"",IF(ISNUMBER(FIND("arbeid",Methode_Keuze)),"",IF(Tb_Activiteiten[[#This Row],[Loonkosten]]=1,Tb_Activiteiten[[#Headers],[Loonkosten]],"")))</f>
        <v/>
      </c>
      <c r="AL1841" t="str">
        <f>IF(ISNUMBER(FIND("arbeid",Methode_Keuze)),"",IF(ISNUMBER(FIND("arbeid",Methode_Keuze)),"",IF(Tb_Activiteiten[[#This Row],[Eigen arbeid]]=1,Tb_Activiteiten[[#Headers],[Eigen arbeid]],"")))</f>
        <v/>
      </c>
      <c r="AM1841" t="str">
        <f>IF(ISNUMBER(FIND("arbeid",Methode_Keuze)),"",IF(ISNUMBER(FIND("arbeid",Methode_Keuze)),"",IF(Tb_Activiteiten[[#This Row],[Projectmedewerker]]=1,Tb_Activiteiten[[#Headers],[Projectmedewerker]],"")))</f>
        <v/>
      </c>
      <c r="AN1841" t="str">
        <f>IF(ISNUMBER(FIND("arbeid",Methode_Keuze)),"",IF(ISNUMBER(FIND("arbeid",Methode_Keuze)),"",IF(Tb_Activiteiten[[#This Row],[Landbouwer]]=1,Tb_Activiteiten[[#Headers],[Landbouwer]],"")))</f>
        <v/>
      </c>
      <c r="AO1841" t="str">
        <f>IF(ISNUMBER(FIND("arbeid",Methode_Keuze)),"",IF(ISNUMBER(FIND("arbeid",Methode_Keuze)),"",IF(Tb_Activiteiten[[#This Row],[Adviseur]]=1,Tb_Activiteiten[[#Headers],[Adviseur]],"")))</f>
        <v/>
      </c>
      <c r="AP1841" t="str">
        <f>IF(ISNUMBER(FIND("arbeid",Methode_Keuze)),"",IF(ISNUMBER(FIND("arbeid",Methode_Keuze)),"",IF(Tb_Activiteiten[[#This Row],[Projectleider/Expert]]=1,Tb_Activiteiten[[#Headers],[Projectleider/Expert]],"")))</f>
        <v/>
      </c>
      <c r="AQ1841" t="str">
        <f>IF(ISNUMBER(FIND("arbeid",Methode_Keuze)),"",IF(ISNUMBER(FIND("arbeid",Methode_Keuze)),"",IF(Tb_Activiteiten[[#This Row],[Arbeidskosten]]=1,Tb_Activiteiten[[#Headers],[Arbeidskosten]],"")))</f>
        <v/>
      </c>
      <c r="AR1841" t="str">
        <f>IF(ISNUMBER(FIND("arbeid",Methode_Keuze)),"",IF(ISNUMBER(FIND("arbeid",Methode_Keuze)),"",IF(Tb_Activiteiten[[#This Row],[Arbeidskosten op basis van IKS]]=1,Tb_Activiteiten[[#Headers],[Arbeidskosten op basis van IKS]],"")))</f>
        <v/>
      </c>
      <c r="AS1841" t="str">
        <f>IF(ISNUMBER(FIND("overige",Methode_Keuze)),"",IF(Tb_Activiteiten[[#This Row],[Kosten derden exclusief btw]]=1,Tb_Activiteiten[[#Headers],[Kosten derden exclusief btw]],""))</f>
        <v/>
      </c>
      <c r="AT1841" t="str">
        <f>IF(ISNUMBER(FIND("overige",Methode_Keuze)),"",IF(Tb_Activiteiten[[#This Row],[Niet verrekenbare btw]]=1,Tb_Activiteiten[[#Headers],[Niet verrekenbare btw]],""))</f>
        <v/>
      </c>
      <c r="AU1841" t="str">
        <f>IF(ISNUMBER(FIND("overige",Methode_Keuze)),"",IF(Tb_Activiteiten[[#This Row],[Grondkosten]]=1,Tb_Activiteiten[[#Headers],[Grondkosten]],""))</f>
        <v/>
      </c>
      <c r="AV1841" t="str">
        <f>IF(ISNUMBER(FIND("overige",Methode_Keuze)),"",IF(Tb_Activiteiten[[#This Row],[Bijdrage in natura (overige)]]=1,Tb_Activiteiten[[#Headers],[Bijdrage in natura (overige)]],""))</f>
        <v/>
      </c>
      <c r="AW1841" t="str">
        <f>IF(ISNUMBER(FIND("overige",Methode_Keuze)),"",IF(Tb_Activiteiten[[#This Row],[Bijdrage in natura (vrijwilligers)]]=1,Tb_Activiteiten[[#Headers],[Bijdrage in natura (vrijwilligers)]],""))</f>
        <v/>
      </c>
      <c r="AX1841" t="str">
        <f>IF(ISNUMBER(FIND("overige",Methode_Keuze)),"",IF(Tb_Activiteiten[[#This Row],[Afschrijvingskosten]]=1,Tb_Activiteiten[[#Headers],[Afschrijvingskosten]],""))</f>
        <v/>
      </c>
      <c r="AY1841" t="str">
        <f>IF(ISNUMBER(FIND("overige",Methode_Keuze)),"",IF(Tb_Activiteiten[[#This Row],[Vergoeding]]=1,Tb_Activiteiten[[#Headers],[Vergoeding]],""))</f>
        <v/>
      </c>
      <c r="AZ1841" t="str">
        <f>IF(ISNUMBER(FIND("arbeid",Methode_Keuze)),"",IF(Tb_Activiteiten[[#This Row],[Arbeidskosten - vast tarief (excl eigen arbeid)]]=1,Tb_Activiteiten[[#Headers],[Arbeidskosten - vast tarief (excl eigen arbeid)]],""))</f>
        <v/>
      </c>
      <c r="BA1841" t="str">
        <f>IF(ISNUMBER(FIND("overige",Methode_Keuze)),"",IF(Tb_Activiteiten[[#This Row],[Overige kosten]]=1,Tb_Activiteiten[[#Headers],[Overige kosten]],""))</f>
        <v/>
      </c>
    </row>
    <row r="1842" spans="15:53" x14ac:dyDescent="0.25">
      <c r="O1842" s="56"/>
      <c r="Q1842" t="str">
        <f>IFERROR(IF(VLOOKUP(Tb_Activiteiten[[#This Row],[Openstelling]],Tb_Openstelling[],2,0)=1,1,""),"")</f>
        <v/>
      </c>
      <c r="AJ1842" s="56"/>
      <c r="AK1842" t="str">
        <f>IF(ISNUMBER(FIND("arbeid",Methode_Keuze)),"",IF(ISNUMBER(FIND("arbeid",Methode_Keuze)),"",IF(Tb_Activiteiten[[#This Row],[Loonkosten]]=1,Tb_Activiteiten[[#Headers],[Loonkosten]],"")))</f>
        <v/>
      </c>
      <c r="AL1842" t="str">
        <f>IF(ISNUMBER(FIND("arbeid",Methode_Keuze)),"",IF(ISNUMBER(FIND("arbeid",Methode_Keuze)),"",IF(Tb_Activiteiten[[#This Row],[Eigen arbeid]]=1,Tb_Activiteiten[[#Headers],[Eigen arbeid]],"")))</f>
        <v/>
      </c>
      <c r="AM1842" t="str">
        <f>IF(ISNUMBER(FIND("arbeid",Methode_Keuze)),"",IF(ISNUMBER(FIND("arbeid",Methode_Keuze)),"",IF(Tb_Activiteiten[[#This Row],[Projectmedewerker]]=1,Tb_Activiteiten[[#Headers],[Projectmedewerker]],"")))</f>
        <v/>
      </c>
      <c r="AN1842" t="str">
        <f>IF(ISNUMBER(FIND("arbeid",Methode_Keuze)),"",IF(ISNUMBER(FIND("arbeid",Methode_Keuze)),"",IF(Tb_Activiteiten[[#This Row],[Landbouwer]]=1,Tb_Activiteiten[[#Headers],[Landbouwer]],"")))</f>
        <v/>
      </c>
      <c r="AO1842" t="str">
        <f>IF(ISNUMBER(FIND("arbeid",Methode_Keuze)),"",IF(ISNUMBER(FIND("arbeid",Methode_Keuze)),"",IF(Tb_Activiteiten[[#This Row],[Adviseur]]=1,Tb_Activiteiten[[#Headers],[Adviseur]],"")))</f>
        <v/>
      </c>
      <c r="AP1842" t="str">
        <f>IF(ISNUMBER(FIND("arbeid",Methode_Keuze)),"",IF(ISNUMBER(FIND("arbeid",Methode_Keuze)),"",IF(Tb_Activiteiten[[#This Row],[Projectleider/Expert]]=1,Tb_Activiteiten[[#Headers],[Projectleider/Expert]],"")))</f>
        <v/>
      </c>
      <c r="AQ1842" t="str">
        <f>IF(ISNUMBER(FIND("arbeid",Methode_Keuze)),"",IF(ISNUMBER(FIND("arbeid",Methode_Keuze)),"",IF(Tb_Activiteiten[[#This Row],[Arbeidskosten]]=1,Tb_Activiteiten[[#Headers],[Arbeidskosten]],"")))</f>
        <v/>
      </c>
      <c r="AR1842" t="str">
        <f>IF(ISNUMBER(FIND("arbeid",Methode_Keuze)),"",IF(ISNUMBER(FIND("arbeid",Methode_Keuze)),"",IF(Tb_Activiteiten[[#This Row],[Arbeidskosten op basis van IKS]]=1,Tb_Activiteiten[[#Headers],[Arbeidskosten op basis van IKS]],"")))</f>
        <v/>
      </c>
      <c r="AS1842" t="str">
        <f>IF(ISNUMBER(FIND("overige",Methode_Keuze)),"",IF(Tb_Activiteiten[[#This Row],[Kosten derden exclusief btw]]=1,Tb_Activiteiten[[#Headers],[Kosten derden exclusief btw]],""))</f>
        <v/>
      </c>
      <c r="AT1842" t="str">
        <f>IF(ISNUMBER(FIND("overige",Methode_Keuze)),"",IF(Tb_Activiteiten[[#This Row],[Niet verrekenbare btw]]=1,Tb_Activiteiten[[#Headers],[Niet verrekenbare btw]],""))</f>
        <v/>
      </c>
      <c r="AU1842" t="str">
        <f>IF(ISNUMBER(FIND("overige",Methode_Keuze)),"",IF(Tb_Activiteiten[[#This Row],[Grondkosten]]=1,Tb_Activiteiten[[#Headers],[Grondkosten]],""))</f>
        <v/>
      </c>
      <c r="AV1842" t="str">
        <f>IF(ISNUMBER(FIND("overige",Methode_Keuze)),"",IF(Tb_Activiteiten[[#This Row],[Bijdrage in natura (overige)]]=1,Tb_Activiteiten[[#Headers],[Bijdrage in natura (overige)]],""))</f>
        <v/>
      </c>
      <c r="AW1842" t="str">
        <f>IF(ISNUMBER(FIND("overige",Methode_Keuze)),"",IF(Tb_Activiteiten[[#This Row],[Bijdrage in natura (vrijwilligers)]]=1,Tb_Activiteiten[[#Headers],[Bijdrage in natura (vrijwilligers)]],""))</f>
        <v/>
      </c>
      <c r="AX1842" t="str">
        <f>IF(ISNUMBER(FIND("overige",Methode_Keuze)),"",IF(Tb_Activiteiten[[#This Row],[Afschrijvingskosten]]=1,Tb_Activiteiten[[#Headers],[Afschrijvingskosten]],""))</f>
        <v/>
      </c>
      <c r="AY1842" t="str">
        <f>IF(ISNUMBER(FIND("overige",Methode_Keuze)),"",IF(Tb_Activiteiten[[#This Row],[Vergoeding]]=1,Tb_Activiteiten[[#Headers],[Vergoeding]],""))</f>
        <v/>
      </c>
      <c r="AZ1842" t="str">
        <f>IF(ISNUMBER(FIND("arbeid",Methode_Keuze)),"",IF(Tb_Activiteiten[[#This Row],[Arbeidskosten - vast tarief (excl eigen arbeid)]]=1,Tb_Activiteiten[[#Headers],[Arbeidskosten - vast tarief (excl eigen arbeid)]],""))</f>
        <v/>
      </c>
      <c r="BA1842" t="str">
        <f>IF(ISNUMBER(FIND("overige",Methode_Keuze)),"",IF(Tb_Activiteiten[[#This Row],[Overige kosten]]=1,Tb_Activiteiten[[#Headers],[Overige kosten]],""))</f>
        <v/>
      </c>
    </row>
    <row r="1843" spans="15:53" x14ac:dyDescent="0.25">
      <c r="O1843" s="56"/>
      <c r="Q1843" t="str">
        <f>IFERROR(IF(VLOOKUP(Tb_Activiteiten[[#This Row],[Openstelling]],Tb_Openstelling[],2,0)=1,1,""),"")</f>
        <v/>
      </c>
      <c r="AJ1843" s="56"/>
      <c r="AK1843" t="str">
        <f>IF(ISNUMBER(FIND("arbeid",Methode_Keuze)),"",IF(ISNUMBER(FIND("arbeid",Methode_Keuze)),"",IF(Tb_Activiteiten[[#This Row],[Loonkosten]]=1,Tb_Activiteiten[[#Headers],[Loonkosten]],"")))</f>
        <v/>
      </c>
      <c r="AL1843" t="str">
        <f>IF(ISNUMBER(FIND("arbeid",Methode_Keuze)),"",IF(ISNUMBER(FIND("arbeid",Methode_Keuze)),"",IF(Tb_Activiteiten[[#This Row],[Eigen arbeid]]=1,Tb_Activiteiten[[#Headers],[Eigen arbeid]],"")))</f>
        <v/>
      </c>
      <c r="AM1843" t="str">
        <f>IF(ISNUMBER(FIND("arbeid",Methode_Keuze)),"",IF(ISNUMBER(FIND("arbeid",Methode_Keuze)),"",IF(Tb_Activiteiten[[#This Row],[Projectmedewerker]]=1,Tb_Activiteiten[[#Headers],[Projectmedewerker]],"")))</f>
        <v/>
      </c>
      <c r="AN1843" t="str">
        <f>IF(ISNUMBER(FIND("arbeid",Methode_Keuze)),"",IF(ISNUMBER(FIND("arbeid",Methode_Keuze)),"",IF(Tb_Activiteiten[[#This Row],[Landbouwer]]=1,Tb_Activiteiten[[#Headers],[Landbouwer]],"")))</f>
        <v/>
      </c>
      <c r="AO1843" t="str">
        <f>IF(ISNUMBER(FIND("arbeid",Methode_Keuze)),"",IF(ISNUMBER(FIND("arbeid",Methode_Keuze)),"",IF(Tb_Activiteiten[[#This Row],[Adviseur]]=1,Tb_Activiteiten[[#Headers],[Adviseur]],"")))</f>
        <v/>
      </c>
      <c r="AP1843" t="str">
        <f>IF(ISNUMBER(FIND("arbeid",Methode_Keuze)),"",IF(ISNUMBER(FIND("arbeid",Methode_Keuze)),"",IF(Tb_Activiteiten[[#This Row],[Projectleider/Expert]]=1,Tb_Activiteiten[[#Headers],[Projectleider/Expert]],"")))</f>
        <v/>
      </c>
      <c r="AQ1843" t="str">
        <f>IF(ISNUMBER(FIND("arbeid",Methode_Keuze)),"",IF(ISNUMBER(FIND("arbeid",Methode_Keuze)),"",IF(Tb_Activiteiten[[#This Row],[Arbeidskosten]]=1,Tb_Activiteiten[[#Headers],[Arbeidskosten]],"")))</f>
        <v/>
      </c>
      <c r="AR1843" t="str">
        <f>IF(ISNUMBER(FIND("arbeid",Methode_Keuze)),"",IF(ISNUMBER(FIND("arbeid",Methode_Keuze)),"",IF(Tb_Activiteiten[[#This Row],[Arbeidskosten op basis van IKS]]=1,Tb_Activiteiten[[#Headers],[Arbeidskosten op basis van IKS]],"")))</f>
        <v/>
      </c>
      <c r="AS1843" t="str">
        <f>IF(ISNUMBER(FIND("overige",Methode_Keuze)),"",IF(Tb_Activiteiten[[#This Row],[Kosten derden exclusief btw]]=1,Tb_Activiteiten[[#Headers],[Kosten derden exclusief btw]],""))</f>
        <v/>
      </c>
      <c r="AT1843" t="str">
        <f>IF(ISNUMBER(FIND("overige",Methode_Keuze)),"",IF(Tb_Activiteiten[[#This Row],[Niet verrekenbare btw]]=1,Tb_Activiteiten[[#Headers],[Niet verrekenbare btw]],""))</f>
        <v/>
      </c>
      <c r="AU1843" t="str">
        <f>IF(ISNUMBER(FIND("overige",Methode_Keuze)),"",IF(Tb_Activiteiten[[#This Row],[Grondkosten]]=1,Tb_Activiteiten[[#Headers],[Grondkosten]],""))</f>
        <v/>
      </c>
      <c r="AV1843" t="str">
        <f>IF(ISNUMBER(FIND("overige",Methode_Keuze)),"",IF(Tb_Activiteiten[[#This Row],[Bijdrage in natura (overige)]]=1,Tb_Activiteiten[[#Headers],[Bijdrage in natura (overige)]],""))</f>
        <v/>
      </c>
      <c r="AW1843" t="str">
        <f>IF(ISNUMBER(FIND("overige",Methode_Keuze)),"",IF(Tb_Activiteiten[[#This Row],[Bijdrage in natura (vrijwilligers)]]=1,Tb_Activiteiten[[#Headers],[Bijdrage in natura (vrijwilligers)]],""))</f>
        <v/>
      </c>
      <c r="AX1843" t="str">
        <f>IF(ISNUMBER(FIND("overige",Methode_Keuze)),"",IF(Tb_Activiteiten[[#This Row],[Afschrijvingskosten]]=1,Tb_Activiteiten[[#Headers],[Afschrijvingskosten]],""))</f>
        <v/>
      </c>
      <c r="AY1843" t="str">
        <f>IF(ISNUMBER(FIND("overige",Methode_Keuze)),"",IF(Tb_Activiteiten[[#This Row],[Vergoeding]]=1,Tb_Activiteiten[[#Headers],[Vergoeding]],""))</f>
        <v/>
      </c>
      <c r="AZ1843" t="str">
        <f>IF(ISNUMBER(FIND("arbeid",Methode_Keuze)),"",IF(Tb_Activiteiten[[#This Row],[Arbeidskosten - vast tarief (excl eigen arbeid)]]=1,Tb_Activiteiten[[#Headers],[Arbeidskosten - vast tarief (excl eigen arbeid)]],""))</f>
        <v/>
      </c>
      <c r="BA1843" t="str">
        <f>IF(ISNUMBER(FIND("overige",Methode_Keuze)),"",IF(Tb_Activiteiten[[#This Row],[Overige kosten]]=1,Tb_Activiteiten[[#Headers],[Overige kosten]],""))</f>
        <v/>
      </c>
    </row>
    <row r="1844" spans="15:53" x14ac:dyDescent="0.25">
      <c r="O1844" s="56"/>
      <c r="Q1844" t="str">
        <f>IFERROR(IF(VLOOKUP(Tb_Activiteiten[[#This Row],[Openstelling]],Tb_Openstelling[],2,0)=1,1,""),"")</f>
        <v/>
      </c>
      <c r="AJ1844" s="56"/>
      <c r="AK1844" t="str">
        <f>IF(ISNUMBER(FIND("arbeid",Methode_Keuze)),"",IF(ISNUMBER(FIND("arbeid",Methode_Keuze)),"",IF(Tb_Activiteiten[[#This Row],[Loonkosten]]=1,Tb_Activiteiten[[#Headers],[Loonkosten]],"")))</f>
        <v/>
      </c>
      <c r="AL1844" t="str">
        <f>IF(ISNUMBER(FIND("arbeid",Methode_Keuze)),"",IF(ISNUMBER(FIND("arbeid",Methode_Keuze)),"",IF(Tb_Activiteiten[[#This Row],[Eigen arbeid]]=1,Tb_Activiteiten[[#Headers],[Eigen arbeid]],"")))</f>
        <v/>
      </c>
      <c r="AM1844" t="str">
        <f>IF(ISNUMBER(FIND("arbeid",Methode_Keuze)),"",IF(ISNUMBER(FIND("arbeid",Methode_Keuze)),"",IF(Tb_Activiteiten[[#This Row],[Projectmedewerker]]=1,Tb_Activiteiten[[#Headers],[Projectmedewerker]],"")))</f>
        <v/>
      </c>
      <c r="AN1844" t="str">
        <f>IF(ISNUMBER(FIND("arbeid",Methode_Keuze)),"",IF(ISNUMBER(FIND("arbeid",Methode_Keuze)),"",IF(Tb_Activiteiten[[#This Row],[Landbouwer]]=1,Tb_Activiteiten[[#Headers],[Landbouwer]],"")))</f>
        <v/>
      </c>
      <c r="AO1844" t="str">
        <f>IF(ISNUMBER(FIND("arbeid",Methode_Keuze)),"",IF(ISNUMBER(FIND("arbeid",Methode_Keuze)),"",IF(Tb_Activiteiten[[#This Row],[Adviseur]]=1,Tb_Activiteiten[[#Headers],[Adviseur]],"")))</f>
        <v/>
      </c>
      <c r="AP1844" t="str">
        <f>IF(ISNUMBER(FIND("arbeid",Methode_Keuze)),"",IF(ISNUMBER(FIND("arbeid",Methode_Keuze)),"",IF(Tb_Activiteiten[[#This Row],[Projectleider/Expert]]=1,Tb_Activiteiten[[#Headers],[Projectleider/Expert]],"")))</f>
        <v/>
      </c>
      <c r="AQ1844" t="str">
        <f>IF(ISNUMBER(FIND("arbeid",Methode_Keuze)),"",IF(ISNUMBER(FIND("arbeid",Methode_Keuze)),"",IF(Tb_Activiteiten[[#This Row],[Arbeidskosten]]=1,Tb_Activiteiten[[#Headers],[Arbeidskosten]],"")))</f>
        <v/>
      </c>
      <c r="AR1844" t="str">
        <f>IF(ISNUMBER(FIND("arbeid",Methode_Keuze)),"",IF(ISNUMBER(FIND("arbeid",Methode_Keuze)),"",IF(Tb_Activiteiten[[#This Row],[Arbeidskosten op basis van IKS]]=1,Tb_Activiteiten[[#Headers],[Arbeidskosten op basis van IKS]],"")))</f>
        <v/>
      </c>
      <c r="AS1844" t="str">
        <f>IF(ISNUMBER(FIND("overige",Methode_Keuze)),"",IF(Tb_Activiteiten[[#This Row],[Kosten derden exclusief btw]]=1,Tb_Activiteiten[[#Headers],[Kosten derden exclusief btw]],""))</f>
        <v/>
      </c>
      <c r="AT1844" t="str">
        <f>IF(ISNUMBER(FIND("overige",Methode_Keuze)),"",IF(Tb_Activiteiten[[#This Row],[Niet verrekenbare btw]]=1,Tb_Activiteiten[[#Headers],[Niet verrekenbare btw]],""))</f>
        <v/>
      </c>
      <c r="AU1844" t="str">
        <f>IF(ISNUMBER(FIND("overige",Methode_Keuze)),"",IF(Tb_Activiteiten[[#This Row],[Grondkosten]]=1,Tb_Activiteiten[[#Headers],[Grondkosten]],""))</f>
        <v/>
      </c>
      <c r="AV1844" t="str">
        <f>IF(ISNUMBER(FIND("overige",Methode_Keuze)),"",IF(Tb_Activiteiten[[#This Row],[Bijdrage in natura (overige)]]=1,Tb_Activiteiten[[#Headers],[Bijdrage in natura (overige)]],""))</f>
        <v/>
      </c>
      <c r="AW1844" t="str">
        <f>IF(ISNUMBER(FIND("overige",Methode_Keuze)),"",IF(Tb_Activiteiten[[#This Row],[Bijdrage in natura (vrijwilligers)]]=1,Tb_Activiteiten[[#Headers],[Bijdrage in natura (vrijwilligers)]],""))</f>
        <v/>
      </c>
      <c r="AX1844" t="str">
        <f>IF(ISNUMBER(FIND("overige",Methode_Keuze)),"",IF(Tb_Activiteiten[[#This Row],[Afschrijvingskosten]]=1,Tb_Activiteiten[[#Headers],[Afschrijvingskosten]],""))</f>
        <v/>
      </c>
      <c r="AY1844" t="str">
        <f>IF(ISNUMBER(FIND("overige",Methode_Keuze)),"",IF(Tb_Activiteiten[[#This Row],[Vergoeding]]=1,Tb_Activiteiten[[#Headers],[Vergoeding]],""))</f>
        <v/>
      </c>
      <c r="AZ1844" t="str">
        <f>IF(ISNUMBER(FIND("arbeid",Methode_Keuze)),"",IF(Tb_Activiteiten[[#This Row],[Arbeidskosten - vast tarief (excl eigen arbeid)]]=1,Tb_Activiteiten[[#Headers],[Arbeidskosten - vast tarief (excl eigen arbeid)]],""))</f>
        <v/>
      </c>
      <c r="BA1844" t="str">
        <f>IF(ISNUMBER(FIND("overige",Methode_Keuze)),"",IF(Tb_Activiteiten[[#This Row],[Overige kosten]]=1,Tb_Activiteiten[[#Headers],[Overige kosten]],""))</f>
        <v/>
      </c>
    </row>
    <row r="1845" spans="15:53" x14ac:dyDescent="0.25">
      <c r="O1845" s="56"/>
      <c r="Q1845" t="str">
        <f>IFERROR(IF(VLOOKUP(Tb_Activiteiten[[#This Row],[Openstelling]],Tb_Openstelling[],2,0)=1,1,""),"")</f>
        <v/>
      </c>
      <c r="AJ1845" s="56"/>
      <c r="AK1845" t="str">
        <f>IF(ISNUMBER(FIND("arbeid",Methode_Keuze)),"",IF(ISNUMBER(FIND("arbeid",Methode_Keuze)),"",IF(Tb_Activiteiten[[#This Row],[Loonkosten]]=1,Tb_Activiteiten[[#Headers],[Loonkosten]],"")))</f>
        <v/>
      </c>
      <c r="AL1845" t="str">
        <f>IF(ISNUMBER(FIND("arbeid",Methode_Keuze)),"",IF(ISNUMBER(FIND("arbeid",Methode_Keuze)),"",IF(Tb_Activiteiten[[#This Row],[Eigen arbeid]]=1,Tb_Activiteiten[[#Headers],[Eigen arbeid]],"")))</f>
        <v/>
      </c>
      <c r="AM1845" t="str">
        <f>IF(ISNUMBER(FIND("arbeid",Methode_Keuze)),"",IF(ISNUMBER(FIND("arbeid",Methode_Keuze)),"",IF(Tb_Activiteiten[[#This Row],[Projectmedewerker]]=1,Tb_Activiteiten[[#Headers],[Projectmedewerker]],"")))</f>
        <v/>
      </c>
      <c r="AN1845" t="str">
        <f>IF(ISNUMBER(FIND("arbeid",Methode_Keuze)),"",IF(ISNUMBER(FIND("arbeid",Methode_Keuze)),"",IF(Tb_Activiteiten[[#This Row],[Landbouwer]]=1,Tb_Activiteiten[[#Headers],[Landbouwer]],"")))</f>
        <v/>
      </c>
      <c r="AO1845" t="str">
        <f>IF(ISNUMBER(FIND("arbeid",Methode_Keuze)),"",IF(ISNUMBER(FIND("arbeid",Methode_Keuze)),"",IF(Tb_Activiteiten[[#This Row],[Adviseur]]=1,Tb_Activiteiten[[#Headers],[Adviseur]],"")))</f>
        <v/>
      </c>
      <c r="AP1845" t="str">
        <f>IF(ISNUMBER(FIND("arbeid",Methode_Keuze)),"",IF(ISNUMBER(FIND("arbeid",Methode_Keuze)),"",IF(Tb_Activiteiten[[#This Row],[Projectleider/Expert]]=1,Tb_Activiteiten[[#Headers],[Projectleider/Expert]],"")))</f>
        <v/>
      </c>
      <c r="AQ1845" t="str">
        <f>IF(ISNUMBER(FIND("arbeid",Methode_Keuze)),"",IF(ISNUMBER(FIND("arbeid",Methode_Keuze)),"",IF(Tb_Activiteiten[[#This Row],[Arbeidskosten]]=1,Tb_Activiteiten[[#Headers],[Arbeidskosten]],"")))</f>
        <v/>
      </c>
      <c r="AR1845" t="str">
        <f>IF(ISNUMBER(FIND("arbeid",Methode_Keuze)),"",IF(ISNUMBER(FIND("arbeid",Methode_Keuze)),"",IF(Tb_Activiteiten[[#This Row],[Arbeidskosten op basis van IKS]]=1,Tb_Activiteiten[[#Headers],[Arbeidskosten op basis van IKS]],"")))</f>
        <v/>
      </c>
      <c r="AS1845" t="str">
        <f>IF(ISNUMBER(FIND("overige",Methode_Keuze)),"",IF(Tb_Activiteiten[[#This Row],[Kosten derden exclusief btw]]=1,Tb_Activiteiten[[#Headers],[Kosten derden exclusief btw]],""))</f>
        <v/>
      </c>
      <c r="AT1845" t="str">
        <f>IF(ISNUMBER(FIND("overige",Methode_Keuze)),"",IF(Tb_Activiteiten[[#This Row],[Niet verrekenbare btw]]=1,Tb_Activiteiten[[#Headers],[Niet verrekenbare btw]],""))</f>
        <v/>
      </c>
      <c r="AU1845" t="str">
        <f>IF(ISNUMBER(FIND("overige",Methode_Keuze)),"",IF(Tb_Activiteiten[[#This Row],[Grondkosten]]=1,Tb_Activiteiten[[#Headers],[Grondkosten]],""))</f>
        <v/>
      </c>
      <c r="AV1845" t="str">
        <f>IF(ISNUMBER(FIND("overige",Methode_Keuze)),"",IF(Tb_Activiteiten[[#This Row],[Bijdrage in natura (overige)]]=1,Tb_Activiteiten[[#Headers],[Bijdrage in natura (overige)]],""))</f>
        <v/>
      </c>
      <c r="AW1845" t="str">
        <f>IF(ISNUMBER(FIND("overige",Methode_Keuze)),"",IF(Tb_Activiteiten[[#This Row],[Bijdrage in natura (vrijwilligers)]]=1,Tb_Activiteiten[[#Headers],[Bijdrage in natura (vrijwilligers)]],""))</f>
        <v/>
      </c>
      <c r="AX1845" t="str">
        <f>IF(ISNUMBER(FIND("overige",Methode_Keuze)),"",IF(Tb_Activiteiten[[#This Row],[Afschrijvingskosten]]=1,Tb_Activiteiten[[#Headers],[Afschrijvingskosten]],""))</f>
        <v/>
      </c>
      <c r="AY1845" t="str">
        <f>IF(ISNUMBER(FIND("overige",Methode_Keuze)),"",IF(Tb_Activiteiten[[#This Row],[Vergoeding]]=1,Tb_Activiteiten[[#Headers],[Vergoeding]],""))</f>
        <v/>
      </c>
      <c r="AZ1845" t="str">
        <f>IF(ISNUMBER(FIND("arbeid",Methode_Keuze)),"",IF(Tb_Activiteiten[[#This Row],[Arbeidskosten - vast tarief (excl eigen arbeid)]]=1,Tb_Activiteiten[[#Headers],[Arbeidskosten - vast tarief (excl eigen arbeid)]],""))</f>
        <v/>
      </c>
      <c r="BA1845" t="str">
        <f>IF(ISNUMBER(FIND("overige",Methode_Keuze)),"",IF(Tb_Activiteiten[[#This Row],[Overige kosten]]=1,Tb_Activiteiten[[#Headers],[Overige kosten]],""))</f>
        <v/>
      </c>
    </row>
    <row r="1846" spans="15:53" x14ac:dyDescent="0.25">
      <c r="O1846" s="56"/>
      <c r="Q1846" t="str">
        <f>IFERROR(IF(VLOOKUP(Tb_Activiteiten[[#This Row],[Openstelling]],Tb_Openstelling[],2,0)=1,1,""),"")</f>
        <v/>
      </c>
      <c r="AJ1846" s="56"/>
      <c r="AK1846" t="str">
        <f>IF(ISNUMBER(FIND("arbeid",Methode_Keuze)),"",IF(ISNUMBER(FIND("arbeid",Methode_Keuze)),"",IF(Tb_Activiteiten[[#This Row],[Loonkosten]]=1,Tb_Activiteiten[[#Headers],[Loonkosten]],"")))</f>
        <v/>
      </c>
      <c r="AL1846" t="str">
        <f>IF(ISNUMBER(FIND("arbeid",Methode_Keuze)),"",IF(ISNUMBER(FIND("arbeid",Methode_Keuze)),"",IF(Tb_Activiteiten[[#This Row],[Eigen arbeid]]=1,Tb_Activiteiten[[#Headers],[Eigen arbeid]],"")))</f>
        <v/>
      </c>
      <c r="AM1846" t="str">
        <f>IF(ISNUMBER(FIND("arbeid",Methode_Keuze)),"",IF(ISNUMBER(FIND("arbeid",Methode_Keuze)),"",IF(Tb_Activiteiten[[#This Row],[Projectmedewerker]]=1,Tb_Activiteiten[[#Headers],[Projectmedewerker]],"")))</f>
        <v/>
      </c>
      <c r="AN1846" t="str">
        <f>IF(ISNUMBER(FIND("arbeid",Methode_Keuze)),"",IF(ISNUMBER(FIND("arbeid",Methode_Keuze)),"",IF(Tb_Activiteiten[[#This Row],[Landbouwer]]=1,Tb_Activiteiten[[#Headers],[Landbouwer]],"")))</f>
        <v/>
      </c>
      <c r="AO1846" t="str">
        <f>IF(ISNUMBER(FIND("arbeid",Methode_Keuze)),"",IF(ISNUMBER(FIND("arbeid",Methode_Keuze)),"",IF(Tb_Activiteiten[[#This Row],[Adviseur]]=1,Tb_Activiteiten[[#Headers],[Adviseur]],"")))</f>
        <v/>
      </c>
      <c r="AP1846" t="str">
        <f>IF(ISNUMBER(FIND("arbeid",Methode_Keuze)),"",IF(ISNUMBER(FIND("arbeid",Methode_Keuze)),"",IF(Tb_Activiteiten[[#This Row],[Projectleider/Expert]]=1,Tb_Activiteiten[[#Headers],[Projectleider/Expert]],"")))</f>
        <v/>
      </c>
      <c r="AQ1846" t="str">
        <f>IF(ISNUMBER(FIND("arbeid",Methode_Keuze)),"",IF(ISNUMBER(FIND("arbeid",Methode_Keuze)),"",IF(Tb_Activiteiten[[#This Row],[Arbeidskosten]]=1,Tb_Activiteiten[[#Headers],[Arbeidskosten]],"")))</f>
        <v/>
      </c>
      <c r="AR1846" t="str">
        <f>IF(ISNUMBER(FIND("arbeid",Methode_Keuze)),"",IF(ISNUMBER(FIND("arbeid",Methode_Keuze)),"",IF(Tb_Activiteiten[[#This Row],[Arbeidskosten op basis van IKS]]=1,Tb_Activiteiten[[#Headers],[Arbeidskosten op basis van IKS]],"")))</f>
        <v/>
      </c>
      <c r="AS1846" t="str">
        <f>IF(ISNUMBER(FIND("overige",Methode_Keuze)),"",IF(Tb_Activiteiten[[#This Row],[Kosten derden exclusief btw]]=1,Tb_Activiteiten[[#Headers],[Kosten derden exclusief btw]],""))</f>
        <v/>
      </c>
      <c r="AT1846" t="str">
        <f>IF(ISNUMBER(FIND("overige",Methode_Keuze)),"",IF(Tb_Activiteiten[[#This Row],[Niet verrekenbare btw]]=1,Tb_Activiteiten[[#Headers],[Niet verrekenbare btw]],""))</f>
        <v/>
      </c>
      <c r="AU1846" t="str">
        <f>IF(ISNUMBER(FIND("overige",Methode_Keuze)),"",IF(Tb_Activiteiten[[#This Row],[Grondkosten]]=1,Tb_Activiteiten[[#Headers],[Grondkosten]],""))</f>
        <v/>
      </c>
      <c r="AV1846" t="str">
        <f>IF(ISNUMBER(FIND("overige",Methode_Keuze)),"",IF(Tb_Activiteiten[[#This Row],[Bijdrage in natura (overige)]]=1,Tb_Activiteiten[[#Headers],[Bijdrage in natura (overige)]],""))</f>
        <v/>
      </c>
      <c r="AW1846" t="str">
        <f>IF(ISNUMBER(FIND("overige",Methode_Keuze)),"",IF(Tb_Activiteiten[[#This Row],[Bijdrage in natura (vrijwilligers)]]=1,Tb_Activiteiten[[#Headers],[Bijdrage in natura (vrijwilligers)]],""))</f>
        <v/>
      </c>
      <c r="AX1846" t="str">
        <f>IF(ISNUMBER(FIND("overige",Methode_Keuze)),"",IF(Tb_Activiteiten[[#This Row],[Afschrijvingskosten]]=1,Tb_Activiteiten[[#Headers],[Afschrijvingskosten]],""))</f>
        <v/>
      </c>
      <c r="AY1846" t="str">
        <f>IF(ISNUMBER(FIND("overige",Methode_Keuze)),"",IF(Tb_Activiteiten[[#This Row],[Vergoeding]]=1,Tb_Activiteiten[[#Headers],[Vergoeding]],""))</f>
        <v/>
      </c>
      <c r="AZ1846" t="str">
        <f>IF(ISNUMBER(FIND("arbeid",Methode_Keuze)),"",IF(Tb_Activiteiten[[#This Row],[Arbeidskosten - vast tarief (excl eigen arbeid)]]=1,Tb_Activiteiten[[#Headers],[Arbeidskosten - vast tarief (excl eigen arbeid)]],""))</f>
        <v/>
      </c>
      <c r="BA1846" t="str">
        <f>IF(ISNUMBER(FIND("overige",Methode_Keuze)),"",IF(Tb_Activiteiten[[#This Row],[Overige kosten]]=1,Tb_Activiteiten[[#Headers],[Overige kosten]],""))</f>
        <v/>
      </c>
    </row>
    <row r="1847" spans="15:53" x14ac:dyDescent="0.25">
      <c r="O1847" s="56"/>
      <c r="Q1847" t="str">
        <f>IFERROR(IF(VLOOKUP(Tb_Activiteiten[[#This Row],[Openstelling]],Tb_Openstelling[],2,0)=1,1,""),"")</f>
        <v/>
      </c>
      <c r="AJ1847" s="56"/>
      <c r="AK1847" t="str">
        <f>IF(ISNUMBER(FIND("arbeid",Methode_Keuze)),"",IF(ISNUMBER(FIND("arbeid",Methode_Keuze)),"",IF(Tb_Activiteiten[[#This Row],[Loonkosten]]=1,Tb_Activiteiten[[#Headers],[Loonkosten]],"")))</f>
        <v/>
      </c>
      <c r="AL1847" t="str">
        <f>IF(ISNUMBER(FIND("arbeid",Methode_Keuze)),"",IF(ISNUMBER(FIND("arbeid",Methode_Keuze)),"",IF(Tb_Activiteiten[[#This Row],[Eigen arbeid]]=1,Tb_Activiteiten[[#Headers],[Eigen arbeid]],"")))</f>
        <v/>
      </c>
      <c r="AM1847" t="str">
        <f>IF(ISNUMBER(FIND("arbeid",Methode_Keuze)),"",IF(ISNUMBER(FIND("arbeid",Methode_Keuze)),"",IF(Tb_Activiteiten[[#This Row],[Projectmedewerker]]=1,Tb_Activiteiten[[#Headers],[Projectmedewerker]],"")))</f>
        <v/>
      </c>
      <c r="AN1847" t="str">
        <f>IF(ISNUMBER(FIND("arbeid",Methode_Keuze)),"",IF(ISNUMBER(FIND("arbeid",Methode_Keuze)),"",IF(Tb_Activiteiten[[#This Row],[Landbouwer]]=1,Tb_Activiteiten[[#Headers],[Landbouwer]],"")))</f>
        <v/>
      </c>
      <c r="AO1847" t="str">
        <f>IF(ISNUMBER(FIND("arbeid",Methode_Keuze)),"",IF(ISNUMBER(FIND("arbeid",Methode_Keuze)),"",IF(Tb_Activiteiten[[#This Row],[Adviseur]]=1,Tb_Activiteiten[[#Headers],[Adviseur]],"")))</f>
        <v/>
      </c>
      <c r="AP1847" t="str">
        <f>IF(ISNUMBER(FIND("arbeid",Methode_Keuze)),"",IF(ISNUMBER(FIND("arbeid",Methode_Keuze)),"",IF(Tb_Activiteiten[[#This Row],[Projectleider/Expert]]=1,Tb_Activiteiten[[#Headers],[Projectleider/Expert]],"")))</f>
        <v/>
      </c>
      <c r="AQ1847" t="str">
        <f>IF(ISNUMBER(FIND("arbeid",Methode_Keuze)),"",IF(ISNUMBER(FIND("arbeid",Methode_Keuze)),"",IF(Tb_Activiteiten[[#This Row],[Arbeidskosten]]=1,Tb_Activiteiten[[#Headers],[Arbeidskosten]],"")))</f>
        <v/>
      </c>
      <c r="AR1847" t="str">
        <f>IF(ISNUMBER(FIND("arbeid",Methode_Keuze)),"",IF(ISNUMBER(FIND("arbeid",Methode_Keuze)),"",IF(Tb_Activiteiten[[#This Row],[Arbeidskosten op basis van IKS]]=1,Tb_Activiteiten[[#Headers],[Arbeidskosten op basis van IKS]],"")))</f>
        <v/>
      </c>
      <c r="AS1847" t="str">
        <f>IF(ISNUMBER(FIND("overige",Methode_Keuze)),"",IF(Tb_Activiteiten[[#This Row],[Kosten derden exclusief btw]]=1,Tb_Activiteiten[[#Headers],[Kosten derden exclusief btw]],""))</f>
        <v/>
      </c>
      <c r="AT1847" t="str">
        <f>IF(ISNUMBER(FIND("overige",Methode_Keuze)),"",IF(Tb_Activiteiten[[#This Row],[Niet verrekenbare btw]]=1,Tb_Activiteiten[[#Headers],[Niet verrekenbare btw]],""))</f>
        <v/>
      </c>
      <c r="AU1847" t="str">
        <f>IF(ISNUMBER(FIND("overige",Methode_Keuze)),"",IF(Tb_Activiteiten[[#This Row],[Grondkosten]]=1,Tb_Activiteiten[[#Headers],[Grondkosten]],""))</f>
        <v/>
      </c>
      <c r="AV1847" t="str">
        <f>IF(ISNUMBER(FIND("overige",Methode_Keuze)),"",IF(Tb_Activiteiten[[#This Row],[Bijdrage in natura (overige)]]=1,Tb_Activiteiten[[#Headers],[Bijdrage in natura (overige)]],""))</f>
        <v/>
      </c>
      <c r="AW1847" t="str">
        <f>IF(ISNUMBER(FIND("overige",Methode_Keuze)),"",IF(Tb_Activiteiten[[#This Row],[Bijdrage in natura (vrijwilligers)]]=1,Tb_Activiteiten[[#Headers],[Bijdrage in natura (vrijwilligers)]],""))</f>
        <v/>
      </c>
      <c r="AX1847" t="str">
        <f>IF(ISNUMBER(FIND("overige",Methode_Keuze)),"",IF(Tb_Activiteiten[[#This Row],[Afschrijvingskosten]]=1,Tb_Activiteiten[[#Headers],[Afschrijvingskosten]],""))</f>
        <v/>
      </c>
      <c r="AY1847" t="str">
        <f>IF(ISNUMBER(FIND("overige",Methode_Keuze)),"",IF(Tb_Activiteiten[[#This Row],[Vergoeding]]=1,Tb_Activiteiten[[#Headers],[Vergoeding]],""))</f>
        <v/>
      </c>
      <c r="AZ1847" t="str">
        <f>IF(ISNUMBER(FIND("arbeid",Methode_Keuze)),"",IF(Tb_Activiteiten[[#This Row],[Arbeidskosten - vast tarief (excl eigen arbeid)]]=1,Tb_Activiteiten[[#Headers],[Arbeidskosten - vast tarief (excl eigen arbeid)]],""))</f>
        <v/>
      </c>
      <c r="BA1847" t="str">
        <f>IF(ISNUMBER(FIND("overige",Methode_Keuze)),"",IF(Tb_Activiteiten[[#This Row],[Overige kosten]]=1,Tb_Activiteiten[[#Headers],[Overige kosten]],""))</f>
        <v/>
      </c>
    </row>
    <row r="1848" spans="15:53" x14ac:dyDescent="0.25">
      <c r="O1848" s="56"/>
      <c r="Q1848" t="str">
        <f>IFERROR(IF(VLOOKUP(Tb_Activiteiten[[#This Row],[Openstelling]],Tb_Openstelling[],2,0)=1,1,""),"")</f>
        <v/>
      </c>
      <c r="AJ1848" s="56"/>
      <c r="AK1848" t="str">
        <f>IF(ISNUMBER(FIND("arbeid",Methode_Keuze)),"",IF(ISNUMBER(FIND("arbeid",Methode_Keuze)),"",IF(Tb_Activiteiten[[#This Row],[Loonkosten]]=1,Tb_Activiteiten[[#Headers],[Loonkosten]],"")))</f>
        <v/>
      </c>
      <c r="AL1848" t="str">
        <f>IF(ISNUMBER(FIND("arbeid",Methode_Keuze)),"",IF(ISNUMBER(FIND("arbeid",Methode_Keuze)),"",IF(Tb_Activiteiten[[#This Row],[Eigen arbeid]]=1,Tb_Activiteiten[[#Headers],[Eigen arbeid]],"")))</f>
        <v/>
      </c>
      <c r="AM1848" t="str">
        <f>IF(ISNUMBER(FIND("arbeid",Methode_Keuze)),"",IF(ISNUMBER(FIND("arbeid",Methode_Keuze)),"",IF(Tb_Activiteiten[[#This Row],[Projectmedewerker]]=1,Tb_Activiteiten[[#Headers],[Projectmedewerker]],"")))</f>
        <v/>
      </c>
      <c r="AN1848" t="str">
        <f>IF(ISNUMBER(FIND("arbeid",Methode_Keuze)),"",IF(ISNUMBER(FIND("arbeid",Methode_Keuze)),"",IF(Tb_Activiteiten[[#This Row],[Landbouwer]]=1,Tb_Activiteiten[[#Headers],[Landbouwer]],"")))</f>
        <v/>
      </c>
      <c r="AO1848" t="str">
        <f>IF(ISNUMBER(FIND("arbeid",Methode_Keuze)),"",IF(ISNUMBER(FIND("arbeid",Methode_Keuze)),"",IF(Tb_Activiteiten[[#This Row],[Adviseur]]=1,Tb_Activiteiten[[#Headers],[Adviseur]],"")))</f>
        <v/>
      </c>
      <c r="AP1848" t="str">
        <f>IF(ISNUMBER(FIND("arbeid",Methode_Keuze)),"",IF(ISNUMBER(FIND("arbeid",Methode_Keuze)),"",IF(Tb_Activiteiten[[#This Row],[Projectleider/Expert]]=1,Tb_Activiteiten[[#Headers],[Projectleider/Expert]],"")))</f>
        <v/>
      </c>
      <c r="AQ1848" t="str">
        <f>IF(ISNUMBER(FIND("arbeid",Methode_Keuze)),"",IF(ISNUMBER(FIND("arbeid",Methode_Keuze)),"",IF(Tb_Activiteiten[[#This Row],[Arbeidskosten]]=1,Tb_Activiteiten[[#Headers],[Arbeidskosten]],"")))</f>
        <v/>
      </c>
      <c r="AR1848" t="str">
        <f>IF(ISNUMBER(FIND("arbeid",Methode_Keuze)),"",IF(ISNUMBER(FIND("arbeid",Methode_Keuze)),"",IF(Tb_Activiteiten[[#This Row],[Arbeidskosten op basis van IKS]]=1,Tb_Activiteiten[[#Headers],[Arbeidskosten op basis van IKS]],"")))</f>
        <v/>
      </c>
      <c r="AS1848" t="str">
        <f>IF(ISNUMBER(FIND("overige",Methode_Keuze)),"",IF(Tb_Activiteiten[[#This Row],[Kosten derden exclusief btw]]=1,Tb_Activiteiten[[#Headers],[Kosten derden exclusief btw]],""))</f>
        <v/>
      </c>
      <c r="AT1848" t="str">
        <f>IF(ISNUMBER(FIND("overige",Methode_Keuze)),"",IF(Tb_Activiteiten[[#This Row],[Niet verrekenbare btw]]=1,Tb_Activiteiten[[#Headers],[Niet verrekenbare btw]],""))</f>
        <v/>
      </c>
      <c r="AU1848" t="str">
        <f>IF(ISNUMBER(FIND("overige",Methode_Keuze)),"",IF(Tb_Activiteiten[[#This Row],[Grondkosten]]=1,Tb_Activiteiten[[#Headers],[Grondkosten]],""))</f>
        <v/>
      </c>
      <c r="AV1848" t="str">
        <f>IF(ISNUMBER(FIND("overige",Methode_Keuze)),"",IF(Tb_Activiteiten[[#This Row],[Bijdrage in natura (overige)]]=1,Tb_Activiteiten[[#Headers],[Bijdrage in natura (overige)]],""))</f>
        <v/>
      </c>
      <c r="AW1848" t="str">
        <f>IF(ISNUMBER(FIND("overige",Methode_Keuze)),"",IF(Tb_Activiteiten[[#This Row],[Bijdrage in natura (vrijwilligers)]]=1,Tb_Activiteiten[[#Headers],[Bijdrage in natura (vrijwilligers)]],""))</f>
        <v/>
      </c>
      <c r="AX1848" t="str">
        <f>IF(ISNUMBER(FIND("overige",Methode_Keuze)),"",IF(Tb_Activiteiten[[#This Row],[Afschrijvingskosten]]=1,Tb_Activiteiten[[#Headers],[Afschrijvingskosten]],""))</f>
        <v/>
      </c>
      <c r="AY1848" t="str">
        <f>IF(ISNUMBER(FIND("overige",Methode_Keuze)),"",IF(Tb_Activiteiten[[#This Row],[Vergoeding]]=1,Tb_Activiteiten[[#Headers],[Vergoeding]],""))</f>
        <v/>
      </c>
      <c r="AZ1848" t="str">
        <f>IF(ISNUMBER(FIND("arbeid",Methode_Keuze)),"",IF(Tb_Activiteiten[[#This Row],[Arbeidskosten - vast tarief (excl eigen arbeid)]]=1,Tb_Activiteiten[[#Headers],[Arbeidskosten - vast tarief (excl eigen arbeid)]],""))</f>
        <v/>
      </c>
      <c r="BA1848" t="str">
        <f>IF(ISNUMBER(FIND("overige",Methode_Keuze)),"",IF(Tb_Activiteiten[[#This Row],[Overige kosten]]=1,Tb_Activiteiten[[#Headers],[Overige kosten]],""))</f>
        <v/>
      </c>
    </row>
    <row r="1849" spans="15:53" x14ac:dyDescent="0.25">
      <c r="O1849" s="56"/>
      <c r="Q1849" t="str">
        <f>IFERROR(IF(VLOOKUP(Tb_Activiteiten[[#This Row],[Openstelling]],Tb_Openstelling[],2,0)=1,1,""),"")</f>
        <v/>
      </c>
      <c r="AJ1849" s="56"/>
      <c r="AK1849" t="str">
        <f>IF(ISNUMBER(FIND("arbeid",Methode_Keuze)),"",IF(ISNUMBER(FIND("arbeid",Methode_Keuze)),"",IF(Tb_Activiteiten[[#This Row],[Loonkosten]]=1,Tb_Activiteiten[[#Headers],[Loonkosten]],"")))</f>
        <v/>
      </c>
      <c r="AL1849" t="str">
        <f>IF(ISNUMBER(FIND("arbeid",Methode_Keuze)),"",IF(ISNUMBER(FIND("arbeid",Methode_Keuze)),"",IF(Tb_Activiteiten[[#This Row],[Eigen arbeid]]=1,Tb_Activiteiten[[#Headers],[Eigen arbeid]],"")))</f>
        <v/>
      </c>
      <c r="AM1849" t="str">
        <f>IF(ISNUMBER(FIND("arbeid",Methode_Keuze)),"",IF(ISNUMBER(FIND("arbeid",Methode_Keuze)),"",IF(Tb_Activiteiten[[#This Row],[Projectmedewerker]]=1,Tb_Activiteiten[[#Headers],[Projectmedewerker]],"")))</f>
        <v/>
      </c>
      <c r="AN1849" t="str">
        <f>IF(ISNUMBER(FIND("arbeid",Methode_Keuze)),"",IF(ISNUMBER(FIND("arbeid",Methode_Keuze)),"",IF(Tb_Activiteiten[[#This Row],[Landbouwer]]=1,Tb_Activiteiten[[#Headers],[Landbouwer]],"")))</f>
        <v/>
      </c>
      <c r="AO1849" t="str">
        <f>IF(ISNUMBER(FIND("arbeid",Methode_Keuze)),"",IF(ISNUMBER(FIND("arbeid",Methode_Keuze)),"",IF(Tb_Activiteiten[[#This Row],[Adviseur]]=1,Tb_Activiteiten[[#Headers],[Adviseur]],"")))</f>
        <v/>
      </c>
      <c r="AP1849" t="str">
        <f>IF(ISNUMBER(FIND("arbeid",Methode_Keuze)),"",IF(ISNUMBER(FIND("arbeid",Methode_Keuze)),"",IF(Tb_Activiteiten[[#This Row],[Projectleider/Expert]]=1,Tb_Activiteiten[[#Headers],[Projectleider/Expert]],"")))</f>
        <v/>
      </c>
      <c r="AQ1849" t="str">
        <f>IF(ISNUMBER(FIND("arbeid",Methode_Keuze)),"",IF(ISNUMBER(FIND("arbeid",Methode_Keuze)),"",IF(Tb_Activiteiten[[#This Row],[Arbeidskosten]]=1,Tb_Activiteiten[[#Headers],[Arbeidskosten]],"")))</f>
        <v/>
      </c>
      <c r="AR1849" t="str">
        <f>IF(ISNUMBER(FIND("arbeid",Methode_Keuze)),"",IF(ISNUMBER(FIND("arbeid",Methode_Keuze)),"",IF(Tb_Activiteiten[[#This Row],[Arbeidskosten op basis van IKS]]=1,Tb_Activiteiten[[#Headers],[Arbeidskosten op basis van IKS]],"")))</f>
        <v/>
      </c>
      <c r="AS1849" t="str">
        <f>IF(ISNUMBER(FIND("overige",Methode_Keuze)),"",IF(Tb_Activiteiten[[#This Row],[Kosten derden exclusief btw]]=1,Tb_Activiteiten[[#Headers],[Kosten derden exclusief btw]],""))</f>
        <v/>
      </c>
      <c r="AT1849" t="str">
        <f>IF(ISNUMBER(FIND("overige",Methode_Keuze)),"",IF(Tb_Activiteiten[[#This Row],[Niet verrekenbare btw]]=1,Tb_Activiteiten[[#Headers],[Niet verrekenbare btw]],""))</f>
        <v/>
      </c>
      <c r="AU1849" t="str">
        <f>IF(ISNUMBER(FIND("overige",Methode_Keuze)),"",IF(Tb_Activiteiten[[#This Row],[Grondkosten]]=1,Tb_Activiteiten[[#Headers],[Grondkosten]],""))</f>
        <v/>
      </c>
      <c r="AV1849" t="str">
        <f>IF(ISNUMBER(FIND("overige",Methode_Keuze)),"",IF(Tb_Activiteiten[[#This Row],[Bijdrage in natura (overige)]]=1,Tb_Activiteiten[[#Headers],[Bijdrage in natura (overige)]],""))</f>
        <v/>
      </c>
      <c r="AW1849" t="str">
        <f>IF(ISNUMBER(FIND("overige",Methode_Keuze)),"",IF(Tb_Activiteiten[[#This Row],[Bijdrage in natura (vrijwilligers)]]=1,Tb_Activiteiten[[#Headers],[Bijdrage in natura (vrijwilligers)]],""))</f>
        <v/>
      </c>
      <c r="AX1849" t="str">
        <f>IF(ISNUMBER(FIND("overige",Methode_Keuze)),"",IF(Tb_Activiteiten[[#This Row],[Afschrijvingskosten]]=1,Tb_Activiteiten[[#Headers],[Afschrijvingskosten]],""))</f>
        <v/>
      </c>
      <c r="AY1849" t="str">
        <f>IF(ISNUMBER(FIND("overige",Methode_Keuze)),"",IF(Tb_Activiteiten[[#This Row],[Vergoeding]]=1,Tb_Activiteiten[[#Headers],[Vergoeding]],""))</f>
        <v/>
      </c>
      <c r="AZ1849" t="str">
        <f>IF(ISNUMBER(FIND("arbeid",Methode_Keuze)),"",IF(Tb_Activiteiten[[#This Row],[Arbeidskosten - vast tarief (excl eigen arbeid)]]=1,Tb_Activiteiten[[#Headers],[Arbeidskosten - vast tarief (excl eigen arbeid)]],""))</f>
        <v/>
      </c>
      <c r="BA1849" t="str">
        <f>IF(ISNUMBER(FIND("overige",Methode_Keuze)),"",IF(Tb_Activiteiten[[#This Row],[Overige kosten]]=1,Tb_Activiteiten[[#Headers],[Overige kosten]],""))</f>
        <v/>
      </c>
    </row>
    <row r="1850" spans="15:53" x14ac:dyDescent="0.25">
      <c r="O1850" s="56"/>
      <c r="Q1850" t="str">
        <f>IFERROR(IF(VLOOKUP(Tb_Activiteiten[[#This Row],[Openstelling]],Tb_Openstelling[],2,0)=1,1,""),"")</f>
        <v/>
      </c>
      <c r="AJ1850" s="56"/>
      <c r="AK1850" t="str">
        <f>IF(ISNUMBER(FIND("arbeid",Methode_Keuze)),"",IF(ISNUMBER(FIND("arbeid",Methode_Keuze)),"",IF(Tb_Activiteiten[[#This Row],[Loonkosten]]=1,Tb_Activiteiten[[#Headers],[Loonkosten]],"")))</f>
        <v/>
      </c>
      <c r="AL1850" t="str">
        <f>IF(ISNUMBER(FIND("arbeid",Methode_Keuze)),"",IF(ISNUMBER(FIND("arbeid",Methode_Keuze)),"",IF(Tb_Activiteiten[[#This Row],[Eigen arbeid]]=1,Tb_Activiteiten[[#Headers],[Eigen arbeid]],"")))</f>
        <v/>
      </c>
      <c r="AM1850" t="str">
        <f>IF(ISNUMBER(FIND("arbeid",Methode_Keuze)),"",IF(ISNUMBER(FIND("arbeid",Methode_Keuze)),"",IF(Tb_Activiteiten[[#This Row],[Projectmedewerker]]=1,Tb_Activiteiten[[#Headers],[Projectmedewerker]],"")))</f>
        <v/>
      </c>
      <c r="AN1850" t="str">
        <f>IF(ISNUMBER(FIND("arbeid",Methode_Keuze)),"",IF(ISNUMBER(FIND("arbeid",Methode_Keuze)),"",IF(Tb_Activiteiten[[#This Row],[Landbouwer]]=1,Tb_Activiteiten[[#Headers],[Landbouwer]],"")))</f>
        <v/>
      </c>
      <c r="AO1850" t="str">
        <f>IF(ISNUMBER(FIND("arbeid",Methode_Keuze)),"",IF(ISNUMBER(FIND("arbeid",Methode_Keuze)),"",IF(Tb_Activiteiten[[#This Row],[Adviseur]]=1,Tb_Activiteiten[[#Headers],[Adviseur]],"")))</f>
        <v/>
      </c>
      <c r="AP1850" t="str">
        <f>IF(ISNUMBER(FIND("arbeid",Methode_Keuze)),"",IF(ISNUMBER(FIND("arbeid",Methode_Keuze)),"",IF(Tb_Activiteiten[[#This Row],[Projectleider/Expert]]=1,Tb_Activiteiten[[#Headers],[Projectleider/Expert]],"")))</f>
        <v/>
      </c>
      <c r="AQ1850" t="str">
        <f>IF(ISNUMBER(FIND("arbeid",Methode_Keuze)),"",IF(ISNUMBER(FIND("arbeid",Methode_Keuze)),"",IF(Tb_Activiteiten[[#This Row],[Arbeidskosten]]=1,Tb_Activiteiten[[#Headers],[Arbeidskosten]],"")))</f>
        <v/>
      </c>
      <c r="AR1850" t="str">
        <f>IF(ISNUMBER(FIND("arbeid",Methode_Keuze)),"",IF(ISNUMBER(FIND("arbeid",Methode_Keuze)),"",IF(Tb_Activiteiten[[#This Row],[Arbeidskosten op basis van IKS]]=1,Tb_Activiteiten[[#Headers],[Arbeidskosten op basis van IKS]],"")))</f>
        <v/>
      </c>
      <c r="AS1850" t="str">
        <f>IF(ISNUMBER(FIND("overige",Methode_Keuze)),"",IF(Tb_Activiteiten[[#This Row],[Kosten derden exclusief btw]]=1,Tb_Activiteiten[[#Headers],[Kosten derden exclusief btw]],""))</f>
        <v/>
      </c>
      <c r="AT1850" t="str">
        <f>IF(ISNUMBER(FIND("overige",Methode_Keuze)),"",IF(Tb_Activiteiten[[#This Row],[Niet verrekenbare btw]]=1,Tb_Activiteiten[[#Headers],[Niet verrekenbare btw]],""))</f>
        <v/>
      </c>
      <c r="AU1850" t="str">
        <f>IF(ISNUMBER(FIND("overige",Methode_Keuze)),"",IF(Tb_Activiteiten[[#This Row],[Grondkosten]]=1,Tb_Activiteiten[[#Headers],[Grondkosten]],""))</f>
        <v/>
      </c>
      <c r="AV1850" t="str">
        <f>IF(ISNUMBER(FIND("overige",Methode_Keuze)),"",IF(Tb_Activiteiten[[#This Row],[Bijdrage in natura (overige)]]=1,Tb_Activiteiten[[#Headers],[Bijdrage in natura (overige)]],""))</f>
        <v/>
      </c>
      <c r="AW1850" t="str">
        <f>IF(ISNUMBER(FIND("overige",Methode_Keuze)),"",IF(Tb_Activiteiten[[#This Row],[Bijdrage in natura (vrijwilligers)]]=1,Tb_Activiteiten[[#Headers],[Bijdrage in natura (vrijwilligers)]],""))</f>
        <v/>
      </c>
      <c r="AX1850" t="str">
        <f>IF(ISNUMBER(FIND("overige",Methode_Keuze)),"",IF(Tb_Activiteiten[[#This Row],[Afschrijvingskosten]]=1,Tb_Activiteiten[[#Headers],[Afschrijvingskosten]],""))</f>
        <v/>
      </c>
      <c r="AY1850" t="str">
        <f>IF(ISNUMBER(FIND("overige",Methode_Keuze)),"",IF(Tb_Activiteiten[[#This Row],[Vergoeding]]=1,Tb_Activiteiten[[#Headers],[Vergoeding]],""))</f>
        <v/>
      </c>
      <c r="AZ1850" t="str">
        <f>IF(ISNUMBER(FIND("arbeid",Methode_Keuze)),"",IF(Tb_Activiteiten[[#This Row],[Arbeidskosten - vast tarief (excl eigen arbeid)]]=1,Tb_Activiteiten[[#Headers],[Arbeidskosten - vast tarief (excl eigen arbeid)]],""))</f>
        <v/>
      </c>
      <c r="BA1850" t="str">
        <f>IF(ISNUMBER(FIND("overige",Methode_Keuze)),"",IF(Tb_Activiteiten[[#This Row],[Overige kosten]]=1,Tb_Activiteiten[[#Headers],[Overige kosten]],""))</f>
        <v/>
      </c>
    </row>
    <row r="1851" spans="15:53" x14ac:dyDescent="0.25">
      <c r="O1851" s="56"/>
      <c r="Q1851" t="str">
        <f>IFERROR(IF(VLOOKUP(Tb_Activiteiten[[#This Row],[Openstelling]],Tb_Openstelling[],2,0)=1,1,""),"")</f>
        <v/>
      </c>
      <c r="AJ1851" s="56"/>
      <c r="AK1851" t="str">
        <f>IF(ISNUMBER(FIND("arbeid",Methode_Keuze)),"",IF(ISNUMBER(FIND("arbeid",Methode_Keuze)),"",IF(Tb_Activiteiten[[#This Row],[Loonkosten]]=1,Tb_Activiteiten[[#Headers],[Loonkosten]],"")))</f>
        <v/>
      </c>
      <c r="AL1851" t="str">
        <f>IF(ISNUMBER(FIND("arbeid",Methode_Keuze)),"",IF(ISNUMBER(FIND("arbeid",Methode_Keuze)),"",IF(Tb_Activiteiten[[#This Row],[Eigen arbeid]]=1,Tb_Activiteiten[[#Headers],[Eigen arbeid]],"")))</f>
        <v/>
      </c>
      <c r="AM1851" t="str">
        <f>IF(ISNUMBER(FIND("arbeid",Methode_Keuze)),"",IF(ISNUMBER(FIND("arbeid",Methode_Keuze)),"",IF(Tb_Activiteiten[[#This Row],[Projectmedewerker]]=1,Tb_Activiteiten[[#Headers],[Projectmedewerker]],"")))</f>
        <v/>
      </c>
      <c r="AN1851" t="str">
        <f>IF(ISNUMBER(FIND("arbeid",Methode_Keuze)),"",IF(ISNUMBER(FIND("arbeid",Methode_Keuze)),"",IF(Tb_Activiteiten[[#This Row],[Landbouwer]]=1,Tb_Activiteiten[[#Headers],[Landbouwer]],"")))</f>
        <v/>
      </c>
      <c r="AO1851" t="str">
        <f>IF(ISNUMBER(FIND("arbeid",Methode_Keuze)),"",IF(ISNUMBER(FIND("arbeid",Methode_Keuze)),"",IF(Tb_Activiteiten[[#This Row],[Adviseur]]=1,Tb_Activiteiten[[#Headers],[Adviseur]],"")))</f>
        <v/>
      </c>
      <c r="AP1851" t="str">
        <f>IF(ISNUMBER(FIND("arbeid",Methode_Keuze)),"",IF(ISNUMBER(FIND("arbeid",Methode_Keuze)),"",IF(Tb_Activiteiten[[#This Row],[Projectleider/Expert]]=1,Tb_Activiteiten[[#Headers],[Projectleider/Expert]],"")))</f>
        <v/>
      </c>
      <c r="AQ1851" t="str">
        <f>IF(ISNUMBER(FIND("arbeid",Methode_Keuze)),"",IF(ISNUMBER(FIND("arbeid",Methode_Keuze)),"",IF(Tb_Activiteiten[[#This Row],[Arbeidskosten]]=1,Tb_Activiteiten[[#Headers],[Arbeidskosten]],"")))</f>
        <v/>
      </c>
      <c r="AR1851" t="str">
        <f>IF(ISNUMBER(FIND("arbeid",Methode_Keuze)),"",IF(ISNUMBER(FIND("arbeid",Methode_Keuze)),"",IF(Tb_Activiteiten[[#This Row],[Arbeidskosten op basis van IKS]]=1,Tb_Activiteiten[[#Headers],[Arbeidskosten op basis van IKS]],"")))</f>
        <v/>
      </c>
      <c r="AS1851" t="str">
        <f>IF(ISNUMBER(FIND("overige",Methode_Keuze)),"",IF(Tb_Activiteiten[[#This Row],[Kosten derden exclusief btw]]=1,Tb_Activiteiten[[#Headers],[Kosten derden exclusief btw]],""))</f>
        <v/>
      </c>
      <c r="AT1851" t="str">
        <f>IF(ISNUMBER(FIND("overige",Methode_Keuze)),"",IF(Tb_Activiteiten[[#This Row],[Niet verrekenbare btw]]=1,Tb_Activiteiten[[#Headers],[Niet verrekenbare btw]],""))</f>
        <v/>
      </c>
      <c r="AU1851" t="str">
        <f>IF(ISNUMBER(FIND("overige",Methode_Keuze)),"",IF(Tb_Activiteiten[[#This Row],[Grondkosten]]=1,Tb_Activiteiten[[#Headers],[Grondkosten]],""))</f>
        <v/>
      </c>
      <c r="AV1851" t="str">
        <f>IF(ISNUMBER(FIND("overige",Methode_Keuze)),"",IF(Tb_Activiteiten[[#This Row],[Bijdrage in natura (overige)]]=1,Tb_Activiteiten[[#Headers],[Bijdrage in natura (overige)]],""))</f>
        <v/>
      </c>
      <c r="AW1851" t="str">
        <f>IF(ISNUMBER(FIND("overige",Methode_Keuze)),"",IF(Tb_Activiteiten[[#This Row],[Bijdrage in natura (vrijwilligers)]]=1,Tb_Activiteiten[[#Headers],[Bijdrage in natura (vrijwilligers)]],""))</f>
        <v/>
      </c>
      <c r="AX1851" t="str">
        <f>IF(ISNUMBER(FIND("overige",Methode_Keuze)),"",IF(Tb_Activiteiten[[#This Row],[Afschrijvingskosten]]=1,Tb_Activiteiten[[#Headers],[Afschrijvingskosten]],""))</f>
        <v/>
      </c>
      <c r="AY1851" t="str">
        <f>IF(ISNUMBER(FIND("overige",Methode_Keuze)),"",IF(Tb_Activiteiten[[#This Row],[Vergoeding]]=1,Tb_Activiteiten[[#Headers],[Vergoeding]],""))</f>
        <v/>
      </c>
      <c r="AZ1851" t="str">
        <f>IF(ISNUMBER(FIND("arbeid",Methode_Keuze)),"",IF(Tb_Activiteiten[[#This Row],[Arbeidskosten - vast tarief (excl eigen arbeid)]]=1,Tb_Activiteiten[[#Headers],[Arbeidskosten - vast tarief (excl eigen arbeid)]],""))</f>
        <v/>
      </c>
      <c r="BA1851" t="str">
        <f>IF(ISNUMBER(FIND("overige",Methode_Keuze)),"",IF(Tb_Activiteiten[[#This Row],[Overige kosten]]=1,Tb_Activiteiten[[#Headers],[Overige kosten]],""))</f>
        <v/>
      </c>
    </row>
    <row r="1852" spans="15:53" x14ac:dyDescent="0.25">
      <c r="O1852" s="56"/>
      <c r="Q1852" t="str">
        <f>IFERROR(IF(VLOOKUP(Tb_Activiteiten[[#This Row],[Openstelling]],Tb_Openstelling[],2,0)=1,1,""),"")</f>
        <v/>
      </c>
      <c r="AJ1852" s="56"/>
      <c r="AK1852" t="str">
        <f>IF(ISNUMBER(FIND("arbeid",Methode_Keuze)),"",IF(ISNUMBER(FIND("arbeid",Methode_Keuze)),"",IF(Tb_Activiteiten[[#This Row],[Loonkosten]]=1,Tb_Activiteiten[[#Headers],[Loonkosten]],"")))</f>
        <v/>
      </c>
      <c r="AL1852" t="str">
        <f>IF(ISNUMBER(FIND("arbeid",Methode_Keuze)),"",IF(ISNUMBER(FIND("arbeid",Methode_Keuze)),"",IF(Tb_Activiteiten[[#This Row],[Eigen arbeid]]=1,Tb_Activiteiten[[#Headers],[Eigen arbeid]],"")))</f>
        <v/>
      </c>
      <c r="AM1852" t="str">
        <f>IF(ISNUMBER(FIND("arbeid",Methode_Keuze)),"",IF(ISNUMBER(FIND("arbeid",Methode_Keuze)),"",IF(Tb_Activiteiten[[#This Row],[Projectmedewerker]]=1,Tb_Activiteiten[[#Headers],[Projectmedewerker]],"")))</f>
        <v/>
      </c>
      <c r="AN1852" t="str">
        <f>IF(ISNUMBER(FIND("arbeid",Methode_Keuze)),"",IF(ISNUMBER(FIND("arbeid",Methode_Keuze)),"",IF(Tb_Activiteiten[[#This Row],[Landbouwer]]=1,Tb_Activiteiten[[#Headers],[Landbouwer]],"")))</f>
        <v/>
      </c>
      <c r="AO1852" t="str">
        <f>IF(ISNUMBER(FIND("arbeid",Methode_Keuze)),"",IF(ISNUMBER(FIND("arbeid",Methode_Keuze)),"",IF(Tb_Activiteiten[[#This Row],[Adviseur]]=1,Tb_Activiteiten[[#Headers],[Adviseur]],"")))</f>
        <v/>
      </c>
      <c r="AP1852" t="str">
        <f>IF(ISNUMBER(FIND("arbeid",Methode_Keuze)),"",IF(ISNUMBER(FIND("arbeid",Methode_Keuze)),"",IF(Tb_Activiteiten[[#This Row],[Projectleider/Expert]]=1,Tb_Activiteiten[[#Headers],[Projectleider/Expert]],"")))</f>
        <v/>
      </c>
      <c r="AQ1852" t="str">
        <f>IF(ISNUMBER(FIND("arbeid",Methode_Keuze)),"",IF(ISNUMBER(FIND("arbeid",Methode_Keuze)),"",IF(Tb_Activiteiten[[#This Row],[Arbeidskosten]]=1,Tb_Activiteiten[[#Headers],[Arbeidskosten]],"")))</f>
        <v/>
      </c>
      <c r="AR1852" t="str">
        <f>IF(ISNUMBER(FIND("arbeid",Methode_Keuze)),"",IF(ISNUMBER(FIND("arbeid",Methode_Keuze)),"",IF(Tb_Activiteiten[[#This Row],[Arbeidskosten op basis van IKS]]=1,Tb_Activiteiten[[#Headers],[Arbeidskosten op basis van IKS]],"")))</f>
        <v/>
      </c>
      <c r="AS1852" t="str">
        <f>IF(ISNUMBER(FIND("overige",Methode_Keuze)),"",IF(Tb_Activiteiten[[#This Row],[Kosten derden exclusief btw]]=1,Tb_Activiteiten[[#Headers],[Kosten derden exclusief btw]],""))</f>
        <v/>
      </c>
      <c r="AT1852" t="str">
        <f>IF(ISNUMBER(FIND("overige",Methode_Keuze)),"",IF(Tb_Activiteiten[[#This Row],[Niet verrekenbare btw]]=1,Tb_Activiteiten[[#Headers],[Niet verrekenbare btw]],""))</f>
        <v/>
      </c>
      <c r="AU1852" t="str">
        <f>IF(ISNUMBER(FIND("overige",Methode_Keuze)),"",IF(Tb_Activiteiten[[#This Row],[Grondkosten]]=1,Tb_Activiteiten[[#Headers],[Grondkosten]],""))</f>
        <v/>
      </c>
      <c r="AV1852" t="str">
        <f>IF(ISNUMBER(FIND("overige",Methode_Keuze)),"",IF(Tb_Activiteiten[[#This Row],[Bijdrage in natura (overige)]]=1,Tb_Activiteiten[[#Headers],[Bijdrage in natura (overige)]],""))</f>
        <v/>
      </c>
      <c r="AW1852" t="str">
        <f>IF(ISNUMBER(FIND("overige",Methode_Keuze)),"",IF(Tb_Activiteiten[[#This Row],[Bijdrage in natura (vrijwilligers)]]=1,Tb_Activiteiten[[#Headers],[Bijdrage in natura (vrijwilligers)]],""))</f>
        <v/>
      </c>
      <c r="AX1852" t="str">
        <f>IF(ISNUMBER(FIND("overige",Methode_Keuze)),"",IF(Tb_Activiteiten[[#This Row],[Afschrijvingskosten]]=1,Tb_Activiteiten[[#Headers],[Afschrijvingskosten]],""))</f>
        <v/>
      </c>
      <c r="AY1852" t="str">
        <f>IF(ISNUMBER(FIND("overige",Methode_Keuze)),"",IF(Tb_Activiteiten[[#This Row],[Vergoeding]]=1,Tb_Activiteiten[[#Headers],[Vergoeding]],""))</f>
        <v/>
      </c>
      <c r="AZ1852" t="str">
        <f>IF(ISNUMBER(FIND("arbeid",Methode_Keuze)),"",IF(Tb_Activiteiten[[#This Row],[Arbeidskosten - vast tarief (excl eigen arbeid)]]=1,Tb_Activiteiten[[#Headers],[Arbeidskosten - vast tarief (excl eigen arbeid)]],""))</f>
        <v/>
      </c>
      <c r="BA1852" t="str">
        <f>IF(ISNUMBER(FIND("overige",Methode_Keuze)),"",IF(Tb_Activiteiten[[#This Row],[Overige kosten]]=1,Tb_Activiteiten[[#Headers],[Overige kosten]],""))</f>
        <v/>
      </c>
    </row>
    <row r="1853" spans="15:53" x14ac:dyDescent="0.25">
      <c r="O1853" s="56"/>
      <c r="Q1853" t="str">
        <f>IFERROR(IF(VLOOKUP(Tb_Activiteiten[[#This Row],[Openstelling]],Tb_Openstelling[],2,0)=1,1,""),"")</f>
        <v/>
      </c>
      <c r="AJ1853" s="56"/>
      <c r="AK1853" t="str">
        <f>IF(ISNUMBER(FIND("arbeid",Methode_Keuze)),"",IF(ISNUMBER(FIND("arbeid",Methode_Keuze)),"",IF(Tb_Activiteiten[[#This Row],[Loonkosten]]=1,Tb_Activiteiten[[#Headers],[Loonkosten]],"")))</f>
        <v/>
      </c>
      <c r="AL1853" t="str">
        <f>IF(ISNUMBER(FIND("arbeid",Methode_Keuze)),"",IF(ISNUMBER(FIND("arbeid",Methode_Keuze)),"",IF(Tb_Activiteiten[[#This Row],[Eigen arbeid]]=1,Tb_Activiteiten[[#Headers],[Eigen arbeid]],"")))</f>
        <v/>
      </c>
      <c r="AM1853" t="str">
        <f>IF(ISNUMBER(FIND("arbeid",Methode_Keuze)),"",IF(ISNUMBER(FIND("arbeid",Methode_Keuze)),"",IF(Tb_Activiteiten[[#This Row],[Projectmedewerker]]=1,Tb_Activiteiten[[#Headers],[Projectmedewerker]],"")))</f>
        <v/>
      </c>
      <c r="AN1853" t="str">
        <f>IF(ISNUMBER(FIND("arbeid",Methode_Keuze)),"",IF(ISNUMBER(FIND("arbeid",Methode_Keuze)),"",IF(Tb_Activiteiten[[#This Row],[Landbouwer]]=1,Tb_Activiteiten[[#Headers],[Landbouwer]],"")))</f>
        <v/>
      </c>
      <c r="AO1853" t="str">
        <f>IF(ISNUMBER(FIND("arbeid",Methode_Keuze)),"",IF(ISNUMBER(FIND("arbeid",Methode_Keuze)),"",IF(Tb_Activiteiten[[#This Row],[Adviseur]]=1,Tb_Activiteiten[[#Headers],[Adviseur]],"")))</f>
        <v/>
      </c>
      <c r="AP1853" t="str">
        <f>IF(ISNUMBER(FIND("arbeid",Methode_Keuze)),"",IF(ISNUMBER(FIND("arbeid",Methode_Keuze)),"",IF(Tb_Activiteiten[[#This Row],[Projectleider/Expert]]=1,Tb_Activiteiten[[#Headers],[Projectleider/Expert]],"")))</f>
        <v/>
      </c>
      <c r="AQ1853" t="str">
        <f>IF(ISNUMBER(FIND("arbeid",Methode_Keuze)),"",IF(ISNUMBER(FIND("arbeid",Methode_Keuze)),"",IF(Tb_Activiteiten[[#This Row],[Arbeidskosten]]=1,Tb_Activiteiten[[#Headers],[Arbeidskosten]],"")))</f>
        <v/>
      </c>
      <c r="AR1853" t="str">
        <f>IF(ISNUMBER(FIND("arbeid",Methode_Keuze)),"",IF(ISNUMBER(FIND("arbeid",Methode_Keuze)),"",IF(Tb_Activiteiten[[#This Row],[Arbeidskosten op basis van IKS]]=1,Tb_Activiteiten[[#Headers],[Arbeidskosten op basis van IKS]],"")))</f>
        <v/>
      </c>
      <c r="AS1853" t="str">
        <f>IF(ISNUMBER(FIND("overige",Methode_Keuze)),"",IF(Tb_Activiteiten[[#This Row],[Kosten derden exclusief btw]]=1,Tb_Activiteiten[[#Headers],[Kosten derden exclusief btw]],""))</f>
        <v/>
      </c>
      <c r="AT1853" t="str">
        <f>IF(ISNUMBER(FIND("overige",Methode_Keuze)),"",IF(Tb_Activiteiten[[#This Row],[Niet verrekenbare btw]]=1,Tb_Activiteiten[[#Headers],[Niet verrekenbare btw]],""))</f>
        <v/>
      </c>
      <c r="AU1853" t="str">
        <f>IF(ISNUMBER(FIND("overige",Methode_Keuze)),"",IF(Tb_Activiteiten[[#This Row],[Grondkosten]]=1,Tb_Activiteiten[[#Headers],[Grondkosten]],""))</f>
        <v/>
      </c>
      <c r="AV1853" t="str">
        <f>IF(ISNUMBER(FIND("overige",Methode_Keuze)),"",IF(Tb_Activiteiten[[#This Row],[Bijdrage in natura (overige)]]=1,Tb_Activiteiten[[#Headers],[Bijdrage in natura (overige)]],""))</f>
        <v/>
      </c>
      <c r="AW1853" t="str">
        <f>IF(ISNUMBER(FIND("overige",Methode_Keuze)),"",IF(Tb_Activiteiten[[#This Row],[Bijdrage in natura (vrijwilligers)]]=1,Tb_Activiteiten[[#Headers],[Bijdrage in natura (vrijwilligers)]],""))</f>
        <v/>
      </c>
      <c r="AX1853" t="str">
        <f>IF(ISNUMBER(FIND("overige",Methode_Keuze)),"",IF(Tb_Activiteiten[[#This Row],[Afschrijvingskosten]]=1,Tb_Activiteiten[[#Headers],[Afschrijvingskosten]],""))</f>
        <v/>
      </c>
      <c r="AY1853" t="str">
        <f>IF(ISNUMBER(FIND("overige",Methode_Keuze)),"",IF(Tb_Activiteiten[[#This Row],[Vergoeding]]=1,Tb_Activiteiten[[#Headers],[Vergoeding]],""))</f>
        <v/>
      </c>
      <c r="AZ1853" t="str">
        <f>IF(ISNUMBER(FIND("arbeid",Methode_Keuze)),"",IF(Tb_Activiteiten[[#This Row],[Arbeidskosten - vast tarief (excl eigen arbeid)]]=1,Tb_Activiteiten[[#Headers],[Arbeidskosten - vast tarief (excl eigen arbeid)]],""))</f>
        <v/>
      </c>
      <c r="BA1853" t="str">
        <f>IF(ISNUMBER(FIND("overige",Methode_Keuze)),"",IF(Tb_Activiteiten[[#This Row],[Overige kosten]]=1,Tb_Activiteiten[[#Headers],[Overige kosten]],""))</f>
        <v/>
      </c>
    </row>
    <row r="1854" spans="15:53" x14ac:dyDescent="0.25">
      <c r="O1854" s="56"/>
      <c r="Q1854" t="str">
        <f>IFERROR(IF(VLOOKUP(Tb_Activiteiten[[#This Row],[Openstelling]],Tb_Openstelling[],2,0)=1,1,""),"")</f>
        <v/>
      </c>
      <c r="AJ1854" s="56"/>
      <c r="AK1854" t="str">
        <f>IF(ISNUMBER(FIND("arbeid",Methode_Keuze)),"",IF(ISNUMBER(FIND("arbeid",Methode_Keuze)),"",IF(Tb_Activiteiten[[#This Row],[Loonkosten]]=1,Tb_Activiteiten[[#Headers],[Loonkosten]],"")))</f>
        <v/>
      </c>
      <c r="AL1854" t="str">
        <f>IF(ISNUMBER(FIND("arbeid",Methode_Keuze)),"",IF(ISNUMBER(FIND("arbeid",Methode_Keuze)),"",IF(Tb_Activiteiten[[#This Row],[Eigen arbeid]]=1,Tb_Activiteiten[[#Headers],[Eigen arbeid]],"")))</f>
        <v/>
      </c>
      <c r="AM1854" t="str">
        <f>IF(ISNUMBER(FIND("arbeid",Methode_Keuze)),"",IF(ISNUMBER(FIND("arbeid",Methode_Keuze)),"",IF(Tb_Activiteiten[[#This Row],[Projectmedewerker]]=1,Tb_Activiteiten[[#Headers],[Projectmedewerker]],"")))</f>
        <v/>
      </c>
      <c r="AN1854" t="str">
        <f>IF(ISNUMBER(FIND("arbeid",Methode_Keuze)),"",IF(ISNUMBER(FIND("arbeid",Methode_Keuze)),"",IF(Tb_Activiteiten[[#This Row],[Landbouwer]]=1,Tb_Activiteiten[[#Headers],[Landbouwer]],"")))</f>
        <v/>
      </c>
      <c r="AO1854" t="str">
        <f>IF(ISNUMBER(FIND("arbeid",Methode_Keuze)),"",IF(ISNUMBER(FIND("arbeid",Methode_Keuze)),"",IF(Tb_Activiteiten[[#This Row],[Adviseur]]=1,Tb_Activiteiten[[#Headers],[Adviseur]],"")))</f>
        <v/>
      </c>
      <c r="AP1854" t="str">
        <f>IF(ISNUMBER(FIND("arbeid",Methode_Keuze)),"",IF(ISNUMBER(FIND("arbeid",Methode_Keuze)),"",IF(Tb_Activiteiten[[#This Row],[Projectleider/Expert]]=1,Tb_Activiteiten[[#Headers],[Projectleider/Expert]],"")))</f>
        <v/>
      </c>
      <c r="AQ1854" t="str">
        <f>IF(ISNUMBER(FIND("arbeid",Methode_Keuze)),"",IF(ISNUMBER(FIND("arbeid",Methode_Keuze)),"",IF(Tb_Activiteiten[[#This Row],[Arbeidskosten]]=1,Tb_Activiteiten[[#Headers],[Arbeidskosten]],"")))</f>
        <v/>
      </c>
      <c r="AR1854" t="str">
        <f>IF(ISNUMBER(FIND("arbeid",Methode_Keuze)),"",IF(ISNUMBER(FIND("arbeid",Methode_Keuze)),"",IF(Tb_Activiteiten[[#This Row],[Arbeidskosten op basis van IKS]]=1,Tb_Activiteiten[[#Headers],[Arbeidskosten op basis van IKS]],"")))</f>
        <v/>
      </c>
      <c r="AS1854" t="str">
        <f>IF(ISNUMBER(FIND("overige",Methode_Keuze)),"",IF(Tb_Activiteiten[[#This Row],[Kosten derden exclusief btw]]=1,Tb_Activiteiten[[#Headers],[Kosten derden exclusief btw]],""))</f>
        <v/>
      </c>
      <c r="AT1854" t="str">
        <f>IF(ISNUMBER(FIND("overige",Methode_Keuze)),"",IF(Tb_Activiteiten[[#This Row],[Niet verrekenbare btw]]=1,Tb_Activiteiten[[#Headers],[Niet verrekenbare btw]],""))</f>
        <v/>
      </c>
      <c r="AU1854" t="str">
        <f>IF(ISNUMBER(FIND("overige",Methode_Keuze)),"",IF(Tb_Activiteiten[[#This Row],[Grondkosten]]=1,Tb_Activiteiten[[#Headers],[Grondkosten]],""))</f>
        <v/>
      </c>
      <c r="AV1854" t="str">
        <f>IF(ISNUMBER(FIND("overige",Methode_Keuze)),"",IF(Tb_Activiteiten[[#This Row],[Bijdrage in natura (overige)]]=1,Tb_Activiteiten[[#Headers],[Bijdrage in natura (overige)]],""))</f>
        <v/>
      </c>
      <c r="AW1854" t="str">
        <f>IF(ISNUMBER(FIND("overige",Methode_Keuze)),"",IF(Tb_Activiteiten[[#This Row],[Bijdrage in natura (vrijwilligers)]]=1,Tb_Activiteiten[[#Headers],[Bijdrage in natura (vrijwilligers)]],""))</f>
        <v/>
      </c>
      <c r="AX1854" t="str">
        <f>IF(ISNUMBER(FIND("overige",Methode_Keuze)),"",IF(Tb_Activiteiten[[#This Row],[Afschrijvingskosten]]=1,Tb_Activiteiten[[#Headers],[Afschrijvingskosten]],""))</f>
        <v/>
      </c>
      <c r="AY1854" t="str">
        <f>IF(ISNUMBER(FIND("overige",Methode_Keuze)),"",IF(Tb_Activiteiten[[#This Row],[Vergoeding]]=1,Tb_Activiteiten[[#Headers],[Vergoeding]],""))</f>
        <v/>
      </c>
      <c r="AZ1854" t="str">
        <f>IF(ISNUMBER(FIND("arbeid",Methode_Keuze)),"",IF(Tb_Activiteiten[[#This Row],[Arbeidskosten - vast tarief (excl eigen arbeid)]]=1,Tb_Activiteiten[[#Headers],[Arbeidskosten - vast tarief (excl eigen arbeid)]],""))</f>
        <v/>
      </c>
      <c r="BA1854" t="str">
        <f>IF(ISNUMBER(FIND("overige",Methode_Keuze)),"",IF(Tb_Activiteiten[[#This Row],[Overige kosten]]=1,Tb_Activiteiten[[#Headers],[Overige kosten]],""))</f>
        <v/>
      </c>
    </row>
    <row r="1855" spans="15:53" x14ac:dyDescent="0.25">
      <c r="O1855" s="56"/>
      <c r="Q1855" t="str">
        <f>IFERROR(IF(VLOOKUP(Tb_Activiteiten[[#This Row],[Openstelling]],Tb_Openstelling[],2,0)=1,1,""),"")</f>
        <v/>
      </c>
      <c r="AJ1855" s="56"/>
      <c r="AK1855" t="str">
        <f>IF(ISNUMBER(FIND("arbeid",Methode_Keuze)),"",IF(ISNUMBER(FIND("arbeid",Methode_Keuze)),"",IF(Tb_Activiteiten[[#This Row],[Loonkosten]]=1,Tb_Activiteiten[[#Headers],[Loonkosten]],"")))</f>
        <v/>
      </c>
      <c r="AL1855" t="str">
        <f>IF(ISNUMBER(FIND("arbeid",Methode_Keuze)),"",IF(ISNUMBER(FIND("arbeid",Methode_Keuze)),"",IF(Tb_Activiteiten[[#This Row],[Eigen arbeid]]=1,Tb_Activiteiten[[#Headers],[Eigen arbeid]],"")))</f>
        <v/>
      </c>
      <c r="AM1855" t="str">
        <f>IF(ISNUMBER(FIND("arbeid",Methode_Keuze)),"",IF(ISNUMBER(FIND("arbeid",Methode_Keuze)),"",IF(Tb_Activiteiten[[#This Row],[Projectmedewerker]]=1,Tb_Activiteiten[[#Headers],[Projectmedewerker]],"")))</f>
        <v/>
      </c>
      <c r="AN1855" t="str">
        <f>IF(ISNUMBER(FIND("arbeid",Methode_Keuze)),"",IF(ISNUMBER(FIND("arbeid",Methode_Keuze)),"",IF(Tb_Activiteiten[[#This Row],[Landbouwer]]=1,Tb_Activiteiten[[#Headers],[Landbouwer]],"")))</f>
        <v/>
      </c>
      <c r="AO1855" t="str">
        <f>IF(ISNUMBER(FIND("arbeid",Methode_Keuze)),"",IF(ISNUMBER(FIND("arbeid",Methode_Keuze)),"",IF(Tb_Activiteiten[[#This Row],[Adviseur]]=1,Tb_Activiteiten[[#Headers],[Adviseur]],"")))</f>
        <v/>
      </c>
      <c r="AP1855" t="str">
        <f>IF(ISNUMBER(FIND("arbeid",Methode_Keuze)),"",IF(ISNUMBER(FIND("arbeid",Methode_Keuze)),"",IF(Tb_Activiteiten[[#This Row],[Projectleider/Expert]]=1,Tb_Activiteiten[[#Headers],[Projectleider/Expert]],"")))</f>
        <v/>
      </c>
      <c r="AQ1855" t="str">
        <f>IF(ISNUMBER(FIND("arbeid",Methode_Keuze)),"",IF(ISNUMBER(FIND("arbeid",Methode_Keuze)),"",IF(Tb_Activiteiten[[#This Row],[Arbeidskosten]]=1,Tb_Activiteiten[[#Headers],[Arbeidskosten]],"")))</f>
        <v/>
      </c>
      <c r="AR1855" t="str">
        <f>IF(ISNUMBER(FIND("arbeid",Methode_Keuze)),"",IF(ISNUMBER(FIND("arbeid",Methode_Keuze)),"",IF(Tb_Activiteiten[[#This Row],[Arbeidskosten op basis van IKS]]=1,Tb_Activiteiten[[#Headers],[Arbeidskosten op basis van IKS]],"")))</f>
        <v/>
      </c>
      <c r="AS1855" t="str">
        <f>IF(ISNUMBER(FIND("overige",Methode_Keuze)),"",IF(Tb_Activiteiten[[#This Row],[Kosten derden exclusief btw]]=1,Tb_Activiteiten[[#Headers],[Kosten derden exclusief btw]],""))</f>
        <v/>
      </c>
      <c r="AT1855" t="str">
        <f>IF(ISNUMBER(FIND("overige",Methode_Keuze)),"",IF(Tb_Activiteiten[[#This Row],[Niet verrekenbare btw]]=1,Tb_Activiteiten[[#Headers],[Niet verrekenbare btw]],""))</f>
        <v/>
      </c>
      <c r="AU1855" t="str">
        <f>IF(ISNUMBER(FIND("overige",Methode_Keuze)),"",IF(Tb_Activiteiten[[#This Row],[Grondkosten]]=1,Tb_Activiteiten[[#Headers],[Grondkosten]],""))</f>
        <v/>
      </c>
      <c r="AV1855" t="str">
        <f>IF(ISNUMBER(FIND("overige",Methode_Keuze)),"",IF(Tb_Activiteiten[[#This Row],[Bijdrage in natura (overige)]]=1,Tb_Activiteiten[[#Headers],[Bijdrage in natura (overige)]],""))</f>
        <v/>
      </c>
      <c r="AW1855" t="str">
        <f>IF(ISNUMBER(FIND("overige",Methode_Keuze)),"",IF(Tb_Activiteiten[[#This Row],[Bijdrage in natura (vrijwilligers)]]=1,Tb_Activiteiten[[#Headers],[Bijdrage in natura (vrijwilligers)]],""))</f>
        <v/>
      </c>
      <c r="AX1855" t="str">
        <f>IF(ISNUMBER(FIND("overige",Methode_Keuze)),"",IF(Tb_Activiteiten[[#This Row],[Afschrijvingskosten]]=1,Tb_Activiteiten[[#Headers],[Afschrijvingskosten]],""))</f>
        <v/>
      </c>
      <c r="AY1855" t="str">
        <f>IF(ISNUMBER(FIND("overige",Methode_Keuze)),"",IF(Tb_Activiteiten[[#This Row],[Vergoeding]]=1,Tb_Activiteiten[[#Headers],[Vergoeding]],""))</f>
        <v/>
      </c>
      <c r="AZ1855" t="str">
        <f>IF(ISNUMBER(FIND("arbeid",Methode_Keuze)),"",IF(Tb_Activiteiten[[#This Row],[Arbeidskosten - vast tarief (excl eigen arbeid)]]=1,Tb_Activiteiten[[#Headers],[Arbeidskosten - vast tarief (excl eigen arbeid)]],""))</f>
        <v/>
      </c>
      <c r="BA1855" t="str">
        <f>IF(ISNUMBER(FIND("overige",Methode_Keuze)),"",IF(Tb_Activiteiten[[#This Row],[Overige kosten]]=1,Tb_Activiteiten[[#Headers],[Overige kosten]],""))</f>
        <v/>
      </c>
    </row>
    <row r="1856" spans="15:53" x14ac:dyDescent="0.25">
      <c r="O1856" s="56"/>
      <c r="Q1856" t="str">
        <f>IFERROR(IF(VLOOKUP(Tb_Activiteiten[[#This Row],[Openstelling]],Tb_Openstelling[],2,0)=1,1,""),"")</f>
        <v/>
      </c>
      <c r="AJ1856" s="56"/>
      <c r="AK1856" t="str">
        <f>IF(ISNUMBER(FIND("arbeid",Methode_Keuze)),"",IF(ISNUMBER(FIND("arbeid",Methode_Keuze)),"",IF(Tb_Activiteiten[[#This Row],[Loonkosten]]=1,Tb_Activiteiten[[#Headers],[Loonkosten]],"")))</f>
        <v/>
      </c>
      <c r="AL1856" t="str">
        <f>IF(ISNUMBER(FIND("arbeid",Methode_Keuze)),"",IF(ISNUMBER(FIND("arbeid",Methode_Keuze)),"",IF(Tb_Activiteiten[[#This Row],[Eigen arbeid]]=1,Tb_Activiteiten[[#Headers],[Eigen arbeid]],"")))</f>
        <v/>
      </c>
      <c r="AM1856" t="str">
        <f>IF(ISNUMBER(FIND("arbeid",Methode_Keuze)),"",IF(ISNUMBER(FIND("arbeid",Methode_Keuze)),"",IF(Tb_Activiteiten[[#This Row],[Projectmedewerker]]=1,Tb_Activiteiten[[#Headers],[Projectmedewerker]],"")))</f>
        <v/>
      </c>
      <c r="AN1856" t="str">
        <f>IF(ISNUMBER(FIND("arbeid",Methode_Keuze)),"",IF(ISNUMBER(FIND("arbeid",Methode_Keuze)),"",IF(Tb_Activiteiten[[#This Row],[Landbouwer]]=1,Tb_Activiteiten[[#Headers],[Landbouwer]],"")))</f>
        <v/>
      </c>
      <c r="AO1856" t="str">
        <f>IF(ISNUMBER(FIND("arbeid",Methode_Keuze)),"",IF(ISNUMBER(FIND("arbeid",Methode_Keuze)),"",IF(Tb_Activiteiten[[#This Row],[Adviseur]]=1,Tb_Activiteiten[[#Headers],[Adviseur]],"")))</f>
        <v/>
      </c>
      <c r="AP1856" t="str">
        <f>IF(ISNUMBER(FIND("arbeid",Methode_Keuze)),"",IF(ISNUMBER(FIND("arbeid",Methode_Keuze)),"",IF(Tb_Activiteiten[[#This Row],[Projectleider/Expert]]=1,Tb_Activiteiten[[#Headers],[Projectleider/Expert]],"")))</f>
        <v/>
      </c>
      <c r="AQ1856" t="str">
        <f>IF(ISNUMBER(FIND("arbeid",Methode_Keuze)),"",IF(ISNUMBER(FIND("arbeid",Methode_Keuze)),"",IF(Tb_Activiteiten[[#This Row],[Arbeidskosten]]=1,Tb_Activiteiten[[#Headers],[Arbeidskosten]],"")))</f>
        <v/>
      </c>
      <c r="AR1856" t="str">
        <f>IF(ISNUMBER(FIND("arbeid",Methode_Keuze)),"",IF(ISNUMBER(FIND("arbeid",Methode_Keuze)),"",IF(Tb_Activiteiten[[#This Row],[Arbeidskosten op basis van IKS]]=1,Tb_Activiteiten[[#Headers],[Arbeidskosten op basis van IKS]],"")))</f>
        <v/>
      </c>
      <c r="AS1856" t="str">
        <f>IF(ISNUMBER(FIND("overige",Methode_Keuze)),"",IF(Tb_Activiteiten[[#This Row],[Kosten derden exclusief btw]]=1,Tb_Activiteiten[[#Headers],[Kosten derden exclusief btw]],""))</f>
        <v/>
      </c>
      <c r="AT1856" t="str">
        <f>IF(ISNUMBER(FIND("overige",Methode_Keuze)),"",IF(Tb_Activiteiten[[#This Row],[Niet verrekenbare btw]]=1,Tb_Activiteiten[[#Headers],[Niet verrekenbare btw]],""))</f>
        <v/>
      </c>
      <c r="AU1856" t="str">
        <f>IF(ISNUMBER(FIND("overige",Methode_Keuze)),"",IF(Tb_Activiteiten[[#This Row],[Grondkosten]]=1,Tb_Activiteiten[[#Headers],[Grondkosten]],""))</f>
        <v/>
      </c>
      <c r="AV1856" t="str">
        <f>IF(ISNUMBER(FIND("overige",Methode_Keuze)),"",IF(Tb_Activiteiten[[#This Row],[Bijdrage in natura (overige)]]=1,Tb_Activiteiten[[#Headers],[Bijdrage in natura (overige)]],""))</f>
        <v/>
      </c>
      <c r="AW1856" t="str">
        <f>IF(ISNUMBER(FIND("overige",Methode_Keuze)),"",IF(Tb_Activiteiten[[#This Row],[Bijdrage in natura (vrijwilligers)]]=1,Tb_Activiteiten[[#Headers],[Bijdrage in natura (vrijwilligers)]],""))</f>
        <v/>
      </c>
      <c r="AX1856" t="str">
        <f>IF(ISNUMBER(FIND("overige",Methode_Keuze)),"",IF(Tb_Activiteiten[[#This Row],[Afschrijvingskosten]]=1,Tb_Activiteiten[[#Headers],[Afschrijvingskosten]],""))</f>
        <v/>
      </c>
      <c r="AY1856" t="str">
        <f>IF(ISNUMBER(FIND("overige",Methode_Keuze)),"",IF(Tb_Activiteiten[[#This Row],[Vergoeding]]=1,Tb_Activiteiten[[#Headers],[Vergoeding]],""))</f>
        <v/>
      </c>
      <c r="AZ1856" t="str">
        <f>IF(ISNUMBER(FIND("arbeid",Methode_Keuze)),"",IF(Tb_Activiteiten[[#This Row],[Arbeidskosten - vast tarief (excl eigen arbeid)]]=1,Tb_Activiteiten[[#Headers],[Arbeidskosten - vast tarief (excl eigen arbeid)]],""))</f>
        <v/>
      </c>
      <c r="BA1856" t="str">
        <f>IF(ISNUMBER(FIND("overige",Methode_Keuze)),"",IF(Tb_Activiteiten[[#This Row],[Overige kosten]]=1,Tb_Activiteiten[[#Headers],[Overige kosten]],""))</f>
        <v/>
      </c>
    </row>
    <row r="1857" spans="15:53" x14ac:dyDescent="0.25">
      <c r="O1857" s="56"/>
      <c r="Q1857" t="str">
        <f>IFERROR(IF(VLOOKUP(Tb_Activiteiten[[#This Row],[Openstelling]],Tb_Openstelling[],2,0)=1,1,""),"")</f>
        <v/>
      </c>
      <c r="AJ1857" s="56"/>
      <c r="AK1857" t="str">
        <f>IF(ISNUMBER(FIND("arbeid",Methode_Keuze)),"",IF(ISNUMBER(FIND("arbeid",Methode_Keuze)),"",IF(Tb_Activiteiten[[#This Row],[Loonkosten]]=1,Tb_Activiteiten[[#Headers],[Loonkosten]],"")))</f>
        <v/>
      </c>
      <c r="AL1857" t="str">
        <f>IF(ISNUMBER(FIND("arbeid",Methode_Keuze)),"",IF(ISNUMBER(FIND("arbeid",Methode_Keuze)),"",IF(Tb_Activiteiten[[#This Row],[Eigen arbeid]]=1,Tb_Activiteiten[[#Headers],[Eigen arbeid]],"")))</f>
        <v/>
      </c>
      <c r="AM1857" t="str">
        <f>IF(ISNUMBER(FIND("arbeid",Methode_Keuze)),"",IF(ISNUMBER(FIND("arbeid",Methode_Keuze)),"",IF(Tb_Activiteiten[[#This Row],[Projectmedewerker]]=1,Tb_Activiteiten[[#Headers],[Projectmedewerker]],"")))</f>
        <v/>
      </c>
      <c r="AN1857" t="str">
        <f>IF(ISNUMBER(FIND("arbeid",Methode_Keuze)),"",IF(ISNUMBER(FIND("arbeid",Methode_Keuze)),"",IF(Tb_Activiteiten[[#This Row],[Landbouwer]]=1,Tb_Activiteiten[[#Headers],[Landbouwer]],"")))</f>
        <v/>
      </c>
      <c r="AO1857" t="str">
        <f>IF(ISNUMBER(FIND("arbeid",Methode_Keuze)),"",IF(ISNUMBER(FIND("arbeid",Methode_Keuze)),"",IF(Tb_Activiteiten[[#This Row],[Adviseur]]=1,Tb_Activiteiten[[#Headers],[Adviseur]],"")))</f>
        <v/>
      </c>
      <c r="AP1857" t="str">
        <f>IF(ISNUMBER(FIND("arbeid",Methode_Keuze)),"",IF(ISNUMBER(FIND("arbeid",Methode_Keuze)),"",IF(Tb_Activiteiten[[#This Row],[Projectleider/Expert]]=1,Tb_Activiteiten[[#Headers],[Projectleider/Expert]],"")))</f>
        <v/>
      </c>
      <c r="AQ1857" t="str">
        <f>IF(ISNUMBER(FIND("arbeid",Methode_Keuze)),"",IF(ISNUMBER(FIND("arbeid",Methode_Keuze)),"",IF(Tb_Activiteiten[[#This Row],[Arbeidskosten]]=1,Tb_Activiteiten[[#Headers],[Arbeidskosten]],"")))</f>
        <v/>
      </c>
      <c r="AR1857" t="str">
        <f>IF(ISNUMBER(FIND("arbeid",Methode_Keuze)),"",IF(ISNUMBER(FIND("arbeid",Methode_Keuze)),"",IF(Tb_Activiteiten[[#This Row],[Arbeidskosten op basis van IKS]]=1,Tb_Activiteiten[[#Headers],[Arbeidskosten op basis van IKS]],"")))</f>
        <v/>
      </c>
      <c r="AS1857" t="str">
        <f>IF(ISNUMBER(FIND("overige",Methode_Keuze)),"",IF(Tb_Activiteiten[[#This Row],[Kosten derden exclusief btw]]=1,Tb_Activiteiten[[#Headers],[Kosten derden exclusief btw]],""))</f>
        <v/>
      </c>
      <c r="AT1857" t="str">
        <f>IF(ISNUMBER(FIND("overige",Methode_Keuze)),"",IF(Tb_Activiteiten[[#This Row],[Niet verrekenbare btw]]=1,Tb_Activiteiten[[#Headers],[Niet verrekenbare btw]],""))</f>
        <v/>
      </c>
      <c r="AU1857" t="str">
        <f>IF(ISNUMBER(FIND("overige",Methode_Keuze)),"",IF(Tb_Activiteiten[[#This Row],[Grondkosten]]=1,Tb_Activiteiten[[#Headers],[Grondkosten]],""))</f>
        <v/>
      </c>
      <c r="AV1857" t="str">
        <f>IF(ISNUMBER(FIND("overige",Methode_Keuze)),"",IF(Tb_Activiteiten[[#This Row],[Bijdrage in natura (overige)]]=1,Tb_Activiteiten[[#Headers],[Bijdrage in natura (overige)]],""))</f>
        <v/>
      </c>
      <c r="AW1857" t="str">
        <f>IF(ISNUMBER(FIND("overige",Methode_Keuze)),"",IF(Tb_Activiteiten[[#This Row],[Bijdrage in natura (vrijwilligers)]]=1,Tb_Activiteiten[[#Headers],[Bijdrage in natura (vrijwilligers)]],""))</f>
        <v/>
      </c>
      <c r="AX1857" t="str">
        <f>IF(ISNUMBER(FIND("overige",Methode_Keuze)),"",IF(Tb_Activiteiten[[#This Row],[Afschrijvingskosten]]=1,Tb_Activiteiten[[#Headers],[Afschrijvingskosten]],""))</f>
        <v/>
      </c>
      <c r="AY1857" t="str">
        <f>IF(ISNUMBER(FIND("overige",Methode_Keuze)),"",IF(Tb_Activiteiten[[#This Row],[Vergoeding]]=1,Tb_Activiteiten[[#Headers],[Vergoeding]],""))</f>
        <v/>
      </c>
      <c r="AZ1857" t="str">
        <f>IF(ISNUMBER(FIND("arbeid",Methode_Keuze)),"",IF(Tb_Activiteiten[[#This Row],[Arbeidskosten - vast tarief (excl eigen arbeid)]]=1,Tb_Activiteiten[[#Headers],[Arbeidskosten - vast tarief (excl eigen arbeid)]],""))</f>
        <v/>
      </c>
      <c r="BA1857" t="str">
        <f>IF(ISNUMBER(FIND("overige",Methode_Keuze)),"",IF(Tb_Activiteiten[[#This Row],[Overige kosten]]=1,Tb_Activiteiten[[#Headers],[Overige kosten]],""))</f>
        <v/>
      </c>
    </row>
    <row r="1858" spans="15:53" x14ac:dyDescent="0.25">
      <c r="O1858" s="56"/>
      <c r="Q1858" t="str">
        <f>IFERROR(IF(VLOOKUP(Tb_Activiteiten[[#This Row],[Openstelling]],Tb_Openstelling[],2,0)=1,1,""),"")</f>
        <v/>
      </c>
      <c r="AJ1858" s="56"/>
      <c r="AK1858" t="str">
        <f>IF(ISNUMBER(FIND("arbeid",Methode_Keuze)),"",IF(ISNUMBER(FIND("arbeid",Methode_Keuze)),"",IF(Tb_Activiteiten[[#This Row],[Loonkosten]]=1,Tb_Activiteiten[[#Headers],[Loonkosten]],"")))</f>
        <v/>
      </c>
      <c r="AL1858" t="str">
        <f>IF(ISNUMBER(FIND("arbeid",Methode_Keuze)),"",IF(ISNUMBER(FIND("arbeid",Methode_Keuze)),"",IF(Tb_Activiteiten[[#This Row],[Eigen arbeid]]=1,Tb_Activiteiten[[#Headers],[Eigen arbeid]],"")))</f>
        <v/>
      </c>
      <c r="AM1858" t="str">
        <f>IF(ISNUMBER(FIND("arbeid",Methode_Keuze)),"",IF(ISNUMBER(FIND("arbeid",Methode_Keuze)),"",IF(Tb_Activiteiten[[#This Row],[Projectmedewerker]]=1,Tb_Activiteiten[[#Headers],[Projectmedewerker]],"")))</f>
        <v/>
      </c>
      <c r="AN1858" t="str">
        <f>IF(ISNUMBER(FIND("arbeid",Methode_Keuze)),"",IF(ISNUMBER(FIND("arbeid",Methode_Keuze)),"",IF(Tb_Activiteiten[[#This Row],[Landbouwer]]=1,Tb_Activiteiten[[#Headers],[Landbouwer]],"")))</f>
        <v/>
      </c>
      <c r="AO1858" t="str">
        <f>IF(ISNUMBER(FIND("arbeid",Methode_Keuze)),"",IF(ISNUMBER(FIND("arbeid",Methode_Keuze)),"",IF(Tb_Activiteiten[[#This Row],[Adviseur]]=1,Tb_Activiteiten[[#Headers],[Adviseur]],"")))</f>
        <v/>
      </c>
      <c r="AP1858" t="str">
        <f>IF(ISNUMBER(FIND("arbeid",Methode_Keuze)),"",IF(ISNUMBER(FIND("arbeid",Methode_Keuze)),"",IF(Tb_Activiteiten[[#This Row],[Projectleider/Expert]]=1,Tb_Activiteiten[[#Headers],[Projectleider/Expert]],"")))</f>
        <v/>
      </c>
      <c r="AQ1858" t="str">
        <f>IF(ISNUMBER(FIND("arbeid",Methode_Keuze)),"",IF(ISNUMBER(FIND("arbeid",Methode_Keuze)),"",IF(Tb_Activiteiten[[#This Row],[Arbeidskosten]]=1,Tb_Activiteiten[[#Headers],[Arbeidskosten]],"")))</f>
        <v/>
      </c>
      <c r="AR1858" t="str">
        <f>IF(ISNUMBER(FIND("arbeid",Methode_Keuze)),"",IF(ISNUMBER(FIND("arbeid",Methode_Keuze)),"",IF(Tb_Activiteiten[[#This Row],[Arbeidskosten op basis van IKS]]=1,Tb_Activiteiten[[#Headers],[Arbeidskosten op basis van IKS]],"")))</f>
        <v/>
      </c>
      <c r="AS1858" t="str">
        <f>IF(ISNUMBER(FIND("overige",Methode_Keuze)),"",IF(Tb_Activiteiten[[#This Row],[Kosten derden exclusief btw]]=1,Tb_Activiteiten[[#Headers],[Kosten derden exclusief btw]],""))</f>
        <v/>
      </c>
      <c r="AT1858" t="str">
        <f>IF(ISNUMBER(FIND("overige",Methode_Keuze)),"",IF(Tb_Activiteiten[[#This Row],[Niet verrekenbare btw]]=1,Tb_Activiteiten[[#Headers],[Niet verrekenbare btw]],""))</f>
        <v/>
      </c>
      <c r="AU1858" t="str">
        <f>IF(ISNUMBER(FIND("overige",Methode_Keuze)),"",IF(Tb_Activiteiten[[#This Row],[Grondkosten]]=1,Tb_Activiteiten[[#Headers],[Grondkosten]],""))</f>
        <v/>
      </c>
      <c r="AV1858" t="str">
        <f>IF(ISNUMBER(FIND("overige",Methode_Keuze)),"",IF(Tb_Activiteiten[[#This Row],[Bijdrage in natura (overige)]]=1,Tb_Activiteiten[[#Headers],[Bijdrage in natura (overige)]],""))</f>
        <v/>
      </c>
      <c r="AW1858" t="str">
        <f>IF(ISNUMBER(FIND("overige",Methode_Keuze)),"",IF(Tb_Activiteiten[[#This Row],[Bijdrage in natura (vrijwilligers)]]=1,Tb_Activiteiten[[#Headers],[Bijdrage in natura (vrijwilligers)]],""))</f>
        <v/>
      </c>
      <c r="AX1858" t="str">
        <f>IF(ISNUMBER(FIND("overige",Methode_Keuze)),"",IF(Tb_Activiteiten[[#This Row],[Afschrijvingskosten]]=1,Tb_Activiteiten[[#Headers],[Afschrijvingskosten]],""))</f>
        <v/>
      </c>
      <c r="AY1858" t="str">
        <f>IF(ISNUMBER(FIND("overige",Methode_Keuze)),"",IF(Tb_Activiteiten[[#This Row],[Vergoeding]]=1,Tb_Activiteiten[[#Headers],[Vergoeding]],""))</f>
        <v/>
      </c>
      <c r="AZ1858" t="str">
        <f>IF(ISNUMBER(FIND("arbeid",Methode_Keuze)),"",IF(Tb_Activiteiten[[#This Row],[Arbeidskosten - vast tarief (excl eigen arbeid)]]=1,Tb_Activiteiten[[#Headers],[Arbeidskosten - vast tarief (excl eigen arbeid)]],""))</f>
        <v/>
      </c>
      <c r="BA1858" t="str">
        <f>IF(ISNUMBER(FIND("overige",Methode_Keuze)),"",IF(Tb_Activiteiten[[#This Row],[Overige kosten]]=1,Tb_Activiteiten[[#Headers],[Overige kosten]],""))</f>
        <v/>
      </c>
    </row>
    <row r="1859" spans="15:53" x14ac:dyDescent="0.25">
      <c r="O1859" s="56"/>
      <c r="Q1859" t="str">
        <f>IFERROR(IF(VLOOKUP(Tb_Activiteiten[[#This Row],[Openstelling]],Tb_Openstelling[],2,0)=1,1,""),"")</f>
        <v/>
      </c>
      <c r="AJ1859" s="56"/>
      <c r="AK1859" t="str">
        <f>IF(ISNUMBER(FIND("arbeid",Methode_Keuze)),"",IF(ISNUMBER(FIND("arbeid",Methode_Keuze)),"",IF(Tb_Activiteiten[[#This Row],[Loonkosten]]=1,Tb_Activiteiten[[#Headers],[Loonkosten]],"")))</f>
        <v/>
      </c>
      <c r="AL1859" t="str">
        <f>IF(ISNUMBER(FIND("arbeid",Methode_Keuze)),"",IF(ISNUMBER(FIND("arbeid",Methode_Keuze)),"",IF(Tb_Activiteiten[[#This Row],[Eigen arbeid]]=1,Tb_Activiteiten[[#Headers],[Eigen arbeid]],"")))</f>
        <v/>
      </c>
      <c r="AM1859" t="str">
        <f>IF(ISNUMBER(FIND("arbeid",Methode_Keuze)),"",IF(ISNUMBER(FIND("arbeid",Methode_Keuze)),"",IF(Tb_Activiteiten[[#This Row],[Projectmedewerker]]=1,Tb_Activiteiten[[#Headers],[Projectmedewerker]],"")))</f>
        <v/>
      </c>
      <c r="AN1859" t="str">
        <f>IF(ISNUMBER(FIND("arbeid",Methode_Keuze)),"",IF(ISNUMBER(FIND("arbeid",Methode_Keuze)),"",IF(Tb_Activiteiten[[#This Row],[Landbouwer]]=1,Tb_Activiteiten[[#Headers],[Landbouwer]],"")))</f>
        <v/>
      </c>
      <c r="AO1859" t="str">
        <f>IF(ISNUMBER(FIND("arbeid",Methode_Keuze)),"",IF(ISNUMBER(FIND("arbeid",Methode_Keuze)),"",IF(Tb_Activiteiten[[#This Row],[Adviseur]]=1,Tb_Activiteiten[[#Headers],[Adviseur]],"")))</f>
        <v/>
      </c>
      <c r="AP1859" t="str">
        <f>IF(ISNUMBER(FIND("arbeid",Methode_Keuze)),"",IF(ISNUMBER(FIND("arbeid",Methode_Keuze)),"",IF(Tb_Activiteiten[[#This Row],[Projectleider/Expert]]=1,Tb_Activiteiten[[#Headers],[Projectleider/Expert]],"")))</f>
        <v/>
      </c>
      <c r="AQ1859" t="str">
        <f>IF(ISNUMBER(FIND("arbeid",Methode_Keuze)),"",IF(ISNUMBER(FIND("arbeid",Methode_Keuze)),"",IF(Tb_Activiteiten[[#This Row],[Arbeidskosten]]=1,Tb_Activiteiten[[#Headers],[Arbeidskosten]],"")))</f>
        <v/>
      </c>
      <c r="AR1859" t="str">
        <f>IF(ISNUMBER(FIND("arbeid",Methode_Keuze)),"",IF(ISNUMBER(FIND("arbeid",Methode_Keuze)),"",IF(Tb_Activiteiten[[#This Row],[Arbeidskosten op basis van IKS]]=1,Tb_Activiteiten[[#Headers],[Arbeidskosten op basis van IKS]],"")))</f>
        <v/>
      </c>
      <c r="AS1859" t="str">
        <f>IF(ISNUMBER(FIND("overige",Methode_Keuze)),"",IF(Tb_Activiteiten[[#This Row],[Kosten derden exclusief btw]]=1,Tb_Activiteiten[[#Headers],[Kosten derden exclusief btw]],""))</f>
        <v/>
      </c>
      <c r="AT1859" t="str">
        <f>IF(ISNUMBER(FIND("overige",Methode_Keuze)),"",IF(Tb_Activiteiten[[#This Row],[Niet verrekenbare btw]]=1,Tb_Activiteiten[[#Headers],[Niet verrekenbare btw]],""))</f>
        <v/>
      </c>
      <c r="AU1859" t="str">
        <f>IF(ISNUMBER(FIND("overige",Methode_Keuze)),"",IF(Tb_Activiteiten[[#This Row],[Grondkosten]]=1,Tb_Activiteiten[[#Headers],[Grondkosten]],""))</f>
        <v/>
      </c>
      <c r="AV1859" t="str">
        <f>IF(ISNUMBER(FIND("overige",Methode_Keuze)),"",IF(Tb_Activiteiten[[#This Row],[Bijdrage in natura (overige)]]=1,Tb_Activiteiten[[#Headers],[Bijdrage in natura (overige)]],""))</f>
        <v/>
      </c>
      <c r="AW1859" t="str">
        <f>IF(ISNUMBER(FIND("overige",Methode_Keuze)),"",IF(Tb_Activiteiten[[#This Row],[Bijdrage in natura (vrijwilligers)]]=1,Tb_Activiteiten[[#Headers],[Bijdrage in natura (vrijwilligers)]],""))</f>
        <v/>
      </c>
      <c r="AX1859" t="str">
        <f>IF(ISNUMBER(FIND("overige",Methode_Keuze)),"",IF(Tb_Activiteiten[[#This Row],[Afschrijvingskosten]]=1,Tb_Activiteiten[[#Headers],[Afschrijvingskosten]],""))</f>
        <v/>
      </c>
      <c r="AY1859" t="str">
        <f>IF(ISNUMBER(FIND("overige",Methode_Keuze)),"",IF(Tb_Activiteiten[[#This Row],[Vergoeding]]=1,Tb_Activiteiten[[#Headers],[Vergoeding]],""))</f>
        <v/>
      </c>
      <c r="AZ1859" t="str">
        <f>IF(ISNUMBER(FIND("arbeid",Methode_Keuze)),"",IF(Tb_Activiteiten[[#This Row],[Arbeidskosten - vast tarief (excl eigen arbeid)]]=1,Tb_Activiteiten[[#Headers],[Arbeidskosten - vast tarief (excl eigen arbeid)]],""))</f>
        <v/>
      </c>
      <c r="BA1859" t="str">
        <f>IF(ISNUMBER(FIND("overige",Methode_Keuze)),"",IF(Tb_Activiteiten[[#This Row],[Overige kosten]]=1,Tb_Activiteiten[[#Headers],[Overige kosten]],""))</f>
        <v/>
      </c>
    </row>
    <row r="1860" spans="15:53" x14ac:dyDescent="0.25">
      <c r="O1860" s="56"/>
      <c r="Q1860" t="str">
        <f>IFERROR(IF(VLOOKUP(Tb_Activiteiten[[#This Row],[Openstelling]],Tb_Openstelling[],2,0)=1,1,""),"")</f>
        <v/>
      </c>
      <c r="AJ1860" s="56"/>
      <c r="AK1860" t="str">
        <f>IF(ISNUMBER(FIND("arbeid",Methode_Keuze)),"",IF(ISNUMBER(FIND("arbeid",Methode_Keuze)),"",IF(Tb_Activiteiten[[#This Row],[Loonkosten]]=1,Tb_Activiteiten[[#Headers],[Loonkosten]],"")))</f>
        <v/>
      </c>
      <c r="AL1860" t="str">
        <f>IF(ISNUMBER(FIND("arbeid",Methode_Keuze)),"",IF(ISNUMBER(FIND("arbeid",Methode_Keuze)),"",IF(Tb_Activiteiten[[#This Row],[Eigen arbeid]]=1,Tb_Activiteiten[[#Headers],[Eigen arbeid]],"")))</f>
        <v/>
      </c>
      <c r="AM1860" t="str">
        <f>IF(ISNUMBER(FIND("arbeid",Methode_Keuze)),"",IF(ISNUMBER(FIND("arbeid",Methode_Keuze)),"",IF(Tb_Activiteiten[[#This Row],[Projectmedewerker]]=1,Tb_Activiteiten[[#Headers],[Projectmedewerker]],"")))</f>
        <v/>
      </c>
      <c r="AN1860" t="str">
        <f>IF(ISNUMBER(FIND("arbeid",Methode_Keuze)),"",IF(ISNUMBER(FIND("arbeid",Methode_Keuze)),"",IF(Tb_Activiteiten[[#This Row],[Landbouwer]]=1,Tb_Activiteiten[[#Headers],[Landbouwer]],"")))</f>
        <v/>
      </c>
      <c r="AO1860" t="str">
        <f>IF(ISNUMBER(FIND("arbeid",Methode_Keuze)),"",IF(ISNUMBER(FIND("arbeid",Methode_Keuze)),"",IF(Tb_Activiteiten[[#This Row],[Adviseur]]=1,Tb_Activiteiten[[#Headers],[Adviseur]],"")))</f>
        <v/>
      </c>
      <c r="AP1860" t="str">
        <f>IF(ISNUMBER(FIND("arbeid",Methode_Keuze)),"",IF(ISNUMBER(FIND("arbeid",Methode_Keuze)),"",IF(Tb_Activiteiten[[#This Row],[Projectleider/Expert]]=1,Tb_Activiteiten[[#Headers],[Projectleider/Expert]],"")))</f>
        <v/>
      </c>
      <c r="AQ1860" t="str">
        <f>IF(ISNUMBER(FIND("arbeid",Methode_Keuze)),"",IF(ISNUMBER(FIND("arbeid",Methode_Keuze)),"",IF(Tb_Activiteiten[[#This Row],[Arbeidskosten]]=1,Tb_Activiteiten[[#Headers],[Arbeidskosten]],"")))</f>
        <v/>
      </c>
      <c r="AR1860" t="str">
        <f>IF(ISNUMBER(FIND("arbeid",Methode_Keuze)),"",IF(ISNUMBER(FIND("arbeid",Methode_Keuze)),"",IF(Tb_Activiteiten[[#This Row],[Arbeidskosten op basis van IKS]]=1,Tb_Activiteiten[[#Headers],[Arbeidskosten op basis van IKS]],"")))</f>
        <v/>
      </c>
      <c r="AS1860" t="str">
        <f>IF(ISNUMBER(FIND("overige",Methode_Keuze)),"",IF(Tb_Activiteiten[[#This Row],[Kosten derden exclusief btw]]=1,Tb_Activiteiten[[#Headers],[Kosten derden exclusief btw]],""))</f>
        <v/>
      </c>
      <c r="AT1860" t="str">
        <f>IF(ISNUMBER(FIND("overige",Methode_Keuze)),"",IF(Tb_Activiteiten[[#This Row],[Niet verrekenbare btw]]=1,Tb_Activiteiten[[#Headers],[Niet verrekenbare btw]],""))</f>
        <v/>
      </c>
      <c r="AU1860" t="str">
        <f>IF(ISNUMBER(FIND("overige",Methode_Keuze)),"",IF(Tb_Activiteiten[[#This Row],[Grondkosten]]=1,Tb_Activiteiten[[#Headers],[Grondkosten]],""))</f>
        <v/>
      </c>
      <c r="AV1860" t="str">
        <f>IF(ISNUMBER(FIND("overige",Methode_Keuze)),"",IF(Tb_Activiteiten[[#This Row],[Bijdrage in natura (overige)]]=1,Tb_Activiteiten[[#Headers],[Bijdrage in natura (overige)]],""))</f>
        <v/>
      </c>
      <c r="AW1860" t="str">
        <f>IF(ISNUMBER(FIND("overige",Methode_Keuze)),"",IF(Tb_Activiteiten[[#This Row],[Bijdrage in natura (vrijwilligers)]]=1,Tb_Activiteiten[[#Headers],[Bijdrage in natura (vrijwilligers)]],""))</f>
        <v/>
      </c>
      <c r="AX1860" t="str">
        <f>IF(ISNUMBER(FIND("overige",Methode_Keuze)),"",IF(Tb_Activiteiten[[#This Row],[Afschrijvingskosten]]=1,Tb_Activiteiten[[#Headers],[Afschrijvingskosten]],""))</f>
        <v/>
      </c>
      <c r="AY1860" t="str">
        <f>IF(ISNUMBER(FIND("overige",Methode_Keuze)),"",IF(Tb_Activiteiten[[#This Row],[Vergoeding]]=1,Tb_Activiteiten[[#Headers],[Vergoeding]],""))</f>
        <v/>
      </c>
      <c r="AZ1860" t="str">
        <f>IF(ISNUMBER(FIND("arbeid",Methode_Keuze)),"",IF(Tb_Activiteiten[[#This Row],[Arbeidskosten - vast tarief (excl eigen arbeid)]]=1,Tb_Activiteiten[[#Headers],[Arbeidskosten - vast tarief (excl eigen arbeid)]],""))</f>
        <v/>
      </c>
      <c r="BA1860" t="str">
        <f>IF(ISNUMBER(FIND("overige",Methode_Keuze)),"",IF(Tb_Activiteiten[[#This Row],[Overige kosten]]=1,Tb_Activiteiten[[#Headers],[Overige kosten]],""))</f>
        <v/>
      </c>
    </row>
    <row r="1861" spans="15:53" x14ac:dyDescent="0.25">
      <c r="O1861" s="56"/>
      <c r="Q1861" t="str">
        <f>IFERROR(IF(VLOOKUP(Tb_Activiteiten[[#This Row],[Openstelling]],Tb_Openstelling[],2,0)=1,1,""),"")</f>
        <v/>
      </c>
      <c r="AJ1861" s="56"/>
      <c r="AK1861" t="str">
        <f>IF(ISNUMBER(FIND("arbeid",Methode_Keuze)),"",IF(ISNUMBER(FIND("arbeid",Methode_Keuze)),"",IF(Tb_Activiteiten[[#This Row],[Loonkosten]]=1,Tb_Activiteiten[[#Headers],[Loonkosten]],"")))</f>
        <v/>
      </c>
      <c r="AL1861" t="str">
        <f>IF(ISNUMBER(FIND("arbeid",Methode_Keuze)),"",IF(ISNUMBER(FIND("arbeid",Methode_Keuze)),"",IF(Tb_Activiteiten[[#This Row],[Eigen arbeid]]=1,Tb_Activiteiten[[#Headers],[Eigen arbeid]],"")))</f>
        <v/>
      </c>
      <c r="AM1861" t="str">
        <f>IF(ISNUMBER(FIND("arbeid",Methode_Keuze)),"",IF(ISNUMBER(FIND("arbeid",Methode_Keuze)),"",IF(Tb_Activiteiten[[#This Row],[Projectmedewerker]]=1,Tb_Activiteiten[[#Headers],[Projectmedewerker]],"")))</f>
        <v/>
      </c>
      <c r="AN1861" t="str">
        <f>IF(ISNUMBER(FIND("arbeid",Methode_Keuze)),"",IF(ISNUMBER(FIND("arbeid",Methode_Keuze)),"",IF(Tb_Activiteiten[[#This Row],[Landbouwer]]=1,Tb_Activiteiten[[#Headers],[Landbouwer]],"")))</f>
        <v/>
      </c>
      <c r="AO1861" t="str">
        <f>IF(ISNUMBER(FIND("arbeid",Methode_Keuze)),"",IF(ISNUMBER(FIND("arbeid",Methode_Keuze)),"",IF(Tb_Activiteiten[[#This Row],[Adviseur]]=1,Tb_Activiteiten[[#Headers],[Adviseur]],"")))</f>
        <v/>
      </c>
      <c r="AP1861" t="str">
        <f>IF(ISNUMBER(FIND("arbeid",Methode_Keuze)),"",IF(ISNUMBER(FIND("arbeid",Methode_Keuze)),"",IF(Tb_Activiteiten[[#This Row],[Projectleider/Expert]]=1,Tb_Activiteiten[[#Headers],[Projectleider/Expert]],"")))</f>
        <v/>
      </c>
      <c r="AQ1861" t="str">
        <f>IF(ISNUMBER(FIND("arbeid",Methode_Keuze)),"",IF(ISNUMBER(FIND("arbeid",Methode_Keuze)),"",IF(Tb_Activiteiten[[#This Row],[Arbeidskosten]]=1,Tb_Activiteiten[[#Headers],[Arbeidskosten]],"")))</f>
        <v/>
      </c>
      <c r="AR1861" t="str">
        <f>IF(ISNUMBER(FIND("arbeid",Methode_Keuze)),"",IF(ISNUMBER(FIND("arbeid",Methode_Keuze)),"",IF(Tb_Activiteiten[[#This Row],[Arbeidskosten op basis van IKS]]=1,Tb_Activiteiten[[#Headers],[Arbeidskosten op basis van IKS]],"")))</f>
        <v/>
      </c>
      <c r="AS1861" t="str">
        <f>IF(ISNUMBER(FIND("overige",Methode_Keuze)),"",IF(Tb_Activiteiten[[#This Row],[Kosten derden exclusief btw]]=1,Tb_Activiteiten[[#Headers],[Kosten derden exclusief btw]],""))</f>
        <v/>
      </c>
      <c r="AT1861" t="str">
        <f>IF(ISNUMBER(FIND("overige",Methode_Keuze)),"",IF(Tb_Activiteiten[[#This Row],[Niet verrekenbare btw]]=1,Tb_Activiteiten[[#Headers],[Niet verrekenbare btw]],""))</f>
        <v/>
      </c>
      <c r="AU1861" t="str">
        <f>IF(ISNUMBER(FIND("overige",Methode_Keuze)),"",IF(Tb_Activiteiten[[#This Row],[Grondkosten]]=1,Tb_Activiteiten[[#Headers],[Grondkosten]],""))</f>
        <v/>
      </c>
      <c r="AV1861" t="str">
        <f>IF(ISNUMBER(FIND("overige",Methode_Keuze)),"",IF(Tb_Activiteiten[[#This Row],[Bijdrage in natura (overige)]]=1,Tb_Activiteiten[[#Headers],[Bijdrage in natura (overige)]],""))</f>
        <v/>
      </c>
      <c r="AW1861" t="str">
        <f>IF(ISNUMBER(FIND("overige",Methode_Keuze)),"",IF(Tb_Activiteiten[[#This Row],[Bijdrage in natura (vrijwilligers)]]=1,Tb_Activiteiten[[#Headers],[Bijdrage in natura (vrijwilligers)]],""))</f>
        <v/>
      </c>
      <c r="AX1861" t="str">
        <f>IF(ISNUMBER(FIND("overige",Methode_Keuze)),"",IF(Tb_Activiteiten[[#This Row],[Afschrijvingskosten]]=1,Tb_Activiteiten[[#Headers],[Afschrijvingskosten]],""))</f>
        <v/>
      </c>
      <c r="AY1861" t="str">
        <f>IF(ISNUMBER(FIND("overige",Methode_Keuze)),"",IF(Tb_Activiteiten[[#This Row],[Vergoeding]]=1,Tb_Activiteiten[[#Headers],[Vergoeding]],""))</f>
        <v/>
      </c>
      <c r="AZ1861" t="str">
        <f>IF(ISNUMBER(FIND("arbeid",Methode_Keuze)),"",IF(Tb_Activiteiten[[#This Row],[Arbeidskosten - vast tarief (excl eigen arbeid)]]=1,Tb_Activiteiten[[#Headers],[Arbeidskosten - vast tarief (excl eigen arbeid)]],""))</f>
        <v/>
      </c>
      <c r="BA1861" t="str">
        <f>IF(ISNUMBER(FIND("overige",Methode_Keuze)),"",IF(Tb_Activiteiten[[#This Row],[Overige kosten]]=1,Tb_Activiteiten[[#Headers],[Overige kosten]],""))</f>
        <v/>
      </c>
    </row>
    <row r="1862" spans="15:53" x14ac:dyDescent="0.25">
      <c r="O1862" s="56"/>
      <c r="Q1862" t="str">
        <f>IFERROR(IF(VLOOKUP(Tb_Activiteiten[[#This Row],[Openstelling]],Tb_Openstelling[],2,0)=1,1,""),"")</f>
        <v/>
      </c>
      <c r="AJ1862" s="56"/>
      <c r="AK1862" t="str">
        <f>IF(ISNUMBER(FIND("arbeid",Methode_Keuze)),"",IF(ISNUMBER(FIND("arbeid",Methode_Keuze)),"",IF(Tb_Activiteiten[[#This Row],[Loonkosten]]=1,Tb_Activiteiten[[#Headers],[Loonkosten]],"")))</f>
        <v/>
      </c>
      <c r="AL1862" t="str">
        <f>IF(ISNUMBER(FIND("arbeid",Methode_Keuze)),"",IF(ISNUMBER(FIND("arbeid",Methode_Keuze)),"",IF(Tb_Activiteiten[[#This Row],[Eigen arbeid]]=1,Tb_Activiteiten[[#Headers],[Eigen arbeid]],"")))</f>
        <v/>
      </c>
      <c r="AM1862" t="str">
        <f>IF(ISNUMBER(FIND("arbeid",Methode_Keuze)),"",IF(ISNUMBER(FIND("arbeid",Methode_Keuze)),"",IF(Tb_Activiteiten[[#This Row],[Projectmedewerker]]=1,Tb_Activiteiten[[#Headers],[Projectmedewerker]],"")))</f>
        <v/>
      </c>
      <c r="AN1862" t="str">
        <f>IF(ISNUMBER(FIND("arbeid",Methode_Keuze)),"",IF(ISNUMBER(FIND("arbeid",Methode_Keuze)),"",IF(Tb_Activiteiten[[#This Row],[Landbouwer]]=1,Tb_Activiteiten[[#Headers],[Landbouwer]],"")))</f>
        <v/>
      </c>
      <c r="AO1862" t="str">
        <f>IF(ISNUMBER(FIND("arbeid",Methode_Keuze)),"",IF(ISNUMBER(FIND("arbeid",Methode_Keuze)),"",IF(Tb_Activiteiten[[#This Row],[Adviseur]]=1,Tb_Activiteiten[[#Headers],[Adviseur]],"")))</f>
        <v/>
      </c>
      <c r="AP1862" t="str">
        <f>IF(ISNUMBER(FIND("arbeid",Methode_Keuze)),"",IF(ISNUMBER(FIND("arbeid",Methode_Keuze)),"",IF(Tb_Activiteiten[[#This Row],[Projectleider/Expert]]=1,Tb_Activiteiten[[#Headers],[Projectleider/Expert]],"")))</f>
        <v/>
      </c>
      <c r="AQ1862" t="str">
        <f>IF(ISNUMBER(FIND("arbeid",Methode_Keuze)),"",IF(ISNUMBER(FIND("arbeid",Methode_Keuze)),"",IF(Tb_Activiteiten[[#This Row],[Arbeidskosten]]=1,Tb_Activiteiten[[#Headers],[Arbeidskosten]],"")))</f>
        <v/>
      </c>
      <c r="AR1862" t="str">
        <f>IF(ISNUMBER(FIND("arbeid",Methode_Keuze)),"",IF(ISNUMBER(FIND("arbeid",Methode_Keuze)),"",IF(Tb_Activiteiten[[#This Row],[Arbeidskosten op basis van IKS]]=1,Tb_Activiteiten[[#Headers],[Arbeidskosten op basis van IKS]],"")))</f>
        <v/>
      </c>
      <c r="AS1862" t="str">
        <f>IF(ISNUMBER(FIND("overige",Methode_Keuze)),"",IF(Tb_Activiteiten[[#This Row],[Kosten derden exclusief btw]]=1,Tb_Activiteiten[[#Headers],[Kosten derden exclusief btw]],""))</f>
        <v/>
      </c>
      <c r="AT1862" t="str">
        <f>IF(ISNUMBER(FIND("overige",Methode_Keuze)),"",IF(Tb_Activiteiten[[#This Row],[Niet verrekenbare btw]]=1,Tb_Activiteiten[[#Headers],[Niet verrekenbare btw]],""))</f>
        <v/>
      </c>
      <c r="AU1862" t="str">
        <f>IF(ISNUMBER(FIND("overige",Methode_Keuze)),"",IF(Tb_Activiteiten[[#This Row],[Grondkosten]]=1,Tb_Activiteiten[[#Headers],[Grondkosten]],""))</f>
        <v/>
      </c>
      <c r="AV1862" t="str">
        <f>IF(ISNUMBER(FIND("overige",Methode_Keuze)),"",IF(Tb_Activiteiten[[#This Row],[Bijdrage in natura (overige)]]=1,Tb_Activiteiten[[#Headers],[Bijdrage in natura (overige)]],""))</f>
        <v/>
      </c>
      <c r="AW1862" t="str">
        <f>IF(ISNUMBER(FIND("overige",Methode_Keuze)),"",IF(Tb_Activiteiten[[#This Row],[Bijdrage in natura (vrijwilligers)]]=1,Tb_Activiteiten[[#Headers],[Bijdrage in natura (vrijwilligers)]],""))</f>
        <v/>
      </c>
      <c r="AX1862" t="str">
        <f>IF(ISNUMBER(FIND("overige",Methode_Keuze)),"",IF(Tb_Activiteiten[[#This Row],[Afschrijvingskosten]]=1,Tb_Activiteiten[[#Headers],[Afschrijvingskosten]],""))</f>
        <v/>
      </c>
      <c r="AY1862" t="str">
        <f>IF(ISNUMBER(FIND("overige",Methode_Keuze)),"",IF(Tb_Activiteiten[[#This Row],[Vergoeding]]=1,Tb_Activiteiten[[#Headers],[Vergoeding]],""))</f>
        <v/>
      </c>
      <c r="AZ1862" t="str">
        <f>IF(ISNUMBER(FIND("arbeid",Methode_Keuze)),"",IF(Tb_Activiteiten[[#This Row],[Arbeidskosten - vast tarief (excl eigen arbeid)]]=1,Tb_Activiteiten[[#Headers],[Arbeidskosten - vast tarief (excl eigen arbeid)]],""))</f>
        <v/>
      </c>
      <c r="BA1862" t="str">
        <f>IF(ISNUMBER(FIND("overige",Methode_Keuze)),"",IF(Tb_Activiteiten[[#This Row],[Overige kosten]]=1,Tb_Activiteiten[[#Headers],[Overige kosten]],""))</f>
        <v/>
      </c>
    </row>
    <row r="1863" spans="15:53" x14ac:dyDescent="0.25">
      <c r="O1863" s="56"/>
      <c r="Q1863" t="str">
        <f>IFERROR(IF(VLOOKUP(Tb_Activiteiten[[#This Row],[Openstelling]],Tb_Openstelling[],2,0)=1,1,""),"")</f>
        <v/>
      </c>
      <c r="AJ1863" s="56"/>
      <c r="AK1863" t="str">
        <f>IF(ISNUMBER(FIND("arbeid",Methode_Keuze)),"",IF(ISNUMBER(FIND("arbeid",Methode_Keuze)),"",IF(Tb_Activiteiten[[#This Row],[Loonkosten]]=1,Tb_Activiteiten[[#Headers],[Loonkosten]],"")))</f>
        <v/>
      </c>
      <c r="AL1863" t="str">
        <f>IF(ISNUMBER(FIND("arbeid",Methode_Keuze)),"",IF(ISNUMBER(FIND("arbeid",Methode_Keuze)),"",IF(Tb_Activiteiten[[#This Row],[Eigen arbeid]]=1,Tb_Activiteiten[[#Headers],[Eigen arbeid]],"")))</f>
        <v/>
      </c>
      <c r="AM1863" t="str">
        <f>IF(ISNUMBER(FIND("arbeid",Methode_Keuze)),"",IF(ISNUMBER(FIND("arbeid",Methode_Keuze)),"",IF(Tb_Activiteiten[[#This Row],[Projectmedewerker]]=1,Tb_Activiteiten[[#Headers],[Projectmedewerker]],"")))</f>
        <v/>
      </c>
      <c r="AN1863" t="str">
        <f>IF(ISNUMBER(FIND("arbeid",Methode_Keuze)),"",IF(ISNUMBER(FIND("arbeid",Methode_Keuze)),"",IF(Tb_Activiteiten[[#This Row],[Landbouwer]]=1,Tb_Activiteiten[[#Headers],[Landbouwer]],"")))</f>
        <v/>
      </c>
      <c r="AO1863" t="str">
        <f>IF(ISNUMBER(FIND("arbeid",Methode_Keuze)),"",IF(ISNUMBER(FIND("arbeid",Methode_Keuze)),"",IF(Tb_Activiteiten[[#This Row],[Adviseur]]=1,Tb_Activiteiten[[#Headers],[Adviseur]],"")))</f>
        <v/>
      </c>
      <c r="AP1863" t="str">
        <f>IF(ISNUMBER(FIND("arbeid",Methode_Keuze)),"",IF(ISNUMBER(FIND("arbeid",Methode_Keuze)),"",IF(Tb_Activiteiten[[#This Row],[Projectleider/Expert]]=1,Tb_Activiteiten[[#Headers],[Projectleider/Expert]],"")))</f>
        <v/>
      </c>
      <c r="AQ1863" t="str">
        <f>IF(ISNUMBER(FIND("arbeid",Methode_Keuze)),"",IF(ISNUMBER(FIND("arbeid",Methode_Keuze)),"",IF(Tb_Activiteiten[[#This Row],[Arbeidskosten]]=1,Tb_Activiteiten[[#Headers],[Arbeidskosten]],"")))</f>
        <v/>
      </c>
      <c r="AR1863" t="str">
        <f>IF(ISNUMBER(FIND("arbeid",Methode_Keuze)),"",IF(ISNUMBER(FIND("arbeid",Methode_Keuze)),"",IF(Tb_Activiteiten[[#This Row],[Arbeidskosten op basis van IKS]]=1,Tb_Activiteiten[[#Headers],[Arbeidskosten op basis van IKS]],"")))</f>
        <v/>
      </c>
      <c r="AS1863" t="str">
        <f>IF(ISNUMBER(FIND("overige",Methode_Keuze)),"",IF(Tb_Activiteiten[[#This Row],[Kosten derden exclusief btw]]=1,Tb_Activiteiten[[#Headers],[Kosten derden exclusief btw]],""))</f>
        <v/>
      </c>
      <c r="AT1863" t="str">
        <f>IF(ISNUMBER(FIND("overige",Methode_Keuze)),"",IF(Tb_Activiteiten[[#This Row],[Niet verrekenbare btw]]=1,Tb_Activiteiten[[#Headers],[Niet verrekenbare btw]],""))</f>
        <v/>
      </c>
      <c r="AU1863" t="str">
        <f>IF(ISNUMBER(FIND("overige",Methode_Keuze)),"",IF(Tb_Activiteiten[[#This Row],[Grondkosten]]=1,Tb_Activiteiten[[#Headers],[Grondkosten]],""))</f>
        <v/>
      </c>
      <c r="AV1863" t="str">
        <f>IF(ISNUMBER(FIND("overige",Methode_Keuze)),"",IF(Tb_Activiteiten[[#This Row],[Bijdrage in natura (overige)]]=1,Tb_Activiteiten[[#Headers],[Bijdrage in natura (overige)]],""))</f>
        <v/>
      </c>
      <c r="AW1863" t="str">
        <f>IF(ISNUMBER(FIND("overige",Methode_Keuze)),"",IF(Tb_Activiteiten[[#This Row],[Bijdrage in natura (vrijwilligers)]]=1,Tb_Activiteiten[[#Headers],[Bijdrage in natura (vrijwilligers)]],""))</f>
        <v/>
      </c>
      <c r="AX1863" t="str">
        <f>IF(ISNUMBER(FIND("overige",Methode_Keuze)),"",IF(Tb_Activiteiten[[#This Row],[Afschrijvingskosten]]=1,Tb_Activiteiten[[#Headers],[Afschrijvingskosten]],""))</f>
        <v/>
      </c>
      <c r="AY1863" t="str">
        <f>IF(ISNUMBER(FIND("overige",Methode_Keuze)),"",IF(Tb_Activiteiten[[#This Row],[Vergoeding]]=1,Tb_Activiteiten[[#Headers],[Vergoeding]],""))</f>
        <v/>
      </c>
      <c r="AZ1863" t="str">
        <f>IF(ISNUMBER(FIND("arbeid",Methode_Keuze)),"",IF(Tb_Activiteiten[[#This Row],[Arbeidskosten - vast tarief (excl eigen arbeid)]]=1,Tb_Activiteiten[[#Headers],[Arbeidskosten - vast tarief (excl eigen arbeid)]],""))</f>
        <v/>
      </c>
      <c r="BA1863" t="str">
        <f>IF(ISNUMBER(FIND("overige",Methode_Keuze)),"",IF(Tb_Activiteiten[[#This Row],[Overige kosten]]=1,Tb_Activiteiten[[#Headers],[Overige kosten]],""))</f>
        <v/>
      </c>
    </row>
    <row r="1864" spans="15:53" x14ac:dyDescent="0.25">
      <c r="O1864" s="56"/>
      <c r="Q1864" t="str">
        <f>IFERROR(IF(VLOOKUP(Tb_Activiteiten[[#This Row],[Openstelling]],Tb_Openstelling[],2,0)=1,1,""),"")</f>
        <v/>
      </c>
      <c r="AJ1864" s="56"/>
      <c r="AK1864" t="str">
        <f>IF(ISNUMBER(FIND("arbeid",Methode_Keuze)),"",IF(ISNUMBER(FIND("arbeid",Methode_Keuze)),"",IF(Tb_Activiteiten[[#This Row],[Loonkosten]]=1,Tb_Activiteiten[[#Headers],[Loonkosten]],"")))</f>
        <v/>
      </c>
      <c r="AL1864" t="str">
        <f>IF(ISNUMBER(FIND("arbeid",Methode_Keuze)),"",IF(ISNUMBER(FIND("arbeid",Methode_Keuze)),"",IF(Tb_Activiteiten[[#This Row],[Eigen arbeid]]=1,Tb_Activiteiten[[#Headers],[Eigen arbeid]],"")))</f>
        <v/>
      </c>
      <c r="AM1864" t="str">
        <f>IF(ISNUMBER(FIND("arbeid",Methode_Keuze)),"",IF(ISNUMBER(FIND("arbeid",Methode_Keuze)),"",IF(Tb_Activiteiten[[#This Row],[Projectmedewerker]]=1,Tb_Activiteiten[[#Headers],[Projectmedewerker]],"")))</f>
        <v/>
      </c>
      <c r="AN1864" t="str">
        <f>IF(ISNUMBER(FIND("arbeid",Methode_Keuze)),"",IF(ISNUMBER(FIND("arbeid",Methode_Keuze)),"",IF(Tb_Activiteiten[[#This Row],[Landbouwer]]=1,Tb_Activiteiten[[#Headers],[Landbouwer]],"")))</f>
        <v/>
      </c>
      <c r="AO1864" t="str">
        <f>IF(ISNUMBER(FIND("arbeid",Methode_Keuze)),"",IF(ISNUMBER(FIND("arbeid",Methode_Keuze)),"",IF(Tb_Activiteiten[[#This Row],[Adviseur]]=1,Tb_Activiteiten[[#Headers],[Adviseur]],"")))</f>
        <v/>
      </c>
      <c r="AP1864" t="str">
        <f>IF(ISNUMBER(FIND("arbeid",Methode_Keuze)),"",IF(ISNUMBER(FIND("arbeid",Methode_Keuze)),"",IF(Tb_Activiteiten[[#This Row],[Projectleider/Expert]]=1,Tb_Activiteiten[[#Headers],[Projectleider/Expert]],"")))</f>
        <v/>
      </c>
      <c r="AQ1864" t="str">
        <f>IF(ISNUMBER(FIND("arbeid",Methode_Keuze)),"",IF(ISNUMBER(FIND("arbeid",Methode_Keuze)),"",IF(Tb_Activiteiten[[#This Row],[Arbeidskosten]]=1,Tb_Activiteiten[[#Headers],[Arbeidskosten]],"")))</f>
        <v/>
      </c>
      <c r="AR1864" t="str">
        <f>IF(ISNUMBER(FIND("arbeid",Methode_Keuze)),"",IF(ISNUMBER(FIND("arbeid",Methode_Keuze)),"",IF(Tb_Activiteiten[[#This Row],[Arbeidskosten op basis van IKS]]=1,Tb_Activiteiten[[#Headers],[Arbeidskosten op basis van IKS]],"")))</f>
        <v/>
      </c>
      <c r="AS1864" t="str">
        <f>IF(ISNUMBER(FIND("overige",Methode_Keuze)),"",IF(Tb_Activiteiten[[#This Row],[Kosten derden exclusief btw]]=1,Tb_Activiteiten[[#Headers],[Kosten derden exclusief btw]],""))</f>
        <v/>
      </c>
      <c r="AT1864" t="str">
        <f>IF(ISNUMBER(FIND("overige",Methode_Keuze)),"",IF(Tb_Activiteiten[[#This Row],[Niet verrekenbare btw]]=1,Tb_Activiteiten[[#Headers],[Niet verrekenbare btw]],""))</f>
        <v/>
      </c>
      <c r="AU1864" t="str">
        <f>IF(ISNUMBER(FIND("overige",Methode_Keuze)),"",IF(Tb_Activiteiten[[#This Row],[Grondkosten]]=1,Tb_Activiteiten[[#Headers],[Grondkosten]],""))</f>
        <v/>
      </c>
      <c r="AV1864" t="str">
        <f>IF(ISNUMBER(FIND("overige",Methode_Keuze)),"",IF(Tb_Activiteiten[[#This Row],[Bijdrage in natura (overige)]]=1,Tb_Activiteiten[[#Headers],[Bijdrage in natura (overige)]],""))</f>
        <v/>
      </c>
      <c r="AW1864" t="str">
        <f>IF(ISNUMBER(FIND("overige",Methode_Keuze)),"",IF(Tb_Activiteiten[[#This Row],[Bijdrage in natura (vrijwilligers)]]=1,Tb_Activiteiten[[#Headers],[Bijdrage in natura (vrijwilligers)]],""))</f>
        <v/>
      </c>
      <c r="AX1864" t="str">
        <f>IF(ISNUMBER(FIND("overige",Methode_Keuze)),"",IF(Tb_Activiteiten[[#This Row],[Afschrijvingskosten]]=1,Tb_Activiteiten[[#Headers],[Afschrijvingskosten]],""))</f>
        <v/>
      </c>
      <c r="AY1864" t="str">
        <f>IF(ISNUMBER(FIND("overige",Methode_Keuze)),"",IF(Tb_Activiteiten[[#This Row],[Vergoeding]]=1,Tb_Activiteiten[[#Headers],[Vergoeding]],""))</f>
        <v/>
      </c>
      <c r="AZ1864" t="str">
        <f>IF(ISNUMBER(FIND("arbeid",Methode_Keuze)),"",IF(Tb_Activiteiten[[#This Row],[Arbeidskosten - vast tarief (excl eigen arbeid)]]=1,Tb_Activiteiten[[#Headers],[Arbeidskosten - vast tarief (excl eigen arbeid)]],""))</f>
        <v/>
      </c>
      <c r="BA1864" t="str">
        <f>IF(ISNUMBER(FIND("overige",Methode_Keuze)),"",IF(Tb_Activiteiten[[#This Row],[Overige kosten]]=1,Tb_Activiteiten[[#Headers],[Overige kosten]],""))</f>
        <v/>
      </c>
    </row>
    <row r="1865" spans="15:53" x14ac:dyDescent="0.25">
      <c r="O1865" s="56"/>
      <c r="Q1865" t="str">
        <f>IFERROR(IF(VLOOKUP(Tb_Activiteiten[[#This Row],[Openstelling]],Tb_Openstelling[],2,0)=1,1,""),"")</f>
        <v/>
      </c>
      <c r="AJ1865" s="56"/>
      <c r="AK1865" t="str">
        <f>IF(ISNUMBER(FIND("arbeid",Methode_Keuze)),"",IF(ISNUMBER(FIND("arbeid",Methode_Keuze)),"",IF(Tb_Activiteiten[[#This Row],[Loonkosten]]=1,Tb_Activiteiten[[#Headers],[Loonkosten]],"")))</f>
        <v/>
      </c>
      <c r="AL1865" t="str">
        <f>IF(ISNUMBER(FIND("arbeid",Methode_Keuze)),"",IF(ISNUMBER(FIND("arbeid",Methode_Keuze)),"",IF(Tb_Activiteiten[[#This Row],[Eigen arbeid]]=1,Tb_Activiteiten[[#Headers],[Eigen arbeid]],"")))</f>
        <v/>
      </c>
      <c r="AM1865" t="str">
        <f>IF(ISNUMBER(FIND("arbeid",Methode_Keuze)),"",IF(ISNUMBER(FIND("arbeid",Methode_Keuze)),"",IF(Tb_Activiteiten[[#This Row],[Projectmedewerker]]=1,Tb_Activiteiten[[#Headers],[Projectmedewerker]],"")))</f>
        <v/>
      </c>
      <c r="AN1865" t="str">
        <f>IF(ISNUMBER(FIND("arbeid",Methode_Keuze)),"",IF(ISNUMBER(FIND("arbeid",Methode_Keuze)),"",IF(Tb_Activiteiten[[#This Row],[Landbouwer]]=1,Tb_Activiteiten[[#Headers],[Landbouwer]],"")))</f>
        <v/>
      </c>
      <c r="AO1865" t="str">
        <f>IF(ISNUMBER(FIND("arbeid",Methode_Keuze)),"",IF(ISNUMBER(FIND("arbeid",Methode_Keuze)),"",IF(Tb_Activiteiten[[#This Row],[Adviseur]]=1,Tb_Activiteiten[[#Headers],[Adviseur]],"")))</f>
        <v/>
      </c>
      <c r="AP1865" t="str">
        <f>IF(ISNUMBER(FIND("arbeid",Methode_Keuze)),"",IF(ISNUMBER(FIND("arbeid",Methode_Keuze)),"",IF(Tb_Activiteiten[[#This Row],[Projectleider/Expert]]=1,Tb_Activiteiten[[#Headers],[Projectleider/Expert]],"")))</f>
        <v/>
      </c>
      <c r="AQ1865" t="str">
        <f>IF(ISNUMBER(FIND("arbeid",Methode_Keuze)),"",IF(ISNUMBER(FIND("arbeid",Methode_Keuze)),"",IF(Tb_Activiteiten[[#This Row],[Arbeidskosten]]=1,Tb_Activiteiten[[#Headers],[Arbeidskosten]],"")))</f>
        <v/>
      </c>
      <c r="AR1865" t="str">
        <f>IF(ISNUMBER(FIND("arbeid",Methode_Keuze)),"",IF(ISNUMBER(FIND("arbeid",Methode_Keuze)),"",IF(Tb_Activiteiten[[#This Row],[Arbeidskosten op basis van IKS]]=1,Tb_Activiteiten[[#Headers],[Arbeidskosten op basis van IKS]],"")))</f>
        <v/>
      </c>
      <c r="AS1865" t="str">
        <f>IF(ISNUMBER(FIND("overige",Methode_Keuze)),"",IF(Tb_Activiteiten[[#This Row],[Kosten derden exclusief btw]]=1,Tb_Activiteiten[[#Headers],[Kosten derden exclusief btw]],""))</f>
        <v/>
      </c>
      <c r="AT1865" t="str">
        <f>IF(ISNUMBER(FIND("overige",Methode_Keuze)),"",IF(Tb_Activiteiten[[#This Row],[Niet verrekenbare btw]]=1,Tb_Activiteiten[[#Headers],[Niet verrekenbare btw]],""))</f>
        <v/>
      </c>
      <c r="AU1865" t="str">
        <f>IF(ISNUMBER(FIND("overige",Methode_Keuze)),"",IF(Tb_Activiteiten[[#This Row],[Grondkosten]]=1,Tb_Activiteiten[[#Headers],[Grondkosten]],""))</f>
        <v/>
      </c>
      <c r="AV1865" t="str">
        <f>IF(ISNUMBER(FIND("overige",Methode_Keuze)),"",IF(Tb_Activiteiten[[#This Row],[Bijdrage in natura (overige)]]=1,Tb_Activiteiten[[#Headers],[Bijdrage in natura (overige)]],""))</f>
        <v/>
      </c>
      <c r="AW1865" t="str">
        <f>IF(ISNUMBER(FIND("overige",Methode_Keuze)),"",IF(Tb_Activiteiten[[#This Row],[Bijdrage in natura (vrijwilligers)]]=1,Tb_Activiteiten[[#Headers],[Bijdrage in natura (vrijwilligers)]],""))</f>
        <v/>
      </c>
      <c r="AX1865" t="str">
        <f>IF(ISNUMBER(FIND("overige",Methode_Keuze)),"",IF(Tb_Activiteiten[[#This Row],[Afschrijvingskosten]]=1,Tb_Activiteiten[[#Headers],[Afschrijvingskosten]],""))</f>
        <v/>
      </c>
      <c r="AY1865" t="str">
        <f>IF(ISNUMBER(FIND("overige",Methode_Keuze)),"",IF(Tb_Activiteiten[[#This Row],[Vergoeding]]=1,Tb_Activiteiten[[#Headers],[Vergoeding]],""))</f>
        <v/>
      </c>
      <c r="AZ1865" t="str">
        <f>IF(ISNUMBER(FIND("arbeid",Methode_Keuze)),"",IF(Tb_Activiteiten[[#This Row],[Arbeidskosten - vast tarief (excl eigen arbeid)]]=1,Tb_Activiteiten[[#Headers],[Arbeidskosten - vast tarief (excl eigen arbeid)]],""))</f>
        <v/>
      </c>
      <c r="BA1865" t="str">
        <f>IF(ISNUMBER(FIND("overige",Methode_Keuze)),"",IF(Tb_Activiteiten[[#This Row],[Overige kosten]]=1,Tb_Activiteiten[[#Headers],[Overige kosten]],""))</f>
        <v/>
      </c>
    </row>
    <row r="1866" spans="15:53" x14ac:dyDescent="0.25">
      <c r="O1866" s="56"/>
      <c r="Q1866" t="str">
        <f>IFERROR(IF(VLOOKUP(Tb_Activiteiten[[#This Row],[Openstelling]],Tb_Openstelling[],2,0)=1,1,""),"")</f>
        <v/>
      </c>
      <c r="AJ1866" s="56"/>
      <c r="AK1866" t="str">
        <f>IF(ISNUMBER(FIND("arbeid",Methode_Keuze)),"",IF(ISNUMBER(FIND("arbeid",Methode_Keuze)),"",IF(Tb_Activiteiten[[#This Row],[Loonkosten]]=1,Tb_Activiteiten[[#Headers],[Loonkosten]],"")))</f>
        <v/>
      </c>
      <c r="AL1866" t="str">
        <f>IF(ISNUMBER(FIND("arbeid",Methode_Keuze)),"",IF(ISNUMBER(FIND("arbeid",Methode_Keuze)),"",IF(Tb_Activiteiten[[#This Row],[Eigen arbeid]]=1,Tb_Activiteiten[[#Headers],[Eigen arbeid]],"")))</f>
        <v/>
      </c>
      <c r="AM1866" t="str">
        <f>IF(ISNUMBER(FIND("arbeid",Methode_Keuze)),"",IF(ISNUMBER(FIND("arbeid",Methode_Keuze)),"",IF(Tb_Activiteiten[[#This Row],[Projectmedewerker]]=1,Tb_Activiteiten[[#Headers],[Projectmedewerker]],"")))</f>
        <v/>
      </c>
      <c r="AN1866" t="str">
        <f>IF(ISNUMBER(FIND("arbeid",Methode_Keuze)),"",IF(ISNUMBER(FIND("arbeid",Methode_Keuze)),"",IF(Tb_Activiteiten[[#This Row],[Landbouwer]]=1,Tb_Activiteiten[[#Headers],[Landbouwer]],"")))</f>
        <v/>
      </c>
      <c r="AO1866" t="str">
        <f>IF(ISNUMBER(FIND("arbeid",Methode_Keuze)),"",IF(ISNUMBER(FIND("arbeid",Methode_Keuze)),"",IF(Tb_Activiteiten[[#This Row],[Adviseur]]=1,Tb_Activiteiten[[#Headers],[Adviseur]],"")))</f>
        <v/>
      </c>
      <c r="AP1866" t="str">
        <f>IF(ISNUMBER(FIND("arbeid",Methode_Keuze)),"",IF(ISNUMBER(FIND("arbeid",Methode_Keuze)),"",IF(Tb_Activiteiten[[#This Row],[Projectleider/Expert]]=1,Tb_Activiteiten[[#Headers],[Projectleider/Expert]],"")))</f>
        <v/>
      </c>
      <c r="AQ1866" t="str">
        <f>IF(ISNUMBER(FIND("arbeid",Methode_Keuze)),"",IF(ISNUMBER(FIND("arbeid",Methode_Keuze)),"",IF(Tb_Activiteiten[[#This Row],[Arbeidskosten]]=1,Tb_Activiteiten[[#Headers],[Arbeidskosten]],"")))</f>
        <v/>
      </c>
      <c r="AR1866" t="str">
        <f>IF(ISNUMBER(FIND("arbeid",Methode_Keuze)),"",IF(ISNUMBER(FIND("arbeid",Methode_Keuze)),"",IF(Tb_Activiteiten[[#This Row],[Arbeidskosten op basis van IKS]]=1,Tb_Activiteiten[[#Headers],[Arbeidskosten op basis van IKS]],"")))</f>
        <v/>
      </c>
      <c r="AS1866" t="str">
        <f>IF(ISNUMBER(FIND("overige",Methode_Keuze)),"",IF(Tb_Activiteiten[[#This Row],[Kosten derden exclusief btw]]=1,Tb_Activiteiten[[#Headers],[Kosten derden exclusief btw]],""))</f>
        <v/>
      </c>
      <c r="AT1866" t="str">
        <f>IF(ISNUMBER(FIND("overige",Methode_Keuze)),"",IF(Tb_Activiteiten[[#This Row],[Niet verrekenbare btw]]=1,Tb_Activiteiten[[#Headers],[Niet verrekenbare btw]],""))</f>
        <v/>
      </c>
      <c r="AU1866" t="str">
        <f>IF(ISNUMBER(FIND("overige",Methode_Keuze)),"",IF(Tb_Activiteiten[[#This Row],[Grondkosten]]=1,Tb_Activiteiten[[#Headers],[Grondkosten]],""))</f>
        <v/>
      </c>
      <c r="AV1866" t="str">
        <f>IF(ISNUMBER(FIND("overige",Methode_Keuze)),"",IF(Tb_Activiteiten[[#This Row],[Bijdrage in natura (overige)]]=1,Tb_Activiteiten[[#Headers],[Bijdrage in natura (overige)]],""))</f>
        <v/>
      </c>
      <c r="AW1866" t="str">
        <f>IF(ISNUMBER(FIND("overige",Methode_Keuze)),"",IF(Tb_Activiteiten[[#This Row],[Bijdrage in natura (vrijwilligers)]]=1,Tb_Activiteiten[[#Headers],[Bijdrage in natura (vrijwilligers)]],""))</f>
        <v/>
      </c>
      <c r="AX1866" t="str">
        <f>IF(ISNUMBER(FIND("overige",Methode_Keuze)),"",IF(Tb_Activiteiten[[#This Row],[Afschrijvingskosten]]=1,Tb_Activiteiten[[#Headers],[Afschrijvingskosten]],""))</f>
        <v/>
      </c>
      <c r="AY1866" t="str">
        <f>IF(ISNUMBER(FIND("overige",Methode_Keuze)),"",IF(Tb_Activiteiten[[#This Row],[Vergoeding]]=1,Tb_Activiteiten[[#Headers],[Vergoeding]],""))</f>
        <v/>
      </c>
      <c r="AZ1866" t="str">
        <f>IF(ISNUMBER(FIND("arbeid",Methode_Keuze)),"",IF(Tb_Activiteiten[[#This Row],[Arbeidskosten - vast tarief (excl eigen arbeid)]]=1,Tb_Activiteiten[[#Headers],[Arbeidskosten - vast tarief (excl eigen arbeid)]],""))</f>
        <v/>
      </c>
      <c r="BA1866" t="str">
        <f>IF(ISNUMBER(FIND("overige",Methode_Keuze)),"",IF(Tb_Activiteiten[[#This Row],[Overige kosten]]=1,Tb_Activiteiten[[#Headers],[Overige kosten]],""))</f>
        <v/>
      </c>
    </row>
    <row r="1867" spans="15:53" x14ac:dyDescent="0.25">
      <c r="O1867" s="56"/>
      <c r="Q1867" t="str">
        <f>IFERROR(IF(VLOOKUP(Tb_Activiteiten[[#This Row],[Openstelling]],Tb_Openstelling[],2,0)=1,1,""),"")</f>
        <v/>
      </c>
      <c r="AJ1867" s="56"/>
      <c r="AK1867" t="str">
        <f>IF(ISNUMBER(FIND("arbeid",Methode_Keuze)),"",IF(ISNUMBER(FIND("arbeid",Methode_Keuze)),"",IF(Tb_Activiteiten[[#This Row],[Loonkosten]]=1,Tb_Activiteiten[[#Headers],[Loonkosten]],"")))</f>
        <v/>
      </c>
      <c r="AL1867" t="str">
        <f>IF(ISNUMBER(FIND("arbeid",Methode_Keuze)),"",IF(ISNUMBER(FIND("arbeid",Methode_Keuze)),"",IF(Tb_Activiteiten[[#This Row],[Eigen arbeid]]=1,Tb_Activiteiten[[#Headers],[Eigen arbeid]],"")))</f>
        <v/>
      </c>
      <c r="AM1867" t="str">
        <f>IF(ISNUMBER(FIND("arbeid",Methode_Keuze)),"",IF(ISNUMBER(FIND("arbeid",Methode_Keuze)),"",IF(Tb_Activiteiten[[#This Row],[Projectmedewerker]]=1,Tb_Activiteiten[[#Headers],[Projectmedewerker]],"")))</f>
        <v/>
      </c>
      <c r="AN1867" t="str">
        <f>IF(ISNUMBER(FIND("arbeid",Methode_Keuze)),"",IF(ISNUMBER(FIND("arbeid",Methode_Keuze)),"",IF(Tb_Activiteiten[[#This Row],[Landbouwer]]=1,Tb_Activiteiten[[#Headers],[Landbouwer]],"")))</f>
        <v/>
      </c>
      <c r="AO1867" t="str">
        <f>IF(ISNUMBER(FIND("arbeid",Methode_Keuze)),"",IF(ISNUMBER(FIND("arbeid",Methode_Keuze)),"",IF(Tb_Activiteiten[[#This Row],[Adviseur]]=1,Tb_Activiteiten[[#Headers],[Adviseur]],"")))</f>
        <v/>
      </c>
      <c r="AP1867" t="str">
        <f>IF(ISNUMBER(FIND("arbeid",Methode_Keuze)),"",IF(ISNUMBER(FIND("arbeid",Methode_Keuze)),"",IF(Tb_Activiteiten[[#This Row],[Projectleider/Expert]]=1,Tb_Activiteiten[[#Headers],[Projectleider/Expert]],"")))</f>
        <v/>
      </c>
      <c r="AQ1867" t="str">
        <f>IF(ISNUMBER(FIND("arbeid",Methode_Keuze)),"",IF(ISNUMBER(FIND("arbeid",Methode_Keuze)),"",IF(Tb_Activiteiten[[#This Row],[Arbeidskosten]]=1,Tb_Activiteiten[[#Headers],[Arbeidskosten]],"")))</f>
        <v/>
      </c>
      <c r="AR1867" t="str">
        <f>IF(ISNUMBER(FIND("arbeid",Methode_Keuze)),"",IF(ISNUMBER(FIND("arbeid",Methode_Keuze)),"",IF(Tb_Activiteiten[[#This Row],[Arbeidskosten op basis van IKS]]=1,Tb_Activiteiten[[#Headers],[Arbeidskosten op basis van IKS]],"")))</f>
        <v/>
      </c>
      <c r="AS1867" t="str">
        <f>IF(ISNUMBER(FIND("overige",Methode_Keuze)),"",IF(Tb_Activiteiten[[#This Row],[Kosten derden exclusief btw]]=1,Tb_Activiteiten[[#Headers],[Kosten derden exclusief btw]],""))</f>
        <v/>
      </c>
      <c r="AT1867" t="str">
        <f>IF(ISNUMBER(FIND("overige",Methode_Keuze)),"",IF(Tb_Activiteiten[[#This Row],[Niet verrekenbare btw]]=1,Tb_Activiteiten[[#Headers],[Niet verrekenbare btw]],""))</f>
        <v/>
      </c>
      <c r="AU1867" t="str">
        <f>IF(ISNUMBER(FIND("overige",Methode_Keuze)),"",IF(Tb_Activiteiten[[#This Row],[Grondkosten]]=1,Tb_Activiteiten[[#Headers],[Grondkosten]],""))</f>
        <v/>
      </c>
      <c r="AV1867" t="str">
        <f>IF(ISNUMBER(FIND("overige",Methode_Keuze)),"",IF(Tb_Activiteiten[[#This Row],[Bijdrage in natura (overige)]]=1,Tb_Activiteiten[[#Headers],[Bijdrage in natura (overige)]],""))</f>
        <v/>
      </c>
      <c r="AW1867" t="str">
        <f>IF(ISNUMBER(FIND("overige",Methode_Keuze)),"",IF(Tb_Activiteiten[[#This Row],[Bijdrage in natura (vrijwilligers)]]=1,Tb_Activiteiten[[#Headers],[Bijdrage in natura (vrijwilligers)]],""))</f>
        <v/>
      </c>
      <c r="AX1867" t="str">
        <f>IF(ISNUMBER(FIND("overige",Methode_Keuze)),"",IF(Tb_Activiteiten[[#This Row],[Afschrijvingskosten]]=1,Tb_Activiteiten[[#Headers],[Afschrijvingskosten]],""))</f>
        <v/>
      </c>
      <c r="AY1867" t="str">
        <f>IF(ISNUMBER(FIND("overige",Methode_Keuze)),"",IF(Tb_Activiteiten[[#This Row],[Vergoeding]]=1,Tb_Activiteiten[[#Headers],[Vergoeding]],""))</f>
        <v/>
      </c>
      <c r="AZ1867" t="str">
        <f>IF(ISNUMBER(FIND("arbeid",Methode_Keuze)),"",IF(Tb_Activiteiten[[#This Row],[Arbeidskosten - vast tarief (excl eigen arbeid)]]=1,Tb_Activiteiten[[#Headers],[Arbeidskosten - vast tarief (excl eigen arbeid)]],""))</f>
        <v/>
      </c>
      <c r="BA1867" t="str">
        <f>IF(ISNUMBER(FIND("overige",Methode_Keuze)),"",IF(Tb_Activiteiten[[#This Row],[Overige kosten]]=1,Tb_Activiteiten[[#Headers],[Overige kosten]],""))</f>
        <v/>
      </c>
    </row>
    <row r="1868" spans="15:53" x14ac:dyDescent="0.25">
      <c r="O1868" s="56"/>
      <c r="Q1868" t="str">
        <f>IFERROR(IF(VLOOKUP(Tb_Activiteiten[[#This Row],[Openstelling]],Tb_Openstelling[],2,0)=1,1,""),"")</f>
        <v/>
      </c>
      <c r="AJ1868" s="56"/>
      <c r="AK1868" t="str">
        <f>IF(ISNUMBER(FIND("arbeid",Methode_Keuze)),"",IF(ISNUMBER(FIND("arbeid",Methode_Keuze)),"",IF(Tb_Activiteiten[[#This Row],[Loonkosten]]=1,Tb_Activiteiten[[#Headers],[Loonkosten]],"")))</f>
        <v/>
      </c>
      <c r="AL1868" t="str">
        <f>IF(ISNUMBER(FIND("arbeid",Methode_Keuze)),"",IF(ISNUMBER(FIND("arbeid",Methode_Keuze)),"",IF(Tb_Activiteiten[[#This Row],[Eigen arbeid]]=1,Tb_Activiteiten[[#Headers],[Eigen arbeid]],"")))</f>
        <v/>
      </c>
      <c r="AM1868" t="str">
        <f>IF(ISNUMBER(FIND("arbeid",Methode_Keuze)),"",IF(ISNUMBER(FIND("arbeid",Methode_Keuze)),"",IF(Tb_Activiteiten[[#This Row],[Projectmedewerker]]=1,Tb_Activiteiten[[#Headers],[Projectmedewerker]],"")))</f>
        <v/>
      </c>
      <c r="AN1868" t="str">
        <f>IF(ISNUMBER(FIND("arbeid",Methode_Keuze)),"",IF(ISNUMBER(FIND("arbeid",Methode_Keuze)),"",IF(Tb_Activiteiten[[#This Row],[Landbouwer]]=1,Tb_Activiteiten[[#Headers],[Landbouwer]],"")))</f>
        <v/>
      </c>
      <c r="AO1868" t="str">
        <f>IF(ISNUMBER(FIND("arbeid",Methode_Keuze)),"",IF(ISNUMBER(FIND("arbeid",Methode_Keuze)),"",IF(Tb_Activiteiten[[#This Row],[Adviseur]]=1,Tb_Activiteiten[[#Headers],[Adviseur]],"")))</f>
        <v/>
      </c>
      <c r="AP1868" t="str">
        <f>IF(ISNUMBER(FIND("arbeid",Methode_Keuze)),"",IF(ISNUMBER(FIND("arbeid",Methode_Keuze)),"",IF(Tb_Activiteiten[[#This Row],[Projectleider/Expert]]=1,Tb_Activiteiten[[#Headers],[Projectleider/Expert]],"")))</f>
        <v/>
      </c>
      <c r="AQ1868" t="str">
        <f>IF(ISNUMBER(FIND("arbeid",Methode_Keuze)),"",IF(ISNUMBER(FIND("arbeid",Methode_Keuze)),"",IF(Tb_Activiteiten[[#This Row],[Arbeidskosten]]=1,Tb_Activiteiten[[#Headers],[Arbeidskosten]],"")))</f>
        <v/>
      </c>
      <c r="AR1868" t="str">
        <f>IF(ISNUMBER(FIND("arbeid",Methode_Keuze)),"",IF(ISNUMBER(FIND("arbeid",Methode_Keuze)),"",IF(Tb_Activiteiten[[#This Row],[Arbeidskosten op basis van IKS]]=1,Tb_Activiteiten[[#Headers],[Arbeidskosten op basis van IKS]],"")))</f>
        <v/>
      </c>
      <c r="AS1868" t="str">
        <f>IF(ISNUMBER(FIND("overige",Methode_Keuze)),"",IF(Tb_Activiteiten[[#This Row],[Kosten derden exclusief btw]]=1,Tb_Activiteiten[[#Headers],[Kosten derden exclusief btw]],""))</f>
        <v/>
      </c>
      <c r="AT1868" t="str">
        <f>IF(ISNUMBER(FIND("overige",Methode_Keuze)),"",IF(Tb_Activiteiten[[#This Row],[Niet verrekenbare btw]]=1,Tb_Activiteiten[[#Headers],[Niet verrekenbare btw]],""))</f>
        <v/>
      </c>
      <c r="AU1868" t="str">
        <f>IF(ISNUMBER(FIND("overige",Methode_Keuze)),"",IF(Tb_Activiteiten[[#This Row],[Grondkosten]]=1,Tb_Activiteiten[[#Headers],[Grondkosten]],""))</f>
        <v/>
      </c>
      <c r="AV1868" t="str">
        <f>IF(ISNUMBER(FIND("overige",Methode_Keuze)),"",IF(Tb_Activiteiten[[#This Row],[Bijdrage in natura (overige)]]=1,Tb_Activiteiten[[#Headers],[Bijdrage in natura (overige)]],""))</f>
        <v/>
      </c>
      <c r="AW1868" t="str">
        <f>IF(ISNUMBER(FIND("overige",Methode_Keuze)),"",IF(Tb_Activiteiten[[#This Row],[Bijdrage in natura (vrijwilligers)]]=1,Tb_Activiteiten[[#Headers],[Bijdrage in natura (vrijwilligers)]],""))</f>
        <v/>
      </c>
      <c r="AX1868" t="str">
        <f>IF(ISNUMBER(FIND("overige",Methode_Keuze)),"",IF(Tb_Activiteiten[[#This Row],[Afschrijvingskosten]]=1,Tb_Activiteiten[[#Headers],[Afschrijvingskosten]],""))</f>
        <v/>
      </c>
      <c r="AY1868" t="str">
        <f>IF(ISNUMBER(FIND("overige",Methode_Keuze)),"",IF(Tb_Activiteiten[[#This Row],[Vergoeding]]=1,Tb_Activiteiten[[#Headers],[Vergoeding]],""))</f>
        <v/>
      </c>
      <c r="AZ1868" t="str">
        <f>IF(ISNUMBER(FIND("arbeid",Methode_Keuze)),"",IF(Tb_Activiteiten[[#This Row],[Arbeidskosten - vast tarief (excl eigen arbeid)]]=1,Tb_Activiteiten[[#Headers],[Arbeidskosten - vast tarief (excl eigen arbeid)]],""))</f>
        <v/>
      </c>
      <c r="BA1868" t="str">
        <f>IF(ISNUMBER(FIND("overige",Methode_Keuze)),"",IF(Tb_Activiteiten[[#This Row],[Overige kosten]]=1,Tb_Activiteiten[[#Headers],[Overige kosten]],""))</f>
        <v/>
      </c>
    </row>
    <row r="1869" spans="15:53" x14ac:dyDescent="0.25">
      <c r="O1869" s="56"/>
      <c r="Q1869" t="str">
        <f>IFERROR(IF(VLOOKUP(Tb_Activiteiten[[#This Row],[Openstelling]],Tb_Openstelling[],2,0)=1,1,""),"")</f>
        <v/>
      </c>
      <c r="AJ1869" s="56"/>
      <c r="AK1869" t="str">
        <f>IF(ISNUMBER(FIND("arbeid",Methode_Keuze)),"",IF(ISNUMBER(FIND("arbeid",Methode_Keuze)),"",IF(Tb_Activiteiten[[#This Row],[Loonkosten]]=1,Tb_Activiteiten[[#Headers],[Loonkosten]],"")))</f>
        <v/>
      </c>
      <c r="AL1869" t="str">
        <f>IF(ISNUMBER(FIND("arbeid",Methode_Keuze)),"",IF(ISNUMBER(FIND("arbeid",Methode_Keuze)),"",IF(Tb_Activiteiten[[#This Row],[Eigen arbeid]]=1,Tb_Activiteiten[[#Headers],[Eigen arbeid]],"")))</f>
        <v/>
      </c>
      <c r="AM1869" t="str">
        <f>IF(ISNUMBER(FIND("arbeid",Methode_Keuze)),"",IF(ISNUMBER(FIND("arbeid",Methode_Keuze)),"",IF(Tb_Activiteiten[[#This Row],[Projectmedewerker]]=1,Tb_Activiteiten[[#Headers],[Projectmedewerker]],"")))</f>
        <v/>
      </c>
      <c r="AN1869" t="str">
        <f>IF(ISNUMBER(FIND("arbeid",Methode_Keuze)),"",IF(ISNUMBER(FIND("arbeid",Methode_Keuze)),"",IF(Tb_Activiteiten[[#This Row],[Landbouwer]]=1,Tb_Activiteiten[[#Headers],[Landbouwer]],"")))</f>
        <v/>
      </c>
      <c r="AO1869" t="str">
        <f>IF(ISNUMBER(FIND("arbeid",Methode_Keuze)),"",IF(ISNUMBER(FIND("arbeid",Methode_Keuze)),"",IF(Tb_Activiteiten[[#This Row],[Adviseur]]=1,Tb_Activiteiten[[#Headers],[Adviseur]],"")))</f>
        <v/>
      </c>
      <c r="AP1869" t="str">
        <f>IF(ISNUMBER(FIND("arbeid",Methode_Keuze)),"",IF(ISNUMBER(FIND("arbeid",Methode_Keuze)),"",IF(Tb_Activiteiten[[#This Row],[Projectleider/Expert]]=1,Tb_Activiteiten[[#Headers],[Projectleider/Expert]],"")))</f>
        <v/>
      </c>
      <c r="AQ1869" t="str">
        <f>IF(ISNUMBER(FIND("arbeid",Methode_Keuze)),"",IF(ISNUMBER(FIND("arbeid",Methode_Keuze)),"",IF(Tb_Activiteiten[[#This Row],[Arbeidskosten]]=1,Tb_Activiteiten[[#Headers],[Arbeidskosten]],"")))</f>
        <v/>
      </c>
      <c r="AR1869" t="str">
        <f>IF(ISNUMBER(FIND("arbeid",Methode_Keuze)),"",IF(ISNUMBER(FIND("arbeid",Methode_Keuze)),"",IF(Tb_Activiteiten[[#This Row],[Arbeidskosten op basis van IKS]]=1,Tb_Activiteiten[[#Headers],[Arbeidskosten op basis van IKS]],"")))</f>
        <v/>
      </c>
      <c r="AS1869" t="str">
        <f>IF(ISNUMBER(FIND("overige",Methode_Keuze)),"",IF(Tb_Activiteiten[[#This Row],[Kosten derden exclusief btw]]=1,Tb_Activiteiten[[#Headers],[Kosten derden exclusief btw]],""))</f>
        <v/>
      </c>
      <c r="AT1869" t="str">
        <f>IF(ISNUMBER(FIND("overige",Methode_Keuze)),"",IF(Tb_Activiteiten[[#This Row],[Niet verrekenbare btw]]=1,Tb_Activiteiten[[#Headers],[Niet verrekenbare btw]],""))</f>
        <v/>
      </c>
      <c r="AU1869" t="str">
        <f>IF(ISNUMBER(FIND("overige",Methode_Keuze)),"",IF(Tb_Activiteiten[[#This Row],[Grondkosten]]=1,Tb_Activiteiten[[#Headers],[Grondkosten]],""))</f>
        <v/>
      </c>
      <c r="AV1869" t="str">
        <f>IF(ISNUMBER(FIND("overige",Methode_Keuze)),"",IF(Tb_Activiteiten[[#This Row],[Bijdrage in natura (overige)]]=1,Tb_Activiteiten[[#Headers],[Bijdrage in natura (overige)]],""))</f>
        <v/>
      </c>
      <c r="AW1869" t="str">
        <f>IF(ISNUMBER(FIND("overige",Methode_Keuze)),"",IF(Tb_Activiteiten[[#This Row],[Bijdrage in natura (vrijwilligers)]]=1,Tb_Activiteiten[[#Headers],[Bijdrage in natura (vrijwilligers)]],""))</f>
        <v/>
      </c>
      <c r="AX1869" t="str">
        <f>IF(ISNUMBER(FIND("overige",Methode_Keuze)),"",IF(Tb_Activiteiten[[#This Row],[Afschrijvingskosten]]=1,Tb_Activiteiten[[#Headers],[Afschrijvingskosten]],""))</f>
        <v/>
      </c>
      <c r="AY1869" t="str">
        <f>IF(ISNUMBER(FIND("overige",Methode_Keuze)),"",IF(Tb_Activiteiten[[#This Row],[Vergoeding]]=1,Tb_Activiteiten[[#Headers],[Vergoeding]],""))</f>
        <v/>
      </c>
      <c r="AZ1869" t="str">
        <f>IF(ISNUMBER(FIND("arbeid",Methode_Keuze)),"",IF(Tb_Activiteiten[[#This Row],[Arbeidskosten - vast tarief (excl eigen arbeid)]]=1,Tb_Activiteiten[[#Headers],[Arbeidskosten - vast tarief (excl eigen arbeid)]],""))</f>
        <v/>
      </c>
      <c r="BA1869" t="str">
        <f>IF(ISNUMBER(FIND("overige",Methode_Keuze)),"",IF(Tb_Activiteiten[[#This Row],[Overige kosten]]=1,Tb_Activiteiten[[#Headers],[Overige kosten]],""))</f>
        <v/>
      </c>
    </row>
    <row r="1870" spans="15:53" x14ac:dyDescent="0.25">
      <c r="O1870" s="56"/>
      <c r="Q1870" t="str">
        <f>IFERROR(IF(VLOOKUP(Tb_Activiteiten[[#This Row],[Openstelling]],Tb_Openstelling[],2,0)=1,1,""),"")</f>
        <v/>
      </c>
      <c r="AJ1870" s="56"/>
      <c r="AK1870" t="str">
        <f>IF(ISNUMBER(FIND("arbeid",Methode_Keuze)),"",IF(ISNUMBER(FIND("arbeid",Methode_Keuze)),"",IF(Tb_Activiteiten[[#This Row],[Loonkosten]]=1,Tb_Activiteiten[[#Headers],[Loonkosten]],"")))</f>
        <v/>
      </c>
      <c r="AL1870" t="str">
        <f>IF(ISNUMBER(FIND("arbeid",Methode_Keuze)),"",IF(ISNUMBER(FIND("arbeid",Methode_Keuze)),"",IF(Tb_Activiteiten[[#This Row],[Eigen arbeid]]=1,Tb_Activiteiten[[#Headers],[Eigen arbeid]],"")))</f>
        <v/>
      </c>
      <c r="AM1870" t="str">
        <f>IF(ISNUMBER(FIND("arbeid",Methode_Keuze)),"",IF(ISNUMBER(FIND("arbeid",Methode_Keuze)),"",IF(Tb_Activiteiten[[#This Row],[Projectmedewerker]]=1,Tb_Activiteiten[[#Headers],[Projectmedewerker]],"")))</f>
        <v/>
      </c>
      <c r="AN1870" t="str">
        <f>IF(ISNUMBER(FIND("arbeid",Methode_Keuze)),"",IF(ISNUMBER(FIND("arbeid",Methode_Keuze)),"",IF(Tb_Activiteiten[[#This Row],[Landbouwer]]=1,Tb_Activiteiten[[#Headers],[Landbouwer]],"")))</f>
        <v/>
      </c>
      <c r="AO1870" t="str">
        <f>IF(ISNUMBER(FIND("arbeid",Methode_Keuze)),"",IF(ISNUMBER(FIND("arbeid",Methode_Keuze)),"",IF(Tb_Activiteiten[[#This Row],[Adviseur]]=1,Tb_Activiteiten[[#Headers],[Adviseur]],"")))</f>
        <v/>
      </c>
      <c r="AP1870" t="str">
        <f>IF(ISNUMBER(FIND("arbeid",Methode_Keuze)),"",IF(ISNUMBER(FIND("arbeid",Methode_Keuze)),"",IF(Tb_Activiteiten[[#This Row],[Projectleider/Expert]]=1,Tb_Activiteiten[[#Headers],[Projectleider/Expert]],"")))</f>
        <v/>
      </c>
      <c r="AQ1870" t="str">
        <f>IF(ISNUMBER(FIND("arbeid",Methode_Keuze)),"",IF(ISNUMBER(FIND("arbeid",Methode_Keuze)),"",IF(Tb_Activiteiten[[#This Row],[Arbeidskosten]]=1,Tb_Activiteiten[[#Headers],[Arbeidskosten]],"")))</f>
        <v/>
      </c>
      <c r="AR1870" t="str">
        <f>IF(ISNUMBER(FIND("arbeid",Methode_Keuze)),"",IF(ISNUMBER(FIND("arbeid",Methode_Keuze)),"",IF(Tb_Activiteiten[[#This Row],[Arbeidskosten op basis van IKS]]=1,Tb_Activiteiten[[#Headers],[Arbeidskosten op basis van IKS]],"")))</f>
        <v/>
      </c>
      <c r="AS1870" t="str">
        <f>IF(ISNUMBER(FIND("overige",Methode_Keuze)),"",IF(Tb_Activiteiten[[#This Row],[Kosten derden exclusief btw]]=1,Tb_Activiteiten[[#Headers],[Kosten derden exclusief btw]],""))</f>
        <v/>
      </c>
      <c r="AT1870" t="str">
        <f>IF(ISNUMBER(FIND("overige",Methode_Keuze)),"",IF(Tb_Activiteiten[[#This Row],[Niet verrekenbare btw]]=1,Tb_Activiteiten[[#Headers],[Niet verrekenbare btw]],""))</f>
        <v/>
      </c>
      <c r="AU1870" t="str">
        <f>IF(ISNUMBER(FIND("overige",Methode_Keuze)),"",IF(Tb_Activiteiten[[#This Row],[Grondkosten]]=1,Tb_Activiteiten[[#Headers],[Grondkosten]],""))</f>
        <v/>
      </c>
      <c r="AV1870" t="str">
        <f>IF(ISNUMBER(FIND("overige",Methode_Keuze)),"",IF(Tb_Activiteiten[[#This Row],[Bijdrage in natura (overige)]]=1,Tb_Activiteiten[[#Headers],[Bijdrage in natura (overige)]],""))</f>
        <v/>
      </c>
      <c r="AW1870" t="str">
        <f>IF(ISNUMBER(FIND("overige",Methode_Keuze)),"",IF(Tb_Activiteiten[[#This Row],[Bijdrage in natura (vrijwilligers)]]=1,Tb_Activiteiten[[#Headers],[Bijdrage in natura (vrijwilligers)]],""))</f>
        <v/>
      </c>
      <c r="AX1870" t="str">
        <f>IF(ISNUMBER(FIND("overige",Methode_Keuze)),"",IF(Tb_Activiteiten[[#This Row],[Afschrijvingskosten]]=1,Tb_Activiteiten[[#Headers],[Afschrijvingskosten]],""))</f>
        <v/>
      </c>
      <c r="AY1870" t="str">
        <f>IF(ISNUMBER(FIND("overige",Methode_Keuze)),"",IF(Tb_Activiteiten[[#This Row],[Vergoeding]]=1,Tb_Activiteiten[[#Headers],[Vergoeding]],""))</f>
        <v/>
      </c>
      <c r="AZ1870" t="str">
        <f>IF(ISNUMBER(FIND("arbeid",Methode_Keuze)),"",IF(Tb_Activiteiten[[#This Row],[Arbeidskosten - vast tarief (excl eigen arbeid)]]=1,Tb_Activiteiten[[#Headers],[Arbeidskosten - vast tarief (excl eigen arbeid)]],""))</f>
        <v/>
      </c>
      <c r="BA1870" t="str">
        <f>IF(ISNUMBER(FIND("overige",Methode_Keuze)),"",IF(Tb_Activiteiten[[#This Row],[Overige kosten]]=1,Tb_Activiteiten[[#Headers],[Overige kosten]],""))</f>
        <v/>
      </c>
    </row>
    <row r="1871" spans="15:53" x14ac:dyDescent="0.25">
      <c r="O1871" s="56"/>
      <c r="Q1871" t="str">
        <f>IFERROR(IF(VLOOKUP(Tb_Activiteiten[[#This Row],[Openstelling]],Tb_Openstelling[],2,0)=1,1,""),"")</f>
        <v/>
      </c>
      <c r="AJ1871" s="56"/>
      <c r="AK1871" t="str">
        <f>IF(ISNUMBER(FIND("arbeid",Methode_Keuze)),"",IF(ISNUMBER(FIND("arbeid",Methode_Keuze)),"",IF(Tb_Activiteiten[[#This Row],[Loonkosten]]=1,Tb_Activiteiten[[#Headers],[Loonkosten]],"")))</f>
        <v/>
      </c>
      <c r="AL1871" t="str">
        <f>IF(ISNUMBER(FIND("arbeid",Methode_Keuze)),"",IF(ISNUMBER(FIND("arbeid",Methode_Keuze)),"",IF(Tb_Activiteiten[[#This Row],[Eigen arbeid]]=1,Tb_Activiteiten[[#Headers],[Eigen arbeid]],"")))</f>
        <v/>
      </c>
      <c r="AM1871" t="str">
        <f>IF(ISNUMBER(FIND("arbeid",Methode_Keuze)),"",IF(ISNUMBER(FIND("arbeid",Methode_Keuze)),"",IF(Tb_Activiteiten[[#This Row],[Projectmedewerker]]=1,Tb_Activiteiten[[#Headers],[Projectmedewerker]],"")))</f>
        <v/>
      </c>
      <c r="AN1871" t="str">
        <f>IF(ISNUMBER(FIND("arbeid",Methode_Keuze)),"",IF(ISNUMBER(FIND("arbeid",Methode_Keuze)),"",IF(Tb_Activiteiten[[#This Row],[Landbouwer]]=1,Tb_Activiteiten[[#Headers],[Landbouwer]],"")))</f>
        <v/>
      </c>
      <c r="AO1871" t="str">
        <f>IF(ISNUMBER(FIND("arbeid",Methode_Keuze)),"",IF(ISNUMBER(FIND("arbeid",Methode_Keuze)),"",IF(Tb_Activiteiten[[#This Row],[Adviseur]]=1,Tb_Activiteiten[[#Headers],[Adviseur]],"")))</f>
        <v/>
      </c>
      <c r="AP1871" t="str">
        <f>IF(ISNUMBER(FIND("arbeid",Methode_Keuze)),"",IF(ISNUMBER(FIND("arbeid",Methode_Keuze)),"",IF(Tb_Activiteiten[[#This Row],[Projectleider/Expert]]=1,Tb_Activiteiten[[#Headers],[Projectleider/Expert]],"")))</f>
        <v/>
      </c>
      <c r="AQ1871" t="str">
        <f>IF(ISNUMBER(FIND("arbeid",Methode_Keuze)),"",IF(ISNUMBER(FIND("arbeid",Methode_Keuze)),"",IF(Tb_Activiteiten[[#This Row],[Arbeidskosten]]=1,Tb_Activiteiten[[#Headers],[Arbeidskosten]],"")))</f>
        <v/>
      </c>
      <c r="AR1871" t="str">
        <f>IF(ISNUMBER(FIND("arbeid",Methode_Keuze)),"",IF(ISNUMBER(FIND("arbeid",Methode_Keuze)),"",IF(Tb_Activiteiten[[#This Row],[Arbeidskosten op basis van IKS]]=1,Tb_Activiteiten[[#Headers],[Arbeidskosten op basis van IKS]],"")))</f>
        <v/>
      </c>
      <c r="AS1871" t="str">
        <f>IF(ISNUMBER(FIND("overige",Methode_Keuze)),"",IF(Tb_Activiteiten[[#This Row],[Kosten derden exclusief btw]]=1,Tb_Activiteiten[[#Headers],[Kosten derden exclusief btw]],""))</f>
        <v/>
      </c>
      <c r="AT1871" t="str">
        <f>IF(ISNUMBER(FIND("overige",Methode_Keuze)),"",IF(Tb_Activiteiten[[#This Row],[Niet verrekenbare btw]]=1,Tb_Activiteiten[[#Headers],[Niet verrekenbare btw]],""))</f>
        <v/>
      </c>
      <c r="AU1871" t="str">
        <f>IF(ISNUMBER(FIND("overige",Methode_Keuze)),"",IF(Tb_Activiteiten[[#This Row],[Grondkosten]]=1,Tb_Activiteiten[[#Headers],[Grondkosten]],""))</f>
        <v/>
      </c>
      <c r="AV1871" t="str">
        <f>IF(ISNUMBER(FIND("overige",Methode_Keuze)),"",IF(Tb_Activiteiten[[#This Row],[Bijdrage in natura (overige)]]=1,Tb_Activiteiten[[#Headers],[Bijdrage in natura (overige)]],""))</f>
        <v/>
      </c>
      <c r="AW1871" t="str">
        <f>IF(ISNUMBER(FIND("overige",Methode_Keuze)),"",IF(Tb_Activiteiten[[#This Row],[Bijdrage in natura (vrijwilligers)]]=1,Tb_Activiteiten[[#Headers],[Bijdrage in natura (vrijwilligers)]],""))</f>
        <v/>
      </c>
      <c r="AX1871" t="str">
        <f>IF(ISNUMBER(FIND("overige",Methode_Keuze)),"",IF(Tb_Activiteiten[[#This Row],[Afschrijvingskosten]]=1,Tb_Activiteiten[[#Headers],[Afschrijvingskosten]],""))</f>
        <v/>
      </c>
      <c r="AY1871" t="str">
        <f>IF(ISNUMBER(FIND("overige",Methode_Keuze)),"",IF(Tb_Activiteiten[[#This Row],[Vergoeding]]=1,Tb_Activiteiten[[#Headers],[Vergoeding]],""))</f>
        <v/>
      </c>
      <c r="AZ1871" t="str">
        <f>IF(ISNUMBER(FIND("arbeid",Methode_Keuze)),"",IF(Tb_Activiteiten[[#This Row],[Arbeidskosten - vast tarief (excl eigen arbeid)]]=1,Tb_Activiteiten[[#Headers],[Arbeidskosten - vast tarief (excl eigen arbeid)]],""))</f>
        <v/>
      </c>
      <c r="BA1871" t="str">
        <f>IF(ISNUMBER(FIND("overige",Methode_Keuze)),"",IF(Tb_Activiteiten[[#This Row],[Overige kosten]]=1,Tb_Activiteiten[[#Headers],[Overige kosten]],""))</f>
        <v/>
      </c>
    </row>
    <row r="1872" spans="15:53" x14ac:dyDescent="0.25">
      <c r="O1872" s="56"/>
      <c r="Q1872" t="str">
        <f>IFERROR(IF(VLOOKUP(Tb_Activiteiten[[#This Row],[Openstelling]],Tb_Openstelling[],2,0)=1,1,""),"")</f>
        <v/>
      </c>
      <c r="AJ1872" s="56"/>
      <c r="AK1872" t="str">
        <f>IF(ISNUMBER(FIND("arbeid",Methode_Keuze)),"",IF(ISNUMBER(FIND("arbeid",Methode_Keuze)),"",IF(Tb_Activiteiten[[#This Row],[Loonkosten]]=1,Tb_Activiteiten[[#Headers],[Loonkosten]],"")))</f>
        <v/>
      </c>
      <c r="AL1872" t="str">
        <f>IF(ISNUMBER(FIND("arbeid",Methode_Keuze)),"",IF(ISNUMBER(FIND("arbeid",Methode_Keuze)),"",IF(Tb_Activiteiten[[#This Row],[Eigen arbeid]]=1,Tb_Activiteiten[[#Headers],[Eigen arbeid]],"")))</f>
        <v/>
      </c>
      <c r="AM1872" t="str">
        <f>IF(ISNUMBER(FIND("arbeid",Methode_Keuze)),"",IF(ISNUMBER(FIND("arbeid",Methode_Keuze)),"",IF(Tb_Activiteiten[[#This Row],[Projectmedewerker]]=1,Tb_Activiteiten[[#Headers],[Projectmedewerker]],"")))</f>
        <v/>
      </c>
      <c r="AN1872" t="str">
        <f>IF(ISNUMBER(FIND("arbeid",Methode_Keuze)),"",IF(ISNUMBER(FIND("arbeid",Methode_Keuze)),"",IF(Tb_Activiteiten[[#This Row],[Landbouwer]]=1,Tb_Activiteiten[[#Headers],[Landbouwer]],"")))</f>
        <v/>
      </c>
      <c r="AO1872" t="str">
        <f>IF(ISNUMBER(FIND("arbeid",Methode_Keuze)),"",IF(ISNUMBER(FIND("arbeid",Methode_Keuze)),"",IF(Tb_Activiteiten[[#This Row],[Adviseur]]=1,Tb_Activiteiten[[#Headers],[Adviseur]],"")))</f>
        <v/>
      </c>
      <c r="AP1872" t="str">
        <f>IF(ISNUMBER(FIND("arbeid",Methode_Keuze)),"",IF(ISNUMBER(FIND("arbeid",Methode_Keuze)),"",IF(Tb_Activiteiten[[#This Row],[Projectleider/Expert]]=1,Tb_Activiteiten[[#Headers],[Projectleider/Expert]],"")))</f>
        <v/>
      </c>
      <c r="AQ1872" t="str">
        <f>IF(ISNUMBER(FIND("arbeid",Methode_Keuze)),"",IF(ISNUMBER(FIND("arbeid",Methode_Keuze)),"",IF(Tb_Activiteiten[[#This Row],[Arbeidskosten]]=1,Tb_Activiteiten[[#Headers],[Arbeidskosten]],"")))</f>
        <v/>
      </c>
      <c r="AR1872" t="str">
        <f>IF(ISNUMBER(FIND("arbeid",Methode_Keuze)),"",IF(ISNUMBER(FIND("arbeid",Methode_Keuze)),"",IF(Tb_Activiteiten[[#This Row],[Arbeidskosten op basis van IKS]]=1,Tb_Activiteiten[[#Headers],[Arbeidskosten op basis van IKS]],"")))</f>
        <v/>
      </c>
      <c r="AS1872" t="str">
        <f>IF(ISNUMBER(FIND("overige",Methode_Keuze)),"",IF(Tb_Activiteiten[[#This Row],[Kosten derden exclusief btw]]=1,Tb_Activiteiten[[#Headers],[Kosten derden exclusief btw]],""))</f>
        <v/>
      </c>
      <c r="AT1872" t="str">
        <f>IF(ISNUMBER(FIND("overige",Methode_Keuze)),"",IF(Tb_Activiteiten[[#This Row],[Niet verrekenbare btw]]=1,Tb_Activiteiten[[#Headers],[Niet verrekenbare btw]],""))</f>
        <v/>
      </c>
      <c r="AU1872" t="str">
        <f>IF(ISNUMBER(FIND("overige",Methode_Keuze)),"",IF(Tb_Activiteiten[[#This Row],[Grondkosten]]=1,Tb_Activiteiten[[#Headers],[Grondkosten]],""))</f>
        <v/>
      </c>
      <c r="AV1872" t="str">
        <f>IF(ISNUMBER(FIND("overige",Methode_Keuze)),"",IF(Tb_Activiteiten[[#This Row],[Bijdrage in natura (overige)]]=1,Tb_Activiteiten[[#Headers],[Bijdrage in natura (overige)]],""))</f>
        <v/>
      </c>
      <c r="AW1872" t="str">
        <f>IF(ISNUMBER(FIND("overige",Methode_Keuze)),"",IF(Tb_Activiteiten[[#This Row],[Bijdrage in natura (vrijwilligers)]]=1,Tb_Activiteiten[[#Headers],[Bijdrage in natura (vrijwilligers)]],""))</f>
        <v/>
      </c>
      <c r="AX1872" t="str">
        <f>IF(ISNUMBER(FIND("overige",Methode_Keuze)),"",IF(Tb_Activiteiten[[#This Row],[Afschrijvingskosten]]=1,Tb_Activiteiten[[#Headers],[Afschrijvingskosten]],""))</f>
        <v/>
      </c>
      <c r="AY1872" t="str">
        <f>IF(ISNUMBER(FIND("overige",Methode_Keuze)),"",IF(Tb_Activiteiten[[#This Row],[Vergoeding]]=1,Tb_Activiteiten[[#Headers],[Vergoeding]],""))</f>
        <v/>
      </c>
      <c r="AZ1872" t="str">
        <f>IF(ISNUMBER(FIND("arbeid",Methode_Keuze)),"",IF(Tb_Activiteiten[[#This Row],[Arbeidskosten - vast tarief (excl eigen arbeid)]]=1,Tb_Activiteiten[[#Headers],[Arbeidskosten - vast tarief (excl eigen arbeid)]],""))</f>
        <v/>
      </c>
      <c r="BA1872" t="str">
        <f>IF(ISNUMBER(FIND("overige",Methode_Keuze)),"",IF(Tb_Activiteiten[[#This Row],[Overige kosten]]=1,Tb_Activiteiten[[#Headers],[Overige kosten]],""))</f>
        <v/>
      </c>
    </row>
    <row r="1873" spans="15:53" x14ac:dyDescent="0.25">
      <c r="O1873" s="56"/>
      <c r="Q1873" t="str">
        <f>IFERROR(IF(VLOOKUP(Tb_Activiteiten[[#This Row],[Openstelling]],Tb_Openstelling[],2,0)=1,1,""),"")</f>
        <v/>
      </c>
      <c r="AJ1873" s="56"/>
      <c r="AK1873" t="str">
        <f>IF(ISNUMBER(FIND("arbeid",Methode_Keuze)),"",IF(ISNUMBER(FIND("arbeid",Methode_Keuze)),"",IF(Tb_Activiteiten[[#This Row],[Loonkosten]]=1,Tb_Activiteiten[[#Headers],[Loonkosten]],"")))</f>
        <v/>
      </c>
      <c r="AL1873" t="str">
        <f>IF(ISNUMBER(FIND("arbeid",Methode_Keuze)),"",IF(ISNUMBER(FIND("arbeid",Methode_Keuze)),"",IF(Tb_Activiteiten[[#This Row],[Eigen arbeid]]=1,Tb_Activiteiten[[#Headers],[Eigen arbeid]],"")))</f>
        <v/>
      </c>
      <c r="AM1873" t="str">
        <f>IF(ISNUMBER(FIND("arbeid",Methode_Keuze)),"",IF(ISNUMBER(FIND("arbeid",Methode_Keuze)),"",IF(Tb_Activiteiten[[#This Row],[Projectmedewerker]]=1,Tb_Activiteiten[[#Headers],[Projectmedewerker]],"")))</f>
        <v/>
      </c>
      <c r="AN1873" t="str">
        <f>IF(ISNUMBER(FIND("arbeid",Methode_Keuze)),"",IF(ISNUMBER(FIND("arbeid",Methode_Keuze)),"",IF(Tb_Activiteiten[[#This Row],[Landbouwer]]=1,Tb_Activiteiten[[#Headers],[Landbouwer]],"")))</f>
        <v/>
      </c>
      <c r="AO1873" t="str">
        <f>IF(ISNUMBER(FIND("arbeid",Methode_Keuze)),"",IF(ISNUMBER(FIND("arbeid",Methode_Keuze)),"",IF(Tb_Activiteiten[[#This Row],[Adviseur]]=1,Tb_Activiteiten[[#Headers],[Adviseur]],"")))</f>
        <v/>
      </c>
      <c r="AP1873" t="str">
        <f>IF(ISNUMBER(FIND("arbeid",Methode_Keuze)),"",IF(ISNUMBER(FIND("arbeid",Methode_Keuze)),"",IF(Tb_Activiteiten[[#This Row],[Projectleider/Expert]]=1,Tb_Activiteiten[[#Headers],[Projectleider/Expert]],"")))</f>
        <v/>
      </c>
      <c r="AQ1873" t="str">
        <f>IF(ISNUMBER(FIND("arbeid",Methode_Keuze)),"",IF(ISNUMBER(FIND("arbeid",Methode_Keuze)),"",IF(Tb_Activiteiten[[#This Row],[Arbeidskosten]]=1,Tb_Activiteiten[[#Headers],[Arbeidskosten]],"")))</f>
        <v/>
      </c>
      <c r="AR1873" t="str">
        <f>IF(ISNUMBER(FIND("arbeid",Methode_Keuze)),"",IF(ISNUMBER(FIND("arbeid",Methode_Keuze)),"",IF(Tb_Activiteiten[[#This Row],[Arbeidskosten op basis van IKS]]=1,Tb_Activiteiten[[#Headers],[Arbeidskosten op basis van IKS]],"")))</f>
        <v/>
      </c>
      <c r="AS1873" t="str">
        <f>IF(ISNUMBER(FIND("overige",Methode_Keuze)),"",IF(Tb_Activiteiten[[#This Row],[Kosten derden exclusief btw]]=1,Tb_Activiteiten[[#Headers],[Kosten derden exclusief btw]],""))</f>
        <v/>
      </c>
      <c r="AT1873" t="str">
        <f>IF(ISNUMBER(FIND("overige",Methode_Keuze)),"",IF(Tb_Activiteiten[[#This Row],[Niet verrekenbare btw]]=1,Tb_Activiteiten[[#Headers],[Niet verrekenbare btw]],""))</f>
        <v/>
      </c>
      <c r="AU1873" t="str">
        <f>IF(ISNUMBER(FIND("overige",Methode_Keuze)),"",IF(Tb_Activiteiten[[#This Row],[Grondkosten]]=1,Tb_Activiteiten[[#Headers],[Grondkosten]],""))</f>
        <v/>
      </c>
      <c r="AV1873" t="str">
        <f>IF(ISNUMBER(FIND("overige",Methode_Keuze)),"",IF(Tb_Activiteiten[[#This Row],[Bijdrage in natura (overige)]]=1,Tb_Activiteiten[[#Headers],[Bijdrage in natura (overige)]],""))</f>
        <v/>
      </c>
      <c r="AW1873" t="str">
        <f>IF(ISNUMBER(FIND("overige",Methode_Keuze)),"",IF(Tb_Activiteiten[[#This Row],[Bijdrage in natura (vrijwilligers)]]=1,Tb_Activiteiten[[#Headers],[Bijdrage in natura (vrijwilligers)]],""))</f>
        <v/>
      </c>
      <c r="AX1873" t="str">
        <f>IF(ISNUMBER(FIND("overige",Methode_Keuze)),"",IF(Tb_Activiteiten[[#This Row],[Afschrijvingskosten]]=1,Tb_Activiteiten[[#Headers],[Afschrijvingskosten]],""))</f>
        <v/>
      </c>
      <c r="AY1873" t="str">
        <f>IF(ISNUMBER(FIND("overige",Methode_Keuze)),"",IF(Tb_Activiteiten[[#This Row],[Vergoeding]]=1,Tb_Activiteiten[[#Headers],[Vergoeding]],""))</f>
        <v/>
      </c>
      <c r="AZ1873" t="str">
        <f>IF(ISNUMBER(FIND("arbeid",Methode_Keuze)),"",IF(Tb_Activiteiten[[#This Row],[Arbeidskosten - vast tarief (excl eigen arbeid)]]=1,Tb_Activiteiten[[#Headers],[Arbeidskosten - vast tarief (excl eigen arbeid)]],""))</f>
        <v/>
      </c>
      <c r="BA1873" t="str">
        <f>IF(ISNUMBER(FIND("overige",Methode_Keuze)),"",IF(Tb_Activiteiten[[#This Row],[Overige kosten]]=1,Tb_Activiteiten[[#Headers],[Overige kosten]],""))</f>
        <v/>
      </c>
    </row>
    <row r="1874" spans="15:53" x14ac:dyDescent="0.25">
      <c r="O1874" s="56"/>
      <c r="Q1874" t="str">
        <f>IFERROR(IF(VLOOKUP(Tb_Activiteiten[[#This Row],[Openstelling]],Tb_Openstelling[],2,0)=1,1,""),"")</f>
        <v/>
      </c>
      <c r="AJ1874" s="56"/>
      <c r="AK1874" t="str">
        <f>IF(ISNUMBER(FIND("arbeid",Methode_Keuze)),"",IF(ISNUMBER(FIND("arbeid",Methode_Keuze)),"",IF(Tb_Activiteiten[[#This Row],[Loonkosten]]=1,Tb_Activiteiten[[#Headers],[Loonkosten]],"")))</f>
        <v/>
      </c>
      <c r="AL1874" t="str">
        <f>IF(ISNUMBER(FIND("arbeid",Methode_Keuze)),"",IF(ISNUMBER(FIND("arbeid",Methode_Keuze)),"",IF(Tb_Activiteiten[[#This Row],[Eigen arbeid]]=1,Tb_Activiteiten[[#Headers],[Eigen arbeid]],"")))</f>
        <v/>
      </c>
      <c r="AM1874" t="str">
        <f>IF(ISNUMBER(FIND("arbeid",Methode_Keuze)),"",IF(ISNUMBER(FIND("arbeid",Methode_Keuze)),"",IF(Tb_Activiteiten[[#This Row],[Projectmedewerker]]=1,Tb_Activiteiten[[#Headers],[Projectmedewerker]],"")))</f>
        <v/>
      </c>
      <c r="AN1874" t="str">
        <f>IF(ISNUMBER(FIND("arbeid",Methode_Keuze)),"",IF(ISNUMBER(FIND("arbeid",Methode_Keuze)),"",IF(Tb_Activiteiten[[#This Row],[Landbouwer]]=1,Tb_Activiteiten[[#Headers],[Landbouwer]],"")))</f>
        <v/>
      </c>
      <c r="AO1874" t="str">
        <f>IF(ISNUMBER(FIND("arbeid",Methode_Keuze)),"",IF(ISNUMBER(FIND("arbeid",Methode_Keuze)),"",IF(Tb_Activiteiten[[#This Row],[Adviseur]]=1,Tb_Activiteiten[[#Headers],[Adviseur]],"")))</f>
        <v/>
      </c>
      <c r="AP1874" t="str">
        <f>IF(ISNUMBER(FIND("arbeid",Methode_Keuze)),"",IF(ISNUMBER(FIND("arbeid",Methode_Keuze)),"",IF(Tb_Activiteiten[[#This Row],[Projectleider/Expert]]=1,Tb_Activiteiten[[#Headers],[Projectleider/Expert]],"")))</f>
        <v/>
      </c>
      <c r="AQ1874" t="str">
        <f>IF(ISNUMBER(FIND("arbeid",Methode_Keuze)),"",IF(ISNUMBER(FIND("arbeid",Methode_Keuze)),"",IF(Tb_Activiteiten[[#This Row],[Arbeidskosten]]=1,Tb_Activiteiten[[#Headers],[Arbeidskosten]],"")))</f>
        <v/>
      </c>
      <c r="AR1874" t="str">
        <f>IF(ISNUMBER(FIND("arbeid",Methode_Keuze)),"",IF(ISNUMBER(FIND("arbeid",Methode_Keuze)),"",IF(Tb_Activiteiten[[#This Row],[Arbeidskosten op basis van IKS]]=1,Tb_Activiteiten[[#Headers],[Arbeidskosten op basis van IKS]],"")))</f>
        <v/>
      </c>
      <c r="AS1874" t="str">
        <f>IF(ISNUMBER(FIND("overige",Methode_Keuze)),"",IF(Tb_Activiteiten[[#This Row],[Kosten derden exclusief btw]]=1,Tb_Activiteiten[[#Headers],[Kosten derden exclusief btw]],""))</f>
        <v/>
      </c>
      <c r="AT1874" t="str">
        <f>IF(ISNUMBER(FIND("overige",Methode_Keuze)),"",IF(Tb_Activiteiten[[#This Row],[Niet verrekenbare btw]]=1,Tb_Activiteiten[[#Headers],[Niet verrekenbare btw]],""))</f>
        <v/>
      </c>
      <c r="AU1874" t="str">
        <f>IF(ISNUMBER(FIND("overige",Methode_Keuze)),"",IF(Tb_Activiteiten[[#This Row],[Grondkosten]]=1,Tb_Activiteiten[[#Headers],[Grondkosten]],""))</f>
        <v/>
      </c>
      <c r="AV1874" t="str">
        <f>IF(ISNUMBER(FIND("overige",Methode_Keuze)),"",IF(Tb_Activiteiten[[#This Row],[Bijdrage in natura (overige)]]=1,Tb_Activiteiten[[#Headers],[Bijdrage in natura (overige)]],""))</f>
        <v/>
      </c>
      <c r="AW1874" t="str">
        <f>IF(ISNUMBER(FIND("overige",Methode_Keuze)),"",IF(Tb_Activiteiten[[#This Row],[Bijdrage in natura (vrijwilligers)]]=1,Tb_Activiteiten[[#Headers],[Bijdrage in natura (vrijwilligers)]],""))</f>
        <v/>
      </c>
      <c r="AX1874" t="str">
        <f>IF(ISNUMBER(FIND("overige",Methode_Keuze)),"",IF(Tb_Activiteiten[[#This Row],[Afschrijvingskosten]]=1,Tb_Activiteiten[[#Headers],[Afschrijvingskosten]],""))</f>
        <v/>
      </c>
      <c r="AY1874" t="str">
        <f>IF(ISNUMBER(FIND("overige",Methode_Keuze)),"",IF(Tb_Activiteiten[[#This Row],[Vergoeding]]=1,Tb_Activiteiten[[#Headers],[Vergoeding]],""))</f>
        <v/>
      </c>
      <c r="AZ1874" t="str">
        <f>IF(ISNUMBER(FIND("arbeid",Methode_Keuze)),"",IF(Tb_Activiteiten[[#This Row],[Arbeidskosten - vast tarief (excl eigen arbeid)]]=1,Tb_Activiteiten[[#Headers],[Arbeidskosten - vast tarief (excl eigen arbeid)]],""))</f>
        <v/>
      </c>
      <c r="BA1874" t="str">
        <f>IF(ISNUMBER(FIND("overige",Methode_Keuze)),"",IF(Tb_Activiteiten[[#This Row],[Overige kosten]]=1,Tb_Activiteiten[[#Headers],[Overige kosten]],""))</f>
        <v/>
      </c>
    </row>
    <row r="1875" spans="15:53" x14ac:dyDescent="0.25">
      <c r="O1875" s="56"/>
      <c r="Q1875" t="str">
        <f>IFERROR(IF(VLOOKUP(Tb_Activiteiten[[#This Row],[Openstelling]],Tb_Openstelling[],2,0)=1,1,""),"")</f>
        <v/>
      </c>
      <c r="AJ1875" s="56"/>
      <c r="AK1875" t="str">
        <f>IF(ISNUMBER(FIND("arbeid",Methode_Keuze)),"",IF(ISNUMBER(FIND("arbeid",Methode_Keuze)),"",IF(Tb_Activiteiten[[#This Row],[Loonkosten]]=1,Tb_Activiteiten[[#Headers],[Loonkosten]],"")))</f>
        <v/>
      </c>
      <c r="AL1875" t="str">
        <f>IF(ISNUMBER(FIND("arbeid",Methode_Keuze)),"",IF(ISNUMBER(FIND("arbeid",Methode_Keuze)),"",IF(Tb_Activiteiten[[#This Row],[Eigen arbeid]]=1,Tb_Activiteiten[[#Headers],[Eigen arbeid]],"")))</f>
        <v/>
      </c>
      <c r="AM1875" t="str">
        <f>IF(ISNUMBER(FIND("arbeid",Methode_Keuze)),"",IF(ISNUMBER(FIND("arbeid",Methode_Keuze)),"",IF(Tb_Activiteiten[[#This Row],[Projectmedewerker]]=1,Tb_Activiteiten[[#Headers],[Projectmedewerker]],"")))</f>
        <v/>
      </c>
      <c r="AN1875" t="str">
        <f>IF(ISNUMBER(FIND("arbeid",Methode_Keuze)),"",IF(ISNUMBER(FIND("arbeid",Methode_Keuze)),"",IF(Tb_Activiteiten[[#This Row],[Landbouwer]]=1,Tb_Activiteiten[[#Headers],[Landbouwer]],"")))</f>
        <v/>
      </c>
      <c r="AO1875" t="str">
        <f>IF(ISNUMBER(FIND("arbeid",Methode_Keuze)),"",IF(ISNUMBER(FIND("arbeid",Methode_Keuze)),"",IF(Tb_Activiteiten[[#This Row],[Adviseur]]=1,Tb_Activiteiten[[#Headers],[Adviseur]],"")))</f>
        <v/>
      </c>
      <c r="AP1875" t="str">
        <f>IF(ISNUMBER(FIND("arbeid",Methode_Keuze)),"",IF(ISNUMBER(FIND("arbeid",Methode_Keuze)),"",IF(Tb_Activiteiten[[#This Row],[Projectleider/Expert]]=1,Tb_Activiteiten[[#Headers],[Projectleider/Expert]],"")))</f>
        <v/>
      </c>
      <c r="AQ1875" t="str">
        <f>IF(ISNUMBER(FIND("arbeid",Methode_Keuze)),"",IF(ISNUMBER(FIND("arbeid",Methode_Keuze)),"",IF(Tb_Activiteiten[[#This Row],[Arbeidskosten]]=1,Tb_Activiteiten[[#Headers],[Arbeidskosten]],"")))</f>
        <v/>
      </c>
      <c r="AR1875" t="str">
        <f>IF(ISNUMBER(FIND("arbeid",Methode_Keuze)),"",IF(ISNUMBER(FIND("arbeid",Methode_Keuze)),"",IF(Tb_Activiteiten[[#This Row],[Arbeidskosten op basis van IKS]]=1,Tb_Activiteiten[[#Headers],[Arbeidskosten op basis van IKS]],"")))</f>
        <v/>
      </c>
      <c r="AS1875" t="str">
        <f>IF(ISNUMBER(FIND("overige",Methode_Keuze)),"",IF(Tb_Activiteiten[[#This Row],[Kosten derden exclusief btw]]=1,Tb_Activiteiten[[#Headers],[Kosten derden exclusief btw]],""))</f>
        <v/>
      </c>
      <c r="AT1875" t="str">
        <f>IF(ISNUMBER(FIND("overige",Methode_Keuze)),"",IF(Tb_Activiteiten[[#This Row],[Niet verrekenbare btw]]=1,Tb_Activiteiten[[#Headers],[Niet verrekenbare btw]],""))</f>
        <v/>
      </c>
      <c r="AU1875" t="str">
        <f>IF(ISNUMBER(FIND("overige",Methode_Keuze)),"",IF(Tb_Activiteiten[[#This Row],[Grondkosten]]=1,Tb_Activiteiten[[#Headers],[Grondkosten]],""))</f>
        <v/>
      </c>
      <c r="AV1875" t="str">
        <f>IF(ISNUMBER(FIND("overige",Methode_Keuze)),"",IF(Tb_Activiteiten[[#This Row],[Bijdrage in natura (overige)]]=1,Tb_Activiteiten[[#Headers],[Bijdrage in natura (overige)]],""))</f>
        <v/>
      </c>
      <c r="AW1875" t="str">
        <f>IF(ISNUMBER(FIND("overige",Methode_Keuze)),"",IF(Tb_Activiteiten[[#This Row],[Bijdrage in natura (vrijwilligers)]]=1,Tb_Activiteiten[[#Headers],[Bijdrage in natura (vrijwilligers)]],""))</f>
        <v/>
      </c>
      <c r="AX1875" t="str">
        <f>IF(ISNUMBER(FIND("overige",Methode_Keuze)),"",IF(Tb_Activiteiten[[#This Row],[Afschrijvingskosten]]=1,Tb_Activiteiten[[#Headers],[Afschrijvingskosten]],""))</f>
        <v/>
      </c>
      <c r="AY1875" t="str">
        <f>IF(ISNUMBER(FIND("overige",Methode_Keuze)),"",IF(Tb_Activiteiten[[#This Row],[Vergoeding]]=1,Tb_Activiteiten[[#Headers],[Vergoeding]],""))</f>
        <v/>
      </c>
      <c r="AZ1875" t="str">
        <f>IF(ISNUMBER(FIND("arbeid",Methode_Keuze)),"",IF(Tb_Activiteiten[[#This Row],[Arbeidskosten - vast tarief (excl eigen arbeid)]]=1,Tb_Activiteiten[[#Headers],[Arbeidskosten - vast tarief (excl eigen arbeid)]],""))</f>
        <v/>
      </c>
      <c r="BA1875" t="str">
        <f>IF(ISNUMBER(FIND("overige",Methode_Keuze)),"",IF(Tb_Activiteiten[[#This Row],[Overige kosten]]=1,Tb_Activiteiten[[#Headers],[Overige kosten]],""))</f>
        <v/>
      </c>
    </row>
    <row r="1876" spans="15:53" x14ac:dyDescent="0.25">
      <c r="O1876" s="56"/>
      <c r="Q1876" t="str">
        <f>IFERROR(IF(VLOOKUP(Tb_Activiteiten[[#This Row],[Openstelling]],Tb_Openstelling[],2,0)=1,1,""),"")</f>
        <v/>
      </c>
      <c r="AJ1876" s="56"/>
      <c r="AK1876" t="str">
        <f>IF(ISNUMBER(FIND("arbeid",Methode_Keuze)),"",IF(ISNUMBER(FIND("arbeid",Methode_Keuze)),"",IF(Tb_Activiteiten[[#This Row],[Loonkosten]]=1,Tb_Activiteiten[[#Headers],[Loonkosten]],"")))</f>
        <v/>
      </c>
      <c r="AL1876" t="str">
        <f>IF(ISNUMBER(FIND("arbeid",Methode_Keuze)),"",IF(ISNUMBER(FIND("arbeid",Methode_Keuze)),"",IF(Tb_Activiteiten[[#This Row],[Eigen arbeid]]=1,Tb_Activiteiten[[#Headers],[Eigen arbeid]],"")))</f>
        <v/>
      </c>
      <c r="AM1876" t="str">
        <f>IF(ISNUMBER(FIND("arbeid",Methode_Keuze)),"",IF(ISNUMBER(FIND("arbeid",Methode_Keuze)),"",IF(Tb_Activiteiten[[#This Row],[Projectmedewerker]]=1,Tb_Activiteiten[[#Headers],[Projectmedewerker]],"")))</f>
        <v/>
      </c>
      <c r="AN1876" t="str">
        <f>IF(ISNUMBER(FIND("arbeid",Methode_Keuze)),"",IF(ISNUMBER(FIND("arbeid",Methode_Keuze)),"",IF(Tb_Activiteiten[[#This Row],[Landbouwer]]=1,Tb_Activiteiten[[#Headers],[Landbouwer]],"")))</f>
        <v/>
      </c>
      <c r="AO1876" t="str">
        <f>IF(ISNUMBER(FIND("arbeid",Methode_Keuze)),"",IF(ISNUMBER(FIND("arbeid",Methode_Keuze)),"",IF(Tb_Activiteiten[[#This Row],[Adviseur]]=1,Tb_Activiteiten[[#Headers],[Adviseur]],"")))</f>
        <v/>
      </c>
      <c r="AP1876" t="str">
        <f>IF(ISNUMBER(FIND("arbeid",Methode_Keuze)),"",IF(ISNUMBER(FIND("arbeid",Methode_Keuze)),"",IF(Tb_Activiteiten[[#This Row],[Projectleider/Expert]]=1,Tb_Activiteiten[[#Headers],[Projectleider/Expert]],"")))</f>
        <v/>
      </c>
      <c r="AQ1876" t="str">
        <f>IF(ISNUMBER(FIND("arbeid",Methode_Keuze)),"",IF(ISNUMBER(FIND("arbeid",Methode_Keuze)),"",IF(Tb_Activiteiten[[#This Row],[Arbeidskosten]]=1,Tb_Activiteiten[[#Headers],[Arbeidskosten]],"")))</f>
        <v/>
      </c>
      <c r="AR1876" t="str">
        <f>IF(ISNUMBER(FIND("arbeid",Methode_Keuze)),"",IF(ISNUMBER(FIND("arbeid",Methode_Keuze)),"",IF(Tb_Activiteiten[[#This Row],[Arbeidskosten op basis van IKS]]=1,Tb_Activiteiten[[#Headers],[Arbeidskosten op basis van IKS]],"")))</f>
        <v/>
      </c>
      <c r="AS1876" t="str">
        <f>IF(ISNUMBER(FIND("overige",Methode_Keuze)),"",IF(Tb_Activiteiten[[#This Row],[Kosten derden exclusief btw]]=1,Tb_Activiteiten[[#Headers],[Kosten derden exclusief btw]],""))</f>
        <v/>
      </c>
      <c r="AT1876" t="str">
        <f>IF(ISNUMBER(FIND("overige",Methode_Keuze)),"",IF(Tb_Activiteiten[[#This Row],[Niet verrekenbare btw]]=1,Tb_Activiteiten[[#Headers],[Niet verrekenbare btw]],""))</f>
        <v/>
      </c>
      <c r="AU1876" t="str">
        <f>IF(ISNUMBER(FIND("overige",Methode_Keuze)),"",IF(Tb_Activiteiten[[#This Row],[Grondkosten]]=1,Tb_Activiteiten[[#Headers],[Grondkosten]],""))</f>
        <v/>
      </c>
      <c r="AV1876" t="str">
        <f>IF(ISNUMBER(FIND("overige",Methode_Keuze)),"",IF(Tb_Activiteiten[[#This Row],[Bijdrage in natura (overige)]]=1,Tb_Activiteiten[[#Headers],[Bijdrage in natura (overige)]],""))</f>
        <v/>
      </c>
      <c r="AW1876" t="str">
        <f>IF(ISNUMBER(FIND("overige",Methode_Keuze)),"",IF(Tb_Activiteiten[[#This Row],[Bijdrage in natura (vrijwilligers)]]=1,Tb_Activiteiten[[#Headers],[Bijdrage in natura (vrijwilligers)]],""))</f>
        <v/>
      </c>
      <c r="AX1876" t="str">
        <f>IF(ISNUMBER(FIND("overige",Methode_Keuze)),"",IF(Tb_Activiteiten[[#This Row],[Afschrijvingskosten]]=1,Tb_Activiteiten[[#Headers],[Afschrijvingskosten]],""))</f>
        <v/>
      </c>
      <c r="AY1876" t="str">
        <f>IF(ISNUMBER(FIND("overige",Methode_Keuze)),"",IF(Tb_Activiteiten[[#This Row],[Vergoeding]]=1,Tb_Activiteiten[[#Headers],[Vergoeding]],""))</f>
        <v/>
      </c>
      <c r="AZ1876" t="str">
        <f>IF(ISNUMBER(FIND("arbeid",Methode_Keuze)),"",IF(Tb_Activiteiten[[#This Row],[Arbeidskosten - vast tarief (excl eigen arbeid)]]=1,Tb_Activiteiten[[#Headers],[Arbeidskosten - vast tarief (excl eigen arbeid)]],""))</f>
        <v/>
      </c>
      <c r="BA1876" t="str">
        <f>IF(ISNUMBER(FIND("overige",Methode_Keuze)),"",IF(Tb_Activiteiten[[#This Row],[Overige kosten]]=1,Tb_Activiteiten[[#Headers],[Overige kosten]],""))</f>
        <v/>
      </c>
    </row>
    <row r="1877" spans="15:53" x14ac:dyDescent="0.25">
      <c r="O1877" s="56"/>
      <c r="Q1877" t="str">
        <f>IFERROR(IF(VLOOKUP(Tb_Activiteiten[[#This Row],[Openstelling]],Tb_Openstelling[],2,0)=1,1,""),"")</f>
        <v/>
      </c>
      <c r="AJ1877" s="56"/>
      <c r="AK1877" t="str">
        <f>IF(ISNUMBER(FIND("arbeid",Methode_Keuze)),"",IF(ISNUMBER(FIND("arbeid",Methode_Keuze)),"",IF(Tb_Activiteiten[[#This Row],[Loonkosten]]=1,Tb_Activiteiten[[#Headers],[Loonkosten]],"")))</f>
        <v/>
      </c>
      <c r="AL1877" t="str">
        <f>IF(ISNUMBER(FIND("arbeid",Methode_Keuze)),"",IF(ISNUMBER(FIND("arbeid",Methode_Keuze)),"",IF(Tb_Activiteiten[[#This Row],[Eigen arbeid]]=1,Tb_Activiteiten[[#Headers],[Eigen arbeid]],"")))</f>
        <v/>
      </c>
      <c r="AM1877" t="str">
        <f>IF(ISNUMBER(FIND("arbeid",Methode_Keuze)),"",IF(ISNUMBER(FIND("arbeid",Methode_Keuze)),"",IF(Tb_Activiteiten[[#This Row],[Projectmedewerker]]=1,Tb_Activiteiten[[#Headers],[Projectmedewerker]],"")))</f>
        <v/>
      </c>
      <c r="AN1877" t="str">
        <f>IF(ISNUMBER(FIND("arbeid",Methode_Keuze)),"",IF(ISNUMBER(FIND("arbeid",Methode_Keuze)),"",IF(Tb_Activiteiten[[#This Row],[Landbouwer]]=1,Tb_Activiteiten[[#Headers],[Landbouwer]],"")))</f>
        <v/>
      </c>
      <c r="AO1877" t="str">
        <f>IF(ISNUMBER(FIND("arbeid",Methode_Keuze)),"",IF(ISNUMBER(FIND("arbeid",Methode_Keuze)),"",IF(Tb_Activiteiten[[#This Row],[Adviseur]]=1,Tb_Activiteiten[[#Headers],[Adviseur]],"")))</f>
        <v/>
      </c>
      <c r="AP1877" t="str">
        <f>IF(ISNUMBER(FIND("arbeid",Methode_Keuze)),"",IF(ISNUMBER(FIND("arbeid",Methode_Keuze)),"",IF(Tb_Activiteiten[[#This Row],[Projectleider/Expert]]=1,Tb_Activiteiten[[#Headers],[Projectleider/Expert]],"")))</f>
        <v/>
      </c>
      <c r="AQ1877" t="str">
        <f>IF(ISNUMBER(FIND("arbeid",Methode_Keuze)),"",IF(ISNUMBER(FIND("arbeid",Methode_Keuze)),"",IF(Tb_Activiteiten[[#This Row],[Arbeidskosten]]=1,Tb_Activiteiten[[#Headers],[Arbeidskosten]],"")))</f>
        <v/>
      </c>
      <c r="AR1877" t="str">
        <f>IF(ISNUMBER(FIND("arbeid",Methode_Keuze)),"",IF(ISNUMBER(FIND("arbeid",Methode_Keuze)),"",IF(Tb_Activiteiten[[#This Row],[Arbeidskosten op basis van IKS]]=1,Tb_Activiteiten[[#Headers],[Arbeidskosten op basis van IKS]],"")))</f>
        <v/>
      </c>
      <c r="AS1877" t="str">
        <f>IF(ISNUMBER(FIND("overige",Methode_Keuze)),"",IF(Tb_Activiteiten[[#This Row],[Kosten derden exclusief btw]]=1,Tb_Activiteiten[[#Headers],[Kosten derden exclusief btw]],""))</f>
        <v/>
      </c>
      <c r="AT1877" t="str">
        <f>IF(ISNUMBER(FIND("overige",Methode_Keuze)),"",IF(Tb_Activiteiten[[#This Row],[Niet verrekenbare btw]]=1,Tb_Activiteiten[[#Headers],[Niet verrekenbare btw]],""))</f>
        <v/>
      </c>
      <c r="AU1877" t="str">
        <f>IF(ISNUMBER(FIND("overige",Methode_Keuze)),"",IF(Tb_Activiteiten[[#This Row],[Grondkosten]]=1,Tb_Activiteiten[[#Headers],[Grondkosten]],""))</f>
        <v/>
      </c>
      <c r="AV1877" t="str">
        <f>IF(ISNUMBER(FIND("overige",Methode_Keuze)),"",IF(Tb_Activiteiten[[#This Row],[Bijdrage in natura (overige)]]=1,Tb_Activiteiten[[#Headers],[Bijdrage in natura (overige)]],""))</f>
        <v/>
      </c>
      <c r="AW1877" t="str">
        <f>IF(ISNUMBER(FIND("overige",Methode_Keuze)),"",IF(Tb_Activiteiten[[#This Row],[Bijdrage in natura (vrijwilligers)]]=1,Tb_Activiteiten[[#Headers],[Bijdrage in natura (vrijwilligers)]],""))</f>
        <v/>
      </c>
      <c r="AX1877" t="str">
        <f>IF(ISNUMBER(FIND("overige",Methode_Keuze)),"",IF(Tb_Activiteiten[[#This Row],[Afschrijvingskosten]]=1,Tb_Activiteiten[[#Headers],[Afschrijvingskosten]],""))</f>
        <v/>
      </c>
      <c r="AY1877" t="str">
        <f>IF(ISNUMBER(FIND("overige",Methode_Keuze)),"",IF(Tb_Activiteiten[[#This Row],[Vergoeding]]=1,Tb_Activiteiten[[#Headers],[Vergoeding]],""))</f>
        <v/>
      </c>
      <c r="AZ1877" t="str">
        <f>IF(ISNUMBER(FIND("arbeid",Methode_Keuze)),"",IF(Tb_Activiteiten[[#This Row],[Arbeidskosten - vast tarief (excl eigen arbeid)]]=1,Tb_Activiteiten[[#Headers],[Arbeidskosten - vast tarief (excl eigen arbeid)]],""))</f>
        <v/>
      </c>
      <c r="BA1877" t="str">
        <f>IF(ISNUMBER(FIND("overige",Methode_Keuze)),"",IF(Tb_Activiteiten[[#This Row],[Overige kosten]]=1,Tb_Activiteiten[[#Headers],[Overige kosten]],""))</f>
        <v/>
      </c>
    </row>
    <row r="1878" spans="15:53" x14ac:dyDescent="0.25">
      <c r="O1878" s="56"/>
      <c r="Q1878" t="str">
        <f>IFERROR(IF(VLOOKUP(Tb_Activiteiten[[#This Row],[Openstelling]],Tb_Openstelling[],2,0)=1,1,""),"")</f>
        <v/>
      </c>
      <c r="AJ1878" s="56"/>
      <c r="AK1878" t="str">
        <f>IF(ISNUMBER(FIND("arbeid",Methode_Keuze)),"",IF(ISNUMBER(FIND("arbeid",Methode_Keuze)),"",IF(Tb_Activiteiten[[#This Row],[Loonkosten]]=1,Tb_Activiteiten[[#Headers],[Loonkosten]],"")))</f>
        <v/>
      </c>
      <c r="AL1878" t="str">
        <f>IF(ISNUMBER(FIND("arbeid",Methode_Keuze)),"",IF(ISNUMBER(FIND("arbeid",Methode_Keuze)),"",IF(Tb_Activiteiten[[#This Row],[Eigen arbeid]]=1,Tb_Activiteiten[[#Headers],[Eigen arbeid]],"")))</f>
        <v/>
      </c>
      <c r="AM1878" t="str">
        <f>IF(ISNUMBER(FIND("arbeid",Methode_Keuze)),"",IF(ISNUMBER(FIND("arbeid",Methode_Keuze)),"",IF(Tb_Activiteiten[[#This Row],[Projectmedewerker]]=1,Tb_Activiteiten[[#Headers],[Projectmedewerker]],"")))</f>
        <v/>
      </c>
      <c r="AN1878" t="str">
        <f>IF(ISNUMBER(FIND("arbeid",Methode_Keuze)),"",IF(ISNUMBER(FIND("arbeid",Methode_Keuze)),"",IF(Tb_Activiteiten[[#This Row],[Landbouwer]]=1,Tb_Activiteiten[[#Headers],[Landbouwer]],"")))</f>
        <v/>
      </c>
      <c r="AO1878" t="str">
        <f>IF(ISNUMBER(FIND("arbeid",Methode_Keuze)),"",IF(ISNUMBER(FIND("arbeid",Methode_Keuze)),"",IF(Tb_Activiteiten[[#This Row],[Adviseur]]=1,Tb_Activiteiten[[#Headers],[Adviseur]],"")))</f>
        <v/>
      </c>
      <c r="AP1878" t="str">
        <f>IF(ISNUMBER(FIND("arbeid",Methode_Keuze)),"",IF(ISNUMBER(FIND("arbeid",Methode_Keuze)),"",IF(Tb_Activiteiten[[#This Row],[Projectleider/Expert]]=1,Tb_Activiteiten[[#Headers],[Projectleider/Expert]],"")))</f>
        <v/>
      </c>
      <c r="AQ1878" t="str">
        <f>IF(ISNUMBER(FIND("arbeid",Methode_Keuze)),"",IF(ISNUMBER(FIND("arbeid",Methode_Keuze)),"",IF(Tb_Activiteiten[[#This Row],[Arbeidskosten]]=1,Tb_Activiteiten[[#Headers],[Arbeidskosten]],"")))</f>
        <v/>
      </c>
      <c r="AR1878" t="str">
        <f>IF(ISNUMBER(FIND("arbeid",Methode_Keuze)),"",IF(ISNUMBER(FIND("arbeid",Methode_Keuze)),"",IF(Tb_Activiteiten[[#This Row],[Arbeidskosten op basis van IKS]]=1,Tb_Activiteiten[[#Headers],[Arbeidskosten op basis van IKS]],"")))</f>
        <v/>
      </c>
      <c r="AS1878" t="str">
        <f>IF(ISNUMBER(FIND("overige",Methode_Keuze)),"",IF(Tb_Activiteiten[[#This Row],[Kosten derden exclusief btw]]=1,Tb_Activiteiten[[#Headers],[Kosten derden exclusief btw]],""))</f>
        <v/>
      </c>
      <c r="AT1878" t="str">
        <f>IF(ISNUMBER(FIND("overige",Methode_Keuze)),"",IF(Tb_Activiteiten[[#This Row],[Niet verrekenbare btw]]=1,Tb_Activiteiten[[#Headers],[Niet verrekenbare btw]],""))</f>
        <v/>
      </c>
      <c r="AU1878" t="str">
        <f>IF(ISNUMBER(FIND("overige",Methode_Keuze)),"",IF(Tb_Activiteiten[[#This Row],[Grondkosten]]=1,Tb_Activiteiten[[#Headers],[Grondkosten]],""))</f>
        <v/>
      </c>
      <c r="AV1878" t="str">
        <f>IF(ISNUMBER(FIND("overige",Methode_Keuze)),"",IF(Tb_Activiteiten[[#This Row],[Bijdrage in natura (overige)]]=1,Tb_Activiteiten[[#Headers],[Bijdrage in natura (overige)]],""))</f>
        <v/>
      </c>
      <c r="AW1878" t="str">
        <f>IF(ISNUMBER(FIND("overige",Methode_Keuze)),"",IF(Tb_Activiteiten[[#This Row],[Bijdrage in natura (vrijwilligers)]]=1,Tb_Activiteiten[[#Headers],[Bijdrage in natura (vrijwilligers)]],""))</f>
        <v/>
      </c>
      <c r="AX1878" t="str">
        <f>IF(ISNUMBER(FIND("overige",Methode_Keuze)),"",IF(Tb_Activiteiten[[#This Row],[Afschrijvingskosten]]=1,Tb_Activiteiten[[#Headers],[Afschrijvingskosten]],""))</f>
        <v/>
      </c>
      <c r="AY1878" t="str">
        <f>IF(ISNUMBER(FIND("overige",Methode_Keuze)),"",IF(Tb_Activiteiten[[#This Row],[Vergoeding]]=1,Tb_Activiteiten[[#Headers],[Vergoeding]],""))</f>
        <v/>
      </c>
      <c r="AZ1878" t="str">
        <f>IF(ISNUMBER(FIND("arbeid",Methode_Keuze)),"",IF(Tb_Activiteiten[[#This Row],[Arbeidskosten - vast tarief (excl eigen arbeid)]]=1,Tb_Activiteiten[[#Headers],[Arbeidskosten - vast tarief (excl eigen arbeid)]],""))</f>
        <v/>
      </c>
      <c r="BA1878" t="str">
        <f>IF(ISNUMBER(FIND("overige",Methode_Keuze)),"",IF(Tb_Activiteiten[[#This Row],[Overige kosten]]=1,Tb_Activiteiten[[#Headers],[Overige kosten]],""))</f>
        <v/>
      </c>
    </row>
    <row r="1879" spans="15:53" x14ac:dyDescent="0.25">
      <c r="O1879" s="56"/>
      <c r="Q1879" t="str">
        <f>IFERROR(IF(VLOOKUP(Tb_Activiteiten[[#This Row],[Openstelling]],Tb_Openstelling[],2,0)=1,1,""),"")</f>
        <v/>
      </c>
      <c r="AJ1879" s="56"/>
      <c r="AK1879" t="str">
        <f>IF(ISNUMBER(FIND("arbeid",Methode_Keuze)),"",IF(ISNUMBER(FIND("arbeid",Methode_Keuze)),"",IF(Tb_Activiteiten[[#This Row],[Loonkosten]]=1,Tb_Activiteiten[[#Headers],[Loonkosten]],"")))</f>
        <v/>
      </c>
      <c r="AL1879" t="str">
        <f>IF(ISNUMBER(FIND("arbeid",Methode_Keuze)),"",IF(ISNUMBER(FIND("arbeid",Methode_Keuze)),"",IF(Tb_Activiteiten[[#This Row],[Eigen arbeid]]=1,Tb_Activiteiten[[#Headers],[Eigen arbeid]],"")))</f>
        <v/>
      </c>
      <c r="AM1879" t="str">
        <f>IF(ISNUMBER(FIND("arbeid",Methode_Keuze)),"",IF(ISNUMBER(FIND("arbeid",Methode_Keuze)),"",IF(Tb_Activiteiten[[#This Row],[Projectmedewerker]]=1,Tb_Activiteiten[[#Headers],[Projectmedewerker]],"")))</f>
        <v/>
      </c>
      <c r="AN1879" t="str">
        <f>IF(ISNUMBER(FIND("arbeid",Methode_Keuze)),"",IF(ISNUMBER(FIND("arbeid",Methode_Keuze)),"",IF(Tb_Activiteiten[[#This Row],[Landbouwer]]=1,Tb_Activiteiten[[#Headers],[Landbouwer]],"")))</f>
        <v/>
      </c>
      <c r="AO1879" t="str">
        <f>IF(ISNUMBER(FIND("arbeid",Methode_Keuze)),"",IF(ISNUMBER(FIND("arbeid",Methode_Keuze)),"",IF(Tb_Activiteiten[[#This Row],[Adviseur]]=1,Tb_Activiteiten[[#Headers],[Adviseur]],"")))</f>
        <v/>
      </c>
      <c r="AP1879" t="str">
        <f>IF(ISNUMBER(FIND("arbeid",Methode_Keuze)),"",IF(ISNUMBER(FIND("arbeid",Methode_Keuze)),"",IF(Tb_Activiteiten[[#This Row],[Projectleider/Expert]]=1,Tb_Activiteiten[[#Headers],[Projectleider/Expert]],"")))</f>
        <v/>
      </c>
      <c r="AQ1879" t="str">
        <f>IF(ISNUMBER(FIND("arbeid",Methode_Keuze)),"",IF(ISNUMBER(FIND("arbeid",Methode_Keuze)),"",IF(Tb_Activiteiten[[#This Row],[Arbeidskosten]]=1,Tb_Activiteiten[[#Headers],[Arbeidskosten]],"")))</f>
        <v/>
      </c>
      <c r="AR1879" t="str">
        <f>IF(ISNUMBER(FIND("arbeid",Methode_Keuze)),"",IF(ISNUMBER(FIND("arbeid",Methode_Keuze)),"",IF(Tb_Activiteiten[[#This Row],[Arbeidskosten op basis van IKS]]=1,Tb_Activiteiten[[#Headers],[Arbeidskosten op basis van IKS]],"")))</f>
        <v/>
      </c>
      <c r="AS1879" t="str">
        <f>IF(ISNUMBER(FIND("overige",Methode_Keuze)),"",IF(Tb_Activiteiten[[#This Row],[Kosten derden exclusief btw]]=1,Tb_Activiteiten[[#Headers],[Kosten derden exclusief btw]],""))</f>
        <v/>
      </c>
      <c r="AT1879" t="str">
        <f>IF(ISNUMBER(FIND("overige",Methode_Keuze)),"",IF(Tb_Activiteiten[[#This Row],[Niet verrekenbare btw]]=1,Tb_Activiteiten[[#Headers],[Niet verrekenbare btw]],""))</f>
        <v/>
      </c>
      <c r="AU1879" t="str">
        <f>IF(ISNUMBER(FIND("overige",Methode_Keuze)),"",IF(Tb_Activiteiten[[#This Row],[Grondkosten]]=1,Tb_Activiteiten[[#Headers],[Grondkosten]],""))</f>
        <v/>
      </c>
      <c r="AV1879" t="str">
        <f>IF(ISNUMBER(FIND("overige",Methode_Keuze)),"",IF(Tb_Activiteiten[[#This Row],[Bijdrage in natura (overige)]]=1,Tb_Activiteiten[[#Headers],[Bijdrage in natura (overige)]],""))</f>
        <v/>
      </c>
      <c r="AW1879" t="str">
        <f>IF(ISNUMBER(FIND("overige",Methode_Keuze)),"",IF(Tb_Activiteiten[[#This Row],[Bijdrage in natura (vrijwilligers)]]=1,Tb_Activiteiten[[#Headers],[Bijdrage in natura (vrijwilligers)]],""))</f>
        <v/>
      </c>
      <c r="AX1879" t="str">
        <f>IF(ISNUMBER(FIND("overige",Methode_Keuze)),"",IF(Tb_Activiteiten[[#This Row],[Afschrijvingskosten]]=1,Tb_Activiteiten[[#Headers],[Afschrijvingskosten]],""))</f>
        <v/>
      </c>
      <c r="AY1879" t="str">
        <f>IF(ISNUMBER(FIND("overige",Methode_Keuze)),"",IF(Tb_Activiteiten[[#This Row],[Vergoeding]]=1,Tb_Activiteiten[[#Headers],[Vergoeding]],""))</f>
        <v/>
      </c>
      <c r="AZ1879" t="str">
        <f>IF(ISNUMBER(FIND("arbeid",Methode_Keuze)),"",IF(Tb_Activiteiten[[#This Row],[Arbeidskosten - vast tarief (excl eigen arbeid)]]=1,Tb_Activiteiten[[#Headers],[Arbeidskosten - vast tarief (excl eigen arbeid)]],""))</f>
        <v/>
      </c>
      <c r="BA1879" t="str">
        <f>IF(ISNUMBER(FIND("overige",Methode_Keuze)),"",IF(Tb_Activiteiten[[#This Row],[Overige kosten]]=1,Tb_Activiteiten[[#Headers],[Overige kosten]],""))</f>
        <v/>
      </c>
    </row>
    <row r="1880" spans="15:53" x14ac:dyDescent="0.25">
      <c r="O1880" s="56"/>
      <c r="Q1880" t="str">
        <f>IFERROR(IF(VLOOKUP(Tb_Activiteiten[[#This Row],[Openstelling]],Tb_Openstelling[],2,0)=1,1,""),"")</f>
        <v/>
      </c>
      <c r="AJ1880" s="56"/>
      <c r="AK1880" t="str">
        <f>IF(ISNUMBER(FIND("arbeid",Methode_Keuze)),"",IF(ISNUMBER(FIND("arbeid",Methode_Keuze)),"",IF(Tb_Activiteiten[[#This Row],[Loonkosten]]=1,Tb_Activiteiten[[#Headers],[Loonkosten]],"")))</f>
        <v/>
      </c>
      <c r="AL1880" t="str">
        <f>IF(ISNUMBER(FIND("arbeid",Methode_Keuze)),"",IF(ISNUMBER(FIND("arbeid",Methode_Keuze)),"",IF(Tb_Activiteiten[[#This Row],[Eigen arbeid]]=1,Tb_Activiteiten[[#Headers],[Eigen arbeid]],"")))</f>
        <v/>
      </c>
      <c r="AM1880" t="str">
        <f>IF(ISNUMBER(FIND("arbeid",Methode_Keuze)),"",IF(ISNUMBER(FIND("arbeid",Methode_Keuze)),"",IF(Tb_Activiteiten[[#This Row],[Projectmedewerker]]=1,Tb_Activiteiten[[#Headers],[Projectmedewerker]],"")))</f>
        <v/>
      </c>
      <c r="AN1880" t="str">
        <f>IF(ISNUMBER(FIND("arbeid",Methode_Keuze)),"",IF(ISNUMBER(FIND("arbeid",Methode_Keuze)),"",IF(Tb_Activiteiten[[#This Row],[Landbouwer]]=1,Tb_Activiteiten[[#Headers],[Landbouwer]],"")))</f>
        <v/>
      </c>
      <c r="AO1880" t="str">
        <f>IF(ISNUMBER(FIND("arbeid",Methode_Keuze)),"",IF(ISNUMBER(FIND("arbeid",Methode_Keuze)),"",IF(Tb_Activiteiten[[#This Row],[Adviseur]]=1,Tb_Activiteiten[[#Headers],[Adviseur]],"")))</f>
        <v/>
      </c>
      <c r="AP1880" t="str">
        <f>IF(ISNUMBER(FIND("arbeid",Methode_Keuze)),"",IF(ISNUMBER(FIND("arbeid",Methode_Keuze)),"",IF(Tb_Activiteiten[[#This Row],[Projectleider/Expert]]=1,Tb_Activiteiten[[#Headers],[Projectleider/Expert]],"")))</f>
        <v/>
      </c>
      <c r="AQ1880" t="str">
        <f>IF(ISNUMBER(FIND("arbeid",Methode_Keuze)),"",IF(ISNUMBER(FIND("arbeid",Methode_Keuze)),"",IF(Tb_Activiteiten[[#This Row],[Arbeidskosten]]=1,Tb_Activiteiten[[#Headers],[Arbeidskosten]],"")))</f>
        <v/>
      </c>
      <c r="AR1880" t="str">
        <f>IF(ISNUMBER(FIND("arbeid",Methode_Keuze)),"",IF(ISNUMBER(FIND("arbeid",Methode_Keuze)),"",IF(Tb_Activiteiten[[#This Row],[Arbeidskosten op basis van IKS]]=1,Tb_Activiteiten[[#Headers],[Arbeidskosten op basis van IKS]],"")))</f>
        <v/>
      </c>
      <c r="AS1880" t="str">
        <f>IF(ISNUMBER(FIND("overige",Methode_Keuze)),"",IF(Tb_Activiteiten[[#This Row],[Kosten derden exclusief btw]]=1,Tb_Activiteiten[[#Headers],[Kosten derden exclusief btw]],""))</f>
        <v/>
      </c>
      <c r="AT1880" t="str">
        <f>IF(ISNUMBER(FIND("overige",Methode_Keuze)),"",IF(Tb_Activiteiten[[#This Row],[Niet verrekenbare btw]]=1,Tb_Activiteiten[[#Headers],[Niet verrekenbare btw]],""))</f>
        <v/>
      </c>
      <c r="AU1880" t="str">
        <f>IF(ISNUMBER(FIND("overige",Methode_Keuze)),"",IF(Tb_Activiteiten[[#This Row],[Grondkosten]]=1,Tb_Activiteiten[[#Headers],[Grondkosten]],""))</f>
        <v/>
      </c>
      <c r="AV1880" t="str">
        <f>IF(ISNUMBER(FIND("overige",Methode_Keuze)),"",IF(Tb_Activiteiten[[#This Row],[Bijdrage in natura (overige)]]=1,Tb_Activiteiten[[#Headers],[Bijdrage in natura (overige)]],""))</f>
        <v/>
      </c>
      <c r="AW1880" t="str">
        <f>IF(ISNUMBER(FIND("overige",Methode_Keuze)),"",IF(Tb_Activiteiten[[#This Row],[Bijdrage in natura (vrijwilligers)]]=1,Tb_Activiteiten[[#Headers],[Bijdrage in natura (vrijwilligers)]],""))</f>
        <v/>
      </c>
      <c r="AX1880" t="str">
        <f>IF(ISNUMBER(FIND("overige",Methode_Keuze)),"",IF(Tb_Activiteiten[[#This Row],[Afschrijvingskosten]]=1,Tb_Activiteiten[[#Headers],[Afschrijvingskosten]],""))</f>
        <v/>
      </c>
      <c r="AY1880" t="str">
        <f>IF(ISNUMBER(FIND("overige",Methode_Keuze)),"",IF(Tb_Activiteiten[[#This Row],[Vergoeding]]=1,Tb_Activiteiten[[#Headers],[Vergoeding]],""))</f>
        <v/>
      </c>
      <c r="AZ1880" t="str">
        <f>IF(ISNUMBER(FIND("arbeid",Methode_Keuze)),"",IF(Tb_Activiteiten[[#This Row],[Arbeidskosten - vast tarief (excl eigen arbeid)]]=1,Tb_Activiteiten[[#Headers],[Arbeidskosten - vast tarief (excl eigen arbeid)]],""))</f>
        <v/>
      </c>
      <c r="BA1880" t="str">
        <f>IF(ISNUMBER(FIND("overige",Methode_Keuze)),"",IF(Tb_Activiteiten[[#This Row],[Overige kosten]]=1,Tb_Activiteiten[[#Headers],[Overige kosten]],""))</f>
        <v/>
      </c>
    </row>
    <row r="1881" spans="15:53" x14ac:dyDescent="0.25">
      <c r="O1881" s="56"/>
      <c r="Q1881" t="str">
        <f>IFERROR(IF(VLOOKUP(Tb_Activiteiten[[#This Row],[Openstelling]],Tb_Openstelling[],2,0)=1,1,""),"")</f>
        <v/>
      </c>
      <c r="AJ1881" s="56"/>
      <c r="AK1881" t="str">
        <f>IF(ISNUMBER(FIND("arbeid",Methode_Keuze)),"",IF(ISNUMBER(FIND("arbeid",Methode_Keuze)),"",IF(Tb_Activiteiten[[#This Row],[Loonkosten]]=1,Tb_Activiteiten[[#Headers],[Loonkosten]],"")))</f>
        <v/>
      </c>
      <c r="AL1881" t="str">
        <f>IF(ISNUMBER(FIND("arbeid",Methode_Keuze)),"",IF(ISNUMBER(FIND("arbeid",Methode_Keuze)),"",IF(Tb_Activiteiten[[#This Row],[Eigen arbeid]]=1,Tb_Activiteiten[[#Headers],[Eigen arbeid]],"")))</f>
        <v/>
      </c>
      <c r="AM1881" t="str">
        <f>IF(ISNUMBER(FIND("arbeid",Methode_Keuze)),"",IF(ISNUMBER(FIND("arbeid",Methode_Keuze)),"",IF(Tb_Activiteiten[[#This Row],[Projectmedewerker]]=1,Tb_Activiteiten[[#Headers],[Projectmedewerker]],"")))</f>
        <v/>
      </c>
      <c r="AN1881" t="str">
        <f>IF(ISNUMBER(FIND("arbeid",Methode_Keuze)),"",IF(ISNUMBER(FIND("arbeid",Methode_Keuze)),"",IF(Tb_Activiteiten[[#This Row],[Landbouwer]]=1,Tb_Activiteiten[[#Headers],[Landbouwer]],"")))</f>
        <v/>
      </c>
      <c r="AO1881" t="str">
        <f>IF(ISNUMBER(FIND("arbeid",Methode_Keuze)),"",IF(ISNUMBER(FIND("arbeid",Methode_Keuze)),"",IF(Tb_Activiteiten[[#This Row],[Adviseur]]=1,Tb_Activiteiten[[#Headers],[Adviseur]],"")))</f>
        <v/>
      </c>
      <c r="AP1881" t="str">
        <f>IF(ISNUMBER(FIND("arbeid",Methode_Keuze)),"",IF(ISNUMBER(FIND("arbeid",Methode_Keuze)),"",IF(Tb_Activiteiten[[#This Row],[Projectleider/Expert]]=1,Tb_Activiteiten[[#Headers],[Projectleider/Expert]],"")))</f>
        <v/>
      </c>
      <c r="AQ1881" t="str">
        <f>IF(ISNUMBER(FIND("arbeid",Methode_Keuze)),"",IF(ISNUMBER(FIND("arbeid",Methode_Keuze)),"",IF(Tb_Activiteiten[[#This Row],[Arbeidskosten]]=1,Tb_Activiteiten[[#Headers],[Arbeidskosten]],"")))</f>
        <v/>
      </c>
      <c r="AR1881" t="str">
        <f>IF(ISNUMBER(FIND("arbeid",Methode_Keuze)),"",IF(ISNUMBER(FIND("arbeid",Methode_Keuze)),"",IF(Tb_Activiteiten[[#This Row],[Arbeidskosten op basis van IKS]]=1,Tb_Activiteiten[[#Headers],[Arbeidskosten op basis van IKS]],"")))</f>
        <v/>
      </c>
      <c r="AS1881" t="str">
        <f>IF(ISNUMBER(FIND("overige",Methode_Keuze)),"",IF(Tb_Activiteiten[[#This Row],[Kosten derden exclusief btw]]=1,Tb_Activiteiten[[#Headers],[Kosten derden exclusief btw]],""))</f>
        <v/>
      </c>
      <c r="AT1881" t="str">
        <f>IF(ISNUMBER(FIND("overige",Methode_Keuze)),"",IF(Tb_Activiteiten[[#This Row],[Niet verrekenbare btw]]=1,Tb_Activiteiten[[#Headers],[Niet verrekenbare btw]],""))</f>
        <v/>
      </c>
      <c r="AU1881" t="str">
        <f>IF(ISNUMBER(FIND("overige",Methode_Keuze)),"",IF(Tb_Activiteiten[[#This Row],[Grondkosten]]=1,Tb_Activiteiten[[#Headers],[Grondkosten]],""))</f>
        <v/>
      </c>
      <c r="AV1881" t="str">
        <f>IF(ISNUMBER(FIND("overige",Methode_Keuze)),"",IF(Tb_Activiteiten[[#This Row],[Bijdrage in natura (overige)]]=1,Tb_Activiteiten[[#Headers],[Bijdrage in natura (overige)]],""))</f>
        <v/>
      </c>
      <c r="AW1881" t="str">
        <f>IF(ISNUMBER(FIND("overige",Methode_Keuze)),"",IF(Tb_Activiteiten[[#This Row],[Bijdrage in natura (vrijwilligers)]]=1,Tb_Activiteiten[[#Headers],[Bijdrage in natura (vrijwilligers)]],""))</f>
        <v/>
      </c>
      <c r="AX1881" t="str">
        <f>IF(ISNUMBER(FIND("overige",Methode_Keuze)),"",IF(Tb_Activiteiten[[#This Row],[Afschrijvingskosten]]=1,Tb_Activiteiten[[#Headers],[Afschrijvingskosten]],""))</f>
        <v/>
      </c>
      <c r="AY1881" t="str">
        <f>IF(ISNUMBER(FIND("overige",Methode_Keuze)),"",IF(Tb_Activiteiten[[#This Row],[Vergoeding]]=1,Tb_Activiteiten[[#Headers],[Vergoeding]],""))</f>
        <v/>
      </c>
      <c r="AZ1881" t="str">
        <f>IF(ISNUMBER(FIND("arbeid",Methode_Keuze)),"",IF(Tb_Activiteiten[[#This Row],[Arbeidskosten - vast tarief (excl eigen arbeid)]]=1,Tb_Activiteiten[[#Headers],[Arbeidskosten - vast tarief (excl eigen arbeid)]],""))</f>
        <v/>
      </c>
      <c r="BA1881" t="str">
        <f>IF(ISNUMBER(FIND("overige",Methode_Keuze)),"",IF(Tb_Activiteiten[[#This Row],[Overige kosten]]=1,Tb_Activiteiten[[#Headers],[Overige kosten]],""))</f>
        <v/>
      </c>
    </row>
    <row r="1882" spans="15:53" x14ac:dyDescent="0.25">
      <c r="O1882" s="56"/>
      <c r="Q1882" t="str">
        <f>IFERROR(IF(VLOOKUP(Tb_Activiteiten[[#This Row],[Openstelling]],Tb_Openstelling[],2,0)=1,1,""),"")</f>
        <v/>
      </c>
      <c r="AJ1882" s="56"/>
      <c r="AK1882" t="str">
        <f>IF(ISNUMBER(FIND("arbeid",Methode_Keuze)),"",IF(ISNUMBER(FIND("arbeid",Methode_Keuze)),"",IF(Tb_Activiteiten[[#This Row],[Loonkosten]]=1,Tb_Activiteiten[[#Headers],[Loonkosten]],"")))</f>
        <v/>
      </c>
      <c r="AL1882" t="str">
        <f>IF(ISNUMBER(FIND("arbeid",Methode_Keuze)),"",IF(ISNUMBER(FIND("arbeid",Methode_Keuze)),"",IF(Tb_Activiteiten[[#This Row],[Eigen arbeid]]=1,Tb_Activiteiten[[#Headers],[Eigen arbeid]],"")))</f>
        <v/>
      </c>
      <c r="AM1882" t="str">
        <f>IF(ISNUMBER(FIND("arbeid",Methode_Keuze)),"",IF(ISNUMBER(FIND("arbeid",Methode_Keuze)),"",IF(Tb_Activiteiten[[#This Row],[Projectmedewerker]]=1,Tb_Activiteiten[[#Headers],[Projectmedewerker]],"")))</f>
        <v/>
      </c>
      <c r="AN1882" t="str">
        <f>IF(ISNUMBER(FIND("arbeid",Methode_Keuze)),"",IF(ISNUMBER(FIND("arbeid",Methode_Keuze)),"",IF(Tb_Activiteiten[[#This Row],[Landbouwer]]=1,Tb_Activiteiten[[#Headers],[Landbouwer]],"")))</f>
        <v/>
      </c>
      <c r="AO1882" t="str">
        <f>IF(ISNUMBER(FIND("arbeid",Methode_Keuze)),"",IF(ISNUMBER(FIND("arbeid",Methode_Keuze)),"",IF(Tb_Activiteiten[[#This Row],[Adviseur]]=1,Tb_Activiteiten[[#Headers],[Adviseur]],"")))</f>
        <v/>
      </c>
      <c r="AP1882" t="str">
        <f>IF(ISNUMBER(FIND("arbeid",Methode_Keuze)),"",IF(ISNUMBER(FIND("arbeid",Methode_Keuze)),"",IF(Tb_Activiteiten[[#This Row],[Projectleider/Expert]]=1,Tb_Activiteiten[[#Headers],[Projectleider/Expert]],"")))</f>
        <v/>
      </c>
      <c r="AQ1882" t="str">
        <f>IF(ISNUMBER(FIND("arbeid",Methode_Keuze)),"",IF(ISNUMBER(FIND("arbeid",Methode_Keuze)),"",IF(Tb_Activiteiten[[#This Row],[Arbeidskosten]]=1,Tb_Activiteiten[[#Headers],[Arbeidskosten]],"")))</f>
        <v/>
      </c>
      <c r="AR1882" t="str">
        <f>IF(ISNUMBER(FIND("arbeid",Methode_Keuze)),"",IF(ISNUMBER(FIND("arbeid",Methode_Keuze)),"",IF(Tb_Activiteiten[[#This Row],[Arbeidskosten op basis van IKS]]=1,Tb_Activiteiten[[#Headers],[Arbeidskosten op basis van IKS]],"")))</f>
        <v/>
      </c>
      <c r="AS1882" t="str">
        <f>IF(ISNUMBER(FIND("overige",Methode_Keuze)),"",IF(Tb_Activiteiten[[#This Row],[Kosten derden exclusief btw]]=1,Tb_Activiteiten[[#Headers],[Kosten derden exclusief btw]],""))</f>
        <v/>
      </c>
      <c r="AT1882" t="str">
        <f>IF(ISNUMBER(FIND("overige",Methode_Keuze)),"",IF(Tb_Activiteiten[[#This Row],[Niet verrekenbare btw]]=1,Tb_Activiteiten[[#Headers],[Niet verrekenbare btw]],""))</f>
        <v/>
      </c>
      <c r="AU1882" t="str">
        <f>IF(ISNUMBER(FIND("overige",Methode_Keuze)),"",IF(Tb_Activiteiten[[#This Row],[Grondkosten]]=1,Tb_Activiteiten[[#Headers],[Grondkosten]],""))</f>
        <v/>
      </c>
      <c r="AV1882" t="str">
        <f>IF(ISNUMBER(FIND("overige",Methode_Keuze)),"",IF(Tb_Activiteiten[[#This Row],[Bijdrage in natura (overige)]]=1,Tb_Activiteiten[[#Headers],[Bijdrage in natura (overige)]],""))</f>
        <v/>
      </c>
      <c r="AW1882" t="str">
        <f>IF(ISNUMBER(FIND("overige",Methode_Keuze)),"",IF(Tb_Activiteiten[[#This Row],[Bijdrage in natura (vrijwilligers)]]=1,Tb_Activiteiten[[#Headers],[Bijdrage in natura (vrijwilligers)]],""))</f>
        <v/>
      </c>
      <c r="AX1882" t="str">
        <f>IF(ISNUMBER(FIND("overige",Methode_Keuze)),"",IF(Tb_Activiteiten[[#This Row],[Afschrijvingskosten]]=1,Tb_Activiteiten[[#Headers],[Afschrijvingskosten]],""))</f>
        <v/>
      </c>
      <c r="AY1882" t="str">
        <f>IF(ISNUMBER(FIND("overige",Methode_Keuze)),"",IF(Tb_Activiteiten[[#This Row],[Vergoeding]]=1,Tb_Activiteiten[[#Headers],[Vergoeding]],""))</f>
        <v/>
      </c>
      <c r="AZ1882" t="str">
        <f>IF(ISNUMBER(FIND("arbeid",Methode_Keuze)),"",IF(Tb_Activiteiten[[#This Row],[Arbeidskosten - vast tarief (excl eigen arbeid)]]=1,Tb_Activiteiten[[#Headers],[Arbeidskosten - vast tarief (excl eigen arbeid)]],""))</f>
        <v/>
      </c>
      <c r="BA1882" t="str">
        <f>IF(ISNUMBER(FIND("overige",Methode_Keuze)),"",IF(Tb_Activiteiten[[#This Row],[Overige kosten]]=1,Tb_Activiteiten[[#Headers],[Overige kosten]],""))</f>
        <v/>
      </c>
    </row>
    <row r="1883" spans="15:53" x14ac:dyDescent="0.25">
      <c r="O1883" s="56"/>
      <c r="Q1883" t="str">
        <f>IFERROR(IF(VLOOKUP(Tb_Activiteiten[[#This Row],[Openstelling]],Tb_Openstelling[],2,0)=1,1,""),"")</f>
        <v/>
      </c>
      <c r="AJ1883" s="56"/>
      <c r="AK1883" t="str">
        <f>IF(ISNUMBER(FIND("arbeid",Methode_Keuze)),"",IF(ISNUMBER(FIND("arbeid",Methode_Keuze)),"",IF(Tb_Activiteiten[[#This Row],[Loonkosten]]=1,Tb_Activiteiten[[#Headers],[Loonkosten]],"")))</f>
        <v/>
      </c>
      <c r="AL1883" t="str">
        <f>IF(ISNUMBER(FIND("arbeid",Methode_Keuze)),"",IF(ISNUMBER(FIND("arbeid",Methode_Keuze)),"",IF(Tb_Activiteiten[[#This Row],[Eigen arbeid]]=1,Tb_Activiteiten[[#Headers],[Eigen arbeid]],"")))</f>
        <v/>
      </c>
      <c r="AM1883" t="str">
        <f>IF(ISNUMBER(FIND("arbeid",Methode_Keuze)),"",IF(ISNUMBER(FIND("arbeid",Methode_Keuze)),"",IF(Tb_Activiteiten[[#This Row],[Projectmedewerker]]=1,Tb_Activiteiten[[#Headers],[Projectmedewerker]],"")))</f>
        <v/>
      </c>
      <c r="AN1883" t="str">
        <f>IF(ISNUMBER(FIND("arbeid",Methode_Keuze)),"",IF(ISNUMBER(FIND("arbeid",Methode_Keuze)),"",IF(Tb_Activiteiten[[#This Row],[Landbouwer]]=1,Tb_Activiteiten[[#Headers],[Landbouwer]],"")))</f>
        <v/>
      </c>
      <c r="AO1883" t="str">
        <f>IF(ISNUMBER(FIND("arbeid",Methode_Keuze)),"",IF(ISNUMBER(FIND("arbeid",Methode_Keuze)),"",IF(Tb_Activiteiten[[#This Row],[Adviseur]]=1,Tb_Activiteiten[[#Headers],[Adviseur]],"")))</f>
        <v/>
      </c>
      <c r="AP1883" t="str">
        <f>IF(ISNUMBER(FIND("arbeid",Methode_Keuze)),"",IF(ISNUMBER(FIND("arbeid",Methode_Keuze)),"",IF(Tb_Activiteiten[[#This Row],[Projectleider/Expert]]=1,Tb_Activiteiten[[#Headers],[Projectleider/Expert]],"")))</f>
        <v/>
      </c>
      <c r="AQ1883" t="str">
        <f>IF(ISNUMBER(FIND("arbeid",Methode_Keuze)),"",IF(ISNUMBER(FIND("arbeid",Methode_Keuze)),"",IF(Tb_Activiteiten[[#This Row],[Arbeidskosten]]=1,Tb_Activiteiten[[#Headers],[Arbeidskosten]],"")))</f>
        <v/>
      </c>
      <c r="AR1883" t="str">
        <f>IF(ISNUMBER(FIND("arbeid",Methode_Keuze)),"",IF(ISNUMBER(FIND("arbeid",Methode_Keuze)),"",IF(Tb_Activiteiten[[#This Row],[Arbeidskosten op basis van IKS]]=1,Tb_Activiteiten[[#Headers],[Arbeidskosten op basis van IKS]],"")))</f>
        <v/>
      </c>
      <c r="AS1883" t="str">
        <f>IF(ISNUMBER(FIND("overige",Methode_Keuze)),"",IF(Tb_Activiteiten[[#This Row],[Kosten derden exclusief btw]]=1,Tb_Activiteiten[[#Headers],[Kosten derden exclusief btw]],""))</f>
        <v/>
      </c>
      <c r="AT1883" t="str">
        <f>IF(ISNUMBER(FIND("overige",Methode_Keuze)),"",IF(Tb_Activiteiten[[#This Row],[Niet verrekenbare btw]]=1,Tb_Activiteiten[[#Headers],[Niet verrekenbare btw]],""))</f>
        <v/>
      </c>
      <c r="AU1883" t="str">
        <f>IF(ISNUMBER(FIND("overige",Methode_Keuze)),"",IF(Tb_Activiteiten[[#This Row],[Grondkosten]]=1,Tb_Activiteiten[[#Headers],[Grondkosten]],""))</f>
        <v/>
      </c>
      <c r="AV1883" t="str">
        <f>IF(ISNUMBER(FIND("overige",Methode_Keuze)),"",IF(Tb_Activiteiten[[#This Row],[Bijdrage in natura (overige)]]=1,Tb_Activiteiten[[#Headers],[Bijdrage in natura (overige)]],""))</f>
        <v/>
      </c>
      <c r="AW1883" t="str">
        <f>IF(ISNUMBER(FIND("overige",Methode_Keuze)),"",IF(Tb_Activiteiten[[#This Row],[Bijdrage in natura (vrijwilligers)]]=1,Tb_Activiteiten[[#Headers],[Bijdrage in natura (vrijwilligers)]],""))</f>
        <v/>
      </c>
      <c r="AX1883" t="str">
        <f>IF(ISNUMBER(FIND("overige",Methode_Keuze)),"",IF(Tb_Activiteiten[[#This Row],[Afschrijvingskosten]]=1,Tb_Activiteiten[[#Headers],[Afschrijvingskosten]],""))</f>
        <v/>
      </c>
      <c r="AY1883" t="str">
        <f>IF(ISNUMBER(FIND("overige",Methode_Keuze)),"",IF(Tb_Activiteiten[[#This Row],[Vergoeding]]=1,Tb_Activiteiten[[#Headers],[Vergoeding]],""))</f>
        <v/>
      </c>
      <c r="AZ1883" t="str">
        <f>IF(ISNUMBER(FIND("arbeid",Methode_Keuze)),"",IF(Tb_Activiteiten[[#This Row],[Arbeidskosten - vast tarief (excl eigen arbeid)]]=1,Tb_Activiteiten[[#Headers],[Arbeidskosten - vast tarief (excl eigen arbeid)]],""))</f>
        <v/>
      </c>
      <c r="BA1883" t="str">
        <f>IF(ISNUMBER(FIND("overige",Methode_Keuze)),"",IF(Tb_Activiteiten[[#This Row],[Overige kosten]]=1,Tb_Activiteiten[[#Headers],[Overige kosten]],""))</f>
        <v/>
      </c>
    </row>
    <row r="1884" spans="15:53" x14ac:dyDescent="0.25">
      <c r="O1884" s="56"/>
      <c r="Q1884" t="str">
        <f>IFERROR(IF(VLOOKUP(Tb_Activiteiten[[#This Row],[Openstelling]],Tb_Openstelling[],2,0)=1,1,""),"")</f>
        <v/>
      </c>
      <c r="AJ1884" s="56"/>
      <c r="AK1884" t="str">
        <f>IF(ISNUMBER(FIND("arbeid",Methode_Keuze)),"",IF(ISNUMBER(FIND("arbeid",Methode_Keuze)),"",IF(Tb_Activiteiten[[#This Row],[Loonkosten]]=1,Tb_Activiteiten[[#Headers],[Loonkosten]],"")))</f>
        <v/>
      </c>
      <c r="AL1884" t="str">
        <f>IF(ISNUMBER(FIND("arbeid",Methode_Keuze)),"",IF(ISNUMBER(FIND("arbeid",Methode_Keuze)),"",IF(Tb_Activiteiten[[#This Row],[Eigen arbeid]]=1,Tb_Activiteiten[[#Headers],[Eigen arbeid]],"")))</f>
        <v/>
      </c>
      <c r="AM1884" t="str">
        <f>IF(ISNUMBER(FIND("arbeid",Methode_Keuze)),"",IF(ISNUMBER(FIND("arbeid",Methode_Keuze)),"",IF(Tb_Activiteiten[[#This Row],[Projectmedewerker]]=1,Tb_Activiteiten[[#Headers],[Projectmedewerker]],"")))</f>
        <v/>
      </c>
      <c r="AN1884" t="str">
        <f>IF(ISNUMBER(FIND("arbeid",Methode_Keuze)),"",IF(ISNUMBER(FIND("arbeid",Methode_Keuze)),"",IF(Tb_Activiteiten[[#This Row],[Landbouwer]]=1,Tb_Activiteiten[[#Headers],[Landbouwer]],"")))</f>
        <v/>
      </c>
      <c r="AO1884" t="str">
        <f>IF(ISNUMBER(FIND("arbeid",Methode_Keuze)),"",IF(ISNUMBER(FIND("arbeid",Methode_Keuze)),"",IF(Tb_Activiteiten[[#This Row],[Adviseur]]=1,Tb_Activiteiten[[#Headers],[Adviseur]],"")))</f>
        <v/>
      </c>
      <c r="AP1884" t="str">
        <f>IF(ISNUMBER(FIND("arbeid",Methode_Keuze)),"",IF(ISNUMBER(FIND("arbeid",Methode_Keuze)),"",IF(Tb_Activiteiten[[#This Row],[Projectleider/Expert]]=1,Tb_Activiteiten[[#Headers],[Projectleider/Expert]],"")))</f>
        <v/>
      </c>
      <c r="AQ1884" t="str">
        <f>IF(ISNUMBER(FIND("arbeid",Methode_Keuze)),"",IF(ISNUMBER(FIND("arbeid",Methode_Keuze)),"",IF(Tb_Activiteiten[[#This Row],[Arbeidskosten]]=1,Tb_Activiteiten[[#Headers],[Arbeidskosten]],"")))</f>
        <v/>
      </c>
      <c r="AR1884" t="str">
        <f>IF(ISNUMBER(FIND("arbeid",Methode_Keuze)),"",IF(ISNUMBER(FIND("arbeid",Methode_Keuze)),"",IF(Tb_Activiteiten[[#This Row],[Arbeidskosten op basis van IKS]]=1,Tb_Activiteiten[[#Headers],[Arbeidskosten op basis van IKS]],"")))</f>
        <v/>
      </c>
      <c r="AS1884" t="str">
        <f>IF(ISNUMBER(FIND("overige",Methode_Keuze)),"",IF(Tb_Activiteiten[[#This Row],[Kosten derden exclusief btw]]=1,Tb_Activiteiten[[#Headers],[Kosten derden exclusief btw]],""))</f>
        <v/>
      </c>
      <c r="AT1884" t="str">
        <f>IF(ISNUMBER(FIND("overige",Methode_Keuze)),"",IF(Tb_Activiteiten[[#This Row],[Niet verrekenbare btw]]=1,Tb_Activiteiten[[#Headers],[Niet verrekenbare btw]],""))</f>
        <v/>
      </c>
      <c r="AU1884" t="str">
        <f>IF(ISNUMBER(FIND("overige",Methode_Keuze)),"",IF(Tb_Activiteiten[[#This Row],[Grondkosten]]=1,Tb_Activiteiten[[#Headers],[Grondkosten]],""))</f>
        <v/>
      </c>
      <c r="AV1884" t="str">
        <f>IF(ISNUMBER(FIND("overige",Methode_Keuze)),"",IF(Tb_Activiteiten[[#This Row],[Bijdrage in natura (overige)]]=1,Tb_Activiteiten[[#Headers],[Bijdrage in natura (overige)]],""))</f>
        <v/>
      </c>
      <c r="AW1884" t="str">
        <f>IF(ISNUMBER(FIND("overige",Methode_Keuze)),"",IF(Tb_Activiteiten[[#This Row],[Bijdrage in natura (vrijwilligers)]]=1,Tb_Activiteiten[[#Headers],[Bijdrage in natura (vrijwilligers)]],""))</f>
        <v/>
      </c>
      <c r="AX1884" t="str">
        <f>IF(ISNUMBER(FIND("overige",Methode_Keuze)),"",IF(Tb_Activiteiten[[#This Row],[Afschrijvingskosten]]=1,Tb_Activiteiten[[#Headers],[Afschrijvingskosten]],""))</f>
        <v/>
      </c>
      <c r="AY1884" t="str">
        <f>IF(ISNUMBER(FIND("overige",Methode_Keuze)),"",IF(Tb_Activiteiten[[#This Row],[Vergoeding]]=1,Tb_Activiteiten[[#Headers],[Vergoeding]],""))</f>
        <v/>
      </c>
      <c r="AZ1884" t="str">
        <f>IF(ISNUMBER(FIND("arbeid",Methode_Keuze)),"",IF(Tb_Activiteiten[[#This Row],[Arbeidskosten - vast tarief (excl eigen arbeid)]]=1,Tb_Activiteiten[[#Headers],[Arbeidskosten - vast tarief (excl eigen arbeid)]],""))</f>
        <v/>
      </c>
      <c r="BA1884" t="str">
        <f>IF(ISNUMBER(FIND("overige",Methode_Keuze)),"",IF(Tb_Activiteiten[[#This Row],[Overige kosten]]=1,Tb_Activiteiten[[#Headers],[Overige kosten]],""))</f>
        <v/>
      </c>
    </row>
    <row r="1885" spans="15:53" x14ac:dyDescent="0.25">
      <c r="O1885" s="56"/>
      <c r="Q1885" t="str">
        <f>IFERROR(IF(VLOOKUP(Tb_Activiteiten[[#This Row],[Openstelling]],Tb_Openstelling[],2,0)=1,1,""),"")</f>
        <v/>
      </c>
      <c r="AJ1885" s="56"/>
      <c r="AK1885" t="str">
        <f>IF(ISNUMBER(FIND("arbeid",Methode_Keuze)),"",IF(ISNUMBER(FIND("arbeid",Methode_Keuze)),"",IF(Tb_Activiteiten[[#This Row],[Loonkosten]]=1,Tb_Activiteiten[[#Headers],[Loonkosten]],"")))</f>
        <v/>
      </c>
      <c r="AL1885" t="str">
        <f>IF(ISNUMBER(FIND("arbeid",Methode_Keuze)),"",IF(ISNUMBER(FIND("arbeid",Methode_Keuze)),"",IF(Tb_Activiteiten[[#This Row],[Eigen arbeid]]=1,Tb_Activiteiten[[#Headers],[Eigen arbeid]],"")))</f>
        <v/>
      </c>
      <c r="AM1885" t="str">
        <f>IF(ISNUMBER(FIND("arbeid",Methode_Keuze)),"",IF(ISNUMBER(FIND("arbeid",Methode_Keuze)),"",IF(Tb_Activiteiten[[#This Row],[Projectmedewerker]]=1,Tb_Activiteiten[[#Headers],[Projectmedewerker]],"")))</f>
        <v/>
      </c>
      <c r="AN1885" t="str">
        <f>IF(ISNUMBER(FIND("arbeid",Methode_Keuze)),"",IF(ISNUMBER(FIND("arbeid",Methode_Keuze)),"",IF(Tb_Activiteiten[[#This Row],[Landbouwer]]=1,Tb_Activiteiten[[#Headers],[Landbouwer]],"")))</f>
        <v/>
      </c>
      <c r="AO1885" t="str">
        <f>IF(ISNUMBER(FIND("arbeid",Methode_Keuze)),"",IF(ISNUMBER(FIND("arbeid",Methode_Keuze)),"",IF(Tb_Activiteiten[[#This Row],[Adviseur]]=1,Tb_Activiteiten[[#Headers],[Adviseur]],"")))</f>
        <v/>
      </c>
      <c r="AP1885" t="str">
        <f>IF(ISNUMBER(FIND("arbeid",Methode_Keuze)),"",IF(ISNUMBER(FIND("arbeid",Methode_Keuze)),"",IF(Tb_Activiteiten[[#This Row],[Projectleider/Expert]]=1,Tb_Activiteiten[[#Headers],[Projectleider/Expert]],"")))</f>
        <v/>
      </c>
      <c r="AQ1885" t="str">
        <f>IF(ISNUMBER(FIND("arbeid",Methode_Keuze)),"",IF(ISNUMBER(FIND("arbeid",Methode_Keuze)),"",IF(Tb_Activiteiten[[#This Row],[Arbeidskosten]]=1,Tb_Activiteiten[[#Headers],[Arbeidskosten]],"")))</f>
        <v/>
      </c>
      <c r="AR1885" t="str">
        <f>IF(ISNUMBER(FIND("arbeid",Methode_Keuze)),"",IF(ISNUMBER(FIND("arbeid",Methode_Keuze)),"",IF(Tb_Activiteiten[[#This Row],[Arbeidskosten op basis van IKS]]=1,Tb_Activiteiten[[#Headers],[Arbeidskosten op basis van IKS]],"")))</f>
        <v/>
      </c>
      <c r="AS1885" t="str">
        <f>IF(ISNUMBER(FIND("overige",Methode_Keuze)),"",IF(Tb_Activiteiten[[#This Row],[Kosten derden exclusief btw]]=1,Tb_Activiteiten[[#Headers],[Kosten derden exclusief btw]],""))</f>
        <v/>
      </c>
      <c r="AT1885" t="str">
        <f>IF(ISNUMBER(FIND("overige",Methode_Keuze)),"",IF(Tb_Activiteiten[[#This Row],[Niet verrekenbare btw]]=1,Tb_Activiteiten[[#Headers],[Niet verrekenbare btw]],""))</f>
        <v/>
      </c>
      <c r="AU1885" t="str">
        <f>IF(ISNUMBER(FIND("overige",Methode_Keuze)),"",IF(Tb_Activiteiten[[#This Row],[Grondkosten]]=1,Tb_Activiteiten[[#Headers],[Grondkosten]],""))</f>
        <v/>
      </c>
      <c r="AV1885" t="str">
        <f>IF(ISNUMBER(FIND("overige",Methode_Keuze)),"",IF(Tb_Activiteiten[[#This Row],[Bijdrage in natura (overige)]]=1,Tb_Activiteiten[[#Headers],[Bijdrage in natura (overige)]],""))</f>
        <v/>
      </c>
      <c r="AW1885" t="str">
        <f>IF(ISNUMBER(FIND("overige",Methode_Keuze)),"",IF(Tb_Activiteiten[[#This Row],[Bijdrage in natura (vrijwilligers)]]=1,Tb_Activiteiten[[#Headers],[Bijdrage in natura (vrijwilligers)]],""))</f>
        <v/>
      </c>
      <c r="AX1885" t="str">
        <f>IF(ISNUMBER(FIND("overige",Methode_Keuze)),"",IF(Tb_Activiteiten[[#This Row],[Afschrijvingskosten]]=1,Tb_Activiteiten[[#Headers],[Afschrijvingskosten]],""))</f>
        <v/>
      </c>
      <c r="AY1885" t="str">
        <f>IF(ISNUMBER(FIND("overige",Methode_Keuze)),"",IF(Tb_Activiteiten[[#This Row],[Vergoeding]]=1,Tb_Activiteiten[[#Headers],[Vergoeding]],""))</f>
        <v/>
      </c>
      <c r="AZ1885" t="str">
        <f>IF(ISNUMBER(FIND("arbeid",Methode_Keuze)),"",IF(Tb_Activiteiten[[#This Row],[Arbeidskosten - vast tarief (excl eigen arbeid)]]=1,Tb_Activiteiten[[#Headers],[Arbeidskosten - vast tarief (excl eigen arbeid)]],""))</f>
        <v/>
      </c>
      <c r="BA1885" t="str">
        <f>IF(ISNUMBER(FIND("overige",Methode_Keuze)),"",IF(Tb_Activiteiten[[#This Row],[Overige kosten]]=1,Tb_Activiteiten[[#Headers],[Overige kosten]],""))</f>
        <v/>
      </c>
    </row>
    <row r="1886" spans="15:53" x14ac:dyDescent="0.25">
      <c r="O1886" s="56"/>
      <c r="Q1886" t="str">
        <f>IFERROR(IF(VLOOKUP(Tb_Activiteiten[[#This Row],[Openstelling]],Tb_Openstelling[],2,0)=1,1,""),"")</f>
        <v/>
      </c>
      <c r="AJ1886" s="56"/>
      <c r="AK1886" t="str">
        <f>IF(ISNUMBER(FIND("arbeid",Methode_Keuze)),"",IF(ISNUMBER(FIND("arbeid",Methode_Keuze)),"",IF(Tb_Activiteiten[[#This Row],[Loonkosten]]=1,Tb_Activiteiten[[#Headers],[Loonkosten]],"")))</f>
        <v/>
      </c>
      <c r="AL1886" t="str">
        <f>IF(ISNUMBER(FIND("arbeid",Methode_Keuze)),"",IF(ISNUMBER(FIND("arbeid",Methode_Keuze)),"",IF(Tb_Activiteiten[[#This Row],[Eigen arbeid]]=1,Tb_Activiteiten[[#Headers],[Eigen arbeid]],"")))</f>
        <v/>
      </c>
      <c r="AM1886" t="str">
        <f>IF(ISNUMBER(FIND("arbeid",Methode_Keuze)),"",IF(ISNUMBER(FIND("arbeid",Methode_Keuze)),"",IF(Tb_Activiteiten[[#This Row],[Projectmedewerker]]=1,Tb_Activiteiten[[#Headers],[Projectmedewerker]],"")))</f>
        <v/>
      </c>
      <c r="AN1886" t="str">
        <f>IF(ISNUMBER(FIND("arbeid",Methode_Keuze)),"",IF(ISNUMBER(FIND("arbeid",Methode_Keuze)),"",IF(Tb_Activiteiten[[#This Row],[Landbouwer]]=1,Tb_Activiteiten[[#Headers],[Landbouwer]],"")))</f>
        <v/>
      </c>
      <c r="AO1886" t="str">
        <f>IF(ISNUMBER(FIND("arbeid",Methode_Keuze)),"",IF(ISNUMBER(FIND("arbeid",Methode_Keuze)),"",IF(Tb_Activiteiten[[#This Row],[Adviseur]]=1,Tb_Activiteiten[[#Headers],[Adviseur]],"")))</f>
        <v/>
      </c>
      <c r="AP1886" t="str">
        <f>IF(ISNUMBER(FIND("arbeid",Methode_Keuze)),"",IF(ISNUMBER(FIND("arbeid",Methode_Keuze)),"",IF(Tb_Activiteiten[[#This Row],[Projectleider/Expert]]=1,Tb_Activiteiten[[#Headers],[Projectleider/Expert]],"")))</f>
        <v/>
      </c>
      <c r="AQ1886" t="str">
        <f>IF(ISNUMBER(FIND("arbeid",Methode_Keuze)),"",IF(ISNUMBER(FIND("arbeid",Methode_Keuze)),"",IF(Tb_Activiteiten[[#This Row],[Arbeidskosten]]=1,Tb_Activiteiten[[#Headers],[Arbeidskosten]],"")))</f>
        <v/>
      </c>
      <c r="AR1886" t="str">
        <f>IF(ISNUMBER(FIND("arbeid",Methode_Keuze)),"",IF(ISNUMBER(FIND("arbeid",Methode_Keuze)),"",IF(Tb_Activiteiten[[#This Row],[Arbeidskosten op basis van IKS]]=1,Tb_Activiteiten[[#Headers],[Arbeidskosten op basis van IKS]],"")))</f>
        <v/>
      </c>
      <c r="AS1886" t="str">
        <f>IF(ISNUMBER(FIND("overige",Methode_Keuze)),"",IF(Tb_Activiteiten[[#This Row],[Kosten derden exclusief btw]]=1,Tb_Activiteiten[[#Headers],[Kosten derden exclusief btw]],""))</f>
        <v/>
      </c>
      <c r="AT1886" t="str">
        <f>IF(ISNUMBER(FIND("overige",Methode_Keuze)),"",IF(Tb_Activiteiten[[#This Row],[Niet verrekenbare btw]]=1,Tb_Activiteiten[[#Headers],[Niet verrekenbare btw]],""))</f>
        <v/>
      </c>
      <c r="AU1886" t="str">
        <f>IF(ISNUMBER(FIND("overige",Methode_Keuze)),"",IF(Tb_Activiteiten[[#This Row],[Grondkosten]]=1,Tb_Activiteiten[[#Headers],[Grondkosten]],""))</f>
        <v/>
      </c>
      <c r="AV1886" t="str">
        <f>IF(ISNUMBER(FIND("overige",Methode_Keuze)),"",IF(Tb_Activiteiten[[#This Row],[Bijdrage in natura (overige)]]=1,Tb_Activiteiten[[#Headers],[Bijdrage in natura (overige)]],""))</f>
        <v/>
      </c>
      <c r="AW1886" t="str">
        <f>IF(ISNUMBER(FIND("overige",Methode_Keuze)),"",IF(Tb_Activiteiten[[#This Row],[Bijdrage in natura (vrijwilligers)]]=1,Tb_Activiteiten[[#Headers],[Bijdrage in natura (vrijwilligers)]],""))</f>
        <v/>
      </c>
      <c r="AX1886" t="str">
        <f>IF(ISNUMBER(FIND("overige",Methode_Keuze)),"",IF(Tb_Activiteiten[[#This Row],[Afschrijvingskosten]]=1,Tb_Activiteiten[[#Headers],[Afschrijvingskosten]],""))</f>
        <v/>
      </c>
      <c r="AY1886" t="str">
        <f>IF(ISNUMBER(FIND("overige",Methode_Keuze)),"",IF(Tb_Activiteiten[[#This Row],[Vergoeding]]=1,Tb_Activiteiten[[#Headers],[Vergoeding]],""))</f>
        <v/>
      </c>
      <c r="AZ1886" t="str">
        <f>IF(ISNUMBER(FIND("arbeid",Methode_Keuze)),"",IF(Tb_Activiteiten[[#This Row],[Arbeidskosten - vast tarief (excl eigen arbeid)]]=1,Tb_Activiteiten[[#Headers],[Arbeidskosten - vast tarief (excl eigen arbeid)]],""))</f>
        <v/>
      </c>
      <c r="BA1886" t="str">
        <f>IF(ISNUMBER(FIND("overige",Methode_Keuze)),"",IF(Tb_Activiteiten[[#This Row],[Overige kosten]]=1,Tb_Activiteiten[[#Headers],[Overige kosten]],""))</f>
        <v/>
      </c>
    </row>
    <row r="1887" spans="15:53" x14ac:dyDescent="0.25">
      <c r="O1887" s="56"/>
      <c r="Q1887" t="str">
        <f>IFERROR(IF(VLOOKUP(Tb_Activiteiten[[#This Row],[Openstelling]],Tb_Openstelling[],2,0)=1,1,""),"")</f>
        <v/>
      </c>
      <c r="AJ1887" s="56"/>
      <c r="AK1887" t="str">
        <f>IF(ISNUMBER(FIND("arbeid",Methode_Keuze)),"",IF(ISNUMBER(FIND("arbeid",Methode_Keuze)),"",IF(Tb_Activiteiten[[#This Row],[Loonkosten]]=1,Tb_Activiteiten[[#Headers],[Loonkosten]],"")))</f>
        <v/>
      </c>
      <c r="AL1887" t="str">
        <f>IF(ISNUMBER(FIND("arbeid",Methode_Keuze)),"",IF(ISNUMBER(FIND("arbeid",Methode_Keuze)),"",IF(Tb_Activiteiten[[#This Row],[Eigen arbeid]]=1,Tb_Activiteiten[[#Headers],[Eigen arbeid]],"")))</f>
        <v/>
      </c>
      <c r="AM1887" t="str">
        <f>IF(ISNUMBER(FIND("arbeid",Methode_Keuze)),"",IF(ISNUMBER(FIND("arbeid",Methode_Keuze)),"",IF(Tb_Activiteiten[[#This Row],[Projectmedewerker]]=1,Tb_Activiteiten[[#Headers],[Projectmedewerker]],"")))</f>
        <v/>
      </c>
      <c r="AN1887" t="str">
        <f>IF(ISNUMBER(FIND("arbeid",Methode_Keuze)),"",IF(ISNUMBER(FIND("arbeid",Methode_Keuze)),"",IF(Tb_Activiteiten[[#This Row],[Landbouwer]]=1,Tb_Activiteiten[[#Headers],[Landbouwer]],"")))</f>
        <v/>
      </c>
      <c r="AO1887" t="str">
        <f>IF(ISNUMBER(FIND("arbeid",Methode_Keuze)),"",IF(ISNUMBER(FIND("arbeid",Methode_Keuze)),"",IF(Tb_Activiteiten[[#This Row],[Adviseur]]=1,Tb_Activiteiten[[#Headers],[Adviseur]],"")))</f>
        <v/>
      </c>
      <c r="AP1887" t="str">
        <f>IF(ISNUMBER(FIND("arbeid",Methode_Keuze)),"",IF(ISNUMBER(FIND("arbeid",Methode_Keuze)),"",IF(Tb_Activiteiten[[#This Row],[Projectleider/Expert]]=1,Tb_Activiteiten[[#Headers],[Projectleider/Expert]],"")))</f>
        <v/>
      </c>
      <c r="AQ1887" t="str">
        <f>IF(ISNUMBER(FIND("arbeid",Methode_Keuze)),"",IF(ISNUMBER(FIND("arbeid",Methode_Keuze)),"",IF(Tb_Activiteiten[[#This Row],[Arbeidskosten]]=1,Tb_Activiteiten[[#Headers],[Arbeidskosten]],"")))</f>
        <v/>
      </c>
      <c r="AR1887" t="str">
        <f>IF(ISNUMBER(FIND("arbeid",Methode_Keuze)),"",IF(ISNUMBER(FIND("arbeid",Methode_Keuze)),"",IF(Tb_Activiteiten[[#This Row],[Arbeidskosten op basis van IKS]]=1,Tb_Activiteiten[[#Headers],[Arbeidskosten op basis van IKS]],"")))</f>
        <v/>
      </c>
      <c r="AS1887" t="str">
        <f>IF(ISNUMBER(FIND("overige",Methode_Keuze)),"",IF(Tb_Activiteiten[[#This Row],[Kosten derden exclusief btw]]=1,Tb_Activiteiten[[#Headers],[Kosten derden exclusief btw]],""))</f>
        <v/>
      </c>
      <c r="AT1887" t="str">
        <f>IF(ISNUMBER(FIND("overige",Methode_Keuze)),"",IF(Tb_Activiteiten[[#This Row],[Niet verrekenbare btw]]=1,Tb_Activiteiten[[#Headers],[Niet verrekenbare btw]],""))</f>
        <v/>
      </c>
      <c r="AU1887" t="str">
        <f>IF(ISNUMBER(FIND("overige",Methode_Keuze)),"",IF(Tb_Activiteiten[[#This Row],[Grondkosten]]=1,Tb_Activiteiten[[#Headers],[Grondkosten]],""))</f>
        <v/>
      </c>
      <c r="AV1887" t="str">
        <f>IF(ISNUMBER(FIND("overige",Methode_Keuze)),"",IF(Tb_Activiteiten[[#This Row],[Bijdrage in natura (overige)]]=1,Tb_Activiteiten[[#Headers],[Bijdrage in natura (overige)]],""))</f>
        <v/>
      </c>
      <c r="AW1887" t="str">
        <f>IF(ISNUMBER(FIND("overige",Methode_Keuze)),"",IF(Tb_Activiteiten[[#This Row],[Bijdrage in natura (vrijwilligers)]]=1,Tb_Activiteiten[[#Headers],[Bijdrage in natura (vrijwilligers)]],""))</f>
        <v/>
      </c>
      <c r="AX1887" t="str">
        <f>IF(ISNUMBER(FIND("overige",Methode_Keuze)),"",IF(Tb_Activiteiten[[#This Row],[Afschrijvingskosten]]=1,Tb_Activiteiten[[#Headers],[Afschrijvingskosten]],""))</f>
        <v/>
      </c>
      <c r="AY1887" t="str">
        <f>IF(ISNUMBER(FIND("overige",Methode_Keuze)),"",IF(Tb_Activiteiten[[#This Row],[Vergoeding]]=1,Tb_Activiteiten[[#Headers],[Vergoeding]],""))</f>
        <v/>
      </c>
      <c r="AZ1887" t="str">
        <f>IF(ISNUMBER(FIND("arbeid",Methode_Keuze)),"",IF(Tb_Activiteiten[[#This Row],[Arbeidskosten - vast tarief (excl eigen arbeid)]]=1,Tb_Activiteiten[[#Headers],[Arbeidskosten - vast tarief (excl eigen arbeid)]],""))</f>
        <v/>
      </c>
      <c r="BA1887" t="str">
        <f>IF(ISNUMBER(FIND("overige",Methode_Keuze)),"",IF(Tb_Activiteiten[[#This Row],[Overige kosten]]=1,Tb_Activiteiten[[#Headers],[Overige kosten]],""))</f>
        <v/>
      </c>
    </row>
    <row r="1888" spans="15:53" x14ac:dyDescent="0.25">
      <c r="O1888" s="56"/>
      <c r="Q1888" t="str">
        <f>IFERROR(IF(VLOOKUP(Tb_Activiteiten[[#This Row],[Openstelling]],Tb_Openstelling[],2,0)=1,1,""),"")</f>
        <v/>
      </c>
      <c r="AJ1888" s="56"/>
      <c r="AK1888" t="str">
        <f>IF(ISNUMBER(FIND("arbeid",Methode_Keuze)),"",IF(ISNUMBER(FIND("arbeid",Methode_Keuze)),"",IF(Tb_Activiteiten[[#This Row],[Loonkosten]]=1,Tb_Activiteiten[[#Headers],[Loonkosten]],"")))</f>
        <v/>
      </c>
      <c r="AL1888" t="str">
        <f>IF(ISNUMBER(FIND("arbeid",Methode_Keuze)),"",IF(ISNUMBER(FIND("arbeid",Methode_Keuze)),"",IF(Tb_Activiteiten[[#This Row],[Eigen arbeid]]=1,Tb_Activiteiten[[#Headers],[Eigen arbeid]],"")))</f>
        <v/>
      </c>
      <c r="AM1888" t="str">
        <f>IF(ISNUMBER(FIND("arbeid",Methode_Keuze)),"",IF(ISNUMBER(FIND("arbeid",Methode_Keuze)),"",IF(Tb_Activiteiten[[#This Row],[Projectmedewerker]]=1,Tb_Activiteiten[[#Headers],[Projectmedewerker]],"")))</f>
        <v/>
      </c>
      <c r="AN1888" t="str">
        <f>IF(ISNUMBER(FIND("arbeid",Methode_Keuze)),"",IF(ISNUMBER(FIND("arbeid",Methode_Keuze)),"",IF(Tb_Activiteiten[[#This Row],[Landbouwer]]=1,Tb_Activiteiten[[#Headers],[Landbouwer]],"")))</f>
        <v/>
      </c>
      <c r="AO1888" t="str">
        <f>IF(ISNUMBER(FIND("arbeid",Methode_Keuze)),"",IF(ISNUMBER(FIND("arbeid",Methode_Keuze)),"",IF(Tb_Activiteiten[[#This Row],[Adviseur]]=1,Tb_Activiteiten[[#Headers],[Adviseur]],"")))</f>
        <v/>
      </c>
      <c r="AP1888" t="str">
        <f>IF(ISNUMBER(FIND("arbeid",Methode_Keuze)),"",IF(ISNUMBER(FIND("arbeid",Methode_Keuze)),"",IF(Tb_Activiteiten[[#This Row],[Projectleider/Expert]]=1,Tb_Activiteiten[[#Headers],[Projectleider/Expert]],"")))</f>
        <v/>
      </c>
      <c r="AQ1888" t="str">
        <f>IF(ISNUMBER(FIND("arbeid",Methode_Keuze)),"",IF(ISNUMBER(FIND("arbeid",Methode_Keuze)),"",IF(Tb_Activiteiten[[#This Row],[Arbeidskosten]]=1,Tb_Activiteiten[[#Headers],[Arbeidskosten]],"")))</f>
        <v/>
      </c>
      <c r="AR1888" t="str">
        <f>IF(ISNUMBER(FIND("arbeid",Methode_Keuze)),"",IF(ISNUMBER(FIND("arbeid",Methode_Keuze)),"",IF(Tb_Activiteiten[[#This Row],[Arbeidskosten op basis van IKS]]=1,Tb_Activiteiten[[#Headers],[Arbeidskosten op basis van IKS]],"")))</f>
        <v/>
      </c>
      <c r="AS1888" t="str">
        <f>IF(ISNUMBER(FIND("overige",Methode_Keuze)),"",IF(Tb_Activiteiten[[#This Row],[Kosten derden exclusief btw]]=1,Tb_Activiteiten[[#Headers],[Kosten derden exclusief btw]],""))</f>
        <v/>
      </c>
      <c r="AT1888" t="str">
        <f>IF(ISNUMBER(FIND("overige",Methode_Keuze)),"",IF(Tb_Activiteiten[[#This Row],[Niet verrekenbare btw]]=1,Tb_Activiteiten[[#Headers],[Niet verrekenbare btw]],""))</f>
        <v/>
      </c>
      <c r="AU1888" t="str">
        <f>IF(ISNUMBER(FIND("overige",Methode_Keuze)),"",IF(Tb_Activiteiten[[#This Row],[Grondkosten]]=1,Tb_Activiteiten[[#Headers],[Grondkosten]],""))</f>
        <v/>
      </c>
      <c r="AV1888" t="str">
        <f>IF(ISNUMBER(FIND("overige",Methode_Keuze)),"",IF(Tb_Activiteiten[[#This Row],[Bijdrage in natura (overige)]]=1,Tb_Activiteiten[[#Headers],[Bijdrage in natura (overige)]],""))</f>
        <v/>
      </c>
      <c r="AW1888" t="str">
        <f>IF(ISNUMBER(FIND("overige",Methode_Keuze)),"",IF(Tb_Activiteiten[[#This Row],[Bijdrage in natura (vrijwilligers)]]=1,Tb_Activiteiten[[#Headers],[Bijdrage in natura (vrijwilligers)]],""))</f>
        <v/>
      </c>
      <c r="AX1888" t="str">
        <f>IF(ISNUMBER(FIND("overige",Methode_Keuze)),"",IF(Tb_Activiteiten[[#This Row],[Afschrijvingskosten]]=1,Tb_Activiteiten[[#Headers],[Afschrijvingskosten]],""))</f>
        <v/>
      </c>
      <c r="AY1888" t="str">
        <f>IF(ISNUMBER(FIND("overige",Methode_Keuze)),"",IF(Tb_Activiteiten[[#This Row],[Vergoeding]]=1,Tb_Activiteiten[[#Headers],[Vergoeding]],""))</f>
        <v/>
      </c>
      <c r="AZ1888" t="str">
        <f>IF(ISNUMBER(FIND("arbeid",Methode_Keuze)),"",IF(Tb_Activiteiten[[#This Row],[Arbeidskosten - vast tarief (excl eigen arbeid)]]=1,Tb_Activiteiten[[#Headers],[Arbeidskosten - vast tarief (excl eigen arbeid)]],""))</f>
        <v/>
      </c>
      <c r="BA1888" t="str">
        <f>IF(ISNUMBER(FIND("overige",Methode_Keuze)),"",IF(Tb_Activiteiten[[#This Row],[Overige kosten]]=1,Tb_Activiteiten[[#Headers],[Overige kosten]],""))</f>
        <v/>
      </c>
    </row>
    <row r="1889" spans="15:53" x14ac:dyDescent="0.25">
      <c r="O1889" s="56"/>
      <c r="Q1889" t="str">
        <f>IFERROR(IF(VLOOKUP(Tb_Activiteiten[[#This Row],[Openstelling]],Tb_Openstelling[],2,0)=1,1,""),"")</f>
        <v/>
      </c>
      <c r="AJ1889" s="56"/>
      <c r="AK1889" t="str">
        <f>IF(ISNUMBER(FIND("arbeid",Methode_Keuze)),"",IF(ISNUMBER(FIND("arbeid",Methode_Keuze)),"",IF(Tb_Activiteiten[[#This Row],[Loonkosten]]=1,Tb_Activiteiten[[#Headers],[Loonkosten]],"")))</f>
        <v/>
      </c>
      <c r="AL1889" t="str">
        <f>IF(ISNUMBER(FIND("arbeid",Methode_Keuze)),"",IF(ISNUMBER(FIND("arbeid",Methode_Keuze)),"",IF(Tb_Activiteiten[[#This Row],[Eigen arbeid]]=1,Tb_Activiteiten[[#Headers],[Eigen arbeid]],"")))</f>
        <v/>
      </c>
      <c r="AM1889" t="str">
        <f>IF(ISNUMBER(FIND("arbeid",Methode_Keuze)),"",IF(ISNUMBER(FIND("arbeid",Methode_Keuze)),"",IF(Tb_Activiteiten[[#This Row],[Projectmedewerker]]=1,Tb_Activiteiten[[#Headers],[Projectmedewerker]],"")))</f>
        <v/>
      </c>
      <c r="AN1889" t="str">
        <f>IF(ISNUMBER(FIND("arbeid",Methode_Keuze)),"",IF(ISNUMBER(FIND("arbeid",Methode_Keuze)),"",IF(Tb_Activiteiten[[#This Row],[Landbouwer]]=1,Tb_Activiteiten[[#Headers],[Landbouwer]],"")))</f>
        <v/>
      </c>
      <c r="AO1889" t="str">
        <f>IF(ISNUMBER(FIND("arbeid",Methode_Keuze)),"",IF(ISNUMBER(FIND("arbeid",Methode_Keuze)),"",IF(Tb_Activiteiten[[#This Row],[Adviseur]]=1,Tb_Activiteiten[[#Headers],[Adviseur]],"")))</f>
        <v/>
      </c>
      <c r="AP1889" t="str">
        <f>IF(ISNUMBER(FIND("arbeid",Methode_Keuze)),"",IF(ISNUMBER(FIND("arbeid",Methode_Keuze)),"",IF(Tb_Activiteiten[[#This Row],[Projectleider/Expert]]=1,Tb_Activiteiten[[#Headers],[Projectleider/Expert]],"")))</f>
        <v/>
      </c>
      <c r="AQ1889" t="str">
        <f>IF(ISNUMBER(FIND("arbeid",Methode_Keuze)),"",IF(ISNUMBER(FIND("arbeid",Methode_Keuze)),"",IF(Tb_Activiteiten[[#This Row],[Arbeidskosten]]=1,Tb_Activiteiten[[#Headers],[Arbeidskosten]],"")))</f>
        <v/>
      </c>
      <c r="AR1889" t="str">
        <f>IF(ISNUMBER(FIND("arbeid",Methode_Keuze)),"",IF(ISNUMBER(FIND("arbeid",Methode_Keuze)),"",IF(Tb_Activiteiten[[#This Row],[Arbeidskosten op basis van IKS]]=1,Tb_Activiteiten[[#Headers],[Arbeidskosten op basis van IKS]],"")))</f>
        <v/>
      </c>
      <c r="AS1889" t="str">
        <f>IF(ISNUMBER(FIND("overige",Methode_Keuze)),"",IF(Tb_Activiteiten[[#This Row],[Kosten derden exclusief btw]]=1,Tb_Activiteiten[[#Headers],[Kosten derden exclusief btw]],""))</f>
        <v/>
      </c>
      <c r="AT1889" t="str">
        <f>IF(ISNUMBER(FIND("overige",Methode_Keuze)),"",IF(Tb_Activiteiten[[#This Row],[Niet verrekenbare btw]]=1,Tb_Activiteiten[[#Headers],[Niet verrekenbare btw]],""))</f>
        <v/>
      </c>
      <c r="AU1889" t="str">
        <f>IF(ISNUMBER(FIND("overige",Methode_Keuze)),"",IF(Tb_Activiteiten[[#This Row],[Grondkosten]]=1,Tb_Activiteiten[[#Headers],[Grondkosten]],""))</f>
        <v/>
      </c>
      <c r="AV1889" t="str">
        <f>IF(ISNUMBER(FIND("overige",Methode_Keuze)),"",IF(Tb_Activiteiten[[#This Row],[Bijdrage in natura (overige)]]=1,Tb_Activiteiten[[#Headers],[Bijdrage in natura (overige)]],""))</f>
        <v/>
      </c>
      <c r="AW1889" t="str">
        <f>IF(ISNUMBER(FIND("overige",Methode_Keuze)),"",IF(Tb_Activiteiten[[#This Row],[Bijdrage in natura (vrijwilligers)]]=1,Tb_Activiteiten[[#Headers],[Bijdrage in natura (vrijwilligers)]],""))</f>
        <v/>
      </c>
      <c r="AX1889" t="str">
        <f>IF(ISNUMBER(FIND("overige",Methode_Keuze)),"",IF(Tb_Activiteiten[[#This Row],[Afschrijvingskosten]]=1,Tb_Activiteiten[[#Headers],[Afschrijvingskosten]],""))</f>
        <v/>
      </c>
      <c r="AY1889" t="str">
        <f>IF(ISNUMBER(FIND("overige",Methode_Keuze)),"",IF(Tb_Activiteiten[[#This Row],[Vergoeding]]=1,Tb_Activiteiten[[#Headers],[Vergoeding]],""))</f>
        <v/>
      </c>
      <c r="AZ1889" t="str">
        <f>IF(ISNUMBER(FIND("arbeid",Methode_Keuze)),"",IF(Tb_Activiteiten[[#This Row],[Arbeidskosten - vast tarief (excl eigen arbeid)]]=1,Tb_Activiteiten[[#Headers],[Arbeidskosten - vast tarief (excl eigen arbeid)]],""))</f>
        <v/>
      </c>
      <c r="BA1889" t="str">
        <f>IF(ISNUMBER(FIND("overige",Methode_Keuze)),"",IF(Tb_Activiteiten[[#This Row],[Overige kosten]]=1,Tb_Activiteiten[[#Headers],[Overige kosten]],""))</f>
        <v/>
      </c>
    </row>
    <row r="1890" spans="15:53" x14ac:dyDescent="0.25">
      <c r="O1890" s="56"/>
      <c r="Q1890" t="str">
        <f>IFERROR(IF(VLOOKUP(Tb_Activiteiten[[#This Row],[Openstelling]],Tb_Openstelling[],2,0)=1,1,""),"")</f>
        <v/>
      </c>
      <c r="AJ1890" s="56"/>
      <c r="AK1890" t="str">
        <f>IF(ISNUMBER(FIND("arbeid",Methode_Keuze)),"",IF(ISNUMBER(FIND("arbeid",Methode_Keuze)),"",IF(Tb_Activiteiten[[#This Row],[Loonkosten]]=1,Tb_Activiteiten[[#Headers],[Loonkosten]],"")))</f>
        <v/>
      </c>
      <c r="AL1890" t="str">
        <f>IF(ISNUMBER(FIND("arbeid",Methode_Keuze)),"",IF(ISNUMBER(FIND("arbeid",Methode_Keuze)),"",IF(Tb_Activiteiten[[#This Row],[Eigen arbeid]]=1,Tb_Activiteiten[[#Headers],[Eigen arbeid]],"")))</f>
        <v/>
      </c>
      <c r="AM1890" t="str">
        <f>IF(ISNUMBER(FIND("arbeid",Methode_Keuze)),"",IF(ISNUMBER(FIND("arbeid",Methode_Keuze)),"",IF(Tb_Activiteiten[[#This Row],[Projectmedewerker]]=1,Tb_Activiteiten[[#Headers],[Projectmedewerker]],"")))</f>
        <v/>
      </c>
      <c r="AN1890" t="str">
        <f>IF(ISNUMBER(FIND("arbeid",Methode_Keuze)),"",IF(ISNUMBER(FIND("arbeid",Methode_Keuze)),"",IF(Tb_Activiteiten[[#This Row],[Landbouwer]]=1,Tb_Activiteiten[[#Headers],[Landbouwer]],"")))</f>
        <v/>
      </c>
      <c r="AO1890" t="str">
        <f>IF(ISNUMBER(FIND("arbeid",Methode_Keuze)),"",IF(ISNUMBER(FIND("arbeid",Methode_Keuze)),"",IF(Tb_Activiteiten[[#This Row],[Adviseur]]=1,Tb_Activiteiten[[#Headers],[Adviseur]],"")))</f>
        <v/>
      </c>
      <c r="AP1890" t="str">
        <f>IF(ISNUMBER(FIND("arbeid",Methode_Keuze)),"",IF(ISNUMBER(FIND("arbeid",Methode_Keuze)),"",IF(Tb_Activiteiten[[#This Row],[Projectleider/Expert]]=1,Tb_Activiteiten[[#Headers],[Projectleider/Expert]],"")))</f>
        <v/>
      </c>
      <c r="AQ1890" t="str">
        <f>IF(ISNUMBER(FIND("arbeid",Methode_Keuze)),"",IF(ISNUMBER(FIND("arbeid",Methode_Keuze)),"",IF(Tb_Activiteiten[[#This Row],[Arbeidskosten]]=1,Tb_Activiteiten[[#Headers],[Arbeidskosten]],"")))</f>
        <v/>
      </c>
      <c r="AR1890" t="str">
        <f>IF(ISNUMBER(FIND("arbeid",Methode_Keuze)),"",IF(ISNUMBER(FIND("arbeid",Methode_Keuze)),"",IF(Tb_Activiteiten[[#This Row],[Arbeidskosten op basis van IKS]]=1,Tb_Activiteiten[[#Headers],[Arbeidskosten op basis van IKS]],"")))</f>
        <v/>
      </c>
      <c r="AS1890" t="str">
        <f>IF(ISNUMBER(FIND("overige",Methode_Keuze)),"",IF(Tb_Activiteiten[[#This Row],[Kosten derden exclusief btw]]=1,Tb_Activiteiten[[#Headers],[Kosten derden exclusief btw]],""))</f>
        <v/>
      </c>
      <c r="AT1890" t="str">
        <f>IF(ISNUMBER(FIND("overige",Methode_Keuze)),"",IF(Tb_Activiteiten[[#This Row],[Niet verrekenbare btw]]=1,Tb_Activiteiten[[#Headers],[Niet verrekenbare btw]],""))</f>
        <v/>
      </c>
      <c r="AU1890" t="str">
        <f>IF(ISNUMBER(FIND("overige",Methode_Keuze)),"",IF(Tb_Activiteiten[[#This Row],[Grondkosten]]=1,Tb_Activiteiten[[#Headers],[Grondkosten]],""))</f>
        <v/>
      </c>
      <c r="AV1890" t="str">
        <f>IF(ISNUMBER(FIND("overige",Methode_Keuze)),"",IF(Tb_Activiteiten[[#This Row],[Bijdrage in natura (overige)]]=1,Tb_Activiteiten[[#Headers],[Bijdrage in natura (overige)]],""))</f>
        <v/>
      </c>
      <c r="AW1890" t="str">
        <f>IF(ISNUMBER(FIND("overige",Methode_Keuze)),"",IF(Tb_Activiteiten[[#This Row],[Bijdrage in natura (vrijwilligers)]]=1,Tb_Activiteiten[[#Headers],[Bijdrage in natura (vrijwilligers)]],""))</f>
        <v/>
      </c>
      <c r="AX1890" t="str">
        <f>IF(ISNUMBER(FIND("overige",Methode_Keuze)),"",IF(Tb_Activiteiten[[#This Row],[Afschrijvingskosten]]=1,Tb_Activiteiten[[#Headers],[Afschrijvingskosten]],""))</f>
        <v/>
      </c>
      <c r="AY1890" t="str">
        <f>IF(ISNUMBER(FIND("overige",Methode_Keuze)),"",IF(Tb_Activiteiten[[#This Row],[Vergoeding]]=1,Tb_Activiteiten[[#Headers],[Vergoeding]],""))</f>
        <v/>
      </c>
      <c r="AZ1890" t="str">
        <f>IF(ISNUMBER(FIND("arbeid",Methode_Keuze)),"",IF(Tb_Activiteiten[[#This Row],[Arbeidskosten - vast tarief (excl eigen arbeid)]]=1,Tb_Activiteiten[[#Headers],[Arbeidskosten - vast tarief (excl eigen arbeid)]],""))</f>
        <v/>
      </c>
      <c r="BA1890" t="str">
        <f>IF(ISNUMBER(FIND("overige",Methode_Keuze)),"",IF(Tb_Activiteiten[[#This Row],[Overige kosten]]=1,Tb_Activiteiten[[#Headers],[Overige kosten]],""))</f>
        <v/>
      </c>
    </row>
    <row r="1891" spans="15:53" x14ac:dyDescent="0.25">
      <c r="O1891" s="56"/>
      <c r="Q1891" t="str">
        <f>IFERROR(IF(VLOOKUP(Tb_Activiteiten[[#This Row],[Openstelling]],Tb_Openstelling[],2,0)=1,1,""),"")</f>
        <v/>
      </c>
      <c r="AJ1891" s="56"/>
      <c r="AK1891" t="str">
        <f>IF(ISNUMBER(FIND("arbeid",Methode_Keuze)),"",IF(ISNUMBER(FIND("arbeid",Methode_Keuze)),"",IF(Tb_Activiteiten[[#This Row],[Loonkosten]]=1,Tb_Activiteiten[[#Headers],[Loonkosten]],"")))</f>
        <v/>
      </c>
      <c r="AL1891" t="str">
        <f>IF(ISNUMBER(FIND("arbeid",Methode_Keuze)),"",IF(ISNUMBER(FIND("arbeid",Methode_Keuze)),"",IF(Tb_Activiteiten[[#This Row],[Eigen arbeid]]=1,Tb_Activiteiten[[#Headers],[Eigen arbeid]],"")))</f>
        <v/>
      </c>
      <c r="AM1891" t="str">
        <f>IF(ISNUMBER(FIND("arbeid",Methode_Keuze)),"",IF(ISNUMBER(FIND("arbeid",Methode_Keuze)),"",IF(Tb_Activiteiten[[#This Row],[Projectmedewerker]]=1,Tb_Activiteiten[[#Headers],[Projectmedewerker]],"")))</f>
        <v/>
      </c>
      <c r="AN1891" t="str">
        <f>IF(ISNUMBER(FIND("arbeid",Methode_Keuze)),"",IF(ISNUMBER(FIND("arbeid",Methode_Keuze)),"",IF(Tb_Activiteiten[[#This Row],[Landbouwer]]=1,Tb_Activiteiten[[#Headers],[Landbouwer]],"")))</f>
        <v/>
      </c>
      <c r="AO1891" t="str">
        <f>IF(ISNUMBER(FIND("arbeid",Methode_Keuze)),"",IF(ISNUMBER(FIND("arbeid",Methode_Keuze)),"",IF(Tb_Activiteiten[[#This Row],[Adviseur]]=1,Tb_Activiteiten[[#Headers],[Adviseur]],"")))</f>
        <v/>
      </c>
      <c r="AP1891" t="str">
        <f>IF(ISNUMBER(FIND("arbeid",Methode_Keuze)),"",IF(ISNUMBER(FIND("arbeid",Methode_Keuze)),"",IF(Tb_Activiteiten[[#This Row],[Projectleider/Expert]]=1,Tb_Activiteiten[[#Headers],[Projectleider/Expert]],"")))</f>
        <v/>
      </c>
      <c r="AQ1891" t="str">
        <f>IF(ISNUMBER(FIND("arbeid",Methode_Keuze)),"",IF(ISNUMBER(FIND("arbeid",Methode_Keuze)),"",IF(Tb_Activiteiten[[#This Row],[Arbeidskosten]]=1,Tb_Activiteiten[[#Headers],[Arbeidskosten]],"")))</f>
        <v/>
      </c>
      <c r="AR1891" t="str">
        <f>IF(ISNUMBER(FIND("arbeid",Methode_Keuze)),"",IF(ISNUMBER(FIND("arbeid",Methode_Keuze)),"",IF(Tb_Activiteiten[[#This Row],[Arbeidskosten op basis van IKS]]=1,Tb_Activiteiten[[#Headers],[Arbeidskosten op basis van IKS]],"")))</f>
        <v/>
      </c>
      <c r="AS1891" t="str">
        <f>IF(ISNUMBER(FIND("overige",Methode_Keuze)),"",IF(Tb_Activiteiten[[#This Row],[Kosten derden exclusief btw]]=1,Tb_Activiteiten[[#Headers],[Kosten derden exclusief btw]],""))</f>
        <v/>
      </c>
      <c r="AT1891" t="str">
        <f>IF(ISNUMBER(FIND("overige",Methode_Keuze)),"",IF(Tb_Activiteiten[[#This Row],[Niet verrekenbare btw]]=1,Tb_Activiteiten[[#Headers],[Niet verrekenbare btw]],""))</f>
        <v/>
      </c>
      <c r="AU1891" t="str">
        <f>IF(ISNUMBER(FIND("overige",Methode_Keuze)),"",IF(Tb_Activiteiten[[#This Row],[Grondkosten]]=1,Tb_Activiteiten[[#Headers],[Grondkosten]],""))</f>
        <v/>
      </c>
      <c r="AV1891" t="str">
        <f>IF(ISNUMBER(FIND("overige",Methode_Keuze)),"",IF(Tb_Activiteiten[[#This Row],[Bijdrage in natura (overige)]]=1,Tb_Activiteiten[[#Headers],[Bijdrage in natura (overige)]],""))</f>
        <v/>
      </c>
      <c r="AW1891" t="str">
        <f>IF(ISNUMBER(FIND("overige",Methode_Keuze)),"",IF(Tb_Activiteiten[[#This Row],[Bijdrage in natura (vrijwilligers)]]=1,Tb_Activiteiten[[#Headers],[Bijdrage in natura (vrijwilligers)]],""))</f>
        <v/>
      </c>
      <c r="AX1891" t="str">
        <f>IF(ISNUMBER(FIND("overige",Methode_Keuze)),"",IF(Tb_Activiteiten[[#This Row],[Afschrijvingskosten]]=1,Tb_Activiteiten[[#Headers],[Afschrijvingskosten]],""))</f>
        <v/>
      </c>
      <c r="AY1891" t="str">
        <f>IF(ISNUMBER(FIND("overige",Methode_Keuze)),"",IF(Tb_Activiteiten[[#This Row],[Vergoeding]]=1,Tb_Activiteiten[[#Headers],[Vergoeding]],""))</f>
        <v/>
      </c>
      <c r="AZ1891" t="str">
        <f>IF(ISNUMBER(FIND("arbeid",Methode_Keuze)),"",IF(Tb_Activiteiten[[#This Row],[Arbeidskosten - vast tarief (excl eigen arbeid)]]=1,Tb_Activiteiten[[#Headers],[Arbeidskosten - vast tarief (excl eigen arbeid)]],""))</f>
        <v/>
      </c>
      <c r="BA1891" t="str">
        <f>IF(ISNUMBER(FIND("overige",Methode_Keuze)),"",IF(Tb_Activiteiten[[#This Row],[Overige kosten]]=1,Tb_Activiteiten[[#Headers],[Overige kosten]],""))</f>
        <v/>
      </c>
    </row>
    <row r="1892" spans="15:53" x14ac:dyDescent="0.25">
      <c r="O1892" s="56"/>
      <c r="Q1892" t="str">
        <f>IFERROR(IF(VLOOKUP(Tb_Activiteiten[[#This Row],[Openstelling]],Tb_Openstelling[],2,0)=1,1,""),"")</f>
        <v/>
      </c>
      <c r="AJ1892" s="56"/>
      <c r="AK1892" t="str">
        <f>IF(ISNUMBER(FIND("arbeid",Methode_Keuze)),"",IF(ISNUMBER(FIND("arbeid",Methode_Keuze)),"",IF(Tb_Activiteiten[[#This Row],[Loonkosten]]=1,Tb_Activiteiten[[#Headers],[Loonkosten]],"")))</f>
        <v/>
      </c>
      <c r="AL1892" t="str">
        <f>IF(ISNUMBER(FIND("arbeid",Methode_Keuze)),"",IF(ISNUMBER(FIND("arbeid",Methode_Keuze)),"",IF(Tb_Activiteiten[[#This Row],[Eigen arbeid]]=1,Tb_Activiteiten[[#Headers],[Eigen arbeid]],"")))</f>
        <v/>
      </c>
      <c r="AM1892" t="str">
        <f>IF(ISNUMBER(FIND("arbeid",Methode_Keuze)),"",IF(ISNUMBER(FIND("arbeid",Methode_Keuze)),"",IF(Tb_Activiteiten[[#This Row],[Projectmedewerker]]=1,Tb_Activiteiten[[#Headers],[Projectmedewerker]],"")))</f>
        <v/>
      </c>
      <c r="AN1892" t="str">
        <f>IF(ISNUMBER(FIND("arbeid",Methode_Keuze)),"",IF(ISNUMBER(FIND("arbeid",Methode_Keuze)),"",IF(Tb_Activiteiten[[#This Row],[Landbouwer]]=1,Tb_Activiteiten[[#Headers],[Landbouwer]],"")))</f>
        <v/>
      </c>
      <c r="AO1892" t="str">
        <f>IF(ISNUMBER(FIND("arbeid",Methode_Keuze)),"",IF(ISNUMBER(FIND("arbeid",Methode_Keuze)),"",IF(Tb_Activiteiten[[#This Row],[Adviseur]]=1,Tb_Activiteiten[[#Headers],[Adviseur]],"")))</f>
        <v/>
      </c>
      <c r="AP1892" t="str">
        <f>IF(ISNUMBER(FIND("arbeid",Methode_Keuze)),"",IF(ISNUMBER(FIND("arbeid",Methode_Keuze)),"",IF(Tb_Activiteiten[[#This Row],[Projectleider/Expert]]=1,Tb_Activiteiten[[#Headers],[Projectleider/Expert]],"")))</f>
        <v/>
      </c>
      <c r="AQ1892" t="str">
        <f>IF(ISNUMBER(FIND("arbeid",Methode_Keuze)),"",IF(ISNUMBER(FIND("arbeid",Methode_Keuze)),"",IF(Tb_Activiteiten[[#This Row],[Arbeidskosten]]=1,Tb_Activiteiten[[#Headers],[Arbeidskosten]],"")))</f>
        <v/>
      </c>
      <c r="AR1892" t="str">
        <f>IF(ISNUMBER(FIND("arbeid",Methode_Keuze)),"",IF(ISNUMBER(FIND("arbeid",Methode_Keuze)),"",IF(Tb_Activiteiten[[#This Row],[Arbeidskosten op basis van IKS]]=1,Tb_Activiteiten[[#Headers],[Arbeidskosten op basis van IKS]],"")))</f>
        <v/>
      </c>
      <c r="AS1892" t="str">
        <f>IF(ISNUMBER(FIND("overige",Methode_Keuze)),"",IF(Tb_Activiteiten[[#This Row],[Kosten derden exclusief btw]]=1,Tb_Activiteiten[[#Headers],[Kosten derden exclusief btw]],""))</f>
        <v/>
      </c>
      <c r="AT1892" t="str">
        <f>IF(ISNUMBER(FIND("overige",Methode_Keuze)),"",IF(Tb_Activiteiten[[#This Row],[Niet verrekenbare btw]]=1,Tb_Activiteiten[[#Headers],[Niet verrekenbare btw]],""))</f>
        <v/>
      </c>
      <c r="AU1892" t="str">
        <f>IF(ISNUMBER(FIND("overige",Methode_Keuze)),"",IF(Tb_Activiteiten[[#This Row],[Grondkosten]]=1,Tb_Activiteiten[[#Headers],[Grondkosten]],""))</f>
        <v/>
      </c>
      <c r="AV1892" t="str">
        <f>IF(ISNUMBER(FIND("overige",Methode_Keuze)),"",IF(Tb_Activiteiten[[#This Row],[Bijdrage in natura (overige)]]=1,Tb_Activiteiten[[#Headers],[Bijdrage in natura (overige)]],""))</f>
        <v/>
      </c>
      <c r="AW1892" t="str">
        <f>IF(ISNUMBER(FIND("overige",Methode_Keuze)),"",IF(Tb_Activiteiten[[#This Row],[Bijdrage in natura (vrijwilligers)]]=1,Tb_Activiteiten[[#Headers],[Bijdrage in natura (vrijwilligers)]],""))</f>
        <v/>
      </c>
      <c r="AX1892" t="str">
        <f>IF(ISNUMBER(FIND("overige",Methode_Keuze)),"",IF(Tb_Activiteiten[[#This Row],[Afschrijvingskosten]]=1,Tb_Activiteiten[[#Headers],[Afschrijvingskosten]],""))</f>
        <v/>
      </c>
      <c r="AY1892" t="str">
        <f>IF(ISNUMBER(FIND("overige",Methode_Keuze)),"",IF(Tb_Activiteiten[[#This Row],[Vergoeding]]=1,Tb_Activiteiten[[#Headers],[Vergoeding]],""))</f>
        <v/>
      </c>
      <c r="AZ1892" t="str">
        <f>IF(ISNUMBER(FIND("arbeid",Methode_Keuze)),"",IF(Tb_Activiteiten[[#This Row],[Arbeidskosten - vast tarief (excl eigen arbeid)]]=1,Tb_Activiteiten[[#Headers],[Arbeidskosten - vast tarief (excl eigen arbeid)]],""))</f>
        <v/>
      </c>
      <c r="BA1892" t="str">
        <f>IF(ISNUMBER(FIND("overige",Methode_Keuze)),"",IF(Tb_Activiteiten[[#This Row],[Overige kosten]]=1,Tb_Activiteiten[[#Headers],[Overige kosten]],""))</f>
        <v/>
      </c>
    </row>
    <row r="1893" spans="15:53" x14ac:dyDescent="0.25">
      <c r="O1893" s="56"/>
      <c r="Q1893" t="str">
        <f>IFERROR(IF(VLOOKUP(Tb_Activiteiten[[#This Row],[Openstelling]],Tb_Openstelling[],2,0)=1,1,""),"")</f>
        <v/>
      </c>
      <c r="AJ1893" s="56"/>
      <c r="AK1893" t="str">
        <f>IF(ISNUMBER(FIND("arbeid",Methode_Keuze)),"",IF(ISNUMBER(FIND("arbeid",Methode_Keuze)),"",IF(Tb_Activiteiten[[#This Row],[Loonkosten]]=1,Tb_Activiteiten[[#Headers],[Loonkosten]],"")))</f>
        <v/>
      </c>
      <c r="AL1893" t="str">
        <f>IF(ISNUMBER(FIND("arbeid",Methode_Keuze)),"",IF(ISNUMBER(FIND("arbeid",Methode_Keuze)),"",IF(Tb_Activiteiten[[#This Row],[Eigen arbeid]]=1,Tb_Activiteiten[[#Headers],[Eigen arbeid]],"")))</f>
        <v/>
      </c>
      <c r="AM1893" t="str">
        <f>IF(ISNUMBER(FIND("arbeid",Methode_Keuze)),"",IF(ISNUMBER(FIND("arbeid",Methode_Keuze)),"",IF(Tb_Activiteiten[[#This Row],[Projectmedewerker]]=1,Tb_Activiteiten[[#Headers],[Projectmedewerker]],"")))</f>
        <v/>
      </c>
      <c r="AN1893" t="str">
        <f>IF(ISNUMBER(FIND("arbeid",Methode_Keuze)),"",IF(ISNUMBER(FIND("arbeid",Methode_Keuze)),"",IF(Tb_Activiteiten[[#This Row],[Landbouwer]]=1,Tb_Activiteiten[[#Headers],[Landbouwer]],"")))</f>
        <v/>
      </c>
      <c r="AO1893" t="str">
        <f>IF(ISNUMBER(FIND("arbeid",Methode_Keuze)),"",IF(ISNUMBER(FIND("arbeid",Methode_Keuze)),"",IF(Tb_Activiteiten[[#This Row],[Adviseur]]=1,Tb_Activiteiten[[#Headers],[Adviseur]],"")))</f>
        <v/>
      </c>
      <c r="AP1893" t="str">
        <f>IF(ISNUMBER(FIND("arbeid",Methode_Keuze)),"",IF(ISNUMBER(FIND("arbeid",Methode_Keuze)),"",IF(Tb_Activiteiten[[#This Row],[Projectleider/Expert]]=1,Tb_Activiteiten[[#Headers],[Projectleider/Expert]],"")))</f>
        <v/>
      </c>
      <c r="AQ1893" t="str">
        <f>IF(ISNUMBER(FIND("arbeid",Methode_Keuze)),"",IF(ISNUMBER(FIND("arbeid",Methode_Keuze)),"",IF(Tb_Activiteiten[[#This Row],[Arbeidskosten]]=1,Tb_Activiteiten[[#Headers],[Arbeidskosten]],"")))</f>
        <v/>
      </c>
      <c r="AR1893" t="str">
        <f>IF(ISNUMBER(FIND("arbeid",Methode_Keuze)),"",IF(ISNUMBER(FIND("arbeid",Methode_Keuze)),"",IF(Tb_Activiteiten[[#This Row],[Arbeidskosten op basis van IKS]]=1,Tb_Activiteiten[[#Headers],[Arbeidskosten op basis van IKS]],"")))</f>
        <v/>
      </c>
      <c r="AS1893" t="str">
        <f>IF(ISNUMBER(FIND("overige",Methode_Keuze)),"",IF(Tb_Activiteiten[[#This Row],[Kosten derden exclusief btw]]=1,Tb_Activiteiten[[#Headers],[Kosten derden exclusief btw]],""))</f>
        <v/>
      </c>
      <c r="AT1893" t="str">
        <f>IF(ISNUMBER(FIND("overige",Methode_Keuze)),"",IF(Tb_Activiteiten[[#This Row],[Niet verrekenbare btw]]=1,Tb_Activiteiten[[#Headers],[Niet verrekenbare btw]],""))</f>
        <v/>
      </c>
      <c r="AU1893" t="str">
        <f>IF(ISNUMBER(FIND("overige",Methode_Keuze)),"",IF(Tb_Activiteiten[[#This Row],[Grondkosten]]=1,Tb_Activiteiten[[#Headers],[Grondkosten]],""))</f>
        <v/>
      </c>
      <c r="AV1893" t="str">
        <f>IF(ISNUMBER(FIND("overige",Methode_Keuze)),"",IF(Tb_Activiteiten[[#This Row],[Bijdrage in natura (overige)]]=1,Tb_Activiteiten[[#Headers],[Bijdrage in natura (overige)]],""))</f>
        <v/>
      </c>
      <c r="AW1893" t="str">
        <f>IF(ISNUMBER(FIND("overige",Methode_Keuze)),"",IF(Tb_Activiteiten[[#This Row],[Bijdrage in natura (vrijwilligers)]]=1,Tb_Activiteiten[[#Headers],[Bijdrage in natura (vrijwilligers)]],""))</f>
        <v/>
      </c>
      <c r="AX1893" t="str">
        <f>IF(ISNUMBER(FIND("overige",Methode_Keuze)),"",IF(Tb_Activiteiten[[#This Row],[Afschrijvingskosten]]=1,Tb_Activiteiten[[#Headers],[Afschrijvingskosten]],""))</f>
        <v/>
      </c>
      <c r="AY1893" t="str">
        <f>IF(ISNUMBER(FIND("overige",Methode_Keuze)),"",IF(Tb_Activiteiten[[#This Row],[Vergoeding]]=1,Tb_Activiteiten[[#Headers],[Vergoeding]],""))</f>
        <v/>
      </c>
      <c r="AZ1893" t="str">
        <f>IF(ISNUMBER(FIND("arbeid",Methode_Keuze)),"",IF(Tb_Activiteiten[[#This Row],[Arbeidskosten - vast tarief (excl eigen arbeid)]]=1,Tb_Activiteiten[[#Headers],[Arbeidskosten - vast tarief (excl eigen arbeid)]],""))</f>
        <v/>
      </c>
      <c r="BA1893" t="str">
        <f>IF(ISNUMBER(FIND("overige",Methode_Keuze)),"",IF(Tb_Activiteiten[[#This Row],[Overige kosten]]=1,Tb_Activiteiten[[#Headers],[Overige kosten]],""))</f>
        <v/>
      </c>
    </row>
    <row r="1894" spans="15:53" x14ac:dyDescent="0.25">
      <c r="O1894" s="56"/>
      <c r="Q1894" t="str">
        <f>IFERROR(IF(VLOOKUP(Tb_Activiteiten[[#This Row],[Openstelling]],Tb_Openstelling[],2,0)=1,1,""),"")</f>
        <v/>
      </c>
      <c r="AJ1894" s="56"/>
      <c r="AK1894" t="str">
        <f>IF(ISNUMBER(FIND("arbeid",Methode_Keuze)),"",IF(ISNUMBER(FIND("arbeid",Methode_Keuze)),"",IF(Tb_Activiteiten[[#This Row],[Loonkosten]]=1,Tb_Activiteiten[[#Headers],[Loonkosten]],"")))</f>
        <v/>
      </c>
      <c r="AL1894" t="str">
        <f>IF(ISNUMBER(FIND("arbeid",Methode_Keuze)),"",IF(ISNUMBER(FIND("arbeid",Methode_Keuze)),"",IF(Tb_Activiteiten[[#This Row],[Eigen arbeid]]=1,Tb_Activiteiten[[#Headers],[Eigen arbeid]],"")))</f>
        <v/>
      </c>
      <c r="AM1894" t="str">
        <f>IF(ISNUMBER(FIND("arbeid",Methode_Keuze)),"",IF(ISNUMBER(FIND("arbeid",Methode_Keuze)),"",IF(Tb_Activiteiten[[#This Row],[Projectmedewerker]]=1,Tb_Activiteiten[[#Headers],[Projectmedewerker]],"")))</f>
        <v/>
      </c>
      <c r="AN1894" t="str">
        <f>IF(ISNUMBER(FIND("arbeid",Methode_Keuze)),"",IF(ISNUMBER(FIND("arbeid",Methode_Keuze)),"",IF(Tb_Activiteiten[[#This Row],[Landbouwer]]=1,Tb_Activiteiten[[#Headers],[Landbouwer]],"")))</f>
        <v/>
      </c>
      <c r="AO1894" t="str">
        <f>IF(ISNUMBER(FIND("arbeid",Methode_Keuze)),"",IF(ISNUMBER(FIND("arbeid",Methode_Keuze)),"",IF(Tb_Activiteiten[[#This Row],[Adviseur]]=1,Tb_Activiteiten[[#Headers],[Adviseur]],"")))</f>
        <v/>
      </c>
      <c r="AP1894" t="str">
        <f>IF(ISNUMBER(FIND("arbeid",Methode_Keuze)),"",IF(ISNUMBER(FIND("arbeid",Methode_Keuze)),"",IF(Tb_Activiteiten[[#This Row],[Projectleider/Expert]]=1,Tb_Activiteiten[[#Headers],[Projectleider/Expert]],"")))</f>
        <v/>
      </c>
      <c r="AQ1894" t="str">
        <f>IF(ISNUMBER(FIND("arbeid",Methode_Keuze)),"",IF(ISNUMBER(FIND("arbeid",Methode_Keuze)),"",IF(Tb_Activiteiten[[#This Row],[Arbeidskosten]]=1,Tb_Activiteiten[[#Headers],[Arbeidskosten]],"")))</f>
        <v/>
      </c>
      <c r="AR1894" t="str">
        <f>IF(ISNUMBER(FIND("arbeid",Methode_Keuze)),"",IF(ISNUMBER(FIND("arbeid",Methode_Keuze)),"",IF(Tb_Activiteiten[[#This Row],[Arbeidskosten op basis van IKS]]=1,Tb_Activiteiten[[#Headers],[Arbeidskosten op basis van IKS]],"")))</f>
        <v/>
      </c>
      <c r="AS1894" t="str">
        <f>IF(ISNUMBER(FIND("overige",Methode_Keuze)),"",IF(Tb_Activiteiten[[#This Row],[Kosten derden exclusief btw]]=1,Tb_Activiteiten[[#Headers],[Kosten derden exclusief btw]],""))</f>
        <v/>
      </c>
      <c r="AT1894" t="str">
        <f>IF(ISNUMBER(FIND("overige",Methode_Keuze)),"",IF(Tb_Activiteiten[[#This Row],[Niet verrekenbare btw]]=1,Tb_Activiteiten[[#Headers],[Niet verrekenbare btw]],""))</f>
        <v/>
      </c>
      <c r="AU1894" t="str">
        <f>IF(ISNUMBER(FIND("overige",Methode_Keuze)),"",IF(Tb_Activiteiten[[#This Row],[Grondkosten]]=1,Tb_Activiteiten[[#Headers],[Grondkosten]],""))</f>
        <v/>
      </c>
      <c r="AV1894" t="str">
        <f>IF(ISNUMBER(FIND("overige",Methode_Keuze)),"",IF(Tb_Activiteiten[[#This Row],[Bijdrage in natura (overige)]]=1,Tb_Activiteiten[[#Headers],[Bijdrage in natura (overige)]],""))</f>
        <v/>
      </c>
      <c r="AW1894" t="str">
        <f>IF(ISNUMBER(FIND("overige",Methode_Keuze)),"",IF(Tb_Activiteiten[[#This Row],[Bijdrage in natura (vrijwilligers)]]=1,Tb_Activiteiten[[#Headers],[Bijdrage in natura (vrijwilligers)]],""))</f>
        <v/>
      </c>
      <c r="AX1894" t="str">
        <f>IF(ISNUMBER(FIND("overige",Methode_Keuze)),"",IF(Tb_Activiteiten[[#This Row],[Afschrijvingskosten]]=1,Tb_Activiteiten[[#Headers],[Afschrijvingskosten]],""))</f>
        <v/>
      </c>
      <c r="AY1894" t="str">
        <f>IF(ISNUMBER(FIND("overige",Methode_Keuze)),"",IF(Tb_Activiteiten[[#This Row],[Vergoeding]]=1,Tb_Activiteiten[[#Headers],[Vergoeding]],""))</f>
        <v/>
      </c>
      <c r="AZ1894" t="str">
        <f>IF(ISNUMBER(FIND("arbeid",Methode_Keuze)),"",IF(Tb_Activiteiten[[#This Row],[Arbeidskosten - vast tarief (excl eigen arbeid)]]=1,Tb_Activiteiten[[#Headers],[Arbeidskosten - vast tarief (excl eigen arbeid)]],""))</f>
        <v/>
      </c>
      <c r="BA1894" t="str">
        <f>IF(ISNUMBER(FIND("overige",Methode_Keuze)),"",IF(Tb_Activiteiten[[#This Row],[Overige kosten]]=1,Tb_Activiteiten[[#Headers],[Overige kosten]],""))</f>
        <v/>
      </c>
    </row>
    <row r="1895" spans="15:53" x14ac:dyDescent="0.25">
      <c r="O1895" s="56"/>
      <c r="Q1895" t="str">
        <f>IFERROR(IF(VLOOKUP(Tb_Activiteiten[[#This Row],[Openstelling]],Tb_Openstelling[],2,0)=1,1,""),"")</f>
        <v/>
      </c>
      <c r="AJ1895" s="56"/>
      <c r="AK1895" t="str">
        <f>IF(ISNUMBER(FIND("arbeid",Methode_Keuze)),"",IF(ISNUMBER(FIND("arbeid",Methode_Keuze)),"",IF(Tb_Activiteiten[[#This Row],[Loonkosten]]=1,Tb_Activiteiten[[#Headers],[Loonkosten]],"")))</f>
        <v/>
      </c>
      <c r="AL1895" t="str">
        <f>IF(ISNUMBER(FIND("arbeid",Methode_Keuze)),"",IF(ISNUMBER(FIND("arbeid",Methode_Keuze)),"",IF(Tb_Activiteiten[[#This Row],[Eigen arbeid]]=1,Tb_Activiteiten[[#Headers],[Eigen arbeid]],"")))</f>
        <v/>
      </c>
      <c r="AM1895" t="str">
        <f>IF(ISNUMBER(FIND("arbeid",Methode_Keuze)),"",IF(ISNUMBER(FIND("arbeid",Methode_Keuze)),"",IF(Tb_Activiteiten[[#This Row],[Projectmedewerker]]=1,Tb_Activiteiten[[#Headers],[Projectmedewerker]],"")))</f>
        <v/>
      </c>
      <c r="AN1895" t="str">
        <f>IF(ISNUMBER(FIND("arbeid",Methode_Keuze)),"",IF(ISNUMBER(FIND("arbeid",Methode_Keuze)),"",IF(Tb_Activiteiten[[#This Row],[Landbouwer]]=1,Tb_Activiteiten[[#Headers],[Landbouwer]],"")))</f>
        <v/>
      </c>
      <c r="AO1895" t="str">
        <f>IF(ISNUMBER(FIND("arbeid",Methode_Keuze)),"",IF(ISNUMBER(FIND("arbeid",Methode_Keuze)),"",IF(Tb_Activiteiten[[#This Row],[Adviseur]]=1,Tb_Activiteiten[[#Headers],[Adviseur]],"")))</f>
        <v/>
      </c>
      <c r="AP1895" t="str">
        <f>IF(ISNUMBER(FIND("arbeid",Methode_Keuze)),"",IF(ISNUMBER(FIND("arbeid",Methode_Keuze)),"",IF(Tb_Activiteiten[[#This Row],[Projectleider/Expert]]=1,Tb_Activiteiten[[#Headers],[Projectleider/Expert]],"")))</f>
        <v/>
      </c>
      <c r="AQ1895" t="str">
        <f>IF(ISNUMBER(FIND("arbeid",Methode_Keuze)),"",IF(ISNUMBER(FIND("arbeid",Methode_Keuze)),"",IF(Tb_Activiteiten[[#This Row],[Arbeidskosten]]=1,Tb_Activiteiten[[#Headers],[Arbeidskosten]],"")))</f>
        <v/>
      </c>
      <c r="AR1895" t="str">
        <f>IF(ISNUMBER(FIND("arbeid",Methode_Keuze)),"",IF(ISNUMBER(FIND("arbeid",Methode_Keuze)),"",IF(Tb_Activiteiten[[#This Row],[Arbeidskosten op basis van IKS]]=1,Tb_Activiteiten[[#Headers],[Arbeidskosten op basis van IKS]],"")))</f>
        <v/>
      </c>
      <c r="AS1895" t="str">
        <f>IF(ISNUMBER(FIND("overige",Methode_Keuze)),"",IF(Tb_Activiteiten[[#This Row],[Kosten derden exclusief btw]]=1,Tb_Activiteiten[[#Headers],[Kosten derden exclusief btw]],""))</f>
        <v/>
      </c>
      <c r="AT1895" t="str">
        <f>IF(ISNUMBER(FIND("overige",Methode_Keuze)),"",IF(Tb_Activiteiten[[#This Row],[Niet verrekenbare btw]]=1,Tb_Activiteiten[[#Headers],[Niet verrekenbare btw]],""))</f>
        <v/>
      </c>
      <c r="AU1895" t="str">
        <f>IF(ISNUMBER(FIND("overige",Methode_Keuze)),"",IF(Tb_Activiteiten[[#This Row],[Grondkosten]]=1,Tb_Activiteiten[[#Headers],[Grondkosten]],""))</f>
        <v/>
      </c>
      <c r="AV1895" t="str">
        <f>IF(ISNUMBER(FIND("overige",Methode_Keuze)),"",IF(Tb_Activiteiten[[#This Row],[Bijdrage in natura (overige)]]=1,Tb_Activiteiten[[#Headers],[Bijdrage in natura (overige)]],""))</f>
        <v/>
      </c>
      <c r="AW1895" t="str">
        <f>IF(ISNUMBER(FIND("overige",Methode_Keuze)),"",IF(Tb_Activiteiten[[#This Row],[Bijdrage in natura (vrijwilligers)]]=1,Tb_Activiteiten[[#Headers],[Bijdrage in natura (vrijwilligers)]],""))</f>
        <v/>
      </c>
      <c r="AX1895" t="str">
        <f>IF(ISNUMBER(FIND("overige",Methode_Keuze)),"",IF(Tb_Activiteiten[[#This Row],[Afschrijvingskosten]]=1,Tb_Activiteiten[[#Headers],[Afschrijvingskosten]],""))</f>
        <v/>
      </c>
      <c r="AY1895" t="str">
        <f>IF(ISNUMBER(FIND("overige",Methode_Keuze)),"",IF(Tb_Activiteiten[[#This Row],[Vergoeding]]=1,Tb_Activiteiten[[#Headers],[Vergoeding]],""))</f>
        <v/>
      </c>
      <c r="AZ1895" t="str">
        <f>IF(ISNUMBER(FIND("arbeid",Methode_Keuze)),"",IF(Tb_Activiteiten[[#This Row],[Arbeidskosten - vast tarief (excl eigen arbeid)]]=1,Tb_Activiteiten[[#Headers],[Arbeidskosten - vast tarief (excl eigen arbeid)]],""))</f>
        <v/>
      </c>
      <c r="BA1895" t="str">
        <f>IF(ISNUMBER(FIND("overige",Methode_Keuze)),"",IF(Tb_Activiteiten[[#This Row],[Overige kosten]]=1,Tb_Activiteiten[[#Headers],[Overige kosten]],""))</f>
        <v/>
      </c>
    </row>
    <row r="1896" spans="15:53" x14ac:dyDescent="0.25">
      <c r="O1896" s="56"/>
      <c r="Q1896" t="str">
        <f>IFERROR(IF(VLOOKUP(Tb_Activiteiten[[#This Row],[Openstelling]],Tb_Openstelling[],2,0)=1,1,""),"")</f>
        <v/>
      </c>
      <c r="AJ1896" s="56"/>
      <c r="AK1896" t="str">
        <f>IF(ISNUMBER(FIND("arbeid",Methode_Keuze)),"",IF(ISNUMBER(FIND("arbeid",Methode_Keuze)),"",IF(Tb_Activiteiten[[#This Row],[Loonkosten]]=1,Tb_Activiteiten[[#Headers],[Loonkosten]],"")))</f>
        <v/>
      </c>
      <c r="AL1896" t="str">
        <f>IF(ISNUMBER(FIND("arbeid",Methode_Keuze)),"",IF(ISNUMBER(FIND("arbeid",Methode_Keuze)),"",IF(Tb_Activiteiten[[#This Row],[Eigen arbeid]]=1,Tb_Activiteiten[[#Headers],[Eigen arbeid]],"")))</f>
        <v/>
      </c>
      <c r="AM1896" t="str">
        <f>IF(ISNUMBER(FIND("arbeid",Methode_Keuze)),"",IF(ISNUMBER(FIND("arbeid",Methode_Keuze)),"",IF(Tb_Activiteiten[[#This Row],[Projectmedewerker]]=1,Tb_Activiteiten[[#Headers],[Projectmedewerker]],"")))</f>
        <v/>
      </c>
      <c r="AN1896" t="str">
        <f>IF(ISNUMBER(FIND("arbeid",Methode_Keuze)),"",IF(ISNUMBER(FIND("arbeid",Methode_Keuze)),"",IF(Tb_Activiteiten[[#This Row],[Landbouwer]]=1,Tb_Activiteiten[[#Headers],[Landbouwer]],"")))</f>
        <v/>
      </c>
      <c r="AO1896" t="str">
        <f>IF(ISNUMBER(FIND("arbeid",Methode_Keuze)),"",IF(ISNUMBER(FIND("arbeid",Methode_Keuze)),"",IF(Tb_Activiteiten[[#This Row],[Adviseur]]=1,Tb_Activiteiten[[#Headers],[Adviseur]],"")))</f>
        <v/>
      </c>
      <c r="AP1896" t="str">
        <f>IF(ISNUMBER(FIND("arbeid",Methode_Keuze)),"",IF(ISNUMBER(FIND("arbeid",Methode_Keuze)),"",IF(Tb_Activiteiten[[#This Row],[Projectleider/Expert]]=1,Tb_Activiteiten[[#Headers],[Projectleider/Expert]],"")))</f>
        <v/>
      </c>
      <c r="AQ1896" t="str">
        <f>IF(ISNUMBER(FIND("arbeid",Methode_Keuze)),"",IF(ISNUMBER(FIND("arbeid",Methode_Keuze)),"",IF(Tb_Activiteiten[[#This Row],[Arbeidskosten]]=1,Tb_Activiteiten[[#Headers],[Arbeidskosten]],"")))</f>
        <v/>
      </c>
      <c r="AR1896" t="str">
        <f>IF(ISNUMBER(FIND("arbeid",Methode_Keuze)),"",IF(ISNUMBER(FIND("arbeid",Methode_Keuze)),"",IF(Tb_Activiteiten[[#This Row],[Arbeidskosten op basis van IKS]]=1,Tb_Activiteiten[[#Headers],[Arbeidskosten op basis van IKS]],"")))</f>
        <v/>
      </c>
      <c r="AS1896" t="str">
        <f>IF(ISNUMBER(FIND("overige",Methode_Keuze)),"",IF(Tb_Activiteiten[[#This Row],[Kosten derden exclusief btw]]=1,Tb_Activiteiten[[#Headers],[Kosten derden exclusief btw]],""))</f>
        <v/>
      </c>
      <c r="AT1896" t="str">
        <f>IF(ISNUMBER(FIND("overige",Methode_Keuze)),"",IF(Tb_Activiteiten[[#This Row],[Niet verrekenbare btw]]=1,Tb_Activiteiten[[#Headers],[Niet verrekenbare btw]],""))</f>
        <v/>
      </c>
      <c r="AU1896" t="str">
        <f>IF(ISNUMBER(FIND("overige",Methode_Keuze)),"",IF(Tb_Activiteiten[[#This Row],[Grondkosten]]=1,Tb_Activiteiten[[#Headers],[Grondkosten]],""))</f>
        <v/>
      </c>
      <c r="AV1896" t="str">
        <f>IF(ISNUMBER(FIND("overige",Methode_Keuze)),"",IF(Tb_Activiteiten[[#This Row],[Bijdrage in natura (overige)]]=1,Tb_Activiteiten[[#Headers],[Bijdrage in natura (overige)]],""))</f>
        <v/>
      </c>
      <c r="AW1896" t="str">
        <f>IF(ISNUMBER(FIND("overige",Methode_Keuze)),"",IF(Tb_Activiteiten[[#This Row],[Bijdrage in natura (vrijwilligers)]]=1,Tb_Activiteiten[[#Headers],[Bijdrage in natura (vrijwilligers)]],""))</f>
        <v/>
      </c>
      <c r="AX1896" t="str">
        <f>IF(ISNUMBER(FIND("overige",Methode_Keuze)),"",IF(Tb_Activiteiten[[#This Row],[Afschrijvingskosten]]=1,Tb_Activiteiten[[#Headers],[Afschrijvingskosten]],""))</f>
        <v/>
      </c>
      <c r="AY1896" t="str">
        <f>IF(ISNUMBER(FIND("overige",Methode_Keuze)),"",IF(Tb_Activiteiten[[#This Row],[Vergoeding]]=1,Tb_Activiteiten[[#Headers],[Vergoeding]],""))</f>
        <v/>
      </c>
      <c r="AZ1896" t="str">
        <f>IF(ISNUMBER(FIND("arbeid",Methode_Keuze)),"",IF(Tb_Activiteiten[[#This Row],[Arbeidskosten - vast tarief (excl eigen arbeid)]]=1,Tb_Activiteiten[[#Headers],[Arbeidskosten - vast tarief (excl eigen arbeid)]],""))</f>
        <v/>
      </c>
      <c r="BA1896" t="str">
        <f>IF(ISNUMBER(FIND("overige",Methode_Keuze)),"",IF(Tb_Activiteiten[[#This Row],[Overige kosten]]=1,Tb_Activiteiten[[#Headers],[Overige kosten]],""))</f>
        <v/>
      </c>
    </row>
    <row r="1897" spans="15:53" x14ac:dyDescent="0.25">
      <c r="O1897" s="56"/>
      <c r="Q1897" t="str">
        <f>IFERROR(IF(VLOOKUP(Tb_Activiteiten[[#This Row],[Openstelling]],Tb_Openstelling[],2,0)=1,1,""),"")</f>
        <v/>
      </c>
      <c r="AJ1897" s="56"/>
      <c r="AK1897" t="str">
        <f>IF(ISNUMBER(FIND("arbeid",Methode_Keuze)),"",IF(ISNUMBER(FIND("arbeid",Methode_Keuze)),"",IF(Tb_Activiteiten[[#This Row],[Loonkosten]]=1,Tb_Activiteiten[[#Headers],[Loonkosten]],"")))</f>
        <v/>
      </c>
      <c r="AL1897" t="str">
        <f>IF(ISNUMBER(FIND("arbeid",Methode_Keuze)),"",IF(ISNUMBER(FIND("arbeid",Methode_Keuze)),"",IF(Tb_Activiteiten[[#This Row],[Eigen arbeid]]=1,Tb_Activiteiten[[#Headers],[Eigen arbeid]],"")))</f>
        <v/>
      </c>
      <c r="AM1897" t="str">
        <f>IF(ISNUMBER(FIND("arbeid",Methode_Keuze)),"",IF(ISNUMBER(FIND("arbeid",Methode_Keuze)),"",IF(Tb_Activiteiten[[#This Row],[Projectmedewerker]]=1,Tb_Activiteiten[[#Headers],[Projectmedewerker]],"")))</f>
        <v/>
      </c>
      <c r="AN1897" t="str">
        <f>IF(ISNUMBER(FIND("arbeid",Methode_Keuze)),"",IF(ISNUMBER(FIND("arbeid",Methode_Keuze)),"",IF(Tb_Activiteiten[[#This Row],[Landbouwer]]=1,Tb_Activiteiten[[#Headers],[Landbouwer]],"")))</f>
        <v/>
      </c>
      <c r="AO1897" t="str">
        <f>IF(ISNUMBER(FIND("arbeid",Methode_Keuze)),"",IF(ISNUMBER(FIND("arbeid",Methode_Keuze)),"",IF(Tb_Activiteiten[[#This Row],[Adviseur]]=1,Tb_Activiteiten[[#Headers],[Adviseur]],"")))</f>
        <v/>
      </c>
      <c r="AP1897" t="str">
        <f>IF(ISNUMBER(FIND("arbeid",Methode_Keuze)),"",IF(ISNUMBER(FIND("arbeid",Methode_Keuze)),"",IF(Tb_Activiteiten[[#This Row],[Projectleider/Expert]]=1,Tb_Activiteiten[[#Headers],[Projectleider/Expert]],"")))</f>
        <v/>
      </c>
      <c r="AQ1897" t="str">
        <f>IF(ISNUMBER(FIND("arbeid",Methode_Keuze)),"",IF(ISNUMBER(FIND("arbeid",Methode_Keuze)),"",IF(Tb_Activiteiten[[#This Row],[Arbeidskosten]]=1,Tb_Activiteiten[[#Headers],[Arbeidskosten]],"")))</f>
        <v/>
      </c>
      <c r="AR1897" t="str">
        <f>IF(ISNUMBER(FIND("arbeid",Methode_Keuze)),"",IF(ISNUMBER(FIND("arbeid",Methode_Keuze)),"",IF(Tb_Activiteiten[[#This Row],[Arbeidskosten op basis van IKS]]=1,Tb_Activiteiten[[#Headers],[Arbeidskosten op basis van IKS]],"")))</f>
        <v/>
      </c>
      <c r="AS1897" t="str">
        <f>IF(ISNUMBER(FIND("overige",Methode_Keuze)),"",IF(Tb_Activiteiten[[#This Row],[Kosten derden exclusief btw]]=1,Tb_Activiteiten[[#Headers],[Kosten derden exclusief btw]],""))</f>
        <v/>
      </c>
      <c r="AT1897" t="str">
        <f>IF(ISNUMBER(FIND("overige",Methode_Keuze)),"",IF(Tb_Activiteiten[[#This Row],[Niet verrekenbare btw]]=1,Tb_Activiteiten[[#Headers],[Niet verrekenbare btw]],""))</f>
        <v/>
      </c>
      <c r="AU1897" t="str">
        <f>IF(ISNUMBER(FIND("overige",Methode_Keuze)),"",IF(Tb_Activiteiten[[#This Row],[Grondkosten]]=1,Tb_Activiteiten[[#Headers],[Grondkosten]],""))</f>
        <v/>
      </c>
      <c r="AV1897" t="str">
        <f>IF(ISNUMBER(FIND("overige",Methode_Keuze)),"",IF(Tb_Activiteiten[[#This Row],[Bijdrage in natura (overige)]]=1,Tb_Activiteiten[[#Headers],[Bijdrage in natura (overige)]],""))</f>
        <v/>
      </c>
      <c r="AW1897" t="str">
        <f>IF(ISNUMBER(FIND("overige",Methode_Keuze)),"",IF(Tb_Activiteiten[[#This Row],[Bijdrage in natura (vrijwilligers)]]=1,Tb_Activiteiten[[#Headers],[Bijdrage in natura (vrijwilligers)]],""))</f>
        <v/>
      </c>
      <c r="AX1897" t="str">
        <f>IF(ISNUMBER(FIND("overige",Methode_Keuze)),"",IF(Tb_Activiteiten[[#This Row],[Afschrijvingskosten]]=1,Tb_Activiteiten[[#Headers],[Afschrijvingskosten]],""))</f>
        <v/>
      </c>
      <c r="AY1897" t="str">
        <f>IF(ISNUMBER(FIND("overige",Methode_Keuze)),"",IF(Tb_Activiteiten[[#This Row],[Vergoeding]]=1,Tb_Activiteiten[[#Headers],[Vergoeding]],""))</f>
        <v/>
      </c>
      <c r="AZ1897" t="str">
        <f>IF(ISNUMBER(FIND("arbeid",Methode_Keuze)),"",IF(Tb_Activiteiten[[#This Row],[Arbeidskosten - vast tarief (excl eigen arbeid)]]=1,Tb_Activiteiten[[#Headers],[Arbeidskosten - vast tarief (excl eigen arbeid)]],""))</f>
        <v/>
      </c>
      <c r="BA1897" t="str">
        <f>IF(ISNUMBER(FIND("overige",Methode_Keuze)),"",IF(Tb_Activiteiten[[#This Row],[Overige kosten]]=1,Tb_Activiteiten[[#Headers],[Overige kosten]],""))</f>
        <v/>
      </c>
    </row>
    <row r="1898" spans="15:53" x14ac:dyDescent="0.25">
      <c r="O1898" s="56"/>
      <c r="Q1898" t="str">
        <f>IFERROR(IF(VLOOKUP(Tb_Activiteiten[[#This Row],[Openstelling]],Tb_Openstelling[],2,0)=1,1,""),"")</f>
        <v/>
      </c>
      <c r="AJ1898" s="56"/>
      <c r="AK1898" t="str">
        <f>IF(ISNUMBER(FIND("arbeid",Methode_Keuze)),"",IF(ISNUMBER(FIND("arbeid",Methode_Keuze)),"",IF(Tb_Activiteiten[[#This Row],[Loonkosten]]=1,Tb_Activiteiten[[#Headers],[Loonkosten]],"")))</f>
        <v/>
      </c>
      <c r="AL1898" t="str">
        <f>IF(ISNUMBER(FIND("arbeid",Methode_Keuze)),"",IF(ISNUMBER(FIND("arbeid",Methode_Keuze)),"",IF(Tb_Activiteiten[[#This Row],[Eigen arbeid]]=1,Tb_Activiteiten[[#Headers],[Eigen arbeid]],"")))</f>
        <v/>
      </c>
      <c r="AM1898" t="str">
        <f>IF(ISNUMBER(FIND("arbeid",Methode_Keuze)),"",IF(ISNUMBER(FIND("arbeid",Methode_Keuze)),"",IF(Tb_Activiteiten[[#This Row],[Projectmedewerker]]=1,Tb_Activiteiten[[#Headers],[Projectmedewerker]],"")))</f>
        <v/>
      </c>
      <c r="AN1898" t="str">
        <f>IF(ISNUMBER(FIND("arbeid",Methode_Keuze)),"",IF(ISNUMBER(FIND("arbeid",Methode_Keuze)),"",IF(Tb_Activiteiten[[#This Row],[Landbouwer]]=1,Tb_Activiteiten[[#Headers],[Landbouwer]],"")))</f>
        <v/>
      </c>
      <c r="AO1898" t="str">
        <f>IF(ISNUMBER(FIND("arbeid",Methode_Keuze)),"",IF(ISNUMBER(FIND("arbeid",Methode_Keuze)),"",IF(Tb_Activiteiten[[#This Row],[Adviseur]]=1,Tb_Activiteiten[[#Headers],[Adviseur]],"")))</f>
        <v/>
      </c>
      <c r="AP1898" t="str">
        <f>IF(ISNUMBER(FIND("arbeid",Methode_Keuze)),"",IF(ISNUMBER(FIND("arbeid",Methode_Keuze)),"",IF(Tb_Activiteiten[[#This Row],[Projectleider/Expert]]=1,Tb_Activiteiten[[#Headers],[Projectleider/Expert]],"")))</f>
        <v/>
      </c>
      <c r="AQ1898" t="str">
        <f>IF(ISNUMBER(FIND("arbeid",Methode_Keuze)),"",IF(ISNUMBER(FIND("arbeid",Methode_Keuze)),"",IF(Tb_Activiteiten[[#This Row],[Arbeidskosten]]=1,Tb_Activiteiten[[#Headers],[Arbeidskosten]],"")))</f>
        <v/>
      </c>
      <c r="AR1898" t="str">
        <f>IF(ISNUMBER(FIND("arbeid",Methode_Keuze)),"",IF(ISNUMBER(FIND("arbeid",Methode_Keuze)),"",IF(Tb_Activiteiten[[#This Row],[Arbeidskosten op basis van IKS]]=1,Tb_Activiteiten[[#Headers],[Arbeidskosten op basis van IKS]],"")))</f>
        <v/>
      </c>
      <c r="AS1898" t="str">
        <f>IF(ISNUMBER(FIND("overige",Methode_Keuze)),"",IF(Tb_Activiteiten[[#This Row],[Kosten derden exclusief btw]]=1,Tb_Activiteiten[[#Headers],[Kosten derden exclusief btw]],""))</f>
        <v/>
      </c>
      <c r="AT1898" t="str">
        <f>IF(ISNUMBER(FIND("overige",Methode_Keuze)),"",IF(Tb_Activiteiten[[#This Row],[Niet verrekenbare btw]]=1,Tb_Activiteiten[[#Headers],[Niet verrekenbare btw]],""))</f>
        <v/>
      </c>
      <c r="AU1898" t="str">
        <f>IF(ISNUMBER(FIND("overige",Methode_Keuze)),"",IF(Tb_Activiteiten[[#This Row],[Grondkosten]]=1,Tb_Activiteiten[[#Headers],[Grondkosten]],""))</f>
        <v/>
      </c>
      <c r="AV1898" t="str">
        <f>IF(ISNUMBER(FIND("overige",Methode_Keuze)),"",IF(Tb_Activiteiten[[#This Row],[Bijdrage in natura (overige)]]=1,Tb_Activiteiten[[#Headers],[Bijdrage in natura (overige)]],""))</f>
        <v/>
      </c>
      <c r="AW1898" t="str">
        <f>IF(ISNUMBER(FIND("overige",Methode_Keuze)),"",IF(Tb_Activiteiten[[#This Row],[Bijdrage in natura (vrijwilligers)]]=1,Tb_Activiteiten[[#Headers],[Bijdrage in natura (vrijwilligers)]],""))</f>
        <v/>
      </c>
      <c r="AX1898" t="str">
        <f>IF(ISNUMBER(FIND("overige",Methode_Keuze)),"",IF(Tb_Activiteiten[[#This Row],[Afschrijvingskosten]]=1,Tb_Activiteiten[[#Headers],[Afschrijvingskosten]],""))</f>
        <v/>
      </c>
      <c r="AY1898" t="str">
        <f>IF(ISNUMBER(FIND("overige",Methode_Keuze)),"",IF(Tb_Activiteiten[[#This Row],[Vergoeding]]=1,Tb_Activiteiten[[#Headers],[Vergoeding]],""))</f>
        <v/>
      </c>
      <c r="AZ1898" t="str">
        <f>IF(ISNUMBER(FIND("arbeid",Methode_Keuze)),"",IF(Tb_Activiteiten[[#This Row],[Arbeidskosten - vast tarief (excl eigen arbeid)]]=1,Tb_Activiteiten[[#Headers],[Arbeidskosten - vast tarief (excl eigen arbeid)]],""))</f>
        <v/>
      </c>
      <c r="BA1898" t="str">
        <f>IF(ISNUMBER(FIND("overige",Methode_Keuze)),"",IF(Tb_Activiteiten[[#This Row],[Overige kosten]]=1,Tb_Activiteiten[[#Headers],[Overige kosten]],""))</f>
        <v/>
      </c>
    </row>
    <row r="1899" spans="15:53" x14ac:dyDescent="0.25">
      <c r="O1899" s="56"/>
      <c r="Q1899" t="str">
        <f>IFERROR(IF(VLOOKUP(Tb_Activiteiten[[#This Row],[Openstelling]],Tb_Openstelling[],2,0)=1,1,""),"")</f>
        <v/>
      </c>
      <c r="AJ1899" s="56"/>
      <c r="AK1899" t="str">
        <f>IF(ISNUMBER(FIND("arbeid",Methode_Keuze)),"",IF(ISNUMBER(FIND("arbeid",Methode_Keuze)),"",IF(Tb_Activiteiten[[#This Row],[Loonkosten]]=1,Tb_Activiteiten[[#Headers],[Loonkosten]],"")))</f>
        <v/>
      </c>
      <c r="AL1899" t="str">
        <f>IF(ISNUMBER(FIND("arbeid",Methode_Keuze)),"",IF(ISNUMBER(FIND("arbeid",Methode_Keuze)),"",IF(Tb_Activiteiten[[#This Row],[Eigen arbeid]]=1,Tb_Activiteiten[[#Headers],[Eigen arbeid]],"")))</f>
        <v/>
      </c>
      <c r="AM1899" t="str">
        <f>IF(ISNUMBER(FIND("arbeid",Methode_Keuze)),"",IF(ISNUMBER(FIND("arbeid",Methode_Keuze)),"",IF(Tb_Activiteiten[[#This Row],[Projectmedewerker]]=1,Tb_Activiteiten[[#Headers],[Projectmedewerker]],"")))</f>
        <v/>
      </c>
      <c r="AN1899" t="str">
        <f>IF(ISNUMBER(FIND("arbeid",Methode_Keuze)),"",IF(ISNUMBER(FIND("arbeid",Methode_Keuze)),"",IF(Tb_Activiteiten[[#This Row],[Landbouwer]]=1,Tb_Activiteiten[[#Headers],[Landbouwer]],"")))</f>
        <v/>
      </c>
      <c r="AO1899" t="str">
        <f>IF(ISNUMBER(FIND("arbeid",Methode_Keuze)),"",IF(ISNUMBER(FIND("arbeid",Methode_Keuze)),"",IF(Tb_Activiteiten[[#This Row],[Adviseur]]=1,Tb_Activiteiten[[#Headers],[Adviseur]],"")))</f>
        <v/>
      </c>
      <c r="AP1899" t="str">
        <f>IF(ISNUMBER(FIND("arbeid",Methode_Keuze)),"",IF(ISNUMBER(FIND("arbeid",Methode_Keuze)),"",IF(Tb_Activiteiten[[#This Row],[Projectleider/Expert]]=1,Tb_Activiteiten[[#Headers],[Projectleider/Expert]],"")))</f>
        <v/>
      </c>
      <c r="AQ1899" t="str">
        <f>IF(ISNUMBER(FIND("arbeid",Methode_Keuze)),"",IF(ISNUMBER(FIND("arbeid",Methode_Keuze)),"",IF(Tb_Activiteiten[[#This Row],[Arbeidskosten]]=1,Tb_Activiteiten[[#Headers],[Arbeidskosten]],"")))</f>
        <v/>
      </c>
      <c r="AR1899" t="str">
        <f>IF(ISNUMBER(FIND("arbeid",Methode_Keuze)),"",IF(ISNUMBER(FIND("arbeid",Methode_Keuze)),"",IF(Tb_Activiteiten[[#This Row],[Arbeidskosten op basis van IKS]]=1,Tb_Activiteiten[[#Headers],[Arbeidskosten op basis van IKS]],"")))</f>
        <v/>
      </c>
      <c r="AS1899" t="str">
        <f>IF(ISNUMBER(FIND("overige",Methode_Keuze)),"",IF(Tb_Activiteiten[[#This Row],[Kosten derden exclusief btw]]=1,Tb_Activiteiten[[#Headers],[Kosten derden exclusief btw]],""))</f>
        <v/>
      </c>
      <c r="AT1899" t="str">
        <f>IF(ISNUMBER(FIND("overige",Methode_Keuze)),"",IF(Tb_Activiteiten[[#This Row],[Niet verrekenbare btw]]=1,Tb_Activiteiten[[#Headers],[Niet verrekenbare btw]],""))</f>
        <v/>
      </c>
      <c r="AU1899" t="str">
        <f>IF(ISNUMBER(FIND("overige",Methode_Keuze)),"",IF(Tb_Activiteiten[[#This Row],[Grondkosten]]=1,Tb_Activiteiten[[#Headers],[Grondkosten]],""))</f>
        <v/>
      </c>
      <c r="AV1899" t="str">
        <f>IF(ISNUMBER(FIND("overige",Methode_Keuze)),"",IF(Tb_Activiteiten[[#This Row],[Bijdrage in natura (overige)]]=1,Tb_Activiteiten[[#Headers],[Bijdrage in natura (overige)]],""))</f>
        <v/>
      </c>
      <c r="AW1899" t="str">
        <f>IF(ISNUMBER(FIND("overige",Methode_Keuze)),"",IF(Tb_Activiteiten[[#This Row],[Bijdrage in natura (vrijwilligers)]]=1,Tb_Activiteiten[[#Headers],[Bijdrage in natura (vrijwilligers)]],""))</f>
        <v/>
      </c>
      <c r="AX1899" t="str">
        <f>IF(ISNUMBER(FIND("overige",Methode_Keuze)),"",IF(Tb_Activiteiten[[#This Row],[Afschrijvingskosten]]=1,Tb_Activiteiten[[#Headers],[Afschrijvingskosten]],""))</f>
        <v/>
      </c>
      <c r="AY1899" t="str">
        <f>IF(ISNUMBER(FIND("overige",Methode_Keuze)),"",IF(Tb_Activiteiten[[#This Row],[Vergoeding]]=1,Tb_Activiteiten[[#Headers],[Vergoeding]],""))</f>
        <v/>
      </c>
      <c r="AZ1899" t="str">
        <f>IF(ISNUMBER(FIND("arbeid",Methode_Keuze)),"",IF(Tb_Activiteiten[[#This Row],[Arbeidskosten - vast tarief (excl eigen arbeid)]]=1,Tb_Activiteiten[[#Headers],[Arbeidskosten - vast tarief (excl eigen arbeid)]],""))</f>
        <v/>
      </c>
      <c r="BA1899" t="str">
        <f>IF(ISNUMBER(FIND("overige",Methode_Keuze)),"",IF(Tb_Activiteiten[[#This Row],[Overige kosten]]=1,Tb_Activiteiten[[#Headers],[Overige kosten]],""))</f>
        <v/>
      </c>
    </row>
    <row r="1900" spans="15:53" x14ac:dyDescent="0.25">
      <c r="O1900" s="56"/>
      <c r="Q1900" t="str">
        <f>IFERROR(IF(VLOOKUP(Tb_Activiteiten[[#This Row],[Openstelling]],Tb_Openstelling[],2,0)=1,1,""),"")</f>
        <v/>
      </c>
      <c r="AJ1900" s="56"/>
      <c r="AK1900" t="str">
        <f>IF(ISNUMBER(FIND("arbeid",Methode_Keuze)),"",IF(ISNUMBER(FIND("arbeid",Methode_Keuze)),"",IF(Tb_Activiteiten[[#This Row],[Loonkosten]]=1,Tb_Activiteiten[[#Headers],[Loonkosten]],"")))</f>
        <v/>
      </c>
      <c r="AL1900" t="str">
        <f>IF(ISNUMBER(FIND("arbeid",Methode_Keuze)),"",IF(ISNUMBER(FIND("arbeid",Methode_Keuze)),"",IF(Tb_Activiteiten[[#This Row],[Eigen arbeid]]=1,Tb_Activiteiten[[#Headers],[Eigen arbeid]],"")))</f>
        <v/>
      </c>
      <c r="AM1900" t="str">
        <f>IF(ISNUMBER(FIND("arbeid",Methode_Keuze)),"",IF(ISNUMBER(FIND("arbeid",Methode_Keuze)),"",IF(Tb_Activiteiten[[#This Row],[Projectmedewerker]]=1,Tb_Activiteiten[[#Headers],[Projectmedewerker]],"")))</f>
        <v/>
      </c>
      <c r="AN1900" t="str">
        <f>IF(ISNUMBER(FIND("arbeid",Methode_Keuze)),"",IF(ISNUMBER(FIND("arbeid",Methode_Keuze)),"",IF(Tb_Activiteiten[[#This Row],[Landbouwer]]=1,Tb_Activiteiten[[#Headers],[Landbouwer]],"")))</f>
        <v/>
      </c>
      <c r="AO1900" t="str">
        <f>IF(ISNUMBER(FIND("arbeid",Methode_Keuze)),"",IF(ISNUMBER(FIND("arbeid",Methode_Keuze)),"",IF(Tb_Activiteiten[[#This Row],[Adviseur]]=1,Tb_Activiteiten[[#Headers],[Adviseur]],"")))</f>
        <v/>
      </c>
      <c r="AP1900" t="str">
        <f>IF(ISNUMBER(FIND("arbeid",Methode_Keuze)),"",IF(ISNUMBER(FIND("arbeid",Methode_Keuze)),"",IF(Tb_Activiteiten[[#This Row],[Projectleider/Expert]]=1,Tb_Activiteiten[[#Headers],[Projectleider/Expert]],"")))</f>
        <v/>
      </c>
      <c r="AQ1900" t="str">
        <f>IF(ISNUMBER(FIND("arbeid",Methode_Keuze)),"",IF(ISNUMBER(FIND("arbeid",Methode_Keuze)),"",IF(Tb_Activiteiten[[#This Row],[Arbeidskosten]]=1,Tb_Activiteiten[[#Headers],[Arbeidskosten]],"")))</f>
        <v/>
      </c>
      <c r="AR1900" t="str">
        <f>IF(ISNUMBER(FIND("arbeid",Methode_Keuze)),"",IF(ISNUMBER(FIND("arbeid",Methode_Keuze)),"",IF(Tb_Activiteiten[[#This Row],[Arbeidskosten op basis van IKS]]=1,Tb_Activiteiten[[#Headers],[Arbeidskosten op basis van IKS]],"")))</f>
        <v/>
      </c>
      <c r="AS1900" t="str">
        <f>IF(ISNUMBER(FIND("overige",Methode_Keuze)),"",IF(Tb_Activiteiten[[#This Row],[Kosten derden exclusief btw]]=1,Tb_Activiteiten[[#Headers],[Kosten derden exclusief btw]],""))</f>
        <v/>
      </c>
      <c r="AT1900" t="str">
        <f>IF(ISNUMBER(FIND("overige",Methode_Keuze)),"",IF(Tb_Activiteiten[[#This Row],[Niet verrekenbare btw]]=1,Tb_Activiteiten[[#Headers],[Niet verrekenbare btw]],""))</f>
        <v/>
      </c>
      <c r="AU1900" t="str">
        <f>IF(ISNUMBER(FIND("overige",Methode_Keuze)),"",IF(Tb_Activiteiten[[#This Row],[Grondkosten]]=1,Tb_Activiteiten[[#Headers],[Grondkosten]],""))</f>
        <v/>
      </c>
      <c r="AV1900" t="str">
        <f>IF(ISNUMBER(FIND("overige",Methode_Keuze)),"",IF(Tb_Activiteiten[[#This Row],[Bijdrage in natura (overige)]]=1,Tb_Activiteiten[[#Headers],[Bijdrage in natura (overige)]],""))</f>
        <v/>
      </c>
      <c r="AW1900" t="str">
        <f>IF(ISNUMBER(FIND("overige",Methode_Keuze)),"",IF(Tb_Activiteiten[[#This Row],[Bijdrage in natura (vrijwilligers)]]=1,Tb_Activiteiten[[#Headers],[Bijdrage in natura (vrijwilligers)]],""))</f>
        <v/>
      </c>
      <c r="AX1900" t="str">
        <f>IF(ISNUMBER(FIND("overige",Methode_Keuze)),"",IF(Tb_Activiteiten[[#This Row],[Afschrijvingskosten]]=1,Tb_Activiteiten[[#Headers],[Afschrijvingskosten]],""))</f>
        <v/>
      </c>
      <c r="AY1900" t="str">
        <f>IF(ISNUMBER(FIND("overige",Methode_Keuze)),"",IF(Tb_Activiteiten[[#This Row],[Vergoeding]]=1,Tb_Activiteiten[[#Headers],[Vergoeding]],""))</f>
        <v/>
      </c>
      <c r="AZ1900" t="str">
        <f>IF(ISNUMBER(FIND("arbeid",Methode_Keuze)),"",IF(Tb_Activiteiten[[#This Row],[Arbeidskosten - vast tarief (excl eigen arbeid)]]=1,Tb_Activiteiten[[#Headers],[Arbeidskosten - vast tarief (excl eigen arbeid)]],""))</f>
        <v/>
      </c>
      <c r="BA1900" t="str">
        <f>IF(ISNUMBER(FIND("overige",Methode_Keuze)),"",IF(Tb_Activiteiten[[#This Row],[Overige kosten]]=1,Tb_Activiteiten[[#Headers],[Overige kosten]],""))</f>
        <v/>
      </c>
    </row>
    <row r="1901" spans="15:53" x14ac:dyDescent="0.25">
      <c r="O1901" s="56"/>
      <c r="Q1901" t="str">
        <f>IFERROR(IF(VLOOKUP(Tb_Activiteiten[[#This Row],[Openstelling]],Tb_Openstelling[],2,0)=1,1,""),"")</f>
        <v/>
      </c>
      <c r="AJ1901" s="56"/>
      <c r="AK1901" t="str">
        <f>IF(ISNUMBER(FIND("arbeid",Methode_Keuze)),"",IF(ISNUMBER(FIND("arbeid",Methode_Keuze)),"",IF(Tb_Activiteiten[[#This Row],[Loonkosten]]=1,Tb_Activiteiten[[#Headers],[Loonkosten]],"")))</f>
        <v/>
      </c>
      <c r="AL1901" t="str">
        <f>IF(ISNUMBER(FIND("arbeid",Methode_Keuze)),"",IF(ISNUMBER(FIND("arbeid",Methode_Keuze)),"",IF(Tb_Activiteiten[[#This Row],[Eigen arbeid]]=1,Tb_Activiteiten[[#Headers],[Eigen arbeid]],"")))</f>
        <v/>
      </c>
      <c r="AM1901" t="str">
        <f>IF(ISNUMBER(FIND("arbeid",Methode_Keuze)),"",IF(ISNUMBER(FIND("arbeid",Methode_Keuze)),"",IF(Tb_Activiteiten[[#This Row],[Projectmedewerker]]=1,Tb_Activiteiten[[#Headers],[Projectmedewerker]],"")))</f>
        <v/>
      </c>
      <c r="AN1901" t="str">
        <f>IF(ISNUMBER(FIND("arbeid",Methode_Keuze)),"",IF(ISNUMBER(FIND("arbeid",Methode_Keuze)),"",IF(Tb_Activiteiten[[#This Row],[Landbouwer]]=1,Tb_Activiteiten[[#Headers],[Landbouwer]],"")))</f>
        <v/>
      </c>
      <c r="AO1901" t="str">
        <f>IF(ISNUMBER(FIND("arbeid",Methode_Keuze)),"",IF(ISNUMBER(FIND("arbeid",Methode_Keuze)),"",IF(Tb_Activiteiten[[#This Row],[Adviseur]]=1,Tb_Activiteiten[[#Headers],[Adviseur]],"")))</f>
        <v/>
      </c>
      <c r="AP1901" t="str">
        <f>IF(ISNUMBER(FIND("arbeid",Methode_Keuze)),"",IF(ISNUMBER(FIND("arbeid",Methode_Keuze)),"",IF(Tb_Activiteiten[[#This Row],[Projectleider/Expert]]=1,Tb_Activiteiten[[#Headers],[Projectleider/Expert]],"")))</f>
        <v/>
      </c>
      <c r="AQ1901" t="str">
        <f>IF(ISNUMBER(FIND("arbeid",Methode_Keuze)),"",IF(ISNUMBER(FIND("arbeid",Methode_Keuze)),"",IF(Tb_Activiteiten[[#This Row],[Arbeidskosten]]=1,Tb_Activiteiten[[#Headers],[Arbeidskosten]],"")))</f>
        <v/>
      </c>
      <c r="AR1901" t="str">
        <f>IF(ISNUMBER(FIND("arbeid",Methode_Keuze)),"",IF(ISNUMBER(FIND("arbeid",Methode_Keuze)),"",IF(Tb_Activiteiten[[#This Row],[Arbeidskosten op basis van IKS]]=1,Tb_Activiteiten[[#Headers],[Arbeidskosten op basis van IKS]],"")))</f>
        <v/>
      </c>
      <c r="AS1901" t="str">
        <f>IF(ISNUMBER(FIND("overige",Methode_Keuze)),"",IF(Tb_Activiteiten[[#This Row],[Kosten derden exclusief btw]]=1,Tb_Activiteiten[[#Headers],[Kosten derden exclusief btw]],""))</f>
        <v/>
      </c>
      <c r="AT1901" t="str">
        <f>IF(ISNUMBER(FIND("overige",Methode_Keuze)),"",IF(Tb_Activiteiten[[#This Row],[Niet verrekenbare btw]]=1,Tb_Activiteiten[[#Headers],[Niet verrekenbare btw]],""))</f>
        <v/>
      </c>
      <c r="AU1901" t="str">
        <f>IF(ISNUMBER(FIND("overige",Methode_Keuze)),"",IF(Tb_Activiteiten[[#This Row],[Grondkosten]]=1,Tb_Activiteiten[[#Headers],[Grondkosten]],""))</f>
        <v/>
      </c>
      <c r="AV1901" t="str">
        <f>IF(ISNUMBER(FIND("overige",Methode_Keuze)),"",IF(Tb_Activiteiten[[#This Row],[Bijdrage in natura (overige)]]=1,Tb_Activiteiten[[#Headers],[Bijdrage in natura (overige)]],""))</f>
        <v/>
      </c>
      <c r="AW1901" t="str">
        <f>IF(ISNUMBER(FIND("overige",Methode_Keuze)),"",IF(Tb_Activiteiten[[#This Row],[Bijdrage in natura (vrijwilligers)]]=1,Tb_Activiteiten[[#Headers],[Bijdrage in natura (vrijwilligers)]],""))</f>
        <v/>
      </c>
      <c r="AX1901" t="str">
        <f>IF(ISNUMBER(FIND("overige",Methode_Keuze)),"",IF(Tb_Activiteiten[[#This Row],[Afschrijvingskosten]]=1,Tb_Activiteiten[[#Headers],[Afschrijvingskosten]],""))</f>
        <v/>
      </c>
      <c r="AY1901" t="str">
        <f>IF(ISNUMBER(FIND("overige",Methode_Keuze)),"",IF(Tb_Activiteiten[[#This Row],[Vergoeding]]=1,Tb_Activiteiten[[#Headers],[Vergoeding]],""))</f>
        <v/>
      </c>
      <c r="AZ1901" t="str">
        <f>IF(ISNUMBER(FIND("arbeid",Methode_Keuze)),"",IF(Tb_Activiteiten[[#This Row],[Arbeidskosten - vast tarief (excl eigen arbeid)]]=1,Tb_Activiteiten[[#Headers],[Arbeidskosten - vast tarief (excl eigen arbeid)]],""))</f>
        <v/>
      </c>
      <c r="BA1901" t="str">
        <f>IF(ISNUMBER(FIND("overige",Methode_Keuze)),"",IF(Tb_Activiteiten[[#This Row],[Overige kosten]]=1,Tb_Activiteiten[[#Headers],[Overige kosten]],""))</f>
        <v/>
      </c>
    </row>
    <row r="1902" spans="15:53" x14ac:dyDescent="0.25">
      <c r="O1902" s="56"/>
      <c r="Q1902" t="str">
        <f>IFERROR(IF(VLOOKUP(Tb_Activiteiten[[#This Row],[Openstelling]],Tb_Openstelling[],2,0)=1,1,""),"")</f>
        <v/>
      </c>
      <c r="AJ1902" s="56"/>
      <c r="AK1902" t="str">
        <f>IF(ISNUMBER(FIND("arbeid",Methode_Keuze)),"",IF(ISNUMBER(FIND("arbeid",Methode_Keuze)),"",IF(Tb_Activiteiten[[#This Row],[Loonkosten]]=1,Tb_Activiteiten[[#Headers],[Loonkosten]],"")))</f>
        <v/>
      </c>
      <c r="AL1902" t="str">
        <f>IF(ISNUMBER(FIND("arbeid",Methode_Keuze)),"",IF(ISNUMBER(FIND("arbeid",Methode_Keuze)),"",IF(Tb_Activiteiten[[#This Row],[Eigen arbeid]]=1,Tb_Activiteiten[[#Headers],[Eigen arbeid]],"")))</f>
        <v/>
      </c>
      <c r="AM1902" t="str">
        <f>IF(ISNUMBER(FIND("arbeid",Methode_Keuze)),"",IF(ISNUMBER(FIND("arbeid",Methode_Keuze)),"",IF(Tb_Activiteiten[[#This Row],[Projectmedewerker]]=1,Tb_Activiteiten[[#Headers],[Projectmedewerker]],"")))</f>
        <v/>
      </c>
      <c r="AN1902" t="str">
        <f>IF(ISNUMBER(FIND("arbeid",Methode_Keuze)),"",IF(ISNUMBER(FIND("arbeid",Methode_Keuze)),"",IF(Tb_Activiteiten[[#This Row],[Landbouwer]]=1,Tb_Activiteiten[[#Headers],[Landbouwer]],"")))</f>
        <v/>
      </c>
      <c r="AO1902" t="str">
        <f>IF(ISNUMBER(FIND("arbeid",Methode_Keuze)),"",IF(ISNUMBER(FIND("arbeid",Methode_Keuze)),"",IF(Tb_Activiteiten[[#This Row],[Adviseur]]=1,Tb_Activiteiten[[#Headers],[Adviseur]],"")))</f>
        <v/>
      </c>
      <c r="AP1902" t="str">
        <f>IF(ISNUMBER(FIND("arbeid",Methode_Keuze)),"",IF(ISNUMBER(FIND("arbeid",Methode_Keuze)),"",IF(Tb_Activiteiten[[#This Row],[Projectleider/Expert]]=1,Tb_Activiteiten[[#Headers],[Projectleider/Expert]],"")))</f>
        <v/>
      </c>
      <c r="AQ1902" t="str">
        <f>IF(ISNUMBER(FIND("arbeid",Methode_Keuze)),"",IF(ISNUMBER(FIND("arbeid",Methode_Keuze)),"",IF(Tb_Activiteiten[[#This Row],[Arbeidskosten]]=1,Tb_Activiteiten[[#Headers],[Arbeidskosten]],"")))</f>
        <v/>
      </c>
      <c r="AR1902" t="str">
        <f>IF(ISNUMBER(FIND("arbeid",Methode_Keuze)),"",IF(ISNUMBER(FIND("arbeid",Methode_Keuze)),"",IF(Tb_Activiteiten[[#This Row],[Arbeidskosten op basis van IKS]]=1,Tb_Activiteiten[[#Headers],[Arbeidskosten op basis van IKS]],"")))</f>
        <v/>
      </c>
      <c r="AS1902" t="str">
        <f>IF(ISNUMBER(FIND("overige",Methode_Keuze)),"",IF(Tb_Activiteiten[[#This Row],[Kosten derden exclusief btw]]=1,Tb_Activiteiten[[#Headers],[Kosten derden exclusief btw]],""))</f>
        <v/>
      </c>
      <c r="AT1902" t="str">
        <f>IF(ISNUMBER(FIND("overige",Methode_Keuze)),"",IF(Tb_Activiteiten[[#This Row],[Niet verrekenbare btw]]=1,Tb_Activiteiten[[#Headers],[Niet verrekenbare btw]],""))</f>
        <v/>
      </c>
      <c r="AU1902" t="str">
        <f>IF(ISNUMBER(FIND("overige",Methode_Keuze)),"",IF(Tb_Activiteiten[[#This Row],[Grondkosten]]=1,Tb_Activiteiten[[#Headers],[Grondkosten]],""))</f>
        <v/>
      </c>
      <c r="AV1902" t="str">
        <f>IF(ISNUMBER(FIND("overige",Methode_Keuze)),"",IF(Tb_Activiteiten[[#This Row],[Bijdrage in natura (overige)]]=1,Tb_Activiteiten[[#Headers],[Bijdrage in natura (overige)]],""))</f>
        <v/>
      </c>
      <c r="AW1902" t="str">
        <f>IF(ISNUMBER(FIND("overige",Methode_Keuze)),"",IF(Tb_Activiteiten[[#This Row],[Bijdrage in natura (vrijwilligers)]]=1,Tb_Activiteiten[[#Headers],[Bijdrage in natura (vrijwilligers)]],""))</f>
        <v/>
      </c>
      <c r="AX1902" t="str">
        <f>IF(ISNUMBER(FIND("overige",Methode_Keuze)),"",IF(Tb_Activiteiten[[#This Row],[Afschrijvingskosten]]=1,Tb_Activiteiten[[#Headers],[Afschrijvingskosten]],""))</f>
        <v/>
      </c>
      <c r="AY1902" t="str">
        <f>IF(ISNUMBER(FIND("overige",Methode_Keuze)),"",IF(Tb_Activiteiten[[#This Row],[Vergoeding]]=1,Tb_Activiteiten[[#Headers],[Vergoeding]],""))</f>
        <v/>
      </c>
      <c r="AZ1902" t="str">
        <f>IF(ISNUMBER(FIND("arbeid",Methode_Keuze)),"",IF(Tb_Activiteiten[[#This Row],[Arbeidskosten - vast tarief (excl eigen arbeid)]]=1,Tb_Activiteiten[[#Headers],[Arbeidskosten - vast tarief (excl eigen arbeid)]],""))</f>
        <v/>
      </c>
      <c r="BA1902" t="str">
        <f>IF(ISNUMBER(FIND("overige",Methode_Keuze)),"",IF(Tb_Activiteiten[[#This Row],[Overige kosten]]=1,Tb_Activiteiten[[#Headers],[Overige kosten]],""))</f>
        <v/>
      </c>
    </row>
    <row r="1903" spans="15:53" x14ac:dyDescent="0.25">
      <c r="O1903" s="56"/>
      <c r="Q1903" t="str">
        <f>IFERROR(IF(VLOOKUP(Tb_Activiteiten[[#This Row],[Openstelling]],Tb_Openstelling[],2,0)=1,1,""),"")</f>
        <v/>
      </c>
      <c r="AJ1903" s="56"/>
      <c r="AK1903" t="str">
        <f>IF(ISNUMBER(FIND("arbeid",Methode_Keuze)),"",IF(ISNUMBER(FIND("arbeid",Methode_Keuze)),"",IF(Tb_Activiteiten[[#This Row],[Loonkosten]]=1,Tb_Activiteiten[[#Headers],[Loonkosten]],"")))</f>
        <v/>
      </c>
      <c r="AL1903" t="str">
        <f>IF(ISNUMBER(FIND("arbeid",Methode_Keuze)),"",IF(ISNUMBER(FIND("arbeid",Methode_Keuze)),"",IF(Tb_Activiteiten[[#This Row],[Eigen arbeid]]=1,Tb_Activiteiten[[#Headers],[Eigen arbeid]],"")))</f>
        <v/>
      </c>
      <c r="AM1903" t="str">
        <f>IF(ISNUMBER(FIND("arbeid",Methode_Keuze)),"",IF(ISNUMBER(FIND("arbeid",Methode_Keuze)),"",IF(Tb_Activiteiten[[#This Row],[Projectmedewerker]]=1,Tb_Activiteiten[[#Headers],[Projectmedewerker]],"")))</f>
        <v/>
      </c>
      <c r="AN1903" t="str">
        <f>IF(ISNUMBER(FIND("arbeid",Methode_Keuze)),"",IF(ISNUMBER(FIND("arbeid",Methode_Keuze)),"",IF(Tb_Activiteiten[[#This Row],[Landbouwer]]=1,Tb_Activiteiten[[#Headers],[Landbouwer]],"")))</f>
        <v/>
      </c>
      <c r="AO1903" t="str">
        <f>IF(ISNUMBER(FIND("arbeid",Methode_Keuze)),"",IF(ISNUMBER(FIND("arbeid",Methode_Keuze)),"",IF(Tb_Activiteiten[[#This Row],[Adviseur]]=1,Tb_Activiteiten[[#Headers],[Adviseur]],"")))</f>
        <v/>
      </c>
      <c r="AP1903" t="str">
        <f>IF(ISNUMBER(FIND("arbeid",Methode_Keuze)),"",IF(ISNUMBER(FIND("arbeid",Methode_Keuze)),"",IF(Tb_Activiteiten[[#This Row],[Projectleider/Expert]]=1,Tb_Activiteiten[[#Headers],[Projectleider/Expert]],"")))</f>
        <v/>
      </c>
      <c r="AQ1903" t="str">
        <f>IF(ISNUMBER(FIND("arbeid",Methode_Keuze)),"",IF(ISNUMBER(FIND("arbeid",Methode_Keuze)),"",IF(Tb_Activiteiten[[#This Row],[Arbeidskosten]]=1,Tb_Activiteiten[[#Headers],[Arbeidskosten]],"")))</f>
        <v/>
      </c>
      <c r="AR1903" t="str">
        <f>IF(ISNUMBER(FIND("arbeid",Methode_Keuze)),"",IF(ISNUMBER(FIND("arbeid",Methode_Keuze)),"",IF(Tb_Activiteiten[[#This Row],[Arbeidskosten op basis van IKS]]=1,Tb_Activiteiten[[#Headers],[Arbeidskosten op basis van IKS]],"")))</f>
        <v/>
      </c>
      <c r="AS1903" t="str">
        <f>IF(ISNUMBER(FIND("overige",Methode_Keuze)),"",IF(Tb_Activiteiten[[#This Row],[Kosten derden exclusief btw]]=1,Tb_Activiteiten[[#Headers],[Kosten derden exclusief btw]],""))</f>
        <v/>
      </c>
      <c r="AT1903" t="str">
        <f>IF(ISNUMBER(FIND("overige",Methode_Keuze)),"",IF(Tb_Activiteiten[[#This Row],[Niet verrekenbare btw]]=1,Tb_Activiteiten[[#Headers],[Niet verrekenbare btw]],""))</f>
        <v/>
      </c>
      <c r="AU1903" t="str">
        <f>IF(ISNUMBER(FIND("overige",Methode_Keuze)),"",IF(Tb_Activiteiten[[#This Row],[Grondkosten]]=1,Tb_Activiteiten[[#Headers],[Grondkosten]],""))</f>
        <v/>
      </c>
      <c r="AV1903" t="str">
        <f>IF(ISNUMBER(FIND("overige",Methode_Keuze)),"",IF(Tb_Activiteiten[[#This Row],[Bijdrage in natura (overige)]]=1,Tb_Activiteiten[[#Headers],[Bijdrage in natura (overige)]],""))</f>
        <v/>
      </c>
      <c r="AW1903" t="str">
        <f>IF(ISNUMBER(FIND("overige",Methode_Keuze)),"",IF(Tb_Activiteiten[[#This Row],[Bijdrage in natura (vrijwilligers)]]=1,Tb_Activiteiten[[#Headers],[Bijdrage in natura (vrijwilligers)]],""))</f>
        <v/>
      </c>
      <c r="AX1903" t="str">
        <f>IF(ISNUMBER(FIND("overige",Methode_Keuze)),"",IF(Tb_Activiteiten[[#This Row],[Afschrijvingskosten]]=1,Tb_Activiteiten[[#Headers],[Afschrijvingskosten]],""))</f>
        <v/>
      </c>
      <c r="AY1903" t="str">
        <f>IF(ISNUMBER(FIND("overige",Methode_Keuze)),"",IF(Tb_Activiteiten[[#This Row],[Vergoeding]]=1,Tb_Activiteiten[[#Headers],[Vergoeding]],""))</f>
        <v/>
      </c>
      <c r="AZ1903" t="str">
        <f>IF(ISNUMBER(FIND("arbeid",Methode_Keuze)),"",IF(Tb_Activiteiten[[#This Row],[Arbeidskosten - vast tarief (excl eigen arbeid)]]=1,Tb_Activiteiten[[#Headers],[Arbeidskosten - vast tarief (excl eigen arbeid)]],""))</f>
        <v/>
      </c>
      <c r="BA1903" t="str">
        <f>IF(ISNUMBER(FIND("overige",Methode_Keuze)),"",IF(Tb_Activiteiten[[#This Row],[Overige kosten]]=1,Tb_Activiteiten[[#Headers],[Overige kosten]],""))</f>
        <v/>
      </c>
    </row>
    <row r="1904" spans="15:53" x14ac:dyDescent="0.25">
      <c r="O1904" s="56"/>
      <c r="Q1904" t="str">
        <f>IFERROR(IF(VLOOKUP(Tb_Activiteiten[[#This Row],[Openstelling]],Tb_Openstelling[],2,0)=1,1,""),"")</f>
        <v/>
      </c>
      <c r="AJ1904" s="56"/>
      <c r="AK1904" t="str">
        <f>IF(ISNUMBER(FIND("arbeid",Methode_Keuze)),"",IF(ISNUMBER(FIND("arbeid",Methode_Keuze)),"",IF(Tb_Activiteiten[[#This Row],[Loonkosten]]=1,Tb_Activiteiten[[#Headers],[Loonkosten]],"")))</f>
        <v/>
      </c>
      <c r="AL1904" t="str">
        <f>IF(ISNUMBER(FIND("arbeid",Methode_Keuze)),"",IF(ISNUMBER(FIND("arbeid",Methode_Keuze)),"",IF(Tb_Activiteiten[[#This Row],[Eigen arbeid]]=1,Tb_Activiteiten[[#Headers],[Eigen arbeid]],"")))</f>
        <v/>
      </c>
      <c r="AM1904" t="str">
        <f>IF(ISNUMBER(FIND("arbeid",Methode_Keuze)),"",IF(ISNUMBER(FIND("arbeid",Methode_Keuze)),"",IF(Tb_Activiteiten[[#This Row],[Projectmedewerker]]=1,Tb_Activiteiten[[#Headers],[Projectmedewerker]],"")))</f>
        <v/>
      </c>
      <c r="AN1904" t="str">
        <f>IF(ISNUMBER(FIND("arbeid",Methode_Keuze)),"",IF(ISNUMBER(FIND("arbeid",Methode_Keuze)),"",IF(Tb_Activiteiten[[#This Row],[Landbouwer]]=1,Tb_Activiteiten[[#Headers],[Landbouwer]],"")))</f>
        <v/>
      </c>
      <c r="AO1904" t="str">
        <f>IF(ISNUMBER(FIND("arbeid",Methode_Keuze)),"",IF(ISNUMBER(FIND("arbeid",Methode_Keuze)),"",IF(Tb_Activiteiten[[#This Row],[Adviseur]]=1,Tb_Activiteiten[[#Headers],[Adviseur]],"")))</f>
        <v/>
      </c>
      <c r="AP1904" t="str">
        <f>IF(ISNUMBER(FIND("arbeid",Methode_Keuze)),"",IF(ISNUMBER(FIND("arbeid",Methode_Keuze)),"",IF(Tb_Activiteiten[[#This Row],[Projectleider/Expert]]=1,Tb_Activiteiten[[#Headers],[Projectleider/Expert]],"")))</f>
        <v/>
      </c>
      <c r="AQ1904" t="str">
        <f>IF(ISNUMBER(FIND("arbeid",Methode_Keuze)),"",IF(ISNUMBER(FIND("arbeid",Methode_Keuze)),"",IF(Tb_Activiteiten[[#This Row],[Arbeidskosten]]=1,Tb_Activiteiten[[#Headers],[Arbeidskosten]],"")))</f>
        <v/>
      </c>
      <c r="AR1904" t="str">
        <f>IF(ISNUMBER(FIND("arbeid",Methode_Keuze)),"",IF(ISNUMBER(FIND("arbeid",Methode_Keuze)),"",IF(Tb_Activiteiten[[#This Row],[Arbeidskosten op basis van IKS]]=1,Tb_Activiteiten[[#Headers],[Arbeidskosten op basis van IKS]],"")))</f>
        <v/>
      </c>
      <c r="AS1904" t="str">
        <f>IF(ISNUMBER(FIND("overige",Methode_Keuze)),"",IF(Tb_Activiteiten[[#This Row],[Kosten derden exclusief btw]]=1,Tb_Activiteiten[[#Headers],[Kosten derden exclusief btw]],""))</f>
        <v/>
      </c>
      <c r="AT1904" t="str">
        <f>IF(ISNUMBER(FIND("overige",Methode_Keuze)),"",IF(Tb_Activiteiten[[#This Row],[Niet verrekenbare btw]]=1,Tb_Activiteiten[[#Headers],[Niet verrekenbare btw]],""))</f>
        <v/>
      </c>
      <c r="AU1904" t="str">
        <f>IF(ISNUMBER(FIND("overige",Methode_Keuze)),"",IF(Tb_Activiteiten[[#This Row],[Grondkosten]]=1,Tb_Activiteiten[[#Headers],[Grondkosten]],""))</f>
        <v/>
      </c>
      <c r="AV1904" t="str">
        <f>IF(ISNUMBER(FIND("overige",Methode_Keuze)),"",IF(Tb_Activiteiten[[#This Row],[Bijdrage in natura (overige)]]=1,Tb_Activiteiten[[#Headers],[Bijdrage in natura (overige)]],""))</f>
        <v/>
      </c>
      <c r="AW1904" t="str">
        <f>IF(ISNUMBER(FIND("overige",Methode_Keuze)),"",IF(Tb_Activiteiten[[#This Row],[Bijdrage in natura (vrijwilligers)]]=1,Tb_Activiteiten[[#Headers],[Bijdrage in natura (vrijwilligers)]],""))</f>
        <v/>
      </c>
      <c r="AX1904" t="str">
        <f>IF(ISNUMBER(FIND("overige",Methode_Keuze)),"",IF(Tb_Activiteiten[[#This Row],[Afschrijvingskosten]]=1,Tb_Activiteiten[[#Headers],[Afschrijvingskosten]],""))</f>
        <v/>
      </c>
      <c r="AY1904" t="str">
        <f>IF(ISNUMBER(FIND("overige",Methode_Keuze)),"",IF(Tb_Activiteiten[[#This Row],[Vergoeding]]=1,Tb_Activiteiten[[#Headers],[Vergoeding]],""))</f>
        <v/>
      </c>
      <c r="AZ1904" t="str">
        <f>IF(ISNUMBER(FIND("arbeid",Methode_Keuze)),"",IF(Tb_Activiteiten[[#This Row],[Arbeidskosten - vast tarief (excl eigen arbeid)]]=1,Tb_Activiteiten[[#Headers],[Arbeidskosten - vast tarief (excl eigen arbeid)]],""))</f>
        <v/>
      </c>
      <c r="BA1904" t="str">
        <f>IF(ISNUMBER(FIND("overige",Methode_Keuze)),"",IF(Tb_Activiteiten[[#This Row],[Overige kosten]]=1,Tb_Activiteiten[[#Headers],[Overige kosten]],""))</f>
        <v/>
      </c>
    </row>
    <row r="1905" spans="15:53" x14ac:dyDescent="0.25">
      <c r="O1905" s="56"/>
      <c r="Q1905" t="str">
        <f>IFERROR(IF(VLOOKUP(Tb_Activiteiten[[#This Row],[Openstelling]],Tb_Openstelling[],2,0)=1,1,""),"")</f>
        <v/>
      </c>
      <c r="AJ1905" s="56"/>
      <c r="AK1905" t="str">
        <f>IF(ISNUMBER(FIND("arbeid",Methode_Keuze)),"",IF(ISNUMBER(FIND("arbeid",Methode_Keuze)),"",IF(Tb_Activiteiten[[#This Row],[Loonkosten]]=1,Tb_Activiteiten[[#Headers],[Loonkosten]],"")))</f>
        <v/>
      </c>
      <c r="AL1905" t="str">
        <f>IF(ISNUMBER(FIND("arbeid",Methode_Keuze)),"",IF(ISNUMBER(FIND("arbeid",Methode_Keuze)),"",IF(Tb_Activiteiten[[#This Row],[Eigen arbeid]]=1,Tb_Activiteiten[[#Headers],[Eigen arbeid]],"")))</f>
        <v/>
      </c>
      <c r="AM1905" t="str">
        <f>IF(ISNUMBER(FIND("arbeid",Methode_Keuze)),"",IF(ISNUMBER(FIND("arbeid",Methode_Keuze)),"",IF(Tb_Activiteiten[[#This Row],[Projectmedewerker]]=1,Tb_Activiteiten[[#Headers],[Projectmedewerker]],"")))</f>
        <v/>
      </c>
      <c r="AN1905" t="str">
        <f>IF(ISNUMBER(FIND("arbeid",Methode_Keuze)),"",IF(ISNUMBER(FIND("arbeid",Methode_Keuze)),"",IF(Tb_Activiteiten[[#This Row],[Landbouwer]]=1,Tb_Activiteiten[[#Headers],[Landbouwer]],"")))</f>
        <v/>
      </c>
      <c r="AO1905" t="str">
        <f>IF(ISNUMBER(FIND("arbeid",Methode_Keuze)),"",IF(ISNUMBER(FIND("arbeid",Methode_Keuze)),"",IF(Tb_Activiteiten[[#This Row],[Adviseur]]=1,Tb_Activiteiten[[#Headers],[Adviseur]],"")))</f>
        <v/>
      </c>
      <c r="AP1905" t="str">
        <f>IF(ISNUMBER(FIND("arbeid",Methode_Keuze)),"",IF(ISNUMBER(FIND("arbeid",Methode_Keuze)),"",IF(Tb_Activiteiten[[#This Row],[Projectleider/Expert]]=1,Tb_Activiteiten[[#Headers],[Projectleider/Expert]],"")))</f>
        <v/>
      </c>
      <c r="AQ1905" t="str">
        <f>IF(ISNUMBER(FIND("arbeid",Methode_Keuze)),"",IF(ISNUMBER(FIND("arbeid",Methode_Keuze)),"",IF(Tb_Activiteiten[[#This Row],[Arbeidskosten]]=1,Tb_Activiteiten[[#Headers],[Arbeidskosten]],"")))</f>
        <v/>
      </c>
      <c r="AR1905" t="str">
        <f>IF(ISNUMBER(FIND("arbeid",Methode_Keuze)),"",IF(ISNUMBER(FIND("arbeid",Methode_Keuze)),"",IF(Tb_Activiteiten[[#This Row],[Arbeidskosten op basis van IKS]]=1,Tb_Activiteiten[[#Headers],[Arbeidskosten op basis van IKS]],"")))</f>
        <v/>
      </c>
      <c r="AS1905" t="str">
        <f>IF(ISNUMBER(FIND("overige",Methode_Keuze)),"",IF(Tb_Activiteiten[[#This Row],[Kosten derden exclusief btw]]=1,Tb_Activiteiten[[#Headers],[Kosten derden exclusief btw]],""))</f>
        <v/>
      </c>
      <c r="AT1905" t="str">
        <f>IF(ISNUMBER(FIND("overige",Methode_Keuze)),"",IF(Tb_Activiteiten[[#This Row],[Niet verrekenbare btw]]=1,Tb_Activiteiten[[#Headers],[Niet verrekenbare btw]],""))</f>
        <v/>
      </c>
      <c r="AU1905" t="str">
        <f>IF(ISNUMBER(FIND("overige",Methode_Keuze)),"",IF(Tb_Activiteiten[[#This Row],[Grondkosten]]=1,Tb_Activiteiten[[#Headers],[Grondkosten]],""))</f>
        <v/>
      </c>
      <c r="AV1905" t="str">
        <f>IF(ISNUMBER(FIND("overige",Methode_Keuze)),"",IF(Tb_Activiteiten[[#This Row],[Bijdrage in natura (overige)]]=1,Tb_Activiteiten[[#Headers],[Bijdrage in natura (overige)]],""))</f>
        <v/>
      </c>
      <c r="AW1905" t="str">
        <f>IF(ISNUMBER(FIND("overige",Methode_Keuze)),"",IF(Tb_Activiteiten[[#This Row],[Bijdrage in natura (vrijwilligers)]]=1,Tb_Activiteiten[[#Headers],[Bijdrage in natura (vrijwilligers)]],""))</f>
        <v/>
      </c>
      <c r="AX1905" t="str">
        <f>IF(ISNUMBER(FIND("overige",Methode_Keuze)),"",IF(Tb_Activiteiten[[#This Row],[Afschrijvingskosten]]=1,Tb_Activiteiten[[#Headers],[Afschrijvingskosten]],""))</f>
        <v/>
      </c>
      <c r="AY1905" t="str">
        <f>IF(ISNUMBER(FIND("overige",Methode_Keuze)),"",IF(Tb_Activiteiten[[#This Row],[Vergoeding]]=1,Tb_Activiteiten[[#Headers],[Vergoeding]],""))</f>
        <v/>
      </c>
      <c r="AZ1905" t="str">
        <f>IF(ISNUMBER(FIND("arbeid",Methode_Keuze)),"",IF(Tb_Activiteiten[[#This Row],[Arbeidskosten - vast tarief (excl eigen arbeid)]]=1,Tb_Activiteiten[[#Headers],[Arbeidskosten - vast tarief (excl eigen arbeid)]],""))</f>
        <v/>
      </c>
      <c r="BA1905" t="str">
        <f>IF(ISNUMBER(FIND("overige",Methode_Keuze)),"",IF(Tb_Activiteiten[[#This Row],[Overige kosten]]=1,Tb_Activiteiten[[#Headers],[Overige kosten]],""))</f>
        <v/>
      </c>
    </row>
    <row r="1906" spans="15:53" x14ac:dyDescent="0.25">
      <c r="O1906" s="56"/>
      <c r="Q1906" t="str">
        <f>IFERROR(IF(VLOOKUP(Tb_Activiteiten[[#This Row],[Openstelling]],Tb_Openstelling[],2,0)=1,1,""),"")</f>
        <v/>
      </c>
      <c r="AJ1906" s="56"/>
      <c r="AK1906" t="str">
        <f>IF(ISNUMBER(FIND("arbeid",Methode_Keuze)),"",IF(ISNUMBER(FIND("arbeid",Methode_Keuze)),"",IF(Tb_Activiteiten[[#This Row],[Loonkosten]]=1,Tb_Activiteiten[[#Headers],[Loonkosten]],"")))</f>
        <v/>
      </c>
      <c r="AL1906" t="str">
        <f>IF(ISNUMBER(FIND("arbeid",Methode_Keuze)),"",IF(ISNUMBER(FIND("arbeid",Methode_Keuze)),"",IF(Tb_Activiteiten[[#This Row],[Eigen arbeid]]=1,Tb_Activiteiten[[#Headers],[Eigen arbeid]],"")))</f>
        <v/>
      </c>
      <c r="AM1906" t="str">
        <f>IF(ISNUMBER(FIND("arbeid",Methode_Keuze)),"",IF(ISNUMBER(FIND("arbeid",Methode_Keuze)),"",IF(Tb_Activiteiten[[#This Row],[Projectmedewerker]]=1,Tb_Activiteiten[[#Headers],[Projectmedewerker]],"")))</f>
        <v/>
      </c>
      <c r="AN1906" t="str">
        <f>IF(ISNUMBER(FIND("arbeid",Methode_Keuze)),"",IF(ISNUMBER(FIND("arbeid",Methode_Keuze)),"",IF(Tb_Activiteiten[[#This Row],[Landbouwer]]=1,Tb_Activiteiten[[#Headers],[Landbouwer]],"")))</f>
        <v/>
      </c>
      <c r="AO1906" t="str">
        <f>IF(ISNUMBER(FIND("arbeid",Methode_Keuze)),"",IF(ISNUMBER(FIND("arbeid",Methode_Keuze)),"",IF(Tb_Activiteiten[[#This Row],[Adviseur]]=1,Tb_Activiteiten[[#Headers],[Adviseur]],"")))</f>
        <v/>
      </c>
      <c r="AP1906" t="str">
        <f>IF(ISNUMBER(FIND("arbeid",Methode_Keuze)),"",IF(ISNUMBER(FIND("arbeid",Methode_Keuze)),"",IF(Tb_Activiteiten[[#This Row],[Projectleider/Expert]]=1,Tb_Activiteiten[[#Headers],[Projectleider/Expert]],"")))</f>
        <v/>
      </c>
      <c r="AQ1906" t="str">
        <f>IF(ISNUMBER(FIND("arbeid",Methode_Keuze)),"",IF(ISNUMBER(FIND("arbeid",Methode_Keuze)),"",IF(Tb_Activiteiten[[#This Row],[Arbeidskosten]]=1,Tb_Activiteiten[[#Headers],[Arbeidskosten]],"")))</f>
        <v/>
      </c>
      <c r="AR1906" t="str">
        <f>IF(ISNUMBER(FIND("arbeid",Methode_Keuze)),"",IF(ISNUMBER(FIND("arbeid",Methode_Keuze)),"",IF(Tb_Activiteiten[[#This Row],[Arbeidskosten op basis van IKS]]=1,Tb_Activiteiten[[#Headers],[Arbeidskosten op basis van IKS]],"")))</f>
        <v/>
      </c>
      <c r="AS1906" t="str">
        <f>IF(ISNUMBER(FIND("overige",Methode_Keuze)),"",IF(Tb_Activiteiten[[#This Row],[Kosten derden exclusief btw]]=1,Tb_Activiteiten[[#Headers],[Kosten derden exclusief btw]],""))</f>
        <v/>
      </c>
      <c r="AT1906" t="str">
        <f>IF(ISNUMBER(FIND("overige",Methode_Keuze)),"",IF(Tb_Activiteiten[[#This Row],[Niet verrekenbare btw]]=1,Tb_Activiteiten[[#Headers],[Niet verrekenbare btw]],""))</f>
        <v/>
      </c>
      <c r="AU1906" t="str">
        <f>IF(ISNUMBER(FIND("overige",Methode_Keuze)),"",IF(Tb_Activiteiten[[#This Row],[Grondkosten]]=1,Tb_Activiteiten[[#Headers],[Grondkosten]],""))</f>
        <v/>
      </c>
      <c r="AV1906" t="str">
        <f>IF(ISNUMBER(FIND("overige",Methode_Keuze)),"",IF(Tb_Activiteiten[[#This Row],[Bijdrage in natura (overige)]]=1,Tb_Activiteiten[[#Headers],[Bijdrage in natura (overige)]],""))</f>
        <v/>
      </c>
      <c r="AW1906" t="str">
        <f>IF(ISNUMBER(FIND("overige",Methode_Keuze)),"",IF(Tb_Activiteiten[[#This Row],[Bijdrage in natura (vrijwilligers)]]=1,Tb_Activiteiten[[#Headers],[Bijdrage in natura (vrijwilligers)]],""))</f>
        <v/>
      </c>
      <c r="AX1906" t="str">
        <f>IF(ISNUMBER(FIND("overige",Methode_Keuze)),"",IF(Tb_Activiteiten[[#This Row],[Afschrijvingskosten]]=1,Tb_Activiteiten[[#Headers],[Afschrijvingskosten]],""))</f>
        <v/>
      </c>
      <c r="AY1906" t="str">
        <f>IF(ISNUMBER(FIND("overige",Methode_Keuze)),"",IF(Tb_Activiteiten[[#This Row],[Vergoeding]]=1,Tb_Activiteiten[[#Headers],[Vergoeding]],""))</f>
        <v/>
      </c>
      <c r="AZ1906" t="str">
        <f>IF(ISNUMBER(FIND("arbeid",Methode_Keuze)),"",IF(Tb_Activiteiten[[#This Row],[Arbeidskosten - vast tarief (excl eigen arbeid)]]=1,Tb_Activiteiten[[#Headers],[Arbeidskosten - vast tarief (excl eigen arbeid)]],""))</f>
        <v/>
      </c>
      <c r="BA1906" t="str">
        <f>IF(ISNUMBER(FIND("overige",Methode_Keuze)),"",IF(Tb_Activiteiten[[#This Row],[Overige kosten]]=1,Tb_Activiteiten[[#Headers],[Overige kosten]],""))</f>
        <v/>
      </c>
    </row>
    <row r="1907" spans="15:53" x14ac:dyDescent="0.25">
      <c r="O1907" s="56"/>
      <c r="Q1907" t="str">
        <f>IFERROR(IF(VLOOKUP(Tb_Activiteiten[[#This Row],[Openstelling]],Tb_Openstelling[],2,0)=1,1,""),"")</f>
        <v/>
      </c>
      <c r="AJ1907" s="56"/>
      <c r="AK1907" t="str">
        <f>IF(ISNUMBER(FIND("arbeid",Methode_Keuze)),"",IF(ISNUMBER(FIND("arbeid",Methode_Keuze)),"",IF(Tb_Activiteiten[[#This Row],[Loonkosten]]=1,Tb_Activiteiten[[#Headers],[Loonkosten]],"")))</f>
        <v/>
      </c>
      <c r="AL1907" t="str">
        <f>IF(ISNUMBER(FIND("arbeid",Methode_Keuze)),"",IF(ISNUMBER(FIND("arbeid",Methode_Keuze)),"",IF(Tb_Activiteiten[[#This Row],[Eigen arbeid]]=1,Tb_Activiteiten[[#Headers],[Eigen arbeid]],"")))</f>
        <v/>
      </c>
      <c r="AM1907" t="str">
        <f>IF(ISNUMBER(FIND("arbeid",Methode_Keuze)),"",IF(ISNUMBER(FIND("arbeid",Methode_Keuze)),"",IF(Tb_Activiteiten[[#This Row],[Projectmedewerker]]=1,Tb_Activiteiten[[#Headers],[Projectmedewerker]],"")))</f>
        <v/>
      </c>
      <c r="AN1907" t="str">
        <f>IF(ISNUMBER(FIND("arbeid",Methode_Keuze)),"",IF(ISNUMBER(FIND("arbeid",Methode_Keuze)),"",IF(Tb_Activiteiten[[#This Row],[Landbouwer]]=1,Tb_Activiteiten[[#Headers],[Landbouwer]],"")))</f>
        <v/>
      </c>
      <c r="AO1907" t="str">
        <f>IF(ISNUMBER(FIND("arbeid",Methode_Keuze)),"",IF(ISNUMBER(FIND("arbeid",Methode_Keuze)),"",IF(Tb_Activiteiten[[#This Row],[Adviseur]]=1,Tb_Activiteiten[[#Headers],[Adviseur]],"")))</f>
        <v/>
      </c>
      <c r="AP1907" t="str">
        <f>IF(ISNUMBER(FIND("arbeid",Methode_Keuze)),"",IF(ISNUMBER(FIND("arbeid",Methode_Keuze)),"",IF(Tb_Activiteiten[[#This Row],[Projectleider/Expert]]=1,Tb_Activiteiten[[#Headers],[Projectleider/Expert]],"")))</f>
        <v/>
      </c>
      <c r="AQ1907" t="str">
        <f>IF(ISNUMBER(FIND("arbeid",Methode_Keuze)),"",IF(ISNUMBER(FIND("arbeid",Methode_Keuze)),"",IF(Tb_Activiteiten[[#This Row],[Arbeidskosten]]=1,Tb_Activiteiten[[#Headers],[Arbeidskosten]],"")))</f>
        <v/>
      </c>
      <c r="AR1907" t="str">
        <f>IF(ISNUMBER(FIND("arbeid",Methode_Keuze)),"",IF(ISNUMBER(FIND("arbeid",Methode_Keuze)),"",IF(Tb_Activiteiten[[#This Row],[Arbeidskosten op basis van IKS]]=1,Tb_Activiteiten[[#Headers],[Arbeidskosten op basis van IKS]],"")))</f>
        <v/>
      </c>
      <c r="AS1907" t="str">
        <f>IF(ISNUMBER(FIND("overige",Methode_Keuze)),"",IF(Tb_Activiteiten[[#This Row],[Kosten derden exclusief btw]]=1,Tb_Activiteiten[[#Headers],[Kosten derden exclusief btw]],""))</f>
        <v/>
      </c>
      <c r="AT1907" t="str">
        <f>IF(ISNUMBER(FIND("overige",Methode_Keuze)),"",IF(Tb_Activiteiten[[#This Row],[Niet verrekenbare btw]]=1,Tb_Activiteiten[[#Headers],[Niet verrekenbare btw]],""))</f>
        <v/>
      </c>
      <c r="AU1907" t="str">
        <f>IF(ISNUMBER(FIND("overige",Methode_Keuze)),"",IF(Tb_Activiteiten[[#This Row],[Grondkosten]]=1,Tb_Activiteiten[[#Headers],[Grondkosten]],""))</f>
        <v/>
      </c>
      <c r="AV1907" t="str">
        <f>IF(ISNUMBER(FIND("overige",Methode_Keuze)),"",IF(Tb_Activiteiten[[#This Row],[Bijdrage in natura (overige)]]=1,Tb_Activiteiten[[#Headers],[Bijdrage in natura (overige)]],""))</f>
        <v/>
      </c>
      <c r="AW1907" t="str">
        <f>IF(ISNUMBER(FIND("overige",Methode_Keuze)),"",IF(Tb_Activiteiten[[#This Row],[Bijdrage in natura (vrijwilligers)]]=1,Tb_Activiteiten[[#Headers],[Bijdrage in natura (vrijwilligers)]],""))</f>
        <v/>
      </c>
      <c r="AX1907" t="str">
        <f>IF(ISNUMBER(FIND("overige",Methode_Keuze)),"",IF(Tb_Activiteiten[[#This Row],[Afschrijvingskosten]]=1,Tb_Activiteiten[[#Headers],[Afschrijvingskosten]],""))</f>
        <v/>
      </c>
      <c r="AY1907" t="str">
        <f>IF(ISNUMBER(FIND("overige",Methode_Keuze)),"",IF(Tb_Activiteiten[[#This Row],[Vergoeding]]=1,Tb_Activiteiten[[#Headers],[Vergoeding]],""))</f>
        <v/>
      </c>
      <c r="AZ1907" t="str">
        <f>IF(ISNUMBER(FIND("arbeid",Methode_Keuze)),"",IF(Tb_Activiteiten[[#This Row],[Arbeidskosten - vast tarief (excl eigen arbeid)]]=1,Tb_Activiteiten[[#Headers],[Arbeidskosten - vast tarief (excl eigen arbeid)]],""))</f>
        <v/>
      </c>
      <c r="BA1907" t="str">
        <f>IF(ISNUMBER(FIND("overige",Methode_Keuze)),"",IF(Tb_Activiteiten[[#This Row],[Overige kosten]]=1,Tb_Activiteiten[[#Headers],[Overige kosten]],""))</f>
        <v/>
      </c>
    </row>
    <row r="1908" spans="15:53" x14ac:dyDescent="0.25">
      <c r="O1908" s="56"/>
      <c r="Q1908" t="str">
        <f>IFERROR(IF(VLOOKUP(Tb_Activiteiten[[#This Row],[Openstelling]],Tb_Openstelling[],2,0)=1,1,""),"")</f>
        <v/>
      </c>
      <c r="AJ1908" s="56"/>
      <c r="AK1908" t="str">
        <f>IF(ISNUMBER(FIND("arbeid",Methode_Keuze)),"",IF(ISNUMBER(FIND("arbeid",Methode_Keuze)),"",IF(Tb_Activiteiten[[#This Row],[Loonkosten]]=1,Tb_Activiteiten[[#Headers],[Loonkosten]],"")))</f>
        <v/>
      </c>
      <c r="AL1908" t="str">
        <f>IF(ISNUMBER(FIND("arbeid",Methode_Keuze)),"",IF(ISNUMBER(FIND("arbeid",Methode_Keuze)),"",IF(Tb_Activiteiten[[#This Row],[Eigen arbeid]]=1,Tb_Activiteiten[[#Headers],[Eigen arbeid]],"")))</f>
        <v/>
      </c>
      <c r="AM1908" t="str">
        <f>IF(ISNUMBER(FIND("arbeid",Methode_Keuze)),"",IF(ISNUMBER(FIND("arbeid",Methode_Keuze)),"",IF(Tb_Activiteiten[[#This Row],[Projectmedewerker]]=1,Tb_Activiteiten[[#Headers],[Projectmedewerker]],"")))</f>
        <v/>
      </c>
      <c r="AN1908" t="str">
        <f>IF(ISNUMBER(FIND("arbeid",Methode_Keuze)),"",IF(ISNUMBER(FIND("arbeid",Methode_Keuze)),"",IF(Tb_Activiteiten[[#This Row],[Landbouwer]]=1,Tb_Activiteiten[[#Headers],[Landbouwer]],"")))</f>
        <v/>
      </c>
      <c r="AO1908" t="str">
        <f>IF(ISNUMBER(FIND("arbeid",Methode_Keuze)),"",IF(ISNUMBER(FIND("arbeid",Methode_Keuze)),"",IF(Tb_Activiteiten[[#This Row],[Adviseur]]=1,Tb_Activiteiten[[#Headers],[Adviseur]],"")))</f>
        <v/>
      </c>
      <c r="AP1908" t="str">
        <f>IF(ISNUMBER(FIND("arbeid",Methode_Keuze)),"",IF(ISNUMBER(FIND("arbeid",Methode_Keuze)),"",IF(Tb_Activiteiten[[#This Row],[Projectleider/Expert]]=1,Tb_Activiteiten[[#Headers],[Projectleider/Expert]],"")))</f>
        <v/>
      </c>
      <c r="AQ1908" t="str">
        <f>IF(ISNUMBER(FIND("arbeid",Methode_Keuze)),"",IF(ISNUMBER(FIND("arbeid",Methode_Keuze)),"",IF(Tb_Activiteiten[[#This Row],[Arbeidskosten]]=1,Tb_Activiteiten[[#Headers],[Arbeidskosten]],"")))</f>
        <v/>
      </c>
      <c r="AR1908" t="str">
        <f>IF(ISNUMBER(FIND("arbeid",Methode_Keuze)),"",IF(ISNUMBER(FIND("arbeid",Methode_Keuze)),"",IF(Tb_Activiteiten[[#This Row],[Arbeidskosten op basis van IKS]]=1,Tb_Activiteiten[[#Headers],[Arbeidskosten op basis van IKS]],"")))</f>
        <v/>
      </c>
      <c r="AS1908" t="str">
        <f>IF(ISNUMBER(FIND("overige",Methode_Keuze)),"",IF(Tb_Activiteiten[[#This Row],[Kosten derden exclusief btw]]=1,Tb_Activiteiten[[#Headers],[Kosten derden exclusief btw]],""))</f>
        <v/>
      </c>
      <c r="AT1908" t="str">
        <f>IF(ISNUMBER(FIND("overige",Methode_Keuze)),"",IF(Tb_Activiteiten[[#This Row],[Niet verrekenbare btw]]=1,Tb_Activiteiten[[#Headers],[Niet verrekenbare btw]],""))</f>
        <v/>
      </c>
      <c r="AU1908" t="str">
        <f>IF(ISNUMBER(FIND("overige",Methode_Keuze)),"",IF(Tb_Activiteiten[[#This Row],[Grondkosten]]=1,Tb_Activiteiten[[#Headers],[Grondkosten]],""))</f>
        <v/>
      </c>
      <c r="AV1908" t="str">
        <f>IF(ISNUMBER(FIND("overige",Methode_Keuze)),"",IF(Tb_Activiteiten[[#This Row],[Bijdrage in natura (overige)]]=1,Tb_Activiteiten[[#Headers],[Bijdrage in natura (overige)]],""))</f>
        <v/>
      </c>
      <c r="AW1908" t="str">
        <f>IF(ISNUMBER(FIND("overige",Methode_Keuze)),"",IF(Tb_Activiteiten[[#This Row],[Bijdrage in natura (vrijwilligers)]]=1,Tb_Activiteiten[[#Headers],[Bijdrage in natura (vrijwilligers)]],""))</f>
        <v/>
      </c>
      <c r="AX1908" t="str">
        <f>IF(ISNUMBER(FIND("overige",Methode_Keuze)),"",IF(Tb_Activiteiten[[#This Row],[Afschrijvingskosten]]=1,Tb_Activiteiten[[#Headers],[Afschrijvingskosten]],""))</f>
        <v/>
      </c>
      <c r="AY1908" t="str">
        <f>IF(ISNUMBER(FIND("overige",Methode_Keuze)),"",IF(Tb_Activiteiten[[#This Row],[Vergoeding]]=1,Tb_Activiteiten[[#Headers],[Vergoeding]],""))</f>
        <v/>
      </c>
      <c r="AZ1908" t="str">
        <f>IF(ISNUMBER(FIND("arbeid",Methode_Keuze)),"",IF(Tb_Activiteiten[[#This Row],[Arbeidskosten - vast tarief (excl eigen arbeid)]]=1,Tb_Activiteiten[[#Headers],[Arbeidskosten - vast tarief (excl eigen arbeid)]],""))</f>
        <v/>
      </c>
      <c r="BA1908" t="str">
        <f>IF(ISNUMBER(FIND("overige",Methode_Keuze)),"",IF(Tb_Activiteiten[[#This Row],[Overige kosten]]=1,Tb_Activiteiten[[#Headers],[Overige kosten]],""))</f>
        <v/>
      </c>
    </row>
    <row r="1909" spans="15:53" x14ac:dyDescent="0.25">
      <c r="O1909" s="56"/>
      <c r="Q1909" t="str">
        <f>IFERROR(IF(VLOOKUP(Tb_Activiteiten[[#This Row],[Openstelling]],Tb_Openstelling[],2,0)=1,1,""),"")</f>
        <v/>
      </c>
      <c r="AJ1909" s="56"/>
      <c r="AK1909" t="str">
        <f>IF(ISNUMBER(FIND("arbeid",Methode_Keuze)),"",IF(ISNUMBER(FIND("arbeid",Methode_Keuze)),"",IF(Tb_Activiteiten[[#This Row],[Loonkosten]]=1,Tb_Activiteiten[[#Headers],[Loonkosten]],"")))</f>
        <v/>
      </c>
      <c r="AL1909" t="str">
        <f>IF(ISNUMBER(FIND("arbeid",Methode_Keuze)),"",IF(ISNUMBER(FIND("arbeid",Methode_Keuze)),"",IF(Tb_Activiteiten[[#This Row],[Eigen arbeid]]=1,Tb_Activiteiten[[#Headers],[Eigen arbeid]],"")))</f>
        <v/>
      </c>
      <c r="AM1909" t="str">
        <f>IF(ISNUMBER(FIND("arbeid",Methode_Keuze)),"",IF(ISNUMBER(FIND("arbeid",Methode_Keuze)),"",IF(Tb_Activiteiten[[#This Row],[Projectmedewerker]]=1,Tb_Activiteiten[[#Headers],[Projectmedewerker]],"")))</f>
        <v/>
      </c>
      <c r="AN1909" t="str">
        <f>IF(ISNUMBER(FIND("arbeid",Methode_Keuze)),"",IF(ISNUMBER(FIND("arbeid",Methode_Keuze)),"",IF(Tb_Activiteiten[[#This Row],[Landbouwer]]=1,Tb_Activiteiten[[#Headers],[Landbouwer]],"")))</f>
        <v/>
      </c>
      <c r="AO1909" t="str">
        <f>IF(ISNUMBER(FIND("arbeid",Methode_Keuze)),"",IF(ISNUMBER(FIND("arbeid",Methode_Keuze)),"",IF(Tb_Activiteiten[[#This Row],[Adviseur]]=1,Tb_Activiteiten[[#Headers],[Adviseur]],"")))</f>
        <v/>
      </c>
      <c r="AP1909" t="str">
        <f>IF(ISNUMBER(FIND("arbeid",Methode_Keuze)),"",IF(ISNUMBER(FIND("arbeid",Methode_Keuze)),"",IF(Tb_Activiteiten[[#This Row],[Projectleider/Expert]]=1,Tb_Activiteiten[[#Headers],[Projectleider/Expert]],"")))</f>
        <v/>
      </c>
      <c r="AQ1909" t="str">
        <f>IF(ISNUMBER(FIND("arbeid",Methode_Keuze)),"",IF(ISNUMBER(FIND("arbeid",Methode_Keuze)),"",IF(Tb_Activiteiten[[#This Row],[Arbeidskosten]]=1,Tb_Activiteiten[[#Headers],[Arbeidskosten]],"")))</f>
        <v/>
      </c>
      <c r="AR1909" t="str">
        <f>IF(ISNUMBER(FIND("arbeid",Methode_Keuze)),"",IF(ISNUMBER(FIND("arbeid",Methode_Keuze)),"",IF(Tb_Activiteiten[[#This Row],[Arbeidskosten op basis van IKS]]=1,Tb_Activiteiten[[#Headers],[Arbeidskosten op basis van IKS]],"")))</f>
        <v/>
      </c>
      <c r="AS1909" t="str">
        <f>IF(ISNUMBER(FIND("overige",Methode_Keuze)),"",IF(Tb_Activiteiten[[#This Row],[Kosten derden exclusief btw]]=1,Tb_Activiteiten[[#Headers],[Kosten derden exclusief btw]],""))</f>
        <v/>
      </c>
      <c r="AT1909" t="str">
        <f>IF(ISNUMBER(FIND("overige",Methode_Keuze)),"",IF(Tb_Activiteiten[[#This Row],[Niet verrekenbare btw]]=1,Tb_Activiteiten[[#Headers],[Niet verrekenbare btw]],""))</f>
        <v/>
      </c>
      <c r="AU1909" t="str">
        <f>IF(ISNUMBER(FIND("overige",Methode_Keuze)),"",IF(Tb_Activiteiten[[#This Row],[Grondkosten]]=1,Tb_Activiteiten[[#Headers],[Grondkosten]],""))</f>
        <v/>
      </c>
      <c r="AV1909" t="str">
        <f>IF(ISNUMBER(FIND("overige",Methode_Keuze)),"",IF(Tb_Activiteiten[[#This Row],[Bijdrage in natura (overige)]]=1,Tb_Activiteiten[[#Headers],[Bijdrage in natura (overige)]],""))</f>
        <v/>
      </c>
      <c r="AW1909" t="str">
        <f>IF(ISNUMBER(FIND("overige",Methode_Keuze)),"",IF(Tb_Activiteiten[[#This Row],[Bijdrage in natura (vrijwilligers)]]=1,Tb_Activiteiten[[#Headers],[Bijdrage in natura (vrijwilligers)]],""))</f>
        <v/>
      </c>
      <c r="AX1909" t="str">
        <f>IF(ISNUMBER(FIND("overige",Methode_Keuze)),"",IF(Tb_Activiteiten[[#This Row],[Afschrijvingskosten]]=1,Tb_Activiteiten[[#Headers],[Afschrijvingskosten]],""))</f>
        <v/>
      </c>
      <c r="AY1909" t="str">
        <f>IF(ISNUMBER(FIND("overige",Methode_Keuze)),"",IF(Tb_Activiteiten[[#This Row],[Vergoeding]]=1,Tb_Activiteiten[[#Headers],[Vergoeding]],""))</f>
        <v/>
      </c>
      <c r="AZ1909" t="str">
        <f>IF(ISNUMBER(FIND("arbeid",Methode_Keuze)),"",IF(Tb_Activiteiten[[#This Row],[Arbeidskosten - vast tarief (excl eigen arbeid)]]=1,Tb_Activiteiten[[#Headers],[Arbeidskosten - vast tarief (excl eigen arbeid)]],""))</f>
        <v/>
      </c>
      <c r="BA1909" t="str">
        <f>IF(ISNUMBER(FIND("overige",Methode_Keuze)),"",IF(Tb_Activiteiten[[#This Row],[Overige kosten]]=1,Tb_Activiteiten[[#Headers],[Overige kosten]],""))</f>
        <v/>
      </c>
    </row>
    <row r="1910" spans="15:53" x14ac:dyDescent="0.25">
      <c r="O1910" s="56"/>
      <c r="Q1910" t="str">
        <f>IFERROR(IF(VLOOKUP(Tb_Activiteiten[[#This Row],[Openstelling]],Tb_Openstelling[],2,0)=1,1,""),"")</f>
        <v/>
      </c>
      <c r="AJ1910" s="56"/>
      <c r="AK1910" t="str">
        <f>IF(ISNUMBER(FIND("arbeid",Methode_Keuze)),"",IF(ISNUMBER(FIND("arbeid",Methode_Keuze)),"",IF(Tb_Activiteiten[[#This Row],[Loonkosten]]=1,Tb_Activiteiten[[#Headers],[Loonkosten]],"")))</f>
        <v/>
      </c>
      <c r="AL1910" t="str">
        <f>IF(ISNUMBER(FIND("arbeid",Methode_Keuze)),"",IF(ISNUMBER(FIND("arbeid",Methode_Keuze)),"",IF(Tb_Activiteiten[[#This Row],[Eigen arbeid]]=1,Tb_Activiteiten[[#Headers],[Eigen arbeid]],"")))</f>
        <v/>
      </c>
      <c r="AM1910" t="str">
        <f>IF(ISNUMBER(FIND("arbeid",Methode_Keuze)),"",IF(ISNUMBER(FIND("arbeid",Methode_Keuze)),"",IF(Tb_Activiteiten[[#This Row],[Projectmedewerker]]=1,Tb_Activiteiten[[#Headers],[Projectmedewerker]],"")))</f>
        <v/>
      </c>
      <c r="AN1910" t="str">
        <f>IF(ISNUMBER(FIND("arbeid",Methode_Keuze)),"",IF(ISNUMBER(FIND("arbeid",Methode_Keuze)),"",IF(Tb_Activiteiten[[#This Row],[Landbouwer]]=1,Tb_Activiteiten[[#Headers],[Landbouwer]],"")))</f>
        <v/>
      </c>
      <c r="AO1910" t="str">
        <f>IF(ISNUMBER(FIND("arbeid",Methode_Keuze)),"",IF(ISNUMBER(FIND("arbeid",Methode_Keuze)),"",IF(Tb_Activiteiten[[#This Row],[Adviseur]]=1,Tb_Activiteiten[[#Headers],[Adviseur]],"")))</f>
        <v/>
      </c>
      <c r="AP1910" t="str">
        <f>IF(ISNUMBER(FIND("arbeid",Methode_Keuze)),"",IF(ISNUMBER(FIND("arbeid",Methode_Keuze)),"",IF(Tb_Activiteiten[[#This Row],[Projectleider/Expert]]=1,Tb_Activiteiten[[#Headers],[Projectleider/Expert]],"")))</f>
        <v/>
      </c>
      <c r="AQ1910" t="str">
        <f>IF(ISNUMBER(FIND("arbeid",Methode_Keuze)),"",IF(ISNUMBER(FIND("arbeid",Methode_Keuze)),"",IF(Tb_Activiteiten[[#This Row],[Arbeidskosten]]=1,Tb_Activiteiten[[#Headers],[Arbeidskosten]],"")))</f>
        <v/>
      </c>
      <c r="AR1910" t="str">
        <f>IF(ISNUMBER(FIND("arbeid",Methode_Keuze)),"",IF(ISNUMBER(FIND("arbeid",Methode_Keuze)),"",IF(Tb_Activiteiten[[#This Row],[Arbeidskosten op basis van IKS]]=1,Tb_Activiteiten[[#Headers],[Arbeidskosten op basis van IKS]],"")))</f>
        <v/>
      </c>
      <c r="AS1910" t="str">
        <f>IF(ISNUMBER(FIND("overige",Methode_Keuze)),"",IF(Tb_Activiteiten[[#This Row],[Kosten derden exclusief btw]]=1,Tb_Activiteiten[[#Headers],[Kosten derden exclusief btw]],""))</f>
        <v/>
      </c>
      <c r="AT1910" t="str">
        <f>IF(ISNUMBER(FIND("overige",Methode_Keuze)),"",IF(Tb_Activiteiten[[#This Row],[Niet verrekenbare btw]]=1,Tb_Activiteiten[[#Headers],[Niet verrekenbare btw]],""))</f>
        <v/>
      </c>
      <c r="AU1910" t="str">
        <f>IF(ISNUMBER(FIND("overige",Methode_Keuze)),"",IF(Tb_Activiteiten[[#This Row],[Grondkosten]]=1,Tb_Activiteiten[[#Headers],[Grondkosten]],""))</f>
        <v/>
      </c>
      <c r="AV1910" t="str">
        <f>IF(ISNUMBER(FIND("overige",Methode_Keuze)),"",IF(Tb_Activiteiten[[#This Row],[Bijdrage in natura (overige)]]=1,Tb_Activiteiten[[#Headers],[Bijdrage in natura (overige)]],""))</f>
        <v/>
      </c>
      <c r="AW1910" t="str">
        <f>IF(ISNUMBER(FIND("overige",Methode_Keuze)),"",IF(Tb_Activiteiten[[#This Row],[Bijdrage in natura (vrijwilligers)]]=1,Tb_Activiteiten[[#Headers],[Bijdrage in natura (vrijwilligers)]],""))</f>
        <v/>
      </c>
      <c r="AX1910" t="str">
        <f>IF(ISNUMBER(FIND("overige",Methode_Keuze)),"",IF(Tb_Activiteiten[[#This Row],[Afschrijvingskosten]]=1,Tb_Activiteiten[[#Headers],[Afschrijvingskosten]],""))</f>
        <v/>
      </c>
      <c r="AY1910" t="str">
        <f>IF(ISNUMBER(FIND("overige",Methode_Keuze)),"",IF(Tb_Activiteiten[[#This Row],[Vergoeding]]=1,Tb_Activiteiten[[#Headers],[Vergoeding]],""))</f>
        <v/>
      </c>
      <c r="AZ1910" t="str">
        <f>IF(ISNUMBER(FIND("arbeid",Methode_Keuze)),"",IF(Tb_Activiteiten[[#This Row],[Arbeidskosten - vast tarief (excl eigen arbeid)]]=1,Tb_Activiteiten[[#Headers],[Arbeidskosten - vast tarief (excl eigen arbeid)]],""))</f>
        <v/>
      </c>
      <c r="BA1910" t="str">
        <f>IF(ISNUMBER(FIND("overige",Methode_Keuze)),"",IF(Tb_Activiteiten[[#This Row],[Overige kosten]]=1,Tb_Activiteiten[[#Headers],[Overige kosten]],""))</f>
        <v/>
      </c>
    </row>
    <row r="1911" spans="15:53" x14ac:dyDescent="0.25">
      <c r="O1911" s="56"/>
      <c r="Q1911" t="str">
        <f>IFERROR(IF(VLOOKUP(Tb_Activiteiten[[#This Row],[Openstelling]],Tb_Openstelling[],2,0)=1,1,""),"")</f>
        <v/>
      </c>
      <c r="AJ1911" s="56"/>
      <c r="AK1911" t="str">
        <f>IF(ISNUMBER(FIND("arbeid",Methode_Keuze)),"",IF(ISNUMBER(FIND("arbeid",Methode_Keuze)),"",IF(Tb_Activiteiten[[#This Row],[Loonkosten]]=1,Tb_Activiteiten[[#Headers],[Loonkosten]],"")))</f>
        <v/>
      </c>
      <c r="AL1911" t="str">
        <f>IF(ISNUMBER(FIND("arbeid",Methode_Keuze)),"",IF(ISNUMBER(FIND("arbeid",Methode_Keuze)),"",IF(Tb_Activiteiten[[#This Row],[Eigen arbeid]]=1,Tb_Activiteiten[[#Headers],[Eigen arbeid]],"")))</f>
        <v/>
      </c>
      <c r="AM1911" t="str">
        <f>IF(ISNUMBER(FIND("arbeid",Methode_Keuze)),"",IF(ISNUMBER(FIND("arbeid",Methode_Keuze)),"",IF(Tb_Activiteiten[[#This Row],[Projectmedewerker]]=1,Tb_Activiteiten[[#Headers],[Projectmedewerker]],"")))</f>
        <v/>
      </c>
      <c r="AN1911" t="str">
        <f>IF(ISNUMBER(FIND("arbeid",Methode_Keuze)),"",IF(ISNUMBER(FIND("arbeid",Methode_Keuze)),"",IF(Tb_Activiteiten[[#This Row],[Landbouwer]]=1,Tb_Activiteiten[[#Headers],[Landbouwer]],"")))</f>
        <v/>
      </c>
      <c r="AO1911" t="str">
        <f>IF(ISNUMBER(FIND("arbeid",Methode_Keuze)),"",IF(ISNUMBER(FIND("arbeid",Methode_Keuze)),"",IF(Tb_Activiteiten[[#This Row],[Adviseur]]=1,Tb_Activiteiten[[#Headers],[Adviseur]],"")))</f>
        <v/>
      </c>
      <c r="AP1911" t="str">
        <f>IF(ISNUMBER(FIND("arbeid",Methode_Keuze)),"",IF(ISNUMBER(FIND("arbeid",Methode_Keuze)),"",IF(Tb_Activiteiten[[#This Row],[Projectleider/Expert]]=1,Tb_Activiteiten[[#Headers],[Projectleider/Expert]],"")))</f>
        <v/>
      </c>
      <c r="AQ1911" t="str">
        <f>IF(ISNUMBER(FIND("arbeid",Methode_Keuze)),"",IF(ISNUMBER(FIND("arbeid",Methode_Keuze)),"",IF(Tb_Activiteiten[[#This Row],[Arbeidskosten]]=1,Tb_Activiteiten[[#Headers],[Arbeidskosten]],"")))</f>
        <v/>
      </c>
      <c r="AR1911" t="str">
        <f>IF(ISNUMBER(FIND("arbeid",Methode_Keuze)),"",IF(ISNUMBER(FIND("arbeid",Methode_Keuze)),"",IF(Tb_Activiteiten[[#This Row],[Arbeidskosten op basis van IKS]]=1,Tb_Activiteiten[[#Headers],[Arbeidskosten op basis van IKS]],"")))</f>
        <v/>
      </c>
      <c r="AS1911" t="str">
        <f>IF(ISNUMBER(FIND("overige",Methode_Keuze)),"",IF(Tb_Activiteiten[[#This Row],[Kosten derden exclusief btw]]=1,Tb_Activiteiten[[#Headers],[Kosten derden exclusief btw]],""))</f>
        <v/>
      </c>
      <c r="AT1911" t="str">
        <f>IF(ISNUMBER(FIND("overige",Methode_Keuze)),"",IF(Tb_Activiteiten[[#This Row],[Niet verrekenbare btw]]=1,Tb_Activiteiten[[#Headers],[Niet verrekenbare btw]],""))</f>
        <v/>
      </c>
      <c r="AU1911" t="str">
        <f>IF(ISNUMBER(FIND("overige",Methode_Keuze)),"",IF(Tb_Activiteiten[[#This Row],[Grondkosten]]=1,Tb_Activiteiten[[#Headers],[Grondkosten]],""))</f>
        <v/>
      </c>
      <c r="AV1911" t="str">
        <f>IF(ISNUMBER(FIND("overige",Methode_Keuze)),"",IF(Tb_Activiteiten[[#This Row],[Bijdrage in natura (overige)]]=1,Tb_Activiteiten[[#Headers],[Bijdrage in natura (overige)]],""))</f>
        <v/>
      </c>
      <c r="AW1911" t="str">
        <f>IF(ISNUMBER(FIND("overige",Methode_Keuze)),"",IF(Tb_Activiteiten[[#This Row],[Bijdrage in natura (vrijwilligers)]]=1,Tb_Activiteiten[[#Headers],[Bijdrage in natura (vrijwilligers)]],""))</f>
        <v/>
      </c>
      <c r="AX1911" t="str">
        <f>IF(ISNUMBER(FIND("overige",Methode_Keuze)),"",IF(Tb_Activiteiten[[#This Row],[Afschrijvingskosten]]=1,Tb_Activiteiten[[#Headers],[Afschrijvingskosten]],""))</f>
        <v/>
      </c>
      <c r="AY1911" t="str">
        <f>IF(ISNUMBER(FIND("overige",Methode_Keuze)),"",IF(Tb_Activiteiten[[#This Row],[Vergoeding]]=1,Tb_Activiteiten[[#Headers],[Vergoeding]],""))</f>
        <v/>
      </c>
      <c r="AZ1911" t="str">
        <f>IF(ISNUMBER(FIND("arbeid",Methode_Keuze)),"",IF(Tb_Activiteiten[[#This Row],[Arbeidskosten - vast tarief (excl eigen arbeid)]]=1,Tb_Activiteiten[[#Headers],[Arbeidskosten - vast tarief (excl eigen arbeid)]],""))</f>
        <v/>
      </c>
      <c r="BA1911" t="str">
        <f>IF(ISNUMBER(FIND("overige",Methode_Keuze)),"",IF(Tb_Activiteiten[[#This Row],[Overige kosten]]=1,Tb_Activiteiten[[#Headers],[Overige kosten]],""))</f>
        <v/>
      </c>
    </row>
    <row r="1912" spans="15:53" x14ac:dyDescent="0.25">
      <c r="O1912" s="56"/>
      <c r="Q1912" t="str">
        <f>IFERROR(IF(VLOOKUP(Tb_Activiteiten[[#This Row],[Openstelling]],Tb_Openstelling[],2,0)=1,1,""),"")</f>
        <v/>
      </c>
      <c r="AJ1912" s="56"/>
      <c r="AK1912" t="str">
        <f>IF(ISNUMBER(FIND("arbeid",Methode_Keuze)),"",IF(ISNUMBER(FIND("arbeid",Methode_Keuze)),"",IF(Tb_Activiteiten[[#This Row],[Loonkosten]]=1,Tb_Activiteiten[[#Headers],[Loonkosten]],"")))</f>
        <v/>
      </c>
      <c r="AL1912" t="str">
        <f>IF(ISNUMBER(FIND("arbeid",Methode_Keuze)),"",IF(ISNUMBER(FIND("arbeid",Methode_Keuze)),"",IF(Tb_Activiteiten[[#This Row],[Eigen arbeid]]=1,Tb_Activiteiten[[#Headers],[Eigen arbeid]],"")))</f>
        <v/>
      </c>
      <c r="AM1912" t="str">
        <f>IF(ISNUMBER(FIND("arbeid",Methode_Keuze)),"",IF(ISNUMBER(FIND("arbeid",Methode_Keuze)),"",IF(Tb_Activiteiten[[#This Row],[Projectmedewerker]]=1,Tb_Activiteiten[[#Headers],[Projectmedewerker]],"")))</f>
        <v/>
      </c>
      <c r="AN1912" t="str">
        <f>IF(ISNUMBER(FIND("arbeid",Methode_Keuze)),"",IF(ISNUMBER(FIND("arbeid",Methode_Keuze)),"",IF(Tb_Activiteiten[[#This Row],[Landbouwer]]=1,Tb_Activiteiten[[#Headers],[Landbouwer]],"")))</f>
        <v/>
      </c>
      <c r="AO1912" t="str">
        <f>IF(ISNUMBER(FIND("arbeid",Methode_Keuze)),"",IF(ISNUMBER(FIND("arbeid",Methode_Keuze)),"",IF(Tb_Activiteiten[[#This Row],[Adviseur]]=1,Tb_Activiteiten[[#Headers],[Adviseur]],"")))</f>
        <v/>
      </c>
      <c r="AP1912" t="str">
        <f>IF(ISNUMBER(FIND("arbeid",Methode_Keuze)),"",IF(ISNUMBER(FIND("arbeid",Methode_Keuze)),"",IF(Tb_Activiteiten[[#This Row],[Projectleider/Expert]]=1,Tb_Activiteiten[[#Headers],[Projectleider/Expert]],"")))</f>
        <v/>
      </c>
      <c r="AQ1912" t="str">
        <f>IF(ISNUMBER(FIND("arbeid",Methode_Keuze)),"",IF(ISNUMBER(FIND("arbeid",Methode_Keuze)),"",IF(Tb_Activiteiten[[#This Row],[Arbeidskosten]]=1,Tb_Activiteiten[[#Headers],[Arbeidskosten]],"")))</f>
        <v/>
      </c>
      <c r="AR1912" t="str">
        <f>IF(ISNUMBER(FIND("arbeid",Methode_Keuze)),"",IF(ISNUMBER(FIND("arbeid",Methode_Keuze)),"",IF(Tb_Activiteiten[[#This Row],[Arbeidskosten op basis van IKS]]=1,Tb_Activiteiten[[#Headers],[Arbeidskosten op basis van IKS]],"")))</f>
        <v/>
      </c>
      <c r="AS1912" t="str">
        <f>IF(ISNUMBER(FIND("overige",Methode_Keuze)),"",IF(Tb_Activiteiten[[#This Row],[Kosten derden exclusief btw]]=1,Tb_Activiteiten[[#Headers],[Kosten derden exclusief btw]],""))</f>
        <v/>
      </c>
      <c r="AT1912" t="str">
        <f>IF(ISNUMBER(FIND("overige",Methode_Keuze)),"",IF(Tb_Activiteiten[[#This Row],[Niet verrekenbare btw]]=1,Tb_Activiteiten[[#Headers],[Niet verrekenbare btw]],""))</f>
        <v/>
      </c>
      <c r="AU1912" t="str">
        <f>IF(ISNUMBER(FIND("overige",Methode_Keuze)),"",IF(Tb_Activiteiten[[#This Row],[Grondkosten]]=1,Tb_Activiteiten[[#Headers],[Grondkosten]],""))</f>
        <v/>
      </c>
      <c r="AV1912" t="str">
        <f>IF(ISNUMBER(FIND("overige",Methode_Keuze)),"",IF(Tb_Activiteiten[[#This Row],[Bijdrage in natura (overige)]]=1,Tb_Activiteiten[[#Headers],[Bijdrage in natura (overige)]],""))</f>
        <v/>
      </c>
      <c r="AW1912" t="str">
        <f>IF(ISNUMBER(FIND("overige",Methode_Keuze)),"",IF(Tb_Activiteiten[[#This Row],[Bijdrage in natura (vrijwilligers)]]=1,Tb_Activiteiten[[#Headers],[Bijdrage in natura (vrijwilligers)]],""))</f>
        <v/>
      </c>
      <c r="AX1912" t="str">
        <f>IF(ISNUMBER(FIND("overige",Methode_Keuze)),"",IF(Tb_Activiteiten[[#This Row],[Afschrijvingskosten]]=1,Tb_Activiteiten[[#Headers],[Afschrijvingskosten]],""))</f>
        <v/>
      </c>
      <c r="AY1912" t="str">
        <f>IF(ISNUMBER(FIND("overige",Methode_Keuze)),"",IF(Tb_Activiteiten[[#This Row],[Vergoeding]]=1,Tb_Activiteiten[[#Headers],[Vergoeding]],""))</f>
        <v/>
      </c>
      <c r="AZ1912" t="str">
        <f>IF(ISNUMBER(FIND("arbeid",Methode_Keuze)),"",IF(Tb_Activiteiten[[#This Row],[Arbeidskosten - vast tarief (excl eigen arbeid)]]=1,Tb_Activiteiten[[#Headers],[Arbeidskosten - vast tarief (excl eigen arbeid)]],""))</f>
        <v/>
      </c>
      <c r="BA1912" t="str">
        <f>IF(ISNUMBER(FIND("overige",Methode_Keuze)),"",IF(Tb_Activiteiten[[#This Row],[Overige kosten]]=1,Tb_Activiteiten[[#Headers],[Overige kosten]],""))</f>
        <v/>
      </c>
    </row>
    <row r="1913" spans="15:53" x14ac:dyDescent="0.25">
      <c r="O1913" s="56"/>
      <c r="Q1913" t="str">
        <f>IFERROR(IF(VLOOKUP(Tb_Activiteiten[[#This Row],[Openstelling]],Tb_Openstelling[],2,0)=1,1,""),"")</f>
        <v/>
      </c>
      <c r="AJ1913" s="56"/>
      <c r="AK1913" t="str">
        <f>IF(ISNUMBER(FIND("arbeid",Methode_Keuze)),"",IF(ISNUMBER(FIND("arbeid",Methode_Keuze)),"",IF(Tb_Activiteiten[[#This Row],[Loonkosten]]=1,Tb_Activiteiten[[#Headers],[Loonkosten]],"")))</f>
        <v/>
      </c>
      <c r="AL1913" t="str">
        <f>IF(ISNUMBER(FIND("arbeid",Methode_Keuze)),"",IF(ISNUMBER(FIND("arbeid",Methode_Keuze)),"",IF(Tb_Activiteiten[[#This Row],[Eigen arbeid]]=1,Tb_Activiteiten[[#Headers],[Eigen arbeid]],"")))</f>
        <v/>
      </c>
      <c r="AM1913" t="str">
        <f>IF(ISNUMBER(FIND("arbeid",Methode_Keuze)),"",IF(ISNUMBER(FIND("arbeid",Methode_Keuze)),"",IF(Tb_Activiteiten[[#This Row],[Projectmedewerker]]=1,Tb_Activiteiten[[#Headers],[Projectmedewerker]],"")))</f>
        <v/>
      </c>
      <c r="AN1913" t="str">
        <f>IF(ISNUMBER(FIND("arbeid",Methode_Keuze)),"",IF(ISNUMBER(FIND("arbeid",Methode_Keuze)),"",IF(Tb_Activiteiten[[#This Row],[Landbouwer]]=1,Tb_Activiteiten[[#Headers],[Landbouwer]],"")))</f>
        <v/>
      </c>
      <c r="AO1913" t="str">
        <f>IF(ISNUMBER(FIND("arbeid",Methode_Keuze)),"",IF(ISNUMBER(FIND("arbeid",Methode_Keuze)),"",IF(Tb_Activiteiten[[#This Row],[Adviseur]]=1,Tb_Activiteiten[[#Headers],[Adviseur]],"")))</f>
        <v/>
      </c>
      <c r="AP1913" t="str">
        <f>IF(ISNUMBER(FIND("arbeid",Methode_Keuze)),"",IF(ISNUMBER(FIND("arbeid",Methode_Keuze)),"",IF(Tb_Activiteiten[[#This Row],[Projectleider/Expert]]=1,Tb_Activiteiten[[#Headers],[Projectleider/Expert]],"")))</f>
        <v/>
      </c>
      <c r="AQ1913" t="str">
        <f>IF(ISNUMBER(FIND("arbeid",Methode_Keuze)),"",IF(ISNUMBER(FIND("arbeid",Methode_Keuze)),"",IF(Tb_Activiteiten[[#This Row],[Arbeidskosten]]=1,Tb_Activiteiten[[#Headers],[Arbeidskosten]],"")))</f>
        <v/>
      </c>
      <c r="AR1913" t="str">
        <f>IF(ISNUMBER(FIND("arbeid",Methode_Keuze)),"",IF(ISNUMBER(FIND("arbeid",Methode_Keuze)),"",IF(Tb_Activiteiten[[#This Row],[Arbeidskosten op basis van IKS]]=1,Tb_Activiteiten[[#Headers],[Arbeidskosten op basis van IKS]],"")))</f>
        <v/>
      </c>
      <c r="AS1913" t="str">
        <f>IF(ISNUMBER(FIND("overige",Methode_Keuze)),"",IF(Tb_Activiteiten[[#This Row],[Kosten derden exclusief btw]]=1,Tb_Activiteiten[[#Headers],[Kosten derden exclusief btw]],""))</f>
        <v/>
      </c>
      <c r="AT1913" t="str">
        <f>IF(ISNUMBER(FIND("overige",Methode_Keuze)),"",IF(Tb_Activiteiten[[#This Row],[Niet verrekenbare btw]]=1,Tb_Activiteiten[[#Headers],[Niet verrekenbare btw]],""))</f>
        <v/>
      </c>
      <c r="AU1913" t="str">
        <f>IF(ISNUMBER(FIND("overige",Methode_Keuze)),"",IF(Tb_Activiteiten[[#This Row],[Grondkosten]]=1,Tb_Activiteiten[[#Headers],[Grondkosten]],""))</f>
        <v/>
      </c>
      <c r="AV1913" t="str">
        <f>IF(ISNUMBER(FIND("overige",Methode_Keuze)),"",IF(Tb_Activiteiten[[#This Row],[Bijdrage in natura (overige)]]=1,Tb_Activiteiten[[#Headers],[Bijdrage in natura (overige)]],""))</f>
        <v/>
      </c>
      <c r="AW1913" t="str">
        <f>IF(ISNUMBER(FIND("overige",Methode_Keuze)),"",IF(Tb_Activiteiten[[#This Row],[Bijdrage in natura (vrijwilligers)]]=1,Tb_Activiteiten[[#Headers],[Bijdrage in natura (vrijwilligers)]],""))</f>
        <v/>
      </c>
      <c r="AX1913" t="str">
        <f>IF(ISNUMBER(FIND("overige",Methode_Keuze)),"",IF(Tb_Activiteiten[[#This Row],[Afschrijvingskosten]]=1,Tb_Activiteiten[[#Headers],[Afschrijvingskosten]],""))</f>
        <v/>
      </c>
      <c r="AY1913" t="str">
        <f>IF(ISNUMBER(FIND("overige",Methode_Keuze)),"",IF(Tb_Activiteiten[[#This Row],[Vergoeding]]=1,Tb_Activiteiten[[#Headers],[Vergoeding]],""))</f>
        <v/>
      </c>
      <c r="AZ1913" t="str">
        <f>IF(ISNUMBER(FIND("arbeid",Methode_Keuze)),"",IF(Tb_Activiteiten[[#This Row],[Arbeidskosten - vast tarief (excl eigen arbeid)]]=1,Tb_Activiteiten[[#Headers],[Arbeidskosten - vast tarief (excl eigen arbeid)]],""))</f>
        <v/>
      </c>
      <c r="BA1913" t="str">
        <f>IF(ISNUMBER(FIND("overige",Methode_Keuze)),"",IF(Tb_Activiteiten[[#This Row],[Overige kosten]]=1,Tb_Activiteiten[[#Headers],[Overige kosten]],""))</f>
        <v/>
      </c>
    </row>
    <row r="1914" spans="15:53" x14ac:dyDescent="0.25">
      <c r="O1914" s="56"/>
      <c r="Q1914" t="str">
        <f>IFERROR(IF(VLOOKUP(Tb_Activiteiten[[#This Row],[Openstelling]],Tb_Openstelling[],2,0)=1,1,""),"")</f>
        <v/>
      </c>
      <c r="AJ1914" s="56"/>
      <c r="AK1914" t="str">
        <f>IF(ISNUMBER(FIND("arbeid",Methode_Keuze)),"",IF(ISNUMBER(FIND("arbeid",Methode_Keuze)),"",IF(Tb_Activiteiten[[#This Row],[Loonkosten]]=1,Tb_Activiteiten[[#Headers],[Loonkosten]],"")))</f>
        <v/>
      </c>
      <c r="AL1914" t="str">
        <f>IF(ISNUMBER(FIND("arbeid",Methode_Keuze)),"",IF(ISNUMBER(FIND("arbeid",Methode_Keuze)),"",IF(Tb_Activiteiten[[#This Row],[Eigen arbeid]]=1,Tb_Activiteiten[[#Headers],[Eigen arbeid]],"")))</f>
        <v/>
      </c>
      <c r="AM1914" t="str">
        <f>IF(ISNUMBER(FIND("arbeid",Methode_Keuze)),"",IF(ISNUMBER(FIND("arbeid",Methode_Keuze)),"",IF(Tb_Activiteiten[[#This Row],[Projectmedewerker]]=1,Tb_Activiteiten[[#Headers],[Projectmedewerker]],"")))</f>
        <v/>
      </c>
      <c r="AN1914" t="str">
        <f>IF(ISNUMBER(FIND("arbeid",Methode_Keuze)),"",IF(ISNUMBER(FIND("arbeid",Methode_Keuze)),"",IF(Tb_Activiteiten[[#This Row],[Landbouwer]]=1,Tb_Activiteiten[[#Headers],[Landbouwer]],"")))</f>
        <v/>
      </c>
      <c r="AO1914" t="str">
        <f>IF(ISNUMBER(FIND("arbeid",Methode_Keuze)),"",IF(ISNUMBER(FIND("arbeid",Methode_Keuze)),"",IF(Tb_Activiteiten[[#This Row],[Adviseur]]=1,Tb_Activiteiten[[#Headers],[Adviseur]],"")))</f>
        <v/>
      </c>
      <c r="AP1914" t="str">
        <f>IF(ISNUMBER(FIND("arbeid",Methode_Keuze)),"",IF(ISNUMBER(FIND("arbeid",Methode_Keuze)),"",IF(Tb_Activiteiten[[#This Row],[Projectleider/Expert]]=1,Tb_Activiteiten[[#Headers],[Projectleider/Expert]],"")))</f>
        <v/>
      </c>
      <c r="AQ1914" t="str">
        <f>IF(ISNUMBER(FIND("arbeid",Methode_Keuze)),"",IF(ISNUMBER(FIND("arbeid",Methode_Keuze)),"",IF(Tb_Activiteiten[[#This Row],[Arbeidskosten]]=1,Tb_Activiteiten[[#Headers],[Arbeidskosten]],"")))</f>
        <v/>
      </c>
      <c r="AR1914" t="str">
        <f>IF(ISNUMBER(FIND("arbeid",Methode_Keuze)),"",IF(ISNUMBER(FIND("arbeid",Methode_Keuze)),"",IF(Tb_Activiteiten[[#This Row],[Arbeidskosten op basis van IKS]]=1,Tb_Activiteiten[[#Headers],[Arbeidskosten op basis van IKS]],"")))</f>
        <v/>
      </c>
      <c r="AS1914" t="str">
        <f>IF(ISNUMBER(FIND("overige",Methode_Keuze)),"",IF(Tb_Activiteiten[[#This Row],[Kosten derden exclusief btw]]=1,Tb_Activiteiten[[#Headers],[Kosten derden exclusief btw]],""))</f>
        <v/>
      </c>
      <c r="AT1914" t="str">
        <f>IF(ISNUMBER(FIND("overige",Methode_Keuze)),"",IF(Tb_Activiteiten[[#This Row],[Niet verrekenbare btw]]=1,Tb_Activiteiten[[#Headers],[Niet verrekenbare btw]],""))</f>
        <v/>
      </c>
      <c r="AU1914" t="str">
        <f>IF(ISNUMBER(FIND("overige",Methode_Keuze)),"",IF(Tb_Activiteiten[[#This Row],[Grondkosten]]=1,Tb_Activiteiten[[#Headers],[Grondkosten]],""))</f>
        <v/>
      </c>
      <c r="AV1914" t="str">
        <f>IF(ISNUMBER(FIND("overige",Methode_Keuze)),"",IF(Tb_Activiteiten[[#This Row],[Bijdrage in natura (overige)]]=1,Tb_Activiteiten[[#Headers],[Bijdrage in natura (overige)]],""))</f>
        <v/>
      </c>
      <c r="AW1914" t="str">
        <f>IF(ISNUMBER(FIND("overige",Methode_Keuze)),"",IF(Tb_Activiteiten[[#This Row],[Bijdrage in natura (vrijwilligers)]]=1,Tb_Activiteiten[[#Headers],[Bijdrage in natura (vrijwilligers)]],""))</f>
        <v/>
      </c>
      <c r="AX1914" t="str">
        <f>IF(ISNUMBER(FIND("overige",Methode_Keuze)),"",IF(Tb_Activiteiten[[#This Row],[Afschrijvingskosten]]=1,Tb_Activiteiten[[#Headers],[Afschrijvingskosten]],""))</f>
        <v/>
      </c>
      <c r="AY1914" t="str">
        <f>IF(ISNUMBER(FIND("overige",Methode_Keuze)),"",IF(Tb_Activiteiten[[#This Row],[Vergoeding]]=1,Tb_Activiteiten[[#Headers],[Vergoeding]],""))</f>
        <v/>
      </c>
      <c r="AZ1914" t="str">
        <f>IF(ISNUMBER(FIND("arbeid",Methode_Keuze)),"",IF(Tb_Activiteiten[[#This Row],[Arbeidskosten - vast tarief (excl eigen arbeid)]]=1,Tb_Activiteiten[[#Headers],[Arbeidskosten - vast tarief (excl eigen arbeid)]],""))</f>
        <v/>
      </c>
      <c r="BA1914" t="str">
        <f>IF(ISNUMBER(FIND("overige",Methode_Keuze)),"",IF(Tb_Activiteiten[[#This Row],[Overige kosten]]=1,Tb_Activiteiten[[#Headers],[Overige kosten]],""))</f>
        <v/>
      </c>
    </row>
    <row r="1915" spans="15:53" x14ac:dyDescent="0.25">
      <c r="O1915" s="56"/>
      <c r="Q1915" t="str">
        <f>IFERROR(IF(VLOOKUP(Tb_Activiteiten[[#This Row],[Openstelling]],Tb_Openstelling[],2,0)=1,1,""),"")</f>
        <v/>
      </c>
      <c r="AJ1915" s="56"/>
      <c r="AK1915" t="str">
        <f>IF(ISNUMBER(FIND("arbeid",Methode_Keuze)),"",IF(ISNUMBER(FIND("arbeid",Methode_Keuze)),"",IF(Tb_Activiteiten[[#This Row],[Loonkosten]]=1,Tb_Activiteiten[[#Headers],[Loonkosten]],"")))</f>
        <v/>
      </c>
      <c r="AL1915" t="str">
        <f>IF(ISNUMBER(FIND("arbeid",Methode_Keuze)),"",IF(ISNUMBER(FIND("arbeid",Methode_Keuze)),"",IF(Tb_Activiteiten[[#This Row],[Eigen arbeid]]=1,Tb_Activiteiten[[#Headers],[Eigen arbeid]],"")))</f>
        <v/>
      </c>
      <c r="AM1915" t="str">
        <f>IF(ISNUMBER(FIND("arbeid",Methode_Keuze)),"",IF(ISNUMBER(FIND("arbeid",Methode_Keuze)),"",IF(Tb_Activiteiten[[#This Row],[Projectmedewerker]]=1,Tb_Activiteiten[[#Headers],[Projectmedewerker]],"")))</f>
        <v/>
      </c>
      <c r="AN1915" t="str">
        <f>IF(ISNUMBER(FIND("arbeid",Methode_Keuze)),"",IF(ISNUMBER(FIND("arbeid",Methode_Keuze)),"",IF(Tb_Activiteiten[[#This Row],[Landbouwer]]=1,Tb_Activiteiten[[#Headers],[Landbouwer]],"")))</f>
        <v/>
      </c>
      <c r="AO1915" t="str">
        <f>IF(ISNUMBER(FIND("arbeid",Methode_Keuze)),"",IF(ISNUMBER(FIND("arbeid",Methode_Keuze)),"",IF(Tb_Activiteiten[[#This Row],[Adviseur]]=1,Tb_Activiteiten[[#Headers],[Adviseur]],"")))</f>
        <v/>
      </c>
      <c r="AP1915" t="str">
        <f>IF(ISNUMBER(FIND("arbeid",Methode_Keuze)),"",IF(ISNUMBER(FIND("arbeid",Methode_Keuze)),"",IF(Tb_Activiteiten[[#This Row],[Projectleider/Expert]]=1,Tb_Activiteiten[[#Headers],[Projectleider/Expert]],"")))</f>
        <v/>
      </c>
      <c r="AQ1915" t="str">
        <f>IF(ISNUMBER(FIND("arbeid",Methode_Keuze)),"",IF(ISNUMBER(FIND("arbeid",Methode_Keuze)),"",IF(Tb_Activiteiten[[#This Row],[Arbeidskosten]]=1,Tb_Activiteiten[[#Headers],[Arbeidskosten]],"")))</f>
        <v/>
      </c>
      <c r="AR1915" t="str">
        <f>IF(ISNUMBER(FIND("arbeid",Methode_Keuze)),"",IF(ISNUMBER(FIND("arbeid",Methode_Keuze)),"",IF(Tb_Activiteiten[[#This Row],[Arbeidskosten op basis van IKS]]=1,Tb_Activiteiten[[#Headers],[Arbeidskosten op basis van IKS]],"")))</f>
        <v/>
      </c>
      <c r="AS1915" t="str">
        <f>IF(ISNUMBER(FIND("overige",Methode_Keuze)),"",IF(Tb_Activiteiten[[#This Row],[Kosten derden exclusief btw]]=1,Tb_Activiteiten[[#Headers],[Kosten derden exclusief btw]],""))</f>
        <v/>
      </c>
      <c r="AT1915" t="str">
        <f>IF(ISNUMBER(FIND("overige",Methode_Keuze)),"",IF(Tb_Activiteiten[[#This Row],[Niet verrekenbare btw]]=1,Tb_Activiteiten[[#Headers],[Niet verrekenbare btw]],""))</f>
        <v/>
      </c>
      <c r="AU1915" t="str">
        <f>IF(ISNUMBER(FIND("overige",Methode_Keuze)),"",IF(Tb_Activiteiten[[#This Row],[Grondkosten]]=1,Tb_Activiteiten[[#Headers],[Grondkosten]],""))</f>
        <v/>
      </c>
      <c r="AV1915" t="str">
        <f>IF(ISNUMBER(FIND("overige",Methode_Keuze)),"",IF(Tb_Activiteiten[[#This Row],[Bijdrage in natura (overige)]]=1,Tb_Activiteiten[[#Headers],[Bijdrage in natura (overige)]],""))</f>
        <v/>
      </c>
      <c r="AW1915" t="str">
        <f>IF(ISNUMBER(FIND("overige",Methode_Keuze)),"",IF(Tb_Activiteiten[[#This Row],[Bijdrage in natura (vrijwilligers)]]=1,Tb_Activiteiten[[#Headers],[Bijdrage in natura (vrijwilligers)]],""))</f>
        <v/>
      </c>
      <c r="AX1915" t="str">
        <f>IF(ISNUMBER(FIND("overige",Methode_Keuze)),"",IF(Tb_Activiteiten[[#This Row],[Afschrijvingskosten]]=1,Tb_Activiteiten[[#Headers],[Afschrijvingskosten]],""))</f>
        <v/>
      </c>
      <c r="AY1915" t="str">
        <f>IF(ISNUMBER(FIND("overige",Methode_Keuze)),"",IF(Tb_Activiteiten[[#This Row],[Vergoeding]]=1,Tb_Activiteiten[[#Headers],[Vergoeding]],""))</f>
        <v/>
      </c>
      <c r="AZ1915" t="str">
        <f>IF(ISNUMBER(FIND("arbeid",Methode_Keuze)),"",IF(Tb_Activiteiten[[#This Row],[Arbeidskosten - vast tarief (excl eigen arbeid)]]=1,Tb_Activiteiten[[#Headers],[Arbeidskosten - vast tarief (excl eigen arbeid)]],""))</f>
        <v/>
      </c>
      <c r="BA1915" t="str">
        <f>IF(ISNUMBER(FIND("overige",Methode_Keuze)),"",IF(Tb_Activiteiten[[#This Row],[Overige kosten]]=1,Tb_Activiteiten[[#Headers],[Overige kosten]],""))</f>
        <v/>
      </c>
    </row>
    <row r="1916" spans="15:53" x14ac:dyDescent="0.25">
      <c r="O1916" s="56"/>
      <c r="Q1916" t="str">
        <f>IFERROR(IF(VLOOKUP(Tb_Activiteiten[[#This Row],[Openstelling]],Tb_Openstelling[],2,0)=1,1,""),"")</f>
        <v/>
      </c>
      <c r="AJ1916" s="56"/>
      <c r="AK1916" t="str">
        <f>IF(ISNUMBER(FIND("arbeid",Methode_Keuze)),"",IF(ISNUMBER(FIND("arbeid",Methode_Keuze)),"",IF(Tb_Activiteiten[[#This Row],[Loonkosten]]=1,Tb_Activiteiten[[#Headers],[Loonkosten]],"")))</f>
        <v/>
      </c>
      <c r="AL1916" t="str">
        <f>IF(ISNUMBER(FIND("arbeid",Methode_Keuze)),"",IF(ISNUMBER(FIND("arbeid",Methode_Keuze)),"",IF(Tb_Activiteiten[[#This Row],[Eigen arbeid]]=1,Tb_Activiteiten[[#Headers],[Eigen arbeid]],"")))</f>
        <v/>
      </c>
      <c r="AM1916" t="str">
        <f>IF(ISNUMBER(FIND("arbeid",Methode_Keuze)),"",IF(ISNUMBER(FIND("arbeid",Methode_Keuze)),"",IF(Tb_Activiteiten[[#This Row],[Projectmedewerker]]=1,Tb_Activiteiten[[#Headers],[Projectmedewerker]],"")))</f>
        <v/>
      </c>
      <c r="AN1916" t="str">
        <f>IF(ISNUMBER(FIND("arbeid",Methode_Keuze)),"",IF(ISNUMBER(FIND("arbeid",Methode_Keuze)),"",IF(Tb_Activiteiten[[#This Row],[Landbouwer]]=1,Tb_Activiteiten[[#Headers],[Landbouwer]],"")))</f>
        <v/>
      </c>
      <c r="AO1916" t="str">
        <f>IF(ISNUMBER(FIND("arbeid",Methode_Keuze)),"",IF(ISNUMBER(FIND("arbeid",Methode_Keuze)),"",IF(Tb_Activiteiten[[#This Row],[Adviseur]]=1,Tb_Activiteiten[[#Headers],[Adviseur]],"")))</f>
        <v/>
      </c>
      <c r="AP1916" t="str">
        <f>IF(ISNUMBER(FIND("arbeid",Methode_Keuze)),"",IF(ISNUMBER(FIND("arbeid",Methode_Keuze)),"",IF(Tb_Activiteiten[[#This Row],[Projectleider/Expert]]=1,Tb_Activiteiten[[#Headers],[Projectleider/Expert]],"")))</f>
        <v/>
      </c>
      <c r="AQ1916" t="str">
        <f>IF(ISNUMBER(FIND("arbeid",Methode_Keuze)),"",IF(ISNUMBER(FIND("arbeid",Methode_Keuze)),"",IF(Tb_Activiteiten[[#This Row],[Arbeidskosten]]=1,Tb_Activiteiten[[#Headers],[Arbeidskosten]],"")))</f>
        <v/>
      </c>
      <c r="AR1916" t="str">
        <f>IF(ISNUMBER(FIND("arbeid",Methode_Keuze)),"",IF(ISNUMBER(FIND("arbeid",Methode_Keuze)),"",IF(Tb_Activiteiten[[#This Row],[Arbeidskosten op basis van IKS]]=1,Tb_Activiteiten[[#Headers],[Arbeidskosten op basis van IKS]],"")))</f>
        <v/>
      </c>
      <c r="AS1916" t="str">
        <f>IF(ISNUMBER(FIND("overige",Methode_Keuze)),"",IF(Tb_Activiteiten[[#This Row],[Kosten derden exclusief btw]]=1,Tb_Activiteiten[[#Headers],[Kosten derden exclusief btw]],""))</f>
        <v/>
      </c>
      <c r="AT1916" t="str">
        <f>IF(ISNUMBER(FIND("overige",Methode_Keuze)),"",IF(Tb_Activiteiten[[#This Row],[Niet verrekenbare btw]]=1,Tb_Activiteiten[[#Headers],[Niet verrekenbare btw]],""))</f>
        <v/>
      </c>
      <c r="AU1916" t="str">
        <f>IF(ISNUMBER(FIND("overige",Methode_Keuze)),"",IF(Tb_Activiteiten[[#This Row],[Grondkosten]]=1,Tb_Activiteiten[[#Headers],[Grondkosten]],""))</f>
        <v/>
      </c>
      <c r="AV1916" t="str">
        <f>IF(ISNUMBER(FIND("overige",Methode_Keuze)),"",IF(Tb_Activiteiten[[#This Row],[Bijdrage in natura (overige)]]=1,Tb_Activiteiten[[#Headers],[Bijdrage in natura (overige)]],""))</f>
        <v/>
      </c>
      <c r="AW1916" t="str">
        <f>IF(ISNUMBER(FIND("overige",Methode_Keuze)),"",IF(Tb_Activiteiten[[#This Row],[Bijdrage in natura (vrijwilligers)]]=1,Tb_Activiteiten[[#Headers],[Bijdrage in natura (vrijwilligers)]],""))</f>
        <v/>
      </c>
      <c r="AX1916" t="str">
        <f>IF(ISNUMBER(FIND("overige",Methode_Keuze)),"",IF(Tb_Activiteiten[[#This Row],[Afschrijvingskosten]]=1,Tb_Activiteiten[[#Headers],[Afschrijvingskosten]],""))</f>
        <v/>
      </c>
      <c r="AY1916" t="str">
        <f>IF(ISNUMBER(FIND("overige",Methode_Keuze)),"",IF(Tb_Activiteiten[[#This Row],[Vergoeding]]=1,Tb_Activiteiten[[#Headers],[Vergoeding]],""))</f>
        <v/>
      </c>
      <c r="AZ1916" t="str">
        <f>IF(ISNUMBER(FIND("arbeid",Methode_Keuze)),"",IF(Tb_Activiteiten[[#This Row],[Arbeidskosten - vast tarief (excl eigen arbeid)]]=1,Tb_Activiteiten[[#Headers],[Arbeidskosten - vast tarief (excl eigen arbeid)]],""))</f>
        <v/>
      </c>
      <c r="BA1916" t="str">
        <f>IF(ISNUMBER(FIND("overige",Methode_Keuze)),"",IF(Tb_Activiteiten[[#This Row],[Overige kosten]]=1,Tb_Activiteiten[[#Headers],[Overige kosten]],""))</f>
        <v/>
      </c>
    </row>
    <row r="1917" spans="15:53" x14ac:dyDescent="0.25">
      <c r="O1917" s="56"/>
      <c r="Q1917" t="str">
        <f>IFERROR(IF(VLOOKUP(Tb_Activiteiten[[#This Row],[Openstelling]],Tb_Openstelling[],2,0)=1,1,""),"")</f>
        <v/>
      </c>
      <c r="AJ1917" s="56"/>
      <c r="AK1917" t="str">
        <f>IF(ISNUMBER(FIND("arbeid",Methode_Keuze)),"",IF(ISNUMBER(FIND("arbeid",Methode_Keuze)),"",IF(Tb_Activiteiten[[#This Row],[Loonkosten]]=1,Tb_Activiteiten[[#Headers],[Loonkosten]],"")))</f>
        <v/>
      </c>
      <c r="AL1917" t="str">
        <f>IF(ISNUMBER(FIND("arbeid",Methode_Keuze)),"",IF(ISNUMBER(FIND("arbeid",Methode_Keuze)),"",IF(Tb_Activiteiten[[#This Row],[Eigen arbeid]]=1,Tb_Activiteiten[[#Headers],[Eigen arbeid]],"")))</f>
        <v/>
      </c>
      <c r="AM1917" t="str">
        <f>IF(ISNUMBER(FIND("arbeid",Methode_Keuze)),"",IF(ISNUMBER(FIND("arbeid",Methode_Keuze)),"",IF(Tb_Activiteiten[[#This Row],[Projectmedewerker]]=1,Tb_Activiteiten[[#Headers],[Projectmedewerker]],"")))</f>
        <v/>
      </c>
      <c r="AN1917" t="str">
        <f>IF(ISNUMBER(FIND("arbeid",Methode_Keuze)),"",IF(ISNUMBER(FIND("arbeid",Methode_Keuze)),"",IF(Tb_Activiteiten[[#This Row],[Landbouwer]]=1,Tb_Activiteiten[[#Headers],[Landbouwer]],"")))</f>
        <v/>
      </c>
      <c r="AO1917" t="str">
        <f>IF(ISNUMBER(FIND("arbeid",Methode_Keuze)),"",IF(ISNUMBER(FIND("arbeid",Methode_Keuze)),"",IF(Tb_Activiteiten[[#This Row],[Adviseur]]=1,Tb_Activiteiten[[#Headers],[Adviseur]],"")))</f>
        <v/>
      </c>
      <c r="AP1917" t="str">
        <f>IF(ISNUMBER(FIND("arbeid",Methode_Keuze)),"",IF(ISNUMBER(FIND("arbeid",Methode_Keuze)),"",IF(Tb_Activiteiten[[#This Row],[Projectleider/Expert]]=1,Tb_Activiteiten[[#Headers],[Projectleider/Expert]],"")))</f>
        <v/>
      </c>
      <c r="AQ1917" t="str">
        <f>IF(ISNUMBER(FIND("arbeid",Methode_Keuze)),"",IF(ISNUMBER(FIND("arbeid",Methode_Keuze)),"",IF(Tb_Activiteiten[[#This Row],[Arbeidskosten]]=1,Tb_Activiteiten[[#Headers],[Arbeidskosten]],"")))</f>
        <v/>
      </c>
      <c r="AR1917" t="str">
        <f>IF(ISNUMBER(FIND("arbeid",Methode_Keuze)),"",IF(ISNUMBER(FIND("arbeid",Methode_Keuze)),"",IF(Tb_Activiteiten[[#This Row],[Arbeidskosten op basis van IKS]]=1,Tb_Activiteiten[[#Headers],[Arbeidskosten op basis van IKS]],"")))</f>
        <v/>
      </c>
      <c r="AS1917" t="str">
        <f>IF(ISNUMBER(FIND("overige",Methode_Keuze)),"",IF(Tb_Activiteiten[[#This Row],[Kosten derden exclusief btw]]=1,Tb_Activiteiten[[#Headers],[Kosten derden exclusief btw]],""))</f>
        <v/>
      </c>
      <c r="AT1917" t="str">
        <f>IF(ISNUMBER(FIND("overige",Methode_Keuze)),"",IF(Tb_Activiteiten[[#This Row],[Niet verrekenbare btw]]=1,Tb_Activiteiten[[#Headers],[Niet verrekenbare btw]],""))</f>
        <v/>
      </c>
      <c r="AU1917" t="str">
        <f>IF(ISNUMBER(FIND("overige",Methode_Keuze)),"",IF(Tb_Activiteiten[[#This Row],[Grondkosten]]=1,Tb_Activiteiten[[#Headers],[Grondkosten]],""))</f>
        <v/>
      </c>
      <c r="AV1917" t="str">
        <f>IF(ISNUMBER(FIND("overige",Methode_Keuze)),"",IF(Tb_Activiteiten[[#This Row],[Bijdrage in natura (overige)]]=1,Tb_Activiteiten[[#Headers],[Bijdrage in natura (overige)]],""))</f>
        <v/>
      </c>
      <c r="AW1917" t="str">
        <f>IF(ISNUMBER(FIND("overige",Methode_Keuze)),"",IF(Tb_Activiteiten[[#This Row],[Bijdrage in natura (vrijwilligers)]]=1,Tb_Activiteiten[[#Headers],[Bijdrage in natura (vrijwilligers)]],""))</f>
        <v/>
      </c>
      <c r="AX1917" t="str">
        <f>IF(ISNUMBER(FIND("overige",Methode_Keuze)),"",IF(Tb_Activiteiten[[#This Row],[Afschrijvingskosten]]=1,Tb_Activiteiten[[#Headers],[Afschrijvingskosten]],""))</f>
        <v/>
      </c>
      <c r="AY1917" t="str">
        <f>IF(ISNUMBER(FIND("overige",Methode_Keuze)),"",IF(Tb_Activiteiten[[#This Row],[Vergoeding]]=1,Tb_Activiteiten[[#Headers],[Vergoeding]],""))</f>
        <v/>
      </c>
      <c r="AZ1917" t="str">
        <f>IF(ISNUMBER(FIND("arbeid",Methode_Keuze)),"",IF(Tb_Activiteiten[[#This Row],[Arbeidskosten - vast tarief (excl eigen arbeid)]]=1,Tb_Activiteiten[[#Headers],[Arbeidskosten - vast tarief (excl eigen arbeid)]],""))</f>
        <v/>
      </c>
      <c r="BA1917" t="str">
        <f>IF(ISNUMBER(FIND("overige",Methode_Keuze)),"",IF(Tb_Activiteiten[[#This Row],[Overige kosten]]=1,Tb_Activiteiten[[#Headers],[Overige kosten]],""))</f>
        <v/>
      </c>
    </row>
    <row r="1918" spans="15:53" x14ac:dyDescent="0.25">
      <c r="O1918" s="56"/>
      <c r="Q1918" t="str">
        <f>IFERROR(IF(VLOOKUP(Tb_Activiteiten[[#This Row],[Openstelling]],Tb_Openstelling[],2,0)=1,1,""),"")</f>
        <v/>
      </c>
      <c r="AJ1918" s="56"/>
      <c r="AK1918" t="str">
        <f>IF(ISNUMBER(FIND("arbeid",Methode_Keuze)),"",IF(ISNUMBER(FIND("arbeid",Methode_Keuze)),"",IF(Tb_Activiteiten[[#This Row],[Loonkosten]]=1,Tb_Activiteiten[[#Headers],[Loonkosten]],"")))</f>
        <v/>
      </c>
      <c r="AL1918" t="str">
        <f>IF(ISNUMBER(FIND("arbeid",Methode_Keuze)),"",IF(ISNUMBER(FIND("arbeid",Methode_Keuze)),"",IF(Tb_Activiteiten[[#This Row],[Eigen arbeid]]=1,Tb_Activiteiten[[#Headers],[Eigen arbeid]],"")))</f>
        <v/>
      </c>
      <c r="AM1918" t="str">
        <f>IF(ISNUMBER(FIND("arbeid",Methode_Keuze)),"",IF(ISNUMBER(FIND("arbeid",Methode_Keuze)),"",IF(Tb_Activiteiten[[#This Row],[Projectmedewerker]]=1,Tb_Activiteiten[[#Headers],[Projectmedewerker]],"")))</f>
        <v/>
      </c>
      <c r="AN1918" t="str">
        <f>IF(ISNUMBER(FIND("arbeid",Methode_Keuze)),"",IF(ISNUMBER(FIND("arbeid",Methode_Keuze)),"",IF(Tb_Activiteiten[[#This Row],[Landbouwer]]=1,Tb_Activiteiten[[#Headers],[Landbouwer]],"")))</f>
        <v/>
      </c>
      <c r="AO1918" t="str">
        <f>IF(ISNUMBER(FIND("arbeid",Methode_Keuze)),"",IF(ISNUMBER(FIND("arbeid",Methode_Keuze)),"",IF(Tb_Activiteiten[[#This Row],[Adviseur]]=1,Tb_Activiteiten[[#Headers],[Adviseur]],"")))</f>
        <v/>
      </c>
      <c r="AP1918" t="str">
        <f>IF(ISNUMBER(FIND("arbeid",Methode_Keuze)),"",IF(ISNUMBER(FIND("arbeid",Methode_Keuze)),"",IF(Tb_Activiteiten[[#This Row],[Projectleider/Expert]]=1,Tb_Activiteiten[[#Headers],[Projectleider/Expert]],"")))</f>
        <v/>
      </c>
      <c r="AQ1918" t="str">
        <f>IF(ISNUMBER(FIND("arbeid",Methode_Keuze)),"",IF(ISNUMBER(FIND("arbeid",Methode_Keuze)),"",IF(Tb_Activiteiten[[#This Row],[Arbeidskosten]]=1,Tb_Activiteiten[[#Headers],[Arbeidskosten]],"")))</f>
        <v/>
      </c>
      <c r="AR1918" t="str">
        <f>IF(ISNUMBER(FIND("arbeid",Methode_Keuze)),"",IF(ISNUMBER(FIND("arbeid",Methode_Keuze)),"",IF(Tb_Activiteiten[[#This Row],[Arbeidskosten op basis van IKS]]=1,Tb_Activiteiten[[#Headers],[Arbeidskosten op basis van IKS]],"")))</f>
        <v/>
      </c>
      <c r="AS1918" t="str">
        <f>IF(ISNUMBER(FIND("overige",Methode_Keuze)),"",IF(Tb_Activiteiten[[#This Row],[Kosten derden exclusief btw]]=1,Tb_Activiteiten[[#Headers],[Kosten derden exclusief btw]],""))</f>
        <v/>
      </c>
      <c r="AT1918" t="str">
        <f>IF(ISNUMBER(FIND("overige",Methode_Keuze)),"",IF(Tb_Activiteiten[[#This Row],[Niet verrekenbare btw]]=1,Tb_Activiteiten[[#Headers],[Niet verrekenbare btw]],""))</f>
        <v/>
      </c>
      <c r="AU1918" t="str">
        <f>IF(ISNUMBER(FIND("overige",Methode_Keuze)),"",IF(Tb_Activiteiten[[#This Row],[Grondkosten]]=1,Tb_Activiteiten[[#Headers],[Grondkosten]],""))</f>
        <v/>
      </c>
      <c r="AV1918" t="str">
        <f>IF(ISNUMBER(FIND("overige",Methode_Keuze)),"",IF(Tb_Activiteiten[[#This Row],[Bijdrage in natura (overige)]]=1,Tb_Activiteiten[[#Headers],[Bijdrage in natura (overige)]],""))</f>
        <v/>
      </c>
      <c r="AW1918" t="str">
        <f>IF(ISNUMBER(FIND("overige",Methode_Keuze)),"",IF(Tb_Activiteiten[[#This Row],[Bijdrage in natura (vrijwilligers)]]=1,Tb_Activiteiten[[#Headers],[Bijdrage in natura (vrijwilligers)]],""))</f>
        <v/>
      </c>
      <c r="AX1918" t="str">
        <f>IF(ISNUMBER(FIND("overige",Methode_Keuze)),"",IF(Tb_Activiteiten[[#This Row],[Afschrijvingskosten]]=1,Tb_Activiteiten[[#Headers],[Afschrijvingskosten]],""))</f>
        <v/>
      </c>
      <c r="AY1918" t="str">
        <f>IF(ISNUMBER(FIND("overige",Methode_Keuze)),"",IF(Tb_Activiteiten[[#This Row],[Vergoeding]]=1,Tb_Activiteiten[[#Headers],[Vergoeding]],""))</f>
        <v/>
      </c>
      <c r="AZ1918" t="str">
        <f>IF(ISNUMBER(FIND("arbeid",Methode_Keuze)),"",IF(Tb_Activiteiten[[#This Row],[Arbeidskosten - vast tarief (excl eigen arbeid)]]=1,Tb_Activiteiten[[#Headers],[Arbeidskosten - vast tarief (excl eigen arbeid)]],""))</f>
        <v/>
      </c>
      <c r="BA1918" t="str">
        <f>IF(ISNUMBER(FIND("overige",Methode_Keuze)),"",IF(Tb_Activiteiten[[#This Row],[Overige kosten]]=1,Tb_Activiteiten[[#Headers],[Overige kosten]],""))</f>
        <v/>
      </c>
    </row>
    <row r="1919" spans="15:53" x14ac:dyDescent="0.25">
      <c r="O1919" s="56"/>
      <c r="Q1919" t="str">
        <f>IFERROR(IF(VLOOKUP(Tb_Activiteiten[[#This Row],[Openstelling]],Tb_Openstelling[],2,0)=1,1,""),"")</f>
        <v/>
      </c>
      <c r="AJ1919" s="56"/>
      <c r="AK1919" t="str">
        <f>IF(ISNUMBER(FIND("arbeid",Methode_Keuze)),"",IF(ISNUMBER(FIND("arbeid",Methode_Keuze)),"",IF(Tb_Activiteiten[[#This Row],[Loonkosten]]=1,Tb_Activiteiten[[#Headers],[Loonkosten]],"")))</f>
        <v/>
      </c>
      <c r="AL1919" t="str">
        <f>IF(ISNUMBER(FIND("arbeid",Methode_Keuze)),"",IF(ISNUMBER(FIND("arbeid",Methode_Keuze)),"",IF(Tb_Activiteiten[[#This Row],[Eigen arbeid]]=1,Tb_Activiteiten[[#Headers],[Eigen arbeid]],"")))</f>
        <v/>
      </c>
      <c r="AM1919" t="str">
        <f>IF(ISNUMBER(FIND("arbeid",Methode_Keuze)),"",IF(ISNUMBER(FIND("arbeid",Methode_Keuze)),"",IF(Tb_Activiteiten[[#This Row],[Projectmedewerker]]=1,Tb_Activiteiten[[#Headers],[Projectmedewerker]],"")))</f>
        <v/>
      </c>
      <c r="AN1919" t="str">
        <f>IF(ISNUMBER(FIND("arbeid",Methode_Keuze)),"",IF(ISNUMBER(FIND("arbeid",Methode_Keuze)),"",IF(Tb_Activiteiten[[#This Row],[Landbouwer]]=1,Tb_Activiteiten[[#Headers],[Landbouwer]],"")))</f>
        <v/>
      </c>
      <c r="AO1919" t="str">
        <f>IF(ISNUMBER(FIND("arbeid",Methode_Keuze)),"",IF(ISNUMBER(FIND("arbeid",Methode_Keuze)),"",IF(Tb_Activiteiten[[#This Row],[Adviseur]]=1,Tb_Activiteiten[[#Headers],[Adviseur]],"")))</f>
        <v/>
      </c>
      <c r="AP1919" t="str">
        <f>IF(ISNUMBER(FIND("arbeid",Methode_Keuze)),"",IF(ISNUMBER(FIND("arbeid",Methode_Keuze)),"",IF(Tb_Activiteiten[[#This Row],[Projectleider/Expert]]=1,Tb_Activiteiten[[#Headers],[Projectleider/Expert]],"")))</f>
        <v/>
      </c>
      <c r="AQ1919" t="str">
        <f>IF(ISNUMBER(FIND("arbeid",Methode_Keuze)),"",IF(ISNUMBER(FIND("arbeid",Methode_Keuze)),"",IF(Tb_Activiteiten[[#This Row],[Arbeidskosten]]=1,Tb_Activiteiten[[#Headers],[Arbeidskosten]],"")))</f>
        <v/>
      </c>
      <c r="AR1919" t="str">
        <f>IF(ISNUMBER(FIND("arbeid",Methode_Keuze)),"",IF(ISNUMBER(FIND("arbeid",Methode_Keuze)),"",IF(Tb_Activiteiten[[#This Row],[Arbeidskosten op basis van IKS]]=1,Tb_Activiteiten[[#Headers],[Arbeidskosten op basis van IKS]],"")))</f>
        <v/>
      </c>
      <c r="AS1919" t="str">
        <f>IF(ISNUMBER(FIND("overige",Methode_Keuze)),"",IF(Tb_Activiteiten[[#This Row],[Kosten derden exclusief btw]]=1,Tb_Activiteiten[[#Headers],[Kosten derden exclusief btw]],""))</f>
        <v/>
      </c>
      <c r="AT1919" t="str">
        <f>IF(ISNUMBER(FIND("overige",Methode_Keuze)),"",IF(Tb_Activiteiten[[#This Row],[Niet verrekenbare btw]]=1,Tb_Activiteiten[[#Headers],[Niet verrekenbare btw]],""))</f>
        <v/>
      </c>
      <c r="AU1919" t="str">
        <f>IF(ISNUMBER(FIND("overige",Methode_Keuze)),"",IF(Tb_Activiteiten[[#This Row],[Grondkosten]]=1,Tb_Activiteiten[[#Headers],[Grondkosten]],""))</f>
        <v/>
      </c>
      <c r="AV1919" t="str">
        <f>IF(ISNUMBER(FIND("overige",Methode_Keuze)),"",IF(Tb_Activiteiten[[#This Row],[Bijdrage in natura (overige)]]=1,Tb_Activiteiten[[#Headers],[Bijdrage in natura (overige)]],""))</f>
        <v/>
      </c>
      <c r="AW1919" t="str">
        <f>IF(ISNUMBER(FIND("overige",Methode_Keuze)),"",IF(Tb_Activiteiten[[#This Row],[Bijdrage in natura (vrijwilligers)]]=1,Tb_Activiteiten[[#Headers],[Bijdrage in natura (vrijwilligers)]],""))</f>
        <v/>
      </c>
      <c r="AX1919" t="str">
        <f>IF(ISNUMBER(FIND("overige",Methode_Keuze)),"",IF(Tb_Activiteiten[[#This Row],[Afschrijvingskosten]]=1,Tb_Activiteiten[[#Headers],[Afschrijvingskosten]],""))</f>
        <v/>
      </c>
      <c r="AY1919" t="str">
        <f>IF(ISNUMBER(FIND("overige",Methode_Keuze)),"",IF(Tb_Activiteiten[[#This Row],[Vergoeding]]=1,Tb_Activiteiten[[#Headers],[Vergoeding]],""))</f>
        <v/>
      </c>
      <c r="AZ1919" t="str">
        <f>IF(ISNUMBER(FIND("arbeid",Methode_Keuze)),"",IF(Tb_Activiteiten[[#This Row],[Arbeidskosten - vast tarief (excl eigen arbeid)]]=1,Tb_Activiteiten[[#Headers],[Arbeidskosten - vast tarief (excl eigen arbeid)]],""))</f>
        <v/>
      </c>
      <c r="BA1919" t="str">
        <f>IF(ISNUMBER(FIND("overige",Methode_Keuze)),"",IF(Tb_Activiteiten[[#This Row],[Overige kosten]]=1,Tb_Activiteiten[[#Headers],[Overige kosten]],""))</f>
        <v/>
      </c>
    </row>
    <row r="1920" spans="15:53" x14ac:dyDescent="0.25">
      <c r="O1920" s="56"/>
      <c r="Q1920" t="str">
        <f>IFERROR(IF(VLOOKUP(Tb_Activiteiten[[#This Row],[Openstelling]],Tb_Openstelling[],2,0)=1,1,""),"")</f>
        <v/>
      </c>
      <c r="AJ1920" s="56"/>
      <c r="AK1920" t="str">
        <f>IF(ISNUMBER(FIND("arbeid",Methode_Keuze)),"",IF(ISNUMBER(FIND("arbeid",Methode_Keuze)),"",IF(Tb_Activiteiten[[#This Row],[Loonkosten]]=1,Tb_Activiteiten[[#Headers],[Loonkosten]],"")))</f>
        <v/>
      </c>
      <c r="AL1920" t="str">
        <f>IF(ISNUMBER(FIND("arbeid",Methode_Keuze)),"",IF(ISNUMBER(FIND("arbeid",Methode_Keuze)),"",IF(Tb_Activiteiten[[#This Row],[Eigen arbeid]]=1,Tb_Activiteiten[[#Headers],[Eigen arbeid]],"")))</f>
        <v/>
      </c>
      <c r="AM1920" t="str">
        <f>IF(ISNUMBER(FIND("arbeid",Methode_Keuze)),"",IF(ISNUMBER(FIND("arbeid",Methode_Keuze)),"",IF(Tb_Activiteiten[[#This Row],[Projectmedewerker]]=1,Tb_Activiteiten[[#Headers],[Projectmedewerker]],"")))</f>
        <v/>
      </c>
      <c r="AN1920" t="str">
        <f>IF(ISNUMBER(FIND("arbeid",Methode_Keuze)),"",IF(ISNUMBER(FIND("arbeid",Methode_Keuze)),"",IF(Tb_Activiteiten[[#This Row],[Landbouwer]]=1,Tb_Activiteiten[[#Headers],[Landbouwer]],"")))</f>
        <v/>
      </c>
      <c r="AO1920" t="str">
        <f>IF(ISNUMBER(FIND("arbeid",Methode_Keuze)),"",IF(ISNUMBER(FIND("arbeid",Methode_Keuze)),"",IF(Tb_Activiteiten[[#This Row],[Adviseur]]=1,Tb_Activiteiten[[#Headers],[Adviseur]],"")))</f>
        <v/>
      </c>
      <c r="AP1920" t="str">
        <f>IF(ISNUMBER(FIND("arbeid",Methode_Keuze)),"",IF(ISNUMBER(FIND("arbeid",Methode_Keuze)),"",IF(Tb_Activiteiten[[#This Row],[Projectleider/Expert]]=1,Tb_Activiteiten[[#Headers],[Projectleider/Expert]],"")))</f>
        <v/>
      </c>
      <c r="AQ1920" t="str">
        <f>IF(ISNUMBER(FIND("arbeid",Methode_Keuze)),"",IF(ISNUMBER(FIND("arbeid",Methode_Keuze)),"",IF(Tb_Activiteiten[[#This Row],[Arbeidskosten]]=1,Tb_Activiteiten[[#Headers],[Arbeidskosten]],"")))</f>
        <v/>
      </c>
      <c r="AR1920" t="str">
        <f>IF(ISNUMBER(FIND("arbeid",Methode_Keuze)),"",IF(ISNUMBER(FIND("arbeid",Methode_Keuze)),"",IF(Tb_Activiteiten[[#This Row],[Arbeidskosten op basis van IKS]]=1,Tb_Activiteiten[[#Headers],[Arbeidskosten op basis van IKS]],"")))</f>
        <v/>
      </c>
      <c r="AS1920" t="str">
        <f>IF(ISNUMBER(FIND("overige",Methode_Keuze)),"",IF(Tb_Activiteiten[[#This Row],[Kosten derden exclusief btw]]=1,Tb_Activiteiten[[#Headers],[Kosten derden exclusief btw]],""))</f>
        <v/>
      </c>
      <c r="AT1920" t="str">
        <f>IF(ISNUMBER(FIND("overige",Methode_Keuze)),"",IF(Tb_Activiteiten[[#This Row],[Niet verrekenbare btw]]=1,Tb_Activiteiten[[#Headers],[Niet verrekenbare btw]],""))</f>
        <v/>
      </c>
      <c r="AU1920" t="str">
        <f>IF(ISNUMBER(FIND("overige",Methode_Keuze)),"",IF(Tb_Activiteiten[[#This Row],[Grondkosten]]=1,Tb_Activiteiten[[#Headers],[Grondkosten]],""))</f>
        <v/>
      </c>
      <c r="AV1920" t="str">
        <f>IF(ISNUMBER(FIND("overige",Methode_Keuze)),"",IF(Tb_Activiteiten[[#This Row],[Bijdrage in natura (overige)]]=1,Tb_Activiteiten[[#Headers],[Bijdrage in natura (overige)]],""))</f>
        <v/>
      </c>
      <c r="AW1920" t="str">
        <f>IF(ISNUMBER(FIND("overige",Methode_Keuze)),"",IF(Tb_Activiteiten[[#This Row],[Bijdrage in natura (vrijwilligers)]]=1,Tb_Activiteiten[[#Headers],[Bijdrage in natura (vrijwilligers)]],""))</f>
        <v/>
      </c>
      <c r="AX1920" t="str">
        <f>IF(ISNUMBER(FIND("overige",Methode_Keuze)),"",IF(Tb_Activiteiten[[#This Row],[Afschrijvingskosten]]=1,Tb_Activiteiten[[#Headers],[Afschrijvingskosten]],""))</f>
        <v/>
      </c>
      <c r="AY1920" t="str">
        <f>IF(ISNUMBER(FIND("overige",Methode_Keuze)),"",IF(Tb_Activiteiten[[#This Row],[Vergoeding]]=1,Tb_Activiteiten[[#Headers],[Vergoeding]],""))</f>
        <v/>
      </c>
      <c r="AZ1920" t="str">
        <f>IF(ISNUMBER(FIND("arbeid",Methode_Keuze)),"",IF(Tb_Activiteiten[[#This Row],[Arbeidskosten - vast tarief (excl eigen arbeid)]]=1,Tb_Activiteiten[[#Headers],[Arbeidskosten - vast tarief (excl eigen arbeid)]],""))</f>
        <v/>
      </c>
      <c r="BA1920" t="str">
        <f>IF(ISNUMBER(FIND("overige",Methode_Keuze)),"",IF(Tb_Activiteiten[[#This Row],[Overige kosten]]=1,Tb_Activiteiten[[#Headers],[Overige kosten]],""))</f>
        <v/>
      </c>
    </row>
    <row r="1921" spans="15:53" x14ac:dyDescent="0.25">
      <c r="O1921" s="56"/>
      <c r="Q1921" t="str">
        <f>IFERROR(IF(VLOOKUP(Tb_Activiteiten[[#This Row],[Openstelling]],Tb_Openstelling[],2,0)=1,1,""),"")</f>
        <v/>
      </c>
      <c r="AJ1921" s="56"/>
      <c r="AK1921" t="str">
        <f>IF(ISNUMBER(FIND("arbeid",Methode_Keuze)),"",IF(ISNUMBER(FIND("arbeid",Methode_Keuze)),"",IF(Tb_Activiteiten[[#This Row],[Loonkosten]]=1,Tb_Activiteiten[[#Headers],[Loonkosten]],"")))</f>
        <v/>
      </c>
      <c r="AL1921" t="str">
        <f>IF(ISNUMBER(FIND("arbeid",Methode_Keuze)),"",IF(ISNUMBER(FIND("arbeid",Methode_Keuze)),"",IF(Tb_Activiteiten[[#This Row],[Eigen arbeid]]=1,Tb_Activiteiten[[#Headers],[Eigen arbeid]],"")))</f>
        <v/>
      </c>
      <c r="AM1921" t="str">
        <f>IF(ISNUMBER(FIND("arbeid",Methode_Keuze)),"",IF(ISNUMBER(FIND("arbeid",Methode_Keuze)),"",IF(Tb_Activiteiten[[#This Row],[Projectmedewerker]]=1,Tb_Activiteiten[[#Headers],[Projectmedewerker]],"")))</f>
        <v/>
      </c>
      <c r="AN1921" t="str">
        <f>IF(ISNUMBER(FIND("arbeid",Methode_Keuze)),"",IF(ISNUMBER(FIND("arbeid",Methode_Keuze)),"",IF(Tb_Activiteiten[[#This Row],[Landbouwer]]=1,Tb_Activiteiten[[#Headers],[Landbouwer]],"")))</f>
        <v/>
      </c>
      <c r="AO1921" t="str">
        <f>IF(ISNUMBER(FIND("arbeid",Methode_Keuze)),"",IF(ISNUMBER(FIND("arbeid",Methode_Keuze)),"",IF(Tb_Activiteiten[[#This Row],[Adviseur]]=1,Tb_Activiteiten[[#Headers],[Adviseur]],"")))</f>
        <v/>
      </c>
      <c r="AP1921" t="str">
        <f>IF(ISNUMBER(FIND("arbeid",Methode_Keuze)),"",IF(ISNUMBER(FIND("arbeid",Methode_Keuze)),"",IF(Tb_Activiteiten[[#This Row],[Projectleider/Expert]]=1,Tb_Activiteiten[[#Headers],[Projectleider/Expert]],"")))</f>
        <v/>
      </c>
      <c r="AQ1921" t="str">
        <f>IF(ISNUMBER(FIND("arbeid",Methode_Keuze)),"",IF(ISNUMBER(FIND("arbeid",Methode_Keuze)),"",IF(Tb_Activiteiten[[#This Row],[Arbeidskosten]]=1,Tb_Activiteiten[[#Headers],[Arbeidskosten]],"")))</f>
        <v/>
      </c>
      <c r="AR1921" t="str">
        <f>IF(ISNUMBER(FIND("arbeid",Methode_Keuze)),"",IF(ISNUMBER(FIND("arbeid",Methode_Keuze)),"",IF(Tb_Activiteiten[[#This Row],[Arbeidskosten op basis van IKS]]=1,Tb_Activiteiten[[#Headers],[Arbeidskosten op basis van IKS]],"")))</f>
        <v/>
      </c>
      <c r="AS1921" t="str">
        <f>IF(ISNUMBER(FIND("overige",Methode_Keuze)),"",IF(Tb_Activiteiten[[#This Row],[Kosten derden exclusief btw]]=1,Tb_Activiteiten[[#Headers],[Kosten derden exclusief btw]],""))</f>
        <v/>
      </c>
      <c r="AT1921" t="str">
        <f>IF(ISNUMBER(FIND("overige",Methode_Keuze)),"",IF(Tb_Activiteiten[[#This Row],[Niet verrekenbare btw]]=1,Tb_Activiteiten[[#Headers],[Niet verrekenbare btw]],""))</f>
        <v/>
      </c>
      <c r="AU1921" t="str">
        <f>IF(ISNUMBER(FIND("overige",Methode_Keuze)),"",IF(Tb_Activiteiten[[#This Row],[Grondkosten]]=1,Tb_Activiteiten[[#Headers],[Grondkosten]],""))</f>
        <v/>
      </c>
      <c r="AV1921" t="str">
        <f>IF(ISNUMBER(FIND("overige",Methode_Keuze)),"",IF(Tb_Activiteiten[[#This Row],[Bijdrage in natura (overige)]]=1,Tb_Activiteiten[[#Headers],[Bijdrage in natura (overige)]],""))</f>
        <v/>
      </c>
      <c r="AW1921" t="str">
        <f>IF(ISNUMBER(FIND("overige",Methode_Keuze)),"",IF(Tb_Activiteiten[[#This Row],[Bijdrage in natura (vrijwilligers)]]=1,Tb_Activiteiten[[#Headers],[Bijdrage in natura (vrijwilligers)]],""))</f>
        <v/>
      </c>
      <c r="AX1921" t="str">
        <f>IF(ISNUMBER(FIND("overige",Methode_Keuze)),"",IF(Tb_Activiteiten[[#This Row],[Afschrijvingskosten]]=1,Tb_Activiteiten[[#Headers],[Afschrijvingskosten]],""))</f>
        <v/>
      </c>
      <c r="AY1921" t="str">
        <f>IF(ISNUMBER(FIND("overige",Methode_Keuze)),"",IF(Tb_Activiteiten[[#This Row],[Vergoeding]]=1,Tb_Activiteiten[[#Headers],[Vergoeding]],""))</f>
        <v/>
      </c>
      <c r="AZ1921" t="str">
        <f>IF(ISNUMBER(FIND("arbeid",Methode_Keuze)),"",IF(Tb_Activiteiten[[#This Row],[Arbeidskosten - vast tarief (excl eigen arbeid)]]=1,Tb_Activiteiten[[#Headers],[Arbeidskosten - vast tarief (excl eigen arbeid)]],""))</f>
        <v/>
      </c>
      <c r="BA1921" t="str">
        <f>IF(ISNUMBER(FIND("overige",Methode_Keuze)),"",IF(Tb_Activiteiten[[#This Row],[Overige kosten]]=1,Tb_Activiteiten[[#Headers],[Overige kosten]],""))</f>
        <v/>
      </c>
    </row>
    <row r="1922" spans="15:53" x14ac:dyDescent="0.25">
      <c r="O1922" s="56"/>
      <c r="Q1922" t="str">
        <f>IFERROR(IF(VLOOKUP(Tb_Activiteiten[[#This Row],[Openstelling]],Tb_Openstelling[],2,0)=1,1,""),"")</f>
        <v/>
      </c>
      <c r="AJ1922" s="56"/>
      <c r="AK1922" t="str">
        <f>IF(ISNUMBER(FIND("arbeid",Methode_Keuze)),"",IF(ISNUMBER(FIND("arbeid",Methode_Keuze)),"",IF(Tb_Activiteiten[[#This Row],[Loonkosten]]=1,Tb_Activiteiten[[#Headers],[Loonkosten]],"")))</f>
        <v/>
      </c>
      <c r="AL1922" t="str">
        <f>IF(ISNUMBER(FIND("arbeid",Methode_Keuze)),"",IF(ISNUMBER(FIND("arbeid",Methode_Keuze)),"",IF(Tb_Activiteiten[[#This Row],[Eigen arbeid]]=1,Tb_Activiteiten[[#Headers],[Eigen arbeid]],"")))</f>
        <v/>
      </c>
      <c r="AM1922" t="str">
        <f>IF(ISNUMBER(FIND("arbeid",Methode_Keuze)),"",IF(ISNUMBER(FIND("arbeid",Methode_Keuze)),"",IF(Tb_Activiteiten[[#This Row],[Projectmedewerker]]=1,Tb_Activiteiten[[#Headers],[Projectmedewerker]],"")))</f>
        <v/>
      </c>
      <c r="AN1922" t="str">
        <f>IF(ISNUMBER(FIND("arbeid",Methode_Keuze)),"",IF(ISNUMBER(FIND("arbeid",Methode_Keuze)),"",IF(Tb_Activiteiten[[#This Row],[Landbouwer]]=1,Tb_Activiteiten[[#Headers],[Landbouwer]],"")))</f>
        <v/>
      </c>
      <c r="AO1922" t="str">
        <f>IF(ISNUMBER(FIND("arbeid",Methode_Keuze)),"",IF(ISNUMBER(FIND("arbeid",Methode_Keuze)),"",IF(Tb_Activiteiten[[#This Row],[Adviseur]]=1,Tb_Activiteiten[[#Headers],[Adviseur]],"")))</f>
        <v/>
      </c>
      <c r="AP1922" t="str">
        <f>IF(ISNUMBER(FIND("arbeid",Methode_Keuze)),"",IF(ISNUMBER(FIND("arbeid",Methode_Keuze)),"",IF(Tb_Activiteiten[[#This Row],[Projectleider/Expert]]=1,Tb_Activiteiten[[#Headers],[Projectleider/Expert]],"")))</f>
        <v/>
      </c>
      <c r="AQ1922" t="str">
        <f>IF(ISNUMBER(FIND("arbeid",Methode_Keuze)),"",IF(ISNUMBER(FIND("arbeid",Methode_Keuze)),"",IF(Tb_Activiteiten[[#This Row],[Arbeidskosten]]=1,Tb_Activiteiten[[#Headers],[Arbeidskosten]],"")))</f>
        <v/>
      </c>
      <c r="AR1922" t="str">
        <f>IF(ISNUMBER(FIND("arbeid",Methode_Keuze)),"",IF(ISNUMBER(FIND("arbeid",Methode_Keuze)),"",IF(Tb_Activiteiten[[#This Row],[Arbeidskosten op basis van IKS]]=1,Tb_Activiteiten[[#Headers],[Arbeidskosten op basis van IKS]],"")))</f>
        <v/>
      </c>
      <c r="AS1922" t="str">
        <f>IF(ISNUMBER(FIND("overige",Methode_Keuze)),"",IF(Tb_Activiteiten[[#This Row],[Kosten derden exclusief btw]]=1,Tb_Activiteiten[[#Headers],[Kosten derden exclusief btw]],""))</f>
        <v/>
      </c>
      <c r="AT1922" t="str">
        <f>IF(ISNUMBER(FIND("overige",Methode_Keuze)),"",IF(Tb_Activiteiten[[#This Row],[Niet verrekenbare btw]]=1,Tb_Activiteiten[[#Headers],[Niet verrekenbare btw]],""))</f>
        <v/>
      </c>
      <c r="AU1922" t="str">
        <f>IF(ISNUMBER(FIND("overige",Methode_Keuze)),"",IF(Tb_Activiteiten[[#This Row],[Grondkosten]]=1,Tb_Activiteiten[[#Headers],[Grondkosten]],""))</f>
        <v/>
      </c>
      <c r="AV1922" t="str">
        <f>IF(ISNUMBER(FIND("overige",Methode_Keuze)),"",IF(Tb_Activiteiten[[#This Row],[Bijdrage in natura (overige)]]=1,Tb_Activiteiten[[#Headers],[Bijdrage in natura (overige)]],""))</f>
        <v/>
      </c>
      <c r="AW1922" t="str">
        <f>IF(ISNUMBER(FIND("overige",Methode_Keuze)),"",IF(Tb_Activiteiten[[#This Row],[Bijdrage in natura (vrijwilligers)]]=1,Tb_Activiteiten[[#Headers],[Bijdrage in natura (vrijwilligers)]],""))</f>
        <v/>
      </c>
      <c r="AX1922" t="str">
        <f>IF(ISNUMBER(FIND("overige",Methode_Keuze)),"",IF(Tb_Activiteiten[[#This Row],[Afschrijvingskosten]]=1,Tb_Activiteiten[[#Headers],[Afschrijvingskosten]],""))</f>
        <v/>
      </c>
      <c r="AY1922" t="str">
        <f>IF(ISNUMBER(FIND("overige",Methode_Keuze)),"",IF(Tb_Activiteiten[[#This Row],[Vergoeding]]=1,Tb_Activiteiten[[#Headers],[Vergoeding]],""))</f>
        <v/>
      </c>
      <c r="AZ1922" t="str">
        <f>IF(ISNUMBER(FIND("arbeid",Methode_Keuze)),"",IF(Tb_Activiteiten[[#This Row],[Arbeidskosten - vast tarief (excl eigen arbeid)]]=1,Tb_Activiteiten[[#Headers],[Arbeidskosten - vast tarief (excl eigen arbeid)]],""))</f>
        <v/>
      </c>
      <c r="BA1922" t="str">
        <f>IF(ISNUMBER(FIND("overige",Methode_Keuze)),"",IF(Tb_Activiteiten[[#This Row],[Overige kosten]]=1,Tb_Activiteiten[[#Headers],[Overige kosten]],""))</f>
        <v/>
      </c>
    </row>
    <row r="1923" spans="15:53" x14ac:dyDescent="0.25">
      <c r="O1923" s="56"/>
      <c r="Q1923" t="str">
        <f>IFERROR(IF(VLOOKUP(Tb_Activiteiten[[#This Row],[Openstelling]],Tb_Openstelling[],2,0)=1,1,""),"")</f>
        <v/>
      </c>
      <c r="AJ1923" s="56"/>
      <c r="AK1923" t="str">
        <f>IF(ISNUMBER(FIND("arbeid",Methode_Keuze)),"",IF(ISNUMBER(FIND("arbeid",Methode_Keuze)),"",IF(Tb_Activiteiten[[#This Row],[Loonkosten]]=1,Tb_Activiteiten[[#Headers],[Loonkosten]],"")))</f>
        <v/>
      </c>
      <c r="AL1923" t="str">
        <f>IF(ISNUMBER(FIND("arbeid",Methode_Keuze)),"",IF(ISNUMBER(FIND("arbeid",Methode_Keuze)),"",IF(Tb_Activiteiten[[#This Row],[Eigen arbeid]]=1,Tb_Activiteiten[[#Headers],[Eigen arbeid]],"")))</f>
        <v/>
      </c>
      <c r="AM1923" t="str">
        <f>IF(ISNUMBER(FIND("arbeid",Methode_Keuze)),"",IF(ISNUMBER(FIND("arbeid",Methode_Keuze)),"",IF(Tb_Activiteiten[[#This Row],[Projectmedewerker]]=1,Tb_Activiteiten[[#Headers],[Projectmedewerker]],"")))</f>
        <v/>
      </c>
      <c r="AN1923" t="str">
        <f>IF(ISNUMBER(FIND("arbeid",Methode_Keuze)),"",IF(ISNUMBER(FIND("arbeid",Methode_Keuze)),"",IF(Tb_Activiteiten[[#This Row],[Landbouwer]]=1,Tb_Activiteiten[[#Headers],[Landbouwer]],"")))</f>
        <v/>
      </c>
      <c r="AO1923" t="str">
        <f>IF(ISNUMBER(FIND("arbeid",Methode_Keuze)),"",IF(ISNUMBER(FIND("arbeid",Methode_Keuze)),"",IF(Tb_Activiteiten[[#This Row],[Adviseur]]=1,Tb_Activiteiten[[#Headers],[Adviseur]],"")))</f>
        <v/>
      </c>
      <c r="AP1923" t="str">
        <f>IF(ISNUMBER(FIND("arbeid",Methode_Keuze)),"",IF(ISNUMBER(FIND("arbeid",Methode_Keuze)),"",IF(Tb_Activiteiten[[#This Row],[Projectleider/Expert]]=1,Tb_Activiteiten[[#Headers],[Projectleider/Expert]],"")))</f>
        <v/>
      </c>
      <c r="AQ1923" t="str">
        <f>IF(ISNUMBER(FIND("arbeid",Methode_Keuze)),"",IF(ISNUMBER(FIND("arbeid",Methode_Keuze)),"",IF(Tb_Activiteiten[[#This Row],[Arbeidskosten]]=1,Tb_Activiteiten[[#Headers],[Arbeidskosten]],"")))</f>
        <v/>
      </c>
      <c r="AR1923" t="str">
        <f>IF(ISNUMBER(FIND("arbeid",Methode_Keuze)),"",IF(ISNUMBER(FIND("arbeid",Methode_Keuze)),"",IF(Tb_Activiteiten[[#This Row],[Arbeidskosten op basis van IKS]]=1,Tb_Activiteiten[[#Headers],[Arbeidskosten op basis van IKS]],"")))</f>
        <v/>
      </c>
      <c r="AS1923" t="str">
        <f>IF(ISNUMBER(FIND("overige",Methode_Keuze)),"",IF(Tb_Activiteiten[[#This Row],[Kosten derden exclusief btw]]=1,Tb_Activiteiten[[#Headers],[Kosten derden exclusief btw]],""))</f>
        <v/>
      </c>
      <c r="AT1923" t="str">
        <f>IF(ISNUMBER(FIND("overige",Methode_Keuze)),"",IF(Tb_Activiteiten[[#This Row],[Niet verrekenbare btw]]=1,Tb_Activiteiten[[#Headers],[Niet verrekenbare btw]],""))</f>
        <v/>
      </c>
      <c r="AU1923" t="str">
        <f>IF(ISNUMBER(FIND("overige",Methode_Keuze)),"",IF(Tb_Activiteiten[[#This Row],[Grondkosten]]=1,Tb_Activiteiten[[#Headers],[Grondkosten]],""))</f>
        <v/>
      </c>
      <c r="AV1923" t="str">
        <f>IF(ISNUMBER(FIND("overige",Methode_Keuze)),"",IF(Tb_Activiteiten[[#This Row],[Bijdrage in natura (overige)]]=1,Tb_Activiteiten[[#Headers],[Bijdrage in natura (overige)]],""))</f>
        <v/>
      </c>
      <c r="AW1923" t="str">
        <f>IF(ISNUMBER(FIND("overige",Methode_Keuze)),"",IF(Tb_Activiteiten[[#This Row],[Bijdrage in natura (vrijwilligers)]]=1,Tb_Activiteiten[[#Headers],[Bijdrage in natura (vrijwilligers)]],""))</f>
        <v/>
      </c>
      <c r="AX1923" t="str">
        <f>IF(ISNUMBER(FIND("overige",Methode_Keuze)),"",IF(Tb_Activiteiten[[#This Row],[Afschrijvingskosten]]=1,Tb_Activiteiten[[#Headers],[Afschrijvingskosten]],""))</f>
        <v/>
      </c>
      <c r="AY1923" t="str">
        <f>IF(ISNUMBER(FIND("overige",Methode_Keuze)),"",IF(Tb_Activiteiten[[#This Row],[Vergoeding]]=1,Tb_Activiteiten[[#Headers],[Vergoeding]],""))</f>
        <v/>
      </c>
      <c r="AZ1923" t="str">
        <f>IF(ISNUMBER(FIND("arbeid",Methode_Keuze)),"",IF(Tb_Activiteiten[[#This Row],[Arbeidskosten - vast tarief (excl eigen arbeid)]]=1,Tb_Activiteiten[[#Headers],[Arbeidskosten - vast tarief (excl eigen arbeid)]],""))</f>
        <v/>
      </c>
      <c r="BA1923" t="str">
        <f>IF(ISNUMBER(FIND("overige",Methode_Keuze)),"",IF(Tb_Activiteiten[[#This Row],[Overige kosten]]=1,Tb_Activiteiten[[#Headers],[Overige kosten]],""))</f>
        <v/>
      </c>
    </row>
    <row r="1924" spans="15:53" x14ac:dyDescent="0.25">
      <c r="O1924" s="56"/>
      <c r="Q1924" t="str">
        <f>IFERROR(IF(VLOOKUP(Tb_Activiteiten[[#This Row],[Openstelling]],Tb_Openstelling[],2,0)=1,1,""),"")</f>
        <v/>
      </c>
      <c r="AJ1924" s="56"/>
      <c r="AK1924" t="str">
        <f>IF(ISNUMBER(FIND("arbeid",Methode_Keuze)),"",IF(ISNUMBER(FIND("arbeid",Methode_Keuze)),"",IF(Tb_Activiteiten[[#This Row],[Loonkosten]]=1,Tb_Activiteiten[[#Headers],[Loonkosten]],"")))</f>
        <v/>
      </c>
      <c r="AL1924" t="str">
        <f>IF(ISNUMBER(FIND("arbeid",Methode_Keuze)),"",IF(ISNUMBER(FIND("arbeid",Methode_Keuze)),"",IF(Tb_Activiteiten[[#This Row],[Eigen arbeid]]=1,Tb_Activiteiten[[#Headers],[Eigen arbeid]],"")))</f>
        <v/>
      </c>
      <c r="AM1924" t="str">
        <f>IF(ISNUMBER(FIND("arbeid",Methode_Keuze)),"",IF(ISNUMBER(FIND("arbeid",Methode_Keuze)),"",IF(Tb_Activiteiten[[#This Row],[Projectmedewerker]]=1,Tb_Activiteiten[[#Headers],[Projectmedewerker]],"")))</f>
        <v/>
      </c>
      <c r="AN1924" t="str">
        <f>IF(ISNUMBER(FIND("arbeid",Methode_Keuze)),"",IF(ISNUMBER(FIND("arbeid",Methode_Keuze)),"",IF(Tb_Activiteiten[[#This Row],[Landbouwer]]=1,Tb_Activiteiten[[#Headers],[Landbouwer]],"")))</f>
        <v/>
      </c>
      <c r="AO1924" t="str">
        <f>IF(ISNUMBER(FIND("arbeid",Methode_Keuze)),"",IF(ISNUMBER(FIND("arbeid",Methode_Keuze)),"",IF(Tb_Activiteiten[[#This Row],[Adviseur]]=1,Tb_Activiteiten[[#Headers],[Adviseur]],"")))</f>
        <v/>
      </c>
      <c r="AP1924" t="str">
        <f>IF(ISNUMBER(FIND("arbeid",Methode_Keuze)),"",IF(ISNUMBER(FIND("arbeid",Methode_Keuze)),"",IF(Tb_Activiteiten[[#This Row],[Projectleider/Expert]]=1,Tb_Activiteiten[[#Headers],[Projectleider/Expert]],"")))</f>
        <v/>
      </c>
      <c r="AQ1924" t="str">
        <f>IF(ISNUMBER(FIND("arbeid",Methode_Keuze)),"",IF(ISNUMBER(FIND("arbeid",Methode_Keuze)),"",IF(Tb_Activiteiten[[#This Row],[Arbeidskosten]]=1,Tb_Activiteiten[[#Headers],[Arbeidskosten]],"")))</f>
        <v/>
      </c>
      <c r="AR1924" t="str">
        <f>IF(ISNUMBER(FIND("arbeid",Methode_Keuze)),"",IF(ISNUMBER(FIND("arbeid",Methode_Keuze)),"",IF(Tb_Activiteiten[[#This Row],[Arbeidskosten op basis van IKS]]=1,Tb_Activiteiten[[#Headers],[Arbeidskosten op basis van IKS]],"")))</f>
        <v/>
      </c>
      <c r="AS1924" t="str">
        <f>IF(ISNUMBER(FIND("overige",Methode_Keuze)),"",IF(Tb_Activiteiten[[#This Row],[Kosten derden exclusief btw]]=1,Tb_Activiteiten[[#Headers],[Kosten derden exclusief btw]],""))</f>
        <v/>
      </c>
      <c r="AT1924" t="str">
        <f>IF(ISNUMBER(FIND("overige",Methode_Keuze)),"",IF(Tb_Activiteiten[[#This Row],[Niet verrekenbare btw]]=1,Tb_Activiteiten[[#Headers],[Niet verrekenbare btw]],""))</f>
        <v/>
      </c>
      <c r="AU1924" t="str">
        <f>IF(ISNUMBER(FIND("overige",Methode_Keuze)),"",IF(Tb_Activiteiten[[#This Row],[Grondkosten]]=1,Tb_Activiteiten[[#Headers],[Grondkosten]],""))</f>
        <v/>
      </c>
      <c r="AV1924" t="str">
        <f>IF(ISNUMBER(FIND("overige",Methode_Keuze)),"",IF(Tb_Activiteiten[[#This Row],[Bijdrage in natura (overige)]]=1,Tb_Activiteiten[[#Headers],[Bijdrage in natura (overige)]],""))</f>
        <v/>
      </c>
      <c r="AW1924" t="str">
        <f>IF(ISNUMBER(FIND("overige",Methode_Keuze)),"",IF(Tb_Activiteiten[[#This Row],[Bijdrage in natura (vrijwilligers)]]=1,Tb_Activiteiten[[#Headers],[Bijdrage in natura (vrijwilligers)]],""))</f>
        <v/>
      </c>
      <c r="AX1924" t="str">
        <f>IF(ISNUMBER(FIND("overige",Methode_Keuze)),"",IF(Tb_Activiteiten[[#This Row],[Afschrijvingskosten]]=1,Tb_Activiteiten[[#Headers],[Afschrijvingskosten]],""))</f>
        <v/>
      </c>
      <c r="AY1924" t="str">
        <f>IF(ISNUMBER(FIND("overige",Methode_Keuze)),"",IF(Tb_Activiteiten[[#This Row],[Vergoeding]]=1,Tb_Activiteiten[[#Headers],[Vergoeding]],""))</f>
        <v/>
      </c>
      <c r="AZ1924" t="str">
        <f>IF(ISNUMBER(FIND("arbeid",Methode_Keuze)),"",IF(Tb_Activiteiten[[#This Row],[Arbeidskosten - vast tarief (excl eigen arbeid)]]=1,Tb_Activiteiten[[#Headers],[Arbeidskosten - vast tarief (excl eigen arbeid)]],""))</f>
        <v/>
      </c>
      <c r="BA1924" t="str">
        <f>IF(ISNUMBER(FIND("overige",Methode_Keuze)),"",IF(Tb_Activiteiten[[#This Row],[Overige kosten]]=1,Tb_Activiteiten[[#Headers],[Overige kosten]],""))</f>
        <v/>
      </c>
    </row>
    <row r="1925" spans="15:53" x14ac:dyDescent="0.25">
      <c r="O1925" s="56"/>
      <c r="Q1925" t="str">
        <f>IFERROR(IF(VLOOKUP(Tb_Activiteiten[[#This Row],[Openstelling]],Tb_Openstelling[],2,0)=1,1,""),"")</f>
        <v/>
      </c>
      <c r="AJ1925" s="56"/>
      <c r="AK1925" t="str">
        <f>IF(ISNUMBER(FIND("arbeid",Methode_Keuze)),"",IF(ISNUMBER(FIND("arbeid",Methode_Keuze)),"",IF(Tb_Activiteiten[[#This Row],[Loonkosten]]=1,Tb_Activiteiten[[#Headers],[Loonkosten]],"")))</f>
        <v/>
      </c>
      <c r="AL1925" t="str">
        <f>IF(ISNUMBER(FIND("arbeid",Methode_Keuze)),"",IF(ISNUMBER(FIND("arbeid",Methode_Keuze)),"",IF(Tb_Activiteiten[[#This Row],[Eigen arbeid]]=1,Tb_Activiteiten[[#Headers],[Eigen arbeid]],"")))</f>
        <v/>
      </c>
      <c r="AM1925" t="str">
        <f>IF(ISNUMBER(FIND("arbeid",Methode_Keuze)),"",IF(ISNUMBER(FIND("arbeid",Methode_Keuze)),"",IF(Tb_Activiteiten[[#This Row],[Projectmedewerker]]=1,Tb_Activiteiten[[#Headers],[Projectmedewerker]],"")))</f>
        <v/>
      </c>
      <c r="AN1925" t="str">
        <f>IF(ISNUMBER(FIND("arbeid",Methode_Keuze)),"",IF(ISNUMBER(FIND("arbeid",Methode_Keuze)),"",IF(Tb_Activiteiten[[#This Row],[Landbouwer]]=1,Tb_Activiteiten[[#Headers],[Landbouwer]],"")))</f>
        <v/>
      </c>
      <c r="AO1925" t="str">
        <f>IF(ISNUMBER(FIND("arbeid",Methode_Keuze)),"",IF(ISNUMBER(FIND("arbeid",Methode_Keuze)),"",IF(Tb_Activiteiten[[#This Row],[Adviseur]]=1,Tb_Activiteiten[[#Headers],[Adviseur]],"")))</f>
        <v/>
      </c>
      <c r="AP1925" t="str">
        <f>IF(ISNUMBER(FIND("arbeid",Methode_Keuze)),"",IF(ISNUMBER(FIND("arbeid",Methode_Keuze)),"",IF(Tb_Activiteiten[[#This Row],[Projectleider/Expert]]=1,Tb_Activiteiten[[#Headers],[Projectleider/Expert]],"")))</f>
        <v/>
      </c>
      <c r="AQ1925" t="str">
        <f>IF(ISNUMBER(FIND("arbeid",Methode_Keuze)),"",IF(ISNUMBER(FIND("arbeid",Methode_Keuze)),"",IF(Tb_Activiteiten[[#This Row],[Arbeidskosten]]=1,Tb_Activiteiten[[#Headers],[Arbeidskosten]],"")))</f>
        <v/>
      </c>
      <c r="AR1925" t="str">
        <f>IF(ISNUMBER(FIND("arbeid",Methode_Keuze)),"",IF(ISNUMBER(FIND("arbeid",Methode_Keuze)),"",IF(Tb_Activiteiten[[#This Row],[Arbeidskosten op basis van IKS]]=1,Tb_Activiteiten[[#Headers],[Arbeidskosten op basis van IKS]],"")))</f>
        <v/>
      </c>
      <c r="AS1925" t="str">
        <f>IF(ISNUMBER(FIND("overige",Methode_Keuze)),"",IF(Tb_Activiteiten[[#This Row],[Kosten derden exclusief btw]]=1,Tb_Activiteiten[[#Headers],[Kosten derden exclusief btw]],""))</f>
        <v/>
      </c>
      <c r="AT1925" t="str">
        <f>IF(ISNUMBER(FIND("overige",Methode_Keuze)),"",IF(Tb_Activiteiten[[#This Row],[Niet verrekenbare btw]]=1,Tb_Activiteiten[[#Headers],[Niet verrekenbare btw]],""))</f>
        <v/>
      </c>
      <c r="AU1925" t="str">
        <f>IF(ISNUMBER(FIND("overige",Methode_Keuze)),"",IF(Tb_Activiteiten[[#This Row],[Grondkosten]]=1,Tb_Activiteiten[[#Headers],[Grondkosten]],""))</f>
        <v/>
      </c>
      <c r="AV1925" t="str">
        <f>IF(ISNUMBER(FIND("overige",Methode_Keuze)),"",IF(Tb_Activiteiten[[#This Row],[Bijdrage in natura (overige)]]=1,Tb_Activiteiten[[#Headers],[Bijdrage in natura (overige)]],""))</f>
        <v/>
      </c>
      <c r="AW1925" t="str">
        <f>IF(ISNUMBER(FIND("overige",Methode_Keuze)),"",IF(Tb_Activiteiten[[#This Row],[Bijdrage in natura (vrijwilligers)]]=1,Tb_Activiteiten[[#Headers],[Bijdrage in natura (vrijwilligers)]],""))</f>
        <v/>
      </c>
      <c r="AX1925" t="str">
        <f>IF(ISNUMBER(FIND("overige",Methode_Keuze)),"",IF(Tb_Activiteiten[[#This Row],[Afschrijvingskosten]]=1,Tb_Activiteiten[[#Headers],[Afschrijvingskosten]],""))</f>
        <v/>
      </c>
      <c r="AY1925" t="str">
        <f>IF(ISNUMBER(FIND("overige",Methode_Keuze)),"",IF(Tb_Activiteiten[[#This Row],[Vergoeding]]=1,Tb_Activiteiten[[#Headers],[Vergoeding]],""))</f>
        <v/>
      </c>
      <c r="AZ1925" t="str">
        <f>IF(ISNUMBER(FIND("arbeid",Methode_Keuze)),"",IF(Tb_Activiteiten[[#This Row],[Arbeidskosten - vast tarief (excl eigen arbeid)]]=1,Tb_Activiteiten[[#Headers],[Arbeidskosten - vast tarief (excl eigen arbeid)]],""))</f>
        <v/>
      </c>
      <c r="BA1925" t="str">
        <f>IF(ISNUMBER(FIND("overige",Methode_Keuze)),"",IF(Tb_Activiteiten[[#This Row],[Overige kosten]]=1,Tb_Activiteiten[[#Headers],[Overige kosten]],""))</f>
        <v/>
      </c>
    </row>
    <row r="1926" spans="15:53" x14ac:dyDescent="0.25">
      <c r="O1926" s="56"/>
      <c r="Q1926" t="str">
        <f>IFERROR(IF(VLOOKUP(Tb_Activiteiten[[#This Row],[Openstelling]],Tb_Openstelling[],2,0)=1,1,""),"")</f>
        <v/>
      </c>
      <c r="AJ1926" s="56"/>
      <c r="AK1926" t="str">
        <f>IF(ISNUMBER(FIND("arbeid",Methode_Keuze)),"",IF(ISNUMBER(FIND("arbeid",Methode_Keuze)),"",IF(Tb_Activiteiten[[#This Row],[Loonkosten]]=1,Tb_Activiteiten[[#Headers],[Loonkosten]],"")))</f>
        <v/>
      </c>
      <c r="AL1926" t="str">
        <f>IF(ISNUMBER(FIND("arbeid",Methode_Keuze)),"",IF(ISNUMBER(FIND("arbeid",Methode_Keuze)),"",IF(Tb_Activiteiten[[#This Row],[Eigen arbeid]]=1,Tb_Activiteiten[[#Headers],[Eigen arbeid]],"")))</f>
        <v/>
      </c>
      <c r="AM1926" t="str">
        <f>IF(ISNUMBER(FIND("arbeid",Methode_Keuze)),"",IF(ISNUMBER(FIND("arbeid",Methode_Keuze)),"",IF(Tb_Activiteiten[[#This Row],[Projectmedewerker]]=1,Tb_Activiteiten[[#Headers],[Projectmedewerker]],"")))</f>
        <v/>
      </c>
      <c r="AN1926" t="str">
        <f>IF(ISNUMBER(FIND("arbeid",Methode_Keuze)),"",IF(ISNUMBER(FIND("arbeid",Methode_Keuze)),"",IF(Tb_Activiteiten[[#This Row],[Landbouwer]]=1,Tb_Activiteiten[[#Headers],[Landbouwer]],"")))</f>
        <v/>
      </c>
      <c r="AO1926" t="str">
        <f>IF(ISNUMBER(FIND("arbeid",Methode_Keuze)),"",IF(ISNUMBER(FIND("arbeid",Methode_Keuze)),"",IF(Tb_Activiteiten[[#This Row],[Adviseur]]=1,Tb_Activiteiten[[#Headers],[Adviseur]],"")))</f>
        <v/>
      </c>
      <c r="AP1926" t="str">
        <f>IF(ISNUMBER(FIND("arbeid",Methode_Keuze)),"",IF(ISNUMBER(FIND("arbeid",Methode_Keuze)),"",IF(Tb_Activiteiten[[#This Row],[Projectleider/Expert]]=1,Tb_Activiteiten[[#Headers],[Projectleider/Expert]],"")))</f>
        <v/>
      </c>
      <c r="AQ1926" t="str">
        <f>IF(ISNUMBER(FIND("arbeid",Methode_Keuze)),"",IF(ISNUMBER(FIND("arbeid",Methode_Keuze)),"",IF(Tb_Activiteiten[[#This Row],[Arbeidskosten]]=1,Tb_Activiteiten[[#Headers],[Arbeidskosten]],"")))</f>
        <v/>
      </c>
      <c r="AR1926" t="str">
        <f>IF(ISNUMBER(FIND("arbeid",Methode_Keuze)),"",IF(ISNUMBER(FIND("arbeid",Methode_Keuze)),"",IF(Tb_Activiteiten[[#This Row],[Arbeidskosten op basis van IKS]]=1,Tb_Activiteiten[[#Headers],[Arbeidskosten op basis van IKS]],"")))</f>
        <v/>
      </c>
      <c r="AS1926" t="str">
        <f>IF(ISNUMBER(FIND("overige",Methode_Keuze)),"",IF(Tb_Activiteiten[[#This Row],[Kosten derden exclusief btw]]=1,Tb_Activiteiten[[#Headers],[Kosten derden exclusief btw]],""))</f>
        <v/>
      </c>
      <c r="AT1926" t="str">
        <f>IF(ISNUMBER(FIND("overige",Methode_Keuze)),"",IF(Tb_Activiteiten[[#This Row],[Niet verrekenbare btw]]=1,Tb_Activiteiten[[#Headers],[Niet verrekenbare btw]],""))</f>
        <v/>
      </c>
      <c r="AU1926" t="str">
        <f>IF(ISNUMBER(FIND("overige",Methode_Keuze)),"",IF(Tb_Activiteiten[[#This Row],[Grondkosten]]=1,Tb_Activiteiten[[#Headers],[Grondkosten]],""))</f>
        <v/>
      </c>
      <c r="AV1926" t="str">
        <f>IF(ISNUMBER(FIND("overige",Methode_Keuze)),"",IF(Tb_Activiteiten[[#This Row],[Bijdrage in natura (overige)]]=1,Tb_Activiteiten[[#Headers],[Bijdrage in natura (overige)]],""))</f>
        <v/>
      </c>
      <c r="AW1926" t="str">
        <f>IF(ISNUMBER(FIND("overige",Methode_Keuze)),"",IF(Tb_Activiteiten[[#This Row],[Bijdrage in natura (vrijwilligers)]]=1,Tb_Activiteiten[[#Headers],[Bijdrage in natura (vrijwilligers)]],""))</f>
        <v/>
      </c>
      <c r="AX1926" t="str">
        <f>IF(ISNUMBER(FIND("overige",Methode_Keuze)),"",IF(Tb_Activiteiten[[#This Row],[Afschrijvingskosten]]=1,Tb_Activiteiten[[#Headers],[Afschrijvingskosten]],""))</f>
        <v/>
      </c>
      <c r="AY1926" t="str">
        <f>IF(ISNUMBER(FIND("overige",Methode_Keuze)),"",IF(Tb_Activiteiten[[#This Row],[Vergoeding]]=1,Tb_Activiteiten[[#Headers],[Vergoeding]],""))</f>
        <v/>
      </c>
      <c r="AZ1926" t="str">
        <f>IF(ISNUMBER(FIND("arbeid",Methode_Keuze)),"",IF(Tb_Activiteiten[[#This Row],[Arbeidskosten - vast tarief (excl eigen arbeid)]]=1,Tb_Activiteiten[[#Headers],[Arbeidskosten - vast tarief (excl eigen arbeid)]],""))</f>
        <v/>
      </c>
      <c r="BA1926" t="str">
        <f>IF(ISNUMBER(FIND("overige",Methode_Keuze)),"",IF(Tb_Activiteiten[[#This Row],[Overige kosten]]=1,Tb_Activiteiten[[#Headers],[Overige kosten]],""))</f>
        <v/>
      </c>
    </row>
    <row r="1927" spans="15:53" x14ac:dyDescent="0.25">
      <c r="O1927" s="56"/>
      <c r="Q1927" t="str">
        <f>IFERROR(IF(VLOOKUP(Tb_Activiteiten[[#This Row],[Openstelling]],Tb_Openstelling[],2,0)=1,1,""),"")</f>
        <v/>
      </c>
      <c r="AJ1927" s="56"/>
      <c r="AK1927" t="str">
        <f>IF(ISNUMBER(FIND("arbeid",Methode_Keuze)),"",IF(ISNUMBER(FIND("arbeid",Methode_Keuze)),"",IF(Tb_Activiteiten[[#This Row],[Loonkosten]]=1,Tb_Activiteiten[[#Headers],[Loonkosten]],"")))</f>
        <v/>
      </c>
      <c r="AL1927" t="str">
        <f>IF(ISNUMBER(FIND("arbeid",Methode_Keuze)),"",IF(ISNUMBER(FIND("arbeid",Methode_Keuze)),"",IF(Tb_Activiteiten[[#This Row],[Eigen arbeid]]=1,Tb_Activiteiten[[#Headers],[Eigen arbeid]],"")))</f>
        <v/>
      </c>
      <c r="AM1927" t="str">
        <f>IF(ISNUMBER(FIND("arbeid",Methode_Keuze)),"",IF(ISNUMBER(FIND("arbeid",Methode_Keuze)),"",IF(Tb_Activiteiten[[#This Row],[Projectmedewerker]]=1,Tb_Activiteiten[[#Headers],[Projectmedewerker]],"")))</f>
        <v/>
      </c>
      <c r="AN1927" t="str">
        <f>IF(ISNUMBER(FIND("arbeid",Methode_Keuze)),"",IF(ISNUMBER(FIND("arbeid",Methode_Keuze)),"",IF(Tb_Activiteiten[[#This Row],[Landbouwer]]=1,Tb_Activiteiten[[#Headers],[Landbouwer]],"")))</f>
        <v/>
      </c>
      <c r="AO1927" t="str">
        <f>IF(ISNUMBER(FIND("arbeid",Methode_Keuze)),"",IF(ISNUMBER(FIND("arbeid",Methode_Keuze)),"",IF(Tb_Activiteiten[[#This Row],[Adviseur]]=1,Tb_Activiteiten[[#Headers],[Adviseur]],"")))</f>
        <v/>
      </c>
      <c r="AP1927" t="str">
        <f>IF(ISNUMBER(FIND("arbeid",Methode_Keuze)),"",IF(ISNUMBER(FIND("arbeid",Methode_Keuze)),"",IF(Tb_Activiteiten[[#This Row],[Projectleider/Expert]]=1,Tb_Activiteiten[[#Headers],[Projectleider/Expert]],"")))</f>
        <v/>
      </c>
      <c r="AQ1927" t="str">
        <f>IF(ISNUMBER(FIND("arbeid",Methode_Keuze)),"",IF(ISNUMBER(FIND("arbeid",Methode_Keuze)),"",IF(Tb_Activiteiten[[#This Row],[Arbeidskosten]]=1,Tb_Activiteiten[[#Headers],[Arbeidskosten]],"")))</f>
        <v/>
      </c>
      <c r="AR1927" t="str">
        <f>IF(ISNUMBER(FIND("arbeid",Methode_Keuze)),"",IF(ISNUMBER(FIND("arbeid",Methode_Keuze)),"",IF(Tb_Activiteiten[[#This Row],[Arbeidskosten op basis van IKS]]=1,Tb_Activiteiten[[#Headers],[Arbeidskosten op basis van IKS]],"")))</f>
        <v/>
      </c>
      <c r="AS1927" t="str">
        <f>IF(ISNUMBER(FIND("overige",Methode_Keuze)),"",IF(Tb_Activiteiten[[#This Row],[Kosten derden exclusief btw]]=1,Tb_Activiteiten[[#Headers],[Kosten derden exclusief btw]],""))</f>
        <v/>
      </c>
      <c r="AT1927" t="str">
        <f>IF(ISNUMBER(FIND("overige",Methode_Keuze)),"",IF(Tb_Activiteiten[[#This Row],[Niet verrekenbare btw]]=1,Tb_Activiteiten[[#Headers],[Niet verrekenbare btw]],""))</f>
        <v/>
      </c>
      <c r="AU1927" t="str">
        <f>IF(ISNUMBER(FIND("overige",Methode_Keuze)),"",IF(Tb_Activiteiten[[#This Row],[Grondkosten]]=1,Tb_Activiteiten[[#Headers],[Grondkosten]],""))</f>
        <v/>
      </c>
      <c r="AV1927" t="str">
        <f>IF(ISNUMBER(FIND("overige",Methode_Keuze)),"",IF(Tb_Activiteiten[[#This Row],[Bijdrage in natura (overige)]]=1,Tb_Activiteiten[[#Headers],[Bijdrage in natura (overige)]],""))</f>
        <v/>
      </c>
      <c r="AW1927" t="str">
        <f>IF(ISNUMBER(FIND("overige",Methode_Keuze)),"",IF(Tb_Activiteiten[[#This Row],[Bijdrage in natura (vrijwilligers)]]=1,Tb_Activiteiten[[#Headers],[Bijdrage in natura (vrijwilligers)]],""))</f>
        <v/>
      </c>
      <c r="AX1927" t="str">
        <f>IF(ISNUMBER(FIND("overige",Methode_Keuze)),"",IF(Tb_Activiteiten[[#This Row],[Afschrijvingskosten]]=1,Tb_Activiteiten[[#Headers],[Afschrijvingskosten]],""))</f>
        <v/>
      </c>
      <c r="AY1927" t="str">
        <f>IF(ISNUMBER(FIND("overige",Methode_Keuze)),"",IF(Tb_Activiteiten[[#This Row],[Vergoeding]]=1,Tb_Activiteiten[[#Headers],[Vergoeding]],""))</f>
        <v/>
      </c>
      <c r="AZ1927" t="str">
        <f>IF(ISNUMBER(FIND("arbeid",Methode_Keuze)),"",IF(Tb_Activiteiten[[#This Row],[Arbeidskosten - vast tarief (excl eigen arbeid)]]=1,Tb_Activiteiten[[#Headers],[Arbeidskosten - vast tarief (excl eigen arbeid)]],""))</f>
        <v/>
      </c>
      <c r="BA1927" t="str">
        <f>IF(ISNUMBER(FIND("overige",Methode_Keuze)),"",IF(Tb_Activiteiten[[#This Row],[Overige kosten]]=1,Tb_Activiteiten[[#Headers],[Overige kosten]],""))</f>
        <v/>
      </c>
    </row>
    <row r="1928" spans="15:53" x14ac:dyDescent="0.25">
      <c r="O1928" s="56"/>
      <c r="Q1928" t="str">
        <f>IFERROR(IF(VLOOKUP(Tb_Activiteiten[[#This Row],[Openstelling]],Tb_Openstelling[],2,0)=1,1,""),"")</f>
        <v/>
      </c>
      <c r="AJ1928" s="56"/>
      <c r="AK1928" t="str">
        <f>IF(ISNUMBER(FIND("arbeid",Methode_Keuze)),"",IF(ISNUMBER(FIND("arbeid",Methode_Keuze)),"",IF(Tb_Activiteiten[[#This Row],[Loonkosten]]=1,Tb_Activiteiten[[#Headers],[Loonkosten]],"")))</f>
        <v/>
      </c>
      <c r="AL1928" t="str">
        <f>IF(ISNUMBER(FIND("arbeid",Methode_Keuze)),"",IF(ISNUMBER(FIND("arbeid",Methode_Keuze)),"",IF(Tb_Activiteiten[[#This Row],[Eigen arbeid]]=1,Tb_Activiteiten[[#Headers],[Eigen arbeid]],"")))</f>
        <v/>
      </c>
      <c r="AM1928" t="str">
        <f>IF(ISNUMBER(FIND("arbeid",Methode_Keuze)),"",IF(ISNUMBER(FIND("arbeid",Methode_Keuze)),"",IF(Tb_Activiteiten[[#This Row],[Projectmedewerker]]=1,Tb_Activiteiten[[#Headers],[Projectmedewerker]],"")))</f>
        <v/>
      </c>
      <c r="AN1928" t="str">
        <f>IF(ISNUMBER(FIND("arbeid",Methode_Keuze)),"",IF(ISNUMBER(FIND("arbeid",Methode_Keuze)),"",IF(Tb_Activiteiten[[#This Row],[Landbouwer]]=1,Tb_Activiteiten[[#Headers],[Landbouwer]],"")))</f>
        <v/>
      </c>
      <c r="AO1928" t="str">
        <f>IF(ISNUMBER(FIND("arbeid",Methode_Keuze)),"",IF(ISNUMBER(FIND("arbeid",Methode_Keuze)),"",IF(Tb_Activiteiten[[#This Row],[Adviseur]]=1,Tb_Activiteiten[[#Headers],[Adviseur]],"")))</f>
        <v/>
      </c>
      <c r="AP1928" t="str">
        <f>IF(ISNUMBER(FIND("arbeid",Methode_Keuze)),"",IF(ISNUMBER(FIND("arbeid",Methode_Keuze)),"",IF(Tb_Activiteiten[[#This Row],[Projectleider/Expert]]=1,Tb_Activiteiten[[#Headers],[Projectleider/Expert]],"")))</f>
        <v/>
      </c>
      <c r="AQ1928" t="str">
        <f>IF(ISNUMBER(FIND("arbeid",Methode_Keuze)),"",IF(ISNUMBER(FIND("arbeid",Methode_Keuze)),"",IF(Tb_Activiteiten[[#This Row],[Arbeidskosten]]=1,Tb_Activiteiten[[#Headers],[Arbeidskosten]],"")))</f>
        <v/>
      </c>
      <c r="AR1928" t="str">
        <f>IF(ISNUMBER(FIND("arbeid",Methode_Keuze)),"",IF(ISNUMBER(FIND("arbeid",Methode_Keuze)),"",IF(Tb_Activiteiten[[#This Row],[Arbeidskosten op basis van IKS]]=1,Tb_Activiteiten[[#Headers],[Arbeidskosten op basis van IKS]],"")))</f>
        <v/>
      </c>
      <c r="AS1928" t="str">
        <f>IF(ISNUMBER(FIND("overige",Methode_Keuze)),"",IF(Tb_Activiteiten[[#This Row],[Kosten derden exclusief btw]]=1,Tb_Activiteiten[[#Headers],[Kosten derden exclusief btw]],""))</f>
        <v/>
      </c>
      <c r="AT1928" t="str">
        <f>IF(ISNUMBER(FIND("overige",Methode_Keuze)),"",IF(Tb_Activiteiten[[#This Row],[Niet verrekenbare btw]]=1,Tb_Activiteiten[[#Headers],[Niet verrekenbare btw]],""))</f>
        <v/>
      </c>
      <c r="AU1928" t="str">
        <f>IF(ISNUMBER(FIND("overige",Methode_Keuze)),"",IF(Tb_Activiteiten[[#This Row],[Grondkosten]]=1,Tb_Activiteiten[[#Headers],[Grondkosten]],""))</f>
        <v/>
      </c>
      <c r="AV1928" t="str">
        <f>IF(ISNUMBER(FIND("overige",Methode_Keuze)),"",IF(Tb_Activiteiten[[#This Row],[Bijdrage in natura (overige)]]=1,Tb_Activiteiten[[#Headers],[Bijdrage in natura (overige)]],""))</f>
        <v/>
      </c>
      <c r="AW1928" t="str">
        <f>IF(ISNUMBER(FIND("overige",Methode_Keuze)),"",IF(Tb_Activiteiten[[#This Row],[Bijdrage in natura (vrijwilligers)]]=1,Tb_Activiteiten[[#Headers],[Bijdrage in natura (vrijwilligers)]],""))</f>
        <v/>
      </c>
      <c r="AX1928" t="str">
        <f>IF(ISNUMBER(FIND("overige",Methode_Keuze)),"",IF(Tb_Activiteiten[[#This Row],[Afschrijvingskosten]]=1,Tb_Activiteiten[[#Headers],[Afschrijvingskosten]],""))</f>
        <v/>
      </c>
      <c r="AY1928" t="str">
        <f>IF(ISNUMBER(FIND("overige",Methode_Keuze)),"",IF(Tb_Activiteiten[[#This Row],[Vergoeding]]=1,Tb_Activiteiten[[#Headers],[Vergoeding]],""))</f>
        <v/>
      </c>
      <c r="AZ1928" t="str">
        <f>IF(ISNUMBER(FIND("arbeid",Methode_Keuze)),"",IF(Tb_Activiteiten[[#This Row],[Arbeidskosten - vast tarief (excl eigen arbeid)]]=1,Tb_Activiteiten[[#Headers],[Arbeidskosten - vast tarief (excl eigen arbeid)]],""))</f>
        <v/>
      </c>
      <c r="BA1928" t="str">
        <f>IF(ISNUMBER(FIND("overige",Methode_Keuze)),"",IF(Tb_Activiteiten[[#This Row],[Overige kosten]]=1,Tb_Activiteiten[[#Headers],[Overige kosten]],""))</f>
        <v/>
      </c>
    </row>
    <row r="1929" spans="15:53" x14ac:dyDescent="0.25">
      <c r="O1929" s="56"/>
      <c r="Q1929" t="str">
        <f>IFERROR(IF(VLOOKUP(Tb_Activiteiten[[#This Row],[Openstelling]],Tb_Openstelling[],2,0)=1,1,""),"")</f>
        <v/>
      </c>
      <c r="AJ1929" s="56"/>
      <c r="AK1929" t="str">
        <f>IF(ISNUMBER(FIND("arbeid",Methode_Keuze)),"",IF(ISNUMBER(FIND("arbeid",Methode_Keuze)),"",IF(Tb_Activiteiten[[#This Row],[Loonkosten]]=1,Tb_Activiteiten[[#Headers],[Loonkosten]],"")))</f>
        <v/>
      </c>
      <c r="AL1929" t="str">
        <f>IF(ISNUMBER(FIND("arbeid",Methode_Keuze)),"",IF(ISNUMBER(FIND("arbeid",Methode_Keuze)),"",IF(Tb_Activiteiten[[#This Row],[Eigen arbeid]]=1,Tb_Activiteiten[[#Headers],[Eigen arbeid]],"")))</f>
        <v/>
      </c>
      <c r="AM1929" t="str">
        <f>IF(ISNUMBER(FIND("arbeid",Methode_Keuze)),"",IF(ISNUMBER(FIND("arbeid",Methode_Keuze)),"",IF(Tb_Activiteiten[[#This Row],[Projectmedewerker]]=1,Tb_Activiteiten[[#Headers],[Projectmedewerker]],"")))</f>
        <v/>
      </c>
      <c r="AN1929" t="str">
        <f>IF(ISNUMBER(FIND("arbeid",Methode_Keuze)),"",IF(ISNUMBER(FIND("arbeid",Methode_Keuze)),"",IF(Tb_Activiteiten[[#This Row],[Landbouwer]]=1,Tb_Activiteiten[[#Headers],[Landbouwer]],"")))</f>
        <v/>
      </c>
      <c r="AO1929" t="str">
        <f>IF(ISNUMBER(FIND("arbeid",Methode_Keuze)),"",IF(ISNUMBER(FIND("arbeid",Methode_Keuze)),"",IF(Tb_Activiteiten[[#This Row],[Adviseur]]=1,Tb_Activiteiten[[#Headers],[Adviseur]],"")))</f>
        <v/>
      </c>
      <c r="AP1929" t="str">
        <f>IF(ISNUMBER(FIND("arbeid",Methode_Keuze)),"",IF(ISNUMBER(FIND("arbeid",Methode_Keuze)),"",IF(Tb_Activiteiten[[#This Row],[Projectleider/Expert]]=1,Tb_Activiteiten[[#Headers],[Projectleider/Expert]],"")))</f>
        <v/>
      </c>
      <c r="AQ1929" t="str">
        <f>IF(ISNUMBER(FIND("arbeid",Methode_Keuze)),"",IF(ISNUMBER(FIND("arbeid",Methode_Keuze)),"",IF(Tb_Activiteiten[[#This Row],[Arbeidskosten]]=1,Tb_Activiteiten[[#Headers],[Arbeidskosten]],"")))</f>
        <v/>
      </c>
      <c r="AR1929" t="str">
        <f>IF(ISNUMBER(FIND("arbeid",Methode_Keuze)),"",IF(ISNUMBER(FIND("arbeid",Methode_Keuze)),"",IF(Tb_Activiteiten[[#This Row],[Arbeidskosten op basis van IKS]]=1,Tb_Activiteiten[[#Headers],[Arbeidskosten op basis van IKS]],"")))</f>
        <v/>
      </c>
      <c r="AS1929" t="str">
        <f>IF(ISNUMBER(FIND("overige",Methode_Keuze)),"",IF(Tb_Activiteiten[[#This Row],[Kosten derden exclusief btw]]=1,Tb_Activiteiten[[#Headers],[Kosten derden exclusief btw]],""))</f>
        <v/>
      </c>
      <c r="AT1929" t="str">
        <f>IF(ISNUMBER(FIND("overige",Methode_Keuze)),"",IF(Tb_Activiteiten[[#This Row],[Niet verrekenbare btw]]=1,Tb_Activiteiten[[#Headers],[Niet verrekenbare btw]],""))</f>
        <v/>
      </c>
      <c r="AU1929" t="str">
        <f>IF(ISNUMBER(FIND("overige",Methode_Keuze)),"",IF(Tb_Activiteiten[[#This Row],[Grondkosten]]=1,Tb_Activiteiten[[#Headers],[Grondkosten]],""))</f>
        <v/>
      </c>
      <c r="AV1929" t="str">
        <f>IF(ISNUMBER(FIND("overige",Methode_Keuze)),"",IF(Tb_Activiteiten[[#This Row],[Bijdrage in natura (overige)]]=1,Tb_Activiteiten[[#Headers],[Bijdrage in natura (overige)]],""))</f>
        <v/>
      </c>
      <c r="AW1929" t="str">
        <f>IF(ISNUMBER(FIND("overige",Methode_Keuze)),"",IF(Tb_Activiteiten[[#This Row],[Bijdrage in natura (vrijwilligers)]]=1,Tb_Activiteiten[[#Headers],[Bijdrage in natura (vrijwilligers)]],""))</f>
        <v/>
      </c>
      <c r="AX1929" t="str">
        <f>IF(ISNUMBER(FIND("overige",Methode_Keuze)),"",IF(Tb_Activiteiten[[#This Row],[Afschrijvingskosten]]=1,Tb_Activiteiten[[#Headers],[Afschrijvingskosten]],""))</f>
        <v/>
      </c>
      <c r="AY1929" t="str">
        <f>IF(ISNUMBER(FIND("overige",Methode_Keuze)),"",IF(Tb_Activiteiten[[#This Row],[Vergoeding]]=1,Tb_Activiteiten[[#Headers],[Vergoeding]],""))</f>
        <v/>
      </c>
      <c r="AZ1929" t="str">
        <f>IF(ISNUMBER(FIND("arbeid",Methode_Keuze)),"",IF(Tb_Activiteiten[[#This Row],[Arbeidskosten - vast tarief (excl eigen arbeid)]]=1,Tb_Activiteiten[[#Headers],[Arbeidskosten - vast tarief (excl eigen arbeid)]],""))</f>
        <v/>
      </c>
      <c r="BA1929" t="str">
        <f>IF(ISNUMBER(FIND("overige",Methode_Keuze)),"",IF(Tb_Activiteiten[[#This Row],[Overige kosten]]=1,Tb_Activiteiten[[#Headers],[Overige kosten]],""))</f>
        <v/>
      </c>
    </row>
    <row r="1930" spans="15:53" x14ac:dyDescent="0.25">
      <c r="O1930" s="56"/>
      <c r="Q1930" t="str">
        <f>IFERROR(IF(VLOOKUP(Tb_Activiteiten[[#This Row],[Openstelling]],Tb_Openstelling[],2,0)=1,1,""),"")</f>
        <v/>
      </c>
      <c r="AJ1930" s="56"/>
      <c r="AK1930" t="str">
        <f>IF(ISNUMBER(FIND("arbeid",Methode_Keuze)),"",IF(ISNUMBER(FIND("arbeid",Methode_Keuze)),"",IF(Tb_Activiteiten[[#This Row],[Loonkosten]]=1,Tb_Activiteiten[[#Headers],[Loonkosten]],"")))</f>
        <v/>
      </c>
      <c r="AL1930" t="str">
        <f>IF(ISNUMBER(FIND("arbeid",Methode_Keuze)),"",IF(ISNUMBER(FIND("arbeid",Methode_Keuze)),"",IF(Tb_Activiteiten[[#This Row],[Eigen arbeid]]=1,Tb_Activiteiten[[#Headers],[Eigen arbeid]],"")))</f>
        <v/>
      </c>
      <c r="AM1930" t="str">
        <f>IF(ISNUMBER(FIND("arbeid",Methode_Keuze)),"",IF(ISNUMBER(FIND("arbeid",Methode_Keuze)),"",IF(Tb_Activiteiten[[#This Row],[Projectmedewerker]]=1,Tb_Activiteiten[[#Headers],[Projectmedewerker]],"")))</f>
        <v/>
      </c>
      <c r="AN1930" t="str">
        <f>IF(ISNUMBER(FIND("arbeid",Methode_Keuze)),"",IF(ISNUMBER(FIND("arbeid",Methode_Keuze)),"",IF(Tb_Activiteiten[[#This Row],[Landbouwer]]=1,Tb_Activiteiten[[#Headers],[Landbouwer]],"")))</f>
        <v/>
      </c>
      <c r="AO1930" t="str">
        <f>IF(ISNUMBER(FIND("arbeid",Methode_Keuze)),"",IF(ISNUMBER(FIND("arbeid",Methode_Keuze)),"",IF(Tb_Activiteiten[[#This Row],[Adviseur]]=1,Tb_Activiteiten[[#Headers],[Adviseur]],"")))</f>
        <v/>
      </c>
      <c r="AP1930" t="str">
        <f>IF(ISNUMBER(FIND("arbeid",Methode_Keuze)),"",IF(ISNUMBER(FIND("arbeid",Methode_Keuze)),"",IF(Tb_Activiteiten[[#This Row],[Projectleider/Expert]]=1,Tb_Activiteiten[[#Headers],[Projectleider/Expert]],"")))</f>
        <v/>
      </c>
      <c r="AQ1930" t="str">
        <f>IF(ISNUMBER(FIND("arbeid",Methode_Keuze)),"",IF(ISNUMBER(FIND("arbeid",Methode_Keuze)),"",IF(Tb_Activiteiten[[#This Row],[Arbeidskosten]]=1,Tb_Activiteiten[[#Headers],[Arbeidskosten]],"")))</f>
        <v/>
      </c>
      <c r="AR1930" t="str">
        <f>IF(ISNUMBER(FIND("arbeid",Methode_Keuze)),"",IF(ISNUMBER(FIND("arbeid",Methode_Keuze)),"",IF(Tb_Activiteiten[[#This Row],[Arbeidskosten op basis van IKS]]=1,Tb_Activiteiten[[#Headers],[Arbeidskosten op basis van IKS]],"")))</f>
        <v/>
      </c>
      <c r="AS1930" t="str">
        <f>IF(ISNUMBER(FIND("overige",Methode_Keuze)),"",IF(Tb_Activiteiten[[#This Row],[Kosten derden exclusief btw]]=1,Tb_Activiteiten[[#Headers],[Kosten derden exclusief btw]],""))</f>
        <v/>
      </c>
      <c r="AT1930" t="str">
        <f>IF(ISNUMBER(FIND("overige",Methode_Keuze)),"",IF(Tb_Activiteiten[[#This Row],[Niet verrekenbare btw]]=1,Tb_Activiteiten[[#Headers],[Niet verrekenbare btw]],""))</f>
        <v/>
      </c>
      <c r="AU1930" t="str">
        <f>IF(ISNUMBER(FIND("overige",Methode_Keuze)),"",IF(Tb_Activiteiten[[#This Row],[Grondkosten]]=1,Tb_Activiteiten[[#Headers],[Grondkosten]],""))</f>
        <v/>
      </c>
      <c r="AV1930" t="str">
        <f>IF(ISNUMBER(FIND("overige",Methode_Keuze)),"",IF(Tb_Activiteiten[[#This Row],[Bijdrage in natura (overige)]]=1,Tb_Activiteiten[[#Headers],[Bijdrage in natura (overige)]],""))</f>
        <v/>
      </c>
      <c r="AW1930" t="str">
        <f>IF(ISNUMBER(FIND("overige",Methode_Keuze)),"",IF(Tb_Activiteiten[[#This Row],[Bijdrage in natura (vrijwilligers)]]=1,Tb_Activiteiten[[#Headers],[Bijdrage in natura (vrijwilligers)]],""))</f>
        <v/>
      </c>
      <c r="AX1930" t="str">
        <f>IF(ISNUMBER(FIND("overige",Methode_Keuze)),"",IF(Tb_Activiteiten[[#This Row],[Afschrijvingskosten]]=1,Tb_Activiteiten[[#Headers],[Afschrijvingskosten]],""))</f>
        <v/>
      </c>
      <c r="AY1930" t="str">
        <f>IF(ISNUMBER(FIND("overige",Methode_Keuze)),"",IF(Tb_Activiteiten[[#This Row],[Vergoeding]]=1,Tb_Activiteiten[[#Headers],[Vergoeding]],""))</f>
        <v/>
      </c>
      <c r="AZ1930" t="str">
        <f>IF(ISNUMBER(FIND("arbeid",Methode_Keuze)),"",IF(Tb_Activiteiten[[#This Row],[Arbeidskosten - vast tarief (excl eigen arbeid)]]=1,Tb_Activiteiten[[#Headers],[Arbeidskosten - vast tarief (excl eigen arbeid)]],""))</f>
        <v/>
      </c>
      <c r="BA1930" t="str">
        <f>IF(ISNUMBER(FIND("overige",Methode_Keuze)),"",IF(Tb_Activiteiten[[#This Row],[Overige kosten]]=1,Tb_Activiteiten[[#Headers],[Overige kosten]],""))</f>
        <v/>
      </c>
    </row>
    <row r="1931" spans="15:53" x14ac:dyDescent="0.25">
      <c r="O1931" s="56"/>
      <c r="Q1931" t="str">
        <f>IFERROR(IF(VLOOKUP(Tb_Activiteiten[[#This Row],[Openstelling]],Tb_Openstelling[],2,0)=1,1,""),"")</f>
        <v/>
      </c>
      <c r="AJ1931" s="56"/>
      <c r="AK1931" t="str">
        <f>IF(ISNUMBER(FIND("arbeid",Methode_Keuze)),"",IF(ISNUMBER(FIND("arbeid",Methode_Keuze)),"",IF(Tb_Activiteiten[[#This Row],[Loonkosten]]=1,Tb_Activiteiten[[#Headers],[Loonkosten]],"")))</f>
        <v/>
      </c>
      <c r="AL1931" t="str">
        <f>IF(ISNUMBER(FIND("arbeid",Methode_Keuze)),"",IF(ISNUMBER(FIND("arbeid",Methode_Keuze)),"",IF(Tb_Activiteiten[[#This Row],[Eigen arbeid]]=1,Tb_Activiteiten[[#Headers],[Eigen arbeid]],"")))</f>
        <v/>
      </c>
      <c r="AM1931" t="str">
        <f>IF(ISNUMBER(FIND("arbeid",Methode_Keuze)),"",IF(ISNUMBER(FIND("arbeid",Methode_Keuze)),"",IF(Tb_Activiteiten[[#This Row],[Projectmedewerker]]=1,Tb_Activiteiten[[#Headers],[Projectmedewerker]],"")))</f>
        <v/>
      </c>
      <c r="AN1931" t="str">
        <f>IF(ISNUMBER(FIND("arbeid",Methode_Keuze)),"",IF(ISNUMBER(FIND("arbeid",Methode_Keuze)),"",IF(Tb_Activiteiten[[#This Row],[Landbouwer]]=1,Tb_Activiteiten[[#Headers],[Landbouwer]],"")))</f>
        <v/>
      </c>
      <c r="AO1931" t="str">
        <f>IF(ISNUMBER(FIND("arbeid",Methode_Keuze)),"",IF(ISNUMBER(FIND("arbeid",Methode_Keuze)),"",IF(Tb_Activiteiten[[#This Row],[Adviseur]]=1,Tb_Activiteiten[[#Headers],[Adviseur]],"")))</f>
        <v/>
      </c>
      <c r="AP1931" t="str">
        <f>IF(ISNUMBER(FIND("arbeid",Methode_Keuze)),"",IF(ISNUMBER(FIND("arbeid",Methode_Keuze)),"",IF(Tb_Activiteiten[[#This Row],[Projectleider/Expert]]=1,Tb_Activiteiten[[#Headers],[Projectleider/Expert]],"")))</f>
        <v/>
      </c>
      <c r="AQ1931" t="str">
        <f>IF(ISNUMBER(FIND("arbeid",Methode_Keuze)),"",IF(ISNUMBER(FIND("arbeid",Methode_Keuze)),"",IF(Tb_Activiteiten[[#This Row],[Arbeidskosten]]=1,Tb_Activiteiten[[#Headers],[Arbeidskosten]],"")))</f>
        <v/>
      </c>
      <c r="AR1931" t="str">
        <f>IF(ISNUMBER(FIND("arbeid",Methode_Keuze)),"",IF(ISNUMBER(FIND("arbeid",Methode_Keuze)),"",IF(Tb_Activiteiten[[#This Row],[Arbeidskosten op basis van IKS]]=1,Tb_Activiteiten[[#Headers],[Arbeidskosten op basis van IKS]],"")))</f>
        <v/>
      </c>
      <c r="AS1931" t="str">
        <f>IF(ISNUMBER(FIND("overige",Methode_Keuze)),"",IF(Tb_Activiteiten[[#This Row],[Kosten derden exclusief btw]]=1,Tb_Activiteiten[[#Headers],[Kosten derden exclusief btw]],""))</f>
        <v/>
      </c>
      <c r="AT1931" t="str">
        <f>IF(ISNUMBER(FIND("overige",Methode_Keuze)),"",IF(Tb_Activiteiten[[#This Row],[Niet verrekenbare btw]]=1,Tb_Activiteiten[[#Headers],[Niet verrekenbare btw]],""))</f>
        <v/>
      </c>
      <c r="AU1931" t="str">
        <f>IF(ISNUMBER(FIND("overige",Methode_Keuze)),"",IF(Tb_Activiteiten[[#This Row],[Grondkosten]]=1,Tb_Activiteiten[[#Headers],[Grondkosten]],""))</f>
        <v/>
      </c>
      <c r="AV1931" t="str">
        <f>IF(ISNUMBER(FIND("overige",Methode_Keuze)),"",IF(Tb_Activiteiten[[#This Row],[Bijdrage in natura (overige)]]=1,Tb_Activiteiten[[#Headers],[Bijdrage in natura (overige)]],""))</f>
        <v/>
      </c>
      <c r="AW1931" t="str">
        <f>IF(ISNUMBER(FIND("overige",Methode_Keuze)),"",IF(Tb_Activiteiten[[#This Row],[Bijdrage in natura (vrijwilligers)]]=1,Tb_Activiteiten[[#Headers],[Bijdrage in natura (vrijwilligers)]],""))</f>
        <v/>
      </c>
      <c r="AX1931" t="str">
        <f>IF(ISNUMBER(FIND("overige",Methode_Keuze)),"",IF(Tb_Activiteiten[[#This Row],[Afschrijvingskosten]]=1,Tb_Activiteiten[[#Headers],[Afschrijvingskosten]],""))</f>
        <v/>
      </c>
      <c r="AY1931" t="str">
        <f>IF(ISNUMBER(FIND("overige",Methode_Keuze)),"",IF(Tb_Activiteiten[[#This Row],[Vergoeding]]=1,Tb_Activiteiten[[#Headers],[Vergoeding]],""))</f>
        <v/>
      </c>
      <c r="AZ1931" t="str">
        <f>IF(ISNUMBER(FIND("arbeid",Methode_Keuze)),"",IF(Tb_Activiteiten[[#This Row],[Arbeidskosten - vast tarief (excl eigen arbeid)]]=1,Tb_Activiteiten[[#Headers],[Arbeidskosten - vast tarief (excl eigen arbeid)]],""))</f>
        <v/>
      </c>
      <c r="BA1931" t="str">
        <f>IF(ISNUMBER(FIND("overige",Methode_Keuze)),"",IF(Tb_Activiteiten[[#This Row],[Overige kosten]]=1,Tb_Activiteiten[[#Headers],[Overige kosten]],""))</f>
        <v/>
      </c>
    </row>
    <row r="1932" spans="15:53" x14ac:dyDescent="0.25">
      <c r="O1932" s="56"/>
      <c r="Q1932" t="str">
        <f>IFERROR(IF(VLOOKUP(Tb_Activiteiten[[#This Row],[Openstelling]],Tb_Openstelling[],2,0)=1,1,""),"")</f>
        <v/>
      </c>
      <c r="AJ1932" s="56"/>
      <c r="AK1932" t="str">
        <f>IF(ISNUMBER(FIND("arbeid",Methode_Keuze)),"",IF(ISNUMBER(FIND("arbeid",Methode_Keuze)),"",IF(Tb_Activiteiten[[#This Row],[Loonkosten]]=1,Tb_Activiteiten[[#Headers],[Loonkosten]],"")))</f>
        <v/>
      </c>
      <c r="AL1932" t="str">
        <f>IF(ISNUMBER(FIND("arbeid",Methode_Keuze)),"",IF(ISNUMBER(FIND("arbeid",Methode_Keuze)),"",IF(Tb_Activiteiten[[#This Row],[Eigen arbeid]]=1,Tb_Activiteiten[[#Headers],[Eigen arbeid]],"")))</f>
        <v/>
      </c>
      <c r="AM1932" t="str">
        <f>IF(ISNUMBER(FIND("arbeid",Methode_Keuze)),"",IF(ISNUMBER(FIND("arbeid",Methode_Keuze)),"",IF(Tb_Activiteiten[[#This Row],[Projectmedewerker]]=1,Tb_Activiteiten[[#Headers],[Projectmedewerker]],"")))</f>
        <v/>
      </c>
      <c r="AN1932" t="str">
        <f>IF(ISNUMBER(FIND("arbeid",Methode_Keuze)),"",IF(ISNUMBER(FIND("arbeid",Methode_Keuze)),"",IF(Tb_Activiteiten[[#This Row],[Landbouwer]]=1,Tb_Activiteiten[[#Headers],[Landbouwer]],"")))</f>
        <v/>
      </c>
      <c r="AO1932" t="str">
        <f>IF(ISNUMBER(FIND("arbeid",Methode_Keuze)),"",IF(ISNUMBER(FIND("arbeid",Methode_Keuze)),"",IF(Tb_Activiteiten[[#This Row],[Adviseur]]=1,Tb_Activiteiten[[#Headers],[Adviseur]],"")))</f>
        <v/>
      </c>
      <c r="AP1932" t="str">
        <f>IF(ISNUMBER(FIND("arbeid",Methode_Keuze)),"",IF(ISNUMBER(FIND("arbeid",Methode_Keuze)),"",IF(Tb_Activiteiten[[#This Row],[Projectleider/Expert]]=1,Tb_Activiteiten[[#Headers],[Projectleider/Expert]],"")))</f>
        <v/>
      </c>
      <c r="AQ1932" t="str">
        <f>IF(ISNUMBER(FIND("arbeid",Methode_Keuze)),"",IF(ISNUMBER(FIND("arbeid",Methode_Keuze)),"",IF(Tb_Activiteiten[[#This Row],[Arbeidskosten]]=1,Tb_Activiteiten[[#Headers],[Arbeidskosten]],"")))</f>
        <v/>
      </c>
      <c r="AR1932" t="str">
        <f>IF(ISNUMBER(FIND("arbeid",Methode_Keuze)),"",IF(ISNUMBER(FIND("arbeid",Methode_Keuze)),"",IF(Tb_Activiteiten[[#This Row],[Arbeidskosten op basis van IKS]]=1,Tb_Activiteiten[[#Headers],[Arbeidskosten op basis van IKS]],"")))</f>
        <v/>
      </c>
      <c r="AS1932" t="str">
        <f>IF(ISNUMBER(FIND("overige",Methode_Keuze)),"",IF(Tb_Activiteiten[[#This Row],[Kosten derden exclusief btw]]=1,Tb_Activiteiten[[#Headers],[Kosten derden exclusief btw]],""))</f>
        <v/>
      </c>
      <c r="AT1932" t="str">
        <f>IF(ISNUMBER(FIND("overige",Methode_Keuze)),"",IF(Tb_Activiteiten[[#This Row],[Niet verrekenbare btw]]=1,Tb_Activiteiten[[#Headers],[Niet verrekenbare btw]],""))</f>
        <v/>
      </c>
      <c r="AU1932" t="str">
        <f>IF(ISNUMBER(FIND("overige",Methode_Keuze)),"",IF(Tb_Activiteiten[[#This Row],[Grondkosten]]=1,Tb_Activiteiten[[#Headers],[Grondkosten]],""))</f>
        <v/>
      </c>
      <c r="AV1932" t="str">
        <f>IF(ISNUMBER(FIND("overige",Methode_Keuze)),"",IF(Tb_Activiteiten[[#This Row],[Bijdrage in natura (overige)]]=1,Tb_Activiteiten[[#Headers],[Bijdrage in natura (overige)]],""))</f>
        <v/>
      </c>
      <c r="AW1932" t="str">
        <f>IF(ISNUMBER(FIND("overige",Methode_Keuze)),"",IF(Tb_Activiteiten[[#This Row],[Bijdrage in natura (vrijwilligers)]]=1,Tb_Activiteiten[[#Headers],[Bijdrage in natura (vrijwilligers)]],""))</f>
        <v/>
      </c>
      <c r="AX1932" t="str">
        <f>IF(ISNUMBER(FIND("overige",Methode_Keuze)),"",IF(Tb_Activiteiten[[#This Row],[Afschrijvingskosten]]=1,Tb_Activiteiten[[#Headers],[Afschrijvingskosten]],""))</f>
        <v/>
      </c>
      <c r="AY1932" t="str">
        <f>IF(ISNUMBER(FIND("overige",Methode_Keuze)),"",IF(Tb_Activiteiten[[#This Row],[Vergoeding]]=1,Tb_Activiteiten[[#Headers],[Vergoeding]],""))</f>
        <v/>
      </c>
      <c r="AZ1932" t="str">
        <f>IF(ISNUMBER(FIND("arbeid",Methode_Keuze)),"",IF(Tb_Activiteiten[[#This Row],[Arbeidskosten - vast tarief (excl eigen arbeid)]]=1,Tb_Activiteiten[[#Headers],[Arbeidskosten - vast tarief (excl eigen arbeid)]],""))</f>
        <v/>
      </c>
      <c r="BA1932" t="str">
        <f>IF(ISNUMBER(FIND("overige",Methode_Keuze)),"",IF(Tb_Activiteiten[[#This Row],[Overige kosten]]=1,Tb_Activiteiten[[#Headers],[Overige kosten]],""))</f>
        <v/>
      </c>
    </row>
    <row r="1933" spans="15:53" x14ac:dyDescent="0.25">
      <c r="O1933" s="56"/>
      <c r="Q1933" t="str">
        <f>IFERROR(IF(VLOOKUP(Tb_Activiteiten[[#This Row],[Openstelling]],Tb_Openstelling[],2,0)=1,1,""),"")</f>
        <v/>
      </c>
      <c r="AJ1933" s="56"/>
      <c r="AK1933" t="str">
        <f>IF(ISNUMBER(FIND("arbeid",Methode_Keuze)),"",IF(ISNUMBER(FIND("arbeid",Methode_Keuze)),"",IF(Tb_Activiteiten[[#This Row],[Loonkosten]]=1,Tb_Activiteiten[[#Headers],[Loonkosten]],"")))</f>
        <v/>
      </c>
      <c r="AL1933" t="str">
        <f>IF(ISNUMBER(FIND("arbeid",Methode_Keuze)),"",IF(ISNUMBER(FIND("arbeid",Methode_Keuze)),"",IF(Tb_Activiteiten[[#This Row],[Eigen arbeid]]=1,Tb_Activiteiten[[#Headers],[Eigen arbeid]],"")))</f>
        <v/>
      </c>
      <c r="AM1933" t="str">
        <f>IF(ISNUMBER(FIND("arbeid",Methode_Keuze)),"",IF(ISNUMBER(FIND("arbeid",Methode_Keuze)),"",IF(Tb_Activiteiten[[#This Row],[Projectmedewerker]]=1,Tb_Activiteiten[[#Headers],[Projectmedewerker]],"")))</f>
        <v/>
      </c>
      <c r="AN1933" t="str">
        <f>IF(ISNUMBER(FIND("arbeid",Methode_Keuze)),"",IF(ISNUMBER(FIND("arbeid",Methode_Keuze)),"",IF(Tb_Activiteiten[[#This Row],[Landbouwer]]=1,Tb_Activiteiten[[#Headers],[Landbouwer]],"")))</f>
        <v/>
      </c>
      <c r="AO1933" t="str">
        <f>IF(ISNUMBER(FIND("arbeid",Methode_Keuze)),"",IF(ISNUMBER(FIND("arbeid",Methode_Keuze)),"",IF(Tb_Activiteiten[[#This Row],[Adviseur]]=1,Tb_Activiteiten[[#Headers],[Adviseur]],"")))</f>
        <v/>
      </c>
      <c r="AP1933" t="str">
        <f>IF(ISNUMBER(FIND("arbeid",Methode_Keuze)),"",IF(ISNUMBER(FIND("arbeid",Methode_Keuze)),"",IF(Tb_Activiteiten[[#This Row],[Projectleider/Expert]]=1,Tb_Activiteiten[[#Headers],[Projectleider/Expert]],"")))</f>
        <v/>
      </c>
      <c r="AQ1933" t="str">
        <f>IF(ISNUMBER(FIND("arbeid",Methode_Keuze)),"",IF(ISNUMBER(FIND("arbeid",Methode_Keuze)),"",IF(Tb_Activiteiten[[#This Row],[Arbeidskosten]]=1,Tb_Activiteiten[[#Headers],[Arbeidskosten]],"")))</f>
        <v/>
      </c>
      <c r="AR1933" t="str">
        <f>IF(ISNUMBER(FIND("arbeid",Methode_Keuze)),"",IF(ISNUMBER(FIND("arbeid",Methode_Keuze)),"",IF(Tb_Activiteiten[[#This Row],[Arbeidskosten op basis van IKS]]=1,Tb_Activiteiten[[#Headers],[Arbeidskosten op basis van IKS]],"")))</f>
        <v/>
      </c>
      <c r="AS1933" t="str">
        <f>IF(ISNUMBER(FIND("overige",Methode_Keuze)),"",IF(Tb_Activiteiten[[#This Row],[Kosten derden exclusief btw]]=1,Tb_Activiteiten[[#Headers],[Kosten derden exclusief btw]],""))</f>
        <v/>
      </c>
      <c r="AT1933" t="str">
        <f>IF(ISNUMBER(FIND("overige",Methode_Keuze)),"",IF(Tb_Activiteiten[[#This Row],[Niet verrekenbare btw]]=1,Tb_Activiteiten[[#Headers],[Niet verrekenbare btw]],""))</f>
        <v/>
      </c>
      <c r="AU1933" t="str">
        <f>IF(ISNUMBER(FIND("overige",Methode_Keuze)),"",IF(Tb_Activiteiten[[#This Row],[Grondkosten]]=1,Tb_Activiteiten[[#Headers],[Grondkosten]],""))</f>
        <v/>
      </c>
      <c r="AV1933" t="str">
        <f>IF(ISNUMBER(FIND("overige",Methode_Keuze)),"",IF(Tb_Activiteiten[[#This Row],[Bijdrage in natura (overige)]]=1,Tb_Activiteiten[[#Headers],[Bijdrage in natura (overige)]],""))</f>
        <v/>
      </c>
      <c r="AW1933" t="str">
        <f>IF(ISNUMBER(FIND("overige",Methode_Keuze)),"",IF(Tb_Activiteiten[[#This Row],[Bijdrage in natura (vrijwilligers)]]=1,Tb_Activiteiten[[#Headers],[Bijdrage in natura (vrijwilligers)]],""))</f>
        <v/>
      </c>
      <c r="AX1933" t="str">
        <f>IF(ISNUMBER(FIND("overige",Methode_Keuze)),"",IF(Tb_Activiteiten[[#This Row],[Afschrijvingskosten]]=1,Tb_Activiteiten[[#Headers],[Afschrijvingskosten]],""))</f>
        <v/>
      </c>
      <c r="AY1933" t="str">
        <f>IF(ISNUMBER(FIND("overige",Methode_Keuze)),"",IF(Tb_Activiteiten[[#This Row],[Vergoeding]]=1,Tb_Activiteiten[[#Headers],[Vergoeding]],""))</f>
        <v/>
      </c>
      <c r="AZ1933" t="str">
        <f>IF(ISNUMBER(FIND("arbeid",Methode_Keuze)),"",IF(Tb_Activiteiten[[#This Row],[Arbeidskosten - vast tarief (excl eigen arbeid)]]=1,Tb_Activiteiten[[#Headers],[Arbeidskosten - vast tarief (excl eigen arbeid)]],""))</f>
        <v/>
      </c>
      <c r="BA1933" t="str">
        <f>IF(ISNUMBER(FIND("overige",Methode_Keuze)),"",IF(Tb_Activiteiten[[#This Row],[Overige kosten]]=1,Tb_Activiteiten[[#Headers],[Overige kosten]],""))</f>
        <v/>
      </c>
    </row>
    <row r="1934" spans="15:53" x14ac:dyDescent="0.25">
      <c r="O1934" s="56"/>
      <c r="Q1934" t="str">
        <f>IFERROR(IF(VLOOKUP(Tb_Activiteiten[[#This Row],[Openstelling]],Tb_Openstelling[],2,0)=1,1,""),"")</f>
        <v/>
      </c>
      <c r="AJ1934" s="56"/>
      <c r="AK1934" t="str">
        <f>IF(ISNUMBER(FIND("arbeid",Methode_Keuze)),"",IF(ISNUMBER(FIND("arbeid",Methode_Keuze)),"",IF(Tb_Activiteiten[[#This Row],[Loonkosten]]=1,Tb_Activiteiten[[#Headers],[Loonkosten]],"")))</f>
        <v/>
      </c>
      <c r="AL1934" t="str">
        <f>IF(ISNUMBER(FIND("arbeid",Methode_Keuze)),"",IF(ISNUMBER(FIND("arbeid",Methode_Keuze)),"",IF(Tb_Activiteiten[[#This Row],[Eigen arbeid]]=1,Tb_Activiteiten[[#Headers],[Eigen arbeid]],"")))</f>
        <v/>
      </c>
      <c r="AM1934" t="str">
        <f>IF(ISNUMBER(FIND("arbeid",Methode_Keuze)),"",IF(ISNUMBER(FIND("arbeid",Methode_Keuze)),"",IF(Tb_Activiteiten[[#This Row],[Projectmedewerker]]=1,Tb_Activiteiten[[#Headers],[Projectmedewerker]],"")))</f>
        <v/>
      </c>
      <c r="AN1934" t="str">
        <f>IF(ISNUMBER(FIND("arbeid",Methode_Keuze)),"",IF(ISNUMBER(FIND("arbeid",Methode_Keuze)),"",IF(Tb_Activiteiten[[#This Row],[Landbouwer]]=1,Tb_Activiteiten[[#Headers],[Landbouwer]],"")))</f>
        <v/>
      </c>
      <c r="AO1934" t="str">
        <f>IF(ISNUMBER(FIND("arbeid",Methode_Keuze)),"",IF(ISNUMBER(FIND("arbeid",Methode_Keuze)),"",IF(Tb_Activiteiten[[#This Row],[Adviseur]]=1,Tb_Activiteiten[[#Headers],[Adviseur]],"")))</f>
        <v/>
      </c>
      <c r="AP1934" t="str">
        <f>IF(ISNUMBER(FIND("arbeid",Methode_Keuze)),"",IF(ISNUMBER(FIND("arbeid",Methode_Keuze)),"",IF(Tb_Activiteiten[[#This Row],[Projectleider/Expert]]=1,Tb_Activiteiten[[#Headers],[Projectleider/Expert]],"")))</f>
        <v/>
      </c>
      <c r="AQ1934" t="str">
        <f>IF(ISNUMBER(FIND("arbeid",Methode_Keuze)),"",IF(ISNUMBER(FIND("arbeid",Methode_Keuze)),"",IF(Tb_Activiteiten[[#This Row],[Arbeidskosten]]=1,Tb_Activiteiten[[#Headers],[Arbeidskosten]],"")))</f>
        <v/>
      </c>
      <c r="AR1934" t="str">
        <f>IF(ISNUMBER(FIND("arbeid",Methode_Keuze)),"",IF(ISNUMBER(FIND("arbeid",Methode_Keuze)),"",IF(Tb_Activiteiten[[#This Row],[Arbeidskosten op basis van IKS]]=1,Tb_Activiteiten[[#Headers],[Arbeidskosten op basis van IKS]],"")))</f>
        <v/>
      </c>
      <c r="AS1934" t="str">
        <f>IF(ISNUMBER(FIND("overige",Methode_Keuze)),"",IF(Tb_Activiteiten[[#This Row],[Kosten derden exclusief btw]]=1,Tb_Activiteiten[[#Headers],[Kosten derden exclusief btw]],""))</f>
        <v/>
      </c>
      <c r="AT1934" t="str">
        <f>IF(ISNUMBER(FIND("overige",Methode_Keuze)),"",IF(Tb_Activiteiten[[#This Row],[Niet verrekenbare btw]]=1,Tb_Activiteiten[[#Headers],[Niet verrekenbare btw]],""))</f>
        <v/>
      </c>
      <c r="AU1934" t="str">
        <f>IF(ISNUMBER(FIND("overige",Methode_Keuze)),"",IF(Tb_Activiteiten[[#This Row],[Grondkosten]]=1,Tb_Activiteiten[[#Headers],[Grondkosten]],""))</f>
        <v/>
      </c>
      <c r="AV1934" t="str">
        <f>IF(ISNUMBER(FIND("overige",Methode_Keuze)),"",IF(Tb_Activiteiten[[#This Row],[Bijdrage in natura (overige)]]=1,Tb_Activiteiten[[#Headers],[Bijdrage in natura (overige)]],""))</f>
        <v/>
      </c>
      <c r="AW1934" t="str">
        <f>IF(ISNUMBER(FIND("overige",Methode_Keuze)),"",IF(Tb_Activiteiten[[#This Row],[Bijdrage in natura (vrijwilligers)]]=1,Tb_Activiteiten[[#Headers],[Bijdrage in natura (vrijwilligers)]],""))</f>
        <v/>
      </c>
      <c r="AX1934" t="str">
        <f>IF(ISNUMBER(FIND("overige",Methode_Keuze)),"",IF(Tb_Activiteiten[[#This Row],[Afschrijvingskosten]]=1,Tb_Activiteiten[[#Headers],[Afschrijvingskosten]],""))</f>
        <v/>
      </c>
      <c r="AY1934" t="str">
        <f>IF(ISNUMBER(FIND("overige",Methode_Keuze)),"",IF(Tb_Activiteiten[[#This Row],[Vergoeding]]=1,Tb_Activiteiten[[#Headers],[Vergoeding]],""))</f>
        <v/>
      </c>
      <c r="AZ1934" t="str">
        <f>IF(ISNUMBER(FIND("arbeid",Methode_Keuze)),"",IF(Tb_Activiteiten[[#This Row],[Arbeidskosten - vast tarief (excl eigen arbeid)]]=1,Tb_Activiteiten[[#Headers],[Arbeidskosten - vast tarief (excl eigen arbeid)]],""))</f>
        <v/>
      </c>
      <c r="BA1934" t="str">
        <f>IF(ISNUMBER(FIND("overige",Methode_Keuze)),"",IF(Tb_Activiteiten[[#This Row],[Overige kosten]]=1,Tb_Activiteiten[[#Headers],[Overige kosten]],""))</f>
        <v/>
      </c>
    </row>
    <row r="1935" spans="15:53" x14ac:dyDescent="0.25">
      <c r="O1935" s="56"/>
      <c r="Q1935" t="str">
        <f>IFERROR(IF(VLOOKUP(Tb_Activiteiten[[#This Row],[Openstelling]],Tb_Openstelling[],2,0)=1,1,""),"")</f>
        <v/>
      </c>
      <c r="AJ1935" s="56"/>
      <c r="AK1935" t="str">
        <f>IF(ISNUMBER(FIND("arbeid",Methode_Keuze)),"",IF(ISNUMBER(FIND("arbeid",Methode_Keuze)),"",IF(Tb_Activiteiten[[#This Row],[Loonkosten]]=1,Tb_Activiteiten[[#Headers],[Loonkosten]],"")))</f>
        <v/>
      </c>
      <c r="AL1935" t="str">
        <f>IF(ISNUMBER(FIND("arbeid",Methode_Keuze)),"",IF(ISNUMBER(FIND("arbeid",Methode_Keuze)),"",IF(Tb_Activiteiten[[#This Row],[Eigen arbeid]]=1,Tb_Activiteiten[[#Headers],[Eigen arbeid]],"")))</f>
        <v/>
      </c>
      <c r="AM1935" t="str">
        <f>IF(ISNUMBER(FIND("arbeid",Methode_Keuze)),"",IF(ISNUMBER(FIND("arbeid",Methode_Keuze)),"",IF(Tb_Activiteiten[[#This Row],[Projectmedewerker]]=1,Tb_Activiteiten[[#Headers],[Projectmedewerker]],"")))</f>
        <v/>
      </c>
      <c r="AN1935" t="str">
        <f>IF(ISNUMBER(FIND("arbeid",Methode_Keuze)),"",IF(ISNUMBER(FIND("arbeid",Methode_Keuze)),"",IF(Tb_Activiteiten[[#This Row],[Landbouwer]]=1,Tb_Activiteiten[[#Headers],[Landbouwer]],"")))</f>
        <v/>
      </c>
      <c r="AO1935" t="str">
        <f>IF(ISNUMBER(FIND("arbeid",Methode_Keuze)),"",IF(ISNUMBER(FIND("arbeid",Methode_Keuze)),"",IF(Tb_Activiteiten[[#This Row],[Adviseur]]=1,Tb_Activiteiten[[#Headers],[Adviseur]],"")))</f>
        <v/>
      </c>
      <c r="AP1935" t="str">
        <f>IF(ISNUMBER(FIND("arbeid",Methode_Keuze)),"",IF(ISNUMBER(FIND("arbeid",Methode_Keuze)),"",IF(Tb_Activiteiten[[#This Row],[Projectleider/Expert]]=1,Tb_Activiteiten[[#Headers],[Projectleider/Expert]],"")))</f>
        <v/>
      </c>
      <c r="AQ1935" t="str">
        <f>IF(ISNUMBER(FIND("arbeid",Methode_Keuze)),"",IF(ISNUMBER(FIND("arbeid",Methode_Keuze)),"",IF(Tb_Activiteiten[[#This Row],[Arbeidskosten]]=1,Tb_Activiteiten[[#Headers],[Arbeidskosten]],"")))</f>
        <v/>
      </c>
      <c r="AR1935" t="str">
        <f>IF(ISNUMBER(FIND("arbeid",Methode_Keuze)),"",IF(ISNUMBER(FIND("arbeid",Methode_Keuze)),"",IF(Tb_Activiteiten[[#This Row],[Arbeidskosten op basis van IKS]]=1,Tb_Activiteiten[[#Headers],[Arbeidskosten op basis van IKS]],"")))</f>
        <v/>
      </c>
      <c r="AS1935" t="str">
        <f>IF(ISNUMBER(FIND("overige",Methode_Keuze)),"",IF(Tb_Activiteiten[[#This Row],[Kosten derden exclusief btw]]=1,Tb_Activiteiten[[#Headers],[Kosten derden exclusief btw]],""))</f>
        <v/>
      </c>
      <c r="AT1935" t="str">
        <f>IF(ISNUMBER(FIND("overige",Methode_Keuze)),"",IF(Tb_Activiteiten[[#This Row],[Niet verrekenbare btw]]=1,Tb_Activiteiten[[#Headers],[Niet verrekenbare btw]],""))</f>
        <v/>
      </c>
      <c r="AU1935" t="str">
        <f>IF(ISNUMBER(FIND("overige",Methode_Keuze)),"",IF(Tb_Activiteiten[[#This Row],[Grondkosten]]=1,Tb_Activiteiten[[#Headers],[Grondkosten]],""))</f>
        <v/>
      </c>
      <c r="AV1935" t="str">
        <f>IF(ISNUMBER(FIND("overige",Methode_Keuze)),"",IF(Tb_Activiteiten[[#This Row],[Bijdrage in natura (overige)]]=1,Tb_Activiteiten[[#Headers],[Bijdrage in natura (overige)]],""))</f>
        <v/>
      </c>
      <c r="AW1935" t="str">
        <f>IF(ISNUMBER(FIND("overige",Methode_Keuze)),"",IF(Tb_Activiteiten[[#This Row],[Bijdrage in natura (vrijwilligers)]]=1,Tb_Activiteiten[[#Headers],[Bijdrage in natura (vrijwilligers)]],""))</f>
        <v/>
      </c>
      <c r="AX1935" t="str">
        <f>IF(ISNUMBER(FIND("overige",Methode_Keuze)),"",IF(Tb_Activiteiten[[#This Row],[Afschrijvingskosten]]=1,Tb_Activiteiten[[#Headers],[Afschrijvingskosten]],""))</f>
        <v/>
      </c>
      <c r="AY1935" t="str">
        <f>IF(ISNUMBER(FIND("overige",Methode_Keuze)),"",IF(Tb_Activiteiten[[#This Row],[Vergoeding]]=1,Tb_Activiteiten[[#Headers],[Vergoeding]],""))</f>
        <v/>
      </c>
      <c r="AZ1935" t="str">
        <f>IF(ISNUMBER(FIND("arbeid",Methode_Keuze)),"",IF(Tb_Activiteiten[[#This Row],[Arbeidskosten - vast tarief (excl eigen arbeid)]]=1,Tb_Activiteiten[[#Headers],[Arbeidskosten - vast tarief (excl eigen arbeid)]],""))</f>
        <v/>
      </c>
      <c r="BA1935" t="str">
        <f>IF(ISNUMBER(FIND("overige",Methode_Keuze)),"",IF(Tb_Activiteiten[[#This Row],[Overige kosten]]=1,Tb_Activiteiten[[#Headers],[Overige kosten]],""))</f>
        <v/>
      </c>
    </row>
    <row r="1936" spans="15:53" x14ac:dyDescent="0.25">
      <c r="O1936" s="56"/>
      <c r="Q1936" t="str">
        <f>IFERROR(IF(VLOOKUP(Tb_Activiteiten[[#This Row],[Openstelling]],Tb_Openstelling[],2,0)=1,1,""),"")</f>
        <v/>
      </c>
      <c r="AJ1936" s="56"/>
      <c r="AK1936" t="str">
        <f>IF(ISNUMBER(FIND("arbeid",Methode_Keuze)),"",IF(ISNUMBER(FIND("arbeid",Methode_Keuze)),"",IF(Tb_Activiteiten[[#This Row],[Loonkosten]]=1,Tb_Activiteiten[[#Headers],[Loonkosten]],"")))</f>
        <v/>
      </c>
      <c r="AL1936" t="str">
        <f>IF(ISNUMBER(FIND("arbeid",Methode_Keuze)),"",IF(ISNUMBER(FIND("arbeid",Methode_Keuze)),"",IF(Tb_Activiteiten[[#This Row],[Eigen arbeid]]=1,Tb_Activiteiten[[#Headers],[Eigen arbeid]],"")))</f>
        <v/>
      </c>
      <c r="AM1936" t="str">
        <f>IF(ISNUMBER(FIND("arbeid",Methode_Keuze)),"",IF(ISNUMBER(FIND("arbeid",Methode_Keuze)),"",IF(Tb_Activiteiten[[#This Row],[Projectmedewerker]]=1,Tb_Activiteiten[[#Headers],[Projectmedewerker]],"")))</f>
        <v/>
      </c>
      <c r="AN1936" t="str">
        <f>IF(ISNUMBER(FIND("arbeid",Methode_Keuze)),"",IF(ISNUMBER(FIND("arbeid",Methode_Keuze)),"",IF(Tb_Activiteiten[[#This Row],[Landbouwer]]=1,Tb_Activiteiten[[#Headers],[Landbouwer]],"")))</f>
        <v/>
      </c>
      <c r="AO1936" t="str">
        <f>IF(ISNUMBER(FIND("arbeid",Methode_Keuze)),"",IF(ISNUMBER(FIND("arbeid",Methode_Keuze)),"",IF(Tb_Activiteiten[[#This Row],[Adviseur]]=1,Tb_Activiteiten[[#Headers],[Adviseur]],"")))</f>
        <v/>
      </c>
      <c r="AP1936" t="str">
        <f>IF(ISNUMBER(FIND("arbeid",Methode_Keuze)),"",IF(ISNUMBER(FIND("arbeid",Methode_Keuze)),"",IF(Tb_Activiteiten[[#This Row],[Projectleider/Expert]]=1,Tb_Activiteiten[[#Headers],[Projectleider/Expert]],"")))</f>
        <v/>
      </c>
      <c r="AQ1936" t="str">
        <f>IF(ISNUMBER(FIND("arbeid",Methode_Keuze)),"",IF(ISNUMBER(FIND("arbeid",Methode_Keuze)),"",IF(Tb_Activiteiten[[#This Row],[Arbeidskosten]]=1,Tb_Activiteiten[[#Headers],[Arbeidskosten]],"")))</f>
        <v/>
      </c>
      <c r="AR1936" t="str">
        <f>IF(ISNUMBER(FIND("arbeid",Methode_Keuze)),"",IF(ISNUMBER(FIND("arbeid",Methode_Keuze)),"",IF(Tb_Activiteiten[[#This Row],[Arbeidskosten op basis van IKS]]=1,Tb_Activiteiten[[#Headers],[Arbeidskosten op basis van IKS]],"")))</f>
        <v/>
      </c>
      <c r="AS1936" t="str">
        <f>IF(ISNUMBER(FIND("overige",Methode_Keuze)),"",IF(Tb_Activiteiten[[#This Row],[Kosten derden exclusief btw]]=1,Tb_Activiteiten[[#Headers],[Kosten derden exclusief btw]],""))</f>
        <v/>
      </c>
      <c r="AT1936" t="str">
        <f>IF(ISNUMBER(FIND("overige",Methode_Keuze)),"",IF(Tb_Activiteiten[[#This Row],[Niet verrekenbare btw]]=1,Tb_Activiteiten[[#Headers],[Niet verrekenbare btw]],""))</f>
        <v/>
      </c>
      <c r="AU1936" t="str">
        <f>IF(ISNUMBER(FIND("overige",Methode_Keuze)),"",IF(Tb_Activiteiten[[#This Row],[Grondkosten]]=1,Tb_Activiteiten[[#Headers],[Grondkosten]],""))</f>
        <v/>
      </c>
      <c r="AV1936" t="str">
        <f>IF(ISNUMBER(FIND("overige",Methode_Keuze)),"",IF(Tb_Activiteiten[[#This Row],[Bijdrage in natura (overige)]]=1,Tb_Activiteiten[[#Headers],[Bijdrage in natura (overige)]],""))</f>
        <v/>
      </c>
      <c r="AW1936" t="str">
        <f>IF(ISNUMBER(FIND("overige",Methode_Keuze)),"",IF(Tb_Activiteiten[[#This Row],[Bijdrage in natura (vrijwilligers)]]=1,Tb_Activiteiten[[#Headers],[Bijdrage in natura (vrijwilligers)]],""))</f>
        <v/>
      </c>
      <c r="AX1936" t="str">
        <f>IF(ISNUMBER(FIND("overige",Methode_Keuze)),"",IF(Tb_Activiteiten[[#This Row],[Afschrijvingskosten]]=1,Tb_Activiteiten[[#Headers],[Afschrijvingskosten]],""))</f>
        <v/>
      </c>
      <c r="AY1936" t="str">
        <f>IF(ISNUMBER(FIND("overige",Methode_Keuze)),"",IF(Tb_Activiteiten[[#This Row],[Vergoeding]]=1,Tb_Activiteiten[[#Headers],[Vergoeding]],""))</f>
        <v/>
      </c>
      <c r="AZ1936" t="str">
        <f>IF(ISNUMBER(FIND("arbeid",Methode_Keuze)),"",IF(Tb_Activiteiten[[#This Row],[Arbeidskosten - vast tarief (excl eigen arbeid)]]=1,Tb_Activiteiten[[#Headers],[Arbeidskosten - vast tarief (excl eigen arbeid)]],""))</f>
        <v/>
      </c>
      <c r="BA1936" t="str">
        <f>IF(ISNUMBER(FIND("overige",Methode_Keuze)),"",IF(Tb_Activiteiten[[#This Row],[Overige kosten]]=1,Tb_Activiteiten[[#Headers],[Overige kosten]],""))</f>
        <v/>
      </c>
    </row>
    <row r="1937" spans="15:53" x14ac:dyDescent="0.25">
      <c r="O1937" s="56"/>
      <c r="Q1937" t="str">
        <f>IFERROR(IF(VLOOKUP(Tb_Activiteiten[[#This Row],[Openstelling]],Tb_Openstelling[],2,0)=1,1,""),"")</f>
        <v/>
      </c>
      <c r="AJ1937" s="56"/>
      <c r="AK1937" t="str">
        <f>IF(ISNUMBER(FIND("arbeid",Methode_Keuze)),"",IF(ISNUMBER(FIND("arbeid",Methode_Keuze)),"",IF(Tb_Activiteiten[[#This Row],[Loonkosten]]=1,Tb_Activiteiten[[#Headers],[Loonkosten]],"")))</f>
        <v/>
      </c>
      <c r="AL1937" t="str">
        <f>IF(ISNUMBER(FIND("arbeid",Methode_Keuze)),"",IF(ISNUMBER(FIND("arbeid",Methode_Keuze)),"",IF(Tb_Activiteiten[[#This Row],[Eigen arbeid]]=1,Tb_Activiteiten[[#Headers],[Eigen arbeid]],"")))</f>
        <v/>
      </c>
      <c r="AM1937" t="str">
        <f>IF(ISNUMBER(FIND("arbeid",Methode_Keuze)),"",IF(ISNUMBER(FIND("arbeid",Methode_Keuze)),"",IF(Tb_Activiteiten[[#This Row],[Projectmedewerker]]=1,Tb_Activiteiten[[#Headers],[Projectmedewerker]],"")))</f>
        <v/>
      </c>
      <c r="AN1937" t="str">
        <f>IF(ISNUMBER(FIND("arbeid",Methode_Keuze)),"",IF(ISNUMBER(FIND("arbeid",Methode_Keuze)),"",IF(Tb_Activiteiten[[#This Row],[Landbouwer]]=1,Tb_Activiteiten[[#Headers],[Landbouwer]],"")))</f>
        <v/>
      </c>
      <c r="AO1937" t="str">
        <f>IF(ISNUMBER(FIND("arbeid",Methode_Keuze)),"",IF(ISNUMBER(FIND("arbeid",Methode_Keuze)),"",IF(Tb_Activiteiten[[#This Row],[Adviseur]]=1,Tb_Activiteiten[[#Headers],[Adviseur]],"")))</f>
        <v/>
      </c>
      <c r="AP1937" t="str">
        <f>IF(ISNUMBER(FIND("arbeid",Methode_Keuze)),"",IF(ISNUMBER(FIND("arbeid",Methode_Keuze)),"",IF(Tb_Activiteiten[[#This Row],[Projectleider/Expert]]=1,Tb_Activiteiten[[#Headers],[Projectleider/Expert]],"")))</f>
        <v/>
      </c>
      <c r="AQ1937" t="str">
        <f>IF(ISNUMBER(FIND("arbeid",Methode_Keuze)),"",IF(ISNUMBER(FIND("arbeid",Methode_Keuze)),"",IF(Tb_Activiteiten[[#This Row],[Arbeidskosten]]=1,Tb_Activiteiten[[#Headers],[Arbeidskosten]],"")))</f>
        <v/>
      </c>
      <c r="AR1937" t="str">
        <f>IF(ISNUMBER(FIND("arbeid",Methode_Keuze)),"",IF(ISNUMBER(FIND("arbeid",Methode_Keuze)),"",IF(Tb_Activiteiten[[#This Row],[Arbeidskosten op basis van IKS]]=1,Tb_Activiteiten[[#Headers],[Arbeidskosten op basis van IKS]],"")))</f>
        <v/>
      </c>
      <c r="AS1937" t="str">
        <f>IF(ISNUMBER(FIND("overige",Methode_Keuze)),"",IF(Tb_Activiteiten[[#This Row],[Kosten derden exclusief btw]]=1,Tb_Activiteiten[[#Headers],[Kosten derden exclusief btw]],""))</f>
        <v/>
      </c>
      <c r="AT1937" t="str">
        <f>IF(ISNUMBER(FIND("overige",Methode_Keuze)),"",IF(Tb_Activiteiten[[#This Row],[Niet verrekenbare btw]]=1,Tb_Activiteiten[[#Headers],[Niet verrekenbare btw]],""))</f>
        <v/>
      </c>
      <c r="AU1937" t="str">
        <f>IF(ISNUMBER(FIND("overige",Methode_Keuze)),"",IF(Tb_Activiteiten[[#This Row],[Grondkosten]]=1,Tb_Activiteiten[[#Headers],[Grondkosten]],""))</f>
        <v/>
      </c>
      <c r="AV1937" t="str">
        <f>IF(ISNUMBER(FIND("overige",Methode_Keuze)),"",IF(Tb_Activiteiten[[#This Row],[Bijdrage in natura (overige)]]=1,Tb_Activiteiten[[#Headers],[Bijdrage in natura (overige)]],""))</f>
        <v/>
      </c>
      <c r="AW1937" t="str">
        <f>IF(ISNUMBER(FIND("overige",Methode_Keuze)),"",IF(Tb_Activiteiten[[#This Row],[Bijdrage in natura (vrijwilligers)]]=1,Tb_Activiteiten[[#Headers],[Bijdrage in natura (vrijwilligers)]],""))</f>
        <v/>
      </c>
      <c r="AX1937" t="str">
        <f>IF(ISNUMBER(FIND("overige",Methode_Keuze)),"",IF(Tb_Activiteiten[[#This Row],[Afschrijvingskosten]]=1,Tb_Activiteiten[[#Headers],[Afschrijvingskosten]],""))</f>
        <v/>
      </c>
      <c r="AY1937" t="str">
        <f>IF(ISNUMBER(FIND("overige",Methode_Keuze)),"",IF(Tb_Activiteiten[[#This Row],[Vergoeding]]=1,Tb_Activiteiten[[#Headers],[Vergoeding]],""))</f>
        <v/>
      </c>
      <c r="AZ1937" t="str">
        <f>IF(ISNUMBER(FIND("arbeid",Methode_Keuze)),"",IF(Tb_Activiteiten[[#This Row],[Arbeidskosten - vast tarief (excl eigen arbeid)]]=1,Tb_Activiteiten[[#Headers],[Arbeidskosten - vast tarief (excl eigen arbeid)]],""))</f>
        <v/>
      </c>
      <c r="BA1937" t="str">
        <f>IF(ISNUMBER(FIND("overige",Methode_Keuze)),"",IF(Tb_Activiteiten[[#This Row],[Overige kosten]]=1,Tb_Activiteiten[[#Headers],[Overige kosten]],""))</f>
        <v/>
      </c>
    </row>
    <row r="1938" spans="15:53" x14ac:dyDescent="0.25">
      <c r="O1938" s="56"/>
      <c r="Q1938" t="str">
        <f>IFERROR(IF(VLOOKUP(Tb_Activiteiten[[#This Row],[Openstelling]],Tb_Openstelling[],2,0)=1,1,""),"")</f>
        <v/>
      </c>
      <c r="AJ1938" s="56"/>
      <c r="AK1938" t="str">
        <f>IF(ISNUMBER(FIND("arbeid",Methode_Keuze)),"",IF(ISNUMBER(FIND("arbeid",Methode_Keuze)),"",IF(Tb_Activiteiten[[#This Row],[Loonkosten]]=1,Tb_Activiteiten[[#Headers],[Loonkosten]],"")))</f>
        <v/>
      </c>
      <c r="AL1938" t="str">
        <f>IF(ISNUMBER(FIND("arbeid",Methode_Keuze)),"",IF(ISNUMBER(FIND("arbeid",Methode_Keuze)),"",IF(Tb_Activiteiten[[#This Row],[Eigen arbeid]]=1,Tb_Activiteiten[[#Headers],[Eigen arbeid]],"")))</f>
        <v/>
      </c>
      <c r="AM1938" t="str">
        <f>IF(ISNUMBER(FIND("arbeid",Methode_Keuze)),"",IF(ISNUMBER(FIND("arbeid",Methode_Keuze)),"",IF(Tb_Activiteiten[[#This Row],[Projectmedewerker]]=1,Tb_Activiteiten[[#Headers],[Projectmedewerker]],"")))</f>
        <v/>
      </c>
      <c r="AN1938" t="str">
        <f>IF(ISNUMBER(FIND("arbeid",Methode_Keuze)),"",IF(ISNUMBER(FIND("arbeid",Methode_Keuze)),"",IF(Tb_Activiteiten[[#This Row],[Landbouwer]]=1,Tb_Activiteiten[[#Headers],[Landbouwer]],"")))</f>
        <v/>
      </c>
      <c r="AO1938" t="str">
        <f>IF(ISNUMBER(FIND("arbeid",Methode_Keuze)),"",IF(ISNUMBER(FIND("arbeid",Methode_Keuze)),"",IF(Tb_Activiteiten[[#This Row],[Adviseur]]=1,Tb_Activiteiten[[#Headers],[Adviseur]],"")))</f>
        <v/>
      </c>
      <c r="AP1938" t="str">
        <f>IF(ISNUMBER(FIND("arbeid",Methode_Keuze)),"",IF(ISNUMBER(FIND("arbeid",Methode_Keuze)),"",IF(Tb_Activiteiten[[#This Row],[Projectleider/Expert]]=1,Tb_Activiteiten[[#Headers],[Projectleider/Expert]],"")))</f>
        <v/>
      </c>
      <c r="AQ1938" t="str">
        <f>IF(ISNUMBER(FIND("arbeid",Methode_Keuze)),"",IF(ISNUMBER(FIND("arbeid",Methode_Keuze)),"",IF(Tb_Activiteiten[[#This Row],[Arbeidskosten]]=1,Tb_Activiteiten[[#Headers],[Arbeidskosten]],"")))</f>
        <v/>
      </c>
      <c r="AR1938" t="str">
        <f>IF(ISNUMBER(FIND("arbeid",Methode_Keuze)),"",IF(ISNUMBER(FIND("arbeid",Methode_Keuze)),"",IF(Tb_Activiteiten[[#This Row],[Arbeidskosten op basis van IKS]]=1,Tb_Activiteiten[[#Headers],[Arbeidskosten op basis van IKS]],"")))</f>
        <v/>
      </c>
      <c r="AS1938" t="str">
        <f>IF(ISNUMBER(FIND("overige",Methode_Keuze)),"",IF(Tb_Activiteiten[[#This Row],[Kosten derden exclusief btw]]=1,Tb_Activiteiten[[#Headers],[Kosten derden exclusief btw]],""))</f>
        <v/>
      </c>
      <c r="AT1938" t="str">
        <f>IF(ISNUMBER(FIND("overige",Methode_Keuze)),"",IF(Tb_Activiteiten[[#This Row],[Niet verrekenbare btw]]=1,Tb_Activiteiten[[#Headers],[Niet verrekenbare btw]],""))</f>
        <v/>
      </c>
      <c r="AU1938" t="str">
        <f>IF(ISNUMBER(FIND("overige",Methode_Keuze)),"",IF(Tb_Activiteiten[[#This Row],[Grondkosten]]=1,Tb_Activiteiten[[#Headers],[Grondkosten]],""))</f>
        <v/>
      </c>
      <c r="AV1938" t="str">
        <f>IF(ISNUMBER(FIND("overige",Methode_Keuze)),"",IF(Tb_Activiteiten[[#This Row],[Bijdrage in natura (overige)]]=1,Tb_Activiteiten[[#Headers],[Bijdrage in natura (overige)]],""))</f>
        <v/>
      </c>
      <c r="AW1938" t="str">
        <f>IF(ISNUMBER(FIND("overige",Methode_Keuze)),"",IF(Tb_Activiteiten[[#This Row],[Bijdrage in natura (vrijwilligers)]]=1,Tb_Activiteiten[[#Headers],[Bijdrage in natura (vrijwilligers)]],""))</f>
        <v/>
      </c>
      <c r="AX1938" t="str">
        <f>IF(ISNUMBER(FIND("overige",Methode_Keuze)),"",IF(Tb_Activiteiten[[#This Row],[Afschrijvingskosten]]=1,Tb_Activiteiten[[#Headers],[Afschrijvingskosten]],""))</f>
        <v/>
      </c>
      <c r="AY1938" t="str">
        <f>IF(ISNUMBER(FIND("overige",Methode_Keuze)),"",IF(Tb_Activiteiten[[#This Row],[Vergoeding]]=1,Tb_Activiteiten[[#Headers],[Vergoeding]],""))</f>
        <v/>
      </c>
      <c r="AZ1938" t="str">
        <f>IF(ISNUMBER(FIND("arbeid",Methode_Keuze)),"",IF(Tb_Activiteiten[[#This Row],[Arbeidskosten - vast tarief (excl eigen arbeid)]]=1,Tb_Activiteiten[[#Headers],[Arbeidskosten - vast tarief (excl eigen arbeid)]],""))</f>
        <v/>
      </c>
      <c r="BA1938" t="str">
        <f>IF(ISNUMBER(FIND("overige",Methode_Keuze)),"",IF(Tb_Activiteiten[[#This Row],[Overige kosten]]=1,Tb_Activiteiten[[#Headers],[Overige kosten]],""))</f>
        <v/>
      </c>
    </row>
    <row r="1939" spans="15:53" x14ac:dyDescent="0.25">
      <c r="O1939" s="56"/>
      <c r="Q1939" t="str">
        <f>IFERROR(IF(VLOOKUP(Tb_Activiteiten[[#This Row],[Openstelling]],Tb_Openstelling[],2,0)=1,1,""),"")</f>
        <v/>
      </c>
      <c r="AJ1939" s="56"/>
      <c r="AK1939" t="str">
        <f>IF(ISNUMBER(FIND("arbeid",Methode_Keuze)),"",IF(ISNUMBER(FIND("arbeid",Methode_Keuze)),"",IF(Tb_Activiteiten[[#This Row],[Loonkosten]]=1,Tb_Activiteiten[[#Headers],[Loonkosten]],"")))</f>
        <v/>
      </c>
      <c r="AL1939" t="str">
        <f>IF(ISNUMBER(FIND("arbeid",Methode_Keuze)),"",IF(ISNUMBER(FIND("arbeid",Methode_Keuze)),"",IF(Tb_Activiteiten[[#This Row],[Eigen arbeid]]=1,Tb_Activiteiten[[#Headers],[Eigen arbeid]],"")))</f>
        <v/>
      </c>
      <c r="AM1939" t="str">
        <f>IF(ISNUMBER(FIND("arbeid",Methode_Keuze)),"",IF(ISNUMBER(FIND("arbeid",Methode_Keuze)),"",IF(Tb_Activiteiten[[#This Row],[Projectmedewerker]]=1,Tb_Activiteiten[[#Headers],[Projectmedewerker]],"")))</f>
        <v/>
      </c>
      <c r="AN1939" t="str">
        <f>IF(ISNUMBER(FIND("arbeid",Methode_Keuze)),"",IF(ISNUMBER(FIND("arbeid",Methode_Keuze)),"",IF(Tb_Activiteiten[[#This Row],[Landbouwer]]=1,Tb_Activiteiten[[#Headers],[Landbouwer]],"")))</f>
        <v/>
      </c>
      <c r="AO1939" t="str">
        <f>IF(ISNUMBER(FIND("arbeid",Methode_Keuze)),"",IF(ISNUMBER(FIND("arbeid",Methode_Keuze)),"",IF(Tb_Activiteiten[[#This Row],[Adviseur]]=1,Tb_Activiteiten[[#Headers],[Adviseur]],"")))</f>
        <v/>
      </c>
      <c r="AP1939" t="str">
        <f>IF(ISNUMBER(FIND("arbeid",Methode_Keuze)),"",IF(ISNUMBER(FIND("arbeid",Methode_Keuze)),"",IF(Tb_Activiteiten[[#This Row],[Projectleider/Expert]]=1,Tb_Activiteiten[[#Headers],[Projectleider/Expert]],"")))</f>
        <v/>
      </c>
      <c r="AQ1939" t="str">
        <f>IF(ISNUMBER(FIND("arbeid",Methode_Keuze)),"",IF(ISNUMBER(FIND("arbeid",Methode_Keuze)),"",IF(Tb_Activiteiten[[#This Row],[Arbeidskosten]]=1,Tb_Activiteiten[[#Headers],[Arbeidskosten]],"")))</f>
        <v/>
      </c>
      <c r="AR1939" t="str">
        <f>IF(ISNUMBER(FIND("arbeid",Methode_Keuze)),"",IF(ISNUMBER(FIND("arbeid",Methode_Keuze)),"",IF(Tb_Activiteiten[[#This Row],[Arbeidskosten op basis van IKS]]=1,Tb_Activiteiten[[#Headers],[Arbeidskosten op basis van IKS]],"")))</f>
        <v/>
      </c>
      <c r="AS1939" t="str">
        <f>IF(ISNUMBER(FIND("overige",Methode_Keuze)),"",IF(Tb_Activiteiten[[#This Row],[Kosten derden exclusief btw]]=1,Tb_Activiteiten[[#Headers],[Kosten derden exclusief btw]],""))</f>
        <v/>
      </c>
      <c r="AT1939" t="str">
        <f>IF(ISNUMBER(FIND("overige",Methode_Keuze)),"",IF(Tb_Activiteiten[[#This Row],[Niet verrekenbare btw]]=1,Tb_Activiteiten[[#Headers],[Niet verrekenbare btw]],""))</f>
        <v/>
      </c>
      <c r="AU1939" t="str">
        <f>IF(ISNUMBER(FIND("overige",Methode_Keuze)),"",IF(Tb_Activiteiten[[#This Row],[Grondkosten]]=1,Tb_Activiteiten[[#Headers],[Grondkosten]],""))</f>
        <v/>
      </c>
      <c r="AV1939" t="str">
        <f>IF(ISNUMBER(FIND("overige",Methode_Keuze)),"",IF(Tb_Activiteiten[[#This Row],[Bijdrage in natura (overige)]]=1,Tb_Activiteiten[[#Headers],[Bijdrage in natura (overige)]],""))</f>
        <v/>
      </c>
      <c r="AW1939" t="str">
        <f>IF(ISNUMBER(FIND("overige",Methode_Keuze)),"",IF(Tb_Activiteiten[[#This Row],[Bijdrage in natura (vrijwilligers)]]=1,Tb_Activiteiten[[#Headers],[Bijdrage in natura (vrijwilligers)]],""))</f>
        <v/>
      </c>
      <c r="AX1939" t="str">
        <f>IF(ISNUMBER(FIND("overige",Methode_Keuze)),"",IF(Tb_Activiteiten[[#This Row],[Afschrijvingskosten]]=1,Tb_Activiteiten[[#Headers],[Afschrijvingskosten]],""))</f>
        <v/>
      </c>
      <c r="AY1939" t="str">
        <f>IF(ISNUMBER(FIND("overige",Methode_Keuze)),"",IF(Tb_Activiteiten[[#This Row],[Vergoeding]]=1,Tb_Activiteiten[[#Headers],[Vergoeding]],""))</f>
        <v/>
      </c>
      <c r="AZ1939" t="str">
        <f>IF(ISNUMBER(FIND("arbeid",Methode_Keuze)),"",IF(Tb_Activiteiten[[#This Row],[Arbeidskosten - vast tarief (excl eigen arbeid)]]=1,Tb_Activiteiten[[#Headers],[Arbeidskosten - vast tarief (excl eigen arbeid)]],""))</f>
        <v/>
      </c>
      <c r="BA1939" t="str">
        <f>IF(ISNUMBER(FIND("overige",Methode_Keuze)),"",IF(Tb_Activiteiten[[#This Row],[Overige kosten]]=1,Tb_Activiteiten[[#Headers],[Overige kosten]],""))</f>
        <v/>
      </c>
    </row>
    <row r="1940" spans="15:53" x14ac:dyDescent="0.25">
      <c r="O1940" s="56"/>
      <c r="Q1940" t="str">
        <f>IFERROR(IF(VLOOKUP(Tb_Activiteiten[[#This Row],[Openstelling]],Tb_Openstelling[],2,0)=1,1,""),"")</f>
        <v/>
      </c>
      <c r="AJ1940" s="56"/>
      <c r="AK1940" t="str">
        <f>IF(ISNUMBER(FIND("arbeid",Methode_Keuze)),"",IF(ISNUMBER(FIND("arbeid",Methode_Keuze)),"",IF(Tb_Activiteiten[[#This Row],[Loonkosten]]=1,Tb_Activiteiten[[#Headers],[Loonkosten]],"")))</f>
        <v/>
      </c>
      <c r="AL1940" t="str">
        <f>IF(ISNUMBER(FIND("arbeid",Methode_Keuze)),"",IF(ISNUMBER(FIND("arbeid",Methode_Keuze)),"",IF(Tb_Activiteiten[[#This Row],[Eigen arbeid]]=1,Tb_Activiteiten[[#Headers],[Eigen arbeid]],"")))</f>
        <v/>
      </c>
      <c r="AM1940" t="str">
        <f>IF(ISNUMBER(FIND("arbeid",Methode_Keuze)),"",IF(ISNUMBER(FIND("arbeid",Methode_Keuze)),"",IF(Tb_Activiteiten[[#This Row],[Projectmedewerker]]=1,Tb_Activiteiten[[#Headers],[Projectmedewerker]],"")))</f>
        <v/>
      </c>
      <c r="AN1940" t="str">
        <f>IF(ISNUMBER(FIND("arbeid",Methode_Keuze)),"",IF(ISNUMBER(FIND("arbeid",Methode_Keuze)),"",IF(Tb_Activiteiten[[#This Row],[Landbouwer]]=1,Tb_Activiteiten[[#Headers],[Landbouwer]],"")))</f>
        <v/>
      </c>
      <c r="AO1940" t="str">
        <f>IF(ISNUMBER(FIND("arbeid",Methode_Keuze)),"",IF(ISNUMBER(FIND("arbeid",Methode_Keuze)),"",IF(Tb_Activiteiten[[#This Row],[Adviseur]]=1,Tb_Activiteiten[[#Headers],[Adviseur]],"")))</f>
        <v/>
      </c>
      <c r="AP1940" t="str">
        <f>IF(ISNUMBER(FIND("arbeid",Methode_Keuze)),"",IF(ISNUMBER(FIND("arbeid",Methode_Keuze)),"",IF(Tb_Activiteiten[[#This Row],[Projectleider/Expert]]=1,Tb_Activiteiten[[#Headers],[Projectleider/Expert]],"")))</f>
        <v/>
      </c>
      <c r="AQ1940" t="str">
        <f>IF(ISNUMBER(FIND("arbeid",Methode_Keuze)),"",IF(ISNUMBER(FIND("arbeid",Methode_Keuze)),"",IF(Tb_Activiteiten[[#This Row],[Arbeidskosten]]=1,Tb_Activiteiten[[#Headers],[Arbeidskosten]],"")))</f>
        <v/>
      </c>
      <c r="AR1940" t="str">
        <f>IF(ISNUMBER(FIND("arbeid",Methode_Keuze)),"",IF(ISNUMBER(FIND("arbeid",Methode_Keuze)),"",IF(Tb_Activiteiten[[#This Row],[Arbeidskosten op basis van IKS]]=1,Tb_Activiteiten[[#Headers],[Arbeidskosten op basis van IKS]],"")))</f>
        <v/>
      </c>
      <c r="AS1940" t="str">
        <f>IF(ISNUMBER(FIND("overige",Methode_Keuze)),"",IF(Tb_Activiteiten[[#This Row],[Kosten derden exclusief btw]]=1,Tb_Activiteiten[[#Headers],[Kosten derden exclusief btw]],""))</f>
        <v/>
      </c>
      <c r="AT1940" t="str">
        <f>IF(ISNUMBER(FIND("overige",Methode_Keuze)),"",IF(Tb_Activiteiten[[#This Row],[Niet verrekenbare btw]]=1,Tb_Activiteiten[[#Headers],[Niet verrekenbare btw]],""))</f>
        <v/>
      </c>
      <c r="AU1940" t="str">
        <f>IF(ISNUMBER(FIND("overige",Methode_Keuze)),"",IF(Tb_Activiteiten[[#This Row],[Grondkosten]]=1,Tb_Activiteiten[[#Headers],[Grondkosten]],""))</f>
        <v/>
      </c>
      <c r="AV1940" t="str">
        <f>IF(ISNUMBER(FIND("overige",Methode_Keuze)),"",IF(Tb_Activiteiten[[#This Row],[Bijdrage in natura (overige)]]=1,Tb_Activiteiten[[#Headers],[Bijdrage in natura (overige)]],""))</f>
        <v/>
      </c>
      <c r="AW1940" t="str">
        <f>IF(ISNUMBER(FIND("overige",Methode_Keuze)),"",IF(Tb_Activiteiten[[#This Row],[Bijdrage in natura (vrijwilligers)]]=1,Tb_Activiteiten[[#Headers],[Bijdrage in natura (vrijwilligers)]],""))</f>
        <v/>
      </c>
      <c r="AX1940" t="str">
        <f>IF(ISNUMBER(FIND("overige",Methode_Keuze)),"",IF(Tb_Activiteiten[[#This Row],[Afschrijvingskosten]]=1,Tb_Activiteiten[[#Headers],[Afschrijvingskosten]],""))</f>
        <v/>
      </c>
      <c r="AY1940" t="str">
        <f>IF(ISNUMBER(FIND("overige",Methode_Keuze)),"",IF(Tb_Activiteiten[[#This Row],[Vergoeding]]=1,Tb_Activiteiten[[#Headers],[Vergoeding]],""))</f>
        <v/>
      </c>
      <c r="AZ1940" t="str">
        <f>IF(ISNUMBER(FIND("arbeid",Methode_Keuze)),"",IF(Tb_Activiteiten[[#This Row],[Arbeidskosten - vast tarief (excl eigen arbeid)]]=1,Tb_Activiteiten[[#Headers],[Arbeidskosten - vast tarief (excl eigen arbeid)]],""))</f>
        <v/>
      </c>
      <c r="BA1940" t="str">
        <f>IF(ISNUMBER(FIND("overige",Methode_Keuze)),"",IF(Tb_Activiteiten[[#This Row],[Overige kosten]]=1,Tb_Activiteiten[[#Headers],[Overige kosten]],""))</f>
        <v/>
      </c>
    </row>
    <row r="1941" spans="15:53" x14ac:dyDescent="0.25">
      <c r="O1941" s="56"/>
      <c r="Q1941" t="str">
        <f>IFERROR(IF(VLOOKUP(Tb_Activiteiten[[#This Row],[Openstelling]],Tb_Openstelling[],2,0)=1,1,""),"")</f>
        <v/>
      </c>
      <c r="AJ1941" s="56"/>
      <c r="AK1941" t="str">
        <f>IF(ISNUMBER(FIND("arbeid",Methode_Keuze)),"",IF(ISNUMBER(FIND("arbeid",Methode_Keuze)),"",IF(Tb_Activiteiten[[#This Row],[Loonkosten]]=1,Tb_Activiteiten[[#Headers],[Loonkosten]],"")))</f>
        <v/>
      </c>
      <c r="AL1941" t="str">
        <f>IF(ISNUMBER(FIND("arbeid",Methode_Keuze)),"",IF(ISNUMBER(FIND("arbeid",Methode_Keuze)),"",IF(Tb_Activiteiten[[#This Row],[Eigen arbeid]]=1,Tb_Activiteiten[[#Headers],[Eigen arbeid]],"")))</f>
        <v/>
      </c>
      <c r="AM1941" t="str">
        <f>IF(ISNUMBER(FIND("arbeid",Methode_Keuze)),"",IF(ISNUMBER(FIND("arbeid",Methode_Keuze)),"",IF(Tb_Activiteiten[[#This Row],[Projectmedewerker]]=1,Tb_Activiteiten[[#Headers],[Projectmedewerker]],"")))</f>
        <v/>
      </c>
      <c r="AN1941" t="str">
        <f>IF(ISNUMBER(FIND("arbeid",Methode_Keuze)),"",IF(ISNUMBER(FIND("arbeid",Methode_Keuze)),"",IF(Tb_Activiteiten[[#This Row],[Landbouwer]]=1,Tb_Activiteiten[[#Headers],[Landbouwer]],"")))</f>
        <v/>
      </c>
      <c r="AO1941" t="str">
        <f>IF(ISNUMBER(FIND("arbeid",Methode_Keuze)),"",IF(ISNUMBER(FIND("arbeid",Methode_Keuze)),"",IF(Tb_Activiteiten[[#This Row],[Adviseur]]=1,Tb_Activiteiten[[#Headers],[Adviseur]],"")))</f>
        <v/>
      </c>
      <c r="AP1941" t="str">
        <f>IF(ISNUMBER(FIND("arbeid",Methode_Keuze)),"",IF(ISNUMBER(FIND("arbeid",Methode_Keuze)),"",IF(Tb_Activiteiten[[#This Row],[Projectleider/Expert]]=1,Tb_Activiteiten[[#Headers],[Projectleider/Expert]],"")))</f>
        <v/>
      </c>
      <c r="AQ1941" t="str">
        <f>IF(ISNUMBER(FIND("arbeid",Methode_Keuze)),"",IF(ISNUMBER(FIND("arbeid",Methode_Keuze)),"",IF(Tb_Activiteiten[[#This Row],[Arbeidskosten]]=1,Tb_Activiteiten[[#Headers],[Arbeidskosten]],"")))</f>
        <v/>
      </c>
      <c r="AR1941" t="str">
        <f>IF(ISNUMBER(FIND("arbeid",Methode_Keuze)),"",IF(ISNUMBER(FIND("arbeid",Methode_Keuze)),"",IF(Tb_Activiteiten[[#This Row],[Arbeidskosten op basis van IKS]]=1,Tb_Activiteiten[[#Headers],[Arbeidskosten op basis van IKS]],"")))</f>
        <v/>
      </c>
      <c r="AS1941" t="str">
        <f>IF(ISNUMBER(FIND("overige",Methode_Keuze)),"",IF(Tb_Activiteiten[[#This Row],[Kosten derden exclusief btw]]=1,Tb_Activiteiten[[#Headers],[Kosten derden exclusief btw]],""))</f>
        <v/>
      </c>
      <c r="AT1941" t="str">
        <f>IF(ISNUMBER(FIND("overige",Methode_Keuze)),"",IF(Tb_Activiteiten[[#This Row],[Niet verrekenbare btw]]=1,Tb_Activiteiten[[#Headers],[Niet verrekenbare btw]],""))</f>
        <v/>
      </c>
      <c r="AU1941" t="str">
        <f>IF(ISNUMBER(FIND("overige",Methode_Keuze)),"",IF(Tb_Activiteiten[[#This Row],[Grondkosten]]=1,Tb_Activiteiten[[#Headers],[Grondkosten]],""))</f>
        <v/>
      </c>
      <c r="AV1941" t="str">
        <f>IF(ISNUMBER(FIND("overige",Methode_Keuze)),"",IF(Tb_Activiteiten[[#This Row],[Bijdrage in natura (overige)]]=1,Tb_Activiteiten[[#Headers],[Bijdrage in natura (overige)]],""))</f>
        <v/>
      </c>
      <c r="AW1941" t="str">
        <f>IF(ISNUMBER(FIND("overige",Methode_Keuze)),"",IF(Tb_Activiteiten[[#This Row],[Bijdrage in natura (vrijwilligers)]]=1,Tb_Activiteiten[[#Headers],[Bijdrage in natura (vrijwilligers)]],""))</f>
        <v/>
      </c>
      <c r="AX1941" t="str">
        <f>IF(ISNUMBER(FIND("overige",Methode_Keuze)),"",IF(Tb_Activiteiten[[#This Row],[Afschrijvingskosten]]=1,Tb_Activiteiten[[#Headers],[Afschrijvingskosten]],""))</f>
        <v/>
      </c>
      <c r="AY1941" t="str">
        <f>IF(ISNUMBER(FIND("overige",Methode_Keuze)),"",IF(Tb_Activiteiten[[#This Row],[Vergoeding]]=1,Tb_Activiteiten[[#Headers],[Vergoeding]],""))</f>
        <v/>
      </c>
      <c r="AZ1941" t="str">
        <f>IF(ISNUMBER(FIND("arbeid",Methode_Keuze)),"",IF(Tb_Activiteiten[[#This Row],[Arbeidskosten - vast tarief (excl eigen arbeid)]]=1,Tb_Activiteiten[[#Headers],[Arbeidskosten - vast tarief (excl eigen arbeid)]],""))</f>
        <v/>
      </c>
      <c r="BA1941" t="str">
        <f>IF(ISNUMBER(FIND("overige",Methode_Keuze)),"",IF(Tb_Activiteiten[[#This Row],[Overige kosten]]=1,Tb_Activiteiten[[#Headers],[Overige kosten]],""))</f>
        <v/>
      </c>
    </row>
    <row r="1942" spans="15:53" x14ac:dyDescent="0.25">
      <c r="O1942" s="56"/>
      <c r="Q1942" t="str">
        <f>IFERROR(IF(VLOOKUP(Tb_Activiteiten[[#This Row],[Openstelling]],Tb_Openstelling[],2,0)=1,1,""),"")</f>
        <v/>
      </c>
      <c r="AJ1942" s="56"/>
      <c r="AK1942" t="str">
        <f>IF(ISNUMBER(FIND("arbeid",Methode_Keuze)),"",IF(ISNUMBER(FIND("arbeid",Methode_Keuze)),"",IF(Tb_Activiteiten[[#This Row],[Loonkosten]]=1,Tb_Activiteiten[[#Headers],[Loonkosten]],"")))</f>
        <v/>
      </c>
      <c r="AL1942" t="str">
        <f>IF(ISNUMBER(FIND("arbeid",Methode_Keuze)),"",IF(ISNUMBER(FIND("arbeid",Methode_Keuze)),"",IF(Tb_Activiteiten[[#This Row],[Eigen arbeid]]=1,Tb_Activiteiten[[#Headers],[Eigen arbeid]],"")))</f>
        <v/>
      </c>
      <c r="AM1942" t="str">
        <f>IF(ISNUMBER(FIND("arbeid",Methode_Keuze)),"",IF(ISNUMBER(FIND("arbeid",Methode_Keuze)),"",IF(Tb_Activiteiten[[#This Row],[Projectmedewerker]]=1,Tb_Activiteiten[[#Headers],[Projectmedewerker]],"")))</f>
        <v/>
      </c>
      <c r="AN1942" t="str">
        <f>IF(ISNUMBER(FIND("arbeid",Methode_Keuze)),"",IF(ISNUMBER(FIND("arbeid",Methode_Keuze)),"",IF(Tb_Activiteiten[[#This Row],[Landbouwer]]=1,Tb_Activiteiten[[#Headers],[Landbouwer]],"")))</f>
        <v/>
      </c>
      <c r="AO1942" t="str">
        <f>IF(ISNUMBER(FIND("arbeid",Methode_Keuze)),"",IF(ISNUMBER(FIND("arbeid",Methode_Keuze)),"",IF(Tb_Activiteiten[[#This Row],[Adviseur]]=1,Tb_Activiteiten[[#Headers],[Adviseur]],"")))</f>
        <v/>
      </c>
      <c r="AP1942" t="str">
        <f>IF(ISNUMBER(FIND("arbeid",Methode_Keuze)),"",IF(ISNUMBER(FIND("arbeid",Methode_Keuze)),"",IF(Tb_Activiteiten[[#This Row],[Projectleider/Expert]]=1,Tb_Activiteiten[[#Headers],[Projectleider/Expert]],"")))</f>
        <v/>
      </c>
      <c r="AQ1942" t="str">
        <f>IF(ISNUMBER(FIND("arbeid",Methode_Keuze)),"",IF(ISNUMBER(FIND("arbeid",Methode_Keuze)),"",IF(Tb_Activiteiten[[#This Row],[Arbeidskosten]]=1,Tb_Activiteiten[[#Headers],[Arbeidskosten]],"")))</f>
        <v/>
      </c>
      <c r="AR1942" t="str">
        <f>IF(ISNUMBER(FIND("arbeid",Methode_Keuze)),"",IF(ISNUMBER(FIND("arbeid",Methode_Keuze)),"",IF(Tb_Activiteiten[[#This Row],[Arbeidskosten op basis van IKS]]=1,Tb_Activiteiten[[#Headers],[Arbeidskosten op basis van IKS]],"")))</f>
        <v/>
      </c>
      <c r="AS1942" t="str">
        <f>IF(ISNUMBER(FIND("overige",Methode_Keuze)),"",IF(Tb_Activiteiten[[#This Row],[Kosten derden exclusief btw]]=1,Tb_Activiteiten[[#Headers],[Kosten derden exclusief btw]],""))</f>
        <v/>
      </c>
      <c r="AT1942" t="str">
        <f>IF(ISNUMBER(FIND("overige",Methode_Keuze)),"",IF(Tb_Activiteiten[[#This Row],[Niet verrekenbare btw]]=1,Tb_Activiteiten[[#Headers],[Niet verrekenbare btw]],""))</f>
        <v/>
      </c>
      <c r="AU1942" t="str">
        <f>IF(ISNUMBER(FIND("overige",Methode_Keuze)),"",IF(Tb_Activiteiten[[#This Row],[Grondkosten]]=1,Tb_Activiteiten[[#Headers],[Grondkosten]],""))</f>
        <v/>
      </c>
      <c r="AV1942" t="str">
        <f>IF(ISNUMBER(FIND("overige",Methode_Keuze)),"",IF(Tb_Activiteiten[[#This Row],[Bijdrage in natura (overige)]]=1,Tb_Activiteiten[[#Headers],[Bijdrage in natura (overige)]],""))</f>
        <v/>
      </c>
      <c r="AW1942" t="str">
        <f>IF(ISNUMBER(FIND("overige",Methode_Keuze)),"",IF(Tb_Activiteiten[[#This Row],[Bijdrage in natura (vrijwilligers)]]=1,Tb_Activiteiten[[#Headers],[Bijdrage in natura (vrijwilligers)]],""))</f>
        <v/>
      </c>
      <c r="AX1942" t="str">
        <f>IF(ISNUMBER(FIND("overige",Methode_Keuze)),"",IF(Tb_Activiteiten[[#This Row],[Afschrijvingskosten]]=1,Tb_Activiteiten[[#Headers],[Afschrijvingskosten]],""))</f>
        <v/>
      </c>
      <c r="AY1942" t="str">
        <f>IF(ISNUMBER(FIND("overige",Methode_Keuze)),"",IF(Tb_Activiteiten[[#This Row],[Vergoeding]]=1,Tb_Activiteiten[[#Headers],[Vergoeding]],""))</f>
        <v/>
      </c>
      <c r="AZ1942" t="str">
        <f>IF(ISNUMBER(FIND("arbeid",Methode_Keuze)),"",IF(Tb_Activiteiten[[#This Row],[Arbeidskosten - vast tarief (excl eigen arbeid)]]=1,Tb_Activiteiten[[#Headers],[Arbeidskosten - vast tarief (excl eigen arbeid)]],""))</f>
        <v/>
      </c>
      <c r="BA1942" t="str">
        <f>IF(ISNUMBER(FIND("overige",Methode_Keuze)),"",IF(Tb_Activiteiten[[#This Row],[Overige kosten]]=1,Tb_Activiteiten[[#Headers],[Overige kosten]],""))</f>
        <v/>
      </c>
    </row>
    <row r="1943" spans="15:53" x14ac:dyDescent="0.25">
      <c r="O1943" s="56"/>
      <c r="Q1943" t="str">
        <f>IFERROR(IF(VLOOKUP(Tb_Activiteiten[[#This Row],[Openstelling]],Tb_Openstelling[],2,0)=1,1,""),"")</f>
        <v/>
      </c>
      <c r="AJ1943" s="56"/>
      <c r="AK1943" t="str">
        <f>IF(ISNUMBER(FIND("arbeid",Methode_Keuze)),"",IF(ISNUMBER(FIND("arbeid",Methode_Keuze)),"",IF(Tb_Activiteiten[[#This Row],[Loonkosten]]=1,Tb_Activiteiten[[#Headers],[Loonkosten]],"")))</f>
        <v/>
      </c>
      <c r="AL1943" t="str">
        <f>IF(ISNUMBER(FIND("arbeid",Methode_Keuze)),"",IF(ISNUMBER(FIND("arbeid",Methode_Keuze)),"",IF(Tb_Activiteiten[[#This Row],[Eigen arbeid]]=1,Tb_Activiteiten[[#Headers],[Eigen arbeid]],"")))</f>
        <v/>
      </c>
      <c r="AM1943" t="str">
        <f>IF(ISNUMBER(FIND("arbeid",Methode_Keuze)),"",IF(ISNUMBER(FIND("arbeid",Methode_Keuze)),"",IF(Tb_Activiteiten[[#This Row],[Projectmedewerker]]=1,Tb_Activiteiten[[#Headers],[Projectmedewerker]],"")))</f>
        <v/>
      </c>
      <c r="AN1943" t="str">
        <f>IF(ISNUMBER(FIND("arbeid",Methode_Keuze)),"",IF(ISNUMBER(FIND("arbeid",Methode_Keuze)),"",IF(Tb_Activiteiten[[#This Row],[Landbouwer]]=1,Tb_Activiteiten[[#Headers],[Landbouwer]],"")))</f>
        <v/>
      </c>
      <c r="AO1943" t="str">
        <f>IF(ISNUMBER(FIND("arbeid",Methode_Keuze)),"",IF(ISNUMBER(FIND("arbeid",Methode_Keuze)),"",IF(Tb_Activiteiten[[#This Row],[Adviseur]]=1,Tb_Activiteiten[[#Headers],[Adviseur]],"")))</f>
        <v/>
      </c>
      <c r="AP1943" t="str">
        <f>IF(ISNUMBER(FIND("arbeid",Methode_Keuze)),"",IF(ISNUMBER(FIND("arbeid",Methode_Keuze)),"",IF(Tb_Activiteiten[[#This Row],[Projectleider/Expert]]=1,Tb_Activiteiten[[#Headers],[Projectleider/Expert]],"")))</f>
        <v/>
      </c>
      <c r="AQ1943" t="str">
        <f>IF(ISNUMBER(FIND("arbeid",Methode_Keuze)),"",IF(ISNUMBER(FIND("arbeid",Methode_Keuze)),"",IF(Tb_Activiteiten[[#This Row],[Arbeidskosten]]=1,Tb_Activiteiten[[#Headers],[Arbeidskosten]],"")))</f>
        <v/>
      </c>
      <c r="AR1943" t="str">
        <f>IF(ISNUMBER(FIND("arbeid",Methode_Keuze)),"",IF(ISNUMBER(FIND("arbeid",Methode_Keuze)),"",IF(Tb_Activiteiten[[#This Row],[Arbeidskosten op basis van IKS]]=1,Tb_Activiteiten[[#Headers],[Arbeidskosten op basis van IKS]],"")))</f>
        <v/>
      </c>
      <c r="AS1943" t="str">
        <f>IF(ISNUMBER(FIND("overige",Methode_Keuze)),"",IF(Tb_Activiteiten[[#This Row],[Kosten derden exclusief btw]]=1,Tb_Activiteiten[[#Headers],[Kosten derden exclusief btw]],""))</f>
        <v/>
      </c>
      <c r="AT1943" t="str">
        <f>IF(ISNUMBER(FIND("overige",Methode_Keuze)),"",IF(Tb_Activiteiten[[#This Row],[Niet verrekenbare btw]]=1,Tb_Activiteiten[[#Headers],[Niet verrekenbare btw]],""))</f>
        <v/>
      </c>
      <c r="AU1943" t="str">
        <f>IF(ISNUMBER(FIND("overige",Methode_Keuze)),"",IF(Tb_Activiteiten[[#This Row],[Grondkosten]]=1,Tb_Activiteiten[[#Headers],[Grondkosten]],""))</f>
        <v/>
      </c>
      <c r="AV1943" t="str">
        <f>IF(ISNUMBER(FIND("overige",Methode_Keuze)),"",IF(Tb_Activiteiten[[#This Row],[Bijdrage in natura (overige)]]=1,Tb_Activiteiten[[#Headers],[Bijdrage in natura (overige)]],""))</f>
        <v/>
      </c>
      <c r="AW1943" t="str">
        <f>IF(ISNUMBER(FIND("overige",Methode_Keuze)),"",IF(Tb_Activiteiten[[#This Row],[Bijdrage in natura (vrijwilligers)]]=1,Tb_Activiteiten[[#Headers],[Bijdrage in natura (vrijwilligers)]],""))</f>
        <v/>
      </c>
      <c r="AX1943" t="str">
        <f>IF(ISNUMBER(FIND("overige",Methode_Keuze)),"",IF(Tb_Activiteiten[[#This Row],[Afschrijvingskosten]]=1,Tb_Activiteiten[[#Headers],[Afschrijvingskosten]],""))</f>
        <v/>
      </c>
      <c r="AY1943" t="str">
        <f>IF(ISNUMBER(FIND("overige",Methode_Keuze)),"",IF(Tb_Activiteiten[[#This Row],[Vergoeding]]=1,Tb_Activiteiten[[#Headers],[Vergoeding]],""))</f>
        <v/>
      </c>
      <c r="AZ1943" t="str">
        <f>IF(ISNUMBER(FIND("arbeid",Methode_Keuze)),"",IF(Tb_Activiteiten[[#This Row],[Arbeidskosten - vast tarief (excl eigen arbeid)]]=1,Tb_Activiteiten[[#Headers],[Arbeidskosten - vast tarief (excl eigen arbeid)]],""))</f>
        <v/>
      </c>
      <c r="BA1943" t="str">
        <f>IF(ISNUMBER(FIND("overige",Methode_Keuze)),"",IF(Tb_Activiteiten[[#This Row],[Overige kosten]]=1,Tb_Activiteiten[[#Headers],[Overige kosten]],""))</f>
        <v/>
      </c>
    </row>
    <row r="1944" spans="15:53" x14ac:dyDescent="0.25">
      <c r="O1944" s="56"/>
      <c r="Q1944" t="str">
        <f>IFERROR(IF(VLOOKUP(Tb_Activiteiten[[#This Row],[Openstelling]],Tb_Openstelling[],2,0)=1,1,""),"")</f>
        <v/>
      </c>
      <c r="AJ1944" s="56"/>
      <c r="AK1944" t="str">
        <f>IF(ISNUMBER(FIND("arbeid",Methode_Keuze)),"",IF(ISNUMBER(FIND("arbeid",Methode_Keuze)),"",IF(Tb_Activiteiten[[#This Row],[Loonkosten]]=1,Tb_Activiteiten[[#Headers],[Loonkosten]],"")))</f>
        <v/>
      </c>
      <c r="AL1944" t="str">
        <f>IF(ISNUMBER(FIND("arbeid",Methode_Keuze)),"",IF(ISNUMBER(FIND("arbeid",Methode_Keuze)),"",IF(Tb_Activiteiten[[#This Row],[Eigen arbeid]]=1,Tb_Activiteiten[[#Headers],[Eigen arbeid]],"")))</f>
        <v/>
      </c>
      <c r="AM1944" t="str">
        <f>IF(ISNUMBER(FIND("arbeid",Methode_Keuze)),"",IF(ISNUMBER(FIND("arbeid",Methode_Keuze)),"",IF(Tb_Activiteiten[[#This Row],[Projectmedewerker]]=1,Tb_Activiteiten[[#Headers],[Projectmedewerker]],"")))</f>
        <v/>
      </c>
      <c r="AN1944" t="str">
        <f>IF(ISNUMBER(FIND("arbeid",Methode_Keuze)),"",IF(ISNUMBER(FIND("arbeid",Methode_Keuze)),"",IF(Tb_Activiteiten[[#This Row],[Landbouwer]]=1,Tb_Activiteiten[[#Headers],[Landbouwer]],"")))</f>
        <v/>
      </c>
      <c r="AO1944" t="str">
        <f>IF(ISNUMBER(FIND("arbeid",Methode_Keuze)),"",IF(ISNUMBER(FIND("arbeid",Methode_Keuze)),"",IF(Tb_Activiteiten[[#This Row],[Adviseur]]=1,Tb_Activiteiten[[#Headers],[Adviseur]],"")))</f>
        <v/>
      </c>
      <c r="AP1944" t="str">
        <f>IF(ISNUMBER(FIND("arbeid",Methode_Keuze)),"",IF(ISNUMBER(FIND("arbeid",Methode_Keuze)),"",IF(Tb_Activiteiten[[#This Row],[Projectleider/Expert]]=1,Tb_Activiteiten[[#Headers],[Projectleider/Expert]],"")))</f>
        <v/>
      </c>
      <c r="AQ1944" t="str">
        <f>IF(ISNUMBER(FIND("arbeid",Methode_Keuze)),"",IF(ISNUMBER(FIND("arbeid",Methode_Keuze)),"",IF(Tb_Activiteiten[[#This Row],[Arbeidskosten]]=1,Tb_Activiteiten[[#Headers],[Arbeidskosten]],"")))</f>
        <v/>
      </c>
      <c r="AR1944" t="str">
        <f>IF(ISNUMBER(FIND("arbeid",Methode_Keuze)),"",IF(ISNUMBER(FIND("arbeid",Methode_Keuze)),"",IF(Tb_Activiteiten[[#This Row],[Arbeidskosten op basis van IKS]]=1,Tb_Activiteiten[[#Headers],[Arbeidskosten op basis van IKS]],"")))</f>
        <v/>
      </c>
      <c r="AS1944" t="str">
        <f>IF(ISNUMBER(FIND("overige",Methode_Keuze)),"",IF(Tb_Activiteiten[[#This Row],[Kosten derden exclusief btw]]=1,Tb_Activiteiten[[#Headers],[Kosten derden exclusief btw]],""))</f>
        <v/>
      </c>
      <c r="AT1944" t="str">
        <f>IF(ISNUMBER(FIND("overige",Methode_Keuze)),"",IF(Tb_Activiteiten[[#This Row],[Niet verrekenbare btw]]=1,Tb_Activiteiten[[#Headers],[Niet verrekenbare btw]],""))</f>
        <v/>
      </c>
      <c r="AU1944" t="str">
        <f>IF(ISNUMBER(FIND("overige",Methode_Keuze)),"",IF(Tb_Activiteiten[[#This Row],[Grondkosten]]=1,Tb_Activiteiten[[#Headers],[Grondkosten]],""))</f>
        <v/>
      </c>
      <c r="AV1944" t="str">
        <f>IF(ISNUMBER(FIND("overige",Methode_Keuze)),"",IF(Tb_Activiteiten[[#This Row],[Bijdrage in natura (overige)]]=1,Tb_Activiteiten[[#Headers],[Bijdrage in natura (overige)]],""))</f>
        <v/>
      </c>
      <c r="AW1944" t="str">
        <f>IF(ISNUMBER(FIND("overige",Methode_Keuze)),"",IF(Tb_Activiteiten[[#This Row],[Bijdrage in natura (vrijwilligers)]]=1,Tb_Activiteiten[[#Headers],[Bijdrage in natura (vrijwilligers)]],""))</f>
        <v/>
      </c>
      <c r="AX1944" t="str">
        <f>IF(ISNUMBER(FIND("overige",Methode_Keuze)),"",IF(Tb_Activiteiten[[#This Row],[Afschrijvingskosten]]=1,Tb_Activiteiten[[#Headers],[Afschrijvingskosten]],""))</f>
        <v/>
      </c>
      <c r="AY1944" t="str">
        <f>IF(ISNUMBER(FIND("overige",Methode_Keuze)),"",IF(Tb_Activiteiten[[#This Row],[Vergoeding]]=1,Tb_Activiteiten[[#Headers],[Vergoeding]],""))</f>
        <v/>
      </c>
      <c r="AZ1944" t="str">
        <f>IF(ISNUMBER(FIND("arbeid",Methode_Keuze)),"",IF(Tb_Activiteiten[[#This Row],[Arbeidskosten - vast tarief (excl eigen arbeid)]]=1,Tb_Activiteiten[[#Headers],[Arbeidskosten - vast tarief (excl eigen arbeid)]],""))</f>
        <v/>
      </c>
      <c r="BA1944" t="str">
        <f>IF(ISNUMBER(FIND("overige",Methode_Keuze)),"",IF(Tb_Activiteiten[[#This Row],[Overige kosten]]=1,Tb_Activiteiten[[#Headers],[Overige kosten]],""))</f>
        <v/>
      </c>
    </row>
    <row r="1945" spans="15:53" x14ac:dyDescent="0.25">
      <c r="O1945" s="56"/>
      <c r="Q1945" t="str">
        <f>IFERROR(IF(VLOOKUP(Tb_Activiteiten[[#This Row],[Openstelling]],Tb_Openstelling[],2,0)=1,1,""),"")</f>
        <v/>
      </c>
      <c r="AJ1945" s="56"/>
      <c r="AK1945" t="str">
        <f>IF(ISNUMBER(FIND("arbeid",Methode_Keuze)),"",IF(ISNUMBER(FIND("arbeid",Methode_Keuze)),"",IF(Tb_Activiteiten[[#This Row],[Loonkosten]]=1,Tb_Activiteiten[[#Headers],[Loonkosten]],"")))</f>
        <v/>
      </c>
      <c r="AL1945" t="str">
        <f>IF(ISNUMBER(FIND("arbeid",Methode_Keuze)),"",IF(ISNUMBER(FIND("arbeid",Methode_Keuze)),"",IF(Tb_Activiteiten[[#This Row],[Eigen arbeid]]=1,Tb_Activiteiten[[#Headers],[Eigen arbeid]],"")))</f>
        <v/>
      </c>
      <c r="AM1945" t="str">
        <f>IF(ISNUMBER(FIND("arbeid",Methode_Keuze)),"",IF(ISNUMBER(FIND("arbeid",Methode_Keuze)),"",IF(Tb_Activiteiten[[#This Row],[Projectmedewerker]]=1,Tb_Activiteiten[[#Headers],[Projectmedewerker]],"")))</f>
        <v/>
      </c>
      <c r="AN1945" t="str">
        <f>IF(ISNUMBER(FIND("arbeid",Methode_Keuze)),"",IF(ISNUMBER(FIND("arbeid",Methode_Keuze)),"",IF(Tb_Activiteiten[[#This Row],[Landbouwer]]=1,Tb_Activiteiten[[#Headers],[Landbouwer]],"")))</f>
        <v/>
      </c>
      <c r="AO1945" t="str">
        <f>IF(ISNUMBER(FIND("arbeid",Methode_Keuze)),"",IF(ISNUMBER(FIND("arbeid",Methode_Keuze)),"",IF(Tb_Activiteiten[[#This Row],[Adviseur]]=1,Tb_Activiteiten[[#Headers],[Adviseur]],"")))</f>
        <v/>
      </c>
      <c r="AP1945" t="str">
        <f>IF(ISNUMBER(FIND("arbeid",Methode_Keuze)),"",IF(ISNUMBER(FIND("arbeid",Methode_Keuze)),"",IF(Tb_Activiteiten[[#This Row],[Projectleider/Expert]]=1,Tb_Activiteiten[[#Headers],[Projectleider/Expert]],"")))</f>
        <v/>
      </c>
      <c r="AQ1945" t="str">
        <f>IF(ISNUMBER(FIND("arbeid",Methode_Keuze)),"",IF(ISNUMBER(FIND("arbeid",Methode_Keuze)),"",IF(Tb_Activiteiten[[#This Row],[Arbeidskosten]]=1,Tb_Activiteiten[[#Headers],[Arbeidskosten]],"")))</f>
        <v/>
      </c>
      <c r="AR1945" t="str">
        <f>IF(ISNUMBER(FIND("arbeid",Methode_Keuze)),"",IF(ISNUMBER(FIND("arbeid",Methode_Keuze)),"",IF(Tb_Activiteiten[[#This Row],[Arbeidskosten op basis van IKS]]=1,Tb_Activiteiten[[#Headers],[Arbeidskosten op basis van IKS]],"")))</f>
        <v/>
      </c>
      <c r="AS1945" t="str">
        <f>IF(ISNUMBER(FIND("overige",Methode_Keuze)),"",IF(Tb_Activiteiten[[#This Row],[Kosten derden exclusief btw]]=1,Tb_Activiteiten[[#Headers],[Kosten derden exclusief btw]],""))</f>
        <v/>
      </c>
      <c r="AT1945" t="str">
        <f>IF(ISNUMBER(FIND("overige",Methode_Keuze)),"",IF(Tb_Activiteiten[[#This Row],[Niet verrekenbare btw]]=1,Tb_Activiteiten[[#Headers],[Niet verrekenbare btw]],""))</f>
        <v/>
      </c>
      <c r="AU1945" t="str">
        <f>IF(ISNUMBER(FIND("overige",Methode_Keuze)),"",IF(Tb_Activiteiten[[#This Row],[Grondkosten]]=1,Tb_Activiteiten[[#Headers],[Grondkosten]],""))</f>
        <v/>
      </c>
      <c r="AV1945" t="str">
        <f>IF(ISNUMBER(FIND("overige",Methode_Keuze)),"",IF(Tb_Activiteiten[[#This Row],[Bijdrage in natura (overige)]]=1,Tb_Activiteiten[[#Headers],[Bijdrage in natura (overige)]],""))</f>
        <v/>
      </c>
      <c r="AW1945" t="str">
        <f>IF(ISNUMBER(FIND("overige",Methode_Keuze)),"",IF(Tb_Activiteiten[[#This Row],[Bijdrage in natura (vrijwilligers)]]=1,Tb_Activiteiten[[#Headers],[Bijdrage in natura (vrijwilligers)]],""))</f>
        <v/>
      </c>
      <c r="AX1945" t="str">
        <f>IF(ISNUMBER(FIND("overige",Methode_Keuze)),"",IF(Tb_Activiteiten[[#This Row],[Afschrijvingskosten]]=1,Tb_Activiteiten[[#Headers],[Afschrijvingskosten]],""))</f>
        <v/>
      </c>
      <c r="AY1945" t="str">
        <f>IF(ISNUMBER(FIND("overige",Methode_Keuze)),"",IF(Tb_Activiteiten[[#This Row],[Vergoeding]]=1,Tb_Activiteiten[[#Headers],[Vergoeding]],""))</f>
        <v/>
      </c>
      <c r="AZ1945" t="str">
        <f>IF(ISNUMBER(FIND("arbeid",Methode_Keuze)),"",IF(Tb_Activiteiten[[#This Row],[Arbeidskosten - vast tarief (excl eigen arbeid)]]=1,Tb_Activiteiten[[#Headers],[Arbeidskosten - vast tarief (excl eigen arbeid)]],""))</f>
        <v/>
      </c>
      <c r="BA1945" t="str">
        <f>IF(ISNUMBER(FIND("overige",Methode_Keuze)),"",IF(Tb_Activiteiten[[#This Row],[Overige kosten]]=1,Tb_Activiteiten[[#Headers],[Overige kosten]],""))</f>
        <v/>
      </c>
    </row>
    <row r="1946" spans="15:53" x14ac:dyDescent="0.25">
      <c r="O1946" s="56"/>
      <c r="Q1946" t="str">
        <f>IFERROR(IF(VLOOKUP(Tb_Activiteiten[[#This Row],[Openstelling]],Tb_Openstelling[],2,0)=1,1,""),"")</f>
        <v/>
      </c>
      <c r="AJ1946" s="56"/>
      <c r="AK1946" t="str">
        <f>IF(ISNUMBER(FIND("arbeid",Methode_Keuze)),"",IF(ISNUMBER(FIND("arbeid",Methode_Keuze)),"",IF(Tb_Activiteiten[[#This Row],[Loonkosten]]=1,Tb_Activiteiten[[#Headers],[Loonkosten]],"")))</f>
        <v/>
      </c>
      <c r="AL1946" t="str">
        <f>IF(ISNUMBER(FIND("arbeid",Methode_Keuze)),"",IF(ISNUMBER(FIND("arbeid",Methode_Keuze)),"",IF(Tb_Activiteiten[[#This Row],[Eigen arbeid]]=1,Tb_Activiteiten[[#Headers],[Eigen arbeid]],"")))</f>
        <v/>
      </c>
      <c r="AM1946" t="str">
        <f>IF(ISNUMBER(FIND("arbeid",Methode_Keuze)),"",IF(ISNUMBER(FIND("arbeid",Methode_Keuze)),"",IF(Tb_Activiteiten[[#This Row],[Projectmedewerker]]=1,Tb_Activiteiten[[#Headers],[Projectmedewerker]],"")))</f>
        <v/>
      </c>
      <c r="AN1946" t="str">
        <f>IF(ISNUMBER(FIND("arbeid",Methode_Keuze)),"",IF(ISNUMBER(FIND("arbeid",Methode_Keuze)),"",IF(Tb_Activiteiten[[#This Row],[Landbouwer]]=1,Tb_Activiteiten[[#Headers],[Landbouwer]],"")))</f>
        <v/>
      </c>
      <c r="AO1946" t="str">
        <f>IF(ISNUMBER(FIND("arbeid",Methode_Keuze)),"",IF(ISNUMBER(FIND("arbeid",Methode_Keuze)),"",IF(Tb_Activiteiten[[#This Row],[Adviseur]]=1,Tb_Activiteiten[[#Headers],[Adviseur]],"")))</f>
        <v/>
      </c>
      <c r="AP1946" t="str">
        <f>IF(ISNUMBER(FIND("arbeid",Methode_Keuze)),"",IF(ISNUMBER(FIND("arbeid",Methode_Keuze)),"",IF(Tb_Activiteiten[[#This Row],[Projectleider/Expert]]=1,Tb_Activiteiten[[#Headers],[Projectleider/Expert]],"")))</f>
        <v/>
      </c>
      <c r="AQ1946" t="str">
        <f>IF(ISNUMBER(FIND("arbeid",Methode_Keuze)),"",IF(ISNUMBER(FIND("arbeid",Methode_Keuze)),"",IF(Tb_Activiteiten[[#This Row],[Arbeidskosten]]=1,Tb_Activiteiten[[#Headers],[Arbeidskosten]],"")))</f>
        <v/>
      </c>
      <c r="AR1946" t="str">
        <f>IF(ISNUMBER(FIND("arbeid",Methode_Keuze)),"",IF(ISNUMBER(FIND("arbeid",Methode_Keuze)),"",IF(Tb_Activiteiten[[#This Row],[Arbeidskosten op basis van IKS]]=1,Tb_Activiteiten[[#Headers],[Arbeidskosten op basis van IKS]],"")))</f>
        <v/>
      </c>
      <c r="AS1946" t="str">
        <f>IF(ISNUMBER(FIND("overige",Methode_Keuze)),"",IF(Tb_Activiteiten[[#This Row],[Kosten derden exclusief btw]]=1,Tb_Activiteiten[[#Headers],[Kosten derden exclusief btw]],""))</f>
        <v/>
      </c>
      <c r="AT1946" t="str">
        <f>IF(ISNUMBER(FIND("overige",Methode_Keuze)),"",IF(Tb_Activiteiten[[#This Row],[Niet verrekenbare btw]]=1,Tb_Activiteiten[[#Headers],[Niet verrekenbare btw]],""))</f>
        <v/>
      </c>
      <c r="AU1946" t="str">
        <f>IF(ISNUMBER(FIND("overige",Methode_Keuze)),"",IF(Tb_Activiteiten[[#This Row],[Grondkosten]]=1,Tb_Activiteiten[[#Headers],[Grondkosten]],""))</f>
        <v/>
      </c>
      <c r="AV1946" t="str">
        <f>IF(ISNUMBER(FIND("overige",Methode_Keuze)),"",IF(Tb_Activiteiten[[#This Row],[Bijdrage in natura (overige)]]=1,Tb_Activiteiten[[#Headers],[Bijdrage in natura (overige)]],""))</f>
        <v/>
      </c>
      <c r="AW1946" t="str">
        <f>IF(ISNUMBER(FIND("overige",Methode_Keuze)),"",IF(Tb_Activiteiten[[#This Row],[Bijdrage in natura (vrijwilligers)]]=1,Tb_Activiteiten[[#Headers],[Bijdrage in natura (vrijwilligers)]],""))</f>
        <v/>
      </c>
      <c r="AX1946" t="str">
        <f>IF(ISNUMBER(FIND("overige",Methode_Keuze)),"",IF(Tb_Activiteiten[[#This Row],[Afschrijvingskosten]]=1,Tb_Activiteiten[[#Headers],[Afschrijvingskosten]],""))</f>
        <v/>
      </c>
      <c r="AY1946" t="str">
        <f>IF(ISNUMBER(FIND("overige",Methode_Keuze)),"",IF(Tb_Activiteiten[[#This Row],[Vergoeding]]=1,Tb_Activiteiten[[#Headers],[Vergoeding]],""))</f>
        <v/>
      </c>
      <c r="AZ1946" t="str">
        <f>IF(ISNUMBER(FIND("arbeid",Methode_Keuze)),"",IF(Tb_Activiteiten[[#This Row],[Arbeidskosten - vast tarief (excl eigen arbeid)]]=1,Tb_Activiteiten[[#Headers],[Arbeidskosten - vast tarief (excl eigen arbeid)]],""))</f>
        <v/>
      </c>
      <c r="BA1946" t="str">
        <f>IF(ISNUMBER(FIND("overige",Methode_Keuze)),"",IF(Tb_Activiteiten[[#This Row],[Overige kosten]]=1,Tb_Activiteiten[[#Headers],[Overige kosten]],""))</f>
        <v/>
      </c>
    </row>
    <row r="1947" spans="15:53" x14ac:dyDescent="0.25">
      <c r="O1947" s="56"/>
      <c r="Q1947" t="str">
        <f>IFERROR(IF(VLOOKUP(Tb_Activiteiten[[#This Row],[Openstelling]],Tb_Openstelling[],2,0)=1,1,""),"")</f>
        <v/>
      </c>
      <c r="AJ1947" s="56"/>
      <c r="AK1947" t="str">
        <f>IF(ISNUMBER(FIND("arbeid",Methode_Keuze)),"",IF(ISNUMBER(FIND("arbeid",Methode_Keuze)),"",IF(Tb_Activiteiten[[#This Row],[Loonkosten]]=1,Tb_Activiteiten[[#Headers],[Loonkosten]],"")))</f>
        <v/>
      </c>
      <c r="AL1947" t="str">
        <f>IF(ISNUMBER(FIND("arbeid",Methode_Keuze)),"",IF(ISNUMBER(FIND("arbeid",Methode_Keuze)),"",IF(Tb_Activiteiten[[#This Row],[Eigen arbeid]]=1,Tb_Activiteiten[[#Headers],[Eigen arbeid]],"")))</f>
        <v/>
      </c>
      <c r="AM1947" t="str">
        <f>IF(ISNUMBER(FIND("arbeid",Methode_Keuze)),"",IF(ISNUMBER(FIND("arbeid",Methode_Keuze)),"",IF(Tb_Activiteiten[[#This Row],[Projectmedewerker]]=1,Tb_Activiteiten[[#Headers],[Projectmedewerker]],"")))</f>
        <v/>
      </c>
      <c r="AN1947" t="str">
        <f>IF(ISNUMBER(FIND("arbeid",Methode_Keuze)),"",IF(ISNUMBER(FIND("arbeid",Methode_Keuze)),"",IF(Tb_Activiteiten[[#This Row],[Landbouwer]]=1,Tb_Activiteiten[[#Headers],[Landbouwer]],"")))</f>
        <v/>
      </c>
      <c r="AO1947" t="str">
        <f>IF(ISNUMBER(FIND("arbeid",Methode_Keuze)),"",IF(ISNUMBER(FIND("arbeid",Methode_Keuze)),"",IF(Tb_Activiteiten[[#This Row],[Adviseur]]=1,Tb_Activiteiten[[#Headers],[Adviseur]],"")))</f>
        <v/>
      </c>
      <c r="AP1947" t="str">
        <f>IF(ISNUMBER(FIND("arbeid",Methode_Keuze)),"",IF(ISNUMBER(FIND("arbeid",Methode_Keuze)),"",IF(Tb_Activiteiten[[#This Row],[Projectleider/Expert]]=1,Tb_Activiteiten[[#Headers],[Projectleider/Expert]],"")))</f>
        <v/>
      </c>
      <c r="AQ1947" t="str">
        <f>IF(ISNUMBER(FIND("arbeid",Methode_Keuze)),"",IF(ISNUMBER(FIND("arbeid",Methode_Keuze)),"",IF(Tb_Activiteiten[[#This Row],[Arbeidskosten]]=1,Tb_Activiteiten[[#Headers],[Arbeidskosten]],"")))</f>
        <v/>
      </c>
      <c r="AR1947" t="str">
        <f>IF(ISNUMBER(FIND("arbeid",Methode_Keuze)),"",IF(ISNUMBER(FIND("arbeid",Methode_Keuze)),"",IF(Tb_Activiteiten[[#This Row],[Arbeidskosten op basis van IKS]]=1,Tb_Activiteiten[[#Headers],[Arbeidskosten op basis van IKS]],"")))</f>
        <v/>
      </c>
      <c r="AS1947" t="str">
        <f>IF(ISNUMBER(FIND("overige",Methode_Keuze)),"",IF(Tb_Activiteiten[[#This Row],[Kosten derden exclusief btw]]=1,Tb_Activiteiten[[#Headers],[Kosten derden exclusief btw]],""))</f>
        <v/>
      </c>
      <c r="AT1947" t="str">
        <f>IF(ISNUMBER(FIND("overige",Methode_Keuze)),"",IF(Tb_Activiteiten[[#This Row],[Niet verrekenbare btw]]=1,Tb_Activiteiten[[#Headers],[Niet verrekenbare btw]],""))</f>
        <v/>
      </c>
      <c r="AU1947" t="str">
        <f>IF(ISNUMBER(FIND("overige",Methode_Keuze)),"",IF(Tb_Activiteiten[[#This Row],[Grondkosten]]=1,Tb_Activiteiten[[#Headers],[Grondkosten]],""))</f>
        <v/>
      </c>
      <c r="AV1947" t="str">
        <f>IF(ISNUMBER(FIND("overige",Methode_Keuze)),"",IF(Tb_Activiteiten[[#This Row],[Bijdrage in natura (overige)]]=1,Tb_Activiteiten[[#Headers],[Bijdrage in natura (overige)]],""))</f>
        <v/>
      </c>
      <c r="AW1947" t="str">
        <f>IF(ISNUMBER(FIND("overige",Methode_Keuze)),"",IF(Tb_Activiteiten[[#This Row],[Bijdrage in natura (vrijwilligers)]]=1,Tb_Activiteiten[[#Headers],[Bijdrage in natura (vrijwilligers)]],""))</f>
        <v/>
      </c>
      <c r="AX1947" t="str">
        <f>IF(ISNUMBER(FIND("overige",Methode_Keuze)),"",IF(Tb_Activiteiten[[#This Row],[Afschrijvingskosten]]=1,Tb_Activiteiten[[#Headers],[Afschrijvingskosten]],""))</f>
        <v/>
      </c>
      <c r="AY1947" t="str">
        <f>IF(ISNUMBER(FIND("overige",Methode_Keuze)),"",IF(Tb_Activiteiten[[#This Row],[Vergoeding]]=1,Tb_Activiteiten[[#Headers],[Vergoeding]],""))</f>
        <v/>
      </c>
      <c r="AZ1947" t="str">
        <f>IF(ISNUMBER(FIND("arbeid",Methode_Keuze)),"",IF(Tb_Activiteiten[[#This Row],[Arbeidskosten - vast tarief (excl eigen arbeid)]]=1,Tb_Activiteiten[[#Headers],[Arbeidskosten - vast tarief (excl eigen arbeid)]],""))</f>
        <v/>
      </c>
      <c r="BA1947" t="str">
        <f>IF(ISNUMBER(FIND("overige",Methode_Keuze)),"",IF(Tb_Activiteiten[[#This Row],[Overige kosten]]=1,Tb_Activiteiten[[#Headers],[Overige kosten]],""))</f>
        <v/>
      </c>
    </row>
    <row r="1948" spans="15:53" x14ac:dyDescent="0.25">
      <c r="O1948" s="56"/>
      <c r="Q1948" t="str">
        <f>IFERROR(IF(VLOOKUP(Tb_Activiteiten[[#This Row],[Openstelling]],Tb_Openstelling[],2,0)=1,1,""),"")</f>
        <v/>
      </c>
      <c r="AJ1948" s="56"/>
      <c r="AK1948" t="str">
        <f>IF(ISNUMBER(FIND("arbeid",Methode_Keuze)),"",IF(ISNUMBER(FIND("arbeid",Methode_Keuze)),"",IF(Tb_Activiteiten[[#This Row],[Loonkosten]]=1,Tb_Activiteiten[[#Headers],[Loonkosten]],"")))</f>
        <v/>
      </c>
      <c r="AL1948" t="str">
        <f>IF(ISNUMBER(FIND("arbeid",Methode_Keuze)),"",IF(ISNUMBER(FIND("arbeid",Methode_Keuze)),"",IF(Tb_Activiteiten[[#This Row],[Eigen arbeid]]=1,Tb_Activiteiten[[#Headers],[Eigen arbeid]],"")))</f>
        <v/>
      </c>
      <c r="AM1948" t="str">
        <f>IF(ISNUMBER(FIND("arbeid",Methode_Keuze)),"",IF(ISNUMBER(FIND("arbeid",Methode_Keuze)),"",IF(Tb_Activiteiten[[#This Row],[Projectmedewerker]]=1,Tb_Activiteiten[[#Headers],[Projectmedewerker]],"")))</f>
        <v/>
      </c>
      <c r="AN1948" t="str">
        <f>IF(ISNUMBER(FIND("arbeid",Methode_Keuze)),"",IF(ISNUMBER(FIND("arbeid",Methode_Keuze)),"",IF(Tb_Activiteiten[[#This Row],[Landbouwer]]=1,Tb_Activiteiten[[#Headers],[Landbouwer]],"")))</f>
        <v/>
      </c>
      <c r="AO1948" t="str">
        <f>IF(ISNUMBER(FIND("arbeid",Methode_Keuze)),"",IF(ISNUMBER(FIND("arbeid",Methode_Keuze)),"",IF(Tb_Activiteiten[[#This Row],[Adviseur]]=1,Tb_Activiteiten[[#Headers],[Adviseur]],"")))</f>
        <v/>
      </c>
      <c r="AP1948" t="str">
        <f>IF(ISNUMBER(FIND("arbeid",Methode_Keuze)),"",IF(ISNUMBER(FIND("arbeid",Methode_Keuze)),"",IF(Tb_Activiteiten[[#This Row],[Projectleider/Expert]]=1,Tb_Activiteiten[[#Headers],[Projectleider/Expert]],"")))</f>
        <v/>
      </c>
      <c r="AQ1948" t="str">
        <f>IF(ISNUMBER(FIND("arbeid",Methode_Keuze)),"",IF(ISNUMBER(FIND("arbeid",Methode_Keuze)),"",IF(Tb_Activiteiten[[#This Row],[Arbeidskosten]]=1,Tb_Activiteiten[[#Headers],[Arbeidskosten]],"")))</f>
        <v/>
      </c>
      <c r="AR1948" t="str">
        <f>IF(ISNUMBER(FIND("arbeid",Methode_Keuze)),"",IF(ISNUMBER(FIND("arbeid",Methode_Keuze)),"",IF(Tb_Activiteiten[[#This Row],[Arbeidskosten op basis van IKS]]=1,Tb_Activiteiten[[#Headers],[Arbeidskosten op basis van IKS]],"")))</f>
        <v/>
      </c>
      <c r="AS1948" t="str">
        <f>IF(ISNUMBER(FIND("overige",Methode_Keuze)),"",IF(Tb_Activiteiten[[#This Row],[Kosten derden exclusief btw]]=1,Tb_Activiteiten[[#Headers],[Kosten derden exclusief btw]],""))</f>
        <v/>
      </c>
      <c r="AT1948" t="str">
        <f>IF(ISNUMBER(FIND("overige",Methode_Keuze)),"",IF(Tb_Activiteiten[[#This Row],[Niet verrekenbare btw]]=1,Tb_Activiteiten[[#Headers],[Niet verrekenbare btw]],""))</f>
        <v/>
      </c>
      <c r="AU1948" t="str">
        <f>IF(ISNUMBER(FIND("overige",Methode_Keuze)),"",IF(Tb_Activiteiten[[#This Row],[Grondkosten]]=1,Tb_Activiteiten[[#Headers],[Grondkosten]],""))</f>
        <v/>
      </c>
      <c r="AV1948" t="str">
        <f>IF(ISNUMBER(FIND("overige",Methode_Keuze)),"",IF(Tb_Activiteiten[[#This Row],[Bijdrage in natura (overige)]]=1,Tb_Activiteiten[[#Headers],[Bijdrage in natura (overige)]],""))</f>
        <v/>
      </c>
      <c r="AW1948" t="str">
        <f>IF(ISNUMBER(FIND("overige",Methode_Keuze)),"",IF(Tb_Activiteiten[[#This Row],[Bijdrage in natura (vrijwilligers)]]=1,Tb_Activiteiten[[#Headers],[Bijdrage in natura (vrijwilligers)]],""))</f>
        <v/>
      </c>
      <c r="AX1948" t="str">
        <f>IF(ISNUMBER(FIND("overige",Methode_Keuze)),"",IF(Tb_Activiteiten[[#This Row],[Afschrijvingskosten]]=1,Tb_Activiteiten[[#Headers],[Afschrijvingskosten]],""))</f>
        <v/>
      </c>
      <c r="AY1948" t="str">
        <f>IF(ISNUMBER(FIND("overige",Methode_Keuze)),"",IF(Tb_Activiteiten[[#This Row],[Vergoeding]]=1,Tb_Activiteiten[[#Headers],[Vergoeding]],""))</f>
        <v/>
      </c>
      <c r="AZ1948" t="str">
        <f>IF(ISNUMBER(FIND("arbeid",Methode_Keuze)),"",IF(Tb_Activiteiten[[#This Row],[Arbeidskosten - vast tarief (excl eigen arbeid)]]=1,Tb_Activiteiten[[#Headers],[Arbeidskosten - vast tarief (excl eigen arbeid)]],""))</f>
        <v/>
      </c>
      <c r="BA1948" t="str">
        <f>IF(ISNUMBER(FIND("overige",Methode_Keuze)),"",IF(Tb_Activiteiten[[#This Row],[Overige kosten]]=1,Tb_Activiteiten[[#Headers],[Overige kosten]],""))</f>
        <v/>
      </c>
    </row>
    <row r="1949" spans="15:53" x14ac:dyDescent="0.25">
      <c r="O1949" s="56"/>
      <c r="Q1949" t="str">
        <f>IFERROR(IF(VLOOKUP(Tb_Activiteiten[[#This Row],[Openstelling]],Tb_Openstelling[],2,0)=1,1,""),"")</f>
        <v/>
      </c>
      <c r="AJ1949" s="56"/>
      <c r="AK1949" t="str">
        <f>IF(ISNUMBER(FIND("arbeid",Methode_Keuze)),"",IF(ISNUMBER(FIND("arbeid",Methode_Keuze)),"",IF(Tb_Activiteiten[[#This Row],[Loonkosten]]=1,Tb_Activiteiten[[#Headers],[Loonkosten]],"")))</f>
        <v/>
      </c>
      <c r="AL1949" t="str">
        <f>IF(ISNUMBER(FIND("arbeid",Methode_Keuze)),"",IF(ISNUMBER(FIND("arbeid",Methode_Keuze)),"",IF(Tb_Activiteiten[[#This Row],[Eigen arbeid]]=1,Tb_Activiteiten[[#Headers],[Eigen arbeid]],"")))</f>
        <v/>
      </c>
      <c r="AM1949" t="str">
        <f>IF(ISNUMBER(FIND("arbeid",Methode_Keuze)),"",IF(ISNUMBER(FIND("arbeid",Methode_Keuze)),"",IF(Tb_Activiteiten[[#This Row],[Projectmedewerker]]=1,Tb_Activiteiten[[#Headers],[Projectmedewerker]],"")))</f>
        <v/>
      </c>
      <c r="AN1949" t="str">
        <f>IF(ISNUMBER(FIND("arbeid",Methode_Keuze)),"",IF(ISNUMBER(FIND("arbeid",Methode_Keuze)),"",IF(Tb_Activiteiten[[#This Row],[Landbouwer]]=1,Tb_Activiteiten[[#Headers],[Landbouwer]],"")))</f>
        <v/>
      </c>
      <c r="AO1949" t="str">
        <f>IF(ISNUMBER(FIND("arbeid",Methode_Keuze)),"",IF(ISNUMBER(FIND("arbeid",Methode_Keuze)),"",IF(Tb_Activiteiten[[#This Row],[Adviseur]]=1,Tb_Activiteiten[[#Headers],[Adviseur]],"")))</f>
        <v/>
      </c>
      <c r="AP1949" t="str">
        <f>IF(ISNUMBER(FIND("arbeid",Methode_Keuze)),"",IF(ISNUMBER(FIND("arbeid",Methode_Keuze)),"",IF(Tb_Activiteiten[[#This Row],[Projectleider/Expert]]=1,Tb_Activiteiten[[#Headers],[Projectleider/Expert]],"")))</f>
        <v/>
      </c>
      <c r="AQ1949" t="str">
        <f>IF(ISNUMBER(FIND("arbeid",Methode_Keuze)),"",IF(ISNUMBER(FIND("arbeid",Methode_Keuze)),"",IF(Tb_Activiteiten[[#This Row],[Arbeidskosten]]=1,Tb_Activiteiten[[#Headers],[Arbeidskosten]],"")))</f>
        <v/>
      </c>
      <c r="AR1949" t="str">
        <f>IF(ISNUMBER(FIND("arbeid",Methode_Keuze)),"",IF(ISNUMBER(FIND("arbeid",Methode_Keuze)),"",IF(Tb_Activiteiten[[#This Row],[Arbeidskosten op basis van IKS]]=1,Tb_Activiteiten[[#Headers],[Arbeidskosten op basis van IKS]],"")))</f>
        <v/>
      </c>
      <c r="AS1949" t="str">
        <f>IF(ISNUMBER(FIND("overige",Methode_Keuze)),"",IF(Tb_Activiteiten[[#This Row],[Kosten derden exclusief btw]]=1,Tb_Activiteiten[[#Headers],[Kosten derden exclusief btw]],""))</f>
        <v/>
      </c>
      <c r="AT1949" t="str">
        <f>IF(ISNUMBER(FIND("overige",Methode_Keuze)),"",IF(Tb_Activiteiten[[#This Row],[Niet verrekenbare btw]]=1,Tb_Activiteiten[[#Headers],[Niet verrekenbare btw]],""))</f>
        <v/>
      </c>
      <c r="AU1949" t="str">
        <f>IF(ISNUMBER(FIND("overige",Methode_Keuze)),"",IF(Tb_Activiteiten[[#This Row],[Grondkosten]]=1,Tb_Activiteiten[[#Headers],[Grondkosten]],""))</f>
        <v/>
      </c>
      <c r="AV1949" t="str">
        <f>IF(ISNUMBER(FIND("overige",Methode_Keuze)),"",IF(Tb_Activiteiten[[#This Row],[Bijdrage in natura (overige)]]=1,Tb_Activiteiten[[#Headers],[Bijdrage in natura (overige)]],""))</f>
        <v/>
      </c>
      <c r="AW1949" t="str">
        <f>IF(ISNUMBER(FIND("overige",Methode_Keuze)),"",IF(Tb_Activiteiten[[#This Row],[Bijdrage in natura (vrijwilligers)]]=1,Tb_Activiteiten[[#Headers],[Bijdrage in natura (vrijwilligers)]],""))</f>
        <v/>
      </c>
      <c r="AX1949" t="str">
        <f>IF(ISNUMBER(FIND("overige",Methode_Keuze)),"",IF(Tb_Activiteiten[[#This Row],[Afschrijvingskosten]]=1,Tb_Activiteiten[[#Headers],[Afschrijvingskosten]],""))</f>
        <v/>
      </c>
      <c r="AY1949" t="str">
        <f>IF(ISNUMBER(FIND("overige",Methode_Keuze)),"",IF(Tb_Activiteiten[[#This Row],[Vergoeding]]=1,Tb_Activiteiten[[#Headers],[Vergoeding]],""))</f>
        <v/>
      </c>
      <c r="AZ1949" t="str">
        <f>IF(ISNUMBER(FIND("arbeid",Methode_Keuze)),"",IF(Tb_Activiteiten[[#This Row],[Arbeidskosten - vast tarief (excl eigen arbeid)]]=1,Tb_Activiteiten[[#Headers],[Arbeidskosten - vast tarief (excl eigen arbeid)]],""))</f>
        <v/>
      </c>
      <c r="BA1949" t="str">
        <f>IF(ISNUMBER(FIND("overige",Methode_Keuze)),"",IF(Tb_Activiteiten[[#This Row],[Overige kosten]]=1,Tb_Activiteiten[[#Headers],[Overige kosten]],""))</f>
        <v/>
      </c>
    </row>
    <row r="1950" spans="15:53" x14ac:dyDescent="0.25">
      <c r="O1950" s="56"/>
      <c r="Q1950" t="str">
        <f>IFERROR(IF(VLOOKUP(Tb_Activiteiten[[#This Row],[Openstelling]],Tb_Openstelling[],2,0)=1,1,""),"")</f>
        <v/>
      </c>
      <c r="AJ1950" s="56"/>
      <c r="AK1950" t="str">
        <f>IF(ISNUMBER(FIND("arbeid",Methode_Keuze)),"",IF(ISNUMBER(FIND("arbeid",Methode_Keuze)),"",IF(Tb_Activiteiten[[#This Row],[Loonkosten]]=1,Tb_Activiteiten[[#Headers],[Loonkosten]],"")))</f>
        <v/>
      </c>
      <c r="AL1950" t="str">
        <f>IF(ISNUMBER(FIND("arbeid",Methode_Keuze)),"",IF(ISNUMBER(FIND("arbeid",Methode_Keuze)),"",IF(Tb_Activiteiten[[#This Row],[Eigen arbeid]]=1,Tb_Activiteiten[[#Headers],[Eigen arbeid]],"")))</f>
        <v/>
      </c>
      <c r="AM1950" t="str">
        <f>IF(ISNUMBER(FIND("arbeid",Methode_Keuze)),"",IF(ISNUMBER(FIND("arbeid",Methode_Keuze)),"",IF(Tb_Activiteiten[[#This Row],[Projectmedewerker]]=1,Tb_Activiteiten[[#Headers],[Projectmedewerker]],"")))</f>
        <v/>
      </c>
      <c r="AN1950" t="str">
        <f>IF(ISNUMBER(FIND("arbeid",Methode_Keuze)),"",IF(ISNUMBER(FIND("arbeid",Methode_Keuze)),"",IF(Tb_Activiteiten[[#This Row],[Landbouwer]]=1,Tb_Activiteiten[[#Headers],[Landbouwer]],"")))</f>
        <v/>
      </c>
      <c r="AO1950" t="str">
        <f>IF(ISNUMBER(FIND("arbeid",Methode_Keuze)),"",IF(ISNUMBER(FIND("arbeid",Methode_Keuze)),"",IF(Tb_Activiteiten[[#This Row],[Adviseur]]=1,Tb_Activiteiten[[#Headers],[Adviseur]],"")))</f>
        <v/>
      </c>
      <c r="AP1950" t="str">
        <f>IF(ISNUMBER(FIND("arbeid",Methode_Keuze)),"",IF(ISNUMBER(FIND("arbeid",Methode_Keuze)),"",IF(Tb_Activiteiten[[#This Row],[Projectleider/Expert]]=1,Tb_Activiteiten[[#Headers],[Projectleider/Expert]],"")))</f>
        <v/>
      </c>
      <c r="AQ1950" t="str">
        <f>IF(ISNUMBER(FIND("arbeid",Methode_Keuze)),"",IF(ISNUMBER(FIND("arbeid",Methode_Keuze)),"",IF(Tb_Activiteiten[[#This Row],[Arbeidskosten]]=1,Tb_Activiteiten[[#Headers],[Arbeidskosten]],"")))</f>
        <v/>
      </c>
      <c r="AR1950" t="str">
        <f>IF(ISNUMBER(FIND("arbeid",Methode_Keuze)),"",IF(ISNUMBER(FIND("arbeid",Methode_Keuze)),"",IF(Tb_Activiteiten[[#This Row],[Arbeidskosten op basis van IKS]]=1,Tb_Activiteiten[[#Headers],[Arbeidskosten op basis van IKS]],"")))</f>
        <v/>
      </c>
      <c r="AS1950" t="str">
        <f>IF(ISNUMBER(FIND("overige",Methode_Keuze)),"",IF(Tb_Activiteiten[[#This Row],[Kosten derden exclusief btw]]=1,Tb_Activiteiten[[#Headers],[Kosten derden exclusief btw]],""))</f>
        <v/>
      </c>
      <c r="AT1950" t="str">
        <f>IF(ISNUMBER(FIND("overige",Methode_Keuze)),"",IF(Tb_Activiteiten[[#This Row],[Niet verrekenbare btw]]=1,Tb_Activiteiten[[#Headers],[Niet verrekenbare btw]],""))</f>
        <v/>
      </c>
      <c r="AU1950" t="str">
        <f>IF(ISNUMBER(FIND("overige",Methode_Keuze)),"",IF(Tb_Activiteiten[[#This Row],[Grondkosten]]=1,Tb_Activiteiten[[#Headers],[Grondkosten]],""))</f>
        <v/>
      </c>
      <c r="AV1950" t="str">
        <f>IF(ISNUMBER(FIND("overige",Methode_Keuze)),"",IF(Tb_Activiteiten[[#This Row],[Bijdrage in natura (overige)]]=1,Tb_Activiteiten[[#Headers],[Bijdrage in natura (overige)]],""))</f>
        <v/>
      </c>
      <c r="AW1950" t="str">
        <f>IF(ISNUMBER(FIND("overige",Methode_Keuze)),"",IF(Tb_Activiteiten[[#This Row],[Bijdrage in natura (vrijwilligers)]]=1,Tb_Activiteiten[[#Headers],[Bijdrage in natura (vrijwilligers)]],""))</f>
        <v/>
      </c>
      <c r="AX1950" t="str">
        <f>IF(ISNUMBER(FIND("overige",Methode_Keuze)),"",IF(Tb_Activiteiten[[#This Row],[Afschrijvingskosten]]=1,Tb_Activiteiten[[#Headers],[Afschrijvingskosten]],""))</f>
        <v/>
      </c>
      <c r="AY1950" t="str">
        <f>IF(ISNUMBER(FIND("overige",Methode_Keuze)),"",IF(Tb_Activiteiten[[#This Row],[Vergoeding]]=1,Tb_Activiteiten[[#Headers],[Vergoeding]],""))</f>
        <v/>
      </c>
      <c r="AZ1950" t="str">
        <f>IF(ISNUMBER(FIND("arbeid",Methode_Keuze)),"",IF(Tb_Activiteiten[[#This Row],[Arbeidskosten - vast tarief (excl eigen arbeid)]]=1,Tb_Activiteiten[[#Headers],[Arbeidskosten - vast tarief (excl eigen arbeid)]],""))</f>
        <v/>
      </c>
      <c r="BA1950" t="str">
        <f>IF(ISNUMBER(FIND("overige",Methode_Keuze)),"",IF(Tb_Activiteiten[[#This Row],[Overige kosten]]=1,Tb_Activiteiten[[#Headers],[Overige kosten]],""))</f>
        <v/>
      </c>
    </row>
    <row r="1951" spans="15:53" x14ac:dyDescent="0.25">
      <c r="O1951" s="56"/>
      <c r="Q1951" t="str">
        <f>IFERROR(IF(VLOOKUP(Tb_Activiteiten[[#This Row],[Openstelling]],Tb_Openstelling[],2,0)=1,1,""),"")</f>
        <v/>
      </c>
      <c r="AJ1951" s="56"/>
      <c r="AK1951" t="str">
        <f>IF(ISNUMBER(FIND("arbeid",Methode_Keuze)),"",IF(ISNUMBER(FIND("arbeid",Methode_Keuze)),"",IF(Tb_Activiteiten[[#This Row],[Loonkosten]]=1,Tb_Activiteiten[[#Headers],[Loonkosten]],"")))</f>
        <v/>
      </c>
      <c r="AL1951" t="str">
        <f>IF(ISNUMBER(FIND("arbeid",Methode_Keuze)),"",IF(ISNUMBER(FIND("arbeid",Methode_Keuze)),"",IF(Tb_Activiteiten[[#This Row],[Eigen arbeid]]=1,Tb_Activiteiten[[#Headers],[Eigen arbeid]],"")))</f>
        <v/>
      </c>
      <c r="AM1951" t="str">
        <f>IF(ISNUMBER(FIND("arbeid",Methode_Keuze)),"",IF(ISNUMBER(FIND("arbeid",Methode_Keuze)),"",IF(Tb_Activiteiten[[#This Row],[Projectmedewerker]]=1,Tb_Activiteiten[[#Headers],[Projectmedewerker]],"")))</f>
        <v/>
      </c>
      <c r="AN1951" t="str">
        <f>IF(ISNUMBER(FIND("arbeid",Methode_Keuze)),"",IF(ISNUMBER(FIND("arbeid",Methode_Keuze)),"",IF(Tb_Activiteiten[[#This Row],[Landbouwer]]=1,Tb_Activiteiten[[#Headers],[Landbouwer]],"")))</f>
        <v/>
      </c>
      <c r="AO1951" t="str">
        <f>IF(ISNUMBER(FIND("arbeid",Methode_Keuze)),"",IF(ISNUMBER(FIND("arbeid",Methode_Keuze)),"",IF(Tb_Activiteiten[[#This Row],[Adviseur]]=1,Tb_Activiteiten[[#Headers],[Adviseur]],"")))</f>
        <v/>
      </c>
      <c r="AP1951" t="str">
        <f>IF(ISNUMBER(FIND("arbeid",Methode_Keuze)),"",IF(ISNUMBER(FIND("arbeid",Methode_Keuze)),"",IF(Tb_Activiteiten[[#This Row],[Projectleider/Expert]]=1,Tb_Activiteiten[[#Headers],[Projectleider/Expert]],"")))</f>
        <v/>
      </c>
      <c r="AQ1951" t="str">
        <f>IF(ISNUMBER(FIND("arbeid",Methode_Keuze)),"",IF(ISNUMBER(FIND("arbeid",Methode_Keuze)),"",IF(Tb_Activiteiten[[#This Row],[Arbeidskosten]]=1,Tb_Activiteiten[[#Headers],[Arbeidskosten]],"")))</f>
        <v/>
      </c>
      <c r="AR1951" t="str">
        <f>IF(ISNUMBER(FIND("arbeid",Methode_Keuze)),"",IF(ISNUMBER(FIND("arbeid",Methode_Keuze)),"",IF(Tb_Activiteiten[[#This Row],[Arbeidskosten op basis van IKS]]=1,Tb_Activiteiten[[#Headers],[Arbeidskosten op basis van IKS]],"")))</f>
        <v/>
      </c>
      <c r="AS1951" t="str">
        <f>IF(ISNUMBER(FIND("overige",Methode_Keuze)),"",IF(Tb_Activiteiten[[#This Row],[Kosten derden exclusief btw]]=1,Tb_Activiteiten[[#Headers],[Kosten derden exclusief btw]],""))</f>
        <v/>
      </c>
      <c r="AT1951" t="str">
        <f>IF(ISNUMBER(FIND("overige",Methode_Keuze)),"",IF(Tb_Activiteiten[[#This Row],[Niet verrekenbare btw]]=1,Tb_Activiteiten[[#Headers],[Niet verrekenbare btw]],""))</f>
        <v/>
      </c>
      <c r="AU1951" t="str">
        <f>IF(ISNUMBER(FIND("overige",Methode_Keuze)),"",IF(Tb_Activiteiten[[#This Row],[Grondkosten]]=1,Tb_Activiteiten[[#Headers],[Grondkosten]],""))</f>
        <v/>
      </c>
      <c r="AV1951" t="str">
        <f>IF(ISNUMBER(FIND("overige",Methode_Keuze)),"",IF(Tb_Activiteiten[[#This Row],[Bijdrage in natura (overige)]]=1,Tb_Activiteiten[[#Headers],[Bijdrage in natura (overige)]],""))</f>
        <v/>
      </c>
      <c r="AW1951" t="str">
        <f>IF(ISNUMBER(FIND("overige",Methode_Keuze)),"",IF(Tb_Activiteiten[[#This Row],[Bijdrage in natura (vrijwilligers)]]=1,Tb_Activiteiten[[#Headers],[Bijdrage in natura (vrijwilligers)]],""))</f>
        <v/>
      </c>
      <c r="AX1951" t="str">
        <f>IF(ISNUMBER(FIND("overige",Methode_Keuze)),"",IF(Tb_Activiteiten[[#This Row],[Afschrijvingskosten]]=1,Tb_Activiteiten[[#Headers],[Afschrijvingskosten]],""))</f>
        <v/>
      </c>
      <c r="AY1951" t="str">
        <f>IF(ISNUMBER(FIND("overige",Methode_Keuze)),"",IF(Tb_Activiteiten[[#This Row],[Vergoeding]]=1,Tb_Activiteiten[[#Headers],[Vergoeding]],""))</f>
        <v/>
      </c>
      <c r="AZ1951" t="str">
        <f>IF(ISNUMBER(FIND("arbeid",Methode_Keuze)),"",IF(Tb_Activiteiten[[#This Row],[Arbeidskosten - vast tarief (excl eigen arbeid)]]=1,Tb_Activiteiten[[#Headers],[Arbeidskosten - vast tarief (excl eigen arbeid)]],""))</f>
        <v/>
      </c>
      <c r="BA1951" t="str">
        <f>IF(ISNUMBER(FIND("overige",Methode_Keuze)),"",IF(Tb_Activiteiten[[#This Row],[Overige kosten]]=1,Tb_Activiteiten[[#Headers],[Overige kosten]],""))</f>
        <v/>
      </c>
    </row>
    <row r="1952" spans="15:53" x14ac:dyDescent="0.25">
      <c r="O1952" s="56"/>
      <c r="Q1952" t="str">
        <f>IFERROR(IF(VLOOKUP(Tb_Activiteiten[[#This Row],[Openstelling]],Tb_Openstelling[],2,0)=1,1,""),"")</f>
        <v/>
      </c>
      <c r="AJ1952" s="56"/>
      <c r="AK1952" t="str">
        <f>IF(ISNUMBER(FIND("arbeid",Methode_Keuze)),"",IF(ISNUMBER(FIND("arbeid",Methode_Keuze)),"",IF(Tb_Activiteiten[[#This Row],[Loonkosten]]=1,Tb_Activiteiten[[#Headers],[Loonkosten]],"")))</f>
        <v/>
      </c>
      <c r="AL1952" t="str">
        <f>IF(ISNUMBER(FIND("arbeid",Methode_Keuze)),"",IF(ISNUMBER(FIND("arbeid",Methode_Keuze)),"",IF(Tb_Activiteiten[[#This Row],[Eigen arbeid]]=1,Tb_Activiteiten[[#Headers],[Eigen arbeid]],"")))</f>
        <v/>
      </c>
      <c r="AM1952" t="str">
        <f>IF(ISNUMBER(FIND("arbeid",Methode_Keuze)),"",IF(ISNUMBER(FIND("arbeid",Methode_Keuze)),"",IF(Tb_Activiteiten[[#This Row],[Projectmedewerker]]=1,Tb_Activiteiten[[#Headers],[Projectmedewerker]],"")))</f>
        <v/>
      </c>
      <c r="AN1952" t="str">
        <f>IF(ISNUMBER(FIND("arbeid",Methode_Keuze)),"",IF(ISNUMBER(FIND("arbeid",Methode_Keuze)),"",IF(Tb_Activiteiten[[#This Row],[Landbouwer]]=1,Tb_Activiteiten[[#Headers],[Landbouwer]],"")))</f>
        <v/>
      </c>
      <c r="AO1952" t="str">
        <f>IF(ISNUMBER(FIND("arbeid",Methode_Keuze)),"",IF(ISNUMBER(FIND("arbeid",Methode_Keuze)),"",IF(Tb_Activiteiten[[#This Row],[Adviseur]]=1,Tb_Activiteiten[[#Headers],[Adviseur]],"")))</f>
        <v/>
      </c>
      <c r="AP1952" t="str">
        <f>IF(ISNUMBER(FIND("arbeid",Methode_Keuze)),"",IF(ISNUMBER(FIND("arbeid",Methode_Keuze)),"",IF(Tb_Activiteiten[[#This Row],[Projectleider/Expert]]=1,Tb_Activiteiten[[#Headers],[Projectleider/Expert]],"")))</f>
        <v/>
      </c>
      <c r="AQ1952" t="str">
        <f>IF(ISNUMBER(FIND("arbeid",Methode_Keuze)),"",IF(ISNUMBER(FIND("arbeid",Methode_Keuze)),"",IF(Tb_Activiteiten[[#This Row],[Arbeidskosten]]=1,Tb_Activiteiten[[#Headers],[Arbeidskosten]],"")))</f>
        <v/>
      </c>
      <c r="AR1952" t="str">
        <f>IF(ISNUMBER(FIND("arbeid",Methode_Keuze)),"",IF(ISNUMBER(FIND("arbeid",Methode_Keuze)),"",IF(Tb_Activiteiten[[#This Row],[Arbeidskosten op basis van IKS]]=1,Tb_Activiteiten[[#Headers],[Arbeidskosten op basis van IKS]],"")))</f>
        <v/>
      </c>
      <c r="AS1952" t="str">
        <f>IF(ISNUMBER(FIND("overige",Methode_Keuze)),"",IF(Tb_Activiteiten[[#This Row],[Kosten derden exclusief btw]]=1,Tb_Activiteiten[[#Headers],[Kosten derden exclusief btw]],""))</f>
        <v/>
      </c>
      <c r="AT1952" t="str">
        <f>IF(ISNUMBER(FIND("overige",Methode_Keuze)),"",IF(Tb_Activiteiten[[#This Row],[Niet verrekenbare btw]]=1,Tb_Activiteiten[[#Headers],[Niet verrekenbare btw]],""))</f>
        <v/>
      </c>
      <c r="AU1952" t="str">
        <f>IF(ISNUMBER(FIND("overige",Methode_Keuze)),"",IF(Tb_Activiteiten[[#This Row],[Grondkosten]]=1,Tb_Activiteiten[[#Headers],[Grondkosten]],""))</f>
        <v/>
      </c>
      <c r="AV1952" t="str">
        <f>IF(ISNUMBER(FIND("overige",Methode_Keuze)),"",IF(Tb_Activiteiten[[#This Row],[Bijdrage in natura (overige)]]=1,Tb_Activiteiten[[#Headers],[Bijdrage in natura (overige)]],""))</f>
        <v/>
      </c>
      <c r="AW1952" t="str">
        <f>IF(ISNUMBER(FIND("overige",Methode_Keuze)),"",IF(Tb_Activiteiten[[#This Row],[Bijdrage in natura (vrijwilligers)]]=1,Tb_Activiteiten[[#Headers],[Bijdrage in natura (vrijwilligers)]],""))</f>
        <v/>
      </c>
      <c r="AX1952" t="str">
        <f>IF(ISNUMBER(FIND("overige",Methode_Keuze)),"",IF(Tb_Activiteiten[[#This Row],[Afschrijvingskosten]]=1,Tb_Activiteiten[[#Headers],[Afschrijvingskosten]],""))</f>
        <v/>
      </c>
      <c r="AY1952" t="str">
        <f>IF(ISNUMBER(FIND("overige",Methode_Keuze)),"",IF(Tb_Activiteiten[[#This Row],[Vergoeding]]=1,Tb_Activiteiten[[#Headers],[Vergoeding]],""))</f>
        <v/>
      </c>
      <c r="AZ1952" t="str">
        <f>IF(ISNUMBER(FIND("arbeid",Methode_Keuze)),"",IF(Tb_Activiteiten[[#This Row],[Arbeidskosten - vast tarief (excl eigen arbeid)]]=1,Tb_Activiteiten[[#Headers],[Arbeidskosten - vast tarief (excl eigen arbeid)]],""))</f>
        <v/>
      </c>
      <c r="BA1952" t="str">
        <f>IF(ISNUMBER(FIND("overige",Methode_Keuze)),"",IF(Tb_Activiteiten[[#This Row],[Overige kosten]]=1,Tb_Activiteiten[[#Headers],[Overige kosten]],""))</f>
        <v/>
      </c>
    </row>
    <row r="1953" spans="15:53" x14ac:dyDescent="0.25">
      <c r="O1953" s="56"/>
      <c r="Q1953" t="str">
        <f>IFERROR(IF(VLOOKUP(Tb_Activiteiten[[#This Row],[Openstelling]],Tb_Openstelling[],2,0)=1,1,""),"")</f>
        <v/>
      </c>
      <c r="AJ1953" s="56"/>
      <c r="AK1953" t="str">
        <f>IF(ISNUMBER(FIND("arbeid",Methode_Keuze)),"",IF(ISNUMBER(FIND("arbeid",Methode_Keuze)),"",IF(Tb_Activiteiten[[#This Row],[Loonkosten]]=1,Tb_Activiteiten[[#Headers],[Loonkosten]],"")))</f>
        <v/>
      </c>
      <c r="AL1953" t="str">
        <f>IF(ISNUMBER(FIND("arbeid",Methode_Keuze)),"",IF(ISNUMBER(FIND("arbeid",Methode_Keuze)),"",IF(Tb_Activiteiten[[#This Row],[Eigen arbeid]]=1,Tb_Activiteiten[[#Headers],[Eigen arbeid]],"")))</f>
        <v/>
      </c>
      <c r="AM1953" t="str">
        <f>IF(ISNUMBER(FIND("arbeid",Methode_Keuze)),"",IF(ISNUMBER(FIND("arbeid",Methode_Keuze)),"",IF(Tb_Activiteiten[[#This Row],[Projectmedewerker]]=1,Tb_Activiteiten[[#Headers],[Projectmedewerker]],"")))</f>
        <v/>
      </c>
      <c r="AN1953" t="str">
        <f>IF(ISNUMBER(FIND("arbeid",Methode_Keuze)),"",IF(ISNUMBER(FIND("arbeid",Methode_Keuze)),"",IF(Tb_Activiteiten[[#This Row],[Landbouwer]]=1,Tb_Activiteiten[[#Headers],[Landbouwer]],"")))</f>
        <v/>
      </c>
      <c r="AO1953" t="str">
        <f>IF(ISNUMBER(FIND("arbeid",Methode_Keuze)),"",IF(ISNUMBER(FIND("arbeid",Methode_Keuze)),"",IF(Tb_Activiteiten[[#This Row],[Adviseur]]=1,Tb_Activiteiten[[#Headers],[Adviseur]],"")))</f>
        <v/>
      </c>
      <c r="AP1953" t="str">
        <f>IF(ISNUMBER(FIND("arbeid",Methode_Keuze)),"",IF(ISNUMBER(FIND("arbeid",Methode_Keuze)),"",IF(Tb_Activiteiten[[#This Row],[Projectleider/Expert]]=1,Tb_Activiteiten[[#Headers],[Projectleider/Expert]],"")))</f>
        <v/>
      </c>
      <c r="AQ1953" t="str">
        <f>IF(ISNUMBER(FIND("arbeid",Methode_Keuze)),"",IF(ISNUMBER(FIND("arbeid",Methode_Keuze)),"",IF(Tb_Activiteiten[[#This Row],[Arbeidskosten]]=1,Tb_Activiteiten[[#Headers],[Arbeidskosten]],"")))</f>
        <v/>
      </c>
      <c r="AR1953" t="str">
        <f>IF(ISNUMBER(FIND("arbeid",Methode_Keuze)),"",IF(ISNUMBER(FIND("arbeid",Methode_Keuze)),"",IF(Tb_Activiteiten[[#This Row],[Arbeidskosten op basis van IKS]]=1,Tb_Activiteiten[[#Headers],[Arbeidskosten op basis van IKS]],"")))</f>
        <v/>
      </c>
      <c r="AS1953" t="str">
        <f>IF(ISNUMBER(FIND("overige",Methode_Keuze)),"",IF(Tb_Activiteiten[[#This Row],[Kosten derden exclusief btw]]=1,Tb_Activiteiten[[#Headers],[Kosten derden exclusief btw]],""))</f>
        <v/>
      </c>
      <c r="AT1953" t="str">
        <f>IF(ISNUMBER(FIND("overige",Methode_Keuze)),"",IF(Tb_Activiteiten[[#This Row],[Niet verrekenbare btw]]=1,Tb_Activiteiten[[#Headers],[Niet verrekenbare btw]],""))</f>
        <v/>
      </c>
      <c r="AU1953" t="str">
        <f>IF(ISNUMBER(FIND("overige",Methode_Keuze)),"",IF(Tb_Activiteiten[[#This Row],[Grondkosten]]=1,Tb_Activiteiten[[#Headers],[Grondkosten]],""))</f>
        <v/>
      </c>
      <c r="AV1953" t="str">
        <f>IF(ISNUMBER(FIND("overige",Methode_Keuze)),"",IF(Tb_Activiteiten[[#This Row],[Bijdrage in natura (overige)]]=1,Tb_Activiteiten[[#Headers],[Bijdrage in natura (overige)]],""))</f>
        <v/>
      </c>
      <c r="AW1953" t="str">
        <f>IF(ISNUMBER(FIND("overige",Methode_Keuze)),"",IF(Tb_Activiteiten[[#This Row],[Bijdrage in natura (vrijwilligers)]]=1,Tb_Activiteiten[[#Headers],[Bijdrage in natura (vrijwilligers)]],""))</f>
        <v/>
      </c>
      <c r="AX1953" t="str">
        <f>IF(ISNUMBER(FIND("overige",Methode_Keuze)),"",IF(Tb_Activiteiten[[#This Row],[Afschrijvingskosten]]=1,Tb_Activiteiten[[#Headers],[Afschrijvingskosten]],""))</f>
        <v/>
      </c>
      <c r="AY1953" t="str">
        <f>IF(ISNUMBER(FIND("overige",Methode_Keuze)),"",IF(Tb_Activiteiten[[#This Row],[Vergoeding]]=1,Tb_Activiteiten[[#Headers],[Vergoeding]],""))</f>
        <v/>
      </c>
      <c r="AZ1953" t="str">
        <f>IF(ISNUMBER(FIND("arbeid",Methode_Keuze)),"",IF(Tb_Activiteiten[[#This Row],[Arbeidskosten - vast tarief (excl eigen arbeid)]]=1,Tb_Activiteiten[[#Headers],[Arbeidskosten - vast tarief (excl eigen arbeid)]],""))</f>
        <v/>
      </c>
      <c r="BA1953" t="str">
        <f>IF(ISNUMBER(FIND("overige",Methode_Keuze)),"",IF(Tb_Activiteiten[[#This Row],[Overige kosten]]=1,Tb_Activiteiten[[#Headers],[Overige kosten]],""))</f>
        <v/>
      </c>
    </row>
    <row r="1954" spans="15:53" x14ac:dyDescent="0.25">
      <c r="O1954" s="56"/>
      <c r="Q1954" t="str">
        <f>IFERROR(IF(VLOOKUP(Tb_Activiteiten[[#This Row],[Openstelling]],Tb_Openstelling[],2,0)=1,1,""),"")</f>
        <v/>
      </c>
      <c r="AJ1954" s="56"/>
      <c r="AK1954" t="str">
        <f>IF(ISNUMBER(FIND("arbeid",Methode_Keuze)),"",IF(ISNUMBER(FIND("arbeid",Methode_Keuze)),"",IF(Tb_Activiteiten[[#This Row],[Loonkosten]]=1,Tb_Activiteiten[[#Headers],[Loonkosten]],"")))</f>
        <v/>
      </c>
      <c r="AL1954" t="str">
        <f>IF(ISNUMBER(FIND("arbeid",Methode_Keuze)),"",IF(ISNUMBER(FIND("arbeid",Methode_Keuze)),"",IF(Tb_Activiteiten[[#This Row],[Eigen arbeid]]=1,Tb_Activiteiten[[#Headers],[Eigen arbeid]],"")))</f>
        <v/>
      </c>
      <c r="AM1954" t="str">
        <f>IF(ISNUMBER(FIND("arbeid",Methode_Keuze)),"",IF(ISNUMBER(FIND("arbeid",Methode_Keuze)),"",IF(Tb_Activiteiten[[#This Row],[Projectmedewerker]]=1,Tb_Activiteiten[[#Headers],[Projectmedewerker]],"")))</f>
        <v/>
      </c>
      <c r="AN1954" t="str">
        <f>IF(ISNUMBER(FIND("arbeid",Methode_Keuze)),"",IF(ISNUMBER(FIND("arbeid",Methode_Keuze)),"",IF(Tb_Activiteiten[[#This Row],[Landbouwer]]=1,Tb_Activiteiten[[#Headers],[Landbouwer]],"")))</f>
        <v/>
      </c>
      <c r="AO1954" t="str">
        <f>IF(ISNUMBER(FIND("arbeid",Methode_Keuze)),"",IF(ISNUMBER(FIND("arbeid",Methode_Keuze)),"",IF(Tb_Activiteiten[[#This Row],[Adviseur]]=1,Tb_Activiteiten[[#Headers],[Adviseur]],"")))</f>
        <v/>
      </c>
      <c r="AP1954" t="str">
        <f>IF(ISNUMBER(FIND("arbeid",Methode_Keuze)),"",IF(ISNUMBER(FIND("arbeid",Methode_Keuze)),"",IF(Tb_Activiteiten[[#This Row],[Projectleider/Expert]]=1,Tb_Activiteiten[[#Headers],[Projectleider/Expert]],"")))</f>
        <v/>
      </c>
      <c r="AQ1954" t="str">
        <f>IF(ISNUMBER(FIND("arbeid",Methode_Keuze)),"",IF(ISNUMBER(FIND("arbeid",Methode_Keuze)),"",IF(Tb_Activiteiten[[#This Row],[Arbeidskosten]]=1,Tb_Activiteiten[[#Headers],[Arbeidskosten]],"")))</f>
        <v/>
      </c>
      <c r="AR1954" t="str">
        <f>IF(ISNUMBER(FIND("arbeid",Methode_Keuze)),"",IF(ISNUMBER(FIND("arbeid",Methode_Keuze)),"",IF(Tb_Activiteiten[[#This Row],[Arbeidskosten op basis van IKS]]=1,Tb_Activiteiten[[#Headers],[Arbeidskosten op basis van IKS]],"")))</f>
        <v/>
      </c>
      <c r="AS1954" t="str">
        <f>IF(ISNUMBER(FIND("overige",Methode_Keuze)),"",IF(Tb_Activiteiten[[#This Row],[Kosten derden exclusief btw]]=1,Tb_Activiteiten[[#Headers],[Kosten derden exclusief btw]],""))</f>
        <v/>
      </c>
      <c r="AT1954" t="str">
        <f>IF(ISNUMBER(FIND("overige",Methode_Keuze)),"",IF(Tb_Activiteiten[[#This Row],[Niet verrekenbare btw]]=1,Tb_Activiteiten[[#Headers],[Niet verrekenbare btw]],""))</f>
        <v/>
      </c>
      <c r="AU1954" t="str">
        <f>IF(ISNUMBER(FIND("overige",Methode_Keuze)),"",IF(Tb_Activiteiten[[#This Row],[Grondkosten]]=1,Tb_Activiteiten[[#Headers],[Grondkosten]],""))</f>
        <v/>
      </c>
      <c r="AV1954" t="str">
        <f>IF(ISNUMBER(FIND("overige",Methode_Keuze)),"",IF(Tb_Activiteiten[[#This Row],[Bijdrage in natura (overige)]]=1,Tb_Activiteiten[[#Headers],[Bijdrage in natura (overige)]],""))</f>
        <v/>
      </c>
      <c r="AW1954" t="str">
        <f>IF(ISNUMBER(FIND("overige",Methode_Keuze)),"",IF(Tb_Activiteiten[[#This Row],[Bijdrage in natura (vrijwilligers)]]=1,Tb_Activiteiten[[#Headers],[Bijdrage in natura (vrijwilligers)]],""))</f>
        <v/>
      </c>
      <c r="AX1954" t="str">
        <f>IF(ISNUMBER(FIND("overige",Methode_Keuze)),"",IF(Tb_Activiteiten[[#This Row],[Afschrijvingskosten]]=1,Tb_Activiteiten[[#Headers],[Afschrijvingskosten]],""))</f>
        <v/>
      </c>
      <c r="AY1954" t="str">
        <f>IF(ISNUMBER(FIND("overige",Methode_Keuze)),"",IF(Tb_Activiteiten[[#This Row],[Vergoeding]]=1,Tb_Activiteiten[[#Headers],[Vergoeding]],""))</f>
        <v/>
      </c>
      <c r="AZ1954" t="str">
        <f>IF(ISNUMBER(FIND("arbeid",Methode_Keuze)),"",IF(Tb_Activiteiten[[#This Row],[Arbeidskosten - vast tarief (excl eigen arbeid)]]=1,Tb_Activiteiten[[#Headers],[Arbeidskosten - vast tarief (excl eigen arbeid)]],""))</f>
        <v/>
      </c>
      <c r="BA1954" t="str">
        <f>IF(ISNUMBER(FIND("overige",Methode_Keuze)),"",IF(Tb_Activiteiten[[#This Row],[Overige kosten]]=1,Tb_Activiteiten[[#Headers],[Overige kosten]],""))</f>
        <v/>
      </c>
    </row>
    <row r="1955" spans="15:53" x14ac:dyDescent="0.25">
      <c r="O1955" s="56"/>
      <c r="Q1955" t="str">
        <f>IFERROR(IF(VLOOKUP(Tb_Activiteiten[[#This Row],[Openstelling]],Tb_Openstelling[],2,0)=1,1,""),"")</f>
        <v/>
      </c>
      <c r="AJ1955" s="56"/>
      <c r="AK1955" t="str">
        <f>IF(ISNUMBER(FIND("arbeid",Methode_Keuze)),"",IF(ISNUMBER(FIND("arbeid",Methode_Keuze)),"",IF(Tb_Activiteiten[[#This Row],[Loonkosten]]=1,Tb_Activiteiten[[#Headers],[Loonkosten]],"")))</f>
        <v/>
      </c>
      <c r="AL1955" t="str">
        <f>IF(ISNUMBER(FIND("arbeid",Methode_Keuze)),"",IF(ISNUMBER(FIND("arbeid",Methode_Keuze)),"",IF(Tb_Activiteiten[[#This Row],[Eigen arbeid]]=1,Tb_Activiteiten[[#Headers],[Eigen arbeid]],"")))</f>
        <v/>
      </c>
      <c r="AM1955" t="str">
        <f>IF(ISNUMBER(FIND("arbeid",Methode_Keuze)),"",IF(ISNUMBER(FIND("arbeid",Methode_Keuze)),"",IF(Tb_Activiteiten[[#This Row],[Projectmedewerker]]=1,Tb_Activiteiten[[#Headers],[Projectmedewerker]],"")))</f>
        <v/>
      </c>
      <c r="AN1955" t="str">
        <f>IF(ISNUMBER(FIND("arbeid",Methode_Keuze)),"",IF(ISNUMBER(FIND("arbeid",Methode_Keuze)),"",IF(Tb_Activiteiten[[#This Row],[Landbouwer]]=1,Tb_Activiteiten[[#Headers],[Landbouwer]],"")))</f>
        <v/>
      </c>
      <c r="AO1955" t="str">
        <f>IF(ISNUMBER(FIND("arbeid",Methode_Keuze)),"",IF(ISNUMBER(FIND("arbeid",Methode_Keuze)),"",IF(Tb_Activiteiten[[#This Row],[Adviseur]]=1,Tb_Activiteiten[[#Headers],[Adviseur]],"")))</f>
        <v/>
      </c>
      <c r="AP1955" t="str">
        <f>IF(ISNUMBER(FIND("arbeid",Methode_Keuze)),"",IF(ISNUMBER(FIND("arbeid",Methode_Keuze)),"",IF(Tb_Activiteiten[[#This Row],[Projectleider/Expert]]=1,Tb_Activiteiten[[#Headers],[Projectleider/Expert]],"")))</f>
        <v/>
      </c>
      <c r="AQ1955" t="str">
        <f>IF(ISNUMBER(FIND("arbeid",Methode_Keuze)),"",IF(ISNUMBER(FIND("arbeid",Methode_Keuze)),"",IF(Tb_Activiteiten[[#This Row],[Arbeidskosten]]=1,Tb_Activiteiten[[#Headers],[Arbeidskosten]],"")))</f>
        <v/>
      </c>
      <c r="AR1955" t="str">
        <f>IF(ISNUMBER(FIND("arbeid",Methode_Keuze)),"",IF(ISNUMBER(FIND("arbeid",Methode_Keuze)),"",IF(Tb_Activiteiten[[#This Row],[Arbeidskosten op basis van IKS]]=1,Tb_Activiteiten[[#Headers],[Arbeidskosten op basis van IKS]],"")))</f>
        <v/>
      </c>
      <c r="AS1955" t="str">
        <f>IF(ISNUMBER(FIND("overige",Methode_Keuze)),"",IF(Tb_Activiteiten[[#This Row],[Kosten derden exclusief btw]]=1,Tb_Activiteiten[[#Headers],[Kosten derden exclusief btw]],""))</f>
        <v/>
      </c>
      <c r="AT1955" t="str">
        <f>IF(ISNUMBER(FIND("overige",Methode_Keuze)),"",IF(Tb_Activiteiten[[#This Row],[Niet verrekenbare btw]]=1,Tb_Activiteiten[[#Headers],[Niet verrekenbare btw]],""))</f>
        <v/>
      </c>
      <c r="AU1955" t="str">
        <f>IF(ISNUMBER(FIND("overige",Methode_Keuze)),"",IF(Tb_Activiteiten[[#This Row],[Grondkosten]]=1,Tb_Activiteiten[[#Headers],[Grondkosten]],""))</f>
        <v/>
      </c>
      <c r="AV1955" t="str">
        <f>IF(ISNUMBER(FIND("overige",Methode_Keuze)),"",IF(Tb_Activiteiten[[#This Row],[Bijdrage in natura (overige)]]=1,Tb_Activiteiten[[#Headers],[Bijdrage in natura (overige)]],""))</f>
        <v/>
      </c>
      <c r="AW1955" t="str">
        <f>IF(ISNUMBER(FIND("overige",Methode_Keuze)),"",IF(Tb_Activiteiten[[#This Row],[Bijdrage in natura (vrijwilligers)]]=1,Tb_Activiteiten[[#Headers],[Bijdrage in natura (vrijwilligers)]],""))</f>
        <v/>
      </c>
      <c r="AX1955" t="str">
        <f>IF(ISNUMBER(FIND("overige",Methode_Keuze)),"",IF(Tb_Activiteiten[[#This Row],[Afschrijvingskosten]]=1,Tb_Activiteiten[[#Headers],[Afschrijvingskosten]],""))</f>
        <v/>
      </c>
      <c r="AY1955" t="str">
        <f>IF(ISNUMBER(FIND("overige",Methode_Keuze)),"",IF(Tb_Activiteiten[[#This Row],[Vergoeding]]=1,Tb_Activiteiten[[#Headers],[Vergoeding]],""))</f>
        <v/>
      </c>
      <c r="AZ1955" t="str">
        <f>IF(ISNUMBER(FIND("arbeid",Methode_Keuze)),"",IF(Tb_Activiteiten[[#This Row],[Arbeidskosten - vast tarief (excl eigen arbeid)]]=1,Tb_Activiteiten[[#Headers],[Arbeidskosten - vast tarief (excl eigen arbeid)]],""))</f>
        <v/>
      </c>
      <c r="BA1955" t="str">
        <f>IF(ISNUMBER(FIND("overige",Methode_Keuze)),"",IF(Tb_Activiteiten[[#This Row],[Overige kosten]]=1,Tb_Activiteiten[[#Headers],[Overige kosten]],""))</f>
        <v/>
      </c>
    </row>
    <row r="1956" spans="15:53" x14ac:dyDescent="0.25">
      <c r="O1956" s="56"/>
      <c r="Q1956" t="str">
        <f>IFERROR(IF(VLOOKUP(Tb_Activiteiten[[#This Row],[Openstelling]],Tb_Openstelling[],2,0)=1,1,""),"")</f>
        <v/>
      </c>
      <c r="AJ1956" s="56"/>
      <c r="AK1956" t="str">
        <f>IF(ISNUMBER(FIND("arbeid",Methode_Keuze)),"",IF(ISNUMBER(FIND("arbeid",Methode_Keuze)),"",IF(Tb_Activiteiten[[#This Row],[Loonkosten]]=1,Tb_Activiteiten[[#Headers],[Loonkosten]],"")))</f>
        <v/>
      </c>
      <c r="AL1956" t="str">
        <f>IF(ISNUMBER(FIND("arbeid",Methode_Keuze)),"",IF(ISNUMBER(FIND("arbeid",Methode_Keuze)),"",IF(Tb_Activiteiten[[#This Row],[Eigen arbeid]]=1,Tb_Activiteiten[[#Headers],[Eigen arbeid]],"")))</f>
        <v/>
      </c>
      <c r="AM1956" t="str">
        <f>IF(ISNUMBER(FIND("arbeid",Methode_Keuze)),"",IF(ISNUMBER(FIND("arbeid",Methode_Keuze)),"",IF(Tb_Activiteiten[[#This Row],[Projectmedewerker]]=1,Tb_Activiteiten[[#Headers],[Projectmedewerker]],"")))</f>
        <v/>
      </c>
      <c r="AN1956" t="str">
        <f>IF(ISNUMBER(FIND("arbeid",Methode_Keuze)),"",IF(ISNUMBER(FIND("arbeid",Methode_Keuze)),"",IF(Tb_Activiteiten[[#This Row],[Landbouwer]]=1,Tb_Activiteiten[[#Headers],[Landbouwer]],"")))</f>
        <v/>
      </c>
      <c r="AO1956" t="str">
        <f>IF(ISNUMBER(FIND("arbeid",Methode_Keuze)),"",IF(ISNUMBER(FIND("arbeid",Methode_Keuze)),"",IF(Tb_Activiteiten[[#This Row],[Adviseur]]=1,Tb_Activiteiten[[#Headers],[Adviseur]],"")))</f>
        <v/>
      </c>
      <c r="AP1956" t="str">
        <f>IF(ISNUMBER(FIND("arbeid",Methode_Keuze)),"",IF(ISNUMBER(FIND("arbeid",Methode_Keuze)),"",IF(Tb_Activiteiten[[#This Row],[Projectleider/Expert]]=1,Tb_Activiteiten[[#Headers],[Projectleider/Expert]],"")))</f>
        <v/>
      </c>
      <c r="AQ1956" t="str">
        <f>IF(ISNUMBER(FIND("arbeid",Methode_Keuze)),"",IF(ISNUMBER(FIND("arbeid",Methode_Keuze)),"",IF(Tb_Activiteiten[[#This Row],[Arbeidskosten]]=1,Tb_Activiteiten[[#Headers],[Arbeidskosten]],"")))</f>
        <v/>
      </c>
      <c r="AR1956" t="str">
        <f>IF(ISNUMBER(FIND("arbeid",Methode_Keuze)),"",IF(ISNUMBER(FIND("arbeid",Methode_Keuze)),"",IF(Tb_Activiteiten[[#This Row],[Arbeidskosten op basis van IKS]]=1,Tb_Activiteiten[[#Headers],[Arbeidskosten op basis van IKS]],"")))</f>
        <v/>
      </c>
      <c r="AS1956" t="str">
        <f>IF(ISNUMBER(FIND("overige",Methode_Keuze)),"",IF(Tb_Activiteiten[[#This Row],[Kosten derden exclusief btw]]=1,Tb_Activiteiten[[#Headers],[Kosten derden exclusief btw]],""))</f>
        <v/>
      </c>
      <c r="AT1956" t="str">
        <f>IF(ISNUMBER(FIND("overige",Methode_Keuze)),"",IF(Tb_Activiteiten[[#This Row],[Niet verrekenbare btw]]=1,Tb_Activiteiten[[#Headers],[Niet verrekenbare btw]],""))</f>
        <v/>
      </c>
      <c r="AU1956" t="str">
        <f>IF(ISNUMBER(FIND("overige",Methode_Keuze)),"",IF(Tb_Activiteiten[[#This Row],[Grondkosten]]=1,Tb_Activiteiten[[#Headers],[Grondkosten]],""))</f>
        <v/>
      </c>
      <c r="AV1956" t="str">
        <f>IF(ISNUMBER(FIND("overige",Methode_Keuze)),"",IF(Tb_Activiteiten[[#This Row],[Bijdrage in natura (overige)]]=1,Tb_Activiteiten[[#Headers],[Bijdrage in natura (overige)]],""))</f>
        <v/>
      </c>
      <c r="AW1956" t="str">
        <f>IF(ISNUMBER(FIND("overige",Methode_Keuze)),"",IF(Tb_Activiteiten[[#This Row],[Bijdrage in natura (vrijwilligers)]]=1,Tb_Activiteiten[[#Headers],[Bijdrage in natura (vrijwilligers)]],""))</f>
        <v/>
      </c>
      <c r="AX1956" t="str">
        <f>IF(ISNUMBER(FIND("overige",Methode_Keuze)),"",IF(Tb_Activiteiten[[#This Row],[Afschrijvingskosten]]=1,Tb_Activiteiten[[#Headers],[Afschrijvingskosten]],""))</f>
        <v/>
      </c>
      <c r="AY1956" t="str">
        <f>IF(ISNUMBER(FIND("overige",Methode_Keuze)),"",IF(Tb_Activiteiten[[#This Row],[Vergoeding]]=1,Tb_Activiteiten[[#Headers],[Vergoeding]],""))</f>
        <v/>
      </c>
      <c r="AZ1956" t="str">
        <f>IF(ISNUMBER(FIND("arbeid",Methode_Keuze)),"",IF(Tb_Activiteiten[[#This Row],[Arbeidskosten - vast tarief (excl eigen arbeid)]]=1,Tb_Activiteiten[[#Headers],[Arbeidskosten - vast tarief (excl eigen arbeid)]],""))</f>
        <v/>
      </c>
      <c r="BA1956" t="str">
        <f>IF(ISNUMBER(FIND("overige",Methode_Keuze)),"",IF(Tb_Activiteiten[[#This Row],[Overige kosten]]=1,Tb_Activiteiten[[#Headers],[Overige kosten]],""))</f>
        <v/>
      </c>
    </row>
    <row r="1957" spans="15:53" x14ac:dyDescent="0.25">
      <c r="O1957" s="56"/>
      <c r="Q1957" t="str">
        <f>IFERROR(IF(VLOOKUP(Tb_Activiteiten[[#This Row],[Openstelling]],Tb_Openstelling[],2,0)=1,1,""),"")</f>
        <v/>
      </c>
      <c r="AJ1957" s="56"/>
      <c r="AK1957" t="str">
        <f>IF(ISNUMBER(FIND("arbeid",Methode_Keuze)),"",IF(ISNUMBER(FIND("arbeid",Methode_Keuze)),"",IF(Tb_Activiteiten[[#This Row],[Loonkosten]]=1,Tb_Activiteiten[[#Headers],[Loonkosten]],"")))</f>
        <v/>
      </c>
      <c r="AL1957" t="str">
        <f>IF(ISNUMBER(FIND("arbeid",Methode_Keuze)),"",IF(ISNUMBER(FIND("arbeid",Methode_Keuze)),"",IF(Tb_Activiteiten[[#This Row],[Eigen arbeid]]=1,Tb_Activiteiten[[#Headers],[Eigen arbeid]],"")))</f>
        <v/>
      </c>
      <c r="AM1957" t="str">
        <f>IF(ISNUMBER(FIND("arbeid",Methode_Keuze)),"",IF(ISNUMBER(FIND("arbeid",Methode_Keuze)),"",IF(Tb_Activiteiten[[#This Row],[Projectmedewerker]]=1,Tb_Activiteiten[[#Headers],[Projectmedewerker]],"")))</f>
        <v/>
      </c>
      <c r="AN1957" t="str">
        <f>IF(ISNUMBER(FIND("arbeid",Methode_Keuze)),"",IF(ISNUMBER(FIND("arbeid",Methode_Keuze)),"",IF(Tb_Activiteiten[[#This Row],[Landbouwer]]=1,Tb_Activiteiten[[#Headers],[Landbouwer]],"")))</f>
        <v/>
      </c>
      <c r="AO1957" t="str">
        <f>IF(ISNUMBER(FIND("arbeid",Methode_Keuze)),"",IF(ISNUMBER(FIND("arbeid",Methode_Keuze)),"",IF(Tb_Activiteiten[[#This Row],[Adviseur]]=1,Tb_Activiteiten[[#Headers],[Adviseur]],"")))</f>
        <v/>
      </c>
      <c r="AP1957" t="str">
        <f>IF(ISNUMBER(FIND("arbeid",Methode_Keuze)),"",IF(ISNUMBER(FIND("arbeid",Methode_Keuze)),"",IF(Tb_Activiteiten[[#This Row],[Projectleider/Expert]]=1,Tb_Activiteiten[[#Headers],[Projectleider/Expert]],"")))</f>
        <v/>
      </c>
      <c r="AQ1957" t="str">
        <f>IF(ISNUMBER(FIND("arbeid",Methode_Keuze)),"",IF(ISNUMBER(FIND("arbeid",Methode_Keuze)),"",IF(Tb_Activiteiten[[#This Row],[Arbeidskosten]]=1,Tb_Activiteiten[[#Headers],[Arbeidskosten]],"")))</f>
        <v/>
      </c>
      <c r="AR1957" t="str">
        <f>IF(ISNUMBER(FIND("arbeid",Methode_Keuze)),"",IF(ISNUMBER(FIND("arbeid",Methode_Keuze)),"",IF(Tb_Activiteiten[[#This Row],[Arbeidskosten op basis van IKS]]=1,Tb_Activiteiten[[#Headers],[Arbeidskosten op basis van IKS]],"")))</f>
        <v/>
      </c>
      <c r="AS1957" t="str">
        <f>IF(ISNUMBER(FIND("overige",Methode_Keuze)),"",IF(Tb_Activiteiten[[#This Row],[Kosten derden exclusief btw]]=1,Tb_Activiteiten[[#Headers],[Kosten derden exclusief btw]],""))</f>
        <v/>
      </c>
      <c r="AT1957" t="str">
        <f>IF(ISNUMBER(FIND("overige",Methode_Keuze)),"",IF(Tb_Activiteiten[[#This Row],[Niet verrekenbare btw]]=1,Tb_Activiteiten[[#Headers],[Niet verrekenbare btw]],""))</f>
        <v/>
      </c>
      <c r="AU1957" t="str">
        <f>IF(ISNUMBER(FIND("overige",Methode_Keuze)),"",IF(Tb_Activiteiten[[#This Row],[Grondkosten]]=1,Tb_Activiteiten[[#Headers],[Grondkosten]],""))</f>
        <v/>
      </c>
      <c r="AV1957" t="str">
        <f>IF(ISNUMBER(FIND("overige",Methode_Keuze)),"",IF(Tb_Activiteiten[[#This Row],[Bijdrage in natura (overige)]]=1,Tb_Activiteiten[[#Headers],[Bijdrage in natura (overige)]],""))</f>
        <v/>
      </c>
      <c r="AW1957" t="str">
        <f>IF(ISNUMBER(FIND("overige",Methode_Keuze)),"",IF(Tb_Activiteiten[[#This Row],[Bijdrage in natura (vrijwilligers)]]=1,Tb_Activiteiten[[#Headers],[Bijdrage in natura (vrijwilligers)]],""))</f>
        <v/>
      </c>
      <c r="AX1957" t="str">
        <f>IF(ISNUMBER(FIND("overige",Methode_Keuze)),"",IF(Tb_Activiteiten[[#This Row],[Afschrijvingskosten]]=1,Tb_Activiteiten[[#Headers],[Afschrijvingskosten]],""))</f>
        <v/>
      </c>
      <c r="AY1957" t="str">
        <f>IF(ISNUMBER(FIND("overige",Methode_Keuze)),"",IF(Tb_Activiteiten[[#This Row],[Vergoeding]]=1,Tb_Activiteiten[[#Headers],[Vergoeding]],""))</f>
        <v/>
      </c>
      <c r="AZ1957" t="str">
        <f>IF(ISNUMBER(FIND("arbeid",Methode_Keuze)),"",IF(Tb_Activiteiten[[#This Row],[Arbeidskosten - vast tarief (excl eigen arbeid)]]=1,Tb_Activiteiten[[#Headers],[Arbeidskosten - vast tarief (excl eigen arbeid)]],""))</f>
        <v/>
      </c>
      <c r="BA1957" t="str">
        <f>IF(ISNUMBER(FIND("overige",Methode_Keuze)),"",IF(Tb_Activiteiten[[#This Row],[Overige kosten]]=1,Tb_Activiteiten[[#Headers],[Overige kosten]],""))</f>
        <v/>
      </c>
    </row>
    <row r="1958" spans="15:53" x14ac:dyDescent="0.25">
      <c r="O1958" s="56"/>
      <c r="Q1958" t="str">
        <f>IFERROR(IF(VLOOKUP(Tb_Activiteiten[[#This Row],[Openstelling]],Tb_Openstelling[],2,0)=1,1,""),"")</f>
        <v/>
      </c>
      <c r="AJ1958" s="56"/>
      <c r="AK1958" t="str">
        <f>IF(ISNUMBER(FIND("arbeid",Methode_Keuze)),"",IF(ISNUMBER(FIND("arbeid",Methode_Keuze)),"",IF(Tb_Activiteiten[[#This Row],[Loonkosten]]=1,Tb_Activiteiten[[#Headers],[Loonkosten]],"")))</f>
        <v/>
      </c>
      <c r="AL1958" t="str">
        <f>IF(ISNUMBER(FIND("arbeid",Methode_Keuze)),"",IF(ISNUMBER(FIND("arbeid",Methode_Keuze)),"",IF(Tb_Activiteiten[[#This Row],[Eigen arbeid]]=1,Tb_Activiteiten[[#Headers],[Eigen arbeid]],"")))</f>
        <v/>
      </c>
      <c r="AM1958" t="str">
        <f>IF(ISNUMBER(FIND("arbeid",Methode_Keuze)),"",IF(ISNUMBER(FIND("arbeid",Methode_Keuze)),"",IF(Tb_Activiteiten[[#This Row],[Projectmedewerker]]=1,Tb_Activiteiten[[#Headers],[Projectmedewerker]],"")))</f>
        <v/>
      </c>
      <c r="AN1958" t="str">
        <f>IF(ISNUMBER(FIND("arbeid",Methode_Keuze)),"",IF(ISNUMBER(FIND("arbeid",Methode_Keuze)),"",IF(Tb_Activiteiten[[#This Row],[Landbouwer]]=1,Tb_Activiteiten[[#Headers],[Landbouwer]],"")))</f>
        <v/>
      </c>
      <c r="AO1958" t="str">
        <f>IF(ISNUMBER(FIND("arbeid",Methode_Keuze)),"",IF(ISNUMBER(FIND("arbeid",Methode_Keuze)),"",IF(Tb_Activiteiten[[#This Row],[Adviseur]]=1,Tb_Activiteiten[[#Headers],[Adviseur]],"")))</f>
        <v/>
      </c>
      <c r="AP1958" t="str">
        <f>IF(ISNUMBER(FIND("arbeid",Methode_Keuze)),"",IF(ISNUMBER(FIND("arbeid",Methode_Keuze)),"",IF(Tb_Activiteiten[[#This Row],[Projectleider/Expert]]=1,Tb_Activiteiten[[#Headers],[Projectleider/Expert]],"")))</f>
        <v/>
      </c>
      <c r="AQ1958" t="str">
        <f>IF(ISNUMBER(FIND("arbeid",Methode_Keuze)),"",IF(ISNUMBER(FIND("arbeid",Methode_Keuze)),"",IF(Tb_Activiteiten[[#This Row],[Arbeidskosten]]=1,Tb_Activiteiten[[#Headers],[Arbeidskosten]],"")))</f>
        <v/>
      </c>
      <c r="AR1958" t="str">
        <f>IF(ISNUMBER(FIND("arbeid",Methode_Keuze)),"",IF(ISNUMBER(FIND("arbeid",Methode_Keuze)),"",IF(Tb_Activiteiten[[#This Row],[Arbeidskosten op basis van IKS]]=1,Tb_Activiteiten[[#Headers],[Arbeidskosten op basis van IKS]],"")))</f>
        <v/>
      </c>
      <c r="AS1958" t="str">
        <f>IF(ISNUMBER(FIND("overige",Methode_Keuze)),"",IF(Tb_Activiteiten[[#This Row],[Kosten derden exclusief btw]]=1,Tb_Activiteiten[[#Headers],[Kosten derden exclusief btw]],""))</f>
        <v/>
      </c>
      <c r="AT1958" t="str">
        <f>IF(ISNUMBER(FIND("overige",Methode_Keuze)),"",IF(Tb_Activiteiten[[#This Row],[Niet verrekenbare btw]]=1,Tb_Activiteiten[[#Headers],[Niet verrekenbare btw]],""))</f>
        <v/>
      </c>
      <c r="AU1958" t="str">
        <f>IF(ISNUMBER(FIND("overige",Methode_Keuze)),"",IF(Tb_Activiteiten[[#This Row],[Grondkosten]]=1,Tb_Activiteiten[[#Headers],[Grondkosten]],""))</f>
        <v/>
      </c>
      <c r="AV1958" t="str">
        <f>IF(ISNUMBER(FIND("overige",Methode_Keuze)),"",IF(Tb_Activiteiten[[#This Row],[Bijdrage in natura (overige)]]=1,Tb_Activiteiten[[#Headers],[Bijdrage in natura (overige)]],""))</f>
        <v/>
      </c>
      <c r="AW1958" t="str">
        <f>IF(ISNUMBER(FIND("overige",Methode_Keuze)),"",IF(Tb_Activiteiten[[#This Row],[Bijdrage in natura (vrijwilligers)]]=1,Tb_Activiteiten[[#Headers],[Bijdrage in natura (vrijwilligers)]],""))</f>
        <v/>
      </c>
      <c r="AX1958" t="str">
        <f>IF(ISNUMBER(FIND("overige",Methode_Keuze)),"",IF(Tb_Activiteiten[[#This Row],[Afschrijvingskosten]]=1,Tb_Activiteiten[[#Headers],[Afschrijvingskosten]],""))</f>
        <v/>
      </c>
      <c r="AY1958" t="str">
        <f>IF(ISNUMBER(FIND("overige",Methode_Keuze)),"",IF(Tb_Activiteiten[[#This Row],[Vergoeding]]=1,Tb_Activiteiten[[#Headers],[Vergoeding]],""))</f>
        <v/>
      </c>
      <c r="AZ1958" t="str">
        <f>IF(ISNUMBER(FIND("arbeid",Methode_Keuze)),"",IF(Tb_Activiteiten[[#This Row],[Arbeidskosten - vast tarief (excl eigen arbeid)]]=1,Tb_Activiteiten[[#Headers],[Arbeidskosten - vast tarief (excl eigen arbeid)]],""))</f>
        <v/>
      </c>
      <c r="BA1958" t="str">
        <f>IF(ISNUMBER(FIND("overige",Methode_Keuze)),"",IF(Tb_Activiteiten[[#This Row],[Overige kosten]]=1,Tb_Activiteiten[[#Headers],[Overige kosten]],""))</f>
        <v/>
      </c>
    </row>
    <row r="1959" spans="15:53" x14ac:dyDescent="0.25">
      <c r="O1959" s="56"/>
      <c r="Q1959" t="str">
        <f>IFERROR(IF(VLOOKUP(Tb_Activiteiten[[#This Row],[Openstelling]],Tb_Openstelling[],2,0)=1,1,""),"")</f>
        <v/>
      </c>
      <c r="AJ1959" s="56"/>
      <c r="AK1959" t="str">
        <f>IF(ISNUMBER(FIND("arbeid",Methode_Keuze)),"",IF(ISNUMBER(FIND("arbeid",Methode_Keuze)),"",IF(Tb_Activiteiten[[#This Row],[Loonkosten]]=1,Tb_Activiteiten[[#Headers],[Loonkosten]],"")))</f>
        <v/>
      </c>
      <c r="AL1959" t="str">
        <f>IF(ISNUMBER(FIND("arbeid",Methode_Keuze)),"",IF(ISNUMBER(FIND("arbeid",Methode_Keuze)),"",IF(Tb_Activiteiten[[#This Row],[Eigen arbeid]]=1,Tb_Activiteiten[[#Headers],[Eigen arbeid]],"")))</f>
        <v/>
      </c>
      <c r="AM1959" t="str">
        <f>IF(ISNUMBER(FIND("arbeid",Methode_Keuze)),"",IF(ISNUMBER(FIND("arbeid",Methode_Keuze)),"",IF(Tb_Activiteiten[[#This Row],[Projectmedewerker]]=1,Tb_Activiteiten[[#Headers],[Projectmedewerker]],"")))</f>
        <v/>
      </c>
      <c r="AN1959" t="str">
        <f>IF(ISNUMBER(FIND("arbeid",Methode_Keuze)),"",IF(ISNUMBER(FIND("arbeid",Methode_Keuze)),"",IF(Tb_Activiteiten[[#This Row],[Landbouwer]]=1,Tb_Activiteiten[[#Headers],[Landbouwer]],"")))</f>
        <v/>
      </c>
      <c r="AO1959" t="str">
        <f>IF(ISNUMBER(FIND("arbeid",Methode_Keuze)),"",IF(ISNUMBER(FIND("arbeid",Methode_Keuze)),"",IF(Tb_Activiteiten[[#This Row],[Adviseur]]=1,Tb_Activiteiten[[#Headers],[Adviseur]],"")))</f>
        <v/>
      </c>
      <c r="AP1959" t="str">
        <f>IF(ISNUMBER(FIND("arbeid",Methode_Keuze)),"",IF(ISNUMBER(FIND("arbeid",Methode_Keuze)),"",IF(Tb_Activiteiten[[#This Row],[Projectleider/Expert]]=1,Tb_Activiteiten[[#Headers],[Projectleider/Expert]],"")))</f>
        <v/>
      </c>
      <c r="AQ1959" t="str">
        <f>IF(ISNUMBER(FIND("arbeid",Methode_Keuze)),"",IF(ISNUMBER(FIND("arbeid",Methode_Keuze)),"",IF(Tb_Activiteiten[[#This Row],[Arbeidskosten]]=1,Tb_Activiteiten[[#Headers],[Arbeidskosten]],"")))</f>
        <v/>
      </c>
      <c r="AR1959" t="str">
        <f>IF(ISNUMBER(FIND("arbeid",Methode_Keuze)),"",IF(ISNUMBER(FIND("arbeid",Methode_Keuze)),"",IF(Tb_Activiteiten[[#This Row],[Arbeidskosten op basis van IKS]]=1,Tb_Activiteiten[[#Headers],[Arbeidskosten op basis van IKS]],"")))</f>
        <v/>
      </c>
      <c r="AS1959" t="str">
        <f>IF(ISNUMBER(FIND("overige",Methode_Keuze)),"",IF(Tb_Activiteiten[[#This Row],[Kosten derden exclusief btw]]=1,Tb_Activiteiten[[#Headers],[Kosten derden exclusief btw]],""))</f>
        <v/>
      </c>
      <c r="AT1959" t="str">
        <f>IF(ISNUMBER(FIND("overige",Methode_Keuze)),"",IF(Tb_Activiteiten[[#This Row],[Niet verrekenbare btw]]=1,Tb_Activiteiten[[#Headers],[Niet verrekenbare btw]],""))</f>
        <v/>
      </c>
      <c r="AU1959" t="str">
        <f>IF(ISNUMBER(FIND("overige",Methode_Keuze)),"",IF(Tb_Activiteiten[[#This Row],[Grondkosten]]=1,Tb_Activiteiten[[#Headers],[Grondkosten]],""))</f>
        <v/>
      </c>
      <c r="AV1959" t="str">
        <f>IF(ISNUMBER(FIND("overige",Methode_Keuze)),"",IF(Tb_Activiteiten[[#This Row],[Bijdrage in natura (overige)]]=1,Tb_Activiteiten[[#Headers],[Bijdrage in natura (overige)]],""))</f>
        <v/>
      </c>
      <c r="AW1959" t="str">
        <f>IF(ISNUMBER(FIND("overige",Methode_Keuze)),"",IF(Tb_Activiteiten[[#This Row],[Bijdrage in natura (vrijwilligers)]]=1,Tb_Activiteiten[[#Headers],[Bijdrage in natura (vrijwilligers)]],""))</f>
        <v/>
      </c>
      <c r="AX1959" t="str">
        <f>IF(ISNUMBER(FIND("overige",Methode_Keuze)),"",IF(Tb_Activiteiten[[#This Row],[Afschrijvingskosten]]=1,Tb_Activiteiten[[#Headers],[Afschrijvingskosten]],""))</f>
        <v/>
      </c>
      <c r="AY1959" t="str">
        <f>IF(ISNUMBER(FIND("overige",Methode_Keuze)),"",IF(Tb_Activiteiten[[#This Row],[Vergoeding]]=1,Tb_Activiteiten[[#Headers],[Vergoeding]],""))</f>
        <v/>
      </c>
      <c r="AZ1959" t="str">
        <f>IF(ISNUMBER(FIND("arbeid",Methode_Keuze)),"",IF(Tb_Activiteiten[[#This Row],[Arbeidskosten - vast tarief (excl eigen arbeid)]]=1,Tb_Activiteiten[[#Headers],[Arbeidskosten - vast tarief (excl eigen arbeid)]],""))</f>
        <v/>
      </c>
      <c r="BA1959" t="str">
        <f>IF(ISNUMBER(FIND("overige",Methode_Keuze)),"",IF(Tb_Activiteiten[[#This Row],[Overige kosten]]=1,Tb_Activiteiten[[#Headers],[Overige kosten]],""))</f>
        <v/>
      </c>
    </row>
    <row r="1960" spans="15:53" x14ac:dyDescent="0.25">
      <c r="O1960" s="56"/>
      <c r="Q1960" t="str">
        <f>IFERROR(IF(VLOOKUP(Tb_Activiteiten[[#This Row],[Openstelling]],Tb_Openstelling[],2,0)=1,1,""),"")</f>
        <v/>
      </c>
      <c r="AJ1960" s="56"/>
      <c r="AK1960" t="str">
        <f>IF(ISNUMBER(FIND("arbeid",Methode_Keuze)),"",IF(ISNUMBER(FIND("arbeid",Methode_Keuze)),"",IF(Tb_Activiteiten[[#This Row],[Loonkosten]]=1,Tb_Activiteiten[[#Headers],[Loonkosten]],"")))</f>
        <v/>
      </c>
      <c r="AL1960" t="str">
        <f>IF(ISNUMBER(FIND("arbeid",Methode_Keuze)),"",IF(ISNUMBER(FIND("arbeid",Methode_Keuze)),"",IF(Tb_Activiteiten[[#This Row],[Eigen arbeid]]=1,Tb_Activiteiten[[#Headers],[Eigen arbeid]],"")))</f>
        <v/>
      </c>
      <c r="AM1960" t="str">
        <f>IF(ISNUMBER(FIND("arbeid",Methode_Keuze)),"",IF(ISNUMBER(FIND("arbeid",Methode_Keuze)),"",IF(Tb_Activiteiten[[#This Row],[Projectmedewerker]]=1,Tb_Activiteiten[[#Headers],[Projectmedewerker]],"")))</f>
        <v/>
      </c>
      <c r="AN1960" t="str">
        <f>IF(ISNUMBER(FIND("arbeid",Methode_Keuze)),"",IF(ISNUMBER(FIND("arbeid",Methode_Keuze)),"",IF(Tb_Activiteiten[[#This Row],[Landbouwer]]=1,Tb_Activiteiten[[#Headers],[Landbouwer]],"")))</f>
        <v/>
      </c>
      <c r="AO1960" t="str">
        <f>IF(ISNUMBER(FIND("arbeid",Methode_Keuze)),"",IF(ISNUMBER(FIND("arbeid",Methode_Keuze)),"",IF(Tb_Activiteiten[[#This Row],[Adviseur]]=1,Tb_Activiteiten[[#Headers],[Adviseur]],"")))</f>
        <v/>
      </c>
      <c r="AP1960" t="str">
        <f>IF(ISNUMBER(FIND("arbeid",Methode_Keuze)),"",IF(ISNUMBER(FIND("arbeid",Methode_Keuze)),"",IF(Tb_Activiteiten[[#This Row],[Projectleider/Expert]]=1,Tb_Activiteiten[[#Headers],[Projectleider/Expert]],"")))</f>
        <v/>
      </c>
      <c r="AQ1960" t="str">
        <f>IF(ISNUMBER(FIND("arbeid",Methode_Keuze)),"",IF(ISNUMBER(FIND("arbeid",Methode_Keuze)),"",IF(Tb_Activiteiten[[#This Row],[Arbeidskosten]]=1,Tb_Activiteiten[[#Headers],[Arbeidskosten]],"")))</f>
        <v/>
      </c>
      <c r="AR1960" t="str">
        <f>IF(ISNUMBER(FIND("arbeid",Methode_Keuze)),"",IF(ISNUMBER(FIND("arbeid",Methode_Keuze)),"",IF(Tb_Activiteiten[[#This Row],[Arbeidskosten op basis van IKS]]=1,Tb_Activiteiten[[#Headers],[Arbeidskosten op basis van IKS]],"")))</f>
        <v/>
      </c>
      <c r="AS1960" t="str">
        <f>IF(ISNUMBER(FIND("overige",Methode_Keuze)),"",IF(Tb_Activiteiten[[#This Row],[Kosten derden exclusief btw]]=1,Tb_Activiteiten[[#Headers],[Kosten derden exclusief btw]],""))</f>
        <v/>
      </c>
      <c r="AT1960" t="str">
        <f>IF(ISNUMBER(FIND("overige",Methode_Keuze)),"",IF(Tb_Activiteiten[[#This Row],[Niet verrekenbare btw]]=1,Tb_Activiteiten[[#Headers],[Niet verrekenbare btw]],""))</f>
        <v/>
      </c>
      <c r="AU1960" t="str">
        <f>IF(ISNUMBER(FIND("overige",Methode_Keuze)),"",IF(Tb_Activiteiten[[#This Row],[Grondkosten]]=1,Tb_Activiteiten[[#Headers],[Grondkosten]],""))</f>
        <v/>
      </c>
      <c r="AV1960" t="str">
        <f>IF(ISNUMBER(FIND("overige",Methode_Keuze)),"",IF(Tb_Activiteiten[[#This Row],[Bijdrage in natura (overige)]]=1,Tb_Activiteiten[[#Headers],[Bijdrage in natura (overige)]],""))</f>
        <v/>
      </c>
      <c r="AW1960" t="str">
        <f>IF(ISNUMBER(FIND("overige",Methode_Keuze)),"",IF(Tb_Activiteiten[[#This Row],[Bijdrage in natura (vrijwilligers)]]=1,Tb_Activiteiten[[#Headers],[Bijdrage in natura (vrijwilligers)]],""))</f>
        <v/>
      </c>
      <c r="AX1960" t="str">
        <f>IF(ISNUMBER(FIND("overige",Methode_Keuze)),"",IF(Tb_Activiteiten[[#This Row],[Afschrijvingskosten]]=1,Tb_Activiteiten[[#Headers],[Afschrijvingskosten]],""))</f>
        <v/>
      </c>
      <c r="AY1960" t="str">
        <f>IF(ISNUMBER(FIND("overige",Methode_Keuze)),"",IF(Tb_Activiteiten[[#This Row],[Vergoeding]]=1,Tb_Activiteiten[[#Headers],[Vergoeding]],""))</f>
        <v/>
      </c>
      <c r="AZ1960" t="str">
        <f>IF(ISNUMBER(FIND("arbeid",Methode_Keuze)),"",IF(Tb_Activiteiten[[#This Row],[Arbeidskosten - vast tarief (excl eigen arbeid)]]=1,Tb_Activiteiten[[#Headers],[Arbeidskosten - vast tarief (excl eigen arbeid)]],""))</f>
        <v/>
      </c>
      <c r="BA1960" t="str">
        <f>IF(ISNUMBER(FIND("overige",Methode_Keuze)),"",IF(Tb_Activiteiten[[#This Row],[Overige kosten]]=1,Tb_Activiteiten[[#Headers],[Overige kosten]],""))</f>
        <v/>
      </c>
    </row>
    <row r="1961" spans="15:53" x14ac:dyDescent="0.25">
      <c r="O1961" s="56"/>
      <c r="Q1961" t="str">
        <f>IFERROR(IF(VLOOKUP(Tb_Activiteiten[[#This Row],[Openstelling]],Tb_Openstelling[],2,0)=1,1,""),"")</f>
        <v/>
      </c>
      <c r="AJ1961" s="56"/>
      <c r="AK1961" t="str">
        <f>IF(ISNUMBER(FIND("arbeid",Methode_Keuze)),"",IF(ISNUMBER(FIND("arbeid",Methode_Keuze)),"",IF(Tb_Activiteiten[[#This Row],[Loonkosten]]=1,Tb_Activiteiten[[#Headers],[Loonkosten]],"")))</f>
        <v/>
      </c>
      <c r="AL1961" t="str">
        <f>IF(ISNUMBER(FIND("arbeid",Methode_Keuze)),"",IF(ISNUMBER(FIND("arbeid",Methode_Keuze)),"",IF(Tb_Activiteiten[[#This Row],[Eigen arbeid]]=1,Tb_Activiteiten[[#Headers],[Eigen arbeid]],"")))</f>
        <v/>
      </c>
      <c r="AM1961" t="str">
        <f>IF(ISNUMBER(FIND("arbeid",Methode_Keuze)),"",IF(ISNUMBER(FIND("arbeid",Methode_Keuze)),"",IF(Tb_Activiteiten[[#This Row],[Projectmedewerker]]=1,Tb_Activiteiten[[#Headers],[Projectmedewerker]],"")))</f>
        <v/>
      </c>
      <c r="AN1961" t="str">
        <f>IF(ISNUMBER(FIND("arbeid",Methode_Keuze)),"",IF(ISNUMBER(FIND("arbeid",Methode_Keuze)),"",IF(Tb_Activiteiten[[#This Row],[Landbouwer]]=1,Tb_Activiteiten[[#Headers],[Landbouwer]],"")))</f>
        <v/>
      </c>
      <c r="AO1961" t="str">
        <f>IF(ISNUMBER(FIND("arbeid",Methode_Keuze)),"",IF(ISNUMBER(FIND("arbeid",Methode_Keuze)),"",IF(Tb_Activiteiten[[#This Row],[Adviseur]]=1,Tb_Activiteiten[[#Headers],[Adviseur]],"")))</f>
        <v/>
      </c>
      <c r="AP1961" t="str">
        <f>IF(ISNUMBER(FIND("arbeid",Methode_Keuze)),"",IF(ISNUMBER(FIND("arbeid",Methode_Keuze)),"",IF(Tb_Activiteiten[[#This Row],[Projectleider/Expert]]=1,Tb_Activiteiten[[#Headers],[Projectleider/Expert]],"")))</f>
        <v/>
      </c>
      <c r="AQ1961" t="str">
        <f>IF(ISNUMBER(FIND("arbeid",Methode_Keuze)),"",IF(ISNUMBER(FIND("arbeid",Methode_Keuze)),"",IF(Tb_Activiteiten[[#This Row],[Arbeidskosten]]=1,Tb_Activiteiten[[#Headers],[Arbeidskosten]],"")))</f>
        <v/>
      </c>
      <c r="AR1961" t="str">
        <f>IF(ISNUMBER(FIND("arbeid",Methode_Keuze)),"",IF(ISNUMBER(FIND("arbeid",Methode_Keuze)),"",IF(Tb_Activiteiten[[#This Row],[Arbeidskosten op basis van IKS]]=1,Tb_Activiteiten[[#Headers],[Arbeidskosten op basis van IKS]],"")))</f>
        <v/>
      </c>
      <c r="AS1961" t="str">
        <f>IF(ISNUMBER(FIND("overige",Methode_Keuze)),"",IF(Tb_Activiteiten[[#This Row],[Kosten derden exclusief btw]]=1,Tb_Activiteiten[[#Headers],[Kosten derden exclusief btw]],""))</f>
        <v/>
      </c>
      <c r="AT1961" t="str">
        <f>IF(ISNUMBER(FIND("overige",Methode_Keuze)),"",IF(Tb_Activiteiten[[#This Row],[Niet verrekenbare btw]]=1,Tb_Activiteiten[[#Headers],[Niet verrekenbare btw]],""))</f>
        <v/>
      </c>
      <c r="AU1961" t="str">
        <f>IF(ISNUMBER(FIND("overige",Methode_Keuze)),"",IF(Tb_Activiteiten[[#This Row],[Grondkosten]]=1,Tb_Activiteiten[[#Headers],[Grondkosten]],""))</f>
        <v/>
      </c>
      <c r="AV1961" t="str">
        <f>IF(ISNUMBER(FIND("overige",Methode_Keuze)),"",IF(Tb_Activiteiten[[#This Row],[Bijdrage in natura (overige)]]=1,Tb_Activiteiten[[#Headers],[Bijdrage in natura (overige)]],""))</f>
        <v/>
      </c>
      <c r="AW1961" t="str">
        <f>IF(ISNUMBER(FIND("overige",Methode_Keuze)),"",IF(Tb_Activiteiten[[#This Row],[Bijdrage in natura (vrijwilligers)]]=1,Tb_Activiteiten[[#Headers],[Bijdrage in natura (vrijwilligers)]],""))</f>
        <v/>
      </c>
      <c r="AX1961" t="str">
        <f>IF(ISNUMBER(FIND("overige",Methode_Keuze)),"",IF(Tb_Activiteiten[[#This Row],[Afschrijvingskosten]]=1,Tb_Activiteiten[[#Headers],[Afschrijvingskosten]],""))</f>
        <v/>
      </c>
      <c r="AY1961" t="str">
        <f>IF(ISNUMBER(FIND("overige",Methode_Keuze)),"",IF(Tb_Activiteiten[[#This Row],[Vergoeding]]=1,Tb_Activiteiten[[#Headers],[Vergoeding]],""))</f>
        <v/>
      </c>
      <c r="AZ1961" t="str">
        <f>IF(ISNUMBER(FIND("arbeid",Methode_Keuze)),"",IF(Tb_Activiteiten[[#This Row],[Arbeidskosten - vast tarief (excl eigen arbeid)]]=1,Tb_Activiteiten[[#Headers],[Arbeidskosten - vast tarief (excl eigen arbeid)]],""))</f>
        <v/>
      </c>
      <c r="BA1961" t="str">
        <f>IF(ISNUMBER(FIND("overige",Methode_Keuze)),"",IF(Tb_Activiteiten[[#This Row],[Overige kosten]]=1,Tb_Activiteiten[[#Headers],[Overige kosten]],""))</f>
        <v/>
      </c>
    </row>
    <row r="1962" spans="15:53" x14ac:dyDescent="0.25">
      <c r="O1962" s="56"/>
      <c r="Q1962" t="str">
        <f>IFERROR(IF(VLOOKUP(Tb_Activiteiten[[#This Row],[Openstelling]],Tb_Openstelling[],2,0)=1,1,""),"")</f>
        <v/>
      </c>
      <c r="AJ1962" s="56"/>
      <c r="AK1962" t="str">
        <f>IF(ISNUMBER(FIND("arbeid",Methode_Keuze)),"",IF(ISNUMBER(FIND("arbeid",Methode_Keuze)),"",IF(Tb_Activiteiten[[#This Row],[Loonkosten]]=1,Tb_Activiteiten[[#Headers],[Loonkosten]],"")))</f>
        <v/>
      </c>
      <c r="AL1962" t="str">
        <f>IF(ISNUMBER(FIND("arbeid",Methode_Keuze)),"",IF(ISNUMBER(FIND("arbeid",Methode_Keuze)),"",IF(Tb_Activiteiten[[#This Row],[Eigen arbeid]]=1,Tb_Activiteiten[[#Headers],[Eigen arbeid]],"")))</f>
        <v/>
      </c>
      <c r="AM1962" t="str">
        <f>IF(ISNUMBER(FIND("arbeid",Methode_Keuze)),"",IF(ISNUMBER(FIND("arbeid",Methode_Keuze)),"",IF(Tb_Activiteiten[[#This Row],[Projectmedewerker]]=1,Tb_Activiteiten[[#Headers],[Projectmedewerker]],"")))</f>
        <v/>
      </c>
      <c r="AN1962" t="str">
        <f>IF(ISNUMBER(FIND("arbeid",Methode_Keuze)),"",IF(ISNUMBER(FIND("arbeid",Methode_Keuze)),"",IF(Tb_Activiteiten[[#This Row],[Landbouwer]]=1,Tb_Activiteiten[[#Headers],[Landbouwer]],"")))</f>
        <v/>
      </c>
      <c r="AO1962" t="str">
        <f>IF(ISNUMBER(FIND("arbeid",Methode_Keuze)),"",IF(ISNUMBER(FIND("arbeid",Methode_Keuze)),"",IF(Tb_Activiteiten[[#This Row],[Adviseur]]=1,Tb_Activiteiten[[#Headers],[Adviseur]],"")))</f>
        <v/>
      </c>
      <c r="AP1962" t="str">
        <f>IF(ISNUMBER(FIND("arbeid",Methode_Keuze)),"",IF(ISNUMBER(FIND("arbeid",Methode_Keuze)),"",IF(Tb_Activiteiten[[#This Row],[Projectleider/Expert]]=1,Tb_Activiteiten[[#Headers],[Projectleider/Expert]],"")))</f>
        <v/>
      </c>
      <c r="AQ1962" t="str">
        <f>IF(ISNUMBER(FIND("arbeid",Methode_Keuze)),"",IF(ISNUMBER(FIND("arbeid",Methode_Keuze)),"",IF(Tb_Activiteiten[[#This Row],[Arbeidskosten]]=1,Tb_Activiteiten[[#Headers],[Arbeidskosten]],"")))</f>
        <v/>
      </c>
      <c r="AR1962" t="str">
        <f>IF(ISNUMBER(FIND("arbeid",Methode_Keuze)),"",IF(ISNUMBER(FIND("arbeid",Methode_Keuze)),"",IF(Tb_Activiteiten[[#This Row],[Arbeidskosten op basis van IKS]]=1,Tb_Activiteiten[[#Headers],[Arbeidskosten op basis van IKS]],"")))</f>
        <v/>
      </c>
      <c r="AS1962" t="str">
        <f>IF(ISNUMBER(FIND("overige",Methode_Keuze)),"",IF(Tb_Activiteiten[[#This Row],[Kosten derden exclusief btw]]=1,Tb_Activiteiten[[#Headers],[Kosten derden exclusief btw]],""))</f>
        <v/>
      </c>
      <c r="AT1962" t="str">
        <f>IF(ISNUMBER(FIND("overige",Methode_Keuze)),"",IF(Tb_Activiteiten[[#This Row],[Niet verrekenbare btw]]=1,Tb_Activiteiten[[#Headers],[Niet verrekenbare btw]],""))</f>
        <v/>
      </c>
      <c r="AU1962" t="str">
        <f>IF(ISNUMBER(FIND("overige",Methode_Keuze)),"",IF(Tb_Activiteiten[[#This Row],[Grondkosten]]=1,Tb_Activiteiten[[#Headers],[Grondkosten]],""))</f>
        <v/>
      </c>
      <c r="AV1962" t="str">
        <f>IF(ISNUMBER(FIND("overige",Methode_Keuze)),"",IF(Tb_Activiteiten[[#This Row],[Bijdrage in natura (overige)]]=1,Tb_Activiteiten[[#Headers],[Bijdrage in natura (overige)]],""))</f>
        <v/>
      </c>
      <c r="AW1962" t="str">
        <f>IF(ISNUMBER(FIND("overige",Methode_Keuze)),"",IF(Tb_Activiteiten[[#This Row],[Bijdrage in natura (vrijwilligers)]]=1,Tb_Activiteiten[[#Headers],[Bijdrage in natura (vrijwilligers)]],""))</f>
        <v/>
      </c>
      <c r="AX1962" t="str">
        <f>IF(ISNUMBER(FIND("overige",Methode_Keuze)),"",IF(Tb_Activiteiten[[#This Row],[Afschrijvingskosten]]=1,Tb_Activiteiten[[#Headers],[Afschrijvingskosten]],""))</f>
        <v/>
      </c>
      <c r="AY1962" t="str">
        <f>IF(ISNUMBER(FIND("overige",Methode_Keuze)),"",IF(Tb_Activiteiten[[#This Row],[Vergoeding]]=1,Tb_Activiteiten[[#Headers],[Vergoeding]],""))</f>
        <v/>
      </c>
      <c r="AZ1962" t="str">
        <f>IF(ISNUMBER(FIND("arbeid",Methode_Keuze)),"",IF(Tb_Activiteiten[[#This Row],[Arbeidskosten - vast tarief (excl eigen arbeid)]]=1,Tb_Activiteiten[[#Headers],[Arbeidskosten - vast tarief (excl eigen arbeid)]],""))</f>
        <v/>
      </c>
      <c r="BA1962" t="str">
        <f>IF(ISNUMBER(FIND("overige",Methode_Keuze)),"",IF(Tb_Activiteiten[[#This Row],[Overige kosten]]=1,Tb_Activiteiten[[#Headers],[Overige kosten]],""))</f>
        <v/>
      </c>
    </row>
    <row r="1963" spans="15:53" x14ac:dyDescent="0.25">
      <c r="O1963" s="56"/>
      <c r="Q1963" t="str">
        <f>IFERROR(IF(VLOOKUP(Tb_Activiteiten[[#This Row],[Openstelling]],Tb_Openstelling[],2,0)=1,1,""),"")</f>
        <v/>
      </c>
      <c r="AJ1963" s="56"/>
      <c r="AK1963" t="str">
        <f>IF(ISNUMBER(FIND("arbeid",Methode_Keuze)),"",IF(ISNUMBER(FIND("arbeid",Methode_Keuze)),"",IF(Tb_Activiteiten[[#This Row],[Loonkosten]]=1,Tb_Activiteiten[[#Headers],[Loonkosten]],"")))</f>
        <v/>
      </c>
      <c r="AL1963" t="str">
        <f>IF(ISNUMBER(FIND("arbeid",Methode_Keuze)),"",IF(ISNUMBER(FIND("arbeid",Methode_Keuze)),"",IF(Tb_Activiteiten[[#This Row],[Eigen arbeid]]=1,Tb_Activiteiten[[#Headers],[Eigen arbeid]],"")))</f>
        <v/>
      </c>
      <c r="AM1963" t="str">
        <f>IF(ISNUMBER(FIND("arbeid",Methode_Keuze)),"",IF(ISNUMBER(FIND("arbeid",Methode_Keuze)),"",IF(Tb_Activiteiten[[#This Row],[Projectmedewerker]]=1,Tb_Activiteiten[[#Headers],[Projectmedewerker]],"")))</f>
        <v/>
      </c>
      <c r="AN1963" t="str">
        <f>IF(ISNUMBER(FIND("arbeid",Methode_Keuze)),"",IF(ISNUMBER(FIND("arbeid",Methode_Keuze)),"",IF(Tb_Activiteiten[[#This Row],[Landbouwer]]=1,Tb_Activiteiten[[#Headers],[Landbouwer]],"")))</f>
        <v/>
      </c>
      <c r="AO1963" t="str">
        <f>IF(ISNUMBER(FIND("arbeid",Methode_Keuze)),"",IF(ISNUMBER(FIND("arbeid",Methode_Keuze)),"",IF(Tb_Activiteiten[[#This Row],[Adviseur]]=1,Tb_Activiteiten[[#Headers],[Adviseur]],"")))</f>
        <v/>
      </c>
      <c r="AP1963" t="str">
        <f>IF(ISNUMBER(FIND("arbeid",Methode_Keuze)),"",IF(ISNUMBER(FIND("arbeid",Methode_Keuze)),"",IF(Tb_Activiteiten[[#This Row],[Projectleider/Expert]]=1,Tb_Activiteiten[[#Headers],[Projectleider/Expert]],"")))</f>
        <v/>
      </c>
      <c r="AQ1963" t="str">
        <f>IF(ISNUMBER(FIND("arbeid",Methode_Keuze)),"",IF(ISNUMBER(FIND("arbeid",Methode_Keuze)),"",IF(Tb_Activiteiten[[#This Row],[Arbeidskosten]]=1,Tb_Activiteiten[[#Headers],[Arbeidskosten]],"")))</f>
        <v/>
      </c>
      <c r="AR1963" t="str">
        <f>IF(ISNUMBER(FIND("arbeid",Methode_Keuze)),"",IF(ISNUMBER(FIND("arbeid",Methode_Keuze)),"",IF(Tb_Activiteiten[[#This Row],[Arbeidskosten op basis van IKS]]=1,Tb_Activiteiten[[#Headers],[Arbeidskosten op basis van IKS]],"")))</f>
        <v/>
      </c>
      <c r="AS1963" t="str">
        <f>IF(ISNUMBER(FIND("overige",Methode_Keuze)),"",IF(Tb_Activiteiten[[#This Row],[Kosten derden exclusief btw]]=1,Tb_Activiteiten[[#Headers],[Kosten derden exclusief btw]],""))</f>
        <v/>
      </c>
      <c r="AT1963" t="str">
        <f>IF(ISNUMBER(FIND("overige",Methode_Keuze)),"",IF(Tb_Activiteiten[[#This Row],[Niet verrekenbare btw]]=1,Tb_Activiteiten[[#Headers],[Niet verrekenbare btw]],""))</f>
        <v/>
      </c>
      <c r="AU1963" t="str">
        <f>IF(ISNUMBER(FIND("overige",Methode_Keuze)),"",IF(Tb_Activiteiten[[#This Row],[Grondkosten]]=1,Tb_Activiteiten[[#Headers],[Grondkosten]],""))</f>
        <v/>
      </c>
      <c r="AV1963" t="str">
        <f>IF(ISNUMBER(FIND("overige",Methode_Keuze)),"",IF(Tb_Activiteiten[[#This Row],[Bijdrage in natura (overige)]]=1,Tb_Activiteiten[[#Headers],[Bijdrage in natura (overige)]],""))</f>
        <v/>
      </c>
      <c r="AW1963" t="str">
        <f>IF(ISNUMBER(FIND("overige",Methode_Keuze)),"",IF(Tb_Activiteiten[[#This Row],[Bijdrage in natura (vrijwilligers)]]=1,Tb_Activiteiten[[#Headers],[Bijdrage in natura (vrijwilligers)]],""))</f>
        <v/>
      </c>
      <c r="AX1963" t="str">
        <f>IF(ISNUMBER(FIND("overige",Methode_Keuze)),"",IF(Tb_Activiteiten[[#This Row],[Afschrijvingskosten]]=1,Tb_Activiteiten[[#Headers],[Afschrijvingskosten]],""))</f>
        <v/>
      </c>
      <c r="AY1963" t="str">
        <f>IF(ISNUMBER(FIND("overige",Methode_Keuze)),"",IF(Tb_Activiteiten[[#This Row],[Vergoeding]]=1,Tb_Activiteiten[[#Headers],[Vergoeding]],""))</f>
        <v/>
      </c>
      <c r="AZ1963" t="str">
        <f>IF(ISNUMBER(FIND("arbeid",Methode_Keuze)),"",IF(Tb_Activiteiten[[#This Row],[Arbeidskosten - vast tarief (excl eigen arbeid)]]=1,Tb_Activiteiten[[#Headers],[Arbeidskosten - vast tarief (excl eigen arbeid)]],""))</f>
        <v/>
      </c>
      <c r="BA1963" t="str">
        <f>IF(ISNUMBER(FIND("overige",Methode_Keuze)),"",IF(Tb_Activiteiten[[#This Row],[Overige kosten]]=1,Tb_Activiteiten[[#Headers],[Overige kosten]],""))</f>
        <v/>
      </c>
    </row>
    <row r="1964" spans="15:53" x14ac:dyDescent="0.25">
      <c r="O1964" s="56"/>
      <c r="Q1964" t="str">
        <f>IFERROR(IF(VLOOKUP(Tb_Activiteiten[[#This Row],[Openstelling]],Tb_Openstelling[],2,0)=1,1,""),"")</f>
        <v/>
      </c>
      <c r="AJ1964" s="56"/>
      <c r="AK1964" t="str">
        <f>IF(ISNUMBER(FIND("arbeid",Methode_Keuze)),"",IF(ISNUMBER(FIND("arbeid",Methode_Keuze)),"",IF(Tb_Activiteiten[[#This Row],[Loonkosten]]=1,Tb_Activiteiten[[#Headers],[Loonkosten]],"")))</f>
        <v/>
      </c>
      <c r="AL1964" t="str">
        <f>IF(ISNUMBER(FIND("arbeid",Methode_Keuze)),"",IF(ISNUMBER(FIND("arbeid",Methode_Keuze)),"",IF(Tb_Activiteiten[[#This Row],[Eigen arbeid]]=1,Tb_Activiteiten[[#Headers],[Eigen arbeid]],"")))</f>
        <v/>
      </c>
      <c r="AM1964" t="str">
        <f>IF(ISNUMBER(FIND("arbeid",Methode_Keuze)),"",IF(ISNUMBER(FIND("arbeid",Methode_Keuze)),"",IF(Tb_Activiteiten[[#This Row],[Projectmedewerker]]=1,Tb_Activiteiten[[#Headers],[Projectmedewerker]],"")))</f>
        <v/>
      </c>
      <c r="AN1964" t="str">
        <f>IF(ISNUMBER(FIND("arbeid",Methode_Keuze)),"",IF(ISNUMBER(FIND("arbeid",Methode_Keuze)),"",IF(Tb_Activiteiten[[#This Row],[Landbouwer]]=1,Tb_Activiteiten[[#Headers],[Landbouwer]],"")))</f>
        <v/>
      </c>
      <c r="AO1964" t="str">
        <f>IF(ISNUMBER(FIND("arbeid",Methode_Keuze)),"",IF(ISNUMBER(FIND("arbeid",Methode_Keuze)),"",IF(Tb_Activiteiten[[#This Row],[Adviseur]]=1,Tb_Activiteiten[[#Headers],[Adviseur]],"")))</f>
        <v/>
      </c>
      <c r="AP1964" t="str">
        <f>IF(ISNUMBER(FIND("arbeid",Methode_Keuze)),"",IF(ISNUMBER(FIND("arbeid",Methode_Keuze)),"",IF(Tb_Activiteiten[[#This Row],[Projectleider/Expert]]=1,Tb_Activiteiten[[#Headers],[Projectleider/Expert]],"")))</f>
        <v/>
      </c>
      <c r="AQ1964" t="str">
        <f>IF(ISNUMBER(FIND("arbeid",Methode_Keuze)),"",IF(ISNUMBER(FIND("arbeid",Methode_Keuze)),"",IF(Tb_Activiteiten[[#This Row],[Arbeidskosten]]=1,Tb_Activiteiten[[#Headers],[Arbeidskosten]],"")))</f>
        <v/>
      </c>
      <c r="AR1964" t="str">
        <f>IF(ISNUMBER(FIND("arbeid",Methode_Keuze)),"",IF(ISNUMBER(FIND("arbeid",Methode_Keuze)),"",IF(Tb_Activiteiten[[#This Row],[Arbeidskosten op basis van IKS]]=1,Tb_Activiteiten[[#Headers],[Arbeidskosten op basis van IKS]],"")))</f>
        <v/>
      </c>
      <c r="AS1964" t="str">
        <f>IF(ISNUMBER(FIND("overige",Methode_Keuze)),"",IF(Tb_Activiteiten[[#This Row],[Kosten derden exclusief btw]]=1,Tb_Activiteiten[[#Headers],[Kosten derden exclusief btw]],""))</f>
        <v/>
      </c>
      <c r="AT1964" t="str">
        <f>IF(ISNUMBER(FIND("overige",Methode_Keuze)),"",IF(Tb_Activiteiten[[#This Row],[Niet verrekenbare btw]]=1,Tb_Activiteiten[[#Headers],[Niet verrekenbare btw]],""))</f>
        <v/>
      </c>
      <c r="AU1964" t="str">
        <f>IF(ISNUMBER(FIND("overige",Methode_Keuze)),"",IF(Tb_Activiteiten[[#This Row],[Grondkosten]]=1,Tb_Activiteiten[[#Headers],[Grondkosten]],""))</f>
        <v/>
      </c>
      <c r="AV1964" t="str">
        <f>IF(ISNUMBER(FIND("overige",Methode_Keuze)),"",IF(Tb_Activiteiten[[#This Row],[Bijdrage in natura (overige)]]=1,Tb_Activiteiten[[#Headers],[Bijdrage in natura (overige)]],""))</f>
        <v/>
      </c>
      <c r="AW1964" t="str">
        <f>IF(ISNUMBER(FIND("overige",Methode_Keuze)),"",IF(Tb_Activiteiten[[#This Row],[Bijdrage in natura (vrijwilligers)]]=1,Tb_Activiteiten[[#Headers],[Bijdrage in natura (vrijwilligers)]],""))</f>
        <v/>
      </c>
      <c r="AX1964" t="str">
        <f>IF(ISNUMBER(FIND("overige",Methode_Keuze)),"",IF(Tb_Activiteiten[[#This Row],[Afschrijvingskosten]]=1,Tb_Activiteiten[[#Headers],[Afschrijvingskosten]],""))</f>
        <v/>
      </c>
      <c r="AY1964" t="str">
        <f>IF(ISNUMBER(FIND("overige",Methode_Keuze)),"",IF(Tb_Activiteiten[[#This Row],[Vergoeding]]=1,Tb_Activiteiten[[#Headers],[Vergoeding]],""))</f>
        <v/>
      </c>
      <c r="AZ1964" t="str">
        <f>IF(ISNUMBER(FIND("arbeid",Methode_Keuze)),"",IF(Tb_Activiteiten[[#This Row],[Arbeidskosten - vast tarief (excl eigen arbeid)]]=1,Tb_Activiteiten[[#Headers],[Arbeidskosten - vast tarief (excl eigen arbeid)]],""))</f>
        <v/>
      </c>
      <c r="BA1964" t="str">
        <f>IF(ISNUMBER(FIND("overige",Methode_Keuze)),"",IF(Tb_Activiteiten[[#This Row],[Overige kosten]]=1,Tb_Activiteiten[[#Headers],[Overige kosten]],""))</f>
        <v/>
      </c>
    </row>
    <row r="1965" spans="15:53" x14ac:dyDescent="0.25">
      <c r="O1965" s="56"/>
      <c r="Q1965" t="str">
        <f>IFERROR(IF(VLOOKUP(Tb_Activiteiten[[#This Row],[Openstelling]],Tb_Openstelling[],2,0)=1,1,""),"")</f>
        <v/>
      </c>
      <c r="AJ1965" s="56"/>
      <c r="AK1965" t="str">
        <f>IF(ISNUMBER(FIND("arbeid",Methode_Keuze)),"",IF(ISNUMBER(FIND("arbeid",Methode_Keuze)),"",IF(Tb_Activiteiten[[#This Row],[Loonkosten]]=1,Tb_Activiteiten[[#Headers],[Loonkosten]],"")))</f>
        <v/>
      </c>
      <c r="AL1965" t="str">
        <f>IF(ISNUMBER(FIND("arbeid",Methode_Keuze)),"",IF(ISNUMBER(FIND("arbeid",Methode_Keuze)),"",IF(Tb_Activiteiten[[#This Row],[Eigen arbeid]]=1,Tb_Activiteiten[[#Headers],[Eigen arbeid]],"")))</f>
        <v/>
      </c>
      <c r="AM1965" t="str">
        <f>IF(ISNUMBER(FIND("arbeid",Methode_Keuze)),"",IF(ISNUMBER(FIND("arbeid",Methode_Keuze)),"",IF(Tb_Activiteiten[[#This Row],[Projectmedewerker]]=1,Tb_Activiteiten[[#Headers],[Projectmedewerker]],"")))</f>
        <v/>
      </c>
      <c r="AN1965" t="str">
        <f>IF(ISNUMBER(FIND("arbeid",Methode_Keuze)),"",IF(ISNUMBER(FIND("arbeid",Methode_Keuze)),"",IF(Tb_Activiteiten[[#This Row],[Landbouwer]]=1,Tb_Activiteiten[[#Headers],[Landbouwer]],"")))</f>
        <v/>
      </c>
      <c r="AO1965" t="str">
        <f>IF(ISNUMBER(FIND("arbeid",Methode_Keuze)),"",IF(ISNUMBER(FIND("arbeid",Methode_Keuze)),"",IF(Tb_Activiteiten[[#This Row],[Adviseur]]=1,Tb_Activiteiten[[#Headers],[Adviseur]],"")))</f>
        <v/>
      </c>
      <c r="AP1965" t="str">
        <f>IF(ISNUMBER(FIND("arbeid",Methode_Keuze)),"",IF(ISNUMBER(FIND("arbeid",Methode_Keuze)),"",IF(Tb_Activiteiten[[#This Row],[Projectleider/Expert]]=1,Tb_Activiteiten[[#Headers],[Projectleider/Expert]],"")))</f>
        <v/>
      </c>
      <c r="AQ1965" t="str">
        <f>IF(ISNUMBER(FIND("arbeid",Methode_Keuze)),"",IF(ISNUMBER(FIND("arbeid",Methode_Keuze)),"",IF(Tb_Activiteiten[[#This Row],[Arbeidskosten]]=1,Tb_Activiteiten[[#Headers],[Arbeidskosten]],"")))</f>
        <v/>
      </c>
      <c r="AR1965" t="str">
        <f>IF(ISNUMBER(FIND("arbeid",Methode_Keuze)),"",IF(ISNUMBER(FIND("arbeid",Methode_Keuze)),"",IF(Tb_Activiteiten[[#This Row],[Arbeidskosten op basis van IKS]]=1,Tb_Activiteiten[[#Headers],[Arbeidskosten op basis van IKS]],"")))</f>
        <v/>
      </c>
      <c r="AS1965" t="str">
        <f>IF(ISNUMBER(FIND("overige",Methode_Keuze)),"",IF(Tb_Activiteiten[[#This Row],[Kosten derden exclusief btw]]=1,Tb_Activiteiten[[#Headers],[Kosten derden exclusief btw]],""))</f>
        <v/>
      </c>
      <c r="AT1965" t="str">
        <f>IF(ISNUMBER(FIND("overige",Methode_Keuze)),"",IF(Tb_Activiteiten[[#This Row],[Niet verrekenbare btw]]=1,Tb_Activiteiten[[#Headers],[Niet verrekenbare btw]],""))</f>
        <v/>
      </c>
      <c r="AU1965" t="str">
        <f>IF(ISNUMBER(FIND("overige",Methode_Keuze)),"",IF(Tb_Activiteiten[[#This Row],[Grondkosten]]=1,Tb_Activiteiten[[#Headers],[Grondkosten]],""))</f>
        <v/>
      </c>
      <c r="AV1965" t="str">
        <f>IF(ISNUMBER(FIND("overige",Methode_Keuze)),"",IF(Tb_Activiteiten[[#This Row],[Bijdrage in natura (overige)]]=1,Tb_Activiteiten[[#Headers],[Bijdrage in natura (overige)]],""))</f>
        <v/>
      </c>
      <c r="AW1965" t="str">
        <f>IF(ISNUMBER(FIND("overige",Methode_Keuze)),"",IF(Tb_Activiteiten[[#This Row],[Bijdrage in natura (vrijwilligers)]]=1,Tb_Activiteiten[[#Headers],[Bijdrage in natura (vrijwilligers)]],""))</f>
        <v/>
      </c>
      <c r="AX1965" t="str">
        <f>IF(ISNUMBER(FIND("overige",Methode_Keuze)),"",IF(Tb_Activiteiten[[#This Row],[Afschrijvingskosten]]=1,Tb_Activiteiten[[#Headers],[Afschrijvingskosten]],""))</f>
        <v/>
      </c>
      <c r="AY1965" t="str">
        <f>IF(ISNUMBER(FIND("overige",Methode_Keuze)),"",IF(Tb_Activiteiten[[#This Row],[Vergoeding]]=1,Tb_Activiteiten[[#Headers],[Vergoeding]],""))</f>
        <v/>
      </c>
      <c r="AZ1965" t="str">
        <f>IF(ISNUMBER(FIND("arbeid",Methode_Keuze)),"",IF(Tb_Activiteiten[[#This Row],[Arbeidskosten - vast tarief (excl eigen arbeid)]]=1,Tb_Activiteiten[[#Headers],[Arbeidskosten - vast tarief (excl eigen arbeid)]],""))</f>
        <v/>
      </c>
      <c r="BA1965" t="str">
        <f>IF(ISNUMBER(FIND("overige",Methode_Keuze)),"",IF(Tb_Activiteiten[[#This Row],[Overige kosten]]=1,Tb_Activiteiten[[#Headers],[Overige kosten]],""))</f>
        <v/>
      </c>
    </row>
    <row r="1966" spans="15:53" x14ac:dyDescent="0.25">
      <c r="O1966" s="56"/>
      <c r="Q1966" t="str">
        <f>IFERROR(IF(VLOOKUP(Tb_Activiteiten[[#This Row],[Openstelling]],Tb_Openstelling[],2,0)=1,1,""),"")</f>
        <v/>
      </c>
      <c r="AJ1966" s="56"/>
      <c r="AK1966" t="str">
        <f>IF(ISNUMBER(FIND("arbeid",Methode_Keuze)),"",IF(ISNUMBER(FIND("arbeid",Methode_Keuze)),"",IF(Tb_Activiteiten[[#This Row],[Loonkosten]]=1,Tb_Activiteiten[[#Headers],[Loonkosten]],"")))</f>
        <v/>
      </c>
      <c r="AL1966" t="str">
        <f>IF(ISNUMBER(FIND("arbeid",Methode_Keuze)),"",IF(ISNUMBER(FIND("arbeid",Methode_Keuze)),"",IF(Tb_Activiteiten[[#This Row],[Eigen arbeid]]=1,Tb_Activiteiten[[#Headers],[Eigen arbeid]],"")))</f>
        <v/>
      </c>
      <c r="AM1966" t="str">
        <f>IF(ISNUMBER(FIND("arbeid",Methode_Keuze)),"",IF(ISNUMBER(FIND("arbeid",Methode_Keuze)),"",IF(Tb_Activiteiten[[#This Row],[Projectmedewerker]]=1,Tb_Activiteiten[[#Headers],[Projectmedewerker]],"")))</f>
        <v/>
      </c>
      <c r="AN1966" t="str">
        <f>IF(ISNUMBER(FIND("arbeid",Methode_Keuze)),"",IF(ISNUMBER(FIND("arbeid",Methode_Keuze)),"",IF(Tb_Activiteiten[[#This Row],[Landbouwer]]=1,Tb_Activiteiten[[#Headers],[Landbouwer]],"")))</f>
        <v/>
      </c>
      <c r="AO1966" t="str">
        <f>IF(ISNUMBER(FIND("arbeid",Methode_Keuze)),"",IF(ISNUMBER(FIND("arbeid",Methode_Keuze)),"",IF(Tb_Activiteiten[[#This Row],[Adviseur]]=1,Tb_Activiteiten[[#Headers],[Adviseur]],"")))</f>
        <v/>
      </c>
      <c r="AP1966" t="str">
        <f>IF(ISNUMBER(FIND("arbeid",Methode_Keuze)),"",IF(ISNUMBER(FIND("arbeid",Methode_Keuze)),"",IF(Tb_Activiteiten[[#This Row],[Projectleider/Expert]]=1,Tb_Activiteiten[[#Headers],[Projectleider/Expert]],"")))</f>
        <v/>
      </c>
      <c r="AQ1966" t="str">
        <f>IF(ISNUMBER(FIND("arbeid",Methode_Keuze)),"",IF(ISNUMBER(FIND("arbeid",Methode_Keuze)),"",IF(Tb_Activiteiten[[#This Row],[Arbeidskosten]]=1,Tb_Activiteiten[[#Headers],[Arbeidskosten]],"")))</f>
        <v/>
      </c>
      <c r="AR1966" t="str">
        <f>IF(ISNUMBER(FIND("arbeid",Methode_Keuze)),"",IF(ISNUMBER(FIND("arbeid",Methode_Keuze)),"",IF(Tb_Activiteiten[[#This Row],[Arbeidskosten op basis van IKS]]=1,Tb_Activiteiten[[#Headers],[Arbeidskosten op basis van IKS]],"")))</f>
        <v/>
      </c>
      <c r="AS1966" t="str">
        <f>IF(ISNUMBER(FIND("overige",Methode_Keuze)),"",IF(Tb_Activiteiten[[#This Row],[Kosten derden exclusief btw]]=1,Tb_Activiteiten[[#Headers],[Kosten derden exclusief btw]],""))</f>
        <v/>
      </c>
      <c r="AT1966" t="str">
        <f>IF(ISNUMBER(FIND("overige",Methode_Keuze)),"",IF(Tb_Activiteiten[[#This Row],[Niet verrekenbare btw]]=1,Tb_Activiteiten[[#Headers],[Niet verrekenbare btw]],""))</f>
        <v/>
      </c>
      <c r="AU1966" t="str">
        <f>IF(ISNUMBER(FIND("overige",Methode_Keuze)),"",IF(Tb_Activiteiten[[#This Row],[Grondkosten]]=1,Tb_Activiteiten[[#Headers],[Grondkosten]],""))</f>
        <v/>
      </c>
      <c r="AV1966" t="str">
        <f>IF(ISNUMBER(FIND("overige",Methode_Keuze)),"",IF(Tb_Activiteiten[[#This Row],[Bijdrage in natura (overige)]]=1,Tb_Activiteiten[[#Headers],[Bijdrage in natura (overige)]],""))</f>
        <v/>
      </c>
      <c r="AW1966" t="str">
        <f>IF(ISNUMBER(FIND("overige",Methode_Keuze)),"",IF(Tb_Activiteiten[[#This Row],[Bijdrage in natura (vrijwilligers)]]=1,Tb_Activiteiten[[#Headers],[Bijdrage in natura (vrijwilligers)]],""))</f>
        <v/>
      </c>
      <c r="AX1966" t="str">
        <f>IF(ISNUMBER(FIND("overige",Methode_Keuze)),"",IF(Tb_Activiteiten[[#This Row],[Afschrijvingskosten]]=1,Tb_Activiteiten[[#Headers],[Afschrijvingskosten]],""))</f>
        <v/>
      </c>
      <c r="AY1966" t="str">
        <f>IF(ISNUMBER(FIND("overige",Methode_Keuze)),"",IF(Tb_Activiteiten[[#This Row],[Vergoeding]]=1,Tb_Activiteiten[[#Headers],[Vergoeding]],""))</f>
        <v/>
      </c>
      <c r="AZ1966" t="str">
        <f>IF(ISNUMBER(FIND("arbeid",Methode_Keuze)),"",IF(Tb_Activiteiten[[#This Row],[Arbeidskosten - vast tarief (excl eigen arbeid)]]=1,Tb_Activiteiten[[#Headers],[Arbeidskosten - vast tarief (excl eigen arbeid)]],""))</f>
        <v/>
      </c>
      <c r="BA1966" t="str">
        <f>IF(ISNUMBER(FIND("overige",Methode_Keuze)),"",IF(Tb_Activiteiten[[#This Row],[Overige kosten]]=1,Tb_Activiteiten[[#Headers],[Overige kosten]],""))</f>
        <v/>
      </c>
    </row>
    <row r="1967" spans="15:53" x14ac:dyDescent="0.25">
      <c r="O1967" s="56"/>
      <c r="Q1967" t="str">
        <f>IFERROR(IF(VLOOKUP(Tb_Activiteiten[[#This Row],[Openstelling]],Tb_Openstelling[],2,0)=1,1,""),"")</f>
        <v/>
      </c>
      <c r="AJ1967" s="56"/>
      <c r="AK1967" t="str">
        <f>IF(ISNUMBER(FIND("arbeid",Methode_Keuze)),"",IF(ISNUMBER(FIND("arbeid",Methode_Keuze)),"",IF(Tb_Activiteiten[[#This Row],[Loonkosten]]=1,Tb_Activiteiten[[#Headers],[Loonkosten]],"")))</f>
        <v/>
      </c>
      <c r="AL1967" t="str">
        <f>IF(ISNUMBER(FIND("arbeid",Methode_Keuze)),"",IF(ISNUMBER(FIND("arbeid",Methode_Keuze)),"",IF(Tb_Activiteiten[[#This Row],[Eigen arbeid]]=1,Tb_Activiteiten[[#Headers],[Eigen arbeid]],"")))</f>
        <v/>
      </c>
      <c r="AM1967" t="str">
        <f>IF(ISNUMBER(FIND("arbeid",Methode_Keuze)),"",IF(ISNUMBER(FIND("arbeid",Methode_Keuze)),"",IF(Tb_Activiteiten[[#This Row],[Projectmedewerker]]=1,Tb_Activiteiten[[#Headers],[Projectmedewerker]],"")))</f>
        <v/>
      </c>
      <c r="AN1967" t="str">
        <f>IF(ISNUMBER(FIND("arbeid",Methode_Keuze)),"",IF(ISNUMBER(FIND("arbeid",Methode_Keuze)),"",IF(Tb_Activiteiten[[#This Row],[Landbouwer]]=1,Tb_Activiteiten[[#Headers],[Landbouwer]],"")))</f>
        <v/>
      </c>
      <c r="AO1967" t="str">
        <f>IF(ISNUMBER(FIND("arbeid",Methode_Keuze)),"",IF(ISNUMBER(FIND("arbeid",Methode_Keuze)),"",IF(Tb_Activiteiten[[#This Row],[Adviseur]]=1,Tb_Activiteiten[[#Headers],[Adviseur]],"")))</f>
        <v/>
      </c>
      <c r="AP1967" t="str">
        <f>IF(ISNUMBER(FIND("arbeid",Methode_Keuze)),"",IF(ISNUMBER(FIND("arbeid",Methode_Keuze)),"",IF(Tb_Activiteiten[[#This Row],[Projectleider/Expert]]=1,Tb_Activiteiten[[#Headers],[Projectleider/Expert]],"")))</f>
        <v/>
      </c>
      <c r="AQ1967" t="str">
        <f>IF(ISNUMBER(FIND("arbeid",Methode_Keuze)),"",IF(ISNUMBER(FIND("arbeid",Methode_Keuze)),"",IF(Tb_Activiteiten[[#This Row],[Arbeidskosten]]=1,Tb_Activiteiten[[#Headers],[Arbeidskosten]],"")))</f>
        <v/>
      </c>
      <c r="AR1967" t="str">
        <f>IF(ISNUMBER(FIND("arbeid",Methode_Keuze)),"",IF(ISNUMBER(FIND("arbeid",Methode_Keuze)),"",IF(Tb_Activiteiten[[#This Row],[Arbeidskosten op basis van IKS]]=1,Tb_Activiteiten[[#Headers],[Arbeidskosten op basis van IKS]],"")))</f>
        <v/>
      </c>
      <c r="AS1967" t="str">
        <f>IF(ISNUMBER(FIND("overige",Methode_Keuze)),"",IF(Tb_Activiteiten[[#This Row],[Kosten derden exclusief btw]]=1,Tb_Activiteiten[[#Headers],[Kosten derden exclusief btw]],""))</f>
        <v/>
      </c>
      <c r="AT1967" t="str">
        <f>IF(ISNUMBER(FIND("overige",Methode_Keuze)),"",IF(Tb_Activiteiten[[#This Row],[Niet verrekenbare btw]]=1,Tb_Activiteiten[[#Headers],[Niet verrekenbare btw]],""))</f>
        <v/>
      </c>
      <c r="AU1967" t="str">
        <f>IF(ISNUMBER(FIND("overige",Methode_Keuze)),"",IF(Tb_Activiteiten[[#This Row],[Grondkosten]]=1,Tb_Activiteiten[[#Headers],[Grondkosten]],""))</f>
        <v/>
      </c>
      <c r="AV1967" t="str">
        <f>IF(ISNUMBER(FIND("overige",Methode_Keuze)),"",IF(Tb_Activiteiten[[#This Row],[Bijdrage in natura (overige)]]=1,Tb_Activiteiten[[#Headers],[Bijdrage in natura (overige)]],""))</f>
        <v/>
      </c>
      <c r="AW1967" t="str">
        <f>IF(ISNUMBER(FIND("overige",Methode_Keuze)),"",IF(Tb_Activiteiten[[#This Row],[Bijdrage in natura (vrijwilligers)]]=1,Tb_Activiteiten[[#Headers],[Bijdrage in natura (vrijwilligers)]],""))</f>
        <v/>
      </c>
      <c r="AX1967" t="str">
        <f>IF(ISNUMBER(FIND("overige",Methode_Keuze)),"",IF(Tb_Activiteiten[[#This Row],[Afschrijvingskosten]]=1,Tb_Activiteiten[[#Headers],[Afschrijvingskosten]],""))</f>
        <v/>
      </c>
      <c r="AY1967" t="str">
        <f>IF(ISNUMBER(FIND("overige",Methode_Keuze)),"",IF(Tb_Activiteiten[[#This Row],[Vergoeding]]=1,Tb_Activiteiten[[#Headers],[Vergoeding]],""))</f>
        <v/>
      </c>
      <c r="AZ1967" t="str">
        <f>IF(ISNUMBER(FIND("arbeid",Methode_Keuze)),"",IF(Tb_Activiteiten[[#This Row],[Arbeidskosten - vast tarief (excl eigen arbeid)]]=1,Tb_Activiteiten[[#Headers],[Arbeidskosten - vast tarief (excl eigen arbeid)]],""))</f>
        <v/>
      </c>
      <c r="BA1967" t="str">
        <f>IF(ISNUMBER(FIND("overige",Methode_Keuze)),"",IF(Tb_Activiteiten[[#This Row],[Overige kosten]]=1,Tb_Activiteiten[[#Headers],[Overige kosten]],""))</f>
        <v/>
      </c>
    </row>
    <row r="1968" spans="15:53" x14ac:dyDescent="0.25">
      <c r="O1968" s="56"/>
      <c r="Q1968" t="str">
        <f>IFERROR(IF(VLOOKUP(Tb_Activiteiten[[#This Row],[Openstelling]],Tb_Openstelling[],2,0)=1,1,""),"")</f>
        <v/>
      </c>
      <c r="AJ1968" s="56"/>
      <c r="AK1968" t="str">
        <f>IF(ISNUMBER(FIND("arbeid",Methode_Keuze)),"",IF(ISNUMBER(FIND("arbeid",Methode_Keuze)),"",IF(Tb_Activiteiten[[#This Row],[Loonkosten]]=1,Tb_Activiteiten[[#Headers],[Loonkosten]],"")))</f>
        <v/>
      </c>
      <c r="AL1968" t="str">
        <f>IF(ISNUMBER(FIND("arbeid",Methode_Keuze)),"",IF(ISNUMBER(FIND("arbeid",Methode_Keuze)),"",IF(Tb_Activiteiten[[#This Row],[Eigen arbeid]]=1,Tb_Activiteiten[[#Headers],[Eigen arbeid]],"")))</f>
        <v/>
      </c>
      <c r="AM1968" t="str">
        <f>IF(ISNUMBER(FIND("arbeid",Methode_Keuze)),"",IF(ISNUMBER(FIND("arbeid",Methode_Keuze)),"",IF(Tb_Activiteiten[[#This Row],[Projectmedewerker]]=1,Tb_Activiteiten[[#Headers],[Projectmedewerker]],"")))</f>
        <v/>
      </c>
      <c r="AN1968" t="str">
        <f>IF(ISNUMBER(FIND("arbeid",Methode_Keuze)),"",IF(ISNUMBER(FIND("arbeid",Methode_Keuze)),"",IF(Tb_Activiteiten[[#This Row],[Landbouwer]]=1,Tb_Activiteiten[[#Headers],[Landbouwer]],"")))</f>
        <v/>
      </c>
      <c r="AO1968" t="str">
        <f>IF(ISNUMBER(FIND("arbeid",Methode_Keuze)),"",IF(ISNUMBER(FIND("arbeid",Methode_Keuze)),"",IF(Tb_Activiteiten[[#This Row],[Adviseur]]=1,Tb_Activiteiten[[#Headers],[Adviseur]],"")))</f>
        <v/>
      </c>
      <c r="AP1968" t="str">
        <f>IF(ISNUMBER(FIND("arbeid",Methode_Keuze)),"",IF(ISNUMBER(FIND("arbeid",Methode_Keuze)),"",IF(Tb_Activiteiten[[#This Row],[Projectleider/Expert]]=1,Tb_Activiteiten[[#Headers],[Projectleider/Expert]],"")))</f>
        <v/>
      </c>
      <c r="AQ1968" t="str">
        <f>IF(ISNUMBER(FIND("arbeid",Methode_Keuze)),"",IF(ISNUMBER(FIND("arbeid",Methode_Keuze)),"",IF(Tb_Activiteiten[[#This Row],[Arbeidskosten]]=1,Tb_Activiteiten[[#Headers],[Arbeidskosten]],"")))</f>
        <v/>
      </c>
      <c r="AR1968" t="str">
        <f>IF(ISNUMBER(FIND("arbeid",Methode_Keuze)),"",IF(ISNUMBER(FIND("arbeid",Methode_Keuze)),"",IF(Tb_Activiteiten[[#This Row],[Arbeidskosten op basis van IKS]]=1,Tb_Activiteiten[[#Headers],[Arbeidskosten op basis van IKS]],"")))</f>
        <v/>
      </c>
      <c r="AS1968" t="str">
        <f>IF(ISNUMBER(FIND("overige",Methode_Keuze)),"",IF(Tb_Activiteiten[[#This Row],[Kosten derden exclusief btw]]=1,Tb_Activiteiten[[#Headers],[Kosten derden exclusief btw]],""))</f>
        <v/>
      </c>
      <c r="AT1968" t="str">
        <f>IF(ISNUMBER(FIND("overige",Methode_Keuze)),"",IF(Tb_Activiteiten[[#This Row],[Niet verrekenbare btw]]=1,Tb_Activiteiten[[#Headers],[Niet verrekenbare btw]],""))</f>
        <v/>
      </c>
      <c r="AU1968" t="str">
        <f>IF(ISNUMBER(FIND("overige",Methode_Keuze)),"",IF(Tb_Activiteiten[[#This Row],[Grondkosten]]=1,Tb_Activiteiten[[#Headers],[Grondkosten]],""))</f>
        <v/>
      </c>
      <c r="AV1968" t="str">
        <f>IF(ISNUMBER(FIND("overige",Methode_Keuze)),"",IF(Tb_Activiteiten[[#This Row],[Bijdrage in natura (overige)]]=1,Tb_Activiteiten[[#Headers],[Bijdrage in natura (overige)]],""))</f>
        <v/>
      </c>
      <c r="AW1968" t="str">
        <f>IF(ISNUMBER(FIND("overige",Methode_Keuze)),"",IF(Tb_Activiteiten[[#This Row],[Bijdrage in natura (vrijwilligers)]]=1,Tb_Activiteiten[[#Headers],[Bijdrage in natura (vrijwilligers)]],""))</f>
        <v/>
      </c>
      <c r="AX1968" t="str">
        <f>IF(ISNUMBER(FIND("overige",Methode_Keuze)),"",IF(Tb_Activiteiten[[#This Row],[Afschrijvingskosten]]=1,Tb_Activiteiten[[#Headers],[Afschrijvingskosten]],""))</f>
        <v/>
      </c>
      <c r="AY1968" t="str">
        <f>IF(ISNUMBER(FIND("overige",Methode_Keuze)),"",IF(Tb_Activiteiten[[#This Row],[Vergoeding]]=1,Tb_Activiteiten[[#Headers],[Vergoeding]],""))</f>
        <v/>
      </c>
      <c r="AZ1968" t="str">
        <f>IF(ISNUMBER(FIND("arbeid",Methode_Keuze)),"",IF(Tb_Activiteiten[[#This Row],[Arbeidskosten - vast tarief (excl eigen arbeid)]]=1,Tb_Activiteiten[[#Headers],[Arbeidskosten - vast tarief (excl eigen arbeid)]],""))</f>
        <v/>
      </c>
      <c r="BA1968" t="str">
        <f>IF(ISNUMBER(FIND("overige",Methode_Keuze)),"",IF(Tb_Activiteiten[[#This Row],[Overige kosten]]=1,Tb_Activiteiten[[#Headers],[Overige kosten]],""))</f>
        <v/>
      </c>
    </row>
    <row r="1969" spans="15:53" x14ac:dyDescent="0.25">
      <c r="O1969" s="56"/>
      <c r="Q1969" t="str">
        <f>IFERROR(IF(VLOOKUP(Tb_Activiteiten[[#This Row],[Openstelling]],Tb_Openstelling[],2,0)=1,1,""),"")</f>
        <v/>
      </c>
      <c r="AJ1969" s="56"/>
      <c r="AK1969" t="str">
        <f>IF(ISNUMBER(FIND("arbeid",Methode_Keuze)),"",IF(ISNUMBER(FIND("arbeid",Methode_Keuze)),"",IF(Tb_Activiteiten[[#This Row],[Loonkosten]]=1,Tb_Activiteiten[[#Headers],[Loonkosten]],"")))</f>
        <v/>
      </c>
      <c r="AL1969" t="str">
        <f>IF(ISNUMBER(FIND("arbeid",Methode_Keuze)),"",IF(ISNUMBER(FIND("arbeid",Methode_Keuze)),"",IF(Tb_Activiteiten[[#This Row],[Eigen arbeid]]=1,Tb_Activiteiten[[#Headers],[Eigen arbeid]],"")))</f>
        <v/>
      </c>
      <c r="AM1969" t="str">
        <f>IF(ISNUMBER(FIND("arbeid",Methode_Keuze)),"",IF(ISNUMBER(FIND("arbeid",Methode_Keuze)),"",IF(Tb_Activiteiten[[#This Row],[Projectmedewerker]]=1,Tb_Activiteiten[[#Headers],[Projectmedewerker]],"")))</f>
        <v/>
      </c>
      <c r="AN1969" t="str">
        <f>IF(ISNUMBER(FIND("arbeid",Methode_Keuze)),"",IF(ISNUMBER(FIND("arbeid",Methode_Keuze)),"",IF(Tb_Activiteiten[[#This Row],[Landbouwer]]=1,Tb_Activiteiten[[#Headers],[Landbouwer]],"")))</f>
        <v/>
      </c>
      <c r="AO1969" t="str">
        <f>IF(ISNUMBER(FIND("arbeid",Methode_Keuze)),"",IF(ISNUMBER(FIND("arbeid",Methode_Keuze)),"",IF(Tb_Activiteiten[[#This Row],[Adviseur]]=1,Tb_Activiteiten[[#Headers],[Adviseur]],"")))</f>
        <v/>
      </c>
      <c r="AP1969" t="str">
        <f>IF(ISNUMBER(FIND("arbeid",Methode_Keuze)),"",IF(ISNUMBER(FIND("arbeid",Methode_Keuze)),"",IF(Tb_Activiteiten[[#This Row],[Projectleider/Expert]]=1,Tb_Activiteiten[[#Headers],[Projectleider/Expert]],"")))</f>
        <v/>
      </c>
      <c r="AQ1969" t="str">
        <f>IF(ISNUMBER(FIND("arbeid",Methode_Keuze)),"",IF(ISNUMBER(FIND("arbeid",Methode_Keuze)),"",IF(Tb_Activiteiten[[#This Row],[Arbeidskosten]]=1,Tb_Activiteiten[[#Headers],[Arbeidskosten]],"")))</f>
        <v/>
      </c>
      <c r="AR1969" t="str">
        <f>IF(ISNUMBER(FIND("arbeid",Methode_Keuze)),"",IF(ISNUMBER(FIND("arbeid",Methode_Keuze)),"",IF(Tb_Activiteiten[[#This Row],[Arbeidskosten op basis van IKS]]=1,Tb_Activiteiten[[#Headers],[Arbeidskosten op basis van IKS]],"")))</f>
        <v/>
      </c>
      <c r="AS1969" t="str">
        <f>IF(ISNUMBER(FIND("overige",Methode_Keuze)),"",IF(Tb_Activiteiten[[#This Row],[Kosten derden exclusief btw]]=1,Tb_Activiteiten[[#Headers],[Kosten derden exclusief btw]],""))</f>
        <v/>
      </c>
      <c r="AT1969" t="str">
        <f>IF(ISNUMBER(FIND("overige",Methode_Keuze)),"",IF(Tb_Activiteiten[[#This Row],[Niet verrekenbare btw]]=1,Tb_Activiteiten[[#Headers],[Niet verrekenbare btw]],""))</f>
        <v/>
      </c>
      <c r="AU1969" t="str">
        <f>IF(ISNUMBER(FIND("overige",Methode_Keuze)),"",IF(Tb_Activiteiten[[#This Row],[Grondkosten]]=1,Tb_Activiteiten[[#Headers],[Grondkosten]],""))</f>
        <v/>
      </c>
      <c r="AV1969" t="str">
        <f>IF(ISNUMBER(FIND("overige",Methode_Keuze)),"",IF(Tb_Activiteiten[[#This Row],[Bijdrage in natura (overige)]]=1,Tb_Activiteiten[[#Headers],[Bijdrage in natura (overige)]],""))</f>
        <v/>
      </c>
      <c r="AW1969" t="str">
        <f>IF(ISNUMBER(FIND("overige",Methode_Keuze)),"",IF(Tb_Activiteiten[[#This Row],[Bijdrage in natura (vrijwilligers)]]=1,Tb_Activiteiten[[#Headers],[Bijdrage in natura (vrijwilligers)]],""))</f>
        <v/>
      </c>
      <c r="AX1969" t="str">
        <f>IF(ISNUMBER(FIND("overige",Methode_Keuze)),"",IF(Tb_Activiteiten[[#This Row],[Afschrijvingskosten]]=1,Tb_Activiteiten[[#Headers],[Afschrijvingskosten]],""))</f>
        <v/>
      </c>
      <c r="AY1969" t="str">
        <f>IF(ISNUMBER(FIND("overige",Methode_Keuze)),"",IF(Tb_Activiteiten[[#This Row],[Vergoeding]]=1,Tb_Activiteiten[[#Headers],[Vergoeding]],""))</f>
        <v/>
      </c>
      <c r="AZ1969" t="str">
        <f>IF(ISNUMBER(FIND("arbeid",Methode_Keuze)),"",IF(Tb_Activiteiten[[#This Row],[Arbeidskosten - vast tarief (excl eigen arbeid)]]=1,Tb_Activiteiten[[#Headers],[Arbeidskosten - vast tarief (excl eigen arbeid)]],""))</f>
        <v/>
      </c>
      <c r="BA1969" t="str">
        <f>IF(ISNUMBER(FIND("overige",Methode_Keuze)),"",IF(Tb_Activiteiten[[#This Row],[Overige kosten]]=1,Tb_Activiteiten[[#Headers],[Overige kosten]],""))</f>
        <v/>
      </c>
    </row>
    <row r="1970" spans="15:53" x14ac:dyDescent="0.25">
      <c r="O1970" s="56"/>
      <c r="Q1970" t="str">
        <f>IFERROR(IF(VLOOKUP(Tb_Activiteiten[[#This Row],[Openstelling]],Tb_Openstelling[],2,0)=1,1,""),"")</f>
        <v/>
      </c>
      <c r="AJ1970" s="56"/>
      <c r="AK1970" t="str">
        <f>IF(ISNUMBER(FIND("arbeid",Methode_Keuze)),"",IF(ISNUMBER(FIND("arbeid",Methode_Keuze)),"",IF(Tb_Activiteiten[[#This Row],[Loonkosten]]=1,Tb_Activiteiten[[#Headers],[Loonkosten]],"")))</f>
        <v/>
      </c>
      <c r="AL1970" t="str">
        <f>IF(ISNUMBER(FIND("arbeid",Methode_Keuze)),"",IF(ISNUMBER(FIND("arbeid",Methode_Keuze)),"",IF(Tb_Activiteiten[[#This Row],[Eigen arbeid]]=1,Tb_Activiteiten[[#Headers],[Eigen arbeid]],"")))</f>
        <v/>
      </c>
      <c r="AM1970" t="str">
        <f>IF(ISNUMBER(FIND("arbeid",Methode_Keuze)),"",IF(ISNUMBER(FIND("arbeid",Methode_Keuze)),"",IF(Tb_Activiteiten[[#This Row],[Projectmedewerker]]=1,Tb_Activiteiten[[#Headers],[Projectmedewerker]],"")))</f>
        <v/>
      </c>
      <c r="AN1970" t="str">
        <f>IF(ISNUMBER(FIND("arbeid",Methode_Keuze)),"",IF(ISNUMBER(FIND("arbeid",Methode_Keuze)),"",IF(Tb_Activiteiten[[#This Row],[Landbouwer]]=1,Tb_Activiteiten[[#Headers],[Landbouwer]],"")))</f>
        <v/>
      </c>
      <c r="AO1970" t="str">
        <f>IF(ISNUMBER(FIND("arbeid",Methode_Keuze)),"",IF(ISNUMBER(FIND("arbeid",Methode_Keuze)),"",IF(Tb_Activiteiten[[#This Row],[Adviseur]]=1,Tb_Activiteiten[[#Headers],[Adviseur]],"")))</f>
        <v/>
      </c>
      <c r="AP1970" t="str">
        <f>IF(ISNUMBER(FIND("arbeid",Methode_Keuze)),"",IF(ISNUMBER(FIND("arbeid",Methode_Keuze)),"",IF(Tb_Activiteiten[[#This Row],[Projectleider/Expert]]=1,Tb_Activiteiten[[#Headers],[Projectleider/Expert]],"")))</f>
        <v/>
      </c>
      <c r="AQ1970" t="str">
        <f>IF(ISNUMBER(FIND("arbeid",Methode_Keuze)),"",IF(ISNUMBER(FIND("arbeid",Methode_Keuze)),"",IF(Tb_Activiteiten[[#This Row],[Arbeidskosten]]=1,Tb_Activiteiten[[#Headers],[Arbeidskosten]],"")))</f>
        <v/>
      </c>
      <c r="AR1970" t="str">
        <f>IF(ISNUMBER(FIND("arbeid",Methode_Keuze)),"",IF(ISNUMBER(FIND("arbeid",Methode_Keuze)),"",IF(Tb_Activiteiten[[#This Row],[Arbeidskosten op basis van IKS]]=1,Tb_Activiteiten[[#Headers],[Arbeidskosten op basis van IKS]],"")))</f>
        <v/>
      </c>
      <c r="AS1970" t="str">
        <f>IF(ISNUMBER(FIND("overige",Methode_Keuze)),"",IF(Tb_Activiteiten[[#This Row],[Kosten derden exclusief btw]]=1,Tb_Activiteiten[[#Headers],[Kosten derden exclusief btw]],""))</f>
        <v/>
      </c>
      <c r="AT1970" t="str">
        <f>IF(ISNUMBER(FIND("overige",Methode_Keuze)),"",IF(Tb_Activiteiten[[#This Row],[Niet verrekenbare btw]]=1,Tb_Activiteiten[[#Headers],[Niet verrekenbare btw]],""))</f>
        <v/>
      </c>
      <c r="AU1970" t="str">
        <f>IF(ISNUMBER(FIND("overige",Methode_Keuze)),"",IF(Tb_Activiteiten[[#This Row],[Grondkosten]]=1,Tb_Activiteiten[[#Headers],[Grondkosten]],""))</f>
        <v/>
      </c>
      <c r="AV1970" t="str">
        <f>IF(ISNUMBER(FIND("overige",Methode_Keuze)),"",IF(Tb_Activiteiten[[#This Row],[Bijdrage in natura (overige)]]=1,Tb_Activiteiten[[#Headers],[Bijdrage in natura (overige)]],""))</f>
        <v/>
      </c>
      <c r="AW1970" t="str">
        <f>IF(ISNUMBER(FIND("overige",Methode_Keuze)),"",IF(Tb_Activiteiten[[#This Row],[Bijdrage in natura (vrijwilligers)]]=1,Tb_Activiteiten[[#Headers],[Bijdrage in natura (vrijwilligers)]],""))</f>
        <v/>
      </c>
      <c r="AX1970" t="str">
        <f>IF(ISNUMBER(FIND("overige",Methode_Keuze)),"",IF(Tb_Activiteiten[[#This Row],[Afschrijvingskosten]]=1,Tb_Activiteiten[[#Headers],[Afschrijvingskosten]],""))</f>
        <v/>
      </c>
      <c r="AY1970" t="str">
        <f>IF(ISNUMBER(FIND("overige",Methode_Keuze)),"",IF(Tb_Activiteiten[[#This Row],[Vergoeding]]=1,Tb_Activiteiten[[#Headers],[Vergoeding]],""))</f>
        <v/>
      </c>
      <c r="AZ1970" t="str">
        <f>IF(ISNUMBER(FIND("arbeid",Methode_Keuze)),"",IF(Tb_Activiteiten[[#This Row],[Arbeidskosten - vast tarief (excl eigen arbeid)]]=1,Tb_Activiteiten[[#Headers],[Arbeidskosten - vast tarief (excl eigen arbeid)]],""))</f>
        <v/>
      </c>
      <c r="BA1970" t="str">
        <f>IF(ISNUMBER(FIND("overige",Methode_Keuze)),"",IF(Tb_Activiteiten[[#This Row],[Overige kosten]]=1,Tb_Activiteiten[[#Headers],[Overige kosten]],""))</f>
        <v/>
      </c>
    </row>
    <row r="1971" spans="15:53" x14ac:dyDescent="0.25">
      <c r="O1971" s="56"/>
      <c r="Q1971" t="str">
        <f>IFERROR(IF(VLOOKUP(Tb_Activiteiten[[#This Row],[Openstelling]],Tb_Openstelling[],2,0)=1,1,""),"")</f>
        <v/>
      </c>
      <c r="AJ1971" s="56"/>
      <c r="AK1971" t="str">
        <f>IF(ISNUMBER(FIND("arbeid",Methode_Keuze)),"",IF(ISNUMBER(FIND("arbeid",Methode_Keuze)),"",IF(Tb_Activiteiten[[#This Row],[Loonkosten]]=1,Tb_Activiteiten[[#Headers],[Loonkosten]],"")))</f>
        <v/>
      </c>
      <c r="AL1971" t="str">
        <f>IF(ISNUMBER(FIND("arbeid",Methode_Keuze)),"",IF(ISNUMBER(FIND("arbeid",Methode_Keuze)),"",IF(Tb_Activiteiten[[#This Row],[Eigen arbeid]]=1,Tb_Activiteiten[[#Headers],[Eigen arbeid]],"")))</f>
        <v/>
      </c>
      <c r="AM1971" t="str">
        <f>IF(ISNUMBER(FIND("arbeid",Methode_Keuze)),"",IF(ISNUMBER(FIND("arbeid",Methode_Keuze)),"",IF(Tb_Activiteiten[[#This Row],[Projectmedewerker]]=1,Tb_Activiteiten[[#Headers],[Projectmedewerker]],"")))</f>
        <v/>
      </c>
      <c r="AN1971" t="str">
        <f>IF(ISNUMBER(FIND("arbeid",Methode_Keuze)),"",IF(ISNUMBER(FIND("arbeid",Methode_Keuze)),"",IF(Tb_Activiteiten[[#This Row],[Landbouwer]]=1,Tb_Activiteiten[[#Headers],[Landbouwer]],"")))</f>
        <v/>
      </c>
      <c r="AO1971" t="str">
        <f>IF(ISNUMBER(FIND("arbeid",Methode_Keuze)),"",IF(ISNUMBER(FIND("arbeid",Methode_Keuze)),"",IF(Tb_Activiteiten[[#This Row],[Adviseur]]=1,Tb_Activiteiten[[#Headers],[Adviseur]],"")))</f>
        <v/>
      </c>
      <c r="AP1971" t="str">
        <f>IF(ISNUMBER(FIND("arbeid",Methode_Keuze)),"",IF(ISNUMBER(FIND("arbeid",Methode_Keuze)),"",IF(Tb_Activiteiten[[#This Row],[Projectleider/Expert]]=1,Tb_Activiteiten[[#Headers],[Projectleider/Expert]],"")))</f>
        <v/>
      </c>
      <c r="AQ1971" t="str">
        <f>IF(ISNUMBER(FIND("arbeid",Methode_Keuze)),"",IF(ISNUMBER(FIND("arbeid",Methode_Keuze)),"",IF(Tb_Activiteiten[[#This Row],[Arbeidskosten]]=1,Tb_Activiteiten[[#Headers],[Arbeidskosten]],"")))</f>
        <v/>
      </c>
      <c r="AR1971" t="str">
        <f>IF(ISNUMBER(FIND("arbeid",Methode_Keuze)),"",IF(ISNUMBER(FIND("arbeid",Methode_Keuze)),"",IF(Tb_Activiteiten[[#This Row],[Arbeidskosten op basis van IKS]]=1,Tb_Activiteiten[[#Headers],[Arbeidskosten op basis van IKS]],"")))</f>
        <v/>
      </c>
      <c r="AS1971" t="str">
        <f>IF(ISNUMBER(FIND("overige",Methode_Keuze)),"",IF(Tb_Activiteiten[[#This Row],[Kosten derden exclusief btw]]=1,Tb_Activiteiten[[#Headers],[Kosten derden exclusief btw]],""))</f>
        <v/>
      </c>
      <c r="AT1971" t="str">
        <f>IF(ISNUMBER(FIND("overige",Methode_Keuze)),"",IF(Tb_Activiteiten[[#This Row],[Niet verrekenbare btw]]=1,Tb_Activiteiten[[#Headers],[Niet verrekenbare btw]],""))</f>
        <v/>
      </c>
      <c r="AU1971" t="str">
        <f>IF(ISNUMBER(FIND("overige",Methode_Keuze)),"",IF(Tb_Activiteiten[[#This Row],[Grondkosten]]=1,Tb_Activiteiten[[#Headers],[Grondkosten]],""))</f>
        <v/>
      </c>
      <c r="AV1971" t="str">
        <f>IF(ISNUMBER(FIND("overige",Methode_Keuze)),"",IF(Tb_Activiteiten[[#This Row],[Bijdrage in natura (overige)]]=1,Tb_Activiteiten[[#Headers],[Bijdrage in natura (overige)]],""))</f>
        <v/>
      </c>
      <c r="AW1971" t="str">
        <f>IF(ISNUMBER(FIND("overige",Methode_Keuze)),"",IF(Tb_Activiteiten[[#This Row],[Bijdrage in natura (vrijwilligers)]]=1,Tb_Activiteiten[[#Headers],[Bijdrage in natura (vrijwilligers)]],""))</f>
        <v/>
      </c>
      <c r="AX1971" t="str">
        <f>IF(ISNUMBER(FIND("overige",Methode_Keuze)),"",IF(Tb_Activiteiten[[#This Row],[Afschrijvingskosten]]=1,Tb_Activiteiten[[#Headers],[Afschrijvingskosten]],""))</f>
        <v/>
      </c>
      <c r="AY1971" t="str">
        <f>IF(ISNUMBER(FIND("overige",Methode_Keuze)),"",IF(Tb_Activiteiten[[#This Row],[Vergoeding]]=1,Tb_Activiteiten[[#Headers],[Vergoeding]],""))</f>
        <v/>
      </c>
      <c r="AZ1971" t="str">
        <f>IF(ISNUMBER(FIND("arbeid",Methode_Keuze)),"",IF(Tb_Activiteiten[[#This Row],[Arbeidskosten - vast tarief (excl eigen arbeid)]]=1,Tb_Activiteiten[[#Headers],[Arbeidskosten - vast tarief (excl eigen arbeid)]],""))</f>
        <v/>
      </c>
      <c r="BA1971" t="str">
        <f>IF(ISNUMBER(FIND("overige",Methode_Keuze)),"",IF(Tb_Activiteiten[[#This Row],[Overige kosten]]=1,Tb_Activiteiten[[#Headers],[Overige kosten]],""))</f>
        <v/>
      </c>
    </row>
    <row r="1972" spans="15:53" x14ac:dyDescent="0.25">
      <c r="O1972" s="56"/>
      <c r="Q1972" t="str">
        <f>IFERROR(IF(VLOOKUP(Tb_Activiteiten[[#This Row],[Openstelling]],Tb_Openstelling[],2,0)=1,1,""),"")</f>
        <v/>
      </c>
      <c r="AJ1972" s="56"/>
      <c r="AK1972" t="str">
        <f>IF(ISNUMBER(FIND("arbeid",Methode_Keuze)),"",IF(ISNUMBER(FIND("arbeid",Methode_Keuze)),"",IF(Tb_Activiteiten[[#This Row],[Loonkosten]]=1,Tb_Activiteiten[[#Headers],[Loonkosten]],"")))</f>
        <v/>
      </c>
      <c r="AL1972" t="str">
        <f>IF(ISNUMBER(FIND("arbeid",Methode_Keuze)),"",IF(ISNUMBER(FIND("arbeid",Methode_Keuze)),"",IF(Tb_Activiteiten[[#This Row],[Eigen arbeid]]=1,Tb_Activiteiten[[#Headers],[Eigen arbeid]],"")))</f>
        <v/>
      </c>
      <c r="AM1972" t="str">
        <f>IF(ISNUMBER(FIND("arbeid",Methode_Keuze)),"",IF(ISNUMBER(FIND("arbeid",Methode_Keuze)),"",IF(Tb_Activiteiten[[#This Row],[Projectmedewerker]]=1,Tb_Activiteiten[[#Headers],[Projectmedewerker]],"")))</f>
        <v/>
      </c>
      <c r="AN1972" t="str">
        <f>IF(ISNUMBER(FIND("arbeid",Methode_Keuze)),"",IF(ISNUMBER(FIND("arbeid",Methode_Keuze)),"",IF(Tb_Activiteiten[[#This Row],[Landbouwer]]=1,Tb_Activiteiten[[#Headers],[Landbouwer]],"")))</f>
        <v/>
      </c>
      <c r="AO1972" t="str">
        <f>IF(ISNUMBER(FIND("arbeid",Methode_Keuze)),"",IF(ISNUMBER(FIND("arbeid",Methode_Keuze)),"",IF(Tb_Activiteiten[[#This Row],[Adviseur]]=1,Tb_Activiteiten[[#Headers],[Adviseur]],"")))</f>
        <v/>
      </c>
      <c r="AP1972" t="str">
        <f>IF(ISNUMBER(FIND("arbeid",Methode_Keuze)),"",IF(ISNUMBER(FIND("arbeid",Methode_Keuze)),"",IF(Tb_Activiteiten[[#This Row],[Projectleider/Expert]]=1,Tb_Activiteiten[[#Headers],[Projectleider/Expert]],"")))</f>
        <v/>
      </c>
      <c r="AQ1972" t="str">
        <f>IF(ISNUMBER(FIND("arbeid",Methode_Keuze)),"",IF(ISNUMBER(FIND("arbeid",Methode_Keuze)),"",IF(Tb_Activiteiten[[#This Row],[Arbeidskosten]]=1,Tb_Activiteiten[[#Headers],[Arbeidskosten]],"")))</f>
        <v/>
      </c>
      <c r="AR1972" t="str">
        <f>IF(ISNUMBER(FIND("arbeid",Methode_Keuze)),"",IF(ISNUMBER(FIND("arbeid",Methode_Keuze)),"",IF(Tb_Activiteiten[[#This Row],[Arbeidskosten op basis van IKS]]=1,Tb_Activiteiten[[#Headers],[Arbeidskosten op basis van IKS]],"")))</f>
        <v/>
      </c>
      <c r="AS1972" t="str">
        <f>IF(ISNUMBER(FIND("overige",Methode_Keuze)),"",IF(Tb_Activiteiten[[#This Row],[Kosten derden exclusief btw]]=1,Tb_Activiteiten[[#Headers],[Kosten derden exclusief btw]],""))</f>
        <v/>
      </c>
      <c r="AT1972" t="str">
        <f>IF(ISNUMBER(FIND("overige",Methode_Keuze)),"",IF(Tb_Activiteiten[[#This Row],[Niet verrekenbare btw]]=1,Tb_Activiteiten[[#Headers],[Niet verrekenbare btw]],""))</f>
        <v/>
      </c>
      <c r="AU1972" t="str">
        <f>IF(ISNUMBER(FIND("overige",Methode_Keuze)),"",IF(Tb_Activiteiten[[#This Row],[Grondkosten]]=1,Tb_Activiteiten[[#Headers],[Grondkosten]],""))</f>
        <v/>
      </c>
      <c r="AV1972" t="str">
        <f>IF(ISNUMBER(FIND("overige",Methode_Keuze)),"",IF(Tb_Activiteiten[[#This Row],[Bijdrage in natura (overige)]]=1,Tb_Activiteiten[[#Headers],[Bijdrage in natura (overige)]],""))</f>
        <v/>
      </c>
      <c r="AW1972" t="str">
        <f>IF(ISNUMBER(FIND("overige",Methode_Keuze)),"",IF(Tb_Activiteiten[[#This Row],[Bijdrage in natura (vrijwilligers)]]=1,Tb_Activiteiten[[#Headers],[Bijdrage in natura (vrijwilligers)]],""))</f>
        <v/>
      </c>
      <c r="AX1972" t="str">
        <f>IF(ISNUMBER(FIND("overige",Methode_Keuze)),"",IF(Tb_Activiteiten[[#This Row],[Afschrijvingskosten]]=1,Tb_Activiteiten[[#Headers],[Afschrijvingskosten]],""))</f>
        <v/>
      </c>
      <c r="AY1972" t="str">
        <f>IF(ISNUMBER(FIND("overige",Methode_Keuze)),"",IF(Tb_Activiteiten[[#This Row],[Vergoeding]]=1,Tb_Activiteiten[[#Headers],[Vergoeding]],""))</f>
        <v/>
      </c>
      <c r="AZ1972" t="str">
        <f>IF(ISNUMBER(FIND("arbeid",Methode_Keuze)),"",IF(Tb_Activiteiten[[#This Row],[Arbeidskosten - vast tarief (excl eigen arbeid)]]=1,Tb_Activiteiten[[#Headers],[Arbeidskosten - vast tarief (excl eigen arbeid)]],""))</f>
        <v/>
      </c>
      <c r="BA1972" t="str">
        <f>IF(ISNUMBER(FIND("overige",Methode_Keuze)),"",IF(Tb_Activiteiten[[#This Row],[Overige kosten]]=1,Tb_Activiteiten[[#Headers],[Overige kosten]],""))</f>
        <v/>
      </c>
    </row>
    <row r="1973" spans="15:53" x14ac:dyDescent="0.25">
      <c r="O1973" s="56"/>
      <c r="Q1973" t="str">
        <f>IFERROR(IF(VLOOKUP(Tb_Activiteiten[[#This Row],[Openstelling]],Tb_Openstelling[],2,0)=1,1,""),"")</f>
        <v/>
      </c>
      <c r="AJ1973" s="56"/>
      <c r="AK1973" t="str">
        <f>IF(ISNUMBER(FIND("arbeid",Methode_Keuze)),"",IF(ISNUMBER(FIND("arbeid",Methode_Keuze)),"",IF(Tb_Activiteiten[[#This Row],[Loonkosten]]=1,Tb_Activiteiten[[#Headers],[Loonkosten]],"")))</f>
        <v/>
      </c>
      <c r="AL1973" t="str">
        <f>IF(ISNUMBER(FIND("arbeid",Methode_Keuze)),"",IF(ISNUMBER(FIND("arbeid",Methode_Keuze)),"",IF(Tb_Activiteiten[[#This Row],[Eigen arbeid]]=1,Tb_Activiteiten[[#Headers],[Eigen arbeid]],"")))</f>
        <v/>
      </c>
      <c r="AM1973" t="str">
        <f>IF(ISNUMBER(FIND("arbeid",Methode_Keuze)),"",IF(ISNUMBER(FIND("arbeid",Methode_Keuze)),"",IF(Tb_Activiteiten[[#This Row],[Projectmedewerker]]=1,Tb_Activiteiten[[#Headers],[Projectmedewerker]],"")))</f>
        <v/>
      </c>
      <c r="AN1973" t="str">
        <f>IF(ISNUMBER(FIND("arbeid",Methode_Keuze)),"",IF(ISNUMBER(FIND("arbeid",Methode_Keuze)),"",IF(Tb_Activiteiten[[#This Row],[Landbouwer]]=1,Tb_Activiteiten[[#Headers],[Landbouwer]],"")))</f>
        <v/>
      </c>
      <c r="AO1973" t="str">
        <f>IF(ISNUMBER(FIND("arbeid",Methode_Keuze)),"",IF(ISNUMBER(FIND("arbeid",Methode_Keuze)),"",IF(Tb_Activiteiten[[#This Row],[Adviseur]]=1,Tb_Activiteiten[[#Headers],[Adviseur]],"")))</f>
        <v/>
      </c>
      <c r="AP1973" t="str">
        <f>IF(ISNUMBER(FIND("arbeid",Methode_Keuze)),"",IF(ISNUMBER(FIND("arbeid",Methode_Keuze)),"",IF(Tb_Activiteiten[[#This Row],[Projectleider/Expert]]=1,Tb_Activiteiten[[#Headers],[Projectleider/Expert]],"")))</f>
        <v/>
      </c>
      <c r="AQ1973" t="str">
        <f>IF(ISNUMBER(FIND("arbeid",Methode_Keuze)),"",IF(ISNUMBER(FIND("arbeid",Methode_Keuze)),"",IF(Tb_Activiteiten[[#This Row],[Arbeidskosten]]=1,Tb_Activiteiten[[#Headers],[Arbeidskosten]],"")))</f>
        <v/>
      </c>
      <c r="AR1973" t="str">
        <f>IF(ISNUMBER(FIND("arbeid",Methode_Keuze)),"",IF(ISNUMBER(FIND("arbeid",Methode_Keuze)),"",IF(Tb_Activiteiten[[#This Row],[Arbeidskosten op basis van IKS]]=1,Tb_Activiteiten[[#Headers],[Arbeidskosten op basis van IKS]],"")))</f>
        <v/>
      </c>
      <c r="AS1973" t="str">
        <f>IF(ISNUMBER(FIND("overige",Methode_Keuze)),"",IF(Tb_Activiteiten[[#This Row],[Kosten derden exclusief btw]]=1,Tb_Activiteiten[[#Headers],[Kosten derden exclusief btw]],""))</f>
        <v/>
      </c>
      <c r="AT1973" t="str">
        <f>IF(ISNUMBER(FIND("overige",Methode_Keuze)),"",IF(Tb_Activiteiten[[#This Row],[Niet verrekenbare btw]]=1,Tb_Activiteiten[[#Headers],[Niet verrekenbare btw]],""))</f>
        <v/>
      </c>
      <c r="AU1973" t="str">
        <f>IF(ISNUMBER(FIND("overige",Methode_Keuze)),"",IF(Tb_Activiteiten[[#This Row],[Grondkosten]]=1,Tb_Activiteiten[[#Headers],[Grondkosten]],""))</f>
        <v/>
      </c>
      <c r="AV1973" t="str">
        <f>IF(ISNUMBER(FIND("overige",Methode_Keuze)),"",IF(Tb_Activiteiten[[#This Row],[Bijdrage in natura (overige)]]=1,Tb_Activiteiten[[#Headers],[Bijdrage in natura (overige)]],""))</f>
        <v/>
      </c>
      <c r="AW1973" t="str">
        <f>IF(ISNUMBER(FIND("overige",Methode_Keuze)),"",IF(Tb_Activiteiten[[#This Row],[Bijdrage in natura (vrijwilligers)]]=1,Tb_Activiteiten[[#Headers],[Bijdrage in natura (vrijwilligers)]],""))</f>
        <v/>
      </c>
      <c r="AX1973" t="str">
        <f>IF(ISNUMBER(FIND("overige",Methode_Keuze)),"",IF(Tb_Activiteiten[[#This Row],[Afschrijvingskosten]]=1,Tb_Activiteiten[[#Headers],[Afschrijvingskosten]],""))</f>
        <v/>
      </c>
      <c r="AY1973" t="str">
        <f>IF(ISNUMBER(FIND("overige",Methode_Keuze)),"",IF(Tb_Activiteiten[[#This Row],[Vergoeding]]=1,Tb_Activiteiten[[#Headers],[Vergoeding]],""))</f>
        <v/>
      </c>
      <c r="AZ1973" t="str">
        <f>IF(ISNUMBER(FIND("arbeid",Methode_Keuze)),"",IF(Tb_Activiteiten[[#This Row],[Arbeidskosten - vast tarief (excl eigen arbeid)]]=1,Tb_Activiteiten[[#Headers],[Arbeidskosten - vast tarief (excl eigen arbeid)]],""))</f>
        <v/>
      </c>
      <c r="BA1973" t="str">
        <f>IF(ISNUMBER(FIND("overige",Methode_Keuze)),"",IF(Tb_Activiteiten[[#This Row],[Overige kosten]]=1,Tb_Activiteiten[[#Headers],[Overige kosten]],""))</f>
        <v/>
      </c>
    </row>
    <row r="1974" spans="15:53" x14ac:dyDescent="0.25">
      <c r="O1974" s="56"/>
      <c r="Q1974" t="str">
        <f>IFERROR(IF(VLOOKUP(Tb_Activiteiten[[#This Row],[Openstelling]],Tb_Openstelling[],2,0)=1,1,""),"")</f>
        <v/>
      </c>
      <c r="AJ1974" s="56"/>
      <c r="AK1974" t="str">
        <f>IF(ISNUMBER(FIND("arbeid",Methode_Keuze)),"",IF(ISNUMBER(FIND("arbeid",Methode_Keuze)),"",IF(Tb_Activiteiten[[#This Row],[Loonkosten]]=1,Tb_Activiteiten[[#Headers],[Loonkosten]],"")))</f>
        <v/>
      </c>
      <c r="AL1974" t="str">
        <f>IF(ISNUMBER(FIND("arbeid",Methode_Keuze)),"",IF(ISNUMBER(FIND("arbeid",Methode_Keuze)),"",IF(Tb_Activiteiten[[#This Row],[Eigen arbeid]]=1,Tb_Activiteiten[[#Headers],[Eigen arbeid]],"")))</f>
        <v/>
      </c>
      <c r="AM1974" t="str">
        <f>IF(ISNUMBER(FIND("arbeid",Methode_Keuze)),"",IF(ISNUMBER(FIND("arbeid",Methode_Keuze)),"",IF(Tb_Activiteiten[[#This Row],[Projectmedewerker]]=1,Tb_Activiteiten[[#Headers],[Projectmedewerker]],"")))</f>
        <v/>
      </c>
      <c r="AN1974" t="str">
        <f>IF(ISNUMBER(FIND("arbeid",Methode_Keuze)),"",IF(ISNUMBER(FIND("arbeid",Methode_Keuze)),"",IF(Tb_Activiteiten[[#This Row],[Landbouwer]]=1,Tb_Activiteiten[[#Headers],[Landbouwer]],"")))</f>
        <v/>
      </c>
      <c r="AO1974" t="str">
        <f>IF(ISNUMBER(FIND("arbeid",Methode_Keuze)),"",IF(ISNUMBER(FIND("arbeid",Methode_Keuze)),"",IF(Tb_Activiteiten[[#This Row],[Adviseur]]=1,Tb_Activiteiten[[#Headers],[Adviseur]],"")))</f>
        <v/>
      </c>
      <c r="AP1974" t="str">
        <f>IF(ISNUMBER(FIND("arbeid",Methode_Keuze)),"",IF(ISNUMBER(FIND("arbeid",Methode_Keuze)),"",IF(Tb_Activiteiten[[#This Row],[Projectleider/Expert]]=1,Tb_Activiteiten[[#Headers],[Projectleider/Expert]],"")))</f>
        <v/>
      </c>
      <c r="AQ1974" t="str">
        <f>IF(ISNUMBER(FIND("arbeid",Methode_Keuze)),"",IF(ISNUMBER(FIND("arbeid",Methode_Keuze)),"",IF(Tb_Activiteiten[[#This Row],[Arbeidskosten]]=1,Tb_Activiteiten[[#Headers],[Arbeidskosten]],"")))</f>
        <v/>
      </c>
      <c r="AR1974" t="str">
        <f>IF(ISNUMBER(FIND("arbeid",Methode_Keuze)),"",IF(ISNUMBER(FIND("arbeid",Methode_Keuze)),"",IF(Tb_Activiteiten[[#This Row],[Arbeidskosten op basis van IKS]]=1,Tb_Activiteiten[[#Headers],[Arbeidskosten op basis van IKS]],"")))</f>
        <v/>
      </c>
      <c r="AS1974" t="str">
        <f>IF(ISNUMBER(FIND("overige",Methode_Keuze)),"",IF(Tb_Activiteiten[[#This Row],[Kosten derden exclusief btw]]=1,Tb_Activiteiten[[#Headers],[Kosten derden exclusief btw]],""))</f>
        <v/>
      </c>
      <c r="AT1974" t="str">
        <f>IF(ISNUMBER(FIND("overige",Methode_Keuze)),"",IF(Tb_Activiteiten[[#This Row],[Niet verrekenbare btw]]=1,Tb_Activiteiten[[#Headers],[Niet verrekenbare btw]],""))</f>
        <v/>
      </c>
      <c r="AU1974" t="str">
        <f>IF(ISNUMBER(FIND("overige",Methode_Keuze)),"",IF(Tb_Activiteiten[[#This Row],[Grondkosten]]=1,Tb_Activiteiten[[#Headers],[Grondkosten]],""))</f>
        <v/>
      </c>
      <c r="AV1974" t="str">
        <f>IF(ISNUMBER(FIND("overige",Methode_Keuze)),"",IF(Tb_Activiteiten[[#This Row],[Bijdrage in natura (overige)]]=1,Tb_Activiteiten[[#Headers],[Bijdrage in natura (overige)]],""))</f>
        <v/>
      </c>
      <c r="AW1974" t="str">
        <f>IF(ISNUMBER(FIND("overige",Methode_Keuze)),"",IF(Tb_Activiteiten[[#This Row],[Bijdrage in natura (vrijwilligers)]]=1,Tb_Activiteiten[[#Headers],[Bijdrage in natura (vrijwilligers)]],""))</f>
        <v/>
      </c>
      <c r="AX1974" t="str">
        <f>IF(ISNUMBER(FIND("overige",Methode_Keuze)),"",IF(Tb_Activiteiten[[#This Row],[Afschrijvingskosten]]=1,Tb_Activiteiten[[#Headers],[Afschrijvingskosten]],""))</f>
        <v/>
      </c>
      <c r="AY1974" t="str">
        <f>IF(ISNUMBER(FIND("overige",Methode_Keuze)),"",IF(Tb_Activiteiten[[#This Row],[Vergoeding]]=1,Tb_Activiteiten[[#Headers],[Vergoeding]],""))</f>
        <v/>
      </c>
      <c r="AZ1974" t="str">
        <f>IF(ISNUMBER(FIND("arbeid",Methode_Keuze)),"",IF(Tb_Activiteiten[[#This Row],[Arbeidskosten - vast tarief (excl eigen arbeid)]]=1,Tb_Activiteiten[[#Headers],[Arbeidskosten - vast tarief (excl eigen arbeid)]],""))</f>
        <v/>
      </c>
      <c r="BA1974" t="str">
        <f>IF(ISNUMBER(FIND("overige",Methode_Keuze)),"",IF(Tb_Activiteiten[[#This Row],[Overige kosten]]=1,Tb_Activiteiten[[#Headers],[Overige kosten]],""))</f>
        <v/>
      </c>
    </row>
    <row r="1975" spans="15:53" x14ac:dyDescent="0.25">
      <c r="O1975" s="56"/>
      <c r="Q1975" t="str">
        <f>IFERROR(IF(VLOOKUP(Tb_Activiteiten[[#This Row],[Openstelling]],Tb_Openstelling[],2,0)=1,1,""),"")</f>
        <v/>
      </c>
      <c r="AJ1975" s="56"/>
      <c r="AK1975" t="str">
        <f>IF(ISNUMBER(FIND("arbeid",Methode_Keuze)),"",IF(ISNUMBER(FIND("arbeid",Methode_Keuze)),"",IF(Tb_Activiteiten[[#This Row],[Loonkosten]]=1,Tb_Activiteiten[[#Headers],[Loonkosten]],"")))</f>
        <v/>
      </c>
      <c r="AL1975" t="str">
        <f>IF(ISNUMBER(FIND("arbeid",Methode_Keuze)),"",IF(ISNUMBER(FIND("arbeid",Methode_Keuze)),"",IF(Tb_Activiteiten[[#This Row],[Eigen arbeid]]=1,Tb_Activiteiten[[#Headers],[Eigen arbeid]],"")))</f>
        <v/>
      </c>
      <c r="AM1975" t="str">
        <f>IF(ISNUMBER(FIND("arbeid",Methode_Keuze)),"",IF(ISNUMBER(FIND("arbeid",Methode_Keuze)),"",IF(Tb_Activiteiten[[#This Row],[Projectmedewerker]]=1,Tb_Activiteiten[[#Headers],[Projectmedewerker]],"")))</f>
        <v/>
      </c>
      <c r="AN1975" t="str">
        <f>IF(ISNUMBER(FIND("arbeid",Methode_Keuze)),"",IF(ISNUMBER(FIND("arbeid",Methode_Keuze)),"",IF(Tb_Activiteiten[[#This Row],[Landbouwer]]=1,Tb_Activiteiten[[#Headers],[Landbouwer]],"")))</f>
        <v/>
      </c>
      <c r="AO1975" t="str">
        <f>IF(ISNUMBER(FIND("arbeid",Methode_Keuze)),"",IF(ISNUMBER(FIND("arbeid",Methode_Keuze)),"",IF(Tb_Activiteiten[[#This Row],[Adviseur]]=1,Tb_Activiteiten[[#Headers],[Adviseur]],"")))</f>
        <v/>
      </c>
      <c r="AP1975" t="str">
        <f>IF(ISNUMBER(FIND("arbeid",Methode_Keuze)),"",IF(ISNUMBER(FIND("arbeid",Methode_Keuze)),"",IF(Tb_Activiteiten[[#This Row],[Projectleider/Expert]]=1,Tb_Activiteiten[[#Headers],[Projectleider/Expert]],"")))</f>
        <v/>
      </c>
      <c r="AQ1975" t="str">
        <f>IF(ISNUMBER(FIND("arbeid",Methode_Keuze)),"",IF(ISNUMBER(FIND("arbeid",Methode_Keuze)),"",IF(Tb_Activiteiten[[#This Row],[Arbeidskosten]]=1,Tb_Activiteiten[[#Headers],[Arbeidskosten]],"")))</f>
        <v/>
      </c>
      <c r="AR1975" t="str">
        <f>IF(ISNUMBER(FIND("arbeid",Methode_Keuze)),"",IF(ISNUMBER(FIND("arbeid",Methode_Keuze)),"",IF(Tb_Activiteiten[[#This Row],[Arbeidskosten op basis van IKS]]=1,Tb_Activiteiten[[#Headers],[Arbeidskosten op basis van IKS]],"")))</f>
        <v/>
      </c>
      <c r="AS1975" t="str">
        <f>IF(ISNUMBER(FIND("overige",Methode_Keuze)),"",IF(Tb_Activiteiten[[#This Row],[Kosten derden exclusief btw]]=1,Tb_Activiteiten[[#Headers],[Kosten derden exclusief btw]],""))</f>
        <v/>
      </c>
      <c r="AT1975" t="str">
        <f>IF(ISNUMBER(FIND("overige",Methode_Keuze)),"",IF(Tb_Activiteiten[[#This Row],[Niet verrekenbare btw]]=1,Tb_Activiteiten[[#Headers],[Niet verrekenbare btw]],""))</f>
        <v/>
      </c>
      <c r="AU1975" t="str">
        <f>IF(ISNUMBER(FIND("overige",Methode_Keuze)),"",IF(Tb_Activiteiten[[#This Row],[Grondkosten]]=1,Tb_Activiteiten[[#Headers],[Grondkosten]],""))</f>
        <v/>
      </c>
      <c r="AV1975" t="str">
        <f>IF(ISNUMBER(FIND("overige",Methode_Keuze)),"",IF(Tb_Activiteiten[[#This Row],[Bijdrage in natura (overige)]]=1,Tb_Activiteiten[[#Headers],[Bijdrage in natura (overige)]],""))</f>
        <v/>
      </c>
      <c r="AW1975" t="str">
        <f>IF(ISNUMBER(FIND("overige",Methode_Keuze)),"",IF(Tb_Activiteiten[[#This Row],[Bijdrage in natura (vrijwilligers)]]=1,Tb_Activiteiten[[#Headers],[Bijdrage in natura (vrijwilligers)]],""))</f>
        <v/>
      </c>
      <c r="AX1975" t="str">
        <f>IF(ISNUMBER(FIND("overige",Methode_Keuze)),"",IF(Tb_Activiteiten[[#This Row],[Afschrijvingskosten]]=1,Tb_Activiteiten[[#Headers],[Afschrijvingskosten]],""))</f>
        <v/>
      </c>
      <c r="AY1975" t="str">
        <f>IF(ISNUMBER(FIND("overige",Methode_Keuze)),"",IF(Tb_Activiteiten[[#This Row],[Vergoeding]]=1,Tb_Activiteiten[[#Headers],[Vergoeding]],""))</f>
        <v/>
      </c>
      <c r="AZ1975" t="str">
        <f>IF(ISNUMBER(FIND("arbeid",Methode_Keuze)),"",IF(Tb_Activiteiten[[#This Row],[Arbeidskosten - vast tarief (excl eigen arbeid)]]=1,Tb_Activiteiten[[#Headers],[Arbeidskosten - vast tarief (excl eigen arbeid)]],""))</f>
        <v/>
      </c>
      <c r="BA1975" t="str">
        <f>IF(ISNUMBER(FIND("overige",Methode_Keuze)),"",IF(Tb_Activiteiten[[#This Row],[Overige kosten]]=1,Tb_Activiteiten[[#Headers],[Overige kosten]],""))</f>
        <v/>
      </c>
    </row>
    <row r="1976" spans="15:53" x14ac:dyDescent="0.25">
      <c r="O1976" s="56"/>
      <c r="Q1976" t="str">
        <f>IFERROR(IF(VLOOKUP(Tb_Activiteiten[[#This Row],[Openstelling]],Tb_Openstelling[],2,0)=1,1,""),"")</f>
        <v/>
      </c>
      <c r="AJ1976" s="56"/>
      <c r="AK1976" t="str">
        <f>IF(ISNUMBER(FIND("arbeid",Methode_Keuze)),"",IF(ISNUMBER(FIND("arbeid",Methode_Keuze)),"",IF(Tb_Activiteiten[[#This Row],[Loonkosten]]=1,Tb_Activiteiten[[#Headers],[Loonkosten]],"")))</f>
        <v/>
      </c>
      <c r="AL1976" t="str">
        <f>IF(ISNUMBER(FIND("arbeid",Methode_Keuze)),"",IF(ISNUMBER(FIND("arbeid",Methode_Keuze)),"",IF(Tb_Activiteiten[[#This Row],[Eigen arbeid]]=1,Tb_Activiteiten[[#Headers],[Eigen arbeid]],"")))</f>
        <v/>
      </c>
      <c r="AM1976" t="str">
        <f>IF(ISNUMBER(FIND("arbeid",Methode_Keuze)),"",IF(ISNUMBER(FIND("arbeid",Methode_Keuze)),"",IF(Tb_Activiteiten[[#This Row],[Projectmedewerker]]=1,Tb_Activiteiten[[#Headers],[Projectmedewerker]],"")))</f>
        <v/>
      </c>
      <c r="AN1976" t="str">
        <f>IF(ISNUMBER(FIND("arbeid",Methode_Keuze)),"",IF(ISNUMBER(FIND("arbeid",Methode_Keuze)),"",IF(Tb_Activiteiten[[#This Row],[Landbouwer]]=1,Tb_Activiteiten[[#Headers],[Landbouwer]],"")))</f>
        <v/>
      </c>
      <c r="AO1976" t="str">
        <f>IF(ISNUMBER(FIND("arbeid",Methode_Keuze)),"",IF(ISNUMBER(FIND("arbeid",Methode_Keuze)),"",IF(Tb_Activiteiten[[#This Row],[Adviseur]]=1,Tb_Activiteiten[[#Headers],[Adviseur]],"")))</f>
        <v/>
      </c>
      <c r="AP1976" t="str">
        <f>IF(ISNUMBER(FIND("arbeid",Methode_Keuze)),"",IF(ISNUMBER(FIND("arbeid",Methode_Keuze)),"",IF(Tb_Activiteiten[[#This Row],[Projectleider/Expert]]=1,Tb_Activiteiten[[#Headers],[Projectleider/Expert]],"")))</f>
        <v/>
      </c>
      <c r="AQ1976" t="str">
        <f>IF(ISNUMBER(FIND("arbeid",Methode_Keuze)),"",IF(ISNUMBER(FIND("arbeid",Methode_Keuze)),"",IF(Tb_Activiteiten[[#This Row],[Arbeidskosten]]=1,Tb_Activiteiten[[#Headers],[Arbeidskosten]],"")))</f>
        <v/>
      </c>
      <c r="AR1976" t="str">
        <f>IF(ISNUMBER(FIND("arbeid",Methode_Keuze)),"",IF(ISNUMBER(FIND("arbeid",Methode_Keuze)),"",IF(Tb_Activiteiten[[#This Row],[Arbeidskosten op basis van IKS]]=1,Tb_Activiteiten[[#Headers],[Arbeidskosten op basis van IKS]],"")))</f>
        <v/>
      </c>
      <c r="AS1976" t="str">
        <f>IF(ISNUMBER(FIND("overige",Methode_Keuze)),"",IF(Tb_Activiteiten[[#This Row],[Kosten derden exclusief btw]]=1,Tb_Activiteiten[[#Headers],[Kosten derden exclusief btw]],""))</f>
        <v/>
      </c>
      <c r="AT1976" t="str">
        <f>IF(ISNUMBER(FIND("overige",Methode_Keuze)),"",IF(Tb_Activiteiten[[#This Row],[Niet verrekenbare btw]]=1,Tb_Activiteiten[[#Headers],[Niet verrekenbare btw]],""))</f>
        <v/>
      </c>
      <c r="AU1976" t="str">
        <f>IF(ISNUMBER(FIND("overige",Methode_Keuze)),"",IF(Tb_Activiteiten[[#This Row],[Grondkosten]]=1,Tb_Activiteiten[[#Headers],[Grondkosten]],""))</f>
        <v/>
      </c>
      <c r="AV1976" t="str">
        <f>IF(ISNUMBER(FIND("overige",Methode_Keuze)),"",IF(Tb_Activiteiten[[#This Row],[Bijdrage in natura (overige)]]=1,Tb_Activiteiten[[#Headers],[Bijdrage in natura (overige)]],""))</f>
        <v/>
      </c>
      <c r="AW1976" t="str">
        <f>IF(ISNUMBER(FIND("overige",Methode_Keuze)),"",IF(Tb_Activiteiten[[#This Row],[Bijdrage in natura (vrijwilligers)]]=1,Tb_Activiteiten[[#Headers],[Bijdrage in natura (vrijwilligers)]],""))</f>
        <v/>
      </c>
      <c r="AX1976" t="str">
        <f>IF(ISNUMBER(FIND("overige",Methode_Keuze)),"",IF(Tb_Activiteiten[[#This Row],[Afschrijvingskosten]]=1,Tb_Activiteiten[[#Headers],[Afschrijvingskosten]],""))</f>
        <v/>
      </c>
      <c r="AY1976" t="str">
        <f>IF(ISNUMBER(FIND("overige",Methode_Keuze)),"",IF(Tb_Activiteiten[[#This Row],[Vergoeding]]=1,Tb_Activiteiten[[#Headers],[Vergoeding]],""))</f>
        <v/>
      </c>
      <c r="AZ1976" t="str">
        <f>IF(ISNUMBER(FIND("arbeid",Methode_Keuze)),"",IF(Tb_Activiteiten[[#This Row],[Arbeidskosten - vast tarief (excl eigen arbeid)]]=1,Tb_Activiteiten[[#Headers],[Arbeidskosten - vast tarief (excl eigen arbeid)]],""))</f>
        <v/>
      </c>
      <c r="BA1976" t="str">
        <f>IF(ISNUMBER(FIND("overige",Methode_Keuze)),"",IF(Tb_Activiteiten[[#This Row],[Overige kosten]]=1,Tb_Activiteiten[[#Headers],[Overige kosten]],""))</f>
        <v/>
      </c>
    </row>
    <row r="1977" spans="15:53" x14ac:dyDescent="0.25">
      <c r="O1977" s="56"/>
      <c r="Q1977" t="str">
        <f>IFERROR(IF(VLOOKUP(Tb_Activiteiten[[#This Row],[Openstelling]],Tb_Openstelling[],2,0)=1,1,""),"")</f>
        <v/>
      </c>
      <c r="AJ1977" s="56"/>
      <c r="AK1977" t="str">
        <f>IF(ISNUMBER(FIND("arbeid",Methode_Keuze)),"",IF(ISNUMBER(FIND("arbeid",Methode_Keuze)),"",IF(Tb_Activiteiten[[#This Row],[Loonkosten]]=1,Tb_Activiteiten[[#Headers],[Loonkosten]],"")))</f>
        <v/>
      </c>
      <c r="AL1977" t="str">
        <f>IF(ISNUMBER(FIND("arbeid",Methode_Keuze)),"",IF(ISNUMBER(FIND("arbeid",Methode_Keuze)),"",IF(Tb_Activiteiten[[#This Row],[Eigen arbeid]]=1,Tb_Activiteiten[[#Headers],[Eigen arbeid]],"")))</f>
        <v/>
      </c>
      <c r="AM1977" t="str">
        <f>IF(ISNUMBER(FIND("arbeid",Methode_Keuze)),"",IF(ISNUMBER(FIND("arbeid",Methode_Keuze)),"",IF(Tb_Activiteiten[[#This Row],[Projectmedewerker]]=1,Tb_Activiteiten[[#Headers],[Projectmedewerker]],"")))</f>
        <v/>
      </c>
      <c r="AN1977" t="str">
        <f>IF(ISNUMBER(FIND("arbeid",Methode_Keuze)),"",IF(ISNUMBER(FIND("arbeid",Methode_Keuze)),"",IF(Tb_Activiteiten[[#This Row],[Landbouwer]]=1,Tb_Activiteiten[[#Headers],[Landbouwer]],"")))</f>
        <v/>
      </c>
      <c r="AO1977" t="str">
        <f>IF(ISNUMBER(FIND("arbeid",Methode_Keuze)),"",IF(ISNUMBER(FIND("arbeid",Methode_Keuze)),"",IF(Tb_Activiteiten[[#This Row],[Adviseur]]=1,Tb_Activiteiten[[#Headers],[Adviseur]],"")))</f>
        <v/>
      </c>
      <c r="AP1977" t="str">
        <f>IF(ISNUMBER(FIND("arbeid",Methode_Keuze)),"",IF(ISNUMBER(FIND("arbeid",Methode_Keuze)),"",IF(Tb_Activiteiten[[#This Row],[Projectleider/Expert]]=1,Tb_Activiteiten[[#Headers],[Projectleider/Expert]],"")))</f>
        <v/>
      </c>
      <c r="AQ1977" t="str">
        <f>IF(ISNUMBER(FIND("arbeid",Methode_Keuze)),"",IF(ISNUMBER(FIND("arbeid",Methode_Keuze)),"",IF(Tb_Activiteiten[[#This Row],[Arbeidskosten]]=1,Tb_Activiteiten[[#Headers],[Arbeidskosten]],"")))</f>
        <v/>
      </c>
      <c r="AR1977" t="str">
        <f>IF(ISNUMBER(FIND("arbeid",Methode_Keuze)),"",IF(ISNUMBER(FIND("arbeid",Methode_Keuze)),"",IF(Tb_Activiteiten[[#This Row],[Arbeidskosten op basis van IKS]]=1,Tb_Activiteiten[[#Headers],[Arbeidskosten op basis van IKS]],"")))</f>
        <v/>
      </c>
      <c r="AS1977" t="str">
        <f>IF(ISNUMBER(FIND("overige",Methode_Keuze)),"",IF(Tb_Activiteiten[[#This Row],[Kosten derden exclusief btw]]=1,Tb_Activiteiten[[#Headers],[Kosten derden exclusief btw]],""))</f>
        <v/>
      </c>
      <c r="AT1977" t="str">
        <f>IF(ISNUMBER(FIND("overige",Methode_Keuze)),"",IF(Tb_Activiteiten[[#This Row],[Niet verrekenbare btw]]=1,Tb_Activiteiten[[#Headers],[Niet verrekenbare btw]],""))</f>
        <v/>
      </c>
      <c r="AU1977" t="str">
        <f>IF(ISNUMBER(FIND("overige",Methode_Keuze)),"",IF(Tb_Activiteiten[[#This Row],[Grondkosten]]=1,Tb_Activiteiten[[#Headers],[Grondkosten]],""))</f>
        <v/>
      </c>
      <c r="AV1977" t="str">
        <f>IF(ISNUMBER(FIND("overige",Methode_Keuze)),"",IF(Tb_Activiteiten[[#This Row],[Bijdrage in natura (overige)]]=1,Tb_Activiteiten[[#Headers],[Bijdrage in natura (overige)]],""))</f>
        <v/>
      </c>
      <c r="AW1977" t="str">
        <f>IF(ISNUMBER(FIND("overige",Methode_Keuze)),"",IF(Tb_Activiteiten[[#This Row],[Bijdrage in natura (vrijwilligers)]]=1,Tb_Activiteiten[[#Headers],[Bijdrage in natura (vrijwilligers)]],""))</f>
        <v/>
      </c>
      <c r="AX1977" t="str">
        <f>IF(ISNUMBER(FIND("overige",Methode_Keuze)),"",IF(Tb_Activiteiten[[#This Row],[Afschrijvingskosten]]=1,Tb_Activiteiten[[#Headers],[Afschrijvingskosten]],""))</f>
        <v/>
      </c>
      <c r="AY1977" t="str">
        <f>IF(ISNUMBER(FIND("overige",Methode_Keuze)),"",IF(Tb_Activiteiten[[#This Row],[Vergoeding]]=1,Tb_Activiteiten[[#Headers],[Vergoeding]],""))</f>
        <v/>
      </c>
      <c r="AZ1977" t="str">
        <f>IF(ISNUMBER(FIND("arbeid",Methode_Keuze)),"",IF(Tb_Activiteiten[[#This Row],[Arbeidskosten - vast tarief (excl eigen arbeid)]]=1,Tb_Activiteiten[[#Headers],[Arbeidskosten - vast tarief (excl eigen arbeid)]],""))</f>
        <v/>
      </c>
      <c r="BA1977" t="str">
        <f>IF(ISNUMBER(FIND("overige",Methode_Keuze)),"",IF(Tb_Activiteiten[[#This Row],[Overige kosten]]=1,Tb_Activiteiten[[#Headers],[Overige kosten]],""))</f>
        <v/>
      </c>
    </row>
    <row r="1978" spans="15:53" x14ac:dyDescent="0.25">
      <c r="O1978" s="56"/>
      <c r="Q1978" t="str">
        <f>IFERROR(IF(VLOOKUP(Tb_Activiteiten[[#This Row],[Openstelling]],Tb_Openstelling[],2,0)=1,1,""),"")</f>
        <v/>
      </c>
      <c r="AJ1978" s="56"/>
      <c r="AK1978" t="str">
        <f>IF(ISNUMBER(FIND("arbeid",Methode_Keuze)),"",IF(ISNUMBER(FIND("arbeid",Methode_Keuze)),"",IF(Tb_Activiteiten[[#This Row],[Loonkosten]]=1,Tb_Activiteiten[[#Headers],[Loonkosten]],"")))</f>
        <v/>
      </c>
      <c r="AL1978" t="str">
        <f>IF(ISNUMBER(FIND("arbeid",Methode_Keuze)),"",IF(ISNUMBER(FIND("arbeid",Methode_Keuze)),"",IF(Tb_Activiteiten[[#This Row],[Eigen arbeid]]=1,Tb_Activiteiten[[#Headers],[Eigen arbeid]],"")))</f>
        <v/>
      </c>
      <c r="AM1978" t="str">
        <f>IF(ISNUMBER(FIND("arbeid",Methode_Keuze)),"",IF(ISNUMBER(FIND("arbeid",Methode_Keuze)),"",IF(Tb_Activiteiten[[#This Row],[Projectmedewerker]]=1,Tb_Activiteiten[[#Headers],[Projectmedewerker]],"")))</f>
        <v/>
      </c>
      <c r="AN1978" t="str">
        <f>IF(ISNUMBER(FIND("arbeid",Methode_Keuze)),"",IF(ISNUMBER(FIND("arbeid",Methode_Keuze)),"",IF(Tb_Activiteiten[[#This Row],[Landbouwer]]=1,Tb_Activiteiten[[#Headers],[Landbouwer]],"")))</f>
        <v/>
      </c>
      <c r="AO1978" t="str">
        <f>IF(ISNUMBER(FIND("arbeid",Methode_Keuze)),"",IF(ISNUMBER(FIND("arbeid",Methode_Keuze)),"",IF(Tb_Activiteiten[[#This Row],[Adviseur]]=1,Tb_Activiteiten[[#Headers],[Adviseur]],"")))</f>
        <v/>
      </c>
      <c r="AP1978" t="str">
        <f>IF(ISNUMBER(FIND("arbeid",Methode_Keuze)),"",IF(ISNUMBER(FIND("arbeid",Methode_Keuze)),"",IF(Tb_Activiteiten[[#This Row],[Projectleider/Expert]]=1,Tb_Activiteiten[[#Headers],[Projectleider/Expert]],"")))</f>
        <v/>
      </c>
      <c r="AQ1978" t="str">
        <f>IF(ISNUMBER(FIND("arbeid",Methode_Keuze)),"",IF(ISNUMBER(FIND("arbeid",Methode_Keuze)),"",IF(Tb_Activiteiten[[#This Row],[Arbeidskosten]]=1,Tb_Activiteiten[[#Headers],[Arbeidskosten]],"")))</f>
        <v/>
      </c>
      <c r="AR1978" t="str">
        <f>IF(ISNUMBER(FIND("arbeid",Methode_Keuze)),"",IF(ISNUMBER(FIND("arbeid",Methode_Keuze)),"",IF(Tb_Activiteiten[[#This Row],[Arbeidskosten op basis van IKS]]=1,Tb_Activiteiten[[#Headers],[Arbeidskosten op basis van IKS]],"")))</f>
        <v/>
      </c>
      <c r="AS1978" t="str">
        <f>IF(ISNUMBER(FIND("overige",Methode_Keuze)),"",IF(Tb_Activiteiten[[#This Row],[Kosten derden exclusief btw]]=1,Tb_Activiteiten[[#Headers],[Kosten derden exclusief btw]],""))</f>
        <v/>
      </c>
      <c r="AT1978" t="str">
        <f>IF(ISNUMBER(FIND("overige",Methode_Keuze)),"",IF(Tb_Activiteiten[[#This Row],[Niet verrekenbare btw]]=1,Tb_Activiteiten[[#Headers],[Niet verrekenbare btw]],""))</f>
        <v/>
      </c>
      <c r="AU1978" t="str">
        <f>IF(ISNUMBER(FIND("overige",Methode_Keuze)),"",IF(Tb_Activiteiten[[#This Row],[Grondkosten]]=1,Tb_Activiteiten[[#Headers],[Grondkosten]],""))</f>
        <v/>
      </c>
      <c r="AV1978" t="str">
        <f>IF(ISNUMBER(FIND("overige",Methode_Keuze)),"",IF(Tb_Activiteiten[[#This Row],[Bijdrage in natura (overige)]]=1,Tb_Activiteiten[[#Headers],[Bijdrage in natura (overige)]],""))</f>
        <v/>
      </c>
      <c r="AW1978" t="str">
        <f>IF(ISNUMBER(FIND("overige",Methode_Keuze)),"",IF(Tb_Activiteiten[[#This Row],[Bijdrage in natura (vrijwilligers)]]=1,Tb_Activiteiten[[#Headers],[Bijdrage in natura (vrijwilligers)]],""))</f>
        <v/>
      </c>
      <c r="AX1978" t="str">
        <f>IF(ISNUMBER(FIND("overige",Methode_Keuze)),"",IF(Tb_Activiteiten[[#This Row],[Afschrijvingskosten]]=1,Tb_Activiteiten[[#Headers],[Afschrijvingskosten]],""))</f>
        <v/>
      </c>
      <c r="AY1978" t="str">
        <f>IF(ISNUMBER(FIND("overige",Methode_Keuze)),"",IF(Tb_Activiteiten[[#This Row],[Vergoeding]]=1,Tb_Activiteiten[[#Headers],[Vergoeding]],""))</f>
        <v/>
      </c>
      <c r="AZ1978" t="str">
        <f>IF(ISNUMBER(FIND("arbeid",Methode_Keuze)),"",IF(Tb_Activiteiten[[#This Row],[Arbeidskosten - vast tarief (excl eigen arbeid)]]=1,Tb_Activiteiten[[#Headers],[Arbeidskosten - vast tarief (excl eigen arbeid)]],""))</f>
        <v/>
      </c>
      <c r="BA1978" t="str">
        <f>IF(ISNUMBER(FIND("overige",Methode_Keuze)),"",IF(Tb_Activiteiten[[#This Row],[Overige kosten]]=1,Tb_Activiteiten[[#Headers],[Overige kosten]],""))</f>
        <v/>
      </c>
    </row>
    <row r="1979" spans="15:53" x14ac:dyDescent="0.25">
      <c r="O1979" s="56"/>
      <c r="Q1979" t="str">
        <f>IFERROR(IF(VLOOKUP(Tb_Activiteiten[[#This Row],[Openstelling]],Tb_Openstelling[],2,0)=1,1,""),"")</f>
        <v/>
      </c>
      <c r="AJ1979" s="56"/>
      <c r="AK1979" t="str">
        <f>IF(ISNUMBER(FIND("arbeid",Methode_Keuze)),"",IF(ISNUMBER(FIND("arbeid",Methode_Keuze)),"",IF(Tb_Activiteiten[[#This Row],[Loonkosten]]=1,Tb_Activiteiten[[#Headers],[Loonkosten]],"")))</f>
        <v/>
      </c>
      <c r="AL1979" t="str">
        <f>IF(ISNUMBER(FIND("arbeid",Methode_Keuze)),"",IF(ISNUMBER(FIND("arbeid",Methode_Keuze)),"",IF(Tb_Activiteiten[[#This Row],[Eigen arbeid]]=1,Tb_Activiteiten[[#Headers],[Eigen arbeid]],"")))</f>
        <v/>
      </c>
      <c r="AM1979" t="str">
        <f>IF(ISNUMBER(FIND("arbeid",Methode_Keuze)),"",IF(ISNUMBER(FIND("arbeid",Methode_Keuze)),"",IF(Tb_Activiteiten[[#This Row],[Projectmedewerker]]=1,Tb_Activiteiten[[#Headers],[Projectmedewerker]],"")))</f>
        <v/>
      </c>
      <c r="AN1979" t="str">
        <f>IF(ISNUMBER(FIND("arbeid",Methode_Keuze)),"",IF(ISNUMBER(FIND("arbeid",Methode_Keuze)),"",IF(Tb_Activiteiten[[#This Row],[Landbouwer]]=1,Tb_Activiteiten[[#Headers],[Landbouwer]],"")))</f>
        <v/>
      </c>
      <c r="AO1979" t="str">
        <f>IF(ISNUMBER(FIND("arbeid",Methode_Keuze)),"",IF(ISNUMBER(FIND("arbeid",Methode_Keuze)),"",IF(Tb_Activiteiten[[#This Row],[Adviseur]]=1,Tb_Activiteiten[[#Headers],[Adviseur]],"")))</f>
        <v/>
      </c>
      <c r="AP1979" t="str">
        <f>IF(ISNUMBER(FIND("arbeid",Methode_Keuze)),"",IF(ISNUMBER(FIND("arbeid",Methode_Keuze)),"",IF(Tb_Activiteiten[[#This Row],[Projectleider/Expert]]=1,Tb_Activiteiten[[#Headers],[Projectleider/Expert]],"")))</f>
        <v/>
      </c>
      <c r="AQ1979" t="str">
        <f>IF(ISNUMBER(FIND("arbeid",Methode_Keuze)),"",IF(ISNUMBER(FIND("arbeid",Methode_Keuze)),"",IF(Tb_Activiteiten[[#This Row],[Arbeidskosten]]=1,Tb_Activiteiten[[#Headers],[Arbeidskosten]],"")))</f>
        <v/>
      </c>
      <c r="AR1979" t="str">
        <f>IF(ISNUMBER(FIND("arbeid",Methode_Keuze)),"",IF(ISNUMBER(FIND("arbeid",Methode_Keuze)),"",IF(Tb_Activiteiten[[#This Row],[Arbeidskosten op basis van IKS]]=1,Tb_Activiteiten[[#Headers],[Arbeidskosten op basis van IKS]],"")))</f>
        <v/>
      </c>
      <c r="AS1979" t="str">
        <f>IF(ISNUMBER(FIND("overige",Methode_Keuze)),"",IF(Tb_Activiteiten[[#This Row],[Kosten derden exclusief btw]]=1,Tb_Activiteiten[[#Headers],[Kosten derden exclusief btw]],""))</f>
        <v/>
      </c>
      <c r="AT1979" t="str">
        <f>IF(ISNUMBER(FIND("overige",Methode_Keuze)),"",IF(Tb_Activiteiten[[#This Row],[Niet verrekenbare btw]]=1,Tb_Activiteiten[[#Headers],[Niet verrekenbare btw]],""))</f>
        <v/>
      </c>
      <c r="AU1979" t="str">
        <f>IF(ISNUMBER(FIND("overige",Methode_Keuze)),"",IF(Tb_Activiteiten[[#This Row],[Grondkosten]]=1,Tb_Activiteiten[[#Headers],[Grondkosten]],""))</f>
        <v/>
      </c>
      <c r="AV1979" t="str">
        <f>IF(ISNUMBER(FIND("overige",Methode_Keuze)),"",IF(Tb_Activiteiten[[#This Row],[Bijdrage in natura (overige)]]=1,Tb_Activiteiten[[#Headers],[Bijdrage in natura (overige)]],""))</f>
        <v/>
      </c>
      <c r="AW1979" t="str">
        <f>IF(ISNUMBER(FIND("overige",Methode_Keuze)),"",IF(Tb_Activiteiten[[#This Row],[Bijdrage in natura (vrijwilligers)]]=1,Tb_Activiteiten[[#Headers],[Bijdrage in natura (vrijwilligers)]],""))</f>
        <v/>
      </c>
      <c r="AX1979" t="str">
        <f>IF(ISNUMBER(FIND("overige",Methode_Keuze)),"",IF(Tb_Activiteiten[[#This Row],[Afschrijvingskosten]]=1,Tb_Activiteiten[[#Headers],[Afschrijvingskosten]],""))</f>
        <v/>
      </c>
      <c r="AY1979" t="str">
        <f>IF(ISNUMBER(FIND("overige",Methode_Keuze)),"",IF(Tb_Activiteiten[[#This Row],[Vergoeding]]=1,Tb_Activiteiten[[#Headers],[Vergoeding]],""))</f>
        <v/>
      </c>
      <c r="AZ1979" t="str">
        <f>IF(ISNUMBER(FIND("arbeid",Methode_Keuze)),"",IF(Tb_Activiteiten[[#This Row],[Arbeidskosten - vast tarief (excl eigen arbeid)]]=1,Tb_Activiteiten[[#Headers],[Arbeidskosten - vast tarief (excl eigen arbeid)]],""))</f>
        <v/>
      </c>
      <c r="BA1979" t="str">
        <f>IF(ISNUMBER(FIND("overige",Methode_Keuze)),"",IF(Tb_Activiteiten[[#This Row],[Overige kosten]]=1,Tb_Activiteiten[[#Headers],[Overige kosten]],""))</f>
        <v/>
      </c>
    </row>
    <row r="1980" spans="15:53" x14ac:dyDescent="0.25">
      <c r="O1980" s="56"/>
      <c r="Q1980" t="str">
        <f>IFERROR(IF(VLOOKUP(Tb_Activiteiten[[#This Row],[Openstelling]],Tb_Openstelling[],2,0)=1,1,""),"")</f>
        <v/>
      </c>
      <c r="AJ1980" s="56"/>
      <c r="AK1980" t="str">
        <f>IF(ISNUMBER(FIND("arbeid",Methode_Keuze)),"",IF(ISNUMBER(FIND("arbeid",Methode_Keuze)),"",IF(Tb_Activiteiten[[#This Row],[Loonkosten]]=1,Tb_Activiteiten[[#Headers],[Loonkosten]],"")))</f>
        <v/>
      </c>
      <c r="AL1980" t="str">
        <f>IF(ISNUMBER(FIND("arbeid",Methode_Keuze)),"",IF(ISNUMBER(FIND("arbeid",Methode_Keuze)),"",IF(Tb_Activiteiten[[#This Row],[Eigen arbeid]]=1,Tb_Activiteiten[[#Headers],[Eigen arbeid]],"")))</f>
        <v/>
      </c>
      <c r="AM1980" t="str">
        <f>IF(ISNUMBER(FIND("arbeid",Methode_Keuze)),"",IF(ISNUMBER(FIND("arbeid",Methode_Keuze)),"",IF(Tb_Activiteiten[[#This Row],[Projectmedewerker]]=1,Tb_Activiteiten[[#Headers],[Projectmedewerker]],"")))</f>
        <v/>
      </c>
      <c r="AN1980" t="str">
        <f>IF(ISNUMBER(FIND("arbeid",Methode_Keuze)),"",IF(ISNUMBER(FIND("arbeid",Methode_Keuze)),"",IF(Tb_Activiteiten[[#This Row],[Landbouwer]]=1,Tb_Activiteiten[[#Headers],[Landbouwer]],"")))</f>
        <v/>
      </c>
      <c r="AO1980" t="str">
        <f>IF(ISNUMBER(FIND("arbeid",Methode_Keuze)),"",IF(ISNUMBER(FIND("arbeid",Methode_Keuze)),"",IF(Tb_Activiteiten[[#This Row],[Adviseur]]=1,Tb_Activiteiten[[#Headers],[Adviseur]],"")))</f>
        <v/>
      </c>
      <c r="AP1980" t="str">
        <f>IF(ISNUMBER(FIND("arbeid",Methode_Keuze)),"",IF(ISNUMBER(FIND("arbeid",Methode_Keuze)),"",IF(Tb_Activiteiten[[#This Row],[Projectleider/Expert]]=1,Tb_Activiteiten[[#Headers],[Projectleider/Expert]],"")))</f>
        <v/>
      </c>
      <c r="AQ1980" t="str">
        <f>IF(ISNUMBER(FIND("arbeid",Methode_Keuze)),"",IF(ISNUMBER(FIND("arbeid",Methode_Keuze)),"",IF(Tb_Activiteiten[[#This Row],[Arbeidskosten]]=1,Tb_Activiteiten[[#Headers],[Arbeidskosten]],"")))</f>
        <v/>
      </c>
      <c r="AR1980" t="str">
        <f>IF(ISNUMBER(FIND("arbeid",Methode_Keuze)),"",IF(ISNUMBER(FIND("arbeid",Methode_Keuze)),"",IF(Tb_Activiteiten[[#This Row],[Arbeidskosten op basis van IKS]]=1,Tb_Activiteiten[[#Headers],[Arbeidskosten op basis van IKS]],"")))</f>
        <v/>
      </c>
      <c r="AS1980" t="str">
        <f>IF(ISNUMBER(FIND("overige",Methode_Keuze)),"",IF(Tb_Activiteiten[[#This Row],[Kosten derden exclusief btw]]=1,Tb_Activiteiten[[#Headers],[Kosten derden exclusief btw]],""))</f>
        <v/>
      </c>
      <c r="AT1980" t="str">
        <f>IF(ISNUMBER(FIND("overige",Methode_Keuze)),"",IF(Tb_Activiteiten[[#This Row],[Niet verrekenbare btw]]=1,Tb_Activiteiten[[#Headers],[Niet verrekenbare btw]],""))</f>
        <v/>
      </c>
      <c r="AU1980" t="str">
        <f>IF(ISNUMBER(FIND("overige",Methode_Keuze)),"",IF(Tb_Activiteiten[[#This Row],[Grondkosten]]=1,Tb_Activiteiten[[#Headers],[Grondkosten]],""))</f>
        <v/>
      </c>
      <c r="AV1980" t="str">
        <f>IF(ISNUMBER(FIND("overige",Methode_Keuze)),"",IF(Tb_Activiteiten[[#This Row],[Bijdrage in natura (overige)]]=1,Tb_Activiteiten[[#Headers],[Bijdrage in natura (overige)]],""))</f>
        <v/>
      </c>
      <c r="AW1980" t="str">
        <f>IF(ISNUMBER(FIND("overige",Methode_Keuze)),"",IF(Tb_Activiteiten[[#This Row],[Bijdrage in natura (vrijwilligers)]]=1,Tb_Activiteiten[[#Headers],[Bijdrage in natura (vrijwilligers)]],""))</f>
        <v/>
      </c>
      <c r="AX1980" t="str">
        <f>IF(ISNUMBER(FIND("overige",Methode_Keuze)),"",IF(Tb_Activiteiten[[#This Row],[Afschrijvingskosten]]=1,Tb_Activiteiten[[#Headers],[Afschrijvingskosten]],""))</f>
        <v/>
      </c>
      <c r="AY1980" t="str">
        <f>IF(ISNUMBER(FIND("overige",Methode_Keuze)),"",IF(Tb_Activiteiten[[#This Row],[Vergoeding]]=1,Tb_Activiteiten[[#Headers],[Vergoeding]],""))</f>
        <v/>
      </c>
      <c r="AZ1980" t="str">
        <f>IF(ISNUMBER(FIND("arbeid",Methode_Keuze)),"",IF(Tb_Activiteiten[[#This Row],[Arbeidskosten - vast tarief (excl eigen arbeid)]]=1,Tb_Activiteiten[[#Headers],[Arbeidskosten - vast tarief (excl eigen arbeid)]],""))</f>
        <v/>
      </c>
      <c r="BA1980" t="str">
        <f>IF(ISNUMBER(FIND("overige",Methode_Keuze)),"",IF(Tb_Activiteiten[[#This Row],[Overige kosten]]=1,Tb_Activiteiten[[#Headers],[Overige kosten]],""))</f>
        <v/>
      </c>
    </row>
    <row r="1981" spans="15:53" x14ac:dyDescent="0.25">
      <c r="O1981" s="56"/>
      <c r="Q1981" t="str">
        <f>IFERROR(IF(VLOOKUP(Tb_Activiteiten[[#This Row],[Openstelling]],Tb_Openstelling[],2,0)=1,1,""),"")</f>
        <v/>
      </c>
      <c r="AJ1981" s="56"/>
      <c r="AK1981" t="str">
        <f>IF(ISNUMBER(FIND("arbeid",Methode_Keuze)),"",IF(ISNUMBER(FIND("arbeid",Methode_Keuze)),"",IF(Tb_Activiteiten[[#This Row],[Loonkosten]]=1,Tb_Activiteiten[[#Headers],[Loonkosten]],"")))</f>
        <v/>
      </c>
      <c r="AL1981" t="str">
        <f>IF(ISNUMBER(FIND("arbeid",Methode_Keuze)),"",IF(ISNUMBER(FIND("arbeid",Methode_Keuze)),"",IF(Tb_Activiteiten[[#This Row],[Eigen arbeid]]=1,Tb_Activiteiten[[#Headers],[Eigen arbeid]],"")))</f>
        <v/>
      </c>
      <c r="AM1981" t="str">
        <f>IF(ISNUMBER(FIND("arbeid",Methode_Keuze)),"",IF(ISNUMBER(FIND("arbeid",Methode_Keuze)),"",IF(Tb_Activiteiten[[#This Row],[Projectmedewerker]]=1,Tb_Activiteiten[[#Headers],[Projectmedewerker]],"")))</f>
        <v/>
      </c>
      <c r="AN1981" t="str">
        <f>IF(ISNUMBER(FIND("arbeid",Methode_Keuze)),"",IF(ISNUMBER(FIND("arbeid",Methode_Keuze)),"",IF(Tb_Activiteiten[[#This Row],[Landbouwer]]=1,Tb_Activiteiten[[#Headers],[Landbouwer]],"")))</f>
        <v/>
      </c>
      <c r="AO1981" t="str">
        <f>IF(ISNUMBER(FIND("arbeid",Methode_Keuze)),"",IF(ISNUMBER(FIND("arbeid",Methode_Keuze)),"",IF(Tb_Activiteiten[[#This Row],[Adviseur]]=1,Tb_Activiteiten[[#Headers],[Adviseur]],"")))</f>
        <v/>
      </c>
      <c r="AP1981" t="str">
        <f>IF(ISNUMBER(FIND("arbeid",Methode_Keuze)),"",IF(ISNUMBER(FIND("arbeid",Methode_Keuze)),"",IF(Tb_Activiteiten[[#This Row],[Projectleider/Expert]]=1,Tb_Activiteiten[[#Headers],[Projectleider/Expert]],"")))</f>
        <v/>
      </c>
      <c r="AQ1981" t="str">
        <f>IF(ISNUMBER(FIND("arbeid",Methode_Keuze)),"",IF(ISNUMBER(FIND("arbeid",Methode_Keuze)),"",IF(Tb_Activiteiten[[#This Row],[Arbeidskosten]]=1,Tb_Activiteiten[[#Headers],[Arbeidskosten]],"")))</f>
        <v/>
      </c>
      <c r="AR1981" t="str">
        <f>IF(ISNUMBER(FIND("arbeid",Methode_Keuze)),"",IF(ISNUMBER(FIND("arbeid",Methode_Keuze)),"",IF(Tb_Activiteiten[[#This Row],[Arbeidskosten op basis van IKS]]=1,Tb_Activiteiten[[#Headers],[Arbeidskosten op basis van IKS]],"")))</f>
        <v/>
      </c>
      <c r="AS1981" t="str">
        <f>IF(ISNUMBER(FIND("overige",Methode_Keuze)),"",IF(Tb_Activiteiten[[#This Row],[Kosten derden exclusief btw]]=1,Tb_Activiteiten[[#Headers],[Kosten derden exclusief btw]],""))</f>
        <v/>
      </c>
      <c r="AT1981" t="str">
        <f>IF(ISNUMBER(FIND("overige",Methode_Keuze)),"",IF(Tb_Activiteiten[[#This Row],[Niet verrekenbare btw]]=1,Tb_Activiteiten[[#Headers],[Niet verrekenbare btw]],""))</f>
        <v/>
      </c>
      <c r="AU1981" t="str">
        <f>IF(ISNUMBER(FIND("overige",Methode_Keuze)),"",IF(Tb_Activiteiten[[#This Row],[Grondkosten]]=1,Tb_Activiteiten[[#Headers],[Grondkosten]],""))</f>
        <v/>
      </c>
      <c r="AV1981" t="str">
        <f>IF(ISNUMBER(FIND("overige",Methode_Keuze)),"",IF(Tb_Activiteiten[[#This Row],[Bijdrage in natura (overige)]]=1,Tb_Activiteiten[[#Headers],[Bijdrage in natura (overige)]],""))</f>
        <v/>
      </c>
      <c r="AW1981" t="str">
        <f>IF(ISNUMBER(FIND("overige",Methode_Keuze)),"",IF(Tb_Activiteiten[[#This Row],[Bijdrage in natura (vrijwilligers)]]=1,Tb_Activiteiten[[#Headers],[Bijdrage in natura (vrijwilligers)]],""))</f>
        <v/>
      </c>
      <c r="AX1981" t="str">
        <f>IF(ISNUMBER(FIND("overige",Methode_Keuze)),"",IF(Tb_Activiteiten[[#This Row],[Afschrijvingskosten]]=1,Tb_Activiteiten[[#Headers],[Afschrijvingskosten]],""))</f>
        <v/>
      </c>
      <c r="AY1981" t="str">
        <f>IF(ISNUMBER(FIND("overige",Methode_Keuze)),"",IF(Tb_Activiteiten[[#This Row],[Vergoeding]]=1,Tb_Activiteiten[[#Headers],[Vergoeding]],""))</f>
        <v/>
      </c>
      <c r="AZ1981" t="str">
        <f>IF(ISNUMBER(FIND("arbeid",Methode_Keuze)),"",IF(Tb_Activiteiten[[#This Row],[Arbeidskosten - vast tarief (excl eigen arbeid)]]=1,Tb_Activiteiten[[#Headers],[Arbeidskosten - vast tarief (excl eigen arbeid)]],""))</f>
        <v/>
      </c>
      <c r="BA1981" t="str">
        <f>IF(ISNUMBER(FIND("overige",Methode_Keuze)),"",IF(Tb_Activiteiten[[#This Row],[Overige kosten]]=1,Tb_Activiteiten[[#Headers],[Overige kosten]],""))</f>
        <v/>
      </c>
    </row>
    <row r="1982" spans="15:53" x14ac:dyDescent="0.25">
      <c r="O1982" s="56"/>
      <c r="Q1982" t="str">
        <f>IFERROR(IF(VLOOKUP(Tb_Activiteiten[[#This Row],[Openstelling]],Tb_Openstelling[],2,0)=1,1,""),"")</f>
        <v/>
      </c>
      <c r="AJ1982" s="56"/>
      <c r="AK1982" t="str">
        <f>IF(ISNUMBER(FIND("arbeid",Methode_Keuze)),"",IF(ISNUMBER(FIND("arbeid",Methode_Keuze)),"",IF(Tb_Activiteiten[[#This Row],[Loonkosten]]=1,Tb_Activiteiten[[#Headers],[Loonkosten]],"")))</f>
        <v/>
      </c>
      <c r="AL1982" t="str">
        <f>IF(ISNUMBER(FIND("arbeid",Methode_Keuze)),"",IF(ISNUMBER(FIND("arbeid",Methode_Keuze)),"",IF(Tb_Activiteiten[[#This Row],[Eigen arbeid]]=1,Tb_Activiteiten[[#Headers],[Eigen arbeid]],"")))</f>
        <v/>
      </c>
      <c r="AM1982" t="str">
        <f>IF(ISNUMBER(FIND("arbeid",Methode_Keuze)),"",IF(ISNUMBER(FIND("arbeid",Methode_Keuze)),"",IF(Tb_Activiteiten[[#This Row],[Projectmedewerker]]=1,Tb_Activiteiten[[#Headers],[Projectmedewerker]],"")))</f>
        <v/>
      </c>
      <c r="AN1982" t="str">
        <f>IF(ISNUMBER(FIND("arbeid",Methode_Keuze)),"",IF(ISNUMBER(FIND("arbeid",Methode_Keuze)),"",IF(Tb_Activiteiten[[#This Row],[Landbouwer]]=1,Tb_Activiteiten[[#Headers],[Landbouwer]],"")))</f>
        <v/>
      </c>
      <c r="AO1982" t="str">
        <f>IF(ISNUMBER(FIND("arbeid",Methode_Keuze)),"",IF(ISNUMBER(FIND("arbeid",Methode_Keuze)),"",IF(Tb_Activiteiten[[#This Row],[Adviseur]]=1,Tb_Activiteiten[[#Headers],[Adviseur]],"")))</f>
        <v/>
      </c>
      <c r="AP1982" t="str">
        <f>IF(ISNUMBER(FIND("arbeid",Methode_Keuze)),"",IF(ISNUMBER(FIND("arbeid",Methode_Keuze)),"",IF(Tb_Activiteiten[[#This Row],[Projectleider/Expert]]=1,Tb_Activiteiten[[#Headers],[Projectleider/Expert]],"")))</f>
        <v/>
      </c>
      <c r="AQ1982" t="str">
        <f>IF(ISNUMBER(FIND("arbeid",Methode_Keuze)),"",IF(ISNUMBER(FIND("arbeid",Methode_Keuze)),"",IF(Tb_Activiteiten[[#This Row],[Arbeidskosten]]=1,Tb_Activiteiten[[#Headers],[Arbeidskosten]],"")))</f>
        <v/>
      </c>
      <c r="AR1982" t="str">
        <f>IF(ISNUMBER(FIND("arbeid",Methode_Keuze)),"",IF(ISNUMBER(FIND("arbeid",Methode_Keuze)),"",IF(Tb_Activiteiten[[#This Row],[Arbeidskosten op basis van IKS]]=1,Tb_Activiteiten[[#Headers],[Arbeidskosten op basis van IKS]],"")))</f>
        <v/>
      </c>
      <c r="AS1982" t="str">
        <f>IF(ISNUMBER(FIND("overige",Methode_Keuze)),"",IF(Tb_Activiteiten[[#This Row],[Kosten derden exclusief btw]]=1,Tb_Activiteiten[[#Headers],[Kosten derden exclusief btw]],""))</f>
        <v/>
      </c>
      <c r="AT1982" t="str">
        <f>IF(ISNUMBER(FIND("overige",Methode_Keuze)),"",IF(Tb_Activiteiten[[#This Row],[Niet verrekenbare btw]]=1,Tb_Activiteiten[[#Headers],[Niet verrekenbare btw]],""))</f>
        <v/>
      </c>
      <c r="AU1982" t="str">
        <f>IF(ISNUMBER(FIND("overige",Methode_Keuze)),"",IF(Tb_Activiteiten[[#This Row],[Grondkosten]]=1,Tb_Activiteiten[[#Headers],[Grondkosten]],""))</f>
        <v/>
      </c>
      <c r="AV1982" t="str">
        <f>IF(ISNUMBER(FIND("overige",Methode_Keuze)),"",IF(Tb_Activiteiten[[#This Row],[Bijdrage in natura (overige)]]=1,Tb_Activiteiten[[#Headers],[Bijdrage in natura (overige)]],""))</f>
        <v/>
      </c>
      <c r="AW1982" t="str">
        <f>IF(ISNUMBER(FIND("overige",Methode_Keuze)),"",IF(Tb_Activiteiten[[#This Row],[Bijdrage in natura (vrijwilligers)]]=1,Tb_Activiteiten[[#Headers],[Bijdrage in natura (vrijwilligers)]],""))</f>
        <v/>
      </c>
      <c r="AX1982" t="str">
        <f>IF(ISNUMBER(FIND("overige",Methode_Keuze)),"",IF(Tb_Activiteiten[[#This Row],[Afschrijvingskosten]]=1,Tb_Activiteiten[[#Headers],[Afschrijvingskosten]],""))</f>
        <v/>
      </c>
      <c r="AY1982" t="str">
        <f>IF(ISNUMBER(FIND("overige",Methode_Keuze)),"",IF(Tb_Activiteiten[[#This Row],[Vergoeding]]=1,Tb_Activiteiten[[#Headers],[Vergoeding]],""))</f>
        <v/>
      </c>
      <c r="AZ1982" t="str">
        <f>IF(ISNUMBER(FIND("arbeid",Methode_Keuze)),"",IF(Tb_Activiteiten[[#This Row],[Arbeidskosten - vast tarief (excl eigen arbeid)]]=1,Tb_Activiteiten[[#Headers],[Arbeidskosten - vast tarief (excl eigen arbeid)]],""))</f>
        <v/>
      </c>
      <c r="BA1982" t="str">
        <f>IF(ISNUMBER(FIND("overige",Methode_Keuze)),"",IF(Tb_Activiteiten[[#This Row],[Overige kosten]]=1,Tb_Activiteiten[[#Headers],[Overige kosten]],""))</f>
        <v/>
      </c>
    </row>
    <row r="1983" spans="15:53" x14ac:dyDescent="0.25">
      <c r="O1983" s="56"/>
      <c r="Q1983" t="str">
        <f>IFERROR(IF(VLOOKUP(Tb_Activiteiten[[#This Row],[Openstelling]],Tb_Openstelling[],2,0)=1,1,""),"")</f>
        <v/>
      </c>
      <c r="AJ1983" s="56"/>
      <c r="AK1983" t="str">
        <f>IF(ISNUMBER(FIND("arbeid",Methode_Keuze)),"",IF(ISNUMBER(FIND("arbeid",Methode_Keuze)),"",IF(Tb_Activiteiten[[#This Row],[Loonkosten]]=1,Tb_Activiteiten[[#Headers],[Loonkosten]],"")))</f>
        <v/>
      </c>
      <c r="AL1983" t="str">
        <f>IF(ISNUMBER(FIND("arbeid",Methode_Keuze)),"",IF(ISNUMBER(FIND("arbeid",Methode_Keuze)),"",IF(Tb_Activiteiten[[#This Row],[Eigen arbeid]]=1,Tb_Activiteiten[[#Headers],[Eigen arbeid]],"")))</f>
        <v/>
      </c>
      <c r="AM1983" t="str">
        <f>IF(ISNUMBER(FIND("arbeid",Methode_Keuze)),"",IF(ISNUMBER(FIND("arbeid",Methode_Keuze)),"",IF(Tb_Activiteiten[[#This Row],[Projectmedewerker]]=1,Tb_Activiteiten[[#Headers],[Projectmedewerker]],"")))</f>
        <v/>
      </c>
      <c r="AN1983" t="str">
        <f>IF(ISNUMBER(FIND("arbeid",Methode_Keuze)),"",IF(ISNUMBER(FIND("arbeid",Methode_Keuze)),"",IF(Tb_Activiteiten[[#This Row],[Landbouwer]]=1,Tb_Activiteiten[[#Headers],[Landbouwer]],"")))</f>
        <v/>
      </c>
      <c r="AO1983" t="str">
        <f>IF(ISNUMBER(FIND("arbeid",Methode_Keuze)),"",IF(ISNUMBER(FIND("arbeid",Methode_Keuze)),"",IF(Tb_Activiteiten[[#This Row],[Adviseur]]=1,Tb_Activiteiten[[#Headers],[Adviseur]],"")))</f>
        <v/>
      </c>
      <c r="AP1983" t="str">
        <f>IF(ISNUMBER(FIND("arbeid",Methode_Keuze)),"",IF(ISNUMBER(FIND("arbeid",Methode_Keuze)),"",IF(Tb_Activiteiten[[#This Row],[Projectleider/Expert]]=1,Tb_Activiteiten[[#Headers],[Projectleider/Expert]],"")))</f>
        <v/>
      </c>
      <c r="AQ1983" t="str">
        <f>IF(ISNUMBER(FIND("arbeid",Methode_Keuze)),"",IF(ISNUMBER(FIND("arbeid",Methode_Keuze)),"",IF(Tb_Activiteiten[[#This Row],[Arbeidskosten]]=1,Tb_Activiteiten[[#Headers],[Arbeidskosten]],"")))</f>
        <v/>
      </c>
      <c r="AR1983" t="str">
        <f>IF(ISNUMBER(FIND("arbeid",Methode_Keuze)),"",IF(ISNUMBER(FIND("arbeid",Methode_Keuze)),"",IF(Tb_Activiteiten[[#This Row],[Arbeidskosten op basis van IKS]]=1,Tb_Activiteiten[[#Headers],[Arbeidskosten op basis van IKS]],"")))</f>
        <v/>
      </c>
      <c r="AS1983" t="str">
        <f>IF(ISNUMBER(FIND("overige",Methode_Keuze)),"",IF(Tb_Activiteiten[[#This Row],[Kosten derden exclusief btw]]=1,Tb_Activiteiten[[#Headers],[Kosten derden exclusief btw]],""))</f>
        <v/>
      </c>
      <c r="AT1983" t="str">
        <f>IF(ISNUMBER(FIND("overige",Methode_Keuze)),"",IF(Tb_Activiteiten[[#This Row],[Niet verrekenbare btw]]=1,Tb_Activiteiten[[#Headers],[Niet verrekenbare btw]],""))</f>
        <v/>
      </c>
      <c r="AU1983" t="str">
        <f>IF(ISNUMBER(FIND("overige",Methode_Keuze)),"",IF(Tb_Activiteiten[[#This Row],[Grondkosten]]=1,Tb_Activiteiten[[#Headers],[Grondkosten]],""))</f>
        <v/>
      </c>
      <c r="AV1983" t="str">
        <f>IF(ISNUMBER(FIND("overige",Methode_Keuze)),"",IF(Tb_Activiteiten[[#This Row],[Bijdrage in natura (overige)]]=1,Tb_Activiteiten[[#Headers],[Bijdrage in natura (overige)]],""))</f>
        <v/>
      </c>
      <c r="AW1983" t="str">
        <f>IF(ISNUMBER(FIND("overige",Methode_Keuze)),"",IF(Tb_Activiteiten[[#This Row],[Bijdrage in natura (vrijwilligers)]]=1,Tb_Activiteiten[[#Headers],[Bijdrage in natura (vrijwilligers)]],""))</f>
        <v/>
      </c>
      <c r="AX1983" t="str">
        <f>IF(ISNUMBER(FIND("overige",Methode_Keuze)),"",IF(Tb_Activiteiten[[#This Row],[Afschrijvingskosten]]=1,Tb_Activiteiten[[#Headers],[Afschrijvingskosten]],""))</f>
        <v/>
      </c>
      <c r="AY1983" t="str">
        <f>IF(ISNUMBER(FIND("overige",Methode_Keuze)),"",IF(Tb_Activiteiten[[#This Row],[Vergoeding]]=1,Tb_Activiteiten[[#Headers],[Vergoeding]],""))</f>
        <v/>
      </c>
      <c r="AZ1983" t="str">
        <f>IF(ISNUMBER(FIND("arbeid",Methode_Keuze)),"",IF(Tb_Activiteiten[[#This Row],[Arbeidskosten - vast tarief (excl eigen arbeid)]]=1,Tb_Activiteiten[[#Headers],[Arbeidskosten - vast tarief (excl eigen arbeid)]],""))</f>
        <v/>
      </c>
      <c r="BA1983" t="str">
        <f>IF(ISNUMBER(FIND("overige",Methode_Keuze)),"",IF(Tb_Activiteiten[[#This Row],[Overige kosten]]=1,Tb_Activiteiten[[#Headers],[Overige kosten]],""))</f>
        <v/>
      </c>
    </row>
    <row r="1984" spans="15:53" x14ac:dyDescent="0.25">
      <c r="O1984" s="56"/>
      <c r="Q1984" t="str">
        <f>IFERROR(IF(VLOOKUP(Tb_Activiteiten[[#This Row],[Openstelling]],Tb_Openstelling[],2,0)=1,1,""),"")</f>
        <v/>
      </c>
      <c r="AJ1984" s="56"/>
      <c r="AK1984" t="str">
        <f>IF(ISNUMBER(FIND("arbeid",Methode_Keuze)),"",IF(ISNUMBER(FIND("arbeid",Methode_Keuze)),"",IF(Tb_Activiteiten[[#This Row],[Loonkosten]]=1,Tb_Activiteiten[[#Headers],[Loonkosten]],"")))</f>
        <v/>
      </c>
      <c r="AL1984" t="str">
        <f>IF(ISNUMBER(FIND("arbeid",Methode_Keuze)),"",IF(ISNUMBER(FIND("arbeid",Methode_Keuze)),"",IF(Tb_Activiteiten[[#This Row],[Eigen arbeid]]=1,Tb_Activiteiten[[#Headers],[Eigen arbeid]],"")))</f>
        <v/>
      </c>
      <c r="AM1984" t="str">
        <f>IF(ISNUMBER(FIND("arbeid",Methode_Keuze)),"",IF(ISNUMBER(FIND("arbeid",Methode_Keuze)),"",IF(Tb_Activiteiten[[#This Row],[Projectmedewerker]]=1,Tb_Activiteiten[[#Headers],[Projectmedewerker]],"")))</f>
        <v/>
      </c>
      <c r="AN1984" t="str">
        <f>IF(ISNUMBER(FIND("arbeid",Methode_Keuze)),"",IF(ISNUMBER(FIND("arbeid",Methode_Keuze)),"",IF(Tb_Activiteiten[[#This Row],[Landbouwer]]=1,Tb_Activiteiten[[#Headers],[Landbouwer]],"")))</f>
        <v/>
      </c>
      <c r="AO1984" t="str">
        <f>IF(ISNUMBER(FIND("arbeid",Methode_Keuze)),"",IF(ISNUMBER(FIND("arbeid",Methode_Keuze)),"",IF(Tb_Activiteiten[[#This Row],[Adviseur]]=1,Tb_Activiteiten[[#Headers],[Adviseur]],"")))</f>
        <v/>
      </c>
      <c r="AP1984" t="str">
        <f>IF(ISNUMBER(FIND("arbeid",Methode_Keuze)),"",IF(ISNUMBER(FIND("arbeid",Methode_Keuze)),"",IF(Tb_Activiteiten[[#This Row],[Projectleider/Expert]]=1,Tb_Activiteiten[[#Headers],[Projectleider/Expert]],"")))</f>
        <v/>
      </c>
      <c r="AQ1984" t="str">
        <f>IF(ISNUMBER(FIND("arbeid",Methode_Keuze)),"",IF(ISNUMBER(FIND("arbeid",Methode_Keuze)),"",IF(Tb_Activiteiten[[#This Row],[Arbeidskosten]]=1,Tb_Activiteiten[[#Headers],[Arbeidskosten]],"")))</f>
        <v/>
      </c>
      <c r="AR1984" t="str">
        <f>IF(ISNUMBER(FIND("arbeid",Methode_Keuze)),"",IF(ISNUMBER(FIND("arbeid",Methode_Keuze)),"",IF(Tb_Activiteiten[[#This Row],[Arbeidskosten op basis van IKS]]=1,Tb_Activiteiten[[#Headers],[Arbeidskosten op basis van IKS]],"")))</f>
        <v/>
      </c>
      <c r="AS1984" t="str">
        <f>IF(ISNUMBER(FIND("overige",Methode_Keuze)),"",IF(Tb_Activiteiten[[#This Row],[Kosten derden exclusief btw]]=1,Tb_Activiteiten[[#Headers],[Kosten derden exclusief btw]],""))</f>
        <v/>
      </c>
      <c r="AT1984" t="str">
        <f>IF(ISNUMBER(FIND("overige",Methode_Keuze)),"",IF(Tb_Activiteiten[[#This Row],[Niet verrekenbare btw]]=1,Tb_Activiteiten[[#Headers],[Niet verrekenbare btw]],""))</f>
        <v/>
      </c>
      <c r="AU1984" t="str">
        <f>IF(ISNUMBER(FIND("overige",Methode_Keuze)),"",IF(Tb_Activiteiten[[#This Row],[Grondkosten]]=1,Tb_Activiteiten[[#Headers],[Grondkosten]],""))</f>
        <v/>
      </c>
      <c r="AV1984" t="str">
        <f>IF(ISNUMBER(FIND("overige",Methode_Keuze)),"",IF(Tb_Activiteiten[[#This Row],[Bijdrage in natura (overige)]]=1,Tb_Activiteiten[[#Headers],[Bijdrage in natura (overige)]],""))</f>
        <v/>
      </c>
      <c r="AW1984" t="str">
        <f>IF(ISNUMBER(FIND("overige",Methode_Keuze)),"",IF(Tb_Activiteiten[[#This Row],[Bijdrage in natura (vrijwilligers)]]=1,Tb_Activiteiten[[#Headers],[Bijdrage in natura (vrijwilligers)]],""))</f>
        <v/>
      </c>
      <c r="AX1984" t="str">
        <f>IF(ISNUMBER(FIND("overige",Methode_Keuze)),"",IF(Tb_Activiteiten[[#This Row],[Afschrijvingskosten]]=1,Tb_Activiteiten[[#Headers],[Afschrijvingskosten]],""))</f>
        <v/>
      </c>
      <c r="AY1984" t="str">
        <f>IF(ISNUMBER(FIND("overige",Methode_Keuze)),"",IF(Tb_Activiteiten[[#This Row],[Vergoeding]]=1,Tb_Activiteiten[[#Headers],[Vergoeding]],""))</f>
        <v/>
      </c>
      <c r="AZ1984" t="str">
        <f>IF(ISNUMBER(FIND("arbeid",Methode_Keuze)),"",IF(Tb_Activiteiten[[#This Row],[Arbeidskosten - vast tarief (excl eigen arbeid)]]=1,Tb_Activiteiten[[#Headers],[Arbeidskosten - vast tarief (excl eigen arbeid)]],""))</f>
        <v/>
      </c>
      <c r="BA1984" t="str">
        <f>IF(ISNUMBER(FIND("overige",Methode_Keuze)),"",IF(Tb_Activiteiten[[#This Row],[Overige kosten]]=1,Tb_Activiteiten[[#Headers],[Overige kosten]],""))</f>
        <v/>
      </c>
    </row>
    <row r="1985" spans="15:53" x14ac:dyDescent="0.25">
      <c r="O1985" s="56"/>
      <c r="Q1985" t="str">
        <f>IFERROR(IF(VLOOKUP(Tb_Activiteiten[[#This Row],[Openstelling]],Tb_Openstelling[],2,0)=1,1,""),"")</f>
        <v/>
      </c>
      <c r="AJ1985" s="56"/>
      <c r="AK1985" t="str">
        <f>IF(ISNUMBER(FIND("arbeid",Methode_Keuze)),"",IF(ISNUMBER(FIND("arbeid",Methode_Keuze)),"",IF(Tb_Activiteiten[[#This Row],[Loonkosten]]=1,Tb_Activiteiten[[#Headers],[Loonkosten]],"")))</f>
        <v/>
      </c>
      <c r="AL1985" t="str">
        <f>IF(ISNUMBER(FIND("arbeid",Methode_Keuze)),"",IF(ISNUMBER(FIND("arbeid",Methode_Keuze)),"",IF(Tb_Activiteiten[[#This Row],[Eigen arbeid]]=1,Tb_Activiteiten[[#Headers],[Eigen arbeid]],"")))</f>
        <v/>
      </c>
      <c r="AM1985" t="str">
        <f>IF(ISNUMBER(FIND("arbeid",Methode_Keuze)),"",IF(ISNUMBER(FIND("arbeid",Methode_Keuze)),"",IF(Tb_Activiteiten[[#This Row],[Projectmedewerker]]=1,Tb_Activiteiten[[#Headers],[Projectmedewerker]],"")))</f>
        <v/>
      </c>
      <c r="AN1985" t="str">
        <f>IF(ISNUMBER(FIND("arbeid",Methode_Keuze)),"",IF(ISNUMBER(FIND("arbeid",Methode_Keuze)),"",IF(Tb_Activiteiten[[#This Row],[Landbouwer]]=1,Tb_Activiteiten[[#Headers],[Landbouwer]],"")))</f>
        <v/>
      </c>
      <c r="AO1985" t="str">
        <f>IF(ISNUMBER(FIND("arbeid",Methode_Keuze)),"",IF(ISNUMBER(FIND("arbeid",Methode_Keuze)),"",IF(Tb_Activiteiten[[#This Row],[Adviseur]]=1,Tb_Activiteiten[[#Headers],[Adviseur]],"")))</f>
        <v/>
      </c>
      <c r="AP1985" t="str">
        <f>IF(ISNUMBER(FIND("arbeid",Methode_Keuze)),"",IF(ISNUMBER(FIND("arbeid",Methode_Keuze)),"",IF(Tb_Activiteiten[[#This Row],[Projectleider/Expert]]=1,Tb_Activiteiten[[#Headers],[Projectleider/Expert]],"")))</f>
        <v/>
      </c>
      <c r="AQ1985" t="str">
        <f>IF(ISNUMBER(FIND("arbeid",Methode_Keuze)),"",IF(ISNUMBER(FIND("arbeid",Methode_Keuze)),"",IF(Tb_Activiteiten[[#This Row],[Arbeidskosten]]=1,Tb_Activiteiten[[#Headers],[Arbeidskosten]],"")))</f>
        <v/>
      </c>
      <c r="AR1985" t="str">
        <f>IF(ISNUMBER(FIND("arbeid",Methode_Keuze)),"",IF(ISNUMBER(FIND("arbeid",Methode_Keuze)),"",IF(Tb_Activiteiten[[#This Row],[Arbeidskosten op basis van IKS]]=1,Tb_Activiteiten[[#Headers],[Arbeidskosten op basis van IKS]],"")))</f>
        <v/>
      </c>
      <c r="AS1985" t="str">
        <f>IF(ISNUMBER(FIND("overige",Methode_Keuze)),"",IF(Tb_Activiteiten[[#This Row],[Kosten derden exclusief btw]]=1,Tb_Activiteiten[[#Headers],[Kosten derden exclusief btw]],""))</f>
        <v/>
      </c>
      <c r="AT1985" t="str">
        <f>IF(ISNUMBER(FIND("overige",Methode_Keuze)),"",IF(Tb_Activiteiten[[#This Row],[Niet verrekenbare btw]]=1,Tb_Activiteiten[[#Headers],[Niet verrekenbare btw]],""))</f>
        <v/>
      </c>
      <c r="AU1985" t="str">
        <f>IF(ISNUMBER(FIND("overige",Methode_Keuze)),"",IF(Tb_Activiteiten[[#This Row],[Grondkosten]]=1,Tb_Activiteiten[[#Headers],[Grondkosten]],""))</f>
        <v/>
      </c>
      <c r="AV1985" t="str">
        <f>IF(ISNUMBER(FIND("overige",Methode_Keuze)),"",IF(Tb_Activiteiten[[#This Row],[Bijdrage in natura (overige)]]=1,Tb_Activiteiten[[#Headers],[Bijdrage in natura (overige)]],""))</f>
        <v/>
      </c>
      <c r="AW1985" t="str">
        <f>IF(ISNUMBER(FIND("overige",Methode_Keuze)),"",IF(Tb_Activiteiten[[#This Row],[Bijdrage in natura (vrijwilligers)]]=1,Tb_Activiteiten[[#Headers],[Bijdrage in natura (vrijwilligers)]],""))</f>
        <v/>
      </c>
      <c r="AX1985" t="str">
        <f>IF(ISNUMBER(FIND("overige",Methode_Keuze)),"",IF(Tb_Activiteiten[[#This Row],[Afschrijvingskosten]]=1,Tb_Activiteiten[[#Headers],[Afschrijvingskosten]],""))</f>
        <v/>
      </c>
      <c r="AY1985" t="str">
        <f>IF(ISNUMBER(FIND("overige",Methode_Keuze)),"",IF(Tb_Activiteiten[[#This Row],[Vergoeding]]=1,Tb_Activiteiten[[#Headers],[Vergoeding]],""))</f>
        <v/>
      </c>
      <c r="AZ1985" t="str">
        <f>IF(ISNUMBER(FIND("arbeid",Methode_Keuze)),"",IF(Tb_Activiteiten[[#This Row],[Arbeidskosten - vast tarief (excl eigen arbeid)]]=1,Tb_Activiteiten[[#Headers],[Arbeidskosten - vast tarief (excl eigen arbeid)]],""))</f>
        <v/>
      </c>
      <c r="BA1985" t="str">
        <f>IF(ISNUMBER(FIND("overige",Methode_Keuze)),"",IF(Tb_Activiteiten[[#This Row],[Overige kosten]]=1,Tb_Activiteiten[[#Headers],[Overige kosten]],""))</f>
        <v/>
      </c>
    </row>
    <row r="1986" spans="15:53" x14ac:dyDescent="0.25">
      <c r="O1986" s="56"/>
      <c r="Q1986" t="str">
        <f>IFERROR(IF(VLOOKUP(Tb_Activiteiten[[#This Row],[Openstelling]],Tb_Openstelling[],2,0)=1,1,""),"")</f>
        <v/>
      </c>
      <c r="AJ1986" s="56"/>
      <c r="AK1986" t="str">
        <f>IF(ISNUMBER(FIND("arbeid",Methode_Keuze)),"",IF(ISNUMBER(FIND("arbeid",Methode_Keuze)),"",IF(Tb_Activiteiten[[#This Row],[Loonkosten]]=1,Tb_Activiteiten[[#Headers],[Loonkosten]],"")))</f>
        <v/>
      </c>
      <c r="AL1986" t="str">
        <f>IF(ISNUMBER(FIND("arbeid",Methode_Keuze)),"",IF(ISNUMBER(FIND("arbeid",Methode_Keuze)),"",IF(Tb_Activiteiten[[#This Row],[Eigen arbeid]]=1,Tb_Activiteiten[[#Headers],[Eigen arbeid]],"")))</f>
        <v/>
      </c>
      <c r="AM1986" t="str">
        <f>IF(ISNUMBER(FIND("arbeid",Methode_Keuze)),"",IF(ISNUMBER(FIND("arbeid",Methode_Keuze)),"",IF(Tb_Activiteiten[[#This Row],[Projectmedewerker]]=1,Tb_Activiteiten[[#Headers],[Projectmedewerker]],"")))</f>
        <v/>
      </c>
      <c r="AN1986" t="str">
        <f>IF(ISNUMBER(FIND("arbeid",Methode_Keuze)),"",IF(ISNUMBER(FIND("arbeid",Methode_Keuze)),"",IF(Tb_Activiteiten[[#This Row],[Landbouwer]]=1,Tb_Activiteiten[[#Headers],[Landbouwer]],"")))</f>
        <v/>
      </c>
      <c r="AO1986" t="str">
        <f>IF(ISNUMBER(FIND("arbeid",Methode_Keuze)),"",IF(ISNUMBER(FIND("arbeid",Methode_Keuze)),"",IF(Tb_Activiteiten[[#This Row],[Adviseur]]=1,Tb_Activiteiten[[#Headers],[Adviseur]],"")))</f>
        <v/>
      </c>
      <c r="AP1986" t="str">
        <f>IF(ISNUMBER(FIND("arbeid",Methode_Keuze)),"",IF(ISNUMBER(FIND("arbeid",Methode_Keuze)),"",IF(Tb_Activiteiten[[#This Row],[Projectleider/Expert]]=1,Tb_Activiteiten[[#Headers],[Projectleider/Expert]],"")))</f>
        <v/>
      </c>
      <c r="AQ1986" t="str">
        <f>IF(ISNUMBER(FIND("arbeid",Methode_Keuze)),"",IF(ISNUMBER(FIND("arbeid",Methode_Keuze)),"",IF(Tb_Activiteiten[[#This Row],[Arbeidskosten]]=1,Tb_Activiteiten[[#Headers],[Arbeidskosten]],"")))</f>
        <v/>
      </c>
      <c r="AR1986" t="str">
        <f>IF(ISNUMBER(FIND("arbeid",Methode_Keuze)),"",IF(ISNUMBER(FIND("arbeid",Methode_Keuze)),"",IF(Tb_Activiteiten[[#This Row],[Arbeidskosten op basis van IKS]]=1,Tb_Activiteiten[[#Headers],[Arbeidskosten op basis van IKS]],"")))</f>
        <v/>
      </c>
      <c r="AS1986" t="str">
        <f>IF(ISNUMBER(FIND("overige",Methode_Keuze)),"",IF(Tb_Activiteiten[[#This Row],[Kosten derden exclusief btw]]=1,Tb_Activiteiten[[#Headers],[Kosten derden exclusief btw]],""))</f>
        <v/>
      </c>
      <c r="AT1986" t="str">
        <f>IF(ISNUMBER(FIND("overige",Methode_Keuze)),"",IF(Tb_Activiteiten[[#This Row],[Niet verrekenbare btw]]=1,Tb_Activiteiten[[#Headers],[Niet verrekenbare btw]],""))</f>
        <v/>
      </c>
      <c r="AU1986" t="str">
        <f>IF(ISNUMBER(FIND("overige",Methode_Keuze)),"",IF(Tb_Activiteiten[[#This Row],[Grondkosten]]=1,Tb_Activiteiten[[#Headers],[Grondkosten]],""))</f>
        <v/>
      </c>
      <c r="AV1986" t="str">
        <f>IF(ISNUMBER(FIND("overige",Methode_Keuze)),"",IF(Tb_Activiteiten[[#This Row],[Bijdrage in natura (overige)]]=1,Tb_Activiteiten[[#Headers],[Bijdrage in natura (overige)]],""))</f>
        <v/>
      </c>
      <c r="AW1986" t="str">
        <f>IF(ISNUMBER(FIND("overige",Methode_Keuze)),"",IF(Tb_Activiteiten[[#This Row],[Bijdrage in natura (vrijwilligers)]]=1,Tb_Activiteiten[[#Headers],[Bijdrage in natura (vrijwilligers)]],""))</f>
        <v/>
      </c>
      <c r="AX1986" t="str">
        <f>IF(ISNUMBER(FIND("overige",Methode_Keuze)),"",IF(Tb_Activiteiten[[#This Row],[Afschrijvingskosten]]=1,Tb_Activiteiten[[#Headers],[Afschrijvingskosten]],""))</f>
        <v/>
      </c>
      <c r="AY1986" t="str">
        <f>IF(ISNUMBER(FIND("overige",Methode_Keuze)),"",IF(Tb_Activiteiten[[#This Row],[Vergoeding]]=1,Tb_Activiteiten[[#Headers],[Vergoeding]],""))</f>
        <v/>
      </c>
      <c r="AZ1986" t="str">
        <f>IF(ISNUMBER(FIND("arbeid",Methode_Keuze)),"",IF(Tb_Activiteiten[[#This Row],[Arbeidskosten - vast tarief (excl eigen arbeid)]]=1,Tb_Activiteiten[[#Headers],[Arbeidskosten - vast tarief (excl eigen arbeid)]],""))</f>
        <v/>
      </c>
      <c r="BA1986" t="str">
        <f>IF(ISNUMBER(FIND("overige",Methode_Keuze)),"",IF(Tb_Activiteiten[[#This Row],[Overige kosten]]=1,Tb_Activiteiten[[#Headers],[Overige kosten]],""))</f>
        <v/>
      </c>
    </row>
    <row r="1987" spans="15:53" x14ac:dyDescent="0.25">
      <c r="O1987" s="56"/>
      <c r="Q1987" t="str">
        <f>IFERROR(IF(VLOOKUP(Tb_Activiteiten[[#This Row],[Openstelling]],Tb_Openstelling[],2,0)=1,1,""),"")</f>
        <v/>
      </c>
      <c r="AJ1987" s="56"/>
      <c r="AK1987" t="str">
        <f>IF(ISNUMBER(FIND("arbeid",Methode_Keuze)),"",IF(ISNUMBER(FIND("arbeid",Methode_Keuze)),"",IF(Tb_Activiteiten[[#This Row],[Loonkosten]]=1,Tb_Activiteiten[[#Headers],[Loonkosten]],"")))</f>
        <v/>
      </c>
      <c r="AL1987" t="str">
        <f>IF(ISNUMBER(FIND("arbeid",Methode_Keuze)),"",IF(ISNUMBER(FIND("arbeid",Methode_Keuze)),"",IF(Tb_Activiteiten[[#This Row],[Eigen arbeid]]=1,Tb_Activiteiten[[#Headers],[Eigen arbeid]],"")))</f>
        <v/>
      </c>
      <c r="AM1987" t="str">
        <f>IF(ISNUMBER(FIND("arbeid",Methode_Keuze)),"",IF(ISNUMBER(FIND("arbeid",Methode_Keuze)),"",IF(Tb_Activiteiten[[#This Row],[Projectmedewerker]]=1,Tb_Activiteiten[[#Headers],[Projectmedewerker]],"")))</f>
        <v/>
      </c>
      <c r="AN1987" t="str">
        <f>IF(ISNUMBER(FIND("arbeid",Methode_Keuze)),"",IF(ISNUMBER(FIND("arbeid",Methode_Keuze)),"",IF(Tb_Activiteiten[[#This Row],[Landbouwer]]=1,Tb_Activiteiten[[#Headers],[Landbouwer]],"")))</f>
        <v/>
      </c>
      <c r="AO1987" t="str">
        <f>IF(ISNUMBER(FIND("arbeid",Methode_Keuze)),"",IF(ISNUMBER(FIND("arbeid",Methode_Keuze)),"",IF(Tb_Activiteiten[[#This Row],[Adviseur]]=1,Tb_Activiteiten[[#Headers],[Adviseur]],"")))</f>
        <v/>
      </c>
      <c r="AP1987" t="str">
        <f>IF(ISNUMBER(FIND("arbeid",Methode_Keuze)),"",IF(ISNUMBER(FIND("arbeid",Methode_Keuze)),"",IF(Tb_Activiteiten[[#This Row],[Projectleider/Expert]]=1,Tb_Activiteiten[[#Headers],[Projectleider/Expert]],"")))</f>
        <v/>
      </c>
      <c r="AQ1987" t="str">
        <f>IF(ISNUMBER(FIND("arbeid",Methode_Keuze)),"",IF(ISNUMBER(FIND("arbeid",Methode_Keuze)),"",IF(Tb_Activiteiten[[#This Row],[Arbeidskosten]]=1,Tb_Activiteiten[[#Headers],[Arbeidskosten]],"")))</f>
        <v/>
      </c>
      <c r="AR1987" t="str">
        <f>IF(ISNUMBER(FIND("arbeid",Methode_Keuze)),"",IF(ISNUMBER(FIND("arbeid",Methode_Keuze)),"",IF(Tb_Activiteiten[[#This Row],[Arbeidskosten op basis van IKS]]=1,Tb_Activiteiten[[#Headers],[Arbeidskosten op basis van IKS]],"")))</f>
        <v/>
      </c>
      <c r="AS1987" t="str">
        <f>IF(ISNUMBER(FIND("overige",Methode_Keuze)),"",IF(Tb_Activiteiten[[#This Row],[Kosten derden exclusief btw]]=1,Tb_Activiteiten[[#Headers],[Kosten derden exclusief btw]],""))</f>
        <v/>
      </c>
      <c r="AT1987" t="str">
        <f>IF(ISNUMBER(FIND("overige",Methode_Keuze)),"",IF(Tb_Activiteiten[[#This Row],[Niet verrekenbare btw]]=1,Tb_Activiteiten[[#Headers],[Niet verrekenbare btw]],""))</f>
        <v/>
      </c>
      <c r="AU1987" t="str">
        <f>IF(ISNUMBER(FIND("overige",Methode_Keuze)),"",IF(Tb_Activiteiten[[#This Row],[Grondkosten]]=1,Tb_Activiteiten[[#Headers],[Grondkosten]],""))</f>
        <v/>
      </c>
      <c r="AV1987" t="str">
        <f>IF(ISNUMBER(FIND("overige",Methode_Keuze)),"",IF(Tb_Activiteiten[[#This Row],[Bijdrage in natura (overige)]]=1,Tb_Activiteiten[[#Headers],[Bijdrage in natura (overige)]],""))</f>
        <v/>
      </c>
      <c r="AW1987" t="str">
        <f>IF(ISNUMBER(FIND("overige",Methode_Keuze)),"",IF(Tb_Activiteiten[[#This Row],[Bijdrage in natura (vrijwilligers)]]=1,Tb_Activiteiten[[#Headers],[Bijdrage in natura (vrijwilligers)]],""))</f>
        <v/>
      </c>
      <c r="AX1987" t="str">
        <f>IF(ISNUMBER(FIND("overige",Methode_Keuze)),"",IF(Tb_Activiteiten[[#This Row],[Afschrijvingskosten]]=1,Tb_Activiteiten[[#Headers],[Afschrijvingskosten]],""))</f>
        <v/>
      </c>
      <c r="AY1987" t="str">
        <f>IF(ISNUMBER(FIND("overige",Methode_Keuze)),"",IF(Tb_Activiteiten[[#This Row],[Vergoeding]]=1,Tb_Activiteiten[[#Headers],[Vergoeding]],""))</f>
        <v/>
      </c>
      <c r="AZ1987" t="str">
        <f>IF(ISNUMBER(FIND("arbeid",Methode_Keuze)),"",IF(Tb_Activiteiten[[#This Row],[Arbeidskosten - vast tarief (excl eigen arbeid)]]=1,Tb_Activiteiten[[#Headers],[Arbeidskosten - vast tarief (excl eigen arbeid)]],""))</f>
        <v/>
      </c>
      <c r="BA1987" t="str">
        <f>IF(ISNUMBER(FIND("overige",Methode_Keuze)),"",IF(Tb_Activiteiten[[#This Row],[Overige kosten]]=1,Tb_Activiteiten[[#Headers],[Overige kosten]],""))</f>
        <v/>
      </c>
    </row>
    <row r="1988" spans="15:53" x14ac:dyDescent="0.25">
      <c r="O1988" s="56"/>
      <c r="Q1988" t="str">
        <f>IFERROR(IF(VLOOKUP(Tb_Activiteiten[[#This Row],[Openstelling]],Tb_Openstelling[],2,0)=1,1,""),"")</f>
        <v/>
      </c>
      <c r="AJ1988" s="56"/>
      <c r="AK1988" t="str">
        <f>IF(ISNUMBER(FIND("arbeid",Methode_Keuze)),"",IF(ISNUMBER(FIND("arbeid",Methode_Keuze)),"",IF(Tb_Activiteiten[[#This Row],[Loonkosten]]=1,Tb_Activiteiten[[#Headers],[Loonkosten]],"")))</f>
        <v/>
      </c>
      <c r="AL1988" t="str">
        <f>IF(ISNUMBER(FIND("arbeid",Methode_Keuze)),"",IF(ISNUMBER(FIND("arbeid",Methode_Keuze)),"",IF(Tb_Activiteiten[[#This Row],[Eigen arbeid]]=1,Tb_Activiteiten[[#Headers],[Eigen arbeid]],"")))</f>
        <v/>
      </c>
      <c r="AM1988" t="str">
        <f>IF(ISNUMBER(FIND("arbeid",Methode_Keuze)),"",IF(ISNUMBER(FIND("arbeid",Methode_Keuze)),"",IF(Tb_Activiteiten[[#This Row],[Projectmedewerker]]=1,Tb_Activiteiten[[#Headers],[Projectmedewerker]],"")))</f>
        <v/>
      </c>
      <c r="AN1988" t="str">
        <f>IF(ISNUMBER(FIND("arbeid",Methode_Keuze)),"",IF(ISNUMBER(FIND("arbeid",Methode_Keuze)),"",IF(Tb_Activiteiten[[#This Row],[Landbouwer]]=1,Tb_Activiteiten[[#Headers],[Landbouwer]],"")))</f>
        <v/>
      </c>
      <c r="AO1988" t="str">
        <f>IF(ISNUMBER(FIND("arbeid",Methode_Keuze)),"",IF(ISNUMBER(FIND("arbeid",Methode_Keuze)),"",IF(Tb_Activiteiten[[#This Row],[Adviseur]]=1,Tb_Activiteiten[[#Headers],[Adviseur]],"")))</f>
        <v/>
      </c>
      <c r="AP1988" t="str">
        <f>IF(ISNUMBER(FIND("arbeid",Methode_Keuze)),"",IF(ISNUMBER(FIND("arbeid",Methode_Keuze)),"",IF(Tb_Activiteiten[[#This Row],[Projectleider/Expert]]=1,Tb_Activiteiten[[#Headers],[Projectleider/Expert]],"")))</f>
        <v/>
      </c>
      <c r="AQ1988" t="str">
        <f>IF(ISNUMBER(FIND("arbeid",Methode_Keuze)),"",IF(ISNUMBER(FIND("arbeid",Methode_Keuze)),"",IF(Tb_Activiteiten[[#This Row],[Arbeidskosten]]=1,Tb_Activiteiten[[#Headers],[Arbeidskosten]],"")))</f>
        <v/>
      </c>
      <c r="AR1988" t="str">
        <f>IF(ISNUMBER(FIND("arbeid",Methode_Keuze)),"",IF(ISNUMBER(FIND("arbeid",Methode_Keuze)),"",IF(Tb_Activiteiten[[#This Row],[Arbeidskosten op basis van IKS]]=1,Tb_Activiteiten[[#Headers],[Arbeidskosten op basis van IKS]],"")))</f>
        <v/>
      </c>
      <c r="AS1988" t="str">
        <f>IF(ISNUMBER(FIND("overige",Methode_Keuze)),"",IF(Tb_Activiteiten[[#This Row],[Kosten derden exclusief btw]]=1,Tb_Activiteiten[[#Headers],[Kosten derden exclusief btw]],""))</f>
        <v/>
      </c>
      <c r="AT1988" t="str">
        <f>IF(ISNUMBER(FIND("overige",Methode_Keuze)),"",IF(Tb_Activiteiten[[#This Row],[Niet verrekenbare btw]]=1,Tb_Activiteiten[[#Headers],[Niet verrekenbare btw]],""))</f>
        <v/>
      </c>
      <c r="AU1988" t="str">
        <f>IF(ISNUMBER(FIND("overige",Methode_Keuze)),"",IF(Tb_Activiteiten[[#This Row],[Grondkosten]]=1,Tb_Activiteiten[[#Headers],[Grondkosten]],""))</f>
        <v/>
      </c>
      <c r="AV1988" t="str">
        <f>IF(ISNUMBER(FIND("overige",Methode_Keuze)),"",IF(Tb_Activiteiten[[#This Row],[Bijdrage in natura (overige)]]=1,Tb_Activiteiten[[#Headers],[Bijdrage in natura (overige)]],""))</f>
        <v/>
      </c>
      <c r="AW1988" t="str">
        <f>IF(ISNUMBER(FIND("overige",Methode_Keuze)),"",IF(Tb_Activiteiten[[#This Row],[Bijdrage in natura (vrijwilligers)]]=1,Tb_Activiteiten[[#Headers],[Bijdrage in natura (vrijwilligers)]],""))</f>
        <v/>
      </c>
      <c r="AX1988" t="str">
        <f>IF(ISNUMBER(FIND("overige",Methode_Keuze)),"",IF(Tb_Activiteiten[[#This Row],[Afschrijvingskosten]]=1,Tb_Activiteiten[[#Headers],[Afschrijvingskosten]],""))</f>
        <v/>
      </c>
      <c r="AY1988" t="str">
        <f>IF(ISNUMBER(FIND("overige",Methode_Keuze)),"",IF(Tb_Activiteiten[[#This Row],[Vergoeding]]=1,Tb_Activiteiten[[#Headers],[Vergoeding]],""))</f>
        <v/>
      </c>
      <c r="AZ1988" t="str">
        <f>IF(ISNUMBER(FIND("arbeid",Methode_Keuze)),"",IF(Tb_Activiteiten[[#This Row],[Arbeidskosten - vast tarief (excl eigen arbeid)]]=1,Tb_Activiteiten[[#Headers],[Arbeidskosten - vast tarief (excl eigen arbeid)]],""))</f>
        <v/>
      </c>
      <c r="BA1988" t="str">
        <f>IF(ISNUMBER(FIND("overige",Methode_Keuze)),"",IF(Tb_Activiteiten[[#This Row],[Overige kosten]]=1,Tb_Activiteiten[[#Headers],[Overige kosten]],""))</f>
        <v/>
      </c>
    </row>
    <row r="1989" spans="15:53" x14ac:dyDescent="0.25">
      <c r="O1989" s="56"/>
      <c r="Q1989" t="str">
        <f>IFERROR(IF(VLOOKUP(Tb_Activiteiten[[#This Row],[Openstelling]],Tb_Openstelling[],2,0)=1,1,""),"")</f>
        <v/>
      </c>
      <c r="AJ1989" s="56"/>
      <c r="AK1989" t="str">
        <f>IF(ISNUMBER(FIND("arbeid",Methode_Keuze)),"",IF(ISNUMBER(FIND("arbeid",Methode_Keuze)),"",IF(Tb_Activiteiten[[#This Row],[Loonkosten]]=1,Tb_Activiteiten[[#Headers],[Loonkosten]],"")))</f>
        <v/>
      </c>
      <c r="AL1989" t="str">
        <f>IF(ISNUMBER(FIND("arbeid",Methode_Keuze)),"",IF(ISNUMBER(FIND("arbeid",Methode_Keuze)),"",IF(Tb_Activiteiten[[#This Row],[Eigen arbeid]]=1,Tb_Activiteiten[[#Headers],[Eigen arbeid]],"")))</f>
        <v/>
      </c>
      <c r="AM1989" t="str">
        <f>IF(ISNUMBER(FIND("arbeid",Methode_Keuze)),"",IF(ISNUMBER(FIND("arbeid",Methode_Keuze)),"",IF(Tb_Activiteiten[[#This Row],[Projectmedewerker]]=1,Tb_Activiteiten[[#Headers],[Projectmedewerker]],"")))</f>
        <v/>
      </c>
      <c r="AN1989" t="str">
        <f>IF(ISNUMBER(FIND("arbeid",Methode_Keuze)),"",IF(ISNUMBER(FIND("arbeid",Methode_Keuze)),"",IF(Tb_Activiteiten[[#This Row],[Landbouwer]]=1,Tb_Activiteiten[[#Headers],[Landbouwer]],"")))</f>
        <v/>
      </c>
      <c r="AO1989" t="str">
        <f>IF(ISNUMBER(FIND("arbeid",Methode_Keuze)),"",IF(ISNUMBER(FIND("arbeid",Methode_Keuze)),"",IF(Tb_Activiteiten[[#This Row],[Adviseur]]=1,Tb_Activiteiten[[#Headers],[Adviseur]],"")))</f>
        <v/>
      </c>
      <c r="AP1989" t="str">
        <f>IF(ISNUMBER(FIND("arbeid",Methode_Keuze)),"",IF(ISNUMBER(FIND("arbeid",Methode_Keuze)),"",IF(Tb_Activiteiten[[#This Row],[Projectleider/Expert]]=1,Tb_Activiteiten[[#Headers],[Projectleider/Expert]],"")))</f>
        <v/>
      </c>
      <c r="AQ1989" t="str">
        <f>IF(ISNUMBER(FIND("arbeid",Methode_Keuze)),"",IF(ISNUMBER(FIND("arbeid",Methode_Keuze)),"",IF(Tb_Activiteiten[[#This Row],[Arbeidskosten]]=1,Tb_Activiteiten[[#Headers],[Arbeidskosten]],"")))</f>
        <v/>
      </c>
      <c r="AR1989" t="str">
        <f>IF(ISNUMBER(FIND("arbeid",Methode_Keuze)),"",IF(ISNUMBER(FIND("arbeid",Methode_Keuze)),"",IF(Tb_Activiteiten[[#This Row],[Arbeidskosten op basis van IKS]]=1,Tb_Activiteiten[[#Headers],[Arbeidskosten op basis van IKS]],"")))</f>
        <v/>
      </c>
      <c r="AS1989" t="str">
        <f>IF(ISNUMBER(FIND("overige",Methode_Keuze)),"",IF(Tb_Activiteiten[[#This Row],[Kosten derden exclusief btw]]=1,Tb_Activiteiten[[#Headers],[Kosten derden exclusief btw]],""))</f>
        <v/>
      </c>
      <c r="AT1989" t="str">
        <f>IF(ISNUMBER(FIND("overige",Methode_Keuze)),"",IF(Tb_Activiteiten[[#This Row],[Niet verrekenbare btw]]=1,Tb_Activiteiten[[#Headers],[Niet verrekenbare btw]],""))</f>
        <v/>
      </c>
      <c r="AU1989" t="str">
        <f>IF(ISNUMBER(FIND("overige",Methode_Keuze)),"",IF(Tb_Activiteiten[[#This Row],[Grondkosten]]=1,Tb_Activiteiten[[#Headers],[Grondkosten]],""))</f>
        <v/>
      </c>
      <c r="AV1989" t="str">
        <f>IF(ISNUMBER(FIND("overige",Methode_Keuze)),"",IF(Tb_Activiteiten[[#This Row],[Bijdrage in natura (overige)]]=1,Tb_Activiteiten[[#Headers],[Bijdrage in natura (overige)]],""))</f>
        <v/>
      </c>
      <c r="AW1989" t="str">
        <f>IF(ISNUMBER(FIND("overige",Methode_Keuze)),"",IF(Tb_Activiteiten[[#This Row],[Bijdrage in natura (vrijwilligers)]]=1,Tb_Activiteiten[[#Headers],[Bijdrage in natura (vrijwilligers)]],""))</f>
        <v/>
      </c>
      <c r="AX1989" t="str">
        <f>IF(ISNUMBER(FIND("overige",Methode_Keuze)),"",IF(Tb_Activiteiten[[#This Row],[Afschrijvingskosten]]=1,Tb_Activiteiten[[#Headers],[Afschrijvingskosten]],""))</f>
        <v/>
      </c>
      <c r="AY1989" t="str">
        <f>IF(ISNUMBER(FIND("overige",Methode_Keuze)),"",IF(Tb_Activiteiten[[#This Row],[Vergoeding]]=1,Tb_Activiteiten[[#Headers],[Vergoeding]],""))</f>
        <v/>
      </c>
      <c r="AZ1989" t="str">
        <f>IF(ISNUMBER(FIND("arbeid",Methode_Keuze)),"",IF(Tb_Activiteiten[[#This Row],[Arbeidskosten - vast tarief (excl eigen arbeid)]]=1,Tb_Activiteiten[[#Headers],[Arbeidskosten - vast tarief (excl eigen arbeid)]],""))</f>
        <v/>
      </c>
      <c r="BA1989" t="str">
        <f>IF(ISNUMBER(FIND("overige",Methode_Keuze)),"",IF(Tb_Activiteiten[[#This Row],[Overige kosten]]=1,Tb_Activiteiten[[#Headers],[Overige kosten]],""))</f>
        <v/>
      </c>
    </row>
    <row r="1990" spans="15:53" x14ac:dyDescent="0.25">
      <c r="O1990" s="56"/>
      <c r="Q1990" t="str">
        <f>IFERROR(IF(VLOOKUP(Tb_Activiteiten[[#This Row],[Openstelling]],Tb_Openstelling[],2,0)=1,1,""),"")</f>
        <v/>
      </c>
      <c r="AJ1990" s="56"/>
      <c r="AK1990" t="str">
        <f>IF(ISNUMBER(FIND("arbeid",Methode_Keuze)),"",IF(ISNUMBER(FIND("arbeid",Methode_Keuze)),"",IF(Tb_Activiteiten[[#This Row],[Loonkosten]]=1,Tb_Activiteiten[[#Headers],[Loonkosten]],"")))</f>
        <v/>
      </c>
      <c r="AL1990" t="str">
        <f>IF(ISNUMBER(FIND("arbeid",Methode_Keuze)),"",IF(ISNUMBER(FIND("arbeid",Methode_Keuze)),"",IF(Tb_Activiteiten[[#This Row],[Eigen arbeid]]=1,Tb_Activiteiten[[#Headers],[Eigen arbeid]],"")))</f>
        <v/>
      </c>
      <c r="AM1990" t="str">
        <f>IF(ISNUMBER(FIND("arbeid",Methode_Keuze)),"",IF(ISNUMBER(FIND("arbeid",Methode_Keuze)),"",IF(Tb_Activiteiten[[#This Row],[Projectmedewerker]]=1,Tb_Activiteiten[[#Headers],[Projectmedewerker]],"")))</f>
        <v/>
      </c>
      <c r="AN1990" t="str">
        <f>IF(ISNUMBER(FIND("arbeid",Methode_Keuze)),"",IF(ISNUMBER(FIND("arbeid",Methode_Keuze)),"",IF(Tb_Activiteiten[[#This Row],[Landbouwer]]=1,Tb_Activiteiten[[#Headers],[Landbouwer]],"")))</f>
        <v/>
      </c>
      <c r="AO1990" t="str">
        <f>IF(ISNUMBER(FIND("arbeid",Methode_Keuze)),"",IF(ISNUMBER(FIND("arbeid",Methode_Keuze)),"",IF(Tb_Activiteiten[[#This Row],[Adviseur]]=1,Tb_Activiteiten[[#Headers],[Adviseur]],"")))</f>
        <v/>
      </c>
      <c r="AP1990" t="str">
        <f>IF(ISNUMBER(FIND("arbeid",Methode_Keuze)),"",IF(ISNUMBER(FIND("arbeid",Methode_Keuze)),"",IF(Tb_Activiteiten[[#This Row],[Projectleider/Expert]]=1,Tb_Activiteiten[[#Headers],[Projectleider/Expert]],"")))</f>
        <v/>
      </c>
      <c r="AQ1990" t="str">
        <f>IF(ISNUMBER(FIND("arbeid",Methode_Keuze)),"",IF(ISNUMBER(FIND("arbeid",Methode_Keuze)),"",IF(Tb_Activiteiten[[#This Row],[Arbeidskosten]]=1,Tb_Activiteiten[[#Headers],[Arbeidskosten]],"")))</f>
        <v/>
      </c>
      <c r="AR1990" t="str">
        <f>IF(ISNUMBER(FIND("arbeid",Methode_Keuze)),"",IF(ISNUMBER(FIND("arbeid",Methode_Keuze)),"",IF(Tb_Activiteiten[[#This Row],[Arbeidskosten op basis van IKS]]=1,Tb_Activiteiten[[#Headers],[Arbeidskosten op basis van IKS]],"")))</f>
        <v/>
      </c>
      <c r="AS1990" t="str">
        <f>IF(ISNUMBER(FIND("overige",Methode_Keuze)),"",IF(Tb_Activiteiten[[#This Row],[Kosten derden exclusief btw]]=1,Tb_Activiteiten[[#Headers],[Kosten derden exclusief btw]],""))</f>
        <v/>
      </c>
      <c r="AT1990" t="str">
        <f>IF(ISNUMBER(FIND("overige",Methode_Keuze)),"",IF(Tb_Activiteiten[[#This Row],[Niet verrekenbare btw]]=1,Tb_Activiteiten[[#Headers],[Niet verrekenbare btw]],""))</f>
        <v/>
      </c>
      <c r="AU1990" t="str">
        <f>IF(ISNUMBER(FIND("overige",Methode_Keuze)),"",IF(Tb_Activiteiten[[#This Row],[Grondkosten]]=1,Tb_Activiteiten[[#Headers],[Grondkosten]],""))</f>
        <v/>
      </c>
      <c r="AV1990" t="str">
        <f>IF(ISNUMBER(FIND("overige",Methode_Keuze)),"",IF(Tb_Activiteiten[[#This Row],[Bijdrage in natura (overige)]]=1,Tb_Activiteiten[[#Headers],[Bijdrage in natura (overige)]],""))</f>
        <v/>
      </c>
      <c r="AW1990" t="str">
        <f>IF(ISNUMBER(FIND("overige",Methode_Keuze)),"",IF(Tb_Activiteiten[[#This Row],[Bijdrage in natura (vrijwilligers)]]=1,Tb_Activiteiten[[#Headers],[Bijdrage in natura (vrijwilligers)]],""))</f>
        <v/>
      </c>
      <c r="AX1990" t="str">
        <f>IF(ISNUMBER(FIND("overige",Methode_Keuze)),"",IF(Tb_Activiteiten[[#This Row],[Afschrijvingskosten]]=1,Tb_Activiteiten[[#Headers],[Afschrijvingskosten]],""))</f>
        <v/>
      </c>
      <c r="AY1990" t="str">
        <f>IF(ISNUMBER(FIND("overige",Methode_Keuze)),"",IF(Tb_Activiteiten[[#This Row],[Vergoeding]]=1,Tb_Activiteiten[[#Headers],[Vergoeding]],""))</f>
        <v/>
      </c>
      <c r="AZ1990" t="str">
        <f>IF(ISNUMBER(FIND("arbeid",Methode_Keuze)),"",IF(Tb_Activiteiten[[#This Row],[Arbeidskosten - vast tarief (excl eigen arbeid)]]=1,Tb_Activiteiten[[#Headers],[Arbeidskosten - vast tarief (excl eigen arbeid)]],""))</f>
        <v/>
      </c>
      <c r="BA1990" t="str">
        <f>IF(ISNUMBER(FIND("overige",Methode_Keuze)),"",IF(Tb_Activiteiten[[#This Row],[Overige kosten]]=1,Tb_Activiteiten[[#Headers],[Overige kosten]],""))</f>
        <v/>
      </c>
    </row>
    <row r="1991" spans="15:53" x14ac:dyDescent="0.25">
      <c r="O1991" s="56"/>
      <c r="Q1991" t="str">
        <f>IFERROR(IF(VLOOKUP(Tb_Activiteiten[[#This Row],[Openstelling]],Tb_Openstelling[],2,0)=1,1,""),"")</f>
        <v/>
      </c>
      <c r="AJ1991" s="56"/>
      <c r="AK1991" t="str">
        <f>IF(ISNUMBER(FIND("arbeid",Methode_Keuze)),"",IF(ISNUMBER(FIND("arbeid",Methode_Keuze)),"",IF(Tb_Activiteiten[[#This Row],[Loonkosten]]=1,Tb_Activiteiten[[#Headers],[Loonkosten]],"")))</f>
        <v/>
      </c>
      <c r="AL1991" t="str">
        <f>IF(ISNUMBER(FIND("arbeid",Methode_Keuze)),"",IF(ISNUMBER(FIND("arbeid",Methode_Keuze)),"",IF(Tb_Activiteiten[[#This Row],[Eigen arbeid]]=1,Tb_Activiteiten[[#Headers],[Eigen arbeid]],"")))</f>
        <v/>
      </c>
      <c r="AM1991" t="str">
        <f>IF(ISNUMBER(FIND("arbeid",Methode_Keuze)),"",IF(ISNUMBER(FIND("arbeid",Methode_Keuze)),"",IF(Tb_Activiteiten[[#This Row],[Projectmedewerker]]=1,Tb_Activiteiten[[#Headers],[Projectmedewerker]],"")))</f>
        <v/>
      </c>
      <c r="AN1991" t="str">
        <f>IF(ISNUMBER(FIND("arbeid",Methode_Keuze)),"",IF(ISNUMBER(FIND("arbeid",Methode_Keuze)),"",IF(Tb_Activiteiten[[#This Row],[Landbouwer]]=1,Tb_Activiteiten[[#Headers],[Landbouwer]],"")))</f>
        <v/>
      </c>
      <c r="AO1991" t="str">
        <f>IF(ISNUMBER(FIND("arbeid",Methode_Keuze)),"",IF(ISNUMBER(FIND("arbeid",Methode_Keuze)),"",IF(Tb_Activiteiten[[#This Row],[Adviseur]]=1,Tb_Activiteiten[[#Headers],[Adviseur]],"")))</f>
        <v/>
      </c>
      <c r="AP1991" t="str">
        <f>IF(ISNUMBER(FIND("arbeid",Methode_Keuze)),"",IF(ISNUMBER(FIND("arbeid",Methode_Keuze)),"",IF(Tb_Activiteiten[[#This Row],[Projectleider/Expert]]=1,Tb_Activiteiten[[#Headers],[Projectleider/Expert]],"")))</f>
        <v/>
      </c>
      <c r="AQ1991" t="str">
        <f>IF(ISNUMBER(FIND("arbeid",Methode_Keuze)),"",IF(ISNUMBER(FIND("arbeid",Methode_Keuze)),"",IF(Tb_Activiteiten[[#This Row],[Arbeidskosten]]=1,Tb_Activiteiten[[#Headers],[Arbeidskosten]],"")))</f>
        <v/>
      </c>
      <c r="AR1991" t="str">
        <f>IF(ISNUMBER(FIND("arbeid",Methode_Keuze)),"",IF(ISNUMBER(FIND("arbeid",Methode_Keuze)),"",IF(Tb_Activiteiten[[#This Row],[Arbeidskosten op basis van IKS]]=1,Tb_Activiteiten[[#Headers],[Arbeidskosten op basis van IKS]],"")))</f>
        <v/>
      </c>
      <c r="AS1991" t="str">
        <f>IF(ISNUMBER(FIND("overige",Methode_Keuze)),"",IF(Tb_Activiteiten[[#This Row],[Kosten derden exclusief btw]]=1,Tb_Activiteiten[[#Headers],[Kosten derden exclusief btw]],""))</f>
        <v/>
      </c>
      <c r="AT1991" t="str">
        <f>IF(ISNUMBER(FIND("overige",Methode_Keuze)),"",IF(Tb_Activiteiten[[#This Row],[Niet verrekenbare btw]]=1,Tb_Activiteiten[[#Headers],[Niet verrekenbare btw]],""))</f>
        <v/>
      </c>
      <c r="AU1991" t="str">
        <f>IF(ISNUMBER(FIND("overige",Methode_Keuze)),"",IF(Tb_Activiteiten[[#This Row],[Grondkosten]]=1,Tb_Activiteiten[[#Headers],[Grondkosten]],""))</f>
        <v/>
      </c>
      <c r="AV1991" t="str">
        <f>IF(ISNUMBER(FIND("overige",Methode_Keuze)),"",IF(Tb_Activiteiten[[#This Row],[Bijdrage in natura (overige)]]=1,Tb_Activiteiten[[#Headers],[Bijdrage in natura (overige)]],""))</f>
        <v/>
      </c>
      <c r="AW1991" t="str">
        <f>IF(ISNUMBER(FIND("overige",Methode_Keuze)),"",IF(Tb_Activiteiten[[#This Row],[Bijdrage in natura (vrijwilligers)]]=1,Tb_Activiteiten[[#Headers],[Bijdrage in natura (vrijwilligers)]],""))</f>
        <v/>
      </c>
      <c r="AX1991" t="str">
        <f>IF(ISNUMBER(FIND("overige",Methode_Keuze)),"",IF(Tb_Activiteiten[[#This Row],[Afschrijvingskosten]]=1,Tb_Activiteiten[[#Headers],[Afschrijvingskosten]],""))</f>
        <v/>
      </c>
      <c r="AY1991" t="str">
        <f>IF(ISNUMBER(FIND("overige",Methode_Keuze)),"",IF(Tb_Activiteiten[[#This Row],[Vergoeding]]=1,Tb_Activiteiten[[#Headers],[Vergoeding]],""))</f>
        <v/>
      </c>
      <c r="AZ1991" t="str">
        <f>IF(ISNUMBER(FIND("arbeid",Methode_Keuze)),"",IF(Tb_Activiteiten[[#This Row],[Arbeidskosten - vast tarief (excl eigen arbeid)]]=1,Tb_Activiteiten[[#Headers],[Arbeidskosten - vast tarief (excl eigen arbeid)]],""))</f>
        <v/>
      </c>
      <c r="BA1991" t="str">
        <f>IF(ISNUMBER(FIND("overige",Methode_Keuze)),"",IF(Tb_Activiteiten[[#This Row],[Overige kosten]]=1,Tb_Activiteiten[[#Headers],[Overige kosten]],""))</f>
        <v/>
      </c>
    </row>
    <row r="1992" spans="15:53" x14ac:dyDescent="0.25">
      <c r="O1992" s="56"/>
      <c r="Q1992" t="str">
        <f>IFERROR(IF(VLOOKUP(Tb_Activiteiten[[#This Row],[Openstelling]],Tb_Openstelling[],2,0)=1,1,""),"")</f>
        <v/>
      </c>
      <c r="AJ1992" s="56"/>
      <c r="AK1992" t="str">
        <f>IF(ISNUMBER(FIND("arbeid",Methode_Keuze)),"",IF(ISNUMBER(FIND("arbeid",Methode_Keuze)),"",IF(Tb_Activiteiten[[#This Row],[Loonkosten]]=1,Tb_Activiteiten[[#Headers],[Loonkosten]],"")))</f>
        <v/>
      </c>
      <c r="AL1992" t="str">
        <f>IF(ISNUMBER(FIND("arbeid",Methode_Keuze)),"",IF(ISNUMBER(FIND("arbeid",Methode_Keuze)),"",IF(Tb_Activiteiten[[#This Row],[Eigen arbeid]]=1,Tb_Activiteiten[[#Headers],[Eigen arbeid]],"")))</f>
        <v/>
      </c>
      <c r="AM1992" t="str">
        <f>IF(ISNUMBER(FIND("arbeid",Methode_Keuze)),"",IF(ISNUMBER(FIND("arbeid",Methode_Keuze)),"",IF(Tb_Activiteiten[[#This Row],[Projectmedewerker]]=1,Tb_Activiteiten[[#Headers],[Projectmedewerker]],"")))</f>
        <v/>
      </c>
      <c r="AN1992" t="str">
        <f>IF(ISNUMBER(FIND("arbeid",Methode_Keuze)),"",IF(ISNUMBER(FIND("arbeid",Methode_Keuze)),"",IF(Tb_Activiteiten[[#This Row],[Landbouwer]]=1,Tb_Activiteiten[[#Headers],[Landbouwer]],"")))</f>
        <v/>
      </c>
      <c r="AO1992" t="str">
        <f>IF(ISNUMBER(FIND("arbeid",Methode_Keuze)),"",IF(ISNUMBER(FIND("arbeid",Methode_Keuze)),"",IF(Tb_Activiteiten[[#This Row],[Adviseur]]=1,Tb_Activiteiten[[#Headers],[Adviseur]],"")))</f>
        <v/>
      </c>
      <c r="AP1992" t="str">
        <f>IF(ISNUMBER(FIND("arbeid",Methode_Keuze)),"",IF(ISNUMBER(FIND("arbeid",Methode_Keuze)),"",IF(Tb_Activiteiten[[#This Row],[Projectleider/Expert]]=1,Tb_Activiteiten[[#Headers],[Projectleider/Expert]],"")))</f>
        <v/>
      </c>
      <c r="AQ1992" t="str">
        <f>IF(ISNUMBER(FIND("arbeid",Methode_Keuze)),"",IF(ISNUMBER(FIND("arbeid",Methode_Keuze)),"",IF(Tb_Activiteiten[[#This Row],[Arbeidskosten]]=1,Tb_Activiteiten[[#Headers],[Arbeidskosten]],"")))</f>
        <v/>
      </c>
      <c r="AR1992" t="str">
        <f>IF(ISNUMBER(FIND("arbeid",Methode_Keuze)),"",IF(ISNUMBER(FIND("arbeid",Methode_Keuze)),"",IF(Tb_Activiteiten[[#This Row],[Arbeidskosten op basis van IKS]]=1,Tb_Activiteiten[[#Headers],[Arbeidskosten op basis van IKS]],"")))</f>
        <v/>
      </c>
      <c r="AS1992" t="str">
        <f>IF(ISNUMBER(FIND("overige",Methode_Keuze)),"",IF(Tb_Activiteiten[[#This Row],[Kosten derden exclusief btw]]=1,Tb_Activiteiten[[#Headers],[Kosten derden exclusief btw]],""))</f>
        <v/>
      </c>
      <c r="AT1992" t="str">
        <f>IF(ISNUMBER(FIND("overige",Methode_Keuze)),"",IF(Tb_Activiteiten[[#This Row],[Niet verrekenbare btw]]=1,Tb_Activiteiten[[#Headers],[Niet verrekenbare btw]],""))</f>
        <v/>
      </c>
      <c r="AU1992" t="str">
        <f>IF(ISNUMBER(FIND("overige",Methode_Keuze)),"",IF(Tb_Activiteiten[[#This Row],[Grondkosten]]=1,Tb_Activiteiten[[#Headers],[Grondkosten]],""))</f>
        <v/>
      </c>
      <c r="AV1992" t="str">
        <f>IF(ISNUMBER(FIND("overige",Methode_Keuze)),"",IF(Tb_Activiteiten[[#This Row],[Bijdrage in natura (overige)]]=1,Tb_Activiteiten[[#Headers],[Bijdrage in natura (overige)]],""))</f>
        <v/>
      </c>
      <c r="AW1992" t="str">
        <f>IF(ISNUMBER(FIND("overige",Methode_Keuze)),"",IF(Tb_Activiteiten[[#This Row],[Bijdrage in natura (vrijwilligers)]]=1,Tb_Activiteiten[[#Headers],[Bijdrage in natura (vrijwilligers)]],""))</f>
        <v/>
      </c>
      <c r="AX1992" t="str">
        <f>IF(ISNUMBER(FIND("overige",Methode_Keuze)),"",IF(Tb_Activiteiten[[#This Row],[Afschrijvingskosten]]=1,Tb_Activiteiten[[#Headers],[Afschrijvingskosten]],""))</f>
        <v/>
      </c>
      <c r="AY1992" t="str">
        <f>IF(ISNUMBER(FIND("overige",Methode_Keuze)),"",IF(Tb_Activiteiten[[#This Row],[Vergoeding]]=1,Tb_Activiteiten[[#Headers],[Vergoeding]],""))</f>
        <v/>
      </c>
      <c r="AZ1992" t="str">
        <f>IF(ISNUMBER(FIND("arbeid",Methode_Keuze)),"",IF(Tb_Activiteiten[[#This Row],[Arbeidskosten - vast tarief (excl eigen arbeid)]]=1,Tb_Activiteiten[[#Headers],[Arbeidskosten - vast tarief (excl eigen arbeid)]],""))</f>
        <v/>
      </c>
      <c r="BA1992" t="str">
        <f>IF(ISNUMBER(FIND("overige",Methode_Keuze)),"",IF(Tb_Activiteiten[[#This Row],[Overige kosten]]=1,Tb_Activiteiten[[#Headers],[Overige kosten]],""))</f>
        <v/>
      </c>
    </row>
    <row r="1993" spans="15:53" x14ac:dyDescent="0.25">
      <c r="O1993" s="56"/>
      <c r="Q1993" t="str">
        <f>IFERROR(IF(VLOOKUP(Tb_Activiteiten[[#This Row],[Openstelling]],Tb_Openstelling[],2,0)=1,1,""),"")</f>
        <v/>
      </c>
      <c r="AJ1993" s="56"/>
      <c r="AK1993" t="str">
        <f>IF(ISNUMBER(FIND("arbeid",Methode_Keuze)),"",IF(ISNUMBER(FIND("arbeid",Methode_Keuze)),"",IF(Tb_Activiteiten[[#This Row],[Loonkosten]]=1,Tb_Activiteiten[[#Headers],[Loonkosten]],"")))</f>
        <v/>
      </c>
      <c r="AL1993" t="str">
        <f>IF(ISNUMBER(FIND("arbeid",Methode_Keuze)),"",IF(ISNUMBER(FIND("arbeid",Methode_Keuze)),"",IF(Tb_Activiteiten[[#This Row],[Eigen arbeid]]=1,Tb_Activiteiten[[#Headers],[Eigen arbeid]],"")))</f>
        <v/>
      </c>
      <c r="AM1993" t="str">
        <f>IF(ISNUMBER(FIND("arbeid",Methode_Keuze)),"",IF(ISNUMBER(FIND("arbeid",Methode_Keuze)),"",IF(Tb_Activiteiten[[#This Row],[Projectmedewerker]]=1,Tb_Activiteiten[[#Headers],[Projectmedewerker]],"")))</f>
        <v/>
      </c>
      <c r="AN1993" t="str">
        <f>IF(ISNUMBER(FIND("arbeid",Methode_Keuze)),"",IF(ISNUMBER(FIND("arbeid",Methode_Keuze)),"",IF(Tb_Activiteiten[[#This Row],[Landbouwer]]=1,Tb_Activiteiten[[#Headers],[Landbouwer]],"")))</f>
        <v/>
      </c>
      <c r="AO1993" t="str">
        <f>IF(ISNUMBER(FIND("arbeid",Methode_Keuze)),"",IF(ISNUMBER(FIND("arbeid",Methode_Keuze)),"",IF(Tb_Activiteiten[[#This Row],[Adviseur]]=1,Tb_Activiteiten[[#Headers],[Adviseur]],"")))</f>
        <v/>
      </c>
      <c r="AP1993" t="str">
        <f>IF(ISNUMBER(FIND("arbeid",Methode_Keuze)),"",IF(ISNUMBER(FIND("arbeid",Methode_Keuze)),"",IF(Tb_Activiteiten[[#This Row],[Projectleider/Expert]]=1,Tb_Activiteiten[[#Headers],[Projectleider/Expert]],"")))</f>
        <v/>
      </c>
      <c r="AQ1993" t="str">
        <f>IF(ISNUMBER(FIND("arbeid",Methode_Keuze)),"",IF(ISNUMBER(FIND("arbeid",Methode_Keuze)),"",IF(Tb_Activiteiten[[#This Row],[Arbeidskosten]]=1,Tb_Activiteiten[[#Headers],[Arbeidskosten]],"")))</f>
        <v/>
      </c>
      <c r="AR1993" t="str">
        <f>IF(ISNUMBER(FIND("arbeid",Methode_Keuze)),"",IF(ISNUMBER(FIND("arbeid",Methode_Keuze)),"",IF(Tb_Activiteiten[[#This Row],[Arbeidskosten op basis van IKS]]=1,Tb_Activiteiten[[#Headers],[Arbeidskosten op basis van IKS]],"")))</f>
        <v/>
      </c>
      <c r="AS1993" t="str">
        <f>IF(ISNUMBER(FIND("overige",Methode_Keuze)),"",IF(Tb_Activiteiten[[#This Row],[Kosten derden exclusief btw]]=1,Tb_Activiteiten[[#Headers],[Kosten derden exclusief btw]],""))</f>
        <v/>
      </c>
      <c r="AT1993" t="str">
        <f>IF(ISNUMBER(FIND("overige",Methode_Keuze)),"",IF(Tb_Activiteiten[[#This Row],[Niet verrekenbare btw]]=1,Tb_Activiteiten[[#Headers],[Niet verrekenbare btw]],""))</f>
        <v/>
      </c>
      <c r="AU1993" t="str">
        <f>IF(ISNUMBER(FIND("overige",Methode_Keuze)),"",IF(Tb_Activiteiten[[#This Row],[Grondkosten]]=1,Tb_Activiteiten[[#Headers],[Grondkosten]],""))</f>
        <v/>
      </c>
      <c r="AV1993" t="str">
        <f>IF(ISNUMBER(FIND("overige",Methode_Keuze)),"",IF(Tb_Activiteiten[[#This Row],[Bijdrage in natura (overige)]]=1,Tb_Activiteiten[[#Headers],[Bijdrage in natura (overige)]],""))</f>
        <v/>
      </c>
      <c r="AW1993" t="str">
        <f>IF(ISNUMBER(FIND("overige",Methode_Keuze)),"",IF(Tb_Activiteiten[[#This Row],[Bijdrage in natura (vrijwilligers)]]=1,Tb_Activiteiten[[#Headers],[Bijdrage in natura (vrijwilligers)]],""))</f>
        <v/>
      </c>
      <c r="AX1993" t="str">
        <f>IF(ISNUMBER(FIND("overige",Methode_Keuze)),"",IF(Tb_Activiteiten[[#This Row],[Afschrijvingskosten]]=1,Tb_Activiteiten[[#Headers],[Afschrijvingskosten]],""))</f>
        <v/>
      </c>
      <c r="AY1993" t="str">
        <f>IF(ISNUMBER(FIND("overige",Methode_Keuze)),"",IF(Tb_Activiteiten[[#This Row],[Vergoeding]]=1,Tb_Activiteiten[[#Headers],[Vergoeding]],""))</f>
        <v/>
      </c>
      <c r="AZ1993" t="str">
        <f>IF(ISNUMBER(FIND("arbeid",Methode_Keuze)),"",IF(Tb_Activiteiten[[#This Row],[Arbeidskosten - vast tarief (excl eigen arbeid)]]=1,Tb_Activiteiten[[#Headers],[Arbeidskosten - vast tarief (excl eigen arbeid)]],""))</f>
        <v/>
      </c>
      <c r="BA1993" t="str">
        <f>IF(ISNUMBER(FIND("overige",Methode_Keuze)),"",IF(Tb_Activiteiten[[#This Row],[Overige kosten]]=1,Tb_Activiteiten[[#Headers],[Overige kosten]],""))</f>
        <v/>
      </c>
    </row>
    <row r="1994" spans="15:53" x14ac:dyDescent="0.25">
      <c r="O1994" s="56"/>
      <c r="Q1994" t="str">
        <f>IFERROR(IF(VLOOKUP(Tb_Activiteiten[[#This Row],[Openstelling]],Tb_Openstelling[],2,0)=1,1,""),"")</f>
        <v/>
      </c>
      <c r="AJ1994" s="56"/>
      <c r="AK1994" t="str">
        <f>IF(ISNUMBER(FIND("arbeid",Methode_Keuze)),"",IF(ISNUMBER(FIND("arbeid",Methode_Keuze)),"",IF(Tb_Activiteiten[[#This Row],[Loonkosten]]=1,Tb_Activiteiten[[#Headers],[Loonkosten]],"")))</f>
        <v/>
      </c>
      <c r="AL1994" t="str">
        <f>IF(ISNUMBER(FIND("arbeid",Methode_Keuze)),"",IF(ISNUMBER(FIND("arbeid",Methode_Keuze)),"",IF(Tb_Activiteiten[[#This Row],[Eigen arbeid]]=1,Tb_Activiteiten[[#Headers],[Eigen arbeid]],"")))</f>
        <v/>
      </c>
      <c r="AM1994" t="str">
        <f>IF(ISNUMBER(FIND("arbeid",Methode_Keuze)),"",IF(ISNUMBER(FIND("arbeid",Methode_Keuze)),"",IF(Tb_Activiteiten[[#This Row],[Projectmedewerker]]=1,Tb_Activiteiten[[#Headers],[Projectmedewerker]],"")))</f>
        <v/>
      </c>
      <c r="AN1994" t="str">
        <f>IF(ISNUMBER(FIND("arbeid",Methode_Keuze)),"",IF(ISNUMBER(FIND("arbeid",Methode_Keuze)),"",IF(Tb_Activiteiten[[#This Row],[Landbouwer]]=1,Tb_Activiteiten[[#Headers],[Landbouwer]],"")))</f>
        <v/>
      </c>
      <c r="AO1994" t="str">
        <f>IF(ISNUMBER(FIND("arbeid",Methode_Keuze)),"",IF(ISNUMBER(FIND("arbeid",Methode_Keuze)),"",IF(Tb_Activiteiten[[#This Row],[Adviseur]]=1,Tb_Activiteiten[[#Headers],[Adviseur]],"")))</f>
        <v/>
      </c>
      <c r="AP1994" t="str">
        <f>IF(ISNUMBER(FIND("arbeid",Methode_Keuze)),"",IF(ISNUMBER(FIND("arbeid",Methode_Keuze)),"",IF(Tb_Activiteiten[[#This Row],[Projectleider/Expert]]=1,Tb_Activiteiten[[#Headers],[Projectleider/Expert]],"")))</f>
        <v/>
      </c>
      <c r="AQ1994" t="str">
        <f>IF(ISNUMBER(FIND("arbeid",Methode_Keuze)),"",IF(ISNUMBER(FIND("arbeid",Methode_Keuze)),"",IF(Tb_Activiteiten[[#This Row],[Arbeidskosten]]=1,Tb_Activiteiten[[#Headers],[Arbeidskosten]],"")))</f>
        <v/>
      </c>
      <c r="AR1994" t="str">
        <f>IF(ISNUMBER(FIND("arbeid",Methode_Keuze)),"",IF(ISNUMBER(FIND("arbeid",Methode_Keuze)),"",IF(Tb_Activiteiten[[#This Row],[Arbeidskosten op basis van IKS]]=1,Tb_Activiteiten[[#Headers],[Arbeidskosten op basis van IKS]],"")))</f>
        <v/>
      </c>
      <c r="AS1994" t="str">
        <f>IF(ISNUMBER(FIND("overige",Methode_Keuze)),"",IF(Tb_Activiteiten[[#This Row],[Kosten derden exclusief btw]]=1,Tb_Activiteiten[[#Headers],[Kosten derden exclusief btw]],""))</f>
        <v/>
      </c>
      <c r="AT1994" t="str">
        <f>IF(ISNUMBER(FIND("overige",Methode_Keuze)),"",IF(Tb_Activiteiten[[#This Row],[Niet verrekenbare btw]]=1,Tb_Activiteiten[[#Headers],[Niet verrekenbare btw]],""))</f>
        <v/>
      </c>
      <c r="AU1994" t="str">
        <f>IF(ISNUMBER(FIND("overige",Methode_Keuze)),"",IF(Tb_Activiteiten[[#This Row],[Grondkosten]]=1,Tb_Activiteiten[[#Headers],[Grondkosten]],""))</f>
        <v/>
      </c>
      <c r="AV1994" t="str">
        <f>IF(ISNUMBER(FIND("overige",Methode_Keuze)),"",IF(Tb_Activiteiten[[#This Row],[Bijdrage in natura (overige)]]=1,Tb_Activiteiten[[#Headers],[Bijdrage in natura (overige)]],""))</f>
        <v/>
      </c>
      <c r="AW1994" t="str">
        <f>IF(ISNUMBER(FIND("overige",Methode_Keuze)),"",IF(Tb_Activiteiten[[#This Row],[Bijdrage in natura (vrijwilligers)]]=1,Tb_Activiteiten[[#Headers],[Bijdrage in natura (vrijwilligers)]],""))</f>
        <v/>
      </c>
      <c r="AX1994" t="str">
        <f>IF(ISNUMBER(FIND("overige",Methode_Keuze)),"",IF(Tb_Activiteiten[[#This Row],[Afschrijvingskosten]]=1,Tb_Activiteiten[[#Headers],[Afschrijvingskosten]],""))</f>
        <v/>
      </c>
      <c r="AY1994" t="str">
        <f>IF(ISNUMBER(FIND("overige",Methode_Keuze)),"",IF(Tb_Activiteiten[[#This Row],[Vergoeding]]=1,Tb_Activiteiten[[#Headers],[Vergoeding]],""))</f>
        <v/>
      </c>
      <c r="AZ1994" t="str">
        <f>IF(ISNUMBER(FIND("arbeid",Methode_Keuze)),"",IF(Tb_Activiteiten[[#This Row],[Arbeidskosten - vast tarief (excl eigen arbeid)]]=1,Tb_Activiteiten[[#Headers],[Arbeidskosten - vast tarief (excl eigen arbeid)]],""))</f>
        <v/>
      </c>
      <c r="BA1994" t="str">
        <f>IF(ISNUMBER(FIND("overige",Methode_Keuze)),"",IF(Tb_Activiteiten[[#This Row],[Overige kosten]]=1,Tb_Activiteiten[[#Headers],[Overige kosten]],""))</f>
        <v/>
      </c>
    </row>
    <row r="1995" spans="15:53" x14ac:dyDescent="0.25">
      <c r="O1995" s="56"/>
      <c r="Q1995" t="str">
        <f>IFERROR(IF(VLOOKUP(Tb_Activiteiten[[#This Row],[Openstelling]],Tb_Openstelling[],2,0)=1,1,""),"")</f>
        <v/>
      </c>
      <c r="AJ1995" s="56"/>
      <c r="AK1995" t="str">
        <f>IF(ISNUMBER(FIND("arbeid",Methode_Keuze)),"",IF(ISNUMBER(FIND("arbeid",Methode_Keuze)),"",IF(Tb_Activiteiten[[#This Row],[Loonkosten]]=1,Tb_Activiteiten[[#Headers],[Loonkosten]],"")))</f>
        <v/>
      </c>
      <c r="AL1995" t="str">
        <f>IF(ISNUMBER(FIND("arbeid",Methode_Keuze)),"",IF(ISNUMBER(FIND("arbeid",Methode_Keuze)),"",IF(Tb_Activiteiten[[#This Row],[Eigen arbeid]]=1,Tb_Activiteiten[[#Headers],[Eigen arbeid]],"")))</f>
        <v/>
      </c>
      <c r="AM1995" t="str">
        <f>IF(ISNUMBER(FIND("arbeid",Methode_Keuze)),"",IF(ISNUMBER(FIND("arbeid",Methode_Keuze)),"",IF(Tb_Activiteiten[[#This Row],[Projectmedewerker]]=1,Tb_Activiteiten[[#Headers],[Projectmedewerker]],"")))</f>
        <v/>
      </c>
      <c r="AN1995" t="str">
        <f>IF(ISNUMBER(FIND("arbeid",Methode_Keuze)),"",IF(ISNUMBER(FIND("arbeid",Methode_Keuze)),"",IF(Tb_Activiteiten[[#This Row],[Landbouwer]]=1,Tb_Activiteiten[[#Headers],[Landbouwer]],"")))</f>
        <v/>
      </c>
      <c r="AO1995" t="str">
        <f>IF(ISNUMBER(FIND("arbeid",Methode_Keuze)),"",IF(ISNUMBER(FIND("arbeid",Methode_Keuze)),"",IF(Tb_Activiteiten[[#This Row],[Adviseur]]=1,Tb_Activiteiten[[#Headers],[Adviseur]],"")))</f>
        <v/>
      </c>
      <c r="AP1995" t="str">
        <f>IF(ISNUMBER(FIND("arbeid",Methode_Keuze)),"",IF(ISNUMBER(FIND("arbeid",Methode_Keuze)),"",IF(Tb_Activiteiten[[#This Row],[Projectleider/Expert]]=1,Tb_Activiteiten[[#Headers],[Projectleider/Expert]],"")))</f>
        <v/>
      </c>
      <c r="AQ1995" t="str">
        <f>IF(ISNUMBER(FIND("arbeid",Methode_Keuze)),"",IF(ISNUMBER(FIND("arbeid",Methode_Keuze)),"",IF(Tb_Activiteiten[[#This Row],[Arbeidskosten]]=1,Tb_Activiteiten[[#Headers],[Arbeidskosten]],"")))</f>
        <v/>
      </c>
      <c r="AR1995" t="str">
        <f>IF(ISNUMBER(FIND("arbeid",Methode_Keuze)),"",IF(ISNUMBER(FIND("arbeid",Methode_Keuze)),"",IF(Tb_Activiteiten[[#This Row],[Arbeidskosten op basis van IKS]]=1,Tb_Activiteiten[[#Headers],[Arbeidskosten op basis van IKS]],"")))</f>
        <v/>
      </c>
      <c r="AS1995" t="str">
        <f>IF(ISNUMBER(FIND("overige",Methode_Keuze)),"",IF(Tb_Activiteiten[[#This Row],[Kosten derden exclusief btw]]=1,Tb_Activiteiten[[#Headers],[Kosten derden exclusief btw]],""))</f>
        <v/>
      </c>
      <c r="AT1995" t="str">
        <f>IF(ISNUMBER(FIND("overige",Methode_Keuze)),"",IF(Tb_Activiteiten[[#This Row],[Niet verrekenbare btw]]=1,Tb_Activiteiten[[#Headers],[Niet verrekenbare btw]],""))</f>
        <v/>
      </c>
      <c r="AU1995" t="str">
        <f>IF(ISNUMBER(FIND("overige",Methode_Keuze)),"",IF(Tb_Activiteiten[[#This Row],[Grondkosten]]=1,Tb_Activiteiten[[#Headers],[Grondkosten]],""))</f>
        <v/>
      </c>
      <c r="AV1995" t="str">
        <f>IF(ISNUMBER(FIND("overige",Methode_Keuze)),"",IF(Tb_Activiteiten[[#This Row],[Bijdrage in natura (overige)]]=1,Tb_Activiteiten[[#Headers],[Bijdrage in natura (overige)]],""))</f>
        <v/>
      </c>
      <c r="AW1995" t="str">
        <f>IF(ISNUMBER(FIND("overige",Methode_Keuze)),"",IF(Tb_Activiteiten[[#This Row],[Bijdrage in natura (vrijwilligers)]]=1,Tb_Activiteiten[[#Headers],[Bijdrage in natura (vrijwilligers)]],""))</f>
        <v/>
      </c>
      <c r="AX1995" t="str">
        <f>IF(ISNUMBER(FIND("overige",Methode_Keuze)),"",IF(Tb_Activiteiten[[#This Row],[Afschrijvingskosten]]=1,Tb_Activiteiten[[#Headers],[Afschrijvingskosten]],""))</f>
        <v/>
      </c>
      <c r="AY1995" t="str">
        <f>IF(ISNUMBER(FIND("overige",Methode_Keuze)),"",IF(Tb_Activiteiten[[#This Row],[Vergoeding]]=1,Tb_Activiteiten[[#Headers],[Vergoeding]],""))</f>
        <v/>
      </c>
      <c r="AZ1995" t="str">
        <f>IF(ISNUMBER(FIND("arbeid",Methode_Keuze)),"",IF(Tb_Activiteiten[[#This Row],[Arbeidskosten - vast tarief (excl eigen arbeid)]]=1,Tb_Activiteiten[[#Headers],[Arbeidskosten - vast tarief (excl eigen arbeid)]],""))</f>
        <v/>
      </c>
      <c r="BA1995" t="str">
        <f>IF(ISNUMBER(FIND("overige",Methode_Keuze)),"",IF(Tb_Activiteiten[[#This Row],[Overige kosten]]=1,Tb_Activiteiten[[#Headers],[Overige kosten]],""))</f>
        <v/>
      </c>
    </row>
    <row r="1996" spans="15:53" x14ac:dyDescent="0.25">
      <c r="O1996" s="56"/>
      <c r="Q1996" t="str">
        <f>IFERROR(IF(VLOOKUP(Tb_Activiteiten[[#This Row],[Openstelling]],Tb_Openstelling[],2,0)=1,1,""),"")</f>
        <v/>
      </c>
      <c r="AJ1996" s="56"/>
      <c r="AK1996" t="str">
        <f>IF(ISNUMBER(FIND("arbeid",Methode_Keuze)),"",IF(ISNUMBER(FIND("arbeid",Methode_Keuze)),"",IF(Tb_Activiteiten[[#This Row],[Loonkosten]]=1,Tb_Activiteiten[[#Headers],[Loonkosten]],"")))</f>
        <v/>
      </c>
      <c r="AL1996" t="str">
        <f>IF(ISNUMBER(FIND("arbeid",Methode_Keuze)),"",IF(ISNUMBER(FIND("arbeid",Methode_Keuze)),"",IF(Tb_Activiteiten[[#This Row],[Eigen arbeid]]=1,Tb_Activiteiten[[#Headers],[Eigen arbeid]],"")))</f>
        <v/>
      </c>
      <c r="AM1996" t="str">
        <f>IF(ISNUMBER(FIND("arbeid",Methode_Keuze)),"",IF(ISNUMBER(FIND("arbeid",Methode_Keuze)),"",IF(Tb_Activiteiten[[#This Row],[Projectmedewerker]]=1,Tb_Activiteiten[[#Headers],[Projectmedewerker]],"")))</f>
        <v/>
      </c>
      <c r="AN1996" t="str">
        <f>IF(ISNUMBER(FIND("arbeid",Methode_Keuze)),"",IF(ISNUMBER(FIND("arbeid",Methode_Keuze)),"",IF(Tb_Activiteiten[[#This Row],[Landbouwer]]=1,Tb_Activiteiten[[#Headers],[Landbouwer]],"")))</f>
        <v/>
      </c>
      <c r="AO1996" t="str">
        <f>IF(ISNUMBER(FIND("arbeid",Methode_Keuze)),"",IF(ISNUMBER(FIND("arbeid",Methode_Keuze)),"",IF(Tb_Activiteiten[[#This Row],[Adviseur]]=1,Tb_Activiteiten[[#Headers],[Adviseur]],"")))</f>
        <v/>
      </c>
      <c r="AP1996" t="str">
        <f>IF(ISNUMBER(FIND("arbeid",Methode_Keuze)),"",IF(ISNUMBER(FIND("arbeid",Methode_Keuze)),"",IF(Tb_Activiteiten[[#This Row],[Projectleider/Expert]]=1,Tb_Activiteiten[[#Headers],[Projectleider/Expert]],"")))</f>
        <v/>
      </c>
      <c r="AQ1996" t="str">
        <f>IF(ISNUMBER(FIND("arbeid",Methode_Keuze)),"",IF(ISNUMBER(FIND("arbeid",Methode_Keuze)),"",IF(Tb_Activiteiten[[#This Row],[Arbeidskosten]]=1,Tb_Activiteiten[[#Headers],[Arbeidskosten]],"")))</f>
        <v/>
      </c>
      <c r="AR1996" t="str">
        <f>IF(ISNUMBER(FIND("arbeid",Methode_Keuze)),"",IF(ISNUMBER(FIND("arbeid",Methode_Keuze)),"",IF(Tb_Activiteiten[[#This Row],[Arbeidskosten op basis van IKS]]=1,Tb_Activiteiten[[#Headers],[Arbeidskosten op basis van IKS]],"")))</f>
        <v/>
      </c>
      <c r="AS1996" t="str">
        <f>IF(ISNUMBER(FIND("overige",Methode_Keuze)),"",IF(Tb_Activiteiten[[#This Row],[Kosten derden exclusief btw]]=1,Tb_Activiteiten[[#Headers],[Kosten derden exclusief btw]],""))</f>
        <v/>
      </c>
      <c r="AT1996" t="str">
        <f>IF(ISNUMBER(FIND("overige",Methode_Keuze)),"",IF(Tb_Activiteiten[[#This Row],[Niet verrekenbare btw]]=1,Tb_Activiteiten[[#Headers],[Niet verrekenbare btw]],""))</f>
        <v/>
      </c>
      <c r="AU1996" t="str">
        <f>IF(ISNUMBER(FIND("overige",Methode_Keuze)),"",IF(Tb_Activiteiten[[#This Row],[Grondkosten]]=1,Tb_Activiteiten[[#Headers],[Grondkosten]],""))</f>
        <v/>
      </c>
      <c r="AV1996" t="str">
        <f>IF(ISNUMBER(FIND("overige",Methode_Keuze)),"",IF(Tb_Activiteiten[[#This Row],[Bijdrage in natura (overige)]]=1,Tb_Activiteiten[[#Headers],[Bijdrage in natura (overige)]],""))</f>
        <v/>
      </c>
      <c r="AW1996" t="str">
        <f>IF(ISNUMBER(FIND("overige",Methode_Keuze)),"",IF(Tb_Activiteiten[[#This Row],[Bijdrage in natura (vrijwilligers)]]=1,Tb_Activiteiten[[#Headers],[Bijdrage in natura (vrijwilligers)]],""))</f>
        <v/>
      </c>
      <c r="AX1996" t="str">
        <f>IF(ISNUMBER(FIND("overige",Methode_Keuze)),"",IF(Tb_Activiteiten[[#This Row],[Afschrijvingskosten]]=1,Tb_Activiteiten[[#Headers],[Afschrijvingskosten]],""))</f>
        <v/>
      </c>
      <c r="AY1996" t="str">
        <f>IF(ISNUMBER(FIND("overige",Methode_Keuze)),"",IF(Tb_Activiteiten[[#This Row],[Vergoeding]]=1,Tb_Activiteiten[[#Headers],[Vergoeding]],""))</f>
        <v/>
      </c>
      <c r="AZ1996" t="str">
        <f>IF(ISNUMBER(FIND("arbeid",Methode_Keuze)),"",IF(Tb_Activiteiten[[#This Row],[Arbeidskosten - vast tarief (excl eigen arbeid)]]=1,Tb_Activiteiten[[#Headers],[Arbeidskosten - vast tarief (excl eigen arbeid)]],""))</f>
        <v/>
      </c>
      <c r="BA1996" t="str">
        <f>IF(ISNUMBER(FIND("overige",Methode_Keuze)),"",IF(Tb_Activiteiten[[#This Row],[Overige kosten]]=1,Tb_Activiteiten[[#Headers],[Overige kosten]],""))</f>
        <v/>
      </c>
    </row>
    <row r="1997" spans="15:53" x14ac:dyDescent="0.25">
      <c r="O1997" s="56"/>
      <c r="Q1997" t="str">
        <f>IFERROR(IF(VLOOKUP(Tb_Activiteiten[[#This Row],[Openstelling]],Tb_Openstelling[],2,0)=1,1,""),"")</f>
        <v/>
      </c>
      <c r="AJ1997" s="56"/>
      <c r="AK1997" t="str">
        <f>IF(ISNUMBER(FIND("arbeid",Methode_Keuze)),"",IF(ISNUMBER(FIND("arbeid",Methode_Keuze)),"",IF(Tb_Activiteiten[[#This Row],[Loonkosten]]=1,Tb_Activiteiten[[#Headers],[Loonkosten]],"")))</f>
        <v/>
      </c>
      <c r="AL1997" t="str">
        <f>IF(ISNUMBER(FIND("arbeid",Methode_Keuze)),"",IF(ISNUMBER(FIND("arbeid",Methode_Keuze)),"",IF(Tb_Activiteiten[[#This Row],[Eigen arbeid]]=1,Tb_Activiteiten[[#Headers],[Eigen arbeid]],"")))</f>
        <v/>
      </c>
      <c r="AM1997" t="str">
        <f>IF(ISNUMBER(FIND("arbeid",Methode_Keuze)),"",IF(ISNUMBER(FIND("arbeid",Methode_Keuze)),"",IF(Tb_Activiteiten[[#This Row],[Projectmedewerker]]=1,Tb_Activiteiten[[#Headers],[Projectmedewerker]],"")))</f>
        <v/>
      </c>
      <c r="AN1997" t="str">
        <f>IF(ISNUMBER(FIND("arbeid",Methode_Keuze)),"",IF(ISNUMBER(FIND("arbeid",Methode_Keuze)),"",IF(Tb_Activiteiten[[#This Row],[Landbouwer]]=1,Tb_Activiteiten[[#Headers],[Landbouwer]],"")))</f>
        <v/>
      </c>
      <c r="AO1997" t="str">
        <f>IF(ISNUMBER(FIND("arbeid",Methode_Keuze)),"",IF(ISNUMBER(FIND("arbeid",Methode_Keuze)),"",IF(Tb_Activiteiten[[#This Row],[Adviseur]]=1,Tb_Activiteiten[[#Headers],[Adviseur]],"")))</f>
        <v/>
      </c>
      <c r="AP1997" t="str">
        <f>IF(ISNUMBER(FIND("arbeid",Methode_Keuze)),"",IF(ISNUMBER(FIND("arbeid",Methode_Keuze)),"",IF(Tb_Activiteiten[[#This Row],[Projectleider/Expert]]=1,Tb_Activiteiten[[#Headers],[Projectleider/Expert]],"")))</f>
        <v/>
      </c>
      <c r="AQ1997" t="str">
        <f>IF(ISNUMBER(FIND("arbeid",Methode_Keuze)),"",IF(ISNUMBER(FIND("arbeid",Methode_Keuze)),"",IF(Tb_Activiteiten[[#This Row],[Arbeidskosten]]=1,Tb_Activiteiten[[#Headers],[Arbeidskosten]],"")))</f>
        <v/>
      </c>
      <c r="AR1997" t="str">
        <f>IF(ISNUMBER(FIND("arbeid",Methode_Keuze)),"",IF(ISNUMBER(FIND("arbeid",Methode_Keuze)),"",IF(Tb_Activiteiten[[#This Row],[Arbeidskosten op basis van IKS]]=1,Tb_Activiteiten[[#Headers],[Arbeidskosten op basis van IKS]],"")))</f>
        <v/>
      </c>
      <c r="AS1997" t="str">
        <f>IF(ISNUMBER(FIND("overige",Methode_Keuze)),"",IF(Tb_Activiteiten[[#This Row],[Kosten derden exclusief btw]]=1,Tb_Activiteiten[[#Headers],[Kosten derden exclusief btw]],""))</f>
        <v/>
      </c>
      <c r="AT1997" t="str">
        <f>IF(ISNUMBER(FIND("overige",Methode_Keuze)),"",IF(Tb_Activiteiten[[#This Row],[Niet verrekenbare btw]]=1,Tb_Activiteiten[[#Headers],[Niet verrekenbare btw]],""))</f>
        <v/>
      </c>
      <c r="AU1997" t="str">
        <f>IF(ISNUMBER(FIND("overige",Methode_Keuze)),"",IF(Tb_Activiteiten[[#This Row],[Grondkosten]]=1,Tb_Activiteiten[[#Headers],[Grondkosten]],""))</f>
        <v/>
      </c>
      <c r="AV1997" t="str">
        <f>IF(ISNUMBER(FIND("overige",Methode_Keuze)),"",IF(Tb_Activiteiten[[#This Row],[Bijdrage in natura (overige)]]=1,Tb_Activiteiten[[#Headers],[Bijdrage in natura (overige)]],""))</f>
        <v/>
      </c>
      <c r="AW1997" t="str">
        <f>IF(ISNUMBER(FIND("overige",Methode_Keuze)),"",IF(Tb_Activiteiten[[#This Row],[Bijdrage in natura (vrijwilligers)]]=1,Tb_Activiteiten[[#Headers],[Bijdrage in natura (vrijwilligers)]],""))</f>
        <v/>
      </c>
      <c r="AX1997" t="str">
        <f>IF(ISNUMBER(FIND("overige",Methode_Keuze)),"",IF(Tb_Activiteiten[[#This Row],[Afschrijvingskosten]]=1,Tb_Activiteiten[[#Headers],[Afschrijvingskosten]],""))</f>
        <v/>
      </c>
      <c r="AY1997" t="str">
        <f>IF(ISNUMBER(FIND("overige",Methode_Keuze)),"",IF(Tb_Activiteiten[[#This Row],[Vergoeding]]=1,Tb_Activiteiten[[#Headers],[Vergoeding]],""))</f>
        <v/>
      </c>
      <c r="AZ1997" t="str">
        <f>IF(ISNUMBER(FIND("arbeid",Methode_Keuze)),"",IF(Tb_Activiteiten[[#This Row],[Arbeidskosten - vast tarief (excl eigen arbeid)]]=1,Tb_Activiteiten[[#Headers],[Arbeidskosten - vast tarief (excl eigen arbeid)]],""))</f>
        <v/>
      </c>
      <c r="BA1997" t="str">
        <f>IF(ISNUMBER(FIND("overige",Methode_Keuze)),"",IF(Tb_Activiteiten[[#This Row],[Overige kosten]]=1,Tb_Activiteiten[[#Headers],[Overige kosten]],""))</f>
        <v/>
      </c>
    </row>
    <row r="1998" spans="15:53" x14ac:dyDescent="0.25">
      <c r="O1998" s="56"/>
      <c r="Q1998" t="str">
        <f>IFERROR(IF(VLOOKUP(Tb_Activiteiten[[#This Row],[Openstelling]],Tb_Openstelling[],2,0)=1,1,""),"")</f>
        <v/>
      </c>
      <c r="AJ1998" s="56"/>
      <c r="AK1998" t="str">
        <f>IF(ISNUMBER(FIND("arbeid",Methode_Keuze)),"",IF(ISNUMBER(FIND("arbeid",Methode_Keuze)),"",IF(Tb_Activiteiten[[#This Row],[Loonkosten]]=1,Tb_Activiteiten[[#Headers],[Loonkosten]],"")))</f>
        <v/>
      </c>
      <c r="AL1998" t="str">
        <f>IF(ISNUMBER(FIND("arbeid",Methode_Keuze)),"",IF(ISNUMBER(FIND("arbeid",Methode_Keuze)),"",IF(Tb_Activiteiten[[#This Row],[Eigen arbeid]]=1,Tb_Activiteiten[[#Headers],[Eigen arbeid]],"")))</f>
        <v/>
      </c>
      <c r="AM1998" t="str">
        <f>IF(ISNUMBER(FIND("arbeid",Methode_Keuze)),"",IF(ISNUMBER(FIND("arbeid",Methode_Keuze)),"",IF(Tb_Activiteiten[[#This Row],[Projectmedewerker]]=1,Tb_Activiteiten[[#Headers],[Projectmedewerker]],"")))</f>
        <v/>
      </c>
      <c r="AN1998" t="str">
        <f>IF(ISNUMBER(FIND("arbeid",Methode_Keuze)),"",IF(ISNUMBER(FIND("arbeid",Methode_Keuze)),"",IF(Tb_Activiteiten[[#This Row],[Landbouwer]]=1,Tb_Activiteiten[[#Headers],[Landbouwer]],"")))</f>
        <v/>
      </c>
      <c r="AO1998" t="str">
        <f>IF(ISNUMBER(FIND("arbeid",Methode_Keuze)),"",IF(ISNUMBER(FIND("arbeid",Methode_Keuze)),"",IF(Tb_Activiteiten[[#This Row],[Adviseur]]=1,Tb_Activiteiten[[#Headers],[Adviseur]],"")))</f>
        <v/>
      </c>
      <c r="AP1998" t="str">
        <f>IF(ISNUMBER(FIND("arbeid",Methode_Keuze)),"",IF(ISNUMBER(FIND("arbeid",Methode_Keuze)),"",IF(Tb_Activiteiten[[#This Row],[Projectleider/Expert]]=1,Tb_Activiteiten[[#Headers],[Projectleider/Expert]],"")))</f>
        <v/>
      </c>
      <c r="AQ1998" t="str">
        <f>IF(ISNUMBER(FIND("arbeid",Methode_Keuze)),"",IF(ISNUMBER(FIND("arbeid",Methode_Keuze)),"",IF(Tb_Activiteiten[[#This Row],[Arbeidskosten]]=1,Tb_Activiteiten[[#Headers],[Arbeidskosten]],"")))</f>
        <v/>
      </c>
      <c r="AR1998" t="str">
        <f>IF(ISNUMBER(FIND("arbeid",Methode_Keuze)),"",IF(ISNUMBER(FIND("arbeid",Methode_Keuze)),"",IF(Tb_Activiteiten[[#This Row],[Arbeidskosten op basis van IKS]]=1,Tb_Activiteiten[[#Headers],[Arbeidskosten op basis van IKS]],"")))</f>
        <v/>
      </c>
      <c r="AS1998" t="str">
        <f>IF(ISNUMBER(FIND("overige",Methode_Keuze)),"",IF(Tb_Activiteiten[[#This Row],[Kosten derden exclusief btw]]=1,Tb_Activiteiten[[#Headers],[Kosten derden exclusief btw]],""))</f>
        <v/>
      </c>
      <c r="AT1998" t="str">
        <f>IF(ISNUMBER(FIND("overige",Methode_Keuze)),"",IF(Tb_Activiteiten[[#This Row],[Niet verrekenbare btw]]=1,Tb_Activiteiten[[#Headers],[Niet verrekenbare btw]],""))</f>
        <v/>
      </c>
      <c r="AU1998" t="str">
        <f>IF(ISNUMBER(FIND("overige",Methode_Keuze)),"",IF(Tb_Activiteiten[[#This Row],[Grondkosten]]=1,Tb_Activiteiten[[#Headers],[Grondkosten]],""))</f>
        <v/>
      </c>
      <c r="AV1998" t="str">
        <f>IF(ISNUMBER(FIND("overige",Methode_Keuze)),"",IF(Tb_Activiteiten[[#This Row],[Bijdrage in natura (overige)]]=1,Tb_Activiteiten[[#Headers],[Bijdrage in natura (overige)]],""))</f>
        <v/>
      </c>
      <c r="AW1998" t="str">
        <f>IF(ISNUMBER(FIND("overige",Methode_Keuze)),"",IF(Tb_Activiteiten[[#This Row],[Bijdrage in natura (vrijwilligers)]]=1,Tb_Activiteiten[[#Headers],[Bijdrage in natura (vrijwilligers)]],""))</f>
        <v/>
      </c>
      <c r="AX1998" t="str">
        <f>IF(ISNUMBER(FIND("overige",Methode_Keuze)),"",IF(Tb_Activiteiten[[#This Row],[Afschrijvingskosten]]=1,Tb_Activiteiten[[#Headers],[Afschrijvingskosten]],""))</f>
        <v/>
      </c>
      <c r="AY1998" t="str">
        <f>IF(ISNUMBER(FIND("overige",Methode_Keuze)),"",IF(Tb_Activiteiten[[#This Row],[Vergoeding]]=1,Tb_Activiteiten[[#Headers],[Vergoeding]],""))</f>
        <v/>
      </c>
      <c r="AZ1998" t="str">
        <f>IF(ISNUMBER(FIND("arbeid",Methode_Keuze)),"",IF(Tb_Activiteiten[[#This Row],[Arbeidskosten - vast tarief (excl eigen arbeid)]]=1,Tb_Activiteiten[[#Headers],[Arbeidskosten - vast tarief (excl eigen arbeid)]],""))</f>
        <v/>
      </c>
      <c r="BA1998" t="str">
        <f>IF(ISNUMBER(FIND("overige",Methode_Keuze)),"",IF(Tb_Activiteiten[[#This Row],[Overige kosten]]=1,Tb_Activiteiten[[#Headers],[Overige kosten]],""))</f>
        <v/>
      </c>
    </row>
    <row r="1999" spans="15:53" x14ac:dyDescent="0.25">
      <c r="O1999" s="56"/>
      <c r="Q1999" t="str">
        <f>IFERROR(IF(VLOOKUP(Tb_Activiteiten[[#This Row],[Openstelling]],Tb_Openstelling[],2,0)=1,1,""),"")</f>
        <v/>
      </c>
      <c r="AJ1999" s="56"/>
      <c r="AK1999" t="str">
        <f>IF(ISNUMBER(FIND("arbeid",Methode_Keuze)),"",IF(ISNUMBER(FIND("arbeid",Methode_Keuze)),"",IF(Tb_Activiteiten[[#This Row],[Loonkosten]]=1,Tb_Activiteiten[[#Headers],[Loonkosten]],"")))</f>
        <v/>
      </c>
      <c r="AL1999" t="str">
        <f>IF(ISNUMBER(FIND("arbeid",Methode_Keuze)),"",IF(ISNUMBER(FIND("arbeid",Methode_Keuze)),"",IF(Tb_Activiteiten[[#This Row],[Eigen arbeid]]=1,Tb_Activiteiten[[#Headers],[Eigen arbeid]],"")))</f>
        <v/>
      </c>
      <c r="AM1999" t="str">
        <f>IF(ISNUMBER(FIND("arbeid",Methode_Keuze)),"",IF(ISNUMBER(FIND("arbeid",Methode_Keuze)),"",IF(Tb_Activiteiten[[#This Row],[Projectmedewerker]]=1,Tb_Activiteiten[[#Headers],[Projectmedewerker]],"")))</f>
        <v/>
      </c>
      <c r="AN1999" t="str">
        <f>IF(ISNUMBER(FIND("arbeid",Methode_Keuze)),"",IF(ISNUMBER(FIND("arbeid",Methode_Keuze)),"",IF(Tb_Activiteiten[[#This Row],[Landbouwer]]=1,Tb_Activiteiten[[#Headers],[Landbouwer]],"")))</f>
        <v/>
      </c>
      <c r="AO1999" t="str">
        <f>IF(ISNUMBER(FIND("arbeid",Methode_Keuze)),"",IF(ISNUMBER(FIND("arbeid",Methode_Keuze)),"",IF(Tb_Activiteiten[[#This Row],[Adviseur]]=1,Tb_Activiteiten[[#Headers],[Adviseur]],"")))</f>
        <v/>
      </c>
      <c r="AP1999" t="str">
        <f>IF(ISNUMBER(FIND("arbeid",Methode_Keuze)),"",IF(ISNUMBER(FIND("arbeid",Methode_Keuze)),"",IF(Tb_Activiteiten[[#This Row],[Projectleider/Expert]]=1,Tb_Activiteiten[[#Headers],[Projectleider/Expert]],"")))</f>
        <v/>
      </c>
      <c r="AQ1999" t="str">
        <f>IF(ISNUMBER(FIND("arbeid",Methode_Keuze)),"",IF(ISNUMBER(FIND("arbeid",Methode_Keuze)),"",IF(Tb_Activiteiten[[#This Row],[Arbeidskosten]]=1,Tb_Activiteiten[[#Headers],[Arbeidskosten]],"")))</f>
        <v/>
      </c>
      <c r="AR1999" t="str">
        <f>IF(ISNUMBER(FIND("arbeid",Methode_Keuze)),"",IF(ISNUMBER(FIND("arbeid",Methode_Keuze)),"",IF(Tb_Activiteiten[[#This Row],[Arbeidskosten op basis van IKS]]=1,Tb_Activiteiten[[#Headers],[Arbeidskosten op basis van IKS]],"")))</f>
        <v/>
      </c>
      <c r="AS1999" t="str">
        <f>IF(ISNUMBER(FIND("overige",Methode_Keuze)),"",IF(Tb_Activiteiten[[#This Row],[Kosten derden exclusief btw]]=1,Tb_Activiteiten[[#Headers],[Kosten derden exclusief btw]],""))</f>
        <v/>
      </c>
      <c r="AT1999" t="str">
        <f>IF(ISNUMBER(FIND("overige",Methode_Keuze)),"",IF(Tb_Activiteiten[[#This Row],[Niet verrekenbare btw]]=1,Tb_Activiteiten[[#Headers],[Niet verrekenbare btw]],""))</f>
        <v/>
      </c>
      <c r="AU1999" t="str">
        <f>IF(ISNUMBER(FIND("overige",Methode_Keuze)),"",IF(Tb_Activiteiten[[#This Row],[Grondkosten]]=1,Tb_Activiteiten[[#Headers],[Grondkosten]],""))</f>
        <v/>
      </c>
      <c r="AV1999" t="str">
        <f>IF(ISNUMBER(FIND("overige",Methode_Keuze)),"",IF(Tb_Activiteiten[[#This Row],[Bijdrage in natura (overige)]]=1,Tb_Activiteiten[[#Headers],[Bijdrage in natura (overige)]],""))</f>
        <v/>
      </c>
      <c r="AW1999" t="str">
        <f>IF(ISNUMBER(FIND("overige",Methode_Keuze)),"",IF(Tb_Activiteiten[[#This Row],[Bijdrage in natura (vrijwilligers)]]=1,Tb_Activiteiten[[#Headers],[Bijdrage in natura (vrijwilligers)]],""))</f>
        <v/>
      </c>
      <c r="AX1999" t="str">
        <f>IF(ISNUMBER(FIND("overige",Methode_Keuze)),"",IF(Tb_Activiteiten[[#This Row],[Afschrijvingskosten]]=1,Tb_Activiteiten[[#Headers],[Afschrijvingskosten]],""))</f>
        <v/>
      </c>
      <c r="AY1999" t="str">
        <f>IF(ISNUMBER(FIND("overige",Methode_Keuze)),"",IF(Tb_Activiteiten[[#This Row],[Vergoeding]]=1,Tb_Activiteiten[[#Headers],[Vergoeding]],""))</f>
        <v/>
      </c>
      <c r="AZ1999" t="str">
        <f>IF(ISNUMBER(FIND("arbeid",Methode_Keuze)),"",IF(Tb_Activiteiten[[#This Row],[Arbeidskosten - vast tarief (excl eigen arbeid)]]=1,Tb_Activiteiten[[#Headers],[Arbeidskosten - vast tarief (excl eigen arbeid)]],""))</f>
        <v/>
      </c>
      <c r="BA1999" t="str">
        <f>IF(ISNUMBER(FIND("overige",Methode_Keuze)),"",IF(Tb_Activiteiten[[#This Row],[Overige kosten]]=1,Tb_Activiteiten[[#Headers],[Overige kosten]],""))</f>
        <v/>
      </c>
    </row>
    <row r="2000" spans="15:53" x14ac:dyDescent="0.25">
      <c r="O2000" s="56"/>
      <c r="Q2000" t="str">
        <f>IFERROR(IF(VLOOKUP(Tb_Activiteiten[[#This Row],[Openstelling]],Tb_Openstelling[],2,0)=1,1,""),"")</f>
        <v/>
      </c>
      <c r="AJ2000" s="56"/>
      <c r="AK2000" t="str">
        <f>IF(ISNUMBER(FIND("arbeid",Methode_Keuze)),"",IF(ISNUMBER(FIND("arbeid",Methode_Keuze)),"",IF(Tb_Activiteiten[[#This Row],[Loonkosten]]=1,Tb_Activiteiten[[#Headers],[Loonkosten]],"")))</f>
        <v/>
      </c>
      <c r="AL2000" t="str">
        <f>IF(ISNUMBER(FIND("arbeid",Methode_Keuze)),"",IF(ISNUMBER(FIND("arbeid",Methode_Keuze)),"",IF(Tb_Activiteiten[[#This Row],[Eigen arbeid]]=1,Tb_Activiteiten[[#Headers],[Eigen arbeid]],"")))</f>
        <v/>
      </c>
      <c r="AM2000" t="str">
        <f>IF(ISNUMBER(FIND("arbeid",Methode_Keuze)),"",IF(ISNUMBER(FIND("arbeid",Methode_Keuze)),"",IF(Tb_Activiteiten[[#This Row],[Projectmedewerker]]=1,Tb_Activiteiten[[#Headers],[Projectmedewerker]],"")))</f>
        <v/>
      </c>
      <c r="AN2000" t="str">
        <f>IF(ISNUMBER(FIND("arbeid",Methode_Keuze)),"",IF(ISNUMBER(FIND("arbeid",Methode_Keuze)),"",IF(Tb_Activiteiten[[#This Row],[Landbouwer]]=1,Tb_Activiteiten[[#Headers],[Landbouwer]],"")))</f>
        <v/>
      </c>
      <c r="AO2000" t="str">
        <f>IF(ISNUMBER(FIND("arbeid",Methode_Keuze)),"",IF(ISNUMBER(FIND("arbeid",Methode_Keuze)),"",IF(Tb_Activiteiten[[#This Row],[Adviseur]]=1,Tb_Activiteiten[[#Headers],[Adviseur]],"")))</f>
        <v/>
      </c>
      <c r="AP2000" t="str">
        <f>IF(ISNUMBER(FIND("arbeid",Methode_Keuze)),"",IF(ISNUMBER(FIND("arbeid",Methode_Keuze)),"",IF(Tb_Activiteiten[[#This Row],[Projectleider/Expert]]=1,Tb_Activiteiten[[#Headers],[Projectleider/Expert]],"")))</f>
        <v/>
      </c>
      <c r="AQ2000" t="str">
        <f>IF(ISNUMBER(FIND("arbeid",Methode_Keuze)),"",IF(ISNUMBER(FIND("arbeid",Methode_Keuze)),"",IF(Tb_Activiteiten[[#This Row],[Arbeidskosten]]=1,Tb_Activiteiten[[#Headers],[Arbeidskosten]],"")))</f>
        <v/>
      </c>
      <c r="AR2000" t="str">
        <f>IF(ISNUMBER(FIND("arbeid",Methode_Keuze)),"",IF(ISNUMBER(FIND("arbeid",Methode_Keuze)),"",IF(Tb_Activiteiten[[#This Row],[Arbeidskosten op basis van IKS]]=1,Tb_Activiteiten[[#Headers],[Arbeidskosten op basis van IKS]],"")))</f>
        <v/>
      </c>
      <c r="AS2000" t="str">
        <f>IF(ISNUMBER(FIND("overige",Methode_Keuze)),"",IF(Tb_Activiteiten[[#This Row],[Kosten derden exclusief btw]]=1,Tb_Activiteiten[[#Headers],[Kosten derden exclusief btw]],""))</f>
        <v/>
      </c>
      <c r="AT2000" t="str">
        <f>IF(ISNUMBER(FIND("overige",Methode_Keuze)),"",IF(Tb_Activiteiten[[#This Row],[Niet verrekenbare btw]]=1,Tb_Activiteiten[[#Headers],[Niet verrekenbare btw]],""))</f>
        <v/>
      </c>
      <c r="AU2000" t="str">
        <f>IF(ISNUMBER(FIND("overige",Methode_Keuze)),"",IF(Tb_Activiteiten[[#This Row],[Grondkosten]]=1,Tb_Activiteiten[[#Headers],[Grondkosten]],""))</f>
        <v/>
      </c>
      <c r="AV2000" t="str">
        <f>IF(ISNUMBER(FIND("overige",Methode_Keuze)),"",IF(Tb_Activiteiten[[#This Row],[Bijdrage in natura (overige)]]=1,Tb_Activiteiten[[#Headers],[Bijdrage in natura (overige)]],""))</f>
        <v/>
      </c>
      <c r="AW2000" t="str">
        <f>IF(ISNUMBER(FIND("overige",Methode_Keuze)),"",IF(Tb_Activiteiten[[#This Row],[Bijdrage in natura (vrijwilligers)]]=1,Tb_Activiteiten[[#Headers],[Bijdrage in natura (vrijwilligers)]],""))</f>
        <v/>
      </c>
      <c r="AX2000" t="str">
        <f>IF(ISNUMBER(FIND("overige",Methode_Keuze)),"",IF(Tb_Activiteiten[[#This Row],[Afschrijvingskosten]]=1,Tb_Activiteiten[[#Headers],[Afschrijvingskosten]],""))</f>
        <v/>
      </c>
      <c r="AY2000" t="str">
        <f>IF(ISNUMBER(FIND("overige",Methode_Keuze)),"",IF(Tb_Activiteiten[[#This Row],[Vergoeding]]=1,Tb_Activiteiten[[#Headers],[Vergoeding]],""))</f>
        <v/>
      </c>
      <c r="AZ2000" t="str">
        <f>IF(ISNUMBER(FIND("arbeid",Methode_Keuze)),"",IF(Tb_Activiteiten[[#This Row],[Arbeidskosten - vast tarief (excl eigen arbeid)]]=1,Tb_Activiteiten[[#Headers],[Arbeidskosten - vast tarief (excl eigen arbeid)]],""))</f>
        <v/>
      </c>
      <c r="BA2000" t="str">
        <f>IF(ISNUMBER(FIND("overige",Methode_Keuze)),"",IF(Tb_Activiteiten[[#This Row],[Overige kosten]]=1,Tb_Activiteiten[[#Headers],[Overige kosten]],""))</f>
        <v/>
      </c>
    </row>
    <row r="2001" spans="15:53" x14ac:dyDescent="0.25">
      <c r="O2001" s="56"/>
      <c r="Q2001" t="str">
        <f>IFERROR(IF(VLOOKUP(Tb_Activiteiten[[#This Row],[Openstelling]],Tb_Openstelling[],2,0)=1,1,""),"")</f>
        <v/>
      </c>
      <c r="AJ2001" s="56"/>
      <c r="AK2001" t="str">
        <f>IF(ISNUMBER(FIND("arbeid",Methode_Keuze)),"",IF(ISNUMBER(FIND("arbeid",Methode_Keuze)),"",IF(Tb_Activiteiten[[#This Row],[Loonkosten]]=1,Tb_Activiteiten[[#Headers],[Loonkosten]],"")))</f>
        <v/>
      </c>
      <c r="AL2001" t="str">
        <f>IF(ISNUMBER(FIND("arbeid",Methode_Keuze)),"",IF(ISNUMBER(FIND("arbeid",Methode_Keuze)),"",IF(Tb_Activiteiten[[#This Row],[Eigen arbeid]]=1,Tb_Activiteiten[[#Headers],[Eigen arbeid]],"")))</f>
        <v/>
      </c>
      <c r="AM2001" t="str">
        <f>IF(ISNUMBER(FIND("arbeid",Methode_Keuze)),"",IF(ISNUMBER(FIND("arbeid",Methode_Keuze)),"",IF(Tb_Activiteiten[[#This Row],[Projectmedewerker]]=1,Tb_Activiteiten[[#Headers],[Projectmedewerker]],"")))</f>
        <v/>
      </c>
      <c r="AN2001" t="str">
        <f>IF(ISNUMBER(FIND("arbeid",Methode_Keuze)),"",IF(ISNUMBER(FIND("arbeid",Methode_Keuze)),"",IF(Tb_Activiteiten[[#This Row],[Landbouwer]]=1,Tb_Activiteiten[[#Headers],[Landbouwer]],"")))</f>
        <v/>
      </c>
      <c r="AO2001" t="str">
        <f>IF(ISNUMBER(FIND("arbeid",Methode_Keuze)),"",IF(ISNUMBER(FIND("arbeid",Methode_Keuze)),"",IF(Tb_Activiteiten[[#This Row],[Adviseur]]=1,Tb_Activiteiten[[#Headers],[Adviseur]],"")))</f>
        <v/>
      </c>
      <c r="AP2001" t="str">
        <f>IF(ISNUMBER(FIND("arbeid",Methode_Keuze)),"",IF(ISNUMBER(FIND("arbeid",Methode_Keuze)),"",IF(Tb_Activiteiten[[#This Row],[Projectleider/Expert]]=1,Tb_Activiteiten[[#Headers],[Projectleider/Expert]],"")))</f>
        <v/>
      </c>
      <c r="AQ2001" t="str">
        <f>IF(ISNUMBER(FIND("arbeid",Methode_Keuze)),"",IF(ISNUMBER(FIND("arbeid",Methode_Keuze)),"",IF(Tb_Activiteiten[[#This Row],[Arbeidskosten]]=1,Tb_Activiteiten[[#Headers],[Arbeidskosten]],"")))</f>
        <v/>
      </c>
      <c r="AR2001" t="str">
        <f>IF(ISNUMBER(FIND("arbeid",Methode_Keuze)),"",IF(ISNUMBER(FIND("arbeid",Methode_Keuze)),"",IF(Tb_Activiteiten[[#This Row],[Arbeidskosten op basis van IKS]]=1,Tb_Activiteiten[[#Headers],[Arbeidskosten op basis van IKS]],"")))</f>
        <v/>
      </c>
      <c r="AS2001" t="str">
        <f>IF(ISNUMBER(FIND("overige",Methode_Keuze)),"",IF(Tb_Activiteiten[[#This Row],[Kosten derden exclusief btw]]=1,Tb_Activiteiten[[#Headers],[Kosten derden exclusief btw]],""))</f>
        <v/>
      </c>
      <c r="AT2001" t="str">
        <f>IF(ISNUMBER(FIND("overige",Methode_Keuze)),"",IF(Tb_Activiteiten[[#This Row],[Niet verrekenbare btw]]=1,Tb_Activiteiten[[#Headers],[Niet verrekenbare btw]],""))</f>
        <v/>
      </c>
      <c r="AU2001" t="str">
        <f>IF(ISNUMBER(FIND("overige",Methode_Keuze)),"",IF(Tb_Activiteiten[[#This Row],[Grondkosten]]=1,Tb_Activiteiten[[#Headers],[Grondkosten]],""))</f>
        <v/>
      </c>
      <c r="AV2001" t="str">
        <f>IF(ISNUMBER(FIND("overige",Methode_Keuze)),"",IF(Tb_Activiteiten[[#This Row],[Bijdrage in natura (overige)]]=1,Tb_Activiteiten[[#Headers],[Bijdrage in natura (overige)]],""))</f>
        <v/>
      </c>
      <c r="AW2001" t="str">
        <f>IF(ISNUMBER(FIND("overige",Methode_Keuze)),"",IF(Tb_Activiteiten[[#This Row],[Bijdrage in natura (vrijwilligers)]]=1,Tb_Activiteiten[[#Headers],[Bijdrage in natura (vrijwilligers)]],""))</f>
        <v/>
      </c>
      <c r="AX2001" t="str">
        <f>IF(ISNUMBER(FIND("overige",Methode_Keuze)),"",IF(Tb_Activiteiten[[#This Row],[Afschrijvingskosten]]=1,Tb_Activiteiten[[#Headers],[Afschrijvingskosten]],""))</f>
        <v/>
      </c>
      <c r="AY2001" t="str">
        <f>IF(ISNUMBER(FIND("overige",Methode_Keuze)),"",IF(Tb_Activiteiten[[#This Row],[Vergoeding]]=1,Tb_Activiteiten[[#Headers],[Vergoeding]],""))</f>
        <v/>
      </c>
      <c r="AZ2001" t="str">
        <f>IF(ISNUMBER(FIND("arbeid",Methode_Keuze)),"",IF(Tb_Activiteiten[[#This Row],[Arbeidskosten - vast tarief (excl eigen arbeid)]]=1,Tb_Activiteiten[[#Headers],[Arbeidskosten - vast tarief (excl eigen arbeid)]],""))</f>
        <v/>
      </c>
      <c r="BA2001" t="str">
        <f>IF(ISNUMBER(FIND("overige",Methode_Keuze)),"",IF(Tb_Activiteiten[[#This Row],[Overige kosten]]=1,Tb_Activiteiten[[#Headers],[Overige kosten]],""))</f>
        <v/>
      </c>
    </row>
    <row r="2002" spans="15:53" x14ac:dyDescent="0.25">
      <c r="O2002" s="56"/>
      <c r="Q2002" t="str">
        <f>IFERROR(IF(VLOOKUP(Tb_Activiteiten[[#This Row],[Openstelling]],Tb_Openstelling[],2,0)=1,1,""),"")</f>
        <v/>
      </c>
      <c r="AJ2002" s="56"/>
      <c r="AK2002" t="str">
        <f>IF(ISNUMBER(FIND("arbeid",Methode_Keuze)),"",IF(ISNUMBER(FIND("arbeid",Methode_Keuze)),"",IF(Tb_Activiteiten[[#This Row],[Loonkosten]]=1,Tb_Activiteiten[[#Headers],[Loonkosten]],"")))</f>
        <v/>
      </c>
      <c r="AL2002" t="str">
        <f>IF(ISNUMBER(FIND("arbeid",Methode_Keuze)),"",IF(ISNUMBER(FIND("arbeid",Methode_Keuze)),"",IF(Tb_Activiteiten[[#This Row],[Eigen arbeid]]=1,Tb_Activiteiten[[#Headers],[Eigen arbeid]],"")))</f>
        <v/>
      </c>
      <c r="AM2002" t="str">
        <f>IF(ISNUMBER(FIND("arbeid",Methode_Keuze)),"",IF(ISNUMBER(FIND("arbeid",Methode_Keuze)),"",IF(Tb_Activiteiten[[#This Row],[Projectmedewerker]]=1,Tb_Activiteiten[[#Headers],[Projectmedewerker]],"")))</f>
        <v/>
      </c>
      <c r="AN2002" t="str">
        <f>IF(ISNUMBER(FIND("arbeid",Methode_Keuze)),"",IF(ISNUMBER(FIND("arbeid",Methode_Keuze)),"",IF(Tb_Activiteiten[[#This Row],[Landbouwer]]=1,Tb_Activiteiten[[#Headers],[Landbouwer]],"")))</f>
        <v/>
      </c>
      <c r="AO2002" t="str">
        <f>IF(ISNUMBER(FIND("arbeid",Methode_Keuze)),"",IF(ISNUMBER(FIND("arbeid",Methode_Keuze)),"",IF(Tb_Activiteiten[[#This Row],[Adviseur]]=1,Tb_Activiteiten[[#Headers],[Adviseur]],"")))</f>
        <v/>
      </c>
      <c r="AP2002" t="str">
        <f>IF(ISNUMBER(FIND("arbeid",Methode_Keuze)),"",IF(ISNUMBER(FIND("arbeid",Methode_Keuze)),"",IF(Tb_Activiteiten[[#This Row],[Projectleider/Expert]]=1,Tb_Activiteiten[[#Headers],[Projectleider/Expert]],"")))</f>
        <v/>
      </c>
      <c r="AQ2002" t="str">
        <f>IF(ISNUMBER(FIND("arbeid",Methode_Keuze)),"",IF(ISNUMBER(FIND("arbeid",Methode_Keuze)),"",IF(Tb_Activiteiten[[#This Row],[Arbeidskosten]]=1,Tb_Activiteiten[[#Headers],[Arbeidskosten]],"")))</f>
        <v/>
      </c>
      <c r="AR2002" t="str">
        <f>IF(ISNUMBER(FIND("arbeid",Methode_Keuze)),"",IF(ISNUMBER(FIND("arbeid",Methode_Keuze)),"",IF(Tb_Activiteiten[[#This Row],[Arbeidskosten op basis van IKS]]=1,Tb_Activiteiten[[#Headers],[Arbeidskosten op basis van IKS]],"")))</f>
        <v/>
      </c>
      <c r="AS2002" t="str">
        <f>IF(ISNUMBER(FIND("overige",Methode_Keuze)),"",IF(Tb_Activiteiten[[#This Row],[Kosten derden exclusief btw]]=1,Tb_Activiteiten[[#Headers],[Kosten derden exclusief btw]],""))</f>
        <v/>
      </c>
      <c r="AT2002" t="str">
        <f>IF(ISNUMBER(FIND("overige",Methode_Keuze)),"",IF(Tb_Activiteiten[[#This Row],[Niet verrekenbare btw]]=1,Tb_Activiteiten[[#Headers],[Niet verrekenbare btw]],""))</f>
        <v/>
      </c>
      <c r="AU2002" t="str">
        <f>IF(ISNUMBER(FIND("overige",Methode_Keuze)),"",IF(Tb_Activiteiten[[#This Row],[Grondkosten]]=1,Tb_Activiteiten[[#Headers],[Grondkosten]],""))</f>
        <v/>
      </c>
      <c r="AV2002" t="str">
        <f>IF(ISNUMBER(FIND("overige",Methode_Keuze)),"",IF(Tb_Activiteiten[[#This Row],[Bijdrage in natura (overige)]]=1,Tb_Activiteiten[[#Headers],[Bijdrage in natura (overige)]],""))</f>
        <v/>
      </c>
      <c r="AW2002" t="str">
        <f>IF(ISNUMBER(FIND("overige",Methode_Keuze)),"",IF(Tb_Activiteiten[[#This Row],[Bijdrage in natura (vrijwilligers)]]=1,Tb_Activiteiten[[#Headers],[Bijdrage in natura (vrijwilligers)]],""))</f>
        <v/>
      </c>
      <c r="AX2002" t="str">
        <f>IF(ISNUMBER(FIND("overige",Methode_Keuze)),"",IF(Tb_Activiteiten[[#This Row],[Afschrijvingskosten]]=1,Tb_Activiteiten[[#Headers],[Afschrijvingskosten]],""))</f>
        <v/>
      </c>
      <c r="AY2002" t="str">
        <f>IF(ISNUMBER(FIND("overige",Methode_Keuze)),"",IF(Tb_Activiteiten[[#This Row],[Vergoeding]]=1,Tb_Activiteiten[[#Headers],[Vergoeding]],""))</f>
        <v/>
      </c>
      <c r="AZ2002" t="str">
        <f>IF(ISNUMBER(FIND("arbeid",Methode_Keuze)),"",IF(Tb_Activiteiten[[#This Row],[Arbeidskosten - vast tarief (excl eigen arbeid)]]=1,Tb_Activiteiten[[#Headers],[Arbeidskosten - vast tarief (excl eigen arbeid)]],""))</f>
        <v/>
      </c>
      <c r="BA2002" t="str">
        <f>IF(ISNUMBER(FIND("overige",Methode_Keuze)),"",IF(Tb_Activiteiten[[#This Row],[Overige kosten]]=1,Tb_Activiteiten[[#Headers],[Overige kosten]],""))</f>
        <v/>
      </c>
    </row>
    <row r="2003" spans="15:53" x14ac:dyDescent="0.25">
      <c r="O2003" s="56"/>
      <c r="Q2003" t="str">
        <f>IFERROR(IF(VLOOKUP(Tb_Activiteiten[[#This Row],[Openstelling]],Tb_Openstelling[],2,0)=1,1,""),"")</f>
        <v/>
      </c>
      <c r="AJ2003" s="56"/>
      <c r="AK2003" t="str">
        <f>IF(ISNUMBER(FIND("arbeid",Methode_Keuze)),"",IF(ISNUMBER(FIND("arbeid",Methode_Keuze)),"",IF(Tb_Activiteiten[[#This Row],[Loonkosten]]=1,Tb_Activiteiten[[#Headers],[Loonkosten]],"")))</f>
        <v/>
      </c>
      <c r="AL2003" t="str">
        <f>IF(ISNUMBER(FIND("arbeid",Methode_Keuze)),"",IF(ISNUMBER(FIND("arbeid",Methode_Keuze)),"",IF(Tb_Activiteiten[[#This Row],[Eigen arbeid]]=1,Tb_Activiteiten[[#Headers],[Eigen arbeid]],"")))</f>
        <v/>
      </c>
      <c r="AM2003" t="str">
        <f>IF(ISNUMBER(FIND("arbeid",Methode_Keuze)),"",IF(ISNUMBER(FIND("arbeid",Methode_Keuze)),"",IF(Tb_Activiteiten[[#This Row],[Projectmedewerker]]=1,Tb_Activiteiten[[#Headers],[Projectmedewerker]],"")))</f>
        <v/>
      </c>
      <c r="AN2003" t="str">
        <f>IF(ISNUMBER(FIND("arbeid",Methode_Keuze)),"",IF(ISNUMBER(FIND("arbeid",Methode_Keuze)),"",IF(Tb_Activiteiten[[#This Row],[Landbouwer]]=1,Tb_Activiteiten[[#Headers],[Landbouwer]],"")))</f>
        <v/>
      </c>
      <c r="AO2003" t="str">
        <f>IF(ISNUMBER(FIND("arbeid",Methode_Keuze)),"",IF(ISNUMBER(FIND("arbeid",Methode_Keuze)),"",IF(Tb_Activiteiten[[#This Row],[Adviseur]]=1,Tb_Activiteiten[[#Headers],[Adviseur]],"")))</f>
        <v/>
      </c>
      <c r="AP2003" t="str">
        <f>IF(ISNUMBER(FIND("arbeid",Methode_Keuze)),"",IF(ISNUMBER(FIND("arbeid",Methode_Keuze)),"",IF(Tb_Activiteiten[[#This Row],[Projectleider/Expert]]=1,Tb_Activiteiten[[#Headers],[Projectleider/Expert]],"")))</f>
        <v/>
      </c>
      <c r="AQ2003" t="str">
        <f>IF(ISNUMBER(FIND("arbeid",Methode_Keuze)),"",IF(ISNUMBER(FIND("arbeid",Methode_Keuze)),"",IF(Tb_Activiteiten[[#This Row],[Arbeidskosten]]=1,Tb_Activiteiten[[#Headers],[Arbeidskosten]],"")))</f>
        <v/>
      </c>
      <c r="AR2003" t="str">
        <f>IF(ISNUMBER(FIND("arbeid",Methode_Keuze)),"",IF(ISNUMBER(FIND("arbeid",Methode_Keuze)),"",IF(Tb_Activiteiten[[#This Row],[Arbeidskosten op basis van IKS]]=1,Tb_Activiteiten[[#Headers],[Arbeidskosten op basis van IKS]],"")))</f>
        <v/>
      </c>
      <c r="AS2003" t="str">
        <f>IF(ISNUMBER(FIND("overige",Methode_Keuze)),"",IF(Tb_Activiteiten[[#This Row],[Kosten derden exclusief btw]]=1,Tb_Activiteiten[[#Headers],[Kosten derden exclusief btw]],""))</f>
        <v/>
      </c>
      <c r="AT2003" t="str">
        <f>IF(ISNUMBER(FIND("overige",Methode_Keuze)),"",IF(Tb_Activiteiten[[#This Row],[Niet verrekenbare btw]]=1,Tb_Activiteiten[[#Headers],[Niet verrekenbare btw]],""))</f>
        <v/>
      </c>
      <c r="AU2003" t="str">
        <f>IF(ISNUMBER(FIND("overige",Methode_Keuze)),"",IF(Tb_Activiteiten[[#This Row],[Grondkosten]]=1,Tb_Activiteiten[[#Headers],[Grondkosten]],""))</f>
        <v/>
      </c>
      <c r="AV2003" t="str">
        <f>IF(ISNUMBER(FIND("overige",Methode_Keuze)),"",IF(Tb_Activiteiten[[#This Row],[Bijdrage in natura (overige)]]=1,Tb_Activiteiten[[#Headers],[Bijdrage in natura (overige)]],""))</f>
        <v/>
      </c>
      <c r="AW2003" t="str">
        <f>IF(ISNUMBER(FIND("overige",Methode_Keuze)),"",IF(Tb_Activiteiten[[#This Row],[Bijdrage in natura (vrijwilligers)]]=1,Tb_Activiteiten[[#Headers],[Bijdrage in natura (vrijwilligers)]],""))</f>
        <v/>
      </c>
      <c r="AX2003" t="str">
        <f>IF(ISNUMBER(FIND("overige",Methode_Keuze)),"",IF(Tb_Activiteiten[[#This Row],[Afschrijvingskosten]]=1,Tb_Activiteiten[[#Headers],[Afschrijvingskosten]],""))</f>
        <v/>
      </c>
      <c r="AY2003" t="str">
        <f>IF(ISNUMBER(FIND("overige",Methode_Keuze)),"",IF(Tb_Activiteiten[[#This Row],[Vergoeding]]=1,Tb_Activiteiten[[#Headers],[Vergoeding]],""))</f>
        <v/>
      </c>
      <c r="AZ2003" t="str">
        <f>IF(ISNUMBER(FIND("arbeid",Methode_Keuze)),"",IF(Tb_Activiteiten[[#This Row],[Arbeidskosten - vast tarief (excl eigen arbeid)]]=1,Tb_Activiteiten[[#Headers],[Arbeidskosten - vast tarief (excl eigen arbeid)]],""))</f>
        <v/>
      </c>
      <c r="BA2003" t="str">
        <f>IF(ISNUMBER(FIND("overige",Methode_Keuze)),"",IF(Tb_Activiteiten[[#This Row],[Overige kosten]]=1,Tb_Activiteiten[[#Headers],[Overige kosten]],""))</f>
        <v/>
      </c>
    </row>
    <row r="2004" spans="15:53" x14ac:dyDescent="0.25">
      <c r="O2004" s="56"/>
      <c r="Q2004" t="str">
        <f>IFERROR(IF(VLOOKUP(Tb_Activiteiten[[#This Row],[Openstelling]],Tb_Openstelling[],2,0)=1,1,""),"")</f>
        <v/>
      </c>
      <c r="AJ2004" s="56"/>
      <c r="AK2004" t="str">
        <f>IF(ISNUMBER(FIND("arbeid",Methode_Keuze)),"",IF(ISNUMBER(FIND("arbeid",Methode_Keuze)),"",IF(Tb_Activiteiten[[#This Row],[Loonkosten]]=1,Tb_Activiteiten[[#Headers],[Loonkosten]],"")))</f>
        <v/>
      </c>
      <c r="AL2004" t="str">
        <f>IF(ISNUMBER(FIND("arbeid",Methode_Keuze)),"",IF(ISNUMBER(FIND("arbeid",Methode_Keuze)),"",IF(Tb_Activiteiten[[#This Row],[Eigen arbeid]]=1,Tb_Activiteiten[[#Headers],[Eigen arbeid]],"")))</f>
        <v/>
      </c>
      <c r="AM2004" t="str">
        <f>IF(ISNUMBER(FIND("arbeid",Methode_Keuze)),"",IF(ISNUMBER(FIND("arbeid",Methode_Keuze)),"",IF(Tb_Activiteiten[[#This Row],[Projectmedewerker]]=1,Tb_Activiteiten[[#Headers],[Projectmedewerker]],"")))</f>
        <v/>
      </c>
      <c r="AN2004" t="str">
        <f>IF(ISNUMBER(FIND("arbeid",Methode_Keuze)),"",IF(ISNUMBER(FIND("arbeid",Methode_Keuze)),"",IF(Tb_Activiteiten[[#This Row],[Landbouwer]]=1,Tb_Activiteiten[[#Headers],[Landbouwer]],"")))</f>
        <v/>
      </c>
      <c r="AO2004" t="str">
        <f>IF(ISNUMBER(FIND("arbeid",Methode_Keuze)),"",IF(ISNUMBER(FIND("arbeid",Methode_Keuze)),"",IF(Tb_Activiteiten[[#This Row],[Adviseur]]=1,Tb_Activiteiten[[#Headers],[Adviseur]],"")))</f>
        <v/>
      </c>
      <c r="AP2004" t="str">
        <f>IF(ISNUMBER(FIND("arbeid",Methode_Keuze)),"",IF(ISNUMBER(FIND("arbeid",Methode_Keuze)),"",IF(Tb_Activiteiten[[#This Row],[Projectleider/Expert]]=1,Tb_Activiteiten[[#Headers],[Projectleider/Expert]],"")))</f>
        <v/>
      </c>
      <c r="AQ2004" t="str">
        <f>IF(ISNUMBER(FIND("arbeid",Methode_Keuze)),"",IF(ISNUMBER(FIND("arbeid",Methode_Keuze)),"",IF(Tb_Activiteiten[[#This Row],[Arbeidskosten]]=1,Tb_Activiteiten[[#Headers],[Arbeidskosten]],"")))</f>
        <v/>
      </c>
      <c r="AR2004" t="str">
        <f>IF(ISNUMBER(FIND("arbeid",Methode_Keuze)),"",IF(ISNUMBER(FIND("arbeid",Methode_Keuze)),"",IF(Tb_Activiteiten[[#This Row],[Arbeidskosten op basis van IKS]]=1,Tb_Activiteiten[[#Headers],[Arbeidskosten op basis van IKS]],"")))</f>
        <v/>
      </c>
      <c r="AS2004" t="str">
        <f>IF(ISNUMBER(FIND("overige",Methode_Keuze)),"",IF(Tb_Activiteiten[[#This Row],[Kosten derden exclusief btw]]=1,Tb_Activiteiten[[#Headers],[Kosten derden exclusief btw]],""))</f>
        <v/>
      </c>
      <c r="AT2004" t="str">
        <f>IF(ISNUMBER(FIND("overige",Methode_Keuze)),"",IF(Tb_Activiteiten[[#This Row],[Niet verrekenbare btw]]=1,Tb_Activiteiten[[#Headers],[Niet verrekenbare btw]],""))</f>
        <v/>
      </c>
      <c r="AU2004" t="str">
        <f>IF(ISNUMBER(FIND("overige",Methode_Keuze)),"",IF(Tb_Activiteiten[[#This Row],[Grondkosten]]=1,Tb_Activiteiten[[#Headers],[Grondkosten]],""))</f>
        <v/>
      </c>
      <c r="AV2004" t="str">
        <f>IF(ISNUMBER(FIND("overige",Methode_Keuze)),"",IF(Tb_Activiteiten[[#This Row],[Bijdrage in natura (overige)]]=1,Tb_Activiteiten[[#Headers],[Bijdrage in natura (overige)]],""))</f>
        <v/>
      </c>
      <c r="AW2004" t="str">
        <f>IF(ISNUMBER(FIND("overige",Methode_Keuze)),"",IF(Tb_Activiteiten[[#This Row],[Bijdrage in natura (vrijwilligers)]]=1,Tb_Activiteiten[[#Headers],[Bijdrage in natura (vrijwilligers)]],""))</f>
        <v/>
      </c>
      <c r="AX2004" t="str">
        <f>IF(ISNUMBER(FIND("overige",Methode_Keuze)),"",IF(Tb_Activiteiten[[#This Row],[Afschrijvingskosten]]=1,Tb_Activiteiten[[#Headers],[Afschrijvingskosten]],""))</f>
        <v/>
      </c>
      <c r="AY2004" t="str">
        <f>IF(ISNUMBER(FIND("overige",Methode_Keuze)),"",IF(Tb_Activiteiten[[#This Row],[Vergoeding]]=1,Tb_Activiteiten[[#Headers],[Vergoeding]],""))</f>
        <v/>
      </c>
      <c r="AZ2004" t="str">
        <f>IF(ISNUMBER(FIND("arbeid",Methode_Keuze)),"",IF(Tb_Activiteiten[[#This Row],[Arbeidskosten - vast tarief (excl eigen arbeid)]]=1,Tb_Activiteiten[[#Headers],[Arbeidskosten - vast tarief (excl eigen arbeid)]],""))</f>
        <v/>
      </c>
      <c r="BA2004" t="str">
        <f>IF(ISNUMBER(FIND("overige",Methode_Keuze)),"",IF(Tb_Activiteiten[[#This Row],[Overige kosten]]=1,Tb_Activiteiten[[#Headers],[Overige kosten]],""))</f>
        <v/>
      </c>
    </row>
    <row r="2005" spans="15:53" x14ac:dyDescent="0.25">
      <c r="O2005" s="56"/>
      <c r="Q2005" t="str">
        <f>IFERROR(IF(VLOOKUP(Tb_Activiteiten[[#This Row],[Openstelling]],Tb_Openstelling[],2,0)=1,1,""),"")</f>
        <v/>
      </c>
      <c r="AJ2005" s="56"/>
      <c r="AK2005" t="str">
        <f>IF(ISNUMBER(FIND("arbeid",Methode_Keuze)),"",IF(ISNUMBER(FIND("arbeid",Methode_Keuze)),"",IF(Tb_Activiteiten[[#This Row],[Loonkosten]]=1,Tb_Activiteiten[[#Headers],[Loonkosten]],"")))</f>
        <v/>
      </c>
      <c r="AL2005" t="str">
        <f>IF(ISNUMBER(FIND("arbeid",Methode_Keuze)),"",IF(ISNUMBER(FIND("arbeid",Methode_Keuze)),"",IF(Tb_Activiteiten[[#This Row],[Eigen arbeid]]=1,Tb_Activiteiten[[#Headers],[Eigen arbeid]],"")))</f>
        <v/>
      </c>
      <c r="AM2005" t="str">
        <f>IF(ISNUMBER(FIND("arbeid",Methode_Keuze)),"",IF(ISNUMBER(FIND("arbeid",Methode_Keuze)),"",IF(Tb_Activiteiten[[#This Row],[Projectmedewerker]]=1,Tb_Activiteiten[[#Headers],[Projectmedewerker]],"")))</f>
        <v/>
      </c>
      <c r="AN2005" t="str">
        <f>IF(ISNUMBER(FIND("arbeid",Methode_Keuze)),"",IF(ISNUMBER(FIND("arbeid",Methode_Keuze)),"",IF(Tb_Activiteiten[[#This Row],[Landbouwer]]=1,Tb_Activiteiten[[#Headers],[Landbouwer]],"")))</f>
        <v/>
      </c>
      <c r="AO2005" t="str">
        <f>IF(ISNUMBER(FIND("arbeid",Methode_Keuze)),"",IF(ISNUMBER(FIND("arbeid",Methode_Keuze)),"",IF(Tb_Activiteiten[[#This Row],[Adviseur]]=1,Tb_Activiteiten[[#Headers],[Adviseur]],"")))</f>
        <v/>
      </c>
      <c r="AP2005" t="str">
        <f>IF(ISNUMBER(FIND("arbeid",Methode_Keuze)),"",IF(ISNUMBER(FIND("arbeid",Methode_Keuze)),"",IF(Tb_Activiteiten[[#This Row],[Projectleider/Expert]]=1,Tb_Activiteiten[[#Headers],[Projectleider/Expert]],"")))</f>
        <v/>
      </c>
      <c r="AQ2005" t="str">
        <f>IF(ISNUMBER(FIND("arbeid",Methode_Keuze)),"",IF(ISNUMBER(FIND("arbeid",Methode_Keuze)),"",IF(Tb_Activiteiten[[#This Row],[Arbeidskosten]]=1,Tb_Activiteiten[[#Headers],[Arbeidskosten]],"")))</f>
        <v/>
      </c>
      <c r="AR2005" t="str">
        <f>IF(ISNUMBER(FIND("arbeid",Methode_Keuze)),"",IF(ISNUMBER(FIND("arbeid",Methode_Keuze)),"",IF(Tb_Activiteiten[[#This Row],[Arbeidskosten op basis van IKS]]=1,Tb_Activiteiten[[#Headers],[Arbeidskosten op basis van IKS]],"")))</f>
        <v/>
      </c>
      <c r="AS2005" t="str">
        <f>IF(ISNUMBER(FIND("overige",Methode_Keuze)),"",IF(Tb_Activiteiten[[#This Row],[Kosten derden exclusief btw]]=1,Tb_Activiteiten[[#Headers],[Kosten derden exclusief btw]],""))</f>
        <v/>
      </c>
      <c r="AT2005" t="str">
        <f>IF(ISNUMBER(FIND("overige",Methode_Keuze)),"",IF(Tb_Activiteiten[[#This Row],[Niet verrekenbare btw]]=1,Tb_Activiteiten[[#Headers],[Niet verrekenbare btw]],""))</f>
        <v/>
      </c>
      <c r="AU2005" t="str">
        <f>IF(ISNUMBER(FIND("overige",Methode_Keuze)),"",IF(Tb_Activiteiten[[#This Row],[Grondkosten]]=1,Tb_Activiteiten[[#Headers],[Grondkosten]],""))</f>
        <v/>
      </c>
      <c r="AV2005" t="str">
        <f>IF(ISNUMBER(FIND("overige",Methode_Keuze)),"",IF(Tb_Activiteiten[[#This Row],[Bijdrage in natura (overige)]]=1,Tb_Activiteiten[[#Headers],[Bijdrage in natura (overige)]],""))</f>
        <v/>
      </c>
      <c r="AW2005" t="str">
        <f>IF(ISNUMBER(FIND("overige",Methode_Keuze)),"",IF(Tb_Activiteiten[[#This Row],[Bijdrage in natura (vrijwilligers)]]=1,Tb_Activiteiten[[#Headers],[Bijdrage in natura (vrijwilligers)]],""))</f>
        <v/>
      </c>
      <c r="AX2005" t="str">
        <f>IF(ISNUMBER(FIND("overige",Methode_Keuze)),"",IF(Tb_Activiteiten[[#This Row],[Afschrijvingskosten]]=1,Tb_Activiteiten[[#Headers],[Afschrijvingskosten]],""))</f>
        <v/>
      </c>
      <c r="AY2005" t="str">
        <f>IF(ISNUMBER(FIND("overige",Methode_Keuze)),"",IF(Tb_Activiteiten[[#This Row],[Vergoeding]]=1,Tb_Activiteiten[[#Headers],[Vergoeding]],""))</f>
        <v/>
      </c>
      <c r="AZ2005" t="str">
        <f>IF(ISNUMBER(FIND("arbeid",Methode_Keuze)),"",IF(Tb_Activiteiten[[#This Row],[Arbeidskosten - vast tarief (excl eigen arbeid)]]=1,Tb_Activiteiten[[#Headers],[Arbeidskosten - vast tarief (excl eigen arbeid)]],""))</f>
        <v/>
      </c>
      <c r="BA2005" t="str">
        <f>IF(ISNUMBER(FIND("overige",Methode_Keuze)),"",IF(Tb_Activiteiten[[#This Row],[Overige kosten]]=1,Tb_Activiteiten[[#Headers],[Overige kosten]],""))</f>
        <v/>
      </c>
    </row>
    <row r="2006" spans="15:53" x14ac:dyDescent="0.25">
      <c r="O2006" s="56"/>
      <c r="Q2006" t="str">
        <f>IFERROR(IF(VLOOKUP(Tb_Activiteiten[[#This Row],[Openstelling]],Tb_Openstelling[],2,0)=1,1,""),"")</f>
        <v/>
      </c>
      <c r="AJ2006" s="56"/>
      <c r="AK2006" t="str">
        <f>IF(ISNUMBER(FIND("arbeid",Methode_Keuze)),"",IF(ISNUMBER(FIND("arbeid",Methode_Keuze)),"",IF(Tb_Activiteiten[[#This Row],[Loonkosten]]=1,Tb_Activiteiten[[#Headers],[Loonkosten]],"")))</f>
        <v/>
      </c>
      <c r="AL2006" t="str">
        <f>IF(ISNUMBER(FIND("arbeid",Methode_Keuze)),"",IF(ISNUMBER(FIND("arbeid",Methode_Keuze)),"",IF(Tb_Activiteiten[[#This Row],[Eigen arbeid]]=1,Tb_Activiteiten[[#Headers],[Eigen arbeid]],"")))</f>
        <v/>
      </c>
      <c r="AM2006" t="str">
        <f>IF(ISNUMBER(FIND("arbeid",Methode_Keuze)),"",IF(ISNUMBER(FIND("arbeid",Methode_Keuze)),"",IF(Tb_Activiteiten[[#This Row],[Projectmedewerker]]=1,Tb_Activiteiten[[#Headers],[Projectmedewerker]],"")))</f>
        <v/>
      </c>
      <c r="AN2006" t="str">
        <f>IF(ISNUMBER(FIND("arbeid",Methode_Keuze)),"",IF(ISNUMBER(FIND("arbeid",Methode_Keuze)),"",IF(Tb_Activiteiten[[#This Row],[Landbouwer]]=1,Tb_Activiteiten[[#Headers],[Landbouwer]],"")))</f>
        <v/>
      </c>
      <c r="AO2006" t="str">
        <f>IF(ISNUMBER(FIND("arbeid",Methode_Keuze)),"",IF(ISNUMBER(FIND("arbeid",Methode_Keuze)),"",IF(Tb_Activiteiten[[#This Row],[Adviseur]]=1,Tb_Activiteiten[[#Headers],[Adviseur]],"")))</f>
        <v/>
      </c>
      <c r="AP2006" t="str">
        <f>IF(ISNUMBER(FIND("arbeid",Methode_Keuze)),"",IF(ISNUMBER(FIND("arbeid",Methode_Keuze)),"",IF(Tb_Activiteiten[[#This Row],[Projectleider/Expert]]=1,Tb_Activiteiten[[#Headers],[Projectleider/Expert]],"")))</f>
        <v/>
      </c>
      <c r="AQ2006" t="str">
        <f>IF(ISNUMBER(FIND("arbeid",Methode_Keuze)),"",IF(ISNUMBER(FIND("arbeid",Methode_Keuze)),"",IF(Tb_Activiteiten[[#This Row],[Arbeidskosten]]=1,Tb_Activiteiten[[#Headers],[Arbeidskosten]],"")))</f>
        <v/>
      </c>
      <c r="AR2006" t="str">
        <f>IF(ISNUMBER(FIND("arbeid",Methode_Keuze)),"",IF(ISNUMBER(FIND("arbeid",Methode_Keuze)),"",IF(Tb_Activiteiten[[#This Row],[Arbeidskosten op basis van IKS]]=1,Tb_Activiteiten[[#Headers],[Arbeidskosten op basis van IKS]],"")))</f>
        <v/>
      </c>
      <c r="AS2006" t="str">
        <f>IF(ISNUMBER(FIND("overige",Methode_Keuze)),"",IF(Tb_Activiteiten[[#This Row],[Kosten derden exclusief btw]]=1,Tb_Activiteiten[[#Headers],[Kosten derden exclusief btw]],""))</f>
        <v/>
      </c>
      <c r="AT2006" t="str">
        <f>IF(ISNUMBER(FIND("overige",Methode_Keuze)),"",IF(Tb_Activiteiten[[#This Row],[Niet verrekenbare btw]]=1,Tb_Activiteiten[[#Headers],[Niet verrekenbare btw]],""))</f>
        <v/>
      </c>
      <c r="AU2006" t="str">
        <f>IF(ISNUMBER(FIND("overige",Methode_Keuze)),"",IF(Tb_Activiteiten[[#This Row],[Grondkosten]]=1,Tb_Activiteiten[[#Headers],[Grondkosten]],""))</f>
        <v/>
      </c>
      <c r="AV2006" t="str">
        <f>IF(ISNUMBER(FIND("overige",Methode_Keuze)),"",IF(Tb_Activiteiten[[#This Row],[Bijdrage in natura (overige)]]=1,Tb_Activiteiten[[#Headers],[Bijdrage in natura (overige)]],""))</f>
        <v/>
      </c>
      <c r="AW2006" t="str">
        <f>IF(ISNUMBER(FIND("overige",Methode_Keuze)),"",IF(Tb_Activiteiten[[#This Row],[Bijdrage in natura (vrijwilligers)]]=1,Tb_Activiteiten[[#Headers],[Bijdrage in natura (vrijwilligers)]],""))</f>
        <v/>
      </c>
      <c r="AX2006" t="str">
        <f>IF(ISNUMBER(FIND("overige",Methode_Keuze)),"",IF(Tb_Activiteiten[[#This Row],[Afschrijvingskosten]]=1,Tb_Activiteiten[[#Headers],[Afschrijvingskosten]],""))</f>
        <v/>
      </c>
      <c r="AY2006" t="str">
        <f>IF(ISNUMBER(FIND("overige",Methode_Keuze)),"",IF(Tb_Activiteiten[[#This Row],[Vergoeding]]=1,Tb_Activiteiten[[#Headers],[Vergoeding]],""))</f>
        <v/>
      </c>
      <c r="AZ2006" t="str">
        <f>IF(ISNUMBER(FIND("arbeid",Methode_Keuze)),"",IF(Tb_Activiteiten[[#This Row],[Arbeidskosten - vast tarief (excl eigen arbeid)]]=1,Tb_Activiteiten[[#Headers],[Arbeidskosten - vast tarief (excl eigen arbeid)]],""))</f>
        <v/>
      </c>
      <c r="BA2006" t="str">
        <f>IF(ISNUMBER(FIND("overige",Methode_Keuze)),"",IF(Tb_Activiteiten[[#This Row],[Overige kosten]]=1,Tb_Activiteiten[[#Headers],[Overige kosten]],""))</f>
        <v/>
      </c>
    </row>
    <row r="2007" spans="15:53" x14ac:dyDescent="0.25">
      <c r="O2007" s="56"/>
      <c r="Q2007" t="str">
        <f>IFERROR(IF(VLOOKUP(Tb_Activiteiten[[#This Row],[Openstelling]],Tb_Openstelling[],2,0)=1,1,""),"")</f>
        <v/>
      </c>
      <c r="AJ2007" s="56"/>
      <c r="AK2007" t="str">
        <f>IF(ISNUMBER(FIND("arbeid",Methode_Keuze)),"",IF(ISNUMBER(FIND("arbeid",Methode_Keuze)),"",IF(Tb_Activiteiten[[#This Row],[Loonkosten]]=1,Tb_Activiteiten[[#Headers],[Loonkosten]],"")))</f>
        <v/>
      </c>
      <c r="AL2007" t="str">
        <f>IF(ISNUMBER(FIND("arbeid",Methode_Keuze)),"",IF(ISNUMBER(FIND("arbeid",Methode_Keuze)),"",IF(Tb_Activiteiten[[#This Row],[Eigen arbeid]]=1,Tb_Activiteiten[[#Headers],[Eigen arbeid]],"")))</f>
        <v/>
      </c>
      <c r="AM2007" t="str">
        <f>IF(ISNUMBER(FIND("arbeid",Methode_Keuze)),"",IF(ISNUMBER(FIND("arbeid",Methode_Keuze)),"",IF(Tb_Activiteiten[[#This Row],[Projectmedewerker]]=1,Tb_Activiteiten[[#Headers],[Projectmedewerker]],"")))</f>
        <v/>
      </c>
      <c r="AN2007" t="str">
        <f>IF(ISNUMBER(FIND("arbeid",Methode_Keuze)),"",IF(ISNUMBER(FIND("arbeid",Methode_Keuze)),"",IF(Tb_Activiteiten[[#This Row],[Landbouwer]]=1,Tb_Activiteiten[[#Headers],[Landbouwer]],"")))</f>
        <v/>
      </c>
      <c r="AO2007" t="str">
        <f>IF(ISNUMBER(FIND("arbeid",Methode_Keuze)),"",IF(ISNUMBER(FIND("arbeid",Methode_Keuze)),"",IF(Tb_Activiteiten[[#This Row],[Adviseur]]=1,Tb_Activiteiten[[#Headers],[Adviseur]],"")))</f>
        <v/>
      </c>
      <c r="AP2007" t="str">
        <f>IF(ISNUMBER(FIND("arbeid",Methode_Keuze)),"",IF(ISNUMBER(FIND("arbeid",Methode_Keuze)),"",IF(Tb_Activiteiten[[#This Row],[Projectleider/Expert]]=1,Tb_Activiteiten[[#Headers],[Projectleider/Expert]],"")))</f>
        <v/>
      </c>
      <c r="AQ2007" t="str">
        <f>IF(ISNUMBER(FIND("arbeid",Methode_Keuze)),"",IF(ISNUMBER(FIND("arbeid",Methode_Keuze)),"",IF(Tb_Activiteiten[[#This Row],[Arbeidskosten]]=1,Tb_Activiteiten[[#Headers],[Arbeidskosten]],"")))</f>
        <v/>
      </c>
      <c r="AR2007" t="str">
        <f>IF(ISNUMBER(FIND("arbeid",Methode_Keuze)),"",IF(ISNUMBER(FIND("arbeid",Methode_Keuze)),"",IF(Tb_Activiteiten[[#This Row],[Arbeidskosten op basis van IKS]]=1,Tb_Activiteiten[[#Headers],[Arbeidskosten op basis van IKS]],"")))</f>
        <v/>
      </c>
      <c r="AS2007" t="str">
        <f>IF(ISNUMBER(FIND("overige",Methode_Keuze)),"",IF(Tb_Activiteiten[[#This Row],[Kosten derden exclusief btw]]=1,Tb_Activiteiten[[#Headers],[Kosten derden exclusief btw]],""))</f>
        <v/>
      </c>
      <c r="AT2007" t="str">
        <f>IF(ISNUMBER(FIND("overige",Methode_Keuze)),"",IF(Tb_Activiteiten[[#This Row],[Niet verrekenbare btw]]=1,Tb_Activiteiten[[#Headers],[Niet verrekenbare btw]],""))</f>
        <v/>
      </c>
      <c r="AU2007" t="str">
        <f>IF(ISNUMBER(FIND("overige",Methode_Keuze)),"",IF(Tb_Activiteiten[[#This Row],[Grondkosten]]=1,Tb_Activiteiten[[#Headers],[Grondkosten]],""))</f>
        <v/>
      </c>
      <c r="AV2007" t="str">
        <f>IF(ISNUMBER(FIND("overige",Methode_Keuze)),"",IF(Tb_Activiteiten[[#This Row],[Bijdrage in natura (overige)]]=1,Tb_Activiteiten[[#Headers],[Bijdrage in natura (overige)]],""))</f>
        <v/>
      </c>
      <c r="AW2007" t="str">
        <f>IF(ISNUMBER(FIND("overige",Methode_Keuze)),"",IF(Tb_Activiteiten[[#This Row],[Bijdrage in natura (vrijwilligers)]]=1,Tb_Activiteiten[[#Headers],[Bijdrage in natura (vrijwilligers)]],""))</f>
        <v/>
      </c>
      <c r="AX2007" t="str">
        <f>IF(ISNUMBER(FIND("overige",Methode_Keuze)),"",IF(Tb_Activiteiten[[#This Row],[Afschrijvingskosten]]=1,Tb_Activiteiten[[#Headers],[Afschrijvingskosten]],""))</f>
        <v/>
      </c>
      <c r="AY2007" t="str">
        <f>IF(ISNUMBER(FIND("overige",Methode_Keuze)),"",IF(Tb_Activiteiten[[#This Row],[Vergoeding]]=1,Tb_Activiteiten[[#Headers],[Vergoeding]],""))</f>
        <v/>
      </c>
      <c r="AZ2007" t="str">
        <f>IF(ISNUMBER(FIND("arbeid",Methode_Keuze)),"",IF(Tb_Activiteiten[[#This Row],[Arbeidskosten - vast tarief (excl eigen arbeid)]]=1,Tb_Activiteiten[[#Headers],[Arbeidskosten - vast tarief (excl eigen arbeid)]],""))</f>
        <v/>
      </c>
      <c r="BA2007" t="str">
        <f>IF(ISNUMBER(FIND("overige",Methode_Keuze)),"",IF(Tb_Activiteiten[[#This Row],[Overige kosten]]=1,Tb_Activiteiten[[#Headers],[Overige kosten]],""))</f>
        <v/>
      </c>
    </row>
    <row r="2008" spans="15:53" x14ac:dyDescent="0.25">
      <c r="O2008" s="56"/>
      <c r="Q2008" t="str">
        <f>IFERROR(IF(VLOOKUP(Tb_Activiteiten[[#This Row],[Openstelling]],Tb_Openstelling[],2,0)=1,1,""),"")</f>
        <v/>
      </c>
      <c r="AJ2008" s="56"/>
      <c r="AK2008" t="str">
        <f>IF(ISNUMBER(FIND("arbeid",Methode_Keuze)),"",IF(ISNUMBER(FIND("arbeid",Methode_Keuze)),"",IF(Tb_Activiteiten[[#This Row],[Loonkosten]]=1,Tb_Activiteiten[[#Headers],[Loonkosten]],"")))</f>
        <v/>
      </c>
      <c r="AL2008" t="str">
        <f>IF(ISNUMBER(FIND("arbeid",Methode_Keuze)),"",IF(ISNUMBER(FIND("arbeid",Methode_Keuze)),"",IF(Tb_Activiteiten[[#This Row],[Eigen arbeid]]=1,Tb_Activiteiten[[#Headers],[Eigen arbeid]],"")))</f>
        <v/>
      </c>
      <c r="AM2008" t="str">
        <f>IF(ISNUMBER(FIND("arbeid",Methode_Keuze)),"",IF(ISNUMBER(FIND("arbeid",Methode_Keuze)),"",IF(Tb_Activiteiten[[#This Row],[Projectmedewerker]]=1,Tb_Activiteiten[[#Headers],[Projectmedewerker]],"")))</f>
        <v/>
      </c>
      <c r="AN2008" t="str">
        <f>IF(ISNUMBER(FIND("arbeid",Methode_Keuze)),"",IF(ISNUMBER(FIND("arbeid",Methode_Keuze)),"",IF(Tb_Activiteiten[[#This Row],[Landbouwer]]=1,Tb_Activiteiten[[#Headers],[Landbouwer]],"")))</f>
        <v/>
      </c>
      <c r="AO2008" t="str">
        <f>IF(ISNUMBER(FIND("arbeid",Methode_Keuze)),"",IF(ISNUMBER(FIND("arbeid",Methode_Keuze)),"",IF(Tb_Activiteiten[[#This Row],[Adviseur]]=1,Tb_Activiteiten[[#Headers],[Adviseur]],"")))</f>
        <v/>
      </c>
      <c r="AP2008" t="str">
        <f>IF(ISNUMBER(FIND("arbeid",Methode_Keuze)),"",IF(ISNUMBER(FIND("arbeid",Methode_Keuze)),"",IF(Tb_Activiteiten[[#This Row],[Projectleider/Expert]]=1,Tb_Activiteiten[[#Headers],[Projectleider/Expert]],"")))</f>
        <v/>
      </c>
      <c r="AQ2008" t="str">
        <f>IF(ISNUMBER(FIND("arbeid",Methode_Keuze)),"",IF(ISNUMBER(FIND("arbeid",Methode_Keuze)),"",IF(Tb_Activiteiten[[#This Row],[Arbeidskosten]]=1,Tb_Activiteiten[[#Headers],[Arbeidskosten]],"")))</f>
        <v/>
      </c>
      <c r="AR2008" t="str">
        <f>IF(ISNUMBER(FIND("arbeid",Methode_Keuze)),"",IF(ISNUMBER(FIND("arbeid",Methode_Keuze)),"",IF(Tb_Activiteiten[[#This Row],[Arbeidskosten op basis van IKS]]=1,Tb_Activiteiten[[#Headers],[Arbeidskosten op basis van IKS]],"")))</f>
        <v/>
      </c>
      <c r="AS2008" t="str">
        <f>IF(ISNUMBER(FIND("overige",Methode_Keuze)),"",IF(Tb_Activiteiten[[#This Row],[Kosten derden exclusief btw]]=1,Tb_Activiteiten[[#Headers],[Kosten derden exclusief btw]],""))</f>
        <v/>
      </c>
      <c r="AT2008" t="str">
        <f>IF(ISNUMBER(FIND("overige",Methode_Keuze)),"",IF(Tb_Activiteiten[[#This Row],[Niet verrekenbare btw]]=1,Tb_Activiteiten[[#Headers],[Niet verrekenbare btw]],""))</f>
        <v/>
      </c>
      <c r="AU2008" t="str">
        <f>IF(ISNUMBER(FIND("overige",Methode_Keuze)),"",IF(Tb_Activiteiten[[#This Row],[Grondkosten]]=1,Tb_Activiteiten[[#Headers],[Grondkosten]],""))</f>
        <v/>
      </c>
      <c r="AV2008" t="str">
        <f>IF(ISNUMBER(FIND("overige",Methode_Keuze)),"",IF(Tb_Activiteiten[[#This Row],[Bijdrage in natura (overige)]]=1,Tb_Activiteiten[[#Headers],[Bijdrage in natura (overige)]],""))</f>
        <v/>
      </c>
      <c r="AW2008" t="str">
        <f>IF(ISNUMBER(FIND("overige",Methode_Keuze)),"",IF(Tb_Activiteiten[[#This Row],[Bijdrage in natura (vrijwilligers)]]=1,Tb_Activiteiten[[#Headers],[Bijdrage in natura (vrijwilligers)]],""))</f>
        <v/>
      </c>
      <c r="AX2008" t="str">
        <f>IF(ISNUMBER(FIND("overige",Methode_Keuze)),"",IF(Tb_Activiteiten[[#This Row],[Afschrijvingskosten]]=1,Tb_Activiteiten[[#Headers],[Afschrijvingskosten]],""))</f>
        <v/>
      </c>
      <c r="AY2008" t="str">
        <f>IF(ISNUMBER(FIND("overige",Methode_Keuze)),"",IF(Tb_Activiteiten[[#This Row],[Vergoeding]]=1,Tb_Activiteiten[[#Headers],[Vergoeding]],""))</f>
        <v/>
      </c>
      <c r="AZ2008" t="str">
        <f>IF(ISNUMBER(FIND("arbeid",Methode_Keuze)),"",IF(Tb_Activiteiten[[#This Row],[Arbeidskosten - vast tarief (excl eigen arbeid)]]=1,Tb_Activiteiten[[#Headers],[Arbeidskosten - vast tarief (excl eigen arbeid)]],""))</f>
        <v/>
      </c>
      <c r="BA2008" t="str">
        <f>IF(ISNUMBER(FIND("overige",Methode_Keuze)),"",IF(Tb_Activiteiten[[#This Row],[Overige kosten]]=1,Tb_Activiteiten[[#Headers],[Overige kosten]],""))</f>
        <v/>
      </c>
    </row>
    <row r="2009" spans="15:53" x14ac:dyDescent="0.25">
      <c r="O2009" s="56"/>
      <c r="Q2009" t="str">
        <f>IFERROR(IF(VLOOKUP(Tb_Activiteiten[[#This Row],[Openstelling]],Tb_Openstelling[],2,0)=1,1,""),"")</f>
        <v/>
      </c>
      <c r="AJ2009" s="56"/>
      <c r="AK2009" t="str">
        <f>IF(ISNUMBER(FIND("arbeid",Methode_Keuze)),"",IF(ISNUMBER(FIND("arbeid",Methode_Keuze)),"",IF(Tb_Activiteiten[[#This Row],[Loonkosten]]=1,Tb_Activiteiten[[#Headers],[Loonkosten]],"")))</f>
        <v/>
      </c>
      <c r="AL2009" t="str">
        <f>IF(ISNUMBER(FIND("arbeid",Methode_Keuze)),"",IF(ISNUMBER(FIND("arbeid",Methode_Keuze)),"",IF(Tb_Activiteiten[[#This Row],[Eigen arbeid]]=1,Tb_Activiteiten[[#Headers],[Eigen arbeid]],"")))</f>
        <v/>
      </c>
      <c r="AM2009" t="str">
        <f>IF(ISNUMBER(FIND("arbeid",Methode_Keuze)),"",IF(ISNUMBER(FIND("arbeid",Methode_Keuze)),"",IF(Tb_Activiteiten[[#This Row],[Projectmedewerker]]=1,Tb_Activiteiten[[#Headers],[Projectmedewerker]],"")))</f>
        <v/>
      </c>
      <c r="AN2009" t="str">
        <f>IF(ISNUMBER(FIND("arbeid",Methode_Keuze)),"",IF(ISNUMBER(FIND("arbeid",Methode_Keuze)),"",IF(Tb_Activiteiten[[#This Row],[Landbouwer]]=1,Tb_Activiteiten[[#Headers],[Landbouwer]],"")))</f>
        <v/>
      </c>
      <c r="AO2009" t="str">
        <f>IF(ISNUMBER(FIND("arbeid",Methode_Keuze)),"",IF(ISNUMBER(FIND("arbeid",Methode_Keuze)),"",IF(Tb_Activiteiten[[#This Row],[Adviseur]]=1,Tb_Activiteiten[[#Headers],[Adviseur]],"")))</f>
        <v/>
      </c>
      <c r="AP2009" t="str">
        <f>IF(ISNUMBER(FIND("arbeid",Methode_Keuze)),"",IF(ISNUMBER(FIND("arbeid",Methode_Keuze)),"",IF(Tb_Activiteiten[[#This Row],[Projectleider/Expert]]=1,Tb_Activiteiten[[#Headers],[Projectleider/Expert]],"")))</f>
        <v/>
      </c>
      <c r="AQ2009" t="str">
        <f>IF(ISNUMBER(FIND("arbeid",Methode_Keuze)),"",IF(ISNUMBER(FIND("arbeid",Methode_Keuze)),"",IF(Tb_Activiteiten[[#This Row],[Arbeidskosten]]=1,Tb_Activiteiten[[#Headers],[Arbeidskosten]],"")))</f>
        <v/>
      </c>
      <c r="AR2009" t="str">
        <f>IF(ISNUMBER(FIND("arbeid",Methode_Keuze)),"",IF(ISNUMBER(FIND("arbeid",Methode_Keuze)),"",IF(Tb_Activiteiten[[#This Row],[Arbeidskosten op basis van IKS]]=1,Tb_Activiteiten[[#Headers],[Arbeidskosten op basis van IKS]],"")))</f>
        <v/>
      </c>
      <c r="AS2009" t="str">
        <f>IF(ISNUMBER(FIND("overige",Methode_Keuze)),"",IF(Tb_Activiteiten[[#This Row],[Kosten derden exclusief btw]]=1,Tb_Activiteiten[[#Headers],[Kosten derden exclusief btw]],""))</f>
        <v/>
      </c>
      <c r="AT2009" t="str">
        <f>IF(ISNUMBER(FIND("overige",Methode_Keuze)),"",IF(Tb_Activiteiten[[#This Row],[Niet verrekenbare btw]]=1,Tb_Activiteiten[[#Headers],[Niet verrekenbare btw]],""))</f>
        <v/>
      </c>
      <c r="AU2009" t="str">
        <f>IF(ISNUMBER(FIND("overige",Methode_Keuze)),"",IF(Tb_Activiteiten[[#This Row],[Grondkosten]]=1,Tb_Activiteiten[[#Headers],[Grondkosten]],""))</f>
        <v/>
      </c>
      <c r="AV2009" t="str">
        <f>IF(ISNUMBER(FIND("overige",Methode_Keuze)),"",IF(Tb_Activiteiten[[#This Row],[Bijdrage in natura (overige)]]=1,Tb_Activiteiten[[#Headers],[Bijdrage in natura (overige)]],""))</f>
        <v/>
      </c>
      <c r="AW2009" t="str">
        <f>IF(ISNUMBER(FIND("overige",Methode_Keuze)),"",IF(Tb_Activiteiten[[#This Row],[Bijdrage in natura (vrijwilligers)]]=1,Tb_Activiteiten[[#Headers],[Bijdrage in natura (vrijwilligers)]],""))</f>
        <v/>
      </c>
      <c r="AX2009" t="str">
        <f>IF(ISNUMBER(FIND("overige",Methode_Keuze)),"",IF(Tb_Activiteiten[[#This Row],[Afschrijvingskosten]]=1,Tb_Activiteiten[[#Headers],[Afschrijvingskosten]],""))</f>
        <v/>
      </c>
      <c r="AY2009" t="str">
        <f>IF(ISNUMBER(FIND("overige",Methode_Keuze)),"",IF(Tb_Activiteiten[[#This Row],[Vergoeding]]=1,Tb_Activiteiten[[#Headers],[Vergoeding]],""))</f>
        <v/>
      </c>
      <c r="AZ2009" t="str">
        <f>IF(ISNUMBER(FIND("arbeid",Methode_Keuze)),"",IF(Tb_Activiteiten[[#This Row],[Arbeidskosten - vast tarief (excl eigen arbeid)]]=1,Tb_Activiteiten[[#Headers],[Arbeidskosten - vast tarief (excl eigen arbeid)]],""))</f>
        <v/>
      </c>
      <c r="BA2009" t="str">
        <f>IF(ISNUMBER(FIND("overige",Methode_Keuze)),"",IF(Tb_Activiteiten[[#This Row],[Overige kosten]]=1,Tb_Activiteiten[[#Headers],[Overige kosten]],""))</f>
        <v/>
      </c>
    </row>
    <row r="2010" spans="15:53" x14ac:dyDescent="0.25">
      <c r="O2010" s="56"/>
      <c r="Q2010" t="str">
        <f>IFERROR(IF(VLOOKUP(Tb_Activiteiten[[#This Row],[Openstelling]],Tb_Openstelling[],2,0)=1,1,""),"")</f>
        <v/>
      </c>
      <c r="AJ2010" s="56"/>
      <c r="AK2010" t="str">
        <f>IF(ISNUMBER(FIND("arbeid",Methode_Keuze)),"",IF(ISNUMBER(FIND("arbeid",Methode_Keuze)),"",IF(Tb_Activiteiten[[#This Row],[Loonkosten]]=1,Tb_Activiteiten[[#Headers],[Loonkosten]],"")))</f>
        <v/>
      </c>
      <c r="AL2010" t="str">
        <f>IF(ISNUMBER(FIND("arbeid",Methode_Keuze)),"",IF(ISNUMBER(FIND("arbeid",Methode_Keuze)),"",IF(Tb_Activiteiten[[#This Row],[Eigen arbeid]]=1,Tb_Activiteiten[[#Headers],[Eigen arbeid]],"")))</f>
        <v/>
      </c>
      <c r="AM2010" t="str">
        <f>IF(ISNUMBER(FIND("arbeid",Methode_Keuze)),"",IF(ISNUMBER(FIND("arbeid",Methode_Keuze)),"",IF(Tb_Activiteiten[[#This Row],[Projectmedewerker]]=1,Tb_Activiteiten[[#Headers],[Projectmedewerker]],"")))</f>
        <v/>
      </c>
      <c r="AN2010" t="str">
        <f>IF(ISNUMBER(FIND("arbeid",Methode_Keuze)),"",IF(ISNUMBER(FIND("arbeid",Methode_Keuze)),"",IF(Tb_Activiteiten[[#This Row],[Landbouwer]]=1,Tb_Activiteiten[[#Headers],[Landbouwer]],"")))</f>
        <v/>
      </c>
      <c r="AO2010" t="str">
        <f>IF(ISNUMBER(FIND("arbeid",Methode_Keuze)),"",IF(ISNUMBER(FIND("arbeid",Methode_Keuze)),"",IF(Tb_Activiteiten[[#This Row],[Adviseur]]=1,Tb_Activiteiten[[#Headers],[Adviseur]],"")))</f>
        <v/>
      </c>
      <c r="AP2010" t="str">
        <f>IF(ISNUMBER(FIND("arbeid",Methode_Keuze)),"",IF(ISNUMBER(FIND("arbeid",Methode_Keuze)),"",IF(Tb_Activiteiten[[#This Row],[Projectleider/Expert]]=1,Tb_Activiteiten[[#Headers],[Projectleider/Expert]],"")))</f>
        <v/>
      </c>
      <c r="AQ2010" t="str">
        <f>IF(ISNUMBER(FIND("arbeid",Methode_Keuze)),"",IF(ISNUMBER(FIND("arbeid",Methode_Keuze)),"",IF(Tb_Activiteiten[[#This Row],[Arbeidskosten]]=1,Tb_Activiteiten[[#Headers],[Arbeidskosten]],"")))</f>
        <v/>
      </c>
      <c r="AR2010" t="str">
        <f>IF(ISNUMBER(FIND("arbeid",Methode_Keuze)),"",IF(ISNUMBER(FIND("arbeid",Methode_Keuze)),"",IF(Tb_Activiteiten[[#This Row],[Arbeidskosten op basis van IKS]]=1,Tb_Activiteiten[[#Headers],[Arbeidskosten op basis van IKS]],"")))</f>
        <v/>
      </c>
      <c r="AS2010" t="str">
        <f>IF(ISNUMBER(FIND("overige",Methode_Keuze)),"",IF(Tb_Activiteiten[[#This Row],[Kosten derden exclusief btw]]=1,Tb_Activiteiten[[#Headers],[Kosten derden exclusief btw]],""))</f>
        <v/>
      </c>
      <c r="AT2010" t="str">
        <f>IF(ISNUMBER(FIND("overige",Methode_Keuze)),"",IF(Tb_Activiteiten[[#This Row],[Niet verrekenbare btw]]=1,Tb_Activiteiten[[#Headers],[Niet verrekenbare btw]],""))</f>
        <v/>
      </c>
      <c r="AU2010" t="str">
        <f>IF(ISNUMBER(FIND("overige",Methode_Keuze)),"",IF(Tb_Activiteiten[[#This Row],[Grondkosten]]=1,Tb_Activiteiten[[#Headers],[Grondkosten]],""))</f>
        <v/>
      </c>
      <c r="AV2010" t="str">
        <f>IF(ISNUMBER(FIND("overige",Methode_Keuze)),"",IF(Tb_Activiteiten[[#This Row],[Bijdrage in natura (overige)]]=1,Tb_Activiteiten[[#Headers],[Bijdrage in natura (overige)]],""))</f>
        <v/>
      </c>
      <c r="AW2010" t="str">
        <f>IF(ISNUMBER(FIND("overige",Methode_Keuze)),"",IF(Tb_Activiteiten[[#This Row],[Bijdrage in natura (vrijwilligers)]]=1,Tb_Activiteiten[[#Headers],[Bijdrage in natura (vrijwilligers)]],""))</f>
        <v/>
      </c>
      <c r="AX2010" t="str">
        <f>IF(ISNUMBER(FIND("overige",Methode_Keuze)),"",IF(Tb_Activiteiten[[#This Row],[Afschrijvingskosten]]=1,Tb_Activiteiten[[#Headers],[Afschrijvingskosten]],""))</f>
        <v/>
      </c>
      <c r="AY2010" t="str">
        <f>IF(ISNUMBER(FIND("overige",Methode_Keuze)),"",IF(Tb_Activiteiten[[#This Row],[Vergoeding]]=1,Tb_Activiteiten[[#Headers],[Vergoeding]],""))</f>
        <v/>
      </c>
      <c r="AZ2010" t="str">
        <f>IF(ISNUMBER(FIND("arbeid",Methode_Keuze)),"",IF(Tb_Activiteiten[[#This Row],[Arbeidskosten - vast tarief (excl eigen arbeid)]]=1,Tb_Activiteiten[[#Headers],[Arbeidskosten - vast tarief (excl eigen arbeid)]],""))</f>
        <v/>
      </c>
      <c r="BA2010" t="str">
        <f>IF(ISNUMBER(FIND("overige",Methode_Keuze)),"",IF(Tb_Activiteiten[[#This Row],[Overige kosten]]=1,Tb_Activiteiten[[#Headers],[Overige kosten]],""))</f>
        <v/>
      </c>
    </row>
    <row r="2011" spans="15:53" x14ac:dyDescent="0.25">
      <c r="O2011" s="56"/>
      <c r="Q2011" t="str">
        <f>IFERROR(IF(VLOOKUP(Tb_Activiteiten[[#This Row],[Openstelling]],Tb_Openstelling[],2,0)=1,1,""),"")</f>
        <v/>
      </c>
      <c r="AJ2011" s="56"/>
      <c r="AK2011" t="str">
        <f>IF(ISNUMBER(FIND("arbeid",Methode_Keuze)),"",IF(ISNUMBER(FIND("arbeid",Methode_Keuze)),"",IF(Tb_Activiteiten[[#This Row],[Loonkosten]]=1,Tb_Activiteiten[[#Headers],[Loonkosten]],"")))</f>
        <v/>
      </c>
      <c r="AL2011" t="str">
        <f>IF(ISNUMBER(FIND("arbeid",Methode_Keuze)),"",IF(ISNUMBER(FIND("arbeid",Methode_Keuze)),"",IF(Tb_Activiteiten[[#This Row],[Eigen arbeid]]=1,Tb_Activiteiten[[#Headers],[Eigen arbeid]],"")))</f>
        <v/>
      </c>
      <c r="AM2011" t="str">
        <f>IF(ISNUMBER(FIND("arbeid",Methode_Keuze)),"",IF(ISNUMBER(FIND("arbeid",Methode_Keuze)),"",IF(Tb_Activiteiten[[#This Row],[Projectmedewerker]]=1,Tb_Activiteiten[[#Headers],[Projectmedewerker]],"")))</f>
        <v/>
      </c>
      <c r="AN2011" t="str">
        <f>IF(ISNUMBER(FIND("arbeid",Methode_Keuze)),"",IF(ISNUMBER(FIND("arbeid",Methode_Keuze)),"",IF(Tb_Activiteiten[[#This Row],[Landbouwer]]=1,Tb_Activiteiten[[#Headers],[Landbouwer]],"")))</f>
        <v/>
      </c>
      <c r="AO2011" t="str">
        <f>IF(ISNUMBER(FIND("arbeid",Methode_Keuze)),"",IF(ISNUMBER(FIND("arbeid",Methode_Keuze)),"",IF(Tb_Activiteiten[[#This Row],[Adviseur]]=1,Tb_Activiteiten[[#Headers],[Adviseur]],"")))</f>
        <v/>
      </c>
      <c r="AP2011" t="str">
        <f>IF(ISNUMBER(FIND("arbeid",Methode_Keuze)),"",IF(ISNUMBER(FIND("arbeid",Methode_Keuze)),"",IF(Tb_Activiteiten[[#This Row],[Projectleider/Expert]]=1,Tb_Activiteiten[[#Headers],[Projectleider/Expert]],"")))</f>
        <v/>
      </c>
      <c r="AQ2011" t="str">
        <f>IF(ISNUMBER(FIND("arbeid",Methode_Keuze)),"",IF(ISNUMBER(FIND("arbeid",Methode_Keuze)),"",IF(Tb_Activiteiten[[#This Row],[Arbeidskosten]]=1,Tb_Activiteiten[[#Headers],[Arbeidskosten]],"")))</f>
        <v/>
      </c>
      <c r="AR2011" t="str">
        <f>IF(ISNUMBER(FIND("arbeid",Methode_Keuze)),"",IF(ISNUMBER(FIND("arbeid",Methode_Keuze)),"",IF(Tb_Activiteiten[[#This Row],[Arbeidskosten op basis van IKS]]=1,Tb_Activiteiten[[#Headers],[Arbeidskosten op basis van IKS]],"")))</f>
        <v/>
      </c>
      <c r="AS2011" t="str">
        <f>IF(ISNUMBER(FIND("overige",Methode_Keuze)),"",IF(Tb_Activiteiten[[#This Row],[Kosten derden exclusief btw]]=1,Tb_Activiteiten[[#Headers],[Kosten derden exclusief btw]],""))</f>
        <v/>
      </c>
      <c r="AT2011" t="str">
        <f>IF(ISNUMBER(FIND("overige",Methode_Keuze)),"",IF(Tb_Activiteiten[[#This Row],[Niet verrekenbare btw]]=1,Tb_Activiteiten[[#Headers],[Niet verrekenbare btw]],""))</f>
        <v/>
      </c>
      <c r="AU2011" t="str">
        <f>IF(ISNUMBER(FIND("overige",Methode_Keuze)),"",IF(Tb_Activiteiten[[#This Row],[Grondkosten]]=1,Tb_Activiteiten[[#Headers],[Grondkosten]],""))</f>
        <v/>
      </c>
      <c r="AV2011" t="str">
        <f>IF(ISNUMBER(FIND("overige",Methode_Keuze)),"",IF(Tb_Activiteiten[[#This Row],[Bijdrage in natura (overige)]]=1,Tb_Activiteiten[[#Headers],[Bijdrage in natura (overige)]],""))</f>
        <v/>
      </c>
      <c r="AW2011" t="str">
        <f>IF(ISNUMBER(FIND("overige",Methode_Keuze)),"",IF(Tb_Activiteiten[[#This Row],[Bijdrage in natura (vrijwilligers)]]=1,Tb_Activiteiten[[#Headers],[Bijdrage in natura (vrijwilligers)]],""))</f>
        <v/>
      </c>
      <c r="AX2011" t="str">
        <f>IF(ISNUMBER(FIND("overige",Methode_Keuze)),"",IF(Tb_Activiteiten[[#This Row],[Afschrijvingskosten]]=1,Tb_Activiteiten[[#Headers],[Afschrijvingskosten]],""))</f>
        <v/>
      </c>
      <c r="AY2011" t="str">
        <f>IF(ISNUMBER(FIND("overige",Methode_Keuze)),"",IF(Tb_Activiteiten[[#This Row],[Vergoeding]]=1,Tb_Activiteiten[[#Headers],[Vergoeding]],""))</f>
        <v/>
      </c>
      <c r="AZ2011" t="str">
        <f>IF(ISNUMBER(FIND("arbeid",Methode_Keuze)),"",IF(Tb_Activiteiten[[#This Row],[Arbeidskosten - vast tarief (excl eigen arbeid)]]=1,Tb_Activiteiten[[#Headers],[Arbeidskosten - vast tarief (excl eigen arbeid)]],""))</f>
        <v/>
      </c>
      <c r="BA2011" t="str">
        <f>IF(ISNUMBER(FIND("overige",Methode_Keuze)),"",IF(Tb_Activiteiten[[#This Row],[Overige kosten]]=1,Tb_Activiteiten[[#Headers],[Overige kosten]],""))</f>
        <v/>
      </c>
    </row>
    <row r="2012" spans="15:53" x14ac:dyDescent="0.25">
      <c r="O2012" s="56"/>
      <c r="Q2012" t="str">
        <f>IFERROR(IF(VLOOKUP(Tb_Activiteiten[[#This Row],[Openstelling]],Tb_Openstelling[],2,0)=1,1,""),"")</f>
        <v/>
      </c>
      <c r="AJ2012" s="56"/>
      <c r="AK2012" t="str">
        <f>IF(ISNUMBER(FIND("arbeid",Methode_Keuze)),"",IF(ISNUMBER(FIND("arbeid",Methode_Keuze)),"",IF(Tb_Activiteiten[[#This Row],[Loonkosten]]=1,Tb_Activiteiten[[#Headers],[Loonkosten]],"")))</f>
        <v/>
      </c>
      <c r="AL2012" t="str">
        <f>IF(ISNUMBER(FIND("arbeid",Methode_Keuze)),"",IF(ISNUMBER(FIND("arbeid",Methode_Keuze)),"",IF(Tb_Activiteiten[[#This Row],[Eigen arbeid]]=1,Tb_Activiteiten[[#Headers],[Eigen arbeid]],"")))</f>
        <v/>
      </c>
      <c r="AM2012" t="str">
        <f>IF(ISNUMBER(FIND("arbeid",Methode_Keuze)),"",IF(ISNUMBER(FIND("arbeid",Methode_Keuze)),"",IF(Tb_Activiteiten[[#This Row],[Projectmedewerker]]=1,Tb_Activiteiten[[#Headers],[Projectmedewerker]],"")))</f>
        <v/>
      </c>
      <c r="AN2012" t="str">
        <f>IF(ISNUMBER(FIND("arbeid",Methode_Keuze)),"",IF(ISNUMBER(FIND("arbeid",Methode_Keuze)),"",IF(Tb_Activiteiten[[#This Row],[Landbouwer]]=1,Tb_Activiteiten[[#Headers],[Landbouwer]],"")))</f>
        <v/>
      </c>
      <c r="AO2012" t="str">
        <f>IF(ISNUMBER(FIND("arbeid",Methode_Keuze)),"",IF(ISNUMBER(FIND("arbeid",Methode_Keuze)),"",IF(Tb_Activiteiten[[#This Row],[Adviseur]]=1,Tb_Activiteiten[[#Headers],[Adviseur]],"")))</f>
        <v/>
      </c>
      <c r="AP2012" t="str">
        <f>IF(ISNUMBER(FIND("arbeid",Methode_Keuze)),"",IF(ISNUMBER(FIND("arbeid",Methode_Keuze)),"",IF(Tb_Activiteiten[[#This Row],[Projectleider/Expert]]=1,Tb_Activiteiten[[#Headers],[Projectleider/Expert]],"")))</f>
        <v/>
      </c>
      <c r="AQ2012" t="str">
        <f>IF(ISNUMBER(FIND("arbeid",Methode_Keuze)),"",IF(ISNUMBER(FIND("arbeid",Methode_Keuze)),"",IF(Tb_Activiteiten[[#This Row],[Arbeidskosten]]=1,Tb_Activiteiten[[#Headers],[Arbeidskosten]],"")))</f>
        <v/>
      </c>
      <c r="AR2012" t="str">
        <f>IF(ISNUMBER(FIND("arbeid",Methode_Keuze)),"",IF(ISNUMBER(FIND("arbeid",Methode_Keuze)),"",IF(Tb_Activiteiten[[#This Row],[Arbeidskosten op basis van IKS]]=1,Tb_Activiteiten[[#Headers],[Arbeidskosten op basis van IKS]],"")))</f>
        <v/>
      </c>
      <c r="AS2012" t="str">
        <f>IF(ISNUMBER(FIND("overige",Methode_Keuze)),"",IF(Tb_Activiteiten[[#This Row],[Kosten derden exclusief btw]]=1,Tb_Activiteiten[[#Headers],[Kosten derden exclusief btw]],""))</f>
        <v/>
      </c>
      <c r="AT2012" t="str">
        <f>IF(ISNUMBER(FIND("overige",Methode_Keuze)),"",IF(Tb_Activiteiten[[#This Row],[Niet verrekenbare btw]]=1,Tb_Activiteiten[[#Headers],[Niet verrekenbare btw]],""))</f>
        <v/>
      </c>
      <c r="AU2012" t="str">
        <f>IF(ISNUMBER(FIND("overige",Methode_Keuze)),"",IF(Tb_Activiteiten[[#This Row],[Grondkosten]]=1,Tb_Activiteiten[[#Headers],[Grondkosten]],""))</f>
        <v/>
      </c>
      <c r="AV2012" t="str">
        <f>IF(ISNUMBER(FIND("overige",Methode_Keuze)),"",IF(Tb_Activiteiten[[#This Row],[Bijdrage in natura (overige)]]=1,Tb_Activiteiten[[#Headers],[Bijdrage in natura (overige)]],""))</f>
        <v/>
      </c>
      <c r="AW2012" t="str">
        <f>IF(ISNUMBER(FIND("overige",Methode_Keuze)),"",IF(Tb_Activiteiten[[#This Row],[Bijdrage in natura (vrijwilligers)]]=1,Tb_Activiteiten[[#Headers],[Bijdrage in natura (vrijwilligers)]],""))</f>
        <v/>
      </c>
      <c r="AX2012" t="str">
        <f>IF(ISNUMBER(FIND("overige",Methode_Keuze)),"",IF(Tb_Activiteiten[[#This Row],[Afschrijvingskosten]]=1,Tb_Activiteiten[[#Headers],[Afschrijvingskosten]],""))</f>
        <v/>
      </c>
      <c r="AY2012" t="str">
        <f>IF(ISNUMBER(FIND("overige",Methode_Keuze)),"",IF(Tb_Activiteiten[[#This Row],[Vergoeding]]=1,Tb_Activiteiten[[#Headers],[Vergoeding]],""))</f>
        <v/>
      </c>
      <c r="AZ2012" t="str">
        <f>IF(ISNUMBER(FIND("arbeid",Methode_Keuze)),"",IF(Tb_Activiteiten[[#This Row],[Arbeidskosten - vast tarief (excl eigen arbeid)]]=1,Tb_Activiteiten[[#Headers],[Arbeidskosten - vast tarief (excl eigen arbeid)]],""))</f>
        <v/>
      </c>
      <c r="BA2012" t="str">
        <f>IF(ISNUMBER(FIND("overige",Methode_Keuze)),"",IF(Tb_Activiteiten[[#This Row],[Overige kosten]]=1,Tb_Activiteiten[[#Headers],[Overige kosten]],""))</f>
        <v/>
      </c>
    </row>
    <row r="2013" spans="15:53" x14ac:dyDescent="0.25">
      <c r="O2013" s="56"/>
      <c r="Q2013" t="str">
        <f>IFERROR(IF(VLOOKUP(Tb_Activiteiten[[#This Row],[Openstelling]],Tb_Openstelling[],2,0)=1,1,""),"")</f>
        <v/>
      </c>
      <c r="AJ2013" s="56"/>
      <c r="AK2013" t="str">
        <f>IF(ISNUMBER(FIND("arbeid",Methode_Keuze)),"",IF(ISNUMBER(FIND("arbeid",Methode_Keuze)),"",IF(Tb_Activiteiten[[#This Row],[Loonkosten]]=1,Tb_Activiteiten[[#Headers],[Loonkosten]],"")))</f>
        <v/>
      </c>
      <c r="AL2013" t="str">
        <f>IF(ISNUMBER(FIND("arbeid",Methode_Keuze)),"",IF(ISNUMBER(FIND("arbeid",Methode_Keuze)),"",IF(Tb_Activiteiten[[#This Row],[Eigen arbeid]]=1,Tb_Activiteiten[[#Headers],[Eigen arbeid]],"")))</f>
        <v/>
      </c>
      <c r="AM2013" t="str">
        <f>IF(ISNUMBER(FIND("arbeid",Methode_Keuze)),"",IF(ISNUMBER(FIND("arbeid",Methode_Keuze)),"",IF(Tb_Activiteiten[[#This Row],[Projectmedewerker]]=1,Tb_Activiteiten[[#Headers],[Projectmedewerker]],"")))</f>
        <v/>
      </c>
      <c r="AN2013" t="str">
        <f>IF(ISNUMBER(FIND("arbeid",Methode_Keuze)),"",IF(ISNUMBER(FIND("arbeid",Methode_Keuze)),"",IF(Tb_Activiteiten[[#This Row],[Landbouwer]]=1,Tb_Activiteiten[[#Headers],[Landbouwer]],"")))</f>
        <v/>
      </c>
      <c r="AO2013" t="str">
        <f>IF(ISNUMBER(FIND("arbeid",Methode_Keuze)),"",IF(ISNUMBER(FIND("arbeid",Methode_Keuze)),"",IF(Tb_Activiteiten[[#This Row],[Adviseur]]=1,Tb_Activiteiten[[#Headers],[Adviseur]],"")))</f>
        <v/>
      </c>
      <c r="AP2013" t="str">
        <f>IF(ISNUMBER(FIND("arbeid",Methode_Keuze)),"",IF(ISNUMBER(FIND("arbeid",Methode_Keuze)),"",IF(Tb_Activiteiten[[#This Row],[Projectleider/Expert]]=1,Tb_Activiteiten[[#Headers],[Projectleider/Expert]],"")))</f>
        <v/>
      </c>
      <c r="AQ2013" t="str">
        <f>IF(ISNUMBER(FIND("arbeid",Methode_Keuze)),"",IF(ISNUMBER(FIND("arbeid",Methode_Keuze)),"",IF(Tb_Activiteiten[[#This Row],[Arbeidskosten]]=1,Tb_Activiteiten[[#Headers],[Arbeidskosten]],"")))</f>
        <v/>
      </c>
      <c r="AR2013" t="str">
        <f>IF(ISNUMBER(FIND("arbeid",Methode_Keuze)),"",IF(ISNUMBER(FIND("arbeid",Methode_Keuze)),"",IF(Tb_Activiteiten[[#This Row],[Arbeidskosten op basis van IKS]]=1,Tb_Activiteiten[[#Headers],[Arbeidskosten op basis van IKS]],"")))</f>
        <v/>
      </c>
      <c r="AS2013" t="str">
        <f>IF(ISNUMBER(FIND("overige",Methode_Keuze)),"",IF(Tb_Activiteiten[[#This Row],[Kosten derden exclusief btw]]=1,Tb_Activiteiten[[#Headers],[Kosten derden exclusief btw]],""))</f>
        <v/>
      </c>
      <c r="AT2013" t="str">
        <f>IF(ISNUMBER(FIND("overige",Methode_Keuze)),"",IF(Tb_Activiteiten[[#This Row],[Niet verrekenbare btw]]=1,Tb_Activiteiten[[#Headers],[Niet verrekenbare btw]],""))</f>
        <v/>
      </c>
      <c r="AU2013" t="str">
        <f>IF(ISNUMBER(FIND("overige",Methode_Keuze)),"",IF(Tb_Activiteiten[[#This Row],[Grondkosten]]=1,Tb_Activiteiten[[#Headers],[Grondkosten]],""))</f>
        <v/>
      </c>
      <c r="AV2013" t="str">
        <f>IF(ISNUMBER(FIND("overige",Methode_Keuze)),"",IF(Tb_Activiteiten[[#This Row],[Bijdrage in natura (overige)]]=1,Tb_Activiteiten[[#Headers],[Bijdrage in natura (overige)]],""))</f>
        <v/>
      </c>
      <c r="AW2013" t="str">
        <f>IF(ISNUMBER(FIND("overige",Methode_Keuze)),"",IF(Tb_Activiteiten[[#This Row],[Bijdrage in natura (vrijwilligers)]]=1,Tb_Activiteiten[[#Headers],[Bijdrage in natura (vrijwilligers)]],""))</f>
        <v/>
      </c>
      <c r="AX2013" t="str">
        <f>IF(ISNUMBER(FIND("overige",Methode_Keuze)),"",IF(Tb_Activiteiten[[#This Row],[Afschrijvingskosten]]=1,Tb_Activiteiten[[#Headers],[Afschrijvingskosten]],""))</f>
        <v/>
      </c>
      <c r="AY2013" t="str">
        <f>IF(ISNUMBER(FIND("overige",Methode_Keuze)),"",IF(Tb_Activiteiten[[#This Row],[Vergoeding]]=1,Tb_Activiteiten[[#Headers],[Vergoeding]],""))</f>
        <v/>
      </c>
      <c r="AZ2013" t="str">
        <f>IF(ISNUMBER(FIND("arbeid",Methode_Keuze)),"",IF(Tb_Activiteiten[[#This Row],[Arbeidskosten - vast tarief (excl eigen arbeid)]]=1,Tb_Activiteiten[[#Headers],[Arbeidskosten - vast tarief (excl eigen arbeid)]],""))</f>
        <v/>
      </c>
      <c r="BA2013" t="str">
        <f>IF(ISNUMBER(FIND("overige",Methode_Keuze)),"",IF(Tb_Activiteiten[[#This Row],[Overige kosten]]=1,Tb_Activiteiten[[#Headers],[Overige kosten]],""))</f>
        <v/>
      </c>
    </row>
    <row r="2014" spans="15:53" x14ac:dyDescent="0.25">
      <c r="O2014" s="56"/>
      <c r="Q2014" t="str">
        <f>IFERROR(IF(VLOOKUP(Tb_Activiteiten[[#This Row],[Openstelling]],Tb_Openstelling[],2,0)=1,1,""),"")</f>
        <v/>
      </c>
      <c r="AJ2014" s="56"/>
      <c r="AK2014" t="str">
        <f>IF(ISNUMBER(FIND("arbeid",Methode_Keuze)),"",IF(ISNUMBER(FIND("arbeid",Methode_Keuze)),"",IF(Tb_Activiteiten[[#This Row],[Loonkosten]]=1,Tb_Activiteiten[[#Headers],[Loonkosten]],"")))</f>
        <v/>
      </c>
      <c r="AL2014" t="str">
        <f>IF(ISNUMBER(FIND("arbeid",Methode_Keuze)),"",IF(ISNUMBER(FIND("arbeid",Methode_Keuze)),"",IF(Tb_Activiteiten[[#This Row],[Eigen arbeid]]=1,Tb_Activiteiten[[#Headers],[Eigen arbeid]],"")))</f>
        <v/>
      </c>
      <c r="AM2014" t="str">
        <f>IF(ISNUMBER(FIND("arbeid",Methode_Keuze)),"",IF(ISNUMBER(FIND("arbeid",Methode_Keuze)),"",IF(Tb_Activiteiten[[#This Row],[Projectmedewerker]]=1,Tb_Activiteiten[[#Headers],[Projectmedewerker]],"")))</f>
        <v/>
      </c>
      <c r="AN2014" t="str">
        <f>IF(ISNUMBER(FIND("arbeid",Methode_Keuze)),"",IF(ISNUMBER(FIND("arbeid",Methode_Keuze)),"",IF(Tb_Activiteiten[[#This Row],[Landbouwer]]=1,Tb_Activiteiten[[#Headers],[Landbouwer]],"")))</f>
        <v/>
      </c>
      <c r="AO2014" t="str">
        <f>IF(ISNUMBER(FIND("arbeid",Methode_Keuze)),"",IF(ISNUMBER(FIND("arbeid",Methode_Keuze)),"",IF(Tb_Activiteiten[[#This Row],[Adviseur]]=1,Tb_Activiteiten[[#Headers],[Adviseur]],"")))</f>
        <v/>
      </c>
      <c r="AP2014" t="str">
        <f>IF(ISNUMBER(FIND("arbeid",Methode_Keuze)),"",IF(ISNUMBER(FIND("arbeid",Methode_Keuze)),"",IF(Tb_Activiteiten[[#This Row],[Projectleider/Expert]]=1,Tb_Activiteiten[[#Headers],[Projectleider/Expert]],"")))</f>
        <v/>
      </c>
      <c r="AQ2014" t="str">
        <f>IF(ISNUMBER(FIND("arbeid",Methode_Keuze)),"",IF(ISNUMBER(FIND("arbeid",Methode_Keuze)),"",IF(Tb_Activiteiten[[#This Row],[Arbeidskosten]]=1,Tb_Activiteiten[[#Headers],[Arbeidskosten]],"")))</f>
        <v/>
      </c>
      <c r="AR2014" t="str">
        <f>IF(ISNUMBER(FIND("arbeid",Methode_Keuze)),"",IF(ISNUMBER(FIND("arbeid",Methode_Keuze)),"",IF(Tb_Activiteiten[[#This Row],[Arbeidskosten op basis van IKS]]=1,Tb_Activiteiten[[#Headers],[Arbeidskosten op basis van IKS]],"")))</f>
        <v/>
      </c>
      <c r="AS2014" t="str">
        <f>IF(ISNUMBER(FIND("overige",Methode_Keuze)),"",IF(Tb_Activiteiten[[#This Row],[Kosten derden exclusief btw]]=1,Tb_Activiteiten[[#Headers],[Kosten derden exclusief btw]],""))</f>
        <v/>
      </c>
      <c r="AT2014" t="str">
        <f>IF(ISNUMBER(FIND("overige",Methode_Keuze)),"",IF(Tb_Activiteiten[[#This Row],[Niet verrekenbare btw]]=1,Tb_Activiteiten[[#Headers],[Niet verrekenbare btw]],""))</f>
        <v/>
      </c>
      <c r="AU2014" t="str">
        <f>IF(ISNUMBER(FIND("overige",Methode_Keuze)),"",IF(Tb_Activiteiten[[#This Row],[Grondkosten]]=1,Tb_Activiteiten[[#Headers],[Grondkosten]],""))</f>
        <v/>
      </c>
      <c r="AV2014" t="str">
        <f>IF(ISNUMBER(FIND("overige",Methode_Keuze)),"",IF(Tb_Activiteiten[[#This Row],[Bijdrage in natura (overige)]]=1,Tb_Activiteiten[[#Headers],[Bijdrage in natura (overige)]],""))</f>
        <v/>
      </c>
      <c r="AW2014" t="str">
        <f>IF(ISNUMBER(FIND("overige",Methode_Keuze)),"",IF(Tb_Activiteiten[[#This Row],[Bijdrage in natura (vrijwilligers)]]=1,Tb_Activiteiten[[#Headers],[Bijdrage in natura (vrijwilligers)]],""))</f>
        <v/>
      </c>
      <c r="AX2014" t="str">
        <f>IF(ISNUMBER(FIND("overige",Methode_Keuze)),"",IF(Tb_Activiteiten[[#This Row],[Afschrijvingskosten]]=1,Tb_Activiteiten[[#Headers],[Afschrijvingskosten]],""))</f>
        <v/>
      </c>
      <c r="AY2014" t="str">
        <f>IF(ISNUMBER(FIND("overige",Methode_Keuze)),"",IF(Tb_Activiteiten[[#This Row],[Vergoeding]]=1,Tb_Activiteiten[[#Headers],[Vergoeding]],""))</f>
        <v/>
      </c>
      <c r="AZ2014" t="str">
        <f>IF(ISNUMBER(FIND("arbeid",Methode_Keuze)),"",IF(Tb_Activiteiten[[#This Row],[Arbeidskosten - vast tarief (excl eigen arbeid)]]=1,Tb_Activiteiten[[#Headers],[Arbeidskosten - vast tarief (excl eigen arbeid)]],""))</f>
        <v/>
      </c>
      <c r="BA2014" t="str">
        <f>IF(ISNUMBER(FIND("overige",Methode_Keuze)),"",IF(Tb_Activiteiten[[#This Row],[Overige kosten]]=1,Tb_Activiteiten[[#Headers],[Overige kosten]],""))</f>
        <v/>
      </c>
    </row>
    <row r="2015" spans="15:53" x14ac:dyDescent="0.25">
      <c r="O2015" s="56"/>
      <c r="Q2015" t="str">
        <f>IFERROR(IF(VLOOKUP(Tb_Activiteiten[[#This Row],[Openstelling]],Tb_Openstelling[],2,0)=1,1,""),"")</f>
        <v/>
      </c>
      <c r="AJ2015" s="56"/>
      <c r="AK2015" t="str">
        <f>IF(ISNUMBER(FIND("arbeid",Methode_Keuze)),"",IF(ISNUMBER(FIND("arbeid",Methode_Keuze)),"",IF(Tb_Activiteiten[[#This Row],[Loonkosten]]=1,Tb_Activiteiten[[#Headers],[Loonkosten]],"")))</f>
        <v/>
      </c>
      <c r="AL2015" t="str">
        <f>IF(ISNUMBER(FIND("arbeid",Methode_Keuze)),"",IF(ISNUMBER(FIND("arbeid",Methode_Keuze)),"",IF(Tb_Activiteiten[[#This Row],[Eigen arbeid]]=1,Tb_Activiteiten[[#Headers],[Eigen arbeid]],"")))</f>
        <v/>
      </c>
      <c r="AM2015" t="str">
        <f>IF(ISNUMBER(FIND("arbeid",Methode_Keuze)),"",IF(ISNUMBER(FIND("arbeid",Methode_Keuze)),"",IF(Tb_Activiteiten[[#This Row],[Projectmedewerker]]=1,Tb_Activiteiten[[#Headers],[Projectmedewerker]],"")))</f>
        <v/>
      </c>
      <c r="AN2015" t="str">
        <f>IF(ISNUMBER(FIND("arbeid",Methode_Keuze)),"",IF(ISNUMBER(FIND("arbeid",Methode_Keuze)),"",IF(Tb_Activiteiten[[#This Row],[Landbouwer]]=1,Tb_Activiteiten[[#Headers],[Landbouwer]],"")))</f>
        <v/>
      </c>
      <c r="AO2015" t="str">
        <f>IF(ISNUMBER(FIND("arbeid",Methode_Keuze)),"",IF(ISNUMBER(FIND("arbeid",Methode_Keuze)),"",IF(Tb_Activiteiten[[#This Row],[Adviseur]]=1,Tb_Activiteiten[[#Headers],[Adviseur]],"")))</f>
        <v/>
      </c>
      <c r="AP2015" t="str">
        <f>IF(ISNUMBER(FIND("arbeid",Methode_Keuze)),"",IF(ISNUMBER(FIND("arbeid",Methode_Keuze)),"",IF(Tb_Activiteiten[[#This Row],[Projectleider/Expert]]=1,Tb_Activiteiten[[#Headers],[Projectleider/Expert]],"")))</f>
        <v/>
      </c>
      <c r="AQ2015" t="str">
        <f>IF(ISNUMBER(FIND("arbeid",Methode_Keuze)),"",IF(ISNUMBER(FIND("arbeid",Methode_Keuze)),"",IF(Tb_Activiteiten[[#This Row],[Arbeidskosten]]=1,Tb_Activiteiten[[#Headers],[Arbeidskosten]],"")))</f>
        <v/>
      </c>
      <c r="AR2015" t="str">
        <f>IF(ISNUMBER(FIND("arbeid",Methode_Keuze)),"",IF(ISNUMBER(FIND("arbeid",Methode_Keuze)),"",IF(Tb_Activiteiten[[#This Row],[Arbeidskosten op basis van IKS]]=1,Tb_Activiteiten[[#Headers],[Arbeidskosten op basis van IKS]],"")))</f>
        <v/>
      </c>
      <c r="AS2015" t="str">
        <f>IF(ISNUMBER(FIND("overige",Methode_Keuze)),"",IF(Tb_Activiteiten[[#This Row],[Kosten derden exclusief btw]]=1,Tb_Activiteiten[[#Headers],[Kosten derden exclusief btw]],""))</f>
        <v/>
      </c>
      <c r="AT2015" t="str">
        <f>IF(ISNUMBER(FIND("overige",Methode_Keuze)),"",IF(Tb_Activiteiten[[#This Row],[Niet verrekenbare btw]]=1,Tb_Activiteiten[[#Headers],[Niet verrekenbare btw]],""))</f>
        <v/>
      </c>
      <c r="AU2015" t="str">
        <f>IF(ISNUMBER(FIND("overige",Methode_Keuze)),"",IF(Tb_Activiteiten[[#This Row],[Grondkosten]]=1,Tb_Activiteiten[[#Headers],[Grondkosten]],""))</f>
        <v/>
      </c>
      <c r="AV2015" t="str">
        <f>IF(ISNUMBER(FIND("overige",Methode_Keuze)),"",IF(Tb_Activiteiten[[#This Row],[Bijdrage in natura (overige)]]=1,Tb_Activiteiten[[#Headers],[Bijdrage in natura (overige)]],""))</f>
        <v/>
      </c>
      <c r="AW2015" t="str">
        <f>IF(ISNUMBER(FIND("overige",Methode_Keuze)),"",IF(Tb_Activiteiten[[#This Row],[Bijdrage in natura (vrijwilligers)]]=1,Tb_Activiteiten[[#Headers],[Bijdrage in natura (vrijwilligers)]],""))</f>
        <v/>
      </c>
      <c r="AX2015" t="str">
        <f>IF(ISNUMBER(FIND("overige",Methode_Keuze)),"",IF(Tb_Activiteiten[[#This Row],[Afschrijvingskosten]]=1,Tb_Activiteiten[[#Headers],[Afschrijvingskosten]],""))</f>
        <v/>
      </c>
      <c r="AY2015" t="str">
        <f>IF(ISNUMBER(FIND("overige",Methode_Keuze)),"",IF(Tb_Activiteiten[[#This Row],[Vergoeding]]=1,Tb_Activiteiten[[#Headers],[Vergoeding]],""))</f>
        <v/>
      </c>
      <c r="AZ2015" t="str">
        <f>IF(ISNUMBER(FIND("arbeid",Methode_Keuze)),"",IF(Tb_Activiteiten[[#This Row],[Arbeidskosten - vast tarief (excl eigen arbeid)]]=1,Tb_Activiteiten[[#Headers],[Arbeidskosten - vast tarief (excl eigen arbeid)]],""))</f>
        <v/>
      </c>
      <c r="BA2015" t="str">
        <f>IF(ISNUMBER(FIND("overige",Methode_Keuze)),"",IF(Tb_Activiteiten[[#This Row],[Overige kosten]]=1,Tb_Activiteiten[[#Headers],[Overige kosten]],""))</f>
        <v/>
      </c>
    </row>
    <row r="2016" spans="15:53" x14ac:dyDescent="0.25">
      <c r="O2016" s="56"/>
      <c r="Q2016" t="str">
        <f>IFERROR(IF(VLOOKUP(Tb_Activiteiten[[#This Row],[Openstelling]],Tb_Openstelling[],2,0)=1,1,""),"")</f>
        <v/>
      </c>
      <c r="AJ2016" s="56"/>
      <c r="AK2016" t="str">
        <f>IF(ISNUMBER(FIND("arbeid",Methode_Keuze)),"",IF(ISNUMBER(FIND("arbeid",Methode_Keuze)),"",IF(Tb_Activiteiten[[#This Row],[Loonkosten]]=1,Tb_Activiteiten[[#Headers],[Loonkosten]],"")))</f>
        <v/>
      </c>
      <c r="AL2016" t="str">
        <f>IF(ISNUMBER(FIND("arbeid",Methode_Keuze)),"",IF(ISNUMBER(FIND("arbeid",Methode_Keuze)),"",IF(Tb_Activiteiten[[#This Row],[Eigen arbeid]]=1,Tb_Activiteiten[[#Headers],[Eigen arbeid]],"")))</f>
        <v/>
      </c>
      <c r="AM2016" t="str">
        <f>IF(ISNUMBER(FIND("arbeid",Methode_Keuze)),"",IF(ISNUMBER(FIND("arbeid",Methode_Keuze)),"",IF(Tb_Activiteiten[[#This Row],[Projectmedewerker]]=1,Tb_Activiteiten[[#Headers],[Projectmedewerker]],"")))</f>
        <v/>
      </c>
      <c r="AN2016" t="str">
        <f>IF(ISNUMBER(FIND("arbeid",Methode_Keuze)),"",IF(ISNUMBER(FIND("arbeid",Methode_Keuze)),"",IF(Tb_Activiteiten[[#This Row],[Landbouwer]]=1,Tb_Activiteiten[[#Headers],[Landbouwer]],"")))</f>
        <v/>
      </c>
      <c r="AO2016" t="str">
        <f>IF(ISNUMBER(FIND("arbeid",Methode_Keuze)),"",IF(ISNUMBER(FIND("arbeid",Methode_Keuze)),"",IF(Tb_Activiteiten[[#This Row],[Adviseur]]=1,Tb_Activiteiten[[#Headers],[Adviseur]],"")))</f>
        <v/>
      </c>
      <c r="AP2016" t="str">
        <f>IF(ISNUMBER(FIND("arbeid",Methode_Keuze)),"",IF(ISNUMBER(FIND("arbeid",Methode_Keuze)),"",IF(Tb_Activiteiten[[#This Row],[Projectleider/Expert]]=1,Tb_Activiteiten[[#Headers],[Projectleider/Expert]],"")))</f>
        <v/>
      </c>
      <c r="AQ2016" t="str">
        <f>IF(ISNUMBER(FIND("arbeid",Methode_Keuze)),"",IF(ISNUMBER(FIND("arbeid",Methode_Keuze)),"",IF(Tb_Activiteiten[[#This Row],[Arbeidskosten]]=1,Tb_Activiteiten[[#Headers],[Arbeidskosten]],"")))</f>
        <v/>
      </c>
      <c r="AR2016" t="str">
        <f>IF(ISNUMBER(FIND("arbeid",Methode_Keuze)),"",IF(ISNUMBER(FIND("arbeid",Methode_Keuze)),"",IF(Tb_Activiteiten[[#This Row],[Arbeidskosten op basis van IKS]]=1,Tb_Activiteiten[[#Headers],[Arbeidskosten op basis van IKS]],"")))</f>
        <v/>
      </c>
      <c r="AS2016" t="str">
        <f>IF(ISNUMBER(FIND("overige",Methode_Keuze)),"",IF(Tb_Activiteiten[[#This Row],[Kosten derden exclusief btw]]=1,Tb_Activiteiten[[#Headers],[Kosten derden exclusief btw]],""))</f>
        <v/>
      </c>
      <c r="AT2016" t="str">
        <f>IF(ISNUMBER(FIND("overige",Methode_Keuze)),"",IF(Tb_Activiteiten[[#This Row],[Niet verrekenbare btw]]=1,Tb_Activiteiten[[#Headers],[Niet verrekenbare btw]],""))</f>
        <v/>
      </c>
      <c r="AU2016" t="str">
        <f>IF(ISNUMBER(FIND("overige",Methode_Keuze)),"",IF(Tb_Activiteiten[[#This Row],[Grondkosten]]=1,Tb_Activiteiten[[#Headers],[Grondkosten]],""))</f>
        <v/>
      </c>
      <c r="AV2016" t="str">
        <f>IF(ISNUMBER(FIND("overige",Methode_Keuze)),"",IF(Tb_Activiteiten[[#This Row],[Bijdrage in natura (overige)]]=1,Tb_Activiteiten[[#Headers],[Bijdrage in natura (overige)]],""))</f>
        <v/>
      </c>
      <c r="AW2016" t="str">
        <f>IF(ISNUMBER(FIND("overige",Methode_Keuze)),"",IF(Tb_Activiteiten[[#This Row],[Bijdrage in natura (vrijwilligers)]]=1,Tb_Activiteiten[[#Headers],[Bijdrage in natura (vrijwilligers)]],""))</f>
        <v/>
      </c>
      <c r="AX2016" t="str">
        <f>IF(ISNUMBER(FIND("overige",Methode_Keuze)),"",IF(Tb_Activiteiten[[#This Row],[Afschrijvingskosten]]=1,Tb_Activiteiten[[#Headers],[Afschrijvingskosten]],""))</f>
        <v/>
      </c>
      <c r="AY2016" t="str">
        <f>IF(ISNUMBER(FIND("overige",Methode_Keuze)),"",IF(Tb_Activiteiten[[#This Row],[Vergoeding]]=1,Tb_Activiteiten[[#Headers],[Vergoeding]],""))</f>
        <v/>
      </c>
      <c r="AZ2016" t="str">
        <f>IF(ISNUMBER(FIND("arbeid",Methode_Keuze)),"",IF(Tb_Activiteiten[[#This Row],[Arbeidskosten - vast tarief (excl eigen arbeid)]]=1,Tb_Activiteiten[[#Headers],[Arbeidskosten - vast tarief (excl eigen arbeid)]],""))</f>
        <v/>
      </c>
      <c r="BA2016" t="str">
        <f>IF(ISNUMBER(FIND("overige",Methode_Keuze)),"",IF(Tb_Activiteiten[[#This Row],[Overige kosten]]=1,Tb_Activiteiten[[#Headers],[Overige kosten]],""))</f>
        <v/>
      </c>
    </row>
    <row r="2017" spans="15:53" x14ac:dyDescent="0.25">
      <c r="O2017" s="56"/>
      <c r="Q2017" t="str">
        <f>IFERROR(IF(VLOOKUP(Tb_Activiteiten[[#This Row],[Openstelling]],Tb_Openstelling[],2,0)=1,1,""),"")</f>
        <v/>
      </c>
      <c r="AJ2017" s="56"/>
      <c r="AK2017" t="str">
        <f>IF(ISNUMBER(FIND("arbeid",Methode_Keuze)),"",IF(ISNUMBER(FIND("arbeid",Methode_Keuze)),"",IF(Tb_Activiteiten[[#This Row],[Loonkosten]]=1,Tb_Activiteiten[[#Headers],[Loonkosten]],"")))</f>
        <v/>
      </c>
      <c r="AL2017" t="str">
        <f>IF(ISNUMBER(FIND("arbeid",Methode_Keuze)),"",IF(ISNUMBER(FIND("arbeid",Methode_Keuze)),"",IF(Tb_Activiteiten[[#This Row],[Eigen arbeid]]=1,Tb_Activiteiten[[#Headers],[Eigen arbeid]],"")))</f>
        <v/>
      </c>
      <c r="AM2017" t="str">
        <f>IF(ISNUMBER(FIND("arbeid",Methode_Keuze)),"",IF(ISNUMBER(FIND("arbeid",Methode_Keuze)),"",IF(Tb_Activiteiten[[#This Row],[Projectmedewerker]]=1,Tb_Activiteiten[[#Headers],[Projectmedewerker]],"")))</f>
        <v/>
      </c>
      <c r="AN2017" t="str">
        <f>IF(ISNUMBER(FIND("arbeid",Methode_Keuze)),"",IF(ISNUMBER(FIND("arbeid",Methode_Keuze)),"",IF(Tb_Activiteiten[[#This Row],[Landbouwer]]=1,Tb_Activiteiten[[#Headers],[Landbouwer]],"")))</f>
        <v/>
      </c>
      <c r="AO2017" t="str">
        <f>IF(ISNUMBER(FIND("arbeid",Methode_Keuze)),"",IF(ISNUMBER(FIND("arbeid",Methode_Keuze)),"",IF(Tb_Activiteiten[[#This Row],[Adviseur]]=1,Tb_Activiteiten[[#Headers],[Adviseur]],"")))</f>
        <v/>
      </c>
      <c r="AP2017" t="str">
        <f>IF(ISNUMBER(FIND("arbeid",Methode_Keuze)),"",IF(ISNUMBER(FIND("arbeid",Methode_Keuze)),"",IF(Tb_Activiteiten[[#This Row],[Projectleider/Expert]]=1,Tb_Activiteiten[[#Headers],[Projectleider/Expert]],"")))</f>
        <v/>
      </c>
      <c r="AQ2017" t="str">
        <f>IF(ISNUMBER(FIND("arbeid",Methode_Keuze)),"",IF(ISNUMBER(FIND("arbeid",Methode_Keuze)),"",IF(Tb_Activiteiten[[#This Row],[Arbeidskosten]]=1,Tb_Activiteiten[[#Headers],[Arbeidskosten]],"")))</f>
        <v/>
      </c>
      <c r="AR2017" t="str">
        <f>IF(ISNUMBER(FIND("arbeid",Methode_Keuze)),"",IF(ISNUMBER(FIND("arbeid",Methode_Keuze)),"",IF(Tb_Activiteiten[[#This Row],[Arbeidskosten op basis van IKS]]=1,Tb_Activiteiten[[#Headers],[Arbeidskosten op basis van IKS]],"")))</f>
        <v/>
      </c>
      <c r="AS2017" t="str">
        <f>IF(ISNUMBER(FIND("overige",Methode_Keuze)),"",IF(Tb_Activiteiten[[#This Row],[Kosten derden exclusief btw]]=1,Tb_Activiteiten[[#Headers],[Kosten derden exclusief btw]],""))</f>
        <v/>
      </c>
      <c r="AT2017" t="str">
        <f>IF(ISNUMBER(FIND("overige",Methode_Keuze)),"",IF(Tb_Activiteiten[[#This Row],[Niet verrekenbare btw]]=1,Tb_Activiteiten[[#Headers],[Niet verrekenbare btw]],""))</f>
        <v/>
      </c>
      <c r="AU2017" t="str">
        <f>IF(ISNUMBER(FIND("overige",Methode_Keuze)),"",IF(Tb_Activiteiten[[#This Row],[Grondkosten]]=1,Tb_Activiteiten[[#Headers],[Grondkosten]],""))</f>
        <v/>
      </c>
      <c r="AV2017" t="str">
        <f>IF(ISNUMBER(FIND("overige",Methode_Keuze)),"",IF(Tb_Activiteiten[[#This Row],[Bijdrage in natura (overige)]]=1,Tb_Activiteiten[[#Headers],[Bijdrage in natura (overige)]],""))</f>
        <v/>
      </c>
      <c r="AW2017" t="str">
        <f>IF(ISNUMBER(FIND("overige",Methode_Keuze)),"",IF(Tb_Activiteiten[[#This Row],[Bijdrage in natura (vrijwilligers)]]=1,Tb_Activiteiten[[#Headers],[Bijdrage in natura (vrijwilligers)]],""))</f>
        <v/>
      </c>
      <c r="AX2017" t="str">
        <f>IF(ISNUMBER(FIND("overige",Methode_Keuze)),"",IF(Tb_Activiteiten[[#This Row],[Afschrijvingskosten]]=1,Tb_Activiteiten[[#Headers],[Afschrijvingskosten]],""))</f>
        <v/>
      </c>
      <c r="AY2017" t="str">
        <f>IF(ISNUMBER(FIND("overige",Methode_Keuze)),"",IF(Tb_Activiteiten[[#This Row],[Vergoeding]]=1,Tb_Activiteiten[[#Headers],[Vergoeding]],""))</f>
        <v/>
      </c>
      <c r="AZ2017" t="str">
        <f>IF(ISNUMBER(FIND("arbeid",Methode_Keuze)),"",IF(Tb_Activiteiten[[#This Row],[Arbeidskosten - vast tarief (excl eigen arbeid)]]=1,Tb_Activiteiten[[#Headers],[Arbeidskosten - vast tarief (excl eigen arbeid)]],""))</f>
        <v/>
      </c>
      <c r="BA2017" t="str">
        <f>IF(ISNUMBER(FIND("overige",Methode_Keuze)),"",IF(Tb_Activiteiten[[#This Row],[Overige kosten]]=1,Tb_Activiteiten[[#Headers],[Overige kosten]],""))</f>
        <v/>
      </c>
    </row>
    <row r="2018" spans="15:53" x14ac:dyDescent="0.25">
      <c r="O2018" s="56"/>
      <c r="Q2018" t="str">
        <f>IFERROR(IF(VLOOKUP(Tb_Activiteiten[[#This Row],[Openstelling]],Tb_Openstelling[],2,0)=1,1,""),"")</f>
        <v/>
      </c>
      <c r="AJ2018" s="56"/>
      <c r="AK2018" t="str">
        <f>IF(ISNUMBER(FIND("arbeid",Methode_Keuze)),"",IF(ISNUMBER(FIND("arbeid",Methode_Keuze)),"",IF(Tb_Activiteiten[[#This Row],[Loonkosten]]=1,Tb_Activiteiten[[#Headers],[Loonkosten]],"")))</f>
        <v/>
      </c>
      <c r="AL2018" t="str">
        <f>IF(ISNUMBER(FIND("arbeid",Methode_Keuze)),"",IF(ISNUMBER(FIND("arbeid",Methode_Keuze)),"",IF(Tb_Activiteiten[[#This Row],[Eigen arbeid]]=1,Tb_Activiteiten[[#Headers],[Eigen arbeid]],"")))</f>
        <v/>
      </c>
      <c r="AM2018" t="str">
        <f>IF(ISNUMBER(FIND("arbeid",Methode_Keuze)),"",IF(ISNUMBER(FIND("arbeid",Methode_Keuze)),"",IF(Tb_Activiteiten[[#This Row],[Projectmedewerker]]=1,Tb_Activiteiten[[#Headers],[Projectmedewerker]],"")))</f>
        <v/>
      </c>
      <c r="AN2018" t="str">
        <f>IF(ISNUMBER(FIND("arbeid",Methode_Keuze)),"",IF(ISNUMBER(FIND("arbeid",Methode_Keuze)),"",IF(Tb_Activiteiten[[#This Row],[Landbouwer]]=1,Tb_Activiteiten[[#Headers],[Landbouwer]],"")))</f>
        <v/>
      </c>
      <c r="AO2018" t="str">
        <f>IF(ISNUMBER(FIND("arbeid",Methode_Keuze)),"",IF(ISNUMBER(FIND("arbeid",Methode_Keuze)),"",IF(Tb_Activiteiten[[#This Row],[Adviseur]]=1,Tb_Activiteiten[[#Headers],[Adviseur]],"")))</f>
        <v/>
      </c>
      <c r="AP2018" t="str">
        <f>IF(ISNUMBER(FIND("arbeid",Methode_Keuze)),"",IF(ISNUMBER(FIND("arbeid",Methode_Keuze)),"",IF(Tb_Activiteiten[[#This Row],[Projectleider/Expert]]=1,Tb_Activiteiten[[#Headers],[Projectleider/Expert]],"")))</f>
        <v/>
      </c>
      <c r="AQ2018" t="str">
        <f>IF(ISNUMBER(FIND("arbeid",Methode_Keuze)),"",IF(ISNUMBER(FIND("arbeid",Methode_Keuze)),"",IF(Tb_Activiteiten[[#This Row],[Arbeidskosten]]=1,Tb_Activiteiten[[#Headers],[Arbeidskosten]],"")))</f>
        <v/>
      </c>
      <c r="AR2018" t="str">
        <f>IF(ISNUMBER(FIND("arbeid",Methode_Keuze)),"",IF(ISNUMBER(FIND("arbeid",Methode_Keuze)),"",IF(Tb_Activiteiten[[#This Row],[Arbeidskosten op basis van IKS]]=1,Tb_Activiteiten[[#Headers],[Arbeidskosten op basis van IKS]],"")))</f>
        <v/>
      </c>
      <c r="AS2018" t="str">
        <f>IF(ISNUMBER(FIND("overige",Methode_Keuze)),"",IF(Tb_Activiteiten[[#This Row],[Kosten derden exclusief btw]]=1,Tb_Activiteiten[[#Headers],[Kosten derden exclusief btw]],""))</f>
        <v/>
      </c>
      <c r="AT2018" t="str">
        <f>IF(ISNUMBER(FIND("overige",Methode_Keuze)),"",IF(Tb_Activiteiten[[#This Row],[Niet verrekenbare btw]]=1,Tb_Activiteiten[[#Headers],[Niet verrekenbare btw]],""))</f>
        <v/>
      </c>
      <c r="AU2018" t="str">
        <f>IF(ISNUMBER(FIND("overige",Methode_Keuze)),"",IF(Tb_Activiteiten[[#This Row],[Grondkosten]]=1,Tb_Activiteiten[[#Headers],[Grondkosten]],""))</f>
        <v/>
      </c>
      <c r="AV2018" t="str">
        <f>IF(ISNUMBER(FIND("overige",Methode_Keuze)),"",IF(Tb_Activiteiten[[#This Row],[Bijdrage in natura (overige)]]=1,Tb_Activiteiten[[#Headers],[Bijdrage in natura (overige)]],""))</f>
        <v/>
      </c>
      <c r="AW2018" t="str">
        <f>IF(ISNUMBER(FIND("overige",Methode_Keuze)),"",IF(Tb_Activiteiten[[#This Row],[Bijdrage in natura (vrijwilligers)]]=1,Tb_Activiteiten[[#Headers],[Bijdrage in natura (vrijwilligers)]],""))</f>
        <v/>
      </c>
      <c r="AX2018" t="str">
        <f>IF(ISNUMBER(FIND("overige",Methode_Keuze)),"",IF(Tb_Activiteiten[[#This Row],[Afschrijvingskosten]]=1,Tb_Activiteiten[[#Headers],[Afschrijvingskosten]],""))</f>
        <v/>
      </c>
      <c r="AY2018" t="str">
        <f>IF(ISNUMBER(FIND("overige",Methode_Keuze)),"",IF(Tb_Activiteiten[[#This Row],[Vergoeding]]=1,Tb_Activiteiten[[#Headers],[Vergoeding]],""))</f>
        <v/>
      </c>
      <c r="AZ2018" t="str">
        <f>IF(ISNUMBER(FIND("arbeid",Methode_Keuze)),"",IF(Tb_Activiteiten[[#This Row],[Arbeidskosten - vast tarief (excl eigen arbeid)]]=1,Tb_Activiteiten[[#Headers],[Arbeidskosten - vast tarief (excl eigen arbeid)]],""))</f>
        <v/>
      </c>
      <c r="BA2018" t="str">
        <f>IF(ISNUMBER(FIND("overige",Methode_Keuze)),"",IF(Tb_Activiteiten[[#This Row],[Overige kosten]]=1,Tb_Activiteiten[[#Headers],[Overige kosten]],""))</f>
        <v/>
      </c>
    </row>
    <row r="2019" spans="15:53" x14ac:dyDescent="0.25">
      <c r="O2019" s="56"/>
      <c r="Q2019" t="str">
        <f>IFERROR(IF(VLOOKUP(Tb_Activiteiten[[#This Row],[Openstelling]],Tb_Openstelling[],2,0)=1,1,""),"")</f>
        <v/>
      </c>
      <c r="AJ2019" s="56"/>
      <c r="AK2019" t="str">
        <f>IF(ISNUMBER(FIND("arbeid",Methode_Keuze)),"",IF(ISNUMBER(FIND("arbeid",Methode_Keuze)),"",IF(Tb_Activiteiten[[#This Row],[Loonkosten]]=1,Tb_Activiteiten[[#Headers],[Loonkosten]],"")))</f>
        <v/>
      </c>
      <c r="AL2019" t="str">
        <f>IF(ISNUMBER(FIND("arbeid",Methode_Keuze)),"",IF(ISNUMBER(FIND("arbeid",Methode_Keuze)),"",IF(Tb_Activiteiten[[#This Row],[Eigen arbeid]]=1,Tb_Activiteiten[[#Headers],[Eigen arbeid]],"")))</f>
        <v/>
      </c>
      <c r="AM2019" t="str">
        <f>IF(ISNUMBER(FIND("arbeid",Methode_Keuze)),"",IF(ISNUMBER(FIND("arbeid",Methode_Keuze)),"",IF(Tb_Activiteiten[[#This Row],[Projectmedewerker]]=1,Tb_Activiteiten[[#Headers],[Projectmedewerker]],"")))</f>
        <v/>
      </c>
      <c r="AN2019" t="str">
        <f>IF(ISNUMBER(FIND("arbeid",Methode_Keuze)),"",IF(ISNUMBER(FIND("arbeid",Methode_Keuze)),"",IF(Tb_Activiteiten[[#This Row],[Landbouwer]]=1,Tb_Activiteiten[[#Headers],[Landbouwer]],"")))</f>
        <v/>
      </c>
      <c r="AO2019" t="str">
        <f>IF(ISNUMBER(FIND("arbeid",Methode_Keuze)),"",IF(ISNUMBER(FIND("arbeid",Methode_Keuze)),"",IF(Tb_Activiteiten[[#This Row],[Adviseur]]=1,Tb_Activiteiten[[#Headers],[Adviseur]],"")))</f>
        <v/>
      </c>
      <c r="AP2019" t="str">
        <f>IF(ISNUMBER(FIND("arbeid",Methode_Keuze)),"",IF(ISNUMBER(FIND("arbeid",Methode_Keuze)),"",IF(Tb_Activiteiten[[#This Row],[Projectleider/Expert]]=1,Tb_Activiteiten[[#Headers],[Projectleider/Expert]],"")))</f>
        <v/>
      </c>
      <c r="AQ2019" t="str">
        <f>IF(ISNUMBER(FIND("arbeid",Methode_Keuze)),"",IF(ISNUMBER(FIND("arbeid",Methode_Keuze)),"",IF(Tb_Activiteiten[[#This Row],[Arbeidskosten]]=1,Tb_Activiteiten[[#Headers],[Arbeidskosten]],"")))</f>
        <v/>
      </c>
      <c r="AR2019" t="str">
        <f>IF(ISNUMBER(FIND("arbeid",Methode_Keuze)),"",IF(ISNUMBER(FIND("arbeid",Methode_Keuze)),"",IF(Tb_Activiteiten[[#This Row],[Arbeidskosten op basis van IKS]]=1,Tb_Activiteiten[[#Headers],[Arbeidskosten op basis van IKS]],"")))</f>
        <v/>
      </c>
      <c r="AS2019" t="str">
        <f>IF(ISNUMBER(FIND("overige",Methode_Keuze)),"",IF(Tb_Activiteiten[[#This Row],[Kosten derden exclusief btw]]=1,Tb_Activiteiten[[#Headers],[Kosten derden exclusief btw]],""))</f>
        <v/>
      </c>
      <c r="AT2019" t="str">
        <f>IF(ISNUMBER(FIND("overige",Methode_Keuze)),"",IF(Tb_Activiteiten[[#This Row],[Niet verrekenbare btw]]=1,Tb_Activiteiten[[#Headers],[Niet verrekenbare btw]],""))</f>
        <v/>
      </c>
      <c r="AU2019" t="str">
        <f>IF(ISNUMBER(FIND("overige",Methode_Keuze)),"",IF(Tb_Activiteiten[[#This Row],[Grondkosten]]=1,Tb_Activiteiten[[#Headers],[Grondkosten]],""))</f>
        <v/>
      </c>
      <c r="AV2019" t="str">
        <f>IF(ISNUMBER(FIND("overige",Methode_Keuze)),"",IF(Tb_Activiteiten[[#This Row],[Bijdrage in natura (overige)]]=1,Tb_Activiteiten[[#Headers],[Bijdrage in natura (overige)]],""))</f>
        <v/>
      </c>
      <c r="AW2019" t="str">
        <f>IF(ISNUMBER(FIND("overige",Methode_Keuze)),"",IF(Tb_Activiteiten[[#This Row],[Bijdrage in natura (vrijwilligers)]]=1,Tb_Activiteiten[[#Headers],[Bijdrage in natura (vrijwilligers)]],""))</f>
        <v/>
      </c>
      <c r="AX2019" t="str">
        <f>IF(ISNUMBER(FIND("overige",Methode_Keuze)),"",IF(Tb_Activiteiten[[#This Row],[Afschrijvingskosten]]=1,Tb_Activiteiten[[#Headers],[Afschrijvingskosten]],""))</f>
        <v/>
      </c>
      <c r="AY2019" t="str">
        <f>IF(ISNUMBER(FIND("overige",Methode_Keuze)),"",IF(Tb_Activiteiten[[#This Row],[Vergoeding]]=1,Tb_Activiteiten[[#Headers],[Vergoeding]],""))</f>
        <v/>
      </c>
      <c r="AZ2019" t="str">
        <f>IF(ISNUMBER(FIND("arbeid",Methode_Keuze)),"",IF(Tb_Activiteiten[[#This Row],[Arbeidskosten - vast tarief (excl eigen arbeid)]]=1,Tb_Activiteiten[[#Headers],[Arbeidskosten - vast tarief (excl eigen arbeid)]],""))</f>
        <v/>
      </c>
      <c r="BA2019" t="str">
        <f>IF(ISNUMBER(FIND("overige",Methode_Keuze)),"",IF(Tb_Activiteiten[[#This Row],[Overige kosten]]=1,Tb_Activiteiten[[#Headers],[Overige kosten]],""))</f>
        <v/>
      </c>
    </row>
    <row r="2020" spans="15:53" x14ac:dyDescent="0.25">
      <c r="O2020" s="56"/>
      <c r="Q2020" t="str">
        <f>IFERROR(IF(VLOOKUP(Tb_Activiteiten[[#This Row],[Openstelling]],Tb_Openstelling[],2,0)=1,1,""),"")</f>
        <v/>
      </c>
      <c r="AJ2020" s="56"/>
      <c r="AK2020" t="str">
        <f>IF(ISNUMBER(FIND("arbeid",Methode_Keuze)),"",IF(ISNUMBER(FIND("arbeid",Methode_Keuze)),"",IF(Tb_Activiteiten[[#This Row],[Loonkosten]]=1,Tb_Activiteiten[[#Headers],[Loonkosten]],"")))</f>
        <v/>
      </c>
      <c r="AL2020" t="str">
        <f>IF(ISNUMBER(FIND("arbeid",Methode_Keuze)),"",IF(ISNUMBER(FIND("arbeid",Methode_Keuze)),"",IF(Tb_Activiteiten[[#This Row],[Eigen arbeid]]=1,Tb_Activiteiten[[#Headers],[Eigen arbeid]],"")))</f>
        <v/>
      </c>
      <c r="AM2020" t="str">
        <f>IF(ISNUMBER(FIND("arbeid",Methode_Keuze)),"",IF(ISNUMBER(FIND("arbeid",Methode_Keuze)),"",IF(Tb_Activiteiten[[#This Row],[Projectmedewerker]]=1,Tb_Activiteiten[[#Headers],[Projectmedewerker]],"")))</f>
        <v/>
      </c>
      <c r="AN2020" t="str">
        <f>IF(ISNUMBER(FIND("arbeid",Methode_Keuze)),"",IF(ISNUMBER(FIND("arbeid",Methode_Keuze)),"",IF(Tb_Activiteiten[[#This Row],[Landbouwer]]=1,Tb_Activiteiten[[#Headers],[Landbouwer]],"")))</f>
        <v/>
      </c>
      <c r="AO2020" t="str">
        <f>IF(ISNUMBER(FIND("arbeid",Methode_Keuze)),"",IF(ISNUMBER(FIND("arbeid",Methode_Keuze)),"",IF(Tb_Activiteiten[[#This Row],[Adviseur]]=1,Tb_Activiteiten[[#Headers],[Adviseur]],"")))</f>
        <v/>
      </c>
      <c r="AP2020" t="str">
        <f>IF(ISNUMBER(FIND("arbeid",Methode_Keuze)),"",IF(ISNUMBER(FIND("arbeid",Methode_Keuze)),"",IF(Tb_Activiteiten[[#This Row],[Projectleider/Expert]]=1,Tb_Activiteiten[[#Headers],[Projectleider/Expert]],"")))</f>
        <v/>
      </c>
      <c r="AQ2020" t="str">
        <f>IF(ISNUMBER(FIND("arbeid",Methode_Keuze)),"",IF(ISNUMBER(FIND("arbeid",Methode_Keuze)),"",IF(Tb_Activiteiten[[#This Row],[Arbeidskosten]]=1,Tb_Activiteiten[[#Headers],[Arbeidskosten]],"")))</f>
        <v/>
      </c>
      <c r="AR2020" t="str">
        <f>IF(ISNUMBER(FIND("arbeid",Methode_Keuze)),"",IF(ISNUMBER(FIND("arbeid",Methode_Keuze)),"",IF(Tb_Activiteiten[[#This Row],[Arbeidskosten op basis van IKS]]=1,Tb_Activiteiten[[#Headers],[Arbeidskosten op basis van IKS]],"")))</f>
        <v/>
      </c>
      <c r="AS2020" t="str">
        <f>IF(ISNUMBER(FIND("overige",Methode_Keuze)),"",IF(Tb_Activiteiten[[#This Row],[Kosten derden exclusief btw]]=1,Tb_Activiteiten[[#Headers],[Kosten derden exclusief btw]],""))</f>
        <v/>
      </c>
      <c r="AT2020" t="str">
        <f>IF(ISNUMBER(FIND("overige",Methode_Keuze)),"",IF(Tb_Activiteiten[[#This Row],[Niet verrekenbare btw]]=1,Tb_Activiteiten[[#Headers],[Niet verrekenbare btw]],""))</f>
        <v/>
      </c>
      <c r="AU2020" t="str">
        <f>IF(ISNUMBER(FIND("overige",Methode_Keuze)),"",IF(Tb_Activiteiten[[#This Row],[Grondkosten]]=1,Tb_Activiteiten[[#Headers],[Grondkosten]],""))</f>
        <v/>
      </c>
      <c r="AV2020" t="str">
        <f>IF(ISNUMBER(FIND("overige",Methode_Keuze)),"",IF(Tb_Activiteiten[[#This Row],[Bijdrage in natura (overige)]]=1,Tb_Activiteiten[[#Headers],[Bijdrage in natura (overige)]],""))</f>
        <v/>
      </c>
      <c r="AW2020" t="str">
        <f>IF(ISNUMBER(FIND("overige",Methode_Keuze)),"",IF(Tb_Activiteiten[[#This Row],[Bijdrage in natura (vrijwilligers)]]=1,Tb_Activiteiten[[#Headers],[Bijdrage in natura (vrijwilligers)]],""))</f>
        <v/>
      </c>
      <c r="AX2020" t="str">
        <f>IF(ISNUMBER(FIND("overige",Methode_Keuze)),"",IF(Tb_Activiteiten[[#This Row],[Afschrijvingskosten]]=1,Tb_Activiteiten[[#Headers],[Afschrijvingskosten]],""))</f>
        <v/>
      </c>
      <c r="AY2020" t="str">
        <f>IF(ISNUMBER(FIND("overige",Methode_Keuze)),"",IF(Tb_Activiteiten[[#This Row],[Vergoeding]]=1,Tb_Activiteiten[[#Headers],[Vergoeding]],""))</f>
        <v/>
      </c>
      <c r="AZ2020" t="str">
        <f>IF(ISNUMBER(FIND("arbeid",Methode_Keuze)),"",IF(Tb_Activiteiten[[#This Row],[Arbeidskosten - vast tarief (excl eigen arbeid)]]=1,Tb_Activiteiten[[#Headers],[Arbeidskosten - vast tarief (excl eigen arbeid)]],""))</f>
        <v/>
      </c>
      <c r="BA2020" t="str">
        <f>IF(ISNUMBER(FIND("overige",Methode_Keuze)),"",IF(Tb_Activiteiten[[#This Row],[Overige kosten]]=1,Tb_Activiteiten[[#Headers],[Overige kosten]],""))</f>
        <v/>
      </c>
    </row>
    <row r="2021" spans="15:53" x14ac:dyDescent="0.25">
      <c r="O2021" s="56"/>
      <c r="Q2021" t="str">
        <f>IFERROR(IF(VLOOKUP(Tb_Activiteiten[[#This Row],[Openstelling]],Tb_Openstelling[],2,0)=1,1,""),"")</f>
        <v/>
      </c>
      <c r="AJ2021" s="56"/>
      <c r="AK2021" t="str">
        <f>IF(ISNUMBER(FIND("arbeid",Methode_Keuze)),"",IF(ISNUMBER(FIND("arbeid",Methode_Keuze)),"",IF(Tb_Activiteiten[[#This Row],[Loonkosten]]=1,Tb_Activiteiten[[#Headers],[Loonkosten]],"")))</f>
        <v/>
      </c>
      <c r="AL2021" t="str">
        <f>IF(ISNUMBER(FIND("arbeid",Methode_Keuze)),"",IF(ISNUMBER(FIND("arbeid",Methode_Keuze)),"",IF(Tb_Activiteiten[[#This Row],[Eigen arbeid]]=1,Tb_Activiteiten[[#Headers],[Eigen arbeid]],"")))</f>
        <v/>
      </c>
      <c r="AM2021" t="str">
        <f>IF(ISNUMBER(FIND("arbeid",Methode_Keuze)),"",IF(ISNUMBER(FIND("arbeid",Methode_Keuze)),"",IF(Tb_Activiteiten[[#This Row],[Projectmedewerker]]=1,Tb_Activiteiten[[#Headers],[Projectmedewerker]],"")))</f>
        <v/>
      </c>
      <c r="AN2021" t="str">
        <f>IF(ISNUMBER(FIND("arbeid",Methode_Keuze)),"",IF(ISNUMBER(FIND("arbeid",Methode_Keuze)),"",IF(Tb_Activiteiten[[#This Row],[Landbouwer]]=1,Tb_Activiteiten[[#Headers],[Landbouwer]],"")))</f>
        <v/>
      </c>
      <c r="AO2021" t="str">
        <f>IF(ISNUMBER(FIND("arbeid",Methode_Keuze)),"",IF(ISNUMBER(FIND("arbeid",Methode_Keuze)),"",IF(Tb_Activiteiten[[#This Row],[Adviseur]]=1,Tb_Activiteiten[[#Headers],[Adviseur]],"")))</f>
        <v/>
      </c>
      <c r="AP2021" t="str">
        <f>IF(ISNUMBER(FIND("arbeid",Methode_Keuze)),"",IF(ISNUMBER(FIND("arbeid",Methode_Keuze)),"",IF(Tb_Activiteiten[[#This Row],[Projectleider/Expert]]=1,Tb_Activiteiten[[#Headers],[Projectleider/Expert]],"")))</f>
        <v/>
      </c>
      <c r="AQ2021" t="str">
        <f>IF(ISNUMBER(FIND("arbeid",Methode_Keuze)),"",IF(ISNUMBER(FIND("arbeid",Methode_Keuze)),"",IF(Tb_Activiteiten[[#This Row],[Arbeidskosten]]=1,Tb_Activiteiten[[#Headers],[Arbeidskosten]],"")))</f>
        <v/>
      </c>
      <c r="AR2021" t="str">
        <f>IF(ISNUMBER(FIND("arbeid",Methode_Keuze)),"",IF(ISNUMBER(FIND("arbeid",Methode_Keuze)),"",IF(Tb_Activiteiten[[#This Row],[Arbeidskosten op basis van IKS]]=1,Tb_Activiteiten[[#Headers],[Arbeidskosten op basis van IKS]],"")))</f>
        <v/>
      </c>
      <c r="AS2021" t="str">
        <f>IF(ISNUMBER(FIND("overige",Methode_Keuze)),"",IF(Tb_Activiteiten[[#This Row],[Kosten derden exclusief btw]]=1,Tb_Activiteiten[[#Headers],[Kosten derden exclusief btw]],""))</f>
        <v/>
      </c>
      <c r="AT2021" t="str">
        <f>IF(ISNUMBER(FIND("overige",Methode_Keuze)),"",IF(Tb_Activiteiten[[#This Row],[Niet verrekenbare btw]]=1,Tb_Activiteiten[[#Headers],[Niet verrekenbare btw]],""))</f>
        <v/>
      </c>
      <c r="AU2021" t="str">
        <f>IF(ISNUMBER(FIND("overige",Methode_Keuze)),"",IF(Tb_Activiteiten[[#This Row],[Grondkosten]]=1,Tb_Activiteiten[[#Headers],[Grondkosten]],""))</f>
        <v/>
      </c>
      <c r="AV2021" t="str">
        <f>IF(ISNUMBER(FIND("overige",Methode_Keuze)),"",IF(Tb_Activiteiten[[#This Row],[Bijdrage in natura (overige)]]=1,Tb_Activiteiten[[#Headers],[Bijdrage in natura (overige)]],""))</f>
        <v/>
      </c>
      <c r="AW2021" t="str">
        <f>IF(ISNUMBER(FIND("overige",Methode_Keuze)),"",IF(Tb_Activiteiten[[#This Row],[Bijdrage in natura (vrijwilligers)]]=1,Tb_Activiteiten[[#Headers],[Bijdrage in natura (vrijwilligers)]],""))</f>
        <v/>
      </c>
      <c r="AX2021" t="str">
        <f>IF(ISNUMBER(FIND("overige",Methode_Keuze)),"",IF(Tb_Activiteiten[[#This Row],[Afschrijvingskosten]]=1,Tb_Activiteiten[[#Headers],[Afschrijvingskosten]],""))</f>
        <v/>
      </c>
      <c r="AY2021" t="str">
        <f>IF(ISNUMBER(FIND("overige",Methode_Keuze)),"",IF(Tb_Activiteiten[[#This Row],[Vergoeding]]=1,Tb_Activiteiten[[#Headers],[Vergoeding]],""))</f>
        <v/>
      </c>
      <c r="AZ2021" t="str">
        <f>IF(ISNUMBER(FIND("arbeid",Methode_Keuze)),"",IF(Tb_Activiteiten[[#This Row],[Arbeidskosten - vast tarief (excl eigen arbeid)]]=1,Tb_Activiteiten[[#Headers],[Arbeidskosten - vast tarief (excl eigen arbeid)]],""))</f>
        <v/>
      </c>
      <c r="BA2021" t="str">
        <f>IF(ISNUMBER(FIND("overige",Methode_Keuze)),"",IF(Tb_Activiteiten[[#This Row],[Overige kosten]]=1,Tb_Activiteiten[[#Headers],[Overige kosten]],""))</f>
        <v/>
      </c>
    </row>
    <row r="2022" spans="15:53" x14ac:dyDescent="0.25">
      <c r="O2022" s="56"/>
      <c r="Q2022" t="str">
        <f>IFERROR(IF(VLOOKUP(Tb_Activiteiten[[#This Row],[Openstelling]],Tb_Openstelling[],2,0)=1,1,""),"")</f>
        <v/>
      </c>
      <c r="AJ2022" s="56"/>
      <c r="AK2022" t="str">
        <f>IF(ISNUMBER(FIND("arbeid",Methode_Keuze)),"",IF(ISNUMBER(FIND("arbeid",Methode_Keuze)),"",IF(Tb_Activiteiten[[#This Row],[Loonkosten]]=1,Tb_Activiteiten[[#Headers],[Loonkosten]],"")))</f>
        <v/>
      </c>
      <c r="AL2022" t="str">
        <f>IF(ISNUMBER(FIND("arbeid",Methode_Keuze)),"",IF(ISNUMBER(FIND("arbeid",Methode_Keuze)),"",IF(Tb_Activiteiten[[#This Row],[Eigen arbeid]]=1,Tb_Activiteiten[[#Headers],[Eigen arbeid]],"")))</f>
        <v/>
      </c>
      <c r="AM2022" t="str">
        <f>IF(ISNUMBER(FIND("arbeid",Methode_Keuze)),"",IF(ISNUMBER(FIND("arbeid",Methode_Keuze)),"",IF(Tb_Activiteiten[[#This Row],[Projectmedewerker]]=1,Tb_Activiteiten[[#Headers],[Projectmedewerker]],"")))</f>
        <v/>
      </c>
      <c r="AN2022" t="str">
        <f>IF(ISNUMBER(FIND("arbeid",Methode_Keuze)),"",IF(ISNUMBER(FIND("arbeid",Methode_Keuze)),"",IF(Tb_Activiteiten[[#This Row],[Landbouwer]]=1,Tb_Activiteiten[[#Headers],[Landbouwer]],"")))</f>
        <v/>
      </c>
      <c r="AO2022" t="str">
        <f>IF(ISNUMBER(FIND("arbeid",Methode_Keuze)),"",IF(ISNUMBER(FIND("arbeid",Methode_Keuze)),"",IF(Tb_Activiteiten[[#This Row],[Adviseur]]=1,Tb_Activiteiten[[#Headers],[Adviseur]],"")))</f>
        <v/>
      </c>
      <c r="AP2022" t="str">
        <f>IF(ISNUMBER(FIND("arbeid",Methode_Keuze)),"",IF(ISNUMBER(FIND("arbeid",Methode_Keuze)),"",IF(Tb_Activiteiten[[#This Row],[Projectleider/Expert]]=1,Tb_Activiteiten[[#Headers],[Projectleider/Expert]],"")))</f>
        <v/>
      </c>
      <c r="AQ2022" t="str">
        <f>IF(ISNUMBER(FIND("arbeid",Methode_Keuze)),"",IF(ISNUMBER(FIND("arbeid",Methode_Keuze)),"",IF(Tb_Activiteiten[[#This Row],[Arbeidskosten]]=1,Tb_Activiteiten[[#Headers],[Arbeidskosten]],"")))</f>
        <v/>
      </c>
      <c r="AR2022" t="str">
        <f>IF(ISNUMBER(FIND("arbeid",Methode_Keuze)),"",IF(ISNUMBER(FIND("arbeid",Methode_Keuze)),"",IF(Tb_Activiteiten[[#This Row],[Arbeidskosten op basis van IKS]]=1,Tb_Activiteiten[[#Headers],[Arbeidskosten op basis van IKS]],"")))</f>
        <v/>
      </c>
      <c r="AS2022" t="str">
        <f>IF(ISNUMBER(FIND("overige",Methode_Keuze)),"",IF(Tb_Activiteiten[[#This Row],[Kosten derden exclusief btw]]=1,Tb_Activiteiten[[#Headers],[Kosten derden exclusief btw]],""))</f>
        <v/>
      </c>
      <c r="AT2022" t="str">
        <f>IF(ISNUMBER(FIND("overige",Methode_Keuze)),"",IF(Tb_Activiteiten[[#This Row],[Niet verrekenbare btw]]=1,Tb_Activiteiten[[#Headers],[Niet verrekenbare btw]],""))</f>
        <v/>
      </c>
      <c r="AU2022" t="str">
        <f>IF(ISNUMBER(FIND("overige",Methode_Keuze)),"",IF(Tb_Activiteiten[[#This Row],[Grondkosten]]=1,Tb_Activiteiten[[#Headers],[Grondkosten]],""))</f>
        <v/>
      </c>
      <c r="AV2022" t="str">
        <f>IF(ISNUMBER(FIND("overige",Methode_Keuze)),"",IF(Tb_Activiteiten[[#This Row],[Bijdrage in natura (overige)]]=1,Tb_Activiteiten[[#Headers],[Bijdrage in natura (overige)]],""))</f>
        <v/>
      </c>
      <c r="AW2022" t="str">
        <f>IF(ISNUMBER(FIND("overige",Methode_Keuze)),"",IF(Tb_Activiteiten[[#This Row],[Bijdrage in natura (vrijwilligers)]]=1,Tb_Activiteiten[[#Headers],[Bijdrage in natura (vrijwilligers)]],""))</f>
        <v/>
      </c>
      <c r="AX2022" t="str">
        <f>IF(ISNUMBER(FIND("overige",Methode_Keuze)),"",IF(Tb_Activiteiten[[#This Row],[Afschrijvingskosten]]=1,Tb_Activiteiten[[#Headers],[Afschrijvingskosten]],""))</f>
        <v/>
      </c>
      <c r="AY2022" t="str">
        <f>IF(ISNUMBER(FIND("overige",Methode_Keuze)),"",IF(Tb_Activiteiten[[#This Row],[Vergoeding]]=1,Tb_Activiteiten[[#Headers],[Vergoeding]],""))</f>
        <v/>
      </c>
      <c r="AZ2022" t="str">
        <f>IF(ISNUMBER(FIND("arbeid",Methode_Keuze)),"",IF(Tb_Activiteiten[[#This Row],[Arbeidskosten - vast tarief (excl eigen arbeid)]]=1,Tb_Activiteiten[[#Headers],[Arbeidskosten - vast tarief (excl eigen arbeid)]],""))</f>
        <v/>
      </c>
      <c r="BA2022" t="str">
        <f>IF(ISNUMBER(FIND("overige",Methode_Keuze)),"",IF(Tb_Activiteiten[[#This Row],[Overige kosten]]=1,Tb_Activiteiten[[#Headers],[Overige kosten]],""))</f>
        <v/>
      </c>
    </row>
    <row r="2023" spans="15:53" x14ac:dyDescent="0.25">
      <c r="O2023" s="56"/>
      <c r="Q2023" t="str">
        <f>IFERROR(IF(VLOOKUP(Tb_Activiteiten[[#This Row],[Openstelling]],Tb_Openstelling[],2,0)=1,1,""),"")</f>
        <v/>
      </c>
      <c r="AJ2023" s="56"/>
      <c r="AK2023" t="str">
        <f>IF(ISNUMBER(FIND("arbeid",Methode_Keuze)),"",IF(ISNUMBER(FIND("arbeid",Methode_Keuze)),"",IF(Tb_Activiteiten[[#This Row],[Loonkosten]]=1,Tb_Activiteiten[[#Headers],[Loonkosten]],"")))</f>
        <v/>
      </c>
      <c r="AL2023" t="str">
        <f>IF(ISNUMBER(FIND("arbeid",Methode_Keuze)),"",IF(ISNUMBER(FIND("arbeid",Methode_Keuze)),"",IF(Tb_Activiteiten[[#This Row],[Eigen arbeid]]=1,Tb_Activiteiten[[#Headers],[Eigen arbeid]],"")))</f>
        <v/>
      </c>
      <c r="AM2023" t="str">
        <f>IF(ISNUMBER(FIND("arbeid",Methode_Keuze)),"",IF(ISNUMBER(FIND("arbeid",Methode_Keuze)),"",IF(Tb_Activiteiten[[#This Row],[Projectmedewerker]]=1,Tb_Activiteiten[[#Headers],[Projectmedewerker]],"")))</f>
        <v/>
      </c>
      <c r="AN2023" t="str">
        <f>IF(ISNUMBER(FIND("arbeid",Methode_Keuze)),"",IF(ISNUMBER(FIND("arbeid",Methode_Keuze)),"",IF(Tb_Activiteiten[[#This Row],[Landbouwer]]=1,Tb_Activiteiten[[#Headers],[Landbouwer]],"")))</f>
        <v/>
      </c>
      <c r="AO2023" t="str">
        <f>IF(ISNUMBER(FIND("arbeid",Methode_Keuze)),"",IF(ISNUMBER(FIND("arbeid",Methode_Keuze)),"",IF(Tb_Activiteiten[[#This Row],[Adviseur]]=1,Tb_Activiteiten[[#Headers],[Adviseur]],"")))</f>
        <v/>
      </c>
      <c r="AP2023" t="str">
        <f>IF(ISNUMBER(FIND("arbeid",Methode_Keuze)),"",IF(ISNUMBER(FIND("arbeid",Methode_Keuze)),"",IF(Tb_Activiteiten[[#This Row],[Projectleider/Expert]]=1,Tb_Activiteiten[[#Headers],[Projectleider/Expert]],"")))</f>
        <v/>
      </c>
      <c r="AQ2023" t="str">
        <f>IF(ISNUMBER(FIND("arbeid",Methode_Keuze)),"",IF(ISNUMBER(FIND("arbeid",Methode_Keuze)),"",IF(Tb_Activiteiten[[#This Row],[Arbeidskosten]]=1,Tb_Activiteiten[[#Headers],[Arbeidskosten]],"")))</f>
        <v/>
      </c>
      <c r="AR2023" t="str">
        <f>IF(ISNUMBER(FIND("arbeid",Methode_Keuze)),"",IF(ISNUMBER(FIND("arbeid",Methode_Keuze)),"",IF(Tb_Activiteiten[[#This Row],[Arbeidskosten op basis van IKS]]=1,Tb_Activiteiten[[#Headers],[Arbeidskosten op basis van IKS]],"")))</f>
        <v/>
      </c>
      <c r="AS2023" t="str">
        <f>IF(ISNUMBER(FIND("overige",Methode_Keuze)),"",IF(Tb_Activiteiten[[#This Row],[Kosten derden exclusief btw]]=1,Tb_Activiteiten[[#Headers],[Kosten derden exclusief btw]],""))</f>
        <v/>
      </c>
      <c r="AT2023" t="str">
        <f>IF(ISNUMBER(FIND("overige",Methode_Keuze)),"",IF(Tb_Activiteiten[[#This Row],[Niet verrekenbare btw]]=1,Tb_Activiteiten[[#Headers],[Niet verrekenbare btw]],""))</f>
        <v/>
      </c>
      <c r="AU2023" t="str">
        <f>IF(ISNUMBER(FIND("overige",Methode_Keuze)),"",IF(Tb_Activiteiten[[#This Row],[Grondkosten]]=1,Tb_Activiteiten[[#Headers],[Grondkosten]],""))</f>
        <v/>
      </c>
      <c r="AV2023" t="str">
        <f>IF(ISNUMBER(FIND("overige",Methode_Keuze)),"",IF(Tb_Activiteiten[[#This Row],[Bijdrage in natura (overige)]]=1,Tb_Activiteiten[[#Headers],[Bijdrage in natura (overige)]],""))</f>
        <v/>
      </c>
      <c r="AW2023" t="str">
        <f>IF(ISNUMBER(FIND("overige",Methode_Keuze)),"",IF(Tb_Activiteiten[[#This Row],[Bijdrage in natura (vrijwilligers)]]=1,Tb_Activiteiten[[#Headers],[Bijdrage in natura (vrijwilligers)]],""))</f>
        <v/>
      </c>
      <c r="AX2023" t="str">
        <f>IF(ISNUMBER(FIND("overige",Methode_Keuze)),"",IF(Tb_Activiteiten[[#This Row],[Afschrijvingskosten]]=1,Tb_Activiteiten[[#Headers],[Afschrijvingskosten]],""))</f>
        <v/>
      </c>
      <c r="AY2023" t="str">
        <f>IF(ISNUMBER(FIND("overige",Methode_Keuze)),"",IF(Tb_Activiteiten[[#This Row],[Vergoeding]]=1,Tb_Activiteiten[[#Headers],[Vergoeding]],""))</f>
        <v/>
      </c>
      <c r="AZ2023" t="str">
        <f>IF(ISNUMBER(FIND("arbeid",Methode_Keuze)),"",IF(Tb_Activiteiten[[#This Row],[Arbeidskosten - vast tarief (excl eigen arbeid)]]=1,Tb_Activiteiten[[#Headers],[Arbeidskosten - vast tarief (excl eigen arbeid)]],""))</f>
        <v/>
      </c>
      <c r="BA2023" t="str">
        <f>IF(ISNUMBER(FIND("overige",Methode_Keuze)),"",IF(Tb_Activiteiten[[#This Row],[Overige kosten]]=1,Tb_Activiteiten[[#Headers],[Overige kosten]],""))</f>
        <v/>
      </c>
    </row>
    <row r="2024" spans="15:53" x14ac:dyDescent="0.25">
      <c r="O2024" s="56"/>
      <c r="Q2024" t="str">
        <f>IFERROR(IF(VLOOKUP(Tb_Activiteiten[[#This Row],[Openstelling]],Tb_Openstelling[],2,0)=1,1,""),"")</f>
        <v/>
      </c>
      <c r="AJ2024" s="56"/>
      <c r="AK2024" t="str">
        <f>IF(ISNUMBER(FIND("arbeid",Methode_Keuze)),"",IF(ISNUMBER(FIND("arbeid",Methode_Keuze)),"",IF(Tb_Activiteiten[[#This Row],[Loonkosten]]=1,Tb_Activiteiten[[#Headers],[Loonkosten]],"")))</f>
        <v/>
      </c>
      <c r="AL2024" t="str">
        <f>IF(ISNUMBER(FIND("arbeid",Methode_Keuze)),"",IF(ISNUMBER(FIND("arbeid",Methode_Keuze)),"",IF(Tb_Activiteiten[[#This Row],[Eigen arbeid]]=1,Tb_Activiteiten[[#Headers],[Eigen arbeid]],"")))</f>
        <v/>
      </c>
      <c r="AM2024" t="str">
        <f>IF(ISNUMBER(FIND("arbeid",Methode_Keuze)),"",IF(ISNUMBER(FIND("arbeid",Methode_Keuze)),"",IF(Tb_Activiteiten[[#This Row],[Projectmedewerker]]=1,Tb_Activiteiten[[#Headers],[Projectmedewerker]],"")))</f>
        <v/>
      </c>
      <c r="AN2024" t="str">
        <f>IF(ISNUMBER(FIND("arbeid",Methode_Keuze)),"",IF(ISNUMBER(FIND("arbeid",Methode_Keuze)),"",IF(Tb_Activiteiten[[#This Row],[Landbouwer]]=1,Tb_Activiteiten[[#Headers],[Landbouwer]],"")))</f>
        <v/>
      </c>
      <c r="AO2024" t="str">
        <f>IF(ISNUMBER(FIND("arbeid",Methode_Keuze)),"",IF(ISNUMBER(FIND("arbeid",Methode_Keuze)),"",IF(Tb_Activiteiten[[#This Row],[Adviseur]]=1,Tb_Activiteiten[[#Headers],[Adviseur]],"")))</f>
        <v/>
      </c>
      <c r="AP2024" t="str">
        <f>IF(ISNUMBER(FIND("arbeid",Methode_Keuze)),"",IF(ISNUMBER(FIND("arbeid",Methode_Keuze)),"",IF(Tb_Activiteiten[[#This Row],[Projectleider/Expert]]=1,Tb_Activiteiten[[#Headers],[Projectleider/Expert]],"")))</f>
        <v/>
      </c>
      <c r="AQ2024" t="str">
        <f>IF(ISNUMBER(FIND("arbeid",Methode_Keuze)),"",IF(ISNUMBER(FIND("arbeid",Methode_Keuze)),"",IF(Tb_Activiteiten[[#This Row],[Arbeidskosten]]=1,Tb_Activiteiten[[#Headers],[Arbeidskosten]],"")))</f>
        <v/>
      </c>
      <c r="AR2024" t="str">
        <f>IF(ISNUMBER(FIND("arbeid",Methode_Keuze)),"",IF(ISNUMBER(FIND("arbeid",Methode_Keuze)),"",IF(Tb_Activiteiten[[#This Row],[Arbeidskosten op basis van IKS]]=1,Tb_Activiteiten[[#Headers],[Arbeidskosten op basis van IKS]],"")))</f>
        <v/>
      </c>
      <c r="AS2024" t="str">
        <f>IF(ISNUMBER(FIND("overige",Methode_Keuze)),"",IF(Tb_Activiteiten[[#This Row],[Kosten derden exclusief btw]]=1,Tb_Activiteiten[[#Headers],[Kosten derden exclusief btw]],""))</f>
        <v/>
      </c>
      <c r="AT2024" t="str">
        <f>IF(ISNUMBER(FIND("overige",Methode_Keuze)),"",IF(Tb_Activiteiten[[#This Row],[Niet verrekenbare btw]]=1,Tb_Activiteiten[[#Headers],[Niet verrekenbare btw]],""))</f>
        <v/>
      </c>
      <c r="AU2024" t="str">
        <f>IF(ISNUMBER(FIND("overige",Methode_Keuze)),"",IF(Tb_Activiteiten[[#This Row],[Grondkosten]]=1,Tb_Activiteiten[[#Headers],[Grondkosten]],""))</f>
        <v/>
      </c>
      <c r="AV2024" t="str">
        <f>IF(ISNUMBER(FIND("overige",Methode_Keuze)),"",IF(Tb_Activiteiten[[#This Row],[Bijdrage in natura (overige)]]=1,Tb_Activiteiten[[#Headers],[Bijdrage in natura (overige)]],""))</f>
        <v/>
      </c>
      <c r="AW2024" t="str">
        <f>IF(ISNUMBER(FIND("overige",Methode_Keuze)),"",IF(Tb_Activiteiten[[#This Row],[Bijdrage in natura (vrijwilligers)]]=1,Tb_Activiteiten[[#Headers],[Bijdrage in natura (vrijwilligers)]],""))</f>
        <v/>
      </c>
      <c r="AX2024" t="str">
        <f>IF(ISNUMBER(FIND("overige",Methode_Keuze)),"",IF(Tb_Activiteiten[[#This Row],[Afschrijvingskosten]]=1,Tb_Activiteiten[[#Headers],[Afschrijvingskosten]],""))</f>
        <v/>
      </c>
      <c r="AY2024" t="str">
        <f>IF(ISNUMBER(FIND("overige",Methode_Keuze)),"",IF(Tb_Activiteiten[[#This Row],[Vergoeding]]=1,Tb_Activiteiten[[#Headers],[Vergoeding]],""))</f>
        <v/>
      </c>
      <c r="AZ2024" t="str">
        <f>IF(ISNUMBER(FIND("arbeid",Methode_Keuze)),"",IF(Tb_Activiteiten[[#This Row],[Arbeidskosten - vast tarief (excl eigen arbeid)]]=1,Tb_Activiteiten[[#Headers],[Arbeidskosten - vast tarief (excl eigen arbeid)]],""))</f>
        <v/>
      </c>
      <c r="BA2024" t="str">
        <f>IF(ISNUMBER(FIND("overige",Methode_Keuze)),"",IF(Tb_Activiteiten[[#This Row],[Overige kosten]]=1,Tb_Activiteiten[[#Headers],[Overige kosten]],""))</f>
        <v/>
      </c>
    </row>
    <row r="2025" spans="15:53" x14ac:dyDescent="0.25">
      <c r="O2025" s="56"/>
      <c r="Q2025" t="str">
        <f>IFERROR(IF(VLOOKUP(Tb_Activiteiten[[#This Row],[Openstelling]],Tb_Openstelling[],2,0)=1,1,""),"")</f>
        <v/>
      </c>
      <c r="AJ2025" s="56"/>
      <c r="AK2025" t="str">
        <f>IF(ISNUMBER(FIND("arbeid",Methode_Keuze)),"",IF(ISNUMBER(FIND("arbeid",Methode_Keuze)),"",IF(Tb_Activiteiten[[#This Row],[Loonkosten]]=1,Tb_Activiteiten[[#Headers],[Loonkosten]],"")))</f>
        <v/>
      </c>
      <c r="AL2025" t="str">
        <f>IF(ISNUMBER(FIND("arbeid",Methode_Keuze)),"",IF(ISNUMBER(FIND("arbeid",Methode_Keuze)),"",IF(Tb_Activiteiten[[#This Row],[Eigen arbeid]]=1,Tb_Activiteiten[[#Headers],[Eigen arbeid]],"")))</f>
        <v/>
      </c>
      <c r="AM2025" t="str">
        <f>IF(ISNUMBER(FIND("arbeid",Methode_Keuze)),"",IF(ISNUMBER(FIND("arbeid",Methode_Keuze)),"",IF(Tb_Activiteiten[[#This Row],[Projectmedewerker]]=1,Tb_Activiteiten[[#Headers],[Projectmedewerker]],"")))</f>
        <v/>
      </c>
      <c r="AN2025" t="str">
        <f>IF(ISNUMBER(FIND("arbeid",Methode_Keuze)),"",IF(ISNUMBER(FIND("arbeid",Methode_Keuze)),"",IF(Tb_Activiteiten[[#This Row],[Landbouwer]]=1,Tb_Activiteiten[[#Headers],[Landbouwer]],"")))</f>
        <v/>
      </c>
      <c r="AO2025" t="str">
        <f>IF(ISNUMBER(FIND("arbeid",Methode_Keuze)),"",IF(ISNUMBER(FIND("arbeid",Methode_Keuze)),"",IF(Tb_Activiteiten[[#This Row],[Adviseur]]=1,Tb_Activiteiten[[#Headers],[Adviseur]],"")))</f>
        <v/>
      </c>
      <c r="AP2025" t="str">
        <f>IF(ISNUMBER(FIND("arbeid",Methode_Keuze)),"",IF(ISNUMBER(FIND("arbeid",Methode_Keuze)),"",IF(Tb_Activiteiten[[#This Row],[Projectleider/Expert]]=1,Tb_Activiteiten[[#Headers],[Projectleider/Expert]],"")))</f>
        <v/>
      </c>
      <c r="AQ2025" t="str">
        <f>IF(ISNUMBER(FIND("arbeid",Methode_Keuze)),"",IF(ISNUMBER(FIND("arbeid",Methode_Keuze)),"",IF(Tb_Activiteiten[[#This Row],[Arbeidskosten]]=1,Tb_Activiteiten[[#Headers],[Arbeidskosten]],"")))</f>
        <v/>
      </c>
      <c r="AR2025" t="str">
        <f>IF(ISNUMBER(FIND("arbeid",Methode_Keuze)),"",IF(ISNUMBER(FIND("arbeid",Methode_Keuze)),"",IF(Tb_Activiteiten[[#This Row],[Arbeidskosten op basis van IKS]]=1,Tb_Activiteiten[[#Headers],[Arbeidskosten op basis van IKS]],"")))</f>
        <v/>
      </c>
      <c r="AS2025" t="str">
        <f>IF(ISNUMBER(FIND("overige",Methode_Keuze)),"",IF(Tb_Activiteiten[[#This Row],[Kosten derden exclusief btw]]=1,Tb_Activiteiten[[#Headers],[Kosten derden exclusief btw]],""))</f>
        <v/>
      </c>
      <c r="AT2025" t="str">
        <f>IF(ISNUMBER(FIND("overige",Methode_Keuze)),"",IF(Tb_Activiteiten[[#This Row],[Niet verrekenbare btw]]=1,Tb_Activiteiten[[#Headers],[Niet verrekenbare btw]],""))</f>
        <v/>
      </c>
      <c r="AU2025" t="str">
        <f>IF(ISNUMBER(FIND("overige",Methode_Keuze)),"",IF(Tb_Activiteiten[[#This Row],[Grondkosten]]=1,Tb_Activiteiten[[#Headers],[Grondkosten]],""))</f>
        <v/>
      </c>
      <c r="AV2025" t="str">
        <f>IF(ISNUMBER(FIND("overige",Methode_Keuze)),"",IF(Tb_Activiteiten[[#This Row],[Bijdrage in natura (overige)]]=1,Tb_Activiteiten[[#Headers],[Bijdrage in natura (overige)]],""))</f>
        <v/>
      </c>
      <c r="AW2025" t="str">
        <f>IF(ISNUMBER(FIND("overige",Methode_Keuze)),"",IF(Tb_Activiteiten[[#This Row],[Bijdrage in natura (vrijwilligers)]]=1,Tb_Activiteiten[[#Headers],[Bijdrage in natura (vrijwilligers)]],""))</f>
        <v/>
      </c>
      <c r="AX2025" t="str">
        <f>IF(ISNUMBER(FIND("overige",Methode_Keuze)),"",IF(Tb_Activiteiten[[#This Row],[Afschrijvingskosten]]=1,Tb_Activiteiten[[#Headers],[Afschrijvingskosten]],""))</f>
        <v/>
      </c>
      <c r="AY2025" t="str">
        <f>IF(ISNUMBER(FIND("overige",Methode_Keuze)),"",IF(Tb_Activiteiten[[#This Row],[Vergoeding]]=1,Tb_Activiteiten[[#Headers],[Vergoeding]],""))</f>
        <v/>
      </c>
      <c r="AZ2025" t="str">
        <f>IF(ISNUMBER(FIND("arbeid",Methode_Keuze)),"",IF(Tb_Activiteiten[[#This Row],[Arbeidskosten - vast tarief (excl eigen arbeid)]]=1,Tb_Activiteiten[[#Headers],[Arbeidskosten - vast tarief (excl eigen arbeid)]],""))</f>
        <v/>
      </c>
      <c r="BA2025" t="str">
        <f>IF(ISNUMBER(FIND("overige",Methode_Keuze)),"",IF(Tb_Activiteiten[[#This Row],[Overige kosten]]=1,Tb_Activiteiten[[#Headers],[Overige kosten]],""))</f>
        <v/>
      </c>
    </row>
    <row r="2026" spans="15:53" x14ac:dyDescent="0.25">
      <c r="O2026" s="56"/>
      <c r="Q2026" t="str">
        <f>IFERROR(IF(VLOOKUP(Tb_Activiteiten[[#This Row],[Openstelling]],Tb_Openstelling[],2,0)=1,1,""),"")</f>
        <v/>
      </c>
      <c r="AJ2026" s="56"/>
      <c r="AK2026" t="str">
        <f>IF(ISNUMBER(FIND("arbeid",Methode_Keuze)),"",IF(ISNUMBER(FIND("arbeid",Methode_Keuze)),"",IF(Tb_Activiteiten[[#This Row],[Loonkosten]]=1,Tb_Activiteiten[[#Headers],[Loonkosten]],"")))</f>
        <v/>
      </c>
      <c r="AL2026" t="str">
        <f>IF(ISNUMBER(FIND("arbeid",Methode_Keuze)),"",IF(ISNUMBER(FIND("arbeid",Methode_Keuze)),"",IF(Tb_Activiteiten[[#This Row],[Eigen arbeid]]=1,Tb_Activiteiten[[#Headers],[Eigen arbeid]],"")))</f>
        <v/>
      </c>
      <c r="AM2026" t="str">
        <f>IF(ISNUMBER(FIND("arbeid",Methode_Keuze)),"",IF(ISNUMBER(FIND("arbeid",Methode_Keuze)),"",IF(Tb_Activiteiten[[#This Row],[Projectmedewerker]]=1,Tb_Activiteiten[[#Headers],[Projectmedewerker]],"")))</f>
        <v/>
      </c>
      <c r="AN2026" t="str">
        <f>IF(ISNUMBER(FIND("arbeid",Methode_Keuze)),"",IF(ISNUMBER(FIND("arbeid",Methode_Keuze)),"",IF(Tb_Activiteiten[[#This Row],[Landbouwer]]=1,Tb_Activiteiten[[#Headers],[Landbouwer]],"")))</f>
        <v/>
      </c>
      <c r="AO2026" t="str">
        <f>IF(ISNUMBER(FIND("arbeid",Methode_Keuze)),"",IF(ISNUMBER(FIND("arbeid",Methode_Keuze)),"",IF(Tb_Activiteiten[[#This Row],[Adviseur]]=1,Tb_Activiteiten[[#Headers],[Adviseur]],"")))</f>
        <v/>
      </c>
      <c r="AP2026" t="str">
        <f>IF(ISNUMBER(FIND("arbeid",Methode_Keuze)),"",IF(ISNUMBER(FIND("arbeid",Methode_Keuze)),"",IF(Tb_Activiteiten[[#This Row],[Projectleider/Expert]]=1,Tb_Activiteiten[[#Headers],[Projectleider/Expert]],"")))</f>
        <v/>
      </c>
      <c r="AQ2026" t="str">
        <f>IF(ISNUMBER(FIND("arbeid",Methode_Keuze)),"",IF(ISNUMBER(FIND("arbeid",Methode_Keuze)),"",IF(Tb_Activiteiten[[#This Row],[Arbeidskosten]]=1,Tb_Activiteiten[[#Headers],[Arbeidskosten]],"")))</f>
        <v/>
      </c>
      <c r="AR2026" t="str">
        <f>IF(ISNUMBER(FIND("arbeid",Methode_Keuze)),"",IF(ISNUMBER(FIND("arbeid",Methode_Keuze)),"",IF(Tb_Activiteiten[[#This Row],[Arbeidskosten op basis van IKS]]=1,Tb_Activiteiten[[#Headers],[Arbeidskosten op basis van IKS]],"")))</f>
        <v/>
      </c>
      <c r="AS2026" t="str">
        <f>IF(ISNUMBER(FIND("overige",Methode_Keuze)),"",IF(Tb_Activiteiten[[#This Row],[Kosten derden exclusief btw]]=1,Tb_Activiteiten[[#Headers],[Kosten derden exclusief btw]],""))</f>
        <v/>
      </c>
      <c r="AT2026" t="str">
        <f>IF(ISNUMBER(FIND("overige",Methode_Keuze)),"",IF(Tb_Activiteiten[[#This Row],[Niet verrekenbare btw]]=1,Tb_Activiteiten[[#Headers],[Niet verrekenbare btw]],""))</f>
        <v/>
      </c>
      <c r="AU2026" t="str">
        <f>IF(ISNUMBER(FIND("overige",Methode_Keuze)),"",IF(Tb_Activiteiten[[#This Row],[Grondkosten]]=1,Tb_Activiteiten[[#Headers],[Grondkosten]],""))</f>
        <v/>
      </c>
      <c r="AV2026" t="str">
        <f>IF(ISNUMBER(FIND("overige",Methode_Keuze)),"",IF(Tb_Activiteiten[[#This Row],[Bijdrage in natura (overige)]]=1,Tb_Activiteiten[[#Headers],[Bijdrage in natura (overige)]],""))</f>
        <v/>
      </c>
      <c r="AW2026" t="str">
        <f>IF(ISNUMBER(FIND("overige",Methode_Keuze)),"",IF(Tb_Activiteiten[[#This Row],[Bijdrage in natura (vrijwilligers)]]=1,Tb_Activiteiten[[#Headers],[Bijdrage in natura (vrijwilligers)]],""))</f>
        <v/>
      </c>
      <c r="AX2026" t="str">
        <f>IF(ISNUMBER(FIND("overige",Methode_Keuze)),"",IF(Tb_Activiteiten[[#This Row],[Afschrijvingskosten]]=1,Tb_Activiteiten[[#Headers],[Afschrijvingskosten]],""))</f>
        <v/>
      </c>
      <c r="AY2026" t="str">
        <f>IF(ISNUMBER(FIND("overige",Methode_Keuze)),"",IF(Tb_Activiteiten[[#This Row],[Vergoeding]]=1,Tb_Activiteiten[[#Headers],[Vergoeding]],""))</f>
        <v/>
      </c>
      <c r="AZ2026" t="str">
        <f>IF(ISNUMBER(FIND("arbeid",Methode_Keuze)),"",IF(Tb_Activiteiten[[#This Row],[Arbeidskosten - vast tarief (excl eigen arbeid)]]=1,Tb_Activiteiten[[#Headers],[Arbeidskosten - vast tarief (excl eigen arbeid)]],""))</f>
        <v/>
      </c>
      <c r="BA2026" t="str">
        <f>IF(ISNUMBER(FIND("overige",Methode_Keuze)),"",IF(Tb_Activiteiten[[#This Row],[Overige kosten]]=1,Tb_Activiteiten[[#Headers],[Overige kosten]],""))</f>
        <v/>
      </c>
    </row>
    <row r="2027" spans="15:53" x14ac:dyDescent="0.25">
      <c r="O2027" s="56"/>
      <c r="Q2027" t="str">
        <f>IFERROR(IF(VLOOKUP(Tb_Activiteiten[[#This Row],[Openstelling]],Tb_Openstelling[],2,0)=1,1,""),"")</f>
        <v/>
      </c>
      <c r="AJ2027" s="56"/>
      <c r="AK2027" t="str">
        <f>IF(ISNUMBER(FIND("arbeid",Methode_Keuze)),"",IF(ISNUMBER(FIND("arbeid",Methode_Keuze)),"",IF(Tb_Activiteiten[[#This Row],[Loonkosten]]=1,Tb_Activiteiten[[#Headers],[Loonkosten]],"")))</f>
        <v/>
      </c>
      <c r="AL2027" t="str">
        <f>IF(ISNUMBER(FIND("arbeid",Methode_Keuze)),"",IF(ISNUMBER(FIND("arbeid",Methode_Keuze)),"",IF(Tb_Activiteiten[[#This Row],[Eigen arbeid]]=1,Tb_Activiteiten[[#Headers],[Eigen arbeid]],"")))</f>
        <v/>
      </c>
      <c r="AM2027" t="str">
        <f>IF(ISNUMBER(FIND("arbeid",Methode_Keuze)),"",IF(ISNUMBER(FIND("arbeid",Methode_Keuze)),"",IF(Tb_Activiteiten[[#This Row],[Projectmedewerker]]=1,Tb_Activiteiten[[#Headers],[Projectmedewerker]],"")))</f>
        <v/>
      </c>
      <c r="AN2027" t="str">
        <f>IF(ISNUMBER(FIND("arbeid",Methode_Keuze)),"",IF(ISNUMBER(FIND("arbeid",Methode_Keuze)),"",IF(Tb_Activiteiten[[#This Row],[Landbouwer]]=1,Tb_Activiteiten[[#Headers],[Landbouwer]],"")))</f>
        <v/>
      </c>
      <c r="AO2027" t="str">
        <f>IF(ISNUMBER(FIND("arbeid",Methode_Keuze)),"",IF(ISNUMBER(FIND("arbeid",Methode_Keuze)),"",IF(Tb_Activiteiten[[#This Row],[Adviseur]]=1,Tb_Activiteiten[[#Headers],[Adviseur]],"")))</f>
        <v/>
      </c>
      <c r="AP2027" t="str">
        <f>IF(ISNUMBER(FIND("arbeid",Methode_Keuze)),"",IF(ISNUMBER(FIND("arbeid",Methode_Keuze)),"",IF(Tb_Activiteiten[[#This Row],[Projectleider/Expert]]=1,Tb_Activiteiten[[#Headers],[Projectleider/Expert]],"")))</f>
        <v/>
      </c>
      <c r="AQ2027" t="str">
        <f>IF(ISNUMBER(FIND("arbeid",Methode_Keuze)),"",IF(ISNUMBER(FIND("arbeid",Methode_Keuze)),"",IF(Tb_Activiteiten[[#This Row],[Arbeidskosten]]=1,Tb_Activiteiten[[#Headers],[Arbeidskosten]],"")))</f>
        <v/>
      </c>
      <c r="AR2027" t="str">
        <f>IF(ISNUMBER(FIND("arbeid",Methode_Keuze)),"",IF(ISNUMBER(FIND("arbeid",Methode_Keuze)),"",IF(Tb_Activiteiten[[#This Row],[Arbeidskosten op basis van IKS]]=1,Tb_Activiteiten[[#Headers],[Arbeidskosten op basis van IKS]],"")))</f>
        <v/>
      </c>
      <c r="AS2027" t="str">
        <f>IF(ISNUMBER(FIND("overige",Methode_Keuze)),"",IF(Tb_Activiteiten[[#This Row],[Kosten derden exclusief btw]]=1,Tb_Activiteiten[[#Headers],[Kosten derden exclusief btw]],""))</f>
        <v/>
      </c>
      <c r="AT2027" t="str">
        <f>IF(ISNUMBER(FIND("overige",Methode_Keuze)),"",IF(Tb_Activiteiten[[#This Row],[Niet verrekenbare btw]]=1,Tb_Activiteiten[[#Headers],[Niet verrekenbare btw]],""))</f>
        <v/>
      </c>
      <c r="AU2027" t="str">
        <f>IF(ISNUMBER(FIND("overige",Methode_Keuze)),"",IF(Tb_Activiteiten[[#This Row],[Grondkosten]]=1,Tb_Activiteiten[[#Headers],[Grondkosten]],""))</f>
        <v/>
      </c>
      <c r="AV2027" t="str">
        <f>IF(ISNUMBER(FIND("overige",Methode_Keuze)),"",IF(Tb_Activiteiten[[#This Row],[Bijdrage in natura (overige)]]=1,Tb_Activiteiten[[#Headers],[Bijdrage in natura (overige)]],""))</f>
        <v/>
      </c>
      <c r="AW2027" t="str">
        <f>IF(ISNUMBER(FIND("overige",Methode_Keuze)),"",IF(Tb_Activiteiten[[#This Row],[Bijdrage in natura (vrijwilligers)]]=1,Tb_Activiteiten[[#Headers],[Bijdrage in natura (vrijwilligers)]],""))</f>
        <v/>
      </c>
      <c r="AX2027" t="str">
        <f>IF(ISNUMBER(FIND("overige",Methode_Keuze)),"",IF(Tb_Activiteiten[[#This Row],[Afschrijvingskosten]]=1,Tb_Activiteiten[[#Headers],[Afschrijvingskosten]],""))</f>
        <v/>
      </c>
      <c r="AY2027" t="str">
        <f>IF(ISNUMBER(FIND("overige",Methode_Keuze)),"",IF(Tb_Activiteiten[[#This Row],[Vergoeding]]=1,Tb_Activiteiten[[#Headers],[Vergoeding]],""))</f>
        <v/>
      </c>
      <c r="AZ2027" t="str">
        <f>IF(ISNUMBER(FIND("arbeid",Methode_Keuze)),"",IF(Tb_Activiteiten[[#This Row],[Arbeidskosten - vast tarief (excl eigen arbeid)]]=1,Tb_Activiteiten[[#Headers],[Arbeidskosten - vast tarief (excl eigen arbeid)]],""))</f>
        <v/>
      </c>
      <c r="BA2027" t="str">
        <f>IF(ISNUMBER(FIND("overige",Methode_Keuze)),"",IF(Tb_Activiteiten[[#This Row],[Overige kosten]]=1,Tb_Activiteiten[[#Headers],[Overige kosten]],""))</f>
        <v/>
      </c>
    </row>
    <row r="2028" spans="15:53" x14ac:dyDescent="0.25">
      <c r="O2028" s="56"/>
      <c r="Q2028" t="str">
        <f>IFERROR(IF(VLOOKUP(Tb_Activiteiten[[#This Row],[Openstelling]],Tb_Openstelling[],2,0)=1,1,""),"")</f>
        <v/>
      </c>
      <c r="AJ2028" s="56"/>
      <c r="AK2028" t="str">
        <f>IF(ISNUMBER(FIND("arbeid",Methode_Keuze)),"",IF(ISNUMBER(FIND("arbeid",Methode_Keuze)),"",IF(Tb_Activiteiten[[#This Row],[Loonkosten]]=1,Tb_Activiteiten[[#Headers],[Loonkosten]],"")))</f>
        <v/>
      </c>
      <c r="AL2028" t="str">
        <f>IF(ISNUMBER(FIND("arbeid",Methode_Keuze)),"",IF(ISNUMBER(FIND("arbeid",Methode_Keuze)),"",IF(Tb_Activiteiten[[#This Row],[Eigen arbeid]]=1,Tb_Activiteiten[[#Headers],[Eigen arbeid]],"")))</f>
        <v/>
      </c>
      <c r="AM2028" t="str">
        <f>IF(ISNUMBER(FIND("arbeid",Methode_Keuze)),"",IF(ISNUMBER(FIND("arbeid",Methode_Keuze)),"",IF(Tb_Activiteiten[[#This Row],[Projectmedewerker]]=1,Tb_Activiteiten[[#Headers],[Projectmedewerker]],"")))</f>
        <v/>
      </c>
      <c r="AN2028" t="str">
        <f>IF(ISNUMBER(FIND("arbeid",Methode_Keuze)),"",IF(ISNUMBER(FIND("arbeid",Methode_Keuze)),"",IF(Tb_Activiteiten[[#This Row],[Landbouwer]]=1,Tb_Activiteiten[[#Headers],[Landbouwer]],"")))</f>
        <v/>
      </c>
      <c r="AO2028" t="str">
        <f>IF(ISNUMBER(FIND("arbeid",Methode_Keuze)),"",IF(ISNUMBER(FIND("arbeid",Methode_Keuze)),"",IF(Tb_Activiteiten[[#This Row],[Adviseur]]=1,Tb_Activiteiten[[#Headers],[Adviseur]],"")))</f>
        <v/>
      </c>
      <c r="AP2028" t="str">
        <f>IF(ISNUMBER(FIND("arbeid",Methode_Keuze)),"",IF(ISNUMBER(FIND("arbeid",Methode_Keuze)),"",IF(Tb_Activiteiten[[#This Row],[Projectleider/Expert]]=1,Tb_Activiteiten[[#Headers],[Projectleider/Expert]],"")))</f>
        <v/>
      </c>
      <c r="AQ2028" t="str">
        <f>IF(ISNUMBER(FIND("arbeid",Methode_Keuze)),"",IF(ISNUMBER(FIND("arbeid",Methode_Keuze)),"",IF(Tb_Activiteiten[[#This Row],[Arbeidskosten]]=1,Tb_Activiteiten[[#Headers],[Arbeidskosten]],"")))</f>
        <v/>
      </c>
      <c r="AR2028" t="str">
        <f>IF(ISNUMBER(FIND("arbeid",Methode_Keuze)),"",IF(ISNUMBER(FIND("arbeid",Methode_Keuze)),"",IF(Tb_Activiteiten[[#This Row],[Arbeidskosten op basis van IKS]]=1,Tb_Activiteiten[[#Headers],[Arbeidskosten op basis van IKS]],"")))</f>
        <v/>
      </c>
      <c r="AS2028" t="str">
        <f>IF(ISNUMBER(FIND("overige",Methode_Keuze)),"",IF(Tb_Activiteiten[[#This Row],[Kosten derden exclusief btw]]=1,Tb_Activiteiten[[#Headers],[Kosten derden exclusief btw]],""))</f>
        <v/>
      </c>
      <c r="AT2028" t="str">
        <f>IF(ISNUMBER(FIND("overige",Methode_Keuze)),"",IF(Tb_Activiteiten[[#This Row],[Niet verrekenbare btw]]=1,Tb_Activiteiten[[#Headers],[Niet verrekenbare btw]],""))</f>
        <v/>
      </c>
      <c r="AU2028" t="str">
        <f>IF(ISNUMBER(FIND("overige",Methode_Keuze)),"",IF(Tb_Activiteiten[[#This Row],[Grondkosten]]=1,Tb_Activiteiten[[#Headers],[Grondkosten]],""))</f>
        <v/>
      </c>
      <c r="AV2028" t="str">
        <f>IF(ISNUMBER(FIND("overige",Methode_Keuze)),"",IF(Tb_Activiteiten[[#This Row],[Bijdrage in natura (overige)]]=1,Tb_Activiteiten[[#Headers],[Bijdrage in natura (overige)]],""))</f>
        <v/>
      </c>
      <c r="AW2028" t="str">
        <f>IF(ISNUMBER(FIND("overige",Methode_Keuze)),"",IF(Tb_Activiteiten[[#This Row],[Bijdrage in natura (vrijwilligers)]]=1,Tb_Activiteiten[[#Headers],[Bijdrage in natura (vrijwilligers)]],""))</f>
        <v/>
      </c>
      <c r="AX2028" t="str">
        <f>IF(ISNUMBER(FIND("overige",Methode_Keuze)),"",IF(Tb_Activiteiten[[#This Row],[Afschrijvingskosten]]=1,Tb_Activiteiten[[#Headers],[Afschrijvingskosten]],""))</f>
        <v/>
      </c>
      <c r="AY2028" t="str">
        <f>IF(ISNUMBER(FIND("overige",Methode_Keuze)),"",IF(Tb_Activiteiten[[#This Row],[Vergoeding]]=1,Tb_Activiteiten[[#Headers],[Vergoeding]],""))</f>
        <v/>
      </c>
      <c r="AZ2028" t="str">
        <f>IF(ISNUMBER(FIND("arbeid",Methode_Keuze)),"",IF(Tb_Activiteiten[[#This Row],[Arbeidskosten - vast tarief (excl eigen arbeid)]]=1,Tb_Activiteiten[[#Headers],[Arbeidskosten - vast tarief (excl eigen arbeid)]],""))</f>
        <v/>
      </c>
      <c r="BA2028" t="str">
        <f>IF(ISNUMBER(FIND("overige",Methode_Keuze)),"",IF(Tb_Activiteiten[[#This Row],[Overige kosten]]=1,Tb_Activiteiten[[#Headers],[Overige kosten]],""))</f>
        <v/>
      </c>
    </row>
    <row r="2029" spans="15:53" x14ac:dyDescent="0.25">
      <c r="O2029" s="56"/>
      <c r="Q2029" t="str">
        <f>IFERROR(IF(VLOOKUP(Tb_Activiteiten[[#This Row],[Openstelling]],Tb_Openstelling[],2,0)=1,1,""),"")</f>
        <v/>
      </c>
      <c r="AJ2029" s="56"/>
      <c r="AK2029" t="str">
        <f>IF(ISNUMBER(FIND("arbeid",Methode_Keuze)),"",IF(ISNUMBER(FIND("arbeid",Methode_Keuze)),"",IF(Tb_Activiteiten[[#This Row],[Loonkosten]]=1,Tb_Activiteiten[[#Headers],[Loonkosten]],"")))</f>
        <v/>
      </c>
      <c r="AL2029" t="str">
        <f>IF(ISNUMBER(FIND("arbeid",Methode_Keuze)),"",IF(ISNUMBER(FIND("arbeid",Methode_Keuze)),"",IF(Tb_Activiteiten[[#This Row],[Eigen arbeid]]=1,Tb_Activiteiten[[#Headers],[Eigen arbeid]],"")))</f>
        <v/>
      </c>
      <c r="AM2029" t="str">
        <f>IF(ISNUMBER(FIND("arbeid",Methode_Keuze)),"",IF(ISNUMBER(FIND("arbeid",Methode_Keuze)),"",IF(Tb_Activiteiten[[#This Row],[Projectmedewerker]]=1,Tb_Activiteiten[[#Headers],[Projectmedewerker]],"")))</f>
        <v/>
      </c>
      <c r="AN2029" t="str">
        <f>IF(ISNUMBER(FIND("arbeid",Methode_Keuze)),"",IF(ISNUMBER(FIND("arbeid",Methode_Keuze)),"",IF(Tb_Activiteiten[[#This Row],[Landbouwer]]=1,Tb_Activiteiten[[#Headers],[Landbouwer]],"")))</f>
        <v/>
      </c>
      <c r="AO2029" t="str">
        <f>IF(ISNUMBER(FIND("arbeid",Methode_Keuze)),"",IF(ISNUMBER(FIND("arbeid",Methode_Keuze)),"",IF(Tb_Activiteiten[[#This Row],[Adviseur]]=1,Tb_Activiteiten[[#Headers],[Adviseur]],"")))</f>
        <v/>
      </c>
      <c r="AP2029" t="str">
        <f>IF(ISNUMBER(FIND("arbeid",Methode_Keuze)),"",IF(ISNUMBER(FIND("arbeid",Methode_Keuze)),"",IF(Tb_Activiteiten[[#This Row],[Projectleider/Expert]]=1,Tb_Activiteiten[[#Headers],[Projectleider/Expert]],"")))</f>
        <v/>
      </c>
      <c r="AQ2029" t="str">
        <f>IF(ISNUMBER(FIND("arbeid",Methode_Keuze)),"",IF(ISNUMBER(FIND("arbeid",Methode_Keuze)),"",IF(Tb_Activiteiten[[#This Row],[Arbeidskosten]]=1,Tb_Activiteiten[[#Headers],[Arbeidskosten]],"")))</f>
        <v/>
      </c>
      <c r="AR2029" t="str">
        <f>IF(ISNUMBER(FIND("arbeid",Methode_Keuze)),"",IF(ISNUMBER(FIND("arbeid",Methode_Keuze)),"",IF(Tb_Activiteiten[[#This Row],[Arbeidskosten op basis van IKS]]=1,Tb_Activiteiten[[#Headers],[Arbeidskosten op basis van IKS]],"")))</f>
        <v/>
      </c>
      <c r="AS2029" t="str">
        <f>IF(ISNUMBER(FIND("overige",Methode_Keuze)),"",IF(Tb_Activiteiten[[#This Row],[Kosten derden exclusief btw]]=1,Tb_Activiteiten[[#Headers],[Kosten derden exclusief btw]],""))</f>
        <v/>
      </c>
      <c r="AT2029" t="str">
        <f>IF(ISNUMBER(FIND("overige",Methode_Keuze)),"",IF(Tb_Activiteiten[[#This Row],[Niet verrekenbare btw]]=1,Tb_Activiteiten[[#Headers],[Niet verrekenbare btw]],""))</f>
        <v/>
      </c>
      <c r="AU2029" t="str">
        <f>IF(ISNUMBER(FIND("overige",Methode_Keuze)),"",IF(Tb_Activiteiten[[#This Row],[Grondkosten]]=1,Tb_Activiteiten[[#Headers],[Grondkosten]],""))</f>
        <v/>
      </c>
      <c r="AV2029" t="str">
        <f>IF(ISNUMBER(FIND("overige",Methode_Keuze)),"",IF(Tb_Activiteiten[[#This Row],[Bijdrage in natura (overige)]]=1,Tb_Activiteiten[[#Headers],[Bijdrage in natura (overige)]],""))</f>
        <v/>
      </c>
      <c r="AW2029" t="str">
        <f>IF(ISNUMBER(FIND("overige",Methode_Keuze)),"",IF(Tb_Activiteiten[[#This Row],[Bijdrage in natura (vrijwilligers)]]=1,Tb_Activiteiten[[#Headers],[Bijdrage in natura (vrijwilligers)]],""))</f>
        <v/>
      </c>
      <c r="AX2029" t="str">
        <f>IF(ISNUMBER(FIND("overige",Methode_Keuze)),"",IF(Tb_Activiteiten[[#This Row],[Afschrijvingskosten]]=1,Tb_Activiteiten[[#Headers],[Afschrijvingskosten]],""))</f>
        <v/>
      </c>
      <c r="AY2029" t="str">
        <f>IF(ISNUMBER(FIND("overige",Methode_Keuze)),"",IF(Tb_Activiteiten[[#This Row],[Vergoeding]]=1,Tb_Activiteiten[[#Headers],[Vergoeding]],""))</f>
        <v/>
      </c>
      <c r="AZ2029" t="str">
        <f>IF(ISNUMBER(FIND("arbeid",Methode_Keuze)),"",IF(Tb_Activiteiten[[#This Row],[Arbeidskosten - vast tarief (excl eigen arbeid)]]=1,Tb_Activiteiten[[#Headers],[Arbeidskosten - vast tarief (excl eigen arbeid)]],""))</f>
        <v/>
      </c>
      <c r="BA2029" t="str">
        <f>IF(ISNUMBER(FIND("overige",Methode_Keuze)),"",IF(Tb_Activiteiten[[#This Row],[Overige kosten]]=1,Tb_Activiteiten[[#Headers],[Overige kosten]],""))</f>
        <v/>
      </c>
    </row>
    <row r="2030" spans="15:53" x14ac:dyDescent="0.25">
      <c r="O2030" s="56"/>
      <c r="Q2030" t="str">
        <f>IFERROR(IF(VLOOKUP(Tb_Activiteiten[[#This Row],[Openstelling]],Tb_Openstelling[],2,0)=1,1,""),"")</f>
        <v/>
      </c>
      <c r="AJ2030" s="56"/>
      <c r="AK2030" t="str">
        <f>IF(ISNUMBER(FIND("arbeid",Methode_Keuze)),"",IF(ISNUMBER(FIND("arbeid",Methode_Keuze)),"",IF(Tb_Activiteiten[[#This Row],[Loonkosten]]=1,Tb_Activiteiten[[#Headers],[Loonkosten]],"")))</f>
        <v/>
      </c>
      <c r="AL2030" t="str">
        <f>IF(ISNUMBER(FIND("arbeid",Methode_Keuze)),"",IF(ISNUMBER(FIND("arbeid",Methode_Keuze)),"",IF(Tb_Activiteiten[[#This Row],[Eigen arbeid]]=1,Tb_Activiteiten[[#Headers],[Eigen arbeid]],"")))</f>
        <v/>
      </c>
      <c r="AM2030" t="str">
        <f>IF(ISNUMBER(FIND("arbeid",Methode_Keuze)),"",IF(ISNUMBER(FIND("arbeid",Methode_Keuze)),"",IF(Tb_Activiteiten[[#This Row],[Projectmedewerker]]=1,Tb_Activiteiten[[#Headers],[Projectmedewerker]],"")))</f>
        <v/>
      </c>
      <c r="AN2030" t="str">
        <f>IF(ISNUMBER(FIND("arbeid",Methode_Keuze)),"",IF(ISNUMBER(FIND("arbeid",Methode_Keuze)),"",IF(Tb_Activiteiten[[#This Row],[Landbouwer]]=1,Tb_Activiteiten[[#Headers],[Landbouwer]],"")))</f>
        <v/>
      </c>
      <c r="AO2030" t="str">
        <f>IF(ISNUMBER(FIND("arbeid",Methode_Keuze)),"",IF(ISNUMBER(FIND("arbeid",Methode_Keuze)),"",IF(Tb_Activiteiten[[#This Row],[Adviseur]]=1,Tb_Activiteiten[[#Headers],[Adviseur]],"")))</f>
        <v/>
      </c>
      <c r="AP2030" t="str">
        <f>IF(ISNUMBER(FIND("arbeid",Methode_Keuze)),"",IF(ISNUMBER(FIND("arbeid",Methode_Keuze)),"",IF(Tb_Activiteiten[[#This Row],[Projectleider/Expert]]=1,Tb_Activiteiten[[#Headers],[Projectleider/Expert]],"")))</f>
        <v/>
      </c>
      <c r="AQ2030" t="str">
        <f>IF(ISNUMBER(FIND("arbeid",Methode_Keuze)),"",IF(ISNUMBER(FIND("arbeid",Methode_Keuze)),"",IF(Tb_Activiteiten[[#This Row],[Arbeidskosten]]=1,Tb_Activiteiten[[#Headers],[Arbeidskosten]],"")))</f>
        <v/>
      </c>
      <c r="AR2030" t="str">
        <f>IF(ISNUMBER(FIND("arbeid",Methode_Keuze)),"",IF(ISNUMBER(FIND("arbeid",Methode_Keuze)),"",IF(Tb_Activiteiten[[#This Row],[Arbeidskosten op basis van IKS]]=1,Tb_Activiteiten[[#Headers],[Arbeidskosten op basis van IKS]],"")))</f>
        <v/>
      </c>
      <c r="AS2030" t="str">
        <f>IF(ISNUMBER(FIND("overige",Methode_Keuze)),"",IF(Tb_Activiteiten[[#This Row],[Kosten derden exclusief btw]]=1,Tb_Activiteiten[[#Headers],[Kosten derden exclusief btw]],""))</f>
        <v/>
      </c>
      <c r="AT2030" t="str">
        <f>IF(ISNUMBER(FIND("overige",Methode_Keuze)),"",IF(Tb_Activiteiten[[#This Row],[Niet verrekenbare btw]]=1,Tb_Activiteiten[[#Headers],[Niet verrekenbare btw]],""))</f>
        <v/>
      </c>
      <c r="AU2030" t="str">
        <f>IF(ISNUMBER(FIND("overige",Methode_Keuze)),"",IF(Tb_Activiteiten[[#This Row],[Grondkosten]]=1,Tb_Activiteiten[[#Headers],[Grondkosten]],""))</f>
        <v/>
      </c>
      <c r="AV2030" t="str">
        <f>IF(ISNUMBER(FIND("overige",Methode_Keuze)),"",IF(Tb_Activiteiten[[#This Row],[Bijdrage in natura (overige)]]=1,Tb_Activiteiten[[#Headers],[Bijdrage in natura (overige)]],""))</f>
        <v/>
      </c>
      <c r="AW2030" t="str">
        <f>IF(ISNUMBER(FIND("overige",Methode_Keuze)),"",IF(Tb_Activiteiten[[#This Row],[Bijdrage in natura (vrijwilligers)]]=1,Tb_Activiteiten[[#Headers],[Bijdrage in natura (vrijwilligers)]],""))</f>
        <v/>
      </c>
      <c r="AX2030" t="str">
        <f>IF(ISNUMBER(FIND("overige",Methode_Keuze)),"",IF(Tb_Activiteiten[[#This Row],[Afschrijvingskosten]]=1,Tb_Activiteiten[[#Headers],[Afschrijvingskosten]],""))</f>
        <v/>
      </c>
      <c r="AY2030" t="str">
        <f>IF(ISNUMBER(FIND("overige",Methode_Keuze)),"",IF(Tb_Activiteiten[[#This Row],[Vergoeding]]=1,Tb_Activiteiten[[#Headers],[Vergoeding]],""))</f>
        <v/>
      </c>
      <c r="AZ2030" t="str">
        <f>IF(ISNUMBER(FIND("arbeid",Methode_Keuze)),"",IF(Tb_Activiteiten[[#This Row],[Arbeidskosten - vast tarief (excl eigen arbeid)]]=1,Tb_Activiteiten[[#Headers],[Arbeidskosten - vast tarief (excl eigen arbeid)]],""))</f>
        <v/>
      </c>
      <c r="BA2030" t="str">
        <f>IF(ISNUMBER(FIND("overige",Methode_Keuze)),"",IF(Tb_Activiteiten[[#This Row],[Overige kosten]]=1,Tb_Activiteiten[[#Headers],[Overige kosten]],""))</f>
        <v/>
      </c>
    </row>
    <row r="2031" spans="15:53" x14ac:dyDescent="0.25">
      <c r="O2031" s="56"/>
      <c r="Q2031" t="str">
        <f>IFERROR(IF(VLOOKUP(Tb_Activiteiten[[#This Row],[Openstelling]],Tb_Openstelling[],2,0)=1,1,""),"")</f>
        <v/>
      </c>
      <c r="AJ2031" s="56"/>
      <c r="AK2031" t="str">
        <f>IF(ISNUMBER(FIND("arbeid",Methode_Keuze)),"",IF(ISNUMBER(FIND("arbeid",Methode_Keuze)),"",IF(Tb_Activiteiten[[#This Row],[Loonkosten]]=1,Tb_Activiteiten[[#Headers],[Loonkosten]],"")))</f>
        <v/>
      </c>
      <c r="AL2031" t="str">
        <f>IF(ISNUMBER(FIND("arbeid",Methode_Keuze)),"",IF(ISNUMBER(FIND("arbeid",Methode_Keuze)),"",IF(Tb_Activiteiten[[#This Row],[Eigen arbeid]]=1,Tb_Activiteiten[[#Headers],[Eigen arbeid]],"")))</f>
        <v/>
      </c>
      <c r="AM2031" t="str">
        <f>IF(ISNUMBER(FIND("arbeid",Methode_Keuze)),"",IF(ISNUMBER(FIND("arbeid",Methode_Keuze)),"",IF(Tb_Activiteiten[[#This Row],[Projectmedewerker]]=1,Tb_Activiteiten[[#Headers],[Projectmedewerker]],"")))</f>
        <v/>
      </c>
      <c r="AN2031" t="str">
        <f>IF(ISNUMBER(FIND("arbeid",Methode_Keuze)),"",IF(ISNUMBER(FIND("arbeid",Methode_Keuze)),"",IF(Tb_Activiteiten[[#This Row],[Landbouwer]]=1,Tb_Activiteiten[[#Headers],[Landbouwer]],"")))</f>
        <v/>
      </c>
      <c r="AO2031" t="str">
        <f>IF(ISNUMBER(FIND("arbeid",Methode_Keuze)),"",IF(ISNUMBER(FIND("arbeid",Methode_Keuze)),"",IF(Tb_Activiteiten[[#This Row],[Adviseur]]=1,Tb_Activiteiten[[#Headers],[Adviseur]],"")))</f>
        <v/>
      </c>
      <c r="AP2031" t="str">
        <f>IF(ISNUMBER(FIND("arbeid",Methode_Keuze)),"",IF(ISNUMBER(FIND("arbeid",Methode_Keuze)),"",IF(Tb_Activiteiten[[#This Row],[Projectleider/Expert]]=1,Tb_Activiteiten[[#Headers],[Projectleider/Expert]],"")))</f>
        <v/>
      </c>
      <c r="AQ2031" t="str">
        <f>IF(ISNUMBER(FIND("arbeid",Methode_Keuze)),"",IF(ISNUMBER(FIND("arbeid",Methode_Keuze)),"",IF(Tb_Activiteiten[[#This Row],[Arbeidskosten]]=1,Tb_Activiteiten[[#Headers],[Arbeidskosten]],"")))</f>
        <v/>
      </c>
      <c r="AR2031" t="str">
        <f>IF(ISNUMBER(FIND("arbeid",Methode_Keuze)),"",IF(ISNUMBER(FIND("arbeid",Methode_Keuze)),"",IF(Tb_Activiteiten[[#This Row],[Arbeidskosten op basis van IKS]]=1,Tb_Activiteiten[[#Headers],[Arbeidskosten op basis van IKS]],"")))</f>
        <v/>
      </c>
      <c r="AS2031" t="str">
        <f>IF(ISNUMBER(FIND("overige",Methode_Keuze)),"",IF(Tb_Activiteiten[[#This Row],[Kosten derden exclusief btw]]=1,Tb_Activiteiten[[#Headers],[Kosten derden exclusief btw]],""))</f>
        <v/>
      </c>
      <c r="AT2031" t="str">
        <f>IF(ISNUMBER(FIND("overige",Methode_Keuze)),"",IF(Tb_Activiteiten[[#This Row],[Niet verrekenbare btw]]=1,Tb_Activiteiten[[#Headers],[Niet verrekenbare btw]],""))</f>
        <v/>
      </c>
      <c r="AU2031" t="str">
        <f>IF(ISNUMBER(FIND("overige",Methode_Keuze)),"",IF(Tb_Activiteiten[[#This Row],[Grondkosten]]=1,Tb_Activiteiten[[#Headers],[Grondkosten]],""))</f>
        <v/>
      </c>
      <c r="AV2031" t="str">
        <f>IF(ISNUMBER(FIND("overige",Methode_Keuze)),"",IF(Tb_Activiteiten[[#This Row],[Bijdrage in natura (overige)]]=1,Tb_Activiteiten[[#Headers],[Bijdrage in natura (overige)]],""))</f>
        <v/>
      </c>
      <c r="AW2031" t="str">
        <f>IF(ISNUMBER(FIND("overige",Methode_Keuze)),"",IF(Tb_Activiteiten[[#This Row],[Bijdrage in natura (vrijwilligers)]]=1,Tb_Activiteiten[[#Headers],[Bijdrage in natura (vrijwilligers)]],""))</f>
        <v/>
      </c>
      <c r="AX2031" t="str">
        <f>IF(ISNUMBER(FIND("overige",Methode_Keuze)),"",IF(Tb_Activiteiten[[#This Row],[Afschrijvingskosten]]=1,Tb_Activiteiten[[#Headers],[Afschrijvingskosten]],""))</f>
        <v/>
      </c>
      <c r="AY2031" t="str">
        <f>IF(ISNUMBER(FIND("overige",Methode_Keuze)),"",IF(Tb_Activiteiten[[#This Row],[Vergoeding]]=1,Tb_Activiteiten[[#Headers],[Vergoeding]],""))</f>
        <v/>
      </c>
      <c r="AZ2031" t="str">
        <f>IF(ISNUMBER(FIND("arbeid",Methode_Keuze)),"",IF(Tb_Activiteiten[[#This Row],[Arbeidskosten - vast tarief (excl eigen arbeid)]]=1,Tb_Activiteiten[[#Headers],[Arbeidskosten - vast tarief (excl eigen arbeid)]],""))</f>
        <v/>
      </c>
      <c r="BA2031" t="str">
        <f>IF(ISNUMBER(FIND("overige",Methode_Keuze)),"",IF(Tb_Activiteiten[[#This Row],[Overige kosten]]=1,Tb_Activiteiten[[#Headers],[Overige kosten]],""))</f>
        <v/>
      </c>
    </row>
    <row r="2032" spans="15:53" x14ac:dyDescent="0.25">
      <c r="O2032" s="56"/>
      <c r="Q2032" t="str">
        <f>IFERROR(IF(VLOOKUP(Tb_Activiteiten[[#This Row],[Openstelling]],Tb_Openstelling[],2,0)=1,1,""),"")</f>
        <v/>
      </c>
      <c r="AJ2032" s="56"/>
      <c r="AK2032" t="str">
        <f>IF(ISNUMBER(FIND("arbeid",Methode_Keuze)),"",IF(ISNUMBER(FIND("arbeid",Methode_Keuze)),"",IF(Tb_Activiteiten[[#This Row],[Loonkosten]]=1,Tb_Activiteiten[[#Headers],[Loonkosten]],"")))</f>
        <v/>
      </c>
      <c r="AL2032" t="str">
        <f>IF(ISNUMBER(FIND("arbeid",Methode_Keuze)),"",IF(ISNUMBER(FIND("arbeid",Methode_Keuze)),"",IF(Tb_Activiteiten[[#This Row],[Eigen arbeid]]=1,Tb_Activiteiten[[#Headers],[Eigen arbeid]],"")))</f>
        <v/>
      </c>
      <c r="AM2032" t="str">
        <f>IF(ISNUMBER(FIND("arbeid",Methode_Keuze)),"",IF(ISNUMBER(FIND("arbeid",Methode_Keuze)),"",IF(Tb_Activiteiten[[#This Row],[Projectmedewerker]]=1,Tb_Activiteiten[[#Headers],[Projectmedewerker]],"")))</f>
        <v/>
      </c>
      <c r="AN2032" t="str">
        <f>IF(ISNUMBER(FIND("arbeid",Methode_Keuze)),"",IF(ISNUMBER(FIND("arbeid",Methode_Keuze)),"",IF(Tb_Activiteiten[[#This Row],[Landbouwer]]=1,Tb_Activiteiten[[#Headers],[Landbouwer]],"")))</f>
        <v/>
      </c>
      <c r="AO2032" t="str">
        <f>IF(ISNUMBER(FIND("arbeid",Methode_Keuze)),"",IF(ISNUMBER(FIND("arbeid",Methode_Keuze)),"",IF(Tb_Activiteiten[[#This Row],[Adviseur]]=1,Tb_Activiteiten[[#Headers],[Adviseur]],"")))</f>
        <v/>
      </c>
      <c r="AP2032" t="str">
        <f>IF(ISNUMBER(FIND("arbeid",Methode_Keuze)),"",IF(ISNUMBER(FIND("arbeid",Methode_Keuze)),"",IF(Tb_Activiteiten[[#This Row],[Projectleider/Expert]]=1,Tb_Activiteiten[[#Headers],[Projectleider/Expert]],"")))</f>
        <v/>
      </c>
      <c r="AQ2032" t="str">
        <f>IF(ISNUMBER(FIND("arbeid",Methode_Keuze)),"",IF(ISNUMBER(FIND("arbeid",Methode_Keuze)),"",IF(Tb_Activiteiten[[#This Row],[Arbeidskosten]]=1,Tb_Activiteiten[[#Headers],[Arbeidskosten]],"")))</f>
        <v/>
      </c>
      <c r="AR2032" t="str">
        <f>IF(ISNUMBER(FIND("arbeid",Methode_Keuze)),"",IF(ISNUMBER(FIND("arbeid",Methode_Keuze)),"",IF(Tb_Activiteiten[[#This Row],[Arbeidskosten op basis van IKS]]=1,Tb_Activiteiten[[#Headers],[Arbeidskosten op basis van IKS]],"")))</f>
        <v/>
      </c>
      <c r="AS2032" t="str">
        <f>IF(ISNUMBER(FIND("overige",Methode_Keuze)),"",IF(Tb_Activiteiten[[#This Row],[Kosten derden exclusief btw]]=1,Tb_Activiteiten[[#Headers],[Kosten derden exclusief btw]],""))</f>
        <v/>
      </c>
      <c r="AT2032" t="str">
        <f>IF(ISNUMBER(FIND("overige",Methode_Keuze)),"",IF(Tb_Activiteiten[[#This Row],[Niet verrekenbare btw]]=1,Tb_Activiteiten[[#Headers],[Niet verrekenbare btw]],""))</f>
        <v/>
      </c>
      <c r="AU2032" t="str">
        <f>IF(ISNUMBER(FIND("overige",Methode_Keuze)),"",IF(Tb_Activiteiten[[#This Row],[Grondkosten]]=1,Tb_Activiteiten[[#Headers],[Grondkosten]],""))</f>
        <v/>
      </c>
      <c r="AV2032" t="str">
        <f>IF(ISNUMBER(FIND("overige",Methode_Keuze)),"",IF(Tb_Activiteiten[[#This Row],[Bijdrage in natura (overige)]]=1,Tb_Activiteiten[[#Headers],[Bijdrage in natura (overige)]],""))</f>
        <v/>
      </c>
      <c r="AW2032" t="str">
        <f>IF(ISNUMBER(FIND("overige",Methode_Keuze)),"",IF(Tb_Activiteiten[[#This Row],[Bijdrage in natura (vrijwilligers)]]=1,Tb_Activiteiten[[#Headers],[Bijdrage in natura (vrijwilligers)]],""))</f>
        <v/>
      </c>
      <c r="AX2032" t="str">
        <f>IF(ISNUMBER(FIND("overige",Methode_Keuze)),"",IF(Tb_Activiteiten[[#This Row],[Afschrijvingskosten]]=1,Tb_Activiteiten[[#Headers],[Afschrijvingskosten]],""))</f>
        <v/>
      </c>
      <c r="AY2032" t="str">
        <f>IF(ISNUMBER(FIND("overige",Methode_Keuze)),"",IF(Tb_Activiteiten[[#This Row],[Vergoeding]]=1,Tb_Activiteiten[[#Headers],[Vergoeding]],""))</f>
        <v/>
      </c>
      <c r="AZ2032" t="str">
        <f>IF(ISNUMBER(FIND("arbeid",Methode_Keuze)),"",IF(Tb_Activiteiten[[#This Row],[Arbeidskosten - vast tarief (excl eigen arbeid)]]=1,Tb_Activiteiten[[#Headers],[Arbeidskosten - vast tarief (excl eigen arbeid)]],""))</f>
        <v/>
      </c>
      <c r="BA2032" t="str">
        <f>IF(ISNUMBER(FIND("overige",Methode_Keuze)),"",IF(Tb_Activiteiten[[#This Row],[Overige kosten]]=1,Tb_Activiteiten[[#Headers],[Overige kosten]],""))</f>
        <v/>
      </c>
    </row>
    <row r="2033" spans="15:53" x14ac:dyDescent="0.25">
      <c r="O2033" s="56"/>
      <c r="Q2033" t="str">
        <f>IFERROR(IF(VLOOKUP(Tb_Activiteiten[[#This Row],[Openstelling]],Tb_Openstelling[],2,0)=1,1,""),"")</f>
        <v/>
      </c>
      <c r="AJ2033" s="56"/>
      <c r="AK2033" t="str">
        <f>IF(ISNUMBER(FIND("arbeid",Methode_Keuze)),"",IF(ISNUMBER(FIND("arbeid",Methode_Keuze)),"",IF(Tb_Activiteiten[[#This Row],[Loonkosten]]=1,Tb_Activiteiten[[#Headers],[Loonkosten]],"")))</f>
        <v/>
      </c>
      <c r="AL2033" t="str">
        <f>IF(ISNUMBER(FIND("arbeid",Methode_Keuze)),"",IF(ISNUMBER(FIND("arbeid",Methode_Keuze)),"",IF(Tb_Activiteiten[[#This Row],[Eigen arbeid]]=1,Tb_Activiteiten[[#Headers],[Eigen arbeid]],"")))</f>
        <v/>
      </c>
      <c r="AM2033" t="str">
        <f>IF(ISNUMBER(FIND("arbeid",Methode_Keuze)),"",IF(ISNUMBER(FIND("arbeid",Methode_Keuze)),"",IF(Tb_Activiteiten[[#This Row],[Projectmedewerker]]=1,Tb_Activiteiten[[#Headers],[Projectmedewerker]],"")))</f>
        <v/>
      </c>
      <c r="AN2033" t="str">
        <f>IF(ISNUMBER(FIND("arbeid",Methode_Keuze)),"",IF(ISNUMBER(FIND("arbeid",Methode_Keuze)),"",IF(Tb_Activiteiten[[#This Row],[Landbouwer]]=1,Tb_Activiteiten[[#Headers],[Landbouwer]],"")))</f>
        <v/>
      </c>
      <c r="AO2033" t="str">
        <f>IF(ISNUMBER(FIND("arbeid",Methode_Keuze)),"",IF(ISNUMBER(FIND("arbeid",Methode_Keuze)),"",IF(Tb_Activiteiten[[#This Row],[Adviseur]]=1,Tb_Activiteiten[[#Headers],[Adviseur]],"")))</f>
        <v/>
      </c>
      <c r="AP2033" t="str">
        <f>IF(ISNUMBER(FIND("arbeid",Methode_Keuze)),"",IF(ISNUMBER(FIND("arbeid",Methode_Keuze)),"",IF(Tb_Activiteiten[[#This Row],[Projectleider/Expert]]=1,Tb_Activiteiten[[#Headers],[Projectleider/Expert]],"")))</f>
        <v/>
      </c>
      <c r="AQ2033" t="str">
        <f>IF(ISNUMBER(FIND("arbeid",Methode_Keuze)),"",IF(ISNUMBER(FIND("arbeid",Methode_Keuze)),"",IF(Tb_Activiteiten[[#This Row],[Arbeidskosten]]=1,Tb_Activiteiten[[#Headers],[Arbeidskosten]],"")))</f>
        <v/>
      </c>
      <c r="AR2033" t="str">
        <f>IF(ISNUMBER(FIND("arbeid",Methode_Keuze)),"",IF(ISNUMBER(FIND("arbeid",Methode_Keuze)),"",IF(Tb_Activiteiten[[#This Row],[Arbeidskosten op basis van IKS]]=1,Tb_Activiteiten[[#Headers],[Arbeidskosten op basis van IKS]],"")))</f>
        <v/>
      </c>
      <c r="AS2033" t="str">
        <f>IF(ISNUMBER(FIND("overige",Methode_Keuze)),"",IF(Tb_Activiteiten[[#This Row],[Kosten derden exclusief btw]]=1,Tb_Activiteiten[[#Headers],[Kosten derden exclusief btw]],""))</f>
        <v/>
      </c>
      <c r="AT2033" t="str">
        <f>IF(ISNUMBER(FIND("overige",Methode_Keuze)),"",IF(Tb_Activiteiten[[#This Row],[Niet verrekenbare btw]]=1,Tb_Activiteiten[[#Headers],[Niet verrekenbare btw]],""))</f>
        <v/>
      </c>
      <c r="AU2033" t="str">
        <f>IF(ISNUMBER(FIND("overige",Methode_Keuze)),"",IF(Tb_Activiteiten[[#This Row],[Grondkosten]]=1,Tb_Activiteiten[[#Headers],[Grondkosten]],""))</f>
        <v/>
      </c>
      <c r="AV2033" t="str">
        <f>IF(ISNUMBER(FIND("overige",Methode_Keuze)),"",IF(Tb_Activiteiten[[#This Row],[Bijdrage in natura (overige)]]=1,Tb_Activiteiten[[#Headers],[Bijdrage in natura (overige)]],""))</f>
        <v/>
      </c>
      <c r="AW2033" t="str">
        <f>IF(ISNUMBER(FIND("overige",Methode_Keuze)),"",IF(Tb_Activiteiten[[#This Row],[Bijdrage in natura (vrijwilligers)]]=1,Tb_Activiteiten[[#Headers],[Bijdrage in natura (vrijwilligers)]],""))</f>
        <v/>
      </c>
      <c r="AX2033" t="str">
        <f>IF(ISNUMBER(FIND("overige",Methode_Keuze)),"",IF(Tb_Activiteiten[[#This Row],[Afschrijvingskosten]]=1,Tb_Activiteiten[[#Headers],[Afschrijvingskosten]],""))</f>
        <v/>
      </c>
      <c r="AY2033" t="str">
        <f>IF(ISNUMBER(FIND("overige",Methode_Keuze)),"",IF(Tb_Activiteiten[[#This Row],[Vergoeding]]=1,Tb_Activiteiten[[#Headers],[Vergoeding]],""))</f>
        <v/>
      </c>
      <c r="AZ2033" t="str">
        <f>IF(ISNUMBER(FIND("arbeid",Methode_Keuze)),"",IF(Tb_Activiteiten[[#This Row],[Arbeidskosten - vast tarief (excl eigen arbeid)]]=1,Tb_Activiteiten[[#Headers],[Arbeidskosten - vast tarief (excl eigen arbeid)]],""))</f>
        <v/>
      </c>
      <c r="BA2033" t="str">
        <f>IF(ISNUMBER(FIND("overige",Methode_Keuze)),"",IF(Tb_Activiteiten[[#This Row],[Overige kosten]]=1,Tb_Activiteiten[[#Headers],[Overige kosten]],""))</f>
        <v/>
      </c>
    </row>
    <row r="2034" spans="15:53" x14ac:dyDescent="0.25">
      <c r="O2034" s="56"/>
      <c r="Q2034" t="str">
        <f>IFERROR(IF(VLOOKUP(Tb_Activiteiten[[#This Row],[Openstelling]],Tb_Openstelling[],2,0)=1,1,""),"")</f>
        <v/>
      </c>
      <c r="AJ2034" s="56"/>
      <c r="AK2034" t="str">
        <f>IF(ISNUMBER(FIND("arbeid",Methode_Keuze)),"",IF(ISNUMBER(FIND("arbeid",Methode_Keuze)),"",IF(Tb_Activiteiten[[#This Row],[Loonkosten]]=1,Tb_Activiteiten[[#Headers],[Loonkosten]],"")))</f>
        <v/>
      </c>
      <c r="AL2034" t="str">
        <f>IF(ISNUMBER(FIND("arbeid",Methode_Keuze)),"",IF(ISNUMBER(FIND("arbeid",Methode_Keuze)),"",IF(Tb_Activiteiten[[#This Row],[Eigen arbeid]]=1,Tb_Activiteiten[[#Headers],[Eigen arbeid]],"")))</f>
        <v/>
      </c>
      <c r="AM2034" t="str">
        <f>IF(ISNUMBER(FIND("arbeid",Methode_Keuze)),"",IF(ISNUMBER(FIND("arbeid",Methode_Keuze)),"",IF(Tb_Activiteiten[[#This Row],[Projectmedewerker]]=1,Tb_Activiteiten[[#Headers],[Projectmedewerker]],"")))</f>
        <v/>
      </c>
      <c r="AN2034" t="str">
        <f>IF(ISNUMBER(FIND("arbeid",Methode_Keuze)),"",IF(ISNUMBER(FIND("arbeid",Methode_Keuze)),"",IF(Tb_Activiteiten[[#This Row],[Landbouwer]]=1,Tb_Activiteiten[[#Headers],[Landbouwer]],"")))</f>
        <v/>
      </c>
      <c r="AO2034" t="str">
        <f>IF(ISNUMBER(FIND("arbeid",Methode_Keuze)),"",IF(ISNUMBER(FIND("arbeid",Methode_Keuze)),"",IF(Tb_Activiteiten[[#This Row],[Adviseur]]=1,Tb_Activiteiten[[#Headers],[Adviseur]],"")))</f>
        <v/>
      </c>
      <c r="AP2034" t="str">
        <f>IF(ISNUMBER(FIND("arbeid",Methode_Keuze)),"",IF(ISNUMBER(FIND("arbeid",Methode_Keuze)),"",IF(Tb_Activiteiten[[#This Row],[Projectleider/Expert]]=1,Tb_Activiteiten[[#Headers],[Projectleider/Expert]],"")))</f>
        <v/>
      </c>
      <c r="AQ2034" t="str">
        <f>IF(ISNUMBER(FIND("arbeid",Methode_Keuze)),"",IF(ISNUMBER(FIND("arbeid",Methode_Keuze)),"",IF(Tb_Activiteiten[[#This Row],[Arbeidskosten]]=1,Tb_Activiteiten[[#Headers],[Arbeidskosten]],"")))</f>
        <v/>
      </c>
      <c r="AR2034" t="str">
        <f>IF(ISNUMBER(FIND("arbeid",Methode_Keuze)),"",IF(ISNUMBER(FIND("arbeid",Methode_Keuze)),"",IF(Tb_Activiteiten[[#This Row],[Arbeidskosten op basis van IKS]]=1,Tb_Activiteiten[[#Headers],[Arbeidskosten op basis van IKS]],"")))</f>
        <v/>
      </c>
      <c r="AS2034" t="str">
        <f>IF(ISNUMBER(FIND("overige",Methode_Keuze)),"",IF(Tb_Activiteiten[[#This Row],[Kosten derden exclusief btw]]=1,Tb_Activiteiten[[#Headers],[Kosten derden exclusief btw]],""))</f>
        <v/>
      </c>
      <c r="AT2034" t="str">
        <f>IF(ISNUMBER(FIND("overige",Methode_Keuze)),"",IF(Tb_Activiteiten[[#This Row],[Niet verrekenbare btw]]=1,Tb_Activiteiten[[#Headers],[Niet verrekenbare btw]],""))</f>
        <v/>
      </c>
      <c r="AU2034" t="str">
        <f>IF(ISNUMBER(FIND("overige",Methode_Keuze)),"",IF(Tb_Activiteiten[[#This Row],[Grondkosten]]=1,Tb_Activiteiten[[#Headers],[Grondkosten]],""))</f>
        <v/>
      </c>
      <c r="AV2034" t="str">
        <f>IF(ISNUMBER(FIND("overige",Methode_Keuze)),"",IF(Tb_Activiteiten[[#This Row],[Bijdrage in natura (overige)]]=1,Tb_Activiteiten[[#Headers],[Bijdrage in natura (overige)]],""))</f>
        <v/>
      </c>
      <c r="AW2034" t="str">
        <f>IF(ISNUMBER(FIND("overige",Methode_Keuze)),"",IF(Tb_Activiteiten[[#This Row],[Bijdrage in natura (vrijwilligers)]]=1,Tb_Activiteiten[[#Headers],[Bijdrage in natura (vrijwilligers)]],""))</f>
        <v/>
      </c>
      <c r="AX2034" t="str">
        <f>IF(ISNUMBER(FIND("overige",Methode_Keuze)),"",IF(Tb_Activiteiten[[#This Row],[Afschrijvingskosten]]=1,Tb_Activiteiten[[#Headers],[Afschrijvingskosten]],""))</f>
        <v/>
      </c>
      <c r="AY2034" t="str">
        <f>IF(ISNUMBER(FIND("overige",Methode_Keuze)),"",IF(Tb_Activiteiten[[#This Row],[Vergoeding]]=1,Tb_Activiteiten[[#Headers],[Vergoeding]],""))</f>
        <v/>
      </c>
      <c r="AZ2034" t="str">
        <f>IF(ISNUMBER(FIND("arbeid",Methode_Keuze)),"",IF(Tb_Activiteiten[[#This Row],[Arbeidskosten - vast tarief (excl eigen arbeid)]]=1,Tb_Activiteiten[[#Headers],[Arbeidskosten - vast tarief (excl eigen arbeid)]],""))</f>
        <v/>
      </c>
      <c r="BA2034" t="str">
        <f>IF(ISNUMBER(FIND("overige",Methode_Keuze)),"",IF(Tb_Activiteiten[[#This Row],[Overige kosten]]=1,Tb_Activiteiten[[#Headers],[Overige kosten]],""))</f>
        <v/>
      </c>
    </row>
    <row r="2035" spans="15:53" x14ac:dyDescent="0.25">
      <c r="O2035" s="56"/>
      <c r="Q2035" t="str">
        <f>IFERROR(IF(VLOOKUP(Tb_Activiteiten[[#This Row],[Openstelling]],Tb_Openstelling[],2,0)=1,1,""),"")</f>
        <v/>
      </c>
      <c r="AJ2035" s="56"/>
      <c r="AK2035" t="str">
        <f>IF(ISNUMBER(FIND("arbeid",Methode_Keuze)),"",IF(ISNUMBER(FIND("arbeid",Methode_Keuze)),"",IF(Tb_Activiteiten[[#This Row],[Loonkosten]]=1,Tb_Activiteiten[[#Headers],[Loonkosten]],"")))</f>
        <v/>
      </c>
      <c r="AL2035" t="str">
        <f>IF(ISNUMBER(FIND("arbeid",Methode_Keuze)),"",IF(ISNUMBER(FIND("arbeid",Methode_Keuze)),"",IF(Tb_Activiteiten[[#This Row],[Eigen arbeid]]=1,Tb_Activiteiten[[#Headers],[Eigen arbeid]],"")))</f>
        <v/>
      </c>
      <c r="AM2035" t="str">
        <f>IF(ISNUMBER(FIND("arbeid",Methode_Keuze)),"",IF(ISNUMBER(FIND("arbeid",Methode_Keuze)),"",IF(Tb_Activiteiten[[#This Row],[Projectmedewerker]]=1,Tb_Activiteiten[[#Headers],[Projectmedewerker]],"")))</f>
        <v/>
      </c>
      <c r="AN2035" t="str">
        <f>IF(ISNUMBER(FIND("arbeid",Methode_Keuze)),"",IF(ISNUMBER(FIND("arbeid",Methode_Keuze)),"",IF(Tb_Activiteiten[[#This Row],[Landbouwer]]=1,Tb_Activiteiten[[#Headers],[Landbouwer]],"")))</f>
        <v/>
      </c>
      <c r="AO2035" t="str">
        <f>IF(ISNUMBER(FIND("arbeid",Methode_Keuze)),"",IF(ISNUMBER(FIND("arbeid",Methode_Keuze)),"",IF(Tb_Activiteiten[[#This Row],[Adviseur]]=1,Tb_Activiteiten[[#Headers],[Adviseur]],"")))</f>
        <v/>
      </c>
      <c r="AP2035" t="str">
        <f>IF(ISNUMBER(FIND("arbeid",Methode_Keuze)),"",IF(ISNUMBER(FIND("arbeid",Methode_Keuze)),"",IF(Tb_Activiteiten[[#This Row],[Projectleider/Expert]]=1,Tb_Activiteiten[[#Headers],[Projectleider/Expert]],"")))</f>
        <v/>
      </c>
      <c r="AQ2035" t="str">
        <f>IF(ISNUMBER(FIND("arbeid",Methode_Keuze)),"",IF(ISNUMBER(FIND("arbeid",Methode_Keuze)),"",IF(Tb_Activiteiten[[#This Row],[Arbeidskosten]]=1,Tb_Activiteiten[[#Headers],[Arbeidskosten]],"")))</f>
        <v/>
      </c>
      <c r="AR2035" t="str">
        <f>IF(ISNUMBER(FIND("arbeid",Methode_Keuze)),"",IF(ISNUMBER(FIND("arbeid",Methode_Keuze)),"",IF(Tb_Activiteiten[[#This Row],[Arbeidskosten op basis van IKS]]=1,Tb_Activiteiten[[#Headers],[Arbeidskosten op basis van IKS]],"")))</f>
        <v/>
      </c>
      <c r="AS2035" t="str">
        <f>IF(ISNUMBER(FIND("overige",Methode_Keuze)),"",IF(Tb_Activiteiten[[#This Row],[Kosten derden exclusief btw]]=1,Tb_Activiteiten[[#Headers],[Kosten derden exclusief btw]],""))</f>
        <v/>
      </c>
      <c r="AT2035" t="str">
        <f>IF(ISNUMBER(FIND("overige",Methode_Keuze)),"",IF(Tb_Activiteiten[[#This Row],[Niet verrekenbare btw]]=1,Tb_Activiteiten[[#Headers],[Niet verrekenbare btw]],""))</f>
        <v/>
      </c>
      <c r="AU2035" t="str">
        <f>IF(ISNUMBER(FIND("overige",Methode_Keuze)),"",IF(Tb_Activiteiten[[#This Row],[Grondkosten]]=1,Tb_Activiteiten[[#Headers],[Grondkosten]],""))</f>
        <v/>
      </c>
      <c r="AV2035" t="str">
        <f>IF(ISNUMBER(FIND("overige",Methode_Keuze)),"",IF(Tb_Activiteiten[[#This Row],[Bijdrage in natura (overige)]]=1,Tb_Activiteiten[[#Headers],[Bijdrage in natura (overige)]],""))</f>
        <v/>
      </c>
      <c r="AW2035" t="str">
        <f>IF(ISNUMBER(FIND("overige",Methode_Keuze)),"",IF(Tb_Activiteiten[[#This Row],[Bijdrage in natura (vrijwilligers)]]=1,Tb_Activiteiten[[#Headers],[Bijdrage in natura (vrijwilligers)]],""))</f>
        <v/>
      </c>
      <c r="AX2035" t="str">
        <f>IF(ISNUMBER(FIND("overige",Methode_Keuze)),"",IF(Tb_Activiteiten[[#This Row],[Afschrijvingskosten]]=1,Tb_Activiteiten[[#Headers],[Afschrijvingskosten]],""))</f>
        <v/>
      </c>
      <c r="AY2035" t="str">
        <f>IF(ISNUMBER(FIND("overige",Methode_Keuze)),"",IF(Tb_Activiteiten[[#This Row],[Vergoeding]]=1,Tb_Activiteiten[[#Headers],[Vergoeding]],""))</f>
        <v/>
      </c>
      <c r="AZ2035" t="str">
        <f>IF(ISNUMBER(FIND("arbeid",Methode_Keuze)),"",IF(Tb_Activiteiten[[#This Row],[Arbeidskosten - vast tarief (excl eigen arbeid)]]=1,Tb_Activiteiten[[#Headers],[Arbeidskosten - vast tarief (excl eigen arbeid)]],""))</f>
        <v/>
      </c>
      <c r="BA2035" t="str">
        <f>IF(ISNUMBER(FIND("overige",Methode_Keuze)),"",IF(Tb_Activiteiten[[#This Row],[Overige kosten]]=1,Tb_Activiteiten[[#Headers],[Overige kosten]],""))</f>
        <v/>
      </c>
    </row>
    <row r="2036" spans="15:53" x14ac:dyDescent="0.25">
      <c r="O2036" s="56"/>
      <c r="Q2036" t="str">
        <f>IFERROR(IF(VLOOKUP(Tb_Activiteiten[[#This Row],[Openstelling]],Tb_Openstelling[],2,0)=1,1,""),"")</f>
        <v/>
      </c>
      <c r="AJ2036" s="56"/>
      <c r="AK2036" t="str">
        <f>IF(ISNUMBER(FIND("arbeid",Methode_Keuze)),"",IF(ISNUMBER(FIND("arbeid",Methode_Keuze)),"",IF(Tb_Activiteiten[[#This Row],[Loonkosten]]=1,Tb_Activiteiten[[#Headers],[Loonkosten]],"")))</f>
        <v/>
      </c>
      <c r="AL2036" t="str">
        <f>IF(ISNUMBER(FIND("arbeid",Methode_Keuze)),"",IF(ISNUMBER(FIND("arbeid",Methode_Keuze)),"",IF(Tb_Activiteiten[[#This Row],[Eigen arbeid]]=1,Tb_Activiteiten[[#Headers],[Eigen arbeid]],"")))</f>
        <v/>
      </c>
      <c r="AM2036" t="str">
        <f>IF(ISNUMBER(FIND("arbeid",Methode_Keuze)),"",IF(ISNUMBER(FIND("arbeid",Methode_Keuze)),"",IF(Tb_Activiteiten[[#This Row],[Projectmedewerker]]=1,Tb_Activiteiten[[#Headers],[Projectmedewerker]],"")))</f>
        <v/>
      </c>
      <c r="AN2036" t="str">
        <f>IF(ISNUMBER(FIND("arbeid",Methode_Keuze)),"",IF(ISNUMBER(FIND("arbeid",Methode_Keuze)),"",IF(Tb_Activiteiten[[#This Row],[Landbouwer]]=1,Tb_Activiteiten[[#Headers],[Landbouwer]],"")))</f>
        <v/>
      </c>
      <c r="AO2036" t="str">
        <f>IF(ISNUMBER(FIND("arbeid",Methode_Keuze)),"",IF(ISNUMBER(FIND("arbeid",Methode_Keuze)),"",IF(Tb_Activiteiten[[#This Row],[Adviseur]]=1,Tb_Activiteiten[[#Headers],[Adviseur]],"")))</f>
        <v/>
      </c>
      <c r="AP2036" t="str">
        <f>IF(ISNUMBER(FIND("arbeid",Methode_Keuze)),"",IF(ISNUMBER(FIND("arbeid",Methode_Keuze)),"",IF(Tb_Activiteiten[[#This Row],[Projectleider/Expert]]=1,Tb_Activiteiten[[#Headers],[Projectleider/Expert]],"")))</f>
        <v/>
      </c>
      <c r="AQ2036" t="str">
        <f>IF(ISNUMBER(FIND("arbeid",Methode_Keuze)),"",IF(ISNUMBER(FIND("arbeid",Methode_Keuze)),"",IF(Tb_Activiteiten[[#This Row],[Arbeidskosten]]=1,Tb_Activiteiten[[#Headers],[Arbeidskosten]],"")))</f>
        <v/>
      </c>
      <c r="AR2036" t="str">
        <f>IF(ISNUMBER(FIND("arbeid",Methode_Keuze)),"",IF(ISNUMBER(FIND("arbeid",Methode_Keuze)),"",IF(Tb_Activiteiten[[#This Row],[Arbeidskosten op basis van IKS]]=1,Tb_Activiteiten[[#Headers],[Arbeidskosten op basis van IKS]],"")))</f>
        <v/>
      </c>
      <c r="AS2036" t="str">
        <f>IF(ISNUMBER(FIND("overige",Methode_Keuze)),"",IF(Tb_Activiteiten[[#This Row],[Kosten derden exclusief btw]]=1,Tb_Activiteiten[[#Headers],[Kosten derden exclusief btw]],""))</f>
        <v/>
      </c>
      <c r="AT2036" t="str">
        <f>IF(ISNUMBER(FIND("overige",Methode_Keuze)),"",IF(Tb_Activiteiten[[#This Row],[Niet verrekenbare btw]]=1,Tb_Activiteiten[[#Headers],[Niet verrekenbare btw]],""))</f>
        <v/>
      </c>
      <c r="AU2036" t="str">
        <f>IF(ISNUMBER(FIND("overige",Methode_Keuze)),"",IF(Tb_Activiteiten[[#This Row],[Grondkosten]]=1,Tb_Activiteiten[[#Headers],[Grondkosten]],""))</f>
        <v/>
      </c>
      <c r="AV2036" t="str">
        <f>IF(ISNUMBER(FIND("overige",Methode_Keuze)),"",IF(Tb_Activiteiten[[#This Row],[Bijdrage in natura (overige)]]=1,Tb_Activiteiten[[#Headers],[Bijdrage in natura (overige)]],""))</f>
        <v/>
      </c>
      <c r="AW2036" t="str">
        <f>IF(ISNUMBER(FIND("overige",Methode_Keuze)),"",IF(Tb_Activiteiten[[#This Row],[Bijdrage in natura (vrijwilligers)]]=1,Tb_Activiteiten[[#Headers],[Bijdrage in natura (vrijwilligers)]],""))</f>
        <v/>
      </c>
      <c r="AX2036" t="str">
        <f>IF(ISNUMBER(FIND("overige",Methode_Keuze)),"",IF(Tb_Activiteiten[[#This Row],[Afschrijvingskosten]]=1,Tb_Activiteiten[[#Headers],[Afschrijvingskosten]],""))</f>
        <v/>
      </c>
      <c r="AY2036" t="str">
        <f>IF(ISNUMBER(FIND("overige",Methode_Keuze)),"",IF(Tb_Activiteiten[[#This Row],[Vergoeding]]=1,Tb_Activiteiten[[#Headers],[Vergoeding]],""))</f>
        <v/>
      </c>
      <c r="AZ2036" t="str">
        <f>IF(ISNUMBER(FIND("arbeid",Methode_Keuze)),"",IF(Tb_Activiteiten[[#This Row],[Arbeidskosten - vast tarief (excl eigen arbeid)]]=1,Tb_Activiteiten[[#Headers],[Arbeidskosten - vast tarief (excl eigen arbeid)]],""))</f>
        <v/>
      </c>
      <c r="BA2036" t="str">
        <f>IF(ISNUMBER(FIND("overige",Methode_Keuze)),"",IF(Tb_Activiteiten[[#This Row],[Overige kosten]]=1,Tb_Activiteiten[[#Headers],[Overige kosten]],""))</f>
        <v/>
      </c>
    </row>
    <row r="2037" spans="15:53" x14ac:dyDescent="0.25">
      <c r="O2037" s="56"/>
      <c r="Q2037" t="str">
        <f>IFERROR(IF(VLOOKUP(Tb_Activiteiten[[#This Row],[Openstelling]],Tb_Openstelling[],2,0)=1,1,""),"")</f>
        <v/>
      </c>
      <c r="AJ2037" s="56"/>
      <c r="AK2037" t="str">
        <f>IF(ISNUMBER(FIND("arbeid",Methode_Keuze)),"",IF(ISNUMBER(FIND("arbeid",Methode_Keuze)),"",IF(Tb_Activiteiten[[#This Row],[Loonkosten]]=1,Tb_Activiteiten[[#Headers],[Loonkosten]],"")))</f>
        <v/>
      </c>
      <c r="AL2037" t="str">
        <f>IF(ISNUMBER(FIND("arbeid",Methode_Keuze)),"",IF(ISNUMBER(FIND("arbeid",Methode_Keuze)),"",IF(Tb_Activiteiten[[#This Row],[Eigen arbeid]]=1,Tb_Activiteiten[[#Headers],[Eigen arbeid]],"")))</f>
        <v/>
      </c>
      <c r="AM2037" t="str">
        <f>IF(ISNUMBER(FIND("arbeid",Methode_Keuze)),"",IF(ISNUMBER(FIND("arbeid",Methode_Keuze)),"",IF(Tb_Activiteiten[[#This Row],[Projectmedewerker]]=1,Tb_Activiteiten[[#Headers],[Projectmedewerker]],"")))</f>
        <v/>
      </c>
      <c r="AN2037" t="str">
        <f>IF(ISNUMBER(FIND("arbeid",Methode_Keuze)),"",IF(ISNUMBER(FIND("arbeid",Methode_Keuze)),"",IF(Tb_Activiteiten[[#This Row],[Landbouwer]]=1,Tb_Activiteiten[[#Headers],[Landbouwer]],"")))</f>
        <v/>
      </c>
      <c r="AO2037" t="str">
        <f>IF(ISNUMBER(FIND("arbeid",Methode_Keuze)),"",IF(ISNUMBER(FIND("arbeid",Methode_Keuze)),"",IF(Tb_Activiteiten[[#This Row],[Adviseur]]=1,Tb_Activiteiten[[#Headers],[Adviseur]],"")))</f>
        <v/>
      </c>
      <c r="AP2037" t="str">
        <f>IF(ISNUMBER(FIND("arbeid",Methode_Keuze)),"",IF(ISNUMBER(FIND("arbeid",Methode_Keuze)),"",IF(Tb_Activiteiten[[#This Row],[Projectleider/Expert]]=1,Tb_Activiteiten[[#Headers],[Projectleider/Expert]],"")))</f>
        <v/>
      </c>
      <c r="AQ2037" t="str">
        <f>IF(ISNUMBER(FIND("arbeid",Methode_Keuze)),"",IF(ISNUMBER(FIND("arbeid",Methode_Keuze)),"",IF(Tb_Activiteiten[[#This Row],[Arbeidskosten]]=1,Tb_Activiteiten[[#Headers],[Arbeidskosten]],"")))</f>
        <v/>
      </c>
      <c r="AR2037" t="str">
        <f>IF(ISNUMBER(FIND("arbeid",Methode_Keuze)),"",IF(ISNUMBER(FIND("arbeid",Methode_Keuze)),"",IF(Tb_Activiteiten[[#This Row],[Arbeidskosten op basis van IKS]]=1,Tb_Activiteiten[[#Headers],[Arbeidskosten op basis van IKS]],"")))</f>
        <v/>
      </c>
      <c r="AS2037" t="str">
        <f>IF(ISNUMBER(FIND("overige",Methode_Keuze)),"",IF(Tb_Activiteiten[[#This Row],[Kosten derden exclusief btw]]=1,Tb_Activiteiten[[#Headers],[Kosten derden exclusief btw]],""))</f>
        <v/>
      </c>
      <c r="AT2037" t="str">
        <f>IF(ISNUMBER(FIND("overige",Methode_Keuze)),"",IF(Tb_Activiteiten[[#This Row],[Niet verrekenbare btw]]=1,Tb_Activiteiten[[#Headers],[Niet verrekenbare btw]],""))</f>
        <v/>
      </c>
      <c r="AU2037" t="str">
        <f>IF(ISNUMBER(FIND("overige",Methode_Keuze)),"",IF(Tb_Activiteiten[[#This Row],[Grondkosten]]=1,Tb_Activiteiten[[#Headers],[Grondkosten]],""))</f>
        <v/>
      </c>
      <c r="AV2037" t="str">
        <f>IF(ISNUMBER(FIND("overige",Methode_Keuze)),"",IF(Tb_Activiteiten[[#This Row],[Bijdrage in natura (overige)]]=1,Tb_Activiteiten[[#Headers],[Bijdrage in natura (overige)]],""))</f>
        <v/>
      </c>
      <c r="AW2037" t="str">
        <f>IF(ISNUMBER(FIND("overige",Methode_Keuze)),"",IF(Tb_Activiteiten[[#This Row],[Bijdrage in natura (vrijwilligers)]]=1,Tb_Activiteiten[[#Headers],[Bijdrage in natura (vrijwilligers)]],""))</f>
        <v/>
      </c>
      <c r="AX2037" t="str">
        <f>IF(ISNUMBER(FIND("overige",Methode_Keuze)),"",IF(Tb_Activiteiten[[#This Row],[Afschrijvingskosten]]=1,Tb_Activiteiten[[#Headers],[Afschrijvingskosten]],""))</f>
        <v/>
      </c>
      <c r="AY2037" t="str">
        <f>IF(ISNUMBER(FIND("overige",Methode_Keuze)),"",IF(Tb_Activiteiten[[#This Row],[Vergoeding]]=1,Tb_Activiteiten[[#Headers],[Vergoeding]],""))</f>
        <v/>
      </c>
      <c r="AZ2037" t="str">
        <f>IF(ISNUMBER(FIND("arbeid",Methode_Keuze)),"",IF(Tb_Activiteiten[[#This Row],[Arbeidskosten - vast tarief (excl eigen arbeid)]]=1,Tb_Activiteiten[[#Headers],[Arbeidskosten - vast tarief (excl eigen arbeid)]],""))</f>
        <v/>
      </c>
      <c r="BA2037" t="str">
        <f>IF(ISNUMBER(FIND("overige",Methode_Keuze)),"",IF(Tb_Activiteiten[[#This Row],[Overige kosten]]=1,Tb_Activiteiten[[#Headers],[Overige kosten]],""))</f>
        <v/>
      </c>
    </row>
    <row r="2038" spans="15:53" x14ac:dyDescent="0.25">
      <c r="O2038" s="56"/>
      <c r="Q2038" t="str">
        <f>IFERROR(IF(VLOOKUP(Tb_Activiteiten[[#This Row],[Openstelling]],Tb_Openstelling[],2,0)=1,1,""),"")</f>
        <v/>
      </c>
      <c r="AJ2038" s="56"/>
      <c r="AK2038" t="str">
        <f>IF(ISNUMBER(FIND("arbeid",Methode_Keuze)),"",IF(ISNUMBER(FIND("arbeid",Methode_Keuze)),"",IF(Tb_Activiteiten[[#This Row],[Loonkosten]]=1,Tb_Activiteiten[[#Headers],[Loonkosten]],"")))</f>
        <v/>
      </c>
      <c r="AL2038" t="str">
        <f>IF(ISNUMBER(FIND("arbeid",Methode_Keuze)),"",IF(ISNUMBER(FIND("arbeid",Methode_Keuze)),"",IF(Tb_Activiteiten[[#This Row],[Eigen arbeid]]=1,Tb_Activiteiten[[#Headers],[Eigen arbeid]],"")))</f>
        <v/>
      </c>
      <c r="AM2038" t="str">
        <f>IF(ISNUMBER(FIND("arbeid",Methode_Keuze)),"",IF(ISNUMBER(FIND("arbeid",Methode_Keuze)),"",IF(Tb_Activiteiten[[#This Row],[Projectmedewerker]]=1,Tb_Activiteiten[[#Headers],[Projectmedewerker]],"")))</f>
        <v/>
      </c>
      <c r="AN2038" t="str">
        <f>IF(ISNUMBER(FIND("arbeid",Methode_Keuze)),"",IF(ISNUMBER(FIND("arbeid",Methode_Keuze)),"",IF(Tb_Activiteiten[[#This Row],[Landbouwer]]=1,Tb_Activiteiten[[#Headers],[Landbouwer]],"")))</f>
        <v/>
      </c>
      <c r="AO2038" t="str">
        <f>IF(ISNUMBER(FIND("arbeid",Methode_Keuze)),"",IF(ISNUMBER(FIND("arbeid",Methode_Keuze)),"",IF(Tb_Activiteiten[[#This Row],[Adviseur]]=1,Tb_Activiteiten[[#Headers],[Adviseur]],"")))</f>
        <v/>
      </c>
      <c r="AP2038" t="str">
        <f>IF(ISNUMBER(FIND("arbeid",Methode_Keuze)),"",IF(ISNUMBER(FIND("arbeid",Methode_Keuze)),"",IF(Tb_Activiteiten[[#This Row],[Projectleider/Expert]]=1,Tb_Activiteiten[[#Headers],[Projectleider/Expert]],"")))</f>
        <v/>
      </c>
      <c r="AQ2038" t="str">
        <f>IF(ISNUMBER(FIND("arbeid",Methode_Keuze)),"",IF(ISNUMBER(FIND("arbeid",Methode_Keuze)),"",IF(Tb_Activiteiten[[#This Row],[Arbeidskosten]]=1,Tb_Activiteiten[[#Headers],[Arbeidskosten]],"")))</f>
        <v/>
      </c>
      <c r="AR2038" t="str">
        <f>IF(ISNUMBER(FIND("arbeid",Methode_Keuze)),"",IF(ISNUMBER(FIND("arbeid",Methode_Keuze)),"",IF(Tb_Activiteiten[[#This Row],[Arbeidskosten op basis van IKS]]=1,Tb_Activiteiten[[#Headers],[Arbeidskosten op basis van IKS]],"")))</f>
        <v/>
      </c>
      <c r="AS2038" t="str">
        <f>IF(ISNUMBER(FIND("overige",Methode_Keuze)),"",IF(Tb_Activiteiten[[#This Row],[Kosten derden exclusief btw]]=1,Tb_Activiteiten[[#Headers],[Kosten derden exclusief btw]],""))</f>
        <v/>
      </c>
      <c r="AT2038" t="str">
        <f>IF(ISNUMBER(FIND("overige",Methode_Keuze)),"",IF(Tb_Activiteiten[[#This Row],[Niet verrekenbare btw]]=1,Tb_Activiteiten[[#Headers],[Niet verrekenbare btw]],""))</f>
        <v/>
      </c>
      <c r="AU2038" t="str">
        <f>IF(ISNUMBER(FIND("overige",Methode_Keuze)),"",IF(Tb_Activiteiten[[#This Row],[Grondkosten]]=1,Tb_Activiteiten[[#Headers],[Grondkosten]],""))</f>
        <v/>
      </c>
      <c r="AV2038" t="str">
        <f>IF(ISNUMBER(FIND("overige",Methode_Keuze)),"",IF(Tb_Activiteiten[[#This Row],[Bijdrage in natura (overige)]]=1,Tb_Activiteiten[[#Headers],[Bijdrage in natura (overige)]],""))</f>
        <v/>
      </c>
      <c r="AW2038" t="str">
        <f>IF(ISNUMBER(FIND("overige",Methode_Keuze)),"",IF(Tb_Activiteiten[[#This Row],[Bijdrage in natura (vrijwilligers)]]=1,Tb_Activiteiten[[#Headers],[Bijdrage in natura (vrijwilligers)]],""))</f>
        <v/>
      </c>
      <c r="AX2038" t="str">
        <f>IF(ISNUMBER(FIND("overige",Methode_Keuze)),"",IF(Tb_Activiteiten[[#This Row],[Afschrijvingskosten]]=1,Tb_Activiteiten[[#Headers],[Afschrijvingskosten]],""))</f>
        <v/>
      </c>
      <c r="AY2038" t="str">
        <f>IF(ISNUMBER(FIND("overige",Methode_Keuze)),"",IF(Tb_Activiteiten[[#This Row],[Vergoeding]]=1,Tb_Activiteiten[[#Headers],[Vergoeding]],""))</f>
        <v/>
      </c>
      <c r="AZ2038" t="str">
        <f>IF(ISNUMBER(FIND("arbeid",Methode_Keuze)),"",IF(Tb_Activiteiten[[#This Row],[Arbeidskosten - vast tarief (excl eigen arbeid)]]=1,Tb_Activiteiten[[#Headers],[Arbeidskosten - vast tarief (excl eigen arbeid)]],""))</f>
        <v/>
      </c>
      <c r="BA2038" t="str">
        <f>IF(ISNUMBER(FIND("overige",Methode_Keuze)),"",IF(Tb_Activiteiten[[#This Row],[Overige kosten]]=1,Tb_Activiteiten[[#Headers],[Overige kosten]],""))</f>
        <v/>
      </c>
    </row>
    <row r="2039" spans="15:53" x14ac:dyDescent="0.25">
      <c r="O2039" s="56"/>
      <c r="Q2039" t="str">
        <f>IFERROR(IF(VLOOKUP(Tb_Activiteiten[[#This Row],[Openstelling]],Tb_Openstelling[],2,0)=1,1,""),"")</f>
        <v/>
      </c>
      <c r="AJ2039" s="56"/>
      <c r="AK2039" t="str">
        <f>IF(ISNUMBER(FIND("arbeid",Methode_Keuze)),"",IF(ISNUMBER(FIND("arbeid",Methode_Keuze)),"",IF(Tb_Activiteiten[[#This Row],[Loonkosten]]=1,Tb_Activiteiten[[#Headers],[Loonkosten]],"")))</f>
        <v/>
      </c>
      <c r="AL2039" t="str">
        <f>IF(ISNUMBER(FIND("arbeid",Methode_Keuze)),"",IF(ISNUMBER(FIND("arbeid",Methode_Keuze)),"",IF(Tb_Activiteiten[[#This Row],[Eigen arbeid]]=1,Tb_Activiteiten[[#Headers],[Eigen arbeid]],"")))</f>
        <v/>
      </c>
      <c r="AM2039" t="str">
        <f>IF(ISNUMBER(FIND("arbeid",Methode_Keuze)),"",IF(ISNUMBER(FIND("arbeid",Methode_Keuze)),"",IF(Tb_Activiteiten[[#This Row],[Projectmedewerker]]=1,Tb_Activiteiten[[#Headers],[Projectmedewerker]],"")))</f>
        <v/>
      </c>
      <c r="AN2039" t="str">
        <f>IF(ISNUMBER(FIND("arbeid",Methode_Keuze)),"",IF(ISNUMBER(FIND("arbeid",Methode_Keuze)),"",IF(Tb_Activiteiten[[#This Row],[Landbouwer]]=1,Tb_Activiteiten[[#Headers],[Landbouwer]],"")))</f>
        <v/>
      </c>
      <c r="AO2039" t="str">
        <f>IF(ISNUMBER(FIND("arbeid",Methode_Keuze)),"",IF(ISNUMBER(FIND("arbeid",Methode_Keuze)),"",IF(Tb_Activiteiten[[#This Row],[Adviseur]]=1,Tb_Activiteiten[[#Headers],[Adviseur]],"")))</f>
        <v/>
      </c>
      <c r="AP2039" t="str">
        <f>IF(ISNUMBER(FIND("arbeid",Methode_Keuze)),"",IF(ISNUMBER(FIND("arbeid",Methode_Keuze)),"",IF(Tb_Activiteiten[[#This Row],[Projectleider/Expert]]=1,Tb_Activiteiten[[#Headers],[Projectleider/Expert]],"")))</f>
        <v/>
      </c>
      <c r="AQ2039" t="str">
        <f>IF(ISNUMBER(FIND("arbeid",Methode_Keuze)),"",IF(ISNUMBER(FIND("arbeid",Methode_Keuze)),"",IF(Tb_Activiteiten[[#This Row],[Arbeidskosten]]=1,Tb_Activiteiten[[#Headers],[Arbeidskosten]],"")))</f>
        <v/>
      </c>
      <c r="AR2039" t="str">
        <f>IF(ISNUMBER(FIND("arbeid",Methode_Keuze)),"",IF(ISNUMBER(FIND("arbeid",Methode_Keuze)),"",IF(Tb_Activiteiten[[#This Row],[Arbeidskosten op basis van IKS]]=1,Tb_Activiteiten[[#Headers],[Arbeidskosten op basis van IKS]],"")))</f>
        <v/>
      </c>
      <c r="AS2039" t="str">
        <f>IF(ISNUMBER(FIND("overige",Methode_Keuze)),"",IF(Tb_Activiteiten[[#This Row],[Kosten derden exclusief btw]]=1,Tb_Activiteiten[[#Headers],[Kosten derden exclusief btw]],""))</f>
        <v/>
      </c>
      <c r="AT2039" t="str">
        <f>IF(ISNUMBER(FIND("overige",Methode_Keuze)),"",IF(Tb_Activiteiten[[#This Row],[Niet verrekenbare btw]]=1,Tb_Activiteiten[[#Headers],[Niet verrekenbare btw]],""))</f>
        <v/>
      </c>
      <c r="AU2039" t="str">
        <f>IF(ISNUMBER(FIND("overige",Methode_Keuze)),"",IF(Tb_Activiteiten[[#This Row],[Grondkosten]]=1,Tb_Activiteiten[[#Headers],[Grondkosten]],""))</f>
        <v/>
      </c>
      <c r="AV2039" t="str">
        <f>IF(ISNUMBER(FIND("overige",Methode_Keuze)),"",IF(Tb_Activiteiten[[#This Row],[Bijdrage in natura (overige)]]=1,Tb_Activiteiten[[#Headers],[Bijdrage in natura (overige)]],""))</f>
        <v/>
      </c>
      <c r="AW2039" t="str">
        <f>IF(ISNUMBER(FIND("overige",Methode_Keuze)),"",IF(Tb_Activiteiten[[#This Row],[Bijdrage in natura (vrijwilligers)]]=1,Tb_Activiteiten[[#Headers],[Bijdrage in natura (vrijwilligers)]],""))</f>
        <v/>
      </c>
      <c r="AX2039" t="str">
        <f>IF(ISNUMBER(FIND("overige",Methode_Keuze)),"",IF(Tb_Activiteiten[[#This Row],[Afschrijvingskosten]]=1,Tb_Activiteiten[[#Headers],[Afschrijvingskosten]],""))</f>
        <v/>
      </c>
      <c r="AY2039" t="str">
        <f>IF(ISNUMBER(FIND("overige",Methode_Keuze)),"",IF(Tb_Activiteiten[[#This Row],[Vergoeding]]=1,Tb_Activiteiten[[#Headers],[Vergoeding]],""))</f>
        <v/>
      </c>
      <c r="AZ2039" t="str">
        <f>IF(ISNUMBER(FIND("arbeid",Methode_Keuze)),"",IF(Tb_Activiteiten[[#This Row],[Arbeidskosten - vast tarief (excl eigen arbeid)]]=1,Tb_Activiteiten[[#Headers],[Arbeidskosten - vast tarief (excl eigen arbeid)]],""))</f>
        <v/>
      </c>
      <c r="BA2039" t="str">
        <f>IF(ISNUMBER(FIND("overige",Methode_Keuze)),"",IF(Tb_Activiteiten[[#This Row],[Overige kosten]]=1,Tb_Activiteiten[[#Headers],[Overige kosten]],""))</f>
        <v/>
      </c>
    </row>
    <row r="2040" spans="15:53" x14ac:dyDescent="0.25">
      <c r="O2040" s="56"/>
      <c r="Q2040" t="str">
        <f>IFERROR(IF(VLOOKUP(Tb_Activiteiten[[#This Row],[Openstelling]],Tb_Openstelling[],2,0)=1,1,""),"")</f>
        <v/>
      </c>
      <c r="AJ2040" s="56"/>
      <c r="AK2040" t="str">
        <f>IF(ISNUMBER(FIND("arbeid",Methode_Keuze)),"",IF(ISNUMBER(FIND("arbeid",Methode_Keuze)),"",IF(Tb_Activiteiten[[#This Row],[Loonkosten]]=1,Tb_Activiteiten[[#Headers],[Loonkosten]],"")))</f>
        <v/>
      </c>
      <c r="AL2040" t="str">
        <f>IF(ISNUMBER(FIND("arbeid",Methode_Keuze)),"",IF(ISNUMBER(FIND("arbeid",Methode_Keuze)),"",IF(Tb_Activiteiten[[#This Row],[Eigen arbeid]]=1,Tb_Activiteiten[[#Headers],[Eigen arbeid]],"")))</f>
        <v/>
      </c>
      <c r="AM2040" t="str">
        <f>IF(ISNUMBER(FIND("arbeid",Methode_Keuze)),"",IF(ISNUMBER(FIND("arbeid",Methode_Keuze)),"",IF(Tb_Activiteiten[[#This Row],[Projectmedewerker]]=1,Tb_Activiteiten[[#Headers],[Projectmedewerker]],"")))</f>
        <v/>
      </c>
      <c r="AN2040" t="str">
        <f>IF(ISNUMBER(FIND("arbeid",Methode_Keuze)),"",IF(ISNUMBER(FIND("arbeid",Methode_Keuze)),"",IF(Tb_Activiteiten[[#This Row],[Landbouwer]]=1,Tb_Activiteiten[[#Headers],[Landbouwer]],"")))</f>
        <v/>
      </c>
      <c r="AO2040" t="str">
        <f>IF(ISNUMBER(FIND("arbeid",Methode_Keuze)),"",IF(ISNUMBER(FIND("arbeid",Methode_Keuze)),"",IF(Tb_Activiteiten[[#This Row],[Adviseur]]=1,Tb_Activiteiten[[#Headers],[Adviseur]],"")))</f>
        <v/>
      </c>
      <c r="AP2040" t="str">
        <f>IF(ISNUMBER(FIND("arbeid",Methode_Keuze)),"",IF(ISNUMBER(FIND("arbeid",Methode_Keuze)),"",IF(Tb_Activiteiten[[#This Row],[Projectleider/Expert]]=1,Tb_Activiteiten[[#Headers],[Projectleider/Expert]],"")))</f>
        <v/>
      </c>
      <c r="AQ2040" t="str">
        <f>IF(ISNUMBER(FIND("arbeid",Methode_Keuze)),"",IF(ISNUMBER(FIND("arbeid",Methode_Keuze)),"",IF(Tb_Activiteiten[[#This Row],[Arbeidskosten]]=1,Tb_Activiteiten[[#Headers],[Arbeidskosten]],"")))</f>
        <v/>
      </c>
      <c r="AR2040" t="str">
        <f>IF(ISNUMBER(FIND("arbeid",Methode_Keuze)),"",IF(ISNUMBER(FIND("arbeid",Methode_Keuze)),"",IF(Tb_Activiteiten[[#This Row],[Arbeidskosten op basis van IKS]]=1,Tb_Activiteiten[[#Headers],[Arbeidskosten op basis van IKS]],"")))</f>
        <v/>
      </c>
      <c r="AS2040" t="str">
        <f>IF(ISNUMBER(FIND("overige",Methode_Keuze)),"",IF(Tb_Activiteiten[[#This Row],[Kosten derden exclusief btw]]=1,Tb_Activiteiten[[#Headers],[Kosten derden exclusief btw]],""))</f>
        <v/>
      </c>
      <c r="AT2040" t="str">
        <f>IF(ISNUMBER(FIND("overige",Methode_Keuze)),"",IF(Tb_Activiteiten[[#This Row],[Niet verrekenbare btw]]=1,Tb_Activiteiten[[#Headers],[Niet verrekenbare btw]],""))</f>
        <v/>
      </c>
      <c r="AU2040" t="str">
        <f>IF(ISNUMBER(FIND("overige",Methode_Keuze)),"",IF(Tb_Activiteiten[[#This Row],[Grondkosten]]=1,Tb_Activiteiten[[#Headers],[Grondkosten]],""))</f>
        <v/>
      </c>
      <c r="AV2040" t="str">
        <f>IF(ISNUMBER(FIND("overige",Methode_Keuze)),"",IF(Tb_Activiteiten[[#This Row],[Bijdrage in natura (overige)]]=1,Tb_Activiteiten[[#Headers],[Bijdrage in natura (overige)]],""))</f>
        <v/>
      </c>
      <c r="AW2040" t="str">
        <f>IF(ISNUMBER(FIND("overige",Methode_Keuze)),"",IF(Tb_Activiteiten[[#This Row],[Bijdrage in natura (vrijwilligers)]]=1,Tb_Activiteiten[[#Headers],[Bijdrage in natura (vrijwilligers)]],""))</f>
        <v/>
      </c>
      <c r="AX2040" t="str">
        <f>IF(ISNUMBER(FIND("overige",Methode_Keuze)),"",IF(Tb_Activiteiten[[#This Row],[Afschrijvingskosten]]=1,Tb_Activiteiten[[#Headers],[Afschrijvingskosten]],""))</f>
        <v/>
      </c>
      <c r="AY2040" t="str">
        <f>IF(ISNUMBER(FIND("overige",Methode_Keuze)),"",IF(Tb_Activiteiten[[#This Row],[Vergoeding]]=1,Tb_Activiteiten[[#Headers],[Vergoeding]],""))</f>
        <v/>
      </c>
      <c r="AZ2040" t="str">
        <f>IF(ISNUMBER(FIND("arbeid",Methode_Keuze)),"",IF(Tb_Activiteiten[[#This Row],[Arbeidskosten - vast tarief (excl eigen arbeid)]]=1,Tb_Activiteiten[[#Headers],[Arbeidskosten - vast tarief (excl eigen arbeid)]],""))</f>
        <v/>
      </c>
      <c r="BA2040" t="str">
        <f>IF(ISNUMBER(FIND("overige",Methode_Keuze)),"",IF(Tb_Activiteiten[[#This Row],[Overige kosten]]=1,Tb_Activiteiten[[#Headers],[Overige kosten]],""))</f>
        <v/>
      </c>
    </row>
    <row r="2041" spans="15:53" x14ac:dyDescent="0.25">
      <c r="O2041" s="56"/>
      <c r="Q2041" t="str">
        <f>IFERROR(IF(VLOOKUP(Tb_Activiteiten[[#This Row],[Openstelling]],Tb_Openstelling[],2,0)=1,1,""),"")</f>
        <v/>
      </c>
      <c r="AJ2041" s="56"/>
      <c r="AK2041" t="str">
        <f>IF(ISNUMBER(FIND("arbeid",Methode_Keuze)),"",IF(ISNUMBER(FIND("arbeid",Methode_Keuze)),"",IF(Tb_Activiteiten[[#This Row],[Loonkosten]]=1,Tb_Activiteiten[[#Headers],[Loonkosten]],"")))</f>
        <v/>
      </c>
      <c r="AL2041" t="str">
        <f>IF(ISNUMBER(FIND("arbeid",Methode_Keuze)),"",IF(ISNUMBER(FIND("arbeid",Methode_Keuze)),"",IF(Tb_Activiteiten[[#This Row],[Eigen arbeid]]=1,Tb_Activiteiten[[#Headers],[Eigen arbeid]],"")))</f>
        <v/>
      </c>
      <c r="AM2041" t="str">
        <f>IF(ISNUMBER(FIND("arbeid",Methode_Keuze)),"",IF(ISNUMBER(FIND("arbeid",Methode_Keuze)),"",IF(Tb_Activiteiten[[#This Row],[Projectmedewerker]]=1,Tb_Activiteiten[[#Headers],[Projectmedewerker]],"")))</f>
        <v/>
      </c>
      <c r="AN2041" t="str">
        <f>IF(ISNUMBER(FIND("arbeid",Methode_Keuze)),"",IF(ISNUMBER(FIND("arbeid",Methode_Keuze)),"",IF(Tb_Activiteiten[[#This Row],[Landbouwer]]=1,Tb_Activiteiten[[#Headers],[Landbouwer]],"")))</f>
        <v/>
      </c>
      <c r="AO2041" t="str">
        <f>IF(ISNUMBER(FIND("arbeid",Methode_Keuze)),"",IF(ISNUMBER(FIND("arbeid",Methode_Keuze)),"",IF(Tb_Activiteiten[[#This Row],[Adviseur]]=1,Tb_Activiteiten[[#Headers],[Adviseur]],"")))</f>
        <v/>
      </c>
      <c r="AP2041" t="str">
        <f>IF(ISNUMBER(FIND("arbeid",Methode_Keuze)),"",IF(ISNUMBER(FIND("arbeid",Methode_Keuze)),"",IF(Tb_Activiteiten[[#This Row],[Projectleider/Expert]]=1,Tb_Activiteiten[[#Headers],[Projectleider/Expert]],"")))</f>
        <v/>
      </c>
      <c r="AQ2041" t="str">
        <f>IF(ISNUMBER(FIND("arbeid",Methode_Keuze)),"",IF(ISNUMBER(FIND("arbeid",Methode_Keuze)),"",IF(Tb_Activiteiten[[#This Row],[Arbeidskosten]]=1,Tb_Activiteiten[[#Headers],[Arbeidskosten]],"")))</f>
        <v/>
      </c>
      <c r="AR2041" t="str">
        <f>IF(ISNUMBER(FIND("arbeid",Methode_Keuze)),"",IF(ISNUMBER(FIND("arbeid",Methode_Keuze)),"",IF(Tb_Activiteiten[[#This Row],[Arbeidskosten op basis van IKS]]=1,Tb_Activiteiten[[#Headers],[Arbeidskosten op basis van IKS]],"")))</f>
        <v/>
      </c>
      <c r="AS2041" t="str">
        <f>IF(ISNUMBER(FIND("overige",Methode_Keuze)),"",IF(Tb_Activiteiten[[#This Row],[Kosten derden exclusief btw]]=1,Tb_Activiteiten[[#Headers],[Kosten derden exclusief btw]],""))</f>
        <v/>
      </c>
      <c r="AT2041" t="str">
        <f>IF(ISNUMBER(FIND("overige",Methode_Keuze)),"",IF(Tb_Activiteiten[[#This Row],[Niet verrekenbare btw]]=1,Tb_Activiteiten[[#Headers],[Niet verrekenbare btw]],""))</f>
        <v/>
      </c>
      <c r="AU2041" t="str">
        <f>IF(ISNUMBER(FIND("overige",Methode_Keuze)),"",IF(Tb_Activiteiten[[#This Row],[Grondkosten]]=1,Tb_Activiteiten[[#Headers],[Grondkosten]],""))</f>
        <v/>
      </c>
      <c r="AV2041" t="str">
        <f>IF(ISNUMBER(FIND("overige",Methode_Keuze)),"",IF(Tb_Activiteiten[[#This Row],[Bijdrage in natura (overige)]]=1,Tb_Activiteiten[[#Headers],[Bijdrage in natura (overige)]],""))</f>
        <v/>
      </c>
      <c r="AW2041" t="str">
        <f>IF(ISNUMBER(FIND("overige",Methode_Keuze)),"",IF(Tb_Activiteiten[[#This Row],[Bijdrage in natura (vrijwilligers)]]=1,Tb_Activiteiten[[#Headers],[Bijdrage in natura (vrijwilligers)]],""))</f>
        <v/>
      </c>
      <c r="AX2041" t="str">
        <f>IF(ISNUMBER(FIND("overige",Methode_Keuze)),"",IF(Tb_Activiteiten[[#This Row],[Afschrijvingskosten]]=1,Tb_Activiteiten[[#Headers],[Afschrijvingskosten]],""))</f>
        <v/>
      </c>
      <c r="AY2041" t="str">
        <f>IF(ISNUMBER(FIND("overige",Methode_Keuze)),"",IF(Tb_Activiteiten[[#This Row],[Vergoeding]]=1,Tb_Activiteiten[[#Headers],[Vergoeding]],""))</f>
        <v/>
      </c>
      <c r="AZ2041" t="str">
        <f>IF(ISNUMBER(FIND("arbeid",Methode_Keuze)),"",IF(Tb_Activiteiten[[#This Row],[Arbeidskosten - vast tarief (excl eigen arbeid)]]=1,Tb_Activiteiten[[#Headers],[Arbeidskosten - vast tarief (excl eigen arbeid)]],""))</f>
        <v/>
      </c>
      <c r="BA2041" t="str">
        <f>IF(ISNUMBER(FIND("overige",Methode_Keuze)),"",IF(Tb_Activiteiten[[#This Row],[Overige kosten]]=1,Tb_Activiteiten[[#Headers],[Overige kosten]],""))</f>
        <v/>
      </c>
    </row>
    <row r="2042" spans="15:53" x14ac:dyDescent="0.25">
      <c r="O2042" s="56"/>
      <c r="Q2042" t="str">
        <f>IFERROR(IF(VLOOKUP(Tb_Activiteiten[[#This Row],[Openstelling]],Tb_Openstelling[],2,0)=1,1,""),"")</f>
        <v/>
      </c>
      <c r="AJ2042" s="56"/>
      <c r="AK2042" t="str">
        <f>IF(ISNUMBER(FIND("arbeid",Methode_Keuze)),"",IF(ISNUMBER(FIND("arbeid",Methode_Keuze)),"",IF(Tb_Activiteiten[[#This Row],[Loonkosten]]=1,Tb_Activiteiten[[#Headers],[Loonkosten]],"")))</f>
        <v/>
      </c>
      <c r="AL2042" t="str">
        <f>IF(ISNUMBER(FIND("arbeid",Methode_Keuze)),"",IF(ISNUMBER(FIND("arbeid",Methode_Keuze)),"",IF(Tb_Activiteiten[[#This Row],[Eigen arbeid]]=1,Tb_Activiteiten[[#Headers],[Eigen arbeid]],"")))</f>
        <v/>
      </c>
      <c r="AM2042" t="str">
        <f>IF(ISNUMBER(FIND("arbeid",Methode_Keuze)),"",IF(ISNUMBER(FIND("arbeid",Methode_Keuze)),"",IF(Tb_Activiteiten[[#This Row],[Projectmedewerker]]=1,Tb_Activiteiten[[#Headers],[Projectmedewerker]],"")))</f>
        <v/>
      </c>
      <c r="AN2042" t="str">
        <f>IF(ISNUMBER(FIND("arbeid",Methode_Keuze)),"",IF(ISNUMBER(FIND("arbeid",Methode_Keuze)),"",IF(Tb_Activiteiten[[#This Row],[Landbouwer]]=1,Tb_Activiteiten[[#Headers],[Landbouwer]],"")))</f>
        <v/>
      </c>
      <c r="AO2042" t="str">
        <f>IF(ISNUMBER(FIND("arbeid",Methode_Keuze)),"",IF(ISNUMBER(FIND("arbeid",Methode_Keuze)),"",IF(Tb_Activiteiten[[#This Row],[Adviseur]]=1,Tb_Activiteiten[[#Headers],[Adviseur]],"")))</f>
        <v/>
      </c>
      <c r="AP2042" t="str">
        <f>IF(ISNUMBER(FIND("arbeid",Methode_Keuze)),"",IF(ISNUMBER(FIND("arbeid",Methode_Keuze)),"",IF(Tb_Activiteiten[[#This Row],[Projectleider/Expert]]=1,Tb_Activiteiten[[#Headers],[Projectleider/Expert]],"")))</f>
        <v/>
      </c>
      <c r="AQ2042" t="str">
        <f>IF(ISNUMBER(FIND("arbeid",Methode_Keuze)),"",IF(ISNUMBER(FIND("arbeid",Methode_Keuze)),"",IF(Tb_Activiteiten[[#This Row],[Arbeidskosten]]=1,Tb_Activiteiten[[#Headers],[Arbeidskosten]],"")))</f>
        <v/>
      </c>
      <c r="AR2042" t="str">
        <f>IF(ISNUMBER(FIND("arbeid",Methode_Keuze)),"",IF(ISNUMBER(FIND("arbeid",Methode_Keuze)),"",IF(Tb_Activiteiten[[#This Row],[Arbeidskosten op basis van IKS]]=1,Tb_Activiteiten[[#Headers],[Arbeidskosten op basis van IKS]],"")))</f>
        <v/>
      </c>
      <c r="AS2042" t="str">
        <f>IF(ISNUMBER(FIND("overige",Methode_Keuze)),"",IF(Tb_Activiteiten[[#This Row],[Kosten derden exclusief btw]]=1,Tb_Activiteiten[[#Headers],[Kosten derden exclusief btw]],""))</f>
        <v/>
      </c>
      <c r="AT2042" t="str">
        <f>IF(ISNUMBER(FIND("overige",Methode_Keuze)),"",IF(Tb_Activiteiten[[#This Row],[Niet verrekenbare btw]]=1,Tb_Activiteiten[[#Headers],[Niet verrekenbare btw]],""))</f>
        <v/>
      </c>
      <c r="AU2042" t="str">
        <f>IF(ISNUMBER(FIND("overige",Methode_Keuze)),"",IF(Tb_Activiteiten[[#This Row],[Grondkosten]]=1,Tb_Activiteiten[[#Headers],[Grondkosten]],""))</f>
        <v/>
      </c>
      <c r="AV2042" t="str">
        <f>IF(ISNUMBER(FIND("overige",Methode_Keuze)),"",IF(Tb_Activiteiten[[#This Row],[Bijdrage in natura (overige)]]=1,Tb_Activiteiten[[#Headers],[Bijdrage in natura (overige)]],""))</f>
        <v/>
      </c>
      <c r="AW2042" t="str">
        <f>IF(ISNUMBER(FIND("overige",Methode_Keuze)),"",IF(Tb_Activiteiten[[#This Row],[Bijdrage in natura (vrijwilligers)]]=1,Tb_Activiteiten[[#Headers],[Bijdrage in natura (vrijwilligers)]],""))</f>
        <v/>
      </c>
      <c r="AX2042" t="str">
        <f>IF(ISNUMBER(FIND("overige",Methode_Keuze)),"",IF(Tb_Activiteiten[[#This Row],[Afschrijvingskosten]]=1,Tb_Activiteiten[[#Headers],[Afschrijvingskosten]],""))</f>
        <v/>
      </c>
      <c r="AY2042" t="str">
        <f>IF(ISNUMBER(FIND("overige",Methode_Keuze)),"",IF(Tb_Activiteiten[[#This Row],[Vergoeding]]=1,Tb_Activiteiten[[#Headers],[Vergoeding]],""))</f>
        <v/>
      </c>
      <c r="AZ2042" t="str">
        <f>IF(ISNUMBER(FIND("arbeid",Methode_Keuze)),"",IF(Tb_Activiteiten[[#This Row],[Arbeidskosten - vast tarief (excl eigen arbeid)]]=1,Tb_Activiteiten[[#Headers],[Arbeidskosten - vast tarief (excl eigen arbeid)]],""))</f>
        <v/>
      </c>
      <c r="BA2042" t="str">
        <f>IF(ISNUMBER(FIND("overige",Methode_Keuze)),"",IF(Tb_Activiteiten[[#This Row],[Overige kosten]]=1,Tb_Activiteiten[[#Headers],[Overige kosten]],""))</f>
        <v/>
      </c>
    </row>
    <row r="2043" spans="15:53" x14ac:dyDescent="0.25">
      <c r="O2043" s="56"/>
      <c r="Q2043" t="str">
        <f>IFERROR(IF(VLOOKUP(Tb_Activiteiten[[#This Row],[Openstelling]],Tb_Openstelling[],2,0)=1,1,""),"")</f>
        <v/>
      </c>
      <c r="AJ2043" s="56"/>
      <c r="AK2043" t="str">
        <f>IF(ISNUMBER(FIND("arbeid",Methode_Keuze)),"",IF(ISNUMBER(FIND("arbeid",Methode_Keuze)),"",IF(Tb_Activiteiten[[#This Row],[Loonkosten]]=1,Tb_Activiteiten[[#Headers],[Loonkosten]],"")))</f>
        <v/>
      </c>
      <c r="AL2043" t="str">
        <f>IF(ISNUMBER(FIND("arbeid",Methode_Keuze)),"",IF(ISNUMBER(FIND("arbeid",Methode_Keuze)),"",IF(Tb_Activiteiten[[#This Row],[Eigen arbeid]]=1,Tb_Activiteiten[[#Headers],[Eigen arbeid]],"")))</f>
        <v/>
      </c>
      <c r="AM2043" t="str">
        <f>IF(ISNUMBER(FIND("arbeid",Methode_Keuze)),"",IF(ISNUMBER(FIND("arbeid",Methode_Keuze)),"",IF(Tb_Activiteiten[[#This Row],[Projectmedewerker]]=1,Tb_Activiteiten[[#Headers],[Projectmedewerker]],"")))</f>
        <v/>
      </c>
      <c r="AN2043" t="str">
        <f>IF(ISNUMBER(FIND("arbeid",Methode_Keuze)),"",IF(ISNUMBER(FIND("arbeid",Methode_Keuze)),"",IF(Tb_Activiteiten[[#This Row],[Landbouwer]]=1,Tb_Activiteiten[[#Headers],[Landbouwer]],"")))</f>
        <v/>
      </c>
      <c r="AO2043" t="str">
        <f>IF(ISNUMBER(FIND("arbeid",Methode_Keuze)),"",IF(ISNUMBER(FIND("arbeid",Methode_Keuze)),"",IF(Tb_Activiteiten[[#This Row],[Adviseur]]=1,Tb_Activiteiten[[#Headers],[Adviseur]],"")))</f>
        <v/>
      </c>
      <c r="AP2043" t="str">
        <f>IF(ISNUMBER(FIND("arbeid",Methode_Keuze)),"",IF(ISNUMBER(FIND("arbeid",Methode_Keuze)),"",IF(Tb_Activiteiten[[#This Row],[Projectleider/Expert]]=1,Tb_Activiteiten[[#Headers],[Projectleider/Expert]],"")))</f>
        <v/>
      </c>
      <c r="AQ2043" t="str">
        <f>IF(ISNUMBER(FIND("arbeid",Methode_Keuze)),"",IF(ISNUMBER(FIND("arbeid",Methode_Keuze)),"",IF(Tb_Activiteiten[[#This Row],[Arbeidskosten]]=1,Tb_Activiteiten[[#Headers],[Arbeidskosten]],"")))</f>
        <v/>
      </c>
      <c r="AR2043" t="str">
        <f>IF(ISNUMBER(FIND("arbeid",Methode_Keuze)),"",IF(ISNUMBER(FIND("arbeid",Methode_Keuze)),"",IF(Tb_Activiteiten[[#This Row],[Arbeidskosten op basis van IKS]]=1,Tb_Activiteiten[[#Headers],[Arbeidskosten op basis van IKS]],"")))</f>
        <v/>
      </c>
      <c r="AS2043" t="str">
        <f>IF(ISNUMBER(FIND("overige",Methode_Keuze)),"",IF(Tb_Activiteiten[[#This Row],[Kosten derden exclusief btw]]=1,Tb_Activiteiten[[#Headers],[Kosten derden exclusief btw]],""))</f>
        <v/>
      </c>
      <c r="AT2043" t="str">
        <f>IF(ISNUMBER(FIND("overige",Methode_Keuze)),"",IF(Tb_Activiteiten[[#This Row],[Niet verrekenbare btw]]=1,Tb_Activiteiten[[#Headers],[Niet verrekenbare btw]],""))</f>
        <v/>
      </c>
      <c r="AU2043" t="str">
        <f>IF(ISNUMBER(FIND("overige",Methode_Keuze)),"",IF(Tb_Activiteiten[[#This Row],[Grondkosten]]=1,Tb_Activiteiten[[#Headers],[Grondkosten]],""))</f>
        <v/>
      </c>
      <c r="AV2043" t="str">
        <f>IF(ISNUMBER(FIND("overige",Methode_Keuze)),"",IF(Tb_Activiteiten[[#This Row],[Bijdrage in natura (overige)]]=1,Tb_Activiteiten[[#Headers],[Bijdrage in natura (overige)]],""))</f>
        <v/>
      </c>
      <c r="AW2043" t="str">
        <f>IF(ISNUMBER(FIND("overige",Methode_Keuze)),"",IF(Tb_Activiteiten[[#This Row],[Bijdrage in natura (vrijwilligers)]]=1,Tb_Activiteiten[[#Headers],[Bijdrage in natura (vrijwilligers)]],""))</f>
        <v/>
      </c>
      <c r="AX2043" t="str">
        <f>IF(ISNUMBER(FIND("overige",Methode_Keuze)),"",IF(Tb_Activiteiten[[#This Row],[Afschrijvingskosten]]=1,Tb_Activiteiten[[#Headers],[Afschrijvingskosten]],""))</f>
        <v/>
      </c>
      <c r="AY2043" t="str">
        <f>IF(ISNUMBER(FIND("overige",Methode_Keuze)),"",IF(Tb_Activiteiten[[#This Row],[Vergoeding]]=1,Tb_Activiteiten[[#Headers],[Vergoeding]],""))</f>
        <v/>
      </c>
      <c r="AZ2043" t="str">
        <f>IF(ISNUMBER(FIND("arbeid",Methode_Keuze)),"",IF(Tb_Activiteiten[[#This Row],[Arbeidskosten - vast tarief (excl eigen arbeid)]]=1,Tb_Activiteiten[[#Headers],[Arbeidskosten - vast tarief (excl eigen arbeid)]],""))</f>
        <v/>
      </c>
      <c r="BA2043" t="str">
        <f>IF(ISNUMBER(FIND("overige",Methode_Keuze)),"",IF(Tb_Activiteiten[[#This Row],[Overige kosten]]=1,Tb_Activiteiten[[#Headers],[Overige kosten]],""))</f>
        <v/>
      </c>
    </row>
    <row r="2044" spans="15:53" x14ac:dyDescent="0.25">
      <c r="O2044" s="56"/>
      <c r="Q2044" t="str">
        <f>IFERROR(IF(VLOOKUP(Tb_Activiteiten[[#This Row],[Openstelling]],Tb_Openstelling[],2,0)=1,1,""),"")</f>
        <v/>
      </c>
      <c r="AJ2044" s="56"/>
      <c r="AK2044" t="str">
        <f>IF(ISNUMBER(FIND("arbeid",Methode_Keuze)),"",IF(ISNUMBER(FIND("arbeid",Methode_Keuze)),"",IF(Tb_Activiteiten[[#This Row],[Loonkosten]]=1,Tb_Activiteiten[[#Headers],[Loonkosten]],"")))</f>
        <v/>
      </c>
      <c r="AL2044" t="str">
        <f>IF(ISNUMBER(FIND("arbeid",Methode_Keuze)),"",IF(ISNUMBER(FIND("arbeid",Methode_Keuze)),"",IF(Tb_Activiteiten[[#This Row],[Eigen arbeid]]=1,Tb_Activiteiten[[#Headers],[Eigen arbeid]],"")))</f>
        <v/>
      </c>
      <c r="AM2044" t="str">
        <f>IF(ISNUMBER(FIND("arbeid",Methode_Keuze)),"",IF(ISNUMBER(FIND("arbeid",Methode_Keuze)),"",IF(Tb_Activiteiten[[#This Row],[Projectmedewerker]]=1,Tb_Activiteiten[[#Headers],[Projectmedewerker]],"")))</f>
        <v/>
      </c>
      <c r="AN2044" t="str">
        <f>IF(ISNUMBER(FIND("arbeid",Methode_Keuze)),"",IF(ISNUMBER(FIND("arbeid",Methode_Keuze)),"",IF(Tb_Activiteiten[[#This Row],[Landbouwer]]=1,Tb_Activiteiten[[#Headers],[Landbouwer]],"")))</f>
        <v/>
      </c>
      <c r="AO2044" t="str">
        <f>IF(ISNUMBER(FIND("arbeid",Methode_Keuze)),"",IF(ISNUMBER(FIND("arbeid",Methode_Keuze)),"",IF(Tb_Activiteiten[[#This Row],[Adviseur]]=1,Tb_Activiteiten[[#Headers],[Adviseur]],"")))</f>
        <v/>
      </c>
      <c r="AP2044" t="str">
        <f>IF(ISNUMBER(FIND("arbeid",Methode_Keuze)),"",IF(ISNUMBER(FIND("arbeid",Methode_Keuze)),"",IF(Tb_Activiteiten[[#This Row],[Projectleider/Expert]]=1,Tb_Activiteiten[[#Headers],[Projectleider/Expert]],"")))</f>
        <v/>
      </c>
      <c r="AQ2044" t="str">
        <f>IF(ISNUMBER(FIND("arbeid",Methode_Keuze)),"",IF(ISNUMBER(FIND("arbeid",Methode_Keuze)),"",IF(Tb_Activiteiten[[#This Row],[Arbeidskosten]]=1,Tb_Activiteiten[[#Headers],[Arbeidskosten]],"")))</f>
        <v/>
      </c>
      <c r="AR2044" t="str">
        <f>IF(ISNUMBER(FIND("arbeid",Methode_Keuze)),"",IF(ISNUMBER(FIND("arbeid",Methode_Keuze)),"",IF(Tb_Activiteiten[[#This Row],[Arbeidskosten op basis van IKS]]=1,Tb_Activiteiten[[#Headers],[Arbeidskosten op basis van IKS]],"")))</f>
        <v/>
      </c>
      <c r="AS2044" t="str">
        <f>IF(ISNUMBER(FIND("overige",Methode_Keuze)),"",IF(Tb_Activiteiten[[#This Row],[Kosten derden exclusief btw]]=1,Tb_Activiteiten[[#Headers],[Kosten derden exclusief btw]],""))</f>
        <v/>
      </c>
      <c r="AT2044" t="str">
        <f>IF(ISNUMBER(FIND("overige",Methode_Keuze)),"",IF(Tb_Activiteiten[[#This Row],[Niet verrekenbare btw]]=1,Tb_Activiteiten[[#Headers],[Niet verrekenbare btw]],""))</f>
        <v/>
      </c>
      <c r="AU2044" t="str">
        <f>IF(ISNUMBER(FIND("overige",Methode_Keuze)),"",IF(Tb_Activiteiten[[#This Row],[Grondkosten]]=1,Tb_Activiteiten[[#Headers],[Grondkosten]],""))</f>
        <v/>
      </c>
      <c r="AV2044" t="str">
        <f>IF(ISNUMBER(FIND("overige",Methode_Keuze)),"",IF(Tb_Activiteiten[[#This Row],[Bijdrage in natura (overige)]]=1,Tb_Activiteiten[[#Headers],[Bijdrage in natura (overige)]],""))</f>
        <v/>
      </c>
      <c r="AW2044" t="str">
        <f>IF(ISNUMBER(FIND("overige",Methode_Keuze)),"",IF(Tb_Activiteiten[[#This Row],[Bijdrage in natura (vrijwilligers)]]=1,Tb_Activiteiten[[#Headers],[Bijdrage in natura (vrijwilligers)]],""))</f>
        <v/>
      </c>
      <c r="AX2044" t="str">
        <f>IF(ISNUMBER(FIND("overige",Methode_Keuze)),"",IF(Tb_Activiteiten[[#This Row],[Afschrijvingskosten]]=1,Tb_Activiteiten[[#Headers],[Afschrijvingskosten]],""))</f>
        <v/>
      </c>
      <c r="AY2044" t="str">
        <f>IF(ISNUMBER(FIND("overige",Methode_Keuze)),"",IF(Tb_Activiteiten[[#This Row],[Vergoeding]]=1,Tb_Activiteiten[[#Headers],[Vergoeding]],""))</f>
        <v/>
      </c>
      <c r="AZ2044" t="str">
        <f>IF(ISNUMBER(FIND("arbeid",Methode_Keuze)),"",IF(Tb_Activiteiten[[#This Row],[Arbeidskosten - vast tarief (excl eigen arbeid)]]=1,Tb_Activiteiten[[#Headers],[Arbeidskosten - vast tarief (excl eigen arbeid)]],""))</f>
        <v/>
      </c>
      <c r="BA2044" t="str">
        <f>IF(ISNUMBER(FIND("overige",Methode_Keuze)),"",IF(Tb_Activiteiten[[#This Row],[Overige kosten]]=1,Tb_Activiteiten[[#Headers],[Overige kosten]],""))</f>
        <v/>
      </c>
    </row>
    <row r="2045" spans="15:53" x14ac:dyDescent="0.25">
      <c r="O2045" s="56"/>
      <c r="Q2045" t="str">
        <f>IFERROR(IF(VLOOKUP(Tb_Activiteiten[[#This Row],[Openstelling]],Tb_Openstelling[],2,0)=1,1,""),"")</f>
        <v/>
      </c>
      <c r="AJ2045" s="56"/>
      <c r="AK2045" t="str">
        <f>IF(ISNUMBER(FIND("arbeid",Methode_Keuze)),"",IF(ISNUMBER(FIND("arbeid",Methode_Keuze)),"",IF(Tb_Activiteiten[[#This Row],[Loonkosten]]=1,Tb_Activiteiten[[#Headers],[Loonkosten]],"")))</f>
        <v/>
      </c>
      <c r="AL2045" t="str">
        <f>IF(ISNUMBER(FIND("arbeid",Methode_Keuze)),"",IF(ISNUMBER(FIND("arbeid",Methode_Keuze)),"",IF(Tb_Activiteiten[[#This Row],[Eigen arbeid]]=1,Tb_Activiteiten[[#Headers],[Eigen arbeid]],"")))</f>
        <v/>
      </c>
      <c r="AM2045" t="str">
        <f>IF(ISNUMBER(FIND("arbeid",Methode_Keuze)),"",IF(ISNUMBER(FIND("arbeid",Methode_Keuze)),"",IF(Tb_Activiteiten[[#This Row],[Projectmedewerker]]=1,Tb_Activiteiten[[#Headers],[Projectmedewerker]],"")))</f>
        <v/>
      </c>
      <c r="AN2045" t="str">
        <f>IF(ISNUMBER(FIND("arbeid",Methode_Keuze)),"",IF(ISNUMBER(FIND("arbeid",Methode_Keuze)),"",IF(Tb_Activiteiten[[#This Row],[Landbouwer]]=1,Tb_Activiteiten[[#Headers],[Landbouwer]],"")))</f>
        <v/>
      </c>
      <c r="AO2045" t="str">
        <f>IF(ISNUMBER(FIND("arbeid",Methode_Keuze)),"",IF(ISNUMBER(FIND("arbeid",Methode_Keuze)),"",IF(Tb_Activiteiten[[#This Row],[Adviseur]]=1,Tb_Activiteiten[[#Headers],[Adviseur]],"")))</f>
        <v/>
      </c>
      <c r="AP2045" t="str">
        <f>IF(ISNUMBER(FIND("arbeid",Methode_Keuze)),"",IF(ISNUMBER(FIND("arbeid",Methode_Keuze)),"",IF(Tb_Activiteiten[[#This Row],[Projectleider/Expert]]=1,Tb_Activiteiten[[#Headers],[Projectleider/Expert]],"")))</f>
        <v/>
      </c>
      <c r="AQ2045" t="str">
        <f>IF(ISNUMBER(FIND("arbeid",Methode_Keuze)),"",IF(ISNUMBER(FIND("arbeid",Methode_Keuze)),"",IF(Tb_Activiteiten[[#This Row],[Arbeidskosten]]=1,Tb_Activiteiten[[#Headers],[Arbeidskosten]],"")))</f>
        <v/>
      </c>
      <c r="AR2045" t="str">
        <f>IF(ISNUMBER(FIND("arbeid",Methode_Keuze)),"",IF(ISNUMBER(FIND("arbeid",Methode_Keuze)),"",IF(Tb_Activiteiten[[#This Row],[Arbeidskosten op basis van IKS]]=1,Tb_Activiteiten[[#Headers],[Arbeidskosten op basis van IKS]],"")))</f>
        <v/>
      </c>
      <c r="AS2045" t="str">
        <f>IF(ISNUMBER(FIND("overige",Methode_Keuze)),"",IF(Tb_Activiteiten[[#This Row],[Kosten derden exclusief btw]]=1,Tb_Activiteiten[[#Headers],[Kosten derden exclusief btw]],""))</f>
        <v/>
      </c>
      <c r="AT2045" t="str">
        <f>IF(ISNUMBER(FIND("overige",Methode_Keuze)),"",IF(Tb_Activiteiten[[#This Row],[Niet verrekenbare btw]]=1,Tb_Activiteiten[[#Headers],[Niet verrekenbare btw]],""))</f>
        <v/>
      </c>
      <c r="AU2045" t="str">
        <f>IF(ISNUMBER(FIND("overige",Methode_Keuze)),"",IF(Tb_Activiteiten[[#This Row],[Grondkosten]]=1,Tb_Activiteiten[[#Headers],[Grondkosten]],""))</f>
        <v/>
      </c>
      <c r="AV2045" t="str">
        <f>IF(ISNUMBER(FIND("overige",Methode_Keuze)),"",IF(Tb_Activiteiten[[#This Row],[Bijdrage in natura (overige)]]=1,Tb_Activiteiten[[#Headers],[Bijdrage in natura (overige)]],""))</f>
        <v/>
      </c>
      <c r="AW2045" t="str">
        <f>IF(ISNUMBER(FIND("overige",Methode_Keuze)),"",IF(Tb_Activiteiten[[#This Row],[Bijdrage in natura (vrijwilligers)]]=1,Tb_Activiteiten[[#Headers],[Bijdrage in natura (vrijwilligers)]],""))</f>
        <v/>
      </c>
      <c r="AX2045" t="str">
        <f>IF(ISNUMBER(FIND("overige",Methode_Keuze)),"",IF(Tb_Activiteiten[[#This Row],[Afschrijvingskosten]]=1,Tb_Activiteiten[[#Headers],[Afschrijvingskosten]],""))</f>
        <v/>
      </c>
      <c r="AY2045" t="str">
        <f>IF(ISNUMBER(FIND("overige",Methode_Keuze)),"",IF(Tb_Activiteiten[[#This Row],[Vergoeding]]=1,Tb_Activiteiten[[#Headers],[Vergoeding]],""))</f>
        <v/>
      </c>
      <c r="AZ2045" t="str">
        <f>IF(ISNUMBER(FIND("arbeid",Methode_Keuze)),"",IF(Tb_Activiteiten[[#This Row],[Arbeidskosten - vast tarief (excl eigen arbeid)]]=1,Tb_Activiteiten[[#Headers],[Arbeidskosten - vast tarief (excl eigen arbeid)]],""))</f>
        <v/>
      </c>
      <c r="BA2045" t="str">
        <f>IF(ISNUMBER(FIND("overige",Methode_Keuze)),"",IF(Tb_Activiteiten[[#This Row],[Overige kosten]]=1,Tb_Activiteiten[[#Headers],[Overige kosten]],""))</f>
        <v/>
      </c>
    </row>
    <row r="2046" spans="15:53" x14ac:dyDescent="0.25">
      <c r="O2046" s="56"/>
      <c r="Q2046" t="str">
        <f>IFERROR(IF(VLOOKUP(Tb_Activiteiten[[#This Row],[Openstelling]],Tb_Openstelling[],2,0)=1,1,""),"")</f>
        <v/>
      </c>
      <c r="AJ2046" s="56"/>
      <c r="AK2046" t="str">
        <f>IF(ISNUMBER(FIND("arbeid",Methode_Keuze)),"",IF(ISNUMBER(FIND("arbeid",Methode_Keuze)),"",IF(Tb_Activiteiten[[#This Row],[Loonkosten]]=1,Tb_Activiteiten[[#Headers],[Loonkosten]],"")))</f>
        <v/>
      </c>
      <c r="AL2046" t="str">
        <f>IF(ISNUMBER(FIND("arbeid",Methode_Keuze)),"",IF(ISNUMBER(FIND("arbeid",Methode_Keuze)),"",IF(Tb_Activiteiten[[#This Row],[Eigen arbeid]]=1,Tb_Activiteiten[[#Headers],[Eigen arbeid]],"")))</f>
        <v/>
      </c>
      <c r="AM2046" t="str">
        <f>IF(ISNUMBER(FIND("arbeid",Methode_Keuze)),"",IF(ISNUMBER(FIND("arbeid",Methode_Keuze)),"",IF(Tb_Activiteiten[[#This Row],[Projectmedewerker]]=1,Tb_Activiteiten[[#Headers],[Projectmedewerker]],"")))</f>
        <v/>
      </c>
      <c r="AN2046" t="str">
        <f>IF(ISNUMBER(FIND("arbeid",Methode_Keuze)),"",IF(ISNUMBER(FIND("arbeid",Methode_Keuze)),"",IF(Tb_Activiteiten[[#This Row],[Landbouwer]]=1,Tb_Activiteiten[[#Headers],[Landbouwer]],"")))</f>
        <v/>
      </c>
      <c r="AO2046" t="str">
        <f>IF(ISNUMBER(FIND("arbeid",Methode_Keuze)),"",IF(ISNUMBER(FIND("arbeid",Methode_Keuze)),"",IF(Tb_Activiteiten[[#This Row],[Adviseur]]=1,Tb_Activiteiten[[#Headers],[Adviseur]],"")))</f>
        <v/>
      </c>
      <c r="AP2046" t="str">
        <f>IF(ISNUMBER(FIND("arbeid",Methode_Keuze)),"",IF(ISNUMBER(FIND("arbeid",Methode_Keuze)),"",IF(Tb_Activiteiten[[#This Row],[Projectleider/Expert]]=1,Tb_Activiteiten[[#Headers],[Projectleider/Expert]],"")))</f>
        <v/>
      </c>
      <c r="AQ2046" t="str">
        <f>IF(ISNUMBER(FIND("arbeid",Methode_Keuze)),"",IF(ISNUMBER(FIND("arbeid",Methode_Keuze)),"",IF(Tb_Activiteiten[[#This Row],[Arbeidskosten]]=1,Tb_Activiteiten[[#Headers],[Arbeidskosten]],"")))</f>
        <v/>
      </c>
      <c r="AR2046" t="str">
        <f>IF(ISNUMBER(FIND("arbeid",Methode_Keuze)),"",IF(ISNUMBER(FIND("arbeid",Methode_Keuze)),"",IF(Tb_Activiteiten[[#This Row],[Arbeidskosten op basis van IKS]]=1,Tb_Activiteiten[[#Headers],[Arbeidskosten op basis van IKS]],"")))</f>
        <v/>
      </c>
      <c r="AS2046" t="str">
        <f>IF(ISNUMBER(FIND("overige",Methode_Keuze)),"",IF(Tb_Activiteiten[[#This Row],[Kosten derden exclusief btw]]=1,Tb_Activiteiten[[#Headers],[Kosten derden exclusief btw]],""))</f>
        <v/>
      </c>
      <c r="AT2046" t="str">
        <f>IF(ISNUMBER(FIND("overige",Methode_Keuze)),"",IF(Tb_Activiteiten[[#This Row],[Niet verrekenbare btw]]=1,Tb_Activiteiten[[#Headers],[Niet verrekenbare btw]],""))</f>
        <v/>
      </c>
      <c r="AU2046" t="str">
        <f>IF(ISNUMBER(FIND("overige",Methode_Keuze)),"",IF(Tb_Activiteiten[[#This Row],[Grondkosten]]=1,Tb_Activiteiten[[#Headers],[Grondkosten]],""))</f>
        <v/>
      </c>
      <c r="AV2046" t="str">
        <f>IF(ISNUMBER(FIND("overige",Methode_Keuze)),"",IF(Tb_Activiteiten[[#This Row],[Bijdrage in natura (overige)]]=1,Tb_Activiteiten[[#Headers],[Bijdrage in natura (overige)]],""))</f>
        <v/>
      </c>
      <c r="AW2046" t="str">
        <f>IF(ISNUMBER(FIND("overige",Methode_Keuze)),"",IF(Tb_Activiteiten[[#This Row],[Bijdrage in natura (vrijwilligers)]]=1,Tb_Activiteiten[[#Headers],[Bijdrage in natura (vrijwilligers)]],""))</f>
        <v/>
      </c>
      <c r="AX2046" t="str">
        <f>IF(ISNUMBER(FIND("overige",Methode_Keuze)),"",IF(Tb_Activiteiten[[#This Row],[Afschrijvingskosten]]=1,Tb_Activiteiten[[#Headers],[Afschrijvingskosten]],""))</f>
        <v/>
      </c>
      <c r="AY2046" t="str">
        <f>IF(ISNUMBER(FIND("overige",Methode_Keuze)),"",IF(Tb_Activiteiten[[#This Row],[Vergoeding]]=1,Tb_Activiteiten[[#Headers],[Vergoeding]],""))</f>
        <v/>
      </c>
      <c r="AZ2046" t="str">
        <f>IF(ISNUMBER(FIND("arbeid",Methode_Keuze)),"",IF(Tb_Activiteiten[[#This Row],[Arbeidskosten - vast tarief (excl eigen arbeid)]]=1,Tb_Activiteiten[[#Headers],[Arbeidskosten - vast tarief (excl eigen arbeid)]],""))</f>
        <v/>
      </c>
      <c r="BA2046" t="str">
        <f>IF(ISNUMBER(FIND("overige",Methode_Keuze)),"",IF(Tb_Activiteiten[[#This Row],[Overige kosten]]=1,Tb_Activiteiten[[#Headers],[Overige kosten]],""))</f>
        <v/>
      </c>
    </row>
    <row r="2047" spans="15:53" x14ac:dyDescent="0.25">
      <c r="O2047" s="56"/>
      <c r="Q2047" t="str">
        <f>IFERROR(IF(VLOOKUP(Tb_Activiteiten[[#This Row],[Openstelling]],Tb_Openstelling[],2,0)=1,1,""),"")</f>
        <v/>
      </c>
      <c r="AJ2047" s="56"/>
      <c r="AK2047" t="str">
        <f>IF(ISNUMBER(FIND("arbeid",Methode_Keuze)),"",IF(ISNUMBER(FIND("arbeid",Methode_Keuze)),"",IF(Tb_Activiteiten[[#This Row],[Loonkosten]]=1,Tb_Activiteiten[[#Headers],[Loonkosten]],"")))</f>
        <v/>
      </c>
      <c r="AL2047" t="str">
        <f>IF(ISNUMBER(FIND("arbeid",Methode_Keuze)),"",IF(ISNUMBER(FIND("arbeid",Methode_Keuze)),"",IF(Tb_Activiteiten[[#This Row],[Eigen arbeid]]=1,Tb_Activiteiten[[#Headers],[Eigen arbeid]],"")))</f>
        <v/>
      </c>
      <c r="AM2047" t="str">
        <f>IF(ISNUMBER(FIND("arbeid",Methode_Keuze)),"",IF(ISNUMBER(FIND("arbeid",Methode_Keuze)),"",IF(Tb_Activiteiten[[#This Row],[Projectmedewerker]]=1,Tb_Activiteiten[[#Headers],[Projectmedewerker]],"")))</f>
        <v/>
      </c>
      <c r="AN2047" t="str">
        <f>IF(ISNUMBER(FIND("arbeid",Methode_Keuze)),"",IF(ISNUMBER(FIND("arbeid",Methode_Keuze)),"",IF(Tb_Activiteiten[[#This Row],[Landbouwer]]=1,Tb_Activiteiten[[#Headers],[Landbouwer]],"")))</f>
        <v/>
      </c>
      <c r="AO2047" t="str">
        <f>IF(ISNUMBER(FIND("arbeid",Methode_Keuze)),"",IF(ISNUMBER(FIND("arbeid",Methode_Keuze)),"",IF(Tb_Activiteiten[[#This Row],[Adviseur]]=1,Tb_Activiteiten[[#Headers],[Adviseur]],"")))</f>
        <v/>
      </c>
      <c r="AP2047" t="str">
        <f>IF(ISNUMBER(FIND("arbeid",Methode_Keuze)),"",IF(ISNUMBER(FIND("arbeid",Methode_Keuze)),"",IF(Tb_Activiteiten[[#This Row],[Projectleider/Expert]]=1,Tb_Activiteiten[[#Headers],[Projectleider/Expert]],"")))</f>
        <v/>
      </c>
      <c r="AQ2047" t="str">
        <f>IF(ISNUMBER(FIND("arbeid",Methode_Keuze)),"",IF(ISNUMBER(FIND("arbeid",Methode_Keuze)),"",IF(Tb_Activiteiten[[#This Row],[Arbeidskosten]]=1,Tb_Activiteiten[[#Headers],[Arbeidskosten]],"")))</f>
        <v/>
      </c>
      <c r="AR2047" t="str">
        <f>IF(ISNUMBER(FIND("arbeid",Methode_Keuze)),"",IF(ISNUMBER(FIND("arbeid",Methode_Keuze)),"",IF(Tb_Activiteiten[[#This Row],[Arbeidskosten op basis van IKS]]=1,Tb_Activiteiten[[#Headers],[Arbeidskosten op basis van IKS]],"")))</f>
        <v/>
      </c>
      <c r="AS2047" t="str">
        <f>IF(ISNUMBER(FIND("overige",Methode_Keuze)),"",IF(Tb_Activiteiten[[#This Row],[Kosten derden exclusief btw]]=1,Tb_Activiteiten[[#Headers],[Kosten derden exclusief btw]],""))</f>
        <v/>
      </c>
      <c r="AT2047" t="str">
        <f>IF(ISNUMBER(FIND("overige",Methode_Keuze)),"",IF(Tb_Activiteiten[[#This Row],[Niet verrekenbare btw]]=1,Tb_Activiteiten[[#Headers],[Niet verrekenbare btw]],""))</f>
        <v/>
      </c>
      <c r="AU2047" t="str">
        <f>IF(ISNUMBER(FIND("overige",Methode_Keuze)),"",IF(Tb_Activiteiten[[#This Row],[Grondkosten]]=1,Tb_Activiteiten[[#Headers],[Grondkosten]],""))</f>
        <v/>
      </c>
      <c r="AV2047" t="str">
        <f>IF(ISNUMBER(FIND("overige",Methode_Keuze)),"",IF(Tb_Activiteiten[[#This Row],[Bijdrage in natura (overige)]]=1,Tb_Activiteiten[[#Headers],[Bijdrage in natura (overige)]],""))</f>
        <v/>
      </c>
      <c r="AW2047" t="str">
        <f>IF(ISNUMBER(FIND("overige",Methode_Keuze)),"",IF(Tb_Activiteiten[[#This Row],[Bijdrage in natura (vrijwilligers)]]=1,Tb_Activiteiten[[#Headers],[Bijdrage in natura (vrijwilligers)]],""))</f>
        <v/>
      </c>
      <c r="AX2047" t="str">
        <f>IF(ISNUMBER(FIND("overige",Methode_Keuze)),"",IF(Tb_Activiteiten[[#This Row],[Afschrijvingskosten]]=1,Tb_Activiteiten[[#Headers],[Afschrijvingskosten]],""))</f>
        <v/>
      </c>
      <c r="AY2047" t="str">
        <f>IF(ISNUMBER(FIND("overige",Methode_Keuze)),"",IF(Tb_Activiteiten[[#This Row],[Vergoeding]]=1,Tb_Activiteiten[[#Headers],[Vergoeding]],""))</f>
        <v/>
      </c>
      <c r="AZ2047" t="str">
        <f>IF(ISNUMBER(FIND("arbeid",Methode_Keuze)),"",IF(Tb_Activiteiten[[#This Row],[Arbeidskosten - vast tarief (excl eigen arbeid)]]=1,Tb_Activiteiten[[#Headers],[Arbeidskosten - vast tarief (excl eigen arbeid)]],""))</f>
        <v/>
      </c>
      <c r="BA2047" t="str">
        <f>IF(ISNUMBER(FIND("overige",Methode_Keuze)),"",IF(Tb_Activiteiten[[#This Row],[Overige kosten]]=1,Tb_Activiteiten[[#Headers],[Overige kosten]],""))</f>
        <v/>
      </c>
    </row>
    <row r="2048" spans="15:53" x14ac:dyDescent="0.25">
      <c r="O2048" s="56"/>
      <c r="Q2048" t="str">
        <f>IFERROR(IF(VLOOKUP(Tb_Activiteiten[[#This Row],[Openstelling]],Tb_Openstelling[],2,0)=1,1,""),"")</f>
        <v/>
      </c>
      <c r="AJ2048" s="56"/>
      <c r="AK2048" t="str">
        <f>IF(ISNUMBER(FIND("arbeid",Methode_Keuze)),"",IF(ISNUMBER(FIND("arbeid",Methode_Keuze)),"",IF(Tb_Activiteiten[[#This Row],[Loonkosten]]=1,Tb_Activiteiten[[#Headers],[Loonkosten]],"")))</f>
        <v/>
      </c>
      <c r="AL2048" t="str">
        <f>IF(ISNUMBER(FIND("arbeid",Methode_Keuze)),"",IF(ISNUMBER(FIND("arbeid",Methode_Keuze)),"",IF(Tb_Activiteiten[[#This Row],[Eigen arbeid]]=1,Tb_Activiteiten[[#Headers],[Eigen arbeid]],"")))</f>
        <v/>
      </c>
      <c r="AM2048" t="str">
        <f>IF(ISNUMBER(FIND("arbeid",Methode_Keuze)),"",IF(ISNUMBER(FIND("arbeid",Methode_Keuze)),"",IF(Tb_Activiteiten[[#This Row],[Projectmedewerker]]=1,Tb_Activiteiten[[#Headers],[Projectmedewerker]],"")))</f>
        <v/>
      </c>
      <c r="AN2048" t="str">
        <f>IF(ISNUMBER(FIND("arbeid",Methode_Keuze)),"",IF(ISNUMBER(FIND("arbeid",Methode_Keuze)),"",IF(Tb_Activiteiten[[#This Row],[Landbouwer]]=1,Tb_Activiteiten[[#Headers],[Landbouwer]],"")))</f>
        <v/>
      </c>
      <c r="AO2048" t="str">
        <f>IF(ISNUMBER(FIND("arbeid",Methode_Keuze)),"",IF(ISNUMBER(FIND("arbeid",Methode_Keuze)),"",IF(Tb_Activiteiten[[#This Row],[Adviseur]]=1,Tb_Activiteiten[[#Headers],[Adviseur]],"")))</f>
        <v/>
      </c>
      <c r="AP2048" t="str">
        <f>IF(ISNUMBER(FIND("arbeid",Methode_Keuze)),"",IF(ISNUMBER(FIND("arbeid",Methode_Keuze)),"",IF(Tb_Activiteiten[[#This Row],[Projectleider/Expert]]=1,Tb_Activiteiten[[#Headers],[Projectleider/Expert]],"")))</f>
        <v/>
      </c>
      <c r="AQ2048" t="str">
        <f>IF(ISNUMBER(FIND("arbeid",Methode_Keuze)),"",IF(ISNUMBER(FIND("arbeid",Methode_Keuze)),"",IF(Tb_Activiteiten[[#This Row],[Arbeidskosten]]=1,Tb_Activiteiten[[#Headers],[Arbeidskosten]],"")))</f>
        <v/>
      </c>
      <c r="AR2048" t="str">
        <f>IF(ISNUMBER(FIND("arbeid",Methode_Keuze)),"",IF(ISNUMBER(FIND("arbeid",Methode_Keuze)),"",IF(Tb_Activiteiten[[#This Row],[Arbeidskosten op basis van IKS]]=1,Tb_Activiteiten[[#Headers],[Arbeidskosten op basis van IKS]],"")))</f>
        <v/>
      </c>
      <c r="AS2048" t="str">
        <f>IF(ISNUMBER(FIND("overige",Methode_Keuze)),"",IF(Tb_Activiteiten[[#This Row],[Kosten derden exclusief btw]]=1,Tb_Activiteiten[[#Headers],[Kosten derden exclusief btw]],""))</f>
        <v/>
      </c>
      <c r="AT2048" t="str">
        <f>IF(ISNUMBER(FIND("overige",Methode_Keuze)),"",IF(Tb_Activiteiten[[#This Row],[Niet verrekenbare btw]]=1,Tb_Activiteiten[[#Headers],[Niet verrekenbare btw]],""))</f>
        <v/>
      </c>
      <c r="AU2048" t="str">
        <f>IF(ISNUMBER(FIND("overige",Methode_Keuze)),"",IF(Tb_Activiteiten[[#This Row],[Grondkosten]]=1,Tb_Activiteiten[[#Headers],[Grondkosten]],""))</f>
        <v/>
      </c>
      <c r="AV2048" t="str">
        <f>IF(ISNUMBER(FIND("overige",Methode_Keuze)),"",IF(Tb_Activiteiten[[#This Row],[Bijdrage in natura (overige)]]=1,Tb_Activiteiten[[#Headers],[Bijdrage in natura (overige)]],""))</f>
        <v/>
      </c>
      <c r="AW2048" t="str">
        <f>IF(ISNUMBER(FIND("overige",Methode_Keuze)),"",IF(Tb_Activiteiten[[#This Row],[Bijdrage in natura (vrijwilligers)]]=1,Tb_Activiteiten[[#Headers],[Bijdrage in natura (vrijwilligers)]],""))</f>
        <v/>
      </c>
      <c r="AX2048" t="str">
        <f>IF(ISNUMBER(FIND("overige",Methode_Keuze)),"",IF(Tb_Activiteiten[[#This Row],[Afschrijvingskosten]]=1,Tb_Activiteiten[[#Headers],[Afschrijvingskosten]],""))</f>
        <v/>
      </c>
      <c r="AY2048" t="str">
        <f>IF(ISNUMBER(FIND("overige",Methode_Keuze)),"",IF(Tb_Activiteiten[[#This Row],[Vergoeding]]=1,Tb_Activiteiten[[#Headers],[Vergoeding]],""))</f>
        <v/>
      </c>
      <c r="AZ2048" t="str">
        <f>IF(ISNUMBER(FIND("arbeid",Methode_Keuze)),"",IF(Tb_Activiteiten[[#This Row],[Arbeidskosten - vast tarief (excl eigen arbeid)]]=1,Tb_Activiteiten[[#Headers],[Arbeidskosten - vast tarief (excl eigen arbeid)]],""))</f>
        <v/>
      </c>
      <c r="BA2048" t="str">
        <f>IF(ISNUMBER(FIND("overige",Methode_Keuze)),"",IF(Tb_Activiteiten[[#This Row],[Overige kosten]]=1,Tb_Activiteiten[[#Headers],[Overige kosten]],""))</f>
        <v/>
      </c>
    </row>
    <row r="2049" spans="15:53" x14ac:dyDescent="0.25">
      <c r="O2049" s="56"/>
      <c r="Q2049" t="str">
        <f>IFERROR(IF(VLOOKUP(Tb_Activiteiten[[#This Row],[Openstelling]],Tb_Openstelling[],2,0)=1,1,""),"")</f>
        <v/>
      </c>
      <c r="AJ2049" s="56"/>
      <c r="AK2049" t="str">
        <f>IF(ISNUMBER(FIND("arbeid",Methode_Keuze)),"",IF(ISNUMBER(FIND("arbeid",Methode_Keuze)),"",IF(Tb_Activiteiten[[#This Row],[Loonkosten]]=1,Tb_Activiteiten[[#Headers],[Loonkosten]],"")))</f>
        <v/>
      </c>
      <c r="AL2049" t="str">
        <f>IF(ISNUMBER(FIND("arbeid",Methode_Keuze)),"",IF(ISNUMBER(FIND("arbeid",Methode_Keuze)),"",IF(Tb_Activiteiten[[#This Row],[Eigen arbeid]]=1,Tb_Activiteiten[[#Headers],[Eigen arbeid]],"")))</f>
        <v/>
      </c>
      <c r="AM2049" t="str">
        <f>IF(ISNUMBER(FIND("arbeid",Methode_Keuze)),"",IF(ISNUMBER(FIND("arbeid",Methode_Keuze)),"",IF(Tb_Activiteiten[[#This Row],[Projectmedewerker]]=1,Tb_Activiteiten[[#Headers],[Projectmedewerker]],"")))</f>
        <v/>
      </c>
      <c r="AN2049" t="str">
        <f>IF(ISNUMBER(FIND("arbeid",Methode_Keuze)),"",IF(ISNUMBER(FIND("arbeid",Methode_Keuze)),"",IF(Tb_Activiteiten[[#This Row],[Landbouwer]]=1,Tb_Activiteiten[[#Headers],[Landbouwer]],"")))</f>
        <v/>
      </c>
      <c r="AO2049" t="str">
        <f>IF(ISNUMBER(FIND("arbeid",Methode_Keuze)),"",IF(ISNUMBER(FIND("arbeid",Methode_Keuze)),"",IF(Tb_Activiteiten[[#This Row],[Adviseur]]=1,Tb_Activiteiten[[#Headers],[Adviseur]],"")))</f>
        <v/>
      </c>
      <c r="AP2049" t="str">
        <f>IF(ISNUMBER(FIND("arbeid",Methode_Keuze)),"",IF(ISNUMBER(FIND("arbeid",Methode_Keuze)),"",IF(Tb_Activiteiten[[#This Row],[Projectleider/Expert]]=1,Tb_Activiteiten[[#Headers],[Projectleider/Expert]],"")))</f>
        <v/>
      </c>
      <c r="AQ2049" t="str">
        <f>IF(ISNUMBER(FIND("arbeid",Methode_Keuze)),"",IF(ISNUMBER(FIND("arbeid",Methode_Keuze)),"",IF(Tb_Activiteiten[[#This Row],[Arbeidskosten]]=1,Tb_Activiteiten[[#Headers],[Arbeidskosten]],"")))</f>
        <v/>
      </c>
      <c r="AR2049" t="str">
        <f>IF(ISNUMBER(FIND("arbeid",Methode_Keuze)),"",IF(ISNUMBER(FIND("arbeid",Methode_Keuze)),"",IF(Tb_Activiteiten[[#This Row],[Arbeidskosten op basis van IKS]]=1,Tb_Activiteiten[[#Headers],[Arbeidskosten op basis van IKS]],"")))</f>
        <v/>
      </c>
      <c r="AS2049" t="str">
        <f>IF(ISNUMBER(FIND("overige",Methode_Keuze)),"",IF(Tb_Activiteiten[[#This Row],[Kosten derden exclusief btw]]=1,Tb_Activiteiten[[#Headers],[Kosten derden exclusief btw]],""))</f>
        <v/>
      </c>
      <c r="AT2049" t="str">
        <f>IF(ISNUMBER(FIND("overige",Methode_Keuze)),"",IF(Tb_Activiteiten[[#This Row],[Niet verrekenbare btw]]=1,Tb_Activiteiten[[#Headers],[Niet verrekenbare btw]],""))</f>
        <v/>
      </c>
      <c r="AU2049" t="str">
        <f>IF(ISNUMBER(FIND("overige",Methode_Keuze)),"",IF(Tb_Activiteiten[[#This Row],[Grondkosten]]=1,Tb_Activiteiten[[#Headers],[Grondkosten]],""))</f>
        <v/>
      </c>
      <c r="AV2049" t="str">
        <f>IF(ISNUMBER(FIND("overige",Methode_Keuze)),"",IF(Tb_Activiteiten[[#This Row],[Bijdrage in natura (overige)]]=1,Tb_Activiteiten[[#Headers],[Bijdrage in natura (overige)]],""))</f>
        <v/>
      </c>
      <c r="AW2049" t="str">
        <f>IF(ISNUMBER(FIND("overige",Methode_Keuze)),"",IF(Tb_Activiteiten[[#This Row],[Bijdrage in natura (vrijwilligers)]]=1,Tb_Activiteiten[[#Headers],[Bijdrage in natura (vrijwilligers)]],""))</f>
        <v/>
      </c>
      <c r="AX2049" t="str">
        <f>IF(ISNUMBER(FIND("overige",Methode_Keuze)),"",IF(Tb_Activiteiten[[#This Row],[Afschrijvingskosten]]=1,Tb_Activiteiten[[#Headers],[Afschrijvingskosten]],""))</f>
        <v/>
      </c>
      <c r="AY2049" t="str">
        <f>IF(ISNUMBER(FIND("overige",Methode_Keuze)),"",IF(Tb_Activiteiten[[#This Row],[Vergoeding]]=1,Tb_Activiteiten[[#Headers],[Vergoeding]],""))</f>
        <v/>
      </c>
      <c r="AZ2049" t="str">
        <f>IF(ISNUMBER(FIND("arbeid",Methode_Keuze)),"",IF(Tb_Activiteiten[[#This Row],[Arbeidskosten - vast tarief (excl eigen arbeid)]]=1,Tb_Activiteiten[[#Headers],[Arbeidskosten - vast tarief (excl eigen arbeid)]],""))</f>
        <v/>
      </c>
      <c r="BA2049" t="str">
        <f>IF(ISNUMBER(FIND("overige",Methode_Keuze)),"",IF(Tb_Activiteiten[[#This Row],[Overige kosten]]=1,Tb_Activiteiten[[#Headers],[Overige kosten]],""))</f>
        <v/>
      </c>
    </row>
    <row r="2050" spans="15:53" x14ac:dyDescent="0.25">
      <c r="O2050" s="56"/>
      <c r="Q2050" t="str">
        <f>IFERROR(IF(VLOOKUP(Tb_Activiteiten[[#This Row],[Openstelling]],Tb_Openstelling[],2,0)=1,1,""),"")</f>
        <v/>
      </c>
      <c r="AJ2050" s="56"/>
      <c r="AK2050" t="str">
        <f>IF(ISNUMBER(FIND("arbeid",Methode_Keuze)),"",IF(ISNUMBER(FIND("arbeid",Methode_Keuze)),"",IF(Tb_Activiteiten[[#This Row],[Loonkosten]]=1,Tb_Activiteiten[[#Headers],[Loonkosten]],"")))</f>
        <v/>
      </c>
      <c r="AL2050" t="str">
        <f>IF(ISNUMBER(FIND("arbeid",Methode_Keuze)),"",IF(ISNUMBER(FIND("arbeid",Methode_Keuze)),"",IF(Tb_Activiteiten[[#This Row],[Eigen arbeid]]=1,Tb_Activiteiten[[#Headers],[Eigen arbeid]],"")))</f>
        <v/>
      </c>
      <c r="AM2050" t="str">
        <f>IF(ISNUMBER(FIND("arbeid",Methode_Keuze)),"",IF(ISNUMBER(FIND("arbeid",Methode_Keuze)),"",IF(Tb_Activiteiten[[#This Row],[Projectmedewerker]]=1,Tb_Activiteiten[[#Headers],[Projectmedewerker]],"")))</f>
        <v/>
      </c>
      <c r="AN2050" t="str">
        <f>IF(ISNUMBER(FIND("arbeid",Methode_Keuze)),"",IF(ISNUMBER(FIND("arbeid",Methode_Keuze)),"",IF(Tb_Activiteiten[[#This Row],[Landbouwer]]=1,Tb_Activiteiten[[#Headers],[Landbouwer]],"")))</f>
        <v/>
      </c>
      <c r="AO2050" t="str">
        <f>IF(ISNUMBER(FIND("arbeid",Methode_Keuze)),"",IF(ISNUMBER(FIND("arbeid",Methode_Keuze)),"",IF(Tb_Activiteiten[[#This Row],[Adviseur]]=1,Tb_Activiteiten[[#Headers],[Adviseur]],"")))</f>
        <v/>
      </c>
      <c r="AP2050" t="str">
        <f>IF(ISNUMBER(FIND("arbeid",Methode_Keuze)),"",IF(ISNUMBER(FIND("arbeid",Methode_Keuze)),"",IF(Tb_Activiteiten[[#This Row],[Projectleider/Expert]]=1,Tb_Activiteiten[[#Headers],[Projectleider/Expert]],"")))</f>
        <v/>
      </c>
      <c r="AQ2050" t="str">
        <f>IF(ISNUMBER(FIND("arbeid",Methode_Keuze)),"",IF(ISNUMBER(FIND("arbeid",Methode_Keuze)),"",IF(Tb_Activiteiten[[#This Row],[Arbeidskosten]]=1,Tb_Activiteiten[[#Headers],[Arbeidskosten]],"")))</f>
        <v/>
      </c>
      <c r="AR2050" t="str">
        <f>IF(ISNUMBER(FIND("arbeid",Methode_Keuze)),"",IF(ISNUMBER(FIND("arbeid",Methode_Keuze)),"",IF(Tb_Activiteiten[[#This Row],[Arbeidskosten op basis van IKS]]=1,Tb_Activiteiten[[#Headers],[Arbeidskosten op basis van IKS]],"")))</f>
        <v/>
      </c>
      <c r="AS2050" t="str">
        <f>IF(ISNUMBER(FIND("overige",Methode_Keuze)),"",IF(Tb_Activiteiten[[#This Row],[Kosten derden exclusief btw]]=1,Tb_Activiteiten[[#Headers],[Kosten derden exclusief btw]],""))</f>
        <v/>
      </c>
      <c r="AT2050" t="str">
        <f>IF(ISNUMBER(FIND("overige",Methode_Keuze)),"",IF(Tb_Activiteiten[[#This Row],[Niet verrekenbare btw]]=1,Tb_Activiteiten[[#Headers],[Niet verrekenbare btw]],""))</f>
        <v/>
      </c>
      <c r="AU2050" t="str">
        <f>IF(ISNUMBER(FIND("overige",Methode_Keuze)),"",IF(Tb_Activiteiten[[#This Row],[Grondkosten]]=1,Tb_Activiteiten[[#Headers],[Grondkosten]],""))</f>
        <v/>
      </c>
      <c r="AV2050" t="str">
        <f>IF(ISNUMBER(FIND("overige",Methode_Keuze)),"",IF(Tb_Activiteiten[[#This Row],[Bijdrage in natura (overige)]]=1,Tb_Activiteiten[[#Headers],[Bijdrage in natura (overige)]],""))</f>
        <v/>
      </c>
      <c r="AW2050" t="str">
        <f>IF(ISNUMBER(FIND("overige",Methode_Keuze)),"",IF(Tb_Activiteiten[[#This Row],[Bijdrage in natura (vrijwilligers)]]=1,Tb_Activiteiten[[#Headers],[Bijdrage in natura (vrijwilligers)]],""))</f>
        <v/>
      </c>
      <c r="AX2050" t="str">
        <f>IF(ISNUMBER(FIND("overige",Methode_Keuze)),"",IF(Tb_Activiteiten[[#This Row],[Afschrijvingskosten]]=1,Tb_Activiteiten[[#Headers],[Afschrijvingskosten]],""))</f>
        <v/>
      </c>
      <c r="AY2050" t="str">
        <f>IF(ISNUMBER(FIND("overige",Methode_Keuze)),"",IF(Tb_Activiteiten[[#This Row],[Vergoeding]]=1,Tb_Activiteiten[[#Headers],[Vergoeding]],""))</f>
        <v/>
      </c>
      <c r="AZ2050" t="str">
        <f>IF(ISNUMBER(FIND("arbeid",Methode_Keuze)),"",IF(Tb_Activiteiten[[#This Row],[Arbeidskosten - vast tarief (excl eigen arbeid)]]=1,Tb_Activiteiten[[#Headers],[Arbeidskosten - vast tarief (excl eigen arbeid)]],""))</f>
        <v/>
      </c>
      <c r="BA2050" t="str">
        <f>IF(ISNUMBER(FIND("overige",Methode_Keuze)),"",IF(Tb_Activiteiten[[#This Row],[Overige kosten]]=1,Tb_Activiteiten[[#Headers],[Overige kosten]],""))</f>
        <v/>
      </c>
    </row>
    <row r="2051" spans="15:53" x14ac:dyDescent="0.25">
      <c r="O2051" s="56"/>
      <c r="Q2051" t="str">
        <f>IFERROR(IF(VLOOKUP(Tb_Activiteiten[[#This Row],[Openstelling]],Tb_Openstelling[],2,0)=1,1,""),"")</f>
        <v/>
      </c>
      <c r="AJ2051" s="56"/>
      <c r="AK2051" t="str">
        <f>IF(ISNUMBER(FIND("arbeid",Methode_Keuze)),"",IF(ISNUMBER(FIND("arbeid",Methode_Keuze)),"",IF(Tb_Activiteiten[[#This Row],[Loonkosten]]=1,Tb_Activiteiten[[#Headers],[Loonkosten]],"")))</f>
        <v/>
      </c>
      <c r="AL2051" t="str">
        <f>IF(ISNUMBER(FIND("arbeid",Methode_Keuze)),"",IF(ISNUMBER(FIND("arbeid",Methode_Keuze)),"",IF(Tb_Activiteiten[[#This Row],[Eigen arbeid]]=1,Tb_Activiteiten[[#Headers],[Eigen arbeid]],"")))</f>
        <v/>
      </c>
      <c r="AM2051" t="str">
        <f>IF(ISNUMBER(FIND("arbeid",Methode_Keuze)),"",IF(ISNUMBER(FIND("arbeid",Methode_Keuze)),"",IF(Tb_Activiteiten[[#This Row],[Projectmedewerker]]=1,Tb_Activiteiten[[#Headers],[Projectmedewerker]],"")))</f>
        <v/>
      </c>
      <c r="AN2051" t="str">
        <f>IF(ISNUMBER(FIND("arbeid",Methode_Keuze)),"",IF(ISNUMBER(FIND("arbeid",Methode_Keuze)),"",IF(Tb_Activiteiten[[#This Row],[Landbouwer]]=1,Tb_Activiteiten[[#Headers],[Landbouwer]],"")))</f>
        <v/>
      </c>
      <c r="AO2051" t="str">
        <f>IF(ISNUMBER(FIND("arbeid",Methode_Keuze)),"",IF(ISNUMBER(FIND("arbeid",Methode_Keuze)),"",IF(Tb_Activiteiten[[#This Row],[Adviseur]]=1,Tb_Activiteiten[[#Headers],[Adviseur]],"")))</f>
        <v/>
      </c>
      <c r="AP2051" t="str">
        <f>IF(ISNUMBER(FIND("arbeid",Methode_Keuze)),"",IF(ISNUMBER(FIND("arbeid",Methode_Keuze)),"",IF(Tb_Activiteiten[[#This Row],[Projectleider/Expert]]=1,Tb_Activiteiten[[#Headers],[Projectleider/Expert]],"")))</f>
        <v/>
      </c>
      <c r="AQ2051" t="str">
        <f>IF(ISNUMBER(FIND("arbeid",Methode_Keuze)),"",IF(ISNUMBER(FIND("arbeid",Methode_Keuze)),"",IF(Tb_Activiteiten[[#This Row],[Arbeidskosten]]=1,Tb_Activiteiten[[#Headers],[Arbeidskosten]],"")))</f>
        <v/>
      </c>
      <c r="AR2051" t="str">
        <f>IF(ISNUMBER(FIND("arbeid",Methode_Keuze)),"",IF(ISNUMBER(FIND("arbeid",Methode_Keuze)),"",IF(Tb_Activiteiten[[#This Row],[Arbeidskosten op basis van IKS]]=1,Tb_Activiteiten[[#Headers],[Arbeidskosten op basis van IKS]],"")))</f>
        <v/>
      </c>
      <c r="AS2051" t="str">
        <f>IF(ISNUMBER(FIND("overige",Methode_Keuze)),"",IF(Tb_Activiteiten[[#This Row],[Kosten derden exclusief btw]]=1,Tb_Activiteiten[[#Headers],[Kosten derden exclusief btw]],""))</f>
        <v/>
      </c>
      <c r="AT2051" t="str">
        <f>IF(ISNUMBER(FIND("overige",Methode_Keuze)),"",IF(Tb_Activiteiten[[#This Row],[Niet verrekenbare btw]]=1,Tb_Activiteiten[[#Headers],[Niet verrekenbare btw]],""))</f>
        <v/>
      </c>
      <c r="AU2051" t="str">
        <f>IF(ISNUMBER(FIND("overige",Methode_Keuze)),"",IF(Tb_Activiteiten[[#This Row],[Grondkosten]]=1,Tb_Activiteiten[[#Headers],[Grondkosten]],""))</f>
        <v/>
      </c>
      <c r="AV2051" t="str">
        <f>IF(ISNUMBER(FIND("overige",Methode_Keuze)),"",IF(Tb_Activiteiten[[#This Row],[Bijdrage in natura (overige)]]=1,Tb_Activiteiten[[#Headers],[Bijdrage in natura (overige)]],""))</f>
        <v/>
      </c>
      <c r="AW2051" t="str">
        <f>IF(ISNUMBER(FIND("overige",Methode_Keuze)),"",IF(Tb_Activiteiten[[#This Row],[Bijdrage in natura (vrijwilligers)]]=1,Tb_Activiteiten[[#Headers],[Bijdrage in natura (vrijwilligers)]],""))</f>
        <v/>
      </c>
      <c r="AX2051" t="str">
        <f>IF(ISNUMBER(FIND("overige",Methode_Keuze)),"",IF(Tb_Activiteiten[[#This Row],[Afschrijvingskosten]]=1,Tb_Activiteiten[[#Headers],[Afschrijvingskosten]],""))</f>
        <v/>
      </c>
      <c r="AY2051" t="str">
        <f>IF(ISNUMBER(FIND("overige",Methode_Keuze)),"",IF(Tb_Activiteiten[[#This Row],[Vergoeding]]=1,Tb_Activiteiten[[#Headers],[Vergoeding]],""))</f>
        <v/>
      </c>
      <c r="AZ2051" t="str">
        <f>IF(ISNUMBER(FIND("arbeid",Methode_Keuze)),"",IF(Tb_Activiteiten[[#This Row],[Arbeidskosten - vast tarief (excl eigen arbeid)]]=1,Tb_Activiteiten[[#Headers],[Arbeidskosten - vast tarief (excl eigen arbeid)]],""))</f>
        <v/>
      </c>
      <c r="BA2051" t="str">
        <f>IF(ISNUMBER(FIND("overige",Methode_Keuze)),"",IF(Tb_Activiteiten[[#This Row],[Overige kosten]]=1,Tb_Activiteiten[[#Headers],[Overige kosten]],""))</f>
        <v/>
      </c>
    </row>
    <row r="2052" spans="15:53" x14ac:dyDescent="0.25">
      <c r="O2052" s="56"/>
      <c r="Q2052" t="str">
        <f>IFERROR(IF(VLOOKUP(Tb_Activiteiten[[#This Row],[Openstelling]],Tb_Openstelling[],2,0)=1,1,""),"")</f>
        <v/>
      </c>
      <c r="AJ2052" s="56"/>
      <c r="AK2052" t="str">
        <f>IF(ISNUMBER(FIND("arbeid",Methode_Keuze)),"",IF(ISNUMBER(FIND("arbeid",Methode_Keuze)),"",IF(Tb_Activiteiten[[#This Row],[Loonkosten]]=1,Tb_Activiteiten[[#Headers],[Loonkosten]],"")))</f>
        <v/>
      </c>
      <c r="AL2052" t="str">
        <f>IF(ISNUMBER(FIND("arbeid",Methode_Keuze)),"",IF(ISNUMBER(FIND("arbeid",Methode_Keuze)),"",IF(Tb_Activiteiten[[#This Row],[Eigen arbeid]]=1,Tb_Activiteiten[[#Headers],[Eigen arbeid]],"")))</f>
        <v/>
      </c>
      <c r="AM2052" t="str">
        <f>IF(ISNUMBER(FIND("arbeid",Methode_Keuze)),"",IF(ISNUMBER(FIND("arbeid",Methode_Keuze)),"",IF(Tb_Activiteiten[[#This Row],[Projectmedewerker]]=1,Tb_Activiteiten[[#Headers],[Projectmedewerker]],"")))</f>
        <v/>
      </c>
      <c r="AN2052" t="str">
        <f>IF(ISNUMBER(FIND("arbeid",Methode_Keuze)),"",IF(ISNUMBER(FIND("arbeid",Methode_Keuze)),"",IF(Tb_Activiteiten[[#This Row],[Landbouwer]]=1,Tb_Activiteiten[[#Headers],[Landbouwer]],"")))</f>
        <v/>
      </c>
      <c r="AO2052" t="str">
        <f>IF(ISNUMBER(FIND("arbeid",Methode_Keuze)),"",IF(ISNUMBER(FIND("arbeid",Methode_Keuze)),"",IF(Tb_Activiteiten[[#This Row],[Adviseur]]=1,Tb_Activiteiten[[#Headers],[Adviseur]],"")))</f>
        <v/>
      </c>
      <c r="AP2052" t="str">
        <f>IF(ISNUMBER(FIND("arbeid",Methode_Keuze)),"",IF(ISNUMBER(FIND("arbeid",Methode_Keuze)),"",IF(Tb_Activiteiten[[#This Row],[Projectleider/Expert]]=1,Tb_Activiteiten[[#Headers],[Projectleider/Expert]],"")))</f>
        <v/>
      </c>
      <c r="AQ2052" t="str">
        <f>IF(ISNUMBER(FIND("arbeid",Methode_Keuze)),"",IF(ISNUMBER(FIND("arbeid",Methode_Keuze)),"",IF(Tb_Activiteiten[[#This Row],[Arbeidskosten]]=1,Tb_Activiteiten[[#Headers],[Arbeidskosten]],"")))</f>
        <v/>
      </c>
      <c r="AR2052" t="str">
        <f>IF(ISNUMBER(FIND("arbeid",Methode_Keuze)),"",IF(ISNUMBER(FIND("arbeid",Methode_Keuze)),"",IF(Tb_Activiteiten[[#This Row],[Arbeidskosten op basis van IKS]]=1,Tb_Activiteiten[[#Headers],[Arbeidskosten op basis van IKS]],"")))</f>
        <v/>
      </c>
      <c r="AS2052" t="str">
        <f>IF(ISNUMBER(FIND("overige",Methode_Keuze)),"",IF(Tb_Activiteiten[[#This Row],[Kosten derden exclusief btw]]=1,Tb_Activiteiten[[#Headers],[Kosten derden exclusief btw]],""))</f>
        <v/>
      </c>
      <c r="AT2052" t="str">
        <f>IF(ISNUMBER(FIND("overige",Methode_Keuze)),"",IF(Tb_Activiteiten[[#This Row],[Niet verrekenbare btw]]=1,Tb_Activiteiten[[#Headers],[Niet verrekenbare btw]],""))</f>
        <v/>
      </c>
      <c r="AU2052" t="str">
        <f>IF(ISNUMBER(FIND("overige",Methode_Keuze)),"",IF(Tb_Activiteiten[[#This Row],[Grondkosten]]=1,Tb_Activiteiten[[#Headers],[Grondkosten]],""))</f>
        <v/>
      </c>
      <c r="AV2052" t="str">
        <f>IF(ISNUMBER(FIND("overige",Methode_Keuze)),"",IF(Tb_Activiteiten[[#This Row],[Bijdrage in natura (overige)]]=1,Tb_Activiteiten[[#Headers],[Bijdrage in natura (overige)]],""))</f>
        <v/>
      </c>
      <c r="AW2052" t="str">
        <f>IF(ISNUMBER(FIND("overige",Methode_Keuze)),"",IF(Tb_Activiteiten[[#This Row],[Bijdrage in natura (vrijwilligers)]]=1,Tb_Activiteiten[[#Headers],[Bijdrage in natura (vrijwilligers)]],""))</f>
        <v/>
      </c>
      <c r="AX2052" t="str">
        <f>IF(ISNUMBER(FIND("overige",Methode_Keuze)),"",IF(Tb_Activiteiten[[#This Row],[Afschrijvingskosten]]=1,Tb_Activiteiten[[#Headers],[Afschrijvingskosten]],""))</f>
        <v/>
      </c>
      <c r="AY2052" t="str">
        <f>IF(ISNUMBER(FIND("overige",Methode_Keuze)),"",IF(Tb_Activiteiten[[#This Row],[Vergoeding]]=1,Tb_Activiteiten[[#Headers],[Vergoeding]],""))</f>
        <v/>
      </c>
      <c r="AZ2052" t="str">
        <f>IF(ISNUMBER(FIND("arbeid",Methode_Keuze)),"",IF(Tb_Activiteiten[[#This Row],[Arbeidskosten - vast tarief (excl eigen arbeid)]]=1,Tb_Activiteiten[[#Headers],[Arbeidskosten - vast tarief (excl eigen arbeid)]],""))</f>
        <v/>
      </c>
      <c r="BA2052" t="str">
        <f>IF(ISNUMBER(FIND("overige",Methode_Keuze)),"",IF(Tb_Activiteiten[[#This Row],[Overige kosten]]=1,Tb_Activiteiten[[#Headers],[Overige kosten]],""))</f>
        <v/>
      </c>
    </row>
    <row r="2053" spans="15:53" x14ac:dyDescent="0.25">
      <c r="O2053" s="56"/>
      <c r="Q2053" t="str">
        <f>IFERROR(IF(VLOOKUP(Tb_Activiteiten[[#This Row],[Openstelling]],Tb_Openstelling[],2,0)=1,1,""),"")</f>
        <v/>
      </c>
      <c r="AJ2053" s="56"/>
      <c r="AK2053" t="str">
        <f>IF(ISNUMBER(FIND("arbeid",Methode_Keuze)),"",IF(ISNUMBER(FIND("arbeid",Methode_Keuze)),"",IF(Tb_Activiteiten[[#This Row],[Loonkosten]]=1,Tb_Activiteiten[[#Headers],[Loonkosten]],"")))</f>
        <v/>
      </c>
      <c r="AL2053" t="str">
        <f>IF(ISNUMBER(FIND("arbeid",Methode_Keuze)),"",IF(ISNUMBER(FIND("arbeid",Methode_Keuze)),"",IF(Tb_Activiteiten[[#This Row],[Eigen arbeid]]=1,Tb_Activiteiten[[#Headers],[Eigen arbeid]],"")))</f>
        <v/>
      </c>
      <c r="AM2053" t="str">
        <f>IF(ISNUMBER(FIND("arbeid",Methode_Keuze)),"",IF(ISNUMBER(FIND("arbeid",Methode_Keuze)),"",IF(Tb_Activiteiten[[#This Row],[Projectmedewerker]]=1,Tb_Activiteiten[[#Headers],[Projectmedewerker]],"")))</f>
        <v/>
      </c>
      <c r="AN2053" t="str">
        <f>IF(ISNUMBER(FIND("arbeid",Methode_Keuze)),"",IF(ISNUMBER(FIND("arbeid",Methode_Keuze)),"",IF(Tb_Activiteiten[[#This Row],[Landbouwer]]=1,Tb_Activiteiten[[#Headers],[Landbouwer]],"")))</f>
        <v/>
      </c>
      <c r="AO2053" t="str">
        <f>IF(ISNUMBER(FIND("arbeid",Methode_Keuze)),"",IF(ISNUMBER(FIND("arbeid",Methode_Keuze)),"",IF(Tb_Activiteiten[[#This Row],[Adviseur]]=1,Tb_Activiteiten[[#Headers],[Adviseur]],"")))</f>
        <v/>
      </c>
      <c r="AP2053" t="str">
        <f>IF(ISNUMBER(FIND("arbeid",Methode_Keuze)),"",IF(ISNUMBER(FIND("arbeid",Methode_Keuze)),"",IF(Tb_Activiteiten[[#This Row],[Projectleider/Expert]]=1,Tb_Activiteiten[[#Headers],[Projectleider/Expert]],"")))</f>
        <v/>
      </c>
      <c r="AQ2053" t="str">
        <f>IF(ISNUMBER(FIND("arbeid",Methode_Keuze)),"",IF(ISNUMBER(FIND("arbeid",Methode_Keuze)),"",IF(Tb_Activiteiten[[#This Row],[Arbeidskosten]]=1,Tb_Activiteiten[[#Headers],[Arbeidskosten]],"")))</f>
        <v/>
      </c>
      <c r="AR2053" t="str">
        <f>IF(ISNUMBER(FIND("arbeid",Methode_Keuze)),"",IF(ISNUMBER(FIND("arbeid",Methode_Keuze)),"",IF(Tb_Activiteiten[[#This Row],[Arbeidskosten op basis van IKS]]=1,Tb_Activiteiten[[#Headers],[Arbeidskosten op basis van IKS]],"")))</f>
        <v/>
      </c>
      <c r="AS2053" t="str">
        <f>IF(ISNUMBER(FIND("overige",Methode_Keuze)),"",IF(Tb_Activiteiten[[#This Row],[Kosten derden exclusief btw]]=1,Tb_Activiteiten[[#Headers],[Kosten derden exclusief btw]],""))</f>
        <v/>
      </c>
      <c r="AT2053" t="str">
        <f>IF(ISNUMBER(FIND("overige",Methode_Keuze)),"",IF(Tb_Activiteiten[[#This Row],[Niet verrekenbare btw]]=1,Tb_Activiteiten[[#Headers],[Niet verrekenbare btw]],""))</f>
        <v/>
      </c>
      <c r="AU2053" t="str">
        <f>IF(ISNUMBER(FIND("overige",Methode_Keuze)),"",IF(Tb_Activiteiten[[#This Row],[Grondkosten]]=1,Tb_Activiteiten[[#Headers],[Grondkosten]],""))</f>
        <v/>
      </c>
      <c r="AV2053" t="str">
        <f>IF(ISNUMBER(FIND("overige",Methode_Keuze)),"",IF(Tb_Activiteiten[[#This Row],[Bijdrage in natura (overige)]]=1,Tb_Activiteiten[[#Headers],[Bijdrage in natura (overige)]],""))</f>
        <v/>
      </c>
      <c r="AW2053" t="str">
        <f>IF(ISNUMBER(FIND("overige",Methode_Keuze)),"",IF(Tb_Activiteiten[[#This Row],[Bijdrage in natura (vrijwilligers)]]=1,Tb_Activiteiten[[#Headers],[Bijdrage in natura (vrijwilligers)]],""))</f>
        <v/>
      </c>
      <c r="AX2053" t="str">
        <f>IF(ISNUMBER(FIND("overige",Methode_Keuze)),"",IF(Tb_Activiteiten[[#This Row],[Afschrijvingskosten]]=1,Tb_Activiteiten[[#Headers],[Afschrijvingskosten]],""))</f>
        <v/>
      </c>
      <c r="AY2053" t="str">
        <f>IF(ISNUMBER(FIND("overige",Methode_Keuze)),"",IF(Tb_Activiteiten[[#This Row],[Vergoeding]]=1,Tb_Activiteiten[[#Headers],[Vergoeding]],""))</f>
        <v/>
      </c>
      <c r="AZ2053" t="str">
        <f>IF(ISNUMBER(FIND("arbeid",Methode_Keuze)),"",IF(Tb_Activiteiten[[#This Row],[Arbeidskosten - vast tarief (excl eigen arbeid)]]=1,Tb_Activiteiten[[#Headers],[Arbeidskosten - vast tarief (excl eigen arbeid)]],""))</f>
        <v/>
      </c>
      <c r="BA2053" t="str">
        <f>IF(ISNUMBER(FIND("overige",Methode_Keuze)),"",IF(Tb_Activiteiten[[#This Row],[Overige kosten]]=1,Tb_Activiteiten[[#Headers],[Overige kosten]],""))</f>
        <v/>
      </c>
    </row>
    <row r="2054" spans="15:53" x14ac:dyDescent="0.25">
      <c r="O2054" s="56"/>
      <c r="Q2054" t="str">
        <f>IFERROR(IF(VLOOKUP(Tb_Activiteiten[[#This Row],[Openstelling]],Tb_Openstelling[],2,0)=1,1,""),"")</f>
        <v/>
      </c>
      <c r="AJ2054" s="56"/>
      <c r="AK2054" t="str">
        <f>IF(ISNUMBER(FIND("arbeid",Methode_Keuze)),"",IF(ISNUMBER(FIND("arbeid",Methode_Keuze)),"",IF(Tb_Activiteiten[[#This Row],[Loonkosten]]=1,Tb_Activiteiten[[#Headers],[Loonkosten]],"")))</f>
        <v/>
      </c>
      <c r="AL2054" t="str">
        <f>IF(ISNUMBER(FIND("arbeid",Methode_Keuze)),"",IF(ISNUMBER(FIND("arbeid",Methode_Keuze)),"",IF(Tb_Activiteiten[[#This Row],[Eigen arbeid]]=1,Tb_Activiteiten[[#Headers],[Eigen arbeid]],"")))</f>
        <v/>
      </c>
      <c r="AM2054" t="str">
        <f>IF(ISNUMBER(FIND("arbeid",Methode_Keuze)),"",IF(ISNUMBER(FIND("arbeid",Methode_Keuze)),"",IF(Tb_Activiteiten[[#This Row],[Projectmedewerker]]=1,Tb_Activiteiten[[#Headers],[Projectmedewerker]],"")))</f>
        <v/>
      </c>
      <c r="AN2054" t="str">
        <f>IF(ISNUMBER(FIND("arbeid",Methode_Keuze)),"",IF(ISNUMBER(FIND("arbeid",Methode_Keuze)),"",IF(Tb_Activiteiten[[#This Row],[Landbouwer]]=1,Tb_Activiteiten[[#Headers],[Landbouwer]],"")))</f>
        <v/>
      </c>
      <c r="AO2054" t="str">
        <f>IF(ISNUMBER(FIND("arbeid",Methode_Keuze)),"",IF(ISNUMBER(FIND("arbeid",Methode_Keuze)),"",IF(Tb_Activiteiten[[#This Row],[Adviseur]]=1,Tb_Activiteiten[[#Headers],[Adviseur]],"")))</f>
        <v/>
      </c>
      <c r="AP2054" t="str">
        <f>IF(ISNUMBER(FIND("arbeid",Methode_Keuze)),"",IF(ISNUMBER(FIND("arbeid",Methode_Keuze)),"",IF(Tb_Activiteiten[[#This Row],[Projectleider/Expert]]=1,Tb_Activiteiten[[#Headers],[Projectleider/Expert]],"")))</f>
        <v/>
      </c>
      <c r="AQ2054" t="str">
        <f>IF(ISNUMBER(FIND("arbeid",Methode_Keuze)),"",IF(ISNUMBER(FIND("arbeid",Methode_Keuze)),"",IF(Tb_Activiteiten[[#This Row],[Arbeidskosten]]=1,Tb_Activiteiten[[#Headers],[Arbeidskosten]],"")))</f>
        <v/>
      </c>
      <c r="AR2054" t="str">
        <f>IF(ISNUMBER(FIND("arbeid",Methode_Keuze)),"",IF(ISNUMBER(FIND("arbeid",Methode_Keuze)),"",IF(Tb_Activiteiten[[#This Row],[Arbeidskosten op basis van IKS]]=1,Tb_Activiteiten[[#Headers],[Arbeidskosten op basis van IKS]],"")))</f>
        <v/>
      </c>
      <c r="AS2054" t="str">
        <f>IF(ISNUMBER(FIND("overige",Methode_Keuze)),"",IF(Tb_Activiteiten[[#This Row],[Kosten derden exclusief btw]]=1,Tb_Activiteiten[[#Headers],[Kosten derden exclusief btw]],""))</f>
        <v/>
      </c>
      <c r="AT2054" t="str">
        <f>IF(ISNUMBER(FIND("overige",Methode_Keuze)),"",IF(Tb_Activiteiten[[#This Row],[Niet verrekenbare btw]]=1,Tb_Activiteiten[[#Headers],[Niet verrekenbare btw]],""))</f>
        <v/>
      </c>
      <c r="AU2054" t="str">
        <f>IF(ISNUMBER(FIND("overige",Methode_Keuze)),"",IF(Tb_Activiteiten[[#This Row],[Grondkosten]]=1,Tb_Activiteiten[[#Headers],[Grondkosten]],""))</f>
        <v/>
      </c>
      <c r="AV2054" t="str">
        <f>IF(ISNUMBER(FIND("overige",Methode_Keuze)),"",IF(Tb_Activiteiten[[#This Row],[Bijdrage in natura (overige)]]=1,Tb_Activiteiten[[#Headers],[Bijdrage in natura (overige)]],""))</f>
        <v/>
      </c>
      <c r="AW2054" t="str">
        <f>IF(ISNUMBER(FIND("overige",Methode_Keuze)),"",IF(Tb_Activiteiten[[#This Row],[Bijdrage in natura (vrijwilligers)]]=1,Tb_Activiteiten[[#Headers],[Bijdrage in natura (vrijwilligers)]],""))</f>
        <v/>
      </c>
      <c r="AX2054" t="str">
        <f>IF(ISNUMBER(FIND("overige",Methode_Keuze)),"",IF(Tb_Activiteiten[[#This Row],[Afschrijvingskosten]]=1,Tb_Activiteiten[[#Headers],[Afschrijvingskosten]],""))</f>
        <v/>
      </c>
      <c r="AY2054" t="str">
        <f>IF(ISNUMBER(FIND("overige",Methode_Keuze)),"",IF(Tb_Activiteiten[[#This Row],[Vergoeding]]=1,Tb_Activiteiten[[#Headers],[Vergoeding]],""))</f>
        <v/>
      </c>
      <c r="AZ2054" t="str">
        <f>IF(ISNUMBER(FIND("arbeid",Methode_Keuze)),"",IF(Tb_Activiteiten[[#This Row],[Arbeidskosten - vast tarief (excl eigen arbeid)]]=1,Tb_Activiteiten[[#Headers],[Arbeidskosten - vast tarief (excl eigen arbeid)]],""))</f>
        <v/>
      </c>
      <c r="BA2054" t="str">
        <f>IF(ISNUMBER(FIND("overige",Methode_Keuze)),"",IF(Tb_Activiteiten[[#This Row],[Overige kosten]]=1,Tb_Activiteiten[[#Headers],[Overige kosten]],""))</f>
        <v/>
      </c>
    </row>
    <row r="2055" spans="15:53" x14ac:dyDescent="0.25">
      <c r="O2055" s="56"/>
      <c r="Q2055" t="str">
        <f>IFERROR(IF(VLOOKUP(Tb_Activiteiten[[#This Row],[Openstelling]],Tb_Openstelling[],2,0)=1,1,""),"")</f>
        <v/>
      </c>
      <c r="AJ2055" s="56"/>
      <c r="AK2055" t="str">
        <f>IF(ISNUMBER(FIND("arbeid",Methode_Keuze)),"",IF(ISNUMBER(FIND("arbeid",Methode_Keuze)),"",IF(Tb_Activiteiten[[#This Row],[Loonkosten]]=1,Tb_Activiteiten[[#Headers],[Loonkosten]],"")))</f>
        <v/>
      </c>
      <c r="AL2055" t="str">
        <f>IF(ISNUMBER(FIND("arbeid",Methode_Keuze)),"",IF(ISNUMBER(FIND("arbeid",Methode_Keuze)),"",IF(Tb_Activiteiten[[#This Row],[Eigen arbeid]]=1,Tb_Activiteiten[[#Headers],[Eigen arbeid]],"")))</f>
        <v/>
      </c>
      <c r="AM2055" t="str">
        <f>IF(ISNUMBER(FIND("arbeid",Methode_Keuze)),"",IF(ISNUMBER(FIND("arbeid",Methode_Keuze)),"",IF(Tb_Activiteiten[[#This Row],[Projectmedewerker]]=1,Tb_Activiteiten[[#Headers],[Projectmedewerker]],"")))</f>
        <v/>
      </c>
      <c r="AN2055" t="str">
        <f>IF(ISNUMBER(FIND("arbeid",Methode_Keuze)),"",IF(ISNUMBER(FIND("arbeid",Methode_Keuze)),"",IF(Tb_Activiteiten[[#This Row],[Landbouwer]]=1,Tb_Activiteiten[[#Headers],[Landbouwer]],"")))</f>
        <v/>
      </c>
      <c r="AO2055" t="str">
        <f>IF(ISNUMBER(FIND("arbeid",Methode_Keuze)),"",IF(ISNUMBER(FIND("arbeid",Methode_Keuze)),"",IF(Tb_Activiteiten[[#This Row],[Adviseur]]=1,Tb_Activiteiten[[#Headers],[Adviseur]],"")))</f>
        <v/>
      </c>
      <c r="AP2055" t="str">
        <f>IF(ISNUMBER(FIND("arbeid",Methode_Keuze)),"",IF(ISNUMBER(FIND("arbeid",Methode_Keuze)),"",IF(Tb_Activiteiten[[#This Row],[Projectleider/Expert]]=1,Tb_Activiteiten[[#Headers],[Projectleider/Expert]],"")))</f>
        <v/>
      </c>
      <c r="AQ2055" t="str">
        <f>IF(ISNUMBER(FIND("arbeid",Methode_Keuze)),"",IF(ISNUMBER(FIND("arbeid",Methode_Keuze)),"",IF(Tb_Activiteiten[[#This Row],[Arbeidskosten]]=1,Tb_Activiteiten[[#Headers],[Arbeidskosten]],"")))</f>
        <v/>
      </c>
      <c r="AR2055" t="str">
        <f>IF(ISNUMBER(FIND("arbeid",Methode_Keuze)),"",IF(ISNUMBER(FIND("arbeid",Methode_Keuze)),"",IF(Tb_Activiteiten[[#This Row],[Arbeidskosten op basis van IKS]]=1,Tb_Activiteiten[[#Headers],[Arbeidskosten op basis van IKS]],"")))</f>
        <v/>
      </c>
      <c r="AS2055" t="str">
        <f>IF(ISNUMBER(FIND("overige",Methode_Keuze)),"",IF(Tb_Activiteiten[[#This Row],[Kosten derden exclusief btw]]=1,Tb_Activiteiten[[#Headers],[Kosten derden exclusief btw]],""))</f>
        <v/>
      </c>
      <c r="AT2055" t="str">
        <f>IF(ISNUMBER(FIND("overige",Methode_Keuze)),"",IF(Tb_Activiteiten[[#This Row],[Niet verrekenbare btw]]=1,Tb_Activiteiten[[#Headers],[Niet verrekenbare btw]],""))</f>
        <v/>
      </c>
      <c r="AU2055" t="str">
        <f>IF(ISNUMBER(FIND("overige",Methode_Keuze)),"",IF(Tb_Activiteiten[[#This Row],[Grondkosten]]=1,Tb_Activiteiten[[#Headers],[Grondkosten]],""))</f>
        <v/>
      </c>
      <c r="AV2055" t="str">
        <f>IF(ISNUMBER(FIND("overige",Methode_Keuze)),"",IF(Tb_Activiteiten[[#This Row],[Bijdrage in natura (overige)]]=1,Tb_Activiteiten[[#Headers],[Bijdrage in natura (overige)]],""))</f>
        <v/>
      </c>
      <c r="AW2055" t="str">
        <f>IF(ISNUMBER(FIND("overige",Methode_Keuze)),"",IF(Tb_Activiteiten[[#This Row],[Bijdrage in natura (vrijwilligers)]]=1,Tb_Activiteiten[[#Headers],[Bijdrage in natura (vrijwilligers)]],""))</f>
        <v/>
      </c>
      <c r="AX2055" t="str">
        <f>IF(ISNUMBER(FIND("overige",Methode_Keuze)),"",IF(Tb_Activiteiten[[#This Row],[Afschrijvingskosten]]=1,Tb_Activiteiten[[#Headers],[Afschrijvingskosten]],""))</f>
        <v/>
      </c>
      <c r="AY2055" t="str">
        <f>IF(ISNUMBER(FIND("overige",Methode_Keuze)),"",IF(Tb_Activiteiten[[#This Row],[Vergoeding]]=1,Tb_Activiteiten[[#Headers],[Vergoeding]],""))</f>
        <v/>
      </c>
      <c r="AZ2055" t="str">
        <f>IF(ISNUMBER(FIND("arbeid",Methode_Keuze)),"",IF(Tb_Activiteiten[[#This Row],[Arbeidskosten - vast tarief (excl eigen arbeid)]]=1,Tb_Activiteiten[[#Headers],[Arbeidskosten - vast tarief (excl eigen arbeid)]],""))</f>
        <v/>
      </c>
      <c r="BA2055" t="str">
        <f>IF(ISNUMBER(FIND("overige",Methode_Keuze)),"",IF(Tb_Activiteiten[[#This Row],[Overige kosten]]=1,Tb_Activiteiten[[#Headers],[Overige kosten]],""))</f>
        <v/>
      </c>
    </row>
    <row r="2056" spans="15:53" x14ac:dyDescent="0.25">
      <c r="O2056" s="56"/>
      <c r="Q2056" t="str">
        <f>IFERROR(IF(VLOOKUP(Tb_Activiteiten[[#This Row],[Openstelling]],Tb_Openstelling[],2,0)=1,1,""),"")</f>
        <v/>
      </c>
      <c r="AJ2056" s="56"/>
      <c r="AK2056" t="str">
        <f>IF(ISNUMBER(FIND("arbeid",Methode_Keuze)),"",IF(ISNUMBER(FIND("arbeid",Methode_Keuze)),"",IF(Tb_Activiteiten[[#This Row],[Loonkosten]]=1,Tb_Activiteiten[[#Headers],[Loonkosten]],"")))</f>
        <v/>
      </c>
      <c r="AL2056" t="str">
        <f>IF(ISNUMBER(FIND("arbeid",Methode_Keuze)),"",IF(ISNUMBER(FIND("arbeid",Methode_Keuze)),"",IF(Tb_Activiteiten[[#This Row],[Eigen arbeid]]=1,Tb_Activiteiten[[#Headers],[Eigen arbeid]],"")))</f>
        <v/>
      </c>
      <c r="AM2056" t="str">
        <f>IF(ISNUMBER(FIND("arbeid",Methode_Keuze)),"",IF(ISNUMBER(FIND("arbeid",Methode_Keuze)),"",IF(Tb_Activiteiten[[#This Row],[Projectmedewerker]]=1,Tb_Activiteiten[[#Headers],[Projectmedewerker]],"")))</f>
        <v/>
      </c>
      <c r="AN2056" t="str">
        <f>IF(ISNUMBER(FIND("arbeid",Methode_Keuze)),"",IF(ISNUMBER(FIND("arbeid",Methode_Keuze)),"",IF(Tb_Activiteiten[[#This Row],[Landbouwer]]=1,Tb_Activiteiten[[#Headers],[Landbouwer]],"")))</f>
        <v/>
      </c>
      <c r="AO2056" t="str">
        <f>IF(ISNUMBER(FIND("arbeid",Methode_Keuze)),"",IF(ISNUMBER(FIND("arbeid",Methode_Keuze)),"",IF(Tb_Activiteiten[[#This Row],[Adviseur]]=1,Tb_Activiteiten[[#Headers],[Adviseur]],"")))</f>
        <v/>
      </c>
      <c r="AP2056" t="str">
        <f>IF(ISNUMBER(FIND("arbeid",Methode_Keuze)),"",IF(ISNUMBER(FIND("arbeid",Methode_Keuze)),"",IF(Tb_Activiteiten[[#This Row],[Projectleider/Expert]]=1,Tb_Activiteiten[[#Headers],[Projectleider/Expert]],"")))</f>
        <v/>
      </c>
      <c r="AQ2056" t="str">
        <f>IF(ISNUMBER(FIND("arbeid",Methode_Keuze)),"",IF(ISNUMBER(FIND("arbeid",Methode_Keuze)),"",IF(Tb_Activiteiten[[#This Row],[Arbeidskosten]]=1,Tb_Activiteiten[[#Headers],[Arbeidskosten]],"")))</f>
        <v/>
      </c>
      <c r="AR2056" t="str">
        <f>IF(ISNUMBER(FIND("arbeid",Methode_Keuze)),"",IF(ISNUMBER(FIND("arbeid",Methode_Keuze)),"",IF(Tb_Activiteiten[[#This Row],[Arbeidskosten op basis van IKS]]=1,Tb_Activiteiten[[#Headers],[Arbeidskosten op basis van IKS]],"")))</f>
        <v/>
      </c>
      <c r="AS2056" t="str">
        <f>IF(ISNUMBER(FIND("overige",Methode_Keuze)),"",IF(Tb_Activiteiten[[#This Row],[Kosten derden exclusief btw]]=1,Tb_Activiteiten[[#Headers],[Kosten derden exclusief btw]],""))</f>
        <v/>
      </c>
      <c r="AT2056" t="str">
        <f>IF(ISNUMBER(FIND("overige",Methode_Keuze)),"",IF(Tb_Activiteiten[[#This Row],[Niet verrekenbare btw]]=1,Tb_Activiteiten[[#Headers],[Niet verrekenbare btw]],""))</f>
        <v/>
      </c>
      <c r="AU2056" t="str">
        <f>IF(ISNUMBER(FIND("overige",Methode_Keuze)),"",IF(Tb_Activiteiten[[#This Row],[Grondkosten]]=1,Tb_Activiteiten[[#Headers],[Grondkosten]],""))</f>
        <v/>
      </c>
      <c r="AV2056" t="str">
        <f>IF(ISNUMBER(FIND("overige",Methode_Keuze)),"",IF(Tb_Activiteiten[[#This Row],[Bijdrage in natura (overige)]]=1,Tb_Activiteiten[[#Headers],[Bijdrage in natura (overige)]],""))</f>
        <v/>
      </c>
      <c r="AW2056" t="str">
        <f>IF(ISNUMBER(FIND("overige",Methode_Keuze)),"",IF(Tb_Activiteiten[[#This Row],[Bijdrage in natura (vrijwilligers)]]=1,Tb_Activiteiten[[#Headers],[Bijdrage in natura (vrijwilligers)]],""))</f>
        <v/>
      </c>
      <c r="AX2056" t="str">
        <f>IF(ISNUMBER(FIND("overige",Methode_Keuze)),"",IF(Tb_Activiteiten[[#This Row],[Afschrijvingskosten]]=1,Tb_Activiteiten[[#Headers],[Afschrijvingskosten]],""))</f>
        <v/>
      </c>
      <c r="AY2056" t="str">
        <f>IF(ISNUMBER(FIND("overige",Methode_Keuze)),"",IF(Tb_Activiteiten[[#This Row],[Vergoeding]]=1,Tb_Activiteiten[[#Headers],[Vergoeding]],""))</f>
        <v/>
      </c>
      <c r="AZ2056" t="str">
        <f>IF(ISNUMBER(FIND("arbeid",Methode_Keuze)),"",IF(Tb_Activiteiten[[#This Row],[Arbeidskosten - vast tarief (excl eigen arbeid)]]=1,Tb_Activiteiten[[#Headers],[Arbeidskosten - vast tarief (excl eigen arbeid)]],""))</f>
        <v/>
      </c>
      <c r="BA2056" t="str">
        <f>IF(ISNUMBER(FIND("overige",Methode_Keuze)),"",IF(Tb_Activiteiten[[#This Row],[Overige kosten]]=1,Tb_Activiteiten[[#Headers],[Overige kosten]],""))</f>
        <v/>
      </c>
    </row>
    <row r="2057" spans="15:53" x14ac:dyDescent="0.25">
      <c r="O2057" s="56"/>
      <c r="Q2057" t="str">
        <f>IFERROR(IF(VLOOKUP(Tb_Activiteiten[[#This Row],[Openstelling]],Tb_Openstelling[],2,0)=1,1,""),"")</f>
        <v/>
      </c>
      <c r="AJ2057" s="56"/>
      <c r="AK2057" t="str">
        <f>IF(ISNUMBER(FIND("arbeid",Methode_Keuze)),"",IF(ISNUMBER(FIND("arbeid",Methode_Keuze)),"",IF(Tb_Activiteiten[[#This Row],[Loonkosten]]=1,Tb_Activiteiten[[#Headers],[Loonkosten]],"")))</f>
        <v/>
      </c>
      <c r="AL2057" t="str">
        <f>IF(ISNUMBER(FIND("arbeid",Methode_Keuze)),"",IF(ISNUMBER(FIND("arbeid",Methode_Keuze)),"",IF(Tb_Activiteiten[[#This Row],[Eigen arbeid]]=1,Tb_Activiteiten[[#Headers],[Eigen arbeid]],"")))</f>
        <v/>
      </c>
      <c r="AM2057" t="str">
        <f>IF(ISNUMBER(FIND("arbeid",Methode_Keuze)),"",IF(ISNUMBER(FIND("arbeid",Methode_Keuze)),"",IF(Tb_Activiteiten[[#This Row],[Projectmedewerker]]=1,Tb_Activiteiten[[#Headers],[Projectmedewerker]],"")))</f>
        <v/>
      </c>
      <c r="AN2057" t="str">
        <f>IF(ISNUMBER(FIND("arbeid",Methode_Keuze)),"",IF(ISNUMBER(FIND("arbeid",Methode_Keuze)),"",IF(Tb_Activiteiten[[#This Row],[Landbouwer]]=1,Tb_Activiteiten[[#Headers],[Landbouwer]],"")))</f>
        <v/>
      </c>
      <c r="AO2057" t="str">
        <f>IF(ISNUMBER(FIND("arbeid",Methode_Keuze)),"",IF(ISNUMBER(FIND("arbeid",Methode_Keuze)),"",IF(Tb_Activiteiten[[#This Row],[Adviseur]]=1,Tb_Activiteiten[[#Headers],[Adviseur]],"")))</f>
        <v/>
      </c>
      <c r="AP2057" t="str">
        <f>IF(ISNUMBER(FIND("arbeid",Methode_Keuze)),"",IF(ISNUMBER(FIND("arbeid",Methode_Keuze)),"",IF(Tb_Activiteiten[[#This Row],[Projectleider/Expert]]=1,Tb_Activiteiten[[#Headers],[Projectleider/Expert]],"")))</f>
        <v/>
      </c>
      <c r="AQ2057" t="str">
        <f>IF(ISNUMBER(FIND("arbeid",Methode_Keuze)),"",IF(ISNUMBER(FIND("arbeid",Methode_Keuze)),"",IF(Tb_Activiteiten[[#This Row],[Arbeidskosten]]=1,Tb_Activiteiten[[#Headers],[Arbeidskosten]],"")))</f>
        <v/>
      </c>
      <c r="AR2057" t="str">
        <f>IF(ISNUMBER(FIND("arbeid",Methode_Keuze)),"",IF(ISNUMBER(FIND("arbeid",Methode_Keuze)),"",IF(Tb_Activiteiten[[#This Row],[Arbeidskosten op basis van IKS]]=1,Tb_Activiteiten[[#Headers],[Arbeidskosten op basis van IKS]],"")))</f>
        <v/>
      </c>
      <c r="AS2057" t="str">
        <f>IF(ISNUMBER(FIND("overige",Methode_Keuze)),"",IF(Tb_Activiteiten[[#This Row],[Kosten derden exclusief btw]]=1,Tb_Activiteiten[[#Headers],[Kosten derden exclusief btw]],""))</f>
        <v/>
      </c>
      <c r="AT2057" t="str">
        <f>IF(ISNUMBER(FIND("overige",Methode_Keuze)),"",IF(Tb_Activiteiten[[#This Row],[Niet verrekenbare btw]]=1,Tb_Activiteiten[[#Headers],[Niet verrekenbare btw]],""))</f>
        <v/>
      </c>
      <c r="AU2057" t="str">
        <f>IF(ISNUMBER(FIND("overige",Methode_Keuze)),"",IF(Tb_Activiteiten[[#This Row],[Grondkosten]]=1,Tb_Activiteiten[[#Headers],[Grondkosten]],""))</f>
        <v/>
      </c>
      <c r="AV2057" t="str">
        <f>IF(ISNUMBER(FIND("overige",Methode_Keuze)),"",IF(Tb_Activiteiten[[#This Row],[Bijdrage in natura (overige)]]=1,Tb_Activiteiten[[#Headers],[Bijdrage in natura (overige)]],""))</f>
        <v/>
      </c>
      <c r="AW2057" t="str">
        <f>IF(ISNUMBER(FIND("overige",Methode_Keuze)),"",IF(Tb_Activiteiten[[#This Row],[Bijdrage in natura (vrijwilligers)]]=1,Tb_Activiteiten[[#Headers],[Bijdrage in natura (vrijwilligers)]],""))</f>
        <v/>
      </c>
      <c r="AX2057" t="str">
        <f>IF(ISNUMBER(FIND("overige",Methode_Keuze)),"",IF(Tb_Activiteiten[[#This Row],[Afschrijvingskosten]]=1,Tb_Activiteiten[[#Headers],[Afschrijvingskosten]],""))</f>
        <v/>
      </c>
      <c r="AY2057" t="str">
        <f>IF(ISNUMBER(FIND("overige",Methode_Keuze)),"",IF(Tb_Activiteiten[[#This Row],[Vergoeding]]=1,Tb_Activiteiten[[#Headers],[Vergoeding]],""))</f>
        <v/>
      </c>
      <c r="AZ2057" t="str">
        <f>IF(ISNUMBER(FIND("arbeid",Methode_Keuze)),"",IF(Tb_Activiteiten[[#This Row],[Arbeidskosten - vast tarief (excl eigen arbeid)]]=1,Tb_Activiteiten[[#Headers],[Arbeidskosten - vast tarief (excl eigen arbeid)]],""))</f>
        <v/>
      </c>
      <c r="BA2057" t="str">
        <f>IF(ISNUMBER(FIND("overige",Methode_Keuze)),"",IF(Tb_Activiteiten[[#This Row],[Overige kosten]]=1,Tb_Activiteiten[[#Headers],[Overige kosten]],""))</f>
        <v/>
      </c>
    </row>
    <row r="2058" spans="15:53" x14ac:dyDescent="0.25">
      <c r="O2058" s="56"/>
      <c r="Q2058" t="str">
        <f>IFERROR(IF(VLOOKUP(Tb_Activiteiten[[#This Row],[Openstelling]],Tb_Openstelling[],2,0)=1,1,""),"")</f>
        <v/>
      </c>
      <c r="AJ2058" s="56"/>
      <c r="AK2058" t="str">
        <f>IF(ISNUMBER(FIND("arbeid",Methode_Keuze)),"",IF(ISNUMBER(FIND("arbeid",Methode_Keuze)),"",IF(Tb_Activiteiten[[#This Row],[Loonkosten]]=1,Tb_Activiteiten[[#Headers],[Loonkosten]],"")))</f>
        <v/>
      </c>
      <c r="AL2058" t="str">
        <f>IF(ISNUMBER(FIND("arbeid",Methode_Keuze)),"",IF(ISNUMBER(FIND("arbeid",Methode_Keuze)),"",IF(Tb_Activiteiten[[#This Row],[Eigen arbeid]]=1,Tb_Activiteiten[[#Headers],[Eigen arbeid]],"")))</f>
        <v/>
      </c>
      <c r="AM2058" t="str">
        <f>IF(ISNUMBER(FIND("arbeid",Methode_Keuze)),"",IF(ISNUMBER(FIND("arbeid",Methode_Keuze)),"",IF(Tb_Activiteiten[[#This Row],[Projectmedewerker]]=1,Tb_Activiteiten[[#Headers],[Projectmedewerker]],"")))</f>
        <v/>
      </c>
      <c r="AN2058" t="str">
        <f>IF(ISNUMBER(FIND("arbeid",Methode_Keuze)),"",IF(ISNUMBER(FIND("arbeid",Methode_Keuze)),"",IF(Tb_Activiteiten[[#This Row],[Landbouwer]]=1,Tb_Activiteiten[[#Headers],[Landbouwer]],"")))</f>
        <v/>
      </c>
      <c r="AO2058" t="str">
        <f>IF(ISNUMBER(FIND("arbeid",Methode_Keuze)),"",IF(ISNUMBER(FIND("arbeid",Methode_Keuze)),"",IF(Tb_Activiteiten[[#This Row],[Adviseur]]=1,Tb_Activiteiten[[#Headers],[Adviseur]],"")))</f>
        <v/>
      </c>
      <c r="AP2058" t="str">
        <f>IF(ISNUMBER(FIND("arbeid",Methode_Keuze)),"",IF(ISNUMBER(FIND("arbeid",Methode_Keuze)),"",IF(Tb_Activiteiten[[#This Row],[Projectleider/Expert]]=1,Tb_Activiteiten[[#Headers],[Projectleider/Expert]],"")))</f>
        <v/>
      </c>
      <c r="AQ2058" t="str">
        <f>IF(ISNUMBER(FIND("arbeid",Methode_Keuze)),"",IF(ISNUMBER(FIND("arbeid",Methode_Keuze)),"",IF(Tb_Activiteiten[[#This Row],[Arbeidskosten]]=1,Tb_Activiteiten[[#Headers],[Arbeidskosten]],"")))</f>
        <v/>
      </c>
      <c r="AR2058" t="str">
        <f>IF(ISNUMBER(FIND("arbeid",Methode_Keuze)),"",IF(ISNUMBER(FIND("arbeid",Methode_Keuze)),"",IF(Tb_Activiteiten[[#This Row],[Arbeidskosten op basis van IKS]]=1,Tb_Activiteiten[[#Headers],[Arbeidskosten op basis van IKS]],"")))</f>
        <v/>
      </c>
      <c r="AS2058" t="str">
        <f>IF(ISNUMBER(FIND("overige",Methode_Keuze)),"",IF(Tb_Activiteiten[[#This Row],[Kosten derden exclusief btw]]=1,Tb_Activiteiten[[#Headers],[Kosten derden exclusief btw]],""))</f>
        <v/>
      </c>
      <c r="AT2058" t="str">
        <f>IF(ISNUMBER(FIND("overige",Methode_Keuze)),"",IF(Tb_Activiteiten[[#This Row],[Niet verrekenbare btw]]=1,Tb_Activiteiten[[#Headers],[Niet verrekenbare btw]],""))</f>
        <v/>
      </c>
      <c r="AU2058" t="str">
        <f>IF(ISNUMBER(FIND("overige",Methode_Keuze)),"",IF(Tb_Activiteiten[[#This Row],[Grondkosten]]=1,Tb_Activiteiten[[#Headers],[Grondkosten]],""))</f>
        <v/>
      </c>
      <c r="AV2058" t="str">
        <f>IF(ISNUMBER(FIND("overige",Methode_Keuze)),"",IF(Tb_Activiteiten[[#This Row],[Bijdrage in natura (overige)]]=1,Tb_Activiteiten[[#Headers],[Bijdrage in natura (overige)]],""))</f>
        <v/>
      </c>
      <c r="AW2058" t="str">
        <f>IF(ISNUMBER(FIND("overige",Methode_Keuze)),"",IF(Tb_Activiteiten[[#This Row],[Bijdrage in natura (vrijwilligers)]]=1,Tb_Activiteiten[[#Headers],[Bijdrage in natura (vrijwilligers)]],""))</f>
        <v/>
      </c>
      <c r="AX2058" t="str">
        <f>IF(ISNUMBER(FIND("overige",Methode_Keuze)),"",IF(Tb_Activiteiten[[#This Row],[Afschrijvingskosten]]=1,Tb_Activiteiten[[#Headers],[Afschrijvingskosten]],""))</f>
        <v/>
      </c>
      <c r="AY2058" t="str">
        <f>IF(ISNUMBER(FIND("overige",Methode_Keuze)),"",IF(Tb_Activiteiten[[#This Row],[Vergoeding]]=1,Tb_Activiteiten[[#Headers],[Vergoeding]],""))</f>
        <v/>
      </c>
      <c r="AZ2058" t="str">
        <f>IF(ISNUMBER(FIND("arbeid",Methode_Keuze)),"",IF(Tb_Activiteiten[[#This Row],[Arbeidskosten - vast tarief (excl eigen arbeid)]]=1,Tb_Activiteiten[[#Headers],[Arbeidskosten - vast tarief (excl eigen arbeid)]],""))</f>
        <v/>
      </c>
      <c r="BA2058" t="str">
        <f>IF(ISNUMBER(FIND("overige",Methode_Keuze)),"",IF(Tb_Activiteiten[[#This Row],[Overige kosten]]=1,Tb_Activiteiten[[#Headers],[Overige kosten]],""))</f>
        <v/>
      </c>
    </row>
    <row r="2059" spans="15:53" x14ac:dyDescent="0.25">
      <c r="O2059" s="56"/>
      <c r="Q2059" t="str">
        <f>IFERROR(IF(VLOOKUP(Tb_Activiteiten[[#This Row],[Openstelling]],Tb_Openstelling[],2,0)=1,1,""),"")</f>
        <v/>
      </c>
      <c r="AJ2059" s="56"/>
      <c r="AK2059" t="str">
        <f>IF(ISNUMBER(FIND("arbeid",Methode_Keuze)),"",IF(ISNUMBER(FIND("arbeid",Methode_Keuze)),"",IF(Tb_Activiteiten[[#This Row],[Loonkosten]]=1,Tb_Activiteiten[[#Headers],[Loonkosten]],"")))</f>
        <v/>
      </c>
      <c r="AL2059" t="str">
        <f>IF(ISNUMBER(FIND("arbeid",Methode_Keuze)),"",IF(ISNUMBER(FIND("arbeid",Methode_Keuze)),"",IF(Tb_Activiteiten[[#This Row],[Eigen arbeid]]=1,Tb_Activiteiten[[#Headers],[Eigen arbeid]],"")))</f>
        <v/>
      </c>
      <c r="AM2059" t="str">
        <f>IF(ISNUMBER(FIND("arbeid",Methode_Keuze)),"",IF(ISNUMBER(FIND("arbeid",Methode_Keuze)),"",IF(Tb_Activiteiten[[#This Row],[Projectmedewerker]]=1,Tb_Activiteiten[[#Headers],[Projectmedewerker]],"")))</f>
        <v/>
      </c>
      <c r="AN2059" t="str">
        <f>IF(ISNUMBER(FIND("arbeid",Methode_Keuze)),"",IF(ISNUMBER(FIND("arbeid",Methode_Keuze)),"",IF(Tb_Activiteiten[[#This Row],[Landbouwer]]=1,Tb_Activiteiten[[#Headers],[Landbouwer]],"")))</f>
        <v/>
      </c>
      <c r="AO2059" t="str">
        <f>IF(ISNUMBER(FIND("arbeid",Methode_Keuze)),"",IF(ISNUMBER(FIND("arbeid",Methode_Keuze)),"",IF(Tb_Activiteiten[[#This Row],[Adviseur]]=1,Tb_Activiteiten[[#Headers],[Adviseur]],"")))</f>
        <v/>
      </c>
      <c r="AP2059" t="str">
        <f>IF(ISNUMBER(FIND("arbeid",Methode_Keuze)),"",IF(ISNUMBER(FIND("arbeid",Methode_Keuze)),"",IF(Tb_Activiteiten[[#This Row],[Projectleider/Expert]]=1,Tb_Activiteiten[[#Headers],[Projectleider/Expert]],"")))</f>
        <v/>
      </c>
      <c r="AQ2059" t="str">
        <f>IF(ISNUMBER(FIND("arbeid",Methode_Keuze)),"",IF(ISNUMBER(FIND("arbeid",Methode_Keuze)),"",IF(Tb_Activiteiten[[#This Row],[Arbeidskosten]]=1,Tb_Activiteiten[[#Headers],[Arbeidskosten]],"")))</f>
        <v/>
      </c>
      <c r="AR2059" t="str">
        <f>IF(ISNUMBER(FIND("arbeid",Methode_Keuze)),"",IF(ISNUMBER(FIND("arbeid",Methode_Keuze)),"",IF(Tb_Activiteiten[[#This Row],[Arbeidskosten op basis van IKS]]=1,Tb_Activiteiten[[#Headers],[Arbeidskosten op basis van IKS]],"")))</f>
        <v/>
      </c>
      <c r="AS2059" t="str">
        <f>IF(ISNUMBER(FIND("overige",Methode_Keuze)),"",IF(Tb_Activiteiten[[#This Row],[Kosten derden exclusief btw]]=1,Tb_Activiteiten[[#Headers],[Kosten derden exclusief btw]],""))</f>
        <v/>
      </c>
      <c r="AT2059" t="str">
        <f>IF(ISNUMBER(FIND("overige",Methode_Keuze)),"",IF(Tb_Activiteiten[[#This Row],[Niet verrekenbare btw]]=1,Tb_Activiteiten[[#Headers],[Niet verrekenbare btw]],""))</f>
        <v/>
      </c>
      <c r="AU2059" t="str">
        <f>IF(ISNUMBER(FIND("overige",Methode_Keuze)),"",IF(Tb_Activiteiten[[#This Row],[Grondkosten]]=1,Tb_Activiteiten[[#Headers],[Grondkosten]],""))</f>
        <v/>
      </c>
      <c r="AV2059" t="str">
        <f>IF(ISNUMBER(FIND("overige",Methode_Keuze)),"",IF(Tb_Activiteiten[[#This Row],[Bijdrage in natura (overige)]]=1,Tb_Activiteiten[[#Headers],[Bijdrage in natura (overige)]],""))</f>
        <v/>
      </c>
      <c r="AW2059" t="str">
        <f>IF(ISNUMBER(FIND("overige",Methode_Keuze)),"",IF(Tb_Activiteiten[[#This Row],[Bijdrage in natura (vrijwilligers)]]=1,Tb_Activiteiten[[#Headers],[Bijdrage in natura (vrijwilligers)]],""))</f>
        <v/>
      </c>
      <c r="AX2059" t="str">
        <f>IF(ISNUMBER(FIND("overige",Methode_Keuze)),"",IF(Tb_Activiteiten[[#This Row],[Afschrijvingskosten]]=1,Tb_Activiteiten[[#Headers],[Afschrijvingskosten]],""))</f>
        <v/>
      </c>
      <c r="AY2059" t="str">
        <f>IF(ISNUMBER(FIND("overige",Methode_Keuze)),"",IF(Tb_Activiteiten[[#This Row],[Vergoeding]]=1,Tb_Activiteiten[[#Headers],[Vergoeding]],""))</f>
        <v/>
      </c>
      <c r="AZ2059" t="str">
        <f>IF(ISNUMBER(FIND("arbeid",Methode_Keuze)),"",IF(Tb_Activiteiten[[#This Row],[Arbeidskosten - vast tarief (excl eigen arbeid)]]=1,Tb_Activiteiten[[#Headers],[Arbeidskosten - vast tarief (excl eigen arbeid)]],""))</f>
        <v/>
      </c>
      <c r="BA2059" t="str">
        <f>IF(ISNUMBER(FIND("overige",Methode_Keuze)),"",IF(Tb_Activiteiten[[#This Row],[Overige kosten]]=1,Tb_Activiteiten[[#Headers],[Overige kosten]],""))</f>
        <v/>
      </c>
    </row>
    <row r="2060" spans="15:53" x14ac:dyDescent="0.25">
      <c r="O2060" s="56"/>
      <c r="Q2060" t="str">
        <f>IFERROR(IF(VLOOKUP(Tb_Activiteiten[[#This Row],[Openstelling]],Tb_Openstelling[],2,0)=1,1,""),"")</f>
        <v/>
      </c>
      <c r="AJ2060" s="56"/>
      <c r="AK2060" t="str">
        <f>IF(ISNUMBER(FIND("arbeid",Methode_Keuze)),"",IF(ISNUMBER(FIND("arbeid",Methode_Keuze)),"",IF(Tb_Activiteiten[[#This Row],[Loonkosten]]=1,Tb_Activiteiten[[#Headers],[Loonkosten]],"")))</f>
        <v/>
      </c>
      <c r="AL2060" t="str">
        <f>IF(ISNUMBER(FIND("arbeid",Methode_Keuze)),"",IF(ISNUMBER(FIND("arbeid",Methode_Keuze)),"",IF(Tb_Activiteiten[[#This Row],[Eigen arbeid]]=1,Tb_Activiteiten[[#Headers],[Eigen arbeid]],"")))</f>
        <v/>
      </c>
      <c r="AM2060" t="str">
        <f>IF(ISNUMBER(FIND("arbeid",Methode_Keuze)),"",IF(ISNUMBER(FIND("arbeid",Methode_Keuze)),"",IF(Tb_Activiteiten[[#This Row],[Projectmedewerker]]=1,Tb_Activiteiten[[#Headers],[Projectmedewerker]],"")))</f>
        <v/>
      </c>
      <c r="AN2060" t="str">
        <f>IF(ISNUMBER(FIND("arbeid",Methode_Keuze)),"",IF(ISNUMBER(FIND("arbeid",Methode_Keuze)),"",IF(Tb_Activiteiten[[#This Row],[Landbouwer]]=1,Tb_Activiteiten[[#Headers],[Landbouwer]],"")))</f>
        <v/>
      </c>
      <c r="AO2060" t="str">
        <f>IF(ISNUMBER(FIND("arbeid",Methode_Keuze)),"",IF(ISNUMBER(FIND("arbeid",Methode_Keuze)),"",IF(Tb_Activiteiten[[#This Row],[Adviseur]]=1,Tb_Activiteiten[[#Headers],[Adviseur]],"")))</f>
        <v/>
      </c>
      <c r="AP2060" t="str">
        <f>IF(ISNUMBER(FIND("arbeid",Methode_Keuze)),"",IF(ISNUMBER(FIND("arbeid",Methode_Keuze)),"",IF(Tb_Activiteiten[[#This Row],[Projectleider/Expert]]=1,Tb_Activiteiten[[#Headers],[Projectleider/Expert]],"")))</f>
        <v/>
      </c>
      <c r="AQ2060" t="str">
        <f>IF(ISNUMBER(FIND("arbeid",Methode_Keuze)),"",IF(ISNUMBER(FIND("arbeid",Methode_Keuze)),"",IF(Tb_Activiteiten[[#This Row],[Arbeidskosten]]=1,Tb_Activiteiten[[#Headers],[Arbeidskosten]],"")))</f>
        <v/>
      </c>
      <c r="AR2060" t="str">
        <f>IF(ISNUMBER(FIND("arbeid",Methode_Keuze)),"",IF(ISNUMBER(FIND("arbeid",Methode_Keuze)),"",IF(Tb_Activiteiten[[#This Row],[Arbeidskosten op basis van IKS]]=1,Tb_Activiteiten[[#Headers],[Arbeidskosten op basis van IKS]],"")))</f>
        <v/>
      </c>
      <c r="AS2060" t="str">
        <f>IF(ISNUMBER(FIND("overige",Methode_Keuze)),"",IF(Tb_Activiteiten[[#This Row],[Kosten derden exclusief btw]]=1,Tb_Activiteiten[[#Headers],[Kosten derden exclusief btw]],""))</f>
        <v/>
      </c>
      <c r="AT2060" t="str">
        <f>IF(ISNUMBER(FIND("overige",Methode_Keuze)),"",IF(Tb_Activiteiten[[#This Row],[Niet verrekenbare btw]]=1,Tb_Activiteiten[[#Headers],[Niet verrekenbare btw]],""))</f>
        <v/>
      </c>
      <c r="AU2060" t="str">
        <f>IF(ISNUMBER(FIND("overige",Methode_Keuze)),"",IF(Tb_Activiteiten[[#This Row],[Grondkosten]]=1,Tb_Activiteiten[[#Headers],[Grondkosten]],""))</f>
        <v/>
      </c>
      <c r="AV2060" t="str">
        <f>IF(ISNUMBER(FIND("overige",Methode_Keuze)),"",IF(Tb_Activiteiten[[#This Row],[Bijdrage in natura (overige)]]=1,Tb_Activiteiten[[#Headers],[Bijdrage in natura (overige)]],""))</f>
        <v/>
      </c>
      <c r="AW2060" t="str">
        <f>IF(ISNUMBER(FIND("overige",Methode_Keuze)),"",IF(Tb_Activiteiten[[#This Row],[Bijdrage in natura (vrijwilligers)]]=1,Tb_Activiteiten[[#Headers],[Bijdrage in natura (vrijwilligers)]],""))</f>
        <v/>
      </c>
      <c r="AX2060" t="str">
        <f>IF(ISNUMBER(FIND("overige",Methode_Keuze)),"",IF(Tb_Activiteiten[[#This Row],[Afschrijvingskosten]]=1,Tb_Activiteiten[[#Headers],[Afschrijvingskosten]],""))</f>
        <v/>
      </c>
      <c r="AY2060" t="str">
        <f>IF(ISNUMBER(FIND("overige",Methode_Keuze)),"",IF(Tb_Activiteiten[[#This Row],[Vergoeding]]=1,Tb_Activiteiten[[#Headers],[Vergoeding]],""))</f>
        <v/>
      </c>
      <c r="AZ2060" t="str">
        <f>IF(ISNUMBER(FIND("arbeid",Methode_Keuze)),"",IF(Tb_Activiteiten[[#This Row],[Arbeidskosten - vast tarief (excl eigen arbeid)]]=1,Tb_Activiteiten[[#Headers],[Arbeidskosten - vast tarief (excl eigen arbeid)]],""))</f>
        <v/>
      </c>
      <c r="BA2060" t="str">
        <f>IF(ISNUMBER(FIND("overige",Methode_Keuze)),"",IF(Tb_Activiteiten[[#This Row],[Overige kosten]]=1,Tb_Activiteiten[[#Headers],[Overige kosten]],""))</f>
        <v/>
      </c>
    </row>
    <row r="2061" spans="15:53" x14ac:dyDescent="0.25">
      <c r="O2061" s="56"/>
      <c r="Q2061" t="str">
        <f>IFERROR(IF(VLOOKUP(Tb_Activiteiten[[#This Row],[Openstelling]],Tb_Openstelling[],2,0)=1,1,""),"")</f>
        <v/>
      </c>
      <c r="AJ2061" s="56"/>
      <c r="AK2061" t="str">
        <f>IF(ISNUMBER(FIND("arbeid",Methode_Keuze)),"",IF(ISNUMBER(FIND("arbeid",Methode_Keuze)),"",IF(Tb_Activiteiten[[#This Row],[Loonkosten]]=1,Tb_Activiteiten[[#Headers],[Loonkosten]],"")))</f>
        <v/>
      </c>
      <c r="AL2061" t="str">
        <f>IF(ISNUMBER(FIND("arbeid",Methode_Keuze)),"",IF(ISNUMBER(FIND("arbeid",Methode_Keuze)),"",IF(Tb_Activiteiten[[#This Row],[Eigen arbeid]]=1,Tb_Activiteiten[[#Headers],[Eigen arbeid]],"")))</f>
        <v/>
      </c>
      <c r="AM2061" t="str">
        <f>IF(ISNUMBER(FIND("arbeid",Methode_Keuze)),"",IF(ISNUMBER(FIND("arbeid",Methode_Keuze)),"",IF(Tb_Activiteiten[[#This Row],[Projectmedewerker]]=1,Tb_Activiteiten[[#Headers],[Projectmedewerker]],"")))</f>
        <v/>
      </c>
      <c r="AN2061" t="str">
        <f>IF(ISNUMBER(FIND("arbeid",Methode_Keuze)),"",IF(ISNUMBER(FIND("arbeid",Methode_Keuze)),"",IF(Tb_Activiteiten[[#This Row],[Landbouwer]]=1,Tb_Activiteiten[[#Headers],[Landbouwer]],"")))</f>
        <v/>
      </c>
      <c r="AO2061" t="str">
        <f>IF(ISNUMBER(FIND("arbeid",Methode_Keuze)),"",IF(ISNUMBER(FIND("arbeid",Methode_Keuze)),"",IF(Tb_Activiteiten[[#This Row],[Adviseur]]=1,Tb_Activiteiten[[#Headers],[Adviseur]],"")))</f>
        <v/>
      </c>
      <c r="AP2061" t="str">
        <f>IF(ISNUMBER(FIND("arbeid",Methode_Keuze)),"",IF(ISNUMBER(FIND("arbeid",Methode_Keuze)),"",IF(Tb_Activiteiten[[#This Row],[Projectleider/Expert]]=1,Tb_Activiteiten[[#Headers],[Projectleider/Expert]],"")))</f>
        <v/>
      </c>
      <c r="AQ2061" t="str">
        <f>IF(ISNUMBER(FIND("arbeid",Methode_Keuze)),"",IF(ISNUMBER(FIND("arbeid",Methode_Keuze)),"",IF(Tb_Activiteiten[[#This Row],[Arbeidskosten]]=1,Tb_Activiteiten[[#Headers],[Arbeidskosten]],"")))</f>
        <v/>
      </c>
      <c r="AR2061" t="str">
        <f>IF(ISNUMBER(FIND("arbeid",Methode_Keuze)),"",IF(ISNUMBER(FIND("arbeid",Methode_Keuze)),"",IF(Tb_Activiteiten[[#This Row],[Arbeidskosten op basis van IKS]]=1,Tb_Activiteiten[[#Headers],[Arbeidskosten op basis van IKS]],"")))</f>
        <v/>
      </c>
      <c r="AS2061" t="str">
        <f>IF(ISNUMBER(FIND("overige",Methode_Keuze)),"",IF(Tb_Activiteiten[[#This Row],[Kosten derden exclusief btw]]=1,Tb_Activiteiten[[#Headers],[Kosten derden exclusief btw]],""))</f>
        <v/>
      </c>
      <c r="AT2061" t="str">
        <f>IF(ISNUMBER(FIND("overige",Methode_Keuze)),"",IF(Tb_Activiteiten[[#This Row],[Niet verrekenbare btw]]=1,Tb_Activiteiten[[#Headers],[Niet verrekenbare btw]],""))</f>
        <v/>
      </c>
      <c r="AU2061" t="str">
        <f>IF(ISNUMBER(FIND("overige",Methode_Keuze)),"",IF(Tb_Activiteiten[[#This Row],[Grondkosten]]=1,Tb_Activiteiten[[#Headers],[Grondkosten]],""))</f>
        <v/>
      </c>
      <c r="AV2061" t="str">
        <f>IF(ISNUMBER(FIND("overige",Methode_Keuze)),"",IF(Tb_Activiteiten[[#This Row],[Bijdrage in natura (overige)]]=1,Tb_Activiteiten[[#Headers],[Bijdrage in natura (overige)]],""))</f>
        <v/>
      </c>
      <c r="AW2061" t="str">
        <f>IF(ISNUMBER(FIND("overige",Methode_Keuze)),"",IF(Tb_Activiteiten[[#This Row],[Bijdrage in natura (vrijwilligers)]]=1,Tb_Activiteiten[[#Headers],[Bijdrage in natura (vrijwilligers)]],""))</f>
        <v/>
      </c>
      <c r="AX2061" t="str">
        <f>IF(ISNUMBER(FIND("overige",Methode_Keuze)),"",IF(Tb_Activiteiten[[#This Row],[Afschrijvingskosten]]=1,Tb_Activiteiten[[#Headers],[Afschrijvingskosten]],""))</f>
        <v/>
      </c>
      <c r="AY2061" t="str">
        <f>IF(ISNUMBER(FIND("overige",Methode_Keuze)),"",IF(Tb_Activiteiten[[#This Row],[Vergoeding]]=1,Tb_Activiteiten[[#Headers],[Vergoeding]],""))</f>
        <v/>
      </c>
      <c r="AZ2061" t="str">
        <f>IF(ISNUMBER(FIND("arbeid",Methode_Keuze)),"",IF(Tb_Activiteiten[[#This Row],[Arbeidskosten - vast tarief (excl eigen arbeid)]]=1,Tb_Activiteiten[[#Headers],[Arbeidskosten - vast tarief (excl eigen arbeid)]],""))</f>
        <v/>
      </c>
      <c r="BA2061" t="str">
        <f>IF(ISNUMBER(FIND("overige",Methode_Keuze)),"",IF(Tb_Activiteiten[[#This Row],[Overige kosten]]=1,Tb_Activiteiten[[#Headers],[Overige kosten]],""))</f>
        <v/>
      </c>
    </row>
    <row r="2062" spans="15:53" x14ac:dyDescent="0.25">
      <c r="O2062" s="56"/>
      <c r="Q2062" t="str">
        <f>IFERROR(IF(VLOOKUP(Tb_Activiteiten[[#This Row],[Openstelling]],Tb_Openstelling[],2,0)=1,1,""),"")</f>
        <v/>
      </c>
      <c r="AJ2062" s="56"/>
      <c r="AK2062" t="str">
        <f>IF(ISNUMBER(FIND("arbeid",Methode_Keuze)),"",IF(ISNUMBER(FIND("arbeid",Methode_Keuze)),"",IF(Tb_Activiteiten[[#This Row],[Loonkosten]]=1,Tb_Activiteiten[[#Headers],[Loonkosten]],"")))</f>
        <v/>
      </c>
      <c r="AL2062" t="str">
        <f>IF(ISNUMBER(FIND("arbeid",Methode_Keuze)),"",IF(ISNUMBER(FIND("arbeid",Methode_Keuze)),"",IF(Tb_Activiteiten[[#This Row],[Eigen arbeid]]=1,Tb_Activiteiten[[#Headers],[Eigen arbeid]],"")))</f>
        <v/>
      </c>
      <c r="AM2062" t="str">
        <f>IF(ISNUMBER(FIND("arbeid",Methode_Keuze)),"",IF(ISNUMBER(FIND("arbeid",Methode_Keuze)),"",IF(Tb_Activiteiten[[#This Row],[Projectmedewerker]]=1,Tb_Activiteiten[[#Headers],[Projectmedewerker]],"")))</f>
        <v/>
      </c>
      <c r="AN2062" t="str">
        <f>IF(ISNUMBER(FIND("arbeid",Methode_Keuze)),"",IF(ISNUMBER(FIND("arbeid",Methode_Keuze)),"",IF(Tb_Activiteiten[[#This Row],[Landbouwer]]=1,Tb_Activiteiten[[#Headers],[Landbouwer]],"")))</f>
        <v/>
      </c>
      <c r="AO2062" t="str">
        <f>IF(ISNUMBER(FIND("arbeid",Methode_Keuze)),"",IF(ISNUMBER(FIND("arbeid",Methode_Keuze)),"",IF(Tb_Activiteiten[[#This Row],[Adviseur]]=1,Tb_Activiteiten[[#Headers],[Adviseur]],"")))</f>
        <v/>
      </c>
      <c r="AP2062" t="str">
        <f>IF(ISNUMBER(FIND("arbeid",Methode_Keuze)),"",IF(ISNUMBER(FIND("arbeid",Methode_Keuze)),"",IF(Tb_Activiteiten[[#This Row],[Projectleider/Expert]]=1,Tb_Activiteiten[[#Headers],[Projectleider/Expert]],"")))</f>
        <v/>
      </c>
      <c r="AQ2062" t="str">
        <f>IF(ISNUMBER(FIND("arbeid",Methode_Keuze)),"",IF(ISNUMBER(FIND("arbeid",Methode_Keuze)),"",IF(Tb_Activiteiten[[#This Row],[Arbeidskosten]]=1,Tb_Activiteiten[[#Headers],[Arbeidskosten]],"")))</f>
        <v/>
      </c>
      <c r="AR2062" t="str">
        <f>IF(ISNUMBER(FIND("arbeid",Methode_Keuze)),"",IF(ISNUMBER(FIND("arbeid",Methode_Keuze)),"",IF(Tb_Activiteiten[[#This Row],[Arbeidskosten op basis van IKS]]=1,Tb_Activiteiten[[#Headers],[Arbeidskosten op basis van IKS]],"")))</f>
        <v/>
      </c>
      <c r="AS2062" t="str">
        <f>IF(ISNUMBER(FIND("overige",Methode_Keuze)),"",IF(Tb_Activiteiten[[#This Row],[Kosten derden exclusief btw]]=1,Tb_Activiteiten[[#Headers],[Kosten derden exclusief btw]],""))</f>
        <v/>
      </c>
      <c r="AT2062" t="str">
        <f>IF(ISNUMBER(FIND("overige",Methode_Keuze)),"",IF(Tb_Activiteiten[[#This Row],[Niet verrekenbare btw]]=1,Tb_Activiteiten[[#Headers],[Niet verrekenbare btw]],""))</f>
        <v/>
      </c>
      <c r="AU2062" t="str">
        <f>IF(ISNUMBER(FIND("overige",Methode_Keuze)),"",IF(Tb_Activiteiten[[#This Row],[Grondkosten]]=1,Tb_Activiteiten[[#Headers],[Grondkosten]],""))</f>
        <v/>
      </c>
      <c r="AV2062" t="str">
        <f>IF(ISNUMBER(FIND("overige",Methode_Keuze)),"",IF(Tb_Activiteiten[[#This Row],[Bijdrage in natura (overige)]]=1,Tb_Activiteiten[[#Headers],[Bijdrage in natura (overige)]],""))</f>
        <v/>
      </c>
      <c r="AW2062" t="str">
        <f>IF(ISNUMBER(FIND("overige",Methode_Keuze)),"",IF(Tb_Activiteiten[[#This Row],[Bijdrage in natura (vrijwilligers)]]=1,Tb_Activiteiten[[#Headers],[Bijdrage in natura (vrijwilligers)]],""))</f>
        <v/>
      </c>
      <c r="AX2062" t="str">
        <f>IF(ISNUMBER(FIND("overige",Methode_Keuze)),"",IF(Tb_Activiteiten[[#This Row],[Afschrijvingskosten]]=1,Tb_Activiteiten[[#Headers],[Afschrijvingskosten]],""))</f>
        <v/>
      </c>
      <c r="AY2062" t="str">
        <f>IF(ISNUMBER(FIND("overige",Methode_Keuze)),"",IF(Tb_Activiteiten[[#This Row],[Vergoeding]]=1,Tb_Activiteiten[[#Headers],[Vergoeding]],""))</f>
        <v/>
      </c>
      <c r="AZ2062" t="str">
        <f>IF(ISNUMBER(FIND("arbeid",Methode_Keuze)),"",IF(Tb_Activiteiten[[#This Row],[Arbeidskosten - vast tarief (excl eigen arbeid)]]=1,Tb_Activiteiten[[#Headers],[Arbeidskosten - vast tarief (excl eigen arbeid)]],""))</f>
        <v/>
      </c>
      <c r="BA2062" t="str">
        <f>IF(ISNUMBER(FIND("overige",Methode_Keuze)),"",IF(Tb_Activiteiten[[#This Row],[Overige kosten]]=1,Tb_Activiteiten[[#Headers],[Overige kosten]],""))</f>
        <v/>
      </c>
    </row>
    <row r="2063" spans="15:53" x14ac:dyDescent="0.25">
      <c r="O2063" s="56"/>
      <c r="Q2063" t="str">
        <f>IFERROR(IF(VLOOKUP(Tb_Activiteiten[[#This Row],[Openstelling]],Tb_Openstelling[],2,0)=1,1,""),"")</f>
        <v/>
      </c>
      <c r="AJ2063" s="56"/>
      <c r="AK2063" t="str">
        <f>IF(ISNUMBER(FIND("arbeid",Methode_Keuze)),"",IF(ISNUMBER(FIND("arbeid",Methode_Keuze)),"",IF(Tb_Activiteiten[[#This Row],[Loonkosten]]=1,Tb_Activiteiten[[#Headers],[Loonkosten]],"")))</f>
        <v/>
      </c>
      <c r="AL2063" t="str">
        <f>IF(ISNUMBER(FIND("arbeid",Methode_Keuze)),"",IF(ISNUMBER(FIND("arbeid",Methode_Keuze)),"",IF(Tb_Activiteiten[[#This Row],[Eigen arbeid]]=1,Tb_Activiteiten[[#Headers],[Eigen arbeid]],"")))</f>
        <v/>
      </c>
      <c r="AM2063" t="str">
        <f>IF(ISNUMBER(FIND("arbeid",Methode_Keuze)),"",IF(ISNUMBER(FIND("arbeid",Methode_Keuze)),"",IF(Tb_Activiteiten[[#This Row],[Projectmedewerker]]=1,Tb_Activiteiten[[#Headers],[Projectmedewerker]],"")))</f>
        <v/>
      </c>
      <c r="AN2063" t="str">
        <f>IF(ISNUMBER(FIND("arbeid",Methode_Keuze)),"",IF(ISNUMBER(FIND("arbeid",Methode_Keuze)),"",IF(Tb_Activiteiten[[#This Row],[Landbouwer]]=1,Tb_Activiteiten[[#Headers],[Landbouwer]],"")))</f>
        <v/>
      </c>
      <c r="AO2063" t="str">
        <f>IF(ISNUMBER(FIND("arbeid",Methode_Keuze)),"",IF(ISNUMBER(FIND("arbeid",Methode_Keuze)),"",IF(Tb_Activiteiten[[#This Row],[Adviseur]]=1,Tb_Activiteiten[[#Headers],[Adviseur]],"")))</f>
        <v/>
      </c>
      <c r="AP2063" t="str">
        <f>IF(ISNUMBER(FIND("arbeid",Methode_Keuze)),"",IF(ISNUMBER(FIND("arbeid",Methode_Keuze)),"",IF(Tb_Activiteiten[[#This Row],[Projectleider/Expert]]=1,Tb_Activiteiten[[#Headers],[Projectleider/Expert]],"")))</f>
        <v/>
      </c>
      <c r="AQ2063" t="str">
        <f>IF(ISNUMBER(FIND("arbeid",Methode_Keuze)),"",IF(ISNUMBER(FIND("arbeid",Methode_Keuze)),"",IF(Tb_Activiteiten[[#This Row],[Arbeidskosten]]=1,Tb_Activiteiten[[#Headers],[Arbeidskosten]],"")))</f>
        <v/>
      </c>
      <c r="AR2063" t="str">
        <f>IF(ISNUMBER(FIND("arbeid",Methode_Keuze)),"",IF(ISNUMBER(FIND("arbeid",Methode_Keuze)),"",IF(Tb_Activiteiten[[#This Row],[Arbeidskosten op basis van IKS]]=1,Tb_Activiteiten[[#Headers],[Arbeidskosten op basis van IKS]],"")))</f>
        <v/>
      </c>
      <c r="AS2063" t="str">
        <f>IF(ISNUMBER(FIND("overige",Methode_Keuze)),"",IF(Tb_Activiteiten[[#This Row],[Kosten derden exclusief btw]]=1,Tb_Activiteiten[[#Headers],[Kosten derden exclusief btw]],""))</f>
        <v/>
      </c>
      <c r="AT2063" t="str">
        <f>IF(ISNUMBER(FIND("overige",Methode_Keuze)),"",IF(Tb_Activiteiten[[#This Row],[Niet verrekenbare btw]]=1,Tb_Activiteiten[[#Headers],[Niet verrekenbare btw]],""))</f>
        <v/>
      </c>
      <c r="AU2063" t="str">
        <f>IF(ISNUMBER(FIND("overige",Methode_Keuze)),"",IF(Tb_Activiteiten[[#This Row],[Grondkosten]]=1,Tb_Activiteiten[[#Headers],[Grondkosten]],""))</f>
        <v/>
      </c>
      <c r="AV2063" t="str">
        <f>IF(ISNUMBER(FIND("overige",Methode_Keuze)),"",IF(Tb_Activiteiten[[#This Row],[Bijdrage in natura (overige)]]=1,Tb_Activiteiten[[#Headers],[Bijdrage in natura (overige)]],""))</f>
        <v/>
      </c>
      <c r="AW2063" t="str">
        <f>IF(ISNUMBER(FIND("overige",Methode_Keuze)),"",IF(Tb_Activiteiten[[#This Row],[Bijdrage in natura (vrijwilligers)]]=1,Tb_Activiteiten[[#Headers],[Bijdrage in natura (vrijwilligers)]],""))</f>
        <v/>
      </c>
      <c r="AX2063" t="str">
        <f>IF(ISNUMBER(FIND("overige",Methode_Keuze)),"",IF(Tb_Activiteiten[[#This Row],[Afschrijvingskosten]]=1,Tb_Activiteiten[[#Headers],[Afschrijvingskosten]],""))</f>
        <v/>
      </c>
      <c r="AY2063" t="str">
        <f>IF(ISNUMBER(FIND("overige",Methode_Keuze)),"",IF(Tb_Activiteiten[[#This Row],[Vergoeding]]=1,Tb_Activiteiten[[#Headers],[Vergoeding]],""))</f>
        <v/>
      </c>
      <c r="AZ2063" t="str">
        <f>IF(ISNUMBER(FIND("arbeid",Methode_Keuze)),"",IF(Tb_Activiteiten[[#This Row],[Arbeidskosten - vast tarief (excl eigen arbeid)]]=1,Tb_Activiteiten[[#Headers],[Arbeidskosten - vast tarief (excl eigen arbeid)]],""))</f>
        <v/>
      </c>
      <c r="BA2063" t="str">
        <f>IF(ISNUMBER(FIND("overige",Methode_Keuze)),"",IF(Tb_Activiteiten[[#This Row],[Overige kosten]]=1,Tb_Activiteiten[[#Headers],[Overige kosten]],""))</f>
        <v/>
      </c>
    </row>
    <row r="2064" spans="15:53" x14ac:dyDescent="0.25">
      <c r="O2064" s="56"/>
      <c r="Q2064" t="str">
        <f>IFERROR(IF(VLOOKUP(Tb_Activiteiten[[#This Row],[Openstelling]],Tb_Openstelling[],2,0)=1,1,""),"")</f>
        <v/>
      </c>
      <c r="AJ2064" s="56"/>
      <c r="AK2064" t="str">
        <f>IF(ISNUMBER(FIND("arbeid",Methode_Keuze)),"",IF(ISNUMBER(FIND("arbeid",Methode_Keuze)),"",IF(Tb_Activiteiten[[#This Row],[Loonkosten]]=1,Tb_Activiteiten[[#Headers],[Loonkosten]],"")))</f>
        <v/>
      </c>
      <c r="AL2064" t="str">
        <f>IF(ISNUMBER(FIND("arbeid",Methode_Keuze)),"",IF(ISNUMBER(FIND("arbeid",Methode_Keuze)),"",IF(Tb_Activiteiten[[#This Row],[Eigen arbeid]]=1,Tb_Activiteiten[[#Headers],[Eigen arbeid]],"")))</f>
        <v/>
      </c>
      <c r="AM2064" t="str">
        <f>IF(ISNUMBER(FIND("arbeid",Methode_Keuze)),"",IF(ISNUMBER(FIND("arbeid",Methode_Keuze)),"",IF(Tb_Activiteiten[[#This Row],[Projectmedewerker]]=1,Tb_Activiteiten[[#Headers],[Projectmedewerker]],"")))</f>
        <v/>
      </c>
      <c r="AN2064" t="str">
        <f>IF(ISNUMBER(FIND("arbeid",Methode_Keuze)),"",IF(ISNUMBER(FIND("arbeid",Methode_Keuze)),"",IF(Tb_Activiteiten[[#This Row],[Landbouwer]]=1,Tb_Activiteiten[[#Headers],[Landbouwer]],"")))</f>
        <v/>
      </c>
      <c r="AO2064" t="str">
        <f>IF(ISNUMBER(FIND("arbeid",Methode_Keuze)),"",IF(ISNUMBER(FIND("arbeid",Methode_Keuze)),"",IF(Tb_Activiteiten[[#This Row],[Adviseur]]=1,Tb_Activiteiten[[#Headers],[Adviseur]],"")))</f>
        <v/>
      </c>
      <c r="AP2064" t="str">
        <f>IF(ISNUMBER(FIND("arbeid",Methode_Keuze)),"",IF(ISNUMBER(FIND("arbeid",Methode_Keuze)),"",IF(Tb_Activiteiten[[#This Row],[Projectleider/Expert]]=1,Tb_Activiteiten[[#Headers],[Projectleider/Expert]],"")))</f>
        <v/>
      </c>
      <c r="AQ2064" t="str">
        <f>IF(ISNUMBER(FIND("arbeid",Methode_Keuze)),"",IF(ISNUMBER(FIND("arbeid",Methode_Keuze)),"",IF(Tb_Activiteiten[[#This Row],[Arbeidskosten]]=1,Tb_Activiteiten[[#Headers],[Arbeidskosten]],"")))</f>
        <v/>
      </c>
      <c r="AR2064" t="str">
        <f>IF(ISNUMBER(FIND("arbeid",Methode_Keuze)),"",IF(ISNUMBER(FIND("arbeid",Methode_Keuze)),"",IF(Tb_Activiteiten[[#This Row],[Arbeidskosten op basis van IKS]]=1,Tb_Activiteiten[[#Headers],[Arbeidskosten op basis van IKS]],"")))</f>
        <v/>
      </c>
      <c r="AS2064" t="str">
        <f>IF(ISNUMBER(FIND("overige",Methode_Keuze)),"",IF(Tb_Activiteiten[[#This Row],[Kosten derden exclusief btw]]=1,Tb_Activiteiten[[#Headers],[Kosten derden exclusief btw]],""))</f>
        <v/>
      </c>
      <c r="AT2064" t="str">
        <f>IF(ISNUMBER(FIND("overige",Methode_Keuze)),"",IF(Tb_Activiteiten[[#This Row],[Niet verrekenbare btw]]=1,Tb_Activiteiten[[#Headers],[Niet verrekenbare btw]],""))</f>
        <v/>
      </c>
      <c r="AU2064" t="str">
        <f>IF(ISNUMBER(FIND("overige",Methode_Keuze)),"",IF(Tb_Activiteiten[[#This Row],[Grondkosten]]=1,Tb_Activiteiten[[#Headers],[Grondkosten]],""))</f>
        <v/>
      </c>
      <c r="AV2064" t="str">
        <f>IF(ISNUMBER(FIND("overige",Methode_Keuze)),"",IF(Tb_Activiteiten[[#This Row],[Bijdrage in natura (overige)]]=1,Tb_Activiteiten[[#Headers],[Bijdrage in natura (overige)]],""))</f>
        <v/>
      </c>
      <c r="AW2064" t="str">
        <f>IF(ISNUMBER(FIND("overige",Methode_Keuze)),"",IF(Tb_Activiteiten[[#This Row],[Bijdrage in natura (vrijwilligers)]]=1,Tb_Activiteiten[[#Headers],[Bijdrage in natura (vrijwilligers)]],""))</f>
        <v/>
      </c>
      <c r="AX2064" t="str">
        <f>IF(ISNUMBER(FIND("overige",Methode_Keuze)),"",IF(Tb_Activiteiten[[#This Row],[Afschrijvingskosten]]=1,Tb_Activiteiten[[#Headers],[Afschrijvingskosten]],""))</f>
        <v/>
      </c>
      <c r="AY2064" t="str">
        <f>IF(ISNUMBER(FIND("overige",Methode_Keuze)),"",IF(Tb_Activiteiten[[#This Row],[Vergoeding]]=1,Tb_Activiteiten[[#Headers],[Vergoeding]],""))</f>
        <v/>
      </c>
      <c r="AZ2064" t="str">
        <f>IF(ISNUMBER(FIND("arbeid",Methode_Keuze)),"",IF(Tb_Activiteiten[[#This Row],[Arbeidskosten - vast tarief (excl eigen arbeid)]]=1,Tb_Activiteiten[[#Headers],[Arbeidskosten - vast tarief (excl eigen arbeid)]],""))</f>
        <v/>
      </c>
      <c r="BA2064" t="str">
        <f>IF(ISNUMBER(FIND("overige",Methode_Keuze)),"",IF(Tb_Activiteiten[[#This Row],[Overige kosten]]=1,Tb_Activiteiten[[#Headers],[Overige kosten]],""))</f>
        <v/>
      </c>
    </row>
    <row r="2065" spans="15:53" x14ac:dyDescent="0.25">
      <c r="O2065" s="56"/>
      <c r="Q2065" t="str">
        <f>IFERROR(IF(VLOOKUP(Tb_Activiteiten[[#This Row],[Openstelling]],Tb_Openstelling[],2,0)=1,1,""),"")</f>
        <v/>
      </c>
      <c r="AJ2065" s="56"/>
      <c r="AK2065" t="str">
        <f>IF(ISNUMBER(FIND("arbeid",Methode_Keuze)),"",IF(ISNUMBER(FIND("arbeid",Methode_Keuze)),"",IF(Tb_Activiteiten[[#This Row],[Loonkosten]]=1,Tb_Activiteiten[[#Headers],[Loonkosten]],"")))</f>
        <v/>
      </c>
      <c r="AL2065" t="str">
        <f>IF(ISNUMBER(FIND("arbeid",Methode_Keuze)),"",IF(ISNUMBER(FIND("arbeid",Methode_Keuze)),"",IF(Tb_Activiteiten[[#This Row],[Eigen arbeid]]=1,Tb_Activiteiten[[#Headers],[Eigen arbeid]],"")))</f>
        <v/>
      </c>
      <c r="AM2065" t="str">
        <f>IF(ISNUMBER(FIND("arbeid",Methode_Keuze)),"",IF(ISNUMBER(FIND("arbeid",Methode_Keuze)),"",IF(Tb_Activiteiten[[#This Row],[Projectmedewerker]]=1,Tb_Activiteiten[[#Headers],[Projectmedewerker]],"")))</f>
        <v/>
      </c>
      <c r="AN2065" t="str">
        <f>IF(ISNUMBER(FIND("arbeid",Methode_Keuze)),"",IF(ISNUMBER(FIND("arbeid",Methode_Keuze)),"",IF(Tb_Activiteiten[[#This Row],[Landbouwer]]=1,Tb_Activiteiten[[#Headers],[Landbouwer]],"")))</f>
        <v/>
      </c>
      <c r="AO2065" t="str">
        <f>IF(ISNUMBER(FIND("arbeid",Methode_Keuze)),"",IF(ISNUMBER(FIND("arbeid",Methode_Keuze)),"",IF(Tb_Activiteiten[[#This Row],[Adviseur]]=1,Tb_Activiteiten[[#Headers],[Adviseur]],"")))</f>
        <v/>
      </c>
      <c r="AP2065" t="str">
        <f>IF(ISNUMBER(FIND("arbeid",Methode_Keuze)),"",IF(ISNUMBER(FIND("arbeid",Methode_Keuze)),"",IF(Tb_Activiteiten[[#This Row],[Projectleider/Expert]]=1,Tb_Activiteiten[[#Headers],[Projectleider/Expert]],"")))</f>
        <v/>
      </c>
      <c r="AQ2065" t="str">
        <f>IF(ISNUMBER(FIND("arbeid",Methode_Keuze)),"",IF(ISNUMBER(FIND("arbeid",Methode_Keuze)),"",IF(Tb_Activiteiten[[#This Row],[Arbeidskosten]]=1,Tb_Activiteiten[[#Headers],[Arbeidskosten]],"")))</f>
        <v/>
      </c>
      <c r="AR2065" t="str">
        <f>IF(ISNUMBER(FIND("arbeid",Methode_Keuze)),"",IF(ISNUMBER(FIND("arbeid",Methode_Keuze)),"",IF(Tb_Activiteiten[[#This Row],[Arbeidskosten op basis van IKS]]=1,Tb_Activiteiten[[#Headers],[Arbeidskosten op basis van IKS]],"")))</f>
        <v/>
      </c>
      <c r="AS2065" t="str">
        <f>IF(ISNUMBER(FIND("overige",Methode_Keuze)),"",IF(Tb_Activiteiten[[#This Row],[Kosten derden exclusief btw]]=1,Tb_Activiteiten[[#Headers],[Kosten derden exclusief btw]],""))</f>
        <v/>
      </c>
      <c r="AT2065" t="str">
        <f>IF(ISNUMBER(FIND("overige",Methode_Keuze)),"",IF(Tb_Activiteiten[[#This Row],[Niet verrekenbare btw]]=1,Tb_Activiteiten[[#Headers],[Niet verrekenbare btw]],""))</f>
        <v/>
      </c>
      <c r="AU2065" t="str">
        <f>IF(ISNUMBER(FIND("overige",Methode_Keuze)),"",IF(Tb_Activiteiten[[#This Row],[Grondkosten]]=1,Tb_Activiteiten[[#Headers],[Grondkosten]],""))</f>
        <v/>
      </c>
      <c r="AV2065" t="str">
        <f>IF(ISNUMBER(FIND("overige",Methode_Keuze)),"",IF(Tb_Activiteiten[[#This Row],[Bijdrage in natura (overige)]]=1,Tb_Activiteiten[[#Headers],[Bijdrage in natura (overige)]],""))</f>
        <v/>
      </c>
      <c r="AW2065" t="str">
        <f>IF(ISNUMBER(FIND("overige",Methode_Keuze)),"",IF(Tb_Activiteiten[[#This Row],[Bijdrage in natura (vrijwilligers)]]=1,Tb_Activiteiten[[#Headers],[Bijdrage in natura (vrijwilligers)]],""))</f>
        <v/>
      </c>
      <c r="AX2065" t="str">
        <f>IF(ISNUMBER(FIND("overige",Methode_Keuze)),"",IF(Tb_Activiteiten[[#This Row],[Afschrijvingskosten]]=1,Tb_Activiteiten[[#Headers],[Afschrijvingskosten]],""))</f>
        <v/>
      </c>
      <c r="AY2065" t="str">
        <f>IF(ISNUMBER(FIND("overige",Methode_Keuze)),"",IF(Tb_Activiteiten[[#This Row],[Vergoeding]]=1,Tb_Activiteiten[[#Headers],[Vergoeding]],""))</f>
        <v/>
      </c>
      <c r="AZ2065" t="str">
        <f>IF(ISNUMBER(FIND("arbeid",Methode_Keuze)),"",IF(Tb_Activiteiten[[#This Row],[Arbeidskosten - vast tarief (excl eigen arbeid)]]=1,Tb_Activiteiten[[#Headers],[Arbeidskosten - vast tarief (excl eigen arbeid)]],""))</f>
        <v/>
      </c>
      <c r="BA2065" t="str">
        <f>IF(ISNUMBER(FIND("overige",Methode_Keuze)),"",IF(Tb_Activiteiten[[#This Row],[Overige kosten]]=1,Tb_Activiteiten[[#Headers],[Overige kosten]],""))</f>
        <v/>
      </c>
    </row>
    <row r="2066" spans="15:53" x14ac:dyDescent="0.25">
      <c r="O2066" s="56"/>
      <c r="Q2066" t="str">
        <f>IFERROR(IF(VLOOKUP(Tb_Activiteiten[[#This Row],[Openstelling]],Tb_Openstelling[],2,0)=1,1,""),"")</f>
        <v/>
      </c>
      <c r="AJ2066" s="56"/>
      <c r="AK2066" t="str">
        <f>IF(ISNUMBER(FIND("arbeid",Methode_Keuze)),"",IF(ISNUMBER(FIND("arbeid",Methode_Keuze)),"",IF(Tb_Activiteiten[[#This Row],[Loonkosten]]=1,Tb_Activiteiten[[#Headers],[Loonkosten]],"")))</f>
        <v/>
      </c>
      <c r="AL2066" t="str">
        <f>IF(ISNUMBER(FIND("arbeid",Methode_Keuze)),"",IF(ISNUMBER(FIND("arbeid",Methode_Keuze)),"",IF(Tb_Activiteiten[[#This Row],[Eigen arbeid]]=1,Tb_Activiteiten[[#Headers],[Eigen arbeid]],"")))</f>
        <v/>
      </c>
      <c r="AM2066" t="str">
        <f>IF(ISNUMBER(FIND("arbeid",Methode_Keuze)),"",IF(ISNUMBER(FIND("arbeid",Methode_Keuze)),"",IF(Tb_Activiteiten[[#This Row],[Projectmedewerker]]=1,Tb_Activiteiten[[#Headers],[Projectmedewerker]],"")))</f>
        <v/>
      </c>
      <c r="AN2066" t="str">
        <f>IF(ISNUMBER(FIND("arbeid",Methode_Keuze)),"",IF(ISNUMBER(FIND("arbeid",Methode_Keuze)),"",IF(Tb_Activiteiten[[#This Row],[Landbouwer]]=1,Tb_Activiteiten[[#Headers],[Landbouwer]],"")))</f>
        <v/>
      </c>
      <c r="AO2066" t="str">
        <f>IF(ISNUMBER(FIND("arbeid",Methode_Keuze)),"",IF(ISNUMBER(FIND("arbeid",Methode_Keuze)),"",IF(Tb_Activiteiten[[#This Row],[Adviseur]]=1,Tb_Activiteiten[[#Headers],[Adviseur]],"")))</f>
        <v/>
      </c>
      <c r="AP2066" t="str">
        <f>IF(ISNUMBER(FIND("arbeid",Methode_Keuze)),"",IF(ISNUMBER(FIND("arbeid",Methode_Keuze)),"",IF(Tb_Activiteiten[[#This Row],[Projectleider/Expert]]=1,Tb_Activiteiten[[#Headers],[Projectleider/Expert]],"")))</f>
        <v/>
      </c>
      <c r="AQ2066" t="str">
        <f>IF(ISNUMBER(FIND("arbeid",Methode_Keuze)),"",IF(ISNUMBER(FIND("arbeid",Methode_Keuze)),"",IF(Tb_Activiteiten[[#This Row],[Arbeidskosten]]=1,Tb_Activiteiten[[#Headers],[Arbeidskosten]],"")))</f>
        <v/>
      </c>
      <c r="AR2066" t="str">
        <f>IF(ISNUMBER(FIND("arbeid",Methode_Keuze)),"",IF(ISNUMBER(FIND("arbeid",Methode_Keuze)),"",IF(Tb_Activiteiten[[#This Row],[Arbeidskosten op basis van IKS]]=1,Tb_Activiteiten[[#Headers],[Arbeidskosten op basis van IKS]],"")))</f>
        <v/>
      </c>
      <c r="AS2066" t="str">
        <f>IF(ISNUMBER(FIND("overige",Methode_Keuze)),"",IF(Tb_Activiteiten[[#This Row],[Kosten derden exclusief btw]]=1,Tb_Activiteiten[[#Headers],[Kosten derden exclusief btw]],""))</f>
        <v/>
      </c>
      <c r="AT2066" t="str">
        <f>IF(ISNUMBER(FIND("overige",Methode_Keuze)),"",IF(Tb_Activiteiten[[#This Row],[Niet verrekenbare btw]]=1,Tb_Activiteiten[[#Headers],[Niet verrekenbare btw]],""))</f>
        <v/>
      </c>
      <c r="AU2066" t="str">
        <f>IF(ISNUMBER(FIND("overige",Methode_Keuze)),"",IF(Tb_Activiteiten[[#This Row],[Grondkosten]]=1,Tb_Activiteiten[[#Headers],[Grondkosten]],""))</f>
        <v/>
      </c>
      <c r="AV2066" t="str">
        <f>IF(ISNUMBER(FIND("overige",Methode_Keuze)),"",IF(Tb_Activiteiten[[#This Row],[Bijdrage in natura (overige)]]=1,Tb_Activiteiten[[#Headers],[Bijdrage in natura (overige)]],""))</f>
        <v/>
      </c>
      <c r="AW2066" t="str">
        <f>IF(ISNUMBER(FIND("overige",Methode_Keuze)),"",IF(Tb_Activiteiten[[#This Row],[Bijdrage in natura (vrijwilligers)]]=1,Tb_Activiteiten[[#Headers],[Bijdrage in natura (vrijwilligers)]],""))</f>
        <v/>
      </c>
      <c r="AX2066" t="str">
        <f>IF(ISNUMBER(FIND("overige",Methode_Keuze)),"",IF(Tb_Activiteiten[[#This Row],[Afschrijvingskosten]]=1,Tb_Activiteiten[[#Headers],[Afschrijvingskosten]],""))</f>
        <v/>
      </c>
      <c r="AY2066" t="str">
        <f>IF(ISNUMBER(FIND("overige",Methode_Keuze)),"",IF(Tb_Activiteiten[[#This Row],[Vergoeding]]=1,Tb_Activiteiten[[#Headers],[Vergoeding]],""))</f>
        <v/>
      </c>
      <c r="AZ2066" t="str">
        <f>IF(ISNUMBER(FIND("arbeid",Methode_Keuze)),"",IF(Tb_Activiteiten[[#This Row],[Arbeidskosten - vast tarief (excl eigen arbeid)]]=1,Tb_Activiteiten[[#Headers],[Arbeidskosten - vast tarief (excl eigen arbeid)]],""))</f>
        <v/>
      </c>
      <c r="BA2066" t="str">
        <f>IF(ISNUMBER(FIND("overige",Methode_Keuze)),"",IF(Tb_Activiteiten[[#This Row],[Overige kosten]]=1,Tb_Activiteiten[[#Headers],[Overige kosten]],""))</f>
        <v/>
      </c>
    </row>
    <row r="2067" spans="15:53" x14ac:dyDescent="0.25">
      <c r="O2067" s="56"/>
      <c r="Q2067" t="str">
        <f>IFERROR(IF(VLOOKUP(Tb_Activiteiten[[#This Row],[Openstelling]],Tb_Openstelling[],2,0)=1,1,""),"")</f>
        <v/>
      </c>
      <c r="AJ2067" s="56"/>
      <c r="AK2067" t="str">
        <f>IF(ISNUMBER(FIND("arbeid",Methode_Keuze)),"",IF(ISNUMBER(FIND("arbeid",Methode_Keuze)),"",IF(Tb_Activiteiten[[#This Row],[Loonkosten]]=1,Tb_Activiteiten[[#Headers],[Loonkosten]],"")))</f>
        <v/>
      </c>
      <c r="AL2067" t="str">
        <f>IF(ISNUMBER(FIND("arbeid",Methode_Keuze)),"",IF(ISNUMBER(FIND("arbeid",Methode_Keuze)),"",IF(Tb_Activiteiten[[#This Row],[Eigen arbeid]]=1,Tb_Activiteiten[[#Headers],[Eigen arbeid]],"")))</f>
        <v/>
      </c>
      <c r="AM2067" t="str">
        <f>IF(ISNUMBER(FIND("arbeid",Methode_Keuze)),"",IF(ISNUMBER(FIND("arbeid",Methode_Keuze)),"",IF(Tb_Activiteiten[[#This Row],[Projectmedewerker]]=1,Tb_Activiteiten[[#Headers],[Projectmedewerker]],"")))</f>
        <v/>
      </c>
      <c r="AN2067" t="str">
        <f>IF(ISNUMBER(FIND("arbeid",Methode_Keuze)),"",IF(ISNUMBER(FIND("arbeid",Methode_Keuze)),"",IF(Tb_Activiteiten[[#This Row],[Landbouwer]]=1,Tb_Activiteiten[[#Headers],[Landbouwer]],"")))</f>
        <v/>
      </c>
      <c r="AO2067" t="str">
        <f>IF(ISNUMBER(FIND("arbeid",Methode_Keuze)),"",IF(ISNUMBER(FIND("arbeid",Methode_Keuze)),"",IF(Tb_Activiteiten[[#This Row],[Adviseur]]=1,Tb_Activiteiten[[#Headers],[Adviseur]],"")))</f>
        <v/>
      </c>
      <c r="AP2067" t="str">
        <f>IF(ISNUMBER(FIND("arbeid",Methode_Keuze)),"",IF(ISNUMBER(FIND("arbeid",Methode_Keuze)),"",IF(Tb_Activiteiten[[#This Row],[Projectleider/Expert]]=1,Tb_Activiteiten[[#Headers],[Projectleider/Expert]],"")))</f>
        <v/>
      </c>
      <c r="AQ2067" t="str">
        <f>IF(ISNUMBER(FIND("arbeid",Methode_Keuze)),"",IF(ISNUMBER(FIND("arbeid",Methode_Keuze)),"",IF(Tb_Activiteiten[[#This Row],[Arbeidskosten]]=1,Tb_Activiteiten[[#Headers],[Arbeidskosten]],"")))</f>
        <v/>
      </c>
      <c r="AR2067" t="str">
        <f>IF(ISNUMBER(FIND("arbeid",Methode_Keuze)),"",IF(ISNUMBER(FIND("arbeid",Methode_Keuze)),"",IF(Tb_Activiteiten[[#This Row],[Arbeidskosten op basis van IKS]]=1,Tb_Activiteiten[[#Headers],[Arbeidskosten op basis van IKS]],"")))</f>
        <v/>
      </c>
      <c r="AS2067" t="str">
        <f>IF(ISNUMBER(FIND("overige",Methode_Keuze)),"",IF(Tb_Activiteiten[[#This Row],[Kosten derden exclusief btw]]=1,Tb_Activiteiten[[#Headers],[Kosten derden exclusief btw]],""))</f>
        <v/>
      </c>
      <c r="AT2067" t="str">
        <f>IF(ISNUMBER(FIND("overige",Methode_Keuze)),"",IF(Tb_Activiteiten[[#This Row],[Niet verrekenbare btw]]=1,Tb_Activiteiten[[#Headers],[Niet verrekenbare btw]],""))</f>
        <v/>
      </c>
      <c r="AU2067" t="str">
        <f>IF(ISNUMBER(FIND("overige",Methode_Keuze)),"",IF(Tb_Activiteiten[[#This Row],[Grondkosten]]=1,Tb_Activiteiten[[#Headers],[Grondkosten]],""))</f>
        <v/>
      </c>
      <c r="AV2067" t="str">
        <f>IF(ISNUMBER(FIND("overige",Methode_Keuze)),"",IF(Tb_Activiteiten[[#This Row],[Bijdrage in natura (overige)]]=1,Tb_Activiteiten[[#Headers],[Bijdrage in natura (overige)]],""))</f>
        <v/>
      </c>
      <c r="AW2067" t="str">
        <f>IF(ISNUMBER(FIND("overige",Methode_Keuze)),"",IF(Tb_Activiteiten[[#This Row],[Bijdrage in natura (vrijwilligers)]]=1,Tb_Activiteiten[[#Headers],[Bijdrage in natura (vrijwilligers)]],""))</f>
        <v/>
      </c>
      <c r="AX2067" t="str">
        <f>IF(ISNUMBER(FIND("overige",Methode_Keuze)),"",IF(Tb_Activiteiten[[#This Row],[Afschrijvingskosten]]=1,Tb_Activiteiten[[#Headers],[Afschrijvingskosten]],""))</f>
        <v/>
      </c>
      <c r="AY2067" t="str">
        <f>IF(ISNUMBER(FIND("overige",Methode_Keuze)),"",IF(Tb_Activiteiten[[#This Row],[Vergoeding]]=1,Tb_Activiteiten[[#Headers],[Vergoeding]],""))</f>
        <v/>
      </c>
      <c r="AZ2067" t="str">
        <f>IF(ISNUMBER(FIND("arbeid",Methode_Keuze)),"",IF(Tb_Activiteiten[[#This Row],[Arbeidskosten - vast tarief (excl eigen arbeid)]]=1,Tb_Activiteiten[[#Headers],[Arbeidskosten - vast tarief (excl eigen arbeid)]],""))</f>
        <v/>
      </c>
      <c r="BA2067" t="str">
        <f>IF(ISNUMBER(FIND("overige",Methode_Keuze)),"",IF(Tb_Activiteiten[[#This Row],[Overige kosten]]=1,Tb_Activiteiten[[#Headers],[Overige kosten]],""))</f>
        <v/>
      </c>
    </row>
    <row r="2068" spans="15:53" x14ac:dyDescent="0.25">
      <c r="O2068" s="56"/>
      <c r="Q2068" t="str">
        <f>IFERROR(IF(VLOOKUP(Tb_Activiteiten[[#This Row],[Openstelling]],Tb_Openstelling[],2,0)=1,1,""),"")</f>
        <v/>
      </c>
      <c r="AJ2068" s="56"/>
      <c r="AK2068" t="str">
        <f>IF(ISNUMBER(FIND("arbeid",Methode_Keuze)),"",IF(ISNUMBER(FIND("arbeid",Methode_Keuze)),"",IF(Tb_Activiteiten[[#This Row],[Loonkosten]]=1,Tb_Activiteiten[[#Headers],[Loonkosten]],"")))</f>
        <v/>
      </c>
      <c r="AL2068" t="str">
        <f>IF(ISNUMBER(FIND("arbeid",Methode_Keuze)),"",IF(ISNUMBER(FIND("arbeid",Methode_Keuze)),"",IF(Tb_Activiteiten[[#This Row],[Eigen arbeid]]=1,Tb_Activiteiten[[#Headers],[Eigen arbeid]],"")))</f>
        <v/>
      </c>
      <c r="AM2068" t="str">
        <f>IF(ISNUMBER(FIND("arbeid",Methode_Keuze)),"",IF(ISNUMBER(FIND("arbeid",Methode_Keuze)),"",IF(Tb_Activiteiten[[#This Row],[Projectmedewerker]]=1,Tb_Activiteiten[[#Headers],[Projectmedewerker]],"")))</f>
        <v/>
      </c>
      <c r="AN2068" t="str">
        <f>IF(ISNUMBER(FIND("arbeid",Methode_Keuze)),"",IF(ISNUMBER(FIND("arbeid",Methode_Keuze)),"",IF(Tb_Activiteiten[[#This Row],[Landbouwer]]=1,Tb_Activiteiten[[#Headers],[Landbouwer]],"")))</f>
        <v/>
      </c>
      <c r="AO2068" t="str">
        <f>IF(ISNUMBER(FIND("arbeid",Methode_Keuze)),"",IF(ISNUMBER(FIND("arbeid",Methode_Keuze)),"",IF(Tb_Activiteiten[[#This Row],[Adviseur]]=1,Tb_Activiteiten[[#Headers],[Adviseur]],"")))</f>
        <v/>
      </c>
      <c r="AP2068" t="str">
        <f>IF(ISNUMBER(FIND("arbeid",Methode_Keuze)),"",IF(ISNUMBER(FIND("arbeid",Methode_Keuze)),"",IF(Tb_Activiteiten[[#This Row],[Projectleider/Expert]]=1,Tb_Activiteiten[[#Headers],[Projectleider/Expert]],"")))</f>
        <v/>
      </c>
      <c r="AQ2068" t="str">
        <f>IF(ISNUMBER(FIND("arbeid",Methode_Keuze)),"",IF(ISNUMBER(FIND("arbeid",Methode_Keuze)),"",IF(Tb_Activiteiten[[#This Row],[Arbeidskosten]]=1,Tb_Activiteiten[[#Headers],[Arbeidskosten]],"")))</f>
        <v/>
      </c>
      <c r="AR2068" t="str">
        <f>IF(ISNUMBER(FIND("arbeid",Methode_Keuze)),"",IF(ISNUMBER(FIND("arbeid",Methode_Keuze)),"",IF(Tb_Activiteiten[[#This Row],[Arbeidskosten op basis van IKS]]=1,Tb_Activiteiten[[#Headers],[Arbeidskosten op basis van IKS]],"")))</f>
        <v/>
      </c>
      <c r="AS2068" t="str">
        <f>IF(ISNUMBER(FIND("overige",Methode_Keuze)),"",IF(Tb_Activiteiten[[#This Row],[Kosten derden exclusief btw]]=1,Tb_Activiteiten[[#Headers],[Kosten derden exclusief btw]],""))</f>
        <v/>
      </c>
      <c r="AT2068" t="str">
        <f>IF(ISNUMBER(FIND("overige",Methode_Keuze)),"",IF(Tb_Activiteiten[[#This Row],[Niet verrekenbare btw]]=1,Tb_Activiteiten[[#Headers],[Niet verrekenbare btw]],""))</f>
        <v/>
      </c>
      <c r="AU2068" t="str">
        <f>IF(ISNUMBER(FIND("overige",Methode_Keuze)),"",IF(Tb_Activiteiten[[#This Row],[Grondkosten]]=1,Tb_Activiteiten[[#Headers],[Grondkosten]],""))</f>
        <v/>
      </c>
      <c r="AV2068" t="str">
        <f>IF(ISNUMBER(FIND("overige",Methode_Keuze)),"",IF(Tb_Activiteiten[[#This Row],[Bijdrage in natura (overige)]]=1,Tb_Activiteiten[[#Headers],[Bijdrage in natura (overige)]],""))</f>
        <v/>
      </c>
      <c r="AW2068" t="str">
        <f>IF(ISNUMBER(FIND("overige",Methode_Keuze)),"",IF(Tb_Activiteiten[[#This Row],[Bijdrage in natura (vrijwilligers)]]=1,Tb_Activiteiten[[#Headers],[Bijdrage in natura (vrijwilligers)]],""))</f>
        <v/>
      </c>
      <c r="AX2068" t="str">
        <f>IF(ISNUMBER(FIND("overige",Methode_Keuze)),"",IF(Tb_Activiteiten[[#This Row],[Afschrijvingskosten]]=1,Tb_Activiteiten[[#Headers],[Afschrijvingskosten]],""))</f>
        <v/>
      </c>
      <c r="AY2068" t="str">
        <f>IF(ISNUMBER(FIND("overige",Methode_Keuze)),"",IF(Tb_Activiteiten[[#This Row],[Vergoeding]]=1,Tb_Activiteiten[[#Headers],[Vergoeding]],""))</f>
        <v/>
      </c>
      <c r="AZ2068" t="str">
        <f>IF(ISNUMBER(FIND("arbeid",Methode_Keuze)),"",IF(Tb_Activiteiten[[#This Row],[Arbeidskosten - vast tarief (excl eigen arbeid)]]=1,Tb_Activiteiten[[#Headers],[Arbeidskosten - vast tarief (excl eigen arbeid)]],""))</f>
        <v/>
      </c>
      <c r="BA2068" t="str">
        <f>IF(ISNUMBER(FIND("overige",Methode_Keuze)),"",IF(Tb_Activiteiten[[#This Row],[Overige kosten]]=1,Tb_Activiteiten[[#Headers],[Overige kosten]],""))</f>
        <v/>
      </c>
    </row>
    <row r="2069" spans="15:53" x14ac:dyDescent="0.25">
      <c r="O2069" s="56"/>
      <c r="Q2069" t="str">
        <f>IFERROR(IF(VLOOKUP(Tb_Activiteiten[[#This Row],[Openstelling]],Tb_Openstelling[],2,0)=1,1,""),"")</f>
        <v/>
      </c>
      <c r="AJ2069" s="56"/>
      <c r="AK2069" t="str">
        <f>IF(ISNUMBER(FIND("arbeid",Methode_Keuze)),"",IF(ISNUMBER(FIND("arbeid",Methode_Keuze)),"",IF(Tb_Activiteiten[[#This Row],[Loonkosten]]=1,Tb_Activiteiten[[#Headers],[Loonkosten]],"")))</f>
        <v/>
      </c>
      <c r="AL2069" t="str">
        <f>IF(ISNUMBER(FIND("arbeid",Methode_Keuze)),"",IF(ISNUMBER(FIND("arbeid",Methode_Keuze)),"",IF(Tb_Activiteiten[[#This Row],[Eigen arbeid]]=1,Tb_Activiteiten[[#Headers],[Eigen arbeid]],"")))</f>
        <v/>
      </c>
      <c r="AM2069" t="str">
        <f>IF(ISNUMBER(FIND("arbeid",Methode_Keuze)),"",IF(ISNUMBER(FIND("arbeid",Methode_Keuze)),"",IF(Tb_Activiteiten[[#This Row],[Projectmedewerker]]=1,Tb_Activiteiten[[#Headers],[Projectmedewerker]],"")))</f>
        <v/>
      </c>
      <c r="AN2069" t="str">
        <f>IF(ISNUMBER(FIND("arbeid",Methode_Keuze)),"",IF(ISNUMBER(FIND("arbeid",Methode_Keuze)),"",IF(Tb_Activiteiten[[#This Row],[Landbouwer]]=1,Tb_Activiteiten[[#Headers],[Landbouwer]],"")))</f>
        <v/>
      </c>
      <c r="AO2069" t="str">
        <f>IF(ISNUMBER(FIND("arbeid",Methode_Keuze)),"",IF(ISNUMBER(FIND("arbeid",Methode_Keuze)),"",IF(Tb_Activiteiten[[#This Row],[Adviseur]]=1,Tb_Activiteiten[[#Headers],[Adviseur]],"")))</f>
        <v/>
      </c>
      <c r="AP2069" t="str">
        <f>IF(ISNUMBER(FIND("arbeid",Methode_Keuze)),"",IF(ISNUMBER(FIND("arbeid",Methode_Keuze)),"",IF(Tb_Activiteiten[[#This Row],[Projectleider/Expert]]=1,Tb_Activiteiten[[#Headers],[Projectleider/Expert]],"")))</f>
        <v/>
      </c>
      <c r="AQ2069" t="str">
        <f>IF(ISNUMBER(FIND("arbeid",Methode_Keuze)),"",IF(ISNUMBER(FIND("arbeid",Methode_Keuze)),"",IF(Tb_Activiteiten[[#This Row],[Arbeidskosten]]=1,Tb_Activiteiten[[#Headers],[Arbeidskosten]],"")))</f>
        <v/>
      </c>
      <c r="AR2069" t="str">
        <f>IF(ISNUMBER(FIND("arbeid",Methode_Keuze)),"",IF(ISNUMBER(FIND("arbeid",Methode_Keuze)),"",IF(Tb_Activiteiten[[#This Row],[Arbeidskosten op basis van IKS]]=1,Tb_Activiteiten[[#Headers],[Arbeidskosten op basis van IKS]],"")))</f>
        <v/>
      </c>
      <c r="AS2069" t="str">
        <f>IF(ISNUMBER(FIND("overige",Methode_Keuze)),"",IF(Tb_Activiteiten[[#This Row],[Kosten derden exclusief btw]]=1,Tb_Activiteiten[[#Headers],[Kosten derden exclusief btw]],""))</f>
        <v/>
      </c>
      <c r="AT2069" t="str">
        <f>IF(ISNUMBER(FIND("overige",Methode_Keuze)),"",IF(Tb_Activiteiten[[#This Row],[Niet verrekenbare btw]]=1,Tb_Activiteiten[[#Headers],[Niet verrekenbare btw]],""))</f>
        <v/>
      </c>
      <c r="AU2069" t="str">
        <f>IF(ISNUMBER(FIND("overige",Methode_Keuze)),"",IF(Tb_Activiteiten[[#This Row],[Grondkosten]]=1,Tb_Activiteiten[[#Headers],[Grondkosten]],""))</f>
        <v/>
      </c>
      <c r="AV2069" t="str">
        <f>IF(ISNUMBER(FIND("overige",Methode_Keuze)),"",IF(Tb_Activiteiten[[#This Row],[Bijdrage in natura (overige)]]=1,Tb_Activiteiten[[#Headers],[Bijdrage in natura (overige)]],""))</f>
        <v/>
      </c>
      <c r="AW2069" t="str">
        <f>IF(ISNUMBER(FIND("overige",Methode_Keuze)),"",IF(Tb_Activiteiten[[#This Row],[Bijdrage in natura (vrijwilligers)]]=1,Tb_Activiteiten[[#Headers],[Bijdrage in natura (vrijwilligers)]],""))</f>
        <v/>
      </c>
      <c r="AX2069" t="str">
        <f>IF(ISNUMBER(FIND("overige",Methode_Keuze)),"",IF(Tb_Activiteiten[[#This Row],[Afschrijvingskosten]]=1,Tb_Activiteiten[[#Headers],[Afschrijvingskosten]],""))</f>
        <v/>
      </c>
      <c r="AY2069" t="str">
        <f>IF(ISNUMBER(FIND("overige",Methode_Keuze)),"",IF(Tb_Activiteiten[[#This Row],[Vergoeding]]=1,Tb_Activiteiten[[#Headers],[Vergoeding]],""))</f>
        <v/>
      </c>
      <c r="AZ2069" t="str">
        <f>IF(ISNUMBER(FIND("arbeid",Methode_Keuze)),"",IF(Tb_Activiteiten[[#This Row],[Arbeidskosten - vast tarief (excl eigen arbeid)]]=1,Tb_Activiteiten[[#Headers],[Arbeidskosten - vast tarief (excl eigen arbeid)]],""))</f>
        <v/>
      </c>
      <c r="BA2069" t="str">
        <f>IF(ISNUMBER(FIND("overige",Methode_Keuze)),"",IF(Tb_Activiteiten[[#This Row],[Overige kosten]]=1,Tb_Activiteiten[[#Headers],[Overige kosten]],""))</f>
        <v/>
      </c>
    </row>
    <row r="2070" spans="15:53" x14ac:dyDescent="0.25">
      <c r="O2070" s="56"/>
      <c r="Q2070" t="str">
        <f>IFERROR(IF(VLOOKUP(Tb_Activiteiten[[#This Row],[Openstelling]],Tb_Openstelling[],2,0)=1,1,""),"")</f>
        <v/>
      </c>
      <c r="AJ2070" s="56"/>
      <c r="AK2070" t="str">
        <f>IF(ISNUMBER(FIND("arbeid",Methode_Keuze)),"",IF(ISNUMBER(FIND("arbeid",Methode_Keuze)),"",IF(Tb_Activiteiten[[#This Row],[Loonkosten]]=1,Tb_Activiteiten[[#Headers],[Loonkosten]],"")))</f>
        <v/>
      </c>
      <c r="AL2070" t="str">
        <f>IF(ISNUMBER(FIND("arbeid",Methode_Keuze)),"",IF(ISNUMBER(FIND("arbeid",Methode_Keuze)),"",IF(Tb_Activiteiten[[#This Row],[Eigen arbeid]]=1,Tb_Activiteiten[[#Headers],[Eigen arbeid]],"")))</f>
        <v/>
      </c>
      <c r="AM2070" t="str">
        <f>IF(ISNUMBER(FIND("arbeid",Methode_Keuze)),"",IF(ISNUMBER(FIND("arbeid",Methode_Keuze)),"",IF(Tb_Activiteiten[[#This Row],[Projectmedewerker]]=1,Tb_Activiteiten[[#Headers],[Projectmedewerker]],"")))</f>
        <v/>
      </c>
      <c r="AN2070" t="str">
        <f>IF(ISNUMBER(FIND("arbeid",Methode_Keuze)),"",IF(ISNUMBER(FIND("arbeid",Methode_Keuze)),"",IF(Tb_Activiteiten[[#This Row],[Landbouwer]]=1,Tb_Activiteiten[[#Headers],[Landbouwer]],"")))</f>
        <v/>
      </c>
      <c r="AO2070" t="str">
        <f>IF(ISNUMBER(FIND("arbeid",Methode_Keuze)),"",IF(ISNUMBER(FIND("arbeid",Methode_Keuze)),"",IF(Tb_Activiteiten[[#This Row],[Adviseur]]=1,Tb_Activiteiten[[#Headers],[Adviseur]],"")))</f>
        <v/>
      </c>
      <c r="AP2070" t="str">
        <f>IF(ISNUMBER(FIND("arbeid",Methode_Keuze)),"",IF(ISNUMBER(FIND("arbeid",Methode_Keuze)),"",IF(Tb_Activiteiten[[#This Row],[Projectleider/Expert]]=1,Tb_Activiteiten[[#Headers],[Projectleider/Expert]],"")))</f>
        <v/>
      </c>
      <c r="AQ2070" t="str">
        <f>IF(ISNUMBER(FIND("arbeid",Methode_Keuze)),"",IF(ISNUMBER(FIND("arbeid",Methode_Keuze)),"",IF(Tb_Activiteiten[[#This Row],[Arbeidskosten]]=1,Tb_Activiteiten[[#Headers],[Arbeidskosten]],"")))</f>
        <v/>
      </c>
      <c r="AR2070" t="str">
        <f>IF(ISNUMBER(FIND("arbeid",Methode_Keuze)),"",IF(ISNUMBER(FIND("arbeid",Methode_Keuze)),"",IF(Tb_Activiteiten[[#This Row],[Arbeidskosten op basis van IKS]]=1,Tb_Activiteiten[[#Headers],[Arbeidskosten op basis van IKS]],"")))</f>
        <v/>
      </c>
      <c r="AS2070" t="str">
        <f>IF(ISNUMBER(FIND("overige",Methode_Keuze)),"",IF(Tb_Activiteiten[[#This Row],[Kosten derden exclusief btw]]=1,Tb_Activiteiten[[#Headers],[Kosten derden exclusief btw]],""))</f>
        <v/>
      </c>
      <c r="AT2070" t="str">
        <f>IF(ISNUMBER(FIND("overige",Methode_Keuze)),"",IF(Tb_Activiteiten[[#This Row],[Niet verrekenbare btw]]=1,Tb_Activiteiten[[#Headers],[Niet verrekenbare btw]],""))</f>
        <v/>
      </c>
      <c r="AU2070" t="str">
        <f>IF(ISNUMBER(FIND("overige",Methode_Keuze)),"",IF(Tb_Activiteiten[[#This Row],[Grondkosten]]=1,Tb_Activiteiten[[#Headers],[Grondkosten]],""))</f>
        <v/>
      </c>
      <c r="AV2070" t="str">
        <f>IF(ISNUMBER(FIND("overige",Methode_Keuze)),"",IF(Tb_Activiteiten[[#This Row],[Bijdrage in natura (overige)]]=1,Tb_Activiteiten[[#Headers],[Bijdrage in natura (overige)]],""))</f>
        <v/>
      </c>
      <c r="AW2070" t="str">
        <f>IF(ISNUMBER(FIND("overige",Methode_Keuze)),"",IF(Tb_Activiteiten[[#This Row],[Bijdrage in natura (vrijwilligers)]]=1,Tb_Activiteiten[[#Headers],[Bijdrage in natura (vrijwilligers)]],""))</f>
        <v/>
      </c>
      <c r="AX2070" t="str">
        <f>IF(ISNUMBER(FIND("overige",Methode_Keuze)),"",IF(Tb_Activiteiten[[#This Row],[Afschrijvingskosten]]=1,Tb_Activiteiten[[#Headers],[Afschrijvingskosten]],""))</f>
        <v/>
      </c>
      <c r="AY2070" t="str">
        <f>IF(ISNUMBER(FIND("overige",Methode_Keuze)),"",IF(Tb_Activiteiten[[#This Row],[Vergoeding]]=1,Tb_Activiteiten[[#Headers],[Vergoeding]],""))</f>
        <v/>
      </c>
      <c r="AZ2070" t="str">
        <f>IF(ISNUMBER(FIND("arbeid",Methode_Keuze)),"",IF(Tb_Activiteiten[[#This Row],[Arbeidskosten - vast tarief (excl eigen arbeid)]]=1,Tb_Activiteiten[[#Headers],[Arbeidskosten - vast tarief (excl eigen arbeid)]],""))</f>
        <v/>
      </c>
      <c r="BA2070" t="str">
        <f>IF(ISNUMBER(FIND("overige",Methode_Keuze)),"",IF(Tb_Activiteiten[[#This Row],[Overige kosten]]=1,Tb_Activiteiten[[#Headers],[Overige kosten]],""))</f>
        <v/>
      </c>
    </row>
    <row r="2071" spans="15:53" x14ac:dyDescent="0.25">
      <c r="O2071" s="56"/>
      <c r="Q2071" t="str">
        <f>IFERROR(IF(VLOOKUP(Tb_Activiteiten[[#This Row],[Openstelling]],Tb_Openstelling[],2,0)=1,1,""),"")</f>
        <v/>
      </c>
      <c r="AJ2071" s="56"/>
      <c r="AK2071" t="str">
        <f>IF(ISNUMBER(FIND("arbeid",Methode_Keuze)),"",IF(ISNUMBER(FIND("arbeid",Methode_Keuze)),"",IF(Tb_Activiteiten[[#This Row],[Loonkosten]]=1,Tb_Activiteiten[[#Headers],[Loonkosten]],"")))</f>
        <v/>
      </c>
      <c r="AL2071" t="str">
        <f>IF(ISNUMBER(FIND("arbeid",Methode_Keuze)),"",IF(ISNUMBER(FIND("arbeid",Methode_Keuze)),"",IF(Tb_Activiteiten[[#This Row],[Eigen arbeid]]=1,Tb_Activiteiten[[#Headers],[Eigen arbeid]],"")))</f>
        <v/>
      </c>
      <c r="AM2071" t="str">
        <f>IF(ISNUMBER(FIND("arbeid",Methode_Keuze)),"",IF(ISNUMBER(FIND("arbeid",Methode_Keuze)),"",IF(Tb_Activiteiten[[#This Row],[Projectmedewerker]]=1,Tb_Activiteiten[[#Headers],[Projectmedewerker]],"")))</f>
        <v/>
      </c>
      <c r="AN2071" t="str">
        <f>IF(ISNUMBER(FIND("arbeid",Methode_Keuze)),"",IF(ISNUMBER(FIND("arbeid",Methode_Keuze)),"",IF(Tb_Activiteiten[[#This Row],[Landbouwer]]=1,Tb_Activiteiten[[#Headers],[Landbouwer]],"")))</f>
        <v/>
      </c>
      <c r="AO2071" t="str">
        <f>IF(ISNUMBER(FIND("arbeid",Methode_Keuze)),"",IF(ISNUMBER(FIND("arbeid",Methode_Keuze)),"",IF(Tb_Activiteiten[[#This Row],[Adviseur]]=1,Tb_Activiteiten[[#Headers],[Adviseur]],"")))</f>
        <v/>
      </c>
      <c r="AP2071" t="str">
        <f>IF(ISNUMBER(FIND("arbeid",Methode_Keuze)),"",IF(ISNUMBER(FIND("arbeid",Methode_Keuze)),"",IF(Tb_Activiteiten[[#This Row],[Projectleider/Expert]]=1,Tb_Activiteiten[[#Headers],[Projectleider/Expert]],"")))</f>
        <v/>
      </c>
      <c r="AQ2071" t="str">
        <f>IF(ISNUMBER(FIND("arbeid",Methode_Keuze)),"",IF(ISNUMBER(FIND("arbeid",Methode_Keuze)),"",IF(Tb_Activiteiten[[#This Row],[Arbeidskosten]]=1,Tb_Activiteiten[[#Headers],[Arbeidskosten]],"")))</f>
        <v/>
      </c>
      <c r="AR2071" t="str">
        <f>IF(ISNUMBER(FIND("arbeid",Methode_Keuze)),"",IF(ISNUMBER(FIND("arbeid",Methode_Keuze)),"",IF(Tb_Activiteiten[[#This Row],[Arbeidskosten op basis van IKS]]=1,Tb_Activiteiten[[#Headers],[Arbeidskosten op basis van IKS]],"")))</f>
        <v/>
      </c>
      <c r="AS2071" t="str">
        <f>IF(ISNUMBER(FIND("overige",Methode_Keuze)),"",IF(Tb_Activiteiten[[#This Row],[Kosten derden exclusief btw]]=1,Tb_Activiteiten[[#Headers],[Kosten derden exclusief btw]],""))</f>
        <v/>
      </c>
      <c r="AT2071" t="str">
        <f>IF(ISNUMBER(FIND("overige",Methode_Keuze)),"",IF(Tb_Activiteiten[[#This Row],[Niet verrekenbare btw]]=1,Tb_Activiteiten[[#Headers],[Niet verrekenbare btw]],""))</f>
        <v/>
      </c>
      <c r="AU2071" t="str">
        <f>IF(ISNUMBER(FIND("overige",Methode_Keuze)),"",IF(Tb_Activiteiten[[#This Row],[Grondkosten]]=1,Tb_Activiteiten[[#Headers],[Grondkosten]],""))</f>
        <v/>
      </c>
      <c r="AV2071" t="str">
        <f>IF(ISNUMBER(FIND("overige",Methode_Keuze)),"",IF(Tb_Activiteiten[[#This Row],[Bijdrage in natura (overige)]]=1,Tb_Activiteiten[[#Headers],[Bijdrage in natura (overige)]],""))</f>
        <v/>
      </c>
      <c r="AW2071" t="str">
        <f>IF(ISNUMBER(FIND("overige",Methode_Keuze)),"",IF(Tb_Activiteiten[[#This Row],[Bijdrage in natura (vrijwilligers)]]=1,Tb_Activiteiten[[#Headers],[Bijdrage in natura (vrijwilligers)]],""))</f>
        <v/>
      </c>
      <c r="AX2071" t="str">
        <f>IF(ISNUMBER(FIND("overige",Methode_Keuze)),"",IF(Tb_Activiteiten[[#This Row],[Afschrijvingskosten]]=1,Tb_Activiteiten[[#Headers],[Afschrijvingskosten]],""))</f>
        <v/>
      </c>
      <c r="AY2071" t="str">
        <f>IF(ISNUMBER(FIND("overige",Methode_Keuze)),"",IF(Tb_Activiteiten[[#This Row],[Vergoeding]]=1,Tb_Activiteiten[[#Headers],[Vergoeding]],""))</f>
        <v/>
      </c>
      <c r="AZ2071" t="str">
        <f>IF(ISNUMBER(FIND("arbeid",Methode_Keuze)),"",IF(Tb_Activiteiten[[#This Row],[Arbeidskosten - vast tarief (excl eigen arbeid)]]=1,Tb_Activiteiten[[#Headers],[Arbeidskosten - vast tarief (excl eigen arbeid)]],""))</f>
        <v/>
      </c>
      <c r="BA2071" t="str">
        <f>IF(ISNUMBER(FIND("overige",Methode_Keuze)),"",IF(Tb_Activiteiten[[#This Row],[Overige kosten]]=1,Tb_Activiteiten[[#Headers],[Overige kosten]],""))</f>
        <v/>
      </c>
    </row>
    <row r="2072" spans="15:53" x14ac:dyDescent="0.25">
      <c r="O2072" s="56"/>
      <c r="Q2072" t="str">
        <f>IFERROR(IF(VLOOKUP(Tb_Activiteiten[[#This Row],[Openstelling]],Tb_Openstelling[],2,0)=1,1,""),"")</f>
        <v/>
      </c>
      <c r="AJ2072" s="56"/>
      <c r="AK2072" t="str">
        <f>IF(ISNUMBER(FIND("arbeid",Methode_Keuze)),"",IF(ISNUMBER(FIND("arbeid",Methode_Keuze)),"",IF(Tb_Activiteiten[[#This Row],[Loonkosten]]=1,Tb_Activiteiten[[#Headers],[Loonkosten]],"")))</f>
        <v/>
      </c>
      <c r="AL2072" t="str">
        <f>IF(ISNUMBER(FIND("arbeid",Methode_Keuze)),"",IF(ISNUMBER(FIND("arbeid",Methode_Keuze)),"",IF(Tb_Activiteiten[[#This Row],[Eigen arbeid]]=1,Tb_Activiteiten[[#Headers],[Eigen arbeid]],"")))</f>
        <v/>
      </c>
      <c r="AM2072" t="str">
        <f>IF(ISNUMBER(FIND("arbeid",Methode_Keuze)),"",IF(ISNUMBER(FIND("arbeid",Methode_Keuze)),"",IF(Tb_Activiteiten[[#This Row],[Projectmedewerker]]=1,Tb_Activiteiten[[#Headers],[Projectmedewerker]],"")))</f>
        <v/>
      </c>
      <c r="AN2072" t="str">
        <f>IF(ISNUMBER(FIND("arbeid",Methode_Keuze)),"",IF(ISNUMBER(FIND("arbeid",Methode_Keuze)),"",IF(Tb_Activiteiten[[#This Row],[Landbouwer]]=1,Tb_Activiteiten[[#Headers],[Landbouwer]],"")))</f>
        <v/>
      </c>
      <c r="AO2072" t="str">
        <f>IF(ISNUMBER(FIND("arbeid",Methode_Keuze)),"",IF(ISNUMBER(FIND("arbeid",Methode_Keuze)),"",IF(Tb_Activiteiten[[#This Row],[Adviseur]]=1,Tb_Activiteiten[[#Headers],[Adviseur]],"")))</f>
        <v/>
      </c>
      <c r="AP2072" t="str">
        <f>IF(ISNUMBER(FIND("arbeid",Methode_Keuze)),"",IF(ISNUMBER(FIND("arbeid",Methode_Keuze)),"",IF(Tb_Activiteiten[[#This Row],[Projectleider/Expert]]=1,Tb_Activiteiten[[#Headers],[Projectleider/Expert]],"")))</f>
        <v/>
      </c>
      <c r="AQ2072" t="str">
        <f>IF(ISNUMBER(FIND("arbeid",Methode_Keuze)),"",IF(ISNUMBER(FIND("arbeid",Methode_Keuze)),"",IF(Tb_Activiteiten[[#This Row],[Arbeidskosten]]=1,Tb_Activiteiten[[#Headers],[Arbeidskosten]],"")))</f>
        <v/>
      </c>
      <c r="AR2072" t="str">
        <f>IF(ISNUMBER(FIND("arbeid",Methode_Keuze)),"",IF(ISNUMBER(FIND("arbeid",Methode_Keuze)),"",IF(Tb_Activiteiten[[#This Row],[Arbeidskosten op basis van IKS]]=1,Tb_Activiteiten[[#Headers],[Arbeidskosten op basis van IKS]],"")))</f>
        <v/>
      </c>
      <c r="AS2072" t="str">
        <f>IF(ISNUMBER(FIND("overige",Methode_Keuze)),"",IF(Tb_Activiteiten[[#This Row],[Kosten derden exclusief btw]]=1,Tb_Activiteiten[[#Headers],[Kosten derden exclusief btw]],""))</f>
        <v/>
      </c>
      <c r="AT2072" t="str">
        <f>IF(ISNUMBER(FIND("overige",Methode_Keuze)),"",IF(Tb_Activiteiten[[#This Row],[Niet verrekenbare btw]]=1,Tb_Activiteiten[[#Headers],[Niet verrekenbare btw]],""))</f>
        <v/>
      </c>
      <c r="AU2072" t="str">
        <f>IF(ISNUMBER(FIND("overige",Methode_Keuze)),"",IF(Tb_Activiteiten[[#This Row],[Grondkosten]]=1,Tb_Activiteiten[[#Headers],[Grondkosten]],""))</f>
        <v/>
      </c>
      <c r="AV2072" t="str">
        <f>IF(ISNUMBER(FIND("overige",Methode_Keuze)),"",IF(Tb_Activiteiten[[#This Row],[Bijdrage in natura (overige)]]=1,Tb_Activiteiten[[#Headers],[Bijdrage in natura (overige)]],""))</f>
        <v/>
      </c>
      <c r="AW2072" t="str">
        <f>IF(ISNUMBER(FIND("overige",Methode_Keuze)),"",IF(Tb_Activiteiten[[#This Row],[Bijdrage in natura (vrijwilligers)]]=1,Tb_Activiteiten[[#Headers],[Bijdrage in natura (vrijwilligers)]],""))</f>
        <v/>
      </c>
      <c r="AX2072" t="str">
        <f>IF(ISNUMBER(FIND("overige",Methode_Keuze)),"",IF(Tb_Activiteiten[[#This Row],[Afschrijvingskosten]]=1,Tb_Activiteiten[[#Headers],[Afschrijvingskosten]],""))</f>
        <v/>
      </c>
      <c r="AY2072" t="str">
        <f>IF(ISNUMBER(FIND("overige",Methode_Keuze)),"",IF(Tb_Activiteiten[[#This Row],[Vergoeding]]=1,Tb_Activiteiten[[#Headers],[Vergoeding]],""))</f>
        <v/>
      </c>
      <c r="AZ2072" t="str">
        <f>IF(ISNUMBER(FIND("arbeid",Methode_Keuze)),"",IF(Tb_Activiteiten[[#This Row],[Arbeidskosten - vast tarief (excl eigen arbeid)]]=1,Tb_Activiteiten[[#Headers],[Arbeidskosten - vast tarief (excl eigen arbeid)]],""))</f>
        <v/>
      </c>
      <c r="BA2072" t="str">
        <f>IF(ISNUMBER(FIND("overige",Methode_Keuze)),"",IF(Tb_Activiteiten[[#This Row],[Overige kosten]]=1,Tb_Activiteiten[[#Headers],[Overige kosten]],""))</f>
        <v/>
      </c>
    </row>
    <row r="2073" spans="15:53" x14ac:dyDescent="0.25">
      <c r="O2073" s="56"/>
      <c r="Q2073" t="str">
        <f>IFERROR(IF(VLOOKUP(Tb_Activiteiten[[#This Row],[Openstelling]],Tb_Openstelling[],2,0)=1,1,""),"")</f>
        <v/>
      </c>
      <c r="AJ2073" s="56"/>
      <c r="AK2073" t="str">
        <f>IF(ISNUMBER(FIND("arbeid",Methode_Keuze)),"",IF(ISNUMBER(FIND("arbeid",Methode_Keuze)),"",IF(Tb_Activiteiten[[#This Row],[Loonkosten]]=1,Tb_Activiteiten[[#Headers],[Loonkosten]],"")))</f>
        <v/>
      </c>
      <c r="AL2073" t="str">
        <f>IF(ISNUMBER(FIND("arbeid",Methode_Keuze)),"",IF(ISNUMBER(FIND("arbeid",Methode_Keuze)),"",IF(Tb_Activiteiten[[#This Row],[Eigen arbeid]]=1,Tb_Activiteiten[[#Headers],[Eigen arbeid]],"")))</f>
        <v/>
      </c>
      <c r="AM2073" t="str">
        <f>IF(ISNUMBER(FIND("arbeid",Methode_Keuze)),"",IF(ISNUMBER(FIND("arbeid",Methode_Keuze)),"",IF(Tb_Activiteiten[[#This Row],[Projectmedewerker]]=1,Tb_Activiteiten[[#Headers],[Projectmedewerker]],"")))</f>
        <v/>
      </c>
      <c r="AN2073" t="str">
        <f>IF(ISNUMBER(FIND("arbeid",Methode_Keuze)),"",IF(ISNUMBER(FIND("arbeid",Methode_Keuze)),"",IF(Tb_Activiteiten[[#This Row],[Landbouwer]]=1,Tb_Activiteiten[[#Headers],[Landbouwer]],"")))</f>
        <v/>
      </c>
      <c r="AO2073" t="str">
        <f>IF(ISNUMBER(FIND("arbeid",Methode_Keuze)),"",IF(ISNUMBER(FIND("arbeid",Methode_Keuze)),"",IF(Tb_Activiteiten[[#This Row],[Adviseur]]=1,Tb_Activiteiten[[#Headers],[Adviseur]],"")))</f>
        <v/>
      </c>
      <c r="AP2073" t="str">
        <f>IF(ISNUMBER(FIND("arbeid",Methode_Keuze)),"",IF(ISNUMBER(FIND("arbeid",Methode_Keuze)),"",IF(Tb_Activiteiten[[#This Row],[Projectleider/Expert]]=1,Tb_Activiteiten[[#Headers],[Projectleider/Expert]],"")))</f>
        <v/>
      </c>
      <c r="AQ2073" t="str">
        <f>IF(ISNUMBER(FIND("arbeid",Methode_Keuze)),"",IF(ISNUMBER(FIND("arbeid",Methode_Keuze)),"",IF(Tb_Activiteiten[[#This Row],[Arbeidskosten]]=1,Tb_Activiteiten[[#Headers],[Arbeidskosten]],"")))</f>
        <v/>
      </c>
      <c r="AR2073" t="str">
        <f>IF(ISNUMBER(FIND("arbeid",Methode_Keuze)),"",IF(ISNUMBER(FIND("arbeid",Methode_Keuze)),"",IF(Tb_Activiteiten[[#This Row],[Arbeidskosten op basis van IKS]]=1,Tb_Activiteiten[[#Headers],[Arbeidskosten op basis van IKS]],"")))</f>
        <v/>
      </c>
      <c r="AS2073" t="str">
        <f>IF(ISNUMBER(FIND("overige",Methode_Keuze)),"",IF(Tb_Activiteiten[[#This Row],[Kosten derden exclusief btw]]=1,Tb_Activiteiten[[#Headers],[Kosten derden exclusief btw]],""))</f>
        <v/>
      </c>
      <c r="AT2073" t="str">
        <f>IF(ISNUMBER(FIND("overige",Methode_Keuze)),"",IF(Tb_Activiteiten[[#This Row],[Niet verrekenbare btw]]=1,Tb_Activiteiten[[#Headers],[Niet verrekenbare btw]],""))</f>
        <v/>
      </c>
      <c r="AU2073" t="str">
        <f>IF(ISNUMBER(FIND("overige",Methode_Keuze)),"",IF(Tb_Activiteiten[[#This Row],[Grondkosten]]=1,Tb_Activiteiten[[#Headers],[Grondkosten]],""))</f>
        <v/>
      </c>
      <c r="AV2073" t="str">
        <f>IF(ISNUMBER(FIND("overige",Methode_Keuze)),"",IF(Tb_Activiteiten[[#This Row],[Bijdrage in natura (overige)]]=1,Tb_Activiteiten[[#Headers],[Bijdrage in natura (overige)]],""))</f>
        <v/>
      </c>
      <c r="AW2073" t="str">
        <f>IF(ISNUMBER(FIND("overige",Methode_Keuze)),"",IF(Tb_Activiteiten[[#This Row],[Bijdrage in natura (vrijwilligers)]]=1,Tb_Activiteiten[[#Headers],[Bijdrage in natura (vrijwilligers)]],""))</f>
        <v/>
      </c>
      <c r="AX2073" t="str">
        <f>IF(ISNUMBER(FIND("overige",Methode_Keuze)),"",IF(Tb_Activiteiten[[#This Row],[Afschrijvingskosten]]=1,Tb_Activiteiten[[#Headers],[Afschrijvingskosten]],""))</f>
        <v/>
      </c>
      <c r="AY2073" t="str">
        <f>IF(ISNUMBER(FIND("overige",Methode_Keuze)),"",IF(Tb_Activiteiten[[#This Row],[Vergoeding]]=1,Tb_Activiteiten[[#Headers],[Vergoeding]],""))</f>
        <v/>
      </c>
      <c r="AZ2073" t="str">
        <f>IF(ISNUMBER(FIND("arbeid",Methode_Keuze)),"",IF(Tb_Activiteiten[[#This Row],[Arbeidskosten - vast tarief (excl eigen arbeid)]]=1,Tb_Activiteiten[[#Headers],[Arbeidskosten - vast tarief (excl eigen arbeid)]],""))</f>
        <v/>
      </c>
      <c r="BA2073" t="str">
        <f>IF(ISNUMBER(FIND("overige",Methode_Keuze)),"",IF(Tb_Activiteiten[[#This Row],[Overige kosten]]=1,Tb_Activiteiten[[#Headers],[Overige kosten]],""))</f>
        <v/>
      </c>
    </row>
    <row r="2074" spans="15:53" x14ac:dyDescent="0.25">
      <c r="O2074" s="56"/>
      <c r="Q2074" t="str">
        <f>IFERROR(IF(VLOOKUP(Tb_Activiteiten[[#This Row],[Openstelling]],Tb_Openstelling[],2,0)=1,1,""),"")</f>
        <v/>
      </c>
      <c r="AJ2074" s="56"/>
      <c r="AK2074" t="str">
        <f>IF(ISNUMBER(FIND("arbeid",Methode_Keuze)),"",IF(ISNUMBER(FIND("arbeid",Methode_Keuze)),"",IF(Tb_Activiteiten[[#This Row],[Loonkosten]]=1,Tb_Activiteiten[[#Headers],[Loonkosten]],"")))</f>
        <v/>
      </c>
      <c r="AL2074" t="str">
        <f>IF(ISNUMBER(FIND("arbeid",Methode_Keuze)),"",IF(ISNUMBER(FIND("arbeid",Methode_Keuze)),"",IF(Tb_Activiteiten[[#This Row],[Eigen arbeid]]=1,Tb_Activiteiten[[#Headers],[Eigen arbeid]],"")))</f>
        <v/>
      </c>
      <c r="AM2074" t="str">
        <f>IF(ISNUMBER(FIND("arbeid",Methode_Keuze)),"",IF(ISNUMBER(FIND("arbeid",Methode_Keuze)),"",IF(Tb_Activiteiten[[#This Row],[Projectmedewerker]]=1,Tb_Activiteiten[[#Headers],[Projectmedewerker]],"")))</f>
        <v/>
      </c>
      <c r="AN2074" t="str">
        <f>IF(ISNUMBER(FIND("arbeid",Methode_Keuze)),"",IF(ISNUMBER(FIND("arbeid",Methode_Keuze)),"",IF(Tb_Activiteiten[[#This Row],[Landbouwer]]=1,Tb_Activiteiten[[#Headers],[Landbouwer]],"")))</f>
        <v/>
      </c>
      <c r="AO2074" t="str">
        <f>IF(ISNUMBER(FIND("arbeid",Methode_Keuze)),"",IF(ISNUMBER(FIND("arbeid",Methode_Keuze)),"",IF(Tb_Activiteiten[[#This Row],[Adviseur]]=1,Tb_Activiteiten[[#Headers],[Adviseur]],"")))</f>
        <v/>
      </c>
      <c r="AP2074" t="str">
        <f>IF(ISNUMBER(FIND("arbeid",Methode_Keuze)),"",IF(ISNUMBER(FIND("arbeid",Methode_Keuze)),"",IF(Tb_Activiteiten[[#This Row],[Projectleider/Expert]]=1,Tb_Activiteiten[[#Headers],[Projectleider/Expert]],"")))</f>
        <v/>
      </c>
      <c r="AQ2074" t="str">
        <f>IF(ISNUMBER(FIND("arbeid",Methode_Keuze)),"",IF(ISNUMBER(FIND("arbeid",Methode_Keuze)),"",IF(Tb_Activiteiten[[#This Row],[Arbeidskosten]]=1,Tb_Activiteiten[[#Headers],[Arbeidskosten]],"")))</f>
        <v/>
      </c>
      <c r="AR2074" t="str">
        <f>IF(ISNUMBER(FIND("arbeid",Methode_Keuze)),"",IF(ISNUMBER(FIND("arbeid",Methode_Keuze)),"",IF(Tb_Activiteiten[[#This Row],[Arbeidskosten op basis van IKS]]=1,Tb_Activiteiten[[#Headers],[Arbeidskosten op basis van IKS]],"")))</f>
        <v/>
      </c>
      <c r="AS2074" t="str">
        <f>IF(ISNUMBER(FIND("overige",Methode_Keuze)),"",IF(Tb_Activiteiten[[#This Row],[Kosten derden exclusief btw]]=1,Tb_Activiteiten[[#Headers],[Kosten derden exclusief btw]],""))</f>
        <v/>
      </c>
      <c r="AT2074" t="str">
        <f>IF(ISNUMBER(FIND("overige",Methode_Keuze)),"",IF(Tb_Activiteiten[[#This Row],[Niet verrekenbare btw]]=1,Tb_Activiteiten[[#Headers],[Niet verrekenbare btw]],""))</f>
        <v/>
      </c>
      <c r="AU2074" t="str">
        <f>IF(ISNUMBER(FIND("overige",Methode_Keuze)),"",IF(Tb_Activiteiten[[#This Row],[Grondkosten]]=1,Tb_Activiteiten[[#Headers],[Grondkosten]],""))</f>
        <v/>
      </c>
      <c r="AV2074" t="str">
        <f>IF(ISNUMBER(FIND("overige",Methode_Keuze)),"",IF(Tb_Activiteiten[[#This Row],[Bijdrage in natura (overige)]]=1,Tb_Activiteiten[[#Headers],[Bijdrage in natura (overige)]],""))</f>
        <v/>
      </c>
      <c r="AW2074" t="str">
        <f>IF(ISNUMBER(FIND("overige",Methode_Keuze)),"",IF(Tb_Activiteiten[[#This Row],[Bijdrage in natura (vrijwilligers)]]=1,Tb_Activiteiten[[#Headers],[Bijdrage in natura (vrijwilligers)]],""))</f>
        <v/>
      </c>
      <c r="AX2074" t="str">
        <f>IF(ISNUMBER(FIND("overige",Methode_Keuze)),"",IF(Tb_Activiteiten[[#This Row],[Afschrijvingskosten]]=1,Tb_Activiteiten[[#Headers],[Afschrijvingskosten]],""))</f>
        <v/>
      </c>
      <c r="AY2074" t="str">
        <f>IF(ISNUMBER(FIND("overige",Methode_Keuze)),"",IF(Tb_Activiteiten[[#This Row],[Vergoeding]]=1,Tb_Activiteiten[[#Headers],[Vergoeding]],""))</f>
        <v/>
      </c>
      <c r="AZ2074" t="str">
        <f>IF(ISNUMBER(FIND("arbeid",Methode_Keuze)),"",IF(Tb_Activiteiten[[#This Row],[Arbeidskosten - vast tarief (excl eigen arbeid)]]=1,Tb_Activiteiten[[#Headers],[Arbeidskosten - vast tarief (excl eigen arbeid)]],""))</f>
        <v/>
      </c>
      <c r="BA2074" t="str">
        <f>IF(ISNUMBER(FIND("overige",Methode_Keuze)),"",IF(Tb_Activiteiten[[#This Row],[Overige kosten]]=1,Tb_Activiteiten[[#Headers],[Overige kosten]],""))</f>
        <v/>
      </c>
    </row>
    <row r="2075" spans="15:53" x14ac:dyDescent="0.25">
      <c r="O2075" s="56"/>
      <c r="Q2075" t="str">
        <f>IFERROR(IF(VLOOKUP(Tb_Activiteiten[[#This Row],[Openstelling]],Tb_Openstelling[],2,0)=1,1,""),"")</f>
        <v/>
      </c>
      <c r="AJ2075" s="56"/>
      <c r="AK2075" t="str">
        <f>IF(ISNUMBER(FIND("arbeid",Methode_Keuze)),"",IF(ISNUMBER(FIND("arbeid",Methode_Keuze)),"",IF(Tb_Activiteiten[[#This Row],[Loonkosten]]=1,Tb_Activiteiten[[#Headers],[Loonkosten]],"")))</f>
        <v/>
      </c>
      <c r="AL2075" t="str">
        <f>IF(ISNUMBER(FIND("arbeid",Methode_Keuze)),"",IF(ISNUMBER(FIND("arbeid",Methode_Keuze)),"",IF(Tb_Activiteiten[[#This Row],[Eigen arbeid]]=1,Tb_Activiteiten[[#Headers],[Eigen arbeid]],"")))</f>
        <v/>
      </c>
      <c r="AM2075" t="str">
        <f>IF(ISNUMBER(FIND("arbeid",Methode_Keuze)),"",IF(ISNUMBER(FIND("arbeid",Methode_Keuze)),"",IF(Tb_Activiteiten[[#This Row],[Projectmedewerker]]=1,Tb_Activiteiten[[#Headers],[Projectmedewerker]],"")))</f>
        <v/>
      </c>
      <c r="AN2075" t="str">
        <f>IF(ISNUMBER(FIND("arbeid",Methode_Keuze)),"",IF(ISNUMBER(FIND("arbeid",Methode_Keuze)),"",IF(Tb_Activiteiten[[#This Row],[Landbouwer]]=1,Tb_Activiteiten[[#Headers],[Landbouwer]],"")))</f>
        <v/>
      </c>
      <c r="AO2075" t="str">
        <f>IF(ISNUMBER(FIND("arbeid",Methode_Keuze)),"",IF(ISNUMBER(FIND("arbeid",Methode_Keuze)),"",IF(Tb_Activiteiten[[#This Row],[Adviseur]]=1,Tb_Activiteiten[[#Headers],[Adviseur]],"")))</f>
        <v/>
      </c>
      <c r="AP2075" t="str">
        <f>IF(ISNUMBER(FIND("arbeid",Methode_Keuze)),"",IF(ISNUMBER(FIND("arbeid",Methode_Keuze)),"",IF(Tb_Activiteiten[[#This Row],[Projectleider/Expert]]=1,Tb_Activiteiten[[#Headers],[Projectleider/Expert]],"")))</f>
        <v/>
      </c>
      <c r="AQ2075" t="str">
        <f>IF(ISNUMBER(FIND("arbeid",Methode_Keuze)),"",IF(ISNUMBER(FIND("arbeid",Methode_Keuze)),"",IF(Tb_Activiteiten[[#This Row],[Arbeidskosten]]=1,Tb_Activiteiten[[#Headers],[Arbeidskosten]],"")))</f>
        <v/>
      </c>
      <c r="AR2075" t="str">
        <f>IF(ISNUMBER(FIND("arbeid",Methode_Keuze)),"",IF(ISNUMBER(FIND("arbeid",Methode_Keuze)),"",IF(Tb_Activiteiten[[#This Row],[Arbeidskosten op basis van IKS]]=1,Tb_Activiteiten[[#Headers],[Arbeidskosten op basis van IKS]],"")))</f>
        <v/>
      </c>
      <c r="AS2075" t="str">
        <f>IF(ISNUMBER(FIND("overige",Methode_Keuze)),"",IF(Tb_Activiteiten[[#This Row],[Kosten derden exclusief btw]]=1,Tb_Activiteiten[[#Headers],[Kosten derden exclusief btw]],""))</f>
        <v/>
      </c>
      <c r="AT2075" t="str">
        <f>IF(ISNUMBER(FIND("overige",Methode_Keuze)),"",IF(Tb_Activiteiten[[#This Row],[Niet verrekenbare btw]]=1,Tb_Activiteiten[[#Headers],[Niet verrekenbare btw]],""))</f>
        <v/>
      </c>
      <c r="AU2075" t="str">
        <f>IF(ISNUMBER(FIND("overige",Methode_Keuze)),"",IF(Tb_Activiteiten[[#This Row],[Grondkosten]]=1,Tb_Activiteiten[[#Headers],[Grondkosten]],""))</f>
        <v/>
      </c>
      <c r="AV2075" t="str">
        <f>IF(ISNUMBER(FIND("overige",Methode_Keuze)),"",IF(Tb_Activiteiten[[#This Row],[Bijdrage in natura (overige)]]=1,Tb_Activiteiten[[#Headers],[Bijdrage in natura (overige)]],""))</f>
        <v/>
      </c>
      <c r="AW2075" t="str">
        <f>IF(ISNUMBER(FIND("overige",Methode_Keuze)),"",IF(Tb_Activiteiten[[#This Row],[Bijdrage in natura (vrijwilligers)]]=1,Tb_Activiteiten[[#Headers],[Bijdrage in natura (vrijwilligers)]],""))</f>
        <v/>
      </c>
      <c r="AX2075" t="str">
        <f>IF(ISNUMBER(FIND("overige",Methode_Keuze)),"",IF(Tb_Activiteiten[[#This Row],[Afschrijvingskosten]]=1,Tb_Activiteiten[[#Headers],[Afschrijvingskosten]],""))</f>
        <v/>
      </c>
      <c r="AY2075" t="str">
        <f>IF(ISNUMBER(FIND("overige",Methode_Keuze)),"",IF(Tb_Activiteiten[[#This Row],[Vergoeding]]=1,Tb_Activiteiten[[#Headers],[Vergoeding]],""))</f>
        <v/>
      </c>
      <c r="AZ2075" t="str">
        <f>IF(ISNUMBER(FIND("arbeid",Methode_Keuze)),"",IF(Tb_Activiteiten[[#This Row],[Arbeidskosten - vast tarief (excl eigen arbeid)]]=1,Tb_Activiteiten[[#Headers],[Arbeidskosten - vast tarief (excl eigen arbeid)]],""))</f>
        <v/>
      </c>
      <c r="BA2075" t="str">
        <f>IF(ISNUMBER(FIND("overige",Methode_Keuze)),"",IF(Tb_Activiteiten[[#This Row],[Overige kosten]]=1,Tb_Activiteiten[[#Headers],[Overige kosten]],""))</f>
        <v/>
      </c>
    </row>
    <row r="2076" spans="15:53" x14ac:dyDescent="0.25">
      <c r="O2076" s="56"/>
      <c r="Q2076" t="str">
        <f>IFERROR(IF(VLOOKUP(Tb_Activiteiten[[#This Row],[Openstelling]],Tb_Openstelling[],2,0)=1,1,""),"")</f>
        <v/>
      </c>
      <c r="AJ2076" s="56"/>
      <c r="AK2076" t="str">
        <f>IF(ISNUMBER(FIND("arbeid",Methode_Keuze)),"",IF(ISNUMBER(FIND("arbeid",Methode_Keuze)),"",IF(Tb_Activiteiten[[#This Row],[Loonkosten]]=1,Tb_Activiteiten[[#Headers],[Loonkosten]],"")))</f>
        <v/>
      </c>
      <c r="AL2076" t="str">
        <f>IF(ISNUMBER(FIND("arbeid",Methode_Keuze)),"",IF(ISNUMBER(FIND("arbeid",Methode_Keuze)),"",IF(Tb_Activiteiten[[#This Row],[Eigen arbeid]]=1,Tb_Activiteiten[[#Headers],[Eigen arbeid]],"")))</f>
        <v/>
      </c>
      <c r="AM2076" t="str">
        <f>IF(ISNUMBER(FIND("arbeid",Methode_Keuze)),"",IF(ISNUMBER(FIND("arbeid",Methode_Keuze)),"",IF(Tb_Activiteiten[[#This Row],[Projectmedewerker]]=1,Tb_Activiteiten[[#Headers],[Projectmedewerker]],"")))</f>
        <v/>
      </c>
      <c r="AN2076" t="str">
        <f>IF(ISNUMBER(FIND("arbeid",Methode_Keuze)),"",IF(ISNUMBER(FIND("arbeid",Methode_Keuze)),"",IF(Tb_Activiteiten[[#This Row],[Landbouwer]]=1,Tb_Activiteiten[[#Headers],[Landbouwer]],"")))</f>
        <v/>
      </c>
      <c r="AO2076" t="str">
        <f>IF(ISNUMBER(FIND("arbeid",Methode_Keuze)),"",IF(ISNUMBER(FIND("arbeid",Methode_Keuze)),"",IF(Tb_Activiteiten[[#This Row],[Adviseur]]=1,Tb_Activiteiten[[#Headers],[Adviseur]],"")))</f>
        <v/>
      </c>
      <c r="AP2076" t="str">
        <f>IF(ISNUMBER(FIND("arbeid",Methode_Keuze)),"",IF(ISNUMBER(FIND("arbeid",Methode_Keuze)),"",IF(Tb_Activiteiten[[#This Row],[Projectleider/Expert]]=1,Tb_Activiteiten[[#Headers],[Projectleider/Expert]],"")))</f>
        <v/>
      </c>
      <c r="AQ2076" t="str">
        <f>IF(ISNUMBER(FIND("arbeid",Methode_Keuze)),"",IF(ISNUMBER(FIND("arbeid",Methode_Keuze)),"",IF(Tb_Activiteiten[[#This Row],[Arbeidskosten]]=1,Tb_Activiteiten[[#Headers],[Arbeidskosten]],"")))</f>
        <v/>
      </c>
      <c r="AR2076" t="str">
        <f>IF(ISNUMBER(FIND("arbeid",Methode_Keuze)),"",IF(ISNUMBER(FIND("arbeid",Methode_Keuze)),"",IF(Tb_Activiteiten[[#This Row],[Arbeidskosten op basis van IKS]]=1,Tb_Activiteiten[[#Headers],[Arbeidskosten op basis van IKS]],"")))</f>
        <v/>
      </c>
      <c r="AS2076" t="str">
        <f>IF(ISNUMBER(FIND("overige",Methode_Keuze)),"",IF(Tb_Activiteiten[[#This Row],[Kosten derden exclusief btw]]=1,Tb_Activiteiten[[#Headers],[Kosten derden exclusief btw]],""))</f>
        <v/>
      </c>
      <c r="AT2076" t="str">
        <f>IF(ISNUMBER(FIND("overige",Methode_Keuze)),"",IF(Tb_Activiteiten[[#This Row],[Niet verrekenbare btw]]=1,Tb_Activiteiten[[#Headers],[Niet verrekenbare btw]],""))</f>
        <v/>
      </c>
      <c r="AU2076" t="str">
        <f>IF(ISNUMBER(FIND("overige",Methode_Keuze)),"",IF(Tb_Activiteiten[[#This Row],[Grondkosten]]=1,Tb_Activiteiten[[#Headers],[Grondkosten]],""))</f>
        <v/>
      </c>
      <c r="AV2076" t="str">
        <f>IF(ISNUMBER(FIND("overige",Methode_Keuze)),"",IF(Tb_Activiteiten[[#This Row],[Bijdrage in natura (overige)]]=1,Tb_Activiteiten[[#Headers],[Bijdrage in natura (overige)]],""))</f>
        <v/>
      </c>
      <c r="AW2076" t="str">
        <f>IF(ISNUMBER(FIND("overige",Methode_Keuze)),"",IF(Tb_Activiteiten[[#This Row],[Bijdrage in natura (vrijwilligers)]]=1,Tb_Activiteiten[[#Headers],[Bijdrage in natura (vrijwilligers)]],""))</f>
        <v/>
      </c>
      <c r="AX2076" t="str">
        <f>IF(ISNUMBER(FIND("overige",Methode_Keuze)),"",IF(Tb_Activiteiten[[#This Row],[Afschrijvingskosten]]=1,Tb_Activiteiten[[#Headers],[Afschrijvingskosten]],""))</f>
        <v/>
      </c>
      <c r="AY2076" t="str">
        <f>IF(ISNUMBER(FIND("overige",Methode_Keuze)),"",IF(Tb_Activiteiten[[#This Row],[Vergoeding]]=1,Tb_Activiteiten[[#Headers],[Vergoeding]],""))</f>
        <v/>
      </c>
      <c r="AZ2076" t="str">
        <f>IF(ISNUMBER(FIND("arbeid",Methode_Keuze)),"",IF(Tb_Activiteiten[[#This Row],[Arbeidskosten - vast tarief (excl eigen arbeid)]]=1,Tb_Activiteiten[[#Headers],[Arbeidskosten - vast tarief (excl eigen arbeid)]],""))</f>
        <v/>
      </c>
      <c r="BA2076" t="str">
        <f>IF(ISNUMBER(FIND("overige",Methode_Keuze)),"",IF(Tb_Activiteiten[[#This Row],[Overige kosten]]=1,Tb_Activiteiten[[#Headers],[Overige kosten]],""))</f>
        <v/>
      </c>
    </row>
    <row r="2077" spans="15:53" x14ac:dyDescent="0.25">
      <c r="O2077" s="56"/>
      <c r="Q2077" t="str">
        <f>IFERROR(IF(VLOOKUP(Tb_Activiteiten[[#This Row],[Openstelling]],Tb_Openstelling[],2,0)=1,1,""),"")</f>
        <v/>
      </c>
      <c r="AJ2077" s="56"/>
      <c r="AK2077" t="str">
        <f>IF(ISNUMBER(FIND("arbeid",Methode_Keuze)),"",IF(ISNUMBER(FIND("arbeid",Methode_Keuze)),"",IF(Tb_Activiteiten[[#This Row],[Loonkosten]]=1,Tb_Activiteiten[[#Headers],[Loonkosten]],"")))</f>
        <v/>
      </c>
      <c r="AL2077" t="str">
        <f>IF(ISNUMBER(FIND("arbeid",Methode_Keuze)),"",IF(ISNUMBER(FIND("arbeid",Methode_Keuze)),"",IF(Tb_Activiteiten[[#This Row],[Eigen arbeid]]=1,Tb_Activiteiten[[#Headers],[Eigen arbeid]],"")))</f>
        <v/>
      </c>
      <c r="AM2077" t="str">
        <f>IF(ISNUMBER(FIND("arbeid",Methode_Keuze)),"",IF(ISNUMBER(FIND("arbeid",Methode_Keuze)),"",IF(Tb_Activiteiten[[#This Row],[Projectmedewerker]]=1,Tb_Activiteiten[[#Headers],[Projectmedewerker]],"")))</f>
        <v/>
      </c>
      <c r="AN2077" t="str">
        <f>IF(ISNUMBER(FIND("arbeid",Methode_Keuze)),"",IF(ISNUMBER(FIND("arbeid",Methode_Keuze)),"",IF(Tb_Activiteiten[[#This Row],[Landbouwer]]=1,Tb_Activiteiten[[#Headers],[Landbouwer]],"")))</f>
        <v/>
      </c>
      <c r="AO2077" t="str">
        <f>IF(ISNUMBER(FIND("arbeid",Methode_Keuze)),"",IF(ISNUMBER(FIND("arbeid",Methode_Keuze)),"",IF(Tb_Activiteiten[[#This Row],[Adviseur]]=1,Tb_Activiteiten[[#Headers],[Adviseur]],"")))</f>
        <v/>
      </c>
      <c r="AP2077" t="str">
        <f>IF(ISNUMBER(FIND("arbeid",Methode_Keuze)),"",IF(ISNUMBER(FIND("arbeid",Methode_Keuze)),"",IF(Tb_Activiteiten[[#This Row],[Projectleider/Expert]]=1,Tb_Activiteiten[[#Headers],[Projectleider/Expert]],"")))</f>
        <v/>
      </c>
      <c r="AQ2077" t="str">
        <f>IF(ISNUMBER(FIND("arbeid",Methode_Keuze)),"",IF(ISNUMBER(FIND("arbeid",Methode_Keuze)),"",IF(Tb_Activiteiten[[#This Row],[Arbeidskosten]]=1,Tb_Activiteiten[[#Headers],[Arbeidskosten]],"")))</f>
        <v/>
      </c>
      <c r="AR2077" t="str">
        <f>IF(ISNUMBER(FIND("arbeid",Methode_Keuze)),"",IF(ISNUMBER(FIND("arbeid",Methode_Keuze)),"",IF(Tb_Activiteiten[[#This Row],[Arbeidskosten op basis van IKS]]=1,Tb_Activiteiten[[#Headers],[Arbeidskosten op basis van IKS]],"")))</f>
        <v/>
      </c>
      <c r="AS2077" t="str">
        <f>IF(ISNUMBER(FIND("overige",Methode_Keuze)),"",IF(Tb_Activiteiten[[#This Row],[Kosten derden exclusief btw]]=1,Tb_Activiteiten[[#Headers],[Kosten derden exclusief btw]],""))</f>
        <v/>
      </c>
      <c r="AT2077" t="str">
        <f>IF(ISNUMBER(FIND("overige",Methode_Keuze)),"",IF(Tb_Activiteiten[[#This Row],[Niet verrekenbare btw]]=1,Tb_Activiteiten[[#Headers],[Niet verrekenbare btw]],""))</f>
        <v/>
      </c>
      <c r="AU2077" t="str">
        <f>IF(ISNUMBER(FIND("overige",Methode_Keuze)),"",IF(Tb_Activiteiten[[#This Row],[Grondkosten]]=1,Tb_Activiteiten[[#Headers],[Grondkosten]],""))</f>
        <v/>
      </c>
      <c r="AV2077" t="str">
        <f>IF(ISNUMBER(FIND("overige",Methode_Keuze)),"",IF(Tb_Activiteiten[[#This Row],[Bijdrage in natura (overige)]]=1,Tb_Activiteiten[[#Headers],[Bijdrage in natura (overige)]],""))</f>
        <v/>
      </c>
      <c r="AW2077" t="str">
        <f>IF(ISNUMBER(FIND("overige",Methode_Keuze)),"",IF(Tb_Activiteiten[[#This Row],[Bijdrage in natura (vrijwilligers)]]=1,Tb_Activiteiten[[#Headers],[Bijdrage in natura (vrijwilligers)]],""))</f>
        <v/>
      </c>
      <c r="AX2077" t="str">
        <f>IF(ISNUMBER(FIND("overige",Methode_Keuze)),"",IF(Tb_Activiteiten[[#This Row],[Afschrijvingskosten]]=1,Tb_Activiteiten[[#Headers],[Afschrijvingskosten]],""))</f>
        <v/>
      </c>
      <c r="AY2077" t="str">
        <f>IF(ISNUMBER(FIND("overige",Methode_Keuze)),"",IF(Tb_Activiteiten[[#This Row],[Vergoeding]]=1,Tb_Activiteiten[[#Headers],[Vergoeding]],""))</f>
        <v/>
      </c>
      <c r="AZ2077" t="str">
        <f>IF(ISNUMBER(FIND("arbeid",Methode_Keuze)),"",IF(Tb_Activiteiten[[#This Row],[Arbeidskosten - vast tarief (excl eigen arbeid)]]=1,Tb_Activiteiten[[#Headers],[Arbeidskosten - vast tarief (excl eigen arbeid)]],""))</f>
        <v/>
      </c>
      <c r="BA2077" t="str">
        <f>IF(ISNUMBER(FIND("overige",Methode_Keuze)),"",IF(Tb_Activiteiten[[#This Row],[Overige kosten]]=1,Tb_Activiteiten[[#Headers],[Overige kosten]],""))</f>
        <v/>
      </c>
    </row>
    <row r="2078" spans="15:53" x14ac:dyDescent="0.25">
      <c r="O2078" s="56"/>
      <c r="Q2078" t="str">
        <f>IFERROR(IF(VLOOKUP(Tb_Activiteiten[[#This Row],[Openstelling]],Tb_Openstelling[],2,0)=1,1,""),"")</f>
        <v/>
      </c>
      <c r="AJ2078" s="56"/>
      <c r="AK2078" t="str">
        <f>IF(ISNUMBER(FIND("arbeid",Methode_Keuze)),"",IF(ISNUMBER(FIND("arbeid",Methode_Keuze)),"",IF(Tb_Activiteiten[[#This Row],[Loonkosten]]=1,Tb_Activiteiten[[#Headers],[Loonkosten]],"")))</f>
        <v/>
      </c>
      <c r="AL2078" t="str">
        <f>IF(ISNUMBER(FIND("arbeid",Methode_Keuze)),"",IF(ISNUMBER(FIND("arbeid",Methode_Keuze)),"",IF(Tb_Activiteiten[[#This Row],[Eigen arbeid]]=1,Tb_Activiteiten[[#Headers],[Eigen arbeid]],"")))</f>
        <v/>
      </c>
      <c r="AM2078" t="str">
        <f>IF(ISNUMBER(FIND("arbeid",Methode_Keuze)),"",IF(ISNUMBER(FIND("arbeid",Methode_Keuze)),"",IF(Tb_Activiteiten[[#This Row],[Projectmedewerker]]=1,Tb_Activiteiten[[#Headers],[Projectmedewerker]],"")))</f>
        <v/>
      </c>
      <c r="AN2078" t="str">
        <f>IF(ISNUMBER(FIND("arbeid",Methode_Keuze)),"",IF(ISNUMBER(FIND("arbeid",Methode_Keuze)),"",IF(Tb_Activiteiten[[#This Row],[Landbouwer]]=1,Tb_Activiteiten[[#Headers],[Landbouwer]],"")))</f>
        <v/>
      </c>
      <c r="AO2078" t="str">
        <f>IF(ISNUMBER(FIND("arbeid",Methode_Keuze)),"",IF(ISNUMBER(FIND("arbeid",Methode_Keuze)),"",IF(Tb_Activiteiten[[#This Row],[Adviseur]]=1,Tb_Activiteiten[[#Headers],[Adviseur]],"")))</f>
        <v/>
      </c>
      <c r="AP2078" t="str">
        <f>IF(ISNUMBER(FIND("arbeid",Methode_Keuze)),"",IF(ISNUMBER(FIND("arbeid",Methode_Keuze)),"",IF(Tb_Activiteiten[[#This Row],[Projectleider/Expert]]=1,Tb_Activiteiten[[#Headers],[Projectleider/Expert]],"")))</f>
        <v/>
      </c>
      <c r="AQ2078" t="str">
        <f>IF(ISNUMBER(FIND("arbeid",Methode_Keuze)),"",IF(ISNUMBER(FIND("arbeid",Methode_Keuze)),"",IF(Tb_Activiteiten[[#This Row],[Arbeidskosten]]=1,Tb_Activiteiten[[#Headers],[Arbeidskosten]],"")))</f>
        <v/>
      </c>
      <c r="AR2078" t="str">
        <f>IF(ISNUMBER(FIND("arbeid",Methode_Keuze)),"",IF(ISNUMBER(FIND("arbeid",Methode_Keuze)),"",IF(Tb_Activiteiten[[#This Row],[Arbeidskosten op basis van IKS]]=1,Tb_Activiteiten[[#Headers],[Arbeidskosten op basis van IKS]],"")))</f>
        <v/>
      </c>
      <c r="AS2078" t="str">
        <f>IF(ISNUMBER(FIND("overige",Methode_Keuze)),"",IF(Tb_Activiteiten[[#This Row],[Kosten derden exclusief btw]]=1,Tb_Activiteiten[[#Headers],[Kosten derden exclusief btw]],""))</f>
        <v/>
      </c>
      <c r="AT2078" t="str">
        <f>IF(ISNUMBER(FIND("overige",Methode_Keuze)),"",IF(Tb_Activiteiten[[#This Row],[Niet verrekenbare btw]]=1,Tb_Activiteiten[[#Headers],[Niet verrekenbare btw]],""))</f>
        <v/>
      </c>
      <c r="AU2078" t="str">
        <f>IF(ISNUMBER(FIND("overige",Methode_Keuze)),"",IF(Tb_Activiteiten[[#This Row],[Grondkosten]]=1,Tb_Activiteiten[[#Headers],[Grondkosten]],""))</f>
        <v/>
      </c>
      <c r="AV2078" t="str">
        <f>IF(ISNUMBER(FIND("overige",Methode_Keuze)),"",IF(Tb_Activiteiten[[#This Row],[Bijdrage in natura (overige)]]=1,Tb_Activiteiten[[#Headers],[Bijdrage in natura (overige)]],""))</f>
        <v/>
      </c>
      <c r="AW2078" t="str">
        <f>IF(ISNUMBER(FIND("overige",Methode_Keuze)),"",IF(Tb_Activiteiten[[#This Row],[Bijdrage in natura (vrijwilligers)]]=1,Tb_Activiteiten[[#Headers],[Bijdrage in natura (vrijwilligers)]],""))</f>
        <v/>
      </c>
      <c r="AX2078" t="str">
        <f>IF(ISNUMBER(FIND("overige",Methode_Keuze)),"",IF(Tb_Activiteiten[[#This Row],[Afschrijvingskosten]]=1,Tb_Activiteiten[[#Headers],[Afschrijvingskosten]],""))</f>
        <v/>
      </c>
      <c r="AY2078" t="str">
        <f>IF(ISNUMBER(FIND("overige",Methode_Keuze)),"",IF(Tb_Activiteiten[[#This Row],[Vergoeding]]=1,Tb_Activiteiten[[#Headers],[Vergoeding]],""))</f>
        <v/>
      </c>
      <c r="AZ2078" t="str">
        <f>IF(ISNUMBER(FIND("arbeid",Methode_Keuze)),"",IF(Tb_Activiteiten[[#This Row],[Arbeidskosten - vast tarief (excl eigen arbeid)]]=1,Tb_Activiteiten[[#Headers],[Arbeidskosten - vast tarief (excl eigen arbeid)]],""))</f>
        <v/>
      </c>
      <c r="BA2078" t="str">
        <f>IF(ISNUMBER(FIND("overige",Methode_Keuze)),"",IF(Tb_Activiteiten[[#This Row],[Overige kosten]]=1,Tb_Activiteiten[[#Headers],[Overige kosten]],""))</f>
        <v/>
      </c>
    </row>
    <row r="2079" spans="15:53" x14ac:dyDescent="0.25">
      <c r="O2079" s="56"/>
      <c r="Q2079" t="str">
        <f>IFERROR(IF(VLOOKUP(Tb_Activiteiten[[#This Row],[Openstelling]],Tb_Openstelling[],2,0)=1,1,""),"")</f>
        <v/>
      </c>
      <c r="AJ2079" s="56"/>
      <c r="AK2079" t="str">
        <f>IF(ISNUMBER(FIND("arbeid",Methode_Keuze)),"",IF(ISNUMBER(FIND("arbeid",Methode_Keuze)),"",IF(Tb_Activiteiten[[#This Row],[Loonkosten]]=1,Tb_Activiteiten[[#Headers],[Loonkosten]],"")))</f>
        <v/>
      </c>
      <c r="AL2079" t="str">
        <f>IF(ISNUMBER(FIND("arbeid",Methode_Keuze)),"",IF(ISNUMBER(FIND("arbeid",Methode_Keuze)),"",IF(Tb_Activiteiten[[#This Row],[Eigen arbeid]]=1,Tb_Activiteiten[[#Headers],[Eigen arbeid]],"")))</f>
        <v/>
      </c>
      <c r="AM2079" t="str">
        <f>IF(ISNUMBER(FIND("arbeid",Methode_Keuze)),"",IF(ISNUMBER(FIND("arbeid",Methode_Keuze)),"",IF(Tb_Activiteiten[[#This Row],[Projectmedewerker]]=1,Tb_Activiteiten[[#Headers],[Projectmedewerker]],"")))</f>
        <v/>
      </c>
      <c r="AN2079" t="str">
        <f>IF(ISNUMBER(FIND("arbeid",Methode_Keuze)),"",IF(ISNUMBER(FIND("arbeid",Methode_Keuze)),"",IF(Tb_Activiteiten[[#This Row],[Landbouwer]]=1,Tb_Activiteiten[[#Headers],[Landbouwer]],"")))</f>
        <v/>
      </c>
      <c r="AO2079" t="str">
        <f>IF(ISNUMBER(FIND("arbeid",Methode_Keuze)),"",IF(ISNUMBER(FIND("arbeid",Methode_Keuze)),"",IF(Tb_Activiteiten[[#This Row],[Adviseur]]=1,Tb_Activiteiten[[#Headers],[Adviseur]],"")))</f>
        <v/>
      </c>
      <c r="AP2079" t="str">
        <f>IF(ISNUMBER(FIND("arbeid",Methode_Keuze)),"",IF(ISNUMBER(FIND("arbeid",Methode_Keuze)),"",IF(Tb_Activiteiten[[#This Row],[Projectleider/Expert]]=1,Tb_Activiteiten[[#Headers],[Projectleider/Expert]],"")))</f>
        <v/>
      </c>
      <c r="AQ2079" t="str">
        <f>IF(ISNUMBER(FIND("arbeid",Methode_Keuze)),"",IF(ISNUMBER(FIND("arbeid",Methode_Keuze)),"",IF(Tb_Activiteiten[[#This Row],[Arbeidskosten]]=1,Tb_Activiteiten[[#Headers],[Arbeidskosten]],"")))</f>
        <v/>
      </c>
      <c r="AR2079" t="str">
        <f>IF(ISNUMBER(FIND("arbeid",Methode_Keuze)),"",IF(ISNUMBER(FIND("arbeid",Methode_Keuze)),"",IF(Tb_Activiteiten[[#This Row],[Arbeidskosten op basis van IKS]]=1,Tb_Activiteiten[[#Headers],[Arbeidskosten op basis van IKS]],"")))</f>
        <v/>
      </c>
      <c r="AS2079" t="str">
        <f>IF(ISNUMBER(FIND("overige",Methode_Keuze)),"",IF(Tb_Activiteiten[[#This Row],[Kosten derden exclusief btw]]=1,Tb_Activiteiten[[#Headers],[Kosten derden exclusief btw]],""))</f>
        <v/>
      </c>
      <c r="AT2079" t="str">
        <f>IF(ISNUMBER(FIND("overige",Methode_Keuze)),"",IF(Tb_Activiteiten[[#This Row],[Niet verrekenbare btw]]=1,Tb_Activiteiten[[#Headers],[Niet verrekenbare btw]],""))</f>
        <v/>
      </c>
      <c r="AU2079" t="str">
        <f>IF(ISNUMBER(FIND("overige",Methode_Keuze)),"",IF(Tb_Activiteiten[[#This Row],[Grondkosten]]=1,Tb_Activiteiten[[#Headers],[Grondkosten]],""))</f>
        <v/>
      </c>
      <c r="AV2079" t="str">
        <f>IF(ISNUMBER(FIND("overige",Methode_Keuze)),"",IF(Tb_Activiteiten[[#This Row],[Bijdrage in natura (overige)]]=1,Tb_Activiteiten[[#Headers],[Bijdrage in natura (overige)]],""))</f>
        <v/>
      </c>
      <c r="AW2079" t="str">
        <f>IF(ISNUMBER(FIND("overige",Methode_Keuze)),"",IF(Tb_Activiteiten[[#This Row],[Bijdrage in natura (vrijwilligers)]]=1,Tb_Activiteiten[[#Headers],[Bijdrage in natura (vrijwilligers)]],""))</f>
        <v/>
      </c>
      <c r="AX2079" t="str">
        <f>IF(ISNUMBER(FIND("overige",Methode_Keuze)),"",IF(Tb_Activiteiten[[#This Row],[Afschrijvingskosten]]=1,Tb_Activiteiten[[#Headers],[Afschrijvingskosten]],""))</f>
        <v/>
      </c>
      <c r="AY2079" t="str">
        <f>IF(ISNUMBER(FIND("overige",Methode_Keuze)),"",IF(Tb_Activiteiten[[#This Row],[Vergoeding]]=1,Tb_Activiteiten[[#Headers],[Vergoeding]],""))</f>
        <v/>
      </c>
      <c r="AZ2079" t="str">
        <f>IF(ISNUMBER(FIND("arbeid",Methode_Keuze)),"",IF(Tb_Activiteiten[[#This Row],[Arbeidskosten - vast tarief (excl eigen arbeid)]]=1,Tb_Activiteiten[[#Headers],[Arbeidskosten - vast tarief (excl eigen arbeid)]],""))</f>
        <v/>
      </c>
      <c r="BA2079" t="str">
        <f>IF(ISNUMBER(FIND("overige",Methode_Keuze)),"",IF(Tb_Activiteiten[[#This Row],[Overige kosten]]=1,Tb_Activiteiten[[#Headers],[Overige kosten]],""))</f>
        <v/>
      </c>
    </row>
    <row r="2080" spans="15:53" x14ac:dyDescent="0.25">
      <c r="O2080" s="56"/>
      <c r="Q2080" t="str">
        <f>IFERROR(IF(VLOOKUP(Tb_Activiteiten[[#This Row],[Openstelling]],Tb_Openstelling[],2,0)=1,1,""),"")</f>
        <v/>
      </c>
      <c r="AJ2080" s="56"/>
      <c r="AK2080" t="str">
        <f>IF(ISNUMBER(FIND("arbeid",Methode_Keuze)),"",IF(ISNUMBER(FIND("arbeid",Methode_Keuze)),"",IF(Tb_Activiteiten[[#This Row],[Loonkosten]]=1,Tb_Activiteiten[[#Headers],[Loonkosten]],"")))</f>
        <v/>
      </c>
      <c r="AL2080" t="str">
        <f>IF(ISNUMBER(FIND("arbeid",Methode_Keuze)),"",IF(ISNUMBER(FIND("arbeid",Methode_Keuze)),"",IF(Tb_Activiteiten[[#This Row],[Eigen arbeid]]=1,Tb_Activiteiten[[#Headers],[Eigen arbeid]],"")))</f>
        <v/>
      </c>
      <c r="AM2080" t="str">
        <f>IF(ISNUMBER(FIND("arbeid",Methode_Keuze)),"",IF(ISNUMBER(FIND("arbeid",Methode_Keuze)),"",IF(Tb_Activiteiten[[#This Row],[Projectmedewerker]]=1,Tb_Activiteiten[[#Headers],[Projectmedewerker]],"")))</f>
        <v/>
      </c>
      <c r="AN2080" t="str">
        <f>IF(ISNUMBER(FIND("arbeid",Methode_Keuze)),"",IF(ISNUMBER(FIND("arbeid",Methode_Keuze)),"",IF(Tb_Activiteiten[[#This Row],[Landbouwer]]=1,Tb_Activiteiten[[#Headers],[Landbouwer]],"")))</f>
        <v/>
      </c>
      <c r="AO2080" t="str">
        <f>IF(ISNUMBER(FIND("arbeid",Methode_Keuze)),"",IF(ISNUMBER(FIND("arbeid",Methode_Keuze)),"",IF(Tb_Activiteiten[[#This Row],[Adviseur]]=1,Tb_Activiteiten[[#Headers],[Adviseur]],"")))</f>
        <v/>
      </c>
      <c r="AP2080" t="str">
        <f>IF(ISNUMBER(FIND("arbeid",Methode_Keuze)),"",IF(ISNUMBER(FIND("arbeid",Methode_Keuze)),"",IF(Tb_Activiteiten[[#This Row],[Projectleider/Expert]]=1,Tb_Activiteiten[[#Headers],[Projectleider/Expert]],"")))</f>
        <v/>
      </c>
      <c r="AQ2080" t="str">
        <f>IF(ISNUMBER(FIND("arbeid",Methode_Keuze)),"",IF(ISNUMBER(FIND("arbeid",Methode_Keuze)),"",IF(Tb_Activiteiten[[#This Row],[Arbeidskosten]]=1,Tb_Activiteiten[[#Headers],[Arbeidskosten]],"")))</f>
        <v/>
      </c>
      <c r="AR2080" t="str">
        <f>IF(ISNUMBER(FIND("arbeid",Methode_Keuze)),"",IF(ISNUMBER(FIND("arbeid",Methode_Keuze)),"",IF(Tb_Activiteiten[[#This Row],[Arbeidskosten op basis van IKS]]=1,Tb_Activiteiten[[#Headers],[Arbeidskosten op basis van IKS]],"")))</f>
        <v/>
      </c>
      <c r="AS2080" t="str">
        <f>IF(ISNUMBER(FIND("overige",Methode_Keuze)),"",IF(Tb_Activiteiten[[#This Row],[Kosten derden exclusief btw]]=1,Tb_Activiteiten[[#Headers],[Kosten derden exclusief btw]],""))</f>
        <v/>
      </c>
      <c r="AT2080" t="str">
        <f>IF(ISNUMBER(FIND("overige",Methode_Keuze)),"",IF(Tb_Activiteiten[[#This Row],[Niet verrekenbare btw]]=1,Tb_Activiteiten[[#Headers],[Niet verrekenbare btw]],""))</f>
        <v/>
      </c>
      <c r="AU2080" t="str">
        <f>IF(ISNUMBER(FIND("overige",Methode_Keuze)),"",IF(Tb_Activiteiten[[#This Row],[Grondkosten]]=1,Tb_Activiteiten[[#Headers],[Grondkosten]],""))</f>
        <v/>
      </c>
      <c r="AV2080" t="str">
        <f>IF(ISNUMBER(FIND("overige",Methode_Keuze)),"",IF(Tb_Activiteiten[[#This Row],[Bijdrage in natura (overige)]]=1,Tb_Activiteiten[[#Headers],[Bijdrage in natura (overige)]],""))</f>
        <v/>
      </c>
      <c r="AW2080" t="str">
        <f>IF(ISNUMBER(FIND("overige",Methode_Keuze)),"",IF(Tb_Activiteiten[[#This Row],[Bijdrage in natura (vrijwilligers)]]=1,Tb_Activiteiten[[#Headers],[Bijdrage in natura (vrijwilligers)]],""))</f>
        <v/>
      </c>
      <c r="AX2080" t="str">
        <f>IF(ISNUMBER(FIND("overige",Methode_Keuze)),"",IF(Tb_Activiteiten[[#This Row],[Afschrijvingskosten]]=1,Tb_Activiteiten[[#Headers],[Afschrijvingskosten]],""))</f>
        <v/>
      </c>
      <c r="AY2080" t="str">
        <f>IF(ISNUMBER(FIND("overige",Methode_Keuze)),"",IF(Tb_Activiteiten[[#This Row],[Vergoeding]]=1,Tb_Activiteiten[[#Headers],[Vergoeding]],""))</f>
        <v/>
      </c>
      <c r="AZ2080" t="str">
        <f>IF(ISNUMBER(FIND("arbeid",Methode_Keuze)),"",IF(Tb_Activiteiten[[#This Row],[Arbeidskosten - vast tarief (excl eigen arbeid)]]=1,Tb_Activiteiten[[#Headers],[Arbeidskosten - vast tarief (excl eigen arbeid)]],""))</f>
        <v/>
      </c>
      <c r="BA2080" t="str">
        <f>IF(ISNUMBER(FIND("overige",Methode_Keuze)),"",IF(Tb_Activiteiten[[#This Row],[Overige kosten]]=1,Tb_Activiteiten[[#Headers],[Overige kosten]],""))</f>
        <v/>
      </c>
    </row>
    <row r="2081" spans="15:53" x14ac:dyDescent="0.25">
      <c r="O2081" s="56"/>
      <c r="Q2081" t="str">
        <f>IFERROR(IF(VLOOKUP(Tb_Activiteiten[[#This Row],[Openstelling]],Tb_Openstelling[],2,0)=1,1,""),"")</f>
        <v/>
      </c>
      <c r="AJ2081" s="56"/>
      <c r="AK2081" t="str">
        <f>IF(ISNUMBER(FIND("arbeid",Methode_Keuze)),"",IF(ISNUMBER(FIND("arbeid",Methode_Keuze)),"",IF(Tb_Activiteiten[[#This Row],[Loonkosten]]=1,Tb_Activiteiten[[#Headers],[Loonkosten]],"")))</f>
        <v/>
      </c>
      <c r="AL2081" t="str">
        <f>IF(ISNUMBER(FIND("arbeid",Methode_Keuze)),"",IF(ISNUMBER(FIND("arbeid",Methode_Keuze)),"",IF(Tb_Activiteiten[[#This Row],[Eigen arbeid]]=1,Tb_Activiteiten[[#Headers],[Eigen arbeid]],"")))</f>
        <v/>
      </c>
      <c r="AM2081" t="str">
        <f>IF(ISNUMBER(FIND("arbeid",Methode_Keuze)),"",IF(ISNUMBER(FIND("arbeid",Methode_Keuze)),"",IF(Tb_Activiteiten[[#This Row],[Projectmedewerker]]=1,Tb_Activiteiten[[#Headers],[Projectmedewerker]],"")))</f>
        <v/>
      </c>
      <c r="AN2081" t="str">
        <f>IF(ISNUMBER(FIND("arbeid",Methode_Keuze)),"",IF(ISNUMBER(FIND("arbeid",Methode_Keuze)),"",IF(Tb_Activiteiten[[#This Row],[Landbouwer]]=1,Tb_Activiteiten[[#Headers],[Landbouwer]],"")))</f>
        <v/>
      </c>
      <c r="AO2081" t="str">
        <f>IF(ISNUMBER(FIND("arbeid",Methode_Keuze)),"",IF(ISNUMBER(FIND("arbeid",Methode_Keuze)),"",IF(Tb_Activiteiten[[#This Row],[Adviseur]]=1,Tb_Activiteiten[[#Headers],[Adviseur]],"")))</f>
        <v/>
      </c>
      <c r="AP2081" t="str">
        <f>IF(ISNUMBER(FIND("arbeid",Methode_Keuze)),"",IF(ISNUMBER(FIND("arbeid",Methode_Keuze)),"",IF(Tb_Activiteiten[[#This Row],[Projectleider/Expert]]=1,Tb_Activiteiten[[#Headers],[Projectleider/Expert]],"")))</f>
        <v/>
      </c>
      <c r="AQ2081" t="str">
        <f>IF(ISNUMBER(FIND("arbeid",Methode_Keuze)),"",IF(ISNUMBER(FIND("arbeid",Methode_Keuze)),"",IF(Tb_Activiteiten[[#This Row],[Arbeidskosten]]=1,Tb_Activiteiten[[#Headers],[Arbeidskosten]],"")))</f>
        <v/>
      </c>
      <c r="AR2081" t="str">
        <f>IF(ISNUMBER(FIND("arbeid",Methode_Keuze)),"",IF(ISNUMBER(FIND("arbeid",Methode_Keuze)),"",IF(Tb_Activiteiten[[#This Row],[Arbeidskosten op basis van IKS]]=1,Tb_Activiteiten[[#Headers],[Arbeidskosten op basis van IKS]],"")))</f>
        <v/>
      </c>
      <c r="AS2081" t="str">
        <f>IF(ISNUMBER(FIND("overige",Methode_Keuze)),"",IF(Tb_Activiteiten[[#This Row],[Kosten derden exclusief btw]]=1,Tb_Activiteiten[[#Headers],[Kosten derden exclusief btw]],""))</f>
        <v/>
      </c>
      <c r="AT2081" t="str">
        <f>IF(ISNUMBER(FIND("overige",Methode_Keuze)),"",IF(Tb_Activiteiten[[#This Row],[Niet verrekenbare btw]]=1,Tb_Activiteiten[[#Headers],[Niet verrekenbare btw]],""))</f>
        <v/>
      </c>
      <c r="AU2081" t="str">
        <f>IF(ISNUMBER(FIND("overige",Methode_Keuze)),"",IF(Tb_Activiteiten[[#This Row],[Grondkosten]]=1,Tb_Activiteiten[[#Headers],[Grondkosten]],""))</f>
        <v/>
      </c>
      <c r="AV2081" t="str">
        <f>IF(ISNUMBER(FIND("overige",Methode_Keuze)),"",IF(Tb_Activiteiten[[#This Row],[Bijdrage in natura (overige)]]=1,Tb_Activiteiten[[#Headers],[Bijdrage in natura (overige)]],""))</f>
        <v/>
      </c>
      <c r="AW2081" t="str">
        <f>IF(ISNUMBER(FIND("overige",Methode_Keuze)),"",IF(Tb_Activiteiten[[#This Row],[Bijdrage in natura (vrijwilligers)]]=1,Tb_Activiteiten[[#Headers],[Bijdrage in natura (vrijwilligers)]],""))</f>
        <v/>
      </c>
      <c r="AX2081" t="str">
        <f>IF(ISNUMBER(FIND("overige",Methode_Keuze)),"",IF(Tb_Activiteiten[[#This Row],[Afschrijvingskosten]]=1,Tb_Activiteiten[[#Headers],[Afschrijvingskosten]],""))</f>
        <v/>
      </c>
      <c r="AY2081" t="str">
        <f>IF(ISNUMBER(FIND("overige",Methode_Keuze)),"",IF(Tb_Activiteiten[[#This Row],[Vergoeding]]=1,Tb_Activiteiten[[#Headers],[Vergoeding]],""))</f>
        <v/>
      </c>
      <c r="AZ2081" t="str">
        <f>IF(ISNUMBER(FIND("arbeid",Methode_Keuze)),"",IF(Tb_Activiteiten[[#This Row],[Arbeidskosten - vast tarief (excl eigen arbeid)]]=1,Tb_Activiteiten[[#Headers],[Arbeidskosten - vast tarief (excl eigen arbeid)]],""))</f>
        <v/>
      </c>
      <c r="BA2081" t="str">
        <f>IF(ISNUMBER(FIND("overige",Methode_Keuze)),"",IF(Tb_Activiteiten[[#This Row],[Overige kosten]]=1,Tb_Activiteiten[[#Headers],[Overige kosten]],""))</f>
        <v/>
      </c>
    </row>
    <row r="2082" spans="15:53" x14ac:dyDescent="0.25">
      <c r="O2082" s="56"/>
      <c r="Q2082" t="str">
        <f>IFERROR(IF(VLOOKUP(Tb_Activiteiten[[#This Row],[Openstelling]],Tb_Openstelling[],2,0)=1,1,""),"")</f>
        <v/>
      </c>
      <c r="AJ2082" s="56"/>
      <c r="AK2082" t="str">
        <f>IF(ISNUMBER(FIND("arbeid",Methode_Keuze)),"",IF(ISNUMBER(FIND("arbeid",Methode_Keuze)),"",IF(Tb_Activiteiten[[#This Row],[Loonkosten]]=1,Tb_Activiteiten[[#Headers],[Loonkosten]],"")))</f>
        <v/>
      </c>
      <c r="AL2082" t="str">
        <f>IF(ISNUMBER(FIND("arbeid",Methode_Keuze)),"",IF(ISNUMBER(FIND("arbeid",Methode_Keuze)),"",IF(Tb_Activiteiten[[#This Row],[Eigen arbeid]]=1,Tb_Activiteiten[[#Headers],[Eigen arbeid]],"")))</f>
        <v/>
      </c>
      <c r="AM2082" t="str">
        <f>IF(ISNUMBER(FIND("arbeid",Methode_Keuze)),"",IF(ISNUMBER(FIND("arbeid",Methode_Keuze)),"",IF(Tb_Activiteiten[[#This Row],[Projectmedewerker]]=1,Tb_Activiteiten[[#Headers],[Projectmedewerker]],"")))</f>
        <v/>
      </c>
      <c r="AN2082" t="str">
        <f>IF(ISNUMBER(FIND("arbeid",Methode_Keuze)),"",IF(ISNUMBER(FIND("arbeid",Methode_Keuze)),"",IF(Tb_Activiteiten[[#This Row],[Landbouwer]]=1,Tb_Activiteiten[[#Headers],[Landbouwer]],"")))</f>
        <v/>
      </c>
      <c r="AO2082" t="str">
        <f>IF(ISNUMBER(FIND("arbeid",Methode_Keuze)),"",IF(ISNUMBER(FIND("arbeid",Methode_Keuze)),"",IF(Tb_Activiteiten[[#This Row],[Adviseur]]=1,Tb_Activiteiten[[#Headers],[Adviseur]],"")))</f>
        <v/>
      </c>
      <c r="AP2082" t="str">
        <f>IF(ISNUMBER(FIND("arbeid",Methode_Keuze)),"",IF(ISNUMBER(FIND("arbeid",Methode_Keuze)),"",IF(Tb_Activiteiten[[#This Row],[Projectleider/Expert]]=1,Tb_Activiteiten[[#Headers],[Projectleider/Expert]],"")))</f>
        <v/>
      </c>
      <c r="AQ2082" t="str">
        <f>IF(ISNUMBER(FIND("arbeid",Methode_Keuze)),"",IF(ISNUMBER(FIND("arbeid",Methode_Keuze)),"",IF(Tb_Activiteiten[[#This Row],[Arbeidskosten]]=1,Tb_Activiteiten[[#Headers],[Arbeidskosten]],"")))</f>
        <v/>
      </c>
      <c r="AR2082" t="str">
        <f>IF(ISNUMBER(FIND("arbeid",Methode_Keuze)),"",IF(ISNUMBER(FIND("arbeid",Methode_Keuze)),"",IF(Tb_Activiteiten[[#This Row],[Arbeidskosten op basis van IKS]]=1,Tb_Activiteiten[[#Headers],[Arbeidskosten op basis van IKS]],"")))</f>
        <v/>
      </c>
      <c r="AS2082" t="str">
        <f>IF(ISNUMBER(FIND("overige",Methode_Keuze)),"",IF(Tb_Activiteiten[[#This Row],[Kosten derden exclusief btw]]=1,Tb_Activiteiten[[#Headers],[Kosten derden exclusief btw]],""))</f>
        <v/>
      </c>
      <c r="AT2082" t="str">
        <f>IF(ISNUMBER(FIND("overige",Methode_Keuze)),"",IF(Tb_Activiteiten[[#This Row],[Niet verrekenbare btw]]=1,Tb_Activiteiten[[#Headers],[Niet verrekenbare btw]],""))</f>
        <v/>
      </c>
      <c r="AU2082" t="str">
        <f>IF(ISNUMBER(FIND("overige",Methode_Keuze)),"",IF(Tb_Activiteiten[[#This Row],[Grondkosten]]=1,Tb_Activiteiten[[#Headers],[Grondkosten]],""))</f>
        <v/>
      </c>
      <c r="AV2082" t="str">
        <f>IF(ISNUMBER(FIND("overige",Methode_Keuze)),"",IF(Tb_Activiteiten[[#This Row],[Bijdrage in natura (overige)]]=1,Tb_Activiteiten[[#Headers],[Bijdrage in natura (overige)]],""))</f>
        <v/>
      </c>
      <c r="AW2082" t="str">
        <f>IF(ISNUMBER(FIND("overige",Methode_Keuze)),"",IF(Tb_Activiteiten[[#This Row],[Bijdrage in natura (vrijwilligers)]]=1,Tb_Activiteiten[[#Headers],[Bijdrage in natura (vrijwilligers)]],""))</f>
        <v/>
      </c>
      <c r="AX2082" t="str">
        <f>IF(ISNUMBER(FIND("overige",Methode_Keuze)),"",IF(Tb_Activiteiten[[#This Row],[Afschrijvingskosten]]=1,Tb_Activiteiten[[#Headers],[Afschrijvingskosten]],""))</f>
        <v/>
      </c>
      <c r="AY2082" t="str">
        <f>IF(ISNUMBER(FIND("overige",Methode_Keuze)),"",IF(Tb_Activiteiten[[#This Row],[Vergoeding]]=1,Tb_Activiteiten[[#Headers],[Vergoeding]],""))</f>
        <v/>
      </c>
      <c r="AZ2082" t="str">
        <f>IF(ISNUMBER(FIND("arbeid",Methode_Keuze)),"",IF(Tb_Activiteiten[[#This Row],[Arbeidskosten - vast tarief (excl eigen arbeid)]]=1,Tb_Activiteiten[[#Headers],[Arbeidskosten - vast tarief (excl eigen arbeid)]],""))</f>
        <v/>
      </c>
      <c r="BA2082" t="str">
        <f>IF(ISNUMBER(FIND("overige",Methode_Keuze)),"",IF(Tb_Activiteiten[[#This Row],[Overige kosten]]=1,Tb_Activiteiten[[#Headers],[Overige kosten]],""))</f>
        <v/>
      </c>
    </row>
    <row r="2083" spans="15:53" x14ac:dyDescent="0.25">
      <c r="O2083" s="56"/>
      <c r="Q2083" t="str">
        <f>IFERROR(IF(VLOOKUP(Tb_Activiteiten[[#This Row],[Openstelling]],Tb_Openstelling[],2,0)=1,1,""),"")</f>
        <v/>
      </c>
      <c r="AJ2083" s="56"/>
      <c r="AK2083" t="str">
        <f>IF(ISNUMBER(FIND("arbeid",Methode_Keuze)),"",IF(ISNUMBER(FIND("arbeid",Methode_Keuze)),"",IF(Tb_Activiteiten[[#This Row],[Loonkosten]]=1,Tb_Activiteiten[[#Headers],[Loonkosten]],"")))</f>
        <v/>
      </c>
      <c r="AL2083" t="str">
        <f>IF(ISNUMBER(FIND("arbeid",Methode_Keuze)),"",IF(ISNUMBER(FIND("arbeid",Methode_Keuze)),"",IF(Tb_Activiteiten[[#This Row],[Eigen arbeid]]=1,Tb_Activiteiten[[#Headers],[Eigen arbeid]],"")))</f>
        <v/>
      </c>
      <c r="AM2083" t="str">
        <f>IF(ISNUMBER(FIND("arbeid",Methode_Keuze)),"",IF(ISNUMBER(FIND("arbeid",Methode_Keuze)),"",IF(Tb_Activiteiten[[#This Row],[Projectmedewerker]]=1,Tb_Activiteiten[[#Headers],[Projectmedewerker]],"")))</f>
        <v/>
      </c>
      <c r="AN2083" t="str">
        <f>IF(ISNUMBER(FIND("arbeid",Methode_Keuze)),"",IF(ISNUMBER(FIND("arbeid",Methode_Keuze)),"",IF(Tb_Activiteiten[[#This Row],[Landbouwer]]=1,Tb_Activiteiten[[#Headers],[Landbouwer]],"")))</f>
        <v/>
      </c>
      <c r="AO2083" t="str">
        <f>IF(ISNUMBER(FIND("arbeid",Methode_Keuze)),"",IF(ISNUMBER(FIND("arbeid",Methode_Keuze)),"",IF(Tb_Activiteiten[[#This Row],[Adviseur]]=1,Tb_Activiteiten[[#Headers],[Adviseur]],"")))</f>
        <v/>
      </c>
      <c r="AP2083" t="str">
        <f>IF(ISNUMBER(FIND("arbeid",Methode_Keuze)),"",IF(ISNUMBER(FIND("arbeid",Methode_Keuze)),"",IF(Tb_Activiteiten[[#This Row],[Projectleider/Expert]]=1,Tb_Activiteiten[[#Headers],[Projectleider/Expert]],"")))</f>
        <v/>
      </c>
      <c r="AQ2083" t="str">
        <f>IF(ISNUMBER(FIND("arbeid",Methode_Keuze)),"",IF(ISNUMBER(FIND("arbeid",Methode_Keuze)),"",IF(Tb_Activiteiten[[#This Row],[Arbeidskosten]]=1,Tb_Activiteiten[[#Headers],[Arbeidskosten]],"")))</f>
        <v/>
      </c>
      <c r="AR2083" t="str">
        <f>IF(ISNUMBER(FIND("arbeid",Methode_Keuze)),"",IF(ISNUMBER(FIND("arbeid",Methode_Keuze)),"",IF(Tb_Activiteiten[[#This Row],[Arbeidskosten op basis van IKS]]=1,Tb_Activiteiten[[#Headers],[Arbeidskosten op basis van IKS]],"")))</f>
        <v/>
      </c>
      <c r="AS2083" t="str">
        <f>IF(ISNUMBER(FIND("overige",Methode_Keuze)),"",IF(Tb_Activiteiten[[#This Row],[Kosten derden exclusief btw]]=1,Tb_Activiteiten[[#Headers],[Kosten derden exclusief btw]],""))</f>
        <v/>
      </c>
      <c r="AT2083" t="str">
        <f>IF(ISNUMBER(FIND("overige",Methode_Keuze)),"",IF(Tb_Activiteiten[[#This Row],[Niet verrekenbare btw]]=1,Tb_Activiteiten[[#Headers],[Niet verrekenbare btw]],""))</f>
        <v/>
      </c>
      <c r="AU2083" t="str">
        <f>IF(ISNUMBER(FIND("overige",Methode_Keuze)),"",IF(Tb_Activiteiten[[#This Row],[Grondkosten]]=1,Tb_Activiteiten[[#Headers],[Grondkosten]],""))</f>
        <v/>
      </c>
      <c r="AV2083" t="str">
        <f>IF(ISNUMBER(FIND("overige",Methode_Keuze)),"",IF(Tb_Activiteiten[[#This Row],[Bijdrage in natura (overige)]]=1,Tb_Activiteiten[[#Headers],[Bijdrage in natura (overige)]],""))</f>
        <v/>
      </c>
      <c r="AW2083" t="str">
        <f>IF(ISNUMBER(FIND("overige",Methode_Keuze)),"",IF(Tb_Activiteiten[[#This Row],[Bijdrage in natura (vrijwilligers)]]=1,Tb_Activiteiten[[#Headers],[Bijdrage in natura (vrijwilligers)]],""))</f>
        <v/>
      </c>
      <c r="AX2083" t="str">
        <f>IF(ISNUMBER(FIND("overige",Methode_Keuze)),"",IF(Tb_Activiteiten[[#This Row],[Afschrijvingskosten]]=1,Tb_Activiteiten[[#Headers],[Afschrijvingskosten]],""))</f>
        <v/>
      </c>
      <c r="AY2083" t="str">
        <f>IF(ISNUMBER(FIND("overige",Methode_Keuze)),"",IF(Tb_Activiteiten[[#This Row],[Vergoeding]]=1,Tb_Activiteiten[[#Headers],[Vergoeding]],""))</f>
        <v/>
      </c>
      <c r="AZ2083" t="str">
        <f>IF(ISNUMBER(FIND("arbeid",Methode_Keuze)),"",IF(Tb_Activiteiten[[#This Row],[Arbeidskosten - vast tarief (excl eigen arbeid)]]=1,Tb_Activiteiten[[#Headers],[Arbeidskosten - vast tarief (excl eigen arbeid)]],""))</f>
        <v/>
      </c>
      <c r="BA2083" t="str">
        <f>IF(ISNUMBER(FIND("overige",Methode_Keuze)),"",IF(Tb_Activiteiten[[#This Row],[Overige kosten]]=1,Tb_Activiteiten[[#Headers],[Overige kosten]],""))</f>
        <v/>
      </c>
    </row>
    <row r="2084" spans="15:53" x14ac:dyDescent="0.25">
      <c r="O2084" s="56"/>
      <c r="Q2084" t="str">
        <f>IFERROR(IF(VLOOKUP(Tb_Activiteiten[[#This Row],[Openstelling]],Tb_Openstelling[],2,0)=1,1,""),"")</f>
        <v/>
      </c>
      <c r="AJ2084" s="56"/>
      <c r="AK2084" t="str">
        <f>IF(ISNUMBER(FIND("arbeid",Methode_Keuze)),"",IF(ISNUMBER(FIND("arbeid",Methode_Keuze)),"",IF(Tb_Activiteiten[[#This Row],[Loonkosten]]=1,Tb_Activiteiten[[#Headers],[Loonkosten]],"")))</f>
        <v/>
      </c>
      <c r="AL2084" t="str">
        <f>IF(ISNUMBER(FIND("arbeid",Methode_Keuze)),"",IF(ISNUMBER(FIND("arbeid",Methode_Keuze)),"",IF(Tb_Activiteiten[[#This Row],[Eigen arbeid]]=1,Tb_Activiteiten[[#Headers],[Eigen arbeid]],"")))</f>
        <v/>
      </c>
      <c r="AM2084" t="str">
        <f>IF(ISNUMBER(FIND("arbeid",Methode_Keuze)),"",IF(ISNUMBER(FIND("arbeid",Methode_Keuze)),"",IF(Tb_Activiteiten[[#This Row],[Projectmedewerker]]=1,Tb_Activiteiten[[#Headers],[Projectmedewerker]],"")))</f>
        <v/>
      </c>
      <c r="AN2084" t="str">
        <f>IF(ISNUMBER(FIND("arbeid",Methode_Keuze)),"",IF(ISNUMBER(FIND("arbeid",Methode_Keuze)),"",IF(Tb_Activiteiten[[#This Row],[Landbouwer]]=1,Tb_Activiteiten[[#Headers],[Landbouwer]],"")))</f>
        <v/>
      </c>
      <c r="AO2084" t="str">
        <f>IF(ISNUMBER(FIND("arbeid",Methode_Keuze)),"",IF(ISNUMBER(FIND("arbeid",Methode_Keuze)),"",IF(Tb_Activiteiten[[#This Row],[Adviseur]]=1,Tb_Activiteiten[[#Headers],[Adviseur]],"")))</f>
        <v/>
      </c>
      <c r="AP2084" t="str">
        <f>IF(ISNUMBER(FIND("arbeid",Methode_Keuze)),"",IF(ISNUMBER(FIND("arbeid",Methode_Keuze)),"",IF(Tb_Activiteiten[[#This Row],[Projectleider/Expert]]=1,Tb_Activiteiten[[#Headers],[Projectleider/Expert]],"")))</f>
        <v/>
      </c>
      <c r="AQ2084" t="str">
        <f>IF(ISNUMBER(FIND("arbeid",Methode_Keuze)),"",IF(ISNUMBER(FIND("arbeid",Methode_Keuze)),"",IF(Tb_Activiteiten[[#This Row],[Arbeidskosten]]=1,Tb_Activiteiten[[#Headers],[Arbeidskosten]],"")))</f>
        <v/>
      </c>
      <c r="AR2084" t="str">
        <f>IF(ISNUMBER(FIND("arbeid",Methode_Keuze)),"",IF(ISNUMBER(FIND("arbeid",Methode_Keuze)),"",IF(Tb_Activiteiten[[#This Row],[Arbeidskosten op basis van IKS]]=1,Tb_Activiteiten[[#Headers],[Arbeidskosten op basis van IKS]],"")))</f>
        <v/>
      </c>
      <c r="AS2084" t="str">
        <f>IF(ISNUMBER(FIND("overige",Methode_Keuze)),"",IF(Tb_Activiteiten[[#This Row],[Kosten derden exclusief btw]]=1,Tb_Activiteiten[[#Headers],[Kosten derden exclusief btw]],""))</f>
        <v/>
      </c>
      <c r="AT2084" t="str">
        <f>IF(ISNUMBER(FIND("overige",Methode_Keuze)),"",IF(Tb_Activiteiten[[#This Row],[Niet verrekenbare btw]]=1,Tb_Activiteiten[[#Headers],[Niet verrekenbare btw]],""))</f>
        <v/>
      </c>
      <c r="AU2084" t="str">
        <f>IF(ISNUMBER(FIND("overige",Methode_Keuze)),"",IF(Tb_Activiteiten[[#This Row],[Grondkosten]]=1,Tb_Activiteiten[[#Headers],[Grondkosten]],""))</f>
        <v/>
      </c>
      <c r="AV2084" t="str">
        <f>IF(ISNUMBER(FIND("overige",Methode_Keuze)),"",IF(Tb_Activiteiten[[#This Row],[Bijdrage in natura (overige)]]=1,Tb_Activiteiten[[#Headers],[Bijdrage in natura (overige)]],""))</f>
        <v/>
      </c>
      <c r="AW2084" t="str">
        <f>IF(ISNUMBER(FIND("overige",Methode_Keuze)),"",IF(Tb_Activiteiten[[#This Row],[Bijdrage in natura (vrijwilligers)]]=1,Tb_Activiteiten[[#Headers],[Bijdrage in natura (vrijwilligers)]],""))</f>
        <v/>
      </c>
      <c r="AX2084" t="str">
        <f>IF(ISNUMBER(FIND("overige",Methode_Keuze)),"",IF(Tb_Activiteiten[[#This Row],[Afschrijvingskosten]]=1,Tb_Activiteiten[[#Headers],[Afschrijvingskosten]],""))</f>
        <v/>
      </c>
      <c r="AY2084" t="str">
        <f>IF(ISNUMBER(FIND("overige",Methode_Keuze)),"",IF(Tb_Activiteiten[[#This Row],[Vergoeding]]=1,Tb_Activiteiten[[#Headers],[Vergoeding]],""))</f>
        <v/>
      </c>
      <c r="AZ2084" t="str">
        <f>IF(ISNUMBER(FIND("arbeid",Methode_Keuze)),"",IF(Tb_Activiteiten[[#This Row],[Arbeidskosten - vast tarief (excl eigen arbeid)]]=1,Tb_Activiteiten[[#Headers],[Arbeidskosten - vast tarief (excl eigen arbeid)]],""))</f>
        <v/>
      </c>
      <c r="BA2084" t="str">
        <f>IF(ISNUMBER(FIND("overige",Methode_Keuze)),"",IF(Tb_Activiteiten[[#This Row],[Overige kosten]]=1,Tb_Activiteiten[[#Headers],[Overige kosten]],""))</f>
        <v/>
      </c>
    </row>
    <row r="2085" spans="15:53" x14ac:dyDescent="0.25">
      <c r="O2085" s="56"/>
      <c r="Q2085" t="str">
        <f>IFERROR(IF(VLOOKUP(Tb_Activiteiten[[#This Row],[Openstelling]],Tb_Openstelling[],2,0)=1,1,""),"")</f>
        <v/>
      </c>
      <c r="AJ2085" s="56"/>
      <c r="AK2085" t="str">
        <f>IF(ISNUMBER(FIND("arbeid",Methode_Keuze)),"",IF(ISNUMBER(FIND("arbeid",Methode_Keuze)),"",IF(Tb_Activiteiten[[#This Row],[Loonkosten]]=1,Tb_Activiteiten[[#Headers],[Loonkosten]],"")))</f>
        <v/>
      </c>
      <c r="AL2085" t="str">
        <f>IF(ISNUMBER(FIND("arbeid",Methode_Keuze)),"",IF(ISNUMBER(FIND("arbeid",Methode_Keuze)),"",IF(Tb_Activiteiten[[#This Row],[Eigen arbeid]]=1,Tb_Activiteiten[[#Headers],[Eigen arbeid]],"")))</f>
        <v/>
      </c>
      <c r="AM2085" t="str">
        <f>IF(ISNUMBER(FIND("arbeid",Methode_Keuze)),"",IF(ISNUMBER(FIND("arbeid",Methode_Keuze)),"",IF(Tb_Activiteiten[[#This Row],[Projectmedewerker]]=1,Tb_Activiteiten[[#Headers],[Projectmedewerker]],"")))</f>
        <v/>
      </c>
      <c r="AN2085" t="str">
        <f>IF(ISNUMBER(FIND("arbeid",Methode_Keuze)),"",IF(ISNUMBER(FIND("arbeid",Methode_Keuze)),"",IF(Tb_Activiteiten[[#This Row],[Landbouwer]]=1,Tb_Activiteiten[[#Headers],[Landbouwer]],"")))</f>
        <v/>
      </c>
      <c r="AO2085" t="str">
        <f>IF(ISNUMBER(FIND("arbeid",Methode_Keuze)),"",IF(ISNUMBER(FIND("arbeid",Methode_Keuze)),"",IF(Tb_Activiteiten[[#This Row],[Adviseur]]=1,Tb_Activiteiten[[#Headers],[Adviseur]],"")))</f>
        <v/>
      </c>
      <c r="AP2085" t="str">
        <f>IF(ISNUMBER(FIND("arbeid",Methode_Keuze)),"",IF(ISNUMBER(FIND("arbeid",Methode_Keuze)),"",IF(Tb_Activiteiten[[#This Row],[Projectleider/Expert]]=1,Tb_Activiteiten[[#Headers],[Projectleider/Expert]],"")))</f>
        <v/>
      </c>
      <c r="AQ2085" t="str">
        <f>IF(ISNUMBER(FIND("arbeid",Methode_Keuze)),"",IF(ISNUMBER(FIND("arbeid",Methode_Keuze)),"",IF(Tb_Activiteiten[[#This Row],[Arbeidskosten]]=1,Tb_Activiteiten[[#Headers],[Arbeidskosten]],"")))</f>
        <v/>
      </c>
      <c r="AR2085" t="str">
        <f>IF(ISNUMBER(FIND("arbeid",Methode_Keuze)),"",IF(ISNUMBER(FIND("arbeid",Methode_Keuze)),"",IF(Tb_Activiteiten[[#This Row],[Arbeidskosten op basis van IKS]]=1,Tb_Activiteiten[[#Headers],[Arbeidskosten op basis van IKS]],"")))</f>
        <v/>
      </c>
      <c r="AS2085" t="str">
        <f>IF(ISNUMBER(FIND("overige",Methode_Keuze)),"",IF(Tb_Activiteiten[[#This Row],[Kosten derden exclusief btw]]=1,Tb_Activiteiten[[#Headers],[Kosten derden exclusief btw]],""))</f>
        <v/>
      </c>
      <c r="AT2085" t="str">
        <f>IF(ISNUMBER(FIND("overige",Methode_Keuze)),"",IF(Tb_Activiteiten[[#This Row],[Niet verrekenbare btw]]=1,Tb_Activiteiten[[#Headers],[Niet verrekenbare btw]],""))</f>
        <v/>
      </c>
      <c r="AU2085" t="str">
        <f>IF(ISNUMBER(FIND("overige",Methode_Keuze)),"",IF(Tb_Activiteiten[[#This Row],[Grondkosten]]=1,Tb_Activiteiten[[#Headers],[Grondkosten]],""))</f>
        <v/>
      </c>
      <c r="AV2085" t="str">
        <f>IF(ISNUMBER(FIND("overige",Methode_Keuze)),"",IF(Tb_Activiteiten[[#This Row],[Bijdrage in natura (overige)]]=1,Tb_Activiteiten[[#Headers],[Bijdrage in natura (overige)]],""))</f>
        <v/>
      </c>
      <c r="AW2085" t="str">
        <f>IF(ISNUMBER(FIND("overige",Methode_Keuze)),"",IF(Tb_Activiteiten[[#This Row],[Bijdrage in natura (vrijwilligers)]]=1,Tb_Activiteiten[[#Headers],[Bijdrage in natura (vrijwilligers)]],""))</f>
        <v/>
      </c>
      <c r="AX2085" t="str">
        <f>IF(ISNUMBER(FIND("overige",Methode_Keuze)),"",IF(Tb_Activiteiten[[#This Row],[Afschrijvingskosten]]=1,Tb_Activiteiten[[#Headers],[Afschrijvingskosten]],""))</f>
        <v/>
      </c>
      <c r="AY2085" t="str">
        <f>IF(ISNUMBER(FIND("overige",Methode_Keuze)),"",IF(Tb_Activiteiten[[#This Row],[Vergoeding]]=1,Tb_Activiteiten[[#Headers],[Vergoeding]],""))</f>
        <v/>
      </c>
      <c r="AZ2085" t="str">
        <f>IF(ISNUMBER(FIND("arbeid",Methode_Keuze)),"",IF(Tb_Activiteiten[[#This Row],[Arbeidskosten - vast tarief (excl eigen arbeid)]]=1,Tb_Activiteiten[[#Headers],[Arbeidskosten - vast tarief (excl eigen arbeid)]],""))</f>
        <v/>
      </c>
      <c r="BA2085" t="str">
        <f>IF(ISNUMBER(FIND("overige",Methode_Keuze)),"",IF(Tb_Activiteiten[[#This Row],[Overige kosten]]=1,Tb_Activiteiten[[#Headers],[Overige kosten]],""))</f>
        <v/>
      </c>
    </row>
    <row r="2086" spans="15:53" x14ac:dyDescent="0.25">
      <c r="O2086" s="56"/>
      <c r="Q2086" t="str">
        <f>IFERROR(IF(VLOOKUP(Tb_Activiteiten[[#This Row],[Openstelling]],Tb_Openstelling[],2,0)=1,1,""),"")</f>
        <v/>
      </c>
      <c r="AJ2086" s="56"/>
      <c r="AK2086" t="str">
        <f>IF(ISNUMBER(FIND("arbeid",Methode_Keuze)),"",IF(ISNUMBER(FIND("arbeid",Methode_Keuze)),"",IF(Tb_Activiteiten[[#This Row],[Loonkosten]]=1,Tb_Activiteiten[[#Headers],[Loonkosten]],"")))</f>
        <v/>
      </c>
      <c r="AL2086" t="str">
        <f>IF(ISNUMBER(FIND("arbeid",Methode_Keuze)),"",IF(ISNUMBER(FIND("arbeid",Methode_Keuze)),"",IF(Tb_Activiteiten[[#This Row],[Eigen arbeid]]=1,Tb_Activiteiten[[#Headers],[Eigen arbeid]],"")))</f>
        <v/>
      </c>
      <c r="AM2086" t="str">
        <f>IF(ISNUMBER(FIND("arbeid",Methode_Keuze)),"",IF(ISNUMBER(FIND("arbeid",Methode_Keuze)),"",IF(Tb_Activiteiten[[#This Row],[Projectmedewerker]]=1,Tb_Activiteiten[[#Headers],[Projectmedewerker]],"")))</f>
        <v/>
      </c>
      <c r="AN2086" t="str">
        <f>IF(ISNUMBER(FIND("arbeid",Methode_Keuze)),"",IF(ISNUMBER(FIND("arbeid",Methode_Keuze)),"",IF(Tb_Activiteiten[[#This Row],[Landbouwer]]=1,Tb_Activiteiten[[#Headers],[Landbouwer]],"")))</f>
        <v/>
      </c>
      <c r="AO2086" t="str">
        <f>IF(ISNUMBER(FIND("arbeid",Methode_Keuze)),"",IF(ISNUMBER(FIND("arbeid",Methode_Keuze)),"",IF(Tb_Activiteiten[[#This Row],[Adviseur]]=1,Tb_Activiteiten[[#Headers],[Adviseur]],"")))</f>
        <v/>
      </c>
      <c r="AP2086" t="str">
        <f>IF(ISNUMBER(FIND("arbeid",Methode_Keuze)),"",IF(ISNUMBER(FIND("arbeid",Methode_Keuze)),"",IF(Tb_Activiteiten[[#This Row],[Projectleider/Expert]]=1,Tb_Activiteiten[[#Headers],[Projectleider/Expert]],"")))</f>
        <v/>
      </c>
      <c r="AQ2086" t="str">
        <f>IF(ISNUMBER(FIND("arbeid",Methode_Keuze)),"",IF(ISNUMBER(FIND("arbeid",Methode_Keuze)),"",IF(Tb_Activiteiten[[#This Row],[Arbeidskosten]]=1,Tb_Activiteiten[[#Headers],[Arbeidskosten]],"")))</f>
        <v/>
      </c>
      <c r="AR2086" t="str">
        <f>IF(ISNUMBER(FIND("arbeid",Methode_Keuze)),"",IF(ISNUMBER(FIND("arbeid",Methode_Keuze)),"",IF(Tb_Activiteiten[[#This Row],[Arbeidskosten op basis van IKS]]=1,Tb_Activiteiten[[#Headers],[Arbeidskosten op basis van IKS]],"")))</f>
        <v/>
      </c>
      <c r="AS2086" t="str">
        <f>IF(ISNUMBER(FIND("overige",Methode_Keuze)),"",IF(Tb_Activiteiten[[#This Row],[Kosten derden exclusief btw]]=1,Tb_Activiteiten[[#Headers],[Kosten derden exclusief btw]],""))</f>
        <v/>
      </c>
      <c r="AT2086" t="str">
        <f>IF(ISNUMBER(FIND("overige",Methode_Keuze)),"",IF(Tb_Activiteiten[[#This Row],[Niet verrekenbare btw]]=1,Tb_Activiteiten[[#Headers],[Niet verrekenbare btw]],""))</f>
        <v/>
      </c>
      <c r="AU2086" t="str">
        <f>IF(ISNUMBER(FIND("overige",Methode_Keuze)),"",IF(Tb_Activiteiten[[#This Row],[Grondkosten]]=1,Tb_Activiteiten[[#Headers],[Grondkosten]],""))</f>
        <v/>
      </c>
      <c r="AV2086" t="str">
        <f>IF(ISNUMBER(FIND("overige",Methode_Keuze)),"",IF(Tb_Activiteiten[[#This Row],[Bijdrage in natura (overige)]]=1,Tb_Activiteiten[[#Headers],[Bijdrage in natura (overige)]],""))</f>
        <v/>
      </c>
      <c r="AW2086" t="str">
        <f>IF(ISNUMBER(FIND("overige",Methode_Keuze)),"",IF(Tb_Activiteiten[[#This Row],[Bijdrage in natura (vrijwilligers)]]=1,Tb_Activiteiten[[#Headers],[Bijdrage in natura (vrijwilligers)]],""))</f>
        <v/>
      </c>
      <c r="AX2086" t="str">
        <f>IF(ISNUMBER(FIND("overige",Methode_Keuze)),"",IF(Tb_Activiteiten[[#This Row],[Afschrijvingskosten]]=1,Tb_Activiteiten[[#Headers],[Afschrijvingskosten]],""))</f>
        <v/>
      </c>
      <c r="AY2086" t="str">
        <f>IF(ISNUMBER(FIND("overige",Methode_Keuze)),"",IF(Tb_Activiteiten[[#This Row],[Vergoeding]]=1,Tb_Activiteiten[[#Headers],[Vergoeding]],""))</f>
        <v/>
      </c>
      <c r="AZ2086" t="str">
        <f>IF(ISNUMBER(FIND("arbeid",Methode_Keuze)),"",IF(Tb_Activiteiten[[#This Row],[Arbeidskosten - vast tarief (excl eigen arbeid)]]=1,Tb_Activiteiten[[#Headers],[Arbeidskosten - vast tarief (excl eigen arbeid)]],""))</f>
        <v/>
      </c>
      <c r="BA2086" t="str">
        <f>IF(ISNUMBER(FIND("overige",Methode_Keuze)),"",IF(Tb_Activiteiten[[#This Row],[Overige kosten]]=1,Tb_Activiteiten[[#Headers],[Overige kosten]],""))</f>
        <v/>
      </c>
    </row>
    <row r="2087" spans="15:53" x14ac:dyDescent="0.25">
      <c r="O2087" s="56"/>
      <c r="Q2087" t="str">
        <f>IFERROR(IF(VLOOKUP(Tb_Activiteiten[[#This Row],[Openstelling]],Tb_Openstelling[],2,0)=1,1,""),"")</f>
        <v/>
      </c>
      <c r="AJ2087" s="56"/>
      <c r="AK2087" t="str">
        <f>IF(ISNUMBER(FIND("arbeid",Methode_Keuze)),"",IF(ISNUMBER(FIND("arbeid",Methode_Keuze)),"",IF(Tb_Activiteiten[[#This Row],[Loonkosten]]=1,Tb_Activiteiten[[#Headers],[Loonkosten]],"")))</f>
        <v/>
      </c>
      <c r="AL2087" t="str">
        <f>IF(ISNUMBER(FIND("arbeid",Methode_Keuze)),"",IF(ISNUMBER(FIND("arbeid",Methode_Keuze)),"",IF(Tb_Activiteiten[[#This Row],[Eigen arbeid]]=1,Tb_Activiteiten[[#Headers],[Eigen arbeid]],"")))</f>
        <v/>
      </c>
      <c r="AM2087" t="str">
        <f>IF(ISNUMBER(FIND("arbeid",Methode_Keuze)),"",IF(ISNUMBER(FIND("arbeid",Methode_Keuze)),"",IF(Tb_Activiteiten[[#This Row],[Projectmedewerker]]=1,Tb_Activiteiten[[#Headers],[Projectmedewerker]],"")))</f>
        <v/>
      </c>
      <c r="AN2087" t="str">
        <f>IF(ISNUMBER(FIND("arbeid",Methode_Keuze)),"",IF(ISNUMBER(FIND("arbeid",Methode_Keuze)),"",IF(Tb_Activiteiten[[#This Row],[Landbouwer]]=1,Tb_Activiteiten[[#Headers],[Landbouwer]],"")))</f>
        <v/>
      </c>
      <c r="AO2087" t="str">
        <f>IF(ISNUMBER(FIND("arbeid",Methode_Keuze)),"",IF(ISNUMBER(FIND("arbeid",Methode_Keuze)),"",IF(Tb_Activiteiten[[#This Row],[Adviseur]]=1,Tb_Activiteiten[[#Headers],[Adviseur]],"")))</f>
        <v/>
      </c>
      <c r="AP2087" t="str">
        <f>IF(ISNUMBER(FIND("arbeid",Methode_Keuze)),"",IF(ISNUMBER(FIND("arbeid",Methode_Keuze)),"",IF(Tb_Activiteiten[[#This Row],[Projectleider/Expert]]=1,Tb_Activiteiten[[#Headers],[Projectleider/Expert]],"")))</f>
        <v/>
      </c>
      <c r="AQ2087" t="str">
        <f>IF(ISNUMBER(FIND("arbeid",Methode_Keuze)),"",IF(ISNUMBER(FIND("arbeid",Methode_Keuze)),"",IF(Tb_Activiteiten[[#This Row],[Arbeidskosten]]=1,Tb_Activiteiten[[#Headers],[Arbeidskosten]],"")))</f>
        <v/>
      </c>
      <c r="AR2087" t="str">
        <f>IF(ISNUMBER(FIND("arbeid",Methode_Keuze)),"",IF(ISNUMBER(FIND("arbeid",Methode_Keuze)),"",IF(Tb_Activiteiten[[#This Row],[Arbeidskosten op basis van IKS]]=1,Tb_Activiteiten[[#Headers],[Arbeidskosten op basis van IKS]],"")))</f>
        <v/>
      </c>
      <c r="AS2087" t="str">
        <f>IF(ISNUMBER(FIND("overige",Methode_Keuze)),"",IF(Tb_Activiteiten[[#This Row],[Kosten derden exclusief btw]]=1,Tb_Activiteiten[[#Headers],[Kosten derden exclusief btw]],""))</f>
        <v/>
      </c>
      <c r="AT2087" t="str">
        <f>IF(ISNUMBER(FIND("overige",Methode_Keuze)),"",IF(Tb_Activiteiten[[#This Row],[Niet verrekenbare btw]]=1,Tb_Activiteiten[[#Headers],[Niet verrekenbare btw]],""))</f>
        <v/>
      </c>
      <c r="AU2087" t="str">
        <f>IF(ISNUMBER(FIND("overige",Methode_Keuze)),"",IF(Tb_Activiteiten[[#This Row],[Grondkosten]]=1,Tb_Activiteiten[[#Headers],[Grondkosten]],""))</f>
        <v/>
      </c>
      <c r="AV2087" t="str">
        <f>IF(ISNUMBER(FIND("overige",Methode_Keuze)),"",IF(Tb_Activiteiten[[#This Row],[Bijdrage in natura (overige)]]=1,Tb_Activiteiten[[#Headers],[Bijdrage in natura (overige)]],""))</f>
        <v/>
      </c>
      <c r="AW2087" t="str">
        <f>IF(ISNUMBER(FIND("overige",Methode_Keuze)),"",IF(Tb_Activiteiten[[#This Row],[Bijdrage in natura (vrijwilligers)]]=1,Tb_Activiteiten[[#Headers],[Bijdrage in natura (vrijwilligers)]],""))</f>
        <v/>
      </c>
      <c r="AX2087" t="str">
        <f>IF(ISNUMBER(FIND("overige",Methode_Keuze)),"",IF(Tb_Activiteiten[[#This Row],[Afschrijvingskosten]]=1,Tb_Activiteiten[[#Headers],[Afschrijvingskosten]],""))</f>
        <v/>
      </c>
      <c r="AY2087" t="str">
        <f>IF(ISNUMBER(FIND("overige",Methode_Keuze)),"",IF(Tb_Activiteiten[[#This Row],[Vergoeding]]=1,Tb_Activiteiten[[#Headers],[Vergoeding]],""))</f>
        <v/>
      </c>
      <c r="AZ2087" t="str">
        <f>IF(ISNUMBER(FIND("arbeid",Methode_Keuze)),"",IF(Tb_Activiteiten[[#This Row],[Arbeidskosten - vast tarief (excl eigen arbeid)]]=1,Tb_Activiteiten[[#Headers],[Arbeidskosten - vast tarief (excl eigen arbeid)]],""))</f>
        <v/>
      </c>
      <c r="BA2087" t="str">
        <f>IF(ISNUMBER(FIND("overige",Methode_Keuze)),"",IF(Tb_Activiteiten[[#This Row],[Overige kosten]]=1,Tb_Activiteiten[[#Headers],[Overige kosten]],""))</f>
        <v/>
      </c>
    </row>
    <row r="2088" spans="15:53" x14ac:dyDescent="0.25">
      <c r="O2088" s="56"/>
      <c r="Q2088" t="str">
        <f>IFERROR(IF(VLOOKUP(Tb_Activiteiten[[#This Row],[Openstelling]],Tb_Openstelling[],2,0)=1,1,""),"")</f>
        <v/>
      </c>
      <c r="AJ2088" s="56"/>
      <c r="AK2088" t="str">
        <f>IF(ISNUMBER(FIND("arbeid",Methode_Keuze)),"",IF(ISNUMBER(FIND("arbeid",Methode_Keuze)),"",IF(Tb_Activiteiten[[#This Row],[Loonkosten]]=1,Tb_Activiteiten[[#Headers],[Loonkosten]],"")))</f>
        <v/>
      </c>
      <c r="AL2088" t="str">
        <f>IF(ISNUMBER(FIND("arbeid",Methode_Keuze)),"",IF(ISNUMBER(FIND("arbeid",Methode_Keuze)),"",IF(Tb_Activiteiten[[#This Row],[Eigen arbeid]]=1,Tb_Activiteiten[[#Headers],[Eigen arbeid]],"")))</f>
        <v/>
      </c>
      <c r="AM2088" t="str">
        <f>IF(ISNUMBER(FIND("arbeid",Methode_Keuze)),"",IF(ISNUMBER(FIND("arbeid",Methode_Keuze)),"",IF(Tb_Activiteiten[[#This Row],[Projectmedewerker]]=1,Tb_Activiteiten[[#Headers],[Projectmedewerker]],"")))</f>
        <v/>
      </c>
      <c r="AN2088" t="str">
        <f>IF(ISNUMBER(FIND("arbeid",Methode_Keuze)),"",IF(ISNUMBER(FIND("arbeid",Methode_Keuze)),"",IF(Tb_Activiteiten[[#This Row],[Landbouwer]]=1,Tb_Activiteiten[[#Headers],[Landbouwer]],"")))</f>
        <v/>
      </c>
      <c r="AO2088" t="str">
        <f>IF(ISNUMBER(FIND("arbeid",Methode_Keuze)),"",IF(ISNUMBER(FIND("arbeid",Methode_Keuze)),"",IF(Tb_Activiteiten[[#This Row],[Adviseur]]=1,Tb_Activiteiten[[#Headers],[Adviseur]],"")))</f>
        <v/>
      </c>
      <c r="AP2088" t="str">
        <f>IF(ISNUMBER(FIND("arbeid",Methode_Keuze)),"",IF(ISNUMBER(FIND("arbeid",Methode_Keuze)),"",IF(Tb_Activiteiten[[#This Row],[Projectleider/Expert]]=1,Tb_Activiteiten[[#Headers],[Projectleider/Expert]],"")))</f>
        <v/>
      </c>
      <c r="AQ2088" t="str">
        <f>IF(ISNUMBER(FIND("arbeid",Methode_Keuze)),"",IF(ISNUMBER(FIND("arbeid",Methode_Keuze)),"",IF(Tb_Activiteiten[[#This Row],[Arbeidskosten]]=1,Tb_Activiteiten[[#Headers],[Arbeidskosten]],"")))</f>
        <v/>
      </c>
      <c r="AR2088" t="str">
        <f>IF(ISNUMBER(FIND("arbeid",Methode_Keuze)),"",IF(ISNUMBER(FIND("arbeid",Methode_Keuze)),"",IF(Tb_Activiteiten[[#This Row],[Arbeidskosten op basis van IKS]]=1,Tb_Activiteiten[[#Headers],[Arbeidskosten op basis van IKS]],"")))</f>
        <v/>
      </c>
      <c r="AS2088" t="str">
        <f>IF(ISNUMBER(FIND("overige",Methode_Keuze)),"",IF(Tb_Activiteiten[[#This Row],[Kosten derden exclusief btw]]=1,Tb_Activiteiten[[#Headers],[Kosten derden exclusief btw]],""))</f>
        <v/>
      </c>
      <c r="AT2088" t="str">
        <f>IF(ISNUMBER(FIND("overige",Methode_Keuze)),"",IF(Tb_Activiteiten[[#This Row],[Niet verrekenbare btw]]=1,Tb_Activiteiten[[#Headers],[Niet verrekenbare btw]],""))</f>
        <v/>
      </c>
      <c r="AU2088" t="str">
        <f>IF(ISNUMBER(FIND("overige",Methode_Keuze)),"",IF(Tb_Activiteiten[[#This Row],[Grondkosten]]=1,Tb_Activiteiten[[#Headers],[Grondkosten]],""))</f>
        <v/>
      </c>
      <c r="AV2088" t="str">
        <f>IF(ISNUMBER(FIND("overige",Methode_Keuze)),"",IF(Tb_Activiteiten[[#This Row],[Bijdrage in natura (overige)]]=1,Tb_Activiteiten[[#Headers],[Bijdrage in natura (overige)]],""))</f>
        <v/>
      </c>
      <c r="AW2088" t="str">
        <f>IF(ISNUMBER(FIND("overige",Methode_Keuze)),"",IF(Tb_Activiteiten[[#This Row],[Bijdrage in natura (vrijwilligers)]]=1,Tb_Activiteiten[[#Headers],[Bijdrage in natura (vrijwilligers)]],""))</f>
        <v/>
      </c>
      <c r="AX2088" t="str">
        <f>IF(ISNUMBER(FIND("overige",Methode_Keuze)),"",IF(Tb_Activiteiten[[#This Row],[Afschrijvingskosten]]=1,Tb_Activiteiten[[#Headers],[Afschrijvingskosten]],""))</f>
        <v/>
      </c>
      <c r="AY2088" t="str">
        <f>IF(ISNUMBER(FIND("overige",Methode_Keuze)),"",IF(Tb_Activiteiten[[#This Row],[Vergoeding]]=1,Tb_Activiteiten[[#Headers],[Vergoeding]],""))</f>
        <v/>
      </c>
      <c r="AZ2088" t="str">
        <f>IF(ISNUMBER(FIND("arbeid",Methode_Keuze)),"",IF(Tb_Activiteiten[[#This Row],[Arbeidskosten - vast tarief (excl eigen arbeid)]]=1,Tb_Activiteiten[[#Headers],[Arbeidskosten - vast tarief (excl eigen arbeid)]],""))</f>
        <v/>
      </c>
      <c r="BA2088" t="str">
        <f>IF(ISNUMBER(FIND("overige",Methode_Keuze)),"",IF(Tb_Activiteiten[[#This Row],[Overige kosten]]=1,Tb_Activiteiten[[#Headers],[Overige kosten]],""))</f>
        <v/>
      </c>
    </row>
    <row r="2089" spans="15:53" x14ac:dyDescent="0.25">
      <c r="O2089" s="56"/>
      <c r="Q2089" t="str">
        <f>IFERROR(IF(VLOOKUP(Tb_Activiteiten[[#This Row],[Openstelling]],Tb_Openstelling[],2,0)=1,1,""),"")</f>
        <v/>
      </c>
      <c r="AJ2089" s="56"/>
      <c r="AK2089" t="str">
        <f>IF(ISNUMBER(FIND("arbeid",Methode_Keuze)),"",IF(ISNUMBER(FIND("arbeid",Methode_Keuze)),"",IF(Tb_Activiteiten[[#This Row],[Loonkosten]]=1,Tb_Activiteiten[[#Headers],[Loonkosten]],"")))</f>
        <v/>
      </c>
      <c r="AL2089" t="str">
        <f>IF(ISNUMBER(FIND("arbeid",Methode_Keuze)),"",IF(ISNUMBER(FIND("arbeid",Methode_Keuze)),"",IF(Tb_Activiteiten[[#This Row],[Eigen arbeid]]=1,Tb_Activiteiten[[#Headers],[Eigen arbeid]],"")))</f>
        <v/>
      </c>
      <c r="AM2089" t="str">
        <f>IF(ISNUMBER(FIND("arbeid",Methode_Keuze)),"",IF(ISNUMBER(FIND("arbeid",Methode_Keuze)),"",IF(Tb_Activiteiten[[#This Row],[Projectmedewerker]]=1,Tb_Activiteiten[[#Headers],[Projectmedewerker]],"")))</f>
        <v/>
      </c>
      <c r="AN2089" t="str">
        <f>IF(ISNUMBER(FIND("arbeid",Methode_Keuze)),"",IF(ISNUMBER(FIND("arbeid",Methode_Keuze)),"",IF(Tb_Activiteiten[[#This Row],[Landbouwer]]=1,Tb_Activiteiten[[#Headers],[Landbouwer]],"")))</f>
        <v/>
      </c>
      <c r="AO2089" t="str">
        <f>IF(ISNUMBER(FIND("arbeid",Methode_Keuze)),"",IF(ISNUMBER(FIND("arbeid",Methode_Keuze)),"",IF(Tb_Activiteiten[[#This Row],[Adviseur]]=1,Tb_Activiteiten[[#Headers],[Adviseur]],"")))</f>
        <v/>
      </c>
      <c r="AP2089" t="str">
        <f>IF(ISNUMBER(FIND("arbeid",Methode_Keuze)),"",IF(ISNUMBER(FIND("arbeid",Methode_Keuze)),"",IF(Tb_Activiteiten[[#This Row],[Projectleider/Expert]]=1,Tb_Activiteiten[[#Headers],[Projectleider/Expert]],"")))</f>
        <v/>
      </c>
      <c r="AQ2089" t="str">
        <f>IF(ISNUMBER(FIND("arbeid",Methode_Keuze)),"",IF(ISNUMBER(FIND("arbeid",Methode_Keuze)),"",IF(Tb_Activiteiten[[#This Row],[Arbeidskosten]]=1,Tb_Activiteiten[[#Headers],[Arbeidskosten]],"")))</f>
        <v/>
      </c>
      <c r="AR2089" t="str">
        <f>IF(ISNUMBER(FIND("arbeid",Methode_Keuze)),"",IF(ISNUMBER(FIND("arbeid",Methode_Keuze)),"",IF(Tb_Activiteiten[[#This Row],[Arbeidskosten op basis van IKS]]=1,Tb_Activiteiten[[#Headers],[Arbeidskosten op basis van IKS]],"")))</f>
        <v/>
      </c>
      <c r="AS2089" t="str">
        <f>IF(ISNUMBER(FIND("overige",Methode_Keuze)),"",IF(Tb_Activiteiten[[#This Row],[Kosten derden exclusief btw]]=1,Tb_Activiteiten[[#Headers],[Kosten derden exclusief btw]],""))</f>
        <v/>
      </c>
      <c r="AT2089" t="str">
        <f>IF(ISNUMBER(FIND("overige",Methode_Keuze)),"",IF(Tb_Activiteiten[[#This Row],[Niet verrekenbare btw]]=1,Tb_Activiteiten[[#Headers],[Niet verrekenbare btw]],""))</f>
        <v/>
      </c>
      <c r="AU2089" t="str">
        <f>IF(ISNUMBER(FIND("overige",Methode_Keuze)),"",IF(Tb_Activiteiten[[#This Row],[Grondkosten]]=1,Tb_Activiteiten[[#Headers],[Grondkosten]],""))</f>
        <v/>
      </c>
      <c r="AV2089" t="str">
        <f>IF(ISNUMBER(FIND("overige",Methode_Keuze)),"",IF(Tb_Activiteiten[[#This Row],[Bijdrage in natura (overige)]]=1,Tb_Activiteiten[[#Headers],[Bijdrage in natura (overige)]],""))</f>
        <v/>
      </c>
      <c r="AW2089" t="str">
        <f>IF(ISNUMBER(FIND("overige",Methode_Keuze)),"",IF(Tb_Activiteiten[[#This Row],[Bijdrage in natura (vrijwilligers)]]=1,Tb_Activiteiten[[#Headers],[Bijdrage in natura (vrijwilligers)]],""))</f>
        <v/>
      </c>
      <c r="AX2089" t="str">
        <f>IF(ISNUMBER(FIND("overige",Methode_Keuze)),"",IF(Tb_Activiteiten[[#This Row],[Afschrijvingskosten]]=1,Tb_Activiteiten[[#Headers],[Afschrijvingskosten]],""))</f>
        <v/>
      </c>
      <c r="AY2089" t="str">
        <f>IF(ISNUMBER(FIND("overige",Methode_Keuze)),"",IF(Tb_Activiteiten[[#This Row],[Vergoeding]]=1,Tb_Activiteiten[[#Headers],[Vergoeding]],""))</f>
        <v/>
      </c>
      <c r="AZ2089" t="str">
        <f>IF(ISNUMBER(FIND("arbeid",Methode_Keuze)),"",IF(Tb_Activiteiten[[#This Row],[Arbeidskosten - vast tarief (excl eigen arbeid)]]=1,Tb_Activiteiten[[#Headers],[Arbeidskosten - vast tarief (excl eigen arbeid)]],""))</f>
        <v/>
      </c>
      <c r="BA2089" t="str">
        <f>IF(ISNUMBER(FIND("overige",Methode_Keuze)),"",IF(Tb_Activiteiten[[#This Row],[Overige kosten]]=1,Tb_Activiteiten[[#Headers],[Overige kosten]],""))</f>
        <v/>
      </c>
    </row>
    <row r="2090" spans="15:53" x14ac:dyDescent="0.25">
      <c r="O2090" s="56"/>
      <c r="Q2090" t="str">
        <f>IFERROR(IF(VLOOKUP(Tb_Activiteiten[[#This Row],[Openstelling]],Tb_Openstelling[],2,0)=1,1,""),"")</f>
        <v/>
      </c>
      <c r="AJ2090" s="56"/>
      <c r="AK2090" t="str">
        <f>IF(ISNUMBER(FIND("arbeid",Methode_Keuze)),"",IF(ISNUMBER(FIND("arbeid",Methode_Keuze)),"",IF(Tb_Activiteiten[[#This Row],[Loonkosten]]=1,Tb_Activiteiten[[#Headers],[Loonkosten]],"")))</f>
        <v/>
      </c>
      <c r="AL2090" t="str">
        <f>IF(ISNUMBER(FIND("arbeid",Methode_Keuze)),"",IF(ISNUMBER(FIND("arbeid",Methode_Keuze)),"",IF(Tb_Activiteiten[[#This Row],[Eigen arbeid]]=1,Tb_Activiteiten[[#Headers],[Eigen arbeid]],"")))</f>
        <v/>
      </c>
      <c r="AM2090" t="str">
        <f>IF(ISNUMBER(FIND("arbeid",Methode_Keuze)),"",IF(ISNUMBER(FIND("arbeid",Methode_Keuze)),"",IF(Tb_Activiteiten[[#This Row],[Projectmedewerker]]=1,Tb_Activiteiten[[#Headers],[Projectmedewerker]],"")))</f>
        <v/>
      </c>
      <c r="AN2090" t="str">
        <f>IF(ISNUMBER(FIND("arbeid",Methode_Keuze)),"",IF(ISNUMBER(FIND("arbeid",Methode_Keuze)),"",IF(Tb_Activiteiten[[#This Row],[Landbouwer]]=1,Tb_Activiteiten[[#Headers],[Landbouwer]],"")))</f>
        <v/>
      </c>
      <c r="AO2090" t="str">
        <f>IF(ISNUMBER(FIND("arbeid",Methode_Keuze)),"",IF(ISNUMBER(FIND("arbeid",Methode_Keuze)),"",IF(Tb_Activiteiten[[#This Row],[Adviseur]]=1,Tb_Activiteiten[[#Headers],[Adviseur]],"")))</f>
        <v/>
      </c>
      <c r="AP2090" t="str">
        <f>IF(ISNUMBER(FIND("arbeid",Methode_Keuze)),"",IF(ISNUMBER(FIND("arbeid",Methode_Keuze)),"",IF(Tb_Activiteiten[[#This Row],[Projectleider/Expert]]=1,Tb_Activiteiten[[#Headers],[Projectleider/Expert]],"")))</f>
        <v/>
      </c>
      <c r="AQ2090" t="str">
        <f>IF(ISNUMBER(FIND("arbeid",Methode_Keuze)),"",IF(ISNUMBER(FIND("arbeid",Methode_Keuze)),"",IF(Tb_Activiteiten[[#This Row],[Arbeidskosten]]=1,Tb_Activiteiten[[#Headers],[Arbeidskosten]],"")))</f>
        <v/>
      </c>
      <c r="AR2090" t="str">
        <f>IF(ISNUMBER(FIND("arbeid",Methode_Keuze)),"",IF(ISNUMBER(FIND("arbeid",Methode_Keuze)),"",IF(Tb_Activiteiten[[#This Row],[Arbeidskosten op basis van IKS]]=1,Tb_Activiteiten[[#Headers],[Arbeidskosten op basis van IKS]],"")))</f>
        <v/>
      </c>
      <c r="AS2090" t="str">
        <f>IF(ISNUMBER(FIND("overige",Methode_Keuze)),"",IF(Tb_Activiteiten[[#This Row],[Kosten derden exclusief btw]]=1,Tb_Activiteiten[[#Headers],[Kosten derden exclusief btw]],""))</f>
        <v/>
      </c>
      <c r="AT2090" t="str">
        <f>IF(ISNUMBER(FIND("overige",Methode_Keuze)),"",IF(Tb_Activiteiten[[#This Row],[Niet verrekenbare btw]]=1,Tb_Activiteiten[[#Headers],[Niet verrekenbare btw]],""))</f>
        <v/>
      </c>
      <c r="AU2090" t="str">
        <f>IF(ISNUMBER(FIND("overige",Methode_Keuze)),"",IF(Tb_Activiteiten[[#This Row],[Grondkosten]]=1,Tb_Activiteiten[[#Headers],[Grondkosten]],""))</f>
        <v/>
      </c>
      <c r="AV2090" t="str">
        <f>IF(ISNUMBER(FIND("overige",Methode_Keuze)),"",IF(Tb_Activiteiten[[#This Row],[Bijdrage in natura (overige)]]=1,Tb_Activiteiten[[#Headers],[Bijdrage in natura (overige)]],""))</f>
        <v/>
      </c>
      <c r="AW2090" t="str">
        <f>IF(ISNUMBER(FIND("overige",Methode_Keuze)),"",IF(Tb_Activiteiten[[#This Row],[Bijdrage in natura (vrijwilligers)]]=1,Tb_Activiteiten[[#Headers],[Bijdrage in natura (vrijwilligers)]],""))</f>
        <v/>
      </c>
      <c r="AX2090" t="str">
        <f>IF(ISNUMBER(FIND("overige",Methode_Keuze)),"",IF(Tb_Activiteiten[[#This Row],[Afschrijvingskosten]]=1,Tb_Activiteiten[[#Headers],[Afschrijvingskosten]],""))</f>
        <v/>
      </c>
      <c r="AY2090" t="str">
        <f>IF(ISNUMBER(FIND("overige",Methode_Keuze)),"",IF(Tb_Activiteiten[[#This Row],[Vergoeding]]=1,Tb_Activiteiten[[#Headers],[Vergoeding]],""))</f>
        <v/>
      </c>
      <c r="AZ2090" t="str">
        <f>IF(ISNUMBER(FIND("arbeid",Methode_Keuze)),"",IF(Tb_Activiteiten[[#This Row],[Arbeidskosten - vast tarief (excl eigen arbeid)]]=1,Tb_Activiteiten[[#Headers],[Arbeidskosten - vast tarief (excl eigen arbeid)]],""))</f>
        <v/>
      </c>
      <c r="BA2090" t="str">
        <f>IF(ISNUMBER(FIND("overige",Methode_Keuze)),"",IF(Tb_Activiteiten[[#This Row],[Overige kosten]]=1,Tb_Activiteiten[[#Headers],[Overige kosten]],""))</f>
        <v/>
      </c>
    </row>
    <row r="2091" spans="15:53" x14ac:dyDescent="0.25">
      <c r="O2091" s="56"/>
      <c r="Q2091" t="str">
        <f>IFERROR(IF(VLOOKUP(Tb_Activiteiten[[#This Row],[Openstelling]],Tb_Openstelling[],2,0)=1,1,""),"")</f>
        <v/>
      </c>
      <c r="AJ2091" s="56"/>
      <c r="AK2091" t="str">
        <f>IF(ISNUMBER(FIND("arbeid",Methode_Keuze)),"",IF(ISNUMBER(FIND("arbeid",Methode_Keuze)),"",IF(Tb_Activiteiten[[#This Row],[Loonkosten]]=1,Tb_Activiteiten[[#Headers],[Loonkosten]],"")))</f>
        <v/>
      </c>
      <c r="AL2091" t="str">
        <f>IF(ISNUMBER(FIND("arbeid",Methode_Keuze)),"",IF(ISNUMBER(FIND("arbeid",Methode_Keuze)),"",IF(Tb_Activiteiten[[#This Row],[Eigen arbeid]]=1,Tb_Activiteiten[[#Headers],[Eigen arbeid]],"")))</f>
        <v/>
      </c>
      <c r="AM2091" t="str">
        <f>IF(ISNUMBER(FIND("arbeid",Methode_Keuze)),"",IF(ISNUMBER(FIND("arbeid",Methode_Keuze)),"",IF(Tb_Activiteiten[[#This Row],[Projectmedewerker]]=1,Tb_Activiteiten[[#Headers],[Projectmedewerker]],"")))</f>
        <v/>
      </c>
      <c r="AN2091" t="str">
        <f>IF(ISNUMBER(FIND("arbeid",Methode_Keuze)),"",IF(ISNUMBER(FIND("arbeid",Methode_Keuze)),"",IF(Tb_Activiteiten[[#This Row],[Landbouwer]]=1,Tb_Activiteiten[[#Headers],[Landbouwer]],"")))</f>
        <v/>
      </c>
      <c r="AO2091" t="str">
        <f>IF(ISNUMBER(FIND("arbeid",Methode_Keuze)),"",IF(ISNUMBER(FIND("arbeid",Methode_Keuze)),"",IF(Tb_Activiteiten[[#This Row],[Adviseur]]=1,Tb_Activiteiten[[#Headers],[Adviseur]],"")))</f>
        <v/>
      </c>
      <c r="AP2091" t="str">
        <f>IF(ISNUMBER(FIND("arbeid",Methode_Keuze)),"",IF(ISNUMBER(FIND("arbeid",Methode_Keuze)),"",IF(Tb_Activiteiten[[#This Row],[Projectleider/Expert]]=1,Tb_Activiteiten[[#Headers],[Projectleider/Expert]],"")))</f>
        <v/>
      </c>
      <c r="AQ2091" t="str">
        <f>IF(ISNUMBER(FIND("arbeid",Methode_Keuze)),"",IF(ISNUMBER(FIND("arbeid",Methode_Keuze)),"",IF(Tb_Activiteiten[[#This Row],[Arbeidskosten]]=1,Tb_Activiteiten[[#Headers],[Arbeidskosten]],"")))</f>
        <v/>
      </c>
      <c r="AR2091" t="str">
        <f>IF(ISNUMBER(FIND("arbeid",Methode_Keuze)),"",IF(ISNUMBER(FIND("arbeid",Methode_Keuze)),"",IF(Tb_Activiteiten[[#This Row],[Arbeidskosten op basis van IKS]]=1,Tb_Activiteiten[[#Headers],[Arbeidskosten op basis van IKS]],"")))</f>
        <v/>
      </c>
      <c r="AS2091" t="str">
        <f>IF(ISNUMBER(FIND("overige",Methode_Keuze)),"",IF(Tb_Activiteiten[[#This Row],[Kosten derden exclusief btw]]=1,Tb_Activiteiten[[#Headers],[Kosten derden exclusief btw]],""))</f>
        <v/>
      </c>
      <c r="AT2091" t="str">
        <f>IF(ISNUMBER(FIND("overige",Methode_Keuze)),"",IF(Tb_Activiteiten[[#This Row],[Niet verrekenbare btw]]=1,Tb_Activiteiten[[#Headers],[Niet verrekenbare btw]],""))</f>
        <v/>
      </c>
      <c r="AU2091" t="str">
        <f>IF(ISNUMBER(FIND("overige",Methode_Keuze)),"",IF(Tb_Activiteiten[[#This Row],[Grondkosten]]=1,Tb_Activiteiten[[#Headers],[Grondkosten]],""))</f>
        <v/>
      </c>
      <c r="AV2091" t="str">
        <f>IF(ISNUMBER(FIND("overige",Methode_Keuze)),"",IF(Tb_Activiteiten[[#This Row],[Bijdrage in natura (overige)]]=1,Tb_Activiteiten[[#Headers],[Bijdrage in natura (overige)]],""))</f>
        <v/>
      </c>
      <c r="AW2091" t="str">
        <f>IF(ISNUMBER(FIND("overige",Methode_Keuze)),"",IF(Tb_Activiteiten[[#This Row],[Bijdrage in natura (vrijwilligers)]]=1,Tb_Activiteiten[[#Headers],[Bijdrage in natura (vrijwilligers)]],""))</f>
        <v/>
      </c>
      <c r="AX2091" t="str">
        <f>IF(ISNUMBER(FIND("overige",Methode_Keuze)),"",IF(Tb_Activiteiten[[#This Row],[Afschrijvingskosten]]=1,Tb_Activiteiten[[#Headers],[Afschrijvingskosten]],""))</f>
        <v/>
      </c>
      <c r="AY2091" t="str">
        <f>IF(ISNUMBER(FIND("overige",Methode_Keuze)),"",IF(Tb_Activiteiten[[#This Row],[Vergoeding]]=1,Tb_Activiteiten[[#Headers],[Vergoeding]],""))</f>
        <v/>
      </c>
      <c r="AZ2091" t="str">
        <f>IF(ISNUMBER(FIND("arbeid",Methode_Keuze)),"",IF(Tb_Activiteiten[[#This Row],[Arbeidskosten - vast tarief (excl eigen arbeid)]]=1,Tb_Activiteiten[[#Headers],[Arbeidskosten - vast tarief (excl eigen arbeid)]],""))</f>
        <v/>
      </c>
      <c r="BA2091" t="str">
        <f>IF(ISNUMBER(FIND("overige",Methode_Keuze)),"",IF(Tb_Activiteiten[[#This Row],[Overige kosten]]=1,Tb_Activiteiten[[#Headers],[Overige kosten]],""))</f>
        <v/>
      </c>
    </row>
    <row r="2092" spans="15:53" x14ac:dyDescent="0.25">
      <c r="O2092" s="56"/>
      <c r="Q2092" t="str">
        <f>IFERROR(IF(VLOOKUP(Tb_Activiteiten[[#This Row],[Openstelling]],Tb_Openstelling[],2,0)=1,1,""),"")</f>
        <v/>
      </c>
      <c r="AJ2092" s="56"/>
      <c r="AK2092" t="str">
        <f>IF(ISNUMBER(FIND("arbeid",Methode_Keuze)),"",IF(ISNUMBER(FIND("arbeid",Methode_Keuze)),"",IF(Tb_Activiteiten[[#This Row],[Loonkosten]]=1,Tb_Activiteiten[[#Headers],[Loonkosten]],"")))</f>
        <v/>
      </c>
      <c r="AL2092" t="str">
        <f>IF(ISNUMBER(FIND("arbeid",Methode_Keuze)),"",IF(ISNUMBER(FIND("arbeid",Methode_Keuze)),"",IF(Tb_Activiteiten[[#This Row],[Eigen arbeid]]=1,Tb_Activiteiten[[#Headers],[Eigen arbeid]],"")))</f>
        <v/>
      </c>
      <c r="AM2092" t="str">
        <f>IF(ISNUMBER(FIND("arbeid",Methode_Keuze)),"",IF(ISNUMBER(FIND("arbeid",Methode_Keuze)),"",IF(Tb_Activiteiten[[#This Row],[Projectmedewerker]]=1,Tb_Activiteiten[[#Headers],[Projectmedewerker]],"")))</f>
        <v/>
      </c>
      <c r="AN2092" t="str">
        <f>IF(ISNUMBER(FIND("arbeid",Methode_Keuze)),"",IF(ISNUMBER(FIND("arbeid",Methode_Keuze)),"",IF(Tb_Activiteiten[[#This Row],[Landbouwer]]=1,Tb_Activiteiten[[#Headers],[Landbouwer]],"")))</f>
        <v/>
      </c>
      <c r="AO2092" t="str">
        <f>IF(ISNUMBER(FIND("arbeid",Methode_Keuze)),"",IF(ISNUMBER(FIND("arbeid",Methode_Keuze)),"",IF(Tb_Activiteiten[[#This Row],[Adviseur]]=1,Tb_Activiteiten[[#Headers],[Adviseur]],"")))</f>
        <v/>
      </c>
      <c r="AP2092" t="str">
        <f>IF(ISNUMBER(FIND("arbeid",Methode_Keuze)),"",IF(ISNUMBER(FIND("arbeid",Methode_Keuze)),"",IF(Tb_Activiteiten[[#This Row],[Projectleider/Expert]]=1,Tb_Activiteiten[[#Headers],[Projectleider/Expert]],"")))</f>
        <v/>
      </c>
      <c r="AQ2092" t="str">
        <f>IF(ISNUMBER(FIND("arbeid",Methode_Keuze)),"",IF(ISNUMBER(FIND("arbeid",Methode_Keuze)),"",IF(Tb_Activiteiten[[#This Row],[Arbeidskosten]]=1,Tb_Activiteiten[[#Headers],[Arbeidskosten]],"")))</f>
        <v/>
      </c>
      <c r="AR2092" t="str">
        <f>IF(ISNUMBER(FIND("arbeid",Methode_Keuze)),"",IF(ISNUMBER(FIND("arbeid",Methode_Keuze)),"",IF(Tb_Activiteiten[[#This Row],[Arbeidskosten op basis van IKS]]=1,Tb_Activiteiten[[#Headers],[Arbeidskosten op basis van IKS]],"")))</f>
        <v/>
      </c>
      <c r="AS2092" t="str">
        <f>IF(ISNUMBER(FIND("overige",Methode_Keuze)),"",IF(Tb_Activiteiten[[#This Row],[Kosten derden exclusief btw]]=1,Tb_Activiteiten[[#Headers],[Kosten derden exclusief btw]],""))</f>
        <v/>
      </c>
      <c r="AT2092" t="str">
        <f>IF(ISNUMBER(FIND("overige",Methode_Keuze)),"",IF(Tb_Activiteiten[[#This Row],[Niet verrekenbare btw]]=1,Tb_Activiteiten[[#Headers],[Niet verrekenbare btw]],""))</f>
        <v/>
      </c>
      <c r="AU2092" t="str">
        <f>IF(ISNUMBER(FIND("overige",Methode_Keuze)),"",IF(Tb_Activiteiten[[#This Row],[Grondkosten]]=1,Tb_Activiteiten[[#Headers],[Grondkosten]],""))</f>
        <v/>
      </c>
      <c r="AV2092" t="str">
        <f>IF(ISNUMBER(FIND("overige",Methode_Keuze)),"",IF(Tb_Activiteiten[[#This Row],[Bijdrage in natura (overige)]]=1,Tb_Activiteiten[[#Headers],[Bijdrage in natura (overige)]],""))</f>
        <v/>
      </c>
      <c r="AW2092" t="str">
        <f>IF(ISNUMBER(FIND("overige",Methode_Keuze)),"",IF(Tb_Activiteiten[[#This Row],[Bijdrage in natura (vrijwilligers)]]=1,Tb_Activiteiten[[#Headers],[Bijdrage in natura (vrijwilligers)]],""))</f>
        <v/>
      </c>
      <c r="AX2092" t="str">
        <f>IF(ISNUMBER(FIND("overige",Methode_Keuze)),"",IF(Tb_Activiteiten[[#This Row],[Afschrijvingskosten]]=1,Tb_Activiteiten[[#Headers],[Afschrijvingskosten]],""))</f>
        <v/>
      </c>
      <c r="AY2092" t="str">
        <f>IF(ISNUMBER(FIND("overige",Methode_Keuze)),"",IF(Tb_Activiteiten[[#This Row],[Vergoeding]]=1,Tb_Activiteiten[[#Headers],[Vergoeding]],""))</f>
        <v/>
      </c>
      <c r="AZ2092" t="str">
        <f>IF(ISNUMBER(FIND("arbeid",Methode_Keuze)),"",IF(Tb_Activiteiten[[#This Row],[Arbeidskosten - vast tarief (excl eigen arbeid)]]=1,Tb_Activiteiten[[#Headers],[Arbeidskosten - vast tarief (excl eigen arbeid)]],""))</f>
        <v/>
      </c>
      <c r="BA2092" t="str">
        <f>IF(ISNUMBER(FIND("overige",Methode_Keuze)),"",IF(Tb_Activiteiten[[#This Row],[Overige kosten]]=1,Tb_Activiteiten[[#Headers],[Overige kosten]],""))</f>
        <v/>
      </c>
    </row>
    <row r="2093" spans="15:53" x14ac:dyDescent="0.25">
      <c r="O2093" s="56"/>
      <c r="Q2093" t="str">
        <f>IFERROR(IF(VLOOKUP(Tb_Activiteiten[[#This Row],[Openstelling]],Tb_Openstelling[],2,0)=1,1,""),"")</f>
        <v/>
      </c>
      <c r="AJ2093" s="56"/>
      <c r="AK2093" t="str">
        <f>IF(ISNUMBER(FIND("arbeid",Methode_Keuze)),"",IF(ISNUMBER(FIND("arbeid",Methode_Keuze)),"",IF(Tb_Activiteiten[[#This Row],[Loonkosten]]=1,Tb_Activiteiten[[#Headers],[Loonkosten]],"")))</f>
        <v/>
      </c>
      <c r="AL2093" t="str">
        <f>IF(ISNUMBER(FIND("arbeid",Methode_Keuze)),"",IF(ISNUMBER(FIND("arbeid",Methode_Keuze)),"",IF(Tb_Activiteiten[[#This Row],[Eigen arbeid]]=1,Tb_Activiteiten[[#Headers],[Eigen arbeid]],"")))</f>
        <v/>
      </c>
      <c r="AM2093" t="str">
        <f>IF(ISNUMBER(FIND("arbeid",Methode_Keuze)),"",IF(ISNUMBER(FIND("arbeid",Methode_Keuze)),"",IF(Tb_Activiteiten[[#This Row],[Projectmedewerker]]=1,Tb_Activiteiten[[#Headers],[Projectmedewerker]],"")))</f>
        <v/>
      </c>
      <c r="AN2093" t="str">
        <f>IF(ISNUMBER(FIND("arbeid",Methode_Keuze)),"",IF(ISNUMBER(FIND("arbeid",Methode_Keuze)),"",IF(Tb_Activiteiten[[#This Row],[Landbouwer]]=1,Tb_Activiteiten[[#Headers],[Landbouwer]],"")))</f>
        <v/>
      </c>
      <c r="AO2093" t="str">
        <f>IF(ISNUMBER(FIND("arbeid",Methode_Keuze)),"",IF(ISNUMBER(FIND("arbeid",Methode_Keuze)),"",IF(Tb_Activiteiten[[#This Row],[Adviseur]]=1,Tb_Activiteiten[[#Headers],[Adviseur]],"")))</f>
        <v/>
      </c>
      <c r="AP2093" t="str">
        <f>IF(ISNUMBER(FIND("arbeid",Methode_Keuze)),"",IF(ISNUMBER(FIND("arbeid",Methode_Keuze)),"",IF(Tb_Activiteiten[[#This Row],[Projectleider/Expert]]=1,Tb_Activiteiten[[#Headers],[Projectleider/Expert]],"")))</f>
        <v/>
      </c>
      <c r="AQ2093" t="str">
        <f>IF(ISNUMBER(FIND("arbeid",Methode_Keuze)),"",IF(ISNUMBER(FIND("arbeid",Methode_Keuze)),"",IF(Tb_Activiteiten[[#This Row],[Arbeidskosten]]=1,Tb_Activiteiten[[#Headers],[Arbeidskosten]],"")))</f>
        <v/>
      </c>
      <c r="AR2093" t="str">
        <f>IF(ISNUMBER(FIND("arbeid",Methode_Keuze)),"",IF(ISNUMBER(FIND("arbeid",Methode_Keuze)),"",IF(Tb_Activiteiten[[#This Row],[Arbeidskosten op basis van IKS]]=1,Tb_Activiteiten[[#Headers],[Arbeidskosten op basis van IKS]],"")))</f>
        <v/>
      </c>
      <c r="AS2093" t="str">
        <f>IF(ISNUMBER(FIND("overige",Methode_Keuze)),"",IF(Tb_Activiteiten[[#This Row],[Kosten derden exclusief btw]]=1,Tb_Activiteiten[[#Headers],[Kosten derden exclusief btw]],""))</f>
        <v/>
      </c>
      <c r="AT2093" t="str">
        <f>IF(ISNUMBER(FIND("overige",Methode_Keuze)),"",IF(Tb_Activiteiten[[#This Row],[Niet verrekenbare btw]]=1,Tb_Activiteiten[[#Headers],[Niet verrekenbare btw]],""))</f>
        <v/>
      </c>
      <c r="AU2093" t="str">
        <f>IF(ISNUMBER(FIND("overige",Methode_Keuze)),"",IF(Tb_Activiteiten[[#This Row],[Grondkosten]]=1,Tb_Activiteiten[[#Headers],[Grondkosten]],""))</f>
        <v/>
      </c>
      <c r="AV2093" t="str">
        <f>IF(ISNUMBER(FIND("overige",Methode_Keuze)),"",IF(Tb_Activiteiten[[#This Row],[Bijdrage in natura (overige)]]=1,Tb_Activiteiten[[#Headers],[Bijdrage in natura (overige)]],""))</f>
        <v/>
      </c>
      <c r="AW2093" t="str">
        <f>IF(ISNUMBER(FIND("overige",Methode_Keuze)),"",IF(Tb_Activiteiten[[#This Row],[Bijdrage in natura (vrijwilligers)]]=1,Tb_Activiteiten[[#Headers],[Bijdrage in natura (vrijwilligers)]],""))</f>
        <v/>
      </c>
      <c r="AX2093" t="str">
        <f>IF(ISNUMBER(FIND("overige",Methode_Keuze)),"",IF(Tb_Activiteiten[[#This Row],[Afschrijvingskosten]]=1,Tb_Activiteiten[[#Headers],[Afschrijvingskosten]],""))</f>
        <v/>
      </c>
      <c r="AY2093" t="str">
        <f>IF(ISNUMBER(FIND("overige",Methode_Keuze)),"",IF(Tb_Activiteiten[[#This Row],[Vergoeding]]=1,Tb_Activiteiten[[#Headers],[Vergoeding]],""))</f>
        <v/>
      </c>
      <c r="AZ2093" t="str">
        <f>IF(ISNUMBER(FIND("arbeid",Methode_Keuze)),"",IF(Tb_Activiteiten[[#This Row],[Arbeidskosten - vast tarief (excl eigen arbeid)]]=1,Tb_Activiteiten[[#Headers],[Arbeidskosten - vast tarief (excl eigen arbeid)]],""))</f>
        <v/>
      </c>
      <c r="BA2093" t="str">
        <f>IF(ISNUMBER(FIND("overige",Methode_Keuze)),"",IF(Tb_Activiteiten[[#This Row],[Overige kosten]]=1,Tb_Activiteiten[[#Headers],[Overige kosten]],""))</f>
        <v/>
      </c>
    </row>
    <row r="2094" spans="15:53" x14ac:dyDescent="0.25">
      <c r="O2094" s="56"/>
      <c r="Q2094" t="str">
        <f>IFERROR(IF(VLOOKUP(Tb_Activiteiten[[#This Row],[Openstelling]],Tb_Openstelling[],2,0)=1,1,""),"")</f>
        <v/>
      </c>
      <c r="AJ2094" s="56"/>
      <c r="AK2094" t="str">
        <f>IF(ISNUMBER(FIND("arbeid",Methode_Keuze)),"",IF(ISNUMBER(FIND("arbeid",Methode_Keuze)),"",IF(Tb_Activiteiten[[#This Row],[Loonkosten]]=1,Tb_Activiteiten[[#Headers],[Loonkosten]],"")))</f>
        <v/>
      </c>
      <c r="AL2094" t="str">
        <f>IF(ISNUMBER(FIND("arbeid",Methode_Keuze)),"",IF(ISNUMBER(FIND("arbeid",Methode_Keuze)),"",IF(Tb_Activiteiten[[#This Row],[Eigen arbeid]]=1,Tb_Activiteiten[[#Headers],[Eigen arbeid]],"")))</f>
        <v/>
      </c>
      <c r="AM2094" t="str">
        <f>IF(ISNUMBER(FIND("arbeid",Methode_Keuze)),"",IF(ISNUMBER(FIND("arbeid",Methode_Keuze)),"",IF(Tb_Activiteiten[[#This Row],[Projectmedewerker]]=1,Tb_Activiteiten[[#Headers],[Projectmedewerker]],"")))</f>
        <v/>
      </c>
      <c r="AN2094" t="str">
        <f>IF(ISNUMBER(FIND("arbeid",Methode_Keuze)),"",IF(ISNUMBER(FIND("arbeid",Methode_Keuze)),"",IF(Tb_Activiteiten[[#This Row],[Landbouwer]]=1,Tb_Activiteiten[[#Headers],[Landbouwer]],"")))</f>
        <v/>
      </c>
      <c r="AO2094" t="str">
        <f>IF(ISNUMBER(FIND("arbeid",Methode_Keuze)),"",IF(ISNUMBER(FIND("arbeid",Methode_Keuze)),"",IF(Tb_Activiteiten[[#This Row],[Adviseur]]=1,Tb_Activiteiten[[#Headers],[Adviseur]],"")))</f>
        <v/>
      </c>
      <c r="AP2094" t="str">
        <f>IF(ISNUMBER(FIND("arbeid",Methode_Keuze)),"",IF(ISNUMBER(FIND("arbeid",Methode_Keuze)),"",IF(Tb_Activiteiten[[#This Row],[Projectleider/Expert]]=1,Tb_Activiteiten[[#Headers],[Projectleider/Expert]],"")))</f>
        <v/>
      </c>
      <c r="AQ2094" t="str">
        <f>IF(ISNUMBER(FIND("arbeid",Methode_Keuze)),"",IF(ISNUMBER(FIND("arbeid",Methode_Keuze)),"",IF(Tb_Activiteiten[[#This Row],[Arbeidskosten]]=1,Tb_Activiteiten[[#Headers],[Arbeidskosten]],"")))</f>
        <v/>
      </c>
      <c r="AR2094" t="str">
        <f>IF(ISNUMBER(FIND("arbeid",Methode_Keuze)),"",IF(ISNUMBER(FIND("arbeid",Methode_Keuze)),"",IF(Tb_Activiteiten[[#This Row],[Arbeidskosten op basis van IKS]]=1,Tb_Activiteiten[[#Headers],[Arbeidskosten op basis van IKS]],"")))</f>
        <v/>
      </c>
      <c r="AS2094" t="str">
        <f>IF(ISNUMBER(FIND("overige",Methode_Keuze)),"",IF(Tb_Activiteiten[[#This Row],[Kosten derden exclusief btw]]=1,Tb_Activiteiten[[#Headers],[Kosten derden exclusief btw]],""))</f>
        <v/>
      </c>
      <c r="AT2094" t="str">
        <f>IF(ISNUMBER(FIND("overige",Methode_Keuze)),"",IF(Tb_Activiteiten[[#This Row],[Niet verrekenbare btw]]=1,Tb_Activiteiten[[#Headers],[Niet verrekenbare btw]],""))</f>
        <v/>
      </c>
      <c r="AU2094" t="str">
        <f>IF(ISNUMBER(FIND("overige",Methode_Keuze)),"",IF(Tb_Activiteiten[[#This Row],[Grondkosten]]=1,Tb_Activiteiten[[#Headers],[Grondkosten]],""))</f>
        <v/>
      </c>
      <c r="AV2094" t="str">
        <f>IF(ISNUMBER(FIND("overige",Methode_Keuze)),"",IF(Tb_Activiteiten[[#This Row],[Bijdrage in natura (overige)]]=1,Tb_Activiteiten[[#Headers],[Bijdrage in natura (overige)]],""))</f>
        <v/>
      </c>
      <c r="AW2094" t="str">
        <f>IF(ISNUMBER(FIND("overige",Methode_Keuze)),"",IF(Tb_Activiteiten[[#This Row],[Bijdrage in natura (vrijwilligers)]]=1,Tb_Activiteiten[[#Headers],[Bijdrage in natura (vrijwilligers)]],""))</f>
        <v/>
      </c>
      <c r="AX2094" t="str">
        <f>IF(ISNUMBER(FIND("overige",Methode_Keuze)),"",IF(Tb_Activiteiten[[#This Row],[Afschrijvingskosten]]=1,Tb_Activiteiten[[#Headers],[Afschrijvingskosten]],""))</f>
        <v/>
      </c>
      <c r="AY2094" t="str">
        <f>IF(ISNUMBER(FIND("overige",Methode_Keuze)),"",IF(Tb_Activiteiten[[#This Row],[Vergoeding]]=1,Tb_Activiteiten[[#Headers],[Vergoeding]],""))</f>
        <v/>
      </c>
      <c r="AZ2094" t="str">
        <f>IF(ISNUMBER(FIND("arbeid",Methode_Keuze)),"",IF(Tb_Activiteiten[[#This Row],[Arbeidskosten - vast tarief (excl eigen arbeid)]]=1,Tb_Activiteiten[[#Headers],[Arbeidskosten - vast tarief (excl eigen arbeid)]],""))</f>
        <v/>
      </c>
      <c r="BA2094" t="str">
        <f>IF(ISNUMBER(FIND("overige",Methode_Keuze)),"",IF(Tb_Activiteiten[[#This Row],[Overige kosten]]=1,Tb_Activiteiten[[#Headers],[Overige kosten]],""))</f>
        <v/>
      </c>
    </row>
    <row r="2095" spans="15:53" x14ac:dyDescent="0.25">
      <c r="O2095" s="56"/>
      <c r="Q2095" t="str">
        <f>IFERROR(IF(VLOOKUP(Tb_Activiteiten[[#This Row],[Openstelling]],Tb_Openstelling[],2,0)=1,1,""),"")</f>
        <v/>
      </c>
      <c r="AJ2095" s="56"/>
      <c r="AK2095" t="str">
        <f>IF(ISNUMBER(FIND("arbeid",Methode_Keuze)),"",IF(ISNUMBER(FIND("arbeid",Methode_Keuze)),"",IF(Tb_Activiteiten[[#This Row],[Loonkosten]]=1,Tb_Activiteiten[[#Headers],[Loonkosten]],"")))</f>
        <v/>
      </c>
      <c r="AL2095" t="str">
        <f>IF(ISNUMBER(FIND("arbeid",Methode_Keuze)),"",IF(ISNUMBER(FIND("arbeid",Methode_Keuze)),"",IF(Tb_Activiteiten[[#This Row],[Eigen arbeid]]=1,Tb_Activiteiten[[#Headers],[Eigen arbeid]],"")))</f>
        <v/>
      </c>
      <c r="AM2095" t="str">
        <f>IF(ISNUMBER(FIND("arbeid",Methode_Keuze)),"",IF(ISNUMBER(FIND("arbeid",Methode_Keuze)),"",IF(Tb_Activiteiten[[#This Row],[Projectmedewerker]]=1,Tb_Activiteiten[[#Headers],[Projectmedewerker]],"")))</f>
        <v/>
      </c>
      <c r="AN2095" t="str">
        <f>IF(ISNUMBER(FIND("arbeid",Methode_Keuze)),"",IF(ISNUMBER(FIND("arbeid",Methode_Keuze)),"",IF(Tb_Activiteiten[[#This Row],[Landbouwer]]=1,Tb_Activiteiten[[#Headers],[Landbouwer]],"")))</f>
        <v/>
      </c>
      <c r="AO2095" t="str">
        <f>IF(ISNUMBER(FIND("arbeid",Methode_Keuze)),"",IF(ISNUMBER(FIND("arbeid",Methode_Keuze)),"",IF(Tb_Activiteiten[[#This Row],[Adviseur]]=1,Tb_Activiteiten[[#Headers],[Adviseur]],"")))</f>
        <v/>
      </c>
      <c r="AP2095" t="str">
        <f>IF(ISNUMBER(FIND("arbeid",Methode_Keuze)),"",IF(ISNUMBER(FIND("arbeid",Methode_Keuze)),"",IF(Tb_Activiteiten[[#This Row],[Projectleider/Expert]]=1,Tb_Activiteiten[[#Headers],[Projectleider/Expert]],"")))</f>
        <v/>
      </c>
      <c r="AQ2095" t="str">
        <f>IF(ISNUMBER(FIND("arbeid",Methode_Keuze)),"",IF(ISNUMBER(FIND("arbeid",Methode_Keuze)),"",IF(Tb_Activiteiten[[#This Row],[Arbeidskosten]]=1,Tb_Activiteiten[[#Headers],[Arbeidskosten]],"")))</f>
        <v/>
      </c>
      <c r="AR2095" t="str">
        <f>IF(ISNUMBER(FIND("arbeid",Methode_Keuze)),"",IF(ISNUMBER(FIND("arbeid",Methode_Keuze)),"",IF(Tb_Activiteiten[[#This Row],[Arbeidskosten op basis van IKS]]=1,Tb_Activiteiten[[#Headers],[Arbeidskosten op basis van IKS]],"")))</f>
        <v/>
      </c>
      <c r="AS2095" t="str">
        <f>IF(ISNUMBER(FIND("overige",Methode_Keuze)),"",IF(Tb_Activiteiten[[#This Row],[Kosten derden exclusief btw]]=1,Tb_Activiteiten[[#Headers],[Kosten derden exclusief btw]],""))</f>
        <v/>
      </c>
      <c r="AT2095" t="str">
        <f>IF(ISNUMBER(FIND("overige",Methode_Keuze)),"",IF(Tb_Activiteiten[[#This Row],[Niet verrekenbare btw]]=1,Tb_Activiteiten[[#Headers],[Niet verrekenbare btw]],""))</f>
        <v/>
      </c>
      <c r="AU2095" t="str">
        <f>IF(ISNUMBER(FIND("overige",Methode_Keuze)),"",IF(Tb_Activiteiten[[#This Row],[Grondkosten]]=1,Tb_Activiteiten[[#Headers],[Grondkosten]],""))</f>
        <v/>
      </c>
      <c r="AV2095" t="str">
        <f>IF(ISNUMBER(FIND("overige",Methode_Keuze)),"",IF(Tb_Activiteiten[[#This Row],[Bijdrage in natura (overige)]]=1,Tb_Activiteiten[[#Headers],[Bijdrage in natura (overige)]],""))</f>
        <v/>
      </c>
      <c r="AW2095" t="str">
        <f>IF(ISNUMBER(FIND("overige",Methode_Keuze)),"",IF(Tb_Activiteiten[[#This Row],[Bijdrage in natura (vrijwilligers)]]=1,Tb_Activiteiten[[#Headers],[Bijdrage in natura (vrijwilligers)]],""))</f>
        <v/>
      </c>
      <c r="AX2095" t="str">
        <f>IF(ISNUMBER(FIND("overige",Methode_Keuze)),"",IF(Tb_Activiteiten[[#This Row],[Afschrijvingskosten]]=1,Tb_Activiteiten[[#Headers],[Afschrijvingskosten]],""))</f>
        <v/>
      </c>
      <c r="AY2095" t="str">
        <f>IF(ISNUMBER(FIND("overige",Methode_Keuze)),"",IF(Tb_Activiteiten[[#This Row],[Vergoeding]]=1,Tb_Activiteiten[[#Headers],[Vergoeding]],""))</f>
        <v/>
      </c>
      <c r="AZ2095" t="str">
        <f>IF(ISNUMBER(FIND("arbeid",Methode_Keuze)),"",IF(Tb_Activiteiten[[#This Row],[Arbeidskosten - vast tarief (excl eigen arbeid)]]=1,Tb_Activiteiten[[#Headers],[Arbeidskosten - vast tarief (excl eigen arbeid)]],""))</f>
        <v/>
      </c>
      <c r="BA2095" t="str">
        <f>IF(ISNUMBER(FIND("overige",Methode_Keuze)),"",IF(Tb_Activiteiten[[#This Row],[Overige kosten]]=1,Tb_Activiteiten[[#Headers],[Overige kosten]],""))</f>
        <v/>
      </c>
    </row>
    <row r="2096" spans="15:53" x14ac:dyDescent="0.25">
      <c r="O2096" s="56"/>
      <c r="Q2096" t="str">
        <f>IFERROR(IF(VLOOKUP(Tb_Activiteiten[[#This Row],[Openstelling]],Tb_Openstelling[],2,0)=1,1,""),"")</f>
        <v/>
      </c>
      <c r="AJ2096" s="56"/>
      <c r="AK2096" t="str">
        <f>IF(ISNUMBER(FIND("arbeid",Methode_Keuze)),"",IF(ISNUMBER(FIND("arbeid",Methode_Keuze)),"",IF(Tb_Activiteiten[[#This Row],[Loonkosten]]=1,Tb_Activiteiten[[#Headers],[Loonkosten]],"")))</f>
        <v/>
      </c>
      <c r="AL2096" t="str">
        <f>IF(ISNUMBER(FIND("arbeid",Methode_Keuze)),"",IF(ISNUMBER(FIND("arbeid",Methode_Keuze)),"",IF(Tb_Activiteiten[[#This Row],[Eigen arbeid]]=1,Tb_Activiteiten[[#Headers],[Eigen arbeid]],"")))</f>
        <v/>
      </c>
      <c r="AM2096" t="str">
        <f>IF(ISNUMBER(FIND("arbeid",Methode_Keuze)),"",IF(ISNUMBER(FIND("arbeid",Methode_Keuze)),"",IF(Tb_Activiteiten[[#This Row],[Projectmedewerker]]=1,Tb_Activiteiten[[#Headers],[Projectmedewerker]],"")))</f>
        <v/>
      </c>
      <c r="AN2096" t="str">
        <f>IF(ISNUMBER(FIND("arbeid",Methode_Keuze)),"",IF(ISNUMBER(FIND("arbeid",Methode_Keuze)),"",IF(Tb_Activiteiten[[#This Row],[Landbouwer]]=1,Tb_Activiteiten[[#Headers],[Landbouwer]],"")))</f>
        <v/>
      </c>
      <c r="AO2096" t="str">
        <f>IF(ISNUMBER(FIND("arbeid",Methode_Keuze)),"",IF(ISNUMBER(FIND("arbeid",Methode_Keuze)),"",IF(Tb_Activiteiten[[#This Row],[Adviseur]]=1,Tb_Activiteiten[[#Headers],[Adviseur]],"")))</f>
        <v/>
      </c>
      <c r="AP2096" t="str">
        <f>IF(ISNUMBER(FIND("arbeid",Methode_Keuze)),"",IF(ISNUMBER(FIND("arbeid",Methode_Keuze)),"",IF(Tb_Activiteiten[[#This Row],[Projectleider/Expert]]=1,Tb_Activiteiten[[#Headers],[Projectleider/Expert]],"")))</f>
        <v/>
      </c>
      <c r="AQ2096" t="str">
        <f>IF(ISNUMBER(FIND("arbeid",Methode_Keuze)),"",IF(ISNUMBER(FIND("arbeid",Methode_Keuze)),"",IF(Tb_Activiteiten[[#This Row],[Arbeidskosten]]=1,Tb_Activiteiten[[#Headers],[Arbeidskosten]],"")))</f>
        <v/>
      </c>
      <c r="AR2096" t="str">
        <f>IF(ISNUMBER(FIND("arbeid",Methode_Keuze)),"",IF(ISNUMBER(FIND("arbeid",Methode_Keuze)),"",IF(Tb_Activiteiten[[#This Row],[Arbeidskosten op basis van IKS]]=1,Tb_Activiteiten[[#Headers],[Arbeidskosten op basis van IKS]],"")))</f>
        <v/>
      </c>
      <c r="AS2096" t="str">
        <f>IF(ISNUMBER(FIND("overige",Methode_Keuze)),"",IF(Tb_Activiteiten[[#This Row],[Kosten derden exclusief btw]]=1,Tb_Activiteiten[[#Headers],[Kosten derden exclusief btw]],""))</f>
        <v/>
      </c>
      <c r="AT2096" t="str">
        <f>IF(ISNUMBER(FIND("overige",Methode_Keuze)),"",IF(Tb_Activiteiten[[#This Row],[Niet verrekenbare btw]]=1,Tb_Activiteiten[[#Headers],[Niet verrekenbare btw]],""))</f>
        <v/>
      </c>
      <c r="AU2096" t="str">
        <f>IF(ISNUMBER(FIND("overige",Methode_Keuze)),"",IF(Tb_Activiteiten[[#This Row],[Grondkosten]]=1,Tb_Activiteiten[[#Headers],[Grondkosten]],""))</f>
        <v/>
      </c>
      <c r="AV2096" t="str">
        <f>IF(ISNUMBER(FIND("overige",Methode_Keuze)),"",IF(Tb_Activiteiten[[#This Row],[Bijdrage in natura (overige)]]=1,Tb_Activiteiten[[#Headers],[Bijdrage in natura (overige)]],""))</f>
        <v/>
      </c>
      <c r="AW2096" t="str">
        <f>IF(ISNUMBER(FIND("overige",Methode_Keuze)),"",IF(Tb_Activiteiten[[#This Row],[Bijdrage in natura (vrijwilligers)]]=1,Tb_Activiteiten[[#Headers],[Bijdrage in natura (vrijwilligers)]],""))</f>
        <v/>
      </c>
      <c r="AX2096" t="str">
        <f>IF(ISNUMBER(FIND("overige",Methode_Keuze)),"",IF(Tb_Activiteiten[[#This Row],[Afschrijvingskosten]]=1,Tb_Activiteiten[[#Headers],[Afschrijvingskosten]],""))</f>
        <v/>
      </c>
      <c r="AY2096" t="str">
        <f>IF(ISNUMBER(FIND("overige",Methode_Keuze)),"",IF(Tb_Activiteiten[[#This Row],[Vergoeding]]=1,Tb_Activiteiten[[#Headers],[Vergoeding]],""))</f>
        <v/>
      </c>
      <c r="AZ2096" t="str">
        <f>IF(ISNUMBER(FIND("arbeid",Methode_Keuze)),"",IF(Tb_Activiteiten[[#This Row],[Arbeidskosten - vast tarief (excl eigen arbeid)]]=1,Tb_Activiteiten[[#Headers],[Arbeidskosten - vast tarief (excl eigen arbeid)]],""))</f>
        <v/>
      </c>
      <c r="BA2096" t="str">
        <f>IF(ISNUMBER(FIND("overige",Methode_Keuze)),"",IF(Tb_Activiteiten[[#This Row],[Overige kosten]]=1,Tb_Activiteiten[[#Headers],[Overige kosten]],""))</f>
        <v/>
      </c>
    </row>
    <row r="2097" spans="15:53" x14ac:dyDescent="0.25">
      <c r="O2097" s="56"/>
      <c r="Q2097" t="str">
        <f>IFERROR(IF(VLOOKUP(Tb_Activiteiten[[#This Row],[Openstelling]],Tb_Openstelling[],2,0)=1,1,""),"")</f>
        <v/>
      </c>
      <c r="AJ2097" s="56"/>
      <c r="AK2097" t="str">
        <f>IF(ISNUMBER(FIND("arbeid",Methode_Keuze)),"",IF(ISNUMBER(FIND("arbeid",Methode_Keuze)),"",IF(Tb_Activiteiten[[#This Row],[Loonkosten]]=1,Tb_Activiteiten[[#Headers],[Loonkosten]],"")))</f>
        <v/>
      </c>
      <c r="AL2097" t="str">
        <f>IF(ISNUMBER(FIND("arbeid",Methode_Keuze)),"",IF(ISNUMBER(FIND("arbeid",Methode_Keuze)),"",IF(Tb_Activiteiten[[#This Row],[Eigen arbeid]]=1,Tb_Activiteiten[[#Headers],[Eigen arbeid]],"")))</f>
        <v/>
      </c>
      <c r="AM2097" t="str">
        <f>IF(ISNUMBER(FIND("arbeid",Methode_Keuze)),"",IF(ISNUMBER(FIND("arbeid",Methode_Keuze)),"",IF(Tb_Activiteiten[[#This Row],[Projectmedewerker]]=1,Tb_Activiteiten[[#Headers],[Projectmedewerker]],"")))</f>
        <v/>
      </c>
      <c r="AN2097" t="str">
        <f>IF(ISNUMBER(FIND("arbeid",Methode_Keuze)),"",IF(ISNUMBER(FIND("arbeid",Methode_Keuze)),"",IF(Tb_Activiteiten[[#This Row],[Landbouwer]]=1,Tb_Activiteiten[[#Headers],[Landbouwer]],"")))</f>
        <v/>
      </c>
      <c r="AO2097" t="str">
        <f>IF(ISNUMBER(FIND("arbeid",Methode_Keuze)),"",IF(ISNUMBER(FIND("arbeid",Methode_Keuze)),"",IF(Tb_Activiteiten[[#This Row],[Adviseur]]=1,Tb_Activiteiten[[#Headers],[Adviseur]],"")))</f>
        <v/>
      </c>
      <c r="AP2097" t="str">
        <f>IF(ISNUMBER(FIND("arbeid",Methode_Keuze)),"",IF(ISNUMBER(FIND("arbeid",Methode_Keuze)),"",IF(Tb_Activiteiten[[#This Row],[Projectleider/Expert]]=1,Tb_Activiteiten[[#Headers],[Projectleider/Expert]],"")))</f>
        <v/>
      </c>
      <c r="AQ2097" t="str">
        <f>IF(ISNUMBER(FIND("arbeid",Methode_Keuze)),"",IF(ISNUMBER(FIND("arbeid",Methode_Keuze)),"",IF(Tb_Activiteiten[[#This Row],[Arbeidskosten]]=1,Tb_Activiteiten[[#Headers],[Arbeidskosten]],"")))</f>
        <v/>
      </c>
      <c r="AR2097" t="str">
        <f>IF(ISNUMBER(FIND("arbeid",Methode_Keuze)),"",IF(ISNUMBER(FIND("arbeid",Methode_Keuze)),"",IF(Tb_Activiteiten[[#This Row],[Arbeidskosten op basis van IKS]]=1,Tb_Activiteiten[[#Headers],[Arbeidskosten op basis van IKS]],"")))</f>
        <v/>
      </c>
      <c r="AS2097" t="str">
        <f>IF(ISNUMBER(FIND("overige",Methode_Keuze)),"",IF(Tb_Activiteiten[[#This Row],[Kosten derden exclusief btw]]=1,Tb_Activiteiten[[#Headers],[Kosten derden exclusief btw]],""))</f>
        <v/>
      </c>
      <c r="AT2097" t="str">
        <f>IF(ISNUMBER(FIND("overige",Methode_Keuze)),"",IF(Tb_Activiteiten[[#This Row],[Niet verrekenbare btw]]=1,Tb_Activiteiten[[#Headers],[Niet verrekenbare btw]],""))</f>
        <v/>
      </c>
      <c r="AU2097" t="str">
        <f>IF(ISNUMBER(FIND("overige",Methode_Keuze)),"",IF(Tb_Activiteiten[[#This Row],[Grondkosten]]=1,Tb_Activiteiten[[#Headers],[Grondkosten]],""))</f>
        <v/>
      </c>
      <c r="AV2097" t="str">
        <f>IF(ISNUMBER(FIND("overige",Methode_Keuze)),"",IF(Tb_Activiteiten[[#This Row],[Bijdrage in natura (overige)]]=1,Tb_Activiteiten[[#Headers],[Bijdrage in natura (overige)]],""))</f>
        <v/>
      </c>
      <c r="AW2097" t="str">
        <f>IF(ISNUMBER(FIND("overige",Methode_Keuze)),"",IF(Tb_Activiteiten[[#This Row],[Bijdrage in natura (vrijwilligers)]]=1,Tb_Activiteiten[[#Headers],[Bijdrage in natura (vrijwilligers)]],""))</f>
        <v/>
      </c>
      <c r="AX2097" t="str">
        <f>IF(ISNUMBER(FIND("overige",Methode_Keuze)),"",IF(Tb_Activiteiten[[#This Row],[Afschrijvingskosten]]=1,Tb_Activiteiten[[#Headers],[Afschrijvingskosten]],""))</f>
        <v/>
      </c>
      <c r="AY2097" t="str">
        <f>IF(ISNUMBER(FIND("overige",Methode_Keuze)),"",IF(Tb_Activiteiten[[#This Row],[Vergoeding]]=1,Tb_Activiteiten[[#Headers],[Vergoeding]],""))</f>
        <v/>
      </c>
      <c r="AZ2097" t="str">
        <f>IF(ISNUMBER(FIND("arbeid",Methode_Keuze)),"",IF(Tb_Activiteiten[[#This Row],[Arbeidskosten - vast tarief (excl eigen arbeid)]]=1,Tb_Activiteiten[[#Headers],[Arbeidskosten - vast tarief (excl eigen arbeid)]],""))</f>
        <v/>
      </c>
      <c r="BA2097" t="str">
        <f>IF(ISNUMBER(FIND("overige",Methode_Keuze)),"",IF(Tb_Activiteiten[[#This Row],[Overige kosten]]=1,Tb_Activiteiten[[#Headers],[Overige kosten]],""))</f>
        <v/>
      </c>
    </row>
    <row r="2098" spans="15:53" x14ac:dyDescent="0.25">
      <c r="O2098" s="56"/>
      <c r="Q2098" t="str">
        <f>IFERROR(IF(VLOOKUP(Tb_Activiteiten[[#This Row],[Openstelling]],Tb_Openstelling[],2,0)=1,1,""),"")</f>
        <v/>
      </c>
      <c r="AJ2098" s="56"/>
      <c r="AK2098" t="str">
        <f>IF(ISNUMBER(FIND("arbeid",Methode_Keuze)),"",IF(ISNUMBER(FIND("arbeid",Methode_Keuze)),"",IF(Tb_Activiteiten[[#This Row],[Loonkosten]]=1,Tb_Activiteiten[[#Headers],[Loonkosten]],"")))</f>
        <v/>
      </c>
      <c r="AL2098" t="str">
        <f>IF(ISNUMBER(FIND("arbeid",Methode_Keuze)),"",IF(ISNUMBER(FIND("arbeid",Methode_Keuze)),"",IF(Tb_Activiteiten[[#This Row],[Eigen arbeid]]=1,Tb_Activiteiten[[#Headers],[Eigen arbeid]],"")))</f>
        <v/>
      </c>
      <c r="AM2098" t="str">
        <f>IF(ISNUMBER(FIND("arbeid",Methode_Keuze)),"",IF(ISNUMBER(FIND("arbeid",Methode_Keuze)),"",IF(Tb_Activiteiten[[#This Row],[Projectmedewerker]]=1,Tb_Activiteiten[[#Headers],[Projectmedewerker]],"")))</f>
        <v/>
      </c>
      <c r="AN2098" t="str">
        <f>IF(ISNUMBER(FIND("arbeid",Methode_Keuze)),"",IF(ISNUMBER(FIND("arbeid",Methode_Keuze)),"",IF(Tb_Activiteiten[[#This Row],[Landbouwer]]=1,Tb_Activiteiten[[#Headers],[Landbouwer]],"")))</f>
        <v/>
      </c>
      <c r="AO2098" t="str">
        <f>IF(ISNUMBER(FIND("arbeid",Methode_Keuze)),"",IF(ISNUMBER(FIND("arbeid",Methode_Keuze)),"",IF(Tb_Activiteiten[[#This Row],[Adviseur]]=1,Tb_Activiteiten[[#Headers],[Adviseur]],"")))</f>
        <v/>
      </c>
      <c r="AP2098" t="str">
        <f>IF(ISNUMBER(FIND("arbeid",Methode_Keuze)),"",IF(ISNUMBER(FIND("arbeid",Methode_Keuze)),"",IF(Tb_Activiteiten[[#This Row],[Projectleider/Expert]]=1,Tb_Activiteiten[[#Headers],[Projectleider/Expert]],"")))</f>
        <v/>
      </c>
      <c r="AQ2098" t="str">
        <f>IF(ISNUMBER(FIND("arbeid",Methode_Keuze)),"",IF(ISNUMBER(FIND("arbeid",Methode_Keuze)),"",IF(Tb_Activiteiten[[#This Row],[Arbeidskosten]]=1,Tb_Activiteiten[[#Headers],[Arbeidskosten]],"")))</f>
        <v/>
      </c>
      <c r="AR2098" t="str">
        <f>IF(ISNUMBER(FIND("arbeid",Methode_Keuze)),"",IF(ISNUMBER(FIND("arbeid",Methode_Keuze)),"",IF(Tb_Activiteiten[[#This Row],[Arbeidskosten op basis van IKS]]=1,Tb_Activiteiten[[#Headers],[Arbeidskosten op basis van IKS]],"")))</f>
        <v/>
      </c>
      <c r="AS2098" t="str">
        <f>IF(ISNUMBER(FIND("overige",Methode_Keuze)),"",IF(Tb_Activiteiten[[#This Row],[Kosten derden exclusief btw]]=1,Tb_Activiteiten[[#Headers],[Kosten derden exclusief btw]],""))</f>
        <v/>
      </c>
      <c r="AT2098" t="str">
        <f>IF(ISNUMBER(FIND("overige",Methode_Keuze)),"",IF(Tb_Activiteiten[[#This Row],[Niet verrekenbare btw]]=1,Tb_Activiteiten[[#Headers],[Niet verrekenbare btw]],""))</f>
        <v/>
      </c>
      <c r="AU2098" t="str">
        <f>IF(ISNUMBER(FIND("overige",Methode_Keuze)),"",IF(Tb_Activiteiten[[#This Row],[Grondkosten]]=1,Tb_Activiteiten[[#Headers],[Grondkosten]],""))</f>
        <v/>
      </c>
      <c r="AV2098" t="str">
        <f>IF(ISNUMBER(FIND("overige",Methode_Keuze)),"",IF(Tb_Activiteiten[[#This Row],[Bijdrage in natura (overige)]]=1,Tb_Activiteiten[[#Headers],[Bijdrage in natura (overige)]],""))</f>
        <v/>
      </c>
      <c r="AW2098" t="str">
        <f>IF(ISNUMBER(FIND("overige",Methode_Keuze)),"",IF(Tb_Activiteiten[[#This Row],[Bijdrage in natura (vrijwilligers)]]=1,Tb_Activiteiten[[#Headers],[Bijdrage in natura (vrijwilligers)]],""))</f>
        <v/>
      </c>
      <c r="AX2098" t="str">
        <f>IF(ISNUMBER(FIND("overige",Methode_Keuze)),"",IF(Tb_Activiteiten[[#This Row],[Afschrijvingskosten]]=1,Tb_Activiteiten[[#Headers],[Afschrijvingskosten]],""))</f>
        <v/>
      </c>
      <c r="AY2098" t="str">
        <f>IF(ISNUMBER(FIND("overige",Methode_Keuze)),"",IF(Tb_Activiteiten[[#This Row],[Vergoeding]]=1,Tb_Activiteiten[[#Headers],[Vergoeding]],""))</f>
        <v/>
      </c>
      <c r="AZ2098" t="str">
        <f>IF(ISNUMBER(FIND("arbeid",Methode_Keuze)),"",IF(Tb_Activiteiten[[#This Row],[Arbeidskosten - vast tarief (excl eigen arbeid)]]=1,Tb_Activiteiten[[#Headers],[Arbeidskosten - vast tarief (excl eigen arbeid)]],""))</f>
        <v/>
      </c>
      <c r="BA2098" t="str">
        <f>IF(ISNUMBER(FIND("overige",Methode_Keuze)),"",IF(Tb_Activiteiten[[#This Row],[Overige kosten]]=1,Tb_Activiteiten[[#Headers],[Overige kosten]],""))</f>
        <v/>
      </c>
    </row>
    <row r="2099" spans="15:53" x14ac:dyDescent="0.25">
      <c r="O2099" s="56"/>
      <c r="Q2099" t="str">
        <f>IFERROR(IF(VLOOKUP(Tb_Activiteiten[[#This Row],[Openstelling]],Tb_Openstelling[],2,0)=1,1,""),"")</f>
        <v/>
      </c>
      <c r="AJ2099" s="56"/>
      <c r="AK2099" t="str">
        <f>IF(ISNUMBER(FIND("arbeid",Methode_Keuze)),"",IF(ISNUMBER(FIND("arbeid",Methode_Keuze)),"",IF(Tb_Activiteiten[[#This Row],[Loonkosten]]=1,Tb_Activiteiten[[#Headers],[Loonkosten]],"")))</f>
        <v/>
      </c>
      <c r="AL2099" t="str">
        <f>IF(ISNUMBER(FIND("arbeid",Methode_Keuze)),"",IF(ISNUMBER(FIND("arbeid",Methode_Keuze)),"",IF(Tb_Activiteiten[[#This Row],[Eigen arbeid]]=1,Tb_Activiteiten[[#Headers],[Eigen arbeid]],"")))</f>
        <v/>
      </c>
      <c r="AM2099" t="str">
        <f>IF(ISNUMBER(FIND("arbeid",Methode_Keuze)),"",IF(ISNUMBER(FIND("arbeid",Methode_Keuze)),"",IF(Tb_Activiteiten[[#This Row],[Projectmedewerker]]=1,Tb_Activiteiten[[#Headers],[Projectmedewerker]],"")))</f>
        <v/>
      </c>
      <c r="AN2099" t="str">
        <f>IF(ISNUMBER(FIND("arbeid",Methode_Keuze)),"",IF(ISNUMBER(FIND("arbeid",Methode_Keuze)),"",IF(Tb_Activiteiten[[#This Row],[Landbouwer]]=1,Tb_Activiteiten[[#Headers],[Landbouwer]],"")))</f>
        <v/>
      </c>
      <c r="AO2099" t="str">
        <f>IF(ISNUMBER(FIND("arbeid",Methode_Keuze)),"",IF(ISNUMBER(FIND("arbeid",Methode_Keuze)),"",IF(Tb_Activiteiten[[#This Row],[Adviseur]]=1,Tb_Activiteiten[[#Headers],[Adviseur]],"")))</f>
        <v/>
      </c>
      <c r="AP2099" t="str">
        <f>IF(ISNUMBER(FIND("arbeid",Methode_Keuze)),"",IF(ISNUMBER(FIND("arbeid",Methode_Keuze)),"",IF(Tb_Activiteiten[[#This Row],[Projectleider/Expert]]=1,Tb_Activiteiten[[#Headers],[Projectleider/Expert]],"")))</f>
        <v/>
      </c>
      <c r="AQ2099" t="str">
        <f>IF(ISNUMBER(FIND("arbeid",Methode_Keuze)),"",IF(ISNUMBER(FIND("arbeid",Methode_Keuze)),"",IF(Tb_Activiteiten[[#This Row],[Arbeidskosten]]=1,Tb_Activiteiten[[#Headers],[Arbeidskosten]],"")))</f>
        <v/>
      </c>
      <c r="AR2099" t="str">
        <f>IF(ISNUMBER(FIND("arbeid",Methode_Keuze)),"",IF(ISNUMBER(FIND("arbeid",Methode_Keuze)),"",IF(Tb_Activiteiten[[#This Row],[Arbeidskosten op basis van IKS]]=1,Tb_Activiteiten[[#Headers],[Arbeidskosten op basis van IKS]],"")))</f>
        <v/>
      </c>
      <c r="AS2099" t="str">
        <f>IF(ISNUMBER(FIND("overige",Methode_Keuze)),"",IF(Tb_Activiteiten[[#This Row],[Kosten derden exclusief btw]]=1,Tb_Activiteiten[[#Headers],[Kosten derden exclusief btw]],""))</f>
        <v/>
      </c>
      <c r="AT2099" t="str">
        <f>IF(ISNUMBER(FIND("overige",Methode_Keuze)),"",IF(Tb_Activiteiten[[#This Row],[Niet verrekenbare btw]]=1,Tb_Activiteiten[[#Headers],[Niet verrekenbare btw]],""))</f>
        <v/>
      </c>
      <c r="AU2099" t="str">
        <f>IF(ISNUMBER(FIND("overige",Methode_Keuze)),"",IF(Tb_Activiteiten[[#This Row],[Grondkosten]]=1,Tb_Activiteiten[[#Headers],[Grondkosten]],""))</f>
        <v/>
      </c>
      <c r="AV2099" t="str">
        <f>IF(ISNUMBER(FIND("overige",Methode_Keuze)),"",IF(Tb_Activiteiten[[#This Row],[Bijdrage in natura (overige)]]=1,Tb_Activiteiten[[#Headers],[Bijdrage in natura (overige)]],""))</f>
        <v/>
      </c>
      <c r="AW2099" t="str">
        <f>IF(ISNUMBER(FIND("overige",Methode_Keuze)),"",IF(Tb_Activiteiten[[#This Row],[Bijdrage in natura (vrijwilligers)]]=1,Tb_Activiteiten[[#Headers],[Bijdrage in natura (vrijwilligers)]],""))</f>
        <v/>
      </c>
      <c r="AX2099" t="str">
        <f>IF(ISNUMBER(FIND("overige",Methode_Keuze)),"",IF(Tb_Activiteiten[[#This Row],[Afschrijvingskosten]]=1,Tb_Activiteiten[[#Headers],[Afschrijvingskosten]],""))</f>
        <v/>
      </c>
      <c r="AY2099" t="str">
        <f>IF(ISNUMBER(FIND("overige",Methode_Keuze)),"",IF(Tb_Activiteiten[[#This Row],[Vergoeding]]=1,Tb_Activiteiten[[#Headers],[Vergoeding]],""))</f>
        <v/>
      </c>
      <c r="AZ2099" t="str">
        <f>IF(ISNUMBER(FIND("arbeid",Methode_Keuze)),"",IF(Tb_Activiteiten[[#This Row],[Arbeidskosten - vast tarief (excl eigen arbeid)]]=1,Tb_Activiteiten[[#Headers],[Arbeidskosten - vast tarief (excl eigen arbeid)]],""))</f>
        <v/>
      </c>
      <c r="BA2099" t="str">
        <f>IF(ISNUMBER(FIND("overige",Methode_Keuze)),"",IF(Tb_Activiteiten[[#This Row],[Overige kosten]]=1,Tb_Activiteiten[[#Headers],[Overige kosten]],""))</f>
        <v/>
      </c>
    </row>
    <row r="2100" spans="15:53" x14ac:dyDescent="0.25">
      <c r="O2100" s="56"/>
      <c r="Q2100" t="str">
        <f>IFERROR(IF(VLOOKUP(Tb_Activiteiten[[#This Row],[Openstelling]],Tb_Openstelling[],2,0)=1,1,""),"")</f>
        <v/>
      </c>
      <c r="AJ2100" s="56"/>
      <c r="AK2100" t="str">
        <f>IF(ISNUMBER(FIND("arbeid",Methode_Keuze)),"",IF(ISNUMBER(FIND("arbeid",Methode_Keuze)),"",IF(Tb_Activiteiten[[#This Row],[Loonkosten]]=1,Tb_Activiteiten[[#Headers],[Loonkosten]],"")))</f>
        <v/>
      </c>
      <c r="AL2100" t="str">
        <f>IF(ISNUMBER(FIND("arbeid",Methode_Keuze)),"",IF(ISNUMBER(FIND("arbeid",Methode_Keuze)),"",IF(Tb_Activiteiten[[#This Row],[Eigen arbeid]]=1,Tb_Activiteiten[[#Headers],[Eigen arbeid]],"")))</f>
        <v/>
      </c>
      <c r="AM2100" t="str">
        <f>IF(ISNUMBER(FIND("arbeid",Methode_Keuze)),"",IF(ISNUMBER(FIND("arbeid",Methode_Keuze)),"",IF(Tb_Activiteiten[[#This Row],[Projectmedewerker]]=1,Tb_Activiteiten[[#Headers],[Projectmedewerker]],"")))</f>
        <v/>
      </c>
      <c r="AN2100" t="str">
        <f>IF(ISNUMBER(FIND("arbeid",Methode_Keuze)),"",IF(ISNUMBER(FIND("arbeid",Methode_Keuze)),"",IF(Tb_Activiteiten[[#This Row],[Landbouwer]]=1,Tb_Activiteiten[[#Headers],[Landbouwer]],"")))</f>
        <v/>
      </c>
      <c r="AO2100" t="str">
        <f>IF(ISNUMBER(FIND("arbeid",Methode_Keuze)),"",IF(ISNUMBER(FIND("arbeid",Methode_Keuze)),"",IF(Tb_Activiteiten[[#This Row],[Adviseur]]=1,Tb_Activiteiten[[#Headers],[Adviseur]],"")))</f>
        <v/>
      </c>
      <c r="AP2100" t="str">
        <f>IF(ISNUMBER(FIND("arbeid",Methode_Keuze)),"",IF(ISNUMBER(FIND("arbeid",Methode_Keuze)),"",IF(Tb_Activiteiten[[#This Row],[Projectleider/Expert]]=1,Tb_Activiteiten[[#Headers],[Projectleider/Expert]],"")))</f>
        <v/>
      </c>
      <c r="AQ2100" t="str">
        <f>IF(ISNUMBER(FIND("arbeid",Methode_Keuze)),"",IF(ISNUMBER(FIND("arbeid",Methode_Keuze)),"",IF(Tb_Activiteiten[[#This Row],[Arbeidskosten]]=1,Tb_Activiteiten[[#Headers],[Arbeidskosten]],"")))</f>
        <v/>
      </c>
      <c r="AR2100" t="str">
        <f>IF(ISNUMBER(FIND("arbeid",Methode_Keuze)),"",IF(ISNUMBER(FIND("arbeid",Methode_Keuze)),"",IF(Tb_Activiteiten[[#This Row],[Arbeidskosten op basis van IKS]]=1,Tb_Activiteiten[[#Headers],[Arbeidskosten op basis van IKS]],"")))</f>
        <v/>
      </c>
      <c r="AS2100" t="str">
        <f>IF(ISNUMBER(FIND("overige",Methode_Keuze)),"",IF(Tb_Activiteiten[[#This Row],[Kosten derden exclusief btw]]=1,Tb_Activiteiten[[#Headers],[Kosten derden exclusief btw]],""))</f>
        <v/>
      </c>
      <c r="AT2100" t="str">
        <f>IF(ISNUMBER(FIND("overige",Methode_Keuze)),"",IF(Tb_Activiteiten[[#This Row],[Niet verrekenbare btw]]=1,Tb_Activiteiten[[#Headers],[Niet verrekenbare btw]],""))</f>
        <v/>
      </c>
      <c r="AU2100" t="str">
        <f>IF(ISNUMBER(FIND("overige",Methode_Keuze)),"",IF(Tb_Activiteiten[[#This Row],[Grondkosten]]=1,Tb_Activiteiten[[#Headers],[Grondkosten]],""))</f>
        <v/>
      </c>
      <c r="AV2100" t="str">
        <f>IF(ISNUMBER(FIND("overige",Methode_Keuze)),"",IF(Tb_Activiteiten[[#This Row],[Bijdrage in natura (overige)]]=1,Tb_Activiteiten[[#Headers],[Bijdrage in natura (overige)]],""))</f>
        <v/>
      </c>
      <c r="AW2100" t="str">
        <f>IF(ISNUMBER(FIND("overige",Methode_Keuze)),"",IF(Tb_Activiteiten[[#This Row],[Bijdrage in natura (vrijwilligers)]]=1,Tb_Activiteiten[[#Headers],[Bijdrage in natura (vrijwilligers)]],""))</f>
        <v/>
      </c>
      <c r="AX2100" t="str">
        <f>IF(ISNUMBER(FIND("overige",Methode_Keuze)),"",IF(Tb_Activiteiten[[#This Row],[Afschrijvingskosten]]=1,Tb_Activiteiten[[#Headers],[Afschrijvingskosten]],""))</f>
        <v/>
      </c>
      <c r="AY2100" t="str">
        <f>IF(ISNUMBER(FIND("overige",Methode_Keuze)),"",IF(Tb_Activiteiten[[#This Row],[Vergoeding]]=1,Tb_Activiteiten[[#Headers],[Vergoeding]],""))</f>
        <v/>
      </c>
      <c r="AZ2100" t="str">
        <f>IF(ISNUMBER(FIND("arbeid",Methode_Keuze)),"",IF(Tb_Activiteiten[[#This Row],[Arbeidskosten - vast tarief (excl eigen arbeid)]]=1,Tb_Activiteiten[[#Headers],[Arbeidskosten - vast tarief (excl eigen arbeid)]],""))</f>
        <v/>
      </c>
      <c r="BA2100" t="str">
        <f>IF(ISNUMBER(FIND("overige",Methode_Keuze)),"",IF(Tb_Activiteiten[[#This Row],[Overige kosten]]=1,Tb_Activiteiten[[#Headers],[Overige kosten]],""))</f>
        <v/>
      </c>
    </row>
    <row r="2101" spans="15:53" x14ac:dyDescent="0.25">
      <c r="O2101" s="56"/>
      <c r="Q2101" t="str">
        <f>IFERROR(IF(VLOOKUP(Tb_Activiteiten[[#This Row],[Openstelling]],Tb_Openstelling[],2,0)=1,1,""),"")</f>
        <v/>
      </c>
      <c r="AJ2101" s="56"/>
      <c r="AK2101" t="str">
        <f>IF(ISNUMBER(FIND("arbeid",Methode_Keuze)),"",IF(ISNUMBER(FIND("arbeid",Methode_Keuze)),"",IF(Tb_Activiteiten[[#This Row],[Loonkosten]]=1,Tb_Activiteiten[[#Headers],[Loonkosten]],"")))</f>
        <v/>
      </c>
      <c r="AL2101" t="str">
        <f>IF(ISNUMBER(FIND("arbeid",Methode_Keuze)),"",IF(ISNUMBER(FIND("arbeid",Methode_Keuze)),"",IF(Tb_Activiteiten[[#This Row],[Eigen arbeid]]=1,Tb_Activiteiten[[#Headers],[Eigen arbeid]],"")))</f>
        <v/>
      </c>
      <c r="AM2101" t="str">
        <f>IF(ISNUMBER(FIND("arbeid",Methode_Keuze)),"",IF(ISNUMBER(FIND("arbeid",Methode_Keuze)),"",IF(Tb_Activiteiten[[#This Row],[Projectmedewerker]]=1,Tb_Activiteiten[[#Headers],[Projectmedewerker]],"")))</f>
        <v/>
      </c>
      <c r="AN2101" t="str">
        <f>IF(ISNUMBER(FIND("arbeid",Methode_Keuze)),"",IF(ISNUMBER(FIND("arbeid",Methode_Keuze)),"",IF(Tb_Activiteiten[[#This Row],[Landbouwer]]=1,Tb_Activiteiten[[#Headers],[Landbouwer]],"")))</f>
        <v/>
      </c>
      <c r="AO2101" t="str">
        <f>IF(ISNUMBER(FIND("arbeid",Methode_Keuze)),"",IF(ISNUMBER(FIND("arbeid",Methode_Keuze)),"",IF(Tb_Activiteiten[[#This Row],[Adviseur]]=1,Tb_Activiteiten[[#Headers],[Adviseur]],"")))</f>
        <v/>
      </c>
      <c r="AP2101" t="str">
        <f>IF(ISNUMBER(FIND("arbeid",Methode_Keuze)),"",IF(ISNUMBER(FIND("arbeid",Methode_Keuze)),"",IF(Tb_Activiteiten[[#This Row],[Projectleider/Expert]]=1,Tb_Activiteiten[[#Headers],[Projectleider/Expert]],"")))</f>
        <v/>
      </c>
      <c r="AQ2101" t="str">
        <f>IF(ISNUMBER(FIND("arbeid",Methode_Keuze)),"",IF(ISNUMBER(FIND("arbeid",Methode_Keuze)),"",IF(Tb_Activiteiten[[#This Row],[Arbeidskosten]]=1,Tb_Activiteiten[[#Headers],[Arbeidskosten]],"")))</f>
        <v/>
      </c>
      <c r="AR2101" t="str">
        <f>IF(ISNUMBER(FIND("arbeid",Methode_Keuze)),"",IF(ISNUMBER(FIND("arbeid",Methode_Keuze)),"",IF(Tb_Activiteiten[[#This Row],[Arbeidskosten op basis van IKS]]=1,Tb_Activiteiten[[#Headers],[Arbeidskosten op basis van IKS]],"")))</f>
        <v/>
      </c>
      <c r="AS2101" t="str">
        <f>IF(ISNUMBER(FIND("overige",Methode_Keuze)),"",IF(Tb_Activiteiten[[#This Row],[Kosten derden exclusief btw]]=1,Tb_Activiteiten[[#Headers],[Kosten derden exclusief btw]],""))</f>
        <v/>
      </c>
      <c r="AT2101" t="str">
        <f>IF(ISNUMBER(FIND("overige",Methode_Keuze)),"",IF(Tb_Activiteiten[[#This Row],[Niet verrekenbare btw]]=1,Tb_Activiteiten[[#Headers],[Niet verrekenbare btw]],""))</f>
        <v/>
      </c>
      <c r="AU2101" t="str">
        <f>IF(ISNUMBER(FIND("overige",Methode_Keuze)),"",IF(Tb_Activiteiten[[#This Row],[Grondkosten]]=1,Tb_Activiteiten[[#Headers],[Grondkosten]],""))</f>
        <v/>
      </c>
      <c r="AV2101" t="str">
        <f>IF(ISNUMBER(FIND("overige",Methode_Keuze)),"",IF(Tb_Activiteiten[[#This Row],[Bijdrage in natura (overige)]]=1,Tb_Activiteiten[[#Headers],[Bijdrage in natura (overige)]],""))</f>
        <v/>
      </c>
      <c r="AW2101" t="str">
        <f>IF(ISNUMBER(FIND("overige",Methode_Keuze)),"",IF(Tb_Activiteiten[[#This Row],[Bijdrage in natura (vrijwilligers)]]=1,Tb_Activiteiten[[#Headers],[Bijdrage in natura (vrijwilligers)]],""))</f>
        <v/>
      </c>
      <c r="AX2101" t="str">
        <f>IF(ISNUMBER(FIND("overige",Methode_Keuze)),"",IF(Tb_Activiteiten[[#This Row],[Afschrijvingskosten]]=1,Tb_Activiteiten[[#Headers],[Afschrijvingskosten]],""))</f>
        <v/>
      </c>
      <c r="AY2101" t="str">
        <f>IF(ISNUMBER(FIND("overige",Methode_Keuze)),"",IF(Tb_Activiteiten[[#This Row],[Vergoeding]]=1,Tb_Activiteiten[[#Headers],[Vergoeding]],""))</f>
        <v/>
      </c>
      <c r="AZ2101" t="str">
        <f>IF(ISNUMBER(FIND("arbeid",Methode_Keuze)),"",IF(Tb_Activiteiten[[#This Row],[Arbeidskosten - vast tarief (excl eigen arbeid)]]=1,Tb_Activiteiten[[#Headers],[Arbeidskosten - vast tarief (excl eigen arbeid)]],""))</f>
        <v/>
      </c>
      <c r="BA2101" t="str">
        <f>IF(ISNUMBER(FIND("overige",Methode_Keuze)),"",IF(Tb_Activiteiten[[#This Row],[Overige kosten]]=1,Tb_Activiteiten[[#Headers],[Overige kosten]],""))</f>
        <v/>
      </c>
    </row>
    <row r="2102" spans="15:53" x14ac:dyDescent="0.25">
      <c r="O2102" s="56"/>
      <c r="Q2102" t="str">
        <f>IFERROR(IF(VLOOKUP(Tb_Activiteiten[[#This Row],[Openstelling]],Tb_Openstelling[],2,0)=1,1,""),"")</f>
        <v/>
      </c>
      <c r="AJ2102" s="56"/>
      <c r="AK2102" t="str">
        <f>IF(ISNUMBER(FIND("arbeid",Methode_Keuze)),"",IF(ISNUMBER(FIND("arbeid",Methode_Keuze)),"",IF(Tb_Activiteiten[[#This Row],[Loonkosten]]=1,Tb_Activiteiten[[#Headers],[Loonkosten]],"")))</f>
        <v/>
      </c>
      <c r="AL2102" t="str">
        <f>IF(ISNUMBER(FIND("arbeid",Methode_Keuze)),"",IF(ISNUMBER(FIND("arbeid",Methode_Keuze)),"",IF(Tb_Activiteiten[[#This Row],[Eigen arbeid]]=1,Tb_Activiteiten[[#Headers],[Eigen arbeid]],"")))</f>
        <v/>
      </c>
      <c r="AM2102" t="str">
        <f>IF(ISNUMBER(FIND("arbeid",Methode_Keuze)),"",IF(ISNUMBER(FIND("arbeid",Methode_Keuze)),"",IF(Tb_Activiteiten[[#This Row],[Projectmedewerker]]=1,Tb_Activiteiten[[#Headers],[Projectmedewerker]],"")))</f>
        <v/>
      </c>
      <c r="AN2102" t="str">
        <f>IF(ISNUMBER(FIND("arbeid",Methode_Keuze)),"",IF(ISNUMBER(FIND("arbeid",Methode_Keuze)),"",IF(Tb_Activiteiten[[#This Row],[Landbouwer]]=1,Tb_Activiteiten[[#Headers],[Landbouwer]],"")))</f>
        <v/>
      </c>
      <c r="AO2102" t="str">
        <f>IF(ISNUMBER(FIND("arbeid",Methode_Keuze)),"",IF(ISNUMBER(FIND("arbeid",Methode_Keuze)),"",IF(Tb_Activiteiten[[#This Row],[Adviseur]]=1,Tb_Activiteiten[[#Headers],[Adviseur]],"")))</f>
        <v/>
      </c>
      <c r="AP2102" t="str">
        <f>IF(ISNUMBER(FIND("arbeid",Methode_Keuze)),"",IF(ISNUMBER(FIND("arbeid",Methode_Keuze)),"",IF(Tb_Activiteiten[[#This Row],[Projectleider/Expert]]=1,Tb_Activiteiten[[#Headers],[Projectleider/Expert]],"")))</f>
        <v/>
      </c>
      <c r="AQ2102" t="str">
        <f>IF(ISNUMBER(FIND("arbeid",Methode_Keuze)),"",IF(ISNUMBER(FIND("arbeid",Methode_Keuze)),"",IF(Tb_Activiteiten[[#This Row],[Arbeidskosten]]=1,Tb_Activiteiten[[#Headers],[Arbeidskosten]],"")))</f>
        <v/>
      </c>
      <c r="AR2102" t="str">
        <f>IF(ISNUMBER(FIND("arbeid",Methode_Keuze)),"",IF(ISNUMBER(FIND("arbeid",Methode_Keuze)),"",IF(Tb_Activiteiten[[#This Row],[Arbeidskosten op basis van IKS]]=1,Tb_Activiteiten[[#Headers],[Arbeidskosten op basis van IKS]],"")))</f>
        <v/>
      </c>
      <c r="AS2102" t="str">
        <f>IF(ISNUMBER(FIND("overige",Methode_Keuze)),"",IF(Tb_Activiteiten[[#This Row],[Kosten derden exclusief btw]]=1,Tb_Activiteiten[[#Headers],[Kosten derden exclusief btw]],""))</f>
        <v/>
      </c>
      <c r="AT2102" t="str">
        <f>IF(ISNUMBER(FIND("overige",Methode_Keuze)),"",IF(Tb_Activiteiten[[#This Row],[Niet verrekenbare btw]]=1,Tb_Activiteiten[[#Headers],[Niet verrekenbare btw]],""))</f>
        <v/>
      </c>
      <c r="AU2102" t="str">
        <f>IF(ISNUMBER(FIND("overige",Methode_Keuze)),"",IF(Tb_Activiteiten[[#This Row],[Grondkosten]]=1,Tb_Activiteiten[[#Headers],[Grondkosten]],""))</f>
        <v/>
      </c>
      <c r="AV2102" t="str">
        <f>IF(ISNUMBER(FIND("overige",Methode_Keuze)),"",IF(Tb_Activiteiten[[#This Row],[Bijdrage in natura (overige)]]=1,Tb_Activiteiten[[#Headers],[Bijdrage in natura (overige)]],""))</f>
        <v/>
      </c>
      <c r="AW2102" t="str">
        <f>IF(ISNUMBER(FIND("overige",Methode_Keuze)),"",IF(Tb_Activiteiten[[#This Row],[Bijdrage in natura (vrijwilligers)]]=1,Tb_Activiteiten[[#Headers],[Bijdrage in natura (vrijwilligers)]],""))</f>
        <v/>
      </c>
      <c r="AX2102" t="str">
        <f>IF(ISNUMBER(FIND("overige",Methode_Keuze)),"",IF(Tb_Activiteiten[[#This Row],[Afschrijvingskosten]]=1,Tb_Activiteiten[[#Headers],[Afschrijvingskosten]],""))</f>
        <v/>
      </c>
      <c r="AY2102" t="str">
        <f>IF(ISNUMBER(FIND("overige",Methode_Keuze)),"",IF(Tb_Activiteiten[[#This Row],[Vergoeding]]=1,Tb_Activiteiten[[#Headers],[Vergoeding]],""))</f>
        <v/>
      </c>
      <c r="AZ2102" t="str">
        <f>IF(ISNUMBER(FIND("arbeid",Methode_Keuze)),"",IF(Tb_Activiteiten[[#This Row],[Arbeidskosten - vast tarief (excl eigen arbeid)]]=1,Tb_Activiteiten[[#Headers],[Arbeidskosten - vast tarief (excl eigen arbeid)]],""))</f>
        <v/>
      </c>
      <c r="BA2102" t="str">
        <f>IF(ISNUMBER(FIND("overige",Methode_Keuze)),"",IF(Tb_Activiteiten[[#This Row],[Overige kosten]]=1,Tb_Activiteiten[[#Headers],[Overige kosten]],""))</f>
        <v/>
      </c>
    </row>
    <row r="2103" spans="15:53" x14ac:dyDescent="0.25">
      <c r="O2103" s="56"/>
      <c r="Q2103" t="str">
        <f>IFERROR(IF(VLOOKUP(Tb_Activiteiten[[#This Row],[Openstelling]],Tb_Openstelling[],2,0)=1,1,""),"")</f>
        <v/>
      </c>
      <c r="AJ2103" s="56"/>
      <c r="AK2103" t="str">
        <f>IF(ISNUMBER(FIND("arbeid",Methode_Keuze)),"",IF(ISNUMBER(FIND("arbeid",Methode_Keuze)),"",IF(Tb_Activiteiten[[#This Row],[Loonkosten]]=1,Tb_Activiteiten[[#Headers],[Loonkosten]],"")))</f>
        <v/>
      </c>
      <c r="AL2103" t="str">
        <f>IF(ISNUMBER(FIND("arbeid",Methode_Keuze)),"",IF(ISNUMBER(FIND("arbeid",Methode_Keuze)),"",IF(Tb_Activiteiten[[#This Row],[Eigen arbeid]]=1,Tb_Activiteiten[[#Headers],[Eigen arbeid]],"")))</f>
        <v/>
      </c>
      <c r="AM2103" t="str">
        <f>IF(ISNUMBER(FIND("arbeid",Methode_Keuze)),"",IF(ISNUMBER(FIND("arbeid",Methode_Keuze)),"",IF(Tb_Activiteiten[[#This Row],[Projectmedewerker]]=1,Tb_Activiteiten[[#Headers],[Projectmedewerker]],"")))</f>
        <v/>
      </c>
      <c r="AN2103" t="str">
        <f>IF(ISNUMBER(FIND("arbeid",Methode_Keuze)),"",IF(ISNUMBER(FIND("arbeid",Methode_Keuze)),"",IF(Tb_Activiteiten[[#This Row],[Landbouwer]]=1,Tb_Activiteiten[[#Headers],[Landbouwer]],"")))</f>
        <v/>
      </c>
      <c r="AO2103" t="str">
        <f>IF(ISNUMBER(FIND("arbeid",Methode_Keuze)),"",IF(ISNUMBER(FIND("arbeid",Methode_Keuze)),"",IF(Tb_Activiteiten[[#This Row],[Adviseur]]=1,Tb_Activiteiten[[#Headers],[Adviseur]],"")))</f>
        <v/>
      </c>
      <c r="AP2103" t="str">
        <f>IF(ISNUMBER(FIND("arbeid",Methode_Keuze)),"",IF(ISNUMBER(FIND("arbeid",Methode_Keuze)),"",IF(Tb_Activiteiten[[#This Row],[Projectleider/Expert]]=1,Tb_Activiteiten[[#Headers],[Projectleider/Expert]],"")))</f>
        <v/>
      </c>
      <c r="AQ2103" t="str">
        <f>IF(ISNUMBER(FIND("arbeid",Methode_Keuze)),"",IF(ISNUMBER(FIND("arbeid",Methode_Keuze)),"",IF(Tb_Activiteiten[[#This Row],[Arbeidskosten]]=1,Tb_Activiteiten[[#Headers],[Arbeidskosten]],"")))</f>
        <v/>
      </c>
      <c r="AR2103" t="str">
        <f>IF(ISNUMBER(FIND("arbeid",Methode_Keuze)),"",IF(ISNUMBER(FIND("arbeid",Methode_Keuze)),"",IF(Tb_Activiteiten[[#This Row],[Arbeidskosten op basis van IKS]]=1,Tb_Activiteiten[[#Headers],[Arbeidskosten op basis van IKS]],"")))</f>
        <v/>
      </c>
      <c r="AS2103" t="str">
        <f>IF(ISNUMBER(FIND("overige",Methode_Keuze)),"",IF(Tb_Activiteiten[[#This Row],[Kosten derden exclusief btw]]=1,Tb_Activiteiten[[#Headers],[Kosten derden exclusief btw]],""))</f>
        <v/>
      </c>
      <c r="AT2103" t="str">
        <f>IF(ISNUMBER(FIND("overige",Methode_Keuze)),"",IF(Tb_Activiteiten[[#This Row],[Niet verrekenbare btw]]=1,Tb_Activiteiten[[#Headers],[Niet verrekenbare btw]],""))</f>
        <v/>
      </c>
      <c r="AU2103" t="str">
        <f>IF(ISNUMBER(FIND("overige",Methode_Keuze)),"",IF(Tb_Activiteiten[[#This Row],[Grondkosten]]=1,Tb_Activiteiten[[#Headers],[Grondkosten]],""))</f>
        <v/>
      </c>
      <c r="AV2103" t="str">
        <f>IF(ISNUMBER(FIND("overige",Methode_Keuze)),"",IF(Tb_Activiteiten[[#This Row],[Bijdrage in natura (overige)]]=1,Tb_Activiteiten[[#Headers],[Bijdrage in natura (overige)]],""))</f>
        <v/>
      </c>
      <c r="AW2103" t="str">
        <f>IF(ISNUMBER(FIND("overige",Methode_Keuze)),"",IF(Tb_Activiteiten[[#This Row],[Bijdrage in natura (vrijwilligers)]]=1,Tb_Activiteiten[[#Headers],[Bijdrage in natura (vrijwilligers)]],""))</f>
        <v/>
      </c>
      <c r="AX2103" t="str">
        <f>IF(ISNUMBER(FIND("overige",Methode_Keuze)),"",IF(Tb_Activiteiten[[#This Row],[Afschrijvingskosten]]=1,Tb_Activiteiten[[#Headers],[Afschrijvingskosten]],""))</f>
        <v/>
      </c>
      <c r="AY2103" t="str">
        <f>IF(ISNUMBER(FIND("overige",Methode_Keuze)),"",IF(Tb_Activiteiten[[#This Row],[Vergoeding]]=1,Tb_Activiteiten[[#Headers],[Vergoeding]],""))</f>
        <v/>
      </c>
      <c r="AZ2103" t="str">
        <f>IF(ISNUMBER(FIND("arbeid",Methode_Keuze)),"",IF(Tb_Activiteiten[[#This Row],[Arbeidskosten - vast tarief (excl eigen arbeid)]]=1,Tb_Activiteiten[[#Headers],[Arbeidskosten - vast tarief (excl eigen arbeid)]],""))</f>
        <v/>
      </c>
      <c r="BA2103" t="str">
        <f>IF(ISNUMBER(FIND("overige",Methode_Keuze)),"",IF(Tb_Activiteiten[[#This Row],[Overige kosten]]=1,Tb_Activiteiten[[#Headers],[Overige kosten]],""))</f>
        <v/>
      </c>
    </row>
    <row r="2104" spans="15:53" x14ac:dyDescent="0.25">
      <c r="O2104" s="56"/>
      <c r="Q2104" t="str">
        <f>IFERROR(IF(VLOOKUP(Tb_Activiteiten[[#This Row],[Openstelling]],Tb_Openstelling[],2,0)=1,1,""),"")</f>
        <v/>
      </c>
      <c r="AJ2104" s="56"/>
      <c r="AK2104" t="str">
        <f>IF(ISNUMBER(FIND("arbeid",Methode_Keuze)),"",IF(ISNUMBER(FIND("arbeid",Methode_Keuze)),"",IF(Tb_Activiteiten[[#This Row],[Loonkosten]]=1,Tb_Activiteiten[[#Headers],[Loonkosten]],"")))</f>
        <v/>
      </c>
      <c r="AL2104" t="str">
        <f>IF(ISNUMBER(FIND("arbeid",Methode_Keuze)),"",IF(ISNUMBER(FIND("arbeid",Methode_Keuze)),"",IF(Tb_Activiteiten[[#This Row],[Eigen arbeid]]=1,Tb_Activiteiten[[#Headers],[Eigen arbeid]],"")))</f>
        <v/>
      </c>
      <c r="AM2104" t="str">
        <f>IF(ISNUMBER(FIND("arbeid",Methode_Keuze)),"",IF(ISNUMBER(FIND("arbeid",Methode_Keuze)),"",IF(Tb_Activiteiten[[#This Row],[Projectmedewerker]]=1,Tb_Activiteiten[[#Headers],[Projectmedewerker]],"")))</f>
        <v/>
      </c>
      <c r="AN2104" t="str">
        <f>IF(ISNUMBER(FIND("arbeid",Methode_Keuze)),"",IF(ISNUMBER(FIND("arbeid",Methode_Keuze)),"",IF(Tb_Activiteiten[[#This Row],[Landbouwer]]=1,Tb_Activiteiten[[#Headers],[Landbouwer]],"")))</f>
        <v/>
      </c>
      <c r="AO2104" t="str">
        <f>IF(ISNUMBER(FIND("arbeid",Methode_Keuze)),"",IF(ISNUMBER(FIND("arbeid",Methode_Keuze)),"",IF(Tb_Activiteiten[[#This Row],[Adviseur]]=1,Tb_Activiteiten[[#Headers],[Adviseur]],"")))</f>
        <v/>
      </c>
      <c r="AP2104" t="str">
        <f>IF(ISNUMBER(FIND("arbeid",Methode_Keuze)),"",IF(ISNUMBER(FIND("arbeid",Methode_Keuze)),"",IF(Tb_Activiteiten[[#This Row],[Projectleider/Expert]]=1,Tb_Activiteiten[[#Headers],[Projectleider/Expert]],"")))</f>
        <v/>
      </c>
      <c r="AQ2104" t="str">
        <f>IF(ISNUMBER(FIND("arbeid",Methode_Keuze)),"",IF(ISNUMBER(FIND("arbeid",Methode_Keuze)),"",IF(Tb_Activiteiten[[#This Row],[Arbeidskosten]]=1,Tb_Activiteiten[[#Headers],[Arbeidskosten]],"")))</f>
        <v/>
      </c>
      <c r="AR2104" t="str">
        <f>IF(ISNUMBER(FIND("arbeid",Methode_Keuze)),"",IF(ISNUMBER(FIND("arbeid",Methode_Keuze)),"",IF(Tb_Activiteiten[[#This Row],[Arbeidskosten op basis van IKS]]=1,Tb_Activiteiten[[#Headers],[Arbeidskosten op basis van IKS]],"")))</f>
        <v/>
      </c>
      <c r="AS2104" t="str">
        <f>IF(ISNUMBER(FIND("overige",Methode_Keuze)),"",IF(Tb_Activiteiten[[#This Row],[Kosten derden exclusief btw]]=1,Tb_Activiteiten[[#Headers],[Kosten derden exclusief btw]],""))</f>
        <v/>
      </c>
      <c r="AT2104" t="str">
        <f>IF(ISNUMBER(FIND("overige",Methode_Keuze)),"",IF(Tb_Activiteiten[[#This Row],[Niet verrekenbare btw]]=1,Tb_Activiteiten[[#Headers],[Niet verrekenbare btw]],""))</f>
        <v/>
      </c>
      <c r="AU2104" t="str">
        <f>IF(ISNUMBER(FIND("overige",Methode_Keuze)),"",IF(Tb_Activiteiten[[#This Row],[Grondkosten]]=1,Tb_Activiteiten[[#Headers],[Grondkosten]],""))</f>
        <v/>
      </c>
      <c r="AV2104" t="str">
        <f>IF(ISNUMBER(FIND("overige",Methode_Keuze)),"",IF(Tb_Activiteiten[[#This Row],[Bijdrage in natura (overige)]]=1,Tb_Activiteiten[[#Headers],[Bijdrage in natura (overige)]],""))</f>
        <v/>
      </c>
      <c r="AW2104" t="str">
        <f>IF(ISNUMBER(FIND("overige",Methode_Keuze)),"",IF(Tb_Activiteiten[[#This Row],[Bijdrage in natura (vrijwilligers)]]=1,Tb_Activiteiten[[#Headers],[Bijdrage in natura (vrijwilligers)]],""))</f>
        <v/>
      </c>
      <c r="AX2104" t="str">
        <f>IF(ISNUMBER(FIND("overige",Methode_Keuze)),"",IF(Tb_Activiteiten[[#This Row],[Afschrijvingskosten]]=1,Tb_Activiteiten[[#Headers],[Afschrijvingskosten]],""))</f>
        <v/>
      </c>
      <c r="AY2104" t="str">
        <f>IF(ISNUMBER(FIND("overige",Methode_Keuze)),"",IF(Tb_Activiteiten[[#This Row],[Vergoeding]]=1,Tb_Activiteiten[[#Headers],[Vergoeding]],""))</f>
        <v/>
      </c>
      <c r="AZ2104" t="str">
        <f>IF(ISNUMBER(FIND("arbeid",Methode_Keuze)),"",IF(Tb_Activiteiten[[#This Row],[Arbeidskosten - vast tarief (excl eigen arbeid)]]=1,Tb_Activiteiten[[#Headers],[Arbeidskosten - vast tarief (excl eigen arbeid)]],""))</f>
        <v/>
      </c>
      <c r="BA2104" t="str">
        <f>IF(ISNUMBER(FIND("overige",Methode_Keuze)),"",IF(Tb_Activiteiten[[#This Row],[Overige kosten]]=1,Tb_Activiteiten[[#Headers],[Overige kosten]],""))</f>
        <v/>
      </c>
    </row>
    <row r="2105" spans="15:53" x14ac:dyDescent="0.25">
      <c r="O2105" s="56"/>
      <c r="Q2105" t="str">
        <f>IFERROR(IF(VLOOKUP(Tb_Activiteiten[[#This Row],[Openstelling]],Tb_Openstelling[],2,0)=1,1,""),"")</f>
        <v/>
      </c>
      <c r="AJ2105" s="56"/>
      <c r="AK2105" t="str">
        <f>IF(ISNUMBER(FIND("arbeid",Methode_Keuze)),"",IF(ISNUMBER(FIND("arbeid",Methode_Keuze)),"",IF(Tb_Activiteiten[[#This Row],[Loonkosten]]=1,Tb_Activiteiten[[#Headers],[Loonkosten]],"")))</f>
        <v/>
      </c>
      <c r="AL2105" t="str">
        <f>IF(ISNUMBER(FIND("arbeid",Methode_Keuze)),"",IF(ISNUMBER(FIND("arbeid",Methode_Keuze)),"",IF(Tb_Activiteiten[[#This Row],[Eigen arbeid]]=1,Tb_Activiteiten[[#Headers],[Eigen arbeid]],"")))</f>
        <v/>
      </c>
      <c r="AM2105" t="str">
        <f>IF(ISNUMBER(FIND("arbeid",Methode_Keuze)),"",IF(ISNUMBER(FIND("arbeid",Methode_Keuze)),"",IF(Tb_Activiteiten[[#This Row],[Projectmedewerker]]=1,Tb_Activiteiten[[#Headers],[Projectmedewerker]],"")))</f>
        <v/>
      </c>
      <c r="AN2105" t="str">
        <f>IF(ISNUMBER(FIND("arbeid",Methode_Keuze)),"",IF(ISNUMBER(FIND("arbeid",Methode_Keuze)),"",IF(Tb_Activiteiten[[#This Row],[Landbouwer]]=1,Tb_Activiteiten[[#Headers],[Landbouwer]],"")))</f>
        <v/>
      </c>
      <c r="AO2105" t="str">
        <f>IF(ISNUMBER(FIND("arbeid",Methode_Keuze)),"",IF(ISNUMBER(FIND("arbeid",Methode_Keuze)),"",IF(Tb_Activiteiten[[#This Row],[Adviseur]]=1,Tb_Activiteiten[[#Headers],[Adviseur]],"")))</f>
        <v/>
      </c>
      <c r="AP2105" t="str">
        <f>IF(ISNUMBER(FIND("arbeid",Methode_Keuze)),"",IF(ISNUMBER(FIND("arbeid",Methode_Keuze)),"",IF(Tb_Activiteiten[[#This Row],[Projectleider/Expert]]=1,Tb_Activiteiten[[#Headers],[Projectleider/Expert]],"")))</f>
        <v/>
      </c>
      <c r="AQ2105" t="str">
        <f>IF(ISNUMBER(FIND("arbeid",Methode_Keuze)),"",IF(ISNUMBER(FIND("arbeid",Methode_Keuze)),"",IF(Tb_Activiteiten[[#This Row],[Arbeidskosten]]=1,Tb_Activiteiten[[#Headers],[Arbeidskosten]],"")))</f>
        <v/>
      </c>
      <c r="AR2105" t="str">
        <f>IF(ISNUMBER(FIND("arbeid",Methode_Keuze)),"",IF(ISNUMBER(FIND("arbeid",Methode_Keuze)),"",IF(Tb_Activiteiten[[#This Row],[Arbeidskosten op basis van IKS]]=1,Tb_Activiteiten[[#Headers],[Arbeidskosten op basis van IKS]],"")))</f>
        <v/>
      </c>
      <c r="AS2105" t="str">
        <f>IF(ISNUMBER(FIND("overige",Methode_Keuze)),"",IF(Tb_Activiteiten[[#This Row],[Kosten derden exclusief btw]]=1,Tb_Activiteiten[[#Headers],[Kosten derden exclusief btw]],""))</f>
        <v/>
      </c>
      <c r="AT2105" t="str">
        <f>IF(ISNUMBER(FIND("overige",Methode_Keuze)),"",IF(Tb_Activiteiten[[#This Row],[Niet verrekenbare btw]]=1,Tb_Activiteiten[[#Headers],[Niet verrekenbare btw]],""))</f>
        <v/>
      </c>
      <c r="AU2105" t="str">
        <f>IF(ISNUMBER(FIND("overige",Methode_Keuze)),"",IF(Tb_Activiteiten[[#This Row],[Grondkosten]]=1,Tb_Activiteiten[[#Headers],[Grondkosten]],""))</f>
        <v/>
      </c>
      <c r="AV2105" t="str">
        <f>IF(ISNUMBER(FIND("overige",Methode_Keuze)),"",IF(Tb_Activiteiten[[#This Row],[Bijdrage in natura (overige)]]=1,Tb_Activiteiten[[#Headers],[Bijdrage in natura (overige)]],""))</f>
        <v/>
      </c>
      <c r="AW2105" t="str">
        <f>IF(ISNUMBER(FIND("overige",Methode_Keuze)),"",IF(Tb_Activiteiten[[#This Row],[Bijdrage in natura (vrijwilligers)]]=1,Tb_Activiteiten[[#Headers],[Bijdrage in natura (vrijwilligers)]],""))</f>
        <v/>
      </c>
      <c r="AX2105" t="str">
        <f>IF(ISNUMBER(FIND("overige",Methode_Keuze)),"",IF(Tb_Activiteiten[[#This Row],[Afschrijvingskosten]]=1,Tb_Activiteiten[[#Headers],[Afschrijvingskosten]],""))</f>
        <v/>
      </c>
      <c r="AY2105" t="str">
        <f>IF(ISNUMBER(FIND("overige",Methode_Keuze)),"",IF(Tb_Activiteiten[[#This Row],[Vergoeding]]=1,Tb_Activiteiten[[#Headers],[Vergoeding]],""))</f>
        <v/>
      </c>
      <c r="AZ2105" t="str">
        <f>IF(ISNUMBER(FIND("arbeid",Methode_Keuze)),"",IF(Tb_Activiteiten[[#This Row],[Arbeidskosten - vast tarief (excl eigen arbeid)]]=1,Tb_Activiteiten[[#Headers],[Arbeidskosten - vast tarief (excl eigen arbeid)]],""))</f>
        <v/>
      </c>
      <c r="BA2105" t="str">
        <f>IF(ISNUMBER(FIND("overige",Methode_Keuze)),"",IF(Tb_Activiteiten[[#This Row],[Overige kosten]]=1,Tb_Activiteiten[[#Headers],[Overige kosten]],""))</f>
        <v/>
      </c>
    </row>
    <row r="2106" spans="15:53" x14ac:dyDescent="0.25">
      <c r="O2106" s="56"/>
      <c r="Q2106" t="str">
        <f>IFERROR(IF(VLOOKUP(Tb_Activiteiten[[#This Row],[Openstelling]],Tb_Openstelling[],2,0)=1,1,""),"")</f>
        <v/>
      </c>
      <c r="AJ2106" s="56"/>
      <c r="AK2106" t="str">
        <f>IF(ISNUMBER(FIND("arbeid",Methode_Keuze)),"",IF(ISNUMBER(FIND("arbeid",Methode_Keuze)),"",IF(Tb_Activiteiten[[#This Row],[Loonkosten]]=1,Tb_Activiteiten[[#Headers],[Loonkosten]],"")))</f>
        <v/>
      </c>
      <c r="AL2106" t="str">
        <f>IF(ISNUMBER(FIND("arbeid",Methode_Keuze)),"",IF(ISNUMBER(FIND("arbeid",Methode_Keuze)),"",IF(Tb_Activiteiten[[#This Row],[Eigen arbeid]]=1,Tb_Activiteiten[[#Headers],[Eigen arbeid]],"")))</f>
        <v/>
      </c>
      <c r="AM2106" t="str">
        <f>IF(ISNUMBER(FIND("arbeid",Methode_Keuze)),"",IF(ISNUMBER(FIND("arbeid",Methode_Keuze)),"",IF(Tb_Activiteiten[[#This Row],[Projectmedewerker]]=1,Tb_Activiteiten[[#Headers],[Projectmedewerker]],"")))</f>
        <v/>
      </c>
      <c r="AN2106" t="str">
        <f>IF(ISNUMBER(FIND("arbeid",Methode_Keuze)),"",IF(ISNUMBER(FIND("arbeid",Methode_Keuze)),"",IF(Tb_Activiteiten[[#This Row],[Landbouwer]]=1,Tb_Activiteiten[[#Headers],[Landbouwer]],"")))</f>
        <v/>
      </c>
      <c r="AO2106" t="str">
        <f>IF(ISNUMBER(FIND("arbeid",Methode_Keuze)),"",IF(ISNUMBER(FIND("arbeid",Methode_Keuze)),"",IF(Tb_Activiteiten[[#This Row],[Adviseur]]=1,Tb_Activiteiten[[#Headers],[Adviseur]],"")))</f>
        <v/>
      </c>
      <c r="AP2106" t="str">
        <f>IF(ISNUMBER(FIND("arbeid",Methode_Keuze)),"",IF(ISNUMBER(FIND("arbeid",Methode_Keuze)),"",IF(Tb_Activiteiten[[#This Row],[Projectleider/Expert]]=1,Tb_Activiteiten[[#Headers],[Projectleider/Expert]],"")))</f>
        <v/>
      </c>
      <c r="AQ2106" t="str">
        <f>IF(ISNUMBER(FIND("arbeid",Methode_Keuze)),"",IF(ISNUMBER(FIND("arbeid",Methode_Keuze)),"",IF(Tb_Activiteiten[[#This Row],[Arbeidskosten]]=1,Tb_Activiteiten[[#Headers],[Arbeidskosten]],"")))</f>
        <v/>
      </c>
      <c r="AR2106" t="str">
        <f>IF(ISNUMBER(FIND("arbeid",Methode_Keuze)),"",IF(ISNUMBER(FIND("arbeid",Methode_Keuze)),"",IF(Tb_Activiteiten[[#This Row],[Arbeidskosten op basis van IKS]]=1,Tb_Activiteiten[[#Headers],[Arbeidskosten op basis van IKS]],"")))</f>
        <v/>
      </c>
      <c r="AS2106" t="str">
        <f>IF(ISNUMBER(FIND("overige",Methode_Keuze)),"",IF(Tb_Activiteiten[[#This Row],[Kosten derden exclusief btw]]=1,Tb_Activiteiten[[#Headers],[Kosten derden exclusief btw]],""))</f>
        <v/>
      </c>
      <c r="AT2106" t="str">
        <f>IF(ISNUMBER(FIND("overige",Methode_Keuze)),"",IF(Tb_Activiteiten[[#This Row],[Niet verrekenbare btw]]=1,Tb_Activiteiten[[#Headers],[Niet verrekenbare btw]],""))</f>
        <v/>
      </c>
      <c r="AU2106" t="str">
        <f>IF(ISNUMBER(FIND("overige",Methode_Keuze)),"",IF(Tb_Activiteiten[[#This Row],[Grondkosten]]=1,Tb_Activiteiten[[#Headers],[Grondkosten]],""))</f>
        <v/>
      </c>
      <c r="AV2106" t="str">
        <f>IF(ISNUMBER(FIND("overige",Methode_Keuze)),"",IF(Tb_Activiteiten[[#This Row],[Bijdrage in natura (overige)]]=1,Tb_Activiteiten[[#Headers],[Bijdrage in natura (overige)]],""))</f>
        <v/>
      </c>
      <c r="AW2106" t="str">
        <f>IF(ISNUMBER(FIND("overige",Methode_Keuze)),"",IF(Tb_Activiteiten[[#This Row],[Bijdrage in natura (vrijwilligers)]]=1,Tb_Activiteiten[[#Headers],[Bijdrage in natura (vrijwilligers)]],""))</f>
        <v/>
      </c>
      <c r="AX2106" t="str">
        <f>IF(ISNUMBER(FIND("overige",Methode_Keuze)),"",IF(Tb_Activiteiten[[#This Row],[Afschrijvingskosten]]=1,Tb_Activiteiten[[#Headers],[Afschrijvingskosten]],""))</f>
        <v/>
      </c>
      <c r="AY2106" t="str">
        <f>IF(ISNUMBER(FIND("overige",Methode_Keuze)),"",IF(Tb_Activiteiten[[#This Row],[Vergoeding]]=1,Tb_Activiteiten[[#Headers],[Vergoeding]],""))</f>
        <v/>
      </c>
      <c r="AZ2106" t="str">
        <f>IF(ISNUMBER(FIND("arbeid",Methode_Keuze)),"",IF(Tb_Activiteiten[[#This Row],[Arbeidskosten - vast tarief (excl eigen arbeid)]]=1,Tb_Activiteiten[[#Headers],[Arbeidskosten - vast tarief (excl eigen arbeid)]],""))</f>
        <v/>
      </c>
      <c r="BA2106" t="str">
        <f>IF(ISNUMBER(FIND("overige",Methode_Keuze)),"",IF(Tb_Activiteiten[[#This Row],[Overige kosten]]=1,Tb_Activiteiten[[#Headers],[Overige kosten]],""))</f>
        <v/>
      </c>
    </row>
    <row r="2107" spans="15:53" x14ac:dyDescent="0.25">
      <c r="O2107" s="56"/>
      <c r="Q2107" t="str">
        <f>IFERROR(IF(VLOOKUP(Tb_Activiteiten[[#This Row],[Openstelling]],Tb_Openstelling[],2,0)=1,1,""),"")</f>
        <v/>
      </c>
      <c r="AJ2107" s="56"/>
      <c r="AK2107" t="str">
        <f>IF(ISNUMBER(FIND("arbeid",Methode_Keuze)),"",IF(ISNUMBER(FIND("arbeid",Methode_Keuze)),"",IF(Tb_Activiteiten[[#This Row],[Loonkosten]]=1,Tb_Activiteiten[[#Headers],[Loonkosten]],"")))</f>
        <v/>
      </c>
      <c r="AL2107" t="str">
        <f>IF(ISNUMBER(FIND("arbeid",Methode_Keuze)),"",IF(ISNUMBER(FIND("arbeid",Methode_Keuze)),"",IF(Tb_Activiteiten[[#This Row],[Eigen arbeid]]=1,Tb_Activiteiten[[#Headers],[Eigen arbeid]],"")))</f>
        <v/>
      </c>
      <c r="AM2107" t="str">
        <f>IF(ISNUMBER(FIND("arbeid",Methode_Keuze)),"",IF(ISNUMBER(FIND("arbeid",Methode_Keuze)),"",IF(Tb_Activiteiten[[#This Row],[Projectmedewerker]]=1,Tb_Activiteiten[[#Headers],[Projectmedewerker]],"")))</f>
        <v/>
      </c>
      <c r="AN2107" t="str">
        <f>IF(ISNUMBER(FIND("arbeid",Methode_Keuze)),"",IF(ISNUMBER(FIND("arbeid",Methode_Keuze)),"",IF(Tb_Activiteiten[[#This Row],[Landbouwer]]=1,Tb_Activiteiten[[#Headers],[Landbouwer]],"")))</f>
        <v/>
      </c>
      <c r="AO2107" t="str">
        <f>IF(ISNUMBER(FIND("arbeid",Methode_Keuze)),"",IF(ISNUMBER(FIND("arbeid",Methode_Keuze)),"",IF(Tb_Activiteiten[[#This Row],[Adviseur]]=1,Tb_Activiteiten[[#Headers],[Adviseur]],"")))</f>
        <v/>
      </c>
      <c r="AP2107" t="str">
        <f>IF(ISNUMBER(FIND("arbeid",Methode_Keuze)),"",IF(ISNUMBER(FIND("arbeid",Methode_Keuze)),"",IF(Tb_Activiteiten[[#This Row],[Projectleider/Expert]]=1,Tb_Activiteiten[[#Headers],[Projectleider/Expert]],"")))</f>
        <v/>
      </c>
      <c r="AQ2107" t="str">
        <f>IF(ISNUMBER(FIND("arbeid",Methode_Keuze)),"",IF(ISNUMBER(FIND("arbeid",Methode_Keuze)),"",IF(Tb_Activiteiten[[#This Row],[Arbeidskosten]]=1,Tb_Activiteiten[[#Headers],[Arbeidskosten]],"")))</f>
        <v/>
      </c>
      <c r="AR2107" t="str">
        <f>IF(ISNUMBER(FIND("arbeid",Methode_Keuze)),"",IF(ISNUMBER(FIND("arbeid",Methode_Keuze)),"",IF(Tb_Activiteiten[[#This Row],[Arbeidskosten op basis van IKS]]=1,Tb_Activiteiten[[#Headers],[Arbeidskosten op basis van IKS]],"")))</f>
        <v/>
      </c>
      <c r="AS2107" t="str">
        <f>IF(ISNUMBER(FIND("overige",Methode_Keuze)),"",IF(Tb_Activiteiten[[#This Row],[Kosten derden exclusief btw]]=1,Tb_Activiteiten[[#Headers],[Kosten derden exclusief btw]],""))</f>
        <v/>
      </c>
      <c r="AT2107" t="str">
        <f>IF(ISNUMBER(FIND("overige",Methode_Keuze)),"",IF(Tb_Activiteiten[[#This Row],[Niet verrekenbare btw]]=1,Tb_Activiteiten[[#Headers],[Niet verrekenbare btw]],""))</f>
        <v/>
      </c>
      <c r="AU2107" t="str">
        <f>IF(ISNUMBER(FIND("overige",Methode_Keuze)),"",IF(Tb_Activiteiten[[#This Row],[Grondkosten]]=1,Tb_Activiteiten[[#Headers],[Grondkosten]],""))</f>
        <v/>
      </c>
      <c r="AV2107" t="str">
        <f>IF(ISNUMBER(FIND("overige",Methode_Keuze)),"",IF(Tb_Activiteiten[[#This Row],[Bijdrage in natura (overige)]]=1,Tb_Activiteiten[[#Headers],[Bijdrage in natura (overige)]],""))</f>
        <v/>
      </c>
      <c r="AW2107" t="str">
        <f>IF(ISNUMBER(FIND("overige",Methode_Keuze)),"",IF(Tb_Activiteiten[[#This Row],[Bijdrage in natura (vrijwilligers)]]=1,Tb_Activiteiten[[#Headers],[Bijdrage in natura (vrijwilligers)]],""))</f>
        <v/>
      </c>
      <c r="AX2107" t="str">
        <f>IF(ISNUMBER(FIND("overige",Methode_Keuze)),"",IF(Tb_Activiteiten[[#This Row],[Afschrijvingskosten]]=1,Tb_Activiteiten[[#Headers],[Afschrijvingskosten]],""))</f>
        <v/>
      </c>
      <c r="AY2107" t="str">
        <f>IF(ISNUMBER(FIND("overige",Methode_Keuze)),"",IF(Tb_Activiteiten[[#This Row],[Vergoeding]]=1,Tb_Activiteiten[[#Headers],[Vergoeding]],""))</f>
        <v/>
      </c>
      <c r="AZ2107" t="str">
        <f>IF(ISNUMBER(FIND("arbeid",Methode_Keuze)),"",IF(Tb_Activiteiten[[#This Row],[Arbeidskosten - vast tarief (excl eigen arbeid)]]=1,Tb_Activiteiten[[#Headers],[Arbeidskosten - vast tarief (excl eigen arbeid)]],""))</f>
        <v/>
      </c>
      <c r="BA2107" t="str">
        <f>IF(ISNUMBER(FIND("overige",Methode_Keuze)),"",IF(Tb_Activiteiten[[#This Row],[Overige kosten]]=1,Tb_Activiteiten[[#Headers],[Overige kosten]],""))</f>
        <v/>
      </c>
    </row>
    <row r="2108" spans="15:53" x14ac:dyDescent="0.25">
      <c r="O2108" s="56"/>
      <c r="Q2108" t="str">
        <f>IFERROR(IF(VLOOKUP(Tb_Activiteiten[[#This Row],[Openstelling]],Tb_Openstelling[],2,0)=1,1,""),"")</f>
        <v/>
      </c>
      <c r="AJ2108" s="56"/>
      <c r="AK2108" t="str">
        <f>IF(ISNUMBER(FIND("arbeid",Methode_Keuze)),"",IF(ISNUMBER(FIND("arbeid",Methode_Keuze)),"",IF(Tb_Activiteiten[[#This Row],[Loonkosten]]=1,Tb_Activiteiten[[#Headers],[Loonkosten]],"")))</f>
        <v/>
      </c>
      <c r="AL2108" t="str">
        <f>IF(ISNUMBER(FIND("arbeid",Methode_Keuze)),"",IF(ISNUMBER(FIND("arbeid",Methode_Keuze)),"",IF(Tb_Activiteiten[[#This Row],[Eigen arbeid]]=1,Tb_Activiteiten[[#Headers],[Eigen arbeid]],"")))</f>
        <v/>
      </c>
      <c r="AM2108" t="str">
        <f>IF(ISNUMBER(FIND("arbeid",Methode_Keuze)),"",IF(ISNUMBER(FIND("arbeid",Methode_Keuze)),"",IF(Tb_Activiteiten[[#This Row],[Projectmedewerker]]=1,Tb_Activiteiten[[#Headers],[Projectmedewerker]],"")))</f>
        <v/>
      </c>
      <c r="AN2108" t="str">
        <f>IF(ISNUMBER(FIND("arbeid",Methode_Keuze)),"",IF(ISNUMBER(FIND("arbeid",Methode_Keuze)),"",IF(Tb_Activiteiten[[#This Row],[Landbouwer]]=1,Tb_Activiteiten[[#Headers],[Landbouwer]],"")))</f>
        <v/>
      </c>
      <c r="AO2108" t="str">
        <f>IF(ISNUMBER(FIND("arbeid",Methode_Keuze)),"",IF(ISNUMBER(FIND("arbeid",Methode_Keuze)),"",IF(Tb_Activiteiten[[#This Row],[Adviseur]]=1,Tb_Activiteiten[[#Headers],[Adviseur]],"")))</f>
        <v/>
      </c>
      <c r="AP2108" t="str">
        <f>IF(ISNUMBER(FIND("arbeid",Methode_Keuze)),"",IF(ISNUMBER(FIND("arbeid",Methode_Keuze)),"",IF(Tb_Activiteiten[[#This Row],[Projectleider/Expert]]=1,Tb_Activiteiten[[#Headers],[Projectleider/Expert]],"")))</f>
        <v/>
      </c>
      <c r="AQ2108" t="str">
        <f>IF(ISNUMBER(FIND("arbeid",Methode_Keuze)),"",IF(ISNUMBER(FIND("arbeid",Methode_Keuze)),"",IF(Tb_Activiteiten[[#This Row],[Arbeidskosten]]=1,Tb_Activiteiten[[#Headers],[Arbeidskosten]],"")))</f>
        <v/>
      </c>
      <c r="AR2108" t="str">
        <f>IF(ISNUMBER(FIND("arbeid",Methode_Keuze)),"",IF(ISNUMBER(FIND("arbeid",Methode_Keuze)),"",IF(Tb_Activiteiten[[#This Row],[Arbeidskosten op basis van IKS]]=1,Tb_Activiteiten[[#Headers],[Arbeidskosten op basis van IKS]],"")))</f>
        <v/>
      </c>
      <c r="AS2108" t="str">
        <f>IF(ISNUMBER(FIND("overige",Methode_Keuze)),"",IF(Tb_Activiteiten[[#This Row],[Kosten derden exclusief btw]]=1,Tb_Activiteiten[[#Headers],[Kosten derden exclusief btw]],""))</f>
        <v/>
      </c>
      <c r="AT2108" t="str">
        <f>IF(ISNUMBER(FIND("overige",Methode_Keuze)),"",IF(Tb_Activiteiten[[#This Row],[Niet verrekenbare btw]]=1,Tb_Activiteiten[[#Headers],[Niet verrekenbare btw]],""))</f>
        <v/>
      </c>
      <c r="AU2108" t="str">
        <f>IF(ISNUMBER(FIND("overige",Methode_Keuze)),"",IF(Tb_Activiteiten[[#This Row],[Grondkosten]]=1,Tb_Activiteiten[[#Headers],[Grondkosten]],""))</f>
        <v/>
      </c>
      <c r="AV2108" t="str">
        <f>IF(ISNUMBER(FIND("overige",Methode_Keuze)),"",IF(Tb_Activiteiten[[#This Row],[Bijdrage in natura (overige)]]=1,Tb_Activiteiten[[#Headers],[Bijdrage in natura (overige)]],""))</f>
        <v/>
      </c>
      <c r="AW2108" t="str">
        <f>IF(ISNUMBER(FIND("overige",Methode_Keuze)),"",IF(Tb_Activiteiten[[#This Row],[Bijdrage in natura (vrijwilligers)]]=1,Tb_Activiteiten[[#Headers],[Bijdrage in natura (vrijwilligers)]],""))</f>
        <v/>
      </c>
      <c r="AX2108" t="str">
        <f>IF(ISNUMBER(FIND("overige",Methode_Keuze)),"",IF(Tb_Activiteiten[[#This Row],[Afschrijvingskosten]]=1,Tb_Activiteiten[[#Headers],[Afschrijvingskosten]],""))</f>
        <v/>
      </c>
      <c r="AY2108" t="str">
        <f>IF(ISNUMBER(FIND("overige",Methode_Keuze)),"",IF(Tb_Activiteiten[[#This Row],[Vergoeding]]=1,Tb_Activiteiten[[#Headers],[Vergoeding]],""))</f>
        <v/>
      </c>
      <c r="AZ2108" t="str">
        <f>IF(ISNUMBER(FIND("arbeid",Methode_Keuze)),"",IF(Tb_Activiteiten[[#This Row],[Arbeidskosten - vast tarief (excl eigen arbeid)]]=1,Tb_Activiteiten[[#Headers],[Arbeidskosten - vast tarief (excl eigen arbeid)]],""))</f>
        <v/>
      </c>
      <c r="BA2108" t="str">
        <f>IF(ISNUMBER(FIND("overige",Methode_Keuze)),"",IF(Tb_Activiteiten[[#This Row],[Overige kosten]]=1,Tb_Activiteiten[[#Headers],[Overige kosten]],""))</f>
        <v/>
      </c>
    </row>
    <row r="2109" spans="15:53" x14ac:dyDescent="0.25">
      <c r="O2109" s="56"/>
      <c r="Q2109" t="str">
        <f>IFERROR(IF(VLOOKUP(Tb_Activiteiten[[#This Row],[Openstelling]],Tb_Openstelling[],2,0)=1,1,""),"")</f>
        <v/>
      </c>
      <c r="AJ2109" s="56"/>
      <c r="AK2109" t="str">
        <f>IF(ISNUMBER(FIND("arbeid",Methode_Keuze)),"",IF(ISNUMBER(FIND("arbeid",Methode_Keuze)),"",IF(Tb_Activiteiten[[#This Row],[Loonkosten]]=1,Tb_Activiteiten[[#Headers],[Loonkosten]],"")))</f>
        <v/>
      </c>
      <c r="AL2109" t="str">
        <f>IF(ISNUMBER(FIND("arbeid",Methode_Keuze)),"",IF(ISNUMBER(FIND("arbeid",Methode_Keuze)),"",IF(Tb_Activiteiten[[#This Row],[Eigen arbeid]]=1,Tb_Activiteiten[[#Headers],[Eigen arbeid]],"")))</f>
        <v/>
      </c>
      <c r="AM2109" t="str">
        <f>IF(ISNUMBER(FIND("arbeid",Methode_Keuze)),"",IF(ISNUMBER(FIND("arbeid",Methode_Keuze)),"",IF(Tb_Activiteiten[[#This Row],[Projectmedewerker]]=1,Tb_Activiteiten[[#Headers],[Projectmedewerker]],"")))</f>
        <v/>
      </c>
      <c r="AN2109" t="str">
        <f>IF(ISNUMBER(FIND("arbeid",Methode_Keuze)),"",IF(ISNUMBER(FIND("arbeid",Methode_Keuze)),"",IF(Tb_Activiteiten[[#This Row],[Landbouwer]]=1,Tb_Activiteiten[[#Headers],[Landbouwer]],"")))</f>
        <v/>
      </c>
      <c r="AO2109" t="str">
        <f>IF(ISNUMBER(FIND("arbeid",Methode_Keuze)),"",IF(ISNUMBER(FIND("arbeid",Methode_Keuze)),"",IF(Tb_Activiteiten[[#This Row],[Adviseur]]=1,Tb_Activiteiten[[#Headers],[Adviseur]],"")))</f>
        <v/>
      </c>
      <c r="AP2109" t="str">
        <f>IF(ISNUMBER(FIND("arbeid",Methode_Keuze)),"",IF(ISNUMBER(FIND("arbeid",Methode_Keuze)),"",IF(Tb_Activiteiten[[#This Row],[Projectleider/Expert]]=1,Tb_Activiteiten[[#Headers],[Projectleider/Expert]],"")))</f>
        <v/>
      </c>
      <c r="AQ2109" t="str">
        <f>IF(ISNUMBER(FIND("arbeid",Methode_Keuze)),"",IF(ISNUMBER(FIND("arbeid",Methode_Keuze)),"",IF(Tb_Activiteiten[[#This Row],[Arbeidskosten]]=1,Tb_Activiteiten[[#Headers],[Arbeidskosten]],"")))</f>
        <v/>
      </c>
      <c r="AR2109" t="str">
        <f>IF(ISNUMBER(FIND("arbeid",Methode_Keuze)),"",IF(ISNUMBER(FIND("arbeid",Methode_Keuze)),"",IF(Tb_Activiteiten[[#This Row],[Arbeidskosten op basis van IKS]]=1,Tb_Activiteiten[[#Headers],[Arbeidskosten op basis van IKS]],"")))</f>
        <v/>
      </c>
      <c r="AS2109" t="str">
        <f>IF(ISNUMBER(FIND("overige",Methode_Keuze)),"",IF(Tb_Activiteiten[[#This Row],[Kosten derden exclusief btw]]=1,Tb_Activiteiten[[#Headers],[Kosten derden exclusief btw]],""))</f>
        <v/>
      </c>
      <c r="AT2109" t="str">
        <f>IF(ISNUMBER(FIND("overige",Methode_Keuze)),"",IF(Tb_Activiteiten[[#This Row],[Niet verrekenbare btw]]=1,Tb_Activiteiten[[#Headers],[Niet verrekenbare btw]],""))</f>
        <v/>
      </c>
      <c r="AU2109" t="str">
        <f>IF(ISNUMBER(FIND("overige",Methode_Keuze)),"",IF(Tb_Activiteiten[[#This Row],[Grondkosten]]=1,Tb_Activiteiten[[#Headers],[Grondkosten]],""))</f>
        <v/>
      </c>
      <c r="AV2109" t="str">
        <f>IF(ISNUMBER(FIND("overige",Methode_Keuze)),"",IF(Tb_Activiteiten[[#This Row],[Bijdrage in natura (overige)]]=1,Tb_Activiteiten[[#Headers],[Bijdrage in natura (overige)]],""))</f>
        <v/>
      </c>
      <c r="AW2109" t="str">
        <f>IF(ISNUMBER(FIND("overige",Methode_Keuze)),"",IF(Tb_Activiteiten[[#This Row],[Bijdrage in natura (vrijwilligers)]]=1,Tb_Activiteiten[[#Headers],[Bijdrage in natura (vrijwilligers)]],""))</f>
        <v/>
      </c>
      <c r="AX2109" t="str">
        <f>IF(ISNUMBER(FIND("overige",Methode_Keuze)),"",IF(Tb_Activiteiten[[#This Row],[Afschrijvingskosten]]=1,Tb_Activiteiten[[#Headers],[Afschrijvingskosten]],""))</f>
        <v/>
      </c>
      <c r="AY2109" t="str">
        <f>IF(ISNUMBER(FIND("overige",Methode_Keuze)),"",IF(Tb_Activiteiten[[#This Row],[Vergoeding]]=1,Tb_Activiteiten[[#Headers],[Vergoeding]],""))</f>
        <v/>
      </c>
      <c r="AZ2109" t="str">
        <f>IF(ISNUMBER(FIND("arbeid",Methode_Keuze)),"",IF(Tb_Activiteiten[[#This Row],[Arbeidskosten - vast tarief (excl eigen arbeid)]]=1,Tb_Activiteiten[[#Headers],[Arbeidskosten - vast tarief (excl eigen arbeid)]],""))</f>
        <v/>
      </c>
      <c r="BA2109" t="str">
        <f>IF(ISNUMBER(FIND("overige",Methode_Keuze)),"",IF(Tb_Activiteiten[[#This Row],[Overige kosten]]=1,Tb_Activiteiten[[#Headers],[Overige kosten]],""))</f>
        <v/>
      </c>
    </row>
    <row r="2110" spans="15:53" x14ac:dyDescent="0.25">
      <c r="O2110" s="56"/>
      <c r="Q2110" t="str">
        <f>IFERROR(IF(VLOOKUP(Tb_Activiteiten[[#This Row],[Openstelling]],Tb_Openstelling[],2,0)=1,1,""),"")</f>
        <v/>
      </c>
      <c r="AJ2110" s="56"/>
      <c r="AK2110" t="str">
        <f>IF(ISNUMBER(FIND("arbeid",Methode_Keuze)),"",IF(ISNUMBER(FIND("arbeid",Methode_Keuze)),"",IF(Tb_Activiteiten[[#This Row],[Loonkosten]]=1,Tb_Activiteiten[[#Headers],[Loonkosten]],"")))</f>
        <v/>
      </c>
      <c r="AL2110" t="str">
        <f>IF(ISNUMBER(FIND("arbeid",Methode_Keuze)),"",IF(ISNUMBER(FIND("arbeid",Methode_Keuze)),"",IF(Tb_Activiteiten[[#This Row],[Eigen arbeid]]=1,Tb_Activiteiten[[#Headers],[Eigen arbeid]],"")))</f>
        <v/>
      </c>
      <c r="AM2110" t="str">
        <f>IF(ISNUMBER(FIND("arbeid",Methode_Keuze)),"",IF(ISNUMBER(FIND("arbeid",Methode_Keuze)),"",IF(Tb_Activiteiten[[#This Row],[Projectmedewerker]]=1,Tb_Activiteiten[[#Headers],[Projectmedewerker]],"")))</f>
        <v/>
      </c>
      <c r="AN2110" t="str">
        <f>IF(ISNUMBER(FIND("arbeid",Methode_Keuze)),"",IF(ISNUMBER(FIND("arbeid",Methode_Keuze)),"",IF(Tb_Activiteiten[[#This Row],[Landbouwer]]=1,Tb_Activiteiten[[#Headers],[Landbouwer]],"")))</f>
        <v/>
      </c>
      <c r="AO2110" t="str">
        <f>IF(ISNUMBER(FIND("arbeid",Methode_Keuze)),"",IF(ISNUMBER(FIND("arbeid",Methode_Keuze)),"",IF(Tb_Activiteiten[[#This Row],[Adviseur]]=1,Tb_Activiteiten[[#Headers],[Adviseur]],"")))</f>
        <v/>
      </c>
      <c r="AP2110" t="str">
        <f>IF(ISNUMBER(FIND("arbeid",Methode_Keuze)),"",IF(ISNUMBER(FIND("arbeid",Methode_Keuze)),"",IF(Tb_Activiteiten[[#This Row],[Projectleider/Expert]]=1,Tb_Activiteiten[[#Headers],[Projectleider/Expert]],"")))</f>
        <v/>
      </c>
      <c r="AQ2110" t="str">
        <f>IF(ISNUMBER(FIND("arbeid",Methode_Keuze)),"",IF(ISNUMBER(FIND("arbeid",Methode_Keuze)),"",IF(Tb_Activiteiten[[#This Row],[Arbeidskosten]]=1,Tb_Activiteiten[[#Headers],[Arbeidskosten]],"")))</f>
        <v/>
      </c>
      <c r="AR2110" t="str">
        <f>IF(ISNUMBER(FIND("arbeid",Methode_Keuze)),"",IF(ISNUMBER(FIND("arbeid",Methode_Keuze)),"",IF(Tb_Activiteiten[[#This Row],[Arbeidskosten op basis van IKS]]=1,Tb_Activiteiten[[#Headers],[Arbeidskosten op basis van IKS]],"")))</f>
        <v/>
      </c>
      <c r="AS2110" t="str">
        <f>IF(ISNUMBER(FIND("overige",Methode_Keuze)),"",IF(Tb_Activiteiten[[#This Row],[Kosten derden exclusief btw]]=1,Tb_Activiteiten[[#Headers],[Kosten derden exclusief btw]],""))</f>
        <v/>
      </c>
      <c r="AT2110" t="str">
        <f>IF(ISNUMBER(FIND("overige",Methode_Keuze)),"",IF(Tb_Activiteiten[[#This Row],[Niet verrekenbare btw]]=1,Tb_Activiteiten[[#Headers],[Niet verrekenbare btw]],""))</f>
        <v/>
      </c>
      <c r="AU2110" t="str">
        <f>IF(ISNUMBER(FIND("overige",Methode_Keuze)),"",IF(Tb_Activiteiten[[#This Row],[Grondkosten]]=1,Tb_Activiteiten[[#Headers],[Grondkosten]],""))</f>
        <v/>
      </c>
      <c r="AV2110" t="str">
        <f>IF(ISNUMBER(FIND("overige",Methode_Keuze)),"",IF(Tb_Activiteiten[[#This Row],[Bijdrage in natura (overige)]]=1,Tb_Activiteiten[[#Headers],[Bijdrage in natura (overige)]],""))</f>
        <v/>
      </c>
      <c r="AW2110" t="str">
        <f>IF(ISNUMBER(FIND("overige",Methode_Keuze)),"",IF(Tb_Activiteiten[[#This Row],[Bijdrage in natura (vrijwilligers)]]=1,Tb_Activiteiten[[#Headers],[Bijdrage in natura (vrijwilligers)]],""))</f>
        <v/>
      </c>
      <c r="AX2110" t="str">
        <f>IF(ISNUMBER(FIND("overige",Methode_Keuze)),"",IF(Tb_Activiteiten[[#This Row],[Afschrijvingskosten]]=1,Tb_Activiteiten[[#Headers],[Afschrijvingskosten]],""))</f>
        <v/>
      </c>
      <c r="AY2110" t="str">
        <f>IF(ISNUMBER(FIND("overige",Methode_Keuze)),"",IF(Tb_Activiteiten[[#This Row],[Vergoeding]]=1,Tb_Activiteiten[[#Headers],[Vergoeding]],""))</f>
        <v/>
      </c>
      <c r="AZ2110" t="str">
        <f>IF(ISNUMBER(FIND("arbeid",Methode_Keuze)),"",IF(Tb_Activiteiten[[#This Row],[Arbeidskosten - vast tarief (excl eigen arbeid)]]=1,Tb_Activiteiten[[#Headers],[Arbeidskosten - vast tarief (excl eigen arbeid)]],""))</f>
        <v/>
      </c>
      <c r="BA2110" t="str">
        <f>IF(ISNUMBER(FIND("overige",Methode_Keuze)),"",IF(Tb_Activiteiten[[#This Row],[Overige kosten]]=1,Tb_Activiteiten[[#Headers],[Overige kosten]],""))</f>
        <v/>
      </c>
    </row>
    <row r="2111" spans="15:53" x14ac:dyDescent="0.25">
      <c r="O2111" s="56"/>
      <c r="Q2111" t="str">
        <f>IFERROR(IF(VLOOKUP(Tb_Activiteiten[[#This Row],[Openstelling]],Tb_Openstelling[],2,0)=1,1,""),"")</f>
        <v/>
      </c>
      <c r="AJ2111" s="56"/>
      <c r="AK2111" t="str">
        <f>IF(ISNUMBER(FIND("arbeid",Methode_Keuze)),"",IF(ISNUMBER(FIND("arbeid",Methode_Keuze)),"",IF(Tb_Activiteiten[[#This Row],[Loonkosten]]=1,Tb_Activiteiten[[#Headers],[Loonkosten]],"")))</f>
        <v/>
      </c>
      <c r="AL2111" t="str">
        <f>IF(ISNUMBER(FIND("arbeid",Methode_Keuze)),"",IF(ISNUMBER(FIND("arbeid",Methode_Keuze)),"",IF(Tb_Activiteiten[[#This Row],[Eigen arbeid]]=1,Tb_Activiteiten[[#Headers],[Eigen arbeid]],"")))</f>
        <v/>
      </c>
      <c r="AM2111" t="str">
        <f>IF(ISNUMBER(FIND("arbeid",Methode_Keuze)),"",IF(ISNUMBER(FIND("arbeid",Methode_Keuze)),"",IF(Tb_Activiteiten[[#This Row],[Projectmedewerker]]=1,Tb_Activiteiten[[#Headers],[Projectmedewerker]],"")))</f>
        <v/>
      </c>
      <c r="AN2111" t="str">
        <f>IF(ISNUMBER(FIND("arbeid",Methode_Keuze)),"",IF(ISNUMBER(FIND("arbeid",Methode_Keuze)),"",IF(Tb_Activiteiten[[#This Row],[Landbouwer]]=1,Tb_Activiteiten[[#Headers],[Landbouwer]],"")))</f>
        <v/>
      </c>
      <c r="AO2111" t="str">
        <f>IF(ISNUMBER(FIND("arbeid",Methode_Keuze)),"",IF(ISNUMBER(FIND("arbeid",Methode_Keuze)),"",IF(Tb_Activiteiten[[#This Row],[Adviseur]]=1,Tb_Activiteiten[[#Headers],[Adviseur]],"")))</f>
        <v/>
      </c>
      <c r="AP2111" t="str">
        <f>IF(ISNUMBER(FIND("arbeid",Methode_Keuze)),"",IF(ISNUMBER(FIND("arbeid",Methode_Keuze)),"",IF(Tb_Activiteiten[[#This Row],[Projectleider/Expert]]=1,Tb_Activiteiten[[#Headers],[Projectleider/Expert]],"")))</f>
        <v/>
      </c>
      <c r="AQ2111" t="str">
        <f>IF(ISNUMBER(FIND("arbeid",Methode_Keuze)),"",IF(ISNUMBER(FIND("arbeid",Methode_Keuze)),"",IF(Tb_Activiteiten[[#This Row],[Arbeidskosten]]=1,Tb_Activiteiten[[#Headers],[Arbeidskosten]],"")))</f>
        <v/>
      </c>
      <c r="AR2111" t="str">
        <f>IF(ISNUMBER(FIND("arbeid",Methode_Keuze)),"",IF(ISNUMBER(FIND("arbeid",Methode_Keuze)),"",IF(Tb_Activiteiten[[#This Row],[Arbeidskosten op basis van IKS]]=1,Tb_Activiteiten[[#Headers],[Arbeidskosten op basis van IKS]],"")))</f>
        <v/>
      </c>
      <c r="AS2111" t="str">
        <f>IF(ISNUMBER(FIND("overige",Methode_Keuze)),"",IF(Tb_Activiteiten[[#This Row],[Kosten derden exclusief btw]]=1,Tb_Activiteiten[[#Headers],[Kosten derden exclusief btw]],""))</f>
        <v/>
      </c>
      <c r="AT2111" t="str">
        <f>IF(ISNUMBER(FIND("overige",Methode_Keuze)),"",IF(Tb_Activiteiten[[#This Row],[Niet verrekenbare btw]]=1,Tb_Activiteiten[[#Headers],[Niet verrekenbare btw]],""))</f>
        <v/>
      </c>
      <c r="AU2111" t="str">
        <f>IF(ISNUMBER(FIND("overige",Methode_Keuze)),"",IF(Tb_Activiteiten[[#This Row],[Grondkosten]]=1,Tb_Activiteiten[[#Headers],[Grondkosten]],""))</f>
        <v/>
      </c>
      <c r="AV2111" t="str">
        <f>IF(ISNUMBER(FIND("overige",Methode_Keuze)),"",IF(Tb_Activiteiten[[#This Row],[Bijdrage in natura (overige)]]=1,Tb_Activiteiten[[#Headers],[Bijdrage in natura (overige)]],""))</f>
        <v/>
      </c>
      <c r="AW2111" t="str">
        <f>IF(ISNUMBER(FIND("overige",Methode_Keuze)),"",IF(Tb_Activiteiten[[#This Row],[Bijdrage in natura (vrijwilligers)]]=1,Tb_Activiteiten[[#Headers],[Bijdrage in natura (vrijwilligers)]],""))</f>
        <v/>
      </c>
      <c r="AX2111" t="str">
        <f>IF(ISNUMBER(FIND("overige",Methode_Keuze)),"",IF(Tb_Activiteiten[[#This Row],[Afschrijvingskosten]]=1,Tb_Activiteiten[[#Headers],[Afschrijvingskosten]],""))</f>
        <v/>
      </c>
      <c r="AY2111" t="str">
        <f>IF(ISNUMBER(FIND("overige",Methode_Keuze)),"",IF(Tb_Activiteiten[[#This Row],[Vergoeding]]=1,Tb_Activiteiten[[#Headers],[Vergoeding]],""))</f>
        <v/>
      </c>
      <c r="AZ2111" t="str">
        <f>IF(ISNUMBER(FIND("arbeid",Methode_Keuze)),"",IF(Tb_Activiteiten[[#This Row],[Arbeidskosten - vast tarief (excl eigen arbeid)]]=1,Tb_Activiteiten[[#Headers],[Arbeidskosten - vast tarief (excl eigen arbeid)]],""))</f>
        <v/>
      </c>
      <c r="BA2111" t="str">
        <f>IF(ISNUMBER(FIND("overige",Methode_Keuze)),"",IF(Tb_Activiteiten[[#This Row],[Overige kosten]]=1,Tb_Activiteiten[[#Headers],[Overige kosten]],""))</f>
        <v/>
      </c>
    </row>
    <row r="2112" spans="15:53" x14ac:dyDescent="0.25">
      <c r="O2112" s="56"/>
      <c r="Q2112" t="str">
        <f>IFERROR(IF(VLOOKUP(Tb_Activiteiten[[#This Row],[Openstelling]],Tb_Openstelling[],2,0)=1,1,""),"")</f>
        <v/>
      </c>
      <c r="AJ2112" s="56"/>
      <c r="AK2112" t="str">
        <f>IF(ISNUMBER(FIND("arbeid",Methode_Keuze)),"",IF(ISNUMBER(FIND("arbeid",Methode_Keuze)),"",IF(Tb_Activiteiten[[#This Row],[Loonkosten]]=1,Tb_Activiteiten[[#Headers],[Loonkosten]],"")))</f>
        <v/>
      </c>
      <c r="AL2112" t="str">
        <f>IF(ISNUMBER(FIND("arbeid",Methode_Keuze)),"",IF(ISNUMBER(FIND("arbeid",Methode_Keuze)),"",IF(Tb_Activiteiten[[#This Row],[Eigen arbeid]]=1,Tb_Activiteiten[[#Headers],[Eigen arbeid]],"")))</f>
        <v/>
      </c>
      <c r="AM2112" t="str">
        <f>IF(ISNUMBER(FIND("arbeid",Methode_Keuze)),"",IF(ISNUMBER(FIND("arbeid",Methode_Keuze)),"",IF(Tb_Activiteiten[[#This Row],[Projectmedewerker]]=1,Tb_Activiteiten[[#Headers],[Projectmedewerker]],"")))</f>
        <v/>
      </c>
      <c r="AN2112" t="str">
        <f>IF(ISNUMBER(FIND("arbeid",Methode_Keuze)),"",IF(ISNUMBER(FIND("arbeid",Methode_Keuze)),"",IF(Tb_Activiteiten[[#This Row],[Landbouwer]]=1,Tb_Activiteiten[[#Headers],[Landbouwer]],"")))</f>
        <v/>
      </c>
      <c r="AO2112" t="str">
        <f>IF(ISNUMBER(FIND("arbeid",Methode_Keuze)),"",IF(ISNUMBER(FIND("arbeid",Methode_Keuze)),"",IF(Tb_Activiteiten[[#This Row],[Adviseur]]=1,Tb_Activiteiten[[#Headers],[Adviseur]],"")))</f>
        <v/>
      </c>
      <c r="AP2112" t="str">
        <f>IF(ISNUMBER(FIND("arbeid",Methode_Keuze)),"",IF(ISNUMBER(FIND("arbeid",Methode_Keuze)),"",IF(Tb_Activiteiten[[#This Row],[Projectleider/Expert]]=1,Tb_Activiteiten[[#Headers],[Projectleider/Expert]],"")))</f>
        <v/>
      </c>
      <c r="AQ2112" t="str">
        <f>IF(ISNUMBER(FIND("arbeid",Methode_Keuze)),"",IF(ISNUMBER(FIND("arbeid",Methode_Keuze)),"",IF(Tb_Activiteiten[[#This Row],[Arbeidskosten]]=1,Tb_Activiteiten[[#Headers],[Arbeidskosten]],"")))</f>
        <v/>
      </c>
      <c r="AR2112" t="str">
        <f>IF(ISNUMBER(FIND("arbeid",Methode_Keuze)),"",IF(ISNUMBER(FIND("arbeid",Methode_Keuze)),"",IF(Tb_Activiteiten[[#This Row],[Arbeidskosten op basis van IKS]]=1,Tb_Activiteiten[[#Headers],[Arbeidskosten op basis van IKS]],"")))</f>
        <v/>
      </c>
      <c r="AS2112" t="str">
        <f>IF(ISNUMBER(FIND("overige",Methode_Keuze)),"",IF(Tb_Activiteiten[[#This Row],[Kosten derden exclusief btw]]=1,Tb_Activiteiten[[#Headers],[Kosten derden exclusief btw]],""))</f>
        <v/>
      </c>
      <c r="AT2112" t="str">
        <f>IF(ISNUMBER(FIND("overige",Methode_Keuze)),"",IF(Tb_Activiteiten[[#This Row],[Niet verrekenbare btw]]=1,Tb_Activiteiten[[#Headers],[Niet verrekenbare btw]],""))</f>
        <v/>
      </c>
      <c r="AU2112" t="str">
        <f>IF(ISNUMBER(FIND("overige",Methode_Keuze)),"",IF(Tb_Activiteiten[[#This Row],[Grondkosten]]=1,Tb_Activiteiten[[#Headers],[Grondkosten]],""))</f>
        <v/>
      </c>
      <c r="AV2112" t="str">
        <f>IF(ISNUMBER(FIND("overige",Methode_Keuze)),"",IF(Tb_Activiteiten[[#This Row],[Bijdrage in natura (overige)]]=1,Tb_Activiteiten[[#Headers],[Bijdrage in natura (overige)]],""))</f>
        <v/>
      </c>
      <c r="AW2112" t="str">
        <f>IF(ISNUMBER(FIND("overige",Methode_Keuze)),"",IF(Tb_Activiteiten[[#This Row],[Bijdrage in natura (vrijwilligers)]]=1,Tb_Activiteiten[[#Headers],[Bijdrage in natura (vrijwilligers)]],""))</f>
        <v/>
      </c>
      <c r="AX2112" t="str">
        <f>IF(ISNUMBER(FIND("overige",Methode_Keuze)),"",IF(Tb_Activiteiten[[#This Row],[Afschrijvingskosten]]=1,Tb_Activiteiten[[#Headers],[Afschrijvingskosten]],""))</f>
        <v/>
      </c>
      <c r="AY2112" t="str">
        <f>IF(ISNUMBER(FIND("overige",Methode_Keuze)),"",IF(Tb_Activiteiten[[#This Row],[Vergoeding]]=1,Tb_Activiteiten[[#Headers],[Vergoeding]],""))</f>
        <v/>
      </c>
      <c r="AZ2112" t="str">
        <f>IF(ISNUMBER(FIND("arbeid",Methode_Keuze)),"",IF(Tb_Activiteiten[[#This Row],[Arbeidskosten - vast tarief (excl eigen arbeid)]]=1,Tb_Activiteiten[[#Headers],[Arbeidskosten - vast tarief (excl eigen arbeid)]],""))</f>
        <v/>
      </c>
      <c r="BA2112" t="str">
        <f>IF(ISNUMBER(FIND("overige",Methode_Keuze)),"",IF(Tb_Activiteiten[[#This Row],[Overige kosten]]=1,Tb_Activiteiten[[#Headers],[Overige kosten]],""))</f>
        <v/>
      </c>
    </row>
    <row r="2113" spans="15:53" x14ac:dyDescent="0.25">
      <c r="O2113" s="56"/>
      <c r="Q2113" t="str">
        <f>IFERROR(IF(VLOOKUP(Tb_Activiteiten[[#This Row],[Openstelling]],Tb_Openstelling[],2,0)=1,1,""),"")</f>
        <v/>
      </c>
      <c r="AJ2113" s="56"/>
      <c r="AK2113" t="str">
        <f>IF(ISNUMBER(FIND("arbeid",Methode_Keuze)),"",IF(ISNUMBER(FIND("arbeid",Methode_Keuze)),"",IF(Tb_Activiteiten[[#This Row],[Loonkosten]]=1,Tb_Activiteiten[[#Headers],[Loonkosten]],"")))</f>
        <v/>
      </c>
      <c r="AL2113" t="str">
        <f>IF(ISNUMBER(FIND("arbeid",Methode_Keuze)),"",IF(ISNUMBER(FIND("arbeid",Methode_Keuze)),"",IF(Tb_Activiteiten[[#This Row],[Eigen arbeid]]=1,Tb_Activiteiten[[#Headers],[Eigen arbeid]],"")))</f>
        <v/>
      </c>
      <c r="AM2113" t="str">
        <f>IF(ISNUMBER(FIND("arbeid",Methode_Keuze)),"",IF(ISNUMBER(FIND("arbeid",Methode_Keuze)),"",IF(Tb_Activiteiten[[#This Row],[Projectmedewerker]]=1,Tb_Activiteiten[[#Headers],[Projectmedewerker]],"")))</f>
        <v/>
      </c>
      <c r="AN2113" t="str">
        <f>IF(ISNUMBER(FIND("arbeid",Methode_Keuze)),"",IF(ISNUMBER(FIND("arbeid",Methode_Keuze)),"",IF(Tb_Activiteiten[[#This Row],[Landbouwer]]=1,Tb_Activiteiten[[#Headers],[Landbouwer]],"")))</f>
        <v/>
      </c>
      <c r="AO2113" t="str">
        <f>IF(ISNUMBER(FIND("arbeid",Methode_Keuze)),"",IF(ISNUMBER(FIND("arbeid",Methode_Keuze)),"",IF(Tb_Activiteiten[[#This Row],[Adviseur]]=1,Tb_Activiteiten[[#Headers],[Adviseur]],"")))</f>
        <v/>
      </c>
      <c r="AP2113" t="str">
        <f>IF(ISNUMBER(FIND("arbeid",Methode_Keuze)),"",IF(ISNUMBER(FIND("arbeid",Methode_Keuze)),"",IF(Tb_Activiteiten[[#This Row],[Projectleider/Expert]]=1,Tb_Activiteiten[[#Headers],[Projectleider/Expert]],"")))</f>
        <v/>
      </c>
      <c r="AQ2113" t="str">
        <f>IF(ISNUMBER(FIND("arbeid",Methode_Keuze)),"",IF(ISNUMBER(FIND("arbeid",Methode_Keuze)),"",IF(Tb_Activiteiten[[#This Row],[Arbeidskosten]]=1,Tb_Activiteiten[[#Headers],[Arbeidskosten]],"")))</f>
        <v/>
      </c>
      <c r="AR2113" t="str">
        <f>IF(ISNUMBER(FIND("arbeid",Methode_Keuze)),"",IF(ISNUMBER(FIND("arbeid",Methode_Keuze)),"",IF(Tb_Activiteiten[[#This Row],[Arbeidskosten op basis van IKS]]=1,Tb_Activiteiten[[#Headers],[Arbeidskosten op basis van IKS]],"")))</f>
        <v/>
      </c>
      <c r="AS2113" t="str">
        <f>IF(ISNUMBER(FIND("overige",Methode_Keuze)),"",IF(Tb_Activiteiten[[#This Row],[Kosten derden exclusief btw]]=1,Tb_Activiteiten[[#Headers],[Kosten derden exclusief btw]],""))</f>
        <v/>
      </c>
      <c r="AT2113" t="str">
        <f>IF(ISNUMBER(FIND("overige",Methode_Keuze)),"",IF(Tb_Activiteiten[[#This Row],[Niet verrekenbare btw]]=1,Tb_Activiteiten[[#Headers],[Niet verrekenbare btw]],""))</f>
        <v/>
      </c>
      <c r="AU2113" t="str">
        <f>IF(ISNUMBER(FIND("overige",Methode_Keuze)),"",IF(Tb_Activiteiten[[#This Row],[Grondkosten]]=1,Tb_Activiteiten[[#Headers],[Grondkosten]],""))</f>
        <v/>
      </c>
      <c r="AV2113" t="str">
        <f>IF(ISNUMBER(FIND("overige",Methode_Keuze)),"",IF(Tb_Activiteiten[[#This Row],[Bijdrage in natura (overige)]]=1,Tb_Activiteiten[[#Headers],[Bijdrage in natura (overige)]],""))</f>
        <v/>
      </c>
      <c r="AW2113" t="str">
        <f>IF(ISNUMBER(FIND("overige",Methode_Keuze)),"",IF(Tb_Activiteiten[[#This Row],[Bijdrage in natura (vrijwilligers)]]=1,Tb_Activiteiten[[#Headers],[Bijdrage in natura (vrijwilligers)]],""))</f>
        <v/>
      </c>
      <c r="AX2113" t="str">
        <f>IF(ISNUMBER(FIND("overige",Methode_Keuze)),"",IF(Tb_Activiteiten[[#This Row],[Afschrijvingskosten]]=1,Tb_Activiteiten[[#Headers],[Afschrijvingskosten]],""))</f>
        <v/>
      </c>
      <c r="AY2113" t="str">
        <f>IF(ISNUMBER(FIND("overige",Methode_Keuze)),"",IF(Tb_Activiteiten[[#This Row],[Vergoeding]]=1,Tb_Activiteiten[[#Headers],[Vergoeding]],""))</f>
        <v/>
      </c>
      <c r="AZ2113" t="str">
        <f>IF(ISNUMBER(FIND("arbeid",Methode_Keuze)),"",IF(Tb_Activiteiten[[#This Row],[Arbeidskosten - vast tarief (excl eigen arbeid)]]=1,Tb_Activiteiten[[#Headers],[Arbeidskosten - vast tarief (excl eigen arbeid)]],""))</f>
        <v/>
      </c>
      <c r="BA2113" t="str">
        <f>IF(ISNUMBER(FIND("overige",Methode_Keuze)),"",IF(Tb_Activiteiten[[#This Row],[Overige kosten]]=1,Tb_Activiteiten[[#Headers],[Overige kosten]],""))</f>
        <v/>
      </c>
    </row>
    <row r="2114" spans="15:53" x14ac:dyDescent="0.25">
      <c r="O2114" s="56"/>
      <c r="Q2114" t="str">
        <f>IFERROR(IF(VLOOKUP(Tb_Activiteiten[[#This Row],[Openstelling]],Tb_Openstelling[],2,0)=1,1,""),"")</f>
        <v/>
      </c>
      <c r="AJ2114" s="56"/>
      <c r="AK2114" t="str">
        <f>IF(ISNUMBER(FIND("arbeid",Methode_Keuze)),"",IF(ISNUMBER(FIND("arbeid",Methode_Keuze)),"",IF(Tb_Activiteiten[[#This Row],[Loonkosten]]=1,Tb_Activiteiten[[#Headers],[Loonkosten]],"")))</f>
        <v/>
      </c>
      <c r="AL2114" t="str">
        <f>IF(ISNUMBER(FIND("arbeid",Methode_Keuze)),"",IF(ISNUMBER(FIND("arbeid",Methode_Keuze)),"",IF(Tb_Activiteiten[[#This Row],[Eigen arbeid]]=1,Tb_Activiteiten[[#Headers],[Eigen arbeid]],"")))</f>
        <v/>
      </c>
      <c r="AM2114" t="str">
        <f>IF(ISNUMBER(FIND("arbeid",Methode_Keuze)),"",IF(ISNUMBER(FIND("arbeid",Methode_Keuze)),"",IF(Tb_Activiteiten[[#This Row],[Projectmedewerker]]=1,Tb_Activiteiten[[#Headers],[Projectmedewerker]],"")))</f>
        <v/>
      </c>
      <c r="AN2114" t="str">
        <f>IF(ISNUMBER(FIND("arbeid",Methode_Keuze)),"",IF(ISNUMBER(FIND("arbeid",Methode_Keuze)),"",IF(Tb_Activiteiten[[#This Row],[Landbouwer]]=1,Tb_Activiteiten[[#Headers],[Landbouwer]],"")))</f>
        <v/>
      </c>
      <c r="AO2114" t="str">
        <f>IF(ISNUMBER(FIND("arbeid",Methode_Keuze)),"",IF(ISNUMBER(FIND("arbeid",Methode_Keuze)),"",IF(Tb_Activiteiten[[#This Row],[Adviseur]]=1,Tb_Activiteiten[[#Headers],[Adviseur]],"")))</f>
        <v/>
      </c>
      <c r="AP2114" t="str">
        <f>IF(ISNUMBER(FIND("arbeid",Methode_Keuze)),"",IF(ISNUMBER(FIND("arbeid",Methode_Keuze)),"",IF(Tb_Activiteiten[[#This Row],[Projectleider/Expert]]=1,Tb_Activiteiten[[#Headers],[Projectleider/Expert]],"")))</f>
        <v/>
      </c>
      <c r="AQ2114" t="str">
        <f>IF(ISNUMBER(FIND("arbeid",Methode_Keuze)),"",IF(ISNUMBER(FIND("arbeid",Methode_Keuze)),"",IF(Tb_Activiteiten[[#This Row],[Arbeidskosten]]=1,Tb_Activiteiten[[#Headers],[Arbeidskosten]],"")))</f>
        <v/>
      </c>
      <c r="AR2114" t="str">
        <f>IF(ISNUMBER(FIND("arbeid",Methode_Keuze)),"",IF(ISNUMBER(FIND("arbeid",Methode_Keuze)),"",IF(Tb_Activiteiten[[#This Row],[Arbeidskosten op basis van IKS]]=1,Tb_Activiteiten[[#Headers],[Arbeidskosten op basis van IKS]],"")))</f>
        <v/>
      </c>
      <c r="AS2114" t="str">
        <f>IF(ISNUMBER(FIND("overige",Methode_Keuze)),"",IF(Tb_Activiteiten[[#This Row],[Kosten derden exclusief btw]]=1,Tb_Activiteiten[[#Headers],[Kosten derden exclusief btw]],""))</f>
        <v/>
      </c>
      <c r="AT2114" t="str">
        <f>IF(ISNUMBER(FIND("overige",Methode_Keuze)),"",IF(Tb_Activiteiten[[#This Row],[Niet verrekenbare btw]]=1,Tb_Activiteiten[[#Headers],[Niet verrekenbare btw]],""))</f>
        <v/>
      </c>
      <c r="AU2114" t="str">
        <f>IF(ISNUMBER(FIND("overige",Methode_Keuze)),"",IF(Tb_Activiteiten[[#This Row],[Grondkosten]]=1,Tb_Activiteiten[[#Headers],[Grondkosten]],""))</f>
        <v/>
      </c>
      <c r="AV2114" t="str">
        <f>IF(ISNUMBER(FIND("overige",Methode_Keuze)),"",IF(Tb_Activiteiten[[#This Row],[Bijdrage in natura (overige)]]=1,Tb_Activiteiten[[#Headers],[Bijdrage in natura (overige)]],""))</f>
        <v/>
      </c>
      <c r="AW2114" t="str">
        <f>IF(ISNUMBER(FIND("overige",Methode_Keuze)),"",IF(Tb_Activiteiten[[#This Row],[Bijdrage in natura (vrijwilligers)]]=1,Tb_Activiteiten[[#Headers],[Bijdrage in natura (vrijwilligers)]],""))</f>
        <v/>
      </c>
      <c r="AX2114" t="str">
        <f>IF(ISNUMBER(FIND("overige",Methode_Keuze)),"",IF(Tb_Activiteiten[[#This Row],[Afschrijvingskosten]]=1,Tb_Activiteiten[[#Headers],[Afschrijvingskosten]],""))</f>
        <v/>
      </c>
      <c r="AY2114" t="str">
        <f>IF(ISNUMBER(FIND("overige",Methode_Keuze)),"",IF(Tb_Activiteiten[[#This Row],[Vergoeding]]=1,Tb_Activiteiten[[#Headers],[Vergoeding]],""))</f>
        <v/>
      </c>
      <c r="AZ2114" t="str">
        <f>IF(ISNUMBER(FIND("arbeid",Methode_Keuze)),"",IF(Tb_Activiteiten[[#This Row],[Arbeidskosten - vast tarief (excl eigen arbeid)]]=1,Tb_Activiteiten[[#Headers],[Arbeidskosten - vast tarief (excl eigen arbeid)]],""))</f>
        <v/>
      </c>
      <c r="BA2114" t="str">
        <f>IF(ISNUMBER(FIND("overige",Methode_Keuze)),"",IF(Tb_Activiteiten[[#This Row],[Overige kosten]]=1,Tb_Activiteiten[[#Headers],[Overige kosten]],""))</f>
        <v/>
      </c>
    </row>
    <row r="2115" spans="15:53" x14ac:dyDescent="0.25">
      <c r="O2115" s="56"/>
      <c r="Q2115" t="str">
        <f>IFERROR(IF(VLOOKUP(Tb_Activiteiten[[#This Row],[Openstelling]],Tb_Openstelling[],2,0)=1,1,""),"")</f>
        <v/>
      </c>
      <c r="AJ2115" s="56"/>
      <c r="AK2115" t="str">
        <f>IF(ISNUMBER(FIND("arbeid",Methode_Keuze)),"",IF(ISNUMBER(FIND("arbeid",Methode_Keuze)),"",IF(Tb_Activiteiten[[#This Row],[Loonkosten]]=1,Tb_Activiteiten[[#Headers],[Loonkosten]],"")))</f>
        <v/>
      </c>
      <c r="AL2115" t="str">
        <f>IF(ISNUMBER(FIND("arbeid",Methode_Keuze)),"",IF(ISNUMBER(FIND("arbeid",Methode_Keuze)),"",IF(Tb_Activiteiten[[#This Row],[Eigen arbeid]]=1,Tb_Activiteiten[[#Headers],[Eigen arbeid]],"")))</f>
        <v/>
      </c>
      <c r="AM2115" t="str">
        <f>IF(ISNUMBER(FIND("arbeid",Methode_Keuze)),"",IF(ISNUMBER(FIND("arbeid",Methode_Keuze)),"",IF(Tb_Activiteiten[[#This Row],[Projectmedewerker]]=1,Tb_Activiteiten[[#Headers],[Projectmedewerker]],"")))</f>
        <v/>
      </c>
      <c r="AN2115" t="str">
        <f>IF(ISNUMBER(FIND("arbeid",Methode_Keuze)),"",IF(ISNUMBER(FIND("arbeid",Methode_Keuze)),"",IF(Tb_Activiteiten[[#This Row],[Landbouwer]]=1,Tb_Activiteiten[[#Headers],[Landbouwer]],"")))</f>
        <v/>
      </c>
      <c r="AO2115" t="str">
        <f>IF(ISNUMBER(FIND("arbeid",Methode_Keuze)),"",IF(ISNUMBER(FIND("arbeid",Methode_Keuze)),"",IF(Tb_Activiteiten[[#This Row],[Adviseur]]=1,Tb_Activiteiten[[#Headers],[Adviseur]],"")))</f>
        <v/>
      </c>
      <c r="AP2115" t="str">
        <f>IF(ISNUMBER(FIND("arbeid",Methode_Keuze)),"",IF(ISNUMBER(FIND("arbeid",Methode_Keuze)),"",IF(Tb_Activiteiten[[#This Row],[Projectleider/Expert]]=1,Tb_Activiteiten[[#Headers],[Projectleider/Expert]],"")))</f>
        <v/>
      </c>
      <c r="AQ2115" t="str">
        <f>IF(ISNUMBER(FIND("arbeid",Methode_Keuze)),"",IF(ISNUMBER(FIND("arbeid",Methode_Keuze)),"",IF(Tb_Activiteiten[[#This Row],[Arbeidskosten]]=1,Tb_Activiteiten[[#Headers],[Arbeidskosten]],"")))</f>
        <v/>
      </c>
      <c r="AR2115" t="str">
        <f>IF(ISNUMBER(FIND("arbeid",Methode_Keuze)),"",IF(ISNUMBER(FIND("arbeid",Methode_Keuze)),"",IF(Tb_Activiteiten[[#This Row],[Arbeidskosten op basis van IKS]]=1,Tb_Activiteiten[[#Headers],[Arbeidskosten op basis van IKS]],"")))</f>
        <v/>
      </c>
      <c r="AS2115" t="str">
        <f>IF(ISNUMBER(FIND("overige",Methode_Keuze)),"",IF(Tb_Activiteiten[[#This Row],[Kosten derden exclusief btw]]=1,Tb_Activiteiten[[#Headers],[Kosten derden exclusief btw]],""))</f>
        <v/>
      </c>
      <c r="AT2115" t="str">
        <f>IF(ISNUMBER(FIND("overige",Methode_Keuze)),"",IF(Tb_Activiteiten[[#This Row],[Niet verrekenbare btw]]=1,Tb_Activiteiten[[#Headers],[Niet verrekenbare btw]],""))</f>
        <v/>
      </c>
      <c r="AU2115" t="str">
        <f>IF(ISNUMBER(FIND("overige",Methode_Keuze)),"",IF(Tb_Activiteiten[[#This Row],[Grondkosten]]=1,Tb_Activiteiten[[#Headers],[Grondkosten]],""))</f>
        <v/>
      </c>
      <c r="AV2115" t="str">
        <f>IF(ISNUMBER(FIND("overige",Methode_Keuze)),"",IF(Tb_Activiteiten[[#This Row],[Bijdrage in natura (overige)]]=1,Tb_Activiteiten[[#Headers],[Bijdrage in natura (overige)]],""))</f>
        <v/>
      </c>
      <c r="AW2115" t="str">
        <f>IF(ISNUMBER(FIND("overige",Methode_Keuze)),"",IF(Tb_Activiteiten[[#This Row],[Bijdrage in natura (vrijwilligers)]]=1,Tb_Activiteiten[[#Headers],[Bijdrage in natura (vrijwilligers)]],""))</f>
        <v/>
      </c>
      <c r="AX2115" t="str">
        <f>IF(ISNUMBER(FIND("overige",Methode_Keuze)),"",IF(Tb_Activiteiten[[#This Row],[Afschrijvingskosten]]=1,Tb_Activiteiten[[#Headers],[Afschrijvingskosten]],""))</f>
        <v/>
      </c>
      <c r="AY2115" t="str">
        <f>IF(ISNUMBER(FIND("overige",Methode_Keuze)),"",IF(Tb_Activiteiten[[#This Row],[Vergoeding]]=1,Tb_Activiteiten[[#Headers],[Vergoeding]],""))</f>
        <v/>
      </c>
      <c r="AZ2115" t="str">
        <f>IF(ISNUMBER(FIND("arbeid",Methode_Keuze)),"",IF(Tb_Activiteiten[[#This Row],[Arbeidskosten - vast tarief (excl eigen arbeid)]]=1,Tb_Activiteiten[[#Headers],[Arbeidskosten - vast tarief (excl eigen arbeid)]],""))</f>
        <v/>
      </c>
      <c r="BA2115" t="str">
        <f>IF(ISNUMBER(FIND("overige",Methode_Keuze)),"",IF(Tb_Activiteiten[[#This Row],[Overige kosten]]=1,Tb_Activiteiten[[#Headers],[Overige kosten]],""))</f>
        <v/>
      </c>
    </row>
    <row r="2116" spans="15:53" x14ac:dyDescent="0.25">
      <c r="O2116" s="56"/>
      <c r="Q2116" t="str">
        <f>IFERROR(IF(VLOOKUP(Tb_Activiteiten[[#This Row],[Openstelling]],Tb_Openstelling[],2,0)=1,1,""),"")</f>
        <v/>
      </c>
      <c r="AJ2116" s="56"/>
      <c r="AK2116" t="str">
        <f>IF(ISNUMBER(FIND("arbeid",Methode_Keuze)),"",IF(ISNUMBER(FIND("arbeid",Methode_Keuze)),"",IF(Tb_Activiteiten[[#This Row],[Loonkosten]]=1,Tb_Activiteiten[[#Headers],[Loonkosten]],"")))</f>
        <v/>
      </c>
      <c r="AL2116" t="str">
        <f>IF(ISNUMBER(FIND("arbeid",Methode_Keuze)),"",IF(ISNUMBER(FIND("arbeid",Methode_Keuze)),"",IF(Tb_Activiteiten[[#This Row],[Eigen arbeid]]=1,Tb_Activiteiten[[#Headers],[Eigen arbeid]],"")))</f>
        <v/>
      </c>
      <c r="AM2116" t="str">
        <f>IF(ISNUMBER(FIND("arbeid",Methode_Keuze)),"",IF(ISNUMBER(FIND("arbeid",Methode_Keuze)),"",IF(Tb_Activiteiten[[#This Row],[Projectmedewerker]]=1,Tb_Activiteiten[[#Headers],[Projectmedewerker]],"")))</f>
        <v/>
      </c>
      <c r="AN2116" t="str">
        <f>IF(ISNUMBER(FIND("arbeid",Methode_Keuze)),"",IF(ISNUMBER(FIND("arbeid",Methode_Keuze)),"",IF(Tb_Activiteiten[[#This Row],[Landbouwer]]=1,Tb_Activiteiten[[#Headers],[Landbouwer]],"")))</f>
        <v/>
      </c>
      <c r="AO2116" t="str">
        <f>IF(ISNUMBER(FIND("arbeid",Methode_Keuze)),"",IF(ISNUMBER(FIND("arbeid",Methode_Keuze)),"",IF(Tb_Activiteiten[[#This Row],[Adviseur]]=1,Tb_Activiteiten[[#Headers],[Adviseur]],"")))</f>
        <v/>
      </c>
      <c r="AP2116" t="str">
        <f>IF(ISNUMBER(FIND("arbeid",Methode_Keuze)),"",IF(ISNUMBER(FIND("arbeid",Methode_Keuze)),"",IF(Tb_Activiteiten[[#This Row],[Projectleider/Expert]]=1,Tb_Activiteiten[[#Headers],[Projectleider/Expert]],"")))</f>
        <v/>
      </c>
      <c r="AQ2116" t="str">
        <f>IF(ISNUMBER(FIND("arbeid",Methode_Keuze)),"",IF(ISNUMBER(FIND("arbeid",Methode_Keuze)),"",IF(Tb_Activiteiten[[#This Row],[Arbeidskosten]]=1,Tb_Activiteiten[[#Headers],[Arbeidskosten]],"")))</f>
        <v/>
      </c>
      <c r="AR2116" t="str">
        <f>IF(ISNUMBER(FIND("arbeid",Methode_Keuze)),"",IF(ISNUMBER(FIND("arbeid",Methode_Keuze)),"",IF(Tb_Activiteiten[[#This Row],[Arbeidskosten op basis van IKS]]=1,Tb_Activiteiten[[#Headers],[Arbeidskosten op basis van IKS]],"")))</f>
        <v/>
      </c>
      <c r="AS2116" t="str">
        <f>IF(ISNUMBER(FIND("overige",Methode_Keuze)),"",IF(Tb_Activiteiten[[#This Row],[Kosten derden exclusief btw]]=1,Tb_Activiteiten[[#Headers],[Kosten derden exclusief btw]],""))</f>
        <v/>
      </c>
      <c r="AT2116" t="str">
        <f>IF(ISNUMBER(FIND("overige",Methode_Keuze)),"",IF(Tb_Activiteiten[[#This Row],[Niet verrekenbare btw]]=1,Tb_Activiteiten[[#Headers],[Niet verrekenbare btw]],""))</f>
        <v/>
      </c>
      <c r="AU2116" t="str">
        <f>IF(ISNUMBER(FIND("overige",Methode_Keuze)),"",IF(Tb_Activiteiten[[#This Row],[Grondkosten]]=1,Tb_Activiteiten[[#Headers],[Grondkosten]],""))</f>
        <v/>
      </c>
      <c r="AV2116" t="str">
        <f>IF(ISNUMBER(FIND("overige",Methode_Keuze)),"",IF(Tb_Activiteiten[[#This Row],[Bijdrage in natura (overige)]]=1,Tb_Activiteiten[[#Headers],[Bijdrage in natura (overige)]],""))</f>
        <v/>
      </c>
      <c r="AW2116" t="str">
        <f>IF(ISNUMBER(FIND("overige",Methode_Keuze)),"",IF(Tb_Activiteiten[[#This Row],[Bijdrage in natura (vrijwilligers)]]=1,Tb_Activiteiten[[#Headers],[Bijdrage in natura (vrijwilligers)]],""))</f>
        <v/>
      </c>
      <c r="AX2116" t="str">
        <f>IF(ISNUMBER(FIND("overige",Methode_Keuze)),"",IF(Tb_Activiteiten[[#This Row],[Afschrijvingskosten]]=1,Tb_Activiteiten[[#Headers],[Afschrijvingskosten]],""))</f>
        <v/>
      </c>
      <c r="AY2116" t="str">
        <f>IF(ISNUMBER(FIND("overige",Methode_Keuze)),"",IF(Tb_Activiteiten[[#This Row],[Vergoeding]]=1,Tb_Activiteiten[[#Headers],[Vergoeding]],""))</f>
        <v/>
      </c>
      <c r="AZ2116" t="str">
        <f>IF(ISNUMBER(FIND("arbeid",Methode_Keuze)),"",IF(Tb_Activiteiten[[#This Row],[Arbeidskosten - vast tarief (excl eigen arbeid)]]=1,Tb_Activiteiten[[#Headers],[Arbeidskosten - vast tarief (excl eigen arbeid)]],""))</f>
        <v/>
      </c>
      <c r="BA2116" t="str">
        <f>IF(ISNUMBER(FIND("overige",Methode_Keuze)),"",IF(Tb_Activiteiten[[#This Row],[Overige kosten]]=1,Tb_Activiteiten[[#Headers],[Overige kosten]],""))</f>
        <v/>
      </c>
    </row>
    <row r="2117" spans="15:53" x14ac:dyDescent="0.25">
      <c r="O2117" s="56"/>
      <c r="Q2117" t="str">
        <f>IFERROR(IF(VLOOKUP(Tb_Activiteiten[[#This Row],[Openstelling]],Tb_Openstelling[],2,0)=1,1,""),"")</f>
        <v/>
      </c>
      <c r="AJ2117" s="56"/>
      <c r="AK2117" t="str">
        <f>IF(ISNUMBER(FIND("arbeid",Methode_Keuze)),"",IF(ISNUMBER(FIND("arbeid",Methode_Keuze)),"",IF(Tb_Activiteiten[[#This Row],[Loonkosten]]=1,Tb_Activiteiten[[#Headers],[Loonkosten]],"")))</f>
        <v/>
      </c>
      <c r="AL2117" t="str">
        <f>IF(ISNUMBER(FIND("arbeid",Methode_Keuze)),"",IF(ISNUMBER(FIND("arbeid",Methode_Keuze)),"",IF(Tb_Activiteiten[[#This Row],[Eigen arbeid]]=1,Tb_Activiteiten[[#Headers],[Eigen arbeid]],"")))</f>
        <v/>
      </c>
      <c r="AM2117" t="str">
        <f>IF(ISNUMBER(FIND("arbeid",Methode_Keuze)),"",IF(ISNUMBER(FIND("arbeid",Methode_Keuze)),"",IF(Tb_Activiteiten[[#This Row],[Projectmedewerker]]=1,Tb_Activiteiten[[#Headers],[Projectmedewerker]],"")))</f>
        <v/>
      </c>
      <c r="AN2117" t="str">
        <f>IF(ISNUMBER(FIND("arbeid",Methode_Keuze)),"",IF(ISNUMBER(FIND("arbeid",Methode_Keuze)),"",IF(Tb_Activiteiten[[#This Row],[Landbouwer]]=1,Tb_Activiteiten[[#Headers],[Landbouwer]],"")))</f>
        <v/>
      </c>
      <c r="AO2117" t="str">
        <f>IF(ISNUMBER(FIND("arbeid",Methode_Keuze)),"",IF(ISNUMBER(FIND("arbeid",Methode_Keuze)),"",IF(Tb_Activiteiten[[#This Row],[Adviseur]]=1,Tb_Activiteiten[[#Headers],[Adviseur]],"")))</f>
        <v/>
      </c>
      <c r="AP2117" t="str">
        <f>IF(ISNUMBER(FIND("arbeid",Methode_Keuze)),"",IF(ISNUMBER(FIND("arbeid",Methode_Keuze)),"",IF(Tb_Activiteiten[[#This Row],[Projectleider/Expert]]=1,Tb_Activiteiten[[#Headers],[Projectleider/Expert]],"")))</f>
        <v/>
      </c>
      <c r="AQ2117" t="str">
        <f>IF(ISNUMBER(FIND("arbeid",Methode_Keuze)),"",IF(ISNUMBER(FIND("arbeid",Methode_Keuze)),"",IF(Tb_Activiteiten[[#This Row],[Arbeidskosten]]=1,Tb_Activiteiten[[#Headers],[Arbeidskosten]],"")))</f>
        <v/>
      </c>
      <c r="AR2117" t="str">
        <f>IF(ISNUMBER(FIND("arbeid",Methode_Keuze)),"",IF(ISNUMBER(FIND("arbeid",Methode_Keuze)),"",IF(Tb_Activiteiten[[#This Row],[Arbeidskosten op basis van IKS]]=1,Tb_Activiteiten[[#Headers],[Arbeidskosten op basis van IKS]],"")))</f>
        <v/>
      </c>
      <c r="AS2117" t="str">
        <f>IF(ISNUMBER(FIND("overige",Methode_Keuze)),"",IF(Tb_Activiteiten[[#This Row],[Kosten derden exclusief btw]]=1,Tb_Activiteiten[[#Headers],[Kosten derden exclusief btw]],""))</f>
        <v/>
      </c>
      <c r="AT2117" t="str">
        <f>IF(ISNUMBER(FIND("overige",Methode_Keuze)),"",IF(Tb_Activiteiten[[#This Row],[Niet verrekenbare btw]]=1,Tb_Activiteiten[[#Headers],[Niet verrekenbare btw]],""))</f>
        <v/>
      </c>
      <c r="AU2117" t="str">
        <f>IF(ISNUMBER(FIND("overige",Methode_Keuze)),"",IF(Tb_Activiteiten[[#This Row],[Grondkosten]]=1,Tb_Activiteiten[[#Headers],[Grondkosten]],""))</f>
        <v/>
      </c>
      <c r="AV2117" t="str">
        <f>IF(ISNUMBER(FIND("overige",Methode_Keuze)),"",IF(Tb_Activiteiten[[#This Row],[Bijdrage in natura (overige)]]=1,Tb_Activiteiten[[#Headers],[Bijdrage in natura (overige)]],""))</f>
        <v/>
      </c>
      <c r="AW2117" t="str">
        <f>IF(ISNUMBER(FIND("overige",Methode_Keuze)),"",IF(Tb_Activiteiten[[#This Row],[Bijdrage in natura (vrijwilligers)]]=1,Tb_Activiteiten[[#Headers],[Bijdrage in natura (vrijwilligers)]],""))</f>
        <v/>
      </c>
      <c r="AX2117" t="str">
        <f>IF(ISNUMBER(FIND("overige",Methode_Keuze)),"",IF(Tb_Activiteiten[[#This Row],[Afschrijvingskosten]]=1,Tb_Activiteiten[[#Headers],[Afschrijvingskosten]],""))</f>
        <v/>
      </c>
      <c r="AY2117" t="str">
        <f>IF(ISNUMBER(FIND("overige",Methode_Keuze)),"",IF(Tb_Activiteiten[[#This Row],[Vergoeding]]=1,Tb_Activiteiten[[#Headers],[Vergoeding]],""))</f>
        <v/>
      </c>
      <c r="AZ2117" t="str">
        <f>IF(ISNUMBER(FIND("arbeid",Methode_Keuze)),"",IF(Tb_Activiteiten[[#This Row],[Arbeidskosten - vast tarief (excl eigen arbeid)]]=1,Tb_Activiteiten[[#Headers],[Arbeidskosten - vast tarief (excl eigen arbeid)]],""))</f>
        <v/>
      </c>
      <c r="BA2117" t="str">
        <f>IF(ISNUMBER(FIND("overige",Methode_Keuze)),"",IF(Tb_Activiteiten[[#This Row],[Overige kosten]]=1,Tb_Activiteiten[[#Headers],[Overige kosten]],""))</f>
        <v/>
      </c>
    </row>
    <row r="2118" spans="15:53" x14ac:dyDescent="0.25">
      <c r="O2118" s="56"/>
      <c r="Q2118" t="str">
        <f>IFERROR(IF(VLOOKUP(Tb_Activiteiten[[#This Row],[Openstelling]],Tb_Openstelling[],2,0)=1,1,""),"")</f>
        <v/>
      </c>
      <c r="AJ2118" s="56"/>
      <c r="AK2118" t="str">
        <f>IF(ISNUMBER(FIND("arbeid",Methode_Keuze)),"",IF(ISNUMBER(FIND("arbeid",Methode_Keuze)),"",IF(Tb_Activiteiten[[#This Row],[Loonkosten]]=1,Tb_Activiteiten[[#Headers],[Loonkosten]],"")))</f>
        <v/>
      </c>
      <c r="AL2118" t="str">
        <f>IF(ISNUMBER(FIND("arbeid",Methode_Keuze)),"",IF(ISNUMBER(FIND("arbeid",Methode_Keuze)),"",IF(Tb_Activiteiten[[#This Row],[Eigen arbeid]]=1,Tb_Activiteiten[[#Headers],[Eigen arbeid]],"")))</f>
        <v/>
      </c>
      <c r="AM2118" t="str">
        <f>IF(ISNUMBER(FIND("arbeid",Methode_Keuze)),"",IF(ISNUMBER(FIND("arbeid",Methode_Keuze)),"",IF(Tb_Activiteiten[[#This Row],[Projectmedewerker]]=1,Tb_Activiteiten[[#Headers],[Projectmedewerker]],"")))</f>
        <v/>
      </c>
      <c r="AN2118" t="str">
        <f>IF(ISNUMBER(FIND("arbeid",Methode_Keuze)),"",IF(ISNUMBER(FIND("arbeid",Methode_Keuze)),"",IF(Tb_Activiteiten[[#This Row],[Landbouwer]]=1,Tb_Activiteiten[[#Headers],[Landbouwer]],"")))</f>
        <v/>
      </c>
      <c r="AO2118" t="str">
        <f>IF(ISNUMBER(FIND("arbeid",Methode_Keuze)),"",IF(ISNUMBER(FIND("arbeid",Methode_Keuze)),"",IF(Tb_Activiteiten[[#This Row],[Adviseur]]=1,Tb_Activiteiten[[#Headers],[Adviseur]],"")))</f>
        <v/>
      </c>
      <c r="AP2118" t="str">
        <f>IF(ISNUMBER(FIND("arbeid",Methode_Keuze)),"",IF(ISNUMBER(FIND("arbeid",Methode_Keuze)),"",IF(Tb_Activiteiten[[#This Row],[Projectleider/Expert]]=1,Tb_Activiteiten[[#Headers],[Projectleider/Expert]],"")))</f>
        <v/>
      </c>
      <c r="AQ2118" t="str">
        <f>IF(ISNUMBER(FIND("arbeid",Methode_Keuze)),"",IF(ISNUMBER(FIND("arbeid",Methode_Keuze)),"",IF(Tb_Activiteiten[[#This Row],[Arbeidskosten]]=1,Tb_Activiteiten[[#Headers],[Arbeidskosten]],"")))</f>
        <v/>
      </c>
      <c r="AR2118" t="str">
        <f>IF(ISNUMBER(FIND("arbeid",Methode_Keuze)),"",IF(ISNUMBER(FIND("arbeid",Methode_Keuze)),"",IF(Tb_Activiteiten[[#This Row],[Arbeidskosten op basis van IKS]]=1,Tb_Activiteiten[[#Headers],[Arbeidskosten op basis van IKS]],"")))</f>
        <v/>
      </c>
      <c r="AS2118" t="str">
        <f>IF(ISNUMBER(FIND("overige",Methode_Keuze)),"",IF(Tb_Activiteiten[[#This Row],[Kosten derden exclusief btw]]=1,Tb_Activiteiten[[#Headers],[Kosten derden exclusief btw]],""))</f>
        <v/>
      </c>
      <c r="AT2118" t="str">
        <f>IF(ISNUMBER(FIND("overige",Methode_Keuze)),"",IF(Tb_Activiteiten[[#This Row],[Niet verrekenbare btw]]=1,Tb_Activiteiten[[#Headers],[Niet verrekenbare btw]],""))</f>
        <v/>
      </c>
      <c r="AU2118" t="str">
        <f>IF(ISNUMBER(FIND("overige",Methode_Keuze)),"",IF(Tb_Activiteiten[[#This Row],[Grondkosten]]=1,Tb_Activiteiten[[#Headers],[Grondkosten]],""))</f>
        <v/>
      </c>
      <c r="AV2118" t="str">
        <f>IF(ISNUMBER(FIND("overige",Methode_Keuze)),"",IF(Tb_Activiteiten[[#This Row],[Bijdrage in natura (overige)]]=1,Tb_Activiteiten[[#Headers],[Bijdrage in natura (overige)]],""))</f>
        <v/>
      </c>
      <c r="AW2118" t="str">
        <f>IF(ISNUMBER(FIND("overige",Methode_Keuze)),"",IF(Tb_Activiteiten[[#This Row],[Bijdrage in natura (vrijwilligers)]]=1,Tb_Activiteiten[[#Headers],[Bijdrage in natura (vrijwilligers)]],""))</f>
        <v/>
      </c>
      <c r="AX2118" t="str">
        <f>IF(ISNUMBER(FIND("overige",Methode_Keuze)),"",IF(Tb_Activiteiten[[#This Row],[Afschrijvingskosten]]=1,Tb_Activiteiten[[#Headers],[Afschrijvingskosten]],""))</f>
        <v/>
      </c>
      <c r="AY2118" t="str">
        <f>IF(ISNUMBER(FIND("overige",Methode_Keuze)),"",IF(Tb_Activiteiten[[#This Row],[Vergoeding]]=1,Tb_Activiteiten[[#Headers],[Vergoeding]],""))</f>
        <v/>
      </c>
      <c r="AZ2118" t="str">
        <f>IF(ISNUMBER(FIND("arbeid",Methode_Keuze)),"",IF(Tb_Activiteiten[[#This Row],[Arbeidskosten - vast tarief (excl eigen arbeid)]]=1,Tb_Activiteiten[[#Headers],[Arbeidskosten - vast tarief (excl eigen arbeid)]],""))</f>
        <v/>
      </c>
      <c r="BA2118" t="str">
        <f>IF(ISNUMBER(FIND("overige",Methode_Keuze)),"",IF(Tb_Activiteiten[[#This Row],[Overige kosten]]=1,Tb_Activiteiten[[#Headers],[Overige kosten]],""))</f>
        <v/>
      </c>
    </row>
    <row r="2119" spans="15:53" x14ac:dyDescent="0.25">
      <c r="O2119" s="56"/>
      <c r="Q2119" t="str">
        <f>IFERROR(IF(VLOOKUP(Tb_Activiteiten[[#This Row],[Openstelling]],Tb_Openstelling[],2,0)=1,1,""),"")</f>
        <v/>
      </c>
      <c r="AJ2119" s="56"/>
      <c r="AK2119" t="str">
        <f>IF(ISNUMBER(FIND("arbeid",Methode_Keuze)),"",IF(ISNUMBER(FIND("arbeid",Methode_Keuze)),"",IF(Tb_Activiteiten[[#This Row],[Loonkosten]]=1,Tb_Activiteiten[[#Headers],[Loonkosten]],"")))</f>
        <v/>
      </c>
      <c r="AL2119" t="str">
        <f>IF(ISNUMBER(FIND("arbeid",Methode_Keuze)),"",IF(ISNUMBER(FIND("arbeid",Methode_Keuze)),"",IF(Tb_Activiteiten[[#This Row],[Eigen arbeid]]=1,Tb_Activiteiten[[#Headers],[Eigen arbeid]],"")))</f>
        <v/>
      </c>
      <c r="AM2119" t="str">
        <f>IF(ISNUMBER(FIND("arbeid",Methode_Keuze)),"",IF(ISNUMBER(FIND("arbeid",Methode_Keuze)),"",IF(Tb_Activiteiten[[#This Row],[Projectmedewerker]]=1,Tb_Activiteiten[[#Headers],[Projectmedewerker]],"")))</f>
        <v/>
      </c>
      <c r="AN2119" t="str">
        <f>IF(ISNUMBER(FIND("arbeid",Methode_Keuze)),"",IF(ISNUMBER(FIND("arbeid",Methode_Keuze)),"",IF(Tb_Activiteiten[[#This Row],[Landbouwer]]=1,Tb_Activiteiten[[#Headers],[Landbouwer]],"")))</f>
        <v/>
      </c>
      <c r="AO2119" t="str">
        <f>IF(ISNUMBER(FIND("arbeid",Methode_Keuze)),"",IF(ISNUMBER(FIND("arbeid",Methode_Keuze)),"",IF(Tb_Activiteiten[[#This Row],[Adviseur]]=1,Tb_Activiteiten[[#Headers],[Adviseur]],"")))</f>
        <v/>
      </c>
      <c r="AP2119" t="str">
        <f>IF(ISNUMBER(FIND("arbeid",Methode_Keuze)),"",IF(ISNUMBER(FIND("arbeid",Methode_Keuze)),"",IF(Tb_Activiteiten[[#This Row],[Projectleider/Expert]]=1,Tb_Activiteiten[[#Headers],[Projectleider/Expert]],"")))</f>
        <v/>
      </c>
      <c r="AQ2119" t="str">
        <f>IF(ISNUMBER(FIND("arbeid",Methode_Keuze)),"",IF(ISNUMBER(FIND("arbeid",Methode_Keuze)),"",IF(Tb_Activiteiten[[#This Row],[Arbeidskosten]]=1,Tb_Activiteiten[[#Headers],[Arbeidskosten]],"")))</f>
        <v/>
      </c>
      <c r="AR2119" t="str">
        <f>IF(ISNUMBER(FIND("arbeid",Methode_Keuze)),"",IF(ISNUMBER(FIND("arbeid",Methode_Keuze)),"",IF(Tb_Activiteiten[[#This Row],[Arbeidskosten op basis van IKS]]=1,Tb_Activiteiten[[#Headers],[Arbeidskosten op basis van IKS]],"")))</f>
        <v/>
      </c>
      <c r="AS2119" t="str">
        <f>IF(ISNUMBER(FIND("overige",Methode_Keuze)),"",IF(Tb_Activiteiten[[#This Row],[Kosten derden exclusief btw]]=1,Tb_Activiteiten[[#Headers],[Kosten derden exclusief btw]],""))</f>
        <v/>
      </c>
      <c r="AT2119" t="str">
        <f>IF(ISNUMBER(FIND("overige",Methode_Keuze)),"",IF(Tb_Activiteiten[[#This Row],[Niet verrekenbare btw]]=1,Tb_Activiteiten[[#Headers],[Niet verrekenbare btw]],""))</f>
        <v/>
      </c>
      <c r="AU2119" t="str">
        <f>IF(ISNUMBER(FIND("overige",Methode_Keuze)),"",IF(Tb_Activiteiten[[#This Row],[Grondkosten]]=1,Tb_Activiteiten[[#Headers],[Grondkosten]],""))</f>
        <v/>
      </c>
      <c r="AV2119" t="str">
        <f>IF(ISNUMBER(FIND("overige",Methode_Keuze)),"",IF(Tb_Activiteiten[[#This Row],[Bijdrage in natura (overige)]]=1,Tb_Activiteiten[[#Headers],[Bijdrage in natura (overige)]],""))</f>
        <v/>
      </c>
      <c r="AW2119" t="str">
        <f>IF(ISNUMBER(FIND("overige",Methode_Keuze)),"",IF(Tb_Activiteiten[[#This Row],[Bijdrage in natura (vrijwilligers)]]=1,Tb_Activiteiten[[#Headers],[Bijdrage in natura (vrijwilligers)]],""))</f>
        <v/>
      </c>
      <c r="AX2119" t="str">
        <f>IF(ISNUMBER(FIND("overige",Methode_Keuze)),"",IF(Tb_Activiteiten[[#This Row],[Afschrijvingskosten]]=1,Tb_Activiteiten[[#Headers],[Afschrijvingskosten]],""))</f>
        <v/>
      </c>
      <c r="AY2119" t="str">
        <f>IF(ISNUMBER(FIND("overige",Methode_Keuze)),"",IF(Tb_Activiteiten[[#This Row],[Vergoeding]]=1,Tb_Activiteiten[[#Headers],[Vergoeding]],""))</f>
        <v/>
      </c>
      <c r="AZ2119" t="str">
        <f>IF(ISNUMBER(FIND("arbeid",Methode_Keuze)),"",IF(Tb_Activiteiten[[#This Row],[Arbeidskosten - vast tarief (excl eigen arbeid)]]=1,Tb_Activiteiten[[#Headers],[Arbeidskosten - vast tarief (excl eigen arbeid)]],""))</f>
        <v/>
      </c>
      <c r="BA2119" t="str">
        <f>IF(ISNUMBER(FIND("overige",Methode_Keuze)),"",IF(Tb_Activiteiten[[#This Row],[Overige kosten]]=1,Tb_Activiteiten[[#Headers],[Overige kosten]],""))</f>
        <v/>
      </c>
    </row>
    <row r="2120" spans="15:53" x14ac:dyDescent="0.25">
      <c r="O2120" s="56"/>
      <c r="Q2120" t="str">
        <f>IFERROR(IF(VLOOKUP(Tb_Activiteiten[[#This Row],[Openstelling]],Tb_Openstelling[],2,0)=1,1,""),"")</f>
        <v/>
      </c>
      <c r="AJ2120" s="56"/>
      <c r="AK2120" t="str">
        <f>IF(ISNUMBER(FIND("arbeid",Methode_Keuze)),"",IF(ISNUMBER(FIND("arbeid",Methode_Keuze)),"",IF(Tb_Activiteiten[[#This Row],[Loonkosten]]=1,Tb_Activiteiten[[#Headers],[Loonkosten]],"")))</f>
        <v/>
      </c>
      <c r="AL2120" t="str">
        <f>IF(ISNUMBER(FIND("arbeid",Methode_Keuze)),"",IF(ISNUMBER(FIND("arbeid",Methode_Keuze)),"",IF(Tb_Activiteiten[[#This Row],[Eigen arbeid]]=1,Tb_Activiteiten[[#Headers],[Eigen arbeid]],"")))</f>
        <v/>
      </c>
      <c r="AM2120" t="str">
        <f>IF(ISNUMBER(FIND("arbeid",Methode_Keuze)),"",IF(ISNUMBER(FIND("arbeid",Methode_Keuze)),"",IF(Tb_Activiteiten[[#This Row],[Projectmedewerker]]=1,Tb_Activiteiten[[#Headers],[Projectmedewerker]],"")))</f>
        <v/>
      </c>
      <c r="AN2120" t="str">
        <f>IF(ISNUMBER(FIND("arbeid",Methode_Keuze)),"",IF(ISNUMBER(FIND("arbeid",Methode_Keuze)),"",IF(Tb_Activiteiten[[#This Row],[Landbouwer]]=1,Tb_Activiteiten[[#Headers],[Landbouwer]],"")))</f>
        <v/>
      </c>
      <c r="AO2120" t="str">
        <f>IF(ISNUMBER(FIND("arbeid",Methode_Keuze)),"",IF(ISNUMBER(FIND("arbeid",Methode_Keuze)),"",IF(Tb_Activiteiten[[#This Row],[Adviseur]]=1,Tb_Activiteiten[[#Headers],[Adviseur]],"")))</f>
        <v/>
      </c>
      <c r="AP2120" t="str">
        <f>IF(ISNUMBER(FIND("arbeid",Methode_Keuze)),"",IF(ISNUMBER(FIND("arbeid",Methode_Keuze)),"",IF(Tb_Activiteiten[[#This Row],[Projectleider/Expert]]=1,Tb_Activiteiten[[#Headers],[Projectleider/Expert]],"")))</f>
        <v/>
      </c>
      <c r="AQ2120" t="str">
        <f>IF(ISNUMBER(FIND("arbeid",Methode_Keuze)),"",IF(ISNUMBER(FIND("arbeid",Methode_Keuze)),"",IF(Tb_Activiteiten[[#This Row],[Arbeidskosten]]=1,Tb_Activiteiten[[#Headers],[Arbeidskosten]],"")))</f>
        <v/>
      </c>
      <c r="AR2120" t="str">
        <f>IF(ISNUMBER(FIND("arbeid",Methode_Keuze)),"",IF(ISNUMBER(FIND("arbeid",Methode_Keuze)),"",IF(Tb_Activiteiten[[#This Row],[Arbeidskosten op basis van IKS]]=1,Tb_Activiteiten[[#Headers],[Arbeidskosten op basis van IKS]],"")))</f>
        <v/>
      </c>
      <c r="AS2120" t="str">
        <f>IF(ISNUMBER(FIND("overige",Methode_Keuze)),"",IF(Tb_Activiteiten[[#This Row],[Kosten derden exclusief btw]]=1,Tb_Activiteiten[[#Headers],[Kosten derden exclusief btw]],""))</f>
        <v/>
      </c>
      <c r="AT2120" t="str">
        <f>IF(ISNUMBER(FIND("overige",Methode_Keuze)),"",IF(Tb_Activiteiten[[#This Row],[Niet verrekenbare btw]]=1,Tb_Activiteiten[[#Headers],[Niet verrekenbare btw]],""))</f>
        <v/>
      </c>
      <c r="AU2120" t="str">
        <f>IF(ISNUMBER(FIND("overige",Methode_Keuze)),"",IF(Tb_Activiteiten[[#This Row],[Grondkosten]]=1,Tb_Activiteiten[[#Headers],[Grondkosten]],""))</f>
        <v/>
      </c>
      <c r="AV2120" t="str">
        <f>IF(ISNUMBER(FIND("overige",Methode_Keuze)),"",IF(Tb_Activiteiten[[#This Row],[Bijdrage in natura (overige)]]=1,Tb_Activiteiten[[#Headers],[Bijdrage in natura (overige)]],""))</f>
        <v/>
      </c>
      <c r="AW2120" t="str">
        <f>IF(ISNUMBER(FIND("overige",Methode_Keuze)),"",IF(Tb_Activiteiten[[#This Row],[Bijdrage in natura (vrijwilligers)]]=1,Tb_Activiteiten[[#Headers],[Bijdrage in natura (vrijwilligers)]],""))</f>
        <v/>
      </c>
      <c r="AX2120" t="str">
        <f>IF(ISNUMBER(FIND("overige",Methode_Keuze)),"",IF(Tb_Activiteiten[[#This Row],[Afschrijvingskosten]]=1,Tb_Activiteiten[[#Headers],[Afschrijvingskosten]],""))</f>
        <v/>
      </c>
      <c r="AY2120" t="str">
        <f>IF(ISNUMBER(FIND("overige",Methode_Keuze)),"",IF(Tb_Activiteiten[[#This Row],[Vergoeding]]=1,Tb_Activiteiten[[#Headers],[Vergoeding]],""))</f>
        <v/>
      </c>
      <c r="AZ2120" t="str">
        <f>IF(ISNUMBER(FIND("arbeid",Methode_Keuze)),"",IF(Tb_Activiteiten[[#This Row],[Arbeidskosten - vast tarief (excl eigen arbeid)]]=1,Tb_Activiteiten[[#Headers],[Arbeidskosten - vast tarief (excl eigen arbeid)]],""))</f>
        <v/>
      </c>
      <c r="BA2120" t="str">
        <f>IF(ISNUMBER(FIND("overige",Methode_Keuze)),"",IF(Tb_Activiteiten[[#This Row],[Overige kosten]]=1,Tb_Activiteiten[[#Headers],[Overige kosten]],""))</f>
        <v/>
      </c>
    </row>
    <row r="2121" spans="15:53" x14ac:dyDescent="0.25">
      <c r="O2121" s="56"/>
      <c r="Q2121" t="str">
        <f>IFERROR(IF(VLOOKUP(Tb_Activiteiten[[#This Row],[Openstelling]],Tb_Openstelling[],2,0)=1,1,""),"")</f>
        <v/>
      </c>
      <c r="AJ2121" s="56"/>
      <c r="AK2121" t="str">
        <f>IF(ISNUMBER(FIND("arbeid",Methode_Keuze)),"",IF(ISNUMBER(FIND("arbeid",Methode_Keuze)),"",IF(Tb_Activiteiten[[#This Row],[Loonkosten]]=1,Tb_Activiteiten[[#Headers],[Loonkosten]],"")))</f>
        <v/>
      </c>
      <c r="AL2121" t="str">
        <f>IF(ISNUMBER(FIND("arbeid",Methode_Keuze)),"",IF(ISNUMBER(FIND("arbeid",Methode_Keuze)),"",IF(Tb_Activiteiten[[#This Row],[Eigen arbeid]]=1,Tb_Activiteiten[[#Headers],[Eigen arbeid]],"")))</f>
        <v/>
      </c>
      <c r="AM2121" t="str">
        <f>IF(ISNUMBER(FIND("arbeid",Methode_Keuze)),"",IF(ISNUMBER(FIND("arbeid",Methode_Keuze)),"",IF(Tb_Activiteiten[[#This Row],[Projectmedewerker]]=1,Tb_Activiteiten[[#Headers],[Projectmedewerker]],"")))</f>
        <v/>
      </c>
      <c r="AN2121" t="str">
        <f>IF(ISNUMBER(FIND("arbeid",Methode_Keuze)),"",IF(ISNUMBER(FIND("arbeid",Methode_Keuze)),"",IF(Tb_Activiteiten[[#This Row],[Landbouwer]]=1,Tb_Activiteiten[[#Headers],[Landbouwer]],"")))</f>
        <v/>
      </c>
      <c r="AO2121" t="str">
        <f>IF(ISNUMBER(FIND("arbeid",Methode_Keuze)),"",IF(ISNUMBER(FIND("arbeid",Methode_Keuze)),"",IF(Tb_Activiteiten[[#This Row],[Adviseur]]=1,Tb_Activiteiten[[#Headers],[Adviseur]],"")))</f>
        <v/>
      </c>
      <c r="AP2121" t="str">
        <f>IF(ISNUMBER(FIND("arbeid",Methode_Keuze)),"",IF(ISNUMBER(FIND("arbeid",Methode_Keuze)),"",IF(Tb_Activiteiten[[#This Row],[Projectleider/Expert]]=1,Tb_Activiteiten[[#Headers],[Projectleider/Expert]],"")))</f>
        <v/>
      </c>
      <c r="AQ2121" t="str">
        <f>IF(ISNUMBER(FIND("arbeid",Methode_Keuze)),"",IF(ISNUMBER(FIND("arbeid",Methode_Keuze)),"",IF(Tb_Activiteiten[[#This Row],[Arbeidskosten]]=1,Tb_Activiteiten[[#Headers],[Arbeidskosten]],"")))</f>
        <v/>
      </c>
      <c r="AR2121" t="str">
        <f>IF(ISNUMBER(FIND("arbeid",Methode_Keuze)),"",IF(ISNUMBER(FIND("arbeid",Methode_Keuze)),"",IF(Tb_Activiteiten[[#This Row],[Arbeidskosten op basis van IKS]]=1,Tb_Activiteiten[[#Headers],[Arbeidskosten op basis van IKS]],"")))</f>
        <v/>
      </c>
      <c r="AS2121" t="str">
        <f>IF(ISNUMBER(FIND("overige",Methode_Keuze)),"",IF(Tb_Activiteiten[[#This Row],[Kosten derden exclusief btw]]=1,Tb_Activiteiten[[#Headers],[Kosten derden exclusief btw]],""))</f>
        <v/>
      </c>
      <c r="AT2121" t="str">
        <f>IF(ISNUMBER(FIND("overige",Methode_Keuze)),"",IF(Tb_Activiteiten[[#This Row],[Niet verrekenbare btw]]=1,Tb_Activiteiten[[#Headers],[Niet verrekenbare btw]],""))</f>
        <v/>
      </c>
      <c r="AU2121" t="str">
        <f>IF(ISNUMBER(FIND("overige",Methode_Keuze)),"",IF(Tb_Activiteiten[[#This Row],[Grondkosten]]=1,Tb_Activiteiten[[#Headers],[Grondkosten]],""))</f>
        <v/>
      </c>
      <c r="AV2121" t="str">
        <f>IF(ISNUMBER(FIND("overige",Methode_Keuze)),"",IF(Tb_Activiteiten[[#This Row],[Bijdrage in natura (overige)]]=1,Tb_Activiteiten[[#Headers],[Bijdrage in natura (overige)]],""))</f>
        <v/>
      </c>
      <c r="AW2121" t="str">
        <f>IF(ISNUMBER(FIND("overige",Methode_Keuze)),"",IF(Tb_Activiteiten[[#This Row],[Bijdrage in natura (vrijwilligers)]]=1,Tb_Activiteiten[[#Headers],[Bijdrage in natura (vrijwilligers)]],""))</f>
        <v/>
      </c>
      <c r="AX2121" t="str">
        <f>IF(ISNUMBER(FIND("overige",Methode_Keuze)),"",IF(Tb_Activiteiten[[#This Row],[Afschrijvingskosten]]=1,Tb_Activiteiten[[#Headers],[Afschrijvingskosten]],""))</f>
        <v/>
      </c>
      <c r="AY2121" t="str">
        <f>IF(ISNUMBER(FIND("overige",Methode_Keuze)),"",IF(Tb_Activiteiten[[#This Row],[Vergoeding]]=1,Tb_Activiteiten[[#Headers],[Vergoeding]],""))</f>
        <v/>
      </c>
      <c r="AZ2121" t="str">
        <f>IF(ISNUMBER(FIND("arbeid",Methode_Keuze)),"",IF(Tb_Activiteiten[[#This Row],[Arbeidskosten - vast tarief (excl eigen arbeid)]]=1,Tb_Activiteiten[[#Headers],[Arbeidskosten - vast tarief (excl eigen arbeid)]],""))</f>
        <v/>
      </c>
      <c r="BA2121" t="str">
        <f>IF(ISNUMBER(FIND("overige",Methode_Keuze)),"",IF(Tb_Activiteiten[[#This Row],[Overige kosten]]=1,Tb_Activiteiten[[#Headers],[Overige kosten]],""))</f>
        <v/>
      </c>
    </row>
    <row r="2122" spans="15:53" x14ac:dyDescent="0.25">
      <c r="O2122" s="56"/>
      <c r="Q2122" t="str">
        <f>IFERROR(IF(VLOOKUP(Tb_Activiteiten[[#This Row],[Openstelling]],Tb_Openstelling[],2,0)=1,1,""),"")</f>
        <v/>
      </c>
      <c r="AJ2122" s="56"/>
      <c r="AK2122" t="str">
        <f>IF(ISNUMBER(FIND("arbeid",Methode_Keuze)),"",IF(ISNUMBER(FIND("arbeid",Methode_Keuze)),"",IF(Tb_Activiteiten[[#This Row],[Loonkosten]]=1,Tb_Activiteiten[[#Headers],[Loonkosten]],"")))</f>
        <v/>
      </c>
      <c r="AL2122" t="str">
        <f>IF(ISNUMBER(FIND("arbeid",Methode_Keuze)),"",IF(ISNUMBER(FIND("arbeid",Methode_Keuze)),"",IF(Tb_Activiteiten[[#This Row],[Eigen arbeid]]=1,Tb_Activiteiten[[#Headers],[Eigen arbeid]],"")))</f>
        <v/>
      </c>
      <c r="AM2122" t="str">
        <f>IF(ISNUMBER(FIND("arbeid",Methode_Keuze)),"",IF(ISNUMBER(FIND("arbeid",Methode_Keuze)),"",IF(Tb_Activiteiten[[#This Row],[Projectmedewerker]]=1,Tb_Activiteiten[[#Headers],[Projectmedewerker]],"")))</f>
        <v/>
      </c>
      <c r="AN2122" t="str">
        <f>IF(ISNUMBER(FIND("arbeid",Methode_Keuze)),"",IF(ISNUMBER(FIND("arbeid",Methode_Keuze)),"",IF(Tb_Activiteiten[[#This Row],[Landbouwer]]=1,Tb_Activiteiten[[#Headers],[Landbouwer]],"")))</f>
        <v/>
      </c>
      <c r="AO2122" t="str">
        <f>IF(ISNUMBER(FIND("arbeid",Methode_Keuze)),"",IF(ISNUMBER(FIND("arbeid",Methode_Keuze)),"",IF(Tb_Activiteiten[[#This Row],[Adviseur]]=1,Tb_Activiteiten[[#Headers],[Adviseur]],"")))</f>
        <v/>
      </c>
      <c r="AP2122" t="str">
        <f>IF(ISNUMBER(FIND("arbeid",Methode_Keuze)),"",IF(ISNUMBER(FIND("arbeid",Methode_Keuze)),"",IF(Tb_Activiteiten[[#This Row],[Projectleider/Expert]]=1,Tb_Activiteiten[[#Headers],[Projectleider/Expert]],"")))</f>
        <v/>
      </c>
      <c r="AQ2122" t="str">
        <f>IF(ISNUMBER(FIND("arbeid",Methode_Keuze)),"",IF(ISNUMBER(FIND("arbeid",Methode_Keuze)),"",IF(Tb_Activiteiten[[#This Row],[Arbeidskosten]]=1,Tb_Activiteiten[[#Headers],[Arbeidskosten]],"")))</f>
        <v/>
      </c>
      <c r="AR2122" t="str">
        <f>IF(ISNUMBER(FIND("arbeid",Methode_Keuze)),"",IF(ISNUMBER(FIND("arbeid",Methode_Keuze)),"",IF(Tb_Activiteiten[[#This Row],[Arbeidskosten op basis van IKS]]=1,Tb_Activiteiten[[#Headers],[Arbeidskosten op basis van IKS]],"")))</f>
        <v/>
      </c>
      <c r="AS2122" t="str">
        <f>IF(ISNUMBER(FIND("overige",Methode_Keuze)),"",IF(Tb_Activiteiten[[#This Row],[Kosten derden exclusief btw]]=1,Tb_Activiteiten[[#Headers],[Kosten derden exclusief btw]],""))</f>
        <v/>
      </c>
      <c r="AT2122" t="str">
        <f>IF(ISNUMBER(FIND("overige",Methode_Keuze)),"",IF(Tb_Activiteiten[[#This Row],[Niet verrekenbare btw]]=1,Tb_Activiteiten[[#Headers],[Niet verrekenbare btw]],""))</f>
        <v/>
      </c>
      <c r="AU2122" t="str">
        <f>IF(ISNUMBER(FIND("overige",Methode_Keuze)),"",IF(Tb_Activiteiten[[#This Row],[Grondkosten]]=1,Tb_Activiteiten[[#Headers],[Grondkosten]],""))</f>
        <v/>
      </c>
      <c r="AV2122" t="str">
        <f>IF(ISNUMBER(FIND("overige",Methode_Keuze)),"",IF(Tb_Activiteiten[[#This Row],[Bijdrage in natura (overige)]]=1,Tb_Activiteiten[[#Headers],[Bijdrage in natura (overige)]],""))</f>
        <v/>
      </c>
      <c r="AW2122" t="str">
        <f>IF(ISNUMBER(FIND("overige",Methode_Keuze)),"",IF(Tb_Activiteiten[[#This Row],[Bijdrage in natura (vrijwilligers)]]=1,Tb_Activiteiten[[#Headers],[Bijdrage in natura (vrijwilligers)]],""))</f>
        <v/>
      </c>
      <c r="AX2122" t="str">
        <f>IF(ISNUMBER(FIND("overige",Methode_Keuze)),"",IF(Tb_Activiteiten[[#This Row],[Afschrijvingskosten]]=1,Tb_Activiteiten[[#Headers],[Afschrijvingskosten]],""))</f>
        <v/>
      </c>
      <c r="AY2122" t="str">
        <f>IF(ISNUMBER(FIND("overige",Methode_Keuze)),"",IF(Tb_Activiteiten[[#This Row],[Vergoeding]]=1,Tb_Activiteiten[[#Headers],[Vergoeding]],""))</f>
        <v/>
      </c>
      <c r="AZ2122" t="str">
        <f>IF(ISNUMBER(FIND("arbeid",Methode_Keuze)),"",IF(Tb_Activiteiten[[#This Row],[Arbeidskosten - vast tarief (excl eigen arbeid)]]=1,Tb_Activiteiten[[#Headers],[Arbeidskosten - vast tarief (excl eigen arbeid)]],""))</f>
        <v/>
      </c>
      <c r="BA2122" t="str">
        <f>IF(ISNUMBER(FIND("overige",Methode_Keuze)),"",IF(Tb_Activiteiten[[#This Row],[Overige kosten]]=1,Tb_Activiteiten[[#Headers],[Overige kosten]],""))</f>
        <v/>
      </c>
    </row>
    <row r="2123" spans="15:53" x14ac:dyDescent="0.25">
      <c r="O2123" s="56"/>
      <c r="Q2123" t="str">
        <f>IFERROR(IF(VLOOKUP(Tb_Activiteiten[[#This Row],[Openstelling]],Tb_Openstelling[],2,0)=1,1,""),"")</f>
        <v/>
      </c>
      <c r="AJ2123" s="56"/>
      <c r="AK2123" t="str">
        <f>IF(ISNUMBER(FIND("arbeid",Methode_Keuze)),"",IF(ISNUMBER(FIND("arbeid",Methode_Keuze)),"",IF(Tb_Activiteiten[[#This Row],[Loonkosten]]=1,Tb_Activiteiten[[#Headers],[Loonkosten]],"")))</f>
        <v/>
      </c>
      <c r="AL2123" t="str">
        <f>IF(ISNUMBER(FIND("arbeid",Methode_Keuze)),"",IF(ISNUMBER(FIND("arbeid",Methode_Keuze)),"",IF(Tb_Activiteiten[[#This Row],[Eigen arbeid]]=1,Tb_Activiteiten[[#Headers],[Eigen arbeid]],"")))</f>
        <v/>
      </c>
      <c r="AM2123" t="str">
        <f>IF(ISNUMBER(FIND("arbeid",Methode_Keuze)),"",IF(ISNUMBER(FIND("arbeid",Methode_Keuze)),"",IF(Tb_Activiteiten[[#This Row],[Projectmedewerker]]=1,Tb_Activiteiten[[#Headers],[Projectmedewerker]],"")))</f>
        <v/>
      </c>
      <c r="AN2123" t="str">
        <f>IF(ISNUMBER(FIND("arbeid",Methode_Keuze)),"",IF(ISNUMBER(FIND("arbeid",Methode_Keuze)),"",IF(Tb_Activiteiten[[#This Row],[Landbouwer]]=1,Tb_Activiteiten[[#Headers],[Landbouwer]],"")))</f>
        <v/>
      </c>
      <c r="AO2123" t="str">
        <f>IF(ISNUMBER(FIND("arbeid",Methode_Keuze)),"",IF(ISNUMBER(FIND("arbeid",Methode_Keuze)),"",IF(Tb_Activiteiten[[#This Row],[Adviseur]]=1,Tb_Activiteiten[[#Headers],[Adviseur]],"")))</f>
        <v/>
      </c>
      <c r="AP2123" t="str">
        <f>IF(ISNUMBER(FIND("arbeid",Methode_Keuze)),"",IF(ISNUMBER(FIND("arbeid",Methode_Keuze)),"",IF(Tb_Activiteiten[[#This Row],[Projectleider/Expert]]=1,Tb_Activiteiten[[#Headers],[Projectleider/Expert]],"")))</f>
        <v/>
      </c>
      <c r="AQ2123" t="str">
        <f>IF(ISNUMBER(FIND("arbeid",Methode_Keuze)),"",IF(ISNUMBER(FIND("arbeid",Methode_Keuze)),"",IF(Tb_Activiteiten[[#This Row],[Arbeidskosten]]=1,Tb_Activiteiten[[#Headers],[Arbeidskosten]],"")))</f>
        <v/>
      </c>
      <c r="AR2123" t="str">
        <f>IF(ISNUMBER(FIND("arbeid",Methode_Keuze)),"",IF(ISNUMBER(FIND("arbeid",Methode_Keuze)),"",IF(Tb_Activiteiten[[#This Row],[Arbeidskosten op basis van IKS]]=1,Tb_Activiteiten[[#Headers],[Arbeidskosten op basis van IKS]],"")))</f>
        <v/>
      </c>
      <c r="AS2123" t="str">
        <f>IF(ISNUMBER(FIND("overige",Methode_Keuze)),"",IF(Tb_Activiteiten[[#This Row],[Kosten derden exclusief btw]]=1,Tb_Activiteiten[[#Headers],[Kosten derden exclusief btw]],""))</f>
        <v/>
      </c>
      <c r="AT2123" t="str">
        <f>IF(ISNUMBER(FIND("overige",Methode_Keuze)),"",IF(Tb_Activiteiten[[#This Row],[Niet verrekenbare btw]]=1,Tb_Activiteiten[[#Headers],[Niet verrekenbare btw]],""))</f>
        <v/>
      </c>
      <c r="AU2123" t="str">
        <f>IF(ISNUMBER(FIND("overige",Methode_Keuze)),"",IF(Tb_Activiteiten[[#This Row],[Grondkosten]]=1,Tb_Activiteiten[[#Headers],[Grondkosten]],""))</f>
        <v/>
      </c>
      <c r="AV2123" t="str">
        <f>IF(ISNUMBER(FIND("overige",Methode_Keuze)),"",IF(Tb_Activiteiten[[#This Row],[Bijdrage in natura (overige)]]=1,Tb_Activiteiten[[#Headers],[Bijdrage in natura (overige)]],""))</f>
        <v/>
      </c>
      <c r="AW2123" t="str">
        <f>IF(ISNUMBER(FIND("overige",Methode_Keuze)),"",IF(Tb_Activiteiten[[#This Row],[Bijdrage in natura (vrijwilligers)]]=1,Tb_Activiteiten[[#Headers],[Bijdrage in natura (vrijwilligers)]],""))</f>
        <v/>
      </c>
      <c r="AX2123" t="str">
        <f>IF(ISNUMBER(FIND("overige",Methode_Keuze)),"",IF(Tb_Activiteiten[[#This Row],[Afschrijvingskosten]]=1,Tb_Activiteiten[[#Headers],[Afschrijvingskosten]],""))</f>
        <v/>
      </c>
      <c r="AY2123" t="str">
        <f>IF(ISNUMBER(FIND("overige",Methode_Keuze)),"",IF(Tb_Activiteiten[[#This Row],[Vergoeding]]=1,Tb_Activiteiten[[#Headers],[Vergoeding]],""))</f>
        <v/>
      </c>
      <c r="AZ2123" t="str">
        <f>IF(ISNUMBER(FIND("arbeid",Methode_Keuze)),"",IF(Tb_Activiteiten[[#This Row],[Arbeidskosten - vast tarief (excl eigen arbeid)]]=1,Tb_Activiteiten[[#Headers],[Arbeidskosten - vast tarief (excl eigen arbeid)]],""))</f>
        <v/>
      </c>
      <c r="BA2123" t="str">
        <f>IF(ISNUMBER(FIND("overige",Methode_Keuze)),"",IF(Tb_Activiteiten[[#This Row],[Overige kosten]]=1,Tb_Activiteiten[[#Headers],[Overige kosten]],""))</f>
        <v/>
      </c>
    </row>
    <row r="2124" spans="15:53" x14ac:dyDescent="0.25">
      <c r="O2124" s="56"/>
      <c r="Q2124" t="str">
        <f>IFERROR(IF(VLOOKUP(Tb_Activiteiten[[#This Row],[Openstelling]],Tb_Openstelling[],2,0)=1,1,""),"")</f>
        <v/>
      </c>
      <c r="AJ2124" s="56"/>
      <c r="AK2124" t="str">
        <f>IF(ISNUMBER(FIND("arbeid",Methode_Keuze)),"",IF(ISNUMBER(FIND("arbeid",Methode_Keuze)),"",IF(Tb_Activiteiten[[#This Row],[Loonkosten]]=1,Tb_Activiteiten[[#Headers],[Loonkosten]],"")))</f>
        <v/>
      </c>
      <c r="AL2124" t="str">
        <f>IF(ISNUMBER(FIND("arbeid",Methode_Keuze)),"",IF(ISNUMBER(FIND("arbeid",Methode_Keuze)),"",IF(Tb_Activiteiten[[#This Row],[Eigen arbeid]]=1,Tb_Activiteiten[[#Headers],[Eigen arbeid]],"")))</f>
        <v/>
      </c>
      <c r="AM2124" t="str">
        <f>IF(ISNUMBER(FIND("arbeid",Methode_Keuze)),"",IF(ISNUMBER(FIND("arbeid",Methode_Keuze)),"",IF(Tb_Activiteiten[[#This Row],[Projectmedewerker]]=1,Tb_Activiteiten[[#Headers],[Projectmedewerker]],"")))</f>
        <v/>
      </c>
      <c r="AN2124" t="str">
        <f>IF(ISNUMBER(FIND("arbeid",Methode_Keuze)),"",IF(ISNUMBER(FIND("arbeid",Methode_Keuze)),"",IF(Tb_Activiteiten[[#This Row],[Landbouwer]]=1,Tb_Activiteiten[[#Headers],[Landbouwer]],"")))</f>
        <v/>
      </c>
      <c r="AO2124" t="str">
        <f>IF(ISNUMBER(FIND("arbeid",Methode_Keuze)),"",IF(ISNUMBER(FIND("arbeid",Methode_Keuze)),"",IF(Tb_Activiteiten[[#This Row],[Adviseur]]=1,Tb_Activiteiten[[#Headers],[Adviseur]],"")))</f>
        <v/>
      </c>
      <c r="AP2124" t="str">
        <f>IF(ISNUMBER(FIND("arbeid",Methode_Keuze)),"",IF(ISNUMBER(FIND("arbeid",Methode_Keuze)),"",IF(Tb_Activiteiten[[#This Row],[Projectleider/Expert]]=1,Tb_Activiteiten[[#Headers],[Projectleider/Expert]],"")))</f>
        <v/>
      </c>
      <c r="AQ2124" t="str">
        <f>IF(ISNUMBER(FIND("arbeid",Methode_Keuze)),"",IF(ISNUMBER(FIND("arbeid",Methode_Keuze)),"",IF(Tb_Activiteiten[[#This Row],[Arbeidskosten]]=1,Tb_Activiteiten[[#Headers],[Arbeidskosten]],"")))</f>
        <v/>
      </c>
      <c r="AR2124" t="str">
        <f>IF(ISNUMBER(FIND("arbeid",Methode_Keuze)),"",IF(ISNUMBER(FIND("arbeid",Methode_Keuze)),"",IF(Tb_Activiteiten[[#This Row],[Arbeidskosten op basis van IKS]]=1,Tb_Activiteiten[[#Headers],[Arbeidskosten op basis van IKS]],"")))</f>
        <v/>
      </c>
      <c r="AS2124" t="str">
        <f>IF(ISNUMBER(FIND("overige",Methode_Keuze)),"",IF(Tb_Activiteiten[[#This Row],[Kosten derden exclusief btw]]=1,Tb_Activiteiten[[#Headers],[Kosten derden exclusief btw]],""))</f>
        <v/>
      </c>
      <c r="AT2124" t="str">
        <f>IF(ISNUMBER(FIND("overige",Methode_Keuze)),"",IF(Tb_Activiteiten[[#This Row],[Niet verrekenbare btw]]=1,Tb_Activiteiten[[#Headers],[Niet verrekenbare btw]],""))</f>
        <v/>
      </c>
      <c r="AU2124" t="str">
        <f>IF(ISNUMBER(FIND("overige",Methode_Keuze)),"",IF(Tb_Activiteiten[[#This Row],[Grondkosten]]=1,Tb_Activiteiten[[#Headers],[Grondkosten]],""))</f>
        <v/>
      </c>
      <c r="AV2124" t="str">
        <f>IF(ISNUMBER(FIND("overige",Methode_Keuze)),"",IF(Tb_Activiteiten[[#This Row],[Bijdrage in natura (overige)]]=1,Tb_Activiteiten[[#Headers],[Bijdrage in natura (overige)]],""))</f>
        <v/>
      </c>
      <c r="AW2124" t="str">
        <f>IF(ISNUMBER(FIND("overige",Methode_Keuze)),"",IF(Tb_Activiteiten[[#This Row],[Bijdrage in natura (vrijwilligers)]]=1,Tb_Activiteiten[[#Headers],[Bijdrage in natura (vrijwilligers)]],""))</f>
        <v/>
      </c>
      <c r="AX2124" t="str">
        <f>IF(ISNUMBER(FIND("overige",Methode_Keuze)),"",IF(Tb_Activiteiten[[#This Row],[Afschrijvingskosten]]=1,Tb_Activiteiten[[#Headers],[Afschrijvingskosten]],""))</f>
        <v/>
      </c>
      <c r="AY2124" t="str">
        <f>IF(ISNUMBER(FIND("overige",Methode_Keuze)),"",IF(Tb_Activiteiten[[#This Row],[Vergoeding]]=1,Tb_Activiteiten[[#Headers],[Vergoeding]],""))</f>
        <v/>
      </c>
      <c r="AZ2124" t="str">
        <f>IF(ISNUMBER(FIND("arbeid",Methode_Keuze)),"",IF(Tb_Activiteiten[[#This Row],[Arbeidskosten - vast tarief (excl eigen arbeid)]]=1,Tb_Activiteiten[[#Headers],[Arbeidskosten - vast tarief (excl eigen arbeid)]],""))</f>
        <v/>
      </c>
      <c r="BA2124" t="str">
        <f>IF(ISNUMBER(FIND("overige",Methode_Keuze)),"",IF(Tb_Activiteiten[[#This Row],[Overige kosten]]=1,Tb_Activiteiten[[#Headers],[Overige kosten]],""))</f>
        <v/>
      </c>
    </row>
    <row r="2125" spans="15:53" x14ac:dyDescent="0.25">
      <c r="O2125" s="56"/>
      <c r="Q2125" t="str">
        <f>IFERROR(IF(VLOOKUP(Tb_Activiteiten[[#This Row],[Openstelling]],Tb_Openstelling[],2,0)=1,1,""),"")</f>
        <v/>
      </c>
      <c r="AJ2125" s="56"/>
      <c r="AK2125" t="str">
        <f>IF(ISNUMBER(FIND("arbeid",Methode_Keuze)),"",IF(ISNUMBER(FIND("arbeid",Methode_Keuze)),"",IF(Tb_Activiteiten[[#This Row],[Loonkosten]]=1,Tb_Activiteiten[[#Headers],[Loonkosten]],"")))</f>
        <v/>
      </c>
      <c r="AL2125" t="str">
        <f>IF(ISNUMBER(FIND("arbeid",Methode_Keuze)),"",IF(ISNUMBER(FIND("arbeid",Methode_Keuze)),"",IF(Tb_Activiteiten[[#This Row],[Eigen arbeid]]=1,Tb_Activiteiten[[#Headers],[Eigen arbeid]],"")))</f>
        <v/>
      </c>
      <c r="AM2125" t="str">
        <f>IF(ISNUMBER(FIND("arbeid",Methode_Keuze)),"",IF(ISNUMBER(FIND("arbeid",Methode_Keuze)),"",IF(Tb_Activiteiten[[#This Row],[Projectmedewerker]]=1,Tb_Activiteiten[[#Headers],[Projectmedewerker]],"")))</f>
        <v/>
      </c>
      <c r="AN2125" t="str">
        <f>IF(ISNUMBER(FIND("arbeid",Methode_Keuze)),"",IF(ISNUMBER(FIND("arbeid",Methode_Keuze)),"",IF(Tb_Activiteiten[[#This Row],[Landbouwer]]=1,Tb_Activiteiten[[#Headers],[Landbouwer]],"")))</f>
        <v/>
      </c>
      <c r="AO2125" t="str">
        <f>IF(ISNUMBER(FIND("arbeid",Methode_Keuze)),"",IF(ISNUMBER(FIND("arbeid",Methode_Keuze)),"",IF(Tb_Activiteiten[[#This Row],[Adviseur]]=1,Tb_Activiteiten[[#Headers],[Adviseur]],"")))</f>
        <v/>
      </c>
      <c r="AP2125" t="str">
        <f>IF(ISNUMBER(FIND("arbeid",Methode_Keuze)),"",IF(ISNUMBER(FIND("arbeid",Methode_Keuze)),"",IF(Tb_Activiteiten[[#This Row],[Projectleider/Expert]]=1,Tb_Activiteiten[[#Headers],[Projectleider/Expert]],"")))</f>
        <v/>
      </c>
      <c r="AQ2125" t="str">
        <f>IF(ISNUMBER(FIND("arbeid",Methode_Keuze)),"",IF(ISNUMBER(FIND("arbeid",Methode_Keuze)),"",IF(Tb_Activiteiten[[#This Row],[Arbeidskosten]]=1,Tb_Activiteiten[[#Headers],[Arbeidskosten]],"")))</f>
        <v/>
      </c>
      <c r="AR2125" t="str">
        <f>IF(ISNUMBER(FIND("arbeid",Methode_Keuze)),"",IF(ISNUMBER(FIND("arbeid",Methode_Keuze)),"",IF(Tb_Activiteiten[[#This Row],[Arbeidskosten op basis van IKS]]=1,Tb_Activiteiten[[#Headers],[Arbeidskosten op basis van IKS]],"")))</f>
        <v/>
      </c>
      <c r="AS2125" t="str">
        <f>IF(ISNUMBER(FIND("overige",Methode_Keuze)),"",IF(Tb_Activiteiten[[#This Row],[Kosten derden exclusief btw]]=1,Tb_Activiteiten[[#Headers],[Kosten derden exclusief btw]],""))</f>
        <v/>
      </c>
      <c r="AT2125" t="str">
        <f>IF(ISNUMBER(FIND("overige",Methode_Keuze)),"",IF(Tb_Activiteiten[[#This Row],[Niet verrekenbare btw]]=1,Tb_Activiteiten[[#Headers],[Niet verrekenbare btw]],""))</f>
        <v/>
      </c>
      <c r="AU2125" t="str">
        <f>IF(ISNUMBER(FIND("overige",Methode_Keuze)),"",IF(Tb_Activiteiten[[#This Row],[Grondkosten]]=1,Tb_Activiteiten[[#Headers],[Grondkosten]],""))</f>
        <v/>
      </c>
      <c r="AV2125" t="str">
        <f>IF(ISNUMBER(FIND("overige",Methode_Keuze)),"",IF(Tb_Activiteiten[[#This Row],[Bijdrage in natura (overige)]]=1,Tb_Activiteiten[[#Headers],[Bijdrage in natura (overige)]],""))</f>
        <v/>
      </c>
      <c r="AW2125" t="str">
        <f>IF(ISNUMBER(FIND("overige",Methode_Keuze)),"",IF(Tb_Activiteiten[[#This Row],[Bijdrage in natura (vrijwilligers)]]=1,Tb_Activiteiten[[#Headers],[Bijdrage in natura (vrijwilligers)]],""))</f>
        <v/>
      </c>
      <c r="AX2125" t="str">
        <f>IF(ISNUMBER(FIND("overige",Methode_Keuze)),"",IF(Tb_Activiteiten[[#This Row],[Afschrijvingskosten]]=1,Tb_Activiteiten[[#Headers],[Afschrijvingskosten]],""))</f>
        <v/>
      </c>
      <c r="AY2125" t="str">
        <f>IF(ISNUMBER(FIND("overige",Methode_Keuze)),"",IF(Tb_Activiteiten[[#This Row],[Vergoeding]]=1,Tb_Activiteiten[[#Headers],[Vergoeding]],""))</f>
        <v/>
      </c>
      <c r="AZ2125" t="str">
        <f>IF(ISNUMBER(FIND("arbeid",Methode_Keuze)),"",IF(Tb_Activiteiten[[#This Row],[Arbeidskosten - vast tarief (excl eigen arbeid)]]=1,Tb_Activiteiten[[#Headers],[Arbeidskosten - vast tarief (excl eigen arbeid)]],""))</f>
        <v/>
      </c>
      <c r="BA2125" t="str">
        <f>IF(ISNUMBER(FIND("overige",Methode_Keuze)),"",IF(Tb_Activiteiten[[#This Row],[Overige kosten]]=1,Tb_Activiteiten[[#Headers],[Overige kosten]],""))</f>
        <v/>
      </c>
    </row>
    <row r="2126" spans="15:53" x14ac:dyDescent="0.25">
      <c r="O2126" s="56"/>
      <c r="Q2126" t="str">
        <f>IFERROR(IF(VLOOKUP(Tb_Activiteiten[[#This Row],[Openstelling]],Tb_Openstelling[],2,0)=1,1,""),"")</f>
        <v/>
      </c>
      <c r="AJ2126" s="56"/>
      <c r="AK2126" t="str">
        <f>IF(ISNUMBER(FIND("arbeid",Methode_Keuze)),"",IF(ISNUMBER(FIND("arbeid",Methode_Keuze)),"",IF(Tb_Activiteiten[[#This Row],[Loonkosten]]=1,Tb_Activiteiten[[#Headers],[Loonkosten]],"")))</f>
        <v/>
      </c>
      <c r="AL2126" t="str">
        <f>IF(ISNUMBER(FIND("arbeid",Methode_Keuze)),"",IF(ISNUMBER(FIND("arbeid",Methode_Keuze)),"",IF(Tb_Activiteiten[[#This Row],[Eigen arbeid]]=1,Tb_Activiteiten[[#Headers],[Eigen arbeid]],"")))</f>
        <v/>
      </c>
      <c r="AM2126" t="str">
        <f>IF(ISNUMBER(FIND("arbeid",Methode_Keuze)),"",IF(ISNUMBER(FIND("arbeid",Methode_Keuze)),"",IF(Tb_Activiteiten[[#This Row],[Projectmedewerker]]=1,Tb_Activiteiten[[#Headers],[Projectmedewerker]],"")))</f>
        <v/>
      </c>
      <c r="AN2126" t="str">
        <f>IF(ISNUMBER(FIND("arbeid",Methode_Keuze)),"",IF(ISNUMBER(FIND("arbeid",Methode_Keuze)),"",IF(Tb_Activiteiten[[#This Row],[Landbouwer]]=1,Tb_Activiteiten[[#Headers],[Landbouwer]],"")))</f>
        <v/>
      </c>
      <c r="AO2126" t="str">
        <f>IF(ISNUMBER(FIND("arbeid",Methode_Keuze)),"",IF(ISNUMBER(FIND("arbeid",Methode_Keuze)),"",IF(Tb_Activiteiten[[#This Row],[Adviseur]]=1,Tb_Activiteiten[[#Headers],[Adviseur]],"")))</f>
        <v/>
      </c>
      <c r="AP2126" t="str">
        <f>IF(ISNUMBER(FIND("arbeid",Methode_Keuze)),"",IF(ISNUMBER(FIND("arbeid",Methode_Keuze)),"",IF(Tb_Activiteiten[[#This Row],[Projectleider/Expert]]=1,Tb_Activiteiten[[#Headers],[Projectleider/Expert]],"")))</f>
        <v/>
      </c>
      <c r="AQ2126" t="str">
        <f>IF(ISNUMBER(FIND("arbeid",Methode_Keuze)),"",IF(ISNUMBER(FIND("arbeid",Methode_Keuze)),"",IF(Tb_Activiteiten[[#This Row],[Arbeidskosten]]=1,Tb_Activiteiten[[#Headers],[Arbeidskosten]],"")))</f>
        <v/>
      </c>
      <c r="AR2126" t="str">
        <f>IF(ISNUMBER(FIND("arbeid",Methode_Keuze)),"",IF(ISNUMBER(FIND("arbeid",Methode_Keuze)),"",IF(Tb_Activiteiten[[#This Row],[Arbeidskosten op basis van IKS]]=1,Tb_Activiteiten[[#Headers],[Arbeidskosten op basis van IKS]],"")))</f>
        <v/>
      </c>
      <c r="AS2126" t="str">
        <f>IF(ISNUMBER(FIND("overige",Methode_Keuze)),"",IF(Tb_Activiteiten[[#This Row],[Kosten derden exclusief btw]]=1,Tb_Activiteiten[[#Headers],[Kosten derden exclusief btw]],""))</f>
        <v/>
      </c>
      <c r="AT2126" t="str">
        <f>IF(ISNUMBER(FIND("overige",Methode_Keuze)),"",IF(Tb_Activiteiten[[#This Row],[Niet verrekenbare btw]]=1,Tb_Activiteiten[[#Headers],[Niet verrekenbare btw]],""))</f>
        <v/>
      </c>
      <c r="AU2126" t="str">
        <f>IF(ISNUMBER(FIND("overige",Methode_Keuze)),"",IF(Tb_Activiteiten[[#This Row],[Grondkosten]]=1,Tb_Activiteiten[[#Headers],[Grondkosten]],""))</f>
        <v/>
      </c>
      <c r="AV2126" t="str">
        <f>IF(ISNUMBER(FIND("overige",Methode_Keuze)),"",IF(Tb_Activiteiten[[#This Row],[Bijdrage in natura (overige)]]=1,Tb_Activiteiten[[#Headers],[Bijdrage in natura (overige)]],""))</f>
        <v/>
      </c>
      <c r="AW2126" t="str">
        <f>IF(ISNUMBER(FIND("overige",Methode_Keuze)),"",IF(Tb_Activiteiten[[#This Row],[Bijdrage in natura (vrijwilligers)]]=1,Tb_Activiteiten[[#Headers],[Bijdrage in natura (vrijwilligers)]],""))</f>
        <v/>
      </c>
      <c r="AX2126" t="str">
        <f>IF(ISNUMBER(FIND("overige",Methode_Keuze)),"",IF(Tb_Activiteiten[[#This Row],[Afschrijvingskosten]]=1,Tb_Activiteiten[[#Headers],[Afschrijvingskosten]],""))</f>
        <v/>
      </c>
      <c r="AY2126" t="str">
        <f>IF(ISNUMBER(FIND("overige",Methode_Keuze)),"",IF(Tb_Activiteiten[[#This Row],[Vergoeding]]=1,Tb_Activiteiten[[#Headers],[Vergoeding]],""))</f>
        <v/>
      </c>
      <c r="AZ2126" t="str">
        <f>IF(ISNUMBER(FIND("arbeid",Methode_Keuze)),"",IF(Tb_Activiteiten[[#This Row],[Arbeidskosten - vast tarief (excl eigen arbeid)]]=1,Tb_Activiteiten[[#Headers],[Arbeidskosten - vast tarief (excl eigen arbeid)]],""))</f>
        <v/>
      </c>
      <c r="BA2126" t="str">
        <f>IF(ISNUMBER(FIND("overige",Methode_Keuze)),"",IF(Tb_Activiteiten[[#This Row],[Overige kosten]]=1,Tb_Activiteiten[[#Headers],[Overige kosten]],""))</f>
        <v/>
      </c>
    </row>
    <row r="2127" spans="15:53" x14ac:dyDescent="0.25">
      <c r="O2127" s="56"/>
      <c r="Q2127" t="str">
        <f>IFERROR(IF(VLOOKUP(Tb_Activiteiten[[#This Row],[Openstelling]],Tb_Openstelling[],2,0)=1,1,""),"")</f>
        <v/>
      </c>
      <c r="AJ2127" s="56"/>
      <c r="AK2127" t="str">
        <f>IF(ISNUMBER(FIND("arbeid",Methode_Keuze)),"",IF(ISNUMBER(FIND("arbeid",Methode_Keuze)),"",IF(Tb_Activiteiten[[#This Row],[Loonkosten]]=1,Tb_Activiteiten[[#Headers],[Loonkosten]],"")))</f>
        <v/>
      </c>
      <c r="AL2127" t="str">
        <f>IF(ISNUMBER(FIND("arbeid",Methode_Keuze)),"",IF(ISNUMBER(FIND("arbeid",Methode_Keuze)),"",IF(Tb_Activiteiten[[#This Row],[Eigen arbeid]]=1,Tb_Activiteiten[[#Headers],[Eigen arbeid]],"")))</f>
        <v/>
      </c>
      <c r="AM2127" t="str">
        <f>IF(ISNUMBER(FIND("arbeid",Methode_Keuze)),"",IF(ISNUMBER(FIND("arbeid",Methode_Keuze)),"",IF(Tb_Activiteiten[[#This Row],[Projectmedewerker]]=1,Tb_Activiteiten[[#Headers],[Projectmedewerker]],"")))</f>
        <v/>
      </c>
      <c r="AN2127" t="str">
        <f>IF(ISNUMBER(FIND("arbeid",Methode_Keuze)),"",IF(ISNUMBER(FIND("arbeid",Methode_Keuze)),"",IF(Tb_Activiteiten[[#This Row],[Landbouwer]]=1,Tb_Activiteiten[[#Headers],[Landbouwer]],"")))</f>
        <v/>
      </c>
      <c r="AO2127" t="str">
        <f>IF(ISNUMBER(FIND("arbeid",Methode_Keuze)),"",IF(ISNUMBER(FIND("arbeid",Methode_Keuze)),"",IF(Tb_Activiteiten[[#This Row],[Adviseur]]=1,Tb_Activiteiten[[#Headers],[Adviseur]],"")))</f>
        <v/>
      </c>
      <c r="AP2127" t="str">
        <f>IF(ISNUMBER(FIND("arbeid",Methode_Keuze)),"",IF(ISNUMBER(FIND("arbeid",Methode_Keuze)),"",IF(Tb_Activiteiten[[#This Row],[Projectleider/Expert]]=1,Tb_Activiteiten[[#Headers],[Projectleider/Expert]],"")))</f>
        <v/>
      </c>
      <c r="AQ2127" t="str">
        <f>IF(ISNUMBER(FIND("arbeid",Methode_Keuze)),"",IF(ISNUMBER(FIND("arbeid",Methode_Keuze)),"",IF(Tb_Activiteiten[[#This Row],[Arbeidskosten]]=1,Tb_Activiteiten[[#Headers],[Arbeidskosten]],"")))</f>
        <v/>
      </c>
      <c r="AR2127" t="str">
        <f>IF(ISNUMBER(FIND("arbeid",Methode_Keuze)),"",IF(ISNUMBER(FIND("arbeid",Methode_Keuze)),"",IF(Tb_Activiteiten[[#This Row],[Arbeidskosten op basis van IKS]]=1,Tb_Activiteiten[[#Headers],[Arbeidskosten op basis van IKS]],"")))</f>
        <v/>
      </c>
      <c r="AS2127" t="str">
        <f>IF(ISNUMBER(FIND("overige",Methode_Keuze)),"",IF(Tb_Activiteiten[[#This Row],[Kosten derden exclusief btw]]=1,Tb_Activiteiten[[#Headers],[Kosten derden exclusief btw]],""))</f>
        <v/>
      </c>
      <c r="AT2127" t="str">
        <f>IF(ISNUMBER(FIND("overige",Methode_Keuze)),"",IF(Tb_Activiteiten[[#This Row],[Niet verrekenbare btw]]=1,Tb_Activiteiten[[#Headers],[Niet verrekenbare btw]],""))</f>
        <v/>
      </c>
      <c r="AU2127" t="str">
        <f>IF(ISNUMBER(FIND("overige",Methode_Keuze)),"",IF(Tb_Activiteiten[[#This Row],[Grondkosten]]=1,Tb_Activiteiten[[#Headers],[Grondkosten]],""))</f>
        <v/>
      </c>
      <c r="AV2127" t="str">
        <f>IF(ISNUMBER(FIND("overige",Methode_Keuze)),"",IF(Tb_Activiteiten[[#This Row],[Bijdrage in natura (overige)]]=1,Tb_Activiteiten[[#Headers],[Bijdrage in natura (overige)]],""))</f>
        <v/>
      </c>
      <c r="AW2127" t="str">
        <f>IF(ISNUMBER(FIND("overige",Methode_Keuze)),"",IF(Tb_Activiteiten[[#This Row],[Bijdrage in natura (vrijwilligers)]]=1,Tb_Activiteiten[[#Headers],[Bijdrage in natura (vrijwilligers)]],""))</f>
        <v/>
      </c>
      <c r="AX2127" t="str">
        <f>IF(ISNUMBER(FIND("overige",Methode_Keuze)),"",IF(Tb_Activiteiten[[#This Row],[Afschrijvingskosten]]=1,Tb_Activiteiten[[#Headers],[Afschrijvingskosten]],""))</f>
        <v/>
      </c>
      <c r="AY2127" t="str">
        <f>IF(ISNUMBER(FIND("overige",Methode_Keuze)),"",IF(Tb_Activiteiten[[#This Row],[Vergoeding]]=1,Tb_Activiteiten[[#Headers],[Vergoeding]],""))</f>
        <v/>
      </c>
      <c r="AZ2127" t="str">
        <f>IF(ISNUMBER(FIND("arbeid",Methode_Keuze)),"",IF(Tb_Activiteiten[[#This Row],[Arbeidskosten - vast tarief (excl eigen arbeid)]]=1,Tb_Activiteiten[[#Headers],[Arbeidskosten - vast tarief (excl eigen arbeid)]],""))</f>
        <v/>
      </c>
      <c r="BA2127" t="str">
        <f>IF(ISNUMBER(FIND("overige",Methode_Keuze)),"",IF(Tb_Activiteiten[[#This Row],[Overige kosten]]=1,Tb_Activiteiten[[#Headers],[Overige kosten]],""))</f>
        <v/>
      </c>
    </row>
    <row r="2128" spans="15:53" x14ac:dyDescent="0.25">
      <c r="O2128" s="56"/>
      <c r="Q2128" t="str">
        <f>IFERROR(IF(VLOOKUP(Tb_Activiteiten[[#This Row],[Openstelling]],Tb_Openstelling[],2,0)=1,1,""),"")</f>
        <v/>
      </c>
      <c r="AJ2128" s="56"/>
      <c r="AK2128" t="str">
        <f>IF(ISNUMBER(FIND("arbeid",Methode_Keuze)),"",IF(ISNUMBER(FIND("arbeid",Methode_Keuze)),"",IF(Tb_Activiteiten[[#This Row],[Loonkosten]]=1,Tb_Activiteiten[[#Headers],[Loonkosten]],"")))</f>
        <v/>
      </c>
      <c r="AL2128" t="str">
        <f>IF(ISNUMBER(FIND("arbeid",Methode_Keuze)),"",IF(ISNUMBER(FIND("arbeid",Methode_Keuze)),"",IF(Tb_Activiteiten[[#This Row],[Eigen arbeid]]=1,Tb_Activiteiten[[#Headers],[Eigen arbeid]],"")))</f>
        <v/>
      </c>
      <c r="AM2128" t="str">
        <f>IF(ISNUMBER(FIND("arbeid",Methode_Keuze)),"",IF(ISNUMBER(FIND("arbeid",Methode_Keuze)),"",IF(Tb_Activiteiten[[#This Row],[Projectmedewerker]]=1,Tb_Activiteiten[[#Headers],[Projectmedewerker]],"")))</f>
        <v/>
      </c>
      <c r="AN2128" t="str">
        <f>IF(ISNUMBER(FIND("arbeid",Methode_Keuze)),"",IF(ISNUMBER(FIND("arbeid",Methode_Keuze)),"",IF(Tb_Activiteiten[[#This Row],[Landbouwer]]=1,Tb_Activiteiten[[#Headers],[Landbouwer]],"")))</f>
        <v/>
      </c>
      <c r="AO2128" t="str">
        <f>IF(ISNUMBER(FIND("arbeid",Methode_Keuze)),"",IF(ISNUMBER(FIND("arbeid",Methode_Keuze)),"",IF(Tb_Activiteiten[[#This Row],[Adviseur]]=1,Tb_Activiteiten[[#Headers],[Adviseur]],"")))</f>
        <v/>
      </c>
      <c r="AP2128" t="str">
        <f>IF(ISNUMBER(FIND("arbeid",Methode_Keuze)),"",IF(ISNUMBER(FIND("arbeid",Methode_Keuze)),"",IF(Tb_Activiteiten[[#This Row],[Projectleider/Expert]]=1,Tb_Activiteiten[[#Headers],[Projectleider/Expert]],"")))</f>
        <v/>
      </c>
      <c r="AQ2128" t="str">
        <f>IF(ISNUMBER(FIND("arbeid",Methode_Keuze)),"",IF(ISNUMBER(FIND("arbeid",Methode_Keuze)),"",IF(Tb_Activiteiten[[#This Row],[Arbeidskosten]]=1,Tb_Activiteiten[[#Headers],[Arbeidskosten]],"")))</f>
        <v/>
      </c>
      <c r="AR2128" t="str">
        <f>IF(ISNUMBER(FIND("arbeid",Methode_Keuze)),"",IF(ISNUMBER(FIND("arbeid",Methode_Keuze)),"",IF(Tb_Activiteiten[[#This Row],[Arbeidskosten op basis van IKS]]=1,Tb_Activiteiten[[#Headers],[Arbeidskosten op basis van IKS]],"")))</f>
        <v/>
      </c>
      <c r="AS2128" t="str">
        <f>IF(ISNUMBER(FIND("overige",Methode_Keuze)),"",IF(Tb_Activiteiten[[#This Row],[Kosten derden exclusief btw]]=1,Tb_Activiteiten[[#Headers],[Kosten derden exclusief btw]],""))</f>
        <v/>
      </c>
      <c r="AT2128" t="str">
        <f>IF(ISNUMBER(FIND("overige",Methode_Keuze)),"",IF(Tb_Activiteiten[[#This Row],[Niet verrekenbare btw]]=1,Tb_Activiteiten[[#Headers],[Niet verrekenbare btw]],""))</f>
        <v/>
      </c>
      <c r="AU2128" t="str">
        <f>IF(ISNUMBER(FIND("overige",Methode_Keuze)),"",IF(Tb_Activiteiten[[#This Row],[Grondkosten]]=1,Tb_Activiteiten[[#Headers],[Grondkosten]],""))</f>
        <v/>
      </c>
      <c r="AV2128" t="str">
        <f>IF(ISNUMBER(FIND("overige",Methode_Keuze)),"",IF(Tb_Activiteiten[[#This Row],[Bijdrage in natura (overige)]]=1,Tb_Activiteiten[[#Headers],[Bijdrage in natura (overige)]],""))</f>
        <v/>
      </c>
      <c r="AW2128" t="str">
        <f>IF(ISNUMBER(FIND("overige",Methode_Keuze)),"",IF(Tb_Activiteiten[[#This Row],[Bijdrage in natura (vrijwilligers)]]=1,Tb_Activiteiten[[#Headers],[Bijdrage in natura (vrijwilligers)]],""))</f>
        <v/>
      </c>
      <c r="AX2128" t="str">
        <f>IF(ISNUMBER(FIND("overige",Methode_Keuze)),"",IF(Tb_Activiteiten[[#This Row],[Afschrijvingskosten]]=1,Tb_Activiteiten[[#Headers],[Afschrijvingskosten]],""))</f>
        <v/>
      </c>
      <c r="AY2128" t="str">
        <f>IF(ISNUMBER(FIND("overige",Methode_Keuze)),"",IF(Tb_Activiteiten[[#This Row],[Vergoeding]]=1,Tb_Activiteiten[[#Headers],[Vergoeding]],""))</f>
        <v/>
      </c>
      <c r="AZ2128" t="str">
        <f>IF(ISNUMBER(FIND("arbeid",Methode_Keuze)),"",IF(Tb_Activiteiten[[#This Row],[Arbeidskosten - vast tarief (excl eigen arbeid)]]=1,Tb_Activiteiten[[#Headers],[Arbeidskosten - vast tarief (excl eigen arbeid)]],""))</f>
        <v/>
      </c>
      <c r="BA2128" t="str">
        <f>IF(ISNUMBER(FIND("overige",Methode_Keuze)),"",IF(Tb_Activiteiten[[#This Row],[Overige kosten]]=1,Tb_Activiteiten[[#Headers],[Overige kosten]],""))</f>
        <v/>
      </c>
    </row>
    <row r="2129" spans="15:53" x14ac:dyDescent="0.25">
      <c r="O2129" s="56"/>
      <c r="Q2129" t="str">
        <f>IFERROR(IF(VLOOKUP(Tb_Activiteiten[[#This Row],[Openstelling]],Tb_Openstelling[],2,0)=1,1,""),"")</f>
        <v/>
      </c>
      <c r="AJ2129" s="56"/>
      <c r="AK2129" t="str">
        <f>IF(ISNUMBER(FIND("arbeid",Methode_Keuze)),"",IF(ISNUMBER(FIND("arbeid",Methode_Keuze)),"",IF(Tb_Activiteiten[[#This Row],[Loonkosten]]=1,Tb_Activiteiten[[#Headers],[Loonkosten]],"")))</f>
        <v/>
      </c>
      <c r="AL2129" t="str">
        <f>IF(ISNUMBER(FIND("arbeid",Methode_Keuze)),"",IF(ISNUMBER(FIND("arbeid",Methode_Keuze)),"",IF(Tb_Activiteiten[[#This Row],[Eigen arbeid]]=1,Tb_Activiteiten[[#Headers],[Eigen arbeid]],"")))</f>
        <v/>
      </c>
      <c r="AM2129" t="str">
        <f>IF(ISNUMBER(FIND("arbeid",Methode_Keuze)),"",IF(ISNUMBER(FIND("arbeid",Methode_Keuze)),"",IF(Tb_Activiteiten[[#This Row],[Projectmedewerker]]=1,Tb_Activiteiten[[#Headers],[Projectmedewerker]],"")))</f>
        <v/>
      </c>
      <c r="AN2129" t="str">
        <f>IF(ISNUMBER(FIND("arbeid",Methode_Keuze)),"",IF(ISNUMBER(FIND("arbeid",Methode_Keuze)),"",IF(Tb_Activiteiten[[#This Row],[Landbouwer]]=1,Tb_Activiteiten[[#Headers],[Landbouwer]],"")))</f>
        <v/>
      </c>
      <c r="AO2129" t="str">
        <f>IF(ISNUMBER(FIND("arbeid",Methode_Keuze)),"",IF(ISNUMBER(FIND("arbeid",Methode_Keuze)),"",IF(Tb_Activiteiten[[#This Row],[Adviseur]]=1,Tb_Activiteiten[[#Headers],[Adviseur]],"")))</f>
        <v/>
      </c>
      <c r="AP2129" t="str">
        <f>IF(ISNUMBER(FIND("arbeid",Methode_Keuze)),"",IF(ISNUMBER(FIND("arbeid",Methode_Keuze)),"",IF(Tb_Activiteiten[[#This Row],[Projectleider/Expert]]=1,Tb_Activiteiten[[#Headers],[Projectleider/Expert]],"")))</f>
        <v/>
      </c>
      <c r="AQ2129" t="str">
        <f>IF(ISNUMBER(FIND("arbeid",Methode_Keuze)),"",IF(ISNUMBER(FIND("arbeid",Methode_Keuze)),"",IF(Tb_Activiteiten[[#This Row],[Arbeidskosten]]=1,Tb_Activiteiten[[#Headers],[Arbeidskosten]],"")))</f>
        <v/>
      </c>
      <c r="AR2129" t="str">
        <f>IF(ISNUMBER(FIND("arbeid",Methode_Keuze)),"",IF(ISNUMBER(FIND("arbeid",Methode_Keuze)),"",IF(Tb_Activiteiten[[#This Row],[Arbeidskosten op basis van IKS]]=1,Tb_Activiteiten[[#Headers],[Arbeidskosten op basis van IKS]],"")))</f>
        <v/>
      </c>
      <c r="AS2129" t="str">
        <f>IF(ISNUMBER(FIND("overige",Methode_Keuze)),"",IF(Tb_Activiteiten[[#This Row],[Kosten derden exclusief btw]]=1,Tb_Activiteiten[[#Headers],[Kosten derden exclusief btw]],""))</f>
        <v/>
      </c>
      <c r="AT2129" t="str">
        <f>IF(ISNUMBER(FIND("overige",Methode_Keuze)),"",IF(Tb_Activiteiten[[#This Row],[Niet verrekenbare btw]]=1,Tb_Activiteiten[[#Headers],[Niet verrekenbare btw]],""))</f>
        <v/>
      </c>
      <c r="AU2129" t="str">
        <f>IF(ISNUMBER(FIND("overige",Methode_Keuze)),"",IF(Tb_Activiteiten[[#This Row],[Grondkosten]]=1,Tb_Activiteiten[[#Headers],[Grondkosten]],""))</f>
        <v/>
      </c>
      <c r="AV2129" t="str">
        <f>IF(ISNUMBER(FIND("overige",Methode_Keuze)),"",IF(Tb_Activiteiten[[#This Row],[Bijdrage in natura (overige)]]=1,Tb_Activiteiten[[#Headers],[Bijdrage in natura (overige)]],""))</f>
        <v/>
      </c>
      <c r="AW2129" t="str">
        <f>IF(ISNUMBER(FIND("overige",Methode_Keuze)),"",IF(Tb_Activiteiten[[#This Row],[Bijdrage in natura (vrijwilligers)]]=1,Tb_Activiteiten[[#Headers],[Bijdrage in natura (vrijwilligers)]],""))</f>
        <v/>
      </c>
      <c r="AX2129" t="str">
        <f>IF(ISNUMBER(FIND("overige",Methode_Keuze)),"",IF(Tb_Activiteiten[[#This Row],[Afschrijvingskosten]]=1,Tb_Activiteiten[[#Headers],[Afschrijvingskosten]],""))</f>
        <v/>
      </c>
      <c r="AY2129" t="str">
        <f>IF(ISNUMBER(FIND("overige",Methode_Keuze)),"",IF(Tb_Activiteiten[[#This Row],[Vergoeding]]=1,Tb_Activiteiten[[#Headers],[Vergoeding]],""))</f>
        <v/>
      </c>
      <c r="AZ2129" t="str">
        <f>IF(ISNUMBER(FIND("arbeid",Methode_Keuze)),"",IF(Tb_Activiteiten[[#This Row],[Arbeidskosten - vast tarief (excl eigen arbeid)]]=1,Tb_Activiteiten[[#Headers],[Arbeidskosten - vast tarief (excl eigen arbeid)]],""))</f>
        <v/>
      </c>
      <c r="BA2129" t="str">
        <f>IF(ISNUMBER(FIND("overige",Methode_Keuze)),"",IF(Tb_Activiteiten[[#This Row],[Overige kosten]]=1,Tb_Activiteiten[[#Headers],[Overige kosten]],""))</f>
        <v/>
      </c>
    </row>
    <row r="2130" spans="15:53" x14ac:dyDescent="0.25">
      <c r="O2130" s="56"/>
      <c r="Q2130" t="str">
        <f>IFERROR(IF(VLOOKUP(Tb_Activiteiten[[#This Row],[Openstelling]],Tb_Openstelling[],2,0)=1,1,""),"")</f>
        <v/>
      </c>
      <c r="AJ2130" s="56"/>
      <c r="AK2130" t="str">
        <f>IF(ISNUMBER(FIND("arbeid",Methode_Keuze)),"",IF(ISNUMBER(FIND("arbeid",Methode_Keuze)),"",IF(Tb_Activiteiten[[#This Row],[Loonkosten]]=1,Tb_Activiteiten[[#Headers],[Loonkosten]],"")))</f>
        <v/>
      </c>
      <c r="AL2130" t="str">
        <f>IF(ISNUMBER(FIND("arbeid",Methode_Keuze)),"",IF(ISNUMBER(FIND("arbeid",Methode_Keuze)),"",IF(Tb_Activiteiten[[#This Row],[Eigen arbeid]]=1,Tb_Activiteiten[[#Headers],[Eigen arbeid]],"")))</f>
        <v/>
      </c>
      <c r="AM2130" t="str">
        <f>IF(ISNUMBER(FIND("arbeid",Methode_Keuze)),"",IF(ISNUMBER(FIND("arbeid",Methode_Keuze)),"",IF(Tb_Activiteiten[[#This Row],[Projectmedewerker]]=1,Tb_Activiteiten[[#Headers],[Projectmedewerker]],"")))</f>
        <v/>
      </c>
      <c r="AN2130" t="str">
        <f>IF(ISNUMBER(FIND("arbeid",Methode_Keuze)),"",IF(ISNUMBER(FIND("arbeid",Methode_Keuze)),"",IF(Tb_Activiteiten[[#This Row],[Landbouwer]]=1,Tb_Activiteiten[[#Headers],[Landbouwer]],"")))</f>
        <v/>
      </c>
      <c r="AO2130" t="str">
        <f>IF(ISNUMBER(FIND("arbeid",Methode_Keuze)),"",IF(ISNUMBER(FIND("arbeid",Methode_Keuze)),"",IF(Tb_Activiteiten[[#This Row],[Adviseur]]=1,Tb_Activiteiten[[#Headers],[Adviseur]],"")))</f>
        <v/>
      </c>
      <c r="AP2130" t="str">
        <f>IF(ISNUMBER(FIND("arbeid",Methode_Keuze)),"",IF(ISNUMBER(FIND("arbeid",Methode_Keuze)),"",IF(Tb_Activiteiten[[#This Row],[Projectleider/Expert]]=1,Tb_Activiteiten[[#Headers],[Projectleider/Expert]],"")))</f>
        <v/>
      </c>
      <c r="AQ2130" t="str">
        <f>IF(ISNUMBER(FIND("arbeid",Methode_Keuze)),"",IF(ISNUMBER(FIND("arbeid",Methode_Keuze)),"",IF(Tb_Activiteiten[[#This Row],[Arbeidskosten]]=1,Tb_Activiteiten[[#Headers],[Arbeidskosten]],"")))</f>
        <v/>
      </c>
      <c r="AR2130" t="str">
        <f>IF(ISNUMBER(FIND("arbeid",Methode_Keuze)),"",IF(ISNUMBER(FIND("arbeid",Methode_Keuze)),"",IF(Tb_Activiteiten[[#This Row],[Arbeidskosten op basis van IKS]]=1,Tb_Activiteiten[[#Headers],[Arbeidskosten op basis van IKS]],"")))</f>
        <v/>
      </c>
      <c r="AS2130" t="str">
        <f>IF(ISNUMBER(FIND("overige",Methode_Keuze)),"",IF(Tb_Activiteiten[[#This Row],[Kosten derden exclusief btw]]=1,Tb_Activiteiten[[#Headers],[Kosten derden exclusief btw]],""))</f>
        <v/>
      </c>
      <c r="AT2130" t="str">
        <f>IF(ISNUMBER(FIND("overige",Methode_Keuze)),"",IF(Tb_Activiteiten[[#This Row],[Niet verrekenbare btw]]=1,Tb_Activiteiten[[#Headers],[Niet verrekenbare btw]],""))</f>
        <v/>
      </c>
      <c r="AU2130" t="str">
        <f>IF(ISNUMBER(FIND("overige",Methode_Keuze)),"",IF(Tb_Activiteiten[[#This Row],[Grondkosten]]=1,Tb_Activiteiten[[#Headers],[Grondkosten]],""))</f>
        <v/>
      </c>
      <c r="AV2130" t="str">
        <f>IF(ISNUMBER(FIND("overige",Methode_Keuze)),"",IF(Tb_Activiteiten[[#This Row],[Bijdrage in natura (overige)]]=1,Tb_Activiteiten[[#Headers],[Bijdrage in natura (overige)]],""))</f>
        <v/>
      </c>
      <c r="AW2130" t="str">
        <f>IF(ISNUMBER(FIND("overige",Methode_Keuze)),"",IF(Tb_Activiteiten[[#This Row],[Bijdrage in natura (vrijwilligers)]]=1,Tb_Activiteiten[[#Headers],[Bijdrage in natura (vrijwilligers)]],""))</f>
        <v/>
      </c>
      <c r="AX2130" t="str">
        <f>IF(ISNUMBER(FIND("overige",Methode_Keuze)),"",IF(Tb_Activiteiten[[#This Row],[Afschrijvingskosten]]=1,Tb_Activiteiten[[#Headers],[Afschrijvingskosten]],""))</f>
        <v/>
      </c>
      <c r="AY2130" t="str">
        <f>IF(ISNUMBER(FIND("overige",Methode_Keuze)),"",IF(Tb_Activiteiten[[#This Row],[Vergoeding]]=1,Tb_Activiteiten[[#Headers],[Vergoeding]],""))</f>
        <v/>
      </c>
      <c r="AZ2130" t="str">
        <f>IF(ISNUMBER(FIND("arbeid",Methode_Keuze)),"",IF(Tb_Activiteiten[[#This Row],[Arbeidskosten - vast tarief (excl eigen arbeid)]]=1,Tb_Activiteiten[[#Headers],[Arbeidskosten - vast tarief (excl eigen arbeid)]],""))</f>
        <v/>
      </c>
      <c r="BA2130" t="str">
        <f>IF(ISNUMBER(FIND("overige",Methode_Keuze)),"",IF(Tb_Activiteiten[[#This Row],[Overige kosten]]=1,Tb_Activiteiten[[#Headers],[Overige kosten]],""))</f>
        <v/>
      </c>
    </row>
    <row r="2131" spans="15:53" x14ac:dyDescent="0.25">
      <c r="O2131" s="56"/>
      <c r="Q2131" t="str">
        <f>IFERROR(IF(VLOOKUP(Tb_Activiteiten[[#This Row],[Openstelling]],Tb_Openstelling[],2,0)=1,1,""),"")</f>
        <v/>
      </c>
      <c r="AJ2131" s="56"/>
      <c r="AK2131" t="str">
        <f>IF(ISNUMBER(FIND("arbeid",Methode_Keuze)),"",IF(ISNUMBER(FIND("arbeid",Methode_Keuze)),"",IF(Tb_Activiteiten[[#This Row],[Loonkosten]]=1,Tb_Activiteiten[[#Headers],[Loonkosten]],"")))</f>
        <v/>
      </c>
      <c r="AL2131" t="str">
        <f>IF(ISNUMBER(FIND("arbeid",Methode_Keuze)),"",IF(ISNUMBER(FIND("arbeid",Methode_Keuze)),"",IF(Tb_Activiteiten[[#This Row],[Eigen arbeid]]=1,Tb_Activiteiten[[#Headers],[Eigen arbeid]],"")))</f>
        <v/>
      </c>
      <c r="AM2131" t="str">
        <f>IF(ISNUMBER(FIND("arbeid",Methode_Keuze)),"",IF(ISNUMBER(FIND("arbeid",Methode_Keuze)),"",IF(Tb_Activiteiten[[#This Row],[Projectmedewerker]]=1,Tb_Activiteiten[[#Headers],[Projectmedewerker]],"")))</f>
        <v/>
      </c>
      <c r="AN2131" t="str">
        <f>IF(ISNUMBER(FIND("arbeid",Methode_Keuze)),"",IF(ISNUMBER(FIND("arbeid",Methode_Keuze)),"",IF(Tb_Activiteiten[[#This Row],[Landbouwer]]=1,Tb_Activiteiten[[#Headers],[Landbouwer]],"")))</f>
        <v/>
      </c>
      <c r="AO2131" t="str">
        <f>IF(ISNUMBER(FIND("arbeid",Methode_Keuze)),"",IF(ISNUMBER(FIND("arbeid",Methode_Keuze)),"",IF(Tb_Activiteiten[[#This Row],[Adviseur]]=1,Tb_Activiteiten[[#Headers],[Adviseur]],"")))</f>
        <v/>
      </c>
      <c r="AP2131" t="str">
        <f>IF(ISNUMBER(FIND("arbeid",Methode_Keuze)),"",IF(ISNUMBER(FIND("arbeid",Methode_Keuze)),"",IF(Tb_Activiteiten[[#This Row],[Projectleider/Expert]]=1,Tb_Activiteiten[[#Headers],[Projectleider/Expert]],"")))</f>
        <v/>
      </c>
      <c r="AQ2131" t="str">
        <f>IF(ISNUMBER(FIND("arbeid",Methode_Keuze)),"",IF(ISNUMBER(FIND("arbeid",Methode_Keuze)),"",IF(Tb_Activiteiten[[#This Row],[Arbeidskosten]]=1,Tb_Activiteiten[[#Headers],[Arbeidskosten]],"")))</f>
        <v/>
      </c>
      <c r="AR2131" t="str">
        <f>IF(ISNUMBER(FIND("arbeid",Methode_Keuze)),"",IF(ISNUMBER(FIND("arbeid",Methode_Keuze)),"",IF(Tb_Activiteiten[[#This Row],[Arbeidskosten op basis van IKS]]=1,Tb_Activiteiten[[#Headers],[Arbeidskosten op basis van IKS]],"")))</f>
        <v/>
      </c>
      <c r="AS2131" t="str">
        <f>IF(ISNUMBER(FIND("overige",Methode_Keuze)),"",IF(Tb_Activiteiten[[#This Row],[Kosten derden exclusief btw]]=1,Tb_Activiteiten[[#Headers],[Kosten derden exclusief btw]],""))</f>
        <v/>
      </c>
      <c r="AT2131" t="str">
        <f>IF(ISNUMBER(FIND("overige",Methode_Keuze)),"",IF(Tb_Activiteiten[[#This Row],[Niet verrekenbare btw]]=1,Tb_Activiteiten[[#Headers],[Niet verrekenbare btw]],""))</f>
        <v/>
      </c>
      <c r="AU2131" t="str">
        <f>IF(ISNUMBER(FIND("overige",Methode_Keuze)),"",IF(Tb_Activiteiten[[#This Row],[Grondkosten]]=1,Tb_Activiteiten[[#Headers],[Grondkosten]],""))</f>
        <v/>
      </c>
      <c r="AV2131" t="str">
        <f>IF(ISNUMBER(FIND("overige",Methode_Keuze)),"",IF(Tb_Activiteiten[[#This Row],[Bijdrage in natura (overige)]]=1,Tb_Activiteiten[[#Headers],[Bijdrage in natura (overige)]],""))</f>
        <v/>
      </c>
      <c r="AW2131" t="str">
        <f>IF(ISNUMBER(FIND("overige",Methode_Keuze)),"",IF(Tb_Activiteiten[[#This Row],[Bijdrage in natura (vrijwilligers)]]=1,Tb_Activiteiten[[#Headers],[Bijdrage in natura (vrijwilligers)]],""))</f>
        <v/>
      </c>
      <c r="AX2131" t="str">
        <f>IF(ISNUMBER(FIND("overige",Methode_Keuze)),"",IF(Tb_Activiteiten[[#This Row],[Afschrijvingskosten]]=1,Tb_Activiteiten[[#Headers],[Afschrijvingskosten]],""))</f>
        <v/>
      </c>
      <c r="AY2131" t="str">
        <f>IF(ISNUMBER(FIND("overige",Methode_Keuze)),"",IF(Tb_Activiteiten[[#This Row],[Vergoeding]]=1,Tb_Activiteiten[[#Headers],[Vergoeding]],""))</f>
        <v/>
      </c>
      <c r="AZ2131" t="str">
        <f>IF(ISNUMBER(FIND("arbeid",Methode_Keuze)),"",IF(Tb_Activiteiten[[#This Row],[Arbeidskosten - vast tarief (excl eigen arbeid)]]=1,Tb_Activiteiten[[#Headers],[Arbeidskosten - vast tarief (excl eigen arbeid)]],""))</f>
        <v/>
      </c>
      <c r="BA2131" t="str">
        <f>IF(ISNUMBER(FIND("overige",Methode_Keuze)),"",IF(Tb_Activiteiten[[#This Row],[Overige kosten]]=1,Tb_Activiteiten[[#Headers],[Overige kosten]],""))</f>
        <v/>
      </c>
    </row>
    <row r="2132" spans="15:53" x14ac:dyDescent="0.25">
      <c r="O2132" s="56"/>
      <c r="Q2132" t="str">
        <f>IFERROR(IF(VLOOKUP(Tb_Activiteiten[[#This Row],[Openstelling]],Tb_Openstelling[],2,0)=1,1,""),"")</f>
        <v/>
      </c>
      <c r="AJ2132" s="56"/>
      <c r="AK2132" t="str">
        <f>IF(ISNUMBER(FIND("arbeid",Methode_Keuze)),"",IF(ISNUMBER(FIND("arbeid",Methode_Keuze)),"",IF(Tb_Activiteiten[[#This Row],[Loonkosten]]=1,Tb_Activiteiten[[#Headers],[Loonkosten]],"")))</f>
        <v/>
      </c>
      <c r="AL2132" t="str">
        <f>IF(ISNUMBER(FIND("arbeid",Methode_Keuze)),"",IF(ISNUMBER(FIND("arbeid",Methode_Keuze)),"",IF(Tb_Activiteiten[[#This Row],[Eigen arbeid]]=1,Tb_Activiteiten[[#Headers],[Eigen arbeid]],"")))</f>
        <v/>
      </c>
      <c r="AM2132" t="str">
        <f>IF(ISNUMBER(FIND("arbeid",Methode_Keuze)),"",IF(ISNUMBER(FIND("arbeid",Methode_Keuze)),"",IF(Tb_Activiteiten[[#This Row],[Projectmedewerker]]=1,Tb_Activiteiten[[#Headers],[Projectmedewerker]],"")))</f>
        <v/>
      </c>
      <c r="AN2132" t="str">
        <f>IF(ISNUMBER(FIND("arbeid",Methode_Keuze)),"",IF(ISNUMBER(FIND("arbeid",Methode_Keuze)),"",IF(Tb_Activiteiten[[#This Row],[Landbouwer]]=1,Tb_Activiteiten[[#Headers],[Landbouwer]],"")))</f>
        <v/>
      </c>
      <c r="AO2132" t="str">
        <f>IF(ISNUMBER(FIND("arbeid",Methode_Keuze)),"",IF(ISNUMBER(FIND("arbeid",Methode_Keuze)),"",IF(Tb_Activiteiten[[#This Row],[Adviseur]]=1,Tb_Activiteiten[[#Headers],[Adviseur]],"")))</f>
        <v/>
      </c>
      <c r="AP2132" t="str">
        <f>IF(ISNUMBER(FIND("arbeid",Methode_Keuze)),"",IF(ISNUMBER(FIND("arbeid",Methode_Keuze)),"",IF(Tb_Activiteiten[[#This Row],[Projectleider/Expert]]=1,Tb_Activiteiten[[#Headers],[Projectleider/Expert]],"")))</f>
        <v/>
      </c>
      <c r="AQ2132" t="str">
        <f>IF(ISNUMBER(FIND("arbeid",Methode_Keuze)),"",IF(ISNUMBER(FIND("arbeid",Methode_Keuze)),"",IF(Tb_Activiteiten[[#This Row],[Arbeidskosten]]=1,Tb_Activiteiten[[#Headers],[Arbeidskosten]],"")))</f>
        <v/>
      </c>
      <c r="AR2132" t="str">
        <f>IF(ISNUMBER(FIND("arbeid",Methode_Keuze)),"",IF(ISNUMBER(FIND("arbeid",Methode_Keuze)),"",IF(Tb_Activiteiten[[#This Row],[Arbeidskosten op basis van IKS]]=1,Tb_Activiteiten[[#Headers],[Arbeidskosten op basis van IKS]],"")))</f>
        <v/>
      </c>
      <c r="AS2132" t="str">
        <f>IF(ISNUMBER(FIND("overige",Methode_Keuze)),"",IF(Tb_Activiteiten[[#This Row],[Kosten derden exclusief btw]]=1,Tb_Activiteiten[[#Headers],[Kosten derden exclusief btw]],""))</f>
        <v/>
      </c>
      <c r="AT2132" t="str">
        <f>IF(ISNUMBER(FIND("overige",Methode_Keuze)),"",IF(Tb_Activiteiten[[#This Row],[Niet verrekenbare btw]]=1,Tb_Activiteiten[[#Headers],[Niet verrekenbare btw]],""))</f>
        <v/>
      </c>
      <c r="AU2132" t="str">
        <f>IF(ISNUMBER(FIND("overige",Methode_Keuze)),"",IF(Tb_Activiteiten[[#This Row],[Grondkosten]]=1,Tb_Activiteiten[[#Headers],[Grondkosten]],""))</f>
        <v/>
      </c>
      <c r="AV2132" t="str">
        <f>IF(ISNUMBER(FIND("overige",Methode_Keuze)),"",IF(Tb_Activiteiten[[#This Row],[Bijdrage in natura (overige)]]=1,Tb_Activiteiten[[#Headers],[Bijdrage in natura (overige)]],""))</f>
        <v/>
      </c>
      <c r="AW2132" t="str">
        <f>IF(ISNUMBER(FIND("overige",Methode_Keuze)),"",IF(Tb_Activiteiten[[#This Row],[Bijdrage in natura (vrijwilligers)]]=1,Tb_Activiteiten[[#Headers],[Bijdrage in natura (vrijwilligers)]],""))</f>
        <v/>
      </c>
      <c r="AX2132" t="str">
        <f>IF(ISNUMBER(FIND("overige",Methode_Keuze)),"",IF(Tb_Activiteiten[[#This Row],[Afschrijvingskosten]]=1,Tb_Activiteiten[[#Headers],[Afschrijvingskosten]],""))</f>
        <v/>
      </c>
      <c r="AY2132" t="str">
        <f>IF(ISNUMBER(FIND("overige",Methode_Keuze)),"",IF(Tb_Activiteiten[[#This Row],[Vergoeding]]=1,Tb_Activiteiten[[#Headers],[Vergoeding]],""))</f>
        <v/>
      </c>
      <c r="AZ2132" t="str">
        <f>IF(ISNUMBER(FIND("arbeid",Methode_Keuze)),"",IF(Tb_Activiteiten[[#This Row],[Arbeidskosten - vast tarief (excl eigen arbeid)]]=1,Tb_Activiteiten[[#Headers],[Arbeidskosten - vast tarief (excl eigen arbeid)]],""))</f>
        <v/>
      </c>
      <c r="BA2132" t="str">
        <f>IF(ISNUMBER(FIND("overige",Methode_Keuze)),"",IF(Tb_Activiteiten[[#This Row],[Overige kosten]]=1,Tb_Activiteiten[[#Headers],[Overige kosten]],""))</f>
        <v/>
      </c>
    </row>
    <row r="2133" spans="15:53" x14ac:dyDescent="0.25">
      <c r="O2133" s="56"/>
      <c r="Q2133" t="str">
        <f>IFERROR(IF(VLOOKUP(Tb_Activiteiten[[#This Row],[Openstelling]],Tb_Openstelling[],2,0)=1,1,""),"")</f>
        <v/>
      </c>
      <c r="AJ2133" s="56"/>
      <c r="AK2133" t="str">
        <f>IF(ISNUMBER(FIND("arbeid",Methode_Keuze)),"",IF(ISNUMBER(FIND("arbeid",Methode_Keuze)),"",IF(Tb_Activiteiten[[#This Row],[Loonkosten]]=1,Tb_Activiteiten[[#Headers],[Loonkosten]],"")))</f>
        <v/>
      </c>
      <c r="AL2133" t="str">
        <f>IF(ISNUMBER(FIND("arbeid",Methode_Keuze)),"",IF(ISNUMBER(FIND("arbeid",Methode_Keuze)),"",IF(Tb_Activiteiten[[#This Row],[Eigen arbeid]]=1,Tb_Activiteiten[[#Headers],[Eigen arbeid]],"")))</f>
        <v/>
      </c>
      <c r="AM2133" t="str">
        <f>IF(ISNUMBER(FIND("arbeid",Methode_Keuze)),"",IF(ISNUMBER(FIND("arbeid",Methode_Keuze)),"",IF(Tb_Activiteiten[[#This Row],[Projectmedewerker]]=1,Tb_Activiteiten[[#Headers],[Projectmedewerker]],"")))</f>
        <v/>
      </c>
      <c r="AN2133" t="str">
        <f>IF(ISNUMBER(FIND("arbeid",Methode_Keuze)),"",IF(ISNUMBER(FIND("arbeid",Methode_Keuze)),"",IF(Tb_Activiteiten[[#This Row],[Landbouwer]]=1,Tb_Activiteiten[[#Headers],[Landbouwer]],"")))</f>
        <v/>
      </c>
      <c r="AO2133" t="str">
        <f>IF(ISNUMBER(FIND("arbeid",Methode_Keuze)),"",IF(ISNUMBER(FIND("arbeid",Methode_Keuze)),"",IF(Tb_Activiteiten[[#This Row],[Adviseur]]=1,Tb_Activiteiten[[#Headers],[Adviseur]],"")))</f>
        <v/>
      </c>
      <c r="AP2133" t="str">
        <f>IF(ISNUMBER(FIND("arbeid",Methode_Keuze)),"",IF(ISNUMBER(FIND("arbeid",Methode_Keuze)),"",IF(Tb_Activiteiten[[#This Row],[Projectleider/Expert]]=1,Tb_Activiteiten[[#Headers],[Projectleider/Expert]],"")))</f>
        <v/>
      </c>
      <c r="AQ2133" t="str">
        <f>IF(ISNUMBER(FIND("arbeid",Methode_Keuze)),"",IF(ISNUMBER(FIND("arbeid",Methode_Keuze)),"",IF(Tb_Activiteiten[[#This Row],[Arbeidskosten]]=1,Tb_Activiteiten[[#Headers],[Arbeidskosten]],"")))</f>
        <v/>
      </c>
      <c r="AR2133" t="str">
        <f>IF(ISNUMBER(FIND("arbeid",Methode_Keuze)),"",IF(ISNUMBER(FIND("arbeid",Methode_Keuze)),"",IF(Tb_Activiteiten[[#This Row],[Arbeidskosten op basis van IKS]]=1,Tb_Activiteiten[[#Headers],[Arbeidskosten op basis van IKS]],"")))</f>
        <v/>
      </c>
      <c r="AS2133" t="str">
        <f>IF(ISNUMBER(FIND("overige",Methode_Keuze)),"",IF(Tb_Activiteiten[[#This Row],[Kosten derden exclusief btw]]=1,Tb_Activiteiten[[#Headers],[Kosten derden exclusief btw]],""))</f>
        <v/>
      </c>
      <c r="AT2133" t="str">
        <f>IF(ISNUMBER(FIND("overige",Methode_Keuze)),"",IF(Tb_Activiteiten[[#This Row],[Niet verrekenbare btw]]=1,Tb_Activiteiten[[#Headers],[Niet verrekenbare btw]],""))</f>
        <v/>
      </c>
      <c r="AU2133" t="str">
        <f>IF(ISNUMBER(FIND("overige",Methode_Keuze)),"",IF(Tb_Activiteiten[[#This Row],[Grondkosten]]=1,Tb_Activiteiten[[#Headers],[Grondkosten]],""))</f>
        <v/>
      </c>
      <c r="AV2133" t="str">
        <f>IF(ISNUMBER(FIND("overige",Methode_Keuze)),"",IF(Tb_Activiteiten[[#This Row],[Bijdrage in natura (overige)]]=1,Tb_Activiteiten[[#Headers],[Bijdrage in natura (overige)]],""))</f>
        <v/>
      </c>
      <c r="AW2133" t="str">
        <f>IF(ISNUMBER(FIND("overige",Methode_Keuze)),"",IF(Tb_Activiteiten[[#This Row],[Bijdrage in natura (vrijwilligers)]]=1,Tb_Activiteiten[[#Headers],[Bijdrage in natura (vrijwilligers)]],""))</f>
        <v/>
      </c>
      <c r="AX2133" t="str">
        <f>IF(ISNUMBER(FIND("overige",Methode_Keuze)),"",IF(Tb_Activiteiten[[#This Row],[Afschrijvingskosten]]=1,Tb_Activiteiten[[#Headers],[Afschrijvingskosten]],""))</f>
        <v/>
      </c>
      <c r="AY2133" t="str">
        <f>IF(ISNUMBER(FIND("overige",Methode_Keuze)),"",IF(Tb_Activiteiten[[#This Row],[Vergoeding]]=1,Tb_Activiteiten[[#Headers],[Vergoeding]],""))</f>
        <v/>
      </c>
      <c r="AZ2133" t="str">
        <f>IF(ISNUMBER(FIND("arbeid",Methode_Keuze)),"",IF(Tb_Activiteiten[[#This Row],[Arbeidskosten - vast tarief (excl eigen arbeid)]]=1,Tb_Activiteiten[[#Headers],[Arbeidskosten - vast tarief (excl eigen arbeid)]],""))</f>
        <v/>
      </c>
      <c r="BA2133" t="str">
        <f>IF(ISNUMBER(FIND("overige",Methode_Keuze)),"",IF(Tb_Activiteiten[[#This Row],[Overige kosten]]=1,Tb_Activiteiten[[#Headers],[Overige kosten]],""))</f>
        <v/>
      </c>
    </row>
    <row r="2134" spans="15:53" x14ac:dyDescent="0.25">
      <c r="O2134" s="56"/>
      <c r="Q2134" t="str">
        <f>IFERROR(IF(VLOOKUP(Tb_Activiteiten[[#This Row],[Openstelling]],Tb_Openstelling[],2,0)=1,1,""),"")</f>
        <v/>
      </c>
      <c r="AJ2134" s="56"/>
      <c r="AK2134" t="str">
        <f>IF(ISNUMBER(FIND("arbeid",Methode_Keuze)),"",IF(ISNUMBER(FIND("arbeid",Methode_Keuze)),"",IF(Tb_Activiteiten[[#This Row],[Loonkosten]]=1,Tb_Activiteiten[[#Headers],[Loonkosten]],"")))</f>
        <v/>
      </c>
      <c r="AL2134" t="str">
        <f>IF(ISNUMBER(FIND("arbeid",Methode_Keuze)),"",IF(ISNUMBER(FIND("arbeid",Methode_Keuze)),"",IF(Tb_Activiteiten[[#This Row],[Eigen arbeid]]=1,Tb_Activiteiten[[#Headers],[Eigen arbeid]],"")))</f>
        <v/>
      </c>
      <c r="AM2134" t="str">
        <f>IF(ISNUMBER(FIND("arbeid",Methode_Keuze)),"",IF(ISNUMBER(FIND("arbeid",Methode_Keuze)),"",IF(Tb_Activiteiten[[#This Row],[Projectmedewerker]]=1,Tb_Activiteiten[[#Headers],[Projectmedewerker]],"")))</f>
        <v/>
      </c>
      <c r="AN2134" t="str">
        <f>IF(ISNUMBER(FIND("arbeid",Methode_Keuze)),"",IF(ISNUMBER(FIND("arbeid",Methode_Keuze)),"",IF(Tb_Activiteiten[[#This Row],[Landbouwer]]=1,Tb_Activiteiten[[#Headers],[Landbouwer]],"")))</f>
        <v/>
      </c>
      <c r="AO2134" t="str">
        <f>IF(ISNUMBER(FIND("arbeid",Methode_Keuze)),"",IF(ISNUMBER(FIND("arbeid",Methode_Keuze)),"",IF(Tb_Activiteiten[[#This Row],[Adviseur]]=1,Tb_Activiteiten[[#Headers],[Adviseur]],"")))</f>
        <v/>
      </c>
      <c r="AP2134" t="str">
        <f>IF(ISNUMBER(FIND("arbeid",Methode_Keuze)),"",IF(ISNUMBER(FIND("arbeid",Methode_Keuze)),"",IF(Tb_Activiteiten[[#This Row],[Projectleider/Expert]]=1,Tb_Activiteiten[[#Headers],[Projectleider/Expert]],"")))</f>
        <v/>
      </c>
      <c r="AQ2134" t="str">
        <f>IF(ISNUMBER(FIND("arbeid",Methode_Keuze)),"",IF(ISNUMBER(FIND("arbeid",Methode_Keuze)),"",IF(Tb_Activiteiten[[#This Row],[Arbeidskosten]]=1,Tb_Activiteiten[[#Headers],[Arbeidskosten]],"")))</f>
        <v/>
      </c>
      <c r="AR2134" t="str">
        <f>IF(ISNUMBER(FIND("arbeid",Methode_Keuze)),"",IF(ISNUMBER(FIND("arbeid",Methode_Keuze)),"",IF(Tb_Activiteiten[[#This Row],[Arbeidskosten op basis van IKS]]=1,Tb_Activiteiten[[#Headers],[Arbeidskosten op basis van IKS]],"")))</f>
        <v/>
      </c>
      <c r="AS2134" t="str">
        <f>IF(ISNUMBER(FIND("overige",Methode_Keuze)),"",IF(Tb_Activiteiten[[#This Row],[Kosten derden exclusief btw]]=1,Tb_Activiteiten[[#Headers],[Kosten derden exclusief btw]],""))</f>
        <v/>
      </c>
      <c r="AT2134" t="str">
        <f>IF(ISNUMBER(FIND("overige",Methode_Keuze)),"",IF(Tb_Activiteiten[[#This Row],[Niet verrekenbare btw]]=1,Tb_Activiteiten[[#Headers],[Niet verrekenbare btw]],""))</f>
        <v/>
      </c>
      <c r="AU2134" t="str">
        <f>IF(ISNUMBER(FIND("overige",Methode_Keuze)),"",IF(Tb_Activiteiten[[#This Row],[Grondkosten]]=1,Tb_Activiteiten[[#Headers],[Grondkosten]],""))</f>
        <v/>
      </c>
      <c r="AV2134" t="str">
        <f>IF(ISNUMBER(FIND("overige",Methode_Keuze)),"",IF(Tb_Activiteiten[[#This Row],[Bijdrage in natura (overige)]]=1,Tb_Activiteiten[[#Headers],[Bijdrage in natura (overige)]],""))</f>
        <v/>
      </c>
      <c r="AW2134" t="str">
        <f>IF(ISNUMBER(FIND("overige",Methode_Keuze)),"",IF(Tb_Activiteiten[[#This Row],[Bijdrage in natura (vrijwilligers)]]=1,Tb_Activiteiten[[#Headers],[Bijdrage in natura (vrijwilligers)]],""))</f>
        <v/>
      </c>
      <c r="AX2134" t="str">
        <f>IF(ISNUMBER(FIND("overige",Methode_Keuze)),"",IF(Tb_Activiteiten[[#This Row],[Afschrijvingskosten]]=1,Tb_Activiteiten[[#Headers],[Afschrijvingskosten]],""))</f>
        <v/>
      </c>
      <c r="AY2134" t="str">
        <f>IF(ISNUMBER(FIND("overige",Methode_Keuze)),"",IF(Tb_Activiteiten[[#This Row],[Vergoeding]]=1,Tb_Activiteiten[[#Headers],[Vergoeding]],""))</f>
        <v/>
      </c>
      <c r="AZ2134" t="str">
        <f>IF(ISNUMBER(FIND("arbeid",Methode_Keuze)),"",IF(Tb_Activiteiten[[#This Row],[Arbeidskosten - vast tarief (excl eigen arbeid)]]=1,Tb_Activiteiten[[#Headers],[Arbeidskosten - vast tarief (excl eigen arbeid)]],""))</f>
        <v/>
      </c>
      <c r="BA2134" t="str">
        <f>IF(ISNUMBER(FIND("overige",Methode_Keuze)),"",IF(Tb_Activiteiten[[#This Row],[Overige kosten]]=1,Tb_Activiteiten[[#Headers],[Overige kosten]],""))</f>
        <v/>
      </c>
    </row>
    <row r="2135" spans="15:53" x14ac:dyDescent="0.25">
      <c r="O2135" s="56"/>
      <c r="Q2135" t="str">
        <f>IFERROR(IF(VLOOKUP(Tb_Activiteiten[[#This Row],[Openstelling]],Tb_Openstelling[],2,0)=1,1,""),"")</f>
        <v/>
      </c>
      <c r="AJ2135" s="56"/>
      <c r="AK2135" t="str">
        <f>IF(ISNUMBER(FIND("arbeid",Methode_Keuze)),"",IF(ISNUMBER(FIND("arbeid",Methode_Keuze)),"",IF(Tb_Activiteiten[[#This Row],[Loonkosten]]=1,Tb_Activiteiten[[#Headers],[Loonkosten]],"")))</f>
        <v/>
      </c>
      <c r="AL2135" t="str">
        <f>IF(ISNUMBER(FIND("arbeid",Methode_Keuze)),"",IF(ISNUMBER(FIND("arbeid",Methode_Keuze)),"",IF(Tb_Activiteiten[[#This Row],[Eigen arbeid]]=1,Tb_Activiteiten[[#Headers],[Eigen arbeid]],"")))</f>
        <v/>
      </c>
      <c r="AM2135" t="str">
        <f>IF(ISNUMBER(FIND("arbeid",Methode_Keuze)),"",IF(ISNUMBER(FIND("arbeid",Methode_Keuze)),"",IF(Tb_Activiteiten[[#This Row],[Projectmedewerker]]=1,Tb_Activiteiten[[#Headers],[Projectmedewerker]],"")))</f>
        <v/>
      </c>
      <c r="AN2135" t="str">
        <f>IF(ISNUMBER(FIND("arbeid",Methode_Keuze)),"",IF(ISNUMBER(FIND("arbeid",Methode_Keuze)),"",IF(Tb_Activiteiten[[#This Row],[Landbouwer]]=1,Tb_Activiteiten[[#Headers],[Landbouwer]],"")))</f>
        <v/>
      </c>
      <c r="AO2135" t="str">
        <f>IF(ISNUMBER(FIND("arbeid",Methode_Keuze)),"",IF(ISNUMBER(FIND("arbeid",Methode_Keuze)),"",IF(Tb_Activiteiten[[#This Row],[Adviseur]]=1,Tb_Activiteiten[[#Headers],[Adviseur]],"")))</f>
        <v/>
      </c>
      <c r="AP2135" t="str">
        <f>IF(ISNUMBER(FIND("arbeid",Methode_Keuze)),"",IF(ISNUMBER(FIND("arbeid",Methode_Keuze)),"",IF(Tb_Activiteiten[[#This Row],[Projectleider/Expert]]=1,Tb_Activiteiten[[#Headers],[Projectleider/Expert]],"")))</f>
        <v/>
      </c>
      <c r="AQ2135" t="str">
        <f>IF(ISNUMBER(FIND("arbeid",Methode_Keuze)),"",IF(ISNUMBER(FIND("arbeid",Methode_Keuze)),"",IF(Tb_Activiteiten[[#This Row],[Arbeidskosten]]=1,Tb_Activiteiten[[#Headers],[Arbeidskosten]],"")))</f>
        <v/>
      </c>
      <c r="AR2135" t="str">
        <f>IF(ISNUMBER(FIND("arbeid",Methode_Keuze)),"",IF(ISNUMBER(FIND("arbeid",Methode_Keuze)),"",IF(Tb_Activiteiten[[#This Row],[Arbeidskosten op basis van IKS]]=1,Tb_Activiteiten[[#Headers],[Arbeidskosten op basis van IKS]],"")))</f>
        <v/>
      </c>
      <c r="AS2135" t="str">
        <f>IF(ISNUMBER(FIND("overige",Methode_Keuze)),"",IF(Tb_Activiteiten[[#This Row],[Kosten derden exclusief btw]]=1,Tb_Activiteiten[[#Headers],[Kosten derden exclusief btw]],""))</f>
        <v/>
      </c>
      <c r="AT2135" t="str">
        <f>IF(ISNUMBER(FIND("overige",Methode_Keuze)),"",IF(Tb_Activiteiten[[#This Row],[Niet verrekenbare btw]]=1,Tb_Activiteiten[[#Headers],[Niet verrekenbare btw]],""))</f>
        <v/>
      </c>
      <c r="AU2135" t="str">
        <f>IF(ISNUMBER(FIND("overige",Methode_Keuze)),"",IF(Tb_Activiteiten[[#This Row],[Grondkosten]]=1,Tb_Activiteiten[[#Headers],[Grondkosten]],""))</f>
        <v/>
      </c>
      <c r="AV2135" t="str">
        <f>IF(ISNUMBER(FIND("overige",Methode_Keuze)),"",IF(Tb_Activiteiten[[#This Row],[Bijdrage in natura (overige)]]=1,Tb_Activiteiten[[#Headers],[Bijdrage in natura (overige)]],""))</f>
        <v/>
      </c>
      <c r="AW2135" t="str">
        <f>IF(ISNUMBER(FIND("overige",Methode_Keuze)),"",IF(Tb_Activiteiten[[#This Row],[Bijdrage in natura (vrijwilligers)]]=1,Tb_Activiteiten[[#Headers],[Bijdrage in natura (vrijwilligers)]],""))</f>
        <v/>
      </c>
      <c r="AX2135" t="str">
        <f>IF(ISNUMBER(FIND("overige",Methode_Keuze)),"",IF(Tb_Activiteiten[[#This Row],[Afschrijvingskosten]]=1,Tb_Activiteiten[[#Headers],[Afschrijvingskosten]],""))</f>
        <v/>
      </c>
      <c r="AY2135" t="str">
        <f>IF(ISNUMBER(FIND("overige",Methode_Keuze)),"",IF(Tb_Activiteiten[[#This Row],[Vergoeding]]=1,Tb_Activiteiten[[#Headers],[Vergoeding]],""))</f>
        <v/>
      </c>
      <c r="AZ2135" t="str">
        <f>IF(ISNUMBER(FIND("arbeid",Methode_Keuze)),"",IF(Tb_Activiteiten[[#This Row],[Arbeidskosten - vast tarief (excl eigen arbeid)]]=1,Tb_Activiteiten[[#Headers],[Arbeidskosten - vast tarief (excl eigen arbeid)]],""))</f>
        <v/>
      </c>
      <c r="BA2135" t="str">
        <f>IF(ISNUMBER(FIND("overige",Methode_Keuze)),"",IF(Tb_Activiteiten[[#This Row],[Overige kosten]]=1,Tb_Activiteiten[[#Headers],[Overige kosten]],""))</f>
        <v/>
      </c>
    </row>
    <row r="2136" spans="15:53" x14ac:dyDescent="0.25">
      <c r="O2136" s="56"/>
      <c r="Q2136" t="str">
        <f>IFERROR(IF(VLOOKUP(Tb_Activiteiten[[#This Row],[Openstelling]],Tb_Openstelling[],2,0)=1,1,""),"")</f>
        <v/>
      </c>
      <c r="AJ2136" s="56"/>
      <c r="AK2136" t="str">
        <f>IF(ISNUMBER(FIND("arbeid",Methode_Keuze)),"",IF(ISNUMBER(FIND("arbeid",Methode_Keuze)),"",IF(Tb_Activiteiten[[#This Row],[Loonkosten]]=1,Tb_Activiteiten[[#Headers],[Loonkosten]],"")))</f>
        <v/>
      </c>
      <c r="AL2136" t="str">
        <f>IF(ISNUMBER(FIND("arbeid",Methode_Keuze)),"",IF(ISNUMBER(FIND("arbeid",Methode_Keuze)),"",IF(Tb_Activiteiten[[#This Row],[Eigen arbeid]]=1,Tb_Activiteiten[[#Headers],[Eigen arbeid]],"")))</f>
        <v/>
      </c>
      <c r="AM2136" t="str">
        <f>IF(ISNUMBER(FIND("arbeid",Methode_Keuze)),"",IF(ISNUMBER(FIND("arbeid",Methode_Keuze)),"",IF(Tb_Activiteiten[[#This Row],[Projectmedewerker]]=1,Tb_Activiteiten[[#Headers],[Projectmedewerker]],"")))</f>
        <v/>
      </c>
      <c r="AN2136" t="str">
        <f>IF(ISNUMBER(FIND("arbeid",Methode_Keuze)),"",IF(ISNUMBER(FIND("arbeid",Methode_Keuze)),"",IF(Tb_Activiteiten[[#This Row],[Landbouwer]]=1,Tb_Activiteiten[[#Headers],[Landbouwer]],"")))</f>
        <v/>
      </c>
      <c r="AO2136" t="str">
        <f>IF(ISNUMBER(FIND("arbeid",Methode_Keuze)),"",IF(ISNUMBER(FIND("arbeid",Methode_Keuze)),"",IF(Tb_Activiteiten[[#This Row],[Adviseur]]=1,Tb_Activiteiten[[#Headers],[Adviseur]],"")))</f>
        <v/>
      </c>
      <c r="AP2136" t="str">
        <f>IF(ISNUMBER(FIND("arbeid",Methode_Keuze)),"",IF(ISNUMBER(FIND("arbeid",Methode_Keuze)),"",IF(Tb_Activiteiten[[#This Row],[Projectleider/Expert]]=1,Tb_Activiteiten[[#Headers],[Projectleider/Expert]],"")))</f>
        <v/>
      </c>
      <c r="AQ2136" t="str">
        <f>IF(ISNUMBER(FIND("arbeid",Methode_Keuze)),"",IF(ISNUMBER(FIND("arbeid",Methode_Keuze)),"",IF(Tb_Activiteiten[[#This Row],[Arbeidskosten]]=1,Tb_Activiteiten[[#Headers],[Arbeidskosten]],"")))</f>
        <v/>
      </c>
      <c r="AR2136" t="str">
        <f>IF(ISNUMBER(FIND("arbeid",Methode_Keuze)),"",IF(ISNUMBER(FIND("arbeid",Methode_Keuze)),"",IF(Tb_Activiteiten[[#This Row],[Arbeidskosten op basis van IKS]]=1,Tb_Activiteiten[[#Headers],[Arbeidskosten op basis van IKS]],"")))</f>
        <v/>
      </c>
      <c r="AS2136" t="str">
        <f>IF(ISNUMBER(FIND("overige",Methode_Keuze)),"",IF(Tb_Activiteiten[[#This Row],[Kosten derden exclusief btw]]=1,Tb_Activiteiten[[#Headers],[Kosten derden exclusief btw]],""))</f>
        <v/>
      </c>
      <c r="AT2136" t="str">
        <f>IF(ISNUMBER(FIND("overige",Methode_Keuze)),"",IF(Tb_Activiteiten[[#This Row],[Niet verrekenbare btw]]=1,Tb_Activiteiten[[#Headers],[Niet verrekenbare btw]],""))</f>
        <v/>
      </c>
      <c r="AU2136" t="str">
        <f>IF(ISNUMBER(FIND("overige",Methode_Keuze)),"",IF(Tb_Activiteiten[[#This Row],[Grondkosten]]=1,Tb_Activiteiten[[#Headers],[Grondkosten]],""))</f>
        <v/>
      </c>
      <c r="AV2136" t="str">
        <f>IF(ISNUMBER(FIND("overige",Methode_Keuze)),"",IF(Tb_Activiteiten[[#This Row],[Bijdrage in natura (overige)]]=1,Tb_Activiteiten[[#Headers],[Bijdrage in natura (overige)]],""))</f>
        <v/>
      </c>
      <c r="AW2136" t="str">
        <f>IF(ISNUMBER(FIND("overige",Methode_Keuze)),"",IF(Tb_Activiteiten[[#This Row],[Bijdrage in natura (vrijwilligers)]]=1,Tb_Activiteiten[[#Headers],[Bijdrage in natura (vrijwilligers)]],""))</f>
        <v/>
      </c>
      <c r="AX2136" t="str">
        <f>IF(ISNUMBER(FIND("overige",Methode_Keuze)),"",IF(Tb_Activiteiten[[#This Row],[Afschrijvingskosten]]=1,Tb_Activiteiten[[#Headers],[Afschrijvingskosten]],""))</f>
        <v/>
      </c>
      <c r="AY2136" t="str">
        <f>IF(ISNUMBER(FIND("overige",Methode_Keuze)),"",IF(Tb_Activiteiten[[#This Row],[Vergoeding]]=1,Tb_Activiteiten[[#Headers],[Vergoeding]],""))</f>
        <v/>
      </c>
      <c r="AZ2136" t="str">
        <f>IF(ISNUMBER(FIND("arbeid",Methode_Keuze)),"",IF(Tb_Activiteiten[[#This Row],[Arbeidskosten - vast tarief (excl eigen arbeid)]]=1,Tb_Activiteiten[[#Headers],[Arbeidskosten - vast tarief (excl eigen arbeid)]],""))</f>
        <v/>
      </c>
      <c r="BA2136" t="str">
        <f>IF(ISNUMBER(FIND("overige",Methode_Keuze)),"",IF(Tb_Activiteiten[[#This Row],[Overige kosten]]=1,Tb_Activiteiten[[#Headers],[Overige kosten]],""))</f>
        <v/>
      </c>
    </row>
    <row r="2137" spans="15:53" x14ac:dyDescent="0.25">
      <c r="O2137" s="56"/>
      <c r="Q2137" t="str">
        <f>IFERROR(IF(VLOOKUP(Tb_Activiteiten[[#This Row],[Openstelling]],Tb_Openstelling[],2,0)=1,1,""),"")</f>
        <v/>
      </c>
      <c r="AJ2137" s="56"/>
      <c r="AK2137" t="str">
        <f>IF(ISNUMBER(FIND("arbeid",Methode_Keuze)),"",IF(ISNUMBER(FIND("arbeid",Methode_Keuze)),"",IF(Tb_Activiteiten[[#This Row],[Loonkosten]]=1,Tb_Activiteiten[[#Headers],[Loonkosten]],"")))</f>
        <v/>
      </c>
      <c r="AL2137" t="str">
        <f>IF(ISNUMBER(FIND("arbeid",Methode_Keuze)),"",IF(ISNUMBER(FIND("arbeid",Methode_Keuze)),"",IF(Tb_Activiteiten[[#This Row],[Eigen arbeid]]=1,Tb_Activiteiten[[#Headers],[Eigen arbeid]],"")))</f>
        <v/>
      </c>
      <c r="AM2137" t="str">
        <f>IF(ISNUMBER(FIND("arbeid",Methode_Keuze)),"",IF(ISNUMBER(FIND("arbeid",Methode_Keuze)),"",IF(Tb_Activiteiten[[#This Row],[Projectmedewerker]]=1,Tb_Activiteiten[[#Headers],[Projectmedewerker]],"")))</f>
        <v/>
      </c>
      <c r="AN2137" t="str">
        <f>IF(ISNUMBER(FIND("arbeid",Methode_Keuze)),"",IF(ISNUMBER(FIND("arbeid",Methode_Keuze)),"",IF(Tb_Activiteiten[[#This Row],[Landbouwer]]=1,Tb_Activiteiten[[#Headers],[Landbouwer]],"")))</f>
        <v/>
      </c>
      <c r="AO2137" t="str">
        <f>IF(ISNUMBER(FIND("arbeid",Methode_Keuze)),"",IF(ISNUMBER(FIND("arbeid",Methode_Keuze)),"",IF(Tb_Activiteiten[[#This Row],[Adviseur]]=1,Tb_Activiteiten[[#Headers],[Adviseur]],"")))</f>
        <v/>
      </c>
      <c r="AP2137" t="str">
        <f>IF(ISNUMBER(FIND("arbeid",Methode_Keuze)),"",IF(ISNUMBER(FIND("arbeid",Methode_Keuze)),"",IF(Tb_Activiteiten[[#This Row],[Projectleider/Expert]]=1,Tb_Activiteiten[[#Headers],[Projectleider/Expert]],"")))</f>
        <v/>
      </c>
      <c r="AQ2137" t="str">
        <f>IF(ISNUMBER(FIND("arbeid",Methode_Keuze)),"",IF(ISNUMBER(FIND("arbeid",Methode_Keuze)),"",IF(Tb_Activiteiten[[#This Row],[Arbeidskosten]]=1,Tb_Activiteiten[[#Headers],[Arbeidskosten]],"")))</f>
        <v/>
      </c>
      <c r="AR2137" t="str">
        <f>IF(ISNUMBER(FIND("arbeid",Methode_Keuze)),"",IF(ISNUMBER(FIND("arbeid",Methode_Keuze)),"",IF(Tb_Activiteiten[[#This Row],[Arbeidskosten op basis van IKS]]=1,Tb_Activiteiten[[#Headers],[Arbeidskosten op basis van IKS]],"")))</f>
        <v/>
      </c>
      <c r="AS2137" t="str">
        <f>IF(ISNUMBER(FIND("overige",Methode_Keuze)),"",IF(Tb_Activiteiten[[#This Row],[Kosten derden exclusief btw]]=1,Tb_Activiteiten[[#Headers],[Kosten derden exclusief btw]],""))</f>
        <v/>
      </c>
      <c r="AT2137" t="str">
        <f>IF(ISNUMBER(FIND("overige",Methode_Keuze)),"",IF(Tb_Activiteiten[[#This Row],[Niet verrekenbare btw]]=1,Tb_Activiteiten[[#Headers],[Niet verrekenbare btw]],""))</f>
        <v/>
      </c>
      <c r="AU2137" t="str">
        <f>IF(ISNUMBER(FIND("overige",Methode_Keuze)),"",IF(Tb_Activiteiten[[#This Row],[Grondkosten]]=1,Tb_Activiteiten[[#Headers],[Grondkosten]],""))</f>
        <v/>
      </c>
      <c r="AV2137" t="str">
        <f>IF(ISNUMBER(FIND("overige",Methode_Keuze)),"",IF(Tb_Activiteiten[[#This Row],[Bijdrage in natura (overige)]]=1,Tb_Activiteiten[[#Headers],[Bijdrage in natura (overige)]],""))</f>
        <v/>
      </c>
      <c r="AW2137" t="str">
        <f>IF(ISNUMBER(FIND("overige",Methode_Keuze)),"",IF(Tb_Activiteiten[[#This Row],[Bijdrage in natura (vrijwilligers)]]=1,Tb_Activiteiten[[#Headers],[Bijdrage in natura (vrijwilligers)]],""))</f>
        <v/>
      </c>
      <c r="AX2137" t="str">
        <f>IF(ISNUMBER(FIND("overige",Methode_Keuze)),"",IF(Tb_Activiteiten[[#This Row],[Afschrijvingskosten]]=1,Tb_Activiteiten[[#Headers],[Afschrijvingskosten]],""))</f>
        <v/>
      </c>
      <c r="AY2137" t="str">
        <f>IF(ISNUMBER(FIND("overige",Methode_Keuze)),"",IF(Tb_Activiteiten[[#This Row],[Vergoeding]]=1,Tb_Activiteiten[[#Headers],[Vergoeding]],""))</f>
        <v/>
      </c>
      <c r="AZ2137" t="str">
        <f>IF(ISNUMBER(FIND("arbeid",Methode_Keuze)),"",IF(Tb_Activiteiten[[#This Row],[Arbeidskosten - vast tarief (excl eigen arbeid)]]=1,Tb_Activiteiten[[#Headers],[Arbeidskosten - vast tarief (excl eigen arbeid)]],""))</f>
        <v/>
      </c>
      <c r="BA2137" t="str">
        <f>IF(ISNUMBER(FIND("overige",Methode_Keuze)),"",IF(Tb_Activiteiten[[#This Row],[Overige kosten]]=1,Tb_Activiteiten[[#Headers],[Overige kosten]],""))</f>
        <v/>
      </c>
    </row>
    <row r="2138" spans="15:53" x14ac:dyDescent="0.25">
      <c r="O2138" s="56"/>
      <c r="Q2138" t="str">
        <f>IFERROR(IF(VLOOKUP(Tb_Activiteiten[[#This Row],[Openstelling]],Tb_Openstelling[],2,0)=1,1,""),"")</f>
        <v/>
      </c>
      <c r="AJ2138" s="56"/>
      <c r="AK2138" t="str">
        <f>IF(ISNUMBER(FIND("arbeid",Methode_Keuze)),"",IF(ISNUMBER(FIND("arbeid",Methode_Keuze)),"",IF(Tb_Activiteiten[[#This Row],[Loonkosten]]=1,Tb_Activiteiten[[#Headers],[Loonkosten]],"")))</f>
        <v/>
      </c>
      <c r="AL2138" t="str">
        <f>IF(ISNUMBER(FIND("arbeid",Methode_Keuze)),"",IF(ISNUMBER(FIND("arbeid",Methode_Keuze)),"",IF(Tb_Activiteiten[[#This Row],[Eigen arbeid]]=1,Tb_Activiteiten[[#Headers],[Eigen arbeid]],"")))</f>
        <v/>
      </c>
      <c r="AM2138" t="str">
        <f>IF(ISNUMBER(FIND("arbeid",Methode_Keuze)),"",IF(ISNUMBER(FIND("arbeid",Methode_Keuze)),"",IF(Tb_Activiteiten[[#This Row],[Projectmedewerker]]=1,Tb_Activiteiten[[#Headers],[Projectmedewerker]],"")))</f>
        <v/>
      </c>
      <c r="AN2138" t="str">
        <f>IF(ISNUMBER(FIND("arbeid",Methode_Keuze)),"",IF(ISNUMBER(FIND("arbeid",Methode_Keuze)),"",IF(Tb_Activiteiten[[#This Row],[Landbouwer]]=1,Tb_Activiteiten[[#Headers],[Landbouwer]],"")))</f>
        <v/>
      </c>
      <c r="AO2138" t="str">
        <f>IF(ISNUMBER(FIND("arbeid",Methode_Keuze)),"",IF(ISNUMBER(FIND("arbeid",Methode_Keuze)),"",IF(Tb_Activiteiten[[#This Row],[Adviseur]]=1,Tb_Activiteiten[[#Headers],[Adviseur]],"")))</f>
        <v/>
      </c>
      <c r="AP2138" t="str">
        <f>IF(ISNUMBER(FIND("arbeid",Methode_Keuze)),"",IF(ISNUMBER(FIND("arbeid",Methode_Keuze)),"",IF(Tb_Activiteiten[[#This Row],[Projectleider/Expert]]=1,Tb_Activiteiten[[#Headers],[Projectleider/Expert]],"")))</f>
        <v/>
      </c>
      <c r="AQ2138" t="str">
        <f>IF(ISNUMBER(FIND("arbeid",Methode_Keuze)),"",IF(ISNUMBER(FIND("arbeid",Methode_Keuze)),"",IF(Tb_Activiteiten[[#This Row],[Arbeidskosten]]=1,Tb_Activiteiten[[#Headers],[Arbeidskosten]],"")))</f>
        <v/>
      </c>
      <c r="AR2138" t="str">
        <f>IF(ISNUMBER(FIND("arbeid",Methode_Keuze)),"",IF(ISNUMBER(FIND("arbeid",Methode_Keuze)),"",IF(Tb_Activiteiten[[#This Row],[Arbeidskosten op basis van IKS]]=1,Tb_Activiteiten[[#Headers],[Arbeidskosten op basis van IKS]],"")))</f>
        <v/>
      </c>
      <c r="AS2138" t="str">
        <f>IF(ISNUMBER(FIND("overige",Methode_Keuze)),"",IF(Tb_Activiteiten[[#This Row],[Kosten derden exclusief btw]]=1,Tb_Activiteiten[[#Headers],[Kosten derden exclusief btw]],""))</f>
        <v/>
      </c>
      <c r="AT2138" t="str">
        <f>IF(ISNUMBER(FIND("overige",Methode_Keuze)),"",IF(Tb_Activiteiten[[#This Row],[Niet verrekenbare btw]]=1,Tb_Activiteiten[[#Headers],[Niet verrekenbare btw]],""))</f>
        <v/>
      </c>
      <c r="AU2138" t="str">
        <f>IF(ISNUMBER(FIND("overige",Methode_Keuze)),"",IF(Tb_Activiteiten[[#This Row],[Grondkosten]]=1,Tb_Activiteiten[[#Headers],[Grondkosten]],""))</f>
        <v/>
      </c>
      <c r="AV2138" t="str">
        <f>IF(ISNUMBER(FIND("overige",Methode_Keuze)),"",IF(Tb_Activiteiten[[#This Row],[Bijdrage in natura (overige)]]=1,Tb_Activiteiten[[#Headers],[Bijdrage in natura (overige)]],""))</f>
        <v/>
      </c>
      <c r="AW2138" t="str">
        <f>IF(ISNUMBER(FIND("overige",Methode_Keuze)),"",IF(Tb_Activiteiten[[#This Row],[Bijdrage in natura (vrijwilligers)]]=1,Tb_Activiteiten[[#Headers],[Bijdrage in natura (vrijwilligers)]],""))</f>
        <v/>
      </c>
      <c r="AX2138" t="str">
        <f>IF(ISNUMBER(FIND("overige",Methode_Keuze)),"",IF(Tb_Activiteiten[[#This Row],[Afschrijvingskosten]]=1,Tb_Activiteiten[[#Headers],[Afschrijvingskosten]],""))</f>
        <v/>
      </c>
      <c r="AY2138" t="str">
        <f>IF(ISNUMBER(FIND("overige",Methode_Keuze)),"",IF(Tb_Activiteiten[[#This Row],[Vergoeding]]=1,Tb_Activiteiten[[#Headers],[Vergoeding]],""))</f>
        <v/>
      </c>
      <c r="AZ2138" t="str">
        <f>IF(ISNUMBER(FIND("arbeid",Methode_Keuze)),"",IF(Tb_Activiteiten[[#This Row],[Arbeidskosten - vast tarief (excl eigen arbeid)]]=1,Tb_Activiteiten[[#Headers],[Arbeidskosten - vast tarief (excl eigen arbeid)]],""))</f>
        <v/>
      </c>
      <c r="BA2138" t="str">
        <f>IF(ISNUMBER(FIND("overige",Methode_Keuze)),"",IF(Tb_Activiteiten[[#This Row],[Overige kosten]]=1,Tb_Activiteiten[[#Headers],[Overige kosten]],""))</f>
        <v/>
      </c>
    </row>
    <row r="2139" spans="15:53" x14ac:dyDescent="0.25">
      <c r="O2139" s="56"/>
      <c r="Q2139" t="str">
        <f>IFERROR(IF(VLOOKUP(Tb_Activiteiten[[#This Row],[Openstelling]],Tb_Openstelling[],2,0)=1,1,""),"")</f>
        <v/>
      </c>
      <c r="AJ2139" s="56"/>
      <c r="AK2139" t="str">
        <f>IF(ISNUMBER(FIND("arbeid",Methode_Keuze)),"",IF(ISNUMBER(FIND("arbeid",Methode_Keuze)),"",IF(Tb_Activiteiten[[#This Row],[Loonkosten]]=1,Tb_Activiteiten[[#Headers],[Loonkosten]],"")))</f>
        <v/>
      </c>
      <c r="AL2139" t="str">
        <f>IF(ISNUMBER(FIND("arbeid",Methode_Keuze)),"",IF(ISNUMBER(FIND("arbeid",Methode_Keuze)),"",IF(Tb_Activiteiten[[#This Row],[Eigen arbeid]]=1,Tb_Activiteiten[[#Headers],[Eigen arbeid]],"")))</f>
        <v/>
      </c>
      <c r="AM2139" t="str">
        <f>IF(ISNUMBER(FIND("arbeid",Methode_Keuze)),"",IF(ISNUMBER(FIND("arbeid",Methode_Keuze)),"",IF(Tb_Activiteiten[[#This Row],[Projectmedewerker]]=1,Tb_Activiteiten[[#Headers],[Projectmedewerker]],"")))</f>
        <v/>
      </c>
      <c r="AN2139" t="str">
        <f>IF(ISNUMBER(FIND("arbeid",Methode_Keuze)),"",IF(ISNUMBER(FIND("arbeid",Methode_Keuze)),"",IF(Tb_Activiteiten[[#This Row],[Landbouwer]]=1,Tb_Activiteiten[[#Headers],[Landbouwer]],"")))</f>
        <v/>
      </c>
      <c r="AO2139" t="str">
        <f>IF(ISNUMBER(FIND("arbeid",Methode_Keuze)),"",IF(ISNUMBER(FIND("arbeid",Methode_Keuze)),"",IF(Tb_Activiteiten[[#This Row],[Adviseur]]=1,Tb_Activiteiten[[#Headers],[Adviseur]],"")))</f>
        <v/>
      </c>
      <c r="AP2139" t="str">
        <f>IF(ISNUMBER(FIND("arbeid",Methode_Keuze)),"",IF(ISNUMBER(FIND("arbeid",Methode_Keuze)),"",IF(Tb_Activiteiten[[#This Row],[Projectleider/Expert]]=1,Tb_Activiteiten[[#Headers],[Projectleider/Expert]],"")))</f>
        <v/>
      </c>
      <c r="AQ2139" t="str">
        <f>IF(ISNUMBER(FIND("arbeid",Methode_Keuze)),"",IF(ISNUMBER(FIND("arbeid",Methode_Keuze)),"",IF(Tb_Activiteiten[[#This Row],[Arbeidskosten]]=1,Tb_Activiteiten[[#Headers],[Arbeidskosten]],"")))</f>
        <v/>
      </c>
      <c r="AR2139" t="str">
        <f>IF(ISNUMBER(FIND("arbeid",Methode_Keuze)),"",IF(ISNUMBER(FIND("arbeid",Methode_Keuze)),"",IF(Tb_Activiteiten[[#This Row],[Arbeidskosten op basis van IKS]]=1,Tb_Activiteiten[[#Headers],[Arbeidskosten op basis van IKS]],"")))</f>
        <v/>
      </c>
      <c r="AS2139" t="str">
        <f>IF(ISNUMBER(FIND("overige",Methode_Keuze)),"",IF(Tb_Activiteiten[[#This Row],[Kosten derden exclusief btw]]=1,Tb_Activiteiten[[#Headers],[Kosten derden exclusief btw]],""))</f>
        <v/>
      </c>
      <c r="AT2139" t="str">
        <f>IF(ISNUMBER(FIND("overige",Methode_Keuze)),"",IF(Tb_Activiteiten[[#This Row],[Niet verrekenbare btw]]=1,Tb_Activiteiten[[#Headers],[Niet verrekenbare btw]],""))</f>
        <v/>
      </c>
      <c r="AU2139" t="str">
        <f>IF(ISNUMBER(FIND("overige",Methode_Keuze)),"",IF(Tb_Activiteiten[[#This Row],[Grondkosten]]=1,Tb_Activiteiten[[#Headers],[Grondkosten]],""))</f>
        <v/>
      </c>
      <c r="AV2139" t="str">
        <f>IF(ISNUMBER(FIND("overige",Methode_Keuze)),"",IF(Tb_Activiteiten[[#This Row],[Bijdrage in natura (overige)]]=1,Tb_Activiteiten[[#Headers],[Bijdrage in natura (overige)]],""))</f>
        <v/>
      </c>
      <c r="AW2139" t="str">
        <f>IF(ISNUMBER(FIND("overige",Methode_Keuze)),"",IF(Tb_Activiteiten[[#This Row],[Bijdrage in natura (vrijwilligers)]]=1,Tb_Activiteiten[[#Headers],[Bijdrage in natura (vrijwilligers)]],""))</f>
        <v/>
      </c>
      <c r="AX2139" t="str">
        <f>IF(ISNUMBER(FIND("overige",Methode_Keuze)),"",IF(Tb_Activiteiten[[#This Row],[Afschrijvingskosten]]=1,Tb_Activiteiten[[#Headers],[Afschrijvingskosten]],""))</f>
        <v/>
      </c>
      <c r="AY2139" t="str">
        <f>IF(ISNUMBER(FIND("overige",Methode_Keuze)),"",IF(Tb_Activiteiten[[#This Row],[Vergoeding]]=1,Tb_Activiteiten[[#Headers],[Vergoeding]],""))</f>
        <v/>
      </c>
      <c r="AZ2139" t="str">
        <f>IF(ISNUMBER(FIND("arbeid",Methode_Keuze)),"",IF(Tb_Activiteiten[[#This Row],[Arbeidskosten - vast tarief (excl eigen arbeid)]]=1,Tb_Activiteiten[[#Headers],[Arbeidskosten - vast tarief (excl eigen arbeid)]],""))</f>
        <v/>
      </c>
      <c r="BA2139" t="str">
        <f>IF(ISNUMBER(FIND("overige",Methode_Keuze)),"",IF(Tb_Activiteiten[[#This Row],[Overige kosten]]=1,Tb_Activiteiten[[#Headers],[Overige kosten]],""))</f>
        <v/>
      </c>
    </row>
    <row r="2140" spans="15:53" x14ac:dyDescent="0.25">
      <c r="O2140" s="56"/>
      <c r="Q2140" t="str">
        <f>IFERROR(IF(VLOOKUP(Tb_Activiteiten[[#This Row],[Openstelling]],Tb_Openstelling[],2,0)=1,1,""),"")</f>
        <v/>
      </c>
      <c r="AJ2140" s="56"/>
      <c r="AK2140" t="str">
        <f>IF(ISNUMBER(FIND("arbeid",Methode_Keuze)),"",IF(ISNUMBER(FIND("arbeid",Methode_Keuze)),"",IF(Tb_Activiteiten[[#This Row],[Loonkosten]]=1,Tb_Activiteiten[[#Headers],[Loonkosten]],"")))</f>
        <v/>
      </c>
      <c r="AL2140" t="str">
        <f>IF(ISNUMBER(FIND("arbeid",Methode_Keuze)),"",IF(ISNUMBER(FIND("arbeid",Methode_Keuze)),"",IF(Tb_Activiteiten[[#This Row],[Eigen arbeid]]=1,Tb_Activiteiten[[#Headers],[Eigen arbeid]],"")))</f>
        <v/>
      </c>
      <c r="AM2140" t="str">
        <f>IF(ISNUMBER(FIND("arbeid",Methode_Keuze)),"",IF(ISNUMBER(FIND("arbeid",Methode_Keuze)),"",IF(Tb_Activiteiten[[#This Row],[Projectmedewerker]]=1,Tb_Activiteiten[[#Headers],[Projectmedewerker]],"")))</f>
        <v/>
      </c>
      <c r="AN2140" t="str">
        <f>IF(ISNUMBER(FIND("arbeid",Methode_Keuze)),"",IF(ISNUMBER(FIND("arbeid",Methode_Keuze)),"",IF(Tb_Activiteiten[[#This Row],[Landbouwer]]=1,Tb_Activiteiten[[#Headers],[Landbouwer]],"")))</f>
        <v/>
      </c>
      <c r="AO2140" t="str">
        <f>IF(ISNUMBER(FIND("arbeid",Methode_Keuze)),"",IF(ISNUMBER(FIND("arbeid",Methode_Keuze)),"",IF(Tb_Activiteiten[[#This Row],[Adviseur]]=1,Tb_Activiteiten[[#Headers],[Adviseur]],"")))</f>
        <v/>
      </c>
      <c r="AP2140" t="str">
        <f>IF(ISNUMBER(FIND("arbeid",Methode_Keuze)),"",IF(ISNUMBER(FIND("arbeid",Methode_Keuze)),"",IF(Tb_Activiteiten[[#This Row],[Projectleider/Expert]]=1,Tb_Activiteiten[[#Headers],[Projectleider/Expert]],"")))</f>
        <v/>
      </c>
      <c r="AQ2140" t="str">
        <f>IF(ISNUMBER(FIND("arbeid",Methode_Keuze)),"",IF(ISNUMBER(FIND("arbeid",Methode_Keuze)),"",IF(Tb_Activiteiten[[#This Row],[Arbeidskosten]]=1,Tb_Activiteiten[[#Headers],[Arbeidskosten]],"")))</f>
        <v/>
      </c>
      <c r="AR2140" t="str">
        <f>IF(ISNUMBER(FIND("arbeid",Methode_Keuze)),"",IF(ISNUMBER(FIND("arbeid",Methode_Keuze)),"",IF(Tb_Activiteiten[[#This Row],[Arbeidskosten op basis van IKS]]=1,Tb_Activiteiten[[#Headers],[Arbeidskosten op basis van IKS]],"")))</f>
        <v/>
      </c>
      <c r="AS2140" t="str">
        <f>IF(ISNUMBER(FIND("overige",Methode_Keuze)),"",IF(Tb_Activiteiten[[#This Row],[Kosten derden exclusief btw]]=1,Tb_Activiteiten[[#Headers],[Kosten derden exclusief btw]],""))</f>
        <v/>
      </c>
      <c r="AT2140" t="str">
        <f>IF(ISNUMBER(FIND("overige",Methode_Keuze)),"",IF(Tb_Activiteiten[[#This Row],[Niet verrekenbare btw]]=1,Tb_Activiteiten[[#Headers],[Niet verrekenbare btw]],""))</f>
        <v/>
      </c>
      <c r="AU2140" t="str">
        <f>IF(ISNUMBER(FIND("overige",Methode_Keuze)),"",IF(Tb_Activiteiten[[#This Row],[Grondkosten]]=1,Tb_Activiteiten[[#Headers],[Grondkosten]],""))</f>
        <v/>
      </c>
      <c r="AV2140" t="str">
        <f>IF(ISNUMBER(FIND("overige",Methode_Keuze)),"",IF(Tb_Activiteiten[[#This Row],[Bijdrage in natura (overige)]]=1,Tb_Activiteiten[[#Headers],[Bijdrage in natura (overige)]],""))</f>
        <v/>
      </c>
      <c r="AW2140" t="str">
        <f>IF(ISNUMBER(FIND("overige",Methode_Keuze)),"",IF(Tb_Activiteiten[[#This Row],[Bijdrage in natura (vrijwilligers)]]=1,Tb_Activiteiten[[#Headers],[Bijdrage in natura (vrijwilligers)]],""))</f>
        <v/>
      </c>
      <c r="AX2140" t="str">
        <f>IF(ISNUMBER(FIND("overige",Methode_Keuze)),"",IF(Tb_Activiteiten[[#This Row],[Afschrijvingskosten]]=1,Tb_Activiteiten[[#Headers],[Afschrijvingskosten]],""))</f>
        <v/>
      </c>
      <c r="AY2140" t="str">
        <f>IF(ISNUMBER(FIND("overige",Methode_Keuze)),"",IF(Tb_Activiteiten[[#This Row],[Vergoeding]]=1,Tb_Activiteiten[[#Headers],[Vergoeding]],""))</f>
        <v/>
      </c>
      <c r="AZ2140" t="str">
        <f>IF(ISNUMBER(FIND("arbeid",Methode_Keuze)),"",IF(Tb_Activiteiten[[#This Row],[Arbeidskosten - vast tarief (excl eigen arbeid)]]=1,Tb_Activiteiten[[#Headers],[Arbeidskosten - vast tarief (excl eigen arbeid)]],""))</f>
        <v/>
      </c>
      <c r="BA2140" t="str">
        <f>IF(ISNUMBER(FIND("overige",Methode_Keuze)),"",IF(Tb_Activiteiten[[#This Row],[Overige kosten]]=1,Tb_Activiteiten[[#Headers],[Overige kosten]],""))</f>
        <v/>
      </c>
    </row>
    <row r="2141" spans="15:53" x14ac:dyDescent="0.25">
      <c r="O2141" s="56"/>
      <c r="Q2141" t="str">
        <f>IFERROR(IF(VLOOKUP(Tb_Activiteiten[[#This Row],[Openstelling]],Tb_Openstelling[],2,0)=1,1,""),"")</f>
        <v/>
      </c>
      <c r="AJ2141" s="56"/>
      <c r="AK2141" t="str">
        <f>IF(ISNUMBER(FIND("arbeid",Methode_Keuze)),"",IF(ISNUMBER(FIND("arbeid",Methode_Keuze)),"",IF(Tb_Activiteiten[[#This Row],[Loonkosten]]=1,Tb_Activiteiten[[#Headers],[Loonkosten]],"")))</f>
        <v/>
      </c>
      <c r="AL2141" t="str">
        <f>IF(ISNUMBER(FIND("arbeid",Methode_Keuze)),"",IF(ISNUMBER(FIND("arbeid",Methode_Keuze)),"",IF(Tb_Activiteiten[[#This Row],[Eigen arbeid]]=1,Tb_Activiteiten[[#Headers],[Eigen arbeid]],"")))</f>
        <v/>
      </c>
      <c r="AM2141" t="str">
        <f>IF(ISNUMBER(FIND("arbeid",Methode_Keuze)),"",IF(ISNUMBER(FIND("arbeid",Methode_Keuze)),"",IF(Tb_Activiteiten[[#This Row],[Projectmedewerker]]=1,Tb_Activiteiten[[#Headers],[Projectmedewerker]],"")))</f>
        <v/>
      </c>
      <c r="AN2141" t="str">
        <f>IF(ISNUMBER(FIND("arbeid",Methode_Keuze)),"",IF(ISNUMBER(FIND("arbeid",Methode_Keuze)),"",IF(Tb_Activiteiten[[#This Row],[Landbouwer]]=1,Tb_Activiteiten[[#Headers],[Landbouwer]],"")))</f>
        <v/>
      </c>
      <c r="AO2141" t="str">
        <f>IF(ISNUMBER(FIND("arbeid",Methode_Keuze)),"",IF(ISNUMBER(FIND("arbeid",Methode_Keuze)),"",IF(Tb_Activiteiten[[#This Row],[Adviseur]]=1,Tb_Activiteiten[[#Headers],[Adviseur]],"")))</f>
        <v/>
      </c>
      <c r="AP2141" t="str">
        <f>IF(ISNUMBER(FIND("arbeid",Methode_Keuze)),"",IF(ISNUMBER(FIND("arbeid",Methode_Keuze)),"",IF(Tb_Activiteiten[[#This Row],[Projectleider/Expert]]=1,Tb_Activiteiten[[#Headers],[Projectleider/Expert]],"")))</f>
        <v/>
      </c>
      <c r="AQ2141" t="str">
        <f>IF(ISNUMBER(FIND("arbeid",Methode_Keuze)),"",IF(ISNUMBER(FIND("arbeid",Methode_Keuze)),"",IF(Tb_Activiteiten[[#This Row],[Arbeidskosten]]=1,Tb_Activiteiten[[#Headers],[Arbeidskosten]],"")))</f>
        <v/>
      </c>
      <c r="AR2141" t="str">
        <f>IF(ISNUMBER(FIND("arbeid",Methode_Keuze)),"",IF(ISNUMBER(FIND("arbeid",Methode_Keuze)),"",IF(Tb_Activiteiten[[#This Row],[Arbeidskosten op basis van IKS]]=1,Tb_Activiteiten[[#Headers],[Arbeidskosten op basis van IKS]],"")))</f>
        <v/>
      </c>
      <c r="AS2141" t="str">
        <f>IF(ISNUMBER(FIND("overige",Methode_Keuze)),"",IF(Tb_Activiteiten[[#This Row],[Kosten derden exclusief btw]]=1,Tb_Activiteiten[[#Headers],[Kosten derden exclusief btw]],""))</f>
        <v/>
      </c>
      <c r="AT2141" t="str">
        <f>IF(ISNUMBER(FIND("overige",Methode_Keuze)),"",IF(Tb_Activiteiten[[#This Row],[Niet verrekenbare btw]]=1,Tb_Activiteiten[[#Headers],[Niet verrekenbare btw]],""))</f>
        <v/>
      </c>
      <c r="AU2141" t="str">
        <f>IF(ISNUMBER(FIND("overige",Methode_Keuze)),"",IF(Tb_Activiteiten[[#This Row],[Grondkosten]]=1,Tb_Activiteiten[[#Headers],[Grondkosten]],""))</f>
        <v/>
      </c>
      <c r="AV2141" t="str">
        <f>IF(ISNUMBER(FIND("overige",Methode_Keuze)),"",IF(Tb_Activiteiten[[#This Row],[Bijdrage in natura (overige)]]=1,Tb_Activiteiten[[#Headers],[Bijdrage in natura (overige)]],""))</f>
        <v/>
      </c>
      <c r="AW2141" t="str">
        <f>IF(ISNUMBER(FIND("overige",Methode_Keuze)),"",IF(Tb_Activiteiten[[#This Row],[Bijdrage in natura (vrijwilligers)]]=1,Tb_Activiteiten[[#Headers],[Bijdrage in natura (vrijwilligers)]],""))</f>
        <v/>
      </c>
      <c r="AX2141" t="str">
        <f>IF(ISNUMBER(FIND("overige",Methode_Keuze)),"",IF(Tb_Activiteiten[[#This Row],[Afschrijvingskosten]]=1,Tb_Activiteiten[[#Headers],[Afschrijvingskosten]],""))</f>
        <v/>
      </c>
      <c r="AY2141" t="str">
        <f>IF(ISNUMBER(FIND("overige",Methode_Keuze)),"",IF(Tb_Activiteiten[[#This Row],[Vergoeding]]=1,Tb_Activiteiten[[#Headers],[Vergoeding]],""))</f>
        <v/>
      </c>
      <c r="AZ2141" t="str">
        <f>IF(ISNUMBER(FIND("arbeid",Methode_Keuze)),"",IF(Tb_Activiteiten[[#This Row],[Arbeidskosten - vast tarief (excl eigen arbeid)]]=1,Tb_Activiteiten[[#Headers],[Arbeidskosten - vast tarief (excl eigen arbeid)]],""))</f>
        <v/>
      </c>
      <c r="BA2141" t="str">
        <f>IF(ISNUMBER(FIND("overige",Methode_Keuze)),"",IF(Tb_Activiteiten[[#This Row],[Overige kosten]]=1,Tb_Activiteiten[[#Headers],[Overige kosten]],""))</f>
        <v/>
      </c>
    </row>
    <row r="2142" spans="15:53" x14ac:dyDescent="0.25">
      <c r="O2142" s="56"/>
      <c r="Q2142" t="str">
        <f>IFERROR(IF(VLOOKUP(Tb_Activiteiten[[#This Row],[Openstelling]],Tb_Openstelling[],2,0)=1,1,""),"")</f>
        <v/>
      </c>
      <c r="AJ2142" s="56"/>
      <c r="AK2142" t="str">
        <f>IF(ISNUMBER(FIND("arbeid",Methode_Keuze)),"",IF(ISNUMBER(FIND("arbeid",Methode_Keuze)),"",IF(Tb_Activiteiten[[#This Row],[Loonkosten]]=1,Tb_Activiteiten[[#Headers],[Loonkosten]],"")))</f>
        <v/>
      </c>
      <c r="AL2142" t="str">
        <f>IF(ISNUMBER(FIND("arbeid",Methode_Keuze)),"",IF(ISNUMBER(FIND("arbeid",Methode_Keuze)),"",IF(Tb_Activiteiten[[#This Row],[Eigen arbeid]]=1,Tb_Activiteiten[[#Headers],[Eigen arbeid]],"")))</f>
        <v/>
      </c>
      <c r="AM2142" t="str">
        <f>IF(ISNUMBER(FIND("arbeid",Methode_Keuze)),"",IF(ISNUMBER(FIND("arbeid",Methode_Keuze)),"",IF(Tb_Activiteiten[[#This Row],[Projectmedewerker]]=1,Tb_Activiteiten[[#Headers],[Projectmedewerker]],"")))</f>
        <v/>
      </c>
      <c r="AN2142" t="str">
        <f>IF(ISNUMBER(FIND("arbeid",Methode_Keuze)),"",IF(ISNUMBER(FIND("arbeid",Methode_Keuze)),"",IF(Tb_Activiteiten[[#This Row],[Landbouwer]]=1,Tb_Activiteiten[[#Headers],[Landbouwer]],"")))</f>
        <v/>
      </c>
      <c r="AO2142" t="str">
        <f>IF(ISNUMBER(FIND("arbeid",Methode_Keuze)),"",IF(ISNUMBER(FIND("arbeid",Methode_Keuze)),"",IF(Tb_Activiteiten[[#This Row],[Adviseur]]=1,Tb_Activiteiten[[#Headers],[Adviseur]],"")))</f>
        <v/>
      </c>
      <c r="AP2142" t="str">
        <f>IF(ISNUMBER(FIND("arbeid",Methode_Keuze)),"",IF(ISNUMBER(FIND("arbeid",Methode_Keuze)),"",IF(Tb_Activiteiten[[#This Row],[Projectleider/Expert]]=1,Tb_Activiteiten[[#Headers],[Projectleider/Expert]],"")))</f>
        <v/>
      </c>
      <c r="AQ2142" t="str">
        <f>IF(ISNUMBER(FIND("arbeid",Methode_Keuze)),"",IF(ISNUMBER(FIND("arbeid",Methode_Keuze)),"",IF(Tb_Activiteiten[[#This Row],[Arbeidskosten]]=1,Tb_Activiteiten[[#Headers],[Arbeidskosten]],"")))</f>
        <v/>
      </c>
      <c r="AR2142" t="str">
        <f>IF(ISNUMBER(FIND("arbeid",Methode_Keuze)),"",IF(ISNUMBER(FIND("arbeid",Methode_Keuze)),"",IF(Tb_Activiteiten[[#This Row],[Arbeidskosten op basis van IKS]]=1,Tb_Activiteiten[[#Headers],[Arbeidskosten op basis van IKS]],"")))</f>
        <v/>
      </c>
      <c r="AS2142" t="str">
        <f>IF(ISNUMBER(FIND("overige",Methode_Keuze)),"",IF(Tb_Activiteiten[[#This Row],[Kosten derden exclusief btw]]=1,Tb_Activiteiten[[#Headers],[Kosten derden exclusief btw]],""))</f>
        <v/>
      </c>
      <c r="AT2142" t="str">
        <f>IF(ISNUMBER(FIND("overige",Methode_Keuze)),"",IF(Tb_Activiteiten[[#This Row],[Niet verrekenbare btw]]=1,Tb_Activiteiten[[#Headers],[Niet verrekenbare btw]],""))</f>
        <v/>
      </c>
      <c r="AU2142" t="str">
        <f>IF(ISNUMBER(FIND("overige",Methode_Keuze)),"",IF(Tb_Activiteiten[[#This Row],[Grondkosten]]=1,Tb_Activiteiten[[#Headers],[Grondkosten]],""))</f>
        <v/>
      </c>
      <c r="AV2142" t="str">
        <f>IF(ISNUMBER(FIND("overige",Methode_Keuze)),"",IF(Tb_Activiteiten[[#This Row],[Bijdrage in natura (overige)]]=1,Tb_Activiteiten[[#Headers],[Bijdrage in natura (overige)]],""))</f>
        <v/>
      </c>
      <c r="AW2142" t="str">
        <f>IF(ISNUMBER(FIND("overige",Methode_Keuze)),"",IF(Tb_Activiteiten[[#This Row],[Bijdrage in natura (vrijwilligers)]]=1,Tb_Activiteiten[[#Headers],[Bijdrage in natura (vrijwilligers)]],""))</f>
        <v/>
      </c>
      <c r="AX2142" t="str">
        <f>IF(ISNUMBER(FIND("overige",Methode_Keuze)),"",IF(Tb_Activiteiten[[#This Row],[Afschrijvingskosten]]=1,Tb_Activiteiten[[#Headers],[Afschrijvingskosten]],""))</f>
        <v/>
      </c>
      <c r="AY2142" t="str">
        <f>IF(ISNUMBER(FIND("overige",Methode_Keuze)),"",IF(Tb_Activiteiten[[#This Row],[Vergoeding]]=1,Tb_Activiteiten[[#Headers],[Vergoeding]],""))</f>
        <v/>
      </c>
      <c r="AZ2142" t="str">
        <f>IF(ISNUMBER(FIND("arbeid",Methode_Keuze)),"",IF(Tb_Activiteiten[[#This Row],[Arbeidskosten - vast tarief (excl eigen arbeid)]]=1,Tb_Activiteiten[[#Headers],[Arbeidskosten - vast tarief (excl eigen arbeid)]],""))</f>
        <v/>
      </c>
      <c r="BA2142" t="str">
        <f>IF(ISNUMBER(FIND("overige",Methode_Keuze)),"",IF(Tb_Activiteiten[[#This Row],[Overige kosten]]=1,Tb_Activiteiten[[#Headers],[Overige kosten]],""))</f>
        <v/>
      </c>
    </row>
    <row r="2143" spans="15:53" x14ac:dyDescent="0.25">
      <c r="O2143" s="56"/>
      <c r="Q2143" t="str">
        <f>IFERROR(IF(VLOOKUP(Tb_Activiteiten[[#This Row],[Openstelling]],Tb_Openstelling[],2,0)=1,1,""),"")</f>
        <v/>
      </c>
      <c r="AJ2143" s="56"/>
      <c r="AK2143" t="str">
        <f>IF(ISNUMBER(FIND("arbeid",Methode_Keuze)),"",IF(ISNUMBER(FIND("arbeid",Methode_Keuze)),"",IF(Tb_Activiteiten[[#This Row],[Loonkosten]]=1,Tb_Activiteiten[[#Headers],[Loonkosten]],"")))</f>
        <v/>
      </c>
      <c r="AL2143" t="str">
        <f>IF(ISNUMBER(FIND("arbeid",Methode_Keuze)),"",IF(ISNUMBER(FIND("arbeid",Methode_Keuze)),"",IF(Tb_Activiteiten[[#This Row],[Eigen arbeid]]=1,Tb_Activiteiten[[#Headers],[Eigen arbeid]],"")))</f>
        <v/>
      </c>
      <c r="AM2143" t="str">
        <f>IF(ISNUMBER(FIND("arbeid",Methode_Keuze)),"",IF(ISNUMBER(FIND("arbeid",Methode_Keuze)),"",IF(Tb_Activiteiten[[#This Row],[Projectmedewerker]]=1,Tb_Activiteiten[[#Headers],[Projectmedewerker]],"")))</f>
        <v/>
      </c>
      <c r="AN2143" t="str">
        <f>IF(ISNUMBER(FIND("arbeid",Methode_Keuze)),"",IF(ISNUMBER(FIND("arbeid",Methode_Keuze)),"",IF(Tb_Activiteiten[[#This Row],[Landbouwer]]=1,Tb_Activiteiten[[#Headers],[Landbouwer]],"")))</f>
        <v/>
      </c>
      <c r="AO2143" t="str">
        <f>IF(ISNUMBER(FIND("arbeid",Methode_Keuze)),"",IF(ISNUMBER(FIND("arbeid",Methode_Keuze)),"",IF(Tb_Activiteiten[[#This Row],[Adviseur]]=1,Tb_Activiteiten[[#Headers],[Adviseur]],"")))</f>
        <v/>
      </c>
      <c r="AP2143" t="str">
        <f>IF(ISNUMBER(FIND("arbeid",Methode_Keuze)),"",IF(ISNUMBER(FIND("arbeid",Methode_Keuze)),"",IF(Tb_Activiteiten[[#This Row],[Projectleider/Expert]]=1,Tb_Activiteiten[[#Headers],[Projectleider/Expert]],"")))</f>
        <v/>
      </c>
      <c r="AQ2143" t="str">
        <f>IF(ISNUMBER(FIND("arbeid",Methode_Keuze)),"",IF(ISNUMBER(FIND("arbeid",Methode_Keuze)),"",IF(Tb_Activiteiten[[#This Row],[Arbeidskosten]]=1,Tb_Activiteiten[[#Headers],[Arbeidskosten]],"")))</f>
        <v/>
      </c>
      <c r="AR2143" t="str">
        <f>IF(ISNUMBER(FIND("arbeid",Methode_Keuze)),"",IF(ISNUMBER(FIND("arbeid",Methode_Keuze)),"",IF(Tb_Activiteiten[[#This Row],[Arbeidskosten op basis van IKS]]=1,Tb_Activiteiten[[#Headers],[Arbeidskosten op basis van IKS]],"")))</f>
        <v/>
      </c>
      <c r="AS2143" t="str">
        <f>IF(ISNUMBER(FIND("overige",Methode_Keuze)),"",IF(Tb_Activiteiten[[#This Row],[Kosten derden exclusief btw]]=1,Tb_Activiteiten[[#Headers],[Kosten derden exclusief btw]],""))</f>
        <v/>
      </c>
      <c r="AT2143" t="str">
        <f>IF(ISNUMBER(FIND("overige",Methode_Keuze)),"",IF(Tb_Activiteiten[[#This Row],[Niet verrekenbare btw]]=1,Tb_Activiteiten[[#Headers],[Niet verrekenbare btw]],""))</f>
        <v/>
      </c>
      <c r="AU2143" t="str">
        <f>IF(ISNUMBER(FIND("overige",Methode_Keuze)),"",IF(Tb_Activiteiten[[#This Row],[Grondkosten]]=1,Tb_Activiteiten[[#Headers],[Grondkosten]],""))</f>
        <v/>
      </c>
      <c r="AV2143" t="str">
        <f>IF(ISNUMBER(FIND("overige",Methode_Keuze)),"",IF(Tb_Activiteiten[[#This Row],[Bijdrage in natura (overige)]]=1,Tb_Activiteiten[[#Headers],[Bijdrage in natura (overige)]],""))</f>
        <v/>
      </c>
      <c r="AW2143" t="str">
        <f>IF(ISNUMBER(FIND("overige",Methode_Keuze)),"",IF(Tb_Activiteiten[[#This Row],[Bijdrage in natura (vrijwilligers)]]=1,Tb_Activiteiten[[#Headers],[Bijdrage in natura (vrijwilligers)]],""))</f>
        <v/>
      </c>
      <c r="AX2143" t="str">
        <f>IF(ISNUMBER(FIND("overige",Methode_Keuze)),"",IF(Tb_Activiteiten[[#This Row],[Afschrijvingskosten]]=1,Tb_Activiteiten[[#Headers],[Afschrijvingskosten]],""))</f>
        <v/>
      </c>
      <c r="AY2143" t="str">
        <f>IF(ISNUMBER(FIND("overige",Methode_Keuze)),"",IF(Tb_Activiteiten[[#This Row],[Vergoeding]]=1,Tb_Activiteiten[[#Headers],[Vergoeding]],""))</f>
        <v/>
      </c>
      <c r="AZ2143" t="str">
        <f>IF(ISNUMBER(FIND("arbeid",Methode_Keuze)),"",IF(Tb_Activiteiten[[#This Row],[Arbeidskosten - vast tarief (excl eigen arbeid)]]=1,Tb_Activiteiten[[#Headers],[Arbeidskosten - vast tarief (excl eigen arbeid)]],""))</f>
        <v/>
      </c>
      <c r="BA2143" t="str">
        <f>IF(ISNUMBER(FIND("overige",Methode_Keuze)),"",IF(Tb_Activiteiten[[#This Row],[Overige kosten]]=1,Tb_Activiteiten[[#Headers],[Overige kosten]],""))</f>
        <v/>
      </c>
    </row>
    <row r="2144" spans="15:53" x14ac:dyDescent="0.25">
      <c r="O2144" s="56"/>
      <c r="Q2144" t="str">
        <f>IFERROR(IF(VLOOKUP(Tb_Activiteiten[[#This Row],[Openstelling]],Tb_Openstelling[],2,0)=1,1,""),"")</f>
        <v/>
      </c>
      <c r="AJ2144" s="56"/>
      <c r="AK2144" t="str">
        <f>IF(ISNUMBER(FIND("arbeid",Methode_Keuze)),"",IF(ISNUMBER(FIND("arbeid",Methode_Keuze)),"",IF(Tb_Activiteiten[[#This Row],[Loonkosten]]=1,Tb_Activiteiten[[#Headers],[Loonkosten]],"")))</f>
        <v/>
      </c>
      <c r="AL2144" t="str">
        <f>IF(ISNUMBER(FIND("arbeid",Methode_Keuze)),"",IF(ISNUMBER(FIND("arbeid",Methode_Keuze)),"",IF(Tb_Activiteiten[[#This Row],[Eigen arbeid]]=1,Tb_Activiteiten[[#Headers],[Eigen arbeid]],"")))</f>
        <v/>
      </c>
      <c r="AM2144" t="str">
        <f>IF(ISNUMBER(FIND("arbeid",Methode_Keuze)),"",IF(ISNUMBER(FIND("arbeid",Methode_Keuze)),"",IF(Tb_Activiteiten[[#This Row],[Projectmedewerker]]=1,Tb_Activiteiten[[#Headers],[Projectmedewerker]],"")))</f>
        <v/>
      </c>
      <c r="AN2144" t="str">
        <f>IF(ISNUMBER(FIND("arbeid",Methode_Keuze)),"",IF(ISNUMBER(FIND("arbeid",Methode_Keuze)),"",IF(Tb_Activiteiten[[#This Row],[Landbouwer]]=1,Tb_Activiteiten[[#Headers],[Landbouwer]],"")))</f>
        <v/>
      </c>
      <c r="AO2144" t="str">
        <f>IF(ISNUMBER(FIND("arbeid",Methode_Keuze)),"",IF(ISNUMBER(FIND("arbeid",Methode_Keuze)),"",IF(Tb_Activiteiten[[#This Row],[Adviseur]]=1,Tb_Activiteiten[[#Headers],[Adviseur]],"")))</f>
        <v/>
      </c>
      <c r="AP2144" t="str">
        <f>IF(ISNUMBER(FIND("arbeid",Methode_Keuze)),"",IF(ISNUMBER(FIND("arbeid",Methode_Keuze)),"",IF(Tb_Activiteiten[[#This Row],[Projectleider/Expert]]=1,Tb_Activiteiten[[#Headers],[Projectleider/Expert]],"")))</f>
        <v/>
      </c>
      <c r="AQ2144" t="str">
        <f>IF(ISNUMBER(FIND("arbeid",Methode_Keuze)),"",IF(ISNUMBER(FIND("arbeid",Methode_Keuze)),"",IF(Tb_Activiteiten[[#This Row],[Arbeidskosten]]=1,Tb_Activiteiten[[#Headers],[Arbeidskosten]],"")))</f>
        <v/>
      </c>
      <c r="AR2144" t="str">
        <f>IF(ISNUMBER(FIND("arbeid",Methode_Keuze)),"",IF(ISNUMBER(FIND("arbeid",Methode_Keuze)),"",IF(Tb_Activiteiten[[#This Row],[Arbeidskosten op basis van IKS]]=1,Tb_Activiteiten[[#Headers],[Arbeidskosten op basis van IKS]],"")))</f>
        <v/>
      </c>
      <c r="AS2144" t="str">
        <f>IF(ISNUMBER(FIND("overige",Methode_Keuze)),"",IF(Tb_Activiteiten[[#This Row],[Kosten derden exclusief btw]]=1,Tb_Activiteiten[[#Headers],[Kosten derden exclusief btw]],""))</f>
        <v/>
      </c>
      <c r="AT2144" t="str">
        <f>IF(ISNUMBER(FIND("overige",Methode_Keuze)),"",IF(Tb_Activiteiten[[#This Row],[Niet verrekenbare btw]]=1,Tb_Activiteiten[[#Headers],[Niet verrekenbare btw]],""))</f>
        <v/>
      </c>
      <c r="AU2144" t="str">
        <f>IF(ISNUMBER(FIND("overige",Methode_Keuze)),"",IF(Tb_Activiteiten[[#This Row],[Grondkosten]]=1,Tb_Activiteiten[[#Headers],[Grondkosten]],""))</f>
        <v/>
      </c>
      <c r="AV2144" t="str">
        <f>IF(ISNUMBER(FIND("overige",Methode_Keuze)),"",IF(Tb_Activiteiten[[#This Row],[Bijdrage in natura (overige)]]=1,Tb_Activiteiten[[#Headers],[Bijdrage in natura (overige)]],""))</f>
        <v/>
      </c>
      <c r="AW2144" t="str">
        <f>IF(ISNUMBER(FIND("overige",Methode_Keuze)),"",IF(Tb_Activiteiten[[#This Row],[Bijdrage in natura (vrijwilligers)]]=1,Tb_Activiteiten[[#Headers],[Bijdrage in natura (vrijwilligers)]],""))</f>
        <v/>
      </c>
      <c r="AX2144" t="str">
        <f>IF(ISNUMBER(FIND("overige",Methode_Keuze)),"",IF(Tb_Activiteiten[[#This Row],[Afschrijvingskosten]]=1,Tb_Activiteiten[[#Headers],[Afschrijvingskosten]],""))</f>
        <v/>
      </c>
      <c r="AY2144" t="str">
        <f>IF(ISNUMBER(FIND("overige",Methode_Keuze)),"",IF(Tb_Activiteiten[[#This Row],[Vergoeding]]=1,Tb_Activiteiten[[#Headers],[Vergoeding]],""))</f>
        <v/>
      </c>
      <c r="AZ2144" t="str">
        <f>IF(ISNUMBER(FIND("arbeid",Methode_Keuze)),"",IF(Tb_Activiteiten[[#This Row],[Arbeidskosten - vast tarief (excl eigen arbeid)]]=1,Tb_Activiteiten[[#Headers],[Arbeidskosten - vast tarief (excl eigen arbeid)]],""))</f>
        <v/>
      </c>
      <c r="BA2144" t="str">
        <f>IF(ISNUMBER(FIND("overige",Methode_Keuze)),"",IF(Tb_Activiteiten[[#This Row],[Overige kosten]]=1,Tb_Activiteiten[[#Headers],[Overige kosten]],""))</f>
        <v/>
      </c>
    </row>
    <row r="2145" spans="15:53" x14ac:dyDescent="0.25">
      <c r="O2145" s="56"/>
      <c r="Q2145" t="str">
        <f>IFERROR(IF(VLOOKUP(Tb_Activiteiten[[#This Row],[Openstelling]],Tb_Openstelling[],2,0)=1,1,""),"")</f>
        <v/>
      </c>
      <c r="AJ2145" s="56"/>
      <c r="AK2145" t="str">
        <f>IF(ISNUMBER(FIND("arbeid",Methode_Keuze)),"",IF(ISNUMBER(FIND("arbeid",Methode_Keuze)),"",IF(Tb_Activiteiten[[#This Row],[Loonkosten]]=1,Tb_Activiteiten[[#Headers],[Loonkosten]],"")))</f>
        <v/>
      </c>
      <c r="AL2145" t="str">
        <f>IF(ISNUMBER(FIND("arbeid",Methode_Keuze)),"",IF(ISNUMBER(FIND("arbeid",Methode_Keuze)),"",IF(Tb_Activiteiten[[#This Row],[Eigen arbeid]]=1,Tb_Activiteiten[[#Headers],[Eigen arbeid]],"")))</f>
        <v/>
      </c>
      <c r="AM2145" t="str">
        <f>IF(ISNUMBER(FIND("arbeid",Methode_Keuze)),"",IF(ISNUMBER(FIND("arbeid",Methode_Keuze)),"",IF(Tb_Activiteiten[[#This Row],[Projectmedewerker]]=1,Tb_Activiteiten[[#Headers],[Projectmedewerker]],"")))</f>
        <v/>
      </c>
      <c r="AN2145" t="str">
        <f>IF(ISNUMBER(FIND("arbeid",Methode_Keuze)),"",IF(ISNUMBER(FIND("arbeid",Methode_Keuze)),"",IF(Tb_Activiteiten[[#This Row],[Landbouwer]]=1,Tb_Activiteiten[[#Headers],[Landbouwer]],"")))</f>
        <v/>
      </c>
      <c r="AO2145" t="str">
        <f>IF(ISNUMBER(FIND("arbeid",Methode_Keuze)),"",IF(ISNUMBER(FIND("arbeid",Methode_Keuze)),"",IF(Tb_Activiteiten[[#This Row],[Adviseur]]=1,Tb_Activiteiten[[#Headers],[Adviseur]],"")))</f>
        <v/>
      </c>
      <c r="AP2145" t="str">
        <f>IF(ISNUMBER(FIND("arbeid",Methode_Keuze)),"",IF(ISNUMBER(FIND("arbeid",Methode_Keuze)),"",IF(Tb_Activiteiten[[#This Row],[Projectleider/Expert]]=1,Tb_Activiteiten[[#Headers],[Projectleider/Expert]],"")))</f>
        <v/>
      </c>
      <c r="AQ2145" t="str">
        <f>IF(ISNUMBER(FIND("arbeid",Methode_Keuze)),"",IF(ISNUMBER(FIND("arbeid",Methode_Keuze)),"",IF(Tb_Activiteiten[[#This Row],[Arbeidskosten]]=1,Tb_Activiteiten[[#Headers],[Arbeidskosten]],"")))</f>
        <v/>
      </c>
      <c r="AR2145" t="str">
        <f>IF(ISNUMBER(FIND("arbeid",Methode_Keuze)),"",IF(ISNUMBER(FIND("arbeid",Methode_Keuze)),"",IF(Tb_Activiteiten[[#This Row],[Arbeidskosten op basis van IKS]]=1,Tb_Activiteiten[[#Headers],[Arbeidskosten op basis van IKS]],"")))</f>
        <v/>
      </c>
      <c r="AS2145" t="str">
        <f>IF(ISNUMBER(FIND("overige",Methode_Keuze)),"",IF(Tb_Activiteiten[[#This Row],[Kosten derden exclusief btw]]=1,Tb_Activiteiten[[#Headers],[Kosten derden exclusief btw]],""))</f>
        <v/>
      </c>
      <c r="AT2145" t="str">
        <f>IF(ISNUMBER(FIND("overige",Methode_Keuze)),"",IF(Tb_Activiteiten[[#This Row],[Niet verrekenbare btw]]=1,Tb_Activiteiten[[#Headers],[Niet verrekenbare btw]],""))</f>
        <v/>
      </c>
      <c r="AU2145" t="str">
        <f>IF(ISNUMBER(FIND("overige",Methode_Keuze)),"",IF(Tb_Activiteiten[[#This Row],[Grondkosten]]=1,Tb_Activiteiten[[#Headers],[Grondkosten]],""))</f>
        <v/>
      </c>
      <c r="AV2145" t="str">
        <f>IF(ISNUMBER(FIND("overige",Methode_Keuze)),"",IF(Tb_Activiteiten[[#This Row],[Bijdrage in natura (overige)]]=1,Tb_Activiteiten[[#Headers],[Bijdrage in natura (overige)]],""))</f>
        <v/>
      </c>
      <c r="AW2145" t="str">
        <f>IF(ISNUMBER(FIND("overige",Methode_Keuze)),"",IF(Tb_Activiteiten[[#This Row],[Bijdrage in natura (vrijwilligers)]]=1,Tb_Activiteiten[[#Headers],[Bijdrage in natura (vrijwilligers)]],""))</f>
        <v/>
      </c>
      <c r="AX2145" t="str">
        <f>IF(ISNUMBER(FIND("overige",Methode_Keuze)),"",IF(Tb_Activiteiten[[#This Row],[Afschrijvingskosten]]=1,Tb_Activiteiten[[#Headers],[Afschrijvingskosten]],""))</f>
        <v/>
      </c>
      <c r="AY2145" t="str">
        <f>IF(ISNUMBER(FIND("overige",Methode_Keuze)),"",IF(Tb_Activiteiten[[#This Row],[Vergoeding]]=1,Tb_Activiteiten[[#Headers],[Vergoeding]],""))</f>
        <v/>
      </c>
      <c r="AZ2145" t="str">
        <f>IF(ISNUMBER(FIND("arbeid",Methode_Keuze)),"",IF(Tb_Activiteiten[[#This Row],[Arbeidskosten - vast tarief (excl eigen arbeid)]]=1,Tb_Activiteiten[[#Headers],[Arbeidskosten - vast tarief (excl eigen arbeid)]],""))</f>
        <v/>
      </c>
      <c r="BA2145" t="str">
        <f>IF(ISNUMBER(FIND("overige",Methode_Keuze)),"",IF(Tb_Activiteiten[[#This Row],[Overige kosten]]=1,Tb_Activiteiten[[#Headers],[Overige kosten]],""))</f>
        <v/>
      </c>
    </row>
    <row r="2146" spans="15:53" x14ac:dyDescent="0.25">
      <c r="O2146" s="56"/>
      <c r="Q2146" t="str">
        <f>IFERROR(IF(VLOOKUP(Tb_Activiteiten[[#This Row],[Openstelling]],Tb_Openstelling[],2,0)=1,1,""),"")</f>
        <v/>
      </c>
      <c r="AJ2146" s="56"/>
      <c r="AK2146" t="str">
        <f>IF(ISNUMBER(FIND("arbeid",Methode_Keuze)),"",IF(ISNUMBER(FIND("arbeid",Methode_Keuze)),"",IF(Tb_Activiteiten[[#This Row],[Loonkosten]]=1,Tb_Activiteiten[[#Headers],[Loonkosten]],"")))</f>
        <v/>
      </c>
      <c r="AL2146" t="str">
        <f>IF(ISNUMBER(FIND("arbeid",Methode_Keuze)),"",IF(ISNUMBER(FIND("arbeid",Methode_Keuze)),"",IF(Tb_Activiteiten[[#This Row],[Eigen arbeid]]=1,Tb_Activiteiten[[#Headers],[Eigen arbeid]],"")))</f>
        <v/>
      </c>
      <c r="AM2146" t="str">
        <f>IF(ISNUMBER(FIND("arbeid",Methode_Keuze)),"",IF(ISNUMBER(FIND("arbeid",Methode_Keuze)),"",IF(Tb_Activiteiten[[#This Row],[Projectmedewerker]]=1,Tb_Activiteiten[[#Headers],[Projectmedewerker]],"")))</f>
        <v/>
      </c>
      <c r="AN2146" t="str">
        <f>IF(ISNUMBER(FIND("arbeid",Methode_Keuze)),"",IF(ISNUMBER(FIND("arbeid",Methode_Keuze)),"",IF(Tb_Activiteiten[[#This Row],[Landbouwer]]=1,Tb_Activiteiten[[#Headers],[Landbouwer]],"")))</f>
        <v/>
      </c>
      <c r="AO2146" t="str">
        <f>IF(ISNUMBER(FIND("arbeid",Methode_Keuze)),"",IF(ISNUMBER(FIND("arbeid",Methode_Keuze)),"",IF(Tb_Activiteiten[[#This Row],[Adviseur]]=1,Tb_Activiteiten[[#Headers],[Adviseur]],"")))</f>
        <v/>
      </c>
      <c r="AP2146" t="str">
        <f>IF(ISNUMBER(FIND("arbeid",Methode_Keuze)),"",IF(ISNUMBER(FIND("arbeid",Methode_Keuze)),"",IF(Tb_Activiteiten[[#This Row],[Projectleider/Expert]]=1,Tb_Activiteiten[[#Headers],[Projectleider/Expert]],"")))</f>
        <v/>
      </c>
      <c r="AQ2146" t="str">
        <f>IF(ISNUMBER(FIND("arbeid",Methode_Keuze)),"",IF(ISNUMBER(FIND("arbeid",Methode_Keuze)),"",IF(Tb_Activiteiten[[#This Row],[Arbeidskosten]]=1,Tb_Activiteiten[[#Headers],[Arbeidskosten]],"")))</f>
        <v/>
      </c>
      <c r="AR2146" t="str">
        <f>IF(ISNUMBER(FIND("arbeid",Methode_Keuze)),"",IF(ISNUMBER(FIND("arbeid",Methode_Keuze)),"",IF(Tb_Activiteiten[[#This Row],[Arbeidskosten op basis van IKS]]=1,Tb_Activiteiten[[#Headers],[Arbeidskosten op basis van IKS]],"")))</f>
        <v/>
      </c>
      <c r="AS2146" t="str">
        <f>IF(ISNUMBER(FIND("overige",Methode_Keuze)),"",IF(Tb_Activiteiten[[#This Row],[Kosten derden exclusief btw]]=1,Tb_Activiteiten[[#Headers],[Kosten derden exclusief btw]],""))</f>
        <v/>
      </c>
      <c r="AT2146" t="str">
        <f>IF(ISNUMBER(FIND("overige",Methode_Keuze)),"",IF(Tb_Activiteiten[[#This Row],[Niet verrekenbare btw]]=1,Tb_Activiteiten[[#Headers],[Niet verrekenbare btw]],""))</f>
        <v/>
      </c>
      <c r="AU2146" t="str">
        <f>IF(ISNUMBER(FIND("overige",Methode_Keuze)),"",IF(Tb_Activiteiten[[#This Row],[Grondkosten]]=1,Tb_Activiteiten[[#Headers],[Grondkosten]],""))</f>
        <v/>
      </c>
      <c r="AV2146" t="str">
        <f>IF(ISNUMBER(FIND("overige",Methode_Keuze)),"",IF(Tb_Activiteiten[[#This Row],[Bijdrage in natura (overige)]]=1,Tb_Activiteiten[[#Headers],[Bijdrage in natura (overige)]],""))</f>
        <v/>
      </c>
      <c r="AW2146" t="str">
        <f>IF(ISNUMBER(FIND("overige",Methode_Keuze)),"",IF(Tb_Activiteiten[[#This Row],[Bijdrage in natura (vrijwilligers)]]=1,Tb_Activiteiten[[#Headers],[Bijdrage in natura (vrijwilligers)]],""))</f>
        <v/>
      </c>
      <c r="AX2146" t="str">
        <f>IF(ISNUMBER(FIND("overige",Methode_Keuze)),"",IF(Tb_Activiteiten[[#This Row],[Afschrijvingskosten]]=1,Tb_Activiteiten[[#Headers],[Afschrijvingskosten]],""))</f>
        <v/>
      </c>
      <c r="AY2146" t="str">
        <f>IF(ISNUMBER(FIND("overige",Methode_Keuze)),"",IF(Tb_Activiteiten[[#This Row],[Vergoeding]]=1,Tb_Activiteiten[[#Headers],[Vergoeding]],""))</f>
        <v/>
      </c>
      <c r="AZ2146" t="str">
        <f>IF(ISNUMBER(FIND("arbeid",Methode_Keuze)),"",IF(Tb_Activiteiten[[#This Row],[Arbeidskosten - vast tarief (excl eigen arbeid)]]=1,Tb_Activiteiten[[#Headers],[Arbeidskosten - vast tarief (excl eigen arbeid)]],""))</f>
        <v/>
      </c>
      <c r="BA2146" t="str">
        <f>IF(ISNUMBER(FIND("overige",Methode_Keuze)),"",IF(Tb_Activiteiten[[#This Row],[Overige kosten]]=1,Tb_Activiteiten[[#Headers],[Overige kosten]],""))</f>
        <v/>
      </c>
    </row>
    <row r="2147" spans="15:53" x14ac:dyDescent="0.25">
      <c r="O2147" s="56"/>
      <c r="Q2147" t="str">
        <f>IFERROR(IF(VLOOKUP(Tb_Activiteiten[[#This Row],[Openstelling]],Tb_Openstelling[],2,0)=1,1,""),"")</f>
        <v/>
      </c>
      <c r="AJ2147" s="56"/>
      <c r="AK2147" t="str">
        <f>IF(ISNUMBER(FIND("arbeid",Methode_Keuze)),"",IF(ISNUMBER(FIND("arbeid",Methode_Keuze)),"",IF(Tb_Activiteiten[[#This Row],[Loonkosten]]=1,Tb_Activiteiten[[#Headers],[Loonkosten]],"")))</f>
        <v/>
      </c>
      <c r="AL2147" t="str">
        <f>IF(ISNUMBER(FIND("arbeid",Methode_Keuze)),"",IF(ISNUMBER(FIND("arbeid",Methode_Keuze)),"",IF(Tb_Activiteiten[[#This Row],[Eigen arbeid]]=1,Tb_Activiteiten[[#Headers],[Eigen arbeid]],"")))</f>
        <v/>
      </c>
      <c r="AM2147" t="str">
        <f>IF(ISNUMBER(FIND("arbeid",Methode_Keuze)),"",IF(ISNUMBER(FIND("arbeid",Methode_Keuze)),"",IF(Tb_Activiteiten[[#This Row],[Projectmedewerker]]=1,Tb_Activiteiten[[#Headers],[Projectmedewerker]],"")))</f>
        <v/>
      </c>
      <c r="AN2147" t="str">
        <f>IF(ISNUMBER(FIND("arbeid",Methode_Keuze)),"",IF(ISNUMBER(FIND("arbeid",Methode_Keuze)),"",IF(Tb_Activiteiten[[#This Row],[Landbouwer]]=1,Tb_Activiteiten[[#Headers],[Landbouwer]],"")))</f>
        <v/>
      </c>
      <c r="AO2147" t="str">
        <f>IF(ISNUMBER(FIND("arbeid",Methode_Keuze)),"",IF(ISNUMBER(FIND("arbeid",Methode_Keuze)),"",IF(Tb_Activiteiten[[#This Row],[Adviseur]]=1,Tb_Activiteiten[[#Headers],[Adviseur]],"")))</f>
        <v/>
      </c>
      <c r="AP2147" t="str">
        <f>IF(ISNUMBER(FIND("arbeid",Methode_Keuze)),"",IF(ISNUMBER(FIND("arbeid",Methode_Keuze)),"",IF(Tb_Activiteiten[[#This Row],[Projectleider/Expert]]=1,Tb_Activiteiten[[#Headers],[Projectleider/Expert]],"")))</f>
        <v/>
      </c>
      <c r="AQ2147" t="str">
        <f>IF(ISNUMBER(FIND("arbeid",Methode_Keuze)),"",IF(ISNUMBER(FIND("arbeid",Methode_Keuze)),"",IF(Tb_Activiteiten[[#This Row],[Arbeidskosten]]=1,Tb_Activiteiten[[#Headers],[Arbeidskosten]],"")))</f>
        <v/>
      </c>
      <c r="AR2147" t="str">
        <f>IF(ISNUMBER(FIND("arbeid",Methode_Keuze)),"",IF(ISNUMBER(FIND("arbeid",Methode_Keuze)),"",IF(Tb_Activiteiten[[#This Row],[Arbeidskosten op basis van IKS]]=1,Tb_Activiteiten[[#Headers],[Arbeidskosten op basis van IKS]],"")))</f>
        <v/>
      </c>
      <c r="AS2147" t="str">
        <f>IF(ISNUMBER(FIND("overige",Methode_Keuze)),"",IF(Tb_Activiteiten[[#This Row],[Kosten derden exclusief btw]]=1,Tb_Activiteiten[[#Headers],[Kosten derden exclusief btw]],""))</f>
        <v/>
      </c>
      <c r="AT2147" t="str">
        <f>IF(ISNUMBER(FIND("overige",Methode_Keuze)),"",IF(Tb_Activiteiten[[#This Row],[Niet verrekenbare btw]]=1,Tb_Activiteiten[[#Headers],[Niet verrekenbare btw]],""))</f>
        <v/>
      </c>
      <c r="AU2147" t="str">
        <f>IF(ISNUMBER(FIND("overige",Methode_Keuze)),"",IF(Tb_Activiteiten[[#This Row],[Grondkosten]]=1,Tb_Activiteiten[[#Headers],[Grondkosten]],""))</f>
        <v/>
      </c>
      <c r="AV2147" t="str">
        <f>IF(ISNUMBER(FIND("overige",Methode_Keuze)),"",IF(Tb_Activiteiten[[#This Row],[Bijdrage in natura (overige)]]=1,Tb_Activiteiten[[#Headers],[Bijdrage in natura (overige)]],""))</f>
        <v/>
      </c>
      <c r="AW2147" t="str">
        <f>IF(ISNUMBER(FIND("overige",Methode_Keuze)),"",IF(Tb_Activiteiten[[#This Row],[Bijdrage in natura (vrijwilligers)]]=1,Tb_Activiteiten[[#Headers],[Bijdrage in natura (vrijwilligers)]],""))</f>
        <v/>
      </c>
      <c r="AX2147" t="str">
        <f>IF(ISNUMBER(FIND("overige",Methode_Keuze)),"",IF(Tb_Activiteiten[[#This Row],[Afschrijvingskosten]]=1,Tb_Activiteiten[[#Headers],[Afschrijvingskosten]],""))</f>
        <v/>
      </c>
      <c r="AY2147" t="str">
        <f>IF(ISNUMBER(FIND("overige",Methode_Keuze)),"",IF(Tb_Activiteiten[[#This Row],[Vergoeding]]=1,Tb_Activiteiten[[#Headers],[Vergoeding]],""))</f>
        <v/>
      </c>
      <c r="AZ2147" t="str">
        <f>IF(ISNUMBER(FIND("arbeid",Methode_Keuze)),"",IF(Tb_Activiteiten[[#This Row],[Arbeidskosten - vast tarief (excl eigen arbeid)]]=1,Tb_Activiteiten[[#Headers],[Arbeidskosten - vast tarief (excl eigen arbeid)]],""))</f>
        <v/>
      </c>
      <c r="BA2147" t="str">
        <f>IF(ISNUMBER(FIND("overige",Methode_Keuze)),"",IF(Tb_Activiteiten[[#This Row],[Overige kosten]]=1,Tb_Activiteiten[[#Headers],[Overige kosten]],""))</f>
        <v/>
      </c>
    </row>
    <row r="2148" spans="15:53" x14ac:dyDescent="0.25">
      <c r="O2148" s="56"/>
      <c r="Q2148" t="str">
        <f>IFERROR(IF(VLOOKUP(Tb_Activiteiten[[#This Row],[Openstelling]],Tb_Openstelling[],2,0)=1,1,""),"")</f>
        <v/>
      </c>
      <c r="AJ2148" s="56"/>
      <c r="AK2148" t="str">
        <f>IF(ISNUMBER(FIND("arbeid",Methode_Keuze)),"",IF(ISNUMBER(FIND("arbeid",Methode_Keuze)),"",IF(Tb_Activiteiten[[#This Row],[Loonkosten]]=1,Tb_Activiteiten[[#Headers],[Loonkosten]],"")))</f>
        <v/>
      </c>
      <c r="AL2148" t="str">
        <f>IF(ISNUMBER(FIND("arbeid",Methode_Keuze)),"",IF(ISNUMBER(FIND("arbeid",Methode_Keuze)),"",IF(Tb_Activiteiten[[#This Row],[Eigen arbeid]]=1,Tb_Activiteiten[[#Headers],[Eigen arbeid]],"")))</f>
        <v/>
      </c>
      <c r="AM2148" t="str">
        <f>IF(ISNUMBER(FIND("arbeid",Methode_Keuze)),"",IF(ISNUMBER(FIND("arbeid",Methode_Keuze)),"",IF(Tb_Activiteiten[[#This Row],[Projectmedewerker]]=1,Tb_Activiteiten[[#Headers],[Projectmedewerker]],"")))</f>
        <v/>
      </c>
      <c r="AN2148" t="str">
        <f>IF(ISNUMBER(FIND("arbeid",Methode_Keuze)),"",IF(ISNUMBER(FIND("arbeid",Methode_Keuze)),"",IF(Tb_Activiteiten[[#This Row],[Landbouwer]]=1,Tb_Activiteiten[[#Headers],[Landbouwer]],"")))</f>
        <v/>
      </c>
      <c r="AO2148" t="str">
        <f>IF(ISNUMBER(FIND("arbeid",Methode_Keuze)),"",IF(ISNUMBER(FIND("arbeid",Methode_Keuze)),"",IF(Tb_Activiteiten[[#This Row],[Adviseur]]=1,Tb_Activiteiten[[#Headers],[Adviseur]],"")))</f>
        <v/>
      </c>
      <c r="AP2148" t="str">
        <f>IF(ISNUMBER(FIND("arbeid",Methode_Keuze)),"",IF(ISNUMBER(FIND("arbeid",Methode_Keuze)),"",IF(Tb_Activiteiten[[#This Row],[Projectleider/Expert]]=1,Tb_Activiteiten[[#Headers],[Projectleider/Expert]],"")))</f>
        <v/>
      </c>
      <c r="AQ2148" t="str">
        <f>IF(ISNUMBER(FIND("arbeid",Methode_Keuze)),"",IF(ISNUMBER(FIND("arbeid",Methode_Keuze)),"",IF(Tb_Activiteiten[[#This Row],[Arbeidskosten]]=1,Tb_Activiteiten[[#Headers],[Arbeidskosten]],"")))</f>
        <v/>
      </c>
      <c r="AR2148" t="str">
        <f>IF(ISNUMBER(FIND("arbeid",Methode_Keuze)),"",IF(ISNUMBER(FIND("arbeid",Methode_Keuze)),"",IF(Tb_Activiteiten[[#This Row],[Arbeidskosten op basis van IKS]]=1,Tb_Activiteiten[[#Headers],[Arbeidskosten op basis van IKS]],"")))</f>
        <v/>
      </c>
      <c r="AS2148" t="str">
        <f>IF(ISNUMBER(FIND("overige",Methode_Keuze)),"",IF(Tb_Activiteiten[[#This Row],[Kosten derden exclusief btw]]=1,Tb_Activiteiten[[#Headers],[Kosten derden exclusief btw]],""))</f>
        <v/>
      </c>
      <c r="AT2148" t="str">
        <f>IF(ISNUMBER(FIND("overige",Methode_Keuze)),"",IF(Tb_Activiteiten[[#This Row],[Niet verrekenbare btw]]=1,Tb_Activiteiten[[#Headers],[Niet verrekenbare btw]],""))</f>
        <v/>
      </c>
      <c r="AU2148" t="str">
        <f>IF(ISNUMBER(FIND("overige",Methode_Keuze)),"",IF(Tb_Activiteiten[[#This Row],[Grondkosten]]=1,Tb_Activiteiten[[#Headers],[Grondkosten]],""))</f>
        <v/>
      </c>
      <c r="AV2148" t="str">
        <f>IF(ISNUMBER(FIND("overige",Methode_Keuze)),"",IF(Tb_Activiteiten[[#This Row],[Bijdrage in natura (overige)]]=1,Tb_Activiteiten[[#Headers],[Bijdrage in natura (overige)]],""))</f>
        <v/>
      </c>
      <c r="AW2148" t="str">
        <f>IF(ISNUMBER(FIND("overige",Methode_Keuze)),"",IF(Tb_Activiteiten[[#This Row],[Bijdrage in natura (vrijwilligers)]]=1,Tb_Activiteiten[[#Headers],[Bijdrage in natura (vrijwilligers)]],""))</f>
        <v/>
      </c>
      <c r="AX2148" t="str">
        <f>IF(ISNUMBER(FIND("overige",Methode_Keuze)),"",IF(Tb_Activiteiten[[#This Row],[Afschrijvingskosten]]=1,Tb_Activiteiten[[#Headers],[Afschrijvingskosten]],""))</f>
        <v/>
      </c>
      <c r="AY2148" t="str">
        <f>IF(ISNUMBER(FIND("overige",Methode_Keuze)),"",IF(Tb_Activiteiten[[#This Row],[Vergoeding]]=1,Tb_Activiteiten[[#Headers],[Vergoeding]],""))</f>
        <v/>
      </c>
      <c r="AZ2148" t="str">
        <f>IF(ISNUMBER(FIND("arbeid",Methode_Keuze)),"",IF(Tb_Activiteiten[[#This Row],[Arbeidskosten - vast tarief (excl eigen arbeid)]]=1,Tb_Activiteiten[[#Headers],[Arbeidskosten - vast tarief (excl eigen arbeid)]],""))</f>
        <v/>
      </c>
      <c r="BA2148" t="str">
        <f>IF(ISNUMBER(FIND("overige",Methode_Keuze)),"",IF(Tb_Activiteiten[[#This Row],[Overige kosten]]=1,Tb_Activiteiten[[#Headers],[Overige kosten]],""))</f>
        <v/>
      </c>
    </row>
    <row r="2149" spans="15:53" x14ac:dyDescent="0.25">
      <c r="O2149" s="56"/>
      <c r="Q2149" t="str">
        <f>IFERROR(IF(VLOOKUP(Tb_Activiteiten[[#This Row],[Openstelling]],Tb_Openstelling[],2,0)=1,1,""),"")</f>
        <v/>
      </c>
      <c r="AJ2149" s="56"/>
      <c r="AK2149" t="str">
        <f>IF(ISNUMBER(FIND("arbeid",Methode_Keuze)),"",IF(ISNUMBER(FIND("arbeid",Methode_Keuze)),"",IF(Tb_Activiteiten[[#This Row],[Loonkosten]]=1,Tb_Activiteiten[[#Headers],[Loonkosten]],"")))</f>
        <v/>
      </c>
      <c r="AL2149" t="str">
        <f>IF(ISNUMBER(FIND("arbeid",Methode_Keuze)),"",IF(ISNUMBER(FIND("arbeid",Methode_Keuze)),"",IF(Tb_Activiteiten[[#This Row],[Eigen arbeid]]=1,Tb_Activiteiten[[#Headers],[Eigen arbeid]],"")))</f>
        <v/>
      </c>
      <c r="AM2149" t="str">
        <f>IF(ISNUMBER(FIND("arbeid",Methode_Keuze)),"",IF(ISNUMBER(FIND("arbeid",Methode_Keuze)),"",IF(Tb_Activiteiten[[#This Row],[Projectmedewerker]]=1,Tb_Activiteiten[[#Headers],[Projectmedewerker]],"")))</f>
        <v/>
      </c>
      <c r="AN2149" t="str">
        <f>IF(ISNUMBER(FIND("arbeid",Methode_Keuze)),"",IF(ISNUMBER(FIND("arbeid",Methode_Keuze)),"",IF(Tb_Activiteiten[[#This Row],[Landbouwer]]=1,Tb_Activiteiten[[#Headers],[Landbouwer]],"")))</f>
        <v/>
      </c>
      <c r="AO2149" t="str">
        <f>IF(ISNUMBER(FIND("arbeid",Methode_Keuze)),"",IF(ISNUMBER(FIND("arbeid",Methode_Keuze)),"",IF(Tb_Activiteiten[[#This Row],[Adviseur]]=1,Tb_Activiteiten[[#Headers],[Adviseur]],"")))</f>
        <v/>
      </c>
      <c r="AP2149" t="str">
        <f>IF(ISNUMBER(FIND("arbeid",Methode_Keuze)),"",IF(ISNUMBER(FIND("arbeid",Methode_Keuze)),"",IF(Tb_Activiteiten[[#This Row],[Projectleider/Expert]]=1,Tb_Activiteiten[[#Headers],[Projectleider/Expert]],"")))</f>
        <v/>
      </c>
      <c r="AQ2149" t="str">
        <f>IF(ISNUMBER(FIND("arbeid",Methode_Keuze)),"",IF(ISNUMBER(FIND("arbeid",Methode_Keuze)),"",IF(Tb_Activiteiten[[#This Row],[Arbeidskosten]]=1,Tb_Activiteiten[[#Headers],[Arbeidskosten]],"")))</f>
        <v/>
      </c>
      <c r="AR2149" t="str">
        <f>IF(ISNUMBER(FIND("arbeid",Methode_Keuze)),"",IF(ISNUMBER(FIND("arbeid",Methode_Keuze)),"",IF(Tb_Activiteiten[[#This Row],[Arbeidskosten op basis van IKS]]=1,Tb_Activiteiten[[#Headers],[Arbeidskosten op basis van IKS]],"")))</f>
        <v/>
      </c>
      <c r="AS2149" t="str">
        <f>IF(ISNUMBER(FIND("overige",Methode_Keuze)),"",IF(Tb_Activiteiten[[#This Row],[Kosten derden exclusief btw]]=1,Tb_Activiteiten[[#Headers],[Kosten derden exclusief btw]],""))</f>
        <v/>
      </c>
      <c r="AT2149" t="str">
        <f>IF(ISNUMBER(FIND("overige",Methode_Keuze)),"",IF(Tb_Activiteiten[[#This Row],[Niet verrekenbare btw]]=1,Tb_Activiteiten[[#Headers],[Niet verrekenbare btw]],""))</f>
        <v/>
      </c>
      <c r="AU2149" t="str">
        <f>IF(ISNUMBER(FIND("overige",Methode_Keuze)),"",IF(Tb_Activiteiten[[#This Row],[Grondkosten]]=1,Tb_Activiteiten[[#Headers],[Grondkosten]],""))</f>
        <v/>
      </c>
      <c r="AV2149" t="str">
        <f>IF(ISNUMBER(FIND("overige",Methode_Keuze)),"",IF(Tb_Activiteiten[[#This Row],[Bijdrage in natura (overige)]]=1,Tb_Activiteiten[[#Headers],[Bijdrage in natura (overige)]],""))</f>
        <v/>
      </c>
      <c r="AW2149" t="str">
        <f>IF(ISNUMBER(FIND("overige",Methode_Keuze)),"",IF(Tb_Activiteiten[[#This Row],[Bijdrage in natura (vrijwilligers)]]=1,Tb_Activiteiten[[#Headers],[Bijdrage in natura (vrijwilligers)]],""))</f>
        <v/>
      </c>
      <c r="AX2149" t="str">
        <f>IF(ISNUMBER(FIND("overige",Methode_Keuze)),"",IF(Tb_Activiteiten[[#This Row],[Afschrijvingskosten]]=1,Tb_Activiteiten[[#Headers],[Afschrijvingskosten]],""))</f>
        <v/>
      </c>
      <c r="AY2149" t="str">
        <f>IF(ISNUMBER(FIND("overige",Methode_Keuze)),"",IF(Tb_Activiteiten[[#This Row],[Vergoeding]]=1,Tb_Activiteiten[[#Headers],[Vergoeding]],""))</f>
        <v/>
      </c>
      <c r="AZ2149" t="str">
        <f>IF(ISNUMBER(FIND("arbeid",Methode_Keuze)),"",IF(Tb_Activiteiten[[#This Row],[Arbeidskosten - vast tarief (excl eigen arbeid)]]=1,Tb_Activiteiten[[#Headers],[Arbeidskosten - vast tarief (excl eigen arbeid)]],""))</f>
        <v/>
      </c>
      <c r="BA2149" t="str">
        <f>IF(ISNUMBER(FIND("overige",Methode_Keuze)),"",IF(Tb_Activiteiten[[#This Row],[Overige kosten]]=1,Tb_Activiteiten[[#Headers],[Overige kosten]],""))</f>
        <v/>
      </c>
    </row>
    <row r="2150" spans="15:53" x14ac:dyDescent="0.25">
      <c r="O2150" s="56"/>
      <c r="Q2150" t="str">
        <f>IFERROR(IF(VLOOKUP(Tb_Activiteiten[[#This Row],[Openstelling]],Tb_Openstelling[],2,0)=1,1,""),"")</f>
        <v/>
      </c>
      <c r="AJ2150" s="56"/>
      <c r="AK2150" t="str">
        <f>IF(ISNUMBER(FIND("arbeid",Methode_Keuze)),"",IF(ISNUMBER(FIND("arbeid",Methode_Keuze)),"",IF(Tb_Activiteiten[[#This Row],[Loonkosten]]=1,Tb_Activiteiten[[#Headers],[Loonkosten]],"")))</f>
        <v/>
      </c>
      <c r="AL2150" t="str">
        <f>IF(ISNUMBER(FIND("arbeid",Methode_Keuze)),"",IF(ISNUMBER(FIND("arbeid",Methode_Keuze)),"",IF(Tb_Activiteiten[[#This Row],[Eigen arbeid]]=1,Tb_Activiteiten[[#Headers],[Eigen arbeid]],"")))</f>
        <v/>
      </c>
      <c r="AM2150" t="str">
        <f>IF(ISNUMBER(FIND("arbeid",Methode_Keuze)),"",IF(ISNUMBER(FIND("arbeid",Methode_Keuze)),"",IF(Tb_Activiteiten[[#This Row],[Projectmedewerker]]=1,Tb_Activiteiten[[#Headers],[Projectmedewerker]],"")))</f>
        <v/>
      </c>
      <c r="AN2150" t="str">
        <f>IF(ISNUMBER(FIND("arbeid",Methode_Keuze)),"",IF(ISNUMBER(FIND("arbeid",Methode_Keuze)),"",IF(Tb_Activiteiten[[#This Row],[Landbouwer]]=1,Tb_Activiteiten[[#Headers],[Landbouwer]],"")))</f>
        <v/>
      </c>
      <c r="AO2150" t="str">
        <f>IF(ISNUMBER(FIND("arbeid",Methode_Keuze)),"",IF(ISNUMBER(FIND("arbeid",Methode_Keuze)),"",IF(Tb_Activiteiten[[#This Row],[Adviseur]]=1,Tb_Activiteiten[[#Headers],[Adviseur]],"")))</f>
        <v/>
      </c>
      <c r="AP2150" t="str">
        <f>IF(ISNUMBER(FIND("arbeid",Methode_Keuze)),"",IF(ISNUMBER(FIND("arbeid",Methode_Keuze)),"",IF(Tb_Activiteiten[[#This Row],[Projectleider/Expert]]=1,Tb_Activiteiten[[#Headers],[Projectleider/Expert]],"")))</f>
        <v/>
      </c>
      <c r="AQ2150" t="str">
        <f>IF(ISNUMBER(FIND("arbeid",Methode_Keuze)),"",IF(ISNUMBER(FIND("arbeid",Methode_Keuze)),"",IF(Tb_Activiteiten[[#This Row],[Arbeidskosten]]=1,Tb_Activiteiten[[#Headers],[Arbeidskosten]],"")))</f>
        <v/>
      </c>
      <c r="AR2150" t="str">
        <f>IF(ISNUMBER(FIND("arbeid",Methode_Keuze)),"",IF(ISNUMBER(FIND("arbeid",Methode_Keuze)),"",IF(Tb_Activiteiten[[#This Row],[Arbeidskosten op basis van IKS]]=1,Tb_Activiteiten[[#Headers],[Arbeidskosten op basis van IKS]],"")))</f>
        <v/>
      </c>
      <c r="AS2150" t="str">
        <f>IF(ISNUMBER(FIND("overige",Methode_Keuze)),"",IF(Tb_Activiteiten[[#This Row],[Kosten derden exclusief btw]]=1,Tb_Activiteiten[[#Headers],[Kosten derden exclusief btw]],""))</f>
        <v/>
      </c>
      <c r="AT2150" t="str">
        <f>IF(ISNUMBER(FIND("overige",Methode_Keuze)),"",IF(Tb_Activiteiten[[#This Row],[Niet verrekenbare btw]]=1,Tb_Activiteiten[[#Headers],[Niet verrekenbare btw]],""))</f>
        <v/>
      </c>
      <c r="AU2150" t="str">
        <f>IF(ISNUMBER(FIND("overige",Methode_Keuze)),"",IF(Tb_Activiteiten[[#This Row],[Grondkosten]]=1,Tb_Activiteiten[[#Headers],[Grondkosten]],""))</f>
        <v/>
      </c>
      <c r="AV2150" t="str">
        <f>IF(ISNUMBER(FIND("overige",Methode_Keuze)),"",IF(Tb_Activiteiten[[#This Row],[Bijdrage in natura (overige)]]=1,Tb_Activiteiten[[#Headers],[Bijdrage in natura (overige)]],""))</f>
        <v/>
      </c>
      <c r="AW2150" t="str">
        <f>IF(ISNUMBER(FIND("overige",Methode_Keuze)),"",IF(Tb_Activiteiten[[#This Row],[Bijdrage in natura (vrijwilligers)]]=1,Tb_Activiteiten[[#Headers],[Bijdrage in natura (vrijwilligers)]],""))</f>
        <v/>
      </c>
      <c r="AX2150" t="str">
        <f>IF(ISNUMBER(FIND("overige",Methode_Keuze)),"",IF(Tb_Activiteiten[[#This Row],[Afschrijvingskosten]]=1,Tb_Activiteiten[[#Headers],[Afschrijvingskosten]],""))</f>
        <v/>
      </c>
      <c r="AY2150" t="str">
        <f>IF(ISNUMBER(FIND("overige",Methode_Keuze)),"",IF(Tb_Activiteiten[[#This Row],[Vergoeding]]=1,Tb_Activiteiten[[#Headers],[Vergoeding]],""))</f>
        <v/>
      </c>
      <c r="AZ2150" t="str">
        <f>IF(ISNUMBER(FIND("arbeid",Methode_Keuze)),"",IF(Tb_Activiteiten[[#This Row],[Arbeidskosten - vast tarief (excl eigen arbeid)]]=1,Tb_Activiteiten[[#Headers],[Arbeidskosten - vast tarief (excl eigen arbeid)]],""))</f>
        <v/>
      </c>
      <c r="BA2150" t="str">
        <f>IF(ISNUMBER(FIND("overige",Methode_Keuze)),"",IF(Tb_Activiteiten[[#This Row],[Overige kosten]]=1,Tb_Activiteiten[[#Headers],[Overige kosten]],""))</f>
        <v/>
      </c>
    </row>
    <row r="2151" spans="15:53" x14ac:dyDescent="0.25">
      <c r="O2151" s="56"/>
      <c r="Q2151" t="str">
        <f>IFERROR(IF(VLOOKUP(Tb_Activiteiten[[#This Row],[Openstelling]],Tb_Openstelling[],2,0)=1,1,""),"")</f>
        <v/>
      </c>
      <c r="AJ2151" s="56"/>
      <c r="AK2151" t="str">
        <f>IF(ISNUMBER(FIND("arbeid",Methode_Keuze)),"",IF(ISNUMBER(FIND("arbeid",Methode_Keuze)),"",IF(Tb_Activiteiten[[#This Row],[Loonkosten]]=1,Tb_Activiteiten[[#Headers],[Loonkosten]],"")))</f>
        <v/>
      </c>
      <c r="AL2151" t="str">
        <f>IF(ISNUMBER(FIND("arbeid",Methode_Keuze)),"",IF(ISNUMBER(FIND("arbeid",Methode_Keuze)),"",IF(Tb_Activiteiten[[#This Row],[Eigen arbeid]]=1,Tb_Activiteiten[[#Headers],[Eigen arbeid]],"")))</f>
        <v/>
      </c>
      <c r="AM2151" t="str">
        <f>IF(ISNUMBER(FIND("arbeid",Methode_Keuze)),"",IF(ISNUMBER(FIND("arbeid",Methode_Keuze)),"",IF(Tb_Activiteiten[[#This Row],[Projectmedewerker]]=1,Tb_Activiteiten[[#Headers],[Projectmedewerker]],"")))</f>
        <v/>
      </c>
      <c r="AN2151" t="str">
        <f>IF(ISNUMBER(FIND("arbeid",Methode_Keuze)),"",IF(ISNUMBER(FIND("arbeid",Methode_Keuze)),"",IF(Tb_Activiteiten[[#This Row],[Landbouwer]]=1,Tb_Activiteiten[[#Headers],[Landbouwer]],"")))</f>
        <v/>
      </c>
      <c r="AO2151" t="str">
        <f>IF(ISNUMBER(FIND("arbeid",Methode_Keuze)),"",IF(ISNUMBER(FIND("arbeid",Methode_Keuze)),"",IF(Tb_Activiteiten[[#This Row],[Adviseur]]=1,Tb_Activiteiten[[#Headers],[Adviseur]],"")))</f>
        <v/>
      </c>
      <c r="AP2151" t="str">
        <f>IF(ISNUMBER(FIND("arbeid",Methode_Keuze)),"",IF(ISNUMBER(FIND("arbeid",Methode_Keuze)),"",IF(Tb_Activiteiten[[#This Row],[Projectleider/Expert]]=1,Tb_Activiteiten[[#Headers],[Projectleider/Expert]],"")))</f>
        <v/>
      </c>
      <c r="AQ2151" t="str">
        <f>IF(ISNUMBER(FIND("arbeid",Methode_Keuze)),"",IF(ISNUMBER(FIND("arbeid",Methode_Keuze)),"",IF(Tb_Activiteiten[[#This Row],[Arbeidskosten]]=1,Tb_Activiteiten[[#Headers],[Arbeidskosten]],"")))</f>
        <v/>
      </c>
      <c r="AR2151" t="str">
        <f>IF(ISNUMBER(FIND("arbeid",Methode_Keuze)),"",IF(ISNUMBER(FIND("arbeid",Methode_Keuze)),"",IF(Tb_Activiteiten[[#This Row],[Arbeidskosten op basis van IKS]]=1,Tb_Activiteiten[[#Headers],[Arbeidskosten op basis van IKS]],"")))</f>
        <v/>
      </c>
      <c r="AS2151" t="str">
        <f>IF(ISNUMBER(FIND("overige",Methode_Keuze)),"",IF(Tb_Activiteiten[[#This Row],[Kosten derden exclusief btw]]=1,Tb_Activiteiten[[#Headers],[Kosten derden exclusief btw]],""))</f>
        <v/>
      </c>
      <c r="AT2151" t="str">
        <f>IF(ISNUMBER(FIND("overige",Methode_Keuze)),"",IF(Tb_Activiteiten[[#This Row],[Niet verrekenbare btw]]=1,Tb_Activiteiten[[#Headers],[Niet verrekenbare btw]],""))</f>
        <v/>
      </c>
      <c r="AU2151" t="str">
        <f>IF(ISNUMBER(FIND("overige",Methode_Keuze)),"",IF(Tb_Activiteiten[[#This Row],[Grondkosten]]=1,Tb_Activiteiten[[#Headers],[Grondkosten]],""))</f>
        <v/>
      </c>
      <c r="AV2151" t="str">
        <f>IF(ISNUMBER(FIND("overige",Methode_Keuze)),"",IF(Tb_Activiteiten[[#This Row],[Bijdrage in natura (overige)]]=1,Tb_Activiteiten[[#Headers],[Bijdrage in natura (overige)]],""))</f>
        <v/>
      </c>
      <c r="AW2151" t="str">
        <f>IF(ISNUMBER(FIND("overige",Methode_Keuze)),"",IF(Tb_Activiteiten[[#This Row],[Bijdrage in natura (vrijwilligers)]]=1,Tb_Activiteiten[[#Headers],[Bijdrage in natura (vrijwilligers)]],""))</f>
        <v/>
      </c>
      <c r="AX2151" t="str">
        <f>IF(ISNUMBER(FIND("overige",Methode_Keuze)),"",IF(Tb_Activiteiten[[#This Row],[Afschrijvingskosten]]=1,Tb_Activiteiten[[#Headers],[Afschrijvingskosten]],""))</f>
        <v/>
      </c>
      <c r="AY2151" t="str">
        <f>IF(ISNUMBER(FIND("overige",Methode_Keuze)),"",IF(Tb_Activiteiten[[#This Row],[Vergoeding]]=1,Tb_Activiteiten[[#Headers],[Vergoeding]],""))</f>
        <v/>
      </c>
      <c r="AZ2151" t="str">
        <f>IF(ISNUMBER(FIND("arbeid",Methode_Keuze)),"",IF(Tb_Activiteiten[[#This Row],[Arbeidskosten - vast tarief (excl eigen arbeid)]]=1,Tb_Activiteiten[[#Headers],[Arbeidskosten - vast tarief (excl eigen arbeid)]],""))</f>
        <v/>
      </c>
      <c r="BA2151" t="str">
        <f>IF(ISNUMBER(FIND("overige",Methode_Keuze)),"",IF(Tb_Activiteiten[[#This Row],[Overige kosten]]=1,Tb_Activiteiten[[#Headers],[Overige kosten]],""))</f>
        <v/>
      </c>
    </row>
    <row r="2152" spans="15:53" x14ac:dyDescent="0.25">
      <c r="O2152" s="56"/>
      <c r="Q2152" t="str">
        <f>IFERROR(IF(VLOOKUP(Tb_Activiteiten[[#This Row],[Openstelling]],Tb_Openstelling[],2,0)=1,1,""),"")</f>
        <v/>
      </c>
      <c r="AJ2152" s="56"/>
      <c r="AK2152" t="str">
        <f>IF(ISNUMBER(FIND("arbeid",Methode_Keuze)),"",IF(ISNUMBER(FIND("arbeid",Methode_Keuze)),"",IF(Tb_Activiteiten[[#This Row],[Loonkosten]]=1,Tb_Activiteiten[[#Headers],[Loonkosten]],"")))</f>
        <v/>
      </c>
      <c r="AL2152" t="str">
        <f>IF(ISNUMBER(FIND("arbeid",Methode_Keuze)),"",IF(ISNUMBER(FIND("arbeid",Methode_Keuze)),"",IF(Tb_Activiteiten[[#This Row],[Eigen arbeid]]=1,Tb_Activiteiten[[#Headers],[Eigen arbeid]],"")))</f>
        <v/>
      </c>
      <c r="AM2152" t="str">
        <f>IF(ISNUMBER(FIND("arbeid",Methode_Keuze)),"",IF(ISNUMBER(FIND("arbeid",Methode_Keuze)),"",IF(Tb_Activiteiten[[#This Row],[Projectmedewerker]]=1,Tb_Activiteiten[[#Headers],[Projectmedewerker]],"")))</f>
        <v/>
      </c>
      <c r="AN2152" t="str">
        <f>IF(ISNUMBER(FIND("arbeid",Methode_Keuze)),"",IF(ISNUMBER(FIND("arbeid",Methode_Keuze)),"",IF(Tb_Activiteiten[[#This Row],[Landbouwer]]=1,Tb_Activiteiten[[#Headers],[Landbouwer]],"")))</f>
        <v/>
      </c>
      <c r="AO2152" t="str">
        <f>IF(ISNUMBER(FIND("arbeid",Methode_Keuze)),"",IF(ISNUMBER(FIND("arbeid",Methode_Keuze)),"",IF(Tb_Activiteiten[[#This Row],[Adviseur]]=1,Tb_Activiteiten[[#Headers],[Adviseur]],"")))</f>
        <v/>
      </c>
      <c r="AP2152" t="str">
        <f>IF(ISNUMBER(FIND("arbeid",Methode_Keuze)),"",IF(ISNUMBER(FIND("arbeid",Methode_Keuze)),"",IF(Tb_Activiteiten[[#This Row],[Projectleider/Expert]]=1,Tb_Activiteiten[[#Headers],[Projectleider/Expert]],"")))</f>
        <v/>
      </c>
      <c r="AQ2152" t="str">
        <f>IF(ISNUMBER(FIND("arbeid",Methode_Keuze)),"",IF(ISNUMBER(FIND("arbeid",Methode_Keuze)),"",IF(Tb_Activiteiten[[#This Row],[Arbeidskosten]]=1,Tb_Activiteiten[[#Headers],[Arbeidskosten]],"")))</f>
        <v/>
      </c>
      <c r="AR2152" t="str">
        <f>IF(ISNUMBER(FIND("arbeid",Methode_Keuze)),"",IF(ISNUMBER(FIND("arbeid",Methode_Keuze)),"",IF(Tb_Activiteiten[[#This Row],[Arbeidskosten op basis van IKS]]=1,Tb_Activiteiten[[#Headers],[Arbeidskosten op basis van IKS]],"")))</f>
        <v/>
      </c>
      <c r="AS2152" t="str">
        <f>IF(ISNUMBER(FIND("overige",Methode_Keuze)),"",IF(Tb_Activiteiten[[#This Row],[Kosten derden exclusief btw]]=1,Tb_Activiteiten[[#Headers],[Kosten derden exclusief btw]],""))</f>
        <v/>
      </c>
      <c r="AT2152" t="str">
        <f>IF(ISNUMBER(FIND("overige",Methode_Keuze)),"",IF(Tb_Activiteiten[[#This Row],[Niet verrekenbare btw]]=1,Tb_Activiteiten[[#Headers],[Niet verrekenbare btw]],""))</f>
        <v/>
      </c>
      <c r="AU2152" t="str">
        <f>IF(ISNUMBER(FIND("overige",Methode_Keuze)),"",IF(Tb_Activiteiten[[#This Row],[Grondkosten]]=1,Tb_Activiteiten[[#Headers],[Grondkosten]],""))</f>
        <v/>
      </c>
      <c r="AV2152" t="str">
        <f>IF(ISNUMBER(FIND("overige",Methode_Keuze)),"",IF(Tb_Activiteiten[[#This Row],[Bijdrage in natura (overige)]]=1,Tb_Activiteiten[[#Headers],[Bijdrage in natura (overige)]],""))</f>
        <v/>
      </c>
      <c r="AW2152" t="str">
        <f>IF(ISNUMBER(FIND("overige",Methode_Keuze)),"",IF(Tb_Activiteiten[[#This Row],[Bijdrage in natura (vrijwilligers)]]=1,Tb_Activiteiten[[#Headers],[Bijdrage in natura (vrijwilligers)]],""))</f>
        <v/>
      </c>
      <c r="AX2152" t="str">
        <f>IF(ISNUMBER(FIND("overige",Methode_Keuze)),"",IF(Tb_Activiteiten[[#This Row],[Afschrijvingskosten]]=1,Tb_Activiteiten[[#Headers],[Afschrijvingskosten]],""))</f>
        <v/>
      </c>
      <c r="AY2152" t="str">
        <f>IF(ISNUMBER(FIND("overige",Methode_Keuze)),"",IF(Tb_Activiteiten[[#This Row],[Vergoeding]]=1,Tb_Activiteiten[[#Headers],[Vergoeding]],""))</f>
        <v/>
      </c>
      <c r="AZ2152" t="str">
        <f>IF(ISNUMBER(FIND("arbeid",Methode_Keuze)),"",IF(Tb_Activiteiten[[#This Row],[Arbeidskosten - vast tarief (excl eigen arbeid)]]=1,Tb_Activiteiten[[#Headers],[Arbeidskosten - vast tarief (excl eigen arbeid)]],""))</f>
        <v/>
      </c>
      <c r="BA2152" t="str">
        <f>IF(ISNUMBER(FIND("overige",Methode_Keuze)),"",IF(Tb_Activiteiten[[#This Row],[Overige kosten]]=1,Tb_Activiteiten[[#Headers],[Overige kosten]],""))</f>
        <v/>
      </c>
    </row>
    <row r="2153" spans="15:53" x14ac:dyDescent="0.25">
      <c r="O2153" s="56"/>
      <c r="Q2153" t="str">
        <f>IFERROR(IF(VLOOKUP(Tb_Activiteiten[[#This Row],[Openstelling]],Tb_Openstelling[],2,0)=1,1,""),"")</f>
        <v/>
      </c>
      <c r="AJ2153" s="56"/>
      <c r="AK2153" t="str">
        <f>IF(ISNUMBER(FIND("arbeid",Methode_Keuze)),"",IF(ISNUMBER(FIND("arbeid",Methode_Keuze)),"",IF(Tb_Activiteiten[[#This Row],[Loonkosten]]=1,Tb_Activiteiten[[#Headers],[Loonkosten]],"")))</f>
        <v/>
      </c>
      <c r="AL2153" t="str">
        <f>IF(ISNUMBER(FIND("arbeid",Methode_Keuze)),"",IF(ISNUMBER(FIND("arbeid",Methode_Keuze)),"",IF(Tb_Activiteiten[[#This Row],[Eigen arbeid]]=1,Tb_Activiteiten[[#Headers],[Eigen arbeid]],"")))</f>
        <v/>
      </c>
      <c r="AM2153" t="str">
        <f>IF(ISNUMBER(FIND("arbeid",Methode_Keuze)),"",IF(ISNUMBER(FIND("arbeid",Methode_Keuze)),"",IF(Tb_Activiteiten[[#This Row],[Projectmedewerker]]=1,Tb_Activiteiten[[#Headers],[Projectmedewerker]],"")))</f>
        <v/>
      </c>
      <c r="AN2153" t="str">
        <f>IF(ISNUMBER(FIND("arbeid",Methode_Keuze)),"",IF(ISNUMBER(FIND("arbeid",Methode_Keuze)),"",IF(Tb_Activiteiten[[#This Row],[Landbouwer]]=1,Tb_Activiteiten[[#Headers],[Landbouwer]],"")))</f>
        <v/>
      </c>
      <c r="AO2153" t="str">
        <f>IF(ISNUMBER(FIND("arbeid",Methode_Keuze)),"",IF(ISNUMBER(FIND("arbeid",Methode_Keuze)),"",IF(Tb_Activiteiten[[#This Row],[Adviseur]]=1,Tb_Activiteiten[[#Headers],[Adviseur]],"")))</f>
        <v/>
      </c>
      <c r="AP2153" t="str">
        <f>IF(ISNUMBER(FIND("arbeid",Methode_Keuze)),"",IF(ISNUMBER(FIND("arbeid",Methode_Keuze)),"",IF(Tb_Activiteiten[[#This Row],[Projectleider/Expert]]=1,Tb_Activiteiten[[#Headers],[Projectleider/Expert]],"")))</f>
        <v/>
      </c>
      <c r="AQ2153" t="str">
        <f>IF(ISNUMBER(FIND("arbeid",Methode_Keuze)),"",IF(ISNUMBER(FIND("arbeid",Methode_Keuze)),"",IF(Tb_Activiteiten[[#This Row],[Arbeidskosten]]=1,Tb_Activiteiten[[#Headers],[Arbeidskosten]],"")))</f>
        <v/>
      </c>
      <c r="AR2153" t="str">
        <f>IF(ISNUMBER(FIND("arbeid",Methode_Keuze)),"",IF(ISNUMBER(FIND("arbeid",Methode_Keuze)),"",IF(Tb_Activiteiten[[#This Row],[Arbeidskosten op basis van IKS]]=1,Tb_Activiteiten[[#Headers],[Arbeidskosten op basis van IKS]],"")))</f>
        <v/>
      </c>
      <c r="AS2153" t="str">
        <f>IF(ISNUMBER(FIND("overige",Methode_Keuze)),"",IF(Tb_Activiteiten[[#This Row],[Kosten derden exclusief btw]]=1,Tb_Activiteiten[[#Headers],[Kosten derden exclusief btw]],""))</f>
        <v/>
      </c>
      <c r="AT2153" t="str">
        <f>IF(ISNUMBER(FIND("overige",Methode_Keuze)),"",IF(Tb_Activiteiten[[#This Row],[Niet verrekenbare btw]]=1,Tb_Activiteiten[[#Headers],[Niet verrekenbare btw]],""))</f>
        <v/>
      </c>
      <c r="AU2153" t="str">
        <f>IF(ISNUMBER(FIND("overige",Methode_Keuze)),"",IF(Tb_Activiteiten[[#This Row],[Grondkosten]]=1,Tb_Activiteiten[[#Headers],[Grondkosten]],""))</f>
        <v/>
      </c>
      <c r="AV2153" t="str">
        <f>IF(ISNUMBER(FIND("overige",Methode_Keuze)),"",IF(Tb_Activiteiten[[#This Row],[Bijdrage in natura (overige)]]=1,Tb_Activiteiten[[#Headers],[Bijdrage in natura (overige)]],""))</f>
        <v/>
      </c>
      <c r="AW2153" t="str">
        <f>IF(ISNUMBER(FIND("overige",Methode_Keuze)),"",IF(Tb_Activiteiten[[#This Row],[Bijdrage in natura (vrijwilligers)]]=1,Tb_Activiteiten[[#Headers],[Bijdrage in natura (vrijwilligers)]],""))</f>
        <v/>
      </c>
      <c r="AX2153" t="str">
        <f>IF(ISNUMBER(FIND("overige",Methode_Keuze)),"",IF(Tb_Activiteiten[[#This Row],[Afschrijvingskosten]]=1,Tb_Activiteiten[[#Headers],[Afschrijvingskosten]],""))</f>
        <v/>
      </c>
      <c r="AY2153" t="str">
        <f>IF(ISNUMBER(FIND("overige",Methode_Keuze)),"",IF(Tb_Activiteiten[[#This Row],[Vergoeding]]=1,Tb_Activiteiten[[#Headers],[Vergoeding]],""))</f>
        <v/>
      </c>
      <c r="AZ2153" t="str">
        <f>IF(ISNUMBER(FIND("arbeid",Methode_Keuze)),"",IF(Tb_Activiteiten[[#This Row],[Arbeidskosten - vast tarief (excl eigen arbeid)]]=1,Tb_Activiteiten[[#Headers],[Arbeidskosten - vast tarief (excl eigen arbeid)]],""))</f>
        <v/>
      </c>
      <c r="BA2153" t="str">
        <f>IF(ISNUMBER(FIND("overige",Methode_Keuze)),"",IF(Tb_Activiteiten[[#This Row],[Overige kosten]]=1,Tb_Activiteiten[[#Headers],[Overige kosten]],""))</f>
        <v/>
      </c>
    </row>
    <row r="2154" spans="15:53" x14ac:dyDescent="0.25">
      <c r="O2154" s="56"/>
      <c r="Q2154" t="str">
        <f>IFERROR(IF(VLOOKUP(Tb_Activiteiten[[#This Row],[Openstelling]],Tb_Openstelling[],2,0)=1,1,""),"")</f>
        <v/>
      </c>
      <c r="AJ2154" s="56"/>
      <c r="AK2154" t="str">
        <f>IF(ISNUMBER(FIND("arbeid",Methode_Keuze)),"",IF(ISNUMBER(FIND("arbeid",Methode_Keuze)),"",IF(Tb_Activiteiten[[#This Row],[Loonkosten]]=1,Tb_Activiteiten[[#Headers],[Loonkosten]],"")))</f>
        <v/>
      </c>
      <c r="AL2154" t="str">
        <f>IF(ISNUMBER(FIND("arbeid",Methode_Keuze)),"",IF(ISNUMBER(FIND("arbeid",Methode_Keuze)),"",IF(Tb_Activiteiten[[#This Row],[Eigen arbeid]]=1,Tb_Activiteiten[[#Headers],[Eigen arbeid]],"")))</f>
        <v/>
      </c>
      <c r="AM2154" t="str">
        <f>IF(ISNUMBER(FIND("arbeid",Methode_Keuze)),"",IF(ISNUMBER(FIND("arbeid",Methode_Keuze)),"",IF(Tb_Activiteiten[[#This Row],[Projectmedewerker]]=1,Tb_Activiteiten[[#Headers],[Projectmedewerker]],"")))</f>
        <v/>
      </c>
      <c r="AN2154" t="str">
        <f>IF(ISNUMBER(FIND("arbeid",Methode_Keuze)),"",IF(ISNUMBER(FIND("arbeid",Methode_Keuze)),"",IF(Tb_Activiteiten[[#This Row],[Landbouwer]]=1,Tb_Activiteiten[[#Headers],[Landbouwer]],"")))</f>
        <v/>
      </c>
      <c r="AO2154" t="str">
        <f>IF(ISNUMBER(FIND("arbeid",Methode_Keuze)),"",IF(ISNUMBER(FIND("arbeid",Methode_Keuze)),"",IF(Tb_Activiteiten[[#This Row],[Adviseur]]=1,Tb_Activiteiten[[#Headers],[Adviseur]],"")))</f>
        <v/>
      </c>
      <c r="AP2154" t="str">
        <f>IF(ISNUMBER(FIND("arbeid",Methode_Keuze)),"",IF(ISNUMBER(FIND("arbeid",Methode_Keuze)),"",IF(Tb_Activiteiten[[#This Row],[Projectleider/Expert]]=1,Tb_Activiteiten[[#Headers],[Projectleider/Expert]],"")))</f>
        <v/>
      </c>
      <c r="AQ2154" t="str">
        <f>IF(ISNUMBER(FIND("arbeid",Methode_Keuze)),"",IF(ISNUMBER(FIND("arbeid",Methode_Keuze)),"",IF(Tb_Activiteiten[[#This Row],[Arbeidskosten]]=1,Tb_Activiteiten[[#Headers],[Arbeidskosten]],"")))</f>
        <v/>
      </c>
      <c r="AR2154" t="str">
        <f>IF(ISNUMBER(FIND("arbeid",Methode_Keuze)),"",IF(ISNUMBER(FIND("arbeid",Methode_Keuze)),"",IF(Tb_Activiteiten[[#This Row],[Arbeidskosten op basis van IKS]]=1,Tb_Activiteiten[[#Headers],[Arbeidskosten op basis van IKS]],"")))</f>
        <v/>
      </c>
      <c r="AS2154" t="str">
        <f>IF(ISNUMBER(FIND("overige",Methode_Keuze)),"",IF(Tb_Activiteiten[[#This Row],[Kosten derden exclusief btw]]=1,Tb_Activiteiten[[#Headers],[Kosten derden exclusief btw]],""))</f>
        <v/>
      </c>
      <c r="AT2154" t="str">
        <f>IF(ISNUMBER(FIND("overige",Methode_Keuze)),"",IF(Tb_Activiteiten[[#This Row],[Niet verrekenbare btw]]=1,Tb_Activiteiten[[#Headers],[Niet verrekenbare btw]],""))</f>
        <v/>
      </c>
      <c r="AU2154" t="str">
        <f>IF(ISNUMBER(FIND("overige",Methode_Keuze)),"",IF(Tb_Activiteiten[[#This Row],[Grondkosten]]=1,Tb_Activiteiten[[#Headers],[Grondkosten]],""))</f>
        <v/>
      </c>
      <c r="AV2154" t="str">
        <f>IF(ISNUMBER(FIND("overige",Methode_Keuze)),"",IF(Tb_Activiteiten[[#This Row],[Bijdrage in natura (overige)]]=1,Tb_Activiteiten[[#Headers],[Bijdrage in natura (overige)]],""))</f>
        <v/>
      </c>
      <c r="AW2154" t="str">
        <f>IF(ISNUMBER(FIND("overige",Methode_Keuze)),"",IF(Tb_Activiteiten[[#This Row],[Bijdrage in natura (vrijwilligers)]]=1,Tb_Activiteiten[[#Headers],[Bijdrage in natura (vrijwilligers)]],""))</f>
        <v/>
      </c>
      <c r="AX2154" t="str">
        <f>IF(ISNUMBER(FIND("overige",Methode_Keuze)),"",IF(Tb_Activiteiten[[#This Row],[Afschrijvingskosten]]=1,Tb_Activiteiten[[#Headers],[Afschrijvingskosten]],""))</f>
        <v/>
      </c>
      <c r="AY2154" t="str">
        <f>IF(ISNUMBER(FIND("overige",Methode_Keuze)),"",IF(Tb_Activiteiten[[#This Row],[Vergoeding]]=1,Tb_Activiteiten[[#Headers],[Vergoeding]],""))</f>
        <v/>
      </c>
      <c r="AZ2154" t="str">
        <f>IF(ISNUMBER(FIND("arbeid",Methode_Keuze)),"",IF(Tb_Activiteiten[[#This Row],[Arbeidskosten - vast tarief (excl eigen arbeid)]]=1,Tb_Activiteiten[[#Headers],[Arbeidskosten - vast tarief (excl eigen arbeid)]],""))</f>
        <v/>
      </c>
      <c r="BA2154" t="str">
        <f>IF(ISNUMBER(FIND("overige",Methode_Keuze)),"",IF(Tb_Activiteiten[[#This Row],[Overige kosten]]=1,Tb_Activiteiten[[#Headers],[Overige kosten]],""))</f>
        <v/>
      </c>
    </row>
    <row r="2155" spans="15:53" x14ac:dyDescent="0.25">
      <c r="O2155" s="56"/>
      <c r="Q2155" t="str">
        <f>IFERROR(IF(VLOOKUP(Tb_Activiteiten[[#This Row],[Openstelling]],Tb_Openstelling[],2,0)=1,1,""),"")</f>
        <v/>
      </c>
      <c r="AJ2155" s="56"/>
      <c r="AK2155" t="str">
        <f>IF(ISNUMBER(FIND("arbeid",Methode_Keuze)),"",IF(ISNUMBER(FIND("arbeid",Methode_Keuze)),"",IF(Tb_Activiteiten[[#This Row],[Loonkosten]]=1,Tb_Activiteiten[[#Headers],[Loonkosten]],"")))</f>
        <v/>
      </c>
      <c r="AL2155" t="str">
        <f>IF(ISNUMBER(FIND("arbeid",Methode_Keuze)),"",IF(ISNUMBER(FIND("arbeid",Methode_Keuze)),"",IF(Tb_Activiteiten[[#This Row],[Eigen arbeid]]=1,Tb_Activiteiten[[#Headers],[Eigen arbeid]],"")))</f>
        <v/>
      </c>
      <c r="AM2155" t="str">
        <f>IF(ISNUMBER(FIND("arbeid",Methode_Keuze)),"",IF(ISNUMBER(FIND("arbeid",Methode_Keuze)),"",IF(Tb_Activiteiten[[#This Row],[Projectmedewerker]]=1,Tb_Activiteiten[[#Headers],[Projectmedewerker]],"")))</f>
        <v/>
      </c>
      <c r="AN2155" t="str">
        <f>IF(ISNUMBER(FIND("arbeid",Methode_Keuze)),"",IF(ISNUMBER(FIND("arbeid",Methode_Keuze)),"",IF(Tb_Activiteiten[[#This Row],[Landbouwer]]=1,Tb_Activiteiten[[#Headers],[Landbouwer]],"")))</f>
        <v/>
      </c>
      <c r="AO2155" t="str">
        <f>IF(ISNUMBER(FIND("arbeid",Methode_Keuze)),"",IF(ISNUMBER(FIND("arbeid",Methode_Keuze)),"",IF(Tb_Activiteiten[[#This Row],[Adviseur]]=1,Tb_Activiteiten[[#Headers],[Adviseur]],"")))</f>
        <v/>
      </c>
      <c r="AP2155" t="str">
        <f>IF(ISNUMBER(FIND("arbeid",Methode_Keuze)),"",IF(ISNUMBER(FIND("arbeid",Methode_Keuze)),"",IF(Tb_Activiteiten[[#This Row],[Projectleider/Expert]]=1,Tb_Activiteiten[[#Headers],[Projectleider/Expert]],"")))</f>
        <v/>
      </c>
      <c r="AQ2155" t="str">
        <f>IF(ISNUMBER(FIND("arbeid",Methode_Keuze)),"",IF(ISNUMBER(FIND("arbeid",Methode_Keuze)),"",IF(Tb_Activiteiten[[#This Row],[Arbeidskosten]]=1,Tb_Activiteiten[[#Headers],[Arbeidskosten]],"")))</f>
        <v/>
      </c>
      <c r="AR2155" t="str">
        <f>IF(ISNUMBER(FIND("arbeid",Methode_Keuze)),"",IF(ISNUMBER(FIND("arbeid",Methode_Keuze)),"",IF(Tb_Activiteiten[[#This Row],[Arbeidskosten op basis van IKS]]=1,Tb_Activiteiten[[#Headers],[Arbeidskosten op basis van IKS]],"")))</f>
        <v/>
      </c>
      <c r="AS2155" t="str">
        <f>IF(ISNUMBER(FIND("overige",Methode_Keuze)),"",IF(Tb_Activiteiten[[#This Row],[Kosten derden exclusief btw]]=1,Tb_Activiteiten[[#Headers],[Kosten derden exclusief btw]],""))</f>
        <v/>
      </c>
      <c r="AT2155" t="str">
        <f>IF(ISNUMBER(FIND("overige",Methode_Keuze)),"",IF(Tb_Activiteiten[[#This Row],[Niet verrekenbare btw]]=1,Tb_Activiteiten[[#Headers],[Niet verrekenbare btw]],""))</f>
        <v/>
      </c>
      <c r="AU2155" t="str">
        <f>IF(ISNUMBER(FIND("overige",Methode_Keuze)),"",IF(Tb_Activiteiten[[#This Row],[Grondkosten]]=1,Tb_Activiteiten[[#Headers],[Grondkosten]],""))</f>
        <v/>
      </c>
      <c r="AV2155" t="str">
        <f>IF(ISNUMBER(FIND("overige",Methode_Keuze)),"",IF(Tb_Activiteiten[[#This Row],[Bijdrage in natura (overige)]]=1,Tb_Activiteiten[[#Headers],[Bijdrage in natura (overige)]],""))</f>
        <v/>
      </c>
      <c r="AW2155" t="str">
        <f>IF(ISNUMBER(FIND("overige",Methode_Keuze)),"",IF(Tb_Activiteiten[[#This Row],[Bijdrage in natura (vrijwilligers)]]=1,Tb_Activiteiten[[#Headers],[Bijdrage in natura (vrijwilligers)]],""))</f>
        <v/>
      </c>
      <c r="AX2155" t="str">
        <f>IF(ISNUMBER(FIND("overige",Methode_Keuze)),"",IF(Tb_Activiteiten[[#This Row],[Afschrijvingskosten]]=1,Tb_Activiteiten[[#Headers],[Afschrijvingskosten]],""))</f>
        <v/>
      </c>
      <c r="AY2155" t="str">
        <f>IF(ISNUMBER(FIND("overige",Methode_Keuze)),"",IF(Tb_Activiteiten[[#This Row],[Vergoeding]]=1,Tb_Activiteiten[[#Headers],[Vergoeding]],""))</f>
        <v/>
      </c>
      <c r="AZ2155" t="str">
        <f>IF(ISNUMBER(FIND("arbeid",Methode_Keuze)),"",IF(Tb_Activiteiten[[#This Row],[Arbeidskosten - vast tarief (excl eigen arbeid)]]=1,Tb_Activiteiten[[#Headers],[Arbeidskosten - vast tarief (excl eigen arbeid)]],""))</f>
        <v/>
      </c>
      <c r="BA2155" t="str">
        <f>IF(ISNUMBER(FIND("overige",Methode_Keuze)),"",IF(Tb_Activiteiten[[#This Row],[Overige kosten]]=1,Tb_Activiteiten[[#Headers],[Overige kosten]],""))</f>
        <v/>
      </c>
    </row>
    <row r="2156" spans="15:53" x14ac:dyDescent="0.25">
      <c r="O2156" s="56"/>
      <c r="Q2156" t="str">
        <f>IFERROR(IF(VLOOKUP(Tb_Activiteiten[[#This Row],[Openstelling]],Tb_Openstelling[],2,0)=1,1,""),"")</f>
        <v/>
      </c>
      <c r="AJ2156" s="56"/>
      <c r="AK2156" t="str">
        <f>IF(ISNUMBER(FIND("arbeid",Methode_Keuze)),"",IF(ISNUMBER(FIND("arbeid",Methode_Keuze)),"",IF(Tb_Activiteiten[[#This Row],[Loonkosten]]=1,Tb_Activiteiten[[#Headers],[Loonkosten]],"")))</f>
        <v/>
      </c>
      <c r="AL2156" t="str">
        <f>IF(ISNUMBER(FIND("arbeid",Methode_Keuze)),"",IF(ISNUMBER(FIND("arbeid",Methode_Keuze)),"",IF(Tb_Activiteiten[[#This Row],[Eigen arbeid]]=1,Tb_Activiteiten[[#Headers],[Eigen arbeid]],"")))</f>
        <v/>
      </c>
      <c r="AM2156" t="str">
        <f>IF(ISNUMBER(FIND("arbeid",Methode_Keuze)),"",IF(ISNUMBER(FIND("arbeid",Methode_Keuze)),"",IF(Tb_Activiteiten[[#This Row],[Projectmedewerker]]=1,Tb_Activiteiten[[#Headers],[Projectmedewerker]],"")))</f>
        <v/>
      </c>
      <c r="AN2156" t="str">
        <f>IF(ISNUMBER(FIND("arbeid",Methode_Keuze)),"",IF(ISNUMBER(FIND("arbeid",Methode_Keuze)),"",IF(Tb_Activiteiten[[#This Row],[Landbouwer]]=1,Tb_Activiteiten[[#Headers],[Landbouwer]],"")))</f>
        <v/>
      </c>
      <c r="AO2156" t="str">
        <f>IF(ISNUMBER(FIND("arbeid",Methode_Keuze)),"",IF(ISNUMBER(FIND("arbeid",Methode_Keuze)),"",IF(Tb_Activiteiten[[#This Row],[Adviseur]]=1,Tb_Activiteiten[[#Headers],[Adviseur]],"")))</f>
        <v/>
      </c>
      <c r="AP2156" t="str">
        <f>IF(ISNUMBER(FIND("arbeid",Methode_Keuze)),"",IF(ISNUMBER(FIND("arbeid",Methode_Keuze)),"",IF(Tb_Activiteiten[[#This Row],[Projectleider/Expert]]=1,Tb_Activiteiten[[#Headers],[Projectleider/Expert]],"")))</f>
        <v/>
      </c>
      <c r="AQ2156" t="str">
        <f>IF(ISNUMBER(FIND("arbeid",Methode_Keuze)),"",IF(ISNUMBER(FIND("arbeid",Methode_Keuze)),"",IF(Tb_Activiteiten[[#This Row],[Arbeidskosten]]=1,Tb_Activiteiten[[#Headers],[Arbeidskosten]],"")))</f>
        <v/>
      </c>
      <c r="AR2156" t="str">
        <f>IF(ISNUMBER(FIND("arbeid",Methode_Keuze)),"",IF(ISNUMBER(FIND("arbeid",Methode_Keuze)),"",IF(Tb_Activiteiten[[#This Row],[Arbeidskosten op basis van IKS]]=1,Tb_Activiteiten[[#Headers],[Arbeidskosten op basis van IKS]],"")))</f>
        <v/>
      </c>
      <c r="AS2156" t="str">
        <f>IF(ISNUMBER(FIND("overige",Methode_Keuze)),"",IF(Tb_Activiteiten[[#This Row],[Kosten derden exclusief btw]]=1,Tb_Activiteiten[[#Headers],[Kosten derden exclusief btw]],""))</f>
        <v/>
      </c>
      <c r="AT2156" t="str">
        <f>IF(ISNUMBER(FIND("overige",Methode_Keuze)),"",IF(Tb_Activiteiten[[#This Row],[Niet verrekenbare btw]]=1,Tb_Activiteiten[[#Headers],[Niet verrekenbare btw]],""))</f>
        <v/>
      </c>
      <c r="AU2156" t="str">
        <f>IF(ISNUMBER(FIND("overige",Methode_Keuze)),"",IF(Tb_Activiteiten[[#This Row],[Grondkosten]]=1,Tb_Activiteiten[[#Headers],[Grondkosten]],""))</f>
        <v/>
      </c>
      <c r="AV2156" t="str">
        <f>IF(ISNUMBER(FIND("overige",Methode_Keuze)),"",IF(Tb_Activiteiten[[#This Row],[Bijdrage in natura (overige)]]=1,Tb_Activiteiten[[#Headers],[Bijdrage in natura (overige)]],""))</f>
        <v/>
      </c>
      <c r="AW2156" t="str">
        <f>IF(ISNUMBER(FIND("overige",Methode_Keuze)),"",IF(Tb_Activiteiten[[#This Row],[Bijdrage in natura (vrijwilligers)]]=1,Tb_Activiteiten[[#Headers],[Bijdrage in natura (vrijwilligers)]],""))</f>
        <v/>
      </c>
      <c r="AX2156" t="str">
        <f>IF(ISNUMBER(FIND("overige",Methode_Keuze)),"",IF(Tb_Activiteiten[[#This Row],[Afschrijvingskosten]]=1,Tb_Activiteiten[[#Headers],[Afschrijvingskosten]],""))</f>
        <v/>
      </c>
      <c r="AY2156" t="str">
        <f>IF(ISNUMBER(FIND("overige",Methode_Keuze)),"",IF(Tb_Activiteiten[[#This Row],[Vergoeding]]=1,Tb_Activiteiten[[#Headers],[Vergoeding]],""))</f>
        <v/>
      </c>
      <c r="AZ2156" t="str">
        <f>IF(ISNUMBER(FIND("arbeid",Methode_Keuze)),"",IF(Tb_Activiteiten[[#This Row],[Arbeidskosten - vast tarief (excl eigen arbeid)]]=1,Tb_Activiteiten[[#Headers],[Arbeidskosten - vast tarief (excl eigen arbeid)]],""))</f>
        <v/>
      </c>
      <c r="BA2156" t="str">
        <f>IF(ISNUMBER(FIND("overige",Methode_Keuze)),"",IF(Tb_Activiteiten[[#This Row],[Overige kosten]]=1,Tb_Activiteiten[[#Headers],[Overige kosten]],""))</f>
        <v/>
      </c>
    </row>
    <row r="2157" spans="15:53" x14ac:dyDescent="0.25">
      <c r="O2157" s="56"/>
      <c r="Q2157" t="str">
        <f>IFERROR(IF(VLOOKUP(Tb_Activiteiten[[#This Row],[Openstelling]],Tb_Openstelling[],2,0)=1,1,""),"")</f>
        <v/>
      </c>
      <c r="AJ2157" s="56"/>
      <c r="AK2157" t="str">
        <f>IF(ISNUMBER(FIND("arbeid",Methode_Keuze)),"",IF(ISNUMBER(FIND("arbeid",Methode_Keuze)),"",IF(Tb_Activiteiten[[#This Row],[Loonkosten]]=1,Tb_Activiteiten[[#Headers],[Loonkosten]],"")))</f>
        <v/>
      </c>
      <c r="AL2157" t="str">
        <f>IF(ISNUMBER(FIND("arbeid",Methode_Keuze)),"",IF(ISNUMBER(FIND("arbeid",Methode_Keuze)),"",IF(Tb_Activiteiten[[#This Row],[Eigen arbeid]]=1,Tb_Activiteiten[[#Headers],[Eigen arbeid]],"")))</f>
        <v/>
      </c>
      <c r="AM2157" t="str">
        <f>IF(ISNUMBER(FIND("arbeid",Methode_Keuze)),"",IF(ISNUMBER(FIND("arbeid",Methode_Keuze)),"",IF(Tb_Activiteiten[[#This Row],[Projectmedewerker]]=1,Tb_Activiteiten[[#Headers],[Projectmedewerker]],"")))</f>
        <v/>
      </c>
      <c r="AN2157" t="str">
        <f>IF(ISNUMBER(FIND("arbeid",Methode_Keuze)),"",IF(ISNUMBER(FIND("arbeid",Methode_Keuze)),"",IF(Tb_Activiteiten[[#This Row],[Landbouwer]]=1,Tb_Activiteiten[[#Headers],[Landbouwer]],"")))</f>
        <v/>
      </c>
      <c r="AO2157" t="str">
        <f>IF(ISNUMBER(FIND("arbeid",Methode_Keuze)),"",IF(ISNUMBER(FIND("arbeid",Methode_Keuze)),"",IF(Tb_Activiteiten[[#This Row],[Adviseur]]=1,Tb_Activiteiten[[#Headers],[Adviseur]],"")))</f>
        <v/>
      </c>
      <c r="AP2157" t="str">
        <f>IF(ISNUMBER(FIND("arbeid",Methode_Keuze)),"",IF(ISNUMBER(FIND("arbeid",Methode_Keuze)),"",IF(Tb_Activiteiten[[#This Row],[Projectleider/Expert]]=1,Tb_Activiteiten[[#Headers],[Projectleider/Expert]],"")))</f>
        <v/>
      </c>
      <c r="AQ2157" t="str">
        <f>IF(ISNUMBER(FIND("arbeid",Methode_Keuze)),"",IF(ISNUMBER(FIND("arbeid",Methode_Keuze)),"",IF(Tb_Activiteiten[[#This Row],[Arbeidskosten]]=1,Tb_Activiteiten[[#Headers],[Arbeidskosten]],"")))</f>
        <v/>
      </c>
      <c r="AR2157" t="str">
        <f>IF(ISNUMBER(FIND("arbeid",Methode_Keuze)),"",IF(ISNUMBER(FIND("arbeid",Methode_Keuze)),"",IF(Tb_Activiteiten[[#This Row],[Arbeidskosten op basis van IKS]]=1,Tb_Activiteiten[[#Headers],[Arbeidskosten op basis van IKS]],"")))</f>
        <v/>
      </c>
      <c r="AS2157" t="str">
        <f>IF(ISNUMBER(FIND("overige",Methode_Keuze)),"",IF(Tb_Activiteiten[[#This Row],[Kosten derden exclusief btw]]=1,Tb_Activiteiten[[#Headers],[Kosten derden exclusief btw]],""))</f>
        <v/>
      </c>
      <c r="AT2157" t="str">
        <f>IF(ISNUMBER(FIND("overige",Methode_Keuze)),"",IF(Tb_Activiteiten[[#This Row],[Niet verrekenbare btw]]=1,Tb_Activiteiten[[#Headers],[Niet verrekenbare btw]],""))</f>
        <v/>
      </c>
      <c r="AU2157" t="str">
        <f>IF(ISNUMBER(FIND("overige",Methode_Keuze)),"",IF(Tb_Activiteiten[[#This Row],[Grondkosten]]=1,Tb_Activiteiten[[#Headers],[Grondkosten]],""))</f>
        <v/>
      </c>
      <c r="AV2157" t="str">
        <f>IF(ISNUMBER(FIND("overige",Methode_Keuze)),"",IF(Tb_Activiteiten[[#This Row],[Bijdrage in natura (overige)]]=1,Tb_Activiteiten[[#Headers],[Bijdrage in natura (overige)]],""))</f>
        <v/>
      </c>
      <c r="AW2157" t="str">
        <f>IF(ISNUMBER(FIND("overige",Methode_Keuze)),"",IF(Tb_Activiteiten[[#This Row],[Bijdrage in natura (vrijwilligers)]]=1,Tb_Activiteiten[[#Headers],[Bijdrage in natura (vrijwilligers)]],""))</f>
        <v/>
      </c>
      <c r="AX2157" t="str">
        <f>IF(ISNUMBER(FIND("overige",Methode_Keuze)),"",IF(Tb_Activiteiten[[#This Row],[Afschrijvingskosten]]=1,Tb_Activiteiten[[#Headers],[Afschrijvingskosten]],""))</f>
        <v/>
      </c>
      <c r="AY2157" t="str">
        <f>IF(ISNUMBER(FIND("overige",Methode_Keuze)),"",IF(Tb_Activiteiten[[#This Row],[Vergoeding]]=1,Tb_Activiteiten[[#Headers],[Vergoeding]],""))</f>
        <v/>
      </c>
      <c r="AZ2157" t="str">
        <f>IF(ISNUMBER(FIND("arbeid",Methode_Keuze)),"",IF(Tb_Activiteiten[[#This Row],[Arbeidskosten - vast tarief (excl eigen arbeid)]]=1,Tb_Activiteiten[[#Headers],[Arbeidskosten - vast tarief (excl eigen arbeid)]],""))</f>
        <v/>
      </c>
      <c r="BA2157" t="str">
        <f>IF(ISNUMBER(FIND("overige",Methode_Keuze)),"",IF(Tb_Activiteiten[[#This Row],[Overige kosten]]=1,Tb_Activiteiten[[#Headers],[Overige kosten]],""))</f>
        <v/>
      </c>
    </row>
    <row r="2158" spans="15:53" x14ac:dyDescent="0.25">
      <c r="O2158" s="56"/>
      <c r="Q2158" t="str">
        <f>IFERROR(IF(VLOOKUP(Tb_Activiteiten[[#This Row],[Openstelling]],Tb_Openstelling[],2,0)=1,1,""),"")</f>
        <v/>
      </c>
      <c r="AJ2158" s="56"/>
      <c r="AK2158" t="str">
        <f>IF(ISNUMBER(FIND("arbeid",Methode_Keuze)),"",IF(ISNUMBER(FIND("arbeid",Methode_Keuze)),"",IF(Tb_Activiteiten[[#This Row],[Loonkosten]]=1,Tb_Activiteiten[[#Headers],[Loonkosten]],"")))</f>
        <v/>
      </c>
      <c r="AL2158" t="str">
        <f>IF(ISNUMBER(FIND("arbeid",Methode_Keuze)),"",IF(ISNUMBER(FIND("arbeid",Methode_Keuze)),"",IF(Tb_Activiteiten[[#This Row],[Eigen arbeid]]=1,Tb_Activiteiten[[#Headers],[Eigen arbeid]],"")))</f>
        <v/>
      </c>
      <c r="AM2158" t="str">
        <f>IF(ISNUMBER(FIND("arbeid",Methode_Keuze)),"",IF(ISNUMBER(FIND("arbeid",Methode_Keuze)),"",IF(Tb_Activiteiten[[#This Row],[Projectmedewerker]]=1,Tb_Activiteiten[[#Headers],[Projectmedewerker]],"")))</f>
        <v/>
      </c>
      <c r="AN2158" t="str">
        <f>IF(ISNUMBER(FIND("arbeid",Methode_Keuze)),"",IF(ISNUMBER(FIND("arbeid",Methode_Keuze)),"",IF(Tb_Activiteiten[[#This Row],[Landbouwer]]=1,Tb_Activiteiten[[#Headers],[Landbouwer]],"")))</f>
        <v/>
      </c>
      <c r="AO2158" t="str">
        <f>IF(ISNUMBER(FIND("arbeid",Methode_Keuze)),"",IF(ISNUMBER(FIND("arbeid",Methode_Keuze)),"",IF(Tb_Activiteiten[[#This Row],[Adviseur]]=1,Tb_Activiteiten[[#Headers],[Adviseur]],"")))</f>
        <v/>
      </c>
      <c r="AP2158" t="str">
        <f>IF(ISNUMBER(FIND("arbeid",Methode_Keuze)),"",IF(ISNUMBER(FIND("arbeid",Methode_Keuze)),"",IF(Tb_Activiteiten[[#This Row],[Projectleider/Expert]]=1,Tb_Activiteiten[[#Headers],[Projectleider/Expert]],"")))</f>
        <v/>
      </c>
      <c r="AQ2158" t="str">
        <f>IF(ISNUMBER(FIND("arbeid",Methode_Keuze)),"",IF(ISNUMBER(FIND("arbeid",Methode_Keuze)),"",IF(Tb_Activiteiten[[#This Row],[Arbeidskosten]]=1,Tb_Activiteiten[[#Headers],[Arbeidskosten]],"")))</f>
        <v/>
      </c>
      <c r="AR2158" t="str">
        <f>IF(ISNUMBER(FIND("arbeid",Methode_Keuze)),"",IF(ISNUMBER(FIND("arbeid",Methode_Keuze)),"",IF(Tb_Activiteiten[[#This Row],[Arbeidskosten op basis van IKS]]=1,Tb_Activiteiten[[#Headers],[Arbeidskosten op basis van IKS]],"")))</f>
        <v/>
      </c>
      <c r="AS2158" t="str">
        <f>IF(ISNUMBER(FIND("overige",Methode_Keuze)),"",IF(Tb_Activiteiten[[#This Row],[Kosten derden exclusief btw]]=1,Tb_Activiteiten[[#Headers],[Kosten derden exclusief btw]],""))</f>
        <v/>
      </c>
      <c r="AT2158" t="str">
        <f>IF(ISNUMBER(FIND("overige",Methode_Keuze)),"",IF(Tb_Activiteiten[[#This Row],[Niet verrekenbare btw]]=1,Tb_Activiteiten[[#Headers],[Niet verrekenbare btw]],""))</f>
        <v/>
      </c>
      <c r="AU2158" t="str">
        <f>IF(ISNUMBER(FIND("overige",Methode_Keuze)),"",IF(Tb_Activiteiten[[#This Row],[Grondkosten]]=1,Tb_Activiteiten[[#Headers],[Grondkosten]],""))</f>
        <v/>
      </c>
      <c r="AV2158" t="str">
        <f>IF(ISNUMBER(FIND("overige",Methode_Keuze)),"",IF(Tb_Activiteiten[[#This Row],[Bijdrage in natura (overige)]]=1,Tb_Activiteiten[[#Headers],[Bijdrage in natura (overige)]],""))</f>
        <v/>
      </c>
      <c r="AW2158" t="str">
        <f>IF(ISNUMBER(FIND("overige",Methode_Keuze)),"",IF(Tb_Activiteiten[[#This Row],[Bijdrage in natura (vrijwilligers)]]=1,Tb_Activiteiten[[#Headers],[Bijdrage in natura (vrijwilligers)]],""))</f>
        <v/>
      </c>
      <c r="AX2158" t="str">
        <f>IF(ISNUMBER(FIND("overige",Methode_Keuze)),"",IF(Tb_Activiteiten[[#This Row],[Afschrijvingskosten]]=1,Tb_Activiteiten[[#Headers],[Afschrijvingskosten]],""))</f>
        <v/>
      </c>
      <c r="AY2158" t="str">
        <f>IF(ISNUMBER(FIND("overige",Methode_Keuze)),"",IF(Tb_Activiteiten[[#This Row],[Vergoeding]]=1,Tb_Activiteiten[[#Headers],[Vergoeding]],""))</f>
        <v/>
      </c>
      <c r="AZ2158" t="str">
        <f>IF(ISNUMBER(FIND("arbeid",Methode_Keuze)),"",IF(Tb_Activiteiten[[#This Row],[Arbeidskosten - vast tarief (excl eigen arbeid)]]=1,Tb_Activiteiten[[#Headers],[Arbeidskosten - vast tarief (excl eigen arbeid)]],""))</f>
        <v/>
      </c>
      <c r="BA2158" t="str">
        <f>IF(ISNUMBER(FIND("overige",Methode_Keuze)),"",IF(Tb_Activiteiten[[#This Row],[Overige kosten]]=1,Tb_Activiteiten[[#Headers],[Overige kosten]],""))</f>
        <v/>
      </c>
    </row>
    <row r="2159" spans="15:53" x14ac:dyDescent="0.25">
      <c r="O2159" s="56"/>
      <c r="Q2159" t="str">
        <f>IFERROR(IF(VLOOKUP(Tb_Activiteiten[[#This Row],[Openstelling]],Tb_Openstelling[],2,0)=1,1,""),"")</f>
        <v/>
      </c>
      <c r="AJ2159" s="56"/>
      <c r="AK2159" t="str">
        <f>IF(ISNUMBER(FIND("arbeid",Methode_Keuze)),"",IF(ISNUMBER(FIND("arbeid",Methode_Keuze)),"",IF(Tb_Activiteiten[[#This Row],[Loonkosten]]=1,Tb_Activiteiten[[#Headers],[Loonkosten]],"")))</f>
        <v/>
      </c>
      <c r="AL2159" t="str">
        <f>IF(ISNUMBER(FIND("arbeid",Methode_Keuze)),"",IF(ISNUMBER(FIND("arbeid",Methode_Keuze)),"",IF(Tb_Activiteiten[[#This Row],[Eigen arbeid]]=1,Tb_Activiteiten[[#Headers],[Eigen arbeid]],"")))</f>
        <v/>
      </c>
      <c r="AM2159" t="str">
        <f>IF(ISNUMBER(FIND("arbeid",Methode_Keuze)),"",IF(ISNUMBER(FIND("arbeid",Methode_Keuze)),"",IF(Tb_Activiteiten[[#This Row],[Projectmedewerker]]=1,Tb_Activiteiten[[#Headers],[Projectmedewerker]],"")))</f>
        <v/>
      </c>
      <c r="AN2159" t="str">
        <f>IF(ISNUMBER(FIND("arbeid",Methode_Keuze)),"",IF(ISNUMBER(FIND("arbeid",Methode_Keuze)),"",IF(Tb_Activiteiten[[#This Row],[Landbouwer]]=1,Tb_Activiteiten[[#Headers],[Landbouwer]],"")))</f>
        <v/>
      </c>
      <c r="AO2159" t="str">
        <f>IF(ISNUMBER(FIND("arbeid",Methode_Keuze)),"",IF(ISNUMBER(FIND("arbeid",Methode_Keuze)),"",IF(Tb_Activiteiten[[#This Row],[Adviseur]]=1,Tb_Activiteiten[[#Headers],[Adviseur]],"")))</f>
        <v/>
      </c>
      <c r="AP2159" t="str">
        <f>IF(ISNUMBER(FIND("arbeid",Methode_Keuze)),"",IF(ISNUMBER(FIND("arbeid",Methode_Keuze)),"",IF(Tb_Activiteiten[[#This Row],[Projectleider/Expert]]=1,Tb_Activiteiten[[#Headers],[Projectleider/Expert]],"")))</f>
        <v/>
      </c>
      <c r="AQ2159" t="str">
        <f>IF(ISNUMBER(FIND("arbeid",Methode_Keuze)),"",IF(ISNUMBER(FIND("arbeid",Methode_Keuze)),"",IF(Tb_Activiteiten[[#This Row],[Arbeidskosten]]=1,Tb_Activiteiten[[#Headers],[Arbeidskosten]],"")))</f>
        <v/>
      </c>
      <c r="AR2159" t="str">
        <f>IF(ISNUMBER(FIND("arbeid",Methode_Keuze)),"",IF(ISNUMBER(FIND("arbeid",Methode_Keuze)),"",IF(Tb_Activiteiten[[#This Row],[Arbeidskosten op basis van IKS]]=1,Tb_Activiteiten[[#Headers],[Arbeidskosten op basis van IKS]],"")))</f>
        <v/>
      </c>
      <c r="AS2159" t="str">
        <f>IF(ISNUMBER(FIND("overige",Methode_Keuze)),"",IF(Tb_Activiteiten[[#This Row],[Kosten derden exclusief btw]]=1,Tb_Activiteiten[[#Headers],[Kosten derden exclusief btw]],""))</f>
        <v/>
      </c>
      <c r="AT2159" t="str">
        <f>IF(ISNUMBER(FIND("overige",Methode_Keuze)),"",IF(Tb_Activiteiten[[#This Row],[Niet verrekenbare btw]]=1,Tb_Activiteiten[[#Headers],[Niet verrekenbare btw]],""))</f>
        <v/>
      </c>
      <c r="AU2159" t="str">
        <f>IF(ISNUMBER(FIND("overige",Methode_Keuze)),"",IF(Tb_Activiteiten[[#This Row],[Grondkosten]]=1,Tb_Activiteiten[[#Headers],[Grondkosten]],""))</f>
        <v/>
      </c>
      <c r="AV2159" t="str">
        <f>IF(ISNUMBER(FIND("overige",Methode_Keuze)),"",IF(Tb_Activiteiten[[#This Row],[Bijdrage in natura (overige)]]=1,Tb_Activiteiten[[#Headers],[Bijdrage in natura (overige)]],""))</f>
        <v/>
      </c>
      <c r="AW2159" t="str">
        <f>IF(ISNUMBER(FIND("overige",Methode_Keuze)),"",IF(Tb_Activiteiten[[#This Row],[Bijdrage in natura (vrijwilligers)]]=1,Tb_Activiteiten[[#Headers],[Bijdrage in natura (vrijwilligers)]],""))</f>
        <v/>
      </c>
      <c r="AX2159" t="str">
        <f>IF(ISNUMBER(FIND("overige",Methode_Keuze)),"",IF(Tb_Activiteiten[[#This Row],[Afschrijvingskosten]]=1,Tb_Activiteiten[[#Headers],[Afschrijvingskosten]],""))</f>
        <v/>
      </c>
      <c r="AY2159" t="str">
        <f>IF(ISNUMBER(FIND("overige",Methode_Keuze)),"",IF(Tb_Activiteiten[[#This Row],[Vergoeding]]=1,Tb_Activiteiten[[#Headers],[Vergoeding]],""))</f>
        <v/>
      </c>
      <c r="AZ2159" t="str">
        <f>IF(ISNUMBER(FIND("arbeid",Methode_Keuze)),"",IF(Tb_Activiteiten[[#This Row],[Arbeidskosten - vast tarief (excl eigen arbeid)]]=1,Tb_Activiteiten[[#Headers],[Arbeidskosten - vast tarief (excl eigen arbeid)]],""))</f>
        <v/>
      </c>
      <c r="BA2159" t="str">
        <f>IF(ISNUMBER(FIND("overige",Methode_Keuze)),"",IF(Tb_Activiteiten[[#This Row],[Overige kosten]]=1,Tb_Activiteiten[[#Headers],[Overige kosten]],""))</f>
        <v/>
      </c>
    </row>
    <row r="2160" spans="15:53" x14ac:dyDescent="0.25">
      <c r="O2160" s="56"/>
      <c r="Q2160" t="str">
        <f>IFERROR(IF(VLOOKUP(Tb_Activiteiten[[#This Row],[Openstelling]],Tb_Openstelling[],2,0)=1,1,""),"")</f>
        <v/>
      </c>
      <c r="AJ2160" s="56"/>
      <c r="AK2160" t="str">
        <f>IF(ISNUMBER(FIND("arbeid",Methode_Keuze)),"",IF(ISNUMBER(FIND("arbeid",Methode_Keuze)),"",IF(Tb_Activiteiten[[#This Row],[Loonkosten]]=1,Tb_Activiteiten[[#Headers],[Loonkosten]],"")))</f>
        <v/>
      </c>
      <c r="AL2160" t="str">
        <f>IF(ISNUMBER(FIND("arbeid",Methode_Keuze)),"",IF(ISNUMBER(FIND("arbeid",Methode_Keuze)),"",IF(Tb_Activiteiten[[#This Row],[Eigen arbeid]]=1,Tb_Activiteiten[[#Headers],[Eigen arbeid]],"")))</f>
        <v/>
      </c>
      <c r="AM2160" t="str">
        <f>IF(ISNUMBER(FIND("arbeid",Methode_Keuze)),"",IF(ISNUMBER(FIND("arbeid",Methode_Keuze)),"",IF(Tb_Activiteiten[[#This Row],[Projectmedewerker]]=1,Tb_Activiteiten[[#Headers],[Projectmedewerker]],"")))</f>
        <v/>
      </c>
      <c r="AN2160" t="str">
        <f>IF(ISNUMBER(FIND("arbeid",Methode_Keuze)),"",IF(ISNUMBER(FIND("arbeid",Methode_Keuze)),"",IF(Tb_Activiteiten[[#This Row],[Landbouwer]]=1,Tb_Activiteiten[[#Headers],[Landbouwer]],"")))</f>
        <v/>
      </c>
      <c r="AO2160" t="str">
        <f>IF(ISNUMBER(FIND("arbeid",Methode_Keuze)),"",IF(ISNUMBER(FIND("arbeid",Methode_Keuze)),"",IF(Tb_Activiteiten[[#This Row],[Adviseur]]=1,Tb_Activiteiten[[#Headers],[Adviseur]],"")))</f>
        <v/>
      </c>
      <c r="AP2160" t="str">
        <f>IF(ISNUMBER(FIND("arbeid",Methode_Keuze)),"",IF(ISNUMBER(FIND("arbeid",Methode_Keuze)),"",IF(Tb_Activiteiten[[#This Row],[Projectleider/Expert]]=1,Tb_Activiteiten[[#Headers],[Projectleider/Expert]],"")))</f>
        <v/>
      </c>
      <c r="AQ2160" t="str">
        <f>IF(ISNUMBER(FIND("arbeid",Methode_Keuze)),"",IF(ISNUMBER(FIND("arbeid",Methode_Keuze)),"",IF(Tb_Activiteiten[[#This Row],[Arbeidskosten]]=1,Tb_Activiteiten[[#Headers],[Arbeidskosten]],"")))</f>
        <v/>
      </c>
      <c r="AR2160" t="str">
        <f>IF(ISNUMBER(FIND("arbeid",Methode_Keuze)),"",IF(ISNUMBER(FIND("arbeid",Methode_Keuze)),"",IF(Tb_Activiteiten[[#This Row],[Arbeidskosten op basis van IKS]]=1,Tb_Activiteiten[[#Headers],[Arbeidskosten op basis van IKS]],"")))</f>
        <v/>
      </c>
      <c r="AS2160" t="str">
        <f>IF(ISNUMBER(FIND("overige",Methode_Keuze)),"",IF(Tb_Activiteiten[[#This Row],[Kosten derden exclusief btw]]=1,Tb_Activiteiten[[#Headers],[Kosten derden exclusief btw]],""))</f>
        <v/>
      </c>
      <c r="AT2160" t="str">
        <f>IF(ISNUMBER(FIND("overige",Methode_Keuze)),"",IF(Tb_Activiteiten[[#This Row],[Niet verrekenbare btw]]=1,Tb_Activiteiten[[#Headers],[Niet verrekenbare btw]],""))</f>
        <v/>
      </c>
      <c r="AU2160" t="str">
        <f>IF(ISNUMBER(FIND("overige",Methode_Keuze)),"",IF(Tb_Activiteiten[[#This Row],[Grondkosten]]=1,Tb_Activiteiten[[#Headers],[Grondkosten]],""))</f>
        <v/>
      </c>
      <c r="AV2160" t="str">
        <f>IF(ISNUMBER(FIND("overige",Methode_Keuze)),"",IF(Tb_Activiteiten[[#This Row],[Bijdrage in natura (overige)]]=1,Tb_Activiteiten[[#Headers],[Bijdrage in natura (overige)]],""))</f>
        <v/>
      </c>
      <c r="AW2160" t="str">
        <f>IF(ISNUMBER(FIND("overige",Methode_Keuze)),"",IF(Tb_Activiteiten[[#This Row],[Bijdrage in natura (vrijwilligers)]]=1,Tb_Activiteiten[[#Headers],[Bijdrage in natura (vrijwilligers)]],""))</f>
        <v/>
      </c>
      <c r="AX2160" t="str">
        <f>IF(ISNUMBER(FIND("overige",Methode_Keuze)),"",IF(Tb_Activiteiten[[#This Row],[Afschrijvingskosten]]=1,Tb_Activiteiten[[#Headers],[Afschrijvingskosten]],""))</f>
        <v/>
      </c>
      <c r="AY2160" t="str">
        <f>IF(ISNUMBER(FIND("overige",Methode_Keuze)),"",IF(Tb_Activiteiten[[#This Row],[Vergoeding]]=1,Tb_Activiteiten[[#Headers],[Vergoeding]],""))</f>
        <v/>
      </c>
      <c r="AZ2160" t="str">
        <f>IF(ISNUMBER(FIND("arbeid",Methode_Keuze)),"",IF(Tb_Activiteiten[[#This Row],[Arbeidskosten - vast tarief (excl eigen arbeid)]]=1,Tb_Activiteiten[[#Headers],[Arbeidskosten - vast tarief (excl eigen arbeid)]],""))</f>
        <v/>
      </c>
      <c r="BA2160" t="str">
        <f>IF(ISNUMBER(FIND("overige",Methode_Keuze)),"",IF(Tb_Activiteiten[[#This Row],[Overige kosten]]=1,Tb_Activiteiten[[#Headers],[Overige kosten]],""))</f>
        <v/>
      </c>
    </row>
    <row r="2161" spans="15:53" x14ac:dyDescent="0.25">
      <c r="O2161" s="56"/>
      <c r="Q2161" t="str">
        <f>IFERROR(IF(VLOOKUP(Tb_Activiteiten[[#This Row],[Openstelling]],Tb_Openstelling[],2,0)=1,1,""),"")</f>
        <v/>
      </c>
      <c r="AJ2161" s="56"/>
      <c r="AK2161" t="str">
        <f>IF(ISNUMBER(FIND("arbeid",Methode_Keuze)),"",IF(ISNUMBER(FIND("arbeid",Methode_Keuze)),"",IF(Tb_Activiteiten[[#This Row],[Loonkosten]]=1,Tb_Activiteiten[[#Headers],[Loonkosten]],"")))</f>
        <v/>
      </c>
      <c r="AL2161" t="str">
        <f>IF(ISNUMBER(FIND("arbeid",Methode_Keuze)),"",IF(ISNUMBER(FIND("arbeid",Methode_Keuze)),"",IF(Tb_Activiteiten[[#This Row],[Eigen arbeid]]=1,Tb_Activiteiten[[#Headers],[Eigen arbeid]],"")))</f>
        <v/>
      </c>
      <c r="AM2161" t="str">
        <f>IF(ISNUMBER(FIND("arbeid",Methode_Keuze)),"",IF(ISNUMBER(FIND("arbeid",Methode_Keuze)),"",IF(Tb_Activiteiten[[#This Row],[Projectmedewerker]]=1,Tb_Activiteiten[[#Headers],[Projectmedewerker]],"")))</f>
        <v/>
      </c>
      <c r="AN2161" t="str">
        <f>IF(ISNUMBER(FIND("arbeid",Methode_Keuze)),"",IF(ISNUMBER(FIND("arbeid",Methode_Keuze)),"",IF(Tb_Activiteiten[[#This Row],[Landbouwer]]=1,Tb_Activiteiten[[#Headers],[Landbouwer]],"")))</f>
        <v/>
      </c>
      <c r="AO2161" t="str">
        <f>IF(ISNUMBER(FIND("arbeid",Methode_Keuze)),"",IF(ISNUMBER(FIND("arbeid",Methode_Keuze)),"",IF(Tb_Activiteiten[[#This Row],[Adviseur]]=1,Tb_Activiteiten[[#Headers],[Adviseur]],"")))</f>
        <v/>
      </c>
      <c r="AP2161" t="str">
        <f>IF(ISNUMBER(FIND("arbeid",Methode_Keuze)),"",IF(ISNUMBER(FIND("arbeid",Methode_Keuze)),"",IF(Tb_Activiteiten[[#This Row],[Projectleider/Expert]]=1,Tb_Activiteiten[[#Headers],[Projectleider/Expert]],"")))</f>
        <v/>
      </c>
      <c r="AQ2161" t="str">
        <f>IF(ISNUMBER(FIND("arbeid",Methode_Keuze)),"",IF(ISNUMBER(FIND("arbeid",Methode_Keuze)),"",IF(Tb_Activiteiten[[#This Row],[Arbeidskosten]]=1,Tb_Activiteiten[[#Headers],[Arbeidskosten]],"")))</f>
        <v/>
      </c>
      <c r="AR2161" t="str">
        <f>IF(ISNUMBER(FIND("arbeid",Methode_Keuze)),"",IF(ISNUMBER(FIND("arbeid",Methode_Keuze)),"",IF(Tb_Activiteiten[[#This Row],[Arbeidskosten op basis van IKS]]=1,Tb_Activiteiten[[#Headers],[Arbeidskosten op basis van IKS]],"")))</f>
        <v/>
      </c>
      <c r="AS2161" t="str">
        <f>IF(ISNUMBER(FIND("overige",Methode_Keuze)),"",IF(Tb_Activiteiten[[#This Row],[Kosten derden exclusief btw]]=1,Tb_Activiteiten[[#Headers],[Kosten derden exclusief btw]],""))</f>
        <v/>
      </c>
      <c r="AT2161" t="str">
        <f>IF(ISNUMBER(FIND("overige",Methode_Keuze)),"",IF(Tb_Activiteiten[[#This Row],[Niet verrekenbare btw]]=1,Tb_Activiteiten[[#Headers],[Niet verrekenbare btw]],""))</f>
        <v/>
      </c>
      <c r="AU2161" t="str">
        <f>IF(ISNUMBER(FIND("overige",Methode_Keuze)),"",IF(Tb_Activiteiten[[#This Row],[Grondkosten]]=1,Tb_Activiteiten[[#Headers],[Grondkosten]],""))</f>
        <v/>
      </c>
      <c r="AV2161" t="str">
        <f>IF(ISNUMBER(FIND("overige",Methode_Keuze)),"",IF(Tb_Activiteiten[[#This Row],[Bijdrage in natura (overige)]]=1,Tb_Activiteiten[[#Headers],[Bijdrage in natura (overige)]],""))</f>
        <v/>
      </c>
      <c r="AW2161" t="str">
        <f>IF(ISNUMBER(FIND("overige",Methode_Keuze)),"",IF(Tb_Activiteiten[[#This Row],[Bijdrage in natura (vrijwilligers)]]=1,Tb_Activiteiten[[#Headers],[Bijdrage in natura (vrijwilligers)]],""))</f>
        <v/>
      </c>
      <c r="AX2161" t="str">
        <f>IF(ISNUMBER(FIND("overige",Methode_Keuze)),"",IF(Tb_Activiteiten[[#This Row],[Afschrijvingskosten]]=1,Tb_Activiteiten[[#Headers],[Afschrijvingskosten]],""))</f>
        <v/>
      </c>
      <c r="AY2161" t="str">
        <f>IF(ISNUMBER(FIND("overige",Methode_Keuze)),"",IF(Tb_Activiteiten[[#This Row],[Vergoeding]]=1,Tb_Activiteiten[[#Headers],[Vergoeding]],""))</f>
        <v/>
      </c>
      <c r="AZ2161" t="str">
        <f>IF(ISNUMBER(FIND("arbeid",Methode_Keuze)),"",IF(Tb_Activiteiten[[#This Row],[Arbeidskosten - vast tarief (excl eigen arbeid)]]=1,Tb_Activiteiten[[#Headers],[Arbeidskosten - vast tarief (excl eigen arbeid)]],""))</f>
        <v/>
      </c>
      <c r="BA2161" t="str">
        <f>IF(ISNUMBER(FIND("overige",Methode_Keuze)),"",IF(Tb_Activiteiten[[#This Row],[Overige kosten]]=1,Tb_Activiteiten[[#Headers],[Overige kosten]],""))</f>
        <v/>
      </c>
    </row>
    <row r="2162" spans="15:53" x14ac:dyDescent="0.25">
      <c r="O2162" s="56"/>
      <c r="Q2162" t="str">
        <f>IFERROR(IF(VLOOKUP(Tb_Activiteiten[[#This Row],[Openstelling]],Tb_Openstelling[],2,0)=1,1,""),"")</f>
        <v/>
      </c>
      <c r="AJ2162" s="56"/>
      <c r="AK2162" t="str">
        <f>IF(ISNUMBER(FIND("arbeid",Methode_Keuze)),"",IF(ISNUMBER(FIND("arbeid",Methode_Keuze)),"",IF(Tb_Activiteiten[[#This Row],[Loonkosten]]=1,Tb_Activiteiten[[#Headers],[Loonkosten]],"")))</f>
        <v/>
      </c>
      <c r="AL2162" t="str">
        <f>IF(ISNUMBER(FIND("arbeid",Methode_Keuze)),"",IF(ISNUMBER(FIND("arbeid",Methode_Keuze)),"",IF(Tb_Activiteiten[[#This Row],[Eigen arbeid]]=1,Tb_Activiteiten[[#Headers],[Eigen arbeid]],"")))</f>
        <v/>
      </c>
      <c r="AM2162" t="str">
        <f>IF(ISNUMBER(FIND("arbeid",Methode_Keuze)),"",IF(ISNUMBER(FIND("arbeid",Methode_Keuze)),"",IF(Tb_Activiteiten[[#This Row],[Projectmedewerker]]=1,Tb_Activiteiten[[#Headers],[Projectmedewerker]],"")))</f>
        <v/>
      </c>
      <c r="AN2162" t="str">
        <f>IF(ISNUMBER(FIND("arbeid",Methode_Keuze)),"",IF(ISNUMBER(FIND("arbeid",Methode_Keuze)),"",IF(Tb_Activiteiten[[#This Row],[Landbouwer]]=1,Tb_Activiteiten[[#Headers],[Landbouwer]],"")))</f>
        <v/>
      </c>
      <c r="AO2162" t="str">
        <f>IF(ISNUMBER(FIND("arbeid",Methode_Keuze)),"",IF(ISNUMBER(FIND("arbeid",Methode_Keuze)),"",IF(Tb_Activiteiten[[#This Row],[Adviseur]]=1,Tb_Activiteiten[[#Headers],[Adviseur]],"")))</f>
        <v/>
      </c>
      <c r="AP2162" t="str">
        <f>IF(ISNUMBER(FIND("arbeid",Methode_Keuze)),"",IF(ISNUMBER(FIND("arbeid",Methode_Keuze)),"",IF(Tb_Activiteiten[[#This Row],[Projectleider/Expert]]=1,Tb_Activiteiten[[#Headers],[Projectleider/Expert]],"")))</f>
        <v/>
      </c>
      <c r="AQ2162" t="str">
        <f>IF(ISNUMBER(FIND("arbeid",Methode_Keuze)),"",IF(ISNUMBER(FIND("arbeid",Methode_Keuze)),"",IF(Tb_Activiteiten[[#This Row],[Arbeidskosten]]=1,Tb_Activiteiten[[#Headers],[Arbeidskosten]],"")))</f>
        <v/>
      </c>
      <c r="AR2162" t="str">
        <f>IF(ISNUMBER(FIND("arbeid",Methode_Keuze)),"",IF(ISNUMBER(FIND("arbeid",Methode_Keuze)),"",IF(Tb_Activiteiten[[#This Row],[Arbeidskosten op basis van IKS]]=1,Tb_Activiteiten[[#Headers],[Arbeidskosten op basis van IKS]],"")))</f>
        <v/>
      </c>
      <c r="AS2162" t="str">
        <f>IF(ISNUMBER(FIND("overige",Methode_Keuze)),"",IF(Tb_Activiteiten[[#This Row],[Kosten derden exclusief btw]]=1,Tb_Activiteiten[[#Headers],[Kosten derden exclusief btw]],""))</f>
        <v/>
      </c>
      <c r="AT2162" t="str">
        <f>IF(ISNUMBER(FIND("overige",Methode_Keuze)),"",IF(Tb_Activiteiten[[#This Row],[Niet verrekenbare btw]]=1,Tb_Activiteiten[[#Headers],[Niet verrekenbare btw]],""))</f>
        <v/>
      </c>
      <c r="AU2162" t="str">
        <f>IF(ISNUMBER(FIND("overige",Methode_Keuze)),"",IF(Tb_Activiteiten[[#This Row],[Grondkosten]]=1,Tb_Activiteiten[[#Headers],[Grondkosten]],""))</f>
        <v/>
      </c>
      <c r="AV2162" t="str">
        <f>IF(ISNUMBER(FIND("overige",Methode_Keuze)),"",IF(Tb_Activiteiten[[#This Row],[Bijdrage in natura (overige)]]=1,Tb_Activiteiten[[#Headers],[Bijdrage in natura (overige)]],""))</f>
        <v/>
      </c>
      <c r="AW2162" t="str">
        <f>IF(ISNUMBER(FIND("overige",Methode_Keuze)),"",IF(Tb_Activiteiten[[#This Row],[Bijdrage in natura (vrijwilligers)]]=1,Tb_Activiteiten[[#Headers],[Bijdrage in natura (vrijwilligers)]],""))</f>
        <v/>
      </c>
      <c r="AX2162" t="str">
        <f>IF(ISNUMBER(FIND("overige",Methode_Keuze)),"",IF(Tb_Activiteiten[[#This Row],[Afschrijvingskosten]]=1,Tb_Activiteiten[[#Headers],[Afschrijvingskosten]],""))</f>
        <v/>
      </c>
      <c r="AY2162" t="str">
        <f>IF(ISNUMBER(FIND("overige",Methode_Keuze)),"",IF(Tb_Activiteiten[[#This Row],[Vergoeding]]=1,Tb_Activiteiten[[#Headers],[Vergoeding]],""))</f>
        <v/>
      </c>
      <c r="AZ2162" t="str">
        <f>IF(ISNUMBER(FIND("arbeid",Methode_Keuze)),"",IF(Tb_Activiteiten[[#This Row],[Arbeidskosten - vast tarief (excl eigen arbeid)]]=1,Tb_Activiteiten[[#Headers],[Arbeidskosten - vast tarief (excl eigen arbeid)]],""))</f>
        <v/>
      </c>
      <c r="BA2162" t="str">
        <f>IF(ISNUMBER(FIND("overige",Methode_Keuze)),"",IF(Tb_Activiteiten[[#This Row],[Overige kosten]]=1,Tb_Activiteiten[[#Headers],[Overige kosten]],""))</f>
        <v/>
      </c>
    </row>
    <row r="2163" spans="15:53" x14ac:dyDescent="0.25">
      <c r="O2163" s="56"/>
      <c r="Q2163" t="str">
        <f>IFERROR(IF(VLOOKUP(Tb_Activiteiten[[#This Row],[Openstelling]],Tb_Openstelling[],2,0)=1,1,""),"")</f>
        <v/>
      </c>
      <c r="AJ2163" s="56"/>
      <c r="AK2163" t="str">
        <f>IF(ISNUMBER(FIND("arbeid",Methode_Keuze)),"",IF(ISNUMBER(FIND("arbeid",Methode_Keuze)),"",IF(Tb_Activiteiten[[#This Row],[Loonkosten]]=1,Tb_Activiteiten[[#Headers],[Loonkosten]],"")))</f>
        <v/>
      </c>
      <c r="AL2163" t="str">
        <f>IF(ISNUMBER(FIND("arbeid",Methode_Keuze)),"",IF(ISNUMBER(FIND("arbeid",Methode_Keuze)),"",IF(Tb_Activiteiten[[#This Row],[Eigen arbeid]]=1,Tb_Activiteiten[[#Headers],[Eigen arbeid]],"")))</f>
        <v/>
      </c>
      <c r="AM2163" t="str">
        <f>IF(ISNUMBER(FIND("arbeid",Methode_Keuze)),"",IF(ISNUMBER(FIND("arbeid",Methode_Keuze)),"",IF(Tb_Activiteiten[[#This Row],[Projectmedewerker]]=1,Tb_Activiteiten[[#Headers],[Projectmedewerker]],"")))</f>
        <v/>
      </c>
      <c r="AN2163" t="str">
        <f>IF(ISNUMBER(FIND("arbeid",Methode_Keuze)),"",IF(ISNUMBER(FIND("arbeid",Methode_Keuze)),"",IF(Tb_Activiteiten[[#This Row],[Landbouwer]]=1,Tb_Activiteiten[[#Headers],[Landbouwer]],"")))</f>
        <v/>
      </c>
      <c r="AO2163" t="str">
        <f>IF(ISNUMBER(FIND("arbeid",Methode_Keuze)),"",IF(ISNUMBER(FIND("arbeid",Methode_Keuze)),"",IF(Tb_Activiteiten[[#This Row],[Adviseur]]=1,Tb_Activiteiten[[#Headers],[Adviseur]],"")))</f>
        <v/>
      </c>
      <c r="AP2163" t="str">
        <f>IF(ISNUMBER(FIND("arbeid",Methode_Keuze)),"",IF(ISNUMBER(FIND("arbeid",Methode_Keuze)),"",IF(Tb_Activiteiten[[#This Row],[Projectleider/Expert]]=1,Tb_Activiteiten[[#Headers],[Projectleider/Expert]],"")))</f>
        <v/>
      </c>
      <c r="AQ2163" t="str">
        <f>IF(ISNUMBER(FIND("arbeid",Methode_Keuze)),"",IF(ISNUMBER(FIND("arbeid",Methode_Keuze)),"",IF(Tb_Activiteiten[[#This Row],[Arbeidskosten]]=1,Tb_Activiteiten[[#Headers],[Arbeidskosten]],"")))</f>
        <v/>
      </c>
      <c r="AR2163" t="str">
        <f>IF(ISNUMBER(FIND("arbeid",Methode_Keuze)),"",IF(ISNUMBER(FIND("arbeid",Methode_Keuze)),"",IF(Tb_Activiteiten[[#This Row],[Arbeidskosten op basis van IKS]]=1,Tb_Activiteiten[[#Headers],[Arbeidskosten op basis van IKS]],"")))</f>
        <v/>
      </c>
      <c r="AS2163" t="str">
        <f>IF(ISNUMBER(FIND("overige",Methode_Keuze)),"",IF(Tb_Activiteiten[[#This Row],[Kosten derden exclusief btw]]=1,Tb_Activiteiten[[#Headers],[Kosten derden exclusief btw]],""))</f>
        <v/>
      </c>
      <c r="AT2163" t="str">
        <f>IF(ISNUMBER(FIND("overige",Methode_Keuze)),"",IF(Tb_Activiteiten[[#This Row],[Niet verrekenbare btw]]=1,Tb_Activiteiten[[#Headers],[Niet verrekenbare btw]],""))</f>
        <v/>
      </c>
      <c r="AU2163" t="str">
        <f>IF(ISNUMBER(FIND("overige",Methode_Keuze)),"",IF(Tb_Activiteiten[[#This Row],[Grondkosten]]=1,Tb_Activiteiten[[#Headers],[Grondkosten]],""))</f>
        <v/>
      </c>
      <c r="AV2163" t="str">
        <f>IF(ISNUMBER(FIND("overige",Methode_Keuze)),"",IF(Tb_Activiteiten[[#This Row],[Bijdrage in natura (overige)]]=1,Tb_Activiteiten[[#Headers],[Bijdrage in natura (overige)]],""))</f>
        <v/>
      </c>
      <c r="AW2163" t="str">
        <f>IF(ISNUMBER(FIND("overige",Methode_Keuze)),"",IF(Tb_Activiteiten[[#This Row],[Bijdrage in natura (vrijwilligers)]]=1,Tb_Activiteiten[[#Headers],[Bijdrage in natura (vrijwilligers)]],""))</f>
        <v/>
      </c>
      <c r="AX2163" t="str">
        <f>IF(ISNUMBER(FIND("overige",Methode_Keuze)),"",IF(Tb_Activiteiten[[#This Row],[Afschrijvingskosten]]=1,Tb_Activiteiten[[#Headers],[Afschrijvingskosten]],""))</f>
        <v/>
      </c>
      <c r="AY2163" t="str">
        <f>IF(ISNUMBER(FIND("overige",Methode_Keuze)),"",IF(Tb_Activiteiten[[#This Row],[Vergoeding]]=1,Tb_Activiteiten[[#Headers],[Vergoeding]],""))</f>
        <v/>
      </c>
      <c r="AZ2163" t="str">
        <f>IF(ISNUMBER(FIND("arbeid",Methode_Keuze)),"",IF(Tb_Activiteiten[[#This Row],[Arbeidskosten - vast tarief (excl eigen arbeid)]]=1,Tb_Activiteiten[[#Headers],[Arbeidskosten - vast tarief (excl eigen arbeid)]],""))</f>
        <v/>
      </c>
      <c r="BA2163" t="str">
        <f>IF(ISNUMBER(FIND("overige",Methode_Keuze)),"",IF(Tb_Activiteiten[[#This Row],[Overige kosten]]=1,Tb_Activiteiten[[#Headers],[Overige kosten]],""))</f>
        <v/>
      </c>
    </row>
    <row r="2164" spans="15:53" x14ac:dyDescent="0.25">
      <c r="O2164" s="56"/>
      <c r="Q2164" t="str">
        <f>IFERROR(IF(VLOOKUP(Tb_Activiteiten[[#This Row],[Openstelling]],Tb_Openstelling[],2,0)=1,1,""),"")</f>
        <v/>
      </c>
      <c r="AJ2164" s="56"/>
      <c r="AK2164" t="str">
        <f>IF(ISNUMBER(FIND("arbeid",Methode_Keuze)),"",IF(ISNUMBER(FIND("arbeid",Methode_Keuze)),"",IF(Tb_Activiteiten[[#This Row],[Loonkosten]]=1,Tb_Activiteiten[[#Headers],[Loonkosten]],"")))</f>
        <v/>
      </c>
      <c r="AL2164" t="str">
        <f>IF(ISNUMBER(FIND("arbeid",Methode_Keuze)),"",IF(ISNUMBER(FIND("arbeid",Methode_Keuze)),"",IF(Tb_Activiteiten[[#This Row],[Eigen arbeid]]=1,Tb_Activiteiten[[#Headers],[Eigen arbeid]],"")))</f>
        <v/>
      </c>
      <c r="AM2164" t="str">
        <f>IF(ISNUMBER(FIND("arbeid",Methode_Keuze)),"",IF(ISNUMBER(FIND("arbeid",Methode_Keuze)),"",IF(Tb_Activiteiten[[#This Row],[Projectmedewerker]]=1,Tb_Activiteiten[[#Headers],[Projectmedewerker]],"")))</f>
        <v/>
      </c>
      <c r="AN2164" t="str">
        <f>IF(ISNUMBER(FIND("arbeid",Methode_Keuze)),"",IF(ISNUMBER(FIND("arbeid",Methode_Keuze)),"",IF(Tb_Activiteiten[[#This Row],[Landbouwer]]=1,Tb_Activiteiten[[#Headers],[Landbouwer]],"")))</f>
        <v/>
      </c>
      <c r="AO2164" t="str">
        <f>IF(ISNUMBER(FIND("arbeid",Methode_Keuze)),"",IF(ISNUMBER(FIND("arbeid",Methode_Keuze)),"",IF(Tb_Activiteiten[[#This Row],[Adviseur]]=1,Tb_Activiteiten[[#Headers],[Adviseur]],"")))</f>
        <v/>
      </c>
      <c r="AP2164" t="str">
        <f>IF(ISNUMBER(FIND("arbeid",Methode_Keuze)),"",IF(ISNUMBER(FIND("arbeid",Methode_Keuze)),"",IF(Tb_Activiteiten[[#This Row],[Projectleider/Expert]]=1,Tb_Activiteiten[[#Headers],[Projectleider/Expert]],"")))</f>
        <v/>
      </c>
      <c r="AQ2164" t="str">
        <f>IF(ISNUMBER(FIND("arbeid",Methode_Keuze)),"",IF(ISNUMBER(FIND("arbeid",Methode_Keuze)),"",IF(Tb_Activiteiten[[#This Row],[Arbeidskosten]]=1,Tb_Activiteiten[[#Headers],[Arbeidskosten]],"")))</f>
        <v/>
      </c>
      <c r="AR2164" t="str">
        <f>IF(ISNUMBER(FIND("arbeid",Methode_Keuze)),"",IF(ISNUMBER(FIND("arbeid",Methode_Keuze)),"",IF(Tb_Activiteiten[[#This Row],[Arbeidskosten op basis van IKS]]=1,Tb_Activiteiten[[#Headers],[Arbeidskosten op basis van IKS]],"")))</f>
        <v/>
      </c>
      <c r="AS2164" t="str">
        <f>IF(ISNUMBER(FIND("overige",Methode_Keuze)),"",IF(Tb_Activiteiten[[#This Row],[Kosten derden exclusief btw]]=1,Tb_Activiteiten[[#Headers],[Kosten derden exclusief btw]],""))</f>
        <v/>
      </c>
      <c r="AT2164" t="str">
        <f>IF(ISNUMBER(FIND("overige",Methode_Keuze)),"",IF(Tb_Activiteiten[[#This Row],[Niet verrekenbare btw]]=1,Tb_Activiteiten[[#Headers],[Niet verrekenbare btw]],""))</f>
        <v/>
      </c>
      <c r="AU2164" t="str">
        <f>IF(ISNUMBER(FIND("overige",Methode_Keuze)),"",IF(Tb_Activiteiten[[#This Row],[Grondkosten]]=1,Tb_Activiteiten[[#Headers],[Grondkosten]],""))</f>
        <v/>
      </c>
      <c r="AV2164" t="str">
        <f>IF(ISNUMBER(FIND("overige",Methode_Keuze)),"",IF(Tb_Activiteiten[[#This Row],[Bijdrage in natura (overige)]]=1,Tb_Activiteiten[[#Headers],[Bijdrage in natura (overige)]],""))</f>
        <v/>
      </c>
      <c r="AW2164" t="str">
        <f>IF(ISNUMBER(FIND("overige",Methode_Keuze)),"",IF(Tb_Activiteiten[[#This Row],[Bijdrage in natura (vrijwilligers)]]=1,Tb_Activiteiten[[#Headers],[Bijdrage in natura (vrijwilligers)]],""))</f>
        <v/>
      </c>
      <c r="AX2164" t="str">
        <f>IF(ISNUMBER(FIND("overige",Methode_Keuze)),"",IF(Tb_Activiteiten[[#This Row],[Afschrijvingskosten]]=1,Tb_Activiteiten[[#Headers],[Afschrijvingskosten]],""))</f>
        <v/>
      </c>
      <c r="AY2164" t="str">
        <f>IF(ISNUMBER(FIND("overige",Methode_Keuze)),"",IF(Tb_Activiteiten[[#This Row],[Vergoeding]]=1,Tb_Activiteiten[[#Headers],[Vergoeding]],""))</f>
        <v/>
      </c>
      <c r="AZ2164" t="str">
        <f>IF(ISNUMBER(FIND("arbeid",Methode_Keuze)),"",IF(Tb_Activiteiten[[#This Row],[Arbeidskosten - vast tarief (excl eigen arbeid)]]=1,Tb_Activiteiten[[#Headers],[Arbeidskosten - vast tarief (excl eigen arbeid)]],""))</f>
        <v/>
      </c>
      <c r="BA2164" t="str">
        <f>IF(ISNUMBER(FIND("overige",Methode_Keuze)),"",IF(Tb_Activiteiten[[#This Row],[Overige kosten]]=1,Tb_Activiteiten[[#Headers],[Overige kosten]],""))</f>
        <v/>
      </c>
    </row>
    <row r="2165" spans="15:53" x14ac:dyDescent="0.25">
      <c r="O2165" s="56"/>
      <c r="Q2165" t="str">
        <f>IFERROR(IF(VLOOKUP(Tb_Activiteiten[[#This Row],[Openstelling]],Tb_Openstelling[],2,0)=1,1,""),"")</f>
        <v/>
      </c>
      <c r="AJ2165" s="56"/>
      <c r="AK2165" t="str">
        <f>IF(ISNUMBER(FIND("arbeid",Methode_Keuze)),"",IF(ISNUMBER(FIND("arbeid",Methode_Keuze)),"",IF(Tb_Activiteiten[[#This Row],[Loonkosten]]=1,Tb_Activiteiten[[#Headers],[Loonkosten]],"")))</f>
        <v/>
      </c>
      <c r="AL2165" t="str">
        <f>IF(ISNUMBER(FIND("arbeid",Methode_Keuze)),"",IF(ISNUMBER(FIND("arbeid",Methode_Keuze)),"",IF(Tb_Activiteiten[[#This Row],[Eigen arbeid]]=1,Tb_Activiteiten[[#Headers],[Eigen arbeid]],"")))</f>
        <v/>
      </c>
      <c r="AM2165" t="str">
        <f>IF(ISNUMBER(FIND("arbeid",Methode_Keuze)),"",IF(ISNUMBER(FIND("arbeid",Methode_Keuze)),"",IF(Tb_Activiteiten[[#This Row],[Projectmedewerker]]=1,Tb_Activiteiten[[#Headers],[Projectmedewerker]],"")))</f>
        <v/>
      </c>
      <c r="AN2165" t="str">
        <f>IF(ISNUMBER(FIND("arbeid",Methode_Keuze)),"",IF(ISNUMBER(FIND("arbeid",Methode_Keuze)),"",IF(Tb_Activiteiten[[#This Row],[Landbouwer]]=1,Tb_Activiteiten[[#Headers],[Landbouwer]],"")))</f>
        <v/>
      </c>
      <c r="AO2165" t="str">
        <f>IF(ISNUMBER(FIND("arbeid",Methode_Keuze)),"",IF(ISNUMBER(FIND("arbeid",Methode_Keuze)),"",IF(Tb_Activiteiten[[#This Row],[Adviseur]]=1,Tb_Activiteiten[[#Headers],[Adviseur]],"")))</f>
        <v/>
      </c>
      <c r="AP2165" t="str">
        <f>IF(ISNUMBER(FIND("arbeid",Methode_Keuze)),"",IF(ISNUMBER(FIND("arbeid",Methode_Keuze)),"",IF(Tb_Activiteiten[[#This Row],[Projectleider/Expert]]=1,Tb_Activiteiten[[#Headers],[Projectleider/Expert]],"")))</f>
        <v/>
      </c>
      <c r="AQ2165" t="str">
        <f>IF(ISNUMBER(FIND("arbeid",Methode_Keuze)),"",IF(ISNUMBER(FIND("arbeid",Methode_Keuze)),"",IF(Tb_Activiteiten[[#This Row],[Arbeidskosten]]=1,Tb_Activiteiten[[#Headers],[Arbeidskosten]],"")))</f>
        <v/>
      </c>
      <c r="AR2165" t="str">
        <f>IF(ISNUMBER(FIND("arbeid",Methode_Keuze)),"",IF(ISNUMBER(FIND("arbeid",Methode_Keuze)),"",IF(Tb_Activiteiten[[#This Row],[Arbeidskosten op basis van IKS]]=1,Tb_Activiteiten[[#Headers],[Arbeidskosten op basis van IKS]],"")))</f>
        <v/>
      </c>
      <c r="AS2165" t="str">
        <f>IF(ISNUMBER(FIND("overige",Methode_Keuze)),"",IF(Tb_Activiteiten[[#This Row],[Kosten derden exclusief btw]]=1,Tb_Activiteiten[[#Headers],[Kosten derden exclusief btw]],""))</f>
        <v/>
      </c>
      <c r="AT2165" t="str">
        <f>IF(ISNUMBER(FIND("overige",Methode_Keuze)),"",IF(Tb_Activiteiten[[#This Row],[Niet verrekenbare btw]]=1,Tb_Activiteiten[[#Headers],[Niet verrekenbare btw]],""))</f>
        <v/>
      </c>
      <c r="AU2165" t="str">
        <f>IF(ISNUMBER(FIND("overige",Methode_Keuze)),"",IF(Tb_Activiteiten[[#This Row],[Grondkosten]]=1,Tb_Activiteiten[[#Headers],[Grondkosten]],""))</f>
        <v/>
      </c>
      <c r="AV2165" t="str">
        <f>IF(ISNUMBER(FIND("overige",Methode_Keuze)),"",IF(Tb_Activiteiten[[#This Row],[Bijdrage in natura (overige)]]=1,Tb_Activiteiten[[#Headers],[Bijdrage in natura (overige)]],""))</f>
        <v/>
      </c>
      <c r="AW2165" t="str">
        <f>IF(ISNUMBER(FIND("overige",Methode_Keuze)),"",IF(Tb_Activiteiten[[#This Row],[Bijdrage in natura (vrijwilligers)]]=1,Tb_Activiteiten[[#Headers],[Bijdrage in natura (vrijwilligers)]],""))</f>
        <v/>
      </c>
      <c r="AX2165" t="str">
        <f>IF(ISNUMBER(FIND("overige",Methode_Keuze)),"",IF(Tb_Activiteiten[[#This Row],[Afschrijvingskosten]]=1,Tb_Activiteiten[[#Headers],[Afschrijvingskosten]],""))</f>
        <v/>
      </c>
      <c r="AY2165" t="str">
        <f>IF(ISNUMBER(FIND("overige",Methode_Keuze)),"",IF(Tb_Activiteiten[[#This Row],[Vergoeding]]=1,Tb_Activiteiten[[#Headers],[Vergoeding]],""))</f>
        <v/>
      </c>
      <c r="AZ2165" t="str">
        <f>IF(ISNUMBER(FIND("arbeid",Methode_Keuze)),"",IF(Tb_Activiteiten[[#This Row],[Arbeidskosten - vast tarief (excl eigen arbeid)]]=1,Tb_Activiteiten[[#Headers],[Arbeidskosten - vast tarief (excl eigen arbeid)]],""))</f>
        <v/>
      </c>
      <c r="BA2165" t="str">
        <f>IF(ISNUMBER(FIND("overige",Methode_Keuze)),"",IF(Tb_Activiteiten[[#This Row],[Overige kosten]]=1,Tb_Activiteiten[[#Headers],[Overige kosten]],""))</f>
        <v/>
      </c>
    </row>
    <row r="2166" spans="15:53" x14ac:dyDescent="0.25">
      <c r="O2166" s="56"/>
      <c r="Q2166" t="str">
        <f>IFERROR(IF(VLOOKUP(Tb_Activiteiten[[#This Row],[Openstelling]],Tb_Openstelling[],2,0)=1,1,""),"")</f>
        <v/>
      </c>
      <c r="AJ2166" s="56"/>
      <c r="AK2166" t="str">
        <f>IF(ISNUMBER(FIND("arbeid",Methode_Keuze)),"",IF(ISNUMBER(FIND("arbeid",Methode_Keuze)),"",IF(Tb_Activiteiten[[#This Row],[Loonkosten]]=1,Tb_Activiteiten[[#Headers],[Loonkosten]],"")))</f>
        <v/>
      </c>
      <c r="AL2166" t="str">
        <f>IF(ISNUMBER(FIND("arbeid",Methode_Keuze)),"",IF(ISNUMBER(FIND("arbeid",Methode_Keuze)),"",IF(Tb_Activiteiten[[#This Row],[Eigen arbeid]]=1,Tb_Activiteiten[[#Headers],[Eigen arbeid]],"")))</f>
        <v/>
      </c>
      <c r="AM2166" t="str">
        <f>IF(ISNUMBER(FIND("arbeid",Methode_Keuze)),"",IF(ISNUMBER(FIND("arbeid",Methode_Keuze)),"",IF(Tb_Activiteiten[[#This Row],[Projectmedewerker]]=1,Tb_Activiteiten[[#Headers],[Projectmedewerker]],"")))</f>
        <v/>
      </c>
      <c r="AN2166" t="str">
        <f>IF(ISNUMBER(FIND("arbeid",Methode_Keuze)),"",IF(ISNUMBER(FIND("arbeid",Methode_Keuze)),"",IF(Tb_Activiteiten[[#This Row],[Landbouwer]]=1,Tb_Activiteiten[[#Headers],[Landbouwer]],"")))</f>
        <v/>
      </c>
      <c r="AO2166" t="str">
        <f>IF(ISNUMBER(FIND("arbeid",Methode_Keuze)),"",IF(ISNUMBER(FIND("arbeid",Methode_Keuze)),"",IF(Tb_Activiteiten[[#This Row],[Adviseur]]=1,Tb_Activiteiten[[#Headers],[Adviseur]],"")))</f>
        <v/>
      </c>
      <c r="AP2166" t="str">
        <f>IF(ISNUMBER(FIND("arbeid",Methode_Keuze)),"",IF(ISNUMBER(FIND("arbeid",Methode_Keuze)),"",IF(Tb_Activiteiten[[#This Row],[Projectleider/Expert]]=1,Tb_Activiteiten[[#Headers],[Projectleider/Expert]],"")))</f>
        <v/>
      </c>
      <c r="AQ2166" t="str">
        <f>IF(ISNUMBER(FIND("arbeid",Methode_Keuze)),"",IF(ISNUMBER(FIND("arbeid",Methode_Keuze)),"",IF(Tb_Activiteiten[[#This Row],[Arbeidskosten]]=1,Tb_Activiteiten[[#Headers],[Arbeidskosten]],"")))</f>
        <v/>
      </c>
      <c r="AR2166" t="str">
        <f>IF(ISNUMBER(FIND("arbeid",Methode_Keuze)),"",IF(ISNUMBER(FIND("arbeid",Methode_Keuze)),"",IF(Tb_Activiteiten[[#This Row],[Arbeidskosten op basis van IKS]]=1,Tb_Activiteiten[[#Headers],[Arbeidskosten op basis van IKS]],"")))</f>
        <v/>
      </c>
      <c r="AS2166" t="str">
        <f>IF(ISNUMBER(FIND("overige",Methode_Keuze)),"",IF(Tb_Activiteiten[[#This Row],[Kosten derden exclusief btw]]=1,Tb_Activiteiten[[#Headers],[Kosten derden exclusief btw]],""))</f>
        <v/>
      </c>
      <c r="AT2166" t="str">
        <f>IF(ISNUMBER(FIND("overige",Methode_Keuze)),"",IF(Tb_Activiteiten[[#This Row],[Niet verrekenbare btw]]=1,Tb_Activiteiten[[#Headers],[Niet verrekenbare btw]],""))</f>
        <v/>
      </c>
      <c r="AU2166" t="str">
        <f>IF(ISNUMBER(FIND("overige",Methode_Keuze)),"",IF(Tb_Activiteiten[[#This Row],[Grondkosten]]=1,Tb_Activiteiten[[#Headers],[Grondkosten]],""))</f>
        <v/>
      </c>
      <c r="AV2166" t="str">
        <f>IF(ISNUMBER(FIND("overige",Methode_Keuze)),"",IF(Tb_Activiteiten[[#This Row],[Bijdrage in natura (overige)]]=1,Tb_Activiteiten[[#Headers],[Bijdrage in natura (overige)]],""))</f>
        <v/>
      </c>
      <c r="AW2166" t="str">
        <f>IF(ISNUMBER(FIND("overige",Methode_Keuze)),"",IF(Tb_Activiteiten[[#This Row],[Bijdrage in natura (vrijwilligers)]]=1,Tb_Activiteiten[[#Headers],[Bijdrage in natura (vrijwilligers)]],""))</f>
        <v/>
      </c>
      <c r="AX2166" t="str">
        <f>IF(ISNUMBER(FIND("overige",Methode_Keuze)),"",IF(Tb_Activiteiten[[#This Row],[Afschrijvingskosten]]=1,Tb_Activiteiten[[#Headers],[Afschrijvingskosten]],""))</f>
        <v/>
      </c>
      <c r="AY2166" t="str">
        <f>IF(ISNUMBER(FIND("overige",Methode_Keuze)),"",IF(Tb_Activiteiten[[#This Row],[Vergoeding]]=1,Tb_Activiteiten[[#Headers],[Vergoeding]],""))</f>
        <v/>
      </c>
      <c r="AZ2166" t="str">
        <f>IF(ISNUMBER(FIND("arbeid",Methode_Keuze)),"",IF(Tb_Activiteiten[[#This Row],[Arbeidskosten - vast tarief (excl eigen arbeid)]]=1,Tb_Activiteiten[[#Headers],[Arbeidskosten - vast tarief (excl eigen arbeid)]],""))</f>
        <v/>
      </c>
      <c r="BA2166" t="str">
        <f>IF(ISNUMBER(FIND("overige",Methode_Keuze)),"",IF(Tb_Activiteiten[[#This Row],[Overige kosten]]=1,Tb_Activiteiten[[#Headers],[Overige kosten]],""))</f>
        <v/>
      </c>
    </row>
    <row r="2167" spans="15:53" x14ac:dyDescent="0.25">
      <c r="O2167" s="56"/>
      <c r="Q2167" t="str">
        <f>IFERROR(IF(VLOOKUP(Tb_Activiteiten[[#This Row],[Openstelling]],Tb_Openstelling[],2,0)=1,1,""),"")</f>
        <v/>
      </c>
      <c r="AJ2167" s="56"/>
      <c r="AK2167" t="str">
        <f>IF(ISNUMBER(FIND("arbeid",Methode_Keuze)),"",IF(ISNUMBER(FIND("arbeid",Methode_Keuze)),"",IF(Tb_Activiteiten[[#This Row],[Loonkosten]]=1,Tb_Activiteiten[[#Headers],[Loonkosten]],"")))</f>
        <v/>
      </c>
      <c r="AL2167" t="str">
        <f>IF(ISNUMBER(FIND("arbeid",Methode_Keuze)),"",IF(ISNUMBER(FIND("arbeid",Methode_Keuze)),"",IF(Tb_Activiteiten[[#This Row],[Eigen arbeid]]=1,Tb_Activiteiten[[#Headers],[Eigen arbeid]],"")))</f>
        <v/>
      </c>
      <c r="AM2167" t="str">
        <f>IF(ISNUMBER(FIND("arbeid",Methode_Keuze)),"",IF(ISNUMBER(FIND("arbeid",Methode_Keuze)),"",IF(Tb_Activiteiten[[#This Row],[Projectmedewerker]]=1,Tb_Activiteiten[[#Headers],[Projectmedewerker]],"")))</f>
        <v/>
      </c>
      <c r="AN2167" t="str">
        <f>IF(ISNUMBER(FIND("arbeid",Methode_Keuze)),"",IF(ISNUMBER(FIND("arbeid",Methode_Keuze)),"",IF(Tb_Activiteiten[[#This Row],[Landbouwer]]=1,Tb_Activiteiten[[#Headers],[Landbouwer]],"")))</f>
        <v/>
      </c>
      <c r="AO2167" t="str">
        <f>IF(ISNUMBER(FIND("arbeid",Methode_Keuze)),"",IF(ISNUMBER(FIND("arbeid",Methode_Keuze)),"",IF(Tb_Activiteiten[[#This Row],[Adviseur]]=1,Tb_Activiteiten[[#Headers],[Adviseur]],"")))</f>
        <v/>
      </c>
      <c r="AP2167" t="str">
        <f>IF(ISNUMBER(FIND("arbeid",Methode_Keuze)),"",IF(ISNUMBER(FIND("arbeid",Methode_Keuze)),"",IF(Tb_Activiteiten[[#This Row],[Projectleider/Expert]]=1,Tb_Activiteiten[[#Headers],[Projectleider/Expert]],"")))</f>
        <v/>
      </c>
      <c r="AQ2167" t="str">
        <f>IF(ISNUMBER(FIND("arbeid",Methode_Keuze)),"",IF(ISNUMBER(FIND("arbeid",Methode_Keuze)),"",IF(Tb_Activiteiten[[#This Row],[Arbeidskosten]]=1,Tb_Activiteiten[[#Headers],[Arbeidskosten]],"")))</f>
        <v/>
      </c>
      <c r="AR2167" t="str">
        <f>IF(ISNUMBER(FIND("arbeid",Methode_Keuze)),"",IF(ISNUMBER(FIND("arbeid",Methode_Keuze)),"",IF(Tb_Activiteiten[[#This Row],[Arbeidskosten op basis van IKS]]=1,Tb_Activiteiten[[#Headers],[Arbeidskosten op basis van IKS]],"")))</f>
        <v/>
      </c>
      <c r="AS2167" t="str">
        <f>IF(ISNUMBER(FIND("overige",Methode_Keuze)),"",IF(Tb_Activiteiten[[#This Row],[Kosten derden exclusief btw]]=1,Tb_Activiteiten[[#Headers],[Kosten derden exclusief btw]],""))</f>
        <v/>
      </c>
      <c r="AT2167" t="str">
        <f>IF(ISNUMBER(FIND("overige",Methode_Keuze)),"",IF(Tb_Activiteiten[[#This Row],[Niet verrekenbare btw]]=1,Tb_Activiteiten[[#Headers],[Niet verrekenbare btw]],""))</f>
        <v/>
      </c>
      <c r="AU2167" t="str">
        <f>IF(ISNUMBER(FIND("overige",Methode_Keuze)),"",IF(Tb_Activiteiten[[#This Row],[Grondkosten]]=1,Tb_Activiteiten[[#Headers],[Grondkosten]],""))</f>
        <v/>
      </c>
      <c r="AV2167" t="str">
        <f>IF(ISNUMBER(FIND("overige",Methode_Keuze)),"",IF(Tb_Activiteiten[[#This Row],[Bijdrage in natura (overige)]]=1,Tb_Activiteiten[[#Headers],[Bijdrage in natura (overige)]],""))</f>
        <v/>
      </c>
      <c r="AW2167" t="str">
        <f>IF(ISNUMBER(FIND("overige",Methode_Keuze)),"",IF(Tb_Activiteiten[[#This Row],[Bijdrage in natura (vrijwilligers)]]=1,Tb_Activiteiten[[#Headers],[Bijdrage in natura (vrijwilligers)]],""))</f>
        <v/>
      </c>
      <c r="AX2167" t="str">
        <f>IF(ISNUMBER(FIND("overige",Methode_Keuze)),"",IF(Tb_Activiteiten[[#This Row],[Afschrijvingskosten]]=1,Tb_Activiteiten[[#Headers],[Afschrijvingskosten]],""))</f>
        <v/>
      </c>
      <c r="AY2167" t="str">
        <f>IF(ISNUMBER(FIND("overige",Methode_Keuze)),"",IF(Tb_Activiteiten[[#This Row],[Vergoeding]]=1,Tb_Activiteiten[[#Headers],[Vergoeding]],""))</f>
        <v/>
      </c>
      <c r="AZ2167" t="str">
        <f>IF(ISNUMBER(FIND("arbeid",Methode_Keuze)),"",IF(Tb_Activiteiten[[#This Row],[Arbeidskosten - vast tarief (excl eigen arbeid)]]=1,Tb_Activiteiten[[#Headers],[Arbeidskosten - vast tarief (excl eigen arbeid)]],""))</f>
        <v/>
      </c>
      <c r="BA2167" t="str">
        <f>IF(ISNUMBER(FIND("overige",Methode_Keuze)),"",IF(Tb_Activiteiten[[#This Row],[Overige kosten]]=1,Tb_Activiteiten[[#Headers],[Overige kosten]],""))</f>
        <v/>
      </c>
    </row>
    <row r="2168" spans="15:53" x14ac:dyDescent="0.25">
      <c r="O2168" s="56"/>
      <c r="Q2168" t="str">
        <f>IFERROR(IF(VLOOKUP(Tb_Activiteiten[[#This Row],[Openstelling]],Tb_Openstelling[],2,0)=1,1,""),"")</f>
        <v/>
      </c>
      <c r="AJ2168" s="56"/>
      <c r="AK2168" t="str">
        <f>IF(ISNUMBER(FIND("arbeid",Methode_Keuze)),"",IF(ISNUMBER(FIND("arbeid",Methode_Keuze)),"",IF(Tb_Activiteiten[[#This Row],[Loonkosten]]=1,Tb_Activiteiten[[#Headers],[Loonkosten]],"")))</f>
        <v/>
      </c>
      <c r="AL2168" t="str">
        <f>IF(ISNUMBER(FIND("arbeid",Methode_Keuze)),"",IF(ISNUMBER(FIND("arbeid",Methode_Keuze)),"",IF(Tb_Activiteiten[[#This Row],[Eigen arbeid]]=1,Tb_Activiteiten[[#Headers],[Eigen arbeid]],"")))</f>
        <v/>
      </c>
      <c r="AM2168" t="str">
        <f>IF(ISNUMBER(FIND("arbeid",Methode_Keuze)),"",IF(ISNUMBER(FIND("arbeid",Methode_Keuze)),"",IF(Tb_Activiteiten[[#This Row],[Projectmedewerker]]=1,Tb_Activiteiten[[#Headers],[Projectmedewerker]],"")))</f>
        <v/>
      </c>
      <c r="AN2168" t="str">
        <f>IF(ISNUMBER(FIND("arbeid",Methode_Keuze)),"",IF(ISNUMBER(FIND("arbeid",Methode_Keuze)),"",IF(Tb_Activiteiten[[#This Row],[Landbouwer]]=1,Tb_Activiteiten[[#Headers],[Landbouwer]],"")))</f>
        <v/>
      </c>
      <c r="AO2168" t="str">
        <f>IF(ISNUMBER(FIND("arbeid",Methode_Keuze)),"",IF(ISNUMBER(FIND("arbeid",Methode_Keuze)),"",IF(Tb_Activiteiten[[#This Row],[Adviseur]]=1,Tb_Activiteiten[[#Headers],[Adviseur]],"")))</f>
        <v/>
      </c>
      <c r="AP2168" t="str">
        <f>IF(ISNUMBER(FIND("arbeid",Methode_Keuze)),"",IF(ISNUMBER(FIND("arbeid",Methode_Keuze)),"",IF(Tb_Activiteiten[[#This Row],[Projectleider/Expert]]=1,Tb_Activiteiten[[#Headers],[Projectleider/Expert]],"")))</f>
        <v/>
      </c>
      <c r="AQ2168" t="str">
        <f>IF(ISNUMBER(FIND("arbeid",Methode_Keuze)),"",IF(ISNUMBER(FIND("arbeid",Methode_Keuze)),"",IF(Tb_Activiteiten[[#This Row],[Arbeidskosten]]=1,Tb_Activiteiten[[#Headers],[Arbeidskosten]],"")))</f>
        <v/>
      </c>
      <c r="AR2168" t="str">
        <f>IF(ISNUMBER(FIND("arbeid",Methode_Keuze)),"",IF(ISNUMBER(FIND("arbeid",Methode_Keuze)),"",IF(Tb_Activiteiten[[#This Row],[Arbeidskosten op basis van IKS]]=1,Tb_Activiteiten[[#Headers],[Arbeidskosten op basis van IKS]],"")))</f>
        <v/>
      </c>
      <c r="AS2168" t="str">
        <f>IF(ISNUMBER(FIND("overige",Methode_Keuze)),"",IF(Tb_Activiteiten[[#This Row],[Kosten derden exclusief btw]]=1,Tb_Activiteiten[[#Headers],[Kosten derden exclusief btw]],""))</f>
        <v/>
      </c>
      <c r="AT2168" t="str">
        <f>IF(ISNUMBER(FIND("overige",Methode_Keuze)),"",IF(Tb_Activiteiten[[#This Row],[Niet verrekenbare btw]]=1,Tb_Activiteiten[[#Headers],[Niet verrekenbare btw]],""))</f>
        <v/>
      </c>
      <c r="AU2168" t="str">
        <f>IF(ISNUMBER(FIND("overige",Methode_Keuze)),"",IF(Tb_Activiteiten[[#This Row],[Grondkosten]]=1,Tb_Activiteiten[[#Headers],[Grondkosten]],""))</f>
        <v/>
      </c>
      <c r="AV2168" t="str">
        <f>IF(ISNUMBER(FIND("overige",Methode_Keuze)),"",IF(Tb_Activiteiten[[#This Row],[Bijdrage in natura (overige)]]=1,Tb_Activiteiten[[#Headers],[Bijdrage in natura (overige)]],""))</f>
        <v/>
      </c>
      <c r="AW2168" t="str">
        <f>IF(ISNUMBER(FIND("overige",Methode_Keuze)),"",IF(Tb_Activiteiten[[#This Row],[Bijdrage in natura (vrijwilligers)]]=1,Tb_Activiteiten[[#Headers],[Bijdrage in natura (vrijwilligers)]],""))</f>
        <v/>
      </c>
      <c r="AX2168" t="str">
        <f>IF(ISNUMBER(FIND("overige",Methode_Keuze)),"",IF(Tb_Activiteiten[[#This Row],[Afschrijvingskosten]]=1,Tb_Activiteiten[[#Headers],[Afschrijvingskosten]],""))</f>
        <v/>
      </c>
      <c r="AY2168" t="str">
        <f>IF(ISNUMBER(FIND("overige",Methode_Keuze)),"",IF(Tb_Activiteiten[[#This Row],[Vergoeding]]=1,Tb_Activiteiten[[#Headers],[Vergoeding]],""))</f>
        <v/>
      </c>
      <c r="AZ2168" t="str">
        <f>IF(ISNUMBER(FIND("arbeid",Methode_Keuze)),"",IF(Tb_Activiteiten[[#This Row],[Arbeidskosten - vast tarief (excl eigen arbeid)]]=1,Tb_Activiteiten[[#Headers],[Arbeidskosten - vast tarief (excl eigen arbeid)]],""))</f>
        <v/>
      </c>
      <c r="BA2168" t="str">
        <f>IF(ISNUMBER(FIND("overige",Methode_Keuze)),"",IF(Tb_Activiteiten[[#This Row],[Overige kosten]]=1,Tb_Activiteiten[[#Headers],[Overige kosten]],""))</f>
        <v/>
      </c>
    </row>
    <row r="2169" spans="15:53" x14ac:dyDescent="0.25">
      <c r="O2169" s="56"/>
      <c r="Q2169" t="str">
        <f>IFERROR(IF(VLOOKUP(Tb_Activiteiten[[#This Row],[Openstelling]],Tb_Openstelling[],2,0)=1,1,""),"")</f>
        <v/>
      </c>
      <c r="AJ2169" s="56"/>
      <c r="AK2169" t="str">
        <f>IF(ISNUMBER(FIND("arbeid",Methode_Keuze)),"",IF(ISNUMBER(FIND("arbeid",Methode_Keuze)),"",IF(Tb_Activiteiten[[#This Row],[Loonkosten]]=1,Tb_Activiteiten[[#Headers],[Loonkosten]],"")))</f>
        <v/>
      </c>
      <c r="AL2169" t="str">
        <f>IF(ISNUMBER(FIND("arbeid",Methode_Keuze)),"",IF(ISNUMBER(FIND("arbeid",Methode_Keuze)),"",IF(Tb_Activiteiten[[#This Row],[Eigen arbeid]]=1,Tb_Activiteiten[[#Headers],[Eigen arbeid]],"")))</f>
        <v/>
      </c>
      <c r="AM2169" t="str">
        <f>IF(ISNUMBER(FIND("arbeid",Methode_Keuze)),"",IF(ISNUMBER(FIND("arbeid",Methode_Keuze)),"",IF(Tb_Activiteiten[[#This Row],[Projectmedewerker]]=1,Tb_Activiteiten[[#Headers],[Projectmedewerker]],"")))</f>
        <v/>
      </c>
      <c r="AN2169" t="str">
        <f>IF(ISNUMBER(FIND("arbeid",Methode_Keuze)),"",IF(ISNUMBER(FIND("arbeid",Methode_Keuze)),"",IF(Tb_Activiteiten[[#This Row],[Landbouwer]]=1,Tb_Activiteiten[[#Headers],[Landbouwer]],"")))</f>
        <v/>
      </c>
      <c r="AO2169" t="str">
        <f>IF(ISNUMBER(FIND("arbeid",Methode_Keuze)),"",IF(ISNUMBER(FIND("arbeid",Methode_Keuze)),"",IF(Tb_Activiteiten[[#This Row],[Adviseur]]=1,Tb_Activiteiten[[#Headers],[Adviseur]],"")))</f>
        <v/>
      </c>
      <c r="AP2169" t="str">
        <f>IF(ISNUMBER(FIND("arbeid",Methode_Keuze)),"",IF(ISNUMBER(FIND("arbeid",Methode_Keuze)),"",IF(Tb_Activiteiten[[#This Row],[Projectleider/Expert]]=1,Tb_Activiteiten[[#Headers],[Projectleider/Expert]],"")))</f>
        <v/>
      </c>
      <c r="AQ2169" t="str">
        <f>IF(ISNUMBER(FIND("arbeid",Methode_Keuze)),"",IF(ISNUMBER(FIND("arbeid",Methode_Keuze)),"",IF(Tb_Activiteiten[[#This Row],[Arbeidskosten]]=1,Tb_Activiteiten[[#Headers],[Arbeidskosten]],"")))</f>
        <v/>
      </c>
      <c r="AR2169" t="str">
        <f>IF(ISNUMBER(FIND("arbeid",Methode_Keuze)),"",IF(ISNUMBER(FIND("arbeid",Methode_Keuze)),"",IF(Tb_Activiteiten[[#This Row],[Arbeidskosten op basis van IKS]]=1,Tb_Activiteiten[[#Headers],[Arbeidskosten op basis van IKS]],"")))</f>
        <v/>
      </c>
      <c r="AS2169" t="str">
        <f>IF(ISNUMBER(FIND("overige",Methode_Keuze)),"",IF(Tb_Activiteiten[[#This Row],[Kosten derden exclusief btw]]=1,Tb_Activiteiten[[#Headers],[Kosten derden exclusief btw]],""))</f>
        <v/>
      </c>
      <c r="AT2169" t="str">
        <f>IF(ISNUMBER(FIND("overige",Methode_Keuze)),"",IF(Tb_Activiteiten[[#This Row],[Niet verrekenbare btw]]=1,Tb_Activiteiten[[#Headers],[Niet verrekenbare btw]],""))</f>
        <v/>
      </c>
      <c r="AU2169" t="str">
        <f>IF(ISNUMBER(FIND("overige",Methode_Keuze)),"",IF(Tb_Activiteiten[[#This Row],[Grondkosten]]=1,Tb_Activiteiten[[#Headers],[Grondkosten]],""))</f>
        <v/>
      </c>
      <c r="AV2169" t="str">
        <f>IF(ISNUMBER(FIND("overige",Methode_Keuze)),"",IF(Tb_Activiteiten[[#This Row],[Bijdrage in natura (overige)]]=1,Tb_Activiteiten[[#Headers],[Bijdrage in natura (overige)]],""))</f>
        <v/>
      </c>
      <c r="AW2169" t="str">
        <f>IF(ISNUMBER(FIND("overige",Methode_Keuze)),"",IF(Tb_Activiteiten[[#This Row],[Bijdrage in natura (vrijwilligers)]]=1,Tb_Activiteiten[[#Headers],[Bijdrage in natura (vrijwilligers)]],""))</f>
        <v/>
      </c>
      <c r="AX2169" t="str">
        <f>IF(ISNUMBER(FIND("overige",Methode_Keuze)),"",IF(Tb_Activiteiten[[#This Row],[Afschrijvingskosten]]=1,Tb_Activiteiten[[#Headers],[Afschrijvingskosten]],""))</f>
        <v/>
      </c>
      <c r="AY2169" t="str">
        <f>IF(ISNUMBER(FIND("overige",Methode_Keuze)),"",IF(Tb_Activiteiten[[#This Row],[Vergoeding]]=1,Tb_Activiteiten[[#Headers],[Vergoeding]],""))</f>
        <v/>
      </c>
      <c r="AZ2169" t="str">
        <f>IF(ISNUMBER(FIND("arbeid",Methode_Keuze)),"",IF(Tb_Activiteiten[[#This Row],[Arbeidskosten - vast tarief (excl eigen arbeid)]]=1,Tb_Activiteiten[[#Headers],[Arbeidskosten - vast tarief (excl eigen arbeid)]],""))</f>
        <v/>
      </c>
      <c r="BA2169" t="str">
        <f>IF(ISNUMBER(FIND("overige",Methode_Keuze)),"",IF(Tb_Activiteiten[[#This Row],[Overige kosten]]=1,Tb_Activiteiten[[#Headers],[Overige kosten]],""))</f>
        <v/>
      </c>
    </row>
    <row r="2170" spans="15:53" x14ac:dyDescent="0.25">
      <c r="O2170" s="56"/>
      <c r="Q2170" t="str">
        <f>IFERROR(IF(VLOOKUP(Tb_Activiteiten[[#This Row],[Openstelling]],Tb_Openstelling[],2,0)=1,1,""),"")</f>
        <v/>
      </c>
      <c r="AJ2170" s="56"/>
      <c r="AK2170" t="str">
        <f>IF(ISNUMBER(FIND("arbeid",Methode_Keuze)),"",IF(ISNUMBER(FIND("arbeid",Methode_Keuze)),"",IF(Tb_Activiteiten[[#This Row],[Loonkosten]]=1,Tb_Activiteiten[[#Headers],[Loonkosten]],"")))</f>
        <v/>
      </c>
      <c r="AL2170" t="str">
        <f>IF(ISNUMBER(FIND("arbeid",Methode_Keuze)),"",IF(ISNUMBER(FIND("arbeid",Methode_Keuze)),"",IF(Tb_Activiteiten[[#This Row],[Eigen arbeid]]=1,Tb_Activiteiten[[#Headers],[Eigen arbeid]],"")))</f>
        <v/>
      </c>
      <c r="AM2170" t="str">
        <f>IF(ISNUMBER(FIND("arbeid",Methode_Keuze)),"",IF(ISNUMBER(FIND("arbeid",Methode_Keuze)),"",IF(Tb_Activiteiten[[#This Row],[Projectmedewerker]]=1,Tb_Activiteiten[[#Headers],[Projectmedewerker]],"")))</f>
        <v/>
      </c>
      <c r="AN2170" t="str">
        <f>IF(ISNUMBER(FIND("arbeid",Methode_Keuze)),"",IF(ISNUMBER(FIND("arbeid",Methode_Keuze)),"",IF(Tb_Activiteiten[[#This Row],[Landbouwer]]=1,Tb_Activiteiten[[#Headers],[Landbouwer]],"")))</f>
        <v/>
      </c>
      <c r="AO2170" t="str">
        <f>IF(ISNUMBER(FIND("arbeid",Methode_Keuze)),"",IF(ISNUMBER(FIND("arbeid",Methode_Keuze)),"",IF(Tb_Activiteiten[[#This Row],[Adviseur]]=1,Tb_Activiteiten[[#Headers],[Adviseur]],"")))</f>
        <v/>
      </c>
      <c r="AP2170" t="str">
        <f>IF(ISNUMBER(FIND("arbeid",Methode_Keuze)),"",IF(ISNUMBER(FIND("arbeid",Methode_Keuze)),"",IF(Tb_Activiteiten[[#This Row],[Projectleider/Expert]]=1,Tb_Activiteiten[[#Headers],[Projectleider/Expert]],"")))</f>
        <v/>
      </c>
      <c r="AQ2170" t="str">
        <f>IF(ISNUMBER(FIND("arbeid",Methode_Keuze)),"",IF(ISNUMBER(FIND("arbeid",Methode_Keuze)),"",IF(Tb_Activiteiten[[#This Row],[Arbeidskosten]]=1,Tb_Activiteiten[[#Headers],[Arbeidskosten]],"")))</f>
        <v/>
      </c>
      <c r="AR2170" t="str">
        <f>IF(ISNUMBER(FIND("arbeid",Methode_Keuze)),"",IF(ISNUMBER(FIND("arbeid",Methode_Keuze)),"",IF(Tb_Activiteiten[[#This Row],[Arbeidskosten op basis van IKS]]=1,Tb_Activiteiten[[#Headers],[Arbeidskosten op basis van IKS]],"")))</f>
        <v/>
      </c>
      <c r="AS2170" t="str">
        <f>IF(ISNUMBER(FIND("overige",Methode_Keuze)),"",IF(Tb_Activiteiten[[#This Row],[Kosten derden exclusief btw]]=1,Tb_Activiteiten[[#Headers],[Kosten derden exclusief btw]],""))</f>
        <v/>
      </c>
      <c r="AT2170" t="str">
        <f>IF(ISNUMBER(FIND("overige",Methode_Keuze)),"",IF(Tb_Activiteiten[[#This Row],[Niet verrekenbare btw]]=1,Tb_Activiteiten[[#Headers],[Niet verrekenbare btw]],""))</f>
        <v/>
      </c>
      <c r="AU2170" t="str">
        <f>IF(ISNUMBER(FIND("overige",Methode_Keuze)),"",IF(Tb_Activiteiten[[#This Row],[Grondkosten]]=1,Tb_Activiteiten[[#Headers],[Grondkosten]],""))</f>
        <v/>
      </c>
      <c r="AV2170" t="str">
        <f>IF(ISNUMBER(FIND("overige",Methode_Keuze)),"",IF(Tb_Activiteiten[[#This Row],[Bijdrage in natura (overige)]]=1,Tb_Activiteiten[[#Headers],[Bijdrage in natura (overige)]],""))</f>
        <v/>
      </c>
      <c r="AW2170" t="str">
        <f>IF(ISNUMBER(FIND("overige",Methode_Keuze)),"",IF(Tb_Activiteiten[[#This Row],[Bijdrage in natura (vrijwilligers)]]=1,Tb_Activiteiten[[#Headers],[Bijdrage in natura (vrijwilligers)]],""))</f>
        <v/>
      </c>
      <c r="AX2170" t="str">
        <f>IF(ISNUMBER(FIND("overige",Methode_Keuze)),"",IF(Tb_Activiteiten[[#This Row],[Afschrijvingskosten]]=1,Tb_Activiteiten[[#Headers],[Afschrijvingskosten]],""))</f>
        <v/>
      </c>
      <c r="AY2170" t="str">
        <f>IF(ISNUMBER(FIND("overige",Methode_Keuze)),"",IF(Tb_Activiteiten[[#This Row],[Vergoeding]]=1,Tb_Activiteiten[[#Headers],[Vergoeding]],""))</f>
        <v/>
      </c>
      <c r="AZ2170" t="str">
        <f>IF(ISNUMBER(FIND("arbeid",Methode_Keuze)),"",IF(Tb_Activiteiten[[#This Row],[Arbeidskosten - vast tarief (excl eigen arbeid)]]=1,Tb_Activiteiten[[#Headers],[Arbeidskosten - vast tarief (excl eigen arbeid)]],""))</f>
        <v/>
      </c>
      <c r="BA2170" t="str">
        <f>IF(ISNUMBER(FIND("overige",Methode_Keuze)),"",IF(Tb_Activiteiten[[#This Row],[Overige kosten]]=1,Tb_Activiteiten[[#Headers],[Overige kosten]],""))</f>
        <v/>
      </c>
    </row>
    <row r="2171" spans="15:53" x14ac:dyDescent="0.25">
      <c r="O2171" s="56"/>
      <c r="Q2171" t="str">
        <f>IFERROR(IF(VLOOKUP(Tb_Activiteiten[[#This Row],[Openstelling]],Tb_Openstelling[],2,0)=1,1,""),"")</f>
        <v/>
      </c>
      <c r="AJ2171" s="56"/>
      <c r="AK2171" t="str">
        <f>IF(ISNUMBER(FIND("arbeid",Methode_Keuze)),"",IF(ISNUMBER(FIND("arbeid",Methode_Keuze)),"",IF(Tb_Activiteiten[[#This Row],[Loonkosten]]=1,Tb_Activiteiten[[#Headers],[Loonkosten]],"")))</f>
        <v/>
      </c>
      <c r="AL2171" t="str">
        <f>IF(ISNUMBER(FIND("arbeid",Methode_Keuze)),"",IF(ISNUMBER(FIND("arbeid",Methode_Keuze)),"",IF(Tb_Activiteiten[[#This Row],[Eigen arbeid]]=1,Tb_Activiteiten[[#Headers],[Eigen arbeid]],"")))</f>
        <v/>
      </c>
      <c r="AM2171" t="str">
        <f>IF(ISNUMBER(FIND("arbeid",Methode_Keuze)),"",IF(ISNUMBER(FIND("arbeid",Methode_Keuze)),"",IF(Tb_Activiteiten[[#This Row],[Projectmedewerker]]=1,Tb_Activiteiten[[#Headers],[Projectmedewerker]],"")))</f>
        <v/>
      </c>
      <c r="AN2171" t="str">
        <f>IF(ISNUMBER(FIND("arbeid",Methode_Keuze)),"",IF(ISNUMBER(FIND("arbeid",Methode_Keuze)),"",IF(Tb_Activiteiten[[#This Row],[Landbouwer]]=1,Tb_Activiteiten[[#Headers],[Landbouwer]],"")))</f>
        <v/>
      </c>
      <c r="AO2171" t="str">
        <f>IF(ISNUMBER(FIND("arbeid",Methode_Keuze)),"",IF(ISNUMBER(FIND("arbeid",Methode_Keuze)),"",IF(Tb_Activiteiten[[#This Row],[Adviseur]]=1,Tb_Activiteiten[[#Headers],[Adviseur]],"")))</f>
        <v/>
      </c>
      <c r="AP2171" t="str">
        <f>IF(ISNUMBER(FIND("arbeid",Methode_Keuze)),"",IF(ISNUMBER(FIND("arbeid",Methode_Keuze)),"",IF(Tb_Activiteiten[[#This Row],[Projectleider/Expert]]=1,Tb_Activiteiten[[#Headers],[Projectleider/Expert]],"")))</f>
        <v/>
      </c>
      <c r="AQ2171" t="str">
        <f>IF(ISNUMBER(FIND("arbeid",Methode_Keuze)),"",IF(ISNUMBER(FIND("arbeid",Methode_Keuze)),"",IF(Tb_Activiteiten[[#This Row],[Arbeidskosten]]=1,Tb_Activiteiten[[#Headers],[Arbeidskosten]],"")))</f>
        <v/>
      </c>
      <c r="AR2171" t="str">
        <f>IF(ISNUMBER(FIND("arbeid",Methode_Keuze)),"",IF(ISNUMBER(FIND("arbeid",Methode_Keuze)),"",IF(Tb_Activiteiten[[#This Row],[Arbeidskosten op basis van IKS]]=1,Tb_Activiteiten[[#Headers],[Arbeidskosten op basis van IKS]],"")))</f>
        <v/>
      </c>
      <c r="AS2171" t="str">
        <f>IF(ISNUMBER(FIND("overige",Methode_Keuze)),"",IF(Tb_Activiteiten[[#This Row],[Kosten derden exclusief btw]]=1,Tb_Activiteiten[[#Headers],[Kosten derden exclusief btw]],""))</f>
        <v/>
      </c>
      <c r="AT2171" t="str">
        <f>IF(ISNUMBER(FIND("overige",Methode_Keuze)),"",IF(Tb_Activiteiten[[#This Row],[Niet verrekenbare btw]]=1,Tb_Activiteiten[[#Headers],[Niet verrekenbare btw]],""))</f>
        <v/>
      </c>
      <c r="AU2171" t="str">
        <f>IF(ISNUMBER(FIND("overige",Methode_Keuze)),"",IF(Tb_Activiteiten[[#This Row],[Grondkosten]]=1,Tb_Activiteiten[[#Headers],[Grondkosten]],""))</f>
        <v/>
      </c>
      <c r="AV2171" t="str">
        <f>IF(ISNUMBER(FIND("overige",Methode_Keuze)),"",IF(Tb_Activiteiten[[#This Row],[Bijdrage in natura (overige)]]=1,Tb_Activiteiten[[#Headers],[Bijdrage in natura (overige)]],""))</f>
        <v/>
      </c>
      <c r="AW2171" t="str">
        <f>IF(ISNUMBER(FIND("overige",Methode_Keuze)),"",IF(Tb_Activiteiten[[#This Row],[Bijdrage in natura (vrijwilligers)]]=1,Tb_Activiteiten[[#Headers],[Bijdrage in natura (vrijwilligers)]],""))</f>
        <v/>
      </c>
      <c r="AX2171" t="str">
        <f>IF(ISNUMBER(FIND("overige",Methode_Keuze)),"",IF(Tb_Activiteiten[[#This Row],[Afschrijvingskosten]]=1,Tb_Activiteiten[[#Headers],[Afschrijvingskosten]],""))</f>
        <v/>
      </c>
      <c r="AY2171" t="str">
        <f>IF(ISNUMBER(FIND("overige",Methode_Keuze)),"",IF(Tb_Activiteiten[[#This Row],[Vergoeding]]=1,Tb_Activiteiten[[#Headers],[Vergoeding]],""))</f>
        <v/>
      </c>
      <c r="AZ2171" t="str">
        <f>IF(ISNUMBER(FIND("arbeid",Methode_Keuze)),"",IF(Tb_Activiteiten[[#This Row],[Arbeidskosten - vast tarief (excl eigen arbeid)]]=1,Tb_Activiteiten[[#Headers],[Arbeidskosten - vast tarief (excl eigen arbeid)]],""))</f>
        <v/>
      </c>
      <c r="BA2171" t="str">
        <f>IF(ISNUMBER(FIND("overige",Methode_Keuze)),"",IF(Tb_Activiteiten[[#This Row],[Overige kosten]]=1,Tb_Activiteiten[[#Headers],[Overige kosten]],""))</f>
        <v/>
      </c>
    </row>
    <row r="2172" spans="15:53" x14ac:dyDescent="0.25">
      <c r="O2172" s="56"/>
      <c r="Q2172" t="str">
        <f>IFERROR(IF(VLOOKUP(Tb_Activiteiten[[#This Row],[Openstelling]],Tb_Openstelling[],2,0)=1,1,""),"")</f>
        <v/>
      </c>
      <c r="AJ2172" s="56"/>
      <c r="AK2172" t="str">
        <f>IF(ISNUMBER(FIND("arbeid",Methode_Keuze)),"",IF(ISNUMBER(FIND("arbeid",Methode_Keuze)),"",IF(Tb_Activiteiten[[#This Row],[Loonkosten]]=1,Tb_Activiteiten[[#Headers],[Loonkosten]],"")))</f>
        <v/>
      </c>
      <c r="AL2172" t="str">
        <f>IF(ISNUMBER(FIND("arbeid",Methode_Keuze)),"",IF(ISNUMBER(FIND("arbeid",Methode_Keuze)),"",IF(Tb_Activiteiten[[#This Row],[Eigen arbeid]]=1,Tb_Activiteiten[[#Headers],[Eigen arbeid]],"")))</f>
        <v/>
      </c>
      <c r="AM2172" t="str">
        <f>IF(ISNUMBER(FIND("arbeid",Methode_Keuze)),"",IF(ISNUMBER(FIND("arbeid",Methode_Keuze)),"",IF(Tb_Activiteiten[[#This Row],[Projectmedewerker]]=1,Tb_Activiteiten[[#Headers],[Projectmedewerker]],"")))</f>
        <v/>
      </c>
      <c r="AN2172" t="str">
        <f>IF(ISNUMBER(FIND("arbeid",Methode_Keuze)),"",IF(ISNUMBER(FIND("arbeid",Methode_Keuze)),"",IF(Tb_Activiteiten[[#This Row],[Landbouwer]]=1,Tb_Activiteiten[[#Headers],[Landbouwer]],"")))</f>
        <v/>
      </c>
      <c r="AO2172" t="str">
        <f>IF(ISNUMBER(FIND("arbeid",Methode_Keuze)),"",IF(ISNUMBER(FIND("arbeid",Methode_Keuze)),"",IF(Tb_Activiteiten[[#This Row],[Adviseur]]=1,Tb_Activiteiten[[#Headers],[Adviseur]],"")))</f>
        <v/>
      </c>
      <c r="AP2172" t="str">
        <f>IF(ISNUMBER(FIND("arbeid",Methode_Keuze)),"",IF(ISNUMBER(FIND("arbeid",Methode_Keuze)),"",IF(Tb_Activiteiten[[#This Row],[Projectleider/Expert]]=1,Tb_Activiteiten[[#Headers],[Projectleider/Expert]],"")))</f>
        <v/>
      </c>
      <c r="AQ2172" t="str">
        <f>IF(ISNUMBER(FIND("arbeid",Methode_Keuze)),"",IF(ISNUMBER(FIND("arbeid",Methode_Keuze)),"",IF(Tb_Activiteiten[[#This Row],[Arbeidskosten]]=1,Tb_Activiteiten[[#Headers],[Arbeidskosten]],"")))</f>
        <v/>
      </c>
      <c r="AR2172" t="str">
        <f>IF(ISNUMBER(FIND("arbeid",Methode_Keuze)),"",IF(ISNUMBER(FIND("arbeid",Methode_Keuze)),"",IF(Tb_Activiteiten[[#This Row],[Arbeidskosten op basis van IKS]]=1,Tb_Activiteiten[[#Headers],[Arbeidskosten op basis van IKS]],"")))</f>
        <v/>
      </c>
      <c r="AS2172" t="str">
        <f>IF(ISNUMBER(FIND("overige",Methode_Keuze)),"",IF(Tb_Activiteiten[[#This Row],[Kosten derden exclusief btw]]=1,Tb_Activiteiten[[#Headers],[Kosten derden exclusief btw]],""))</f>
        <v/>
      </c>
      <c r="AT2172" t="str">
        <f>IF(ISNUMBER(FIND("overige",Methode_Keuze)),"",IF(Tb_Activiteiten[[#This Row],[Niet verrekenbare btw]]=1,Tb_Activiteiten[[#Headers],[Niet verrekenbare btw]],""))</f>
        <v/>
      </c>
      <c r="AU2172" t="str">
        <f>IF(ISNUMBER(FIND("overige",Methode_Keuze)),"",IF(Tb_Activiteiten[[#This Row],[Grondkosten]]=1,Tb_Activiteiten[[#Headers],[Grondkosten]],""))</f>
        <v/>
      </c>
      <c r="AV2172" t="str">
        <f>IF(ISNUMBER(FIND("overige",Methode_Keuze)),"",IF(Tb_Activiteiten[[#This Row],[Bijdrage in natura (overige)]]=1,Tb_Activiteiten[[#Headers],[Bijdrage in natura (overige)]],""))</f>
        <v/>
      </c>
      <c r="AW2172" t="str">
        <f>IF(ISNUMBER(FIND("overige",Methode_Keuze)),"",IF(Tb_Activiteiten[[#This Row],[Bijdrage in natura (vrijwilligers)]]=1,Tb_Activiteiten[[#Headers],[Bijdrage in natura (vrijwilligers)]],""))</f>
        <v/>
      </c>
      <c r="AX2172" t="str">
        <f>IF(ISNUMBER(FIND("overige",Methode_Keuze)),"",IF(Tb_Activiteiten[[#This Row],[Afschrijvingskosten]]=1,Tb_Activiteiten[[#Headers],[Afschrijvingskosten]],""))</f>
        <v/>
      </c>
      <c r="AY2172" t="str">
        <f>IF(ISNUMBER(FIND("overige",Methode_Keuze)),"",IF(Tb_Activiteiten[[#This Row],[Vergoeding]]=1,Tb_Activiteiten[[#Headers],[Vergoeding]],""))</f>
        <v/>
      </c>
      <c r="AZ2172" t="str">
        <f>IF(ISNUMBER(FIND("arbeid",Methode_Keuze)),"",IF(Tb_Activiteiten[[#This Row],[Arbeidskosten - vast tarief (excl eigen arbeid)]]=1,Tb_Activiteiten[[#Headers],[Arbeidskosten - vast tarief (excl eigen arbeid)]],""))</f>
        <v/>
      </c>
      <c r="BA2172" t="str">
        <f>IF(ISNUMBER(FIND("overige",Methode_Keuze)),"",IF(Tb_Activiteiten[[#This Row],[Overige kosten]]=1,Tb_Activiteiten[[#Headers],[Overige kosten]],""))</f>
        <v/>
      </c>
    </row>
    <row r="2173" spans="15:53" x14ac:dyDescent="0.25">
      <c r="O2173" s="56"/>
      <c r="Q2173" t="str">
        <f>IFERROR(IF(VLOOKUP(Tb_Activiteiten[[#This Row],[Openstelling]],Tb_Openstelling[],2,0)=1,1,""),"")</f>
        <v/>
      </c>
      <c r="AJ2173" s="56"/>
      <c r="AK2173" t="str">
        <f>IF(ISNUMBER(FIND("arbeid",Methode_Keuze)),"",IF(ISNUMBER(FIND("arbeid",Methode_Keuze)),"",IF(Tb_Activiteiten[[#This Row],[Loonkosten]]=1,Tb_Activiteiten[[#Headers],[Loonkosten]],"")))</f>
        <v/>
      </c>
      <c r="AL2173" t="str">
        <f>IF(ISNUMBER(FIND("arbeid",Methode_Keuze)),"",IF(ISNUMBER(FIND("arbeid",Methode_Keuze)),"",IF(Tb_Activiteiten[[#This Row],[Eigen arbeid]]=1,Tb_Activiteiten[[#Headers],[Eigen arbeid]],"")))</f>
        <v/>
      </c>
      <c r="AM2173" t="str">
        <f>IF(ISNUMBER(FIND("arbeid",Methode_Keuze)),"",IF(ISNUMBER(FIND("arbeid",Methode_Keuze)),"",IF(Tb_Activiteiten[[#This Row],[Projectmedewerker]]=1,Tb_Activiteiten[[#Headers],[Projectmedewerker]],"")))</f>
        <v/>
      </c>
      <c r="AN2173" t="str">
        <f>IF(ISNUMBER(FIND("arbeid",Methode_Keuze)),"",IF(ISNUMBER(FIND("arbeid",Methode_Keuze)),"",IF(Tb_Activiteiten[[#This Row],[Landbouwer]]=1,Tb_Activiteiten[[#Headers],[Landbouwer]],"")))</f>
        <v/>
      </c>
      <c r="AO2173" t="str">
        <f>IF(ISNUMBER(FIND("arbeid",Methode_Keuze)),"",IF(ISNUMBER(FIND("arbeid",Methode_Keuze)),"",IF(Tb_Activiteiten[[#This Row],[Adviseur]]=1,Tb_Activiteiten[[#Headers],[Adviseur]],"")))</f>
        <v/>
      </c>
      <c r="AP2173" t="str">
        <f>IF(ISNUMBER(FIND("arbeid",Methode_Keuze)),"",IF(ISNUMBER(FIND("arbeid",Methode_Keuze)),"",IF(Tb_Activiteiten[[#This Row],[Projectleider/Expert]]=1,Tb_Activiteiten[[#Headers],[Projectleider/Expert]],"")))</f>
        <v/>
      </c>
      <c r="AQ2173" t="str">
        <f>IF(ISNUMBER(FIND("arbeid",Methode_Keuze)),"",IF(ISNUMBER(FIND("arbeid",Methode_Keuze)),"",IF(Tb_Activiteiten[[#This Row],[Arbeidskosten]]=1,Tb_Activiteiten[[#Headers],[Arbeidskosten]],"")))</f>
        <v/>
      </c>
      <c r="AR2173" t="str">
        <f>IF(ISNUMBER(FIND("arbeid",Methode_Keuze)),"",IF(ISNUMBER(FIND("arbeid",Methode_Keuze)),"",IF(Tb_Activiteiten[[#This Row],[Arbeidskosten op basis van IKS]]=1,Tb_Activiteiten[[#Headers],[Arbeidskosten op basis van IKS]],"")))</f>
        <v/>
      </c>
      <c r="AS2173" t="str">
        <f>IF(ISNUMBER(FIND("overige",Methode_Keuze)),"",IF(Tb_Activiteiten[[#This Row],[Kosten derden exclusief btw]]=1,Tb_Activiteiten[[#Headers],[Kosten derden exclusief btw]],""))</f>
        <v/>
      </c>
      <c r="AT2173" t="str">
        <f>IF(ISNUMBER(FIND("overige",Methode_Keuze)),"",IF(Tb_Activiteiten[[#This Row],[Niet verrekenbare btw]]=1,Tb_Activiteiten[[#Headers],[Niet verrekenbare btw]],""))</f>
        <v/>
      </c>
      <c r="AU2173" t="str">
        <f>IF(ISNUMBER(FIND("overige",Methode_Keuze)),"",IF(Tb_Activiteiten[[#This Row],[Grondkosten]]=1,Tb_Activiteiten[[#Headers],[Grondkosten]],""))</f>
        <v/>
      </c>
      <c r="AV2173" t="str">
        <f>IF(ISNUMBER(FIND("overige",Methode_Keuze)),"",IF(Tb_Activiteiten[[#This Row],[Bijdrage in natura (overige)]]=1,Tb_Activiteiten[[#Headers],[Bijdrage in natura (overige)]],""))</f>
        <v/>
      </c>
      <c r="AW2173" t="str">
        <f>IF(ISNUMBER(FIND("overige",Methode_Keuze)),"",IF(Tb_Activiteiten[[#This Row],[Bijdrage in natura (vrijwilligers)]]=1,Tb_Activiteiten[[#Headers],[Bijdrage in natura (vrijwilligers)]],""))</f>
        <v/>
      </c>
      <c r="AX2173" t="str">
        <f>IF(ISNUMBER(FIND("overige",Methode_Keuze)),"",IF(Tb_Activiteiten[[#This Row],[Afschrijvingskosten]]=1,Tb_Activiteiten[[#Headers],[Afschrijvingskosten]],""))</f>
        <v/>
      </c>
      <c r="AY2173" t="str">
        <f>IF(ISNUMBER(FIND("overige",Methode_Keuze)),"",IF(Tb_Activiteiten[[#This Row],[Vergoeding]]=1,Tb_Activiteiten[[#Headers],[Vergoeding]],""))</f>
        <v/>
      </c>
      <c r="AZ2173" t="str">
        <f>IF(ISNUMBER(FIND("arbeid",Methode_Keuze)),"",IF(Tb_Activiteiten[[#This Row],[Arbeidskosten - vast tarief (excl eigen arbeid)]]=1,Tb_Activiteiten[[#Headers],[Arbeidskosten - vast tarief (excl eigen arbeid)]],""))</f>
        <v/>
      </c>
      <c r="BA2173" t="str">
        <f>IF(ISNUMBER(FIND("overige",Methode_Keuze)),"",IF(Tb_Activiteiten[[#This Row],[Overige kosten]]=1,Tb_Activiteiten[[#Headers],[Overige kosten]],""))</f>
        <v/>
      </c>
    </row>
    <row r="2174" spans="15:53" x14ac:dyDescent="0.25">
      <c r="O2174" s="56"/>
      <c r="Q2174" t="str">
        <f>IFERROR(IF(VLOOKUP(Tb_Activiteiten[[#This Row],[Openstelling]],Tb_Openstelling[],2,0)=1,1,""),"")</f>
        <v/>
      </c>
      <c r="AJ2174" s="56"/>
      <c r="AK2174" t="str">
        <f>IF(ISNUMBER(FIND("arbeid",Methode_Keuze)),"",IF(ISNUMBER(FIND("arbeid",Methode_Keuze)),"",IF(Tb_Activiteiten[[#This Row],[Loonkosten]]=1,Tb_Activiteiten[[#Headers],[Loonkosten]],"")))</f>
        <v/>
      </c>
      <c r="AL2174" t="str">
        <f>IF(ISNUMBER(FIND("arbeid",Methode_Keuze)),"",IF(ISNUMBER(FIND("arbeid",Methode_Keuze)),"",IF(Tb_Activiteiten[[#This Row],[Eigen arbeid]]=1,Tb_Activiteiten[[#Headers],[Eigen arbeid]],"")))</f>
        <v/>
      </c>
      <c r="AM2174" t="str">
        <f>IF(ISNUMBER(FIND("arbeid",Methode_Keuze)),"",IF(ISNUMBER(FIND("arbeid",Methode_Keuze)),"",IF(Tb_Activiteiten[[#This Row],[Projectmedewerker]]=1,Tb_Activiteiten[[#Headers],[Projectmedewerker]],"")))</f>
        <v/>
      </c>
      <c r="AN2174" t="str">
        <f>IF(ISNUMBER(FIND("arbeid",Methode_Keuze)),"",IF(ISNUMBER(FIND("arbeid",Methode_Keuze)),"",IF(Tb_Activiteiten[[#This Row],[Landbouwer]]=1,Tb_Activiteiten[[#Headers],[Landbouwer]],"")))</f>
        <v/>
      </c>
      <c r="AO2174" t="str">
        <f>IF(ISNUMBER(FIND("arbeid",Methode_Keuze)),"",IF(ISNUMBER(FIND("arbeid",Methode_Keuze)),"",IF(Tb_Activiteiten[[#This Row],[Adviseur]]=1,Tb_Activiteiten[[#Headers],[Adviseur]],"")))</f>
        <v/>
      </c>
      <c r="AP2174" t="str">
        <f>IF(ISNUMBER(FIND("arbeid",Methode_Keuze)),"",IF(ISNUMBER(FIND("arbeid",Methode_Keuze)),"",IF(Tb_Activiteiten[[#This Row],[Projectleider/Expert]]=1,Tb_Activiteiten[[#Headers],[Projectleider/Expert]],"")))</f>
        <v/>
      </c>
      <c r="AQ2174" t="str">
        <f>IF(ISNUMBER(FIND("arbeid",Methode_Keuze)),"",IF(ISNUMBER(FIND("arbeid",Methode_Keuze)),"",IF(Tb_Activiteiten[[#This Row],[Arbeidskosten]]=1,Tb_Activiteiten[[#Headers],[Arbeidskosten]],"")))</f>
        <v/>
      </c>
      <c r="AR2174" t="str">
        <f>IF(ISNUMBER(FIND("arbeid",Methode_Keuze)),"",IF(ISNUMBER(FIND("arbeid",Methode_Keuze)),"",IF(Tb_Activiteiten[[#This Row],[Arbeidskosten op basis van IKS]]=1,Tb_Activiteiten[[#Headers],[Arbeidskosten op basis van IKS]],"")))</f>
        <v/>
      </c>
      <c r="AS2174" t="str">
        <f>IF(ISNUMBER(FIND("overige",Methode_Keuze)),"",IF(Tb_Activiteiten[[#This Row],[Kosten derden exclusief btw]]=1,Tb_Activiteiten[[#Headers],[Kosten derden exclusief btw]],""))</f>
        <v/>
      </c>
      <c r="AT2174" t="str">
        <f>IF(ISNUMBER(FIND("overige",Methode_Keuze)),"",IF(Tb_Activiteiten[[#This Row],[Niet verrekenbare btw]]=1,Tb_Activiteiten[[#Headers],[Niet verrekenbare btw]],""))</f>
        <v/>
      </c>
      <c r="AU2174" t="str">
        <f>IF(ISNUMBER(FIND("overige",Methode_Keuze)),"",IF(Tb_Activiteiten[[#This Row],[Grondkosten]]=1,Tb_Activiteiten[[#Headers],[Grondkosten]],""))</f>
        <v/>
      </c>
      <c r="AV2174" t="str">
        <f>IF(ISNUMBER(FIND("overige",Methode_Keuze)),"",IF(Tb_Activiteiten[[#This Row],[Bijdrage in natura (overige)]]=1,Tb_Activiteiten[[#Headers],[Bijdrage in natura (overige)]],""))</f>
        <v/>
      </c>
      <c r="AW2174" t="str">
        <f>IF(ISNUMBER(FIND("overige",Methode_Keuze)),"",IF(Tb_Activiteiten[[#This Row],[Bijdrage in natura (vrijwilligers)]]=1,Tb_Activiteiten[[#Headers],[Bijdrage in natura (vrijwilligers)]],""))</f>
        <v/>
      </c>
      <c r="AX2174" t="str">
        <f>IF(ISNUMBER(FIND("overige",Methode_Keuze)),"",IF(Tb_Activiteiten[[#This Row],[Afschrijvingskosten]]=1,Tb_Activiteiten[[#Headers],[Afschrijvingskosten]],""))</f>
        <v/>
      </c>
      <c r="AY2174" t="str">
        <f>IF(ISNUMBER(FIND("overige",Methode_Keuze)),"",IF(Tb_Activiteiten[[#This Row],[Vergoeding]]=1,Tb_Activiteiten[[#Headers],[Vergoeding]],""))</f>
        <v/>
      </c>
      <c r="AZ2174" t="str">
        <f>IF(ISNUMBER(FIND("arbeid",Methode_Keuze)),"",IF(Tb_Activiteiten[[#This Row],[Arbeidskosten - vast tarief (excl eigen arbeid)]]=1,Tb_Activiteiten[[#Headers],[Arbeidskosten - vast tarief (excl eigen arbeid)]],""))</f>
        <v/>
      </c>
      <c r="BA2174" t="str">
        <f>IF(ISNUMBER(FIND("overige",Methode_Keuze)),"",IF(Tb_Activiteiten[[#This Row],[Overige kosten]]=1,Tb_Activiteiten[[#Headers],[Overige kosten]],""))</f>
        <v/>
      </c>
    </row>
    <row r="2175" spans="15:53" x14ac:dyDescent="0.25">
      <c r="O2175" s="56"/>
      <c r="Q2175" t="str">
        <f>IFERROR(IF(VLOOKUP(Tb_Activiteiten[[#This Row],[Openstelling]],Tb_Openstelling[],2,0)=1,1,""),"")</f>
        <v/>
      </c>
      <c r="AJ2175" s="56"/>
      <c r="AK2175" t="str">
        <f>IF(ISNUMBER(FIND("arbeid",Methode_Keuze)),"",IF(ISNUMBER(FIND("arbeid",Methode_Keuze)),"",IF(Tb_Activiteiten[[#This Row],[Loonkosten]]=1,Tb_Activiteiten[[#Headers],[Loonkosten]],"")))</f>
        <v/>
      </c>
      <c r="AL2175" t="str">
        <f>IF(ISNUMBER(FIND("arbeid",Methode_Keuze)),"",IF(ISNUMBER(FIND("arbeid",Methode_Keuze)),"",IF(Tb_Activiteiten[[#This Row],[Eigen arbeid]]=1,Tb_Activiteiten[[#Headers],[Eigen arbeid]],"")))</f>
        <v/>
      </c>
      <c r="AM2175" t="str">
        <f>IF(ISNUMBER(FIND("arbeid",Methode_Keuze)),"",IF(ISNUMBER(FIND("arbeid",Methode_Keuze)),"",IF(Tb_Activiteiten[[#This Row],[Projectmedewerker]]=1,Tb_Activiteiten[[#Headers],[Projectmedewerker]],"")))</f>
        <v/>
      </c>
      <c r="AN2175" t="str">
        <f>IF(ISNUMBER(FIND("arbeid",Methode_Keuze)),"",IF(ISNUMBER(FIND("arbeid",Methode_Keuze)),"",IF(Tb_Activiteiten[[#This Row],[Landbouwer]]=1,Tb_Activiteiten[[#Headers],[Landbouwer]],"")))</f>
        <v/>
      </c>
      <c r="AO2175" t="str">
        <f>IF(ISNUMBER(FIND("arbeid",Methode_Keuze)),"",IF(ISNUMBER(FIND("arbeid",Methode_Keuze)),"",IF(Tb_Activiteiten[[#This Row],[Adviseur]]=1,Tb_Activiteiten[[#Headers],[Adviseur]],"")))</f>
        <v/>
      </c>
      <c r="AP2175" t="str">
        <f>IF(ISNUMBER(FIND("arbeid",Methode_Keuze)),"",IF(ISNUMBER(FIND("arbeid",Methode_Keuze)),"",IF(Tb_Activiteiten[[#This Row],[Projectleider/Expert]]=1,Tb_Activiteiten[[#Headers],[Projectleider/Expert]],"")))</f>
        <v/>
      </c>
      <c r="AQ2175" t="str">
        <f>IF(ISNUMBER(FIND("arbeid",Methode_Keuze)),"",IF(ISNUMBER(FIND("arbeid",Methode_Keuze)),"",IF(Tb_Activiteiten[[#This Row],[Arbeidskosten]]=1,Tb_Activiteiten[[#Headers],[Arbeidskosten]],"")))</f>
        <v/>
      </c>
      <c r="AR2175" t="str">
        <f>IF(ISNUMBER(FIND("arbeid",Methode_Keuze)),"",IF(ISNUMBER(FIND("arbeid",Methode_Keuze)),"",IF(Tb_Activiteiten[[#This Row],[Arbeidskosten op basis van IKS]]=1,Tb_Activiteiten[[#Headers],[Arbeidskosten op basis van IKS]],"")))</f>
        <v/>
      </c>
      <c r="AS2175" t="str">
        <f>IF(ISNUMBER(FIND("overige",Methode_Keuze)),"",IF(Tb_Activiteiten[[#This Row],[Kosten derden exclusief btw]]=1,Tb_Activiteiten[[#Headers],[Kosten derden exclusief btw]],""))</f>
        <v/>
      </c>
      <c r="AT2175" t="str">
        <f>IF(ISNUMBER(FIND("overige",Methode_Keuze)),"",IF(Tb_Activiteiten[[#This Row],[Niet verrekenbare btw]]=1,Tb_Activiteiten[[#Headers],[Niet verrekenbare btw]],""))</f>
        <v/>
      </c>
      <c r="AU2175" t="str">
        <f>IF(ISNUMBER(FIND("overige",Methode_Keuze)),"",IF(Tb_Activiteiten[[#This Row],[Grondkosten]]=1,Tb_Activiteiten[[#Headers],[Grondkosten]],""))</f>
        <v/>
      </c>
      <c r="AV2175" t="str">
        <f>IF(ISNUMBER(FIND("overige",Methode_Keuze)),"",IF(Tb_Activiteiten[[#This Row],[Bijdrage in natura (overige)]]=1,Tb_Activiteiten[[#Headers],[Bijdrage in natura (overige)]],""))</f>
        <v/>
      </c>
      <c r="AW2175" t="str">
        <f>IF(ISNUMBER(FIND("overige",Methode_Keuze)),"",IF(Tb_Activiteiten[[#This Row],[Bijdrage in natura (vrijwilligers)]]=1,Tb_Activiteiten[[#Headers],[Bijdrage in natura (vrijwilligers)]],""))</f>
        <v/>
      </c>
      <c r="AX2175" t="str">
        <f>IF(ISNUMBER(FIND("overige",Methode_Keuze)),"",IF(Tb_Activiteiten[[#This Row],[Afschrijvingskosten]]=1,Tb_Activiteiten[[#Headers],[Afschrijvingskosten]],""))</f>
        <v/>
      </c>
      <c r="AY2175" t="str">
        <f>IF(ISNUMBER(FIND("overige",Methode_Keuze)),"",IF(Tb_Activiteiten[[#This Row],[Vergoeding]]=1,Tb_Activiteiten[[#Headers],[Vergoeding]],""))</f>
        <v/>
      </c>
      <c r="AZ2175" t="str">
        <f>IF(ISNUMBER(FIND("arbeid",Methode_Keuze)),"",IF(Tb_Activiteiten[[#This Row],[Arbeidskosten - vast tarief (excl eigen arbeid)]]=1,Tb_Activiteiten[[#Headers],[Arbeidskosten - vast tarief (excl eigen arbeid)]],""))</f>
        <v/>
      </c>
      <c r="BA2175" t="str">
        <f>IF(ISNUMBER(FIND("overige",Methode_Keuze)),"",IF(Tb_Activiteiten[[#This Row],[Overige kosten]]=1,Tb_Activiteiten[[#Headers],[Overige kosten]],""))</f>
        <v/>
      </c>
    </row>
    <row r="2176" spans="15:53" x14ac:dyDescent="0.25">
      <c r="O2176" s="56"/>
      <c r="Q2176" t="str">
        <f>IFERROR(IF(VLOOKUP(Tb_Activiteiten[[#This Row],[Openstelling]],Tb_Openstelling[],2,0)=1,1,""),"")</f>
        <v/>
      </c>
      <c r="AJ2176" s="56"/>
      <c r="AK2176" t="str">
        <f>IF(ISNUMBER(FIND("arbeid",Methode_Keuze)),"",IF(ISNUMBER(FIND("arbeid",Methode_Keuze)),"",IF(Tb_Activiteiten[[#This Row],[Loonkosten]]=1,Tb_Activiteiten[[#Headers],[Loonkosten]],"")))</f>
        <v/>
      </c>
      <c r="AL2176" t="str">
        <f>IF(ISNUMBER(FIND("arbeid",Methode_Keuze)),"",IF(ISNUMBER(FIND("arbeid",Methode_Keuze)),"",IF(Tb_Activiteiten[[#This Row],[Eigen arbeid]]=1,Tb_Activiteiten[[#Headers],[Eigen arbeid]],"")))</f>
        <v/>
      </c>
      <c r="AM2176" t="str">
        <f>IF(ISNUMBER(FIND("arbeid",Methode_Keuze)),"",IF(ISNUMBER(FIND("arbeid",Methode_Keuze)),"",IF(Tb_Activiteiten[[#This Row],[Projectmedewerker]]=1,Tb_Activiteiten[[#Headers],[Projectmedewerker]],"")))</f>
        <v/>
      </c>
      <c r="AN2176" t="str">
        <f>IF(ISNUMBER(FIND("arbeid",Methode_Keuze)),"",IF(ISNUMBER(FIND("arbeid",Methode_Keuze)),"",IF(Tb_Activiteiten[[#This Row],[Landbouwer]]=1,Tb_Activiteiten[[#Headers],[Landbouwer]],"")))</f>
        <v/>
      </c>
      <c r="AO2176" t="str">
        <f>IF(ISNUMBER(FIND("arbeid",Methode_Keuze)),"",IF(ISNUMBER(FIND("arbeid",Methode_Keuze)),"",IF(Tb_Activiteiten[[#This Row],[Adviseur]]=1,Tb_Activiteiten[[#Headers],[Adviseur]],"")))</f>
        <v/>
      </c>
      <c r="AP2176" t="str">
        <f>IF(ISNUMBER(FIND("arbeid",Methode_Keuze)),"",IF(ISNUMBER(FIND("arbeid",Methode_Keuze)),"",IF(Tb_Activiteiten[[#This Row],[Projectleider/Expert]]=1,Tb_Activiteiten[[#Headers],[Projectleider/Expert]],"")))</f>
        <v/>
      </c>
      <c r="AQ2176" t="str">
        <f>IF(ISNUMBER(FIND("arbeid",Methode_Keuze)),"",IF(ISNUMBER(FIND("arbeid",Methode_Keuze)),"",IF(Tb_Activiteiten[[#This Row],[Arbeidskosten]]=1,Tb_Activiteiten[[#Headers],[Arbeidskosten]],"")))</f>
        <v/>
      </c>
      <c r="AR2176" t="str">
        <f>IF(ISNUMBER(FIND("arbeid",Methode_Keuze)),"",IF(ISNUMBER(FIND("arbeid",Methode_Keuze)),"",IF(Tb_Activiteiten[[#This Row],[Arbeidskosten op basis van IKS]]=1,Tb_Activiteiten[[#Headers],[Arbeidskosten op basis van IKS]],"")))</f>
        <v/>
      </c>
      <c r="AS2176" t="str">
        <f>IF(ISNUMBER(FIND("overige",Methode_Keuze)),"",IF(Tb_Activiteiten[[#This Row],[Kosten derden exclusief btw]]=1,Tb_Activiteiten[[#Headers],[Kosten derden exclusief btw]],""))</f>
        <v/>
      </c>
      <c r="AT2176" t="str">
        <f>IF(ISNUMBER(FIND("overige",Methode_Keuze)),"",IF(Tb_Activiteiten[[#This Row],[Niet verrekenbare btw]]=1,Tb_Activiteiten[[#Headers],[Niet verrekenbare btw]],""))</f>
        <v/>
      </c>
      <c r="AU2176" t="str">
        <f>IF(ISNUMBER(FIND("overige",Methode_Keuze)),"",IF(Tb_Activiteiten[[#This Row],[Grondkosten]]=1,Tb_Activiteiten[[#Headers],[Grondkosten]],""))</f>
        <v/>
      </c>
      <c r="AV2176" t="str">
        <f>IF(ISNUMBER(FIND("overige",Methode_Keuze)),"",IF(Tb_Activiteiten[[#This Row],[Bijdrage in natura (overige)]]=1,Tb_Activiteiten[[#Headers],[Bijdrage in natura (overige)]],""))</f>
        <v/>
      </c>
      <c r="AW2176" t="str">
        <f>IF(ISNUMBER(FIND("overige",Methode_Keuze)),"",IF(Tb_Activiteiten[[#This Row],[Bijdrage in natura (vrijwilligers)]]=1,Tb_Activiteiten[[#Headers],[Bijdrage in natura (vrijwilligers)]],""))</f>
        <v/>
      </c>
      <c r="AX2176" t="str">
        <f>IF(ISNUMBER(FIND("overige",Methode_Keuze)),"",IF(Tb_Activiteiten[[#This Row],[Afschrijvingskosten]]=1,Tb_Activiteiten[[#Headers],[Afschrijvingskosten]],""))</f>
        <v/>
      </c>
      <c r="AY2176" t="str">
        <f>IF(ISNUMBER(FIND("overige",Methode_Keuze)),"",IF(Tb_Activiteiten[[#This Row],[Vergoeding]]=1,Tb_Activiteiten[[#Headers],[Vergoeding]],""))</f>
        <v/>
      </c>
      <c r="AZ2176" t="str">
        <f>IF(ISNUMBER(FIND("arbeid",Methode_Keuze)),"",IF(Tb_Activiteiten[[#This Row],[Arbeidskosten - vast tarief (excl eigen arbeid)]]=1,Tb_Activiteiten[[#Headers],[Arbeidskosten - vast tarief (excl eigen arbeid)]],""))</f>
        <v/>
      </c>
      <c r="BA2176" t="str">
        <f>IF(ISNUMBER(FIND("overige",Methode_Keuze)),"",IF(Tb_Activiteiten[[#This Row],[Overige kosten]]=1,Tb_Activiteiten[[#Headers],[Overige kosten]],""))</f>
        <v/>
      </c>
    </row>
    <row r="2177" spans="15:53" x14ac:dyDescent="0.25">
      <c r="O2177" s="56"/>
      <c r="Q2177" t="str">
        <f>IFERROR(IF(VLOOKUP(Tb_Activiteiten[[#This Row],[Openstelling]],Tb_Openstelling[],2,0)=1,1,""),"")</f>
        <v/>
      </c>
      <c r="AJ2177" s="56"/>
      <c r="AK2177" t="str">
        <f>IF(ISNUMBER(FIND("arbeid",Methode_Keuze)),"",IF(ISNUMBER(FIND("arbeid",Methode_Keuze)),"",IF(Tb_Activiteiten[[#This Row],[Loonkosten]]=1,Tb_Activiteiten[[#Headers],[Loonkosten]],"")))</f>
        <v/>
      </c>
      <c r="AL2177" t="str">
        <f>IF(ISNUMBER(FIND("arbeid",Methode_Keuze)),"",IF(ISNUMBER(FIND("arbeid",Methode_Keuze)),"",IF(Tb_Activiteiten[[#This Row],[Eigen arbeid]]=1,Tb_Activiteiten[[#Headers],[Eigen arbeid]],"")))</f>
        <v/>
      </c>
      <c r="AM2177" t="str">
        <f>IF(ISNUMBER(FIND("arbeid",Methode_Keuze)),"",IF(ISNUMBER(FIND("arbeid",Methode_Keuze)),"",IF(Tb_Activiteiten[[#This Row],[Projectmedewerker]]=1,Tb_Activiteiten[[#Headers],[Projectmedewerker]],"")))</f>
        <v/>
      </c>
      <c r="AN2177" t="str">
        <f>IF(ISNUMBER(FIND("arbeid",Methode_Keuze)),"",IF(ISNUMBER(FIND("arbeid",Methode_Keuze)),"",IF(Tb_Activiteiten[[#This Row],[Landbouwer]]=1,Tb_Activiteiten[[#Headers],[Landbouwer]],"")))</f>
        <v/>
      </c>
      <c r="AO2177" t="str">
        <f>IF(ISNUMBER(FIND("arbeid",Methode_Keuze)),"",IF(ISNUMBER(FIND("arbeid",Methode_Keuze)),"",IF(Tb_Activiteiten[[#This Row],[Adviseur]]=1,Tb_Activiteiten[[#Headers],[Adviseur]],"")))</f>
        <v/>
      </c>
      <c r="AP2177" t="str">
        <f>IF(ISNUMBER(FIND("arbeid",Methode_Keuze)),"",IF(ISNUMBER(FIND("arbeid",Methode_Keuze)),"",IF(Tb_Activiteiten[[#This Row],[Projectleider/Expert]]=1,Tb_Activiteiten[[#Headers],[Projectleider/Expert]],"")))</f>
        <v/>
      </c>
      <c r="AQ2177" t="str">
        <f>IF(ISNUMBER(FIND("arbeid",Methode_Keuze)),"",IF(ISNUMBER(FIND("arbeid",Methode_Keuze)),"",IF(Tb_Activiteiten[[#This Row],[Arbeidskosten]]=1,Tb_Activiteiten[[#Headers],[Arbeidskosten]],"")))</f>
        <v/>
      </c>
      <c r="AR2177" t="str">
        <f>IF(ISNUMBER(FIND("arbeid",Methode_Keuze)),"",IF(ISNUMBER(FIND("arbeid",Methode_Keuze)),"",IF(Tb_Activiteiten[[#This Row],[Arbeidskosten op basis van IKS]]=1,Tb_Activiteiten[[#Headers],[Arbeidskosten op basis van IKS]],"")))</f>
        <v/>
      </c>
      <c r="AS2177" t="str">
        <f>IF(ISNUMBER(FIND("overige",Methode_Keuze)),"",IF(Tb_Activiteiten[[#This Row],[Kosten derden exclusief btw]]=1,Tb_Activiteiten[[#Headers],[Kosten derden exclusief btw]],""))</f>
        <v/>
      </c>
      <c r="AT2177" t="str">
        <f>IF(ISNUMBER(FIND("overige",Methode_Keuze)),"",IF(Tb_Activiteiten[[#This Row],[Niet verrekenbare btw]]=1,Tb_Activiteiten[[#Headers],[Niet verrekenbare btw]],""))</f>
        <v/>
      </c>
      <c r="AU2177" t="str">
        <f>IF(ISNUMBER(FIND("overige",Methode_Keuze)),"",IF(Tb_Activiteiten[[#This Row],[Grondkosten]]=1,Tb_Activiteiten[[#Headers],[Grondkosten]],""))</f>
        <v/>
      </c>
      <c r="AV2177" t="str">
        <f>IF(ISNUMBER(FIND("overige",Methode_Keuze)),"",IF(Tb_Activiteiten[[#This Row],[Bijdrage in natura (overige)]]=1,Tb_Activiteiten[[#Headers],[Bijdrage in natura (overige)]],""))</f>
        <v/>
      </c>
      <c r="AW2177" t="str">
        <f>IF(ISNUMBER(FIND("overige",Methode_Keuze)),"",IF(Tb_Activiteiten[[#This Row],[Bijdrage in natura (vrijwilligers)]]=1,Tb_Activiteiten[[#Headers],[Bijdrage in natura (vrijwilligers)]],""))</f>
        <v/>
      </c>
      <c r="AX2177" t="str">
        <f>IF(ISNUMBER(FIND("overige",Methode_Keuze)),"",IF(Tb_Activiteiten[[#This Row],[Afschrijvingskosten]]=1,Tb_Activiteiten[[#Headers],[Afschrijvingskosten]],""))</f>
        <v/>
      </c>
      <c r="AY2177" t="str">
        <f>IF(ISNUMBER(FIND("overige",Methode_Keuze)),"",IF(Tb_Activiteiten[[#This Row],[Vergoeding]]=1,Tb_Activiteiten[[#Headers],[Vergoeding]],""))</f>
        <v/>
      </c>
      <c r="AZ2177" t="str">
        <f>IF(ISNUMBER(FIND("arbeid",Methode_Keuze)),"",IF(Tb_Activiteiten[[#This Row],[Arbeidskosten - vast tarief (excl eigen arbeid)]]=1,Tb_Activiteiten[[#Headers],[Arbeidskosten - vast tarief (excl eigen arbeid)]],""))</f>
        <v/>
      </c>
      <c r="BA2177" t="str">
        <f>IF(ISNUMBER(FIND("overige",Methode_Keuze)),"",IF(Tb_Activiteiten[[#This Row],[Overige kosten]]=1,Tb_Activiteiten[[#Headers],[Overige kosten]],""))</f>
        <v/>
      </c>
    </row>
    <row r="2178" spans="15:53" x14ac:dyDescent="0.25">
      <c r="O2178" s="56"/>
      <c r="Q2178" t="str">
        <f>IFERROR(IF(VLOOKUP(Tb_Activiteiten[[#This Row],[Openstelling]],Tb_Openstelling[],2,0)=1,1,""),"")</f>
        <v/>
      </c>
      <c r="AJ2178" s="56"/>
      <c r="AK2178" t="str">
        <f>IF(ISNUMBER(FIND("arbeid",Methode_Keuze)),"",IF(ISNUMBER(FIND("arbeid",Methode_Keuze)),"",IF(Tb_Activiteiten[[#This Row],[Loonkosten]]=1,Tb_Activiteiten[[#Headers],[Loonkosten]],"")))</f>
        <v/>
      </c>
      <c r="AL2178" t="str">
        <f>IF(ISNUMBER(FIND("arbeid",Methode_Keuze)),"",IF(ISNUMBER(FIND("arbeid",Methode_Keuze)),"",IF(Tb_Activiteiten[[#This Row],[Eigen arbeid]]=1,Tb_Activiteiten[[#Headers],[Eigen arbeid]],"")))</f>
        <v/>
      </c>
      <c r="AM2178" t="str">
        <f>IF(ISNUMBER(FIND("arbeid",Methode_Keuze)),"",IF(ISNUMBER(FIND("arbeid",Methode_Keuze)),"",IF(Tb_Activiteiten[[#This Row],[Projectmedewerker]]=1,Tb_Activiteiten[[#Headers],[Projectmedewerker]],"")))</f>
        <v/>
      </c>
      <c r="AN2178" t="str">
        <f>IF(ISNUMBER(FIND("arbeid",Methode_Keuze)),"",IF(ISNUMBER(FIND("arbeid",Methode_Keuze)),"",IF(Tb_Activiteiten[[#This Row],[Landbouwer]]=1,Tb_Activiteiten[[#Headers],[Landbouwer]],"")))</f>
        <v/>
      </c>
      <c r="AO2178" t="str">
        <f>IF(ISNUMBER(FIND("arbeid",Methode_Keuze)),"",IF(ISNUMBER(FIND("arbeid",Methode_Keuze)),"",IF(Tb_Activiteiten[[#This Row],[Adviseur]]=1,Tb_Activiteiten[[#Headers],[Adviseur]],"")))</f>
        <v/>
      </c>
      <c r="AP2178" t="str">
        <f>IF(ISNUMBER(FIND("arbeid",Methode_Keuze)),"",IF(ISNUMBER(FIND("arbeid",Methode_Keuze)),"",IF(Tb_Activiteiten[[#This Row],[Projectleider/Expert]]=1,Tb_Activiteiten[[#Headers],[Projectleider/Expert]],"")))</f>
        <v/>
      </c>
      <c r="AQ2178" t="str">
        <f>IF(ISNUMBER(FIND("arbeid",Methode_Keuze)),"",IF(ISNUMBER(FIND("arbeid",Methode_Keuze)),"",IF(Tb_Activiteiten[[#This Row],[Arbeidskosten]]=1,Tb_Activiteiten[[#Headers],[Arbeidskosten]],"")))</f>
        <v/>
      </c>
      <c r="AR2178" t="str">
        <f>IF(ISNUMBER(FIND("arbeid",Methode_Keuze)),"",IF(ISNUMBER(FIND("arbeid",Methode_Keuze)),"",IF(Tb_Activiteiten[[#This Row],[Arbeidskosten op basis van IKS]]=1,Tb_Activiteiten[[#Headers],[Arbeidskosten op basis van IKS]],"")))</f>
        <v/>
      </c>
      <c r="AS2178" t="str">
        <f>IF(ISNUMBER(FIND("overige",Methode_Keuze)),"",IF(Tb_Activiteiten[[#This Row],[Kosten derden exclusief btw]]=1,Tb_Activiteiten[[#Headers],[Kosten derden exclusief btw]],""))</f>
        <v/>
      </c>
      <c r="AT2178" t="str">
        <f>IF(ISNUMBER(FIND("overige",Methode_Keuze)),"",IF(Tb_Activiteiten[[#This Row],[Niet verrekenbare btw]]=1,Tb_Activiteiten[[#Headers],[Niet verrekenbare btw]],""))</f>
        <v/>
      </c>
      <c r="AU2178" t="str">
        <f>IF(ISNUMBER(FIND("overige",Methode_Keuze)),"",IF(Tb_Activiteiten[[#This Row],[Grondkosten]]=1,Tb_Activiteiten[[#Headers],[Grondkosten]],""))</f>
        <v/>
      </c>
      <c r="AV2178" t="str">
        <f>IF(ISNUMBER(FIND("overige",Methode_Keuze)),"",IF(Tb_Activiteiten[[#This Row],[Bijdrage in natura (overige)]]=1,Tb_Activiteiten[[#Headers],[Bijdrage in natura (overige)]],""))</f>
        <v/>
      </c>
      <c r="AW2178" t="str">
        <f>IF(ISNUMBER(FIND("overige",Methode_Keuze)),"",IF(Tb_Activiteiten[[#This Row],[Bijdrage in natura (vrijwilligers)]]=1,Tb_Activiteiten[[#Headers],[Bijdrage in natura (vrijwilligers)]],""))</f>
        <v/>
      </c>
      <c r="AX2178" t="str">
        <f>IF(ISNUMBER(FIND("overige",Methode_Keuze)),"",IF(Tb_Activiteiten[[#This Row],[Afschrijvingskosten]]=1,Tb_Activiteiten[[#Headers],[Afschrijvingskosten]],""))</f>
        <v/>
      </c>
      <c r="AY2178" t="str">
        <f>IF(ISNUMBER(FIND("overige",Methode_Keuze)),"",IF(Tb_Activiteiten[[#This Row],[Vergoeding]]=1,Tb_Activiteiten[[#Headers],[Vergoeding]],""))</f>
        <v/>
      </c>
      <c r="AZ2178" t="str">
        <f>IF(ISNUMBER(FIND("arbeid",Methode_Keuze)),"",IF(Tb_Activiteiten[[#This Row],[Arbeidskosten - vast tarief (excl eigen arbeid)]]=1,Tb_Activiteiten[[#Headers],[Arbeidskosten - vast tarief (excl eigen arbeid)]],""))</f>
        <v/>
      </c>
      <c r="BA2178" t="str">
        <f>IF(ISNUMBER(FIND("overige",Methode_Keuze)),"",IF(Tb_Activiteiten[[#This Row],[Overige kosten]]=1,Tb_Activiteiten[[#Headers],[Overige kosten]],""))</f>
        <v/>
      </c>
    </row>
    <row r="2179" spans="15:53" x14ac:dyDescent="0.25">
      <c r="O2179" s="56"/>
      <c r="Q2179" t="str">
        <f>IFERROR(IF(VLOOKUP(Tb_Activiteiten[[#This Row],[Openstelling]],Tb_Openstelling[],2,0)=1,1,""),"")</f>
        <v/>
      </c>
      <c r="AJ2179" s="56"/>
      <c r="AK2179" t="str">
        <f>IF(ISNUMBER(FIND("arbeid",Methode_Keuze)),"",IF(ISNUMBER(FIND("arbeid",Methode_Keuze)),"",IF(Tb_Activiteiten[[#This Row],[Loonkosten]]=1,Tb_Activiteiten[[#Headers],[Loonkosten]],"")))</f>
        <v/>
      </c>
      <c r="AL2179" t="str">
        <f>IF(ISNUMBER(FIND("arbeid",Methode_Keuze)),"",IF(ISNUMBER(FIND("arbeid",Methode_Keuze)),"",IF(Tb_Activiteiten[[#This Row],[Eigen arbeid]]=1,Tb_Activiteiten[[#Headers],[Eigen arbeid]],"")))</f>
        <v/>
      </c>
      <c r="AM2179" t="str">
        <f>IF(ISNUMBER(FIND("arbeid",Methode_Keuze)),"",IF(ISNUMBER(FIND("arbeid",Methode_Keuze)),"",IF(Tb_Activiteiten[[#This Row],[Projectmedewerker]]=1,Tb_Activiteiten[[#Headers],[Projectmedewerker]],"")))</f>
        <v/>
      </c>
      <c r="AN2179" t="str">
        <f>IF(ISNUMBER(FIND("arbeid",Methode_Keuze)),"",IF(ISNUMBER(FIND("arbeid",Methode_Keuze)),"",IF(Tb_Activiteiten[[#This Row],[Landbouwer]]=1,Tb_Activiteiten[[#Headers],[Landbouwer]],"")))</f>
        <v/>
      </c>
      <c r="AO2179" t="str">
        <f>IF(ISNUMBER(FIND("arbeid",Methode_Keuze)),"",IF(ISNUMBER(FIND("arbeid",Methode_Keuze)),"",IF(Tb_Activiteiten[[#This Row],[Adviseur]]=1,Tb_Activiteiten[[#Headers],[Adviseur]],"")))</f>
        <v/>
      </c>
      <c r="AP2179" t="str">
        <f>IF(ISNUMBER(FIND("arbeid",Methode_Keuze)),"",IF(ISNUMBER(FIND("arbeid",Methode_Keuze)),"",IF(Tb_Activiteiten[[#This Row],[Projectleider/Expert]]=1,Tb_Activiteiten[[#Headers],[Projectleider/Expert]],"")))</f>
        <v/>
      </c>
      <c r="AQ2179" t="str">
        <f>IF(ISNUMBER(FIND("arbeid",Methode_Keuze)),"",IF(ISNUMBER(FIND("arbeid",Methode_Keuze)),"",IF(Tb_Activiteiten[[#This Row],[Arbeidskosten]]=1,Tb_Activiteiten[[#Headers],[Arbeidskosten]],"")))</f>
        <v/>
      </c>
      <c r="AR2179" t="str">
        <f>IF(ISNUMBER(FIND("arbeid",Methode_Keuze)),"",IF(ISNUMBER(FIND("arbeid",Methode_Keuze)),"",IF(Tb_Activiteiten[[#This Row],[Arbeidskosten op basis van IKS]]=1,Tb_Activiteiten[[#Headers],[Arbeidskosten op basis van IKS]],"")))</f>
        <v/>
      </c>
      <c r="AS2179" t="str">
        <f>IF(ISNUMBER(FIND("overige",Methode_Keuze)),"",IF(Tb_Activiteiten[[#This Row],[Kosten derden exclusief btw]]=1,Tb_Activiteiten[[#Headers],[Kosten derden exclusief btw]],""))</f>
        <v/>
      </c>
      <c r="AT2179" t="str">
        <f>IF(ISNUMBER(FIND("overige",Methode_Keuze)),"",IF(Tb_Activiteiten[[#This Row],[Niet verrekenbare btw]]=1,Tb_Activiteiten[[#Headers],[Niet verrekenbare btw]],""))</f>
        <v/>
      </c>
      <c r="AU2179" t="str">
        <f>IF(ISNUMBER(FIND("overige",Methode_Keuze)),"",IF(Tb_Activiteiten[[#This Row],[Grondkosten]]=1,Tb_Activiteiten[[#Headers],[Grondkosten]],""))</f>
        <v/>
      </c>
      <c r="AV2179" t="str">
        <f>IF(ISNUMBER(FIND("overige",Methode_Keuze)),"",IF(Tb_Activiteiten[[#This Row],[Bijdrage in natura (overige)]]=1,Tb_Activiteiten[[#Headers],[Bijdrage in natura (overige)]],""))</f>
        <v/>
      </c>
      <c r="AW2179" t="str">
        <f>IF(ISNUMBER(FIND("overige",Methode_Keuze)),"",IF(Tb_Activiteiten[[#This Row],[Bijdrage in natura (vrijwilligers)]]=1,Tb_Activiteiten[[#Headers],[Bijdrage in natura (vrijwilligers)]],""))</f>
        <v/>
      </c>
      <c r="AX2179" t="str">
        <f>IF(ISNUMBER(FIND("overige",Methode_Keuze)),"",IF(Tb_Activiteiten[[#This Row],[Afschrijvingskosten]]=1,Tb_Activiteiten[[#Headers],[Afschrijvingskosten]],""))</f>
        <v/>
      </c>
      <c r="AY2179" t="str">
        <f>IF(ISNUMBER(FIND("overige",Methode_Keuze)),"",IF(Tb_Activiteiten[[#This Row],[Vergoeding]]=1,Tb_Activiteiten[[#Headers],[Vergoeding]],""))</f>
        <v/>
      </c>
      <c r="AZ2179" t="str">
        <f>IF(ISNUMBER(FIND("arbeid",Methode_Keuze)),"",IF(Tb_Activiteiten[[#This Row],[Arbeidskosten - vast tarief (excl eigen arbeid)]]=1,Tb_Activiteiten[[#Headers],[Arbeidskosten - vast tarief (excl eigen arbeid)]],""))</f>
        <v/>
      </c>
      <c r="BA2179" t="str">
        <f>IF(ISNUMBER(FIND("overige",Methode_Keuze)),"",IF(Tb_Activiteiten[[#This Row],[Overige kosten]]=1,Tb_Activiteiten[[#Headers],[Overige kosten]],""))</f>
        <v/>
      </c>
    </row>
    <row r="2180" spans="15:53" x14ac:dyDescent="0.25">
      <c r="O2180" s="56"/>
      <c r="Q2180" t="str">
        <f>IFERROR(IF(VLOOKUP(Tb_Activiteiten[[#This Row],[Openstelling]],Tb_Openstelling[],2,0)=1,1,""),"")</f>
        <v/>
      </c>
      <c r="AJ2180" s="56"/>
      <c r="AK2180" t="str">
        <f>IF(ISNUMBER(FIND("arbeid",Methode_Keuze)),"",IF(ISNUMBER(FIND("arbeid",Methode_Keuze)),"",IF(Tb_Activiteiten[[#This Row],[Loonkosten]]=1,Tb_Activiteiten[[#Headers],[Loonkosten]],"")))</f>
        <v/>
      </c>
      <c r="AL2180" t="str">
        <f>IF(ISNUMBER(FIND("arbeid",Methode_Keuze)),"",IF(ISNUMBER(FIND("arbeid",Methode_Keuze)),"",IF(Tb_Activiteiten[[#This Row],[Eigen arbeid]]=1,Tb_Activiteiten[[#Headers],[Eigen arbeid]],"")))</f>
        <v/>
      </c>
      <c r="AM2180" t="str">
        <f>IF(ISNUMBER(FIND("arbeid",Methode_Keuze)),"",IF(ISNUMBER(FIND("arbeid",Methode_Keuze)),"",IF(Tb_Activiteiten[[#This Row],[Projectmedewerker]]=1,Tb_Activiteiten[[#Headers],[Projectmedewerker]],"")))</f>
        <v/>
      </c>
      <c r="AN2180" t="str">
        <f>IF(ISNUMBER(FIND("arbeid",Methode_Keuze)),"",IF(ISNUMBER(FIND("arbeid",Methode_Keuze)),"",IF(Tb_Activiteiten[[#This Row],[Landbouwer]]=1,Tb_Activiteiten[[#Headers],[Landbouwer]],"")))</f>
        <v/>
      </c>
      <c r="AO2180" t="str">
        <f>IF(ISNUMBER(FIND("arbeid",Methode_Keuze)),"",IF(ISNUMBER(FIND("arbeid",Methode_Keuze)),"",IF(Tb_Activiteiten[[#This Row],[Adviseur]]=1,Tb_Activiteiten[[#Headers],[Adviseur]],"")))</f>
        <v/>
      </c>
      <c r="AP2180" t="str">
        <f>IF(ISNUMBER(FIND("arbeid",Methode_Keuze)),"",IF(ISNUMBER(FIND("arbeid",Methode_Keuze)),"",IF(Tb_Activiteiten[[#This Row],[Projectleider/Expert]]=1,Tb_Activiteiten[[#Headers],[Projectleider/Expert]],"")))</f>
        <v/>
      </c>
      <c r="AQ2180" t="str">
        <f>IF(ISNUMBER(FIND("arbeid",Methode_Keuze)),"",IF(ISNUMBER(FIND("arbeid",Methode_Keuze)),"",IF(Tb_Activiteiten[[#This Row],[Arbeidskosten]]=1,Tb_Activiteiten[[#Headers],[Arbeidskosten]],"")))</f>
        <v/>
      </c>
      <c r="AR2180" t="str">
        <f>IF(ISNUMBER(FIND("arbeid",Methode_Keuze)),"",IF(ISNUMBER(FIND("arbeid",Methode_Keuze)),"",IF(Tb_Activiteiten[[#This Row],[Arbeidskosten op basis van IKS]]=1,Tb_Activiteiten[[#Headers],[Arbeidskosten op basis van IKS]],"")))</f>
        <v/>
      </c>
      <c r="AS2180" t="str">
        <f>IF(ISNUMBER(FIND("overige",Methode_Keuze)),"",IF(Tb_Activiteiten[[#This Row],[Kosten derden exclusief btw]]=1,Tb_Activiteiten[[#Headers],[Kosten derden exclusief btw]],""))</f>
        <v/>
      </c>
      <c r="AT2180" t="str">
        <f>IF(ISNUMBER(FIND("overige",Methode_Keuze)),"",IF(Tb_Activiteiten[[#This Row],[Niet verrekenbare btw]]=1,Tb_Activiteiten[[#Headers],[Niet verrekenbare btw]],""))</f>
        <v/>
      </c>
      <c r="AU2180" t="str">
        <f>IF(ISNUMBER(FIND("overige",Methode_Keuze)),"",IF(Tb_Activiteiten[[#This Row],[Grondkosten]]=1,Tb_Activiteiten[[#Headers],[Grondkosten]],""))</f>
        <v/>
      </c>
      <c r="AV2180" t="str">
        <f>IF(ISNUMBER(FIND("overige",Methode_Keuze)),"",IF(Tb_Activiteiten[[#This Row],[Bijdrage in natura (overige)]]=1,Tb_Activiteiten[[#Headers],[Bijdrage in natura (overige)]],""))</f>
        <v/>
      </c>
      <c r="AW2180" t="str">
        <f>IF(ISNUMBER(FIND("overige",Methode_Keuze)),"",IF(Tb_Activiteiten[[#This Row],[Bijdrage in natura (vrijwilligers)]]=1,Tb_Activiteiten[[#Headers],[Bijdrage in natura (vrijwilligers)]],""))</f>
        <v/>
      </c>
      <c r="AX2180" t="str">
        <f>IF(ISNUMBER(FIND("overige",Methode_Keuze)),"",IF(Tb_Activiteiten[[#This Row],[Afschrijvingskosten]]=1,Tb_Activiteiten[[#Headers],[Afschrijvingskosten]],""))</f>
        <v/>
      </c>
      <c r="AY2180" t="str">
        <f>IF(ISNUMBER(FIND("overige",Methode_Keuze)),"",IF(Tb_Activiteiten[[#This Row],[Vergoeding]]=1,Tb_Activiteiten[[#Headers],[Vergoeding]],""))</f>
        <v/>
      </c>
      <c r="AZ2180" t="str">
        <f>IF(ISNUMBER(FIND("arbeid",Methode_Keuze)),"",IF(Tb_Activiteiten[[#This Row],[Arbeidskosten - vast tarief (excl eigen arbeid)]]=1,Tb_Activiteiten[[#Headers],[Arbeidskosten - vast tarief (excl eigen arbeid)]],""))</f>
        <v/>
      </c>
      <c r="BA2180" t="str">
        <f>IF(ISNUMBER(FIND("overige",Methode_Keuze)),"",IF(Tb_Activiteiten[[#This Row],[Overige kosten]]=1,Tb_Activiteiten[[#Headers],[Overige kosten]],""))</f>
        <v/>
      </c>
    </row>
    <row r="2181" spans="15:53" x14ac:dyDescent="0.25">
      <c r="O2181" s="56"/>
      <c r="Q2181" t="str">
        <f>IFERROR(IF(VLOOKUP(Tb_Activiteiten[[#This Row],[Openstelling]],Tb_Openstelling[],2,0)=1,1,""),"")</f>
        <v/>
      </c>
      <c r="AJ2181" s="56"/>
      <c r="AK2181" t="str">
        <f>IF(ISNUMBER(FIND("arbeid",Methode_Keuze)),"",IF(ISNUMBER(FIND("arbeid",Methode_Keuze)),"",IF(Tb_Activiteiten[[#This Row],[Loonkosten]]=1,Tb_Activiteiten[[#Headers],[Loonkosten]],"")))</f>
        <v/>
      </c>
      <c r="AL2181" t="str">
        <f>IF(ISNUMBER(FIND("arbeid",Methode_Keuze)),"",IF(ISNUMBER(FIND("arbeid",Methode_Keuze)),"",IF(Tb_Activiteiten[[#This Row],[Eigen arbeid]]=1,Tb_Activiteiten[[#Headers],[Eigen arbeid]],"")))</f>
        <v/>
      </c>
      <c r="AM2181" t="str">
        <f>IF(ISNUMBER(FIND("arbeid",Methode_Keuze)),"",IF(ISNUMBER(FIND("arbeid",Methode_Keuze)),"",IF(Tb_Activiteiten[[#This Row],[Projectmedewerker]]=1,Tb_Activiteiten[[#Headers],[Projectmedewerker]],"")))</f>
        <v/>
      </c>
      <c r="AN2181" t="str">
        <f>IF(ISNUMBER(FIND("arbeid",Methode_Keuze)),"",IF(ISNUMBER(FIND("arbeid",Methode_Keuze)),"",IF(Tb_Activiteiten[[#This Row],[Landbouwer]]=1,Tb_Activiteiten[[#Headers],[Landbouwer]],"")))</f>
        <v/>
      </c>
      <c r="AO2181" t="str">
        <f>IF(ISNUMBER(FIND("arbeid",Methode_Keuze)),"",IF(ISNUMBER(FIND("arbeid",Methode_Keuze)),"",IF(Tb_Activiteiten[[#This Row],[Adviseur]]=1,Tb_Activiteiten[[#Headers],[Adviseur]],"")))</f>
        <v/>
      </c>
      <c r="AP2181" t="str">
        <f>IF(ISNUMBER(FIND("arbeid",Methode_Keuze)),"",IF(ISNUMBER(FIND("arbeid",Methode_Keuze)),"",IF(Tb_Activiteiten[[#This Row],[Projectleider/Expert]]=1,Tb_Activiteiten[[#Headers],[Projectleider/Expert]],"")))</f>
        <v/>
      </c>
      <c r="AQ2181" t="str">
        <f>IF(ISNUMBER(FIND("arbeid",Methode_Keuze)),"",IF(ISNUMBER(FIND("arbeid",Methode_Keuze)),"",IF(Tb_Activiteiten[[#This Row],[Arbeidskosten]]=1,Tb_Activiteiten[[#Headers],[Arbeidskosten]],"")))</f>
        <v/>
      </c>
      <c r="AR2181" t="str">
        <f>IF(ISNUMBER(FIND("arbeid",Methode_Keuze)),"",IF(ISNUMBER(FIND("arbeid",Methode_Keuze)),"",IF(Tb_Activiteiten[[#This Row],[Arbeidskosten op basis van IKS]]=1,Tb_Activiteiten[[#Headers],[Arbeidskosten op basis van IKS]],"")))</f>
        <v/>
      </c>
      <c r="AS2181" t="str">
        <f>IF(ISNUMBER(FIND("overige",Methode_Keuze)),"",IF(Tb_Activiteiten[[#This Row],[Kosten derden exclusief btw]]=1,Tb_Activiteiten[[#Headers],[Kosten derden exclusief btw]],""))</f>
        <v/>
      </c>
      <c r="AT2181" t="str">
        <f>IF(ISNUMBER(FIND("overige",Methode_Keuze)),"",IF(Tb_Activiteiten[[#This Row],[Niet verrekenbare btw]]=1,Tb_Activiteiten[[#Headers],[Niet verrekenbare btw]],""))</f>
        <v/>
      </c>
      <c r="AU2181" t="str">
        <f>IF(ISNUMBER(FIND("overige",Methode_Keuze)),"",IF(Tb_Activiteiten[[#This Row],[Grondkosten]]=1,Tb_Activiteiten[[#Headers],[Grondkosten]],""))</f>
        <v/>
      </c>
      <c r="AV2181" t="str">
        <f>IF(ISNUMBER(FIND("overige",Methode_Keuze)),"",IF(Tb_Activiteiten[[#This Row],[Bijdrage in natura (overige)]]=1,Tb_Activiteiten[[#Headers],[Bijdrage in natura (overige)]],""))</f>
        <v/>
      </c>
      <c r="AW2181" t="str">
        <f>IF(ISNUMBER(FIND("overige",Methode_Keuze)),"",IF(Tb_Activiteiten[[#This Row],[Bijdrage in natura (vrijwilligers)]]=1,Tb_Activiteiten[[#Headers],[Bijdrage in natura (vrijwilligers)]],""))</f>
        <v/>
      </c>
      <c r="AX2181" t="str">
        <f>IF(ISNUMBER(FIND("overige",Methode_Keuze)),"",IF(Tb_Activiteiten[[#This Row],[Afschrijvingskosten]]=1,Tb_Activiteiten[[#Headers],[Afschrijvingskosten]],""))</f>
        <v/>
      </c>
      <c r="AY2181" t="str">
        <f>IF(ISNUMBER(FIND("overige",Methode_Keuze)),"",IF(Tb_Activiteiten[[#This Row],[Vergoeding]]=1,Tb_Activiteiten[[#Headers],[Vergoeding]],""))</f>
        <v/>
      </c>
      <c r="AZ2181" t="str">
        <f>IF(ISNUMBER(FIND("arbeid",Methode_Keuze)),"",IF(Tb_Activiteiten[[#This Row],[Arbeidskosten - vast tarief (excl eigen arbeid)]]=1,Tb_Activiteiten[[#Headers],[Arbeidskosten - vast tarief (excl eigen arbeid)]],""))</f>
        <v/>
      </c>
      <c r="BA2181" t="str">
        <f>IF(ISNUMBER(FIND("overige",Methode_Keuze)),"",IF(Tb_Activiteiten[[#This Row],[Overige kosten]]=1,Tb_Activiteiten[[#Headers],[Overige kosten]],""))</f>
        <v/>
      </c>
    </row>
    <row r="2182" spans="15:53" x14ac:dyDescent="0.25">
      <c r="O2182" s="56"/>
      <c r="Q2182" t="str">
        <f>IFERROR(IF(VLOOKUP(Tb_Activiteiten[[#This Row],[Openstelling]],Tb_Openstelling[],2,0)=1,1,""),"")</f>
        <v/>
      </c>
      <c r="AJ2182" s="56"/>
      <c r="AK2182" t="str">
        <f>IF(ISNUMBER(FIND("arbeid",Methode_Keuze)),"",IF(ISNUMBER(FIND("arbeid",Methode_Keuze)),"",IF(Tb_Activiteiten[[#This Row],[Loonkosten]]=1,Tb_Activiteiten[[#Headers],[Loonkosten]],"")))</f>
        <v/>
      </c>
      <c r="AL2182" t="str">
        <f>IF(ISNUMBER(FIND("arbeid",Methode_Keuze)),"",IF(ISNUMBER(FIND("arbeid",Methode_Keuze)),"",IF(Tb_Activiteiten[[#This Row],[Eigen arbeid]]=1,Tb_Activiteiten[[#Headers],[Eigen arbeid]],"")))</f>
        <v/>
      </c>
      <c r="AM2182" t="str">
        <f>IF(ISNUMBER(FIND("arbeid",Methode_Keuze)),"",IF(ISNUMBER(FIND("arbeid",Methode_Keuze)),"",IF(Tb_Activiteiten[[#This Row],[Projectmedewerker]]=1,Tb_Activiteiten[[#Headers],[Projectmedewerker]],"")))</f>
        <v/>
      </c>
      <c r="AN2182" t="str">
        <f>IF(ISNUMBER(FIND("arbeid",Methode_Keuze)),"",IF(ISNUMBER(FIND("arbeid",Methode_Keuze)),"",IF(Tb_Activiteiten[[#This Row],[Landbouwer]]=1,Tb_Activiteiten[[#Headers],[Landbouwer]],"")))</f>
        <v/>
      </c>
      <c r="AO2182" t="str">
        <f>IF(ISNUMBER(FIND("arbeid",Methode_Keuze)),"",IF(ISNUMBER(FIND("arbeid",Methode_Keuze)),"",IF(Tb_Activiteiten[[#This Row],[Adviseur]]=1,Tb_Activiteiten[[#Headers],[Adviseur]],"")))</f>
        <v/>
      </c>
      <c r="AP2182" t="str">
        <f>IF(ISNUMBER(FIND("arbeid",Methode_Keuze)),"",IF(ISNUMBER(FIND("arbeid",Methode_Keuze)),"",IF(Tb_Activiteiten[[#This Row],[Projectleider/Expert]]=1,Tb_Activiteiten[[#Headers],[Projectleider/Expert]],"")))</f>
        <v/>
      </c>
      <c r="AQ2182" t="str">
        <f>IF(ISNUMBER(FIND("arbeid",Methode_Keuze)),"",IF(ISNUMBER(FIND("arbeid",Methode_Keuze)),"",IF(Tb_Activiteiten[[#This Row],[Arbeidskosten]]=1,Tb_Activiteiten[[#Headers],[Arbeidskosten]],"")))</f>
        <v/>
      </c>
      <c r="AR2182" t="str">
        <f>IF(ISNUMBER(FIND("arbeid",Methode_Keuze)),"",IF(ISNUMBER(FIND("arbeid",Methode_Keuze)),"",IF(Tb_Activiteiten[[#This Row],[Arbeidskosten op basis van IKS]]=1,Tb_Activiteiten[[#Headers],[Arbeidskosten op basis van IKS]],"")))</f>
        <v/>
      </c>
      <c r="AS2182" t="str">
        <f>IF(ISNUMBER(FIND("overige",Methode_Keuze)),"",IF(Tb_Activiteiten[[#This Row],[Kosten derden exclusief btw]]=1,Tb_Activiteiten[[#Headers],[Kosten derden exclusief btw]],""))</f>
        <v/>
      </c>
      <c r="AT2182" t="str">
        <f>IF(ISNUMBER(FIND("overige",Methode_Keuze)),"",IF(Tb_Activiteiten[[#This Row],[Niet verrekenbare btw]]=1,Tb_Activiteiten[[#Headers],[Niet verrekenbare btw]],""))</f>
        <v/>
      </c>
      <c r="AU2182" t="str">
        <f>IF(ISNUMBER(FIND("overige",Methode_Keuze)),"",IF(Tb_Activiteiten[[#This Row],[Grondkosten]]=1,Tb_Activiteiten[[#Headers],[Grondkosten]],""))</f>
        <v/>
      </c>
      <c r="AV2182" t="str">
        <f>IF(ISNUMBER(FIND("overige",Methode_Keuze)),"",IF(Tb_Activiteiten[[#This Row],[Bijdrage in natura (overige)]]=1,Tb_Activiteiten[[#Headers],[Bijdrage in natura (overige)]],""))</f>
        <v/>
      </c>
      <c r="AW2182" t="str">
        <f>IF(ISNUMBER(FIND("overige",Methode_Keuze)),"",IF(Tb_Activiteiten[[#This Row],[Bijdrage in natura (vrijwilligers)]]=1,Tb_Activiteiten[[#Headers],[Bijdrage in natura (vrijwilligers)]],""))</f>
        <v/>
      </c>
      <c r="AX2182" t="str">
        <f>IF(ISNUMBER(FIND("overige",Methode_Keuze)),"",IF(Tb_Activiteiten[[#This Row],[Afschrijvingskosten]]=1,Tb_Activiteiten[[#Headers],[Afschrijvingskosten]],""))</f>
        <v/>
      </c>
      <c r="AY2182" t="str">
        <f>IF(ISNUMBER(FIND("overige",Methode_Keuze)),"",IF(Tb_Activiteiten[[#This Row],[Vergoeding]]=1,Tb_Activiteiten[[#Headers],[Vergoeding]],""))</f>
        <v/>
      </c>
      <c r="AZ2182" t="str">
        <f>IF(ISNUMBER(FIND("arbeid",Methode_Keuze)),"",IF(Tb_Activiteiten[[#This Row],[Arbeidskosten - vast tarief (excl eigen arbeid)]]=1,Tb_Activiteiten[[#Headers],[Arbeidskosten - vast tarief (excl eigen arbeid)]],""))</f>
        <v/>
      </c>
      <c r="BA2182" t="str">
        <f>IF(ISNUMBER(FIND("overige",Methode_Keuze)),"",IF(Tb_Activiteiten[[#This Row],[Overige kosten]]=1,Tb_Activiteiten[[#Headers],[Overige kosten]],""))</f>
        <v/>
      </c>
    </row>
    <row r="2183" spans="15:53" x14ac:dyDescent="0.25">
      <c r="O2183" s="56"/>
      <c r="Q2183" t="str">
        <f>IFERROR(IF(VLOOKUP(Tb_Activiteiten[[#This Row],[Openstelling]],Tb_Openstelling[],2,0)=1,1,""),"")</f>
        <v/>
      </c>
      <c r="AJ2183" s="56"/>
      <c r="AK2183" t="str">
        <f>IF(ISNUMBER(FIND("arbeid",Methode_Keuze)),"",IF(ISNUMBER(FIND("arbeid",Methode_Keuze)),"",IF(Tb_Activiteiten[[#This Row],[Loonkosten]]=1,Tb_Activiteiten[[#Headers],[Loonkosten]],"")))</f>
        <v/>
      </c>
      <c r="AL2183" t="str">
        <f>IF(ISNUMBER(FIND("arbeid",Methode_Keuze)),"",IF(ISNUMBER(FIND("arbeid",Methode_Keuze)),"",IF(Tb_Activiteiten[[#This Row],[Eigen arbeid]]=1,Tb_Activiteiten[[#Headers],[Eigen arbeid]],"")))</f>
        <v/>
      </c>
      <c r="AM2183" t="str">
        <f>IF(ISNUMBER(FIND("arbeid",Methode_Keuze)),"",IF(ISNUMBER(FIND("arbeid",Methode_Keuze)),"",IF(Tb_Activiteiten[[#This Row],[Projectmedewerker]]=1,Tb_Activiteiten[[#Headers],[Projectmedewerker]],"")))</f>
        <v/>
      </c>
      <c r="AN2183" t="str">
        <f>IF(ISNUMBER(FIND("arbeid",Methode_Keuze)),"",IF(ISNUMBER(FIND("arbeid",Methode_Keuze)),"",IF(Tb_Activiteiten[[#This Row],[Landbouwer]]=1,Tb_Activiteiten[[#Headers],[Landbouwer]],"")))</f>
        <v/>
      </c>
      <c r="AO2183" t="str">
        <f>IF(ISNUMBER(FIND("arbeid",Methode_Keuze)),"",IF(ISNUMBER(FIND("arbeid",Methode_Keuze)),"",IF(Tb_Activiteiten[[#This Row],[Adviseur]]=1,Tb_Activiteiten[[#Headers],[Adviseur]],"")))</f>
        <v/>
      </c>
      <c r="AP2183" t="str">
        <f>IF(ISNUMBER(FIND("arbeid",Methode_Keuze)),"",IF(ISNUMBER(FIND("arbeid",Methode_Keuze)),"",IF(Tb_Activiteiten[[#This Row],[Projectleider/Expert]]=1,Tb_Activiteiten[[#Headers],[Projectleider/Expert]],"")))</f>
        <v/>
      </c>
      <c r="AQ2183" t="str">
        <f>IF(ISNUMBER(FIND("arbeid",Methode_Keuze)),"",IF(ISNUMBER(FIND("arbeid",Methode_Keuze)),"",IF(Tb_Activiteiten[[#This Row],[Arbeidskosten]]=1,Tb_Activiteiten[[#Headers],[Arbeidskosten]],"")))</f>
        <v/>
      </c>
      <c r="AR2183" t="str">
        <f>IF(ISNUMBER(FIND("arbeid",Methode_Keuze)),"",IF(ISNUMBER(FIND("arbeid",Methode_Keuze)),"",IF(Tb_Activiteiten[[#This Row],[Arbeidskosten op basis van IKS]]=1,Tb_Activiteiten[[#Headers],[Arbeidskosten op basis van IKS]],"")))</f>
        <v/>
      </c>
      <c r="AS2183" t="str">
        <f>IF(ISNUMBER(FIND("overige",Methode_Keuze)),"",IF(Tb_Activiteiten[[#This Row],[Kosten derden exclusief btw]]=1,Tb_Activiteiten[[#Headers],[Kosten derden exclusief btw]],""))</f>
        <v/>
      </c>
      <c r="AT2183" t="str">
        <f>IF(ISNUMBER(FIND("overige",Methode_Keuze)),"",IF(Tb_Activiteiten[[#This Row],[Niet verrekenbare btw]]=1,Tb_Activiteiten[[#Headers],[Niet verrekenbare btw]],""))</f>
        <v/>
      </c>
      <c r="AU2183" t="str">
        <f>IF(ISNUMBER(FIND("overige",Methode_Keuze)),"",IF(Tb_Activiteiten[[#This Row],[Grondkosten]]=1,Tb_Activiteiten[[#Headers],[Grondkosten]],""))</f>
        <v/>
      </c>
      <c r="AV2183" t="str">
        <f>IF(ISNUMBER(FIND("overige",Methode_Keuze)),"",IF(Tb_Activiteiten[[#This Row],[Bijdrage in natura (overige)]]=1,Tb_Activiteiten[[#Headers],[Bijdrage in natura (overige)]],""))</f>
        <v/>
      </c>
      <c r="AW2183" t="str">
        <f>IF(ISNUMBER(FIND("overige",Methode_Keuze)),"",IF(Tb_Activiteiten[[#This Row],[Bijdrage in natura (vrijwilligers)]]=1,Tb_Activiteiten[[#Headers],[Bijdrage in natura (vrijwilligers)]],""))</f>
        <v/>
      </c>
      <c r="AX2183" t="str">
        <f>IF(ISNUMBER(FIND("overige",Methode_Keuze)),"",IF(Tb_Activiteiten[[#This Row],[Afschrijvingskosten]]=1,Tb_Activiteiten[[#Headers],[Afschrijvingskosten]],""))</f>
        <v/>
      </c>
      <c r="AY2183" t="str">
        <f>IF(ISNUMBER(FIND("overige",Methode_Keuze)),"",IF(Tb_Activiteiten[[#This Row],[Vergoeding]]=1,Tb_Activiteiten[[#Headers],[Vergoeding]],""))</f>
        <v/>
      </c>
      <c r="AZ2183" t="str">
        <f>IF(ISNUMBER(FIND("arbeid",Methode_Keuze)),"",IF(Tb_Activiteiten[[#This Row],[Arbeidskosten - vast tarief (excl eigen arbeid)]]=1,Tb_Activiteiten[[#Headers],[Arbeidskosten - vast tarief (excl eigen arbeid)]],""))</f>
        <v/>
      </c>
      <c r="BA2183" t="str">
        <f>IF(ISNUMBER(FIND("overige",Methode_Keuze)),"",IF(Tb_Activiteiten[[#This Row],[Overige kosten]]=1,Tb_Activiteiten[[#Headers],[Overige kosten]],""))</f>
        <v/>
      </c>
    </row>
    <row r="2184" spans="15:53" x14ac:dyDescent="0.25">
      <c r="O2184" s="56"/>
      <c r="Q2184" t="str">
        <f>IFERROR(IF(VLOOKUP(Tb_Activiteiten[[#This Row],[Openstelling]],Tb_Openstelling[],2,0)=1,1,""),"")</f>
        <v/>
      </c>
      <c r="AJ2184" s="56"/>
      <c r="AK2184" t="str">
        <f>IF(ISNUMBER(FIND("arbeid",Methode_Keuze)),"",IF(ISNUMBER(FIND("arbeid",Methode_Keuze)),"",IF(Tb_Activiteiten[[#This Row],[Loonkosten]]=1,Tb_Activiteiten[[#Headers],[Loonkosten]],"")))</f>
        <v/>
      </c>
      <c r="AL2184" t="str">
        <f>IF(ISNUMBER(FIND("arbeid",Methode_Keuze)),"",IF(ISNUMBER(FIND("arbeid",Methode_Keuze)),"",IF(Tb_Activiteiten[[#This Row],[Eigen arbeid]]=1,Tb_Activiteiten[[#Headers],[Eigen arbeid]],"")))</f>
        <v/>
      </c>
      <c r="AM2184" t="str">
        <f>IF(ISNUMBER(FIND("arbeid",Methode_Keuze)),"",IF(ISNUMBER(FIND("arbeid",Methode_Keuze)),"",IF(Tb_Activiteiten[[#This Row],[Projectmedewerker]]=1,Tb_Activiteiten[[#Headers],[Projectmedewerker]],"")))</f>
        <v/>
      </c>
      <c r="AN2184" t="str">
        <f>IF(ISNUMBER(FIND("arbeid",Methode_Keuze)),"",IF(ISNUMBER(FIND("arbeid",Methode_Keuze)),"",IF(Tb_Activiteiten[[#This Row],[Landbouwer]]=1,Tb_Activiteiten[[#Headers],[Landbouwer]],"")))</f>
        <v/>
      </c>
      <c r="AO2184" t="str">
        <f>IF(ISNUMBER(FIND("arbeid",Methode_Keuze)),"",IF(ISNUMBER(FIND("arbeid",Methode_Keuze)),"",IF(Tb_Activiteiten[[#This Row],[Adviseur]]=1,Tb_Activiteiten[[#Headers],[Adviseur]],"")))</f>
        <v/>
      </c>
      <c r="AP2184" t="str">
        <f>IF(ISNUMBER(FIND("arbeid",Methode_Keuze)),"",IF(ISNUMBER(FIND("arbeid",Methode_Keuze)),"",IF(Tb_Activiteiten[[#This Row],[Projectleider/Expert]]=1,Tb_Activiteiten[[#Headers],[Projectleider/Expert]],"")))</f>
        <v/>
      </c>
      <c r="AQ2184" t="str">
        <f>IF(ISNUMBER(FIND("arbeid",Methode_Keuze)),"",IF(ISNUMBER(FIND("arbeid",Methode_Keuze)),"",IF(Tb_Activiteiten[[#This Row],[Arbeidskosten]]=1,Tb_Activiteiten[[#Headers],[Arbeidskosten]],"")))</f>
        <v/>
      </c>
      <c r="AR2184" t="str">
        <f>IF(ISNUMBER(FIND("arbeid",Methode_Keuze)),"",IF(ISNUMBER(FIND("arbeid",Methode_Keuze)),"",IF(Tb_Activiteiten[[#This Row],[Arbeidskosten op basis van IKS]]=1,Tb_Activiteiten[[#Headers],[Arbeidskosten op basis van IKS]],"")))</f>
        <v/>
      </c>
      <c r="AS2184" t="str">
        <f>IF(ISNUMBER(FIND("overige",Methode_Keuze)),"",IF(Tb_Activiteiten[[#This Row],[Kosten derden exclusief btw]]=1,Tb_Activiteiten[[#Headers],[Kosten derden exclusief btw]],""))</f>
        <v/>
      </c>
      <c r="AT2184" t="str">
        <f>IF(ISNUMBER(FIND("overige",Methode_Keuze)),"",IF(Tb_Activiteiten[[#This Row],[Niet verrekenbare btw]]=1,Tb_Activiteiten[[#Headers],[Niet verrekenbare btw]],""))</f>
        <v/>
      </c>
      <c r="AU2184" t="str">
        <f>IF(ISNUMBER(FIND("overige",Methode_Keuze)),"",IF(Tb_Activiteiten[[#This Row],[Grondkosten]]=1,Tb_Activiteiten[[#Headers],[Grondkosten]],""))</f>
        <v/>
      </c>
      <c r="AV2184" t="str">
        <f>IF(ISNUMBER(FIND("overige",Methode_Keuze)),"",IF(Tb_Activiteiten[[#This Row],[Bijdrage in natura (overige)]]=1,Tb_Activiteiten[[#Headers],[Bijdrage in natura (overige)]],""))</f>
        <v/>
      </c>
      <c r="AW2184" t="str">
        <f>IF(ISNUMBER(FIND("overige",Methode_Keuze)),"",IF(Tb_Activiteiten[[#This Row],[Bijdrage in natura (vrijwilligers)]]=1,Tb_Activiteiten[[#Headers],[Bijdrage in natura (vrijwilligers)]],""))</f>
        <v/>
      </c>
      <c r="AX2184" t="str">
        <f>IF(ISNUMBER(FIND("overige",Methode_Keuze)),"",IF(Tb_Activiteiten[[#This Row],[Afschrijvingskosten]]=1,Tb_Activiteiten[[#Headers],[Afschrijvingskosten]],""))</f>
        <v/>
      </c>
      <c r="AY2184" t="str">
        <f>IF(ISNUMBER(FIND("overige",Methode_Keuze)),"",IF(Tb_Activiteiten[[#This Row],[Vergoeding]]=1,Tb_Activiteiten[[#Headers],[Vergoeding]],""))</f>
        <v/>
      </c>
      <c r="AZ2184" t="str">
        <f>IF(ISNUMBER(FIND("arbeid",Methode_Keuze)),"",IF(Tb_Activiteiten[[#This Row],[Arbeidskosten - vast tarief (excl eigen arbeid)]]=1,Tb_Activiteiten[[#Headers],[Arbeidskosten - vast tarief (excl eigen arbeid)]],""))</f>
        <v/>
      </c>
      <c r="BA2184" t="str">
        <f>IF(ISNUMBER(FIND("overige",Methode_Keuze)),"",IF(Tb_Activiteiten[[#This Row],[Overige kosten]]=1,Tb_Activiteiten[[#Headers],[Overige kosten]],""))</f>
        <v/>
      </c>
    </row>
    <row r="2185" spans="15:53" x14ac:dyDescent="0.25">
      <c r="O2185" s="56"/>
      <c r="Q2185" t="str">
        <f>IFERROR(IF(VLOOKUP(Tb_Activiteiten[[#This Row],[Openstelling]],Tb_Openstelling[],2,0)=1,1,""),"")</f>
        <v/>
      </c>
      <c r="AJ2185" s="56"/>
      <c r="AK2185" t="str">
        <f>IF(ISNUMBER(FIND("arbeid",Methode_Keuze)),"",IF(ISNUMBER(FIND("arbeid",Methode_Keuze)),"",IF(Tb_Activiteiten[[#This Row],[Loonkosten]]=1,Tb_Activiteiten[[#Headers],[Loonkosten]],"")))</f>
        <v/>
      </c>
      <c r="AL2185" t="str">
        <f>IF(ISNUMBER(FIND("arbeid",Methode_Keuze)),"",IF(ISNUMBER(FIND("arbeid",Methode_Keuze)),"",IF(Tb_Activiteiten[[#This Row],[Eigen arbeid]]=1,Tb_Activiteiten[[#Headers],[Eigen arbeid]],"")))</f>
        <v/>
      </c>
      <c r="AM2185" t="str">
        <f>IF(ISNUMBER(FIND("arbeid",Methode_Keuze)),"",IF(ISNUMBER(FIND("arbeid",Methode_Keuze)),"",IF(Tb_Activiteiten[[#This Row],[Projectmedewerker]]=1,Tb_Activiteiten[[#Headers],[Projectmedewerker]],"")))</f>
        <v/>
      </c>
      <c r="AN2185" t="str">
        <f>IF(ISNUMBER(FIND("arbeid",Methode_Keuze)),"",IF(ISNUMBER(FIND("arbeid",Methode_Keuze)),"",IF(Tb_Activiteiten[[#This Row],[Landbouwer]]=1,Tb_Activiteiten[[#Headers],[Landbouwer]],"")))</f>
        <v/>
      </c>
      <c r="AO2185" t="str">
        <f>IF(ISNUMBER(FIND("arbeid",Methode_Keuze)),"",IF(ISNUMBER(FIND("arbeid",Methode_Keuze)),"",IF(Tb_Activiteiten[[#This Row],[Adviseur]]=1,Tb_Activiteiten[[#Headers],[Adviseur]],"")))</f>
        <v/>
      </c>
      <c r="AP2185" t="str">
        <f>IF(ISNUMBER(FIND("arbeid",Methode_Keuze)),"",IF(ISNUMBER(FIND("arbeid",Methode_Keuze)),"",IF(Tb_Activiteiten[[#This Row],[Projectleider/Expert]]=1,Tb_Activiteiten[[#Headers],[Projectleider/Expert]],"")))</f>
        <v/>
      </c>
      <c r="AQ2185" t="str">
        <f>IF(ISNUMBER(FIND("arbeid",Methode_Keuze)),"",IF(ISNUMBER(FIND("arbeid",Methode_Keuze)),"",IF(Tb_Activiteiten[[#This Row],[Arbeidskosten]]=1,Tb_Activiteiten[[#Headers],[Arbeidskosten]],"")))</f>
        <v/>
      </c>
      <c r="AR2185" t="str">
        <f>IF(ISNUMBER(FIND("arbeid",Methode_Keuze)),"",IF(ISNUMBER(FIND("arbeid",Methode_Keuze)),"",IF(Tb_Activiteiten[[#This Row],[Arbeidskosten op basis van IKS]]=1,Tb_Activiteiten[[#Headers],[Arbeidskosten op basis van IKS]],"")))</f>
        <v/>
      </c>
      <c r="AS2185" t="str">
        <f>IF(ISNUMBER(FIND("overige",Methode_Keuze)),"",IF(Tb_Activiteiten[[#This Row],[Kosten derden exclusief btw]]=1,Tb_Activiteiten[[#Headers],[Kosten derden exclusief btw]],""))</f>
        <v/>
      </c>
      <c r="AT2185" t="str">
        <f>IF(ISNUMBER(FIND("overige",Methode_Keuze)),"",IF(Tb_Activiteiten[[#This Row],[Niet verrekenbare btw]]=1,Tb_Activiteiten[[#Headers],[Niet verrekenbare btw]],""))</f>
        <v/>
      </c>
      <c r="AU2185" t="str">
        <f>IF(ISNUMBER(FIND("overige",Methode_Keuze)),"",IF(Tb_Activiteiten[[#This Row],[Grondkosten]]=1,Tb_Activiteiten[[#Headers],[Grondkosten]],""))</f>
        <v/>
      </c>
      <c r="AV2185" t="str">
        <f>IF(ISNUMBER(FIND("overige",Methode_Keuze)),"",IF(Tb_Activiteiten[[#This Row],[Bijdrage in natura (overige)]]=1,Tb_Activiteiten[[#Headers],[Bijdrage in natura (overige)]],""))</f>
        <v/>
      </c>
      <c r="AW2185" t="str">
        <f>IF(ISNUMBER(FIND("overige",Methode_Keuze)),"",IF(Tb_Activiteiten[[#This Row],[Bijdrage in natura (vrijwilligers)]]=1,Tb_Activiteiten[[#Headers],[Bijdrage in natura (vrijwilligers)]],""))</f>
        <v/>
      </c>
      <c r="AX2185" t="str">
        <f>IF(ISNUMBER(FIND("overige",Methode_Keuze)),"",IF(Tb_Activiteiten[[#This Row],[Afschrijvingskosten]]=1,Tb_Activiteiten[[#Headers],[Afschrijvingskosten]],""))</f>
        <v/>
      </c>
      <c r="AY2185" t="str">
        <f>IF(ISNUMBER(FIND("overige",Methode_Keuze)),"",IF(Tb_Activiteiten[[#This Row],[Vergoeding]]=1,Tb_Activiteiten[[#Headers],[Vergoeding]],""))</f>
        <v/>
      </c>
      <c r="AZ2185" t="str">
        <f>IF(ISNUMBER(FIND("arbeid",Methode_Keuze)),"",IF(Tb_Activiteiten[[#This Row],[Arbeidskosten - vast tarief (excl eigen arbeid)]]=1,Tb_Activiteiten[[#Headers],[Arbeidskosten - vast tarief (excl eigen arbeid)]],""))</f>
        <v/>
      </c>
      <c r="BA2185" t="str">
        <f>IF(ISNUMBER(FIND("overige",Methode_Keuze)),"",IF(Tb_Activiteiten[[#This Row],[Overige kosten]]=1,Tb_Activiteiten[[#Headers],[Overige kosten]],""))</f>
        <v/>
      </c>
    </row>
    <row r="2186" spans="15:53" x14ac:dyDescent="0.25">
      <c r="O2186" s="56"/>
      <c r="Q2186" t="str">
        <f>IFERROR(IF(VLOOKUP(Tb_Activiteiten[[#This Row],[Openstelling]],Tb_Openstelling[],2,0)=1,1,""),"")</f>
        <v/>
      </c>
      <c r="AJ2186" s="56"/>
      <c r="AK2186" t="str">
        <f>IF(ISNUMBER(FIND("arbeid",Methode_Keuze)),"",IF(ISNUMBER(FIND("arbeid",Methode_Keuze)),"",IF(Tb_Activiteiten[[#This Row],[Loonkosten]]=1,Tb_Activiteiten[[#Headers],[Loonkosten]],"")))</f>
        <v/>
      </c>
      <c r="AL2186" t="str">
        <f>IF(ISNUMBER(FIND("arbeid",Methode_Keuze)),"",IF(ISNUMBER(FIND("arbeid",Methode_Keuze)),"",IF(Tb_Activiteiten[[#This Row],[Eigen arbeid]]=1,Tb_Activiteiten[[#Headers],[Eigen arbeid]],"")))</f>
        <v/>
      </c>
      <c r="AM2186" t="str">
        <f>IF(ISNUMBER(FIND("arbeid",Methode_Keuze)),"",IF(ISNUMBER(FIND("arbeid",Methode_Keuze)),"",IF(Tb_Activiteiten[[#This Row],[Projectmedewerker]]=1,Tb_Activiteiten[[#Headers],[Projectmedewerker]],"")))</f>
        <v/>
      </c>
      <c r="AN2186" t="str">
        <f>IF(ISNUMBER(FIND("arbeid",Methode_Keuze)),"",IF(ISNUMBER(FIND("arbeid",Methode_Keuze)),"",IF(Tb_Activiteiten[[#This Row],[Landbouwer]]=1,Tb_Activiteiten[[#Headers],[Landbouwer]],"")))</f>
        <v/>
      </c>
      <c r="AO2186" t="str">
        <f>IF(ISNUMBER(FIND("arbeid",Methode_Keuze)),"",IF(ISNUMBER(FIND("arbeid",Methode_Keuze)),"",IF(Tb_Activiteiten[[#This Row],[Adviseur]]=1,Tb_Activiteiten[[#Headers],[Adviseur]],"")))</f>
        <v/>
      </c>
      <c r="AP2186" t="str">
        <f>IF(ISNUMBER(FIND("arbeid",Methode_Keuze)),"",IF(ISNUMBER(FIND("arbeid",Methode_Keuze)),"",IF(Tb_Activiteiten[[#This Row],[Projectleider/Expert]]=1,Tb_Activiteiten[[#Headers],[Projectleider/Expert]],"")))</f>
        <v/>
      </c>
      <c r="AQ2186" t="str">
        <f>IF(ISNUMBER(FIND("arbeid",Methode_Keuze)),"",IF(ISNUMBER(FIND("arbeid",Methode_Keuze)),"",IF(Tb_Activiteiten[[#This Row],[Arbeidskosten]]=1,Tb_Activiteiten[[#Headers],[Arbeidskosten]],"")))</f>
        <v/>
      </c>
      <c r="AR2186" t="str">
        <f>IF(ISNUMBER(FIND("arbeid",Methode_Keuze)),"",IF(ISNUMBER(FIND("arbeid",Methode_Keuze)),"",IF(Tb_Activiteiten[[#This Row],[Arbeidskosten op basis van IKS]]=1,Tb_Activiteiten[[#Headers],[Arbeidskosten op basis van IKS]],"")))</f>
        <v/>
      </c>
      <c r="AS2186" t="str">
        <f>IF(ISNUMBER(FIND("overige",Methode_Keuze)),"",IF(Tb_Activiteiten[[#This Row],[Kosten derden exclusief btw]]=1,Tb_Activiteiten[[#Headers],[Kosten derden exclusief btw]],""))</f>
        <v/>
      </c>
      <c r="AT2186" t="str">
        <f>IF(ISNUMBER(FIND("overige",Methode_Keuze)),"",IF(Tb_Activiteiten[[#This Row],[Niet verrekenbare btw]]=1,Tb_Activiteiten[[#Headers],[Niet verrekenbare btw]],""))</f>
        <v/>
      </c>
      <c r="AU2186" t="str">
        <f>IF(ISNUMBER(FIND("overige",Methode_Keuze)),"",IF(Tb_Activiteiten[[#This Row],[Grondkosten]]=1,Tb_Activiteiten[[#Headers],[Grondkosten]],""))</f>
        <v/>
      </c>
      <c r="AV2186" t="str">
        <f>IF(ISNUMBER(FIND("overige",Methode_Keuze)),"",IF(Tb_Activiteiten[[#This Row],[Bijdrage in natura (overige)]]=1,Tb_Activiteiten[[#Headers],[Bijdrage in natura (overige)]],""))</f>
        <v/>
      </c>
      <c r="AW2186" t="str">
        <f>IF(ISNUMBER(FIND("overige",Methode_Keuze)),"",IF(Tb_Activiteiten[[#This Row],[Bijdrage in natura (vrijwilligers)]]=1,Tb_Activiteiten[[#Headers],[Bijdrage in natura (vrijwilligers)]],""))</f>
        <v/>
      </c>
      <c r="AX2186" t="str">
        <f>IF(ISNUMBER(FIND("overige",Methode_Keuze)),"",IF(Tb_Activiteiten[[#This Row],[Afschrijvingskosten]]=1,Tb_Activiteiten[[#Headers],[Afschrijvingskosten]],""))</f>
        <v/>
      </c>
      <c r="AY2186" t="str">
        <f>IF(ISNUMBER(FIND("overige",Methode_Keuze)),"",IF(Tb_Activiteiten[[#This Row],[Vergoeding]]=1,Tb_Activiteiten[[#Headers],[Vergoeding]],""))</f>
        <v/>
      </c>
      <c r="AZ2186" t="str">
        <f>IF(ISNUMBER(FIND("arbeid",Methode_Keuze)),"",IF(Tb_Activiteiten[[#This Row],[Arbeidskosten - vast tarief (excl eigen arbeid)]]=1,Tb_Activiteiten[[#Headers],[Arbeidskosten - vast tarief (excl eigen arbeid)]],""))</f>
        <v/>
      </c>
      <c r="BA2186" t="str">
        <f>IF(ISNUMBER(FIND("overige",Methode_Keuze)),"",IF(Tb_Activiteiten[[#This Row],[Overige kosten]]=1,Tb_Activiteiten[[#Headers],[Overige kosten]],""))</f>
        <v/>
      </c>
    </row>
    <row r="2187" spans="15:53" x14ac:dyDescent="0.25">
      <c r="O2187" s="56"/>
      <c r="Q2187" t="str">
        <f>IFERROR(IF(VLOOKUP(Tb_Activiteiten[[#This Row],[Openstelling]],Tb_Openstelling[],2,0)=1,1,""),"")</f>
        <v/>
      </c>
      <c r="AJ2187" s="56"/>
      <c r="AK2187" t="str">
        <f>IF(ISNUMBER(FIND("arbeid",Methode_Keuze)),"",IF(ISNUMBER(FIND("arbeid",Methode_Keuze)),"",IF(Tb_Activiteiten[[#This Row],[Loonkosten]]=1,Tb_Activiteiten[[#Headers],[Loonkosten]],"")))</f>
        <v/>
      </c>
      <c r="AL2187" t="str">
        <f>IF(ISNUMBER(FIND("arbeid",Methode_Keuze)),"",IF(ISNUMBER(FIND("arbeid",Methode_Keuze)),"",IF(Tb_Activiteiten[[#This Row],[Eigen arbeid]]=1,Tb_Activiteiten[[#Headers],[Eigen arbeid]],"")))</f>
        <v/>
      </c>
      <c r="AM2187" t="str">
        <f>IF(ISNUMBER(FIND("arbeid",Methode_Keuze)),"",IF(ISNUMBER(FIND("arbeid",Methode_Keuze)),"",IF(Tb_Activiteiten[[#This Row],[Projectmedewerker]]=1,Tb_Activiteiten[[#Headers],[Projectmedewerker]],"")))</f>
        <v/>
      </c>
      <c r="AN2187" t="str">
        <f>IF(ISNUMBER(FIND("arbeid",Methode_Keuze)),"",IF(ISNUMBER(FIND("arbeid",Methode_Keuze)),"",IF(Tb_Activiteiten[[#This Row],[Landbouwer]]=1,Tb_Activiteiten[[#Headers],[Landbouwer]],"")))</f>
        <v/>
      </c>
      <c r="AO2187" t="str">
        <f>IF(ISNUMBER(FIND("arbeid",Methode_Keuze)),"",IF(ISNUMBER(FIND("arbeid",Methode_Keuze)),"",IF(Tb_Activiteiten[[#This Row],[Adviseur]]=1,Tb_Activiteiten[[#Headers],[Adviseur]],"")))</f>
        <v/>
      </c>
      <c r="AP2187" t="str">
        <f>IF(ISNUMBER(FIND("arbeid",Methode_Keuze)),"",IF(ISNUMBER(FIND("arbeid",Methode_Keuze)),"",IF(Tb_Activiteiten[[#This Row],[Projectleider/Expert]]=1,Tb_Activiteiten[[#Headers],[Projectleider/Expert]],"")))</f>
        <v/>
      </c>
      <c r="AQ2187" t="str">
        <f>IF(ISNUMBER(FIND("arbeid",Methode_Keuze)),"",IF(ISNUMBER(FIND("arbeid",Methode_Keuze)),"",IF(Tb_Activiteiten[[#This Row],[Arbeidskosten]]=1,Tb_Activiteiten[[#Headers],[Arbeidskosten]],"")))</f>
        <v/>
      </c>
      <c r="AR2187" t="str">
        <f>IF(ISNUMBER(FIND("arbeid",Methode_Keuze)),"",IF(ISNUMBER(FIND("arbeid",Methode_Keuze)),"",IF(Tb_Activiteiten[[#This Row],[Arbeidskosten op basis van IKS]]=1,Tb_Activiteiten[[#Headers],[Arbeidskosten op basis van IKS]],"")))</f>
        <v/>
      </c>
      <c r="AS2187" t="str">
        <f>IF(ISNUMBER(FIND("overige",Methode_Keuze)),"",IF(Tb_Activiteiten[[#This Row],[Kosten derden exclusief btw]]=1,Tb_Activiteiten[[#Headers],[Kosten derden exclusief btw]],""))</f>
        <v/>
      </c>
      <c r="AT2187" t="str">
        <f>IF(ISNUMBER(FIND("overige",Methode_Keuze)),"",IF(Tb_Activiteiten[[#This Row],[Niet verrekenbare btw]]=1,Tb_Activiteiten[[#Headers],[Niet verrekenbare btw]],""))</f>
        <v/>
      </c>
      <c r="AU2187" t="str">
        <f>IF(ISNUMBER(FIND("overige",Methode_Keuze)),"",IF(Tb_Activiteiten[[#This Row],[Grondkosten]]=1,Tb_Activiteiten[[#Headers],[Grondkosten]],""))</f>
        <v/>
      </c>
      <c r="AV2187" t="str">
        <f>IF(ISNUMBER(FIND("overige",Methode_Keuze)),"",IF(Tb_Activiteiten[[#This Row],[Bijdrage in natura (overige)]]=1,Tb_Activiteiten[[#Headers],[Bijdrage in natura (overige)]],""))</f>
        <v/>
      </c>
      <c r="AW2187" t="str">
        <f>IF(ISNUMBER(FIND("overige",Methode_Keuze)),"",IF(Tb_Activiteiten[[#This Row],[Bijdrage in natura (vrijwilligers)]]=1,Tb_Activiteiten[[#Headers],[Bijdrage in natura (vrijwilligers)]],""))</f>
        <v/>
      </c>
      <c r="AX2187" t="str">
        <f>IF(ISNUMBER(FIND("overige",Methode_Keuze)),"",IF(Tb_Activiteiten[[#This Row],[Afschrijvingskosten]]=1,Tb_Activiteiten[[#Headers],[Afschrijvingskosten]],""))</f>
        <v/>
      </c>
      <c r="AY2187" t="str">
        <f>IF(ISNUMBER(FIND("overige",Methode_Keuze)),"",IF(Tb_Activiteiten[[#This Row],[Vergoeding]]=1,Tb_Activiteiten[[#Headers],[Vergoeding]],""))</f>
        <v/>
      </c>
      <c r="AZ2187" t="str">
        <f>IF(ISNUMBER(FIND("arbeid",Methode_Keuze)),"",IF(Tb_Activiteiten[[#This Row],[Arbeidskosten - vast tarief (excl eigen arbeid)]]=1,Tb_Activiteiten[[#Headers],[Arbeidskosten - vast tarief (excl eigen arbeid)]],""))</f>
        <v/>
      </c>
      <c r="BA2187" t="str">
        <f>IF(ISNUMBER(FIND("overige",Methode_Keuze)),"",IF(Tb_Activiteiten[[#This Row],[Overige kosten]]=1,Tb_Activiteiten[[#Headers],[Overige kosten]],""))</f>
        <v/>
      </c>
    </row>
    <row r="2188" spans="15:53" x14ac:dyDescent="0.25">
      <c r="O2188" s="56"/>
      <c r="Q2188" t="str">
        <f>IFERROR(IF(VLOOKUP(Tb_Activiteiten[[#This Row],[Openstelling]],Tb_Openstelling[],2,0)=1,1,""),"")</f>
        <v/>
      </c>
      <c r="AJ2188" s="56"/>
      <c r="AK2188" t="str">
        <f>IF(ISNUMBER(FIND("arbeid",Methode_Keuze)),"",IF(ISNUMBER(FIND("arbeid",Methode_Keuze)),"",IF(Tb_Activiteiten[[#This Row],[Loonkosten]]=1,Tb_Activiteiten[[#Headers],[Loonkosten]],"")))</f>
        <v/>
      </c>
      <c r="AL2188" t="str">
        <f>IF(ISNUMBER(FIND("arbeid",Methode_Keuze)),"",IF(ISNUMBER(FIND("arbeid",Methode_Keuze)),"",IF(Tb_Activiteiten[[#This Row],[Eigen arbeid]]=1,Tb_Activiteiten[[#Headers],[Eigen arbeid]],"")))</f>
        <v/>
      </c>
      <c r="AM2188" t="str">
        <f>IF(ISNUMBER(FIND("arbeid",Methode_Keuze)),"",IF(ISNUMBER(FIND("arbeid",Methode_Keuze)),"",IF(Tb_Activiteiten[[#This Row],[Projectmedewerker]]=1,Tb_Activiteiten[[#Headers],[Projectmedewerker]],"")))</f>
        <v/>
      </c>
      <c r="AN2188" t="str">
        <f>IF(ISNUMBER(FIND("arbeid",Methode_Keuze)),"",IF(ISNUMBER(FIND("arbeid",Methode_Keuze)),"",IF(Tb_Activiteiten[[#This Row],[Landbouwer]]=1,Tb_Activiteiten[[#Headers],[Landbouwer]],"")))</f>
        <v/>
      </c>
      <c r="AO2188" t="str">
        <f>IF(ISNUMBER(FIND("arbeid",Methode_Keuze)),"",IF(ISNUMBER(FIND("arbeid",Methode_Keuze)),"",IF(Tb_Activiteiten[[#This Row],[Adviseur]]=1,Tb_Activiteiten[[#Headers],[Adviseur]],"")))</f>
        <v/>
      </c>
      <c r="AP2188" t="str">
        <f>IF(ISNUMBER(FIND("arbeid",Methode_Keuze)),"",IF(ISNUMBER(FIND("arbeid",Methode_Keuze)),"",IF(Tb_Activiteiten[[#This Row],[Projectleider/Expert]]=1,Tb_Activiteiten[[#Headers],[Projectleider/Expert]],"")))</f>
        <v/>
      </c>
      <c r="AQ2188" t="str">
        <f>IF(ISNUMBER(FIND("arbeid",Methode_Keuze)),"",IF(ISNUMBER(FIND("arbeid",Methode_Keuze)),"",IF(Tb_Activiteiten[[#This Row],[Arbeidskosten]]=1,Tb_Activiteiten[[#Headers],[Arbeidskosten]],"")))</f>
        <v/>
      </c>
      <c r="AR2188" t="str">
        <f>IF(ISNUMBER(FIND("arbeid",Methode_Keuze)),"",IF(ISNUMBER(FIND("arbeid",Methode_Keuze)),"",IF(Tb_Activiteiten[[#This Row],[Arbeidskosten op basis van IKS]]=1,Tb_Activiteiten[[#Headers],[Arbeidskosten op basis van IKS]],"")))</f>
        <v/>
      </c>
      <c r="AS2188" t="str">
        <f>IF(ISNUMBER(FIND("overige",Methode_Keuze)),"",IF(Tb_Activiteiten[[#This Row],[Kosten derden exclusief btw]]=1,Tb_Activiteiten[[#Headers],[Kosten derden exclusief btw]],""))</f>
        <v/>
      </c>
      <c r="AT2188" t="str">
        <f>IF(ISNUMBER(FIND("overige",Methode_Keuze)),"",IF(Tb_Activiteiten[[#This Row],[Niet verrekenbare btw]]=1,Tb_Activiteiten[[#Headers],[Niet verrekenbare btw]],""))</f>
        <v/>
      </c>
      <c r="AU2188" t="str">
        <f>IF(ISNUMBER(FIND("overige",Methode_Keuze)),"",IF(Tb_Activiteiten[[#This Row],[Grondkosten]]=1,Tb_Activiteiten[[#Headers],[Grondkosten]],""))</f>
        <v/>
      </c>
      <c r="AV2188" t="str">
        <f>IF(ISNUMBER(FIND("overige",Methode_Keuze)),"",IF(Tb_Activiteiten[[#This Row],[Bijdrage in natura (overige)]]=1,Tb_Activiteiten[[#Headers],[Bijdrage in natura (overige)]],""))</f>
        <v/>
      </c>
      <c r="AW2188" t="str">
        <f>IF(ISNUMBER(FIND("overige",Methode_Keuze)),"",IF(Tb_Activiteiten[[#This Row],[Bijdrage in natura (vrijwilligers)]]=1,Tb_Activiteiten[[#Headers],[Bijdrage in natura (vrijwilligers)]],""))</f>
        <v/>
      </c>
      <c r="AX2188" t="str">
        <f>IF(ISNUMBER(FIND("overige",Methode_Keuze)),"",IF(Tb_Activiteiten[[#This Row],[Afschrijvingskosten]]=1,Tb_Activiteiten[[#Headers],[Afschrijvingskosten]],""))</f>
        <v/>
      </c>
      <c r="AY2188" t="str">
        <f>IF(ISNUMBER(FIND("overige",Methode_Keuze)),"",IF(Tb_Activiteiten[[#This Row],[Vergoeding]]=1,Tb_Activiteiten[[#Headers],[Vergoeding]],""))</f>
        <v/>
      </c>
      <c r="AZ2188" t="str">
        <f>IF(ISNUMBER(FIND("arbeid",Methode_Keuze)),"",IF(Tb_Activiteiten[[#This Row],[Arbeidskosten - vast tarief (excl eigen arbeid)]]=1,Tb_Activiteiten[[#Headers],[Arbeidskosten - vast tarief (excl eigen arbeid)]],""))</f>
        <v/>
      </c>
      <c r="BA2188" t="str">
        <f>IF(ISNUMBER(FIND("overige",Methode_Keuze)),"",IF(Tb_Activiteiten[[#This Row],[Overige kosten]]=1,Tb_Activiteiten[[#Headers],[Overige kosten]],""))</f>
        <v/>
      </c>
    </row>
    <row r="2189" spans="15:53" x14ac:dyDescent="0.25">
      <c r="O2189" s="56"/>
      <c r="Q2189" t="str">
        <f>IFERROR(IF(VLOOKUP(Tb_Activiteiten[[#This Row],[Openstelling]],Tb_Openstelling[],2,0)=1,1,""),"")</f>
        <v/>
      </c>
      <c r="AJ2189" s="56"/>
      <c r="AK2189" t="str">
        <f>IF(ISNUMBER(FIND("arbeid",Methode_Keuze)),"",IF(ISNUMBER(FIND("arbeid",Methode_Keuze)),"",IF(Tb_Activiteiten[[#This Row],[Loonkosten]]=1,Tb_Activiteiten[[#Headers],[Loonkosten]],"")))</f>
        <v/>
      </c>
      <c r="AL2189" t="str">
        <f>IF(ISNUMBER(FIND("arbeid",Methode_Keuze)),"",IF(ISNUMBER(FIND("arbeid",Methode_Keuze)),"",IF(Tb_Activiteiten[[#This Row],[Eigen arbeid]]=1,Tb_Activiteiten[[#Headers],[Eigen arbeid]],"")))</f>
        <v/>
      </c>
      <c r="AM2189" t="str">
        <f>IF(ISNUMBER(FIND("arbeid",Methode_Keuze)),"",IF(ISNUMBER(FIND("arbeid",Methode_Keuze)),"",IF(Tb_Activiteiten[[#This Row],[Projectmedewerker]]=1,Tb_Activiteiten[[#Headers],[Projectmedewerker]],"")))</f>
        <v/>
      </c>
      <c r="AN2189" t="str">
        <f>IF(ISNUMBER(FIND("arbeid",Methode_Keuze)),"",IF(ISNUMBER(FIND("arbeid",Methode_Keuze)),"",IF(Tb_Activiteiten[[#This Row],[Landbouwer]]=1,Tb_Activiteiten[[#Headers],[Landbouwer]],"")))</f>
        <v/>
      </c>
      <c r="AO2189" t="str">
        <f>IF(ISNUMBER(FIND("arbeid",Methode_Keuze)),"",IF(ISNUMBER(FIND("arbeid",Methode_Keuze)),"",IF(Tb_Activiteiten[[#This Row],[Adviseur]]=1,Tb_Activiteiten[[#Headers],[Adviseur]],"")))</f>
        <v/>
      </c>
      <c r="AP2189" t="str">
        <f>IF(ISNUMBER(FIND("arbeid",Methode_Keuze)),"",IF(ISNUMBER(FIND("arbeid",Methode_Keuze)),"",IF(Tb_Activiteiten[[#This Row],[Projectleider/Expert]]=1,Tb_Activiteiten[[#Headers],[Projectleider/Expert]],"")))</f>
        <v/>
      </c>
      <c r="AQ2189" t="str">
        <f>IF(ISNUMBER(FIND("arbeid",Methode_Keuze)),"",IF(ISNUMBER(FIND("arbeid",Methode_Keuze)),"",IF(Tb_Activiteiten[[#This Row],[Arbeidskosten]]=1,Tb_Activiteiten[[#Headers],[Arbeidskosten]],"")))</f>
        <v/>
      </c>
      <c r="AR2189" t="str">
        <f>IF(ISNUMBER(FIND("arbeid",Methode_Keuze)),"",IF(ISNUMBER(FIND("arbeid",Methode_Keuze)),"",IF(Tb_Activiteiten[[#This Row],[Arbeidskosten op basis van IKS]]=1,Tb_Activiteiten[[#Headers],[Arbeidskosten op basis van IKS]],"")))</f>
        <v/>
      </c>
      <c r="AS2189" t="str">
        <f>IF(ISNUMBER(FIND("overige",Methode_Keuze)),"",IF(Tb_Activiteiten[[#This Row],[Kosten derden exclusief btw]]=1,Tb_Activiteiten[[#Headers],[Kosten derden exclusief btw]],""))</f>
        <v/>
      </c>
      <c r="AT2189" t="str">
        <f>IF(ISNUMBER(FIND("overige",Methode_Keuze)),"",IF(Tb_Activiteiten[[#This Row],[Niet verrekenbare btw]]=1,Tb_Activiteiten[[#Headers],[Niet verrekenbare btw]],""))</f>
        <v/>
      </c>
      <c r="AU2189" t="str">
        <f>IF(ISNUMBER(FIND("overige",Methode_Keuze)),"",IF(Tb_Activiteiten[[#This Row],[Grondkosten]]=1,Tb_Activiteiten[[#Headers],[Grondkosten]],""))</f>
        <v/>
      </c>
      <c r="AV2189" t="str">
        <f>IF(ISNUMBER(FIND("overige",Methode_Keuze)),"",IF(Tb_Activiteiten[[#This Row],[Bijdrage in natura (overige)]]=1,Tb_Activiteiten[[#Headers],[Bijdrage in natura (overige)]],""))</f>
        <v/>
      </c>
      <c r="AW2189" t="str">
        <f>IF(ISNUMBER(FIND("overige",Methode_Keuze)),"",IF(Tb_Activiteiten[[#This Row],[Bijdrage in natura (vrijwilligers)]]=1,Tb_Activiteiten[[#Headers],[Bijdrage in natura (vrijwilligers)]],""))</f>
        <v/>
      </c>
      <c r="AX2189" t="str">
        <f>IF(ISNUMBER(FIND("overige",Methode_Keuze)),"",IF(Tb_Activiteiten[[#This Row],[Afschrijvingskosten]]=1,Tb_Activiteiten[[#Headers],[Afschrijvingskosten]],""))</f>
        <v/>
      </c>
      <c r="AY2189" t="str">
        <f>IF(ISNUMBER(FIND("overige",Methode_Keuze)),"",IF(Tb_Activiteiten[[#This Row],[Vergoeding]]=1,Tb_Activiteiten[[#Headers],[Vergoeding]],""))</f>
        <v/>
      </c>
      <c r="AZ2189" t="str">
        <f>IF(ISNUMBER(FIND("arbeid",Methode_Keuze)),"",IF(Tb_Activiteiten[[#This Row],[Arbeidskosten - vast tarief (excl eigen arbeid)]]=1,Tb_Activiteiten[[#Headers],[Arbeidskosten - vast tarief (excl eigen arbeid)]],""))</f>
        <v/>
      </c>
      <c r="BA2189" t="str">
        <f>IF(ISNUMBER(FIND("overige",Methode_Keuze)),"",IF(Tb_Activiteiten[[#This Row],[Overige kosten]]=1,Tb_Activiteiten[[#Headers],[Overige kosten]],""))</f>
        <v/>
      </c>
    </row>
    <row r="2190" spans="15:53" x14ac:dyDescent="0.25">
      <c r="O2190" s="56"/>
      <c r="Q2190" t="str">
        <f>IFERROR(IF(VLOOKUP(Tb_Activiteiten[[#This Row],[Openstelling]],Tb_Openstelling[],2,0)=1,1,""),"")</f>
        <v/>
      </c>
      <c r="AJ2190" s="56"/>
      <c r="AK2190" t="str">
        <f>IF(ISNUMBER(FIND("arbeid",Methode_Keuze)),"",IF(ISNUMBER(FIND("arbeid",Methode_Keuze)),"",IF(Tb_Activiteiten[[#This Row],[Loonkosten]]=1,Tb_Activiteiten[[#Headers],[Loonkosten]],"")))</f>
        <v/>
      </c>
      <c r="AL2190" t="str">
        <f>IF(ISNUMBER(FIND("arbeid",Methode_Keuze)),"",IF(ISNUMBER(FIND("arbeid",Methode_Keuze)),"",IF(Tb_Activiteiten[[#This Row],[Eigen arbeid]]=1,Tb_Activiteiten[[#Headers],[Eigen arbeid]],"")))</f>
        <v/>
      </c>
      <c r="AM2190" t="str">
        <f>IF(ISNUMBER(FIND("arbeid",Methode_Keuze)),"",IF(ISNUMBER(FIND("arbeid",Methode_Keuze)),"",IF(Tb_Activiteiten[[#This Row],[Projectmedewerker]]=1,Tb_Activiteiten[[#Headers],[Projectmedewerker]],"")))</f>
        <v/>
      </c>
      <c r="AN2190" t="str">
        <f>IF(ISNUMBER(FIND("arbeid",Methode_Keuze)),"",IF(ISNUMBER(FIND("arbeid",Methode_Keuze)),"",IF(Tb_Activiteiten[[#This Row],[Landbouwer]]=1,Tb_Activiteiten[[#Headers],[Landbouwer]],"")))</f>
        <v/>
      </c>
      <c r="AO2190" t="str">
        <f>IF(ISNUMBER(FIND("arbeid",Methode_Keuze)),"",IF(ISNUMBER(FIND("arbeid",Methode_Keuze)),"",IF(Tb_Activiteiten[[#This Row],[Adviseur]]=1,Tb_Activiteiten[[#Headers],[Adviseur]],"")))</f>
        <v/>
      </c>
      <c r="AP2190" t="str">
        <f>IF(ISNUMBER(FIND("arbeid",Methode_Keuze)),"",IF(ISNUMBER(FIND("arbeid",Methode_Keuze)),"",IF(Tb_Activiteiten[[#This Row],[Projectleider/Expert]]=1,Tb_Activiteiten[[#Headers],[Projectleider/Expert]],"")))</f>
        <v/>
      </c>
      <c r="AQ2190" t="str">
        <f>IF(ISNUMBER(FIND("arbeid",Methode_Keuze)),"",IF(ISNUMBER(FIND("arbeid",Methode_Keuze)),"",IF(Tb_Activiteiten[[#This Row],[Arbeidskosten]]=1,Tb_Activiteiten[[#Headers],[Arbeidskosten]],"")))</f>
        <v/>
      </c>
      <c r="AR2190" t="str">
        <f>IF(ISNUMBER(FIND("arbeid",Methode_Keuze)),"",IF(ISNUMBER(FIND("arbeid",Methode_Keuze)),"",IF(Tb_Activiteiten[[#This Row],[Arbeidskosten op basis van IKS]]=1,Tb_Activiteiten[[#Headers],[Arbeidskosten op basis van IKS]],"")))</f>
        <v/>
      </c>
      <c r="AS2190" t="str">
        <f>IF(ISNUMBER(FIND("overige",Methode_Keuze)),"",IF(Tb_Activiteiten[[#This Row],[Kosten derden exclusief btw]]=1,Tb_Activiteiten[[#Headers],[Kosten derden exclusief btw]],""))</f>
        <v/>
      </c>
      <c r="AT2190" t="str">
        <f>IF(ISNUMBER(FIND("overige",Methode_Keuze)),"",IF(Tb_Activiteiten[[#This Row],[Niet verrekenbare btw]]=1,Tb_Activiteiten[[#Headers],[Niet verrekenbare btw]],""))</f>
        <v/>
      </c>
      <c r="AU2190" t="str">
        <f>IF(ISNUMBER(FIND("overige",Methode_Keuze)),"",IF(Tb_Activiteiten[[#This Row],[Grondkosten]]=1,Tb_Activiteiten[[#Headers],[Grondkosten]],""))</f>
        <v/>
      </c>
      <c r="AV2190" t="str">
        <f>IF(ISNUMBER(FIND("overige",Methode_Keuze)),"",IF(Tb_Activiteiten[[#This Row],[Bijdrage in natura (overige)]]=1,Tb_Activiteiten[[#Headers],[Bijdrage in natura (overige)]],""))</f>
        <v/>
      </c>
      <c r="AW2190" t="str">
        <f>IF(ISNUMBER(FIND("overige",Methode_Keuze)),"",IF(Tb_Activiteiten[[#This Row],[Bijdrage in natura (vrijwilligers)]]=1,Tb_Activiteiten[[#Headers],[Bijdrage in natura (vrijwilligers)]],""))</f>
        <v/>
      </c>
      <c r="AX2190" t="str">
        <f>IF(ISNUMBER(FIND("overige",Methode_Keuze)),"",IF(Tb_Activiteiten[[#This Row],[Afschrijvingskosten]]=1,Tb_Activiteiten[[#Headers],[Afschrijvingskosten]],""))</f>
        <v/>
      </c>
      <c r="AY2190" t="str">
        <f>IF(ISNUMBER(FIND("overige",Methode_Keuze)),"",IF(Tb_Activiteiten[[#This Row],[Vergoeding]]=1,Tb_Activiteiten[[#Headers],[Vergoeding]],""))</f>
        <v/>
      </c>
      <c r="AZ2190" t="str">
        <f>IF(ISNUMBER(FIND("arbeid",Methode_Keuze)),"",IF(Tb_Activiteiten[[#This Row],[Arbeidskosten - vast tarief (excl eigen arbeid)]]=1,Tb_Activiteiten[[#Headers],[Arbeidskosten - vast tarief (excl eigen arbeid)]],""))</f>
        <v/>
      </c>
      <c r="BA2190" t="str">
        <f>IF(ISNUMBER(FIND("overige",Methode_Keuze)),"",IF(Tb_Activiteiten[[#This Row],[Overige kosten]]=1,Tb_Activiteiten[[#Headers],[Overige kosten]],""))</f>
        <v/>
      </c>
    </row>
    <row r="2191" spans="15:53" x14ac:dyDescent="0.25">
      <c r="O2191" s="56"/>
      <c r="Q2191" t="str">
        <f>IFERROR(IF(VLOOKUP(Tb_Activiteiten[[#This Row],[Openstelling]],Tb_Openstelling[],2,0)=1,1,""),"")</f>
        <v/>
      </c>
      <c r="AJ2191" s="56"/>
      <c r="AK2191" t="str">
        <f>IF(ISNUMBER(FIND("arbeid",Methode_Keuze)),"",IF(ISNUMBER(FIND("arbeid",Methode_Keuze)),"",IF(Tb_Activiteiten[[#This Row],[Loonkosten]]=1,Tb_Activiteiten[[#Headers],[Loonkosten]],"")))</f>
        <v/>
      </c>
      <c r="AL2191" t="str">
        <f>IF(ISNUMBER(FIND("arbeid",Methode_Keuze)),"",IF(ISNUMBER(FIND("arbeid",Methode_Keuze)),"",IF(Tb_Activiteiten[[#This Row],[Eigen arbeid]]=1,Tb_Activiteiten[[#Headers],[Eigen arbeid]],"")))</f>
        <v/>
      </c>
      <c r="AM2191" t="str">
        <f>IF(ISNUMBER(FIND("arbeid",Methode_Keuze)),"",IF(ISNUMBER(FIND("arbeid",Methode_Keuze)),"",IF(Tb_Activiteiten[[#This Row],[Projectmedewerker]]=1,Tb_Activiteiten[[#Headers],[Projectmedewerker]],"")))</f>
        <v/>
      </c>
      <c r="AN2191" t="str">
        <f>IF(ISNUMBER(FIND("arbeid",Methode_Keuze)),"",IF(ISNUMBER(FIND("arbeid",Methode_Keuze)),"",IF(Tb_Activiteiten[[#This Row],[Landbouwer]]=1,Tb_Activiteiten[[#Headers],[Landbouwer]],"")))</f>
        <v/>
      </c>
      <c r="AO2191" t="str">
        <f>IF(ISNUMBER(FIND("arbeid",Methode_Keuze)),"",IF(ISNUMBER(FIND("arbeid",Methode_Keuze)),"",IF(Tb_Activiteiten[[#This Row],[Adviseur]]=1,Tb_Activiteiten[[#Headers],[Adviseur]],"")))</f>
        <v/>
      </c>
      <c r="AP2191" t="str">
        <f>IF(ISNUMBER(FIND("arbeid",Methode_Keuze)),"",IF(ISNUMBER(FIND("arbeid",Methode_Keuze)),"",IF(Tb_Activiteiten[[#This Row],[Projectleider/Expert]]=1,Tb_Activiteiten[[#Headers],[Projectleider/Expert]],"")))</f>
        <v/>
      </c>
      <c r="AQ2191" t="str">
        <f>IF(ISNUMBER(FIND("arbeid",Methode_Keuze)),"",IF(ISNUMBER(FIND("arbeid",Methode_Keuze)),"",IF(Tb_Activiteiten[[#This Row],[Arbeidskosten]]=1,Tb_Activiteiten[[#Headers],[Arbeidskosten]],"")))</f>
        <v/>
      </c>
      <c r="AR2191" t="str">
        <f>IF(ISNUMBER(FIND("arbeid",Methode_Keuze)),"",IF(ISNUMBER(FIND("arbeid",Methode_Keuze)),"",IF(Tb_Activiteiten[[#This Row],[Arbeidskosten op basis van IKS]]=1,Tb_Activiteiten[[#Headers],[Arbeidskosten op basis van IKS]],"")))</f>
        <v/>
      </c>
      <c r="AS2191" t="str">
        <f>IF(ISNUMBER(FIND("overige",Methode_Keuze)),"",IF(Tb_Activiteiten[[#This Row],[Kosten derden exclusief btw]]=1,Tb_Activiteiten[[#Headers],[Kosten derden exclusief btw]],""))</f>
        <v/>
      </c>
      <c r="AT2191" t="str">
        <f>IF(ISNUMBER(FIND("overige",Methode_Keuze)),"",IF(Tb_Activiteiten[[#This Row],[Niet verrekenbare btw]]=1,Tb_Activiteiten[[#Headers],[Niet verrekenbare btw]],""))</f>
        <v/>
      </c>
      <c r="AU2191" t="str">
        <f>IF(ISNUMBER(FIND("overige",Methode_Keuze)),"",IF(Tb_Activiteiten[[#This Row],[Grondkosten]]=1,Tb_Activiteiten[[#Headers],[Grondkosten]],""))</f>
        <v/>
      </c>
      <c r="AV2191" t="str">
        <f>IF(ISNUMBER(FIND("overige",Methode_Keuze)),"",IF(Tb_Activiteiten[[#This Row],[Bijdrage in natura (overige)]]=1,Tb_Activiteiten[[#Headers],[Bijdrage in natura (overige)]],""))</f>
        <v/>
      </c>
      <c r="AW2191" t="str">
        <f>IF(ISNUMBER(FIND("overige",Methode_Keuze)),"",IF(Tb_Activiteiten[[#This Row],[Bijdrage in natura (vrijwilligers)]]=1,Tb_Activiteiten[[#Headers],[Bijdrage in natura (vrijwilligers)]],""))</f>
        <v/>
      </c>
      <c r="AX2191" t="str">
        <f>IF(ISNUMBER(FIND("overige",Methode_Keuze)),"",IF(Tb_Activiteiten[[#This Row],[Afschrijvingskosten]]=1,Tb_Activiteiten[[#Headers],[Afschrijvingskosten]],""))</f>
        <v/>
      </c>
      <c r="AY2191" t="str">
        <f>IF(ISNUMBER(FIND("overige",Methode_Keuze)),"",IF(Tb_Activiteiten[[#This Row],[Vergoeding]]=1,Tb_Activiteiten[[#Headers],[Vergoeding]],""))</f>
        <v/>
      </c>
      <c r="AZ2191" t="str">
        <f>IF(ISNUMBER(FIND("arbeid",Methode_Keuze)),"",IF(Tb_Activiteiten[[#This Row],[Arbeidskosten - vast tarief (excl eigen arbeid)]]=1,Tb_Activiteiten[[#Headers],[Arbeidskosten - vast tarief (excl eigen arbeid)]],""))</f>
        <v/>
      </c>
      <c r="BA2191" t="str">
        <f>IF(ISNUMBER(FIND("overige",Methode_Keuze)),"",IF(Tb_Activiteiten[[#This Row],[Overige kosten]]=1,Tb_Activiteiten[[#Headers],[Overige kosten]],""))</f>
        <v/>
      </c>
    </row>
    <row r="2192" spans="15:53" x14ac:dyDescent="0.25">
      <c r="O2192" s="56"/>
      <c r="Q2192" t="str">
        <f>IFERROR(IF(VLOOKUP(Tb_Activiteiten[[#This Row],[Openstelling]],Tb_Openstelling[],2,0)=1,1,""),"")</f>
        <v/>
      </c>
      <c r="AJ2192" s="56"/>
      <c r="AK2192" t="str">
        <f>IF(ISNUMBER(FIND("arbeid",Methode_Keuze)),"",IF(ISNUMBER(FIND("arbeid",Methode_Keuze)),"",IF(Tb_Activiteiten[[#This Row],[Loonkosten]]=1,Tb_Activiteiten[[#Headers],[Loonkosten]],"")))</f>
        <v/>
      </c>
      <c r="AL2192" t="str">
        <f>IF(ISNUMBER(FIND("arbeid",Methode_Keuze)),"",IF(ISNUMBER(FIND("arbeid",Methode_Keuze)),"",IF(Tb_Activiteiten[[#This Row],[Eigen arbeid]]=1,Tb_Activiteiten[[#Headers],[Eigen arbeid]],"")))</f>
        <v/>
      </c>
      <c r="AM2192" t="str">
        <f>IF(ISNUMBER(FIND("arbeid",Methode_Keuze)),"",IF(ISNUMBER(FIND("arbeid",Methode_Keuze)),"",IF(Tb_Activiteiten[[#This Row],[Projectmedewerker]]=1,Tb_Activiteiten[[#Headers],[Projectmedewerker]],"")))</f>
        <v/>
      </c>
      <c r="AN2192" t="str">
        <f>IF(ISNUMBER(FIND("arbeid",Methode_Keuze)),"",IF(ISNUMBER(FIND("arbeid",Methode_Keuze)),"",IF(Tb_Activiteiten[[#This Row],[Landbouwer]]=1,Tb_Activiteiten[[#Headers],[Landbouwer]],"")))</f>
        <v/>
      </c>
      <c r="AO2192" t="str">
        <f>IF(ISNUMBER(FIND("arbeid",Methode_Keuze)),"",IF(ISNUMBER(FIND("arbeid",Methode_Keuze)),"",IF(Tb_Activiteiten[[#This Row],[Adviseur]]=1,Tb_Activiteiten[[#Headers],[Adviseur]],"")))</f>
        <v/>
      </c>
      <c r="AP2192" t="str">
        <f>IF(ISNUMBER(FIND("arbeid",Methode_Keuze)),"",IF(ISNUMBER(FIND("arbeid",Methode_Keuze)),"",IF(Tb_Activiteiten[[#This Row],[Projectleider/Expert]]=1,Tb_Activiteiten[[#Headers],[Projectleider/Expert]],"")))</f>
        <v/>
      </c>
      <c r="AQ2192" t="str">
        <f>IF(ISNUMBER(FIND("arbeid",Methode_Keuze)),"",IF(ISNUMBER(FIND("arbeid",Methode_Keuze)),"",IF(Tb_Activiteiten[[#This Row],[Arbeidskosten]]=1,Tb_Activiteiten[[#Headers],[Arbeidskosten]],"")))</f>
        <v/>
      </c>
      <c r="AR2192" t="str">
        <f>IF(ISNUMBER(FIND("arbeid",Methode_Keuze)),"",IF(ISNUMBER(FIND("arbeid",Methode_Keuze)),"",IF(Tb_Activiteiten[[#This Row],[Arbeidskosten op basis van IKS]]=1,Tb_Activiteiten[[#Headers],[Arbeidskosten op basis van IKS]],"")))</f>
        <v/>
      </c>
      <c r="AS2192" t="str">
        <f>IF(ISNUMBER(FIND("overige",Methode_Keuze)),"",IF(Tb_Activiteiten[[#This Row],[Kosten derden exclusief btw]]=1,Tb_Activiteiten[[#Headers],[Kosten derden exclusief btw]],""))</f>
        <v/>
      </c>
      <c r="AT2192" t="str">
        <f>IF(ISNUMBER(FIND("overige",Methode_Keuze)),"",IF(Tb_Activiteiten[[#This Row],[Niet verrekenbare btw]]=1,Tb_Activiteiten[[#Headers],[Niet verrekenbare btw]],""))</f>
        <v/>
      </c>
      <c r="AU2192" t="str">
        <f>IF(ISNUMBER(FIND("overige",Methode_Keuze)),"",IF(Tb_Activiteiten[[#This Row],[Grondkosten]]=1,Tb_Activiteiten[[#Headers],[Grondkosten]],""))</f>
        <v/>
      </c>
      <c r="AV2192" t="str">
        <f>IF(ISNUMBER(FIND("overige",Methode_Keuze)),"",IF(Tb_Activiteiten[[#This Row],[Bijdrage in natura (overige)]]=1,Tb_Activiteiten[[#Headers],[Bijdrage in natura (overige)]],""))</f>
        <v/>
      </c>
      <c r="AW2192" t="str">
        <f>IF(ISNUMBER(FIND("overige",Methode_Keuze)),"",IF(Tb_Activiteiten[[#This Row],[Bijdrage in natura (vrijwilligers)]]=1,Tb_Activiteiten[[#Headers],[Bijdrage in natura (vrijwilligers)]],""))</f>
        <v/>
      </c>
      <c r="AX2192" t="str">
        <f>IF(ISNUMBER(FIND("overige",Methode_Keuze)),"",IF(Tb_Activiteiten[[#This Row],[Afschrijvingskosten]]=1,Tb_Activiteiten[[#Headers],[Afschrijvingskosten]],""))</f>
        <v/>
      </c>
      <c r="AY2192" t="str">
        <f>IF(ISNUMBER(FIND("overige",Methode_Keuze)),"",IF(Tb_Activiteiten[[#This Row],[Vergoeding]]=1,Tb_Activiteiten[[#Headers],[Vergoeding]],""))</f>
        <v/>
      </c>
      <c r="AZ2192" t="str">
        <f>IF(ISNUMBER(FIND("arbeid",Methode_Keuze)),"",IF(Tb_Activiteiten[[#This Row],[Arbeidskosten - vast tarief (excl eigen arbeid)]]=1,Tb_Activiteiten[[#Headers],[Arbeidskosten - vast tarief (excl eigen arbeid)]],""))</f>
        <v/>
      </c>
      <c r="BA2192" t="str">
        <f>IF(ISNUMBER(FIND("overige",Methode_Keuze)),"",IF(Tb_Activiteiten[[#This Row],[Overige kosten]]=1,Tb_Activiteiten[[#Headers],[Overige kosten]],""))</f>
        <v/>
      </c>
    </row>
    <row r="2193" spans="15:53" x14ac:dyDescent="0.25">
      <c r="O2193" s="56"/>
      <c r="Q2193" t="str">
        <f>IFERROR(IF(VLOOKUP(Tb_Activiteiten[[#This Row],[Openstelling]],Tb_Openstelling[],2,0)=1,1,""),"")</f>
        <v/>
      </c>
      <c r="AJ2193" s="56"/>
      <c r="AK2193" t="str">
        <f>IF(ISNUMBER(FIND("arbeid",Methode_Keuze)),"",IF(ISNUMBER(FIND("arbeid",Methode_Keuze)),"",IF(Tb_Activiteiten[[#This Row],[Loonkosten]]=1,Tb_Activiteiten[[#Headers],[Loonkosten]],"")))</f>
        <v/>
      </c>
      <c r="AL2193" t="str">
        <f>IF(ISNUMBER(FIND("arbeid",Methode_Keuze)),"",IF(ISNUMBER(FIND("arbeid",Methode_Keuze)),"",IF(Tb_Activiteiten[[#This Row],[Eigen arbeid]]=1,Tb_Activiteiten[[#Headers],[Eigen arbeid]],"")))</f>
        <v/>
      </c>
      <c r="AM2193" t="str">
        <f>IF(ISNUMBER(FIND("arbeid",Methode_Keuze)),"",IF(ISNUMBER(FIND("arbeid",Methode_Keuze)),"",IF(Tb_Activiteiten[[#This Row],[Projectmedewerker]]=1,Tb_Activiteiten[[#Headers],[Projectmedewerker]],"")))</f>
        <v/>
      </c>
      <c r="AN2193" t="str">
        <f>IF(ISNUMBER(FIND("arbeid",Methode_Keuze)),"",IF(ISNUMBER(FIND("arbeid",Methode_Keuze)),"",IF(Tb_Activiteiten[[#This Row],[Landbouwer]]=1,Tb_Activiteiten[[#Headers],[Landbouwer]],"")))</f>
        <v/>
      </c>
      <c r="AO2193" t="str">
        <f>IF(ISNUMBER(FIND("arbeid",Methode_Keuze)),"",IF(ISNUMBER(FIND("arbeid",Methode_Keuze)),"",IF(Tb_Activiteiten[[#This Row],[Adviseur]]=1,Tb_Activiteiten[[#Headers],[Adviseur]],"")))</f>
        <v/>
      </c>
      <c r="AP2193" t="str">
        <f>IF(ISNUMBER(FIND("arbeid",Methode_Keuze)),"",IF(ISNUMBER(FIND("arbeid",Methode_Keuze)),"",IF(Tb_Activiteiten[[#This Row],[Projectleider/Expert]]=1,Tb_Activiteiten[[#Headers],[Projectleider/Expert]],"")))</f>
        <v/>
      </c>
      <c r="AQ2193" t="str">
        <f>IF(ISNUMBER(FIND("arbeid",Methode_Keuze)),"",IF(ISNUMBER(FIND("arbeid",Methode_Keuze)),"",IF(Tb_Activiteiten[[#This Row],[Arbeidskosten]]=1,Tb_Activiteiten[[#Headers],[Arbeidskosten]],"")))</f>
        <v/>
      </c>
      <c r="AR2193" t="str">
        <f>IF(ISNUMBER(FIND("arbeid",Methode_Keuze)),"",IF(ISNUMBER(FIND("arbeid",Methode_Keuze)),"",IF(Tb_Activiteiten[[#This Row],[Arbeidskosten op basis van IKS]]=1,Tb_Activiteiten[[#Headers],[Arbeidskosten op basis van IKS]],"")))</f>
        <v/>
      </c>
      <c r="AS2193" t="str">
        <f>IF(ISNUMBER(FIND("overige",Methode_Keuze)),"",IF(Tb_Activiteiten[[#This Row],[Kosten derden exclusief btw]]=1,Tb_Activiteiten[[#Headers],[Kosten derden exclusief btw]],""))</f>
        <v/>
      </c>
      <c r="AT2193" t="str">
        <f>IF(ISNUMBER(FIND("overige",Methode_Keuze)),"",IF(Tb_Activiteiten[[#This Row],[Niet verrekenbare btw]]=1,Tb_Activiteiten[[#Headers],[Niet verrekenbare btw]],""))</f>
        <v/>
      </c>
      <c r="AU2193" t="str">
        <f>IF(ISNUMBER(FIND("overige",Methode_Keuze)),"",IF(Tb_Activiteiten[[#This Row],[Grondkosten]]=1,Tb_Activiteiten[[#Headers],[Grondkosten]],""))</f>
        <v/>
      </c>
      <c r="AV2193" t="str">
        <f>IF(ISNUMBER(FIND("overige",Methode_Keuze)),"",IF(Tb_Activiteiten[[#This Row],[Bijdrage in natura (overige)]]=1,Tb_Activiteiten[[#Headers],[Bijdrage in natura (overige)]],""))</f>
        <v/>
      </c>
      <c r="AW2193" t="str">
        <f>IF(ISNUMBER(FIND("overige",Methode_Keuze)),"",IF(Tb_Activiteiten[[#This Row],[Bijdrage in natura (vrijwilligers)]]=1,Tb_Activiteiten[[#Headers],[Bijdrage in natura (vrijwilligers)]],""))</f>
        <v/>
      </c>
      <c r="AX2193" t="str">
        <f>IF(ISNUMBER(FIND("overige",Methode_Keuze)),"",IF(Tb_Activiteiten[[#This Row],[Afschrijvingskosten]]=1,Tb_Activiteiten[[#Headers],[Afschrijvingskosten]],""))</f>
        <v/>
      </c>
      <c r="AY2193" t="str">
        <f>IF(ISNUMBER(FIND("overige",Methode_Keuze)),"",IF(Tb_Activiteiten[[#This Row],[Vergoeding]]=1,Tb_Activiteiten[[#Headers],[Vergoeding]],""))</f>
        <v/>
      </c>
      <c r="AZ2193" t="str">
        <f>IF(ISNUMBER(FIND("arbeid",Methode_Keuze)),"",IF(Tb_Activiteiten[[#This Row],[Arbeidskosten - vast tarief (excl eigen arbeid)]]=1,Tb_Activiteiten[[#Headers],[Arbeidskosten - vast tarief (excl eigen arbeid)]],""))</f>
        <v/>
      </c>
      <c r="BA2193" t="str">
        <f>IF(ISNUMBER(FIND("overige",Methode_Keuze)),"",IF(Tb_Activiteiten[[#This Row],[Overige kosten]]=1,Tb_Activiteiten[[#Headers],[Overige kosten]],""))</f>
        <v/>
      </c>
    </row>
    <row r="2194" spans="15:53" x14ac:dyDescent="0.25">
      <c r="O2194" s="56"/>
      <c r="Q2194" t="str">
        <f>IFERROR(IF(VLOOKUP(Tb_Activiteiten[[#This Row],[Openstelling]],Tb_Openstelling[],2,0)=1,1,""),"")</f>
        <v/>
      </c>
      <c r="AJ2194" s="56"/>
      <c r="AK2194" t="str">
        <f>IF(ISNUMBER(FIND("arbeid",Methode_Keuze)),"",IF(ISNUMBER(FIND("arbeid",Methode_Keuze)),"",IF(Tb_Activiteiten[[#This Row],[Loonkosten]]=1,Tb_Activiteiten[[#Headers],[Loonkosten]],"")))</f>
        <v/>
      </c>
      <c r="AL2194" t="str">
        <f>IF(ISNUMBER(FIND("arbeid",Methode_Keuze)),"",IF(ISNUMBER(FIND("arbeid",Methode_Keuze)),"",IF(Tb_Activiteiten[[#This Row],[Eigen arbeid]]=1,Tb_Activiteiten[[#Headers],[Eigen arbeid]],"")))</f>
        <v/>
      </c>
      <c r="AM2194" t="str">
        <f>IF(ISNUMBER(FIND("arbeid",Methode_Keuze)),"",IF(ISNUMBER(FIND("arbeid",Methode_Keuze)),"",IF(Tb_Activiteiten[[#This Row],[Projectmedewerker]]=1,Tb_Activiteiten[[#Headers],[Projectmedewerker]],"")))</f>
        <v/>
      </c>
      <c r="AN2194" t="str">
        <f>IF(ISNUMBER(FIND("arbeid",Methode_Keuze)),"",IF(ISNUMBER(FIND("arbeid",Methode_Keuze)),"",IF(Tb_Activiteiten[[#This Row],[Landbouwer]]=1,Tb_Activiteiten[[#Headers],[Landbouwer]],"")))</f>
        <v/>
      </c>
      <c r="AO2194" t="str">
        <f>IF(ISNUMBER(FIND("arbeid",Methode_Keuze)),"",IF(ISNUMBER(FIND("arbeid",Methode_Keuze)),"",IF(Tb_Activiteiten[[#This Row],[Adviseur]]=1,Tb_Activiteiten[[#Headers],[Adviseur]],"")))</f>
        <v/>
      </c>
      <c r="AP2194" t="str">
        <f>IF(ISNUMBER(FIND("arbeid",Methode_Keuze)),"",IF(ISNUMBER(FIND("arbeid",Methode_Keuze)),"",IF(Tb_Activiteiten[[#This Row],[Projectleider/Expert]]=1,Tb_Activiteiten[[#Headers],[Projectleider/Expert]],"")))</f>
        <v/>
      </c>
      <c r="AQ2194" t="str">
        <f>IF(ISNUMBER(FIND("arbeid",Methode_Keuze)),"",IF(ISNUMBER(FIND("arbeid",Methode_Keuze)),"",IF(Tb_Activiteiten[[#This Row],[Arbeidskosten]]=1,Tb_Activiteiten[[#Headers],[Arbeidskosten]],"")))</f>
        <v/>
      </c>
      <c r="AR2194" t="str">
        <f>IF(ISNUMBER(FIND("arbeid",Methode_Keuze)),"",IF(ISNUMBER(FIND("arbeid",Methode_Keuze)),"",IF(Tb_Activiteiten[[#This Row],[Arbeidskosten op basis van IKS]]=1,Tb_Activiteiten[[#Headers],[Arbeidskosten op basis van IKS]],"")))</f>
        <v/>
      </c>
      <c r="AS2194" t="str">
        <f>IF(ISNUMBER(FIND("overige",Methode_Keuze)),"",IF(Tb_Activiteiten[[#This Row],[Kosten derden exclusief btw]]=1,Tb_Activiteiten[[#Headers],[Kosten derden exclusief btw]],""))</f>
        <v/>
      </c>
      <c r="AT2194" t="str">
        <f>IF(ISNUMBER(FIND("overige",Methode_Keuze)),"",IF(Tb_Activiteiten[[#This Row],[Niet verrekenbare btw]]=1,Tb_Activiteiten[[#Headers],[Niet verrekenbare btw]],""))</f>
        <v/>
      </c>
      <c r="AU2194" t="str">
        <f>IF(ISNUMBER(FIND("overige",Methode_Keuze)),"",IF(Tb_Activiteiten[[#This Row],[Grondkosten]]=1,Tb_Activiteiten[[#Headers],[Grondkosten]],""))</f>
        <v/>
      </c>
      <c r="AV2194" t="str">
        <f>IF(ISNUMBER(FIND("overige",Methode_Keuze)),"",IF(Tb_Activiteiten[[#This Row],[Bijdrage in natura (overige)]]=1,Tb_Activiteiten[[#Headers],[Bijdrage in natura (overige)]],""))</f>
        <v/>
      </c>
      <c r="AW2194" t="str">
        <f>IF(ISNUMBER(FIND("overige",Methode_Keuze)),"",IF(Tb_Activiteiten[[#This Row],[Bijdrage in natura (vrijwilligers)]]=1,Tb_Activiteiten[[#Headers],[Bijdrage in natura (vrijwilligers)]],""))</f>
        <v/>
      </c>
      <c r="AX2194" t="str">
        <f>IF(ISNUMBER(FIND("overige",Methode_Keuze)),"",IF(Tb_Activiteiten[[#This Row],[Afschrijvingskosten]]=1,Tb_Activiteiten[[#Headers],[Afschrijvingskosten]],""))</f>
        <v/>
      </c>
      <c r="AY2194" t="str">
        <f>IF(ISNUMBER(FIND("overige",Methode_Keuze)),"",IF(Tb_Activiteiten[[#This Row],[Vergoeding]]=1,Tb_Activiteiten[[#Headers],[Vergoeding]],""))</f>
        <v/>
      </c>
      <c r="AZ2194" t="str">
        <f>IF(ISNUMBER(FIND("arbeid",Methode_Keuze)),"",IF(Tb_Activiteiten[[#This Row],[Arbeidskosten - vast tarief (excl eigen arbeid)]]=1,Tb_Activiteiten[[#Headers],[Arbeidskosten - vast tarief (excl eigen arbeid)]],""))</f>
        <v/>
      </c>
      <c r="BA2194" t="str">
        <f>IF(ISNUMBER(FIND("overige",Methode_Keuze)),"",IF(Tb_Activiteiten[[#This Row],[Overige kosten]]=1,Tb_Activiteiten[[#Headers],[Overige kosten]],""))</f>
        <v/>
      </c>
    </row>
    <row r="2195" spans="15:53" x14ac:dyDescent="0.25">
      <c r="O2195" s="56"/>
      <c r="Q2195" t="str">
        <f>IFERROR(IF(VLOOKUP(Tb_Activiteiten[[#This Row],[Openstelling]],Tb_Openstelling[],2,0)=1,1,""),"")</f>
        <v/>
      </c>
      <c r="AJ2195" s="56"/>
      <c r="AK2195" t="str">
        <f>IF(ISNUMBER(FIND("arbeid",Methode_Keuze)),"",IF(ISNUMBER(FIND("arbeid",Methode_Keuze)),"",IF(Tb_Activiteiten[[#This Row],[Loonkosten]]=1,Tb_Activiteiten[[#Headers],[Loonkosten]],"")))</f>
        <v/>
      </c>
      <c r="AL2195" t="str">
        <f>IF(ISNUMBER(FIND("arbeid",Methode_Keuze)),"",IF(ISNUMBER(FIND("arbeid",Methode_Keuze)),"",IF(Tb_Activiteiten[[#This Row],[Eigen arbeid]]=1,Tb_Activiteiten[[#Headers],[Eigen arbeid]],"")))</f>
        <v/>
      </c>
      <c r="AM2195" t="str">
        <f>IF(ISNUMBER(FIND("arbeid",Methode_Keuze)),"",IF(ISNUMBER(FIND("arbeid",Methode_Keuze)),"",IF(Tb_Activiteiten[[#This Row],[Projectmedewerker]]=1,Tb_Activiteiten[[#Headers],[Projectmedewerker]],"")))</f>
        <v/>
      </c>
      <c r="AN2195" t="str">
        <f>IF(ISNUMBER(FIND("arbeid",Methode_Keuze)),"",IF(ISNUMBER(FIND("arbeid",Methode_Keuze)),"",IF(Tb_Activiteiten[[#This Row],[Landbouwer]]=1,Tb_Activiteiten[[#Headers],[Landbouwer]],"")))</f>
        <v/>
      </c>
      <c r="AO2195" t="str">
        <f>IF(ISNUMBER(FIND("arbeid",Methode_Keuze)),"",IF(ISNUMBER(FIND("arbeid",Methode_Keuze)),"",IF(Tb_Activiteiten[[#This Row],[Adviseur]]=1,Tb_Activiteiten[[#Headers],[Adviseur]],"")))</f>
        <v/>
      </c>
      <c r="AP2195" t="str">
        <f>IF(ISNUMBER(FIND("arbeid",Methode_Keuze)),"",IF(ISNUMBER(FIND("arbeid",Methode_Keuze)),"",IF(Tb_Activiteiten[[#This Row],[Projectleider/Expert]]=1,Tb_Activiteiten[[#Headers],[Projectleider/Expert]],"")))</f>
        <v/>
      </c>
      <c r="AQ2195" t="str">
        <f>IF(ISNUMBER(FIND("arbeid",Methode_Keuze)),"",IF(ISNUMBER(FIND("arbeid",Methode_Keuze)),"",IF(Tb_Activiteiten[[#This Row],[Arbeidskosten]]=1,Tb_Activiteiten[[#Headers],[Arbeidskosten]],"")))</f>
        <v/>
      </c>
      <c r="AR2195" t="str">
        <f>IF(ISNUMBER(FIND("arbeid",Methode_Keuze)),"",IF(ISNUMBER(FIND("arbeid",Methode_Keuze)),"",IF(Tb_Activiteiten[[#This Row],[Arbeidskosten op basis van IKS]]=1,Tb_Activiteiten[[#Headers],[Arbeidskosten op basis van IKS]],"")))</f>
        <v/>
      </c>
      <c r="AS2195" t="str">
        <f>IF(ISNUMBER(FIND("overige",Methode_Keuze)),"",IF(Tb_Activiteiten[[#This Row],[Kosten derden exclusief btw]]=1,Tb_Activiteiten[[#Headers],[Kosten derden exclusief btw]],""))</f>
        <v/>
      </c>
      <c r="AT2195" t="str">
        <f>IF(ISNUMBER(FIND("overige",Methode_Keuze)),"",IF(Tb_Activiteiten[[#This Row],[Niet verrekenbare btw]]=1,Tb_Activiteiten[[#Headers],[Niet verrekenbare btw]],""))</f>
        <v/>
      </c>
      <c r="AU2195" t="str">
        <f>IF(ISNUMBER(FIND("overige",Methode_Keuze)),"",IF(Tb_Activiteiten[[#This Row],[Grondkosten]]=1,Tb_Activiteiten[[#Headers],[Grondkosten]],""))</f>
        <v/>
      </c>
      <c r="AV2195" t="str">
        <f>IF(ISNUMBER(FIND("overige",Methode_Keuze)),"",IF(Tb_Activiteiten[[#This Row],[Bijdrage in natura (overige)]]=1,Tb_Activiteiten[[#Headers],[Bijdrage in natura (overige)]],""))</f>
        <v/>
      </c>
      <c r="AW2195" t="str">
        <f>IF(ISNUMBER(FIND("overige",Methode_Keuze)),"",IF(Tb_Activiteiten[[#This Row],[Bijdrage in natura (vrijwilligers)]]=1,Tb_Activiteiten[[#Headers],[Bijdrage in natura (vrijwilligers)]],""))</f>
        <v/>
      </c>
      <c r="AX2195" t="str">
        <f>IF(ISNUMBER(FIND("overige",Methode_Keuze)),"",IF(Tb_Activiteiten[[#This Row],[Afschrijvingskosten]]=1,Tb_Activiteiten[[#Headers],[Afschrijvingskosten]],""))</f>
        <v/>
      </c>
      <c r="AY2195" t="str">
        <f>IF(ISNUMBER(FIND("overige",Methode_Keuze)),"",IF(Tb_Activiteiten[[#This Row],[Vergoeding]]=1,Tb_Activiteiten[[#Headers],[Vergoeding]],""))</f>
        <v/>
      </c>
      <c r="AZ2195" t="str">
        <f>IF(ISNUMBER(FIND("arbeid",Methode_Keuze)),"",IF(Tb_Activiteiten[[#This Row],[Arbeidskosten - vast tarief (excl eigen arbeid)]]=1,Tb_Activiteiten[[#Headers],[Arbeidskosten - vast tarief (excl eigen arbeid)]],""))</f>
        <v/>
      </c>
      <c r="BA2195" t="str">
        <f>IF(ISNUMBER(FIND("overige",Methode_Keuze)),"",IF(Tb_Activiteiten[[#This Row],[Overige kosten]]=1,Tb_Activiteiten[[#Headers],[Overige kosten]],""))</f>
        <v/>
      </c>
    </row>
    <row r="2196" spans="15:53" x14ac:dyDescent="0.25">
      <c r="O2196" s="56"/>
      <c r="Q2196" t="str">
        <f>IFERROR(IF(VLOOKUP(Tb_Activiteiten[[#This Row],[Openstelling]],Tb_Openstelling[],2,0)=1,1,""),"")</f>
        <v/>
      </c>
      <c r="AJ2196" s="56"/>
      <c r="AK2196" t="str">
        <f>IF(ISNUMBER(FIND("arbeid",Methode_Keuze)),"",IF(ISNUMBER(FIND("arbeid",Methode_Keuze)),"",IF(Tb_Activiteiten[[#This Row],[Loonkosten]]=1,Tb_Activiteiten[[#Headers],[Loonkosten]],"")))</f>
        <v/>
      </c>
      <c r="AL2196" t="str">
        <f>IF(ISNUMBER(FIND("arbeid",Methode_Keuze)),"",IF(ISNUMBER(FIND("arbeid",Methode_Keuze)),"",IF(Tb_Activiteiten[[#This Row],[Eigen arbeid]]=1,Tb_Activiteiten[[#Headers],[Eigen arbeid]],"")))</f>
        <v/>
      </c>
      <c r="AM2196" t="str">
        <f>IF(ISNUMBER(FIND("arbeid",Methode_Keuze)),"",IF(ISNUMBER(FIND("arbeid",Methode_Keuze)),"",IF(Tb_Activiteiten[[#This Row],[Projectmedewerker]]=1,Tb_Activiteiten[[#Headers],[Projectmedewerker]],"")))</f>
        <v/>
      </c>
      <c r="AN2196" t="str">
        <f>IF(ISNUMBER(FIND("arbeid",Methode_Keuze)),"",IF(ISNUMBER(FIND("arbeid",Methode_Keuze)),"",IF(Tb_Activiteiten[[#This Row],[Landbouwer]]=1,Tb_Activiteiten[[#Headers],[Landbouwer]],"")))</f>
        <v/>
      </c>
      <c r="AO2196" t="str">
        <f>IF(ISNUMBER(FIND("arbeid",Methode_Keuze)),"",IF(ISNUMBER(FIND("arbeid",Methode_Keuze)),"",IF(Tb_Activiteiten[[#This Row],[Adviseur]]=1,Tb_Activiteiten[[#Headers],[Adviseur]],"")))</f>
        <v/>
      </c>
      <c r="AP2196" t="str">
        <f>IF(ISNUMBER(FIND("arbeid",Methode_Keuze)),"",IF(ISNUMBER(FIND("arbeid",Methode_Keuze)),"",IF(Tb_Activiteiten[[#This Row],[Projectleider/Expert]]=1,Tb_Activiteiten[[#Headers],[Projectleider/Expert]],"")))</f>
        <v/>
      </c>
      <c r="AQ2196" t="str">
        <f>IF(ISNUMBER(FIND("arbeid",Methode_Keuze)),"",IF(ISNUMBER(FIND("arbeid",Methode_Keuze)),"",IF(Tb_Activiteiten[[#This Row],[Arbeidskosten]]=1,Tb_Activiteiten[[#Headers],[Arbeidskosten]],"")))</f>
        <v/>
      </c>
      <c r="AR2196" t="str">
        <f>IF(ISNUMBER(FIND("arbeid",Methode_Keuze)),"",IF(ISNUMBER(FIND("arbeid",Methode_Keuze)),"",IF(Tb_Activiteiten[[#This Row],[Arbeidskosten op basis van IKS]]=1,Tb_Activiteiten[[#Headers],[Arbeidskosten op basis van IKS]],"")))</f>
        <v/>
      </c>
      <c r="AS2196" t="str">
        <f>IF(ISNUMBER(FIND("overige",Methode_Keuze)),"",IF(Tb_Activiteiten[[#This Row],[Kosten derden exclusief btw]]=1,Tb_Activiteiten[[#Headers],[Kosten derden exclusief btw]],""))</f>
        <v/>
      </c>
      <c r="AT2196" t="str">
        <f>IF(ISNUMBER(FIND("overige",Methode_Keuze)),"",IF(Tb_Activiteiten[[#This Row],[Niet verrekenbare btw]]=1,Tb_Activiteiten[[#Headers],[Niet verrekenbare btw]],""))</f>
        <v/>
      </c>
      <c r="AU2196" t="str">
        <f>IF(ISNUMBER(FIND("overige",Methode_Keuze)),"",IF(Tb_Activiteiten[[#This Row],[Grondkosten]]=1,Tb_Activiteiten[[#Headers],[Grondkosten]],""))</f>
        <v/>
      </c>
      <c r="AV2196" t="str">
        <f>IF(ISNUMBER(FIND("overige",Methode_Keuze)),"",IF(Tb_Activiteiten[[#This Row],[Bijdrage in natura (overige)]]=1,Tb_Activiteiten[[#Headers],[Bijdrage in natura (overige)]],""))</f>
        <v/>
      </c>
      <c r="AW2196" t="str">
        <f>IF(ISNUMBER(FIND("overige",Methode_Keuze)),"",IF(Tb_Activiteiten[[#This Row],[Bijdrage in natura (vrijwilligers)]]=1,Tb_Activiteiten[[#Headers],[Bijdrage in natura (vrijwilligers)]],""))</f>
        <v/>
      </c>
      <c r="AX2196" t="str">
        <f>IF(ISNUMBER(FIND("overige",Methode_Keuze)),"",IF(Tb_Activiteiten[[#This Row],[Afschrijvingskosten]]=1,Tb_Activiteiten[[#Headers],[Afschrijvingskosten]],""))</f>
        <v/>
      </c>
      <c r="AY2196" t="str">
        <f>IF(ISNUMBER(FIND("overige",Methode_Keuze)),"",IF(Tb_Activiteiten[[#This Row],[Vergoeding]]=1,Tb_Activiteiten[[#Headers],[Vergoeding]],""))</f>
        <v/>
      </c>
      <c r="AZ2196" t="str">
        <f>IF(ISNUMBER(FIND("arbeid",Methode_Keuze)),"",IF(Tb_Activiteiten[[#This Row],[Arbeidskosten - vast tarief (excl eigen arbeid)]]=1,Tb_Activiteiten[[#Headers],[Arbeidskosten - vast tarief (excl eigen arbeid)]],""))</f>
        <v/>
      </c>
      <c r="BA2196" t="str">
        <f>IF(ISNUMBER(FIND("overige",Methode_Keuze)),"",IF(Tb_Activiteiten[[#This Row],[Overige kosten]]=1,Tb_Activiteiten[[#Headers],[Overige kosten]],""))</f>
        <v/>
      </c>
    </row>
    <row r="2197" spans="15:53" x14ac:dyDescent="0.25">
      <c r="O2197" s="56"/>
      <c r="Q2197" t="str">
        <f>IFERROR(IF(VLOOKUP(Tb_Activiteiten[[#This Row],[Openstelling]],Tb_Openstelling[],2,0)=1,1,""),"")</f>
        <v/>
      </c>
      <c r="AJ2197" s="56"/>
      <c r="AK2197" t="str">
        <f>IF(ISNUMBER(FIND("arbeid",Methode_Keuze)),"",IF(ISNUMBER(FIND("arbeid",Methode_Keuze)),"",IF(Tb_Activiteiten[[#This Row],[Loonkosten]]=1,Tb_Activiteiten[[#Headers],[Loonkosten]],"")))</f>
        <v/>
      </c>
      <c r="AL2197" t="str">
        <f>IF(ISNUMBER(FIND("arbeid",Methode_Keuze)),"",IF(ISNUMBER(FIND("arbeid",Methode_Keuze)),"",IF(Tb_Activiteiten[[#This Row],[Eigen arbeid]]=1,Tb_Activiteiten[[#Headers],[Eigen arbeid]],"")))</f>
        <v/>
      </c>
      <c r="AM2197" t="str">
        <f>IF(ISNUMBER(FIND("arbeid",Methode_Keuze)),"",IF(ISNUMBER(FIND("arbeid",Methode_Keuze)),"",IF(Tb_Activiteiten[[#This Row],[Projectmedewerker]]=1,Tb_Activiteiten[[#Headers],[Projectmedewerker]],"")))</f>
        <v/>
      </c>
      <c r="AN2197" t="str">
        <f>IF(ISNUMBER(FIND("arbeid",Methode_Keuze)),"",IF(ISNUMBER(FIND("arbeid",Methode_Keuze)),"",IF(Tb_Activiteiten[[#This Row],[Landbouwer]]=1,Tb_Activiteiten[[#Headers],[Landbouwer]],"")))</f>
        <v/>
      </c>
      <c r="AO2197" t="str">
        <f>IF(ISNUMBER(FIND("arbeid",Methode_Keuze)),"",IF(ISNUMBER(FIND("arbeid",Methode_Keuze)),"",IF(Tb_Activiteiten[[#This Row],[Adviseur]]=1,Tb_Activiteiten[[#Headers],[Adviseur]],"")))</f>
        <v/>
      </c>
      <c r="AP2197" t="str">
        <f>IF(ISNUMBER(FIND("arbeid",Methode_Keuze)),"",IF(ISNUMBER(FIND("arbeid",Methode_Keuze)),"",IF(Tb_Activiteiten[[#This Row],[Projectleider/Expert]]=1,Tb_Activiteiten[[#Headers],[Projectleider/Expert]],"")))</f>
        <v/>
      </c>
      <c r="AQ2197" t="str">
        <f>IF(ISNUMBER(FIND("arbeid",Methode_Keuze)),"",IF(ISNUMBER(FIND("arbeid",Methode_Keuze)),"",IF(Tb_Activiteiten[[#This Row],[Arbeidskosten]]=1,Tb_Activiteiten[[#Headers],[Arbeidskosten]],"")))</f>
        <v/>
      </c>
      <c r="AR2197" t="str">
        <f>IF(ISNUMBER(FIND("arbeid",Methode_Keuze)),"",IF(ISNUMBER(FIND("arbeid",Methode_Keuze)),"",IF(Tb_Activiteiten[[#This Row],[Arbeidskosten op basis van IKS]]=1,Tb_Activiteiten[[#Headers],[Arbeidskosten op basis van IKS]],"")))</f>
        <v/>
      </c>
      <c r="AS2197" t="str">
        <f>IF(ISNUMBER(FIND("overige",Methode_Keuze)),"",IF(Tb_Activiteiten[[#This Row],[Kosten derden exclusief btw]]=1,Tb_Activiteiten[[#Headers],[Kosten derden exclusief btw]],""))</f>
        <v/>
      </c>
      <c r="AT2197" t="str">
        <f>IF(ISNUMBER(FIND("overige",Methode_Keuze)),"",IF(Tb_Activiteiten[[#This Row],[Niet verrekenbare btw]]=1,Tb_Activiteiten[[#Headers],[Niet verrekenbare btw]],""))</f>
        <v/>
      </c>
      <c r="AU2197" t="str">
        <f>IF(ISNUMBER(FIND("overige",Methode_Keuze)),"",IF(Tb_Activiteiten[[#This Row],[Grondkosten]]=1,Tb_Activiteiten[[#Headers],[Grondkosten]],""))</f>
        <v/>
      </c>
      <c r="AV2197" t="str">
        <f>IF(ISNUMBER(FIND("overige",Methode_Keuze)),"",IF(Tb_Activiteiten[[#This Row],[Bijdrage in natura (overige)]]=1,Tb_Activiteiten[[#Headers],[Bijdrage in natura (overige)]],""))</f>
        <v/>
      </c>
      <c r="AW2197" t="str">
        <f>IF(ISNUMBER(FIND("overige",Methode_Keuze)),"",IF(Tb_Activiteiten[[#This Row],[Bijdrage in natura (vrijwilligers)]]=1,Tb_Activiteiten[[#Headers],[Bijdrage in natura (vrijwilligers)]],""))</f>
        <v/>
      </c>
      <c r="AX2197" t="str">
        <f>IF(ISNUMBER(FIND("overige",Methode_Keuze)),"",IF(Tb_Activiteiten[[#This Row],[Afschrijvingskosten]]=1,Tb_Activiteiten[[#Headers],[Afschrijvingskosten]],""))</f>
        <v/>
      </c>
      <c r="AY2197" t="str">
        <f>IF(ISNUMBER(FIND("overige",Methode_Keuze)),"",IF(Tb_Activiteiten[[#This Row],[Vergoeding]]=1,Tb_Activiteiten[[#Headers],[Vergoeding]],""))</f>
        <v/>
      </c>
      <c r="AZ2197" t="str">
        <f>IF(ISNUMBER(FIND("arbeid",Methode_Keuze)),"",IF(Tb_Activiteiten[[#This Row],[Arbeidskosten - vast tarief (excl eigen arbeid)]]=1,Tb_Activiteiten[[#Headers],[Arbeidskosten - vast tarief (excl eigen arbeid)]],""))</f>
        <v/>
      </c>
      <c r="BA2197" t="str">
        <f>IF(ISNUMBER(FIND("overige",Methode_Keuze)),"",IF(Tb_Activiteiten[[#This Row],[Overige kosten]]=1,Tb_Activiteiten[[#Headers],[Overige kosten]],""))</f>
        <v/>
      </c>
    </row>
    <row r="2198" spans="15:53" x14ac:dyDescent="0.25">
      <c r="O2198" s="56"/>
      <c r="Q2198" t="str">
        <f>IFERROR(IF(VLOOKUP(Tb_Activiteiten[[#This Row],[Openstelling]],Tb_Openstelling[],2,0)=1,1,""),"")</f>
        <v/>
      </c>
      <c r="AJ2198" s="56"/>
      <c r="AK2198" t="str">
        <f>IF(ISNUMBER(FIND("arbeid",Methode_Keuze)),"",IF(ISNUMBER(FIND("arbeid",Methode_Keuze)),"",IF(Tb_Activiteiten[[#This Row],[Loonkosten]]=1,Tb_Activiteiten[[#Headers],[Loonkosten]],"")))</f>
        <v/>
      </c>
      <c r="AL2198" t="str">
        <f>IF(ISNUMBER(FIND("arbeid",Methode_Keuze)),"",IF(ISNUMBER(FIND("arbeid",Methode_Keuze)),"",IF(Tb_Activiteiten[[#This Row],[Eigen arbeid]]=1,Tb_Activiteiten[[#Headers],[Eigen arbeid]],"")))</f>
        <v/>
      </c>
      <c r="AM2198" t="str">
        <f>IF(ISNUMBER(FIND("arbeid",Methode_Keuze)),"",IF(ISNUMBER(FIND("arbeid",Methode_Keuze)),"",IF(Tb_Activiteiten[[#This Row],[Projectmedewerker]]=1,Tb_Activiteiten[[#Headers],[Projectmedewerker]],"")))</f>
        <v/>
      </c>
      <c r="AN2198" t="str">
        <f>IF(ISNUMBER(FIND("arbeid",Methode_Keuze)),"",IF(ISNUMBER(FIND("arbeid",Methode_Keuze)),"",IF(Tb_Activiteiten[[#This Row],[Landbouwer]]=1,Tb_Activiteiten[[#Headers],[Landbouwer]],"")))</f>
        <v/>
      </c>
      <c r="AO2198" t="str">
        <f>IF(ISNUMBER(FIND("arbeid",Methode_Keuze)),"",IF(ISNUMBER(FIND("arbeid",Methode_Keuze)),"",IF(Tb_Activiteiten[[#This Row],[Adviseur]]=1,Tb_Activiteiten[[#Headers],[Adviseur]],"")))</f>
        <v/>
      </c>
      <c r="AP2198" t="str">
        <f>IF(ISNUMBER(FIND("arbeid",Methode_Keuze)),"",IF(ISNUMBER(FIND("arbeid",Methode_Keuze)),"",IF(Tb_Activiteiten[[#This Row],[Projectleider/Expert]]=1,Tb_Activiteiten[[#Headers],[Projectleider/Expert]],"")))</f>
        <v/>
      </c>
      <c r="AQ2198" t="str">
        <f>IF(ISNUMBER(FIND("arbeid",Methode_Keuze)),"",IF(ISNUMBER(FIND("arbeid",Methode_Keuze)),"",IF(Tb_Activiteiten[[#This Row],[Arbeidskosten]]=1,Tb_Activiteiten[[#Headers],[Arbeidskosten]],"")))</f>
        <v/>
      </c>
      <c r="AR2198" t="str">
        <f>IF(ISNUMBER(FIND("arbeid",Methode_Keuze)),"",IF(ISNUMBER(FIND("arbeid",Methode_Keuze)),"",IF(Tb_Activiteiten[[#This Row],[Arbeidskosten op basis van IKS]]=1,Tb_Activiteiten[[#Headers],[Arbeidskosten op basis van IKS]],"")))</f>
        <v/>
      </c>
      <c r="AS2198" t="str">
        <f>IF(ISNUMBER(FIND("overige",Methode_Keuze)),"",IF(Tb_Activiteiten[[#This Row],[Kosten derden exclusief btw]]=1,Tb_Activiteiten[[#Headers],[Kosten derden exclusief btw]],""))</f>
        <v/>
      </c>
      <c r="AT2198" t="str">
        <f>IF(ISNUMBER(FIND("overige",Methode_Keuze)),"",IF(Tb_Activiteiten[[#This Row],[Niet verrekenbare btw]]=1,Tb_Activiteiten[[#Headers],[Niet verrekenbare btw]],""))</f>
        <v/>
      </c>
      <c r="AU2198" t="str">
        <f>IF(ISNUMBER(FIND("overige",Methode_Keuze)),"",IF(Tb_Activiteiten[[#This Row],[Grondkosten]]=1,Tb_Activiteiten[[#Headers],[Grondkosten]],""))</f>
        <v/>
      </c>
      <c r="AV2198" t="str">
        <f>IF(ISNUMBER(FIND("overige",Methode_Keuze)),"",IF(Tb_Activiteiten[[#This Row],[Bijdrage in natura (overige)]]=1,Tb_Activiteiten[[#Headers],[Bijdrage in natura (overige)]],""))</f>
        <v/>
      </c>
      <c r="AW2198" t="str">
        <f>IF(ISNUMBER(FIND("overige",Methode_Keuze)),"",IF(Tb_Activiteiten[[#This Row],[Bijdrage in natura (vrijwilligers)]]=1,Tb_Activiteiten[[#Headers],[Bijdrage in natura (vrijwilligers)]],""))</f>
        <v/>
      </c>
      <c r="AX2198" t="str">
        <f>IF(ISNUMBER(FIND("overige",Methode_Keuze)),"",IF(Tb_Activiteiten[[#This Row],[Afschrijvingskosten]]=1,Tb_Activiteiten[[#Headers],[Afschrijvingskosten]],""))</f>
        <v/>
      </c>
      <c r="AY2198" t="str">
        <f>IF(ISNUMBER(FIND("overige",Methode_Keuze)),"",IF(Tb_Activiteiten[[#This Row],[Vergoeding]]=1,Tb_Activiteiten[[#Headers],[Vergoeding]],""))</f>
        <v/>
      </c>
      <c r="AZ2198" t="str">
        <f>IF(ISNUMBER(FIND("arbeid",Methode_Keuze)),"",IF(Tb_Activiteiten[[#This Row],[Arbeidskosten - vast tarief (excl eigen arbeid)]]=1,Tb_Activiteiten[[#Headers],[Arbeidskosten - vast tarief (excl eigen arbeid)]],""))</f>
        <v/>
      </c>
      <c r="BA2198" t="str">
        <f>IF(ISNUMBER(FIND("overige",Methode_Keuze)),"",IF(Tb_Activiteiten[[#This Row],[Overige kosten]]=1,Tb_Activiteiten[[#Headers],[Overige kosten]],""))</f>
        <v/>
      </c>
    </row>
    <row r="2199" spans="15:53" x14ac:dyDescent="0.25">
      <c r="O2199" s="56"/>
      <c r="Q2199" t="str">
        <f>IFERROR(IF(VLOOKUP(Tb_Activiteiten[[#This Row],[Openstelling]],Tb_Openstelling[],2,0)=1,1,""),"")</f>
        <v/>
      </c>
      <c r="AJ2199" s="56"/>
      <c r="AK2199" t="str">
        <f>IF(ISNUMBER(FIND("arbeid",Methode_Keuze)),"",IF(ISNUMBER(FIND("arbeid",Methode_Keuze)),"",IF(Tb_Activiteiten[[#This Row],[Loonkosten]]=1,Tb_Activiteiten[[#Headers],[Loonkosten]],"")))</f>
        <v/>
      </c>
      <c r="AL2199" t="str">
        <f>IF(ISNUMBER(FIND("arbeid",Methode_Keuze)),"",IF(ISNUMBER(FIND("arbeid",Methode_Keuze)),"",IF(Tb_Activiteiten[[#This Row],[Eigen arbeid]]=1,Tb_Activiteiten[[#Headers],[Eigen arbeid]],"")))</f>
        <v/>
      </c>
      <c r="AM2199" t="str">
        <f>IF(ISNUMBER(FIND("arbeid",Methode_Keuze)),"",IF(ISNUMBER(FIND("arbeid",Methode_Keuze)),"",IF(Tb_Activiteiten[[#This Row],[Projectmedewerker]]=1,Tb_Activiteiten[[#Headers],[Projectmedewerker]],"")))</f>
        <v/>
      </c>
      <c r="AN2199" t="str">
        <f>IF(ISNUMBER(FIND("arbeid",Methode_Keuze)),"",IF(ISNUMBER(FIND("arbeid",Methode_Keuze)),"",IF(Tb_Activiteiten[[#This Row],[Landbouwer]]=1,Tb_Activiteiten[[#Headers],[Landbouwer]],"")))</f>
        <v/>
      </c>
      <c r="AO2199" t="str">
        <f>IF(ISNUMBER(FIND("arbeid",Methode_Keuze)),"",IF(ISNUMBER(FIND("arbeid",Methode_Keuze)),"",IF(Tb_Activiteiten[[#This Row],[Adviseur]]=1,Tb_Activiteiten[[#Headers],[Adviseur]],"")))</f>
        <v/>
      </c>
      <c r="AP2199" t="str">
        <f>IF(ISNUMBER(FIND("arbeid",Methode_Keuze)),"",IF(ISNUMBER(FIND("arbeid",Methode_Keuze)),"",IF(Tb_Activiteiten[[#This Row],[Projectleider/Expert]]=1,Tb_Activiteiten[[#Headers],[Projectleider/Expert]],"")))</f>
        <v/>
      </c>
      <c r="AQ2199" t="str">
        <f>IF(ISNUMBER(FIND("arbeid",Methode_Keuze)),"",IF(ISNUMBER(FIND("arbeid",Methode_Keuze)),"",IF(Tb_Activiteiten[[#This Row],[Arbeidskosten]]=1,Tb_Activiteiten[[#Headers],[Arbeidskosten]],"")))</f>
        <v/>
      </c>
      <c r="AR2199" t="str">
        <f>IF(ISNUMBER(FIND("arbeid",Methode_Keuze)),"",IF(ISNUMBER(FIND("arbeid",Methode_Keuze)),"",IF(Tb_Activiteiten[[#This Row],[Arbeidskosten op basis van IKS]]=1,Tb_Activiteiten[[#Headers],[Arbeidskosten op basis van IKS]],"")))</f>
        <v/>
      </c>
      <c r="AS2199" t="str">
        <f>IF(ISNUMBER(FIND("overige",Methode_Keuze)),"",IF(Tb_Activiteiten[[#This Row],[Kosten derden exclusief btw]]=1,Tb_Activiteiten[[#Headers],[Kosten derden exclusief btw]],""))</f>
        <v/>
      </c>
      <c r="AT2199" t="str">
        <f>IF(ISNUMBER(FIND("overige",Methode_Keuze)),"",IF(Tb_Activiteiten[[#This Row],[Niet verrekenbare btw]]=1,Tb_Activiteiten[[#Headers],[Niet verrekenbare btw]],""))</f>
        <v/>
      </c>
      <c r="AU2199" t="str">
        <f>IF(ISNUMBER(FIND("overige",Methode_Keuze)),"",IF(Tb_Activiteiten[[#This Row],[Grondkosten]]=1,Tb_Activiteiten[[#Headers],[Grondkosten]],""))</f>
        <v/>
      </c>
      <c r="AV2199" t="str">
        <f>IF(ISNUMBER(FIND("overige",Methode_Keuze)),"",IF(Tb_Activiteiten[[#This Row],[Bijdrage in natura (overige)]]=1,Tb_Activiteiten[[#Headers],[Bijdrage in natura (overige)]],""))</f>
        <v/>
      </c>
      <c r="AW2199" t="str">
        <f>IF(ISNUMBER(FIND("overige",Methode_Keuze)),"",IF(Tb_Activiteiten[[#This Row],[Bijdrage in natura (vrijwilligers)]]=1,Tb_Activiteiten[[#Headers],[Bijdrage in natura (vrijwilligers)]],""))</f>
        <v/>
      </c>
      <c r="AX2199" t="str">
        <f>IF(ISNUMBER(FIND("overige",Methode_Keuze)),"",IF(Tb_Activiteiten[[#This Row],[Afschrijvingskosten]]=1,Tb_Activiteiten[[#Headers],[Afschrijvingskosten]],""))</f>
        <v/>
      </c>
      <c r="AY2199" t="str">
        <f>IF(ISNUMBER(FIND("overige",Methode_Keuze)),"",IF(Tb_Activiteiten[[#This Row],[Vergoeding]]=1,Tb_Activiteiten[[#Headers],[Vergoeding]],""))</f>
        <v/>
      </c>
      <c r="AZ2199" t="str">
        <f>IF(ISNUMBER(FIND("arbeid",Methode_Keuze)),"",IF(Tb_Activiteiten[[#This Row],[Arbeidskosten - vast tarief (excl eigen arbeid)]]=1,Tb_Activiteiten[[#Headers],[Arbeidskosten - vast tarief (excl eigen arbeid)]],""))</f>
        <v/>
      </c>
      <c r="BA2199" t="str">
        <f>IF(ISNUMBER(FIND("overige",Methode_Keuze)),"",IF(Tb_Activiteiten[[#This Row],[Overige kosten]]=1,Tb_Activiteiten[[#Headers],[Overige kosten]],""))</f>
        <v/>
      </c>
    </row>
    <row r="2200" spans="15:53" x14ac:dyDescent="0.25">
      <c r="O2200" s="56"/>
      <c r="Q2200" t="str">
        <f>IFERROR(IF(VLOOKUP(Tb_Activiteiten[[#This Row],[Openstelling]],Tb_Openstelling[],2,0)=1,1,""),"")</f>
        <v/>
      </c>
      <c r="AJ2200" s="56"/>
      <c r="AK2200" t="str">
        <f>IF(ISNUMBER(FIND("arbeid",Methode_Keuze)),"",IF(ISNUMBER(FIND("arbeid",Methode_Keuze)),"",IF(Tb_Activiteiten[[#This Row],[Loonkosten]]=1,Tb_Activiteiten[[#Headers],[Loonkosten]],"")))</f>
        <v/>
      </c>
      <c r="AL2200" t="str">
        <f>IF(ISNUMBER(FIND("arbeid",Methode_Keuze)),"",IF(ISNUMBER(FIND("arbeid",Methode_Keuze)),"",IF(Tb_Activiteiten[[#This Row],[Eigen arbeid]]=1,Tb_Activiteiten[[#Headers],[Eigen arbeid]],"")))</f>
        <v/>
      </c>
      <c r="AM2200" t="str">
        <f>IF(ISNUMBER(FIND("arbeid",Methode_Keuze)),"",IF(ISNUMBER(FIND("arbeid",Methode_Keuze)),"",IF(Tb_Activiteiten[[#This Row],[Projectmedewerker]]=1,Tb_Activiteiten[[#Headers],[Projectmedewerker]],"")))</f>
        <v/>
      </c>
      <c r="AN2200" t="str">
        <f>IF(ISNUMBER(FIND("arbeid",Methode_Keuze)),"",IF(ISNUMBER(FIND("arbeid",Methode_Keuze)),"",IF(Tb_Activiteiten[[#This Row],[Landbouwer]]=1,Tb_Activiteiten[[#Headers],[Landbouwer]],"")))</f>
        <v/>
      </c>
      <c r="AO2200" t="str">
        <f>IF(ISNUMBER(FIND("arbeid",Methode_Keuze)),"",IF(ISNUMBER(FIND("arbeid",Methode_Keuze)),"",IF(Tb_Activiteiten[[#This Row],[Adviseur]]=1,Tb_Activiteiten[[#Headers],[Adviseur]],"")))</f>
        <v/>
      </c>
      <c r="AP2200" t="str">
        <f>IF(ISNUMBER(FIND("arbeid",Methode_Keuze)),"",IF(ISNUMBER(FIND("arbeid",Methode_Keuze)),"",IF(Tb_Activiteiten[[#This Row],[Projectleider/Expert]]=1,Tb_Activiteiten[[#Headers],[Projectleider/Expert]],"")))</f>
        <v/>
      </c>
      <c r="AQ2200" t="str">
        <f>IF(ISNUMBER(FIND("arbeid",Methode_Keuze)),"",IF(ISNUMBER(FIND("arbeid",Methode_Keuze)),"",IF(Tb_Activiteiten[[#This Row],[Arbeidskosten]]=1,Tb_Activiteiten[[#Headers],[Arbeidskosten]],"")))</f>
        <v/>
      </c>
      <c r="AR2200" t="str">
        <f>IF(ISNUMBER(FIND("arbeid",Methode_Keuze)),"",IF(ISNUMBER(FIND("arbeid",Methode_Keuze)),"",IF(Tb_Activiteiten[[#This Row],[Arbeidskosten op basis van IKS]]=1,Tb_Activiteiten[[#Headers],[Arbeidskosten op basis van IKS]],"")))</f>
        <v/>
      </c>
      <c r="AS2200" t="str">
        <f>IF(ISNUMBER(FIND("overige",Methode_Keuze)),"",IF(Tb_Activiteiten[[#This Row],[Kosten derden exclusief btw]]=1,Tb_Activiteiten[[#Headers],[Kosten derden exclusief btw]],""))</f>
        <v/>
      </c>
      <c r="AT2200" t="str">
        <f>IF(ISNUMBER(FIND("overige",Methode_Keuze)),"",IF(Tb_Activiteiten[[#This Row],[Niet verrekenbare btw]]=1,Tb_Activiteiten[[#Headers],[Niet verrekenbare btw]],""))</f>
        <v/>
      </c>
      <c r="AU2200" t="str">
        <f>IF(ISNUMBER(FIND("overige",Methode_Keuze)),"",IF(Tb_Activiteiten[[#This Row],[Grondkosten]]=1,Tb_Activiteiten[[#Headers],[Grondkosten]],""))</f>
        <v/>
      </c>
      <c r="AV2200" t="str">
        <f>IF(ISNUMBER(FIND("overige",Methode_Keuze)),"",IF(Tb_Activiteiten[[#This Row],[Bijdrage in natura (overige)]]=1,Tb_Activiteiten[[#Headers],[Bijdrage in natura (overige)]],""))</f>
        <v/>
      </c>
      <c r="AW2200" t="str">
        <f>IF(ISNUMBER(FIND("overige",Methode_Keuze)),"",IF(Tb_Activiteiten[[#This Row],[Bijdrage in natura (vrijwilligers)]]=1,Tb_Activiteiten[[#Headers],[Bijdrage in natura (vrijwilligers)]],""))</f>
        <v/>
      </c>
      <c r="AX2200" t="str">
        <f>IF(ISNUMBER(FIND("overige",Methode_Keuze)),"",IF(Tb_Activiteiten[[#This Row],[Afschrijvingskosten]]=1,Tb_Activiteiten[[#Headers],[Afschrijvingskosten]],""))</f>
        <v/>
      </c>
      <c r="AY2200" t="str">
        <f>IF(ISNUMBER(FIND("overige",Methode_Keuze)),"",IF(Tb_Activiteiten[[#This Row],[Vergoeding]]=1,Tb_Activiteiten[[#Headers],[Vergoeding]],""))</f>
        <v/>
      </c>
      <c r="AZ2200" t="str">
        <f>IF(ISNUMBER(FIND("arbeid",Methode_Keuze)),"",IF(Tb_Activiteiten[[#This Row],[Arbeidskosten - vast tarief (excl eigen arbeid)]]=1,Tb_Activiteiten[[#Headers],[Arbeidskosten - vast tarief (excl eigen arbeid)]],""))</f>
        <v/>
      </c>
      <c r="BA2200" t="str">
        <f>IF(ISNUMBER(FIND("overige",Methode_Keuze)),"",IF(Tb_Activiteiten[[#This Row],[Overige kosten]]=1,Tb_Activiteiten[[#Headers],[Overige kosten]],""))</f>
        <v/>
      </c>
    </row>
    <row r="2201" spans="15:53" x14ac:dyDescent="0.25">
      <c r="O2201" s="56"/>
      <c r="Q2201" t="str">
        <f>IFERROR(IF(VLOOKUP(Tb_Activiteiten[[#This Row],[Openstelling]],Tb_Openstelling[],2,0)=1,1,""),"")</f>
        <v/>
      </c>
      <c r="AJ2201" s="56"/>
      <c r="AK2201" t="str">
        <f>IF(ISNUMBER(FIND("arbeid",Methode_Keuze)),"",IF(ISNUMBER(FIND("arbeid",Methode_Keuze)),"",IF(Tb_Activiteiten[[#This Row],[Loonkosten]]=1,Tb_Activiteiten[[#Headers],[Loonkosten]],"")))</f>
        <v/>
      </c>
      <c r="AL2201" t="str">
        <f>IF(ISNUMBER(FIND("arbeid",Methode_Keuze)),"",IF(ISNUMBER(FIND("arbeid",Methode_Keuze)),"",IF(Tb_Activiteiten[[#This Row],[Eigen arbeid]]=1,Tb_Activiteiten[[#Headers],[Eigen arbeid]],"")))</f>
        <v/>
      </c>
      <c r="AM2201" t="str">
        <f>IF(ISNUMBER(FIND("arbeid",Methode_Keuze)),"",IF(ISNUMBER(FIND("arbeid",Methode_Keuze)),"",IF(Tb_Activiteiten[[#This Row],[Projectmedewerker]]=1,Tb_Activiteiten[[#Headers],[Projectmedewerker]],"")))</f>
        <v/>
      </c>
      <c r="AN2201" t="str">
        <f>IF(ISNUMBER(FIND("arbeid",Methode_Keuze)),"",IF(ISNUMBER(FIND("arbeid",Methode_Keuze)),"",IF(Tb_Activiteiten[[#This Row],[Landbouwer]]=1,Tb_Activiteiten[[#Headers],[Landbouwer]],"")))</f>
        <v/>
      </c>
      <c r="AO2201" t="str">
        <f>IF(ISNUMBER(FIND("arbeid",Methode_Keuze)),"",IF(ISNUMBER(FIND("arbeid",Methode_Keuze)),"",IF(Tb_Activiteiten[[#This Row],[Adviseur]]=1,Tb_Activiteiten[[#Headers],[Adviseur]],"")))</f>
        <v/>
      </c>
      <c r="AP2201" t="str">
        <f>IF(ISNUMBER(FIND("arbeid",Methode_Keuze)),"",IF(ISNUMBER(FIND("arbeid",Methode_Keuze)),"",IF(Tb_Activiteiten[[#This Row],[Projectleider/Expert]]=1,Tb_Activiteiten[[#Headers],[Projectleider/Expert]],"")))</f>
        <v/>
      </c>
      <c r="AQ2201" t="str">
        <f>IF(ISNUMBER(FIND("arbeid",Methode_Keuze)),"",IF(ISNUMBER(FIND("arbeid",Methode_Keuze)),"",IF(Tb_Activiteiten[[#This Row],[Arbeidskosten]]=1,Tb_Activiteiten[[#Headers],[Arbeidskosten]],"")))</f>
        <v/>
      </c>
      <c r="AR2201" t="str">
        <f>IF(ISNUMBER(FIND("arbeid",Methode_Keuze)),"",IF(ISNUMBER(FIND("arbeid",Methode_Keuze)),"",IF(Tb_Activiteiten[[#This Row],[Arbeidskosten op basis van IKS]]=1,Tb_Activiteiten[[#Headers],[Arbeidskosten op basis van IKS]],"")))</f>
        <v/>
      </c>
      <c r="AS2201" t="str">
        <f>IF(ISNUMBER(FIND("overige",Methode_Keuze)),"",IF(Tb_Activiteiten[[#This Row],[Kosten derden exclusief btw]]=1,Tb_Activiteiten[[#Headers],[Kosten derden exclusief btw]],""))</f>
        <v/>
      </c>
      <c r="AT2201" t="str">
        <f>IF(ISNUMBER(FIND("overige",Methode_Keuze)),"",IF(Tb_Activiteiten[[#This Row],[Niet verrekenbare btw]]=1,Tb_Activiteiten[[#Headers],[Niet verrekenbare btw]],""))</f>
        <v/>
      </c>
      <c r="AU2201" t="str">
        <f>IF(ISNUMBER(FIND("overige",Methode_Keuze)),"",IF(Tb_Activiteiten[[#This Row],[Grondkosten]]=1,Tb_Activiteiten[[#Headers],[Grondkosten]],""))</f>
        <v/>
      </c>
      <c r="AV2201" t="str">
        <f>IF(ISNUMBER(FIND("overige",Methode_Keuze)),"",IF(Tb_Activiteiten[[#This Row],[Bijdrage in natura (overige)]]=1,Tb_Activiteiten[[#Headers],[Bijdrage in natura (overige)]],""))</f>
        <v/>
      </c>
      <c r="AW2201" t="str">
        <f>IF(ISNUMBER(FIND("overige",Methode_Keuze)),"",IF(Tb_Activiteiten[[#This Row],[Bijdrage in natura (vrijwilligers)]]=1,Tb_Activiteiten[[#Headers],[Bijdrage in natura (vrijwilligers)]],""))</f>
        <v/>
      </c>
      <c r="AX2201" t="str">
        <f>IF(ISNUMBER(FIND("overige",Methode_Keuze)),"",IF(Tb_Activiteiten[[#This Row],[Afschrijvingskosten]]=1,Tb_Activiteiten[[#Headers],[Afschrijvingskosten]],""))</f>
        <v/>
      </c>
      <c r="AY2201" t="str">
        <f>IF(ISNUMBER(FIND("overige",Methode_Keuze)),"",IF(Tb_Activiteiten[[#This Row],[Vergoeding]]=1,Tb_Activiteiten[[#Headers],[Vergoeding]],""))</f>
        <v/>
      </c>
      <c r="AZ2201" t="str">
        <f>IF(ISNUMBER(FIND("arbeid",Methode_Keuze)),"",IF(Tb_Activiteiten[[#This Row],[Arbeidskosten - vast tarief (excl eigen arbeid)]]=1,Tb_Activiteiten[[#Headers],[Arbeidskosten - vast tarief (excl eigen arbeid)]],""))</f>
        <v/>
      </c>
      <c r="BA2201" t="str">
        <f>IF(ISNUMBER(FIND("overige",Methode_Keuze)),"",IF(Tb_Activiteiten[[#This Row],[Overige kosten]]=1,Tb_Activiteiten[[#Headers],[Overige kosten]],""))</f>
        <v/>
      </c>
    </row>
    <row r="2202" spans="15:53" x14ac:dyDescent="0.25">
      <c r="O2202" s="56"/>
      <c r="Q2202" t="str">
        <f>IFERROR(IF(VLOOKUP(Tb_Activiteiten[[#This Row],[Openstelling]],Tb_Openstelling[],2,0)=1,1,""),"")</f>
        <v/>
      </c>
      <c r="AJ2202" s="56"/>
      <c r="AK2202" t="str">
        <f>IF(ISNUMBER(FIND("arbeid",Methode_Keuze)),"",IF(ISNUMBER(FIND("arbeid",Methode_Keuze)),"",IF(Tb_Activiteiten[[#This Row],[Loonkosten]]=1,Tb_Activiteiten[[#Headers],[Loonkosten]],"")))</f>
        <v/>
      </c>
      <c r="AL2202" t="str">
        <f>IF(ISNUMBER(FIND("arbeid",Methode_Keuze)),"",IF(ISNUMBER(FIND("arbeid",Methode_Keuze)),"",IF(Tb_Activiteiten[[#This Row],[Eigen arbeid]]=1,Tb_Activiteiten[[#Headers],[Eigen arbeid]],"")))</f>
        <v/>
      </c>
      <c r="AM2202" t="str">
        <f>IF(ISNUMBER(FIND("arbeid",Methode_Keuze)),"",IF(ISNUMBER(FIND("arbeid",Methode_Keuze)),"",IF(Tb_Activiteiten[[#This Row],[Projectmedewerker]]=1,Tb_Activiteiten[[#Headers],[Projectmedewerker]],"")))</f>
        <v/>
      </c>
      <c r="AN2202" t="str">
        <f>IF(ISNUMBER(FIND("arbeid",Methode_Keuze)),"",IF(ISNUMBER(FIND("arbeid",Methode_Keuze)),"",IF(Tb_Activiteiten[[#This Row],[Landbouwer]]=1,Tb_Activiteiten[[#Headers],[Landbouwer]],"")))</f>
        <v/>
      </c>
      <c r="AO2202" t="str">
        <f>IF(ISNUMBER(FIND("arbeid",Methode_Keuze)),"",IF(ISNUMBER(FIND("arbeid",Methode_Keuze)),"",IF(Tb_Activiteiten[[#This Row],[Adviseur]]=1,Tb_Activiteiten[[#Headers],[Adviseur]],"")))</f>
        <v/>
      </c>
      <c r="AP2202" t="str">
        <f>IF(ISNUMBER(FIND("arbeid",Methode_Keuze)),"",IF(ISNUMBER(FIND("arbeid",Methode_Keuze)),"",IF(Tb_Activiteiten[[#This Row],[Projectleider/Expert]]=1,Tb_Activiteiten[[#Headers],[Projectleider/Expert]],"")))</f>
        <v/>
      </c>
      <c r="AQ2202" t="str">
        <f>IF(ISNUMBER(FIND("arbeid",Methode_Keuze)),"",IF(ISNUMBER(FIND("arbeid",Methode_Keuze)),"",IF(Tb_Activiteiten[[#This Row],[Arbeidskosten]]=1,Tb_Activiteiten[[#Headers],[Arbeidskosten]],"")))</f>
        <v/>
      </c>
      <c r="AR2202" t="str">
        <f>IF(ISNUMBER(FIND("arbeid",Methode_Keuze)),"",IF(ISNUMBER(FIND("arbeid",Methode_Keuze)),"",IF(Tb_Activiteiten[[#This Row],[Arbeidskosten op basis van IKS]]=1,Tb_Activiteiten[[#Headers],[Arbeidskosten op basis van IKS]],"")))</f>
        <v/>
      </c>
      <c r="AS2202" t="str">
        <f>IF(ISNUMBER(FIND("overige",Methode_Keuze)),"",IF(Tb_Activiteiten[[#This Row],[Kosten derden exclusief btw]]=1,Tb_Activiteiten[[#Headers],[Kosten derden exclusief btw]],""))</f>
        <v/>
      </c>
      <c r="AT2202" t="str">
        <f>IF(ISNUMBER(FIND("overige",Methode_Keuze)),"",IF(Tb_Activiteiten[[#This Row],[Niet verrekenbare btw]]=1,Tb_Activiteiten[[#Headers],[Niet verrekenbare btw]],""))</f>
        <v/>
      </c>
      <c r="AU2202" t="str">
        <f>IF(ISNUMBER(FIND("overige",Methode_Keuze)),"",IF(Tb_Activiteiten[[#This Row],[Grondkosten]]=1,Tb_Activiteiten[[#Headers],[Grondkosten]],""))</f>
        <v/>
      </c>
      <c r="AV2202" t="str">
        <f>IF(ISNUMBER(FIND("overige",Methode_Keuze)),"",IF(Tb_Activiteiten[[#This Row],[Bijdrage in natura (overige)]]=1,Tb_Activiteiten[[#Headers],[Bijdrage in natura (overige)]],""))</f>
        <v/>
      </c>
      <c r="AW2202" t="str">
        <f>IF(ISNUMBER(FIND("overige",Methode_Keuze)),"",IF(Tb_Activiteiten[[#This Row],[Bijdrage in natura (vrijwilligers)]]=1,Tb_Activiteiten[[#Headers],[Bijdrage in natura (vrijwilligers)]],""))</f>
        <v/>
      </c>
      <c r="AX2202" t="str">
        <f>IF(ISNUMBER(FIND("overige",Methode_Keuze)),"",IF(Tb_Activiteiten[[#This Row],[Afschrijvingskosten]]=1,Tb_Activiteiten[[#Headers],[Afschrijvingskosten]],""))</f>
        <v/>
      </c>
      <c r="AY2202" t="str">
        <f>IF(ISNUMBER(FIND("overige",Methode_Keuze)),"",IF(Tb_Activiteiten[[#This Row],[Vergoeding]]=1,Tb_Activiteiten[[#Headers],[Vergoeding]],""))</f>
        <v/>
      </c>
      <c r="AZ2202" t="str">
        <f>IF(ISNUMBER(FIND("arbeid",Methode_Keuze)),"",IF(Tb_Activiteiten[[#This Row],[Arbeidskosten - vast tarief (excl eigen arbeid)]]=1,Tb_Activiteiten[[#Headers],[Arbeidskosten - vast tarief (excl eigen arbeid)]],""))</f>
        <v/>
      </c>
      <c r="BA2202" t="str">
        <f>IF(ISNUMBER(FIND("overige",Methode_Keuze)),"",IF(Tb_Activiteiten[[#This Row],[Overige kosten]]=1,Tb_Activiteiten[[#Headers],[Overige kosten]],""))</f>
        <v/>
      </c>
    </row>
    <row r="2203" spans="15:53" x14ac:dyDescent="0.25">
      <c r="O2203" s="56"/>
      <c r="Q2203" t="str">
        <f>IFERROR(IF(VLOOKUP(Tb_Activiteiten[[#This Row],[Openstelling]],Tb_Openstelling[],2,0)=1,1,""),"")</f>
        <v/>
      </c>
      <c r="AJ2203" s="56"/>
      <c r="AK2203" t="str">
        <f>IF(ISNUMBER(FIND("arbeid",Methode_Keuze)),"",IF(ISNUMBER(FIND("arbeid",Methode_Keuze)),"",IF(Tb_Activiteiten[[#This Row],[Loonkosten]]=1,Tb_Activiteiten[[#Headers],[Loonkosten]],"")))</f>
        <v/>
      </c>
      <c r="AL2203" t="str">
        <f>IF(ISNUMBER(FIND("arbeid",Methode_Keuze)),"",IF(ISNUMBER(FIND("arbeid",Methode_Keuze)),"",IF(Tb_Activiteiten[[#This Row],[Eigen arbeid]]=1,Tb_Activiteiten[[#Headers],[Eigen arbeid]],"")))</f>
        <v/>
      </c>
      <c r="AM2203" t="str">
        <f>IF(ISNUMBER(FIND("arbeid",Methode_Keuze)),"",IF(ISNUMBER(FIND("arbeid",Methode_Keuze)),"",IF(Tb_Activiteiten[[#This Row],[Projectmedewerker]]=1,Tb_Activiteiten[[#Headers],[Projectmedewerker]],"")))</f>
        <v/>
      </c>
      <c r="AN2203" t="str">
        <f>IF(ISNUMBER(FIND("arbeid",Methode_Keuze)),"",IF(ISNUMBER(FIND("arbeid",Methode_Keuze)),"",IF(Tb_Activiteiten[[#This Row],[Landbouwer]]=1,Tb_Activiteiten[[#Headers],[Landbouwer]],"")))</f>
        <v/>
      </c>
      <c r="AO2203" t="str">
        <f>IF(ISNUMBER(FIND("arbeid",Methode_Keuze)),"",IF(ISNUMBER(FIND("arbeid",Methode_Keuze)),"",IF(Tb_Activiteiten[[#This Row],[Adviseur]]=1,Tb_Activiteiten[[#Headers],[Adviseur]],"")))</f>
        <v/>
      </c>
      <c r="AP2203" t="str">
        <f>IF(ISNUMBER(FIND("arbeid",Methode_Keuze)),"",IF(ISNUMBER(FIND("arbeid",Methode_Keuze)),"",IF(Tb_Activiteiten[[#This Row],[Projectleider/Expert]]=1,Tb_Activiteiten[[#Headers],[Projectleider/Expert]],"")))</f>
        <v/>
      </c>
      <c r="AQ2203" t="str">
        <f>IF(ISNUMBER(FIND("arbeid",Methode_Keuze)),"",IF(ISNUMBER(FIND("arbeid",Methode_Keuze)),"",IF(Tb_Activiteiten[[#This Row],[Arbeidskosten]]=1,Tb_Activiteiten[[#Headers],[Arbeidskosten]],"")))</f>
        <v/>
      </c>
      <c r="AR2203" t="str">
        <f>IF(ISNUMBER(FIND("arbeid",Methode_Keuze)),"",IF(ISNUMBER(FIND("arbeid",Methode_Keuze)),"",IF(Tb_Activiteiten[[#This Row],[Arbeidskosten op basis van IKS]]=1,Tb_Activiteiten[[#Headers],[Arbeidskosten op basis van IKS]],"")))</f>
        <v/>
      </c>
      <c r="AS2203" t="str">
        <f>IF(ISNUMBER(FIND("overige",Methode_Keuze)),"",IF(Tb_Activiteiten[[#This Row],[Kosten derden exclusief btw]]=1,Tb_Activiteiten[[#Headers],[Kosten derden exclusief btw]],""))</f>
        <v/>
      </c>
      <c r="AT2203" t="str">
        <f>IF(ISNUMBER(FIND("overige",Methode_Keuze)),"",IF(Tb_Activiteiten[[#This Row],[Niet verrekenbare btw]]=1,Tb_Activiteiten[[#Headers],[Niet verrekenbare btw]],""))</f>
        <v/>
      </c>
      <c r="AU2203" t="str">
        <f>IF(ISNUMBER(FIND("overige",Methode_Keuze)),"",IF(Tb_Activiteiten[[#This Row],[Grondkosten]]=1,Tb_Activiteiten[[#Headers],[Grondkosten]],""))</f>
        <v/>
      </c>
      <c r="AV2203" t="str">
        <f>IF(ISNUMBER(FIND("overige",Methode_Keuze)),"",IF(Tb_Activiteiten[[#This Row],[Bijdrage in natura (overige)]]=1,Tb_Activiteiten[[#Headers],[Bijdrage in natura (overige)]],""))</f>
        <v/>
      </c>
      <c r="AW2203" t="str">
        <f>IF(ISNUMBER(FIND("overige",Methode_Keuze)),"",IF(Tb_Activiteiten[[#This Row],[Bijdrage in natura (vrijwilligers)]]=1,Tb_Activiteiten[[#Headers],[Bijdrage in natura (vrijwilligers)]],""))</f>
        <v/>
      </c>
      <c r="AX2203" t="str">
        <f>IF(ISNUMBER(FIND("overige",Methode_Keuze)),"",IF(Tb_Activiteiten[[#This Row],[Afschrijvingskosten]]=1,Tb_Activiteiten[[#Headers],[Afschrijvingskosten]],""))</f>
        <v/>
      </c>
      <c r="AY2203" t="str">
        <f>IF(ISNUMBER(FIND("overige",Methode_Keuze)),"",IF(Tb_Activiteiten[[#This Row],[Vergoeding]]=1,Tb_Activiteiten[[#Headers],[Vergoeding]],""))</f>
        <v/>
      </c>
      <c r="AZ2203" t="str">
        <f>IF(ISNUMBER(FIND("arbeid",Methode_Keuze)),"",IF(Tb_Activiteiten[[#This Row],[Arbeidskosten - vast tarief (excl eigen arbeid)]]=1,Tb_Activiteiten[[#Headers],[Arbeidskosten - vast tarief (excl eigen arbeid)]],""))</f>
        <v/>
      </c>
      <c r="BA2203" t="str">
        <f>IF(ISNUMBER(FIND("overige",Methode_Keuze)),"",IF(Tb_Activiteiten[[#This Row],[Overige kosten]]=1,Tb_Activiteiten[[#Headers],[Overige kosten]],""))</f>
        <v/>
      </c>
    </row>
    <row r="2204" spans="15:53" x14ac:dyDescent="0.25">
      <c r="O2204" s="56"/>
      <c r="Q2204" t="str">
        <f>IFERROR(IF(VLOOKUP(Tb_Activiteiten[[#This Row],[Openstelling]],Tb_Openstelling[],2,0)=1,1,""),"")</f>
        <v/>
      </c>
      <c r="AJ2204" s="56"/>
      <c r="AK2204" t="str">
        <f>IF(ISNUMBER(FIND("arbeid",Methode_Keuze)),"",IF(ISNUMBER(FIND("arbeid",Methode_Keuze)),"",IF(Tb_Activiteiten[[#This Row],[Loonkosten]]=1,Tb_Activiteiten[[#Headers],[Loonkosten]],"")))</f>
        <v/>
      </c>
      <c r="AL2204" t="str">
        <f>IF(ISNUMBER(FIND("arbeid",Methode_Keuze)),"",IF(ISNUMBER(FIND("arbeid",Methode_Keuze)),"",IF(Tb_Activiteiten[[#This Row],[Eigen arbeid]]=1,Tb_Activiteiten[[#Headers],[Eigen arbeid]],"")))</f>
        <v/>
      </c>
      <c r="AM2204" t="str">
        <f>IF(ISNUMBER(FIND("arbeid",Methode_Keuze)),"",IF(ISNUMBER(FIND("arbeid",Methode_Keuze)),"",IF(Tb_Activiteiten[[#This Row],[Projectmedewerker]]=1,Tb_Activiteiten[[#Headers],[Projectmedewerker]],"")))</f>
        <v/>
      </c>
      <c r="AN2204" t="str">
        <f>IF(ISNUMBER(FIND("arbeid",Methode_Keuze)),"",IF(ISNUMBER(FIND("arbeid",Methode_Keuze)),"",IF(Tb_Activiteiten[[#This Row],[Landbouwer]]=1,Tb_Activiteiten[[#Headers],[Landbouwer]],"")))</f>
        <v/>
      </c>
      <c r="AO2204" t="str">
        <f>IF(ISNUMBER(FIND("arbeid",Methode_Keuze)),"",IF(ISNUMBER(FIND("arbeid",Methode_Keuze)),"",IF(Tb_Activiteiten[[#This Row],[Adviseur]]=1,Tb_Activiteiten[[#Headers],[Adviseur]],"")))</f>
        <v/>
      </c>
      <c r="AP2204" t="str">
        <f>IF(ISNUMBER(FIND("arbeid",Methode_Keuze)),"",IF(ISNUMBER(FIND("arbeid",Methode_Keuze)),"",IF(Tb_Activiteiten[[#This Row],[Projectleider/Expert]]=1,Tb_Activiteiten[[#Headers],[Projectleider/Expert]],"")))</f>
        <v/>
      </c>
      <c r="AQ2204" t="str">
        <f>IF(ISNUMBER(FIND("arbeid",Methode_Keuze)),"",IF(ISNUMBER(FIND("arbeid",Methode_Keuze)),"",IF(Tb_Activiteiten[[#This Row],[Arbeidskosten]]=1,Tb_Activiteiten[[#Headers],[Arbeidskosten]],"")))</f>
        <v/>
      </c>
      <c r="AR2204" t="str">
        <f>IF(ISNUMBER(FIND("arbeid",Methode_Keuze)),"",IF(ISNUMBER(FIND("arbeid",Methode_Keuze)),"",IF(Tb_Activiteiten[[#This Row],[Arbeidskosten op basis van IKS]]=1,Tb_Activiteiten[[#Headers],[Arbeidskosten op basis van IKS]],"")))</f>
        <v/>
      </c>
      <c r="AS2204" t="str">
        <f>IF(ISNUMBER(FIND("overige",Methode_Keuze)),"",IF(Tb_Activiteiten[[#This Row],[Kosten derden exclusief btw]]=1,Tb_Activiteiten[[#Headers],[Kosten derden exclusief btw]],""))</f>
        <v/>
      </c>
      <c r="AT2204" t="str">
        <f>IF(ISNUMBER(FIND("overige",Methode_Keuze)),"",IF(Tb_Activiteiten[[#This Row],[Niet verrekenbare btw]]=1,Tb_Activiteiten[[#Headers],[Niet verrekenbare btw]],""))</f>
        <v/>
      </c>
      <c r="AU2204" t="str">
        <f>IF(ISNUMBER(FIND("overige",Methode_Keuze)),"",IF(Tb_Activiteiten[[#This Row],[Grondkosten]]=1,Tb_Activiteiten[[#Headers],[Grondkosten]],""))</f>
        <v/>
      </c>
      <c r="AV2204" t="str">
        <f>IF(ISNUMBER(FIND("overige",Methode_Keuze)),"",IF(Tb_Activiteiten[[#This Row],[Bijdrage in natura (overige)]]=1,Tb_Activiteiten[[#Headers],[Bijdrage in natura (overige)]],""))</f>
        <v/>
      </c>
      <c r="AW2204" t="str">
        <f>IF(ISNUMBER(FIND("overige",Methode_Keuze)),"",IF(Tb_Activiteiten[[#This Row],[Bijdrage in natura (vrijwilligers)]]=1,Tb_Activiteiten[[#Headers],[Bijdrage in natura (vrijwilligers)]],""))</f>
        <v/>
      </c>
      <c r="AX2204" t="str">
        <f>IF(ISNUMBER(FIND("overige",Methode_Keuze)),"",IF(Tb_Activiteiten[[#This Row],[Afschrijvingskosten]]=1,Tb_Activiteiten[[#Headers],[Afschrijvingskosten]],""))</f>
        <v/>
      </c>
      <c r="AY2204" t="str">
        <f>IF(ISNUMBER(FIND("overige",Methode_Keuze)),"",IF(Tb_Activiteiten[[#This Row],[Vergoeding]]=1,Tb_Activiteiten[[#Headers],[Vergoeding]],""))</f>
        <v/>
      </c>
      <c r="AZ2204" t="str">
        <f>IF(ISNUMBER(FIND("arbeid",Methode_Keuze)),"",IF(Tb_Activiteiten[[#This Row],[Arbeidskosten - vast tarief (excl eigen arbeid)]]=1,Tb_Activiteiten[[#Headers],[Arbeidskosten - vast tarief (excl eigen arbeid)]],""))</f>
        <v/>
      </c>
      <c r="BA2204" t="str">
        <f>IF(ISNUMBER(FIND("overige",Methode_Keuze)),"",IF(Tb_Activiteiten[[#This Row],[Overige kosten]]=1,Tb_Activiteiten[[#Headers],[Overige kosten]],""))</f>
        <v/>
      </c>
    </row>
    <row r="2205" spans="15:53" x14ac:dyDescent="0.25">
      <c r="O2205" s="56"/>
      <c r="Q2205" t="str">
        <f>IFERROR(IF(VLOOKUP(Tb_Activiteiten[[#This Row],[Openstelling]],Tb_Openstelling[],2,0)=1,1,""),"")</f>
        <v/>
      </c>
      <c r="AJ2205" s="56"/>
      <c r="AK2205" t="str">
        <f>IF(ISNUMBER(FIND("arbeid",Methode_Keuze)),"",IF(ISNUMBER(FIND("arbeid",Methode_Keuze)),"",IF(Tb_Activiteiten[[#This Row],[Loonkosten]]=1,Tb_Activiteiten[[#Headers],[Loonkosten]],"")))</f>
        <v/>
      </c>
      <c r="AL2205" t="str">
        <f>IF(ISNUMBER(FIND("arbeid",Methode_Keuze)),"",IF(ISNUMBER(FIND("arbeid",Methode_Keuze)),"",IF(Tb_Activiteiten[[#This Row],[Eigen arbeid]]=1,Tb_Activiteiten[[#Headers],[Eigen arbeid]],"")))</f>
        <v/>
      </c>
      <c r="AM2205" t="str">
        <f>IF(ISNUMBER(FIND("arbeid",Methode_Keuze)),"",IF(ISNUMBER(FIND("arbeid",Methode_Keuze)),"",IF(Tb_Activiteiten[[#This Row],[Projectmedewerker]]=1,Tb_Activiteiten[[#Headers],[Projectmedewerker]],"")))</f>
        <v/>
      </c>
      <c r="AN2205" t="str">
        <f>IF(ISNUMBER(FIND("arbeid",Methode_Keuze)),"",IF(ISNUMBER(FIND("arbeid",Methode_Keuze)),"",IF(Tb_Activiteiten[[#This Row],[Landbouwer]]=1,Tb_Activiteiten[[#Headers],[Landbouwer]],"")))</f>
        <v/>
      </c>
      <c r="AO2205" t="str">
        <f>IF(ISNUMBER(FIND("arbeid",Methode_Keuze)),"",IF(ISNUMBER(FIND("arbeid",Methode_Keuze)),"",IF(Tb_Activiteiten[[#This Row],[Adviseur]]=1,Tb_Activiteiten[[#Headers],[Adviseur]],"")))</f>
        <v/>
      </c>
      <c r="AP2205" t="str">
        <f>IF(ISNUMBER(FIND("arbeid",Methode_Keuze)),"",IF(ISNUMBER(FIND("arbeid",Methode_Keuze)),"",IF(Tb_Activiteiten[[#This Row],[Projectleider/Expert]]=1,Tb_Activiteiten[[#Headers],[Projectleider/Expert]],"")))</f>
        <v/>
      </c>
      <c r="AQ2205" t="str">
        <f>IF(ISNUMBER(FIND("arbeid",Methode_Keuze)),"",IF(ISNUMBER(FIND("arbeid",Methode_Keuze)),"",IF(Tb_Activiteiten[[#This Row],[Arbeidskosten]]=1,Tb_Activiteiten[[#Headers],[Arbeidskosten]],"")))</f>
        <v/>
      </c>
      <c r="AR2205" t="str">
        <f>IF(ISNUMBER(FIND("arbeid",Methode_Keuze)),"",IF(ISNUMBER(FIND("arbeid",Methode_Keuze)),"",IF(Tb_Activiteiten[[#This Row],[Arbeidskosten op basis van IKS]]=1,Tb_Activiteiten[[#Headers],[Arbeidskosten op basis van IKS]],"")))</f>
        <v/>
      </c>
      <c r="AS2205" t="str">
        <f>IF(ISNUMBER(FIND("overige",Methode_Keuze)),"",IF(Tb_Activiteiten[[#This Row],[Kosten derden exclusief btw]]=1,Tb_Activiteiten[[#Headers],[Kosten derden exclusief btw]],""))</f>
        <v/>
      </c>
      <c r="AT2205" t="str">
        <f>IF(ISNUMBER(FIND("overige",Methode_Keuze)),"",IF(Tb_Activiteiten[[#This Row],[Niet verrekenbare btw]]=1,Tb_Activiteiten[[#Headers],[Niet verrekenbare btw]],""))</f>
        <v/>
      </c>
      <c r="AU2205" t="str">
        <f>IF(ISNUMBER(FIND("overige",Methode_Keuze)),"",IF(Tb_Activiteiten[[#This Row],[Grondkosten]]=1,Tb_Activiteiten[[#Headers],[Grondkosten]],""))</f>
        <v/>
      </c>
      <c r="AV2205" t="str">
        <f>IF(ISNUMBER(FIND("overige",Methode_Keuze)),"",IF(Tb_Activiteiten[[#This Row],[Bijdrage in natura (overige)]]=1,Tb_Activiteiten[[#Headers],[Bijdrage in natura (overige)]],""))</f>
        <v/>
      </c>
      <c r="AW2205" t="str">
        <f>IF(ISNUMBER(FIND("overige",Methode_Keuze)),"",IF(Tb_Activiteiten[[#This Row],[Bijdrage in natura (vrijwilligers)]]=1,Tb_Activiteiten[[#Headers],[Bijdrage in natura (vrijwilligers)]],""))</f>
        <v/>
      </c>
      <c r="AX2205" t="str">
        <f>IF(ISNUMBER(FIND("overige",Methode_Keuze)),"",IF(Tb_Activiteiten[[#This Row],[Afschrijvingskosten]]=1,Tb_Activiteiten[[#Headers],[Afschrijvingskosten]],""))</f>
        <v/>
      </c>
      <c r="AY2205" t="str">
        <f>IF(ISNUMBER(FIND("overige",Methode_Keuze)),"",IF(Tb_Activiteiten[[#This Row],[Vergoeding]]=1,Tb_Activiteiten[[#Headers],[Vergoeding]],""))</f>
        <v/>
      </c>
      <c r="AZ2205" t="str">
        <f>IF(ISNUMBER(FIND("arbeid",Methode_Keuze)),"",IF(Tb_Activiteiten[[#This Row],[Arbeidskosten - vast tarief (excl eigen arbeid)]]=1,Tb_Activiteiten[[#Headers],[Arbeidskosten - vast tarief (excl eigen arbeid)]],""))</f>
        <v/>
      </c>
      <c r="BA2205" t="str">
        <f>IF(ISNUMBER(FIND("overige",Methode_Keuze)),"",IF(Tb_Activiteiten[[#This Row],[Overige kosten]]=1,Tb_Activiteiten[[#Headers],[Overige kosten]],""))</f>
        <v/>
      </c>
    </row>
    <row r="2206" spans="15:53" x14ac:dyDescent="0.25">
      <c r="O2206" s="56"/>
      <c r="Q2206" t="str">
        <f>IFERROR(IF(VLOOKUP(Tb_Activiteiten[[#This Row],[Openstelling]],Tb_Openstelling[],2,0)=1,1,""),"")</f>
        <v/>
      </c>
      <c r="AJ2206" s="56"/>
      <c r="AK2206" t="str">
        <f>IF(ISNUMBER(FIND("arbeid",Methode_Keuze)),"",IF(ISNUMBER(FIND("arbeid",Methode_Keuze)),"",IF(Tb_Activiteiten[[#This Row],[Loonkosten]]=1,Tb_Activiteiten[[#Headers],[Loonkosten]],"")))</f>
        <v/>
      </c>
      <c r="AL2206" t="str">
        <f>IF(ISNUMBER(FIND("arbeid",Methode_Keuze)),"",IF(ISNUMBER(FIND("arbeid",Methode_Keuze)),"",IF(Tb_Activiteiten[[#This Row],[Eigen arbeid]]=1,Tb_Activiteiten[[#Headers],[Eigen arbeid]],"")))</f>
        <v/>
      </c>
      <c r="AM2206" t="str">
        <f>IF(ISNUMBER(FIND("arbeid",Methode_Keuze)),"",IF(ISNUMBER(FIND("arbeid",Methode_Keuze)),"",IF(Tb_Activiteiten[[#This Row],[Projectmedewerker]]=1,Tb_Activiteiten[[#Headers],[Projectmedewerker]],"")))</f>
        <v/>
      </c>
      <c r="AN2206" t="str">
        <f>IF(ISNUMBER(FIND("arbeid",Methode_Keuze)),"",IF(ISNUMBER(FIND("arbeid",Methode_Keuze)),"",IF(Tb_Activiteiten[[#This Row],[Landbouwer]]=1,Tb_Activiteiten[[#Headers],[Landbouwer]],"")))</f>
        <v/>
      </c>
      <c r="AO2206" t="str">
        <f>IF(ISNUMBER(FIND("arbeid",Methode_Keuze)),"",IF(ISNUMBER(FIND("arbeid",Methode_Keuze)),"",IF(Tb_Activiteiten[[#This Row],[Adviseur]]=1,Tb_Activiteiten[[#Headers],[Adviseur]],"")))</f>
        <v/>
      </c>
      <c r="AP2206" t="str">
        <f>IF(ISNUMBER(FIND("arbeid",Methode_Keuze)),"",IF(ISNUMBER(FIND("arbeid",Methode_Keuze)),"",IF(Tb_Activiteiten[[#This Row],[Projectleider/Expert]]=1,Tb_Activiteiten[[#Headers],[Projectleider/Expert]],"")))</f>
        <v/>
      </c>
      <c r="AQ2206" t="str">
        <f>IF(ISNUMBER(FIND("arbeid",Methode_Keuze)),"",IF(ISNUMBER(FIND("arbeid",Methode_Keuze)),"",IF(Tb_Activiteiten[[#This Row],[Arbeidskosten]]=1,Tb_Activiteiten[[#Headers],[Arbeidskosten]],"")))</f>
        <v/>
      </c>
      <c r="AR2206" t="str">
        <f>IF(ISNUMBER(FIND("arbeid",Methode_Keuze)),"",IF(ISNUMBER(FIND("arbeid",Methode_Keuze)),"",IF(Tb_Activiteiten[[#This Row],[Arbeidskosten op basis van IKS]]=1,Tb_Activiteiten[[#Headers],[Arbeidskosten op basis van IKS]],"")))</f>
        <v/>
      </c>
      <c r="AS2206" t="str">
        <f>IF(ISNUMBER(FIND("overige",Methode_Keuze)),"",IF(Tb_Activiteiten[[#This Row],[Kosten derden exclusief btw]]=1,Tb_Activiteiten[[#Headers],[Kosten derden exclusief btw]],""))</f>
        <v/>
      </c>
      <c r="AT2206" t="str">
        <f>IF(ISNUMBER(FIND("overige",Methode_Keuze)),"",IF(Tb_Activiteiten[[#This Row],[Niet verrekenbare btw]]=1,Tb_Activiteiten[[#Headers],[Niet verrekenbare btw]],""))</f>
        <v/>
      </c>
      <c r="AU2206" t="str">
        <f>IF(ISNUMBER(FIND("overige",Methode_Keuze)),"",IF(Tb_Activiteiten[[#This Row],[Grondkosten]]=1,Tb_Activiteiten[[#Headers],[Grondkosten]],""))</f>
        <v/>
      </c>
      <c r="AV2206" t="str">
        <f>IF(ISNUMBER(FIND("overige",Methode_Keuze)),"",IF(Tb_Activiteiten[[#This Row],[Bijdrage in natura (overige)]]=1,Tb_Activiteiten[[#Headers],[Bijdrage in natura (overige)]],""))</f>
        <v/>
      </c>
      <c r="AW2206" t="str">
        <f>IF(ISNUMBER(FIND("overige",Methode_Keuze)),"",IF(Tb_Activiteiten[[#This Row],[Bijdrage in natura (vrijwilligers)]]=1,Tb_Activiteiten[[#Headers],[Bijdrage in natura (vrijwilligers)]],""))</f>
        <v/>
      </c>
      <c r="AX2206" t="str">
        <f>IF(ISNUMBER(FIND("overige",Methode_Keuze)),"",IF(Tb_Activiteiten[[#This Row],[Afschrijvingskosten]]=1,Tb_Activiteiten[[#Headers],[Afschrijvingskosten]],""))</f>
        <v/>
      </c>
      <c r="AY2206" t="str">
        <f>IF(ISNUMBER(FIND("overige",Methode_Keuze)),"",IF(Tb_Activiteiten[[#This Row],[Vergoeding]]=1,Tb_Activiteiten[[#Headers],[Vergoeding]],""))</f>
        <v/>
      </c>
      <c r="AZ2206" t="str">
        <f>IF(ISNUMBER(FIND("arbeid",Methode_Keuze)),"",IF(Tb_Activiteiten[[#This Row],[Arbeidskosten - vast tarief (excl eigen arbeid)]]=1,Tb_Activiteiten[[#Headers],[Arbeidskosten - vast tarief (excl eigen arbeid)]],""))</f>
        <v/>
      </c>
      <c r="BA2206" t="str">
        <f>IF(ISNUMBER(FIND("overige",Methode_Keuze)),"",IF(Tb_Activiteiten[[#This Row],[Overige kosten]]=1,Tb_Activiteiten[[#Headers],[Overige kosten]],""))</f>
        <v/>
      </c>
    </row>
    <row r="2207" spans="15:53" x14ac:dyDescent="0.25">
      <c r="O2207" s="56"/>
      <c r="Q2207" t="str">
        <f>IFERROR(IF(VLOOKUP(Tb_Activiteiten[[#This Row],[Openstelling]],Tb_Openstelling[],2,0)=1,1,""),"")</f>
        <v/>
      </c>
      <c r="AJ2207" s="56"/>
      <c r="AK2207" t="str">
        <f>IF(ISNUMBER(FIND("arbeid",Methode_Keuze)),"",IF(ISNUMBER(FIND("arbeid",Methode_Keuze)),"",IF(Tb_Activiteiten[[#This Row],[Loonkosten]]=1,Tb_Activiteiten[[#Headers],[Loonkosten]],"")))</f>
        <v/>
      </c>
      <c r="AL2207" t="str">
        <f>IF(ISNUMBER(FIND("arbeid",Methode_Keuze)),"",IF(ISNUMBER(FIND("arbeid",Methode_Keuze)),"",IF(Tb_Activiteiten[[#This Row],[Eigen arbeid]]=1,Tb_Activiteiten[[#Headers],[Eigen arbeid]],"")))</f>
        <v/>
      </c>
      <c r="AM2207" t="str">
        <f>IF(ISNUMBER(FIND("arbeid",Methode_Keuze)),"",IF(ISNUMBER(FIND("arbeid",Methode_Keuze)),"",IF(Tb_Activiteiten[[#This Row],[Projectmedewerker]]=1,Tb_Activiteiten[[#Headers],[Projectmedewerker]],"")))</f>
        <v/>
      </c>
      <c r="AN2207" t="str">
        <f>IF(ISNUMBER(FIND("arbeid",Methode_Keuze)),"",IF(ISNUMBER(FIND("arbeid",Methode_Keuze)),"",IF(Tb_Activiteiten[[#This Row],[Landbouwer]]=1,Tb_Activiteiten[[#Headers],[Landbouwer]],"")))</f>
        <v/>
      </c>
      <c r="AO2207" t="str">
        <f>IF(ISNUMBER(FIND("arbeid",Methode_Keuze)),"",IF(ISNUMBER(FIND("arbeid",Methode_Keuze)),"",IF(Tb_Activiteiten[[#This Row],[Adviseur]]=1,Tb_Activiteiten[[#Headers],[Adviseur]],"")))</f>
        <v/>
      </c>
      <c r="AP2207" t="str">
        <f>IF(ISNUMBER(FIND("arbeid",Methode_Keuze)),"",IF(ISNUMBER(FIND("arbeid",Methode_Keuze)),"",IF(Tb_Activiteiten[[#This Row],[Projectleider/Expert]]=1,Tb_Activiteiten[[#Headers],[Projectleider/Expert]],"")))</f>
        <v/>
      </c>
      <c r="AQ2207" t="str">
        <f>IF(ISNUMBER(FIND("arbeid",Methode_Keuze)),"",IF(ISNUMBER(FIND("arbeid",Methode_Keuze)),"",IF(Tb_Activiteiten[[#This Row],[Arbeidskosten]]=1,Tb_Activiteiten[[#Headers],[Arbeidskosten]],"")))</f>
        <v/>
      </c>
      <c r="AR2207" t="str">
        <f>IF(ISNUMBER(FIND("arbeid",Methode_Keuze)),"",IF(ISNUMBER(FIND("arbeid",Methode_Keuze)),"",IF(Tb_Activiteiten[[#This Row],[Arbeidskosten op basis van IKS]]=1,Tb_Activiteiten[[#Headers],[Arbeidskosten op basis van IKS]],"")))</f>
        <v/>
      </c>
      <c r="AS2207" t="str">
        <f>IF(ISNUMBER(FIND("overige",Methode_Keuze)),"",IF(Tb_Activiteiten[[#This Row],[Kosten derden exclusief btw]]=1,Tb_Activiteiten[[#Headers],[Kosten derden exclusief btw]],""))</f>
        <v/>
      </c>
      <c r="AT2207" t="str">
        <f>IF(ISNUMBER(FIND("overige",Methode_Keuze)),"",IF(Tb_Activiteiten[[#This Row],[Niet verrekenbare btw]]=1,Tb_Activiteiten[[#Headers],[Niet verrekenbare btw]],""))</f>
        <v/>
      </c>
      <c r="AU2207" t="str">
        <f>IF(ISNUMBER(FIND("overige",Methode_Keuze)),"",IF(Tb_Activiteiten[[#This Row],[Grondkosten]]=1,Tb_Activiteiten[[#Headers],[Grondkosten]],""))</f>
        <v/>
      </c>
      <c r="AV2207" t="str">
        <f>IF(ISNUMBER(FIND("overige",Methode_Keuze)),"",IF(Tb_Activiteiten[[#This Row],[Bijdrage in natura (overige)]]=1,Tb_Activiteiten[[#Headers],[Bijdrage in natura (overige)]],""))</f>
        <v/>
      </c>
      <c r="AW2207" t="str">
        <f>IF(ISNUMBER(FIND("overige",Methode_Keuze)),"",IF(Tb_Activiteiten[[#This Row],[Bijdrage in natura (vrijwilligers)]]=1,Tb_Activiteiten[[#Headers],[Bijdrage in natura (vrijwilligers)]],""))</f>
        <v/>
      </c>
      <c r="AX2207" t="str">
        <f>IF(ISNUMBER(FIND("overige",Methode_Keuze)),"",IF(Tb_Activiteiten[[#This Row],[Afschrijvingskosten]]=1,Tb_Activiteiten[[#Headers],[Afschrijvingskosten]],""))</f>
        <v/>
      </c>
      <c r="AY2207" t="str">
        <f>IF(ISNUMBER(FIND("overige",Methode_Keuze)),"",IF(Tb_Activiteiten[[#This Row],[Vergoeding]]=1,Tb_Activiteiten[[#Headers],[Vergoeding]],""))</f>
        <v/>
      </c>
      <c r="AZ2207" t="str">
        <f>IF(ISNUMBER(FIND("arbeid",Methode_Keuze)),"",IF(Tb_Activiteiten[[#This Row],[Arbeidskosten - vast tarief (excl eigen arbeid)]]=1,Tb_Activiteiten[[#Headers],[Arbeidskosten - vast tarief (excl eigen arbeid)]],""))</f>
        <v/>
      </c>
      <c r="BA2207" t="str">
        <f>IF(ISNUMBER(FIND("overige",Methode_Keuze)),"",IF(Tb_Activiteiten[[#This Row],[Overige kosten]]=1,Tb_Activiteiten[[#Headers],[Overige kosten]],""))</f>
        <v/>
      </c>
    </row>
    <row r="2208" spans="15:53" x14ac:dyDescent="0.25">
      <c r="O2208" s="56"/>
      <c r="Q2208" t="str">
        <f>IFERROR(IF(VLOOKUP(Tb_Activiteiten[[#This Row],[Openstelling]],Tb_Openstelling[],2,0)=1,1,""),"")</f>
        <v/>
      </c>
      <c r="AJ2208" s="56"/>
      <c r="AK2208" t="str">
        <f>IF(ISNUMBER(FIND("arbeid",Methode_Keuze)),"",IF(ISNUMBER(FIND("arbeid",Methode_Keuze)),"",IF(Tb_Activiteiten[[#This Row],[Loonkosten]]=1,Tb_Activiteiten[[#Headers],[Loonkosten]],"")))</f>
        <v/>
      </c>
      <c r="AL2208" t="str">
        <f>IF(ISNUMBER(FIND("arbeid",Methode_Keuze)),"",IF(ISNUMBER(FIND("arbeid",Methode_Keuze)),"",IF(Tb_Activiteiten[[#This Row],[Eigen arbeid]]=1,Tb_Activiteiten[[#Headers],[Eigen arbeid]],"")))</f>
        <v/>
      </c>
      <c r="AM2208" t="str">
        <f>IF(ISNUMBER(FIND("arbeid",Methode_Keuze)),"",IF(ISNUMBER(FIND("arbeid",Methode_Keuze)),"",IF(Tb_Activiteiten[[#This Row],[Projectmedewerker]]=1,Tb_Activiteiten[[#Headers],[Projectmedewerker]],"")))</f>
        <v/>
      </c>
      <c r="AN2208" t="str">
        <f>IF(ISNUMBER(FIND("arbeid",Methode_Keuze)),"",IF(ISNUMBER(FIND("arbeid",Methode_Keuze)),"",IF(Tb_Activiteiten[[#This Row],[Landbouwer]]=1,Tb_Activiteiten[[#Headers],[Landbouwer]],"")))</f>
        <v/>
      </c>
      <c r="AO2208" t="str">
        <f>IF(ISNUMBER(FIND("arbeid",Methode_Keuze)),"",IF(ISNUMBER(FIND("arbeid",Methode_Keuze)),"",IF(Tb_Activiteiten[[#This Row],[Adviseur]]=1,Tb_Activiteiten[[#Headers],[Adviseur]],"")))</f>
        <v/>
      </c>
      <c r="AP2208" t="str">
        <f>IF(ISNUMBER(FIND("arbeid",Methode_Keuze)),"",IF(ISNUMBER(FIND("arbeid",Methode_Keuze)),"",IF(Tb_Activiteiten[[#This Row],[Projectleider/Expert]]=1,Tb_Activiteiten[[#Headers],[Projectleider/Expert]],"")))</f>
        <v/>
      </c>
      <c r="AQ2208" t="str">
        <f>IF(ISNUMBER(FIND("arbeid",Methode_Keuze)),"",IF(ISNUMBER(FIND("arbeid",Methode_Keuze)),"",IF(Tb_Activiteiten[[#This Row],[Arbeidskosten]]=1,Tb_Activiteiten[[#Headers],[Arbeidskosten]],"")))</f>
        <v/>
      </c>
      <c r="AR2208" t="str">
        <f>IF(ISNUMBER(FIND("arbeid",Methode_Keuze)),"",IF(ISNUMBER(FIND("arbeid",Methode_Keuze)),"",IF(Tb_Activiteiten[[#This Row],[Arbeidskosten op basis van IKS]]=1,Tb_Activiteiten[[#Headers],[Arbeidskosten op basis van IKS]],"")))</f>
        <v/>
      </c>
      <c r="AS2208" t="str">
        <f>IF(ISNUMBER(FIND("overige",Methode_Keuze)),"",IF(Tb_Activiteiten[[#This Row],[Kosten derden exclusief btw]]=1,Tb_Activiteiten[[#Headers],[Kosten derden exclusief btw]],""))</f>
        <v/>
      </c>
      <c r="AT2208" t="str">
        <f>IF(ISNUMBER(FIND("overige",Methode_Keuze)),"",IF(Tb_Activiteiten[[#This Row],[Niet verrekenbare btw]]=1,Tb_Activiteiten[[#Headers],[Niet verrekenbare btw]],""))</f>
        <v/>
      </c>
      <c r="AU2208" t="str">
        <f>IF(ISNUMBER(FIND("overige",Methode_Keuze)),"",IF(Tb_Activiteiten[[#This Row],[Grondkosten]]=1,Tb_Activiteiten[[#Headers],[Grondkosten]],""))</f>
        <v/>
      </c>
      <c r="AV2208" t="str">
        <f>IF(ISNUMBER(FIND("overige",Methode_Keuze)),"",IF(Tb_Activiteiten[[#This Row],[Bijdrage in natura (overige)]]=1,Tb_Activiteiten[[#Headers],[Bijdrage in natura (overige)]],""))</f>
        <v/>
      </c>
      <c r="AW2208" t="str">
        <f>IF(ISNUMBER(FIND("overige",Methode_Keuze)),"",IF(Tb_Activiteiten[[#This Row],[Bijdrage in natura (vrijwilligers)]]=1,Tb_Activiteiten[[#Headers],[Bijdrage in natura (vrijwilligers)]],""))</f>
        <v/>
      </c>
      <c r="AX2208" t="str">
        <f>IF(ISNUMBER(FIND("overige",Methode_Keuze)),"",IF(Tb_Activiteiten[[#This Row],[Afschrijvingskosten]]=1,Tb_Activiteiten[[#Headers],[Afschrijvingskosten]],""))</f>
        <v/>
      </c>
      <c r="AY2208" t="str">
        <f>IF(ISNUMBER(FIND("overige",Methode_Keuze)),"",IF(Tb_Activiteiten[[#This Row],[Vergoeding]]=1,Tb_Activiteiten[[#Headers],[Vergoeding]],""))</f>
        <v/>
      </c>
      <c r="AZ2208" t="str">
        <f>IF(ISNUMBER(FIND("arbeid",Methode_Keuze)),"",IF(Tb_Activiteiten[[#This Row],[Arbeidskosten - vast tarief (excl eigen arbeid)]]=1,Tb_Activiteiten[[#Headers],[Arbeidskosten - vast tarief (excl eigen arbeid)]],""))</f>
        <v/>
      </c>
      <c r="BA2208" t="str">
        <f>IF(ISNUMBER(FIND("overige",Methode_Keuze)),"",IF(Tb_Activiteiten[[#This Row],[Overige kosten]]=1,Tb_Activiteiten[[#Headers],[Overige kosten]],""))</f>
        <v/>
      </c>
    </row>
    <row r="2209" spans="15:53" x14ac:dyDescent="0.25">
      <c r="O2209" s="56"/>
      <c r="Q2209" t="str">
        <f>IFERROR(IF(VLOOKUP(Tb_Activiteiten[[#This Row],[Openstelling]],Tb_Openstelling[],2,0)=1,1,""),"")</f>
        <v/>
      </c>
      <c r="AJ2209" s="56"/>
      <c r="AK2209" t="str">
        <f>IF(ISNUMBER(FIND("arbeid",Methode_Keuze)),"",IF(ISNUMBER(FIND("arbeid",Methode_Keuze)),"",IF(Tb_Activiteiten[[#This Row],[Loonkosten]]=1,Tb_Activiteiten[[#Headers],[Loonkosten]],"")))</f>
        <v/>
      </c>
      <c r="AL2209" t="str">
        <f>IF(ISNUMBER(FIND("arbeid",Methode_Keuze)),"",IF(ISNUMBER(FIND("arbeid",Methode_Keuze)),"",IF(Tb_Activiteiten[[#This Row],[Eigen arbeid]]=1,Tb_Activiteiten[[#Headers],[Eigen arbeid]],"")))</f>
        <v/>
      </c>
      <c r="AM2209" t="str">
        <f>IF(ISNUMBER(FIND("arbeid",Methode_Keuze)),"",IF(ISNUMBER(FIND("arbeid",Methode_Keuze)),"",IF(Tb_Activiteiten[[#This Row],[Projectmedewerker]]=1,Tb_Activiteiten[[#Headers],[Projectmedewerker]],"")))</f>
        <v/>
      </c>
      <c r="AN2209" t="str">
        <f>IF(ISNUMBER(FIND("arbeid",Methode_Keuze)),"",IF(ISNUMBER(FIND("arbeid",Methode_Keuze)),"",IF(Tb_Activiteiten[[#This Row],[Landbouwer]]=1,Tb_Activiteiten[[#Headers],[Landbouwer]],"")))</f>
        <v/>
      </c>
      <c r="AO2209" t="str">
        <f>IF(ISNUMBER(FIND("arbeid",Methode_Keuze)),"",IF(ISNUMBER(FIND("arbeid",Methode_Keuze)),"",IF(Tb_Activiteiten[[#This Row],[Adviseur]]=1,Tb_Activiteiten[[#Headers],[Adviseur]],"")))</f>
        <v/>
      </c>
      <c r="AP2209" t="str">
        <f>IF(ISNUMBER(FIND("arbeid",Methode_Keuze)),"",IF(ISNUMBER(FIND("arbeid",Methode_Keuze)),"",IF(Tb_Activiteiten[[#This Row],[Projectleider/Expert]]=1,Tb_Activiteiten[[#Headers],[Projectleider/Expert]],"")))</f>
        <v/>
      </c>
      <c r="AQ2209" t="str">
        <f>IF(ISNUMBER(FIND("arbeid",Methode_Keuze)),"",IF(ISNUMBER(FIND("arbeid",Methode_Keuze)),"",IF(Tb_Activiteiten[[#This Row],[Arbeidskosten]]=1,Tb_Activiteiten[[#Headers],[Arbeidskosten]],"")))</f>
        <v/>
      </c>
      <c r="AR2209" t="str">
        <f>IF(ISNUMBER(FIND("arbeid",Methode_Keuze)),"",IF(ISNUMBER(FIND("arbeid",Methode_Keuze)),"",IF(Tb_Activiteiten[[#This Row],[Arbeidskosten op basis van IKS]]=1,Tb_Activiteiten[[#Headers],[Arbeidskosten op basis van IKS]],"")))</f>
        <v/>
      </c>
      <c r="AS2209" t="str">
        <f>IF(ISNUMBER(FIND("overige",Methode_Keuze)),"",IF(Tb_Activiteiten[[#This Row],[Kosten derden exclusief btw]]=1,Tb_Activiteiten[[#Headers],[Kosten derden exclusief btw]],""))</f>
        <v/>
      </c>
      <c r="AT2209" t="str">
        <f>IF(ISNUMBER(FIND("overige",Methode_Keuze)),"",IF(Tb_Activiteiten[[#This Row],[Niet verrekenbare btw]]=1,Tb_Activiteiten[[#Headers],[Niet verrekenbare btw]],""))</f>
        <v/>
      </c>
      <c r="AU2209" t="str">
        <f>IF(ISNUMBER(FIND("overige",Methode_Keuze)),"",IF(Tb_Activiteiten[[#This Row],[Grondkosten]]=1,Tb_Activiteiten[[#Headers],[Grondkosten]],""))</f>
        <v/>
      </c>
      <c r="AV2209" t="str">
        <f>IF(ISNUMBER(FIND("overige",Methode_Keuze)),"",IF(Tb_Activiteiten[[#This Row],[Bijdrage in natura (overige)]]=1,Tb_Activiteiten[[#Headers],[Bijdrage in natura (overige)]],""))</f>
        <v/>
      </c>
      <c r="AW2209" t="str">
        <f>IF(ISNUMBER(FIND("overige",Methode_Keuze)),"",IF(Tb_Activiteiten[[#This Row],[Bijdrage in natura (vrijwilligers)]]=1,Tb_Activiteiten[[#Headers],[Bijdrage in natura (vrijwilligers)]],""))</f>
        <v/>
      </c>
      <c r="AX2209" t="str">
        <f>IF(ISNUMBER(FIND("overige",Methode_Keuze)),"",IF(Tb_Activiteiten[[#This Row],[Afschrijvingskosten]]=1,Tb_Activiteiten[[#Headers],[Afschrijvingskosten]],""))</f>
        <v/>
      </c>
      <c r="AY2209" t="str">
        <f>IF(ISNUMBER(FIND("overige",Methode_Keuze)),"",IF(Tb_Activiteiten[[#This Row],[Vergoeding]]=1,Tb_Activiteiten[[#Headers],[Vergoeding]],""))</f>
        <v/>
      </c>
      <c r="AZ2209" t="str">
        <f>IF(ISNUMBER(FIND("arbeid",Methode_Keuze)),"",IF(Tb_Activiteiten[[#This Row],[Arbeidskosten - vast tarief (excl eigen arbeid)]]=1,Tb_Activiteiten[[#Headers],[Arbeidskosten - vast tarief (excl eigen arbeid)]],""))</f>
        <v/>
      </c>
      <c r="BA2209" t="str">
        <f>IF(ISNUMBER(FIND("overige",Methode_Keuze)),"",IF(Tb_Activiteiten[[#This Row],[Overige kosten]]=1,Tb_Activiteiten[[#Headers],[Overige kosten]],""))</f>
        <v/>
      </c>
    </row>
    <row r="2210" spans="15:53" x14ac:dyDescent="0.25">
      <c r="O2210" s="56"/>
      <c r="Q2210" t="str">
        <f>IFERROR(IF(VLOOKUP(Tb_Activiteiten[[#This Row],[Openstelling]],Tb_Openstelling[],2,0)=1,1,""),"")</f>
        <v/>
      </c>
      <c r="AJ2210" s="56"/>
      <c r="AK2210" t="str">
        <f>IF(ISNUMBER(FIND("arbeid",Methode_Keuze)),"",IF(ISNUMBER(FIND("arbeid",Methode_Keuze)),"",IF(Tb_Activiteiten[[#This Row],[Loonkosten]]=1,Tb_Activiteiten[[#Headers],[Loonkosten]],"")))</f>
        <v/>
      </c>
      <c r="AL2210" t="str">
        <f>IF(ISNUMBER(FIND("arbeid",Methode_Keuze)),"",IF(ISNUMBER(FIND("arbeid",Methode_Keuze)),"",IF(Tb_Activiteiten[[#This Row],[Eigen arbeid]]=1,Tb_Activiteiten[[#Headers],[Eigen arbeid]],"")))</f>
        <v/>
      </c>
      <c r="AM2210" t="str">
        <f>IF(ISNUMBER(FIND("arbeid",Methode_Keuze)),"",IF(ISNUMBER(FIND("arbeid",Methode_Keuze)),"",IF(Tb_Activiteiten[[#This Row],[Projectmedewerker]]=1,Tb_Activiteiten[[#Headers],[Projectmedewerker]],"")))</f>
        <v/>
      </c>
      <c r="AN2210" t="str">
        <f>IF(ISNUMBER(FIND("arbeid",Methode_Keuze)),"",IF(ISNUMBER(FIND("arbeid",Methode_Keuze)),"",IF(Tb_Activiteiten[[#This Row],[Landbouwer]]=1,Tb_Activiteiten[[#Headers],[Landbouwer]],"")))</f>
        <v/>
      </c>
      <c r="AO2210" t="str">
        <f>IF(ISNUMBER(FIND("arbeid",Methode_Keuze)),"",IF(ISNUMBER(FIND("arbeid",Methode_Keuze)),"",IF(Tb_Activiteiten[[#This Row],[Adviseur]]=1,Tb_Activiteiten[[#Headers],[Adviseur]],"")))</f>
        <v/>
      </c>
      <c r="AP2210" t="str">
        <f>IF(ISNUMBER(FIND("arbeid",Methode_Keuze)),"",IF(ISNUMBER(FIND("arbeid",Methode_Keuze)),"",IF(Tb_Activiteiten[[#This Row],[Projectleider/Expert]]=1,Tb_Activiteiten[[#Headers],[Projectleider/Expert]],"")))</f>
        <v/>
      </c>
      <c r="AQ2210" t="str">
        <f>IF(ISNUMBER(FIND("arbeid",Methode_Keuze)),"",IF(ISNUMBER(FIND("arbeid",Methode_Keuze)),"",IF(Tb_Activiteiten[[#This Row],[Arbeidskosten]]=1,Tb_Activiteiten[[#Headers],[Arbeidskosten]],"")))</f>
        <v/>
      </c>
      <c r="AR2210" t="str">
        <f>IF(ISNUMBER(FIND("arbeid",Methode_Keuze)),"",IF(ISNUMBER(FIND("arbeid",Methode_Keuze)),"",IF(Tb_Activiteiten[[#This Row],[Arbeidskosten op basis van IKS]]=1,Tb_Activiteiten[[#Headers],[Arbeidskosten op basis van IKS]],"")))</f>
        <v/>
      </c>
      <c r="AS2210" t="str">
        <f>IF(ISNUMBER(FIND("overige",Methode_Keuze)),"",IF(Tb_Activiteiten[[#This Row],[Kosten derden exclusief btw]]=1,Tb_Activiteiten[[#Headers],[Kosten derden exclusief btw]],""))</f>
        <v/>
      </c>
      <c r="AT2210" t="str">
        <f>IF(ISNUMBER(FIND("overige",Methode_Keuze)),"",IF(Tb_Activiteiten[[#This Row],[Niet verrekenbare btw]]=1,Tb_Activiteiten[[#Headers],[Niet verrekenbare btw]],""))</f>
        <v/>
      </c>
      <c r="AU2210" t="str">
        <f>IF(ISNUMBER(FIND("overige",Methode_Keuze)),"",IF(Tb_Activiteiten[[#This Row],[Grondkosten]]=1,Tb_Activiteiten[[#Headers],[Grondkosten]],""))</f>
        <v/>
      </c>
      <c r="AV2210" t="str">
        <f>IF(ISNUMBER(FIND("overige",Methode_Keuze)),"",IF(Tb_Activiteiten[[#This Row],[Bijdrage in natura (overige)]]=1,Tb_Activiteiten[[#Headers],[Bijdrage in natura (overige)]],""))</f>
        <v/>
      </c>
      <c r="AW2210" t="str">
        <f>IF(ISNUMBER(FIND("overige",Methode_Keuze)),"",IF(Tb_Activiteiten[[#This Row],[Bijdrage in natura (vrijwilligers)]]=1,Tb_Activiteiten[[#Headers],[Bijdrage in natura (vrijwilligers)]],""))</f>
        <v/>
      </c>
      <c r="AX2210" t="str">
        <f>IF(ISNUMBER(FIND("overige",Methode_Keuze)),"",IF(Tb_Activiteiten[[#This Row],[Afschrijvingskosten]]=1,Tb_Activiteiten[[#Headers],[Afschrijvingskosten]],""))</f>
        <v/>
      </c>
      <c r="AY2210" t="str">
        <f>IF(ISNUMBER(FIND("overige",Methode_Keuze)),"",IF(Tb_Activiteiten[[#This Row],[Vergoeding]]=1,Tb_Activiteiten[[#Headers],[Vergoeding]],""))</f>
        <v/>
      </c>
      <c r="AZ2210" t="str">
        <f>IF(ISNUMBER(FIND("arbeid",Methode_Keuze)),"",IF(Tb_Activiteiten[[#This Row],[Arbeidskosten - vast tarief (excl eigen arbeid)]]=1,Tb_Activiteiten[[#Headers],[Arbeidskosten - vast tarief (excl eigen arbeid)]],""))</f>
        <v/>
      </c>
      <c r="BA2210" t="str">
        <f>IF(ISNUMBER(FIND("overige",Methode_Keuze)),"",IF(Tb_Activiteiten[[#This Row],[Overige kosten]]=1,Tb_Activiteiten[[#Headers],[Overige kosten]],""))</f>
        <v/>
      </c>
    </row>
    <row r="2211" spans="15:53" x14ac:dyDescent="0.25">
      <c r="O2211" s="56"/>
      <c r="Q2211" t="str">
        <f>IFERROR(IF(VLOOKUP(Tb_Activiteiten[[#This Row],[Openstelling]],Tb_Openstelling[],2,0)=1,1,""),"")</f>
        <v/>
      </c>
      <c r="AJ2211" s="56"/>
      <c r="AK2211" t="str">
        <f>IF(ISNUMBER(FIND("arbeid",Methode_Keuze)),"",IF(ISNUMBER(FIND("arbeid",Methode_Keuze)),"",IF(Tb_Activiteiten[[#This Row],[Loonkosten]]=1,Tb_Activiteiten[[#Headers],[Loonkosten]],"")))</f>
        <v/>
      </c>
      <c r="AL2211" t="str">
        <f>IF(ISNUMBER(FIND("arbeid",Methode_Keuze)),"",IF(ISNUMBER(FIND("arbeid",Methode_Keuze)),"",IF(Tb_Activiteiten[[#This Row],[Eigen arbeid]]=1,Tb_Activiteiten[[#Headers],[Eigen arbeid]],"")))</f>
        <v/>
      </c>
      <c r="AM2211" t="str">
        <f>IF(ISNUMBER(FIND("arbeid",Methode_Keuze)),"",IF(ISNUMBER(FIND("arbeid",Methode_Keuze)),"",IF(Tb_Activiteiten[[#This Row],[Projectmedewerker]]=1,Tb_Activiteiten[[#Headers],[Projectmedewerker]],"")))</f>
        <v/>
      </c>
      <c r="AN2211" t="str">
        <f>IF(ISNUMBER(FIND("arbeid",Methode_Keuze)),"",IF(ISNUMBER(FIND("arbeid",Methode_Keuze)),"",IF(Tb_Activiteiten[[#This Row],[Landbouwer]]=1,Tb_Activiteiten[[#Headers],[Landbouwer]],"")))</f>
        <v/>
      </c>
      <c r="AO2211" t="str">
        <f>IF(ISNUMBER(FIND("arbeid",Methode_Keuze)),"",IF(ISNUMBER(FIND("arbeid",Methode_Keuze)),"",IF(Tb_Activiteiten[[#This Row],[Adviseur]]=1,Tb_Activiteiten[[#Headers],[Adviseur]],"")))</f>
        <v/>
      </c>
      <c r="AP2211" t="str">
        <f>IF(ISNUMBER(FIND("arbeid",Methode_Keuze)),"",IF(ISNUMBER(FIND("arbeid",Methode_Keuze)),"",IF(Tb_Activiteiten[[#This Row],[Projectleider/Expert]]=1,Tb_Activiteiten[[#Headers],[Projectleider/Expert]],"")))</f>
        <v/>
      </c>
      <c r="AQ2211" t="str">
        <f>IF(ISNUMBER(FIND("arbeid",Methode_Keuze)),"",IF(ISNUMBER(FIND("arbeid",Methode_Keuze)),"",IF(Tb_Activiteiten[[#This Row],[Arbeidskosten]]=1,Tb_Activiteiten[[#Headers],[Arbeidskosten]],"")))</f>
        <v/>
      </c>
      <c r="AR2211" t="str">
        <f>IF(ISNUMBER(FIND("arbeid",Methode_Keuze)),"",IF(ISNUMBER(FIND("arbeid",Methode_Keuze)),"",IF(Tb_Activiteiten[[#This Row],[Arbeidskosten op basis van IKS]]=1,Tb_Activiteiten[[#Headers],[Arbeidskosten op basis van IKS]],"")))</f>
        <v/>
      </c>
      <c r="AS2211" t="str">
        <f>IF(ISNUMBER(FIND("overige",Methode_Keuze)),"",IF(Tb_Activiteiten[[#This Row],[Kosten derden exclusief btw]]=1,Tb_Activiteiten[[#Headers],[Kosten derden exclusief btw]],""))</f>
        <v/>
      </c>
      <c r="AT2211" t="str">
        <f>IF(ISNUMBER(FIND("overige",Methode_Keuze)),"",IF(Tb_Activiteiten[[#This Row],[Niet verrekenbare btw]]=1,Tb_Activiteiten[[#Headers],[Niet verrekenbare btw]],""))</f>
        <v/>
      </c>
      <c r="AU2211" t="str">
        <f>IF(ISNUMBER(FIND("overige",Methode_Keuze)),"",IF(Tb_Activiteiten[[#This Row],[Grondkosten]]=1,Tb_Activiteiten[[#Headers],[Grondkosten]],""))</f>
        <v/>
      </c>
      <c r="AV2211" t="str">
        <f>IF(ISNUMBER(FIND("overige",Methode_Keuze)),"",IF(Tb_Activiteiten[[#This Row],[Bijdrage in natura (overige)]]=1,Tb_Activiteiten[[#Headers],[Bijdrage in natura (overige)]],""))</f>
        <v/>
      </c>
      <c r="AW2211" t="str">
        <f>IF(ISNUMBER(FIND("overige",Methode_Keuze)),"",IF(Tb_Activiteiten[[#This Row],[Bijdrage in natura (vrijwilligers)]]=1,Tb_Activiteiten[[#Headers],[Bijdrage in natura (vrijwilligers)]],""))</f>
        <v/>
      </c>
      <c r="AX2211" t="str">
        <f>IF(ISNUMBER(FIND("overige",Methode_Keuze)),"",IF(Tb_Activiteiten[[#This Row],[Afschrijvingskosten]]=1,Tb_Activiteiten[[#Headers],[Afschrijvingskosten]],""))</f>
        <v/>
      </c>
      <c r="AY2211" t="str">
        <f>IF(ISNUMBER(FIND("overige",Methode_Keuze)),"",IF(Tb_Activiteiten[[#This Row],[Vergoeding]]=1,Tb_Activiteiten[[#Headers],[Vergoeding]],""))</f>
        <v/>
      </c>
      <c r="AZ2211" t="str">
        <f>IF(ISNUMBER(FIND("arbeid",Methode_Keuze)),"",IF(Tb_Activiteiten[[#This Row],[Arbeidskosten - vast tarief (excl eigen arbeid)]]=1,Tb_Activiteiten[[#Headers],[Arbeidskosten - vast tarief (excl eigen arbeid)]],""))</f>
        <v/>
      </c>
      <c r="BA2211" t="str">
        <f>IF(ISNUMBER(FIND("overige",Methode_Keuze)),"",IF(Tb_Activiteiten[[#This Row],[Overige kosten]]=1,Tb_Activiteiten[[#Headers],[Overige kosten]],""))</f>
        <v/>
      </c>
    </row>
    <row r="2212" spans="15:53" x14ac:dyDescent="0.25">
      <c r="O2212" s="56"/>
      <c r="Q2212" t="str">
        <f>IFERROR(IF(VLOOKUP(Tb_Activiteiten[[#This Row],[Openstelling]],Tb_Openstelling[],2,0)=1,1,""),"")</f>
        <v/>
      </c>
      <c r="AJ2212" s="56"/>
      <c r="AK2212" t="str">
        <f>IF(ISNUMBER(FIND("arbeid",Methode_Keuze)),"",IF(ISNUMBER(FIND("arbeid",Methode_Keuze)),"",IF(Tb_Activiteiten[[#This Row],[Loonkosten]]=1,Tb_Activiteiten[[#Headers],[Loonkosten]],"")))</f>
        <v/>
      </c>
      <c r="AL2212" t="str">
        <f>IF(ISNUMBER(FIND("arbeid",Methode_Keuze)),"",IF(ISNUMBER(FIND("arbeid",Methode_Keuze)),"",IF(Tb_Activiteiten[[#This Row],[Eigen arbeid]]=1,Tb_Activiteiten[[#Headers],[Eigen arbeid]],"")))</f>
        <v/>
      </c>
      <c r="AM2212" t="str">
        <f>IF(ISNUMBER(FIND("arbeid",Methode_Keuze)),"",IF(ISNUMBER(FIND("arbeid",Methode_Keuze)),"",IF(Tb_Activiteiten[[#This Row],[Projectmedewerker]]=1,Tb_Activiteiten[[#Headers],[Projectmedewerker]],"")))</f>
        <v/>
      </c>
      <c r="AN2212" t="str">
        <f>IF(ISNUMBER(FIND("arbeid",Methode_Keuze)),"",IF(ISNUMBER(FIND("arbeid",Methode_Keuze)),"",IF(Tb_Activiteiten[[#This Row],[Landbouwer]]=1,Tb_Activiteiten[[#Headers],[Landbouwer]],"")))</f>
        <v/>
      </c>
      <c r="AO2212" t="str">
        <f>IF(ISNUMBER(FIND("arbeid",Methode_Keuze)),"",IF(ISNUMBER(FIND("arbeid",Methode_Keuze)),"",IF(Tb_Activiteiten[[#This Row],[Adviseur]]=1,Tb_Activiteiten[[#Headers],[Adviseur]],"")))</f>
        <v/>
      </c>
      <c r="AP2212" t="str">
        <f>IF(ISNUMBER(FIND("arbeid",Methode_Keuze)),"",IF(ISNUMBER(FIND("arbeid",Methode_Keuze)),"",IF(Tb_Activiteiten[[#This Row],[Projectleider/Expert]]=1,Tb_Activiteiten[[#Headers],[Projectleider/Expert]],"")))</f>
        <v/>
      </c>
      <c r="AQ2212" t="str">
        <f>IF(ISNUMBER(FIND("arbeid",Methode_Keuze)),"",IF(ISNUMBER(FIND("arbeid",Methode_Keuze)),"",IF(Tb_Activiteiten[[#This Row],[Arbeidskosten]]=1,Tb_Activiteiten[[#Headers],[Arbeidskosten]],"")))</f>
        <v/>
      </c>
      <c r="AR2212" t="str">
        <f>IF(ISNUMBER(FIND("arbeid",Methode_Keuze)),"",IF(ISNUMBER(FIND("arbeid",Methode_Keuze)),"",IF(Tb_Activiteiten[[#This Row],[Arbeidskosten op basis van IKS]]=1,Tb_Activiteiten[[#Headers],[Arbeidskosten op basis van IKS]],"")))</f>
        <v/>
      </c>
      <c r="AS2212" t="str">
        <f>IF(ISNUMBER(FIND("overige",Methode_Keuze)),"",IF(Tb_Activiteiten[[#This Row],[Kosten derden exclusief btw]]=1,Tb_Activiteiten[[#Headers],[Kosten derden exclusief btw]],""))</f>
        <v/>
      </c>
      <c r="AT2212" t="str">
        <f>IF(ISNUMBER(FIND("overige",Methode_Keuze)),"",IF(Tb_Activiteiten[[#This Row],[Niet verrekenbare btw]]=1,Tb_Activiteiten[[#Headers],[Niet verrekenbare btw]],""))</f>
        <v/>
      </c>
      <c r="AU2212" t="str">
        <f>IF(ISNUMBER(FIND("overige",Methode_Keuze)),"",IF(Tb_Activiteiten[[#This Row],[Grondkosten]]=1,Tb_Activiteiten[[#Headers],[Grondkosten]],""))</f>
        <v/>
      </c>
      <c r="AV2212" t="str">
        <f>IF(ISNUMBER(FIND("overige",Methode_Keuze)),"",IF(Tb_Activiteiten[[#This Row],[Bijdrage in natura (overige)]]=1,Tb_Activiteiten[[#Headers],[Bijdrage in natura (overige)]],""))</f>
        <v/>
      </c>
      <c r="AW2212" t="str">
        <f>IF(ISNUMBER(FIND("overige",Methode_Keuze)),"",IF(Tb_Activiteiten[[#This Row],[Bijdrage in natura (vrijwilligers)]]=1,Tb_Activiteiten[[#Headers],[Bijdrage in natura (vrijwilligers)]],""))</f>
        <v/>
      </c>
      <c r="AX2212" t="str">
        <f>IF(ISNUMBER(FIND("overige",Methode_Keuze)),"",IF(Tb_Activiteiten[[#This Row],[Afschrijvingskosten]]=1,Tb_Activiteiten[[#Headers],[Afschrijvingskosten]],""))</f>
        <v/>
      </c>
      <c r="AY2212" t="str">
        <f>IF(ISNUMBER(FIND("overige",Methode_Keuze)),"",IF(Tb_Activiteiten[[#This Row],[Vergoeding]]=1,Tb_Activiteiten[[#Headers],[Vergoeding]],""))</f>
        <v/>
      </c>
      <c r="AZ2212" t="str">
        <f>IF(ISNUMBER(FIND("arbeid",Methode_Keuze)),"",IF(Tb_Activiteiten[[#This Row],[Arbeidskosten - vast tarief (excl eigen arbeid)]]=1,Tb_Activiteiten[[#Headers],[Arbeidskosten - vast tarief (excl eigen arbeid)]],""))</f>
        <v/>
      </c>
      <c r="BA2212" t="str">
        <f>IF(ISNUMBER(FIND("overige",Methode_Keuze)),"",IF(Tb_Activiteiten[[#This Row],[Overige kosten]]=1,Tb_Activiteiten[[#Headers],[Overige kosten]],""))</f>
        <v/>
      </c>
    </row>
    <row r="2213" spans="15:53" x14ac:dyDescent="0.25">
      <c r="O2213" s="56"/>
      <c r="Q2213" t="str">
        <f>IFERROR(IF(VLOOKUP(Tb_Activiteiten[[#This Row],[Openstelling]],Tb_Openstelling[],2,0)=1,1,""),"")</f>
        <v/>
      </c>
      <c r="AJ2213" s="56"/>
      <c r="AK2213" t="str">
        <f>IF(ISNUMBER(FIND("arbeid",Methode_Keuze)),"",IF(ISNUMBER(FIND("arbeid",Methode_Keuze)),"",IF(Tb_Activiteiten[[#This Row],[Loonkosten]]=1,Tb_Activiteiten[[#Headers],[Loonkosten]],"")))</f>
        <v/>
      </c>
      <c r="AL2213" t="str">
        <f>IF(ISNUMBER(FIND("arbeid",Methode_Keuze)),"",IF(ISNUMBER(FIND("arbeid",Methode_Keuze)),"",IF(Tb_Activiteiten[[#This Row],[Eigen arbeid]]=1,Tb_Activiteiten[[#Headers],[Eigen arbeid]],"")))</f>
        <v/>
      </c>
      <c r="AM2213" t="str">
        <f>IF(ISNUMBER(FIND("arbeid",Methode_Keuze)),"",IF(ISNUMBER(FIND("arbeid",Methode_Keuze)),"",IF(Tb_Activiteiten[[#This Row],[Projectmedewerker]]=1,Tb_Activiteiten[[#Headers],[Projectmedewerker]],"")))</f>
        <v/>
      </c>
      <c r="AN2213" t="str">
        <f>IF(ISNUMBER(FIND("arbeid",Methode_Keuze)),"",IF(ISNUMBER(FIND("arbeid",Methode_Keuze)),"",IF(Tb_Activiteiten[[#This Row],[Landbouwer]]=1,Tb_Activiteiten[[#Headers],[Landbouwer]],"")))</f>
        <v/>
      </c>
      <c r="AO2213" t="str">
        <f>IF(ISNUMBER(FIND("arbeid",Methode_Keuze)),"",IF(ISNUMBER(FIND("arbeid",Methode_Keuze)),"",IF(Tb_Activiteiten[[#This Row],[Adviseur]]=1,Tb_Activiteiten[[#Headers],[Adviseur]],"")))</f>
        <v/>
      </c>
      <c r="AP2213" t="str">
        <f>IF(ISNUMBER(FIND("arbeid",Methode_Keuze)),"",IF(ISNUMBER(FIND("arbeid",Methode_Keuze)),"",IF(Tb_Activiteiten[[#This Row],[Projectleider/Expert]]=1,Tb_Activiteiten[[#Headers],[Projectleider/Expert]],"")))</f>
        <v/>
      </c>
      <c r="AQ2213" t="str">
        <f>IF(ISNUMBER(FIND("arbeid",Methode_Keuze)),"",IF(ISNUMBER(FIND("arbeid",Methode_Keuze)),"",IF(Tb_Activiteiten[[#This Row],[Arbeidskosten]]=1,Tb_Activiteiten[[#Headers],[Arbeidskosten]],"")))</f>
        <v/>
      </c>
      <c r="AR2213" t="str">
        <f>IF(ISNUMBER(FIND("arbeid",Methode_Keuze)),"",IF(ISNUMBER(FIND("arbeid",Methode_Keuze)),"",IF(Tb_Activiteiten[[#This Row],[Arbeidskosten op basis van IKS]]=1,Tb_Activiteiten[[#Headers],[Arbeidskosten op basis van IKS]],"")))</f>
        <v/>
      </c>
      <c r="AS2213" t="str">
        <f>IF(ISNUMBER(FIND("overige",Methode_Keuze)),"",IF(Tb_Activiteiten[[#This Row],[Kosten derden exclusief btw]]=1,Tb_Activiteiten[[#Headers],[Kosten derden exclusief btw]],""))</f>
        <v/>
      </c>
      <c r="AT2213" t="str">
        <f>IF(ISNUMBER(FIND("overige",Methode_Keuze)),"",IF(Tb_Activiteiten[[#This Row],[Niet verrekenbare btw]]=1,Tb_Activiteiten[[#Headers],[Niet verrekenbare btw]],""))</f>
        <v/>
      </c>
      <c r="AU2213" t="str">
        <f>IF(ISNUMBER(FIND("overige",Methode_Keuze)),"",IF(Tb_Activiteiten[[#This Row],[Grondkosten]]=1,Tb_Activiteiten[[#Headers],[Grondkosten]],""))</f>
        <v/>
      </c>
      <c r="AV2213" t="str">
        <f>IF(ISNUMBER(FIND("overige",Methode_Keuze)),"",IF(Tb_Activiteiten[[#This Row],[Bijdrage in natura (overige)]]=1,Tb_Activiteiten[[#Headers],[Bijdrage in natura (overige)]],""))</f>
        <v/>
      </c>
      <c r="AW2213" t="str">
        <f>IF(ISNUMBER(FIND("overige",Methode_Keuze)),"",IF(Tb_Activiteiten[[#This Row],[Bijdrage in natura (vrijwilligers)]]=1,Tb_Activiteiten[[#Headers],[Bijdrage in natura (vrijwilligers)]],""))</f>
        <v/>
      </c>
      <c r="AX2213" t="str">
        <f>IF(ISNUMBER(FIND("overige",Methode_Keuze)),"",IF(Tb_Activiteiten[[#This Row],[Afschrijvingskosten]]=1,Tb_Activiteiten[[#Headers],[Afschrijvingskosten]],""))</f>
        <v/>
      </c>
      <c r="AY2213" t="str">
        <f>IF(ISNUMBER(FIND("overige",Methode_Keuze)),"",IF(Tb_Activiteiten[[#This Row],[Vergoeding]]=1,Tb_Activiteiten[[#Headers],[Vergoeding]],""))</f>
        <v/>
      </c>
      <c r="AZ2213" t="str">
        <f>IF(ISNUMBER(FIND("arbeid",Methode_Keuze)),"",IF(Tb_Activiteiten[[#This Row],[Arbeidskosten - vast tarief (excl eigen arbeid)]]=1,Tb_Activiteiten[[#Headers],[Arbeidskosten - vast tarief (excl eigen arbeid)]],""))</f>
        <v/>
      </c>
      <c r="BA2213" t="str">
        <f>IF(ISNUMBER(FIND("overige",Methode_Keuze)),"",IF(Tb_Activiteiten[[#This Row],[Overige kosten]]=1,Tb_Activiteiten[[#Headers],[Overige kosten]],""))</f>
        <v/>
      </c>
    </row>
    <row r="2214" spans="15:53" x14ac:dyDescent="0.25">
      <c r="O2214" s="56"/>
      <c r="Q2214" t="str">
        <f>IFERROR(IF(VLOOKUP(Tb_Activiteiten[[#This Row],[Openstelling]],Tb_Openstelling[],2,0)=1,1,""),"")</f>
        <v/>
      </c>
      <c r="AJ2214" s="56"/>
      <c r="AK2214" t="str">
        <f>IF(ISNUMBER(FIND("arbeid",Methode_Keuze)),"",IF(ISNUMBER(FIND("arbeid",Methode_Keuze)),"",IF(Tb_Activiteiten[[#This Row],[Loonkosten]]=1,Tb_Activiteiten[[#Headers],[Loonkosten]],"")))</f>
        <v/>
      </c>
      <c r="AL2214" t="str">
        <f>IF(ISNUMBER(FIND("arbeid",Methode_Keuze)),"",IF(ISNUMBER(FIND("arbeid",Methode_Keuze)),"",IF(Tb_Activiteiten[[#This Row],[Eigen arbeid]]=1,Tb_Activiteiten[[#Headers],[Eigen arbeid]],"")))</f>
        <v/>
      </c>
      <c r="AM2214" t="str">
        <f>IF(ISNUMBER(FIND("arbeid",Methode_Keuze)),"",IF(ISNUMBER(FIND("arbeid",Methode_Keuze)),"",IF(Tb_Activiteiten[[#This Row],[Projectmedewerker]]=1,Tb_Activiteiten[[#Headers],[Projectmedewerker]],"")))</f>
        <v/>
      </c>
      <c r="AN2214" t="str">
        <f>IF(ISNUMBER(FIND("arbeid",Methode_Keuze)),"",IF(ISNUMBER(FIND("arbeid",Methode_Keuze)),"",IF(Tb_Activiteiten[[#This Row],[Landbouwer]]=1,Tb_Activiteiten[[#Headers],[Landbouwer]],"")))</f>
        <v/>
      </c>
      <c r="AO2214" t="str">
        <f>IF(ISNUMBER(FIND("arbeid",Methode_Keuze)),"",IF(ISNUMBER(FIND("arbeid",Methode_Keuze)),"",IF(Tb_Activiteiten[[#This Row],[Adviseur]]=1,Tb_Activiteiten[[#Headers],[Adviseur]],"")))</f>
        <v/>
      </c>
      <c r="AP2214" t="str">
        <f>IF(ISNUMBER(FIND("arbeid",Methode_Keuze)),"",IF(ISNUMBER(FIND("arbeid",Methode_Keuze)),"",IF(Tb_Activiteiten[[#This Row],[Projectleider/Expert]]=1,Tb_Activiteiten[[#Headers],[Projectleider/Expert]],"")))</f>
        <v/>
      </c>
      <c r="AQ2214" t="str">
        <f>IF(ISNUMBER(FIND("arbeid",Methode_Keuze)),"",IF(ISNUMBER(FIND("arbeid",Methode_Keuze)),"",IF(Tb_Activiteiten[[#This Row],[Arbeidskosten]]=1,Tb_Activiteiten[[#Headers],[Arbeidskosten]],"")))</f>
        <v/>
      </c>
      <c r="AR2214" t="str">
        <f>IF(ISNUMBER(FIND("arbeid",Methode_Keuze)),"",IF(ISNUMBER(FIND("arbeid",Methode_Keuze)),"",IF(Tb_Activiteiten[[#This Row],[Arbeidskosten op basis van IKS]]=1,Tb_Activiteiten[[#Headers],[Arbeidskosten op basis van IKS]],"")))</f>
        <v/>
      </c>
      <c r="AS2214" t="str">
        <f>IF(ISNUMBER(FIND("overige",Methode_Keuze)),"",IF(Tb_Activiteiten[[#This Row],[Kosten derden exclusief btw]]=1,Tb_Activiteiten[[#Headers],[Kosten derden exclusief btw]],""))</f>
        <v/>
      </c>
      <c r="AT2214" t="str">
        <f>IF(ISNUMBER(FIND("overige",Methode_Keuze)),"",IF(Tb_Activiteiten[[#This Row],[Niet verrekenbare btw]]=1,Tb_Activiteiten[[#Headers],[Niet verrekenbare btw]],""))</f>
        <v/>
      </c>
      <c r="AU2214" t="str">
        <f>IF(ISNUMBER(FIND("overige",Methode_Keuze)),"",IF(Tb_Activiteiten[[#This Row],[Grondkosten]]=1,Tb_Activiteiten[[#Headers],[Grondkosten]],""))</f>
        <v/>
      </c>
      <c r="AV2214" t="str">
        <f>IF(ISNUMBER(FIND("overige",Methode_Keuze)),"",IF(Tb_Activiteiten[[#This Row],[Bijdrage in natura (overige)]]=1,Tb_Activiteiten[[#Headers],[Bijdrage in natura (overige)]],""))</f>
        <v/>
      </c>
      <c r="AW2214" t="str">
        <f>IF(ISNUMBER(FIND("overige",Methode_Keuze)),"",IF(Tb_Activiteiten[[#This Row],[Bijdrage in natura (vrijwilligers)]]=1,Tb_Activiteiten[[#Headers],[Bijdrage in natura (vrijwilligers)]],""))</f>
        <v/>
      </c>
      <c r="AX2214" t="str">
        <f>IF(ISNUMBER(FIND("overige",Methode_Keuze)),"",IF(Tb_Activiteiten[[#This Row],[Afschrijvingskosten]]=1,Tb_Activiteiten[[#Headers],[Afschrijvingskosten]],""))</f>
        <v/>
      </c>
      <c r="AY2214" t="str">
        <f>IF(ISNUMBER(FIND("overige",Methode_Keuze)),"",IF(Tb_Activiteiten[[#This Row],[Vergoeding]]=1,Tb_Activiteiten[[#Headers],[Vergoeding]],""))</f>
        <v/>
      </c>
      <c r="AZ2214" t="str">
        <f>IF(ISNUMBER(FIND("arbeid",Methode_Keuze)),"",IF(Tb_Activiteiten[[#This Row],[Arbeidskosten - vast tarief (excl eigen arbeid)]]=1,Tb_Activiteiten[[#Headers],[Arbeidskosten - vast tarief (excl eigen arbeid)]],""))</f>
        <v/>
      </c>
      <c r="BA2214" t="str">
        <f>IF(ISNUMBER(FIND("overige",Methode_Keuze)),"",IF(Tb_Activiteiten[[#This Row],[Overige kosten]]=1,Tb_Activiteiten[[#Headers],[Overige kosten]],""))</f>
        <v/>
      </c>
    </row>
    <row r="2215" spans="15:53" x14ac:dyDescent="0.25">
      <c r="O2215" s="56"/>
      <c r="Q2215" t="str">
        <f>IFERROR(IF(VLOOKUP(Tb_Activiteiten[[#This Row],[Openstelling]],Tb_Openstelling[],2,0)=1,1,""),"")</f>
        <v/>
      </c>
      <c r="AJ2215" s="56"/>
      <c r="AK2215" t="str">
        <f>IF(ISNUMBER(FIND("arbeid",Methode_Keuze)),"",IF(ISNUMBER(FIND("arbeid",Methode_Keuze)),"",IF(Tb_Activiteiten[[#This Row],[Loonkosten]]=1,Tb_Activiteiten[[#Headers],[Loonkosten]],"")))</f>
        <v/>
      </c>
      <c r="AL2215" t="str">
        <f>IF(ISNUMBER(FIND("arbeid",Methode_Keuze)),"",IF(ISNUMBER(FIND("arbeid",Methode_Keuze)),"",IF(Tb_Activiteiten[[#This Row],[Eigen arbeid]]=1,Tb_Activiteiten[[#Headers],[Eigen arbeid]],"")))</f>
        <v/>
      </c>
      <c r="AM2215" t="str">
        <f>IF(ISNUMBER(FIND("arbeid",Methode_Keuze)),"",IF(ISNUMBER(FIND("arbeid",Methode_Keuze)),"",IF(Tb_Activiteiten[[#This Row],[Projectmedewerker]]=1,Tb_Activiteiten[[#Headers],[Projectmedewerker]],"")))</f>
        <v/>
      </c>
      <c r="AN2215" t="str">
        <f>IF(ISNUMBER(FIND("arbeid",Methode_Keuze)),"",IF(ISNUMBER(FIND("arbeid",Methode_Keuze)),"",IF(Tb_Activiteiten[[#This Row],[Landbouwer]]=1,Tb_Activiteiten[[#Headers],[Landbouwer]],"")))</f>
        <v/>
      </c>
      <c r="AO2215" t="str">
        <f>IF(ISNUMBER(FIND("arbeid",Methode_Keuze)),"",IF(ISNUMBER(FIND("arbeid",Methode_Keuze)),"",IF(Tb_Activiteiten[[#This Row],[Adviseur]]=1,Tb_Activiteiten[[#Headers],[Adviseur]],"")))</f>
        <v/>
      </c>
      <c r="AP2215" t="str">
        <f>IF(ISNUMBER(FIND("arbeid",Methode_Keuze)),"",IF(ISNUMBER(FIND("arbeid",Methode_Keuze)),"",IF(Tb_Activiteiten[[#This Row],[Projectleider/Expert]]=1,Tb_Activiteiten[[#Headers],[Projectleider/Expert]],"")))</f>
        <v/>
      </c>
      <c r="AQ2215" t="str">
        <f>IF(ISNUMBER(FIND("arbeid",Methode_Keuze)),"",IF(ISNUMBER(FIND("arbeid",Methode_Keuze)),"",IF(Tb_Activiteiten[[#This Row],[Arbeidskosten]]=1,Tb_Activiteiten[[#Headers],[Arbeidskosten]],"")))</f>
        <v/>
      </c>
      <c r="AR2215" t="str">
        <f>IF(ISNUMBER(FIND("arbeid",Methode_Keuze)),"",IF(ISNUMBER(FIND("arbeid",Methode_Keuze)),"",IF(Tb_Activiteiten[[#This Row],[Arbeidskosten op basis van IKS]]=1,Tb_Activiteiten[[#Headers],[Arbeidskosten op basis van IKS]],"")))</f>
        <v/>
      </c>
      <c r="AS2215" t="str">
        <f>IF(ISNUMBER(FIND("overige",Methode_Keuze)),"",IF(Tb_Activiteiten[[#This Row],[Kosten derden exclusief btw]]=1,Tb_Activiteiten[[#Headers],[Kosten derden exclusief btw]],""))</f>
        <v/>
      </c>
      <c r="AT2215" t="str">
        <f>IF(ISNUMBER(FIND("overige",Methode_Keuze)),"",IF(Tb_Activiteiten[[#This Row],[Niet verrekenbare btw]]=1,Tb_Activiteiten[[#Headers],[Niet verrekenbare btw]],""))</f>
        <v/>
      </c>
      <c r="AU2215" t="str">
        <f>IF(ISNUMBER(FIND("overige",Methode_Keuze)),"",IF(Tb_Activiteiten[[#This Row],[Grondkosten]]=1,Tb_Activiteiten[[#Headers],[Grondkosten]],""))</f>
        <v/>
      </c>
      <c r="AV2215" t="str">
        <f>IF(ISNUMBER(FIND("overige",Methode_Keuze)),"",IF(Tb_Activiteiten[[#This Row],[Bijdrage in natura (overige)]]=1,Tb_Activiteiten[[#Headers],[Bijdrage in natura (overige)]],""))</f>
        <v/>
      </c>
      <c r="AW2215" t="str">
        <f>IF(ISNUMBER(FIND("overige",Methode_Keuze)),"",IF(Tb_Activiteiten[[#This Row],[Bijdrage in natura (vrijwilligers)]]=1,Tb_Activiteiten[[#Headers],[Bijdrage in natura (vrijwilligers)]],""))</f>
        <v/>
      </c>
      <c r="AX2215" t="str">
        <f>IF(ISNUMBER(FIND("overige",Methode_Keuze)),"",IF(Tb_Activiteiten[[#This Row],[Afschrijvingskosten]]=1,Tb_Activiteiten[[#Headers],[Afschrijvingskosten]],""))</f>
        <v/>
      </c>
      <c r="AY2215" t="str">
        <f>IF(ISNUMBER(FIND("overige",Methode_Keuze)),"",IF(Tb_Activiteiten[[#This Row],[Vergoeding]]=1,Tb_Activiteiten[[#Headers],[Vergoeding]],""))</f>
        <v/>
      </c>
      <c r="AZ2215" t="str">
        <f>IF(ISNUMBER(FIND("arbeid",Methode_Keuze)),"",IF(Tb_Activiteiten[[#This Row],[Arbeidskosten - vast tarief (excl eigen arbeid)]]=1,Tb_Activiteiten[[#Headers],[Arbeidskosten - vast tarief (excl eigen arbeid)]],""))</f>
        <v/>
      </c>
      <c r="BA2215" t="str">
        <f>IF(ISNUMBER(FIND("overige",Methode_Keuze)),"",IF(Tb_Activiteiten[[#This Row],[Overige kosten]]=1,Tb_Activiteiten[[#Headers],[Overige kosten]],""))</f>
        <v/>
      </c>
    </row>
    <row r="2216" spans="15:53" x14ac:dyDescent="0.25">
      <c r="O2216" s="56"/>
      <c r="Q2216" t="str">
        <f>IFERROR(IF(VLOOKUP(Tb_Activiteiten[[#This Row],[Openstelling]],Tb_Openstelling[],2,0)=1,1,""),"")</f>
        <v/>
      </c>
      <c r="AJ2216" s="56"/>
      <c r="AK2216" t="str">
        <f>IF(ISNUMBER(FIND("arbeid",Methode_Keuze)),"",IF(ISNUMBER(FIND("arbeid",Methode_Keuze)),"",IF(Tb_Activiteiten[[#This Row],[Loonkosten]]=1,Tb_Activiteiten[[#Headers],[Loonkosten]],"")))</f>
        <v/>
      </c>
      <c r="AL2216" t="str">
        <f>IF(ISNUMBER(FIND("arbeid",Methode_Keuze)),"",IF(ISNUMBER(FIND("arbeid",Methode_Keuze)),"",IF(Tb_Activiteiten[[#This Row],[Eigen arbeid]]=1,Tb_Activiteiten[[#Headers],[Eigen arbeid]],"")))</f>
        <v/>
      </c>
      <c r="AM2216" t="str">
        <f>IF(ISNUMBER(FIND("arbeid",Methode_Keuze)),"",IF(ISNUMBER(FIND("arbeid",Methode_Keuze)),"",IF(Tb_Activiteiten[[#This Row],[Projectmedewerker]]=1,Tb_Activiteiten[[#Headers],[Projectmedewerker]],"")))</f>
        <v/>
      </c>
      <c r="AN2216" t="str">
        <f>IF(ISNUMBER(FIND("arbeid",Methode_Keuze)),"",IF(ISNUMBER(FIND("arbeid",Methode_Keuze)),"",IF(Tb_Activiteiten[[#This Row],[Landbouwer]]=1,Tb_Activiteiten[[#Headers],[Landbouwer]],"")))</f>
        <v/>
      </c>
      <c r="AO2216" t="str">
        <f>IF(ISNUMBER(FIND("arbeid",Methode_Keuze)),"",IF(ISNUMBER(FIND("arbeid",Methode_Keuze)),"",IF(Tb_Activiteiten[[#This Row],[Adviseur]]=1,Tb_Activiteiten[[#Headers],[Adviseur]],"")))</f>
        <v/>
      </c>
      <c r="AP2216" t="str">
        <f>IF(ISNUMBER(FIND("arbeid",Methode_Keuze)),"",IF(ISNUMBER(FIND("arbeid",Methode_Keuze)),"",IF(Tb_Activiteiten[[#This Row],[Projectleider/Expert]]=1,Tb_Activiteiten[[#Headers],[Projectleider/Expert]],"")))</f>
        <v/>
      </c>
      <c r="AQ2216" t="str">
        <f>IF(ISNUMBER(FIND("arbeid",Methode_Keuze)),"",IF(ISNUMBER(FIND("arbeid",Methode_Keuze)),"",IF(Tb_Activiteiten[[#This Row],[Arbeidskosten]]=1,Tb_Activiteiten[[#Headers],[Arbeidskosten]],"")))</f>
        <v/>
      </c>
      <c r="AR2216" t="str">
        <f>IF(ISNUMBER(FIND("arbeid",Methode_Keuze)),"",IF(ISNUMBER(FIND("arbeid",Methode_Keuze)),"",IF(Tb_Activiteiten[[#This Row],[Arbeidskosten op basis van IKS]]=1,Tb_Activiteiten[[#Headers],[Arbeidskosten op basis van IKS]],"")))</f>
        <v/>
      </c>
      <c r="AS2216" t="str">
        <f>IF(ISNUMBER(FIND("overige",Methode_Keuze)),"",IF(Tb_Activiteiten[[#This Row],[Kosten derden exclusief btw]]=1,Tb_Activiteiten[[#Headers],[Kosten derden exclusief btw]],""))</f>
        <v/>
      </c>
      <c r="AT2216" t="str">
        <f>IF(ISNUMBER(FIND("overige",Methode_Keuze)),"",IF(Tb_Activiteiten[[#This Row],[Niet verrekenbare btw]]=1,Tb_Activiteiten[[#Headers],[Niet verrekenbare btw]],""))</f>
        <v/>
      </c>
      <c r="AU2216" t="str">
        <f>IF(ISNUMBER(FIND("overige",Methode_Keuze)),"",IF(Tb_Activiteiten[[#This Row],[Grondkosten]]=1,Tb_Activiteiten[[#Headers],[Grondkosten]],""))</f>
        <v/>
      </c>
      <c r="AV2216" t="str">
        <f>IF(ISNUMBER(FIND("overige",Methode_Keuze)),"",IF(Tb_Activiteiten[[#This Row],[Bijdrage in natura (overige)]]=1,Tb_Activiteiten[[#Headers],[Bijdrage in natura (overige)]],""))</f>
        <v/>
      </c>
      <c r="AW2216" t="str">
        <f>IF(ISNUMBER(FIND("overige",Methode_Keuze)),"",IF(Tb_Activiteiten[[#This Row],[Bijdrage in natura (vrijwilligers)]]=1,Tb_Activiteiten[[#Headers],[Bijdrage in natura (vrijwilligers)]],""))</f>
        <v/>
      </c>
      <c r="AX2216" t="str">
        <f>IF(ISNUMBER(FIND("overige",Methode_Keuze)),"",IF(Tb_Activiteiten[[#This Row],[Afschrijvingskosten]]=1,Tb_Activiteiten[[#Headers],[Afschrijvingskosten]],""))</f>
        <v/>
      </c>
      <c r="AY2216" t="str">
        <f>IF(ISNUMBER(FIND("overige",Methode_Keuze)),"",IF(Tb_Activiteiten[[#This Row],[Vergoeding]]=1,Tb_Activiteiten[[#Headers],[Vergoeding]],""))</f>
        <v/>
      </c>
      <c r="AZ2216" t="str">
        <f>IF(ISNUMBER(FIND("arbeid",Methode_Keuze)),"",IF(Tb_Activiteiten[[#This Row],[Arbeidskosten - vast tarief (excl eigen arbeid)]]=1,Tb_Activiteiten[[#Headers],[Arbeidskosten - vast tarief (excl eigen arbeid)]],""))</f>
        <v/>
      </c>
      <c r="BA2216" t="str">
        <f>IF(ISNUMBER(FIND("overige",Methode_Keuze)),"",IF(Tb_Activiteiten[[#This Row],[Overige kosten]]=1,Tb_Activiteiten[[#Headers],[Overige kosten]],""))</f>
        <v/>
      </c>
    </row>
    <row r="2217" spans="15:53" x14ac:dyDescent="0.25">
      <c r="O2217" s="56"/>
      <c r="Q2217" t="str">
        <f>IFERROR(IF(VLOOKUP(Tb_Activiteiten[[#This Row],[Openstelling]],Tb_Openstelling[],2,0)=1,1,""),"")</f>
        <v/>
      </c>
      <c r="AJ2217" s="56"/>
      <c r="AK2217" t="str">
        <f>IF(ISNUMBER(FIND("arbeid",Methode_Keuze)),"",IF(ISNUMBER(FIND("arbeid",Methode_Keuze)),"",IF(Tb_Activiteiten[[#This Row],[Loonkosten]]=1,Tb_Activiteiten[[#Headers],[Loonkosten]],"")))</f>
        <v/>
      </c>
      <c r="AL2217" t="str">
        <f>IF(ISNUMBER(FIND("arbeid",Methode_Keuze)),"",IF(ISNUMBER(FIND("arbeid",Methode_Keuze)),"",IF(Tb_Activiteiten[[#This Row],[Eigen arbeid]]=1,Tb_Activiteiten[[#Headers],[Eigen arbeid]],"")))</f>
        <v/>
      </c>
      <c r="AM2217" t="str">
        <f>IF(ISNUMBER(FIND("arbeid",Methode_Keuze)),"",IF(ISNUMBER(FIND("arbeid",Methode_Keuze)),"",IF(Tb_Activiteiten[[#This Row],[Projectmedewerker]]=1,Tb_Activiteiten[[#Headers],[Projectmedewerker]],"")))</f>
        <v/>
      </c>
      <c r="AN2217" t="str">
        <f>IF(ISNUMBER(FIND("arbeid",Methode_Keuze)),"",IF(ISNUMBER(FIND("arbeid",Methode_Keuze)),"",IF(Tb_Activiteiten[[#This Row],[Landbouwer]]=1,Tb_Activiteiten[[#Headers],[Landbouwer]],"")))</f>
        <v/>
      </c>
      <c r="AO2217" t="str">
        <f>IF(ISNUMBER(FIND("arbeid",Methode_Keuze)),"",IF(ISNUMBER(FIND("arbeid",Methode_Keuze)),"",IF(Tb_Activiteiten[[#This Row],[Adviseur]]=1,Tb_Activiteiten[[#Headers],[Adviseur]],"")))</f>
        <v/>
      </c>
      <c r="AP2217" t="str">
        <f>IF(ISNUMBER(FIND("arbeid",Methode_Keuze)),"",IF(ISNUMBER(FIND("arbeid",Methode_Keuze)),"",IF(Tb_Activiteiten[[#This Row],[Projectleider/Expert]]=1,Tb_Activiteiten[[#Headers],[Projectleider/Expert]],"")))</f>
        <v/>
      </c>
      <c r="AQ2217" t="str">
        <f>IF(ISNUMBER(FIND("arbeid",Methode_Keuze)),"",IF(ISNUMBER(FIND("arbeid",Methode_Keuze)),"",IF(Tb_Activiteiten[[#This Row],[Arbeidskosten]]=1,Tb_Activiteiten[[#Headers],[Arbeidskosten]],"")))</f>
        <v/>
      </c>
      <c r="AR2217" t="str">
        <f>IF(ISNUMBER(FIND("arbeid",Methode_Keuze)),"",IF(ISNUMBER(FIND("arbeid",Methode_Keuze)),"",IF(Tb_Activiteiten[[#This Row],[Arbeidskosten op basis van IKS]]=1,Tb_Activiteiten[[#Headers],[Arbeidskosten op basis van IKS]],"")))</f>
        <v/>
      </c>
      <c r="AS2217" t="str">
        <f>IF(ISNUMBER(FIND("overige",Methode_Keuze)),"",IF(Tb_Activiteiten[[#This Row],[Kosten derden exclusief btw]]=1,Tb_Activiteiten[[#Headers],[Kosten derden exclusief btw]],""))</f>
        <v/>
      </c>
      <c r="AT2217" t="str">
        <f>IF(ISNUMBER(FIND("overige",Methode_Keuze)),"",IF(Tb_Activiteiten[[#This Row],[Niet verrekenbare btw]]=1,Tb_Activiteiten[[#Headers],[Niet verrekenbare btw]],""))</f>
        <v/>
      </c>
      <c r="AU2217" t="str">
        <f>IF(ISNUMBER(FIND("overige",Methode_Keuze)),"",IF(Tb_Activiteiten[[#This Row],[Grondkosten]]=1,Tb_Activiteiten[[#Headers],[Grondkosten]],""))</f>
        <v/>
      </c>
      <c r="AV2217" t="str">
        <f>IF(ISNUMBER(FIND("overige",Methode_Keuze)),"",IF(Tb_Activiteiten[[#This Row],[Bijdrage in natura (overige)]]=1,Tb_Activiteiten[[#Headers],[Bijdrage in natura (overige)]],""))</f>
        <v/>
      </c>
      <c r="AW2217" t="str">
        <f>IF(ISNUMBER(FIND("overige",Methode_Keuze)),"",IF(Tb_Activiteiten[[#This Row],[Bijdrage in natura (vrijwilligers)]]=1,Tb_Activiteiten[[#Headers],[Bijdrage in natura (vrijwilligers)]],""))</f>
        <v/>
      </c>
      <c r="AX2217" t="str">
        <f>IF(ISNUMBER(FIND("overige",Methode_Keuze)),"",IF(Tb_Activiteiten[[#This Row],[Afschrijvingskosten]]=1,Tb_Activiteiten[[#Headers],[Afschrijvingskosten]],""))</f>
        <v/>
      </c>
      <c r="AY2217" t="str">
        <f>IF(ISNUMBER(FIND("overige",Methode_Keuze)),"",IF(Tb_Activiteiten[[#This Row],[Vergoeding]]=1,Tb_Activiteiten[[#Headers],[Vergoeding]],""))</f>
        <v/>
      </c>
      <c r="AZ2217" t="str">
        <f>IF(ISNUMBER(FIND("arbeid",Methode_Keuze)),"",IF(Tb_Activiteiten[[#This Row],[Arbeidskosten - vast tarief (excl eigen arbeid)]]=1,Tb_Activiteiten[[#Headers],[Arbeidskosten - vast tarief (excl eigen arbeid)]],""))</f>
        <v/>
      </c>
      <c r="BA2217" t="str">
        <f>IF(ISNUMBER(FIND("overige",Methode_Keuze)),"",IF(Tb_Activiteiten[[#This Row],[Overige kosten]]=1,Tb_Activiteiten[[#Headers],[Overige kosten]],""))</f>
        <v/>
      </c>
    </row>
    <row r="2218" spans="15:53" x14ac:dyDescent="0.25">
      <c r="O2218" s="56"/>
      <c r="Q2218" t="str">
        <f>IFERROR(IF(VLOOKUP(Tb_Activiteiten[[#This Row],[Openstelling]],Tb_Openstelling[],2,0)=1,1,""),"")</f>
        <v/>
      </c>
      <c r="AJ2218" s="56"/>
      <c r="AK2218" t="str">
        <f>IF(ISNUMBER(FIND("arbeid",Methode_Keuze)),"",IF(ISNUMBER(FIND("arbeid",Methode_Keuze)),"",IF(Tb_Activiteiten[[#This Row],[Loonkosten]]=1,Tb_Activiteiten[[#Headers],[Loonkosten]],"")))</f>
        <v/>
      </c>
      <c r="AL2218" t="str">
        <f>IF(ISNUMBER(FIND("arbeid",Methode_Keuze)),"",IF(ISNUMBER(FIND("arbeid",Methode_Keuze)),"",IF(Tb_Activiteiten[[#This Row],[Eigen arbeid]]=1,Tb_Activiteiten[[#Headers],[Eigen arbeid]],"")))</f>
        <v/>
      </c>
      <c r="AM2218" t="str">
        <f>IF(ISNUMBER(FIND("arbeid",Methode_Keuze)),"",IF(ISNUMBER(FIND("arbeid",Methode_Keuze)),"",IF(Tb_Activiteiten[[#This Row],[Projectmedewerker]]=1,Tb_Activiteiten[[#Headers],[Projectmedewerker]],"")))</f>
        <v/>
      </c>
      <c r="AN2218" t="str">
        <f>IF(ISNUMBER(FIND("arbeid",Methode_Keuze)),"",IF(ISNUMBER(FIND("arbeid",Methode_Keuze)),"",IF(Tb_Activiteiten[[#This Row],[Landbouwer]]=1,Tb_Activiteiten[[#Headers],[Landbouwer]],"")))</f>
        <v/>
      </c>
      <c r="AO2218" t="str">
        <f>IF(ISNUMBER(FIND("arbeid",Methode_Keuze)),"",IF(ISNUMBER(FIND("arbeid",Methode_Keuze)),"",IF(Tb_Activiteiten[[#This Row],[Adviseur]]=1,Tb_Activiteiten[[#Headers],[Adviseur]],"")))</f>
        <v/>
      </c>
      <c r="AP2218" t="str">
        <f>IF(ISNUMBER(FIND("arbeid",Methode_Keuze)),"",IF(ISNUMBER(FIND("arbeid",Methode_Keuze)),"",IF(Tb_Activiteiten[[#This Row],[Projectleider/Expert]]=1,Tb_Activiteiten[[#Headers],[Projectleider/Expert]],"")))</f>
        <v/>
      </c>
      <c r="AQ2218" t="str">
        <f>IF(ISNUMBER(FIND("arbeid",Methode_Keuze)),"",IF(ISNUMBER(FIND("arbeid",Methode_Keuze)),"",IF(Tb_Activiteiten[[#This Row],[Arbeidskosten]]=1,Tb_Activiteiten[[#Headers],[Arbeidskosten]],"")))</f>
        <v/>
      </c>
      <c r="AR2218" t="str">
        <f>IF(ISNUMBER(FIND("arbeid",Methode_Keuze)),"",IF(ISNUMBER(FIND("arbeid",Methode_Keuze)),"",IF(Tb_Activiteiten[[#This Row],[Arbeidskosten op basis van IKS]]=1,Tb_Activiteiten[[#Headers],[Arbeidskosten op basis van IKS]],"")))</f>
        <v/>
      </c>
      <c r="AS2218" t="str">
        <f>IF(ISNUMBER(FIND("overige",Methode_Keuze)),"",IF(Tb_Activiteiten[[#This Row],[Kosten derden exclusief btw]]=1,Tb_Activiteiten[[#Headers],[Kosten derden exclusief btw]],""))</f>
        <v/>
      </c>
      <c r="AT2218" t="str">
        <f>IF(ISNUMBER(FIND("overige",Methode_Keuze)),"",IF(Tb_Activiteiten[[#This Row],[Niet verrekenbare btw]]=1,Tb_Activiteiten[[#Headers],[Niet verrekenbare btw]],""))</f>
        <v/>
      </c>
      <c r="AU2218" t="str">
        <f>IF(ISNUMBER(FIND("overige",Methode_Keuze)),"",IF(Tb_Activiteiten[[#This Row],[Grondkosten]]=1,Tb_Activiteiten[[#Headers],[Grondkosten]],""))</f>
        <v/>
      </c>
      <c r="AV2218" t="str">
        <f>IF(ISNUMBER(FIND("overige",Methode_Keuze)),"",IF(Tb_Activiteiten[[#This Row],[Bijdrage in natura (overige)]]=1,Tb_Activiteiten[[#Headers],[Bijdrage in natura (overige)]],""))</f>
        <v/>
      </c>
      <c r="AW2218" t="str">
        <f>IF(ISNUMBER(FIND("overige",Methode_Keuze)),"",IF(Tb_Activiteiten[[#This Row],[Bijdrage in natura (vrijwilligers)]]=1,Tb_Activiteiten[[#Headers],[Bijdrage in natura (vrijwilligers)]],""))</f>
        <v/>
      </c>
      <c r="AX2218" t="str">
        <f>IF(ISNUMBER(FIND("overige",Methode_Keuze)),"",IF(Tb_Activiteiten[[#This Row],[Afschrijvingskosten]]=1,Tb_Activiteiten[[#Headers],[Afschrijvingskosten]],""))</f>
        <v/>
      </c>
      <c r="AY2218" t="str">
        <f>IF(ISNUMBER(FIND("overige",Methode_Keuze)),"",IF(Tb_Activiteiten[[#This Row],[Vergoeding]]=1,Tb_Activiteiten[[#Headers],[Vergoeding]],""))</f>
        <v/>
      </c>
      <c r="AZ2218" t="str">
        <f>IF(ISNUMBER(FIND("arbeid",Methode_Keuze)),"",IF(Tb_Activiteiten[[#This Row],[Arbeidskosten - vast tarief (excl eigen arbeid)]]=1,Tb_Activiteiten[[#Headers],[Arbeidskosten - vast tarief (excl eigen arbeid)]],""))</f>
        <v/>
      </c>
      <c r="BA2218" t="str">
        <f>IF(ISNUMBER(FIND("overige",Methode_Keuze)),"",IF(Tb_Activiteiten[[#This Row],[Overige kosten]]=1,Tb_Activiteiten[[#Headers],[Overige kosten]],""))</f>
        <v/>
      </c>
    </row>
    <row r="2219" spans="15:53" x14ac:dyDescent="0.25">
      <c r="O2219" s="56"/>
      <c r="Q2219" t="str">
        <f>IFERROR(IF(VLOOKUP(Tb_Activiteiten[[#This Row],[Openstelling]],Tb_Openstelling[],2,0)=1,1,""),"")</f>
        <v/>
      </c>
      <c r="AJ2219" s="56"/>
      <c r="AK2219" t="str">
        <f>IF(ISNUMBER(FIND("arbeid",Methode_Keuze)),"",IF(ISNUMBER(FIND("arbeid",Methode_Keuze)),"",IF(Tb_Activiteiten[[#This Row],[Loonkosten]]=1,Tb_Activiteiten[[#Headers],[Loonkosten]],"")))</f>
        <v/>
      </c>
      <c r="AL2219" t="str">
        <f>IF(ISNUMBER(FIND("arbeid",Methode_Keuze)),"",IF(ISNUMBER(FIND("arbeid",Methode_Keuze)),"",IF(Tb_Activiteiten[[#This Row],[Eigen arbeid]]=1,Tb_Activiteiten[[#Headers],[Eigen arbeid]],"")))</f>
        <v/>
      </c>
      <c r="AM2219" t="str">
        <f>IF(ISNUMBER(FIND("arbeid",Methode_Keuze)),"",IF(ISNUMBER(FIND("arbeid",Methode_Keuze)),"",IF(Tb_Activiteiten[[#This Row],[Projectmedewerker]]=1,Tb_Activiteiten[[#Headers],[Projectmedewerker]],"")))</f>
        <v/>
      </c>
      <c r="AN2219" t="str">
        <f>IF(ISNUMBER(FIND("arbeid",Methode_Keuze)),"",IF(ISNUMBER(FIND("arbeid",Methode_Keuze)),"",IF(Tb_Activiteiten[[#This Row],[Landbouwer]]=1,Tb_Activiteiten[[#Headers],[Landbouwer]],"")))</f>
        <v/>
      </c>
      <c r="AO2219" t="str">
        <f>IF(ISNUMBER(FIND("arbeid",Methode_Keuze)),"",IF(ISNUMBER(FIND("arbeid",Methode_Keuze)),"",IF(Tb_Activiteiten[[#This Row],[Adviseur]]=1,Tb_Activiteiten[[#Headers],[Adviseur]],"")))</f>
        <v/>
      </c>
      <c r="AP2219" t="str">
        <f>IF(ISNUMBER(FIND("arbeid",Methode_Keuze)),"",IF(ISNUMBER(FIND("arbeid",Methode_Keuze)),"",IF(Tb_Activiteiten[[#This Row],[Projectleider/Expert]]=1,Tb_Activiteiten[[#Headers],[Projectleider/Expert]],"")))</f>
        <v/>
      </c>
      <c r="AQ2219" t="str">
        <f>IF(ISNUMBER(FIND("arbeid",Methode_Keuze)),"",IF(ISNUMBER(FIND("arbeid",Methode_Keuze)),"",IF(Tb_Activiteiten[[#This Row],[Arbeidskosten]]=1,Tb_Activiteiten[[#Headers],[Arbeidskosten]],"")))</f>
        <v/>
      </c>
      <c r="AR2219" t="str">
        <f>IF(ISNUMBER(FIND("arbeid",Methode_Keuze)),"",IF(ISNUMBER(FIND("arbeid",Methode_Keuze)),"",IF(Tb_Activiteiten[[#This Row],[Arbeidskosten op basis van IKS]]=1,Tb_Activiteiten[[#Headers],[Arbeidskosten op basis van IKS]],"")))</f>
        <v/>
      </c>
      <c r="AS2219" t="str">
        <f>IF(ISNUMBER(FIND("overige",Methode_Keuze)),"",IF(Tb_Activiteiten[[#This Row],[Kosten derden exclusief btw]]=1,Tb_Activiteiten[[#Headers],[Kosten derden exclusief btw]],""))</f>
        <v/>
      </c>
      <c r="AT2219" t="str">
        <f>IF(ISNUMBER(FIND("overige",Methode_Keuze)),"",IF(Tb_Activiteiten[[#This Row],[Niet verrekenbare btw]]=1,Tb_Activiteiten[[#Headers],[Niet verrekenbare btw]],""))</f>
        <v/>
      </c>
      <c r="AU2219" t="str">
        <f>IF(ISNUMBER(FIND("overige",Methode_Keuze)),"",IF(Tb_Activiteiten[[#This Row],[Grondkosten]]=1,Tb_Activiteiten[[#Headers],[Grondkosten]],""))</f>
        <v/>
      </c>
      <c r="AV2219" t="str">
        <f>IF(ISNUMBER(FIND("overige",Methode_Keuze)),"",IF(Tb_Activiteiten[[#This Row],[Bijdrage in natura (overige)]]=1,Tb_Activiteiten[[#Headers],[Bijdrage in natura (overige)]],""))</f>
        <v/>
      </c>
      <c r="AW2219" t="str">
        <f>IF(ISNUMBER(FIND("overige",Methode_Keuze)),"",IF(Tb_Activiteiten[[#This Row],[Bijdrage in natura (vrijwilligers)]]=1,Tb_Activiteiten[[#Headers],[Bijdrage in natura (vrijwilligers)]],""))</f>
        <v/>
      </c>
      <c r="AX2219" t="str">
        <f>IF(ISNUMBER(FIND("overige",Methode_Keuze)),"",IF(Tb_Activiteiten[[#This Row],[Afschrijvingskosten]]=1,Tb_Activiteiten[[#Headers],[Afschrijvingskosten]],""))</f>
        <v/>
      </c>
      <c r="AY2219" t="str">
        <f>IF(ISNUMBER(FIND("overige",Methode_Keuze)),"",IF(Tb_Activiteiten[[#This Row],[Vergoeding]]=1,Tb_Activiteiten[[#Headers],[Vergoeding]],""))</f>
        <v/>
      </c>
      <c r="AZ2219" t="str">
        <f>IF(ISNUMBER(FIND("arbeid",Methode_Keuze)),"",IF(Tb_Activiteiten[[#This Row],[Arbeidskosten - vast tarief (excl eigen arbeid)]]=1,Tb_Activiteiten[[#Headers],[Arbeidskosten - vast tarief (excl eigen arbeid)]],""))</f>
        <v/>
      </c>
      <c r="BA2219" t="str">
        <f>IF(ISNUMBER(FIND("overige",Methode_Keuze)),"",IF(Tb_Activiteiten[[#This Row],[Overige kosten]]=1,Tb_Activiteiten[[#Headers],[Overige kosten]],""))</f>
        <v/>
      </c>
    </row>
    <row r="2220" spans="15:53" x14ac:dyDescent="0.25">
      <c r="O2220" s="56"/>
      <c r="Q2220" t="str">
        <f>IFERROR(IF(VLOOKUP(Tb_Activiteiten[[#This Row],[Openstelling]],Tb_Openstelling[],2,0)=1,1,""),"")</f>
        <v/>
      </c>
      <c r="AJ2220" s="56"/>
      <c r="AK2220" t="str">
        <f>IF(ISNUMBER(FIND("arbeid",Methode_Keuze)),"",IF(ISNUMBER(FIND("arbeid",Methode_Keuze)),"",IF(Tb_Activiteiten[[#This Row],[Loonkosten]]=1,Tb_Activiteiten[[#Headers],[Loonkosten]],"")))</f>
        <v/>
      </c>
      <c r="AL2220" t="str">
        <f>IF(ISNUMBER(FIND("arbeid",Methode_Keuze)),"",IF(ISNUMBER(FIND("arbeid",Methode_Keuze)),"",IF(Tb_Activiteiten[[#This Row],[Eigen arbeid]]=1,Tb_Activiteiten[[#Headers],[Eigen arbeid]],"")))</f>
        <v/>
      </c>
      <c r="AM2220" t="str">
        <f>IF(ISNUMBER(FIND("arbeid",Methode_Keuze)),"",IF(ISNUMBER(FIND("arbeid",Methode_Keuze)),"",IF(Tb_Activiteiten[[#This Row],[Projectmedewerker]]=1,Tb_Activiteiten[[#Headers],[Projectmedewerker]],"")))</f>
        <v/>
      </c>
      <c r="AN2220" t="str">
        <f>IF(ISNUMBER(FIND("arbeid",Methode_Keuze)),"",IF(ISNUMBER(FIND("arbeid",Methode_Keuze)),"",IF(Tb_Activiteiten[[#This Row],[Landbouwer]]=1,Tb_Activiteiten[[#Headers],[Landbouwer]],"")))</f>
        <v/>
      </c>
      <c r="AO2220" t="str">
        <f>IF(ISNUMBER(FIND("arbeid",Methode_Keuze)),"",IF(ISNUMBER(FIND("arbeid",Methode_Keuze)),"",IF(Tb_Activiteiten[[#This Row],[Adviseur]]=1,Tb_Activiteiten[[#Headers],[Adviseur]],"")))</f>
        <v/>
      </c>
      <c r="AP2220" t="str">
        <f>IF(ISNUMBER(FIND("arbeid",Methode_Keuze)),"",IF(ISNUMBER(FIND("arbeid",Methode_Keuze)),"",IF(Tb_Activiteiten[[#This Row],[Projectleider/Expert]]=1,Tb_Activiteiten[[#Headers],[Projectleider/Expert]],"")))</f>
        <v/>
      </c>
      <c r="AQ2220" t="str">
        <f>IF(ISNUMBER(FIND("arbeid",Methode_Keuze)),"",IF(ISNUMBER(FIND("arbeid",Methode_Keuze)),"",IF(Tb_Activiteiten[[#This Row],[Arbeidskosten]]=1,Tb_Activiteiten[[#Headers],[Arbeidskosten]],"")))</f>
        <v/>
      </c>
      <c r="AR2220" t="str">
        <f>IF(ISNUMBER(FIND("arbeid",Methode_Keuze)),"",IF(ISNUMBER(FIND("arbeid",Methode_Keuze)),"",IF(Tb_Activiteiten[[#This Row],[Arbeidskosten op basis van IKS]]=1,Tb_Activiteiten[[#Headers],[Arbeidskosten op basis van IKS]],"")))</f>
        <v/>
      </c>
      <c r="AS2220" t="str">
        <f>IF(ISNUMBER(FIND("overige",Methode_Keuze)),"",IF(Tb_Activiteiten[[#This Row],[Kosten derden exclusief btw]]=1,Tb_Activiteiten[[#Headers],[Kosten derden exclusief btw]],""))</f>
        <v/>
      </c>
      <c r="AT2220" t="str">
        <f>IF(ISNUMBER(FIND("overige",Methode_Keuze)),"",IF(Tb_Activiteiten[[#This Row],[Niet verrekenbare btw]]=1,Tb_Activiteiten[[#Headers],[Niet verrekenbare btw]],""))</f>
        <v/>
      </c>
      <c r="AU2220" t="str">
        <f>IF(ISNUMBER(FIND("overige",Methode_Keuze)),"",IF(Tb_Activiteiten[[#This Row],[Grondkosten]]=1,Tb_Activiteiten[[#Headers],[Grondkosten]],""))</f>
        <v/>
      </c>
      <c r="AV2220" t="str">
        <f>IF(ISNUMBER(FIND("overige",Methode_Keuze)),"",IF(Tb_Activiteiten[[#This Row],[Bijdrage in natura (overige)]]=1,Tb_Activiteiten[[#Headers],[Bijdrage in natura (overige)]],""))</f>
        <v/>
      </c>
      <c r="AW2220" t="str">
        <f>IF(ISNUMBER(FIND("overige",Methode_Keuze)),"",IF(Tb_Activiteiten[[#This Row],[Bijdrage in natura (vrijwilligers)]]=1,Tb_Activiteiten[[#Headers],[Bijdrage in natura (vrijwilligers)]],""))</f>
        <v/>
      </c>
      <c r="AX2220" t="str">
        <f>IF(ISNUMBER(FIND("overige",Methode_Keuze)),"",IF(Tb_Activiteiten[[#This Row],[Afschrijvingskosten]]=1,Tb_Activiteiten[[#Headers],[Afschrijvingskosten]],""))</f>
        <v/>
      </c>
      <c r="AY2220" t="str">
        <f>IF(ISNUMBER(FIND("overige",Methode_Keuze)),"",IF(Tb_Activiteiten[[#This Row],[Vergoeding]]=1,Tb_Activiteiten[[#Headers],[Vergoeding]],""))</f>
        <v/>
      </c>
      <c r="AZ2220" t="str">
        <f>IF(ISNUMBER(FIND("arbeid",Methode_Keuze)),"",IF(Tb_Activiteiten[[#This Row],[Arbeidskosten - vast tarief (excl eigen arbeid)]]=1,Tb_Activiteiten[[#Headers],[Arbeidskosten - vast tarief (excl eigen arbeid)]],""))</f>
        <v/>
      </c>
      <c r="BA2220" t="str">
        <f>IF(ISNUMBER(FIND("overige",Methode_Keuze)),"",IF(Tb_Activiteiten[[#This Row],[Overige kosten]]=1,Tb_Activiteiten[[#Headers],[Overige kosten]],""))</f>
        <v/>
      </c>
    </row>
    <row r="2221" spans="15:53" x14ac:dyDescent="0.25">
      <c r="O2221" s="56"/>
      <c r="Q2221" t="str">
        <f>IFERROR(IF(VLOOKUP(Tb_Activiteiten[[#This Row],[Openstelling]],Tb_Openstelling[],2,0)=1,1,""),"")</f>
        <v/>
      </c>
      <c r="AJ2221" s="56"/>
      <c r="AK2221" t="str">
        <f>IF(ISNUMBER(FIND("arbeid",Methode_Keuze)),"",IF(ISNUMBER(FIND("arbeid",Methode_Keuze)),"",IF(Tb_Activiteiten[[#This Row],[Loonkosten]]=1,Tb_Activiteiten[[#Headers],[Loonkosten]],"")))</f>
        <v/>
      </c>
      <c r="AL2221" t="str">
        <f>IF(ISNUMBER(FIND("arbeid",Methode_Keuze)),"",IF(ISNUMBER(FIND("arbeid",Methode_Keuze)),"",IF(Tb_Activiteiten[[#This Row],[Eigen arbeid]]=1,Tb_Activiteiten[[#Headers],[Eigen arbeid]],"")))</f>
        <v/>
      </c>
      <c r="AM2221" t="str">
        <f>IF(ISNUMBER(FIND("arbeid",Methode_Keuze)),"",IF(ISNUMBER(FIND("arbeid",Methode_Keuze)),"",IF(Tb_Activiteiten[[#This Row],[Projectmedewerker]]=1,Tb_Activiteiten[[#Headers],[Projectmedewerker]],"")))</f>
        <v/>
      </c>
      <c r="AN2221" t="str">
        <f>IF(ISNUMBER(FIND("arbeid",Methode_Keuze)),"",IF(ISNUMBER(FIND("arbeid",Methode_Keuze)),"",IF(Tb_Activiteiten[[#This Row],[Landbouwer]]=1,Tb_Activiteiten[[#Headers],[Landbouwer]],"")))</f>
        <v/>
      </c>
      <c r="AO2221" t="str">
        <f>IF(ISNUMBER(FIND("arbeid",Methode_Keuze)),"",IF(ISNUMBER(FIND("arbeid",Methode_Keuze)),"",IF(Tb_Activiteiten[[#This Row],[Adviseur]]=1,Tb_Activiteiten[[#Headers],[Adviseur]],"")))</f>
        <v/>
      </c>
      <c r="AP2221" t="str">
        <f>IF(ISNUMBER(FIND("arbeid",Methode_Keuze)),"",IF(ISNUMBER(FIND("arbeid",Methode_Keuze)),"",IF(Tb_Activiteiten[[#This Row],[Projectleider/Expert]]=1,Tb_Activiteiten[[#Headers],[Projectleider/Expert]],"")))</f>
        <v/>
      </c>
      <c r="AQ2221" t="str">
        <f>IF(ISNUMBER(FIND("arbeid",Methode_Keuze)),"",IF(ISNUMBER(FIND("arbeid",Methode_Keuze)),"",IF(Tb_Activiteiten[[#This Row],[Arbeidskosten]]=1,Tb_Activiteiten[[#Headers],[Arbeidskosten]],"")))</f>
        <v/>
      </c>
      <c r="AR2221" t="str">
        <f>IF(ISNUMBER(FIND("arbeid",Methode_Keuze)),"",IF(ISNUMBER(FIND("arbeid",Methode_Keuze)),"",IF(Tb_Activiteiten[[#This Row],[Arbeidskosten op basis van IKS]]=1,Tb_Activiteiten[[#Headers],[Arbeidskosten op basis van IKS]],"")))</f>
        <v/>
      </c>
      <c r="AS2221" t="str">
        <f>IF(ISNUMBER(FIND("overige",Methode_Keuze)),"",IF(Tb_Activiteiten[[#This Row],[Kosten derden exclusief btw]]=1,Tb_Activiteiten[[#Headers],[Kosten derden exclusief btw]],""))</f>
        <v/>
      </c>
      <c r="AT2221" t="str">
        <f>IF(ISNUMBER(FIND("overige",Methode_Keuze)),"",IF(Tb_Activiteiten[[#This Row],[Niet verrekenbare btw]]=1,Tb_Activiteiten[[#Headers],[Niet verrekenbare btw]],""))</f>
        <v/>
      </c>
      <c r="AU2221" t="str">
        <f>IF(ISNUMBER(FIND("overige",Methode_Keuze)),"",IF(Tb_Activiteiten[[#This Row],[Grondkosten]]=1,Tb_Activiteiten[[#Headers],[Grondkosten]],""))</f>
        <v/>
      </c>
      <c r="AV2221" t="str">
        <f>IF(ISNUMBER(FIND("overige",Methode_Keuze)),"",IF(Tb_Activiteiten[[#This Row],[Bijdrage in natura (overige)]]=1,Tb_Activiteiten[[#Headers],[Bijdrage in natura (overige)]],""))</f>
        <v/>
      </c>
      <c r="AW2221" t="str">
        <f>IF(ISNUMBER(FIND("overige",Methode_Keuze)),"",IF(Tb_Activiteiten[[#This Row],[Bijdrage in natura (vrijwilligers)]]=1,Tb_Activiteiten[[#Headers],[Bijdrage in natura (vrijwilligers)]],""))</f>
        <v/>
      </c>
      <c r="AX2221" t="str">
        <f>IF(ISNUMBER(FIND("overige",Methode_Keuze)),"",IF(Tb_Activiteiten[[#This Row],[Afschrijvingskosten]]=1,Tb_Activiteiten[[#Headers],[Afschrijvingskosten]],""))</f>
        <v/>
      </c>
      <c r="AY2221" t="str">
        <f>IF(ISNUMBER(FIND("overige",Methode_Keuze)),"",IF(Tb_Activiteiten[[#This Row],[Vergoeding]]=1,Tb_Activiteiten[[#Headers],[Vergoeding]],""))</f>
        <v/>
      </c>
      <c r="AZ2221" t="str">
        <f>IF(ISNUMBER(FIND("arbeid",Methode_Keuze)),"",IF(Tb_Activiteiten[[#This Row],[Arbeidskosten - vast tarief (excl eigen arbeid)]]=1,Tb_Activiteiten[[#Headers],[Arbeidskosten - vast tarief (excl eigen arbeid)]],""))</f>
        <v/>
      </c>
      <c r="BA2221" t="str">
        <f>IF(ISNUMBER(FIND("overige",Methode_Keuze)),"",IF(Tb_Activiteiten[[#This Row],[Overige kosten]]=1,Tb_Activiteiten[[#Headers],[Overige kosten]],""))</f>
        <v/>
      </c>
    </row>
    <row r="2222" spans="15:53" x14ac:dyDescent="0.25">
      <c r="O2222" s="56"/>
      <c r="Q2222" t="str">
        <f>IFERROR(IF(VLOOKUP(Tb_Activiteiten[[#This Row],[Openstelling]],Tb_Openstelling[],2,0)=1,1,""),"")</f>
        <v/>
      </c>
      <c r="AJ2222" s="56"/>
      <c r="AK2222" t="str">
        <f>IF(ISNUMBER(FIND("arbeid",Methode_Keuze)),"",IF(ISNUMBER(FIND("arbeid",Methode_Keuze)),"",IF(Tb_Activiteiten[[#This Row],[Loonkosten]]=1,Tb_Activiteiten[[#Headers],[Loonkosten]],"")))</f>
        <v/>
      </c>
      <c r="AL2222" t="str">
        <f>IF(ISNUMBER(FIND("arbeid",Methode_Keuze)),"",IF(ISNUMBER(FIND("arbeid",Methode_Keuze)),"",IF(Tb_Activiteiten[[#This Row],[Eigen arbeid]]=1,Tb_Activiteiten[[#Headers],[Eigen arbeid]],"")))</f>
        <v/>
      </c>
      <c r="AM2222" t="str">
        <f>IF(ISNUMBER(FIND("arbeid",Methode_Keuze)),"",IF(ISNUMBER(FIND("arbeid",Methode_Keuze)),"",IF(Tb_Activiteiten[[#This Row],[Projectmedewerker]]=1,Tb_Activiteiten[[#Headers],[Projectmedewerker]],"")))</f>
        <v/>
      </c>
      <c r="AN2222" t="str">
        <f>IF(ISNUMBER(FIND("arbeid",Methode_Keuze)),"",IF(ISNUMBER(FIND("arbeid",Methode_Keuze)),"",IF(Tb_Activiteiten[[#This Row],[Landbouwer]]=1,Tb_Activiteiten[[#Headers],[Landbouwer]],"")))</f>
        <v/>
      </c>
      <c r="AO2222" t="str">
        <f>IF(ISNUMBER(FIND("arbeid",Methode_Keuze)),"",IF(ISNUMBER(FIND("arbeid",Methode_Keuze)),"",IF(Tb_Activiteiten[[#This Row],[Adviseur]]=1,Tb_Activiteiten[[#Headers],[Adviseur]],"")))</f>
        <v/>
      </c>
      <c r="AP2222" t="str">
        <f>IF(ISNUMBER(FIND("arbeid",Methode_Keuze)),"",IF(ISNUMBER(FIND("arbeid",Methode_Keuze)),"",IF(Tb_Activiteiten[[#This Row],[Projectleider/Expert]]=1,Tb_Activiteiten[[#Headers],[Projectleider/Expert]],"")))</f>
        <v/>
      </c>
      <c r="AQ2222" t="str">
        <f>IF(ISNUMBER(FIND("arbeid",Methode_Keuze)),"",IF(ISNUMBER(FIND("arbeid",Methode_Keuze)),"",IF(Tb_Activiteiten[[#This Row],[Arbeidskosten]]=1,Tb_Activiteiten[[#Headers],[Arbeidskosten]],"")))</f>
        <v/>
      </c>
      <c r="AR2222" t="str">
        <f>IF(ISNUMBER(FIND("arbeid",Methode_Keuze)),"",IF(ISNUMBER(FIND("arbeid",Methode_Keuze)),"",IF(Tb_Activiteiten[[#This Row],[Arbeidskosten op basis van IKS]]=1,Tb_Activiteiten[[#Headers],[Arbeidskosten op basis van IKS]],"")))</f>
        <v/>
      </c>
      <c r="AS2222" t="str">
        <f>IF(ISNUMBER(FIND("overige",Methode_Keuze)),"",IF(Tb_Activiteiten[[#This Row],[Kosten derden exclusief btw]]=1,Tb_Activiteiten[[#Headers],[Kosten derden exclusief btw]],""))</f>
        <v/>
      </c>
      <c r="AT2222" t="str">
        <f>IF(ISNUMBER(FIND("overige",Methode_Keuze)),"",IF(Tb_Activiteiten[[#This Row],[Niet verrekenbare btw]]=1,Tb_Activiteiten[[#Headers],[Niet verrekenbare btw]],""))</f>
        <v/>
      </c>
      <c r="AU2222" t="str">
        <f>IF(ISNUMBER(FIND("overige",Methode_Keuze)),"",IF(Tb_Activiteiten[[#This Row],[Grondkosten]]=1,Tb_Activiteiten[[#Headers],[Grondkosten]],""))</f>
        <v/>
      </c>
      <c r="AV2222" t="str">
        <f>IF(ISNUMBER(FIND("overige",Methode_Keuze)),"",IF(Tb_Activiteiten[[#This Row],[Bijdrage in natura (overige)]]=1,Tb_Activiteiten[[#Headers],[Bijdrage in natura (overige)]],""))</f>
        <v/>
      </c>
      <c r="AW2222" t="str">
        <f>IF(ISNUMBER(FIND("overige",Methode_Keuze)),"",IF(Tb_Activiteiten[[#This Row],[Bijdrage in natura (vrijwilligers)]]=1,Tb_Activiteiten[[#Headers],[Bijdrage in natura (vrijwilligers)]],""))</f>
        <v/>
      </c>
      <c r="AX2222" t="str">
        <f>IF(ISNUMBER(FIND("overige",Methode_Keuze)),"",IF(Tb_Activiteiten[[#This Row],[Afschrijvingskosten]]=1,Tb_Activiteiten[[#Headers],[Afschrijvingskosten]],""))</f>
        <v/>
      </c>
      <c r="AY2222" t="str">
        <f>IF(ISNUMBER(FIND("overige",Methode_Keuze)),"",IF(Tb_Activiteiten[[#This Row],[Vergoeding]]=1,Tb_Activiteiten[[#Headers],[Vergoeding]],""))</f>
        <v/>
      </c>
      <c r="AZ2222" t="str">
        <f>IF(ISNUMBER(FIND("arbeid",Methode_Keuze)),"",IF(Tb_Activiteiten[[#This Row],[Arbeidskosten - vast tarief (excl eigen arbeid)]]=1,Tb_Activiteiten[[#Headers],[Arbeidskosten - vast tarief (excl eigen arbeid)]],""))</f>
        <v/>
      </c>
      <c r="BA2222" t="str">
        <f>IF(ISNUMBER(FIND("overige",Methode_Keuze)),"",IF(Tb_Activiteiten[[#This Row],[Overige kosten]]=1,Tb_Activiteiten[[#Headers],[Overige kosten]],""))</f>
        <v/>
      </c>
    </row>
    <row r="2223" spans="15:53" x14ac:dyDescent="0.25">
      <c r="O2223" s="56"/>
      <c r="Q2223" t="str">
        <f>IFERROR(IF(VLOOKUP(Tb_Activiteiten[[#This Row],[Openstelling]],Tb_Openstelling[],2,0)=1,1,""),"")</f>
        <v/>
      </c>
      <c r="AJ2223" s="56"/>
      <c r="AK2223" t="str">
        <f>IF(ISNUMBER(FIND("arbeid",Methode_Keuze)),"",IF(ISNUMBER(FIND("arbeid",Methode_Keuze)),"",IF(Tb_Activiteiten[[#This Row],[Loonkosten]]=1,Tb_Activiteiten[[#Headers],[Loonkosten]],"")))</f>
        <v/>
      </c>
      <c r="AL2223" t="str">
        <f>IF(ISNUMBER(FIND("arbeid",Methode_Keuze)),"",IF(ISNUMBER(FIND("arbeid",Methode_Keuze)),"",IF(Tb_Activiteiten[[#This Row],[Eigen arbeid]]=1,Tb_Activiteiten[[#Headers],[Eigen arbeid]],"")))</f>
        <v/>
      </c>
      <c r="AM2223" t="str">
        <f>IF(ISNUMBER(FIND("arbeid",Methode_Keuze)),"",IF(ISNUMBER(FIND("arbeid",Methode_Keuze)),"",IF(Tb_Activiteiten[[#This Row],[Projectmedewerker]]=1,Tb_Activiteiten[[#Headers],[Projectmedewerker]],"")))</f>
        <v/>
      </c>
      <c r="AN2223" t="str">
        <f>IF(ISNUMBER(FIND("arbeid",Methode_Keuze)),"",IF(ISNUMBER(FIND("arbeid",Methode_Keuze)),"",IF(Tb_Activiteiten[[#This Row],[Landbouwer]]=1,Tb_Activiteiten[[#Headers],[Landbouwer]],"")))</f>
        <v/>
      </c>
      <c r="AO2223" t="str">
        <f>IF(ISNUMBER(FIND("arbeid",Methode_Keuze)),"",IF(ISNUMBER(FIND("arbeid",Methode_Keuze)),"",IF(Tb_Activiteiten[[#This Row],[Adviseur]]=1,Tb_Activiteiten[[#Headers],[Adviseur]],"")))</f>
        <v/>
      </c>
      <c r="AP2223" t="str">
        <f>IF(ISNUMBER(FIND("arbeid",Methode_Keuze)),"",IF(ISNUMBER(FIND("arbeid",Methode_Keuze)),"",IF(Tb_Activiteiten[[#This Row],[Projectleider/Expert]]=1,Tb_Activiteiten[[#Headers],[Projectleider/Expert]],"")))</f>
        <v/>
      </c>
      <c r="AQ2223" t="str">
        <f>IF(ISNUMBER(FIND("arbeid",Methode_Keuze)),"",IF(ISNUMBER(FIND("arbeid",Methode_Keuze)),"",IF(Tb_Activiteiten[[#This Row],[Arbeidskosten]]=1,Tb_Activiteiten[[#Headers],[Arbeidskosten]],"")))</f>
        <v/>
      </c>
      <c r="AR2223" t="str">
        <f>IF(ISNUMBER(FIND("arbeid",Methode_Keuze)),"",IF(ISNUMBER(FIND("arbeid",Methode_Keuze)),"",IF(Tb_Activiteiten[[#This Row],[Arbeidskosten op basis van IKS]]=1,Tb_Activiteiten[[#Headers],[Arbeidskosten op basis van IKS]],"")))</f>
        <v/>
      </c>
      <c r="AS2223" t="str">
        <f>IF(ISNUMBER(FIND("overige",Methode_Keuze)),"",IF(Tb_Activiteiten[[#This Row],[Kosten derden exclusief btw]]=1,Tb_Activiteiten[[#Headers],[Kosten derden exclusief btw]],""))</f>
        <v/>
      </c>
      <c r="AT2223" t="str">
        <f>IF(ISNUMBER(FIND("overige",Methode_Keuze)),"",IF(Tb_Activiteiten[[#This Row],[Niet verrekenbare btw]]=1,Tb_Activiteiten[[#Headers],[Niet verrekenbare btw]],""))</f>
        <v/>
      </c>
      <c r="AU2223" t="str">
        <f>IF(ISNUMBER(FIND("overige",Methode_Keuze)),"",IF(Tb_Activiteiten[[#This Row],[Grondkosten]]=1,Tb_Activiteiten[[#Headers],[Grondkosten]],""))</f>
        <v/>
      </c>
      <c r="AV2223" t="str">
        <f>IF(ISNUMBER(FIND("overige",Methode_Keuze)),"",IF(Tb_Activiteiten[[#This Row],[Bijdrage in natura (overige)]]=1,Tb_Activiteiten[[#Headers],[Bijdrage in natura (overige)]],""))</f>
        <v/>
      </c>
      <c r="AW2223" t="str">
        <f>IF(ISNUMBER(FIND("overige",Methode_Keuze)),"",IF(Tb_Activiteiten[[#This Row],[Bijdrage in natura (vrijwilligers)]]=1,Tb_Activiteiten[[#Headers],[Bijdrage in natura (vrijwilligers)]],""))</f>
        <v/>
      </c>
      <c r="AX2223" t="str">
        <f>IF(ISNUMBER(FIND("overige",Methode_Keuze)),"",IF(Tb_Activiteiten[[#This Row],[Afschrijvingskosten]]=1,Tb_Activiteiten[[#Headers],[Afschrijvingskosten]],""))</f>
        <v/>
      </c>
      <c r="AY2223" t="str">
        <f>IF(ISNUMBER(FIND("overige",Methode_Keuze)),"",IF(Tb_Activiteiten[[#This Row],[Vergoeding]]=1,Tb_Activiteiten[[#Headers],[Vergoeding]],""))</f>
        <v/>
      </c>
      <c r="AZ2223" t="str">
        <f>IF(ISNUMBER(FIND("arbeid",Methode_Keuze)),"",IF(Tb_Activiteiten[[#This Row],[Arbeidskosten - vast tarief (excl eigen arbeid)]]=1,Tb_Activiteiten[[#Headers],[Arbeidskosten - vast tarief (excl eigen arbeid)]],""))</f>
        <v/>
      </c>
      <c r="BA2223" t="str">
        <f>IF(ISNUMBER(FIND("overige",Methode_Keuze)),"",IF(Tb_Activiteiten[[#This Row],[Overige kosten]]=1,Tb_Activiteiten[[#Headers],[Overige kosten]],""))</f>
        <v/>
      </c>
    </row>
    <row r="2224" spans="15:53" x14ac:dyDescent="0.25">
      <c r="O2224" s="56"/>
      <c r="Q2224" t="str">
        <f>IFERROR(IF(VLOOKUP(Tb_Activiteiten[[#This Row],[Openstelling]],Tb_Openstelling[],2,0)=1,1,""),"")</f>
        <v/>
      </c>
      <c r="AJ2224" s="56"/>
      <c r="AK2224" t="str">
        <f>IF(ISNUMBER(FIND("arbeid",Methode_Keuze)),"",IF(ISNUMBER(FIND("arbeid",Methode_Keuze)),"",IF(Tb_Activiteiten[[#This Row],[Loonkosten]]=1,Tb_Activiteiten[[#Headers],[Loonkosten]],"")))</f>
        <v/>
      </c>
      <c r="AL2224" t="str">
        <f>IF(ISNUMBER(FIND("arbeid",Methode_Keuze)),"",IF(ISNUMBER(FIND("arbeid",Methode_Keuze)),"",IF(Tb_Activiteiten[[#This Row],[Eigen arbeid]]=1,Tb_Activiteiten[[#Headers],[Eigen arbeid]],"")))</f>
        <v/>
      </c>
      <c r="AM2224" t="str">
        <f>IF(ISNUMBER(FIND("arbeid",Methode_Keuze)),"",IF(ISNUMBER(FIND("arbeid",Methode_Keuze)),"",IF(Tb_Activiteiten[[#This Row],[Projectmedewerker]]=1,Tb_Activiteiten[[#Headers],[Projectmedewerker]],"")))</f>
        <v/>
      </c>
      <c r="AN2224" t="str">
        <f>IF(ISNUMBER(FIND("arbeid",Methode_Keuze)),"",IF(ISNUMBER(FIND("arbeid",Methode_Keuze)),"",IF(Tb_Activiteiten[[#This Row],[Landbouwer]]=1,Tb_Activiteiten[[#Headers],[Landbouwer]],"")))</f>
        <v/>
      </c>
      <c r="AO2224" t="str">
        <f>IF(ISNUMBER(FIND("arbeid",Methode_Keuze)),"",IF(ISNUMBER(FIND("arbeid",Methode_Keuze)),"",IF(Tb_Activiteiten[[#This Row],[Adviseur]]=1,Tb_Activiteiten[[#Headers],[Adviseur]],"")))</f>
        <v/>
      </c>
      <c r="AP2224" t="str">
        <f>IF(ISNUMBER(FIND("arbeid",Methode_Keuze)),"",IF(ISNUMBER(FIND("arbeid",Methode_Keuze)),"",IF(Tb_Activiteiten[[#This Row],[Projectleider/Expert]]=1,Tb_Activiteiten[[#Headers],[Projectleider/Expert]],"")))</f>
        <v/>
      </c>
      <c r="AQ2224" t="str">
        <f>IF(ISNUMBER(FIND("arbeid",Methode_Keuze)),"",IF(ISNUMBER(FIND("arbeid",Methode_Keuze)),"",IF(Tb_Activiteiten[[#This Row],[Arbeidskosten]]=1,Tb_Activiteiten[[#Headers],[Arbeidskosten]],"")))</f>
        <v/>
      </c>
      <c r="AR2224" t="str">
        <f>IF(ISNUMBER(FIND("arbeid",Methode_Keuze)),"",IF(ISNUMBER(FIND("arbeid",Methode_Keuze)),"",IF(Tb_Activiteiten[[#This Row],[Arbeidskosten op basis van IKS]]=1,Tb_Activiteiten[[#Headers],[Arbeidskosten op basis van IKS]],"")))</f>
        <v/>
      </c>
      <c r="AS2224" t="str">
        <f>IF(ISNUMBER(FIND("overige",Methode_Keuze)),"",IF(Tb_Activiteiten[[#This Row],[Kosten derden exclusief btw]]=1,Tb_Activiteiten[[#Headers],[Kosten derden exclusief btw]],""))</f>
        <v/>
      </c>
      <c r="AT2224" t="str">
        <f>IF(ISNUMBER(FIND("overige",Methode_Keuze)),"",IF(Tb_Activiteiten[[#This Row],[Niet verrekenbare btw]]=1,Tb_Activiteiten[[#Headers],[Niet verrekenbare btw]],""))</f>
        <v/>
      </c>
      <c r="AU2224" t="str">
        <f>IF(ISNUMBER(FIND("overige",Methode_Keuze)),"",IF(Tb_Activiteiten[[#This Row],[Grondkosten]]=1,Tb_Activiteiten[[#Headers],[Grondkosten]],""))</f>
        <v/>
      </c>
      <c r="AV2224" t="str">
        <f>IF(ISNUMBER(FIND("overige",Methode_Keuze)),"",IF(Tb_Activiteiten[[#This Row],[Bijdrage in natura (overige)]]=1,Tb_Activiteiten[[#Headers],[Bijdrage in natura (overige)]],""))</f>
        <v/>
      </c>
      <c r="AW2224" t="str">
        <f>IF(ISNUMBER(FIND("overige",Methode_Keuze)),"",IF(Tb_Activiteiten[[#This Row],[Bijdrage in natura (vrijwilligers)]]=1,Tb_Activiteiten[[#Headers],[Bijdrage in natura (vrijwilligers)]],""))</f>
        <v/>
      </c>
      <c r="AX2224" t="str">
        <f>IF(ISNUMBER(FIND("overige",Methode_Keuze)),"",IF(Tb_Activiteiten[[#This Row],[Afschrijvingskosten]]=1,Tb_Activiteiten[[#Headers],[Afschrijvingskosten]],""))</f>
        <v/>
      </c>
      <c r="AY2224" t="str">
        <f>IF(ISNUMBER(FIND("overige",Methode_Keuze)),"",IF(Tb_Activiteiten[[#This Row],[Vergoeding]]=1,Tb_Activiteiten[[#Headers],[Vergoeding]],""))</f>
        <v/>
      </c>
      <c r="AZ2224" t="str">
        <f>IF(ISNUMBER(FIND("arbeid",Methode_Keuze)),"",IF(Tb_Activiteiten[[#This Row],[Arbeidskosten - vast tarief (excl eigen arbeid)]]=1,Tb_Activiteiten[[#Headers],[Arbeidskosten - vast tarief (excl eigen arbeid)]],""))</f>
        <v/>
      </c>
      <c r="BA2224" t="str">
        <f>IF(ISNUMBER(FIND("overige",Methode_Keuze)),"",IF(Tb_Activiteiten[[#This Row],[Overige kosten]]=1,Tb_Activiteiten[[#Headers],[Overige kosten]],""))</f>
        <v/>
      </c>
    </row>
    <row r="2225" spans="15:53" x14ac:dyDescent="0.25">
      <c r="O2225" s="56"/>
      <c r="Q2225" t="str">
        <f>IFERROR(IF(VLOOKUP(Tb_Activiteiten[[#This Row],[Openstelling]],Tb_Openstelling[],2,0)=1,1,""),"")</f>
        <v/>
      </c>
      <c r="AJ2225" s="56"/>
      <c r="AK2225" t="str">
        <f>IF(ISNUMBER(FIND("arbeid",Methode_Keuze)),"",IF(ISNUMBER(FIND("arbeid",Methode_Keuze)),"",IF(Tb_Activiteiten[[#This Row],[Loonkosten]]=1,Tb_Activiteiten[[#Headers],[Loonkosten]],"")))</f>
        <v/>
      </c>
      <c r="AL2225" t="str">
        <f>IF(ISNUMBER(FIND("arbeid",Methode_Keuze)),"",IF(ISNUMBER(FIND("arbeid",Methode_Keuze)),"",IF(Tb_Activiteiten[[#This Row],[Eigen arbeid]]=1,Tb_Activiteiten[[#Headers],[Eigen arbeid]],"")))</f>
        <v/>
      </c>
      <c r="AM2225" t="str">
        <f>IF(ISNUMBER(FIND("arbeid",Methode_Keuze)),"",IF(ISNUMBER(FIND("arbeid",Methode_Keuze)),"",IF(Tb_Activiteiten[[#This Row],[Projectmedewerker]]=1,Tb_Activiteiten[[#Headers],[Projectmedewerker]],"")))</f>
        <v/>
      </c>
      <c r="AN2225" t="str">
        <f>IF(ISNUMBER(FIND("arbeid",Methode_Keuze)),"",IF(ISNUMBER(FIND("arbeid",Methode_Keuze)),"",IF(Tb_Activiteiten[[#This Row],[Landbouwer]]=1,Tb_Activiteiten[[#Headers],[Landbouwer]],"")))</f>
        <v/>
      </c>
      <c r="AO2225" t="str">
        <f>IF(ISNUMBER(FIND("arbeid",Methode_Keuze)),"",IF(ISNUMBER(FIND("arbeid",Methode_Keuze)),"",IF(Tb_Activiteiten[[#This Row],[Adviseur]]=1,Tb_Activiteiten[[#Headers],[Adviseur]],"")))</f>
        <v/>
      </c>
      <c r="AP2225" t="str">
        <f>IF(ISNUMBER(FIND("arbeid",Methode_Keuze)),"",IF(ISNUMBER(FIND("arbeid",Methode_Keuze)),"",IF(Tb_Activiteiten[[#This Row],[Projectleider/Expert]]=1,Tb_Activiteiten[[#Headers],[Projectleider/Expert]],"")))</f>
        <v/>
      </c>
      <c r="AQ2225" t="str">
        <f>IF(ISNUMBER(FIND("arbeid",Methode_Keuze)),"",IF(ISNUMBER(FIND("arbeid",Methode_Keuze)),"",IF(Tb_Activiteiten[[#This Row],[Arbeidskosten]]=1,Tb_Activiteiten[[#Headers],[Arbeidskosten]],"")))</f>
        <v/>
      </c>
      <c r="AR2225" t="str">
        <f>IF(ISNUMBER(FIND("arbeid",Methode_Keuze)),"",IF(ISNUMBER(FIND("arbeid",Methode_Keuze)),"",IF(Tb_Activiteiten[[#This Row],[Arbeidskosten op basis van IKS]]=1,Tb_Activiteiten[[#Headers],[Arbeidskosten op basis van IKS]],"")))</f>
        <v/>
      </c>
      <c r="AS2225" t="str">
        <f>IF(ISNUMBER(FIND("overige",Methode_Keuze)),"",IF(Tb_Activiteiten[[#This Row],[Kosten derden exclusief btw]]=1,Tb_Activiteiten[[#Headers],[Kosten derden exclusief btw]],""))</f>
        <v/>
      </c>
      <c r="AT2225" t="str">
        <f>IF(ISNUMBER(FIND("overige",Methode_Keuze)),"",IF(Tb_Activiteiten[[#This Row],[Niet verrekenbare btw]]=1,Tb_Activiteiten[[#Headers],[Niet verrekenbare btw]],""))</f>
        <v/>
      </c>
      <c r="AU2225" t="str">
        <f>IF(ISNUMBER(FIND("overige",Methode_Keuze)),"",IF(Tb_Activiteiten[[#This Row],[Grondkosten]]=1,Tb_Activiteiten[[#Headers],[Grondkosten]],""))</f>
        <v/>
      </c>
      <c r="AV2225" t="str">
        <f>IF(ISNUMBER(FIND("overige",Methode_Keuze)),"",IF(Tb_Activiteiten[[#This Row],[Bijdrage in natura (overige)]]=1,Tb_Activiteiten[[#Headers],[Bijdrage in natura (overige)]],""))</f>
        <v/>
      </c>
      <c r="AW2225" t="str">
        <f>IF(ISNUMBER(FIND("overige",Methode_Keuze)),"",IF(Tb_Activiteiten[[#This Row],[Bijdrage in natura (vrijwilligers)]]=1,Tb_Activiteiten[[#Headers],[Bijdrage in natura (vrijwilligers)]],""))</f>
        <v/>
      </c>
      <c r="AX2225" t="str">
        <f>IF(ISNUMBER(FIND("overige",Methode_Keuze)),"",IF(Tb_Activiteiten[[#This Row],[Afschrijvingskosten]]=1,Tb_Activiteiten[[#Headers],[Afschrijvingskosten]],""))</f>
        <v/>
      </c>
      <c r="AY2225" t="str">
        <f>IF(ISNUMBER(FIND("overige",Methode_Keuze)),"",IF(Tb_Activiteiten[[#This Row],[Vergoeding]]=1,Tb_Activiteiten[[#Headers],[Vergoeding]],""))</f>
        <v/>
      </c>
      <c r="AZ2225" t="str">
        <f>IF(ISNUMBER(FIND("arbeid",Methode_Keuze)),"",IF(Tb_Activiteiten[[#This Row],[Arbeidskosten - vast tarief (excl eigen arbeid)]]=1,Tb_Activiteiten[[#Headers],[Arbeidskosten - vast tarief (excl eigen arbeid)]],""))</f>
        <v/>
      </c>
      <c r="BA2225" t="str">
        <f>IF(ISNUMBER(FIND("overige",Methode_Keuze)),"",IF(Tb_Activiteiten[[#This Row],[Overige kosten]]=1,Tb_Activiteiten[[#Headers],[Overige kosten]],""))</f>
        <v/>
      </c>
    </row>
    <row r="2226" spans="15:53" x14ac:dyDescent="0.25">
      <c r="O2226" s="56"/>
      <c r="Q2226" t="str">
        <f>IFERROR(IF(VLOOKUP(Tb_Activiteiten[[#This Row],[Openstelling]],Tb_Openstelling[],2,0)=1,1,""),"")</f>
        <v/>
      </c>
      <c r="AJ2226" s="56"/>
      <c r="AK2226" t="str">
        <f>IF(ISNUMBER(FIND("arbeid",Methode_Keuze)),"",IF(ISNUMBER(FIND("arbeid",Methode_Keuze)),"",IF(Tb_Activiteiten[[#This Row],[Loonkosten]]=1,Tb_Activiteiten[[#Headers],[Loonkosten]],"")))</f>
        <v/>
      </c>
      <c r="AL2226" t="str">
        <f>IF(ISNUMBER(FIND("arbeid",Methode_Keuze)),"",IF(ISNUMBER(FIND("arbeid",Methode_Keuze)),"",IF(Tb_Activiteiten[[#This Row],[Eigen arbeid]]=1,Tb_Activiteiten[[#Headers],[Eigen arbeid]],"")))</f>
        <v/>
      </c>
      <c r="AM2226" t="str">
        <f>IF(ISNUMBER(FIND("arbeid",Methode_Keuze)),"",IF(ISNUMBER(FIND("arbeid",Methode_Keuze)),"",IF(Tb_Activiteiten[[#This Row],[Projectmedewerker]]=1,Tb_Activiteiten[[#Headers],[Projectmedewerker]],"")))</f>
        <v/>
      </c>
      <c r="AN2226" t="str">
        <f>IF(ISNUMBER(FIND("arbeid",Methode_Keuze)),"",IF(ISNUMBER(FIND("arbeid",Methode_Keuze)),"",IF(Tb_Activiteiten[[#This Row],[Landbouwer]]=1,Tb_Activiteiten[[#Headers],[Landbouwer]],"")))</f>
        <v/>
      </c>
      <c r="AO2226" t="str">
        <f>IF(ISNUMBER(FIND("arbeid",Methode_Keuze)),"",IF(ISNUMBER(FIND("arbeid",Methode_Keuze)),"",IF(Tb_Activiteiten[[#This Row],[Adviseur]]=1,Tb_Activiteiten[[#Headers],[Adviseur]],"")))</f>
        <v/>
      </c>
      <c r="AP2226" t="str">
        <f>IF(ISNUMBER(FIND("arbeid",Methode_Keuze)),"",IF(ISNUMBER(FIND("arbeid",Methode_Keuze)),"",IF(Tb_Activiteiten[[#This Row],[Projectleider/Expert]]=1,Tb_Activiteiten[[#Headers],[Projectleider/Expert]],"")))</f>
        <v/>
      </c>
      <c r="AQ2226" t="str">
        <f>IF(ISNUMBER(FIND("arbeid",Methode_Keuze)),"",IF(ISNUMBER(FIND("arbeid",Methode_Keuze)),"",IF(Tb_Activiteiten[[#This Row],[Arbeidskosten]]=1,Tb_Activiteiten[[#Headers],[Arbeidskosten]],"")))</f>
        <v/>
      </c>
      <c r="AR2226" t="str">
        <f>IF(ISNUMBER(FIND("arbeid",Methode_Keuze)),"",IF(ISNUMBER(FIND("arbeid",Methode_Keuze)),"",IF(Tb_Activiteiten[[#This Row],[Arbeidskosten op basis van IKS]]=1,Tb_Activiteiten[[#Headers],[Arbeidskosten op basis van IKS]],"")))</f>
        <v/>
      </c>
      <c r="AS2226" t="str">
        <f>IF(ISNUMBER(FIND("overige",Methode_Keuze)),"",IF(Tb_Activiteiten[[#This Row],[Kosten derden exclusief btw]]=1,Tb_Activiteiten[[#Headers],[Kosten derden exclusief btw]],""))</f>
        <v/>
      </c>
      <c r="AT2226" t="str">
        <f>IF(ISNUMBER(FIND("overige",Methode_Keuze)),"",IF(Tb_Activiteiten[[#This Row],[Niet verrekenbare btw]]=1,Tb_Activiteiten[[#Headers],[Niet verrekenbare btw]],""))</f>
        <v/>
      </c>
      <c r="AU2226" t="str">
        <f>IF(ISNUMBER(FIND("overige",Methode_Keuze)),"",IF(Tb_Activiteiten[[#This Row],[Grondkosten]]=1,Tb_Activiteiten[[#Headers],[Grondkosten]],""))</f>
        <v/>
      </c>
      <c r="AV2226" t="str">
        <f>IF(ISNUMBER(FIND("overige",Methode_Keuze)),"",IF(Tb_Activiteiten[[#This Row],[Bijdrage in natura (overige)]]=1,Tb_Activiteiten[[#Headers],[Bijdrage in natura (overige)]],""))</f>
        <v/>
      </c>
      <c r="AW2226" t="str">
        <f>IF(ISNUMBER(FIND("overige",Methode_Keuze)),"",IF(Tb_Activiteiten[[#This Row],[Bijdrage in natura (vrijwilligers)]]=1,Tb_Activiteiten[[#Headers],[Bijdrage in natura (vrijwilligers)]],""))</f>
        <v/>
      </c>
      <c r="AX2226" t="str">
        <f>IF(ISNUMBER(FIND("overige",Methode_Keuze)),"",IF(Tb_Activiteiten[[#This Row],[Afschrijvingskosten]]=1,Tb_Activiteiten[[#Headers],[Afschrijvingskosten]],""))</f>
        <v/>
      </c>
      <c r="AY2226" t="str">
        <f>IF(ISNUMBER(FIND("overige",Methode_Keuze)),"",IF(Tb_Activiteiten[[#This Row],[Vergoeding]]=1,Tb_Activiteiten[[#Headers],[Vergoeding]],""))</f>
        <v/>
      </c>
      <c r="AZ2226" t="str">
        <f>IF(ISNUMBER(FIND("arbeid",Methode_Keuze)),"",IF(Tb_Activiteiten[[#This Row],[Arbeidskosten - vast tarief (excl eigen arbeid)]]=1,Tb_Activiteiten[[#Headers],[Arbeidskosten - vast tarief (excl eigen arbeid)]],""))</f>
        <v/>
      </c>
      <c r="BA2226" t="str">
        <f>IF(ISNUMBER(FIND("overige",Methode_Keuze)),"",IF(Tb_Activiteiten[[#This Row],[Overige kosten]]=1,Tb_Activiteiten[[#Headers],[Overige kosten]],""))</f>
        <v/>
      </c>
    </row>
    <row r="2227" spans="15:53" x14ac:dyDescent="0.25">
      <c r="O2227" s="56"/>
      <c r="Q2227" t="str">
        <f>IFERROR(IF(VLOOKUP(Tb_Activiteiten[[#This Row],[Openstelling]],Tb_Openstelling[],2,0)=1,1,""),"")</f>
        <v/>
      </c>
      <c r="AJ2227" s="56"/>
      <c r="AK2227" t="str">
        <f>IF(ISNUMBER(FIND("arbeid",Methode_Keuze)),"",IF(ISNUMBER(FIND("arbeid",Methode_Keuze)),"",IF(Tb_Activiteiten[[#This Row],[Loonkosten]]=1,Tb_Activiteiten[[#Headers],[Loonkosten]],"")))</f>
        <v/>
      </c>
      <c r="AL2227" t="str">
        <f>IF(ISNUMBER(FIND("arbeid",Methode_Keuze)),"",IF(ISNUMBER(FIND("arbeid",Methode_Keuze)),"",IF(Tb_Activiteiten[[#This Row],[Eigen arbeid]]=1,Tb_Activiteiten[[#Headers],[Eigen arbeid]],"")))</f>
        <v/>
      </c>
      <c r="AM2227" t="str">
        <f>IF(ISNUMBER(FIND("arbeid",Methode_Keuze)),"",IF(ISNUMBER(FIND("arbeid",Methode_Keuze)),"",IF(Tb_Activiteiten[[#This Row],[Projectmedewerker]]=1,Tb_Activiteiten[[#Headers],[Projectmedewerker]],"")))</f>
        <v/>
      </c>
      <c r="AN2227" t="str">
        <f>IF(ISNUMBER(FIND("arbeid",Methode_Keuze)),"",IF(ISNUMBER(FIND("arbeid",Methode_Keuze)),"",IF(Tb_Activiteiten[[#This Row],[Landbouwer]]=1,Tb_Activiteiten[[#Headers],[Landbouwer]],"")))</f>
        <v/>
      </c>
      <c r="AO2227" t="str">
        <f>IF(ISNUMBER(FIND("arbeid",Methode_Keuze)),"",IF(ISNUMBER(FIND("arbeid",Methode_Keuze)),"",IF(Tb_Activiteiten[[#This Row],[Adviseur]]=1,Tb_Activiteiten[[#Headers],[Adviseur]],"")))</f>
        <v/>
      </c>
      <c r="AP2227" t="str">
        <f>IF(ISNUMBER(FIND("arbeid",Methode_Keuze)),"",IF(ISNUMBER(FIND("arbeid",Methode_Keuze)),"",IF(Tb_Activiteiten[[#This Row],[Projectleider/Expert]]=1,Tb_Activiteiten[[#Headers],[Projectleider/Expert]],"")))</f>
        <v/>
      </c>
      <c r="AQ2227" t="str">
        <f>IF(ISNUMBER(FIND("arbeid",Methode_Keuze)),"",IF(ISNUMBER(FIND("arbeid",Methode_Keuze)),"",IF(Tb_Activiteiten[[#This Row],[Arbeidskosten]]=1,Tb_Activiteiten[[#Headers],[Arbeidskosten]],"")))</f>
        <v/>
      </c>
      <c r="AR2227" t="str">
        <f>IF(ISNUMBER(FIND("arbeid",Methode_Keuze)),"",IF(ISNUMBER(FIND("arbeid",Methode_Keuze)),"",IF(Tb_Activiteiten[[#This Row],[Arbeidskosten op basis van IKS]]=1,Tb_Activiteiten[[#Headers],[Arbeidskosten op basis van IKS]],"")))</f>
        <v/>
      </c>
      <c r="AS2227" t="str">
        <f>IF(ISNUMBER(FIND("overige",Methode_Keuze)),"",IF(Tb_Activiteiten[[#This Row],[Kosten derden exclusief btw]]=1,Tb_Activiteiten[[#Headers],[Kosten derden exclusief btw]],""))</f>
        <v/>
      </c>
      <c r="AT2227" t="str">
        <f>IF(ISNUMBER(FIND("overige",Methode_Keuze)),"",IF(Tb_Activiteiten[[#This Row],[Niet verrekenbare btw]]=1,Tb_Activiteiten[[#Headers],[Niet verrekenbare btw]],""))</f>
        <v/>
      </c>
      <c r="AU2227" t="str">
        <f>IF(ISNUMBER(FIND("overige",Methode_Keuze)),"",IF(Tb_Activiteiten[[#This Row],[Grondkosten]]=1,Tb_Activiteiten[[#Headers],[Grondkosten]],""))</f>
        <v/>
      </c>
      <c r="AV2227" t="str">
        <f>IF(ISNUMBER(FIND("overige",Methode_Keuze)),"",IF(Tb_Activiteiten[[#This Row],[Bijdrage in natura (overige)]]=1,Tb_Activiteiten[[#Headers],[Bijdrage in natura (overige)]],""))</f>
        <v/>
      </c>
      <c r="AW2227" t="str">
        <f>IF(ISNUMBER(FIND("overige",Methode_Keuze)),"",IF(Tb_Activiteiten[[#This Row],[Bijdrage in natura (vrijwilligers)]]=1,Tb_Activiteiten[[#Headers],[Bijdrage in natura (vrijwilligers)]],""))</f>
        <v/>
      </c>
      <c r="AX2227" t="str">
        <f>IF(ISNUMBER(FIND("overige",Methode_Keuze)),"",IF(Tb_Activiteiten[[#This Row],[Afschrijvingskosten]]=1,Tb_Activiteiten[[#Headers],[Afschrijvingskosten]],""))</f>
        <v/>
      </c>
      <c r="AY2227" t="str">
        <f>IF(ISNUMBER(FIND("overige",Methode_Keuze)),"",IF(Tb_Activiteiten[[#This Row],[Vergoeding]]=1,Tb_Activiteiten[[#Headers],[Vergoeding]],""))</f>
        <v/>
      </c>
      <c r="AZ2227" t="str">
        <f>IF(ISNUMBER(FIND("arbeid",Methode_Keuze)),"",IF(Tb_Activiteiten[[#This Row],[Arbeidskosten - vast tarief (excl eigen arbeid)]]=1,Tb_Activiteiten[[#Headers],[Arbeidskosten - vast tarief (excl eigen arbeid)]],""))</f>
        <v/>
      </c>
      <c r="BA2227" t="str">
        <f>IF(ISNUMBER(FIND("overige",Methode_Keuze)),"",IF(Tb_Activiteiten[[#This Row],[Overige kosten]]=1,Tb_Activiteiten[[#Headers],[Overige kosten]],""))</f>
        <v/>
      </c>
    </row>
    <row r="2228" spans="15:53" x14ac:dyDescent="0.25">
      <c r="O2228" s="56"/>
      <c r="Q2228" t="str">
        <f>IFERROR(IF(VLOOKUP(Tb_Activiteiten[[#This Row],[Openstelling]],Tb_Openstelling[],2,0)=1,1,""),"")</f>
        <v/>
      </c>
      <c r="AJ2228" s="56"/>
      <c r="AK2228" t="str">
        <f>IF(ISNUMBER(FIND("arbeid",Methode_Keuze)),"",IF(ISNUMBER(FIND("arbeid",Methode_Keuze)),"",IF(Tb_Activiteiten[[#This Row],[Loonkosten]]=1,Tb_Activiteiten[[#Headers],[Loonkosten]],"")))</f>
        <v/>
      </c>
      <c r="AL2228" t="str">
        <f>IF(ISNUMBER(FIND("arbeid",Methode_Keuze)),"",IF(ISNUMBER(FIND("arbeid",Methode_Keuze)),"",IF(Tb_Activiteiten[[#This Row],[Eigen arbeid]]=1,Tb_Activiteiten[[#Headers],[Eigen arbeid]],"")))</f>
        <v/>
      </c>
      <c r="AM2228" t="str">
        <f>IF(ISNUMBER(FIND("arbeid",Methode_Keuze)),"",IF(ISNUMBER(FIND("arbeid",Methode_Keuze)),"",IF(Tb_Activiteiten[[#This Row],[Projectmedewerker]]=1,Tb_Activiteiten[[#Headers],[Projectmedewerker]],"")))</f>
        <v/>
      </c>
      <c r="AN2228" t="str">
        <f>IF(ISNUMBER(FIND("arbeid",Methode_Keuze)),"",IF(ISNUMBER(FIND("arbeid",Methode_Keuze)),"",IF(Tb_Activiteiten[[#This Row],[Landbouwer]]=1,Tb_Activiteiten[[#Headers],[Landbouwer]],"")))</f>
        <v/>
      </c>
      <c r="AO2228" t="str">
        <f>IF(ISNUMBER(FIND("arbeid",Methode_Keuze)),"",IF(ISNUMBER(FIND("arbeid",Methode_Keuze)),"",IF(Tb_Activiteiten[[#This Row],[Adviseur]]=1,Tb_Activiteiten[[#Headers],[Adviseur]],"")))</f>
        <v/>
      </c>
      <c r="AP2228" t="str">
        <f>IF(ISNUMBER(FIND("arbeid",Methode_Keuze)),"",IF(ISNUMBER(FIND("arbeid",Methode_Keuze)),"",IF(Tb_Activiteiten[[#This Row],[Projectleider/Expert]]=1,Tb_Activiteiten[[#Headers],[Projectleider/Expert]],"")))</f>
        <v/>
      </c>
      <c r="AQ2228" t="str">
        <f>IF(ISNUMBER(FIND("arbeid",Methode_Keuze)),"",IF(ISNUMBER(FIND("arbeid",Methode_Keuze)),"",IF(Tb_Activiteiten[[#This Row],[Arbeidskosten]]=1,Tb_Activiteiten[[#Headers],[Arbeidskosten]],"")))</f>
        <v/>
      </c>
      <c r="AR2228" t="str">
        <f>IF(ISNUMBER(FIND("arbeid",Methode_Keuze)),"",IF(ISNUMBER(FIND("arbeid",Methode_Keuze)),"",IF(Tb_Activiteiten[[#This Row],[Arbeidskosten op basis van IKS]]=1,Tb_Activiteiten[[#Headers],[Arbeidskosten op basis van IKS]],"")))</f>
        <v/>
      </c>
      <c r="AS2228" t="str">
        <f>IF(ISNUMBER(FIND("overige",Methode_Keuze)),"",IF(Tb_Activiteiten[[#This Row],[Kosten derden exclusief btw]]=1,Tb_Activiteiten[[#Headers],[Kosten derden exclusief btw]],""))</f>
        <v/>
      </c>
      <c r="AT2228" t="str">
        <f>IF(ISNUMBER(FIND("overige",Methode_Keuze)),"",IF(Tb_Activiteiten[[#This Row],[Niet verrekenbare btw]]=1,Tb_Activiteiten[[#Headers],[Niet verrekenbare btw]],""))</f>
        <v/>
      </c>
      <c r="AU2228" t="str">
        <f>IF(ISNUMBER(FIND("overige",Methode_Keuze)),"",IF(Tb_Activiteiten[[#This Row],[Grondkosten]]=1,Tb_Activiteiten[[#Headers],[Grondkosten]],""))</f>
        <v/>
      </c>
      <c r="AV2228" t="str">
        <f>IF(ISNUMBER(FIND("overige",Methode_Keuze)),"",IF(Tb_Activiteiten[[#This Row],[Bijdrage in natura (overige)]]=1,Tb_Activiteiten[[#Headers],[Bijdrage in natura (overige)]],""))</f>
        <v/>
      </c>
      <c r="AW2228" t="str">
        <f>IF(ISNUMBER(FIND("overige",Methode_Keuze)),"",IF(Tb_Activiteiten[[#This Row],[Bijdrage in natura (vrijwilligers)]]=1,Tb_Activiteiten[[#Headers],[Bijdrage in natura (vrijwilligers)]],""))</f>
        <v/>
      </c>
      <c r="AX2228" t="str">
        <f>IF(ISNUMBER(FIND("overige",Methode_Keuze)),"",IF(Tb_Activiteiten[[#This Row],[Afschrijvingskosten]]=1,Tb_Activiteiten[[#Headers],[Afschrijvingskosten]],""))</f>
        <v/>
      </c>
      <c r="AY2228" t="str">
        <f>IF(ISNUMBER(FIND("overige",Methode_Keuze)),"",IF(Tb_Activiteiten[[#This Row],[Vergoeding]]=1,Tb_Activiteiten[[#Headers],[Vergoeding]],""))</f>
        <v/>
      </c>
      <c r="AZ2228" t="str">
        <f>IF(ISNUMBER(FIND("arbeid",Methode_Keuze)),"",IF(Tb_Activiteiten[[#This Row],[Arbeidskosten - vast tarief (excl eigen arbeid)]]=1,Tb_Activiteiten[[#Headers],[Arbeidskosten - vast tarief (excl eigen arbeid)]],""))</f>
        <v/>
      </c>
      <c r="BA2228" t="str">
        <f>IF(ISNUMBER(FIND("overige",Methode_Keuze)),"",IF(Tb_Activiteiten[[#This Row],[Overige kosten]]=1,Tb_Activiteiten[[#Headers],[Overige kosten]],""))</f>
        <v/>
      </c>
    </row>
    <row r="2229" spans="15:53" x14ac:dyDescent="0.25">
      <c r="O2229" s="56"/>
      <c r="Q2229" t="str">
        <f>IFERROR(IF(VLOOKUP(Tb_Activiteiten[[#This Row],[Openstelling]],Tb_Openstelling[],2,0)=1,1,""),"")</f>
        <v/>
      </c>
      <c r="AJ2229" s="56"/>
      <c r="AK2229" t="str">
        <f>IF(ISNUMBER(FIND("arbeid",Methode_Keuze)),"",IF(ISNUMBER(FIND("arbeid",Methode_Keuze)),"",IF(Tb_Activiteiten[[#This Row],[Loonkosten]]=1,Tb_Activiteiten[[#Headers],[Loonkosten]],"")))</f>
        <v/>
      </c>
      <c r="AL2229" t="str">
        <f>IF(ISNUMBER(FIND("arbeid",Methode_Keuze)),"",IF(ISNUMBER(FIND("arbeid",Methode_Keuze)),"",IF(Tb_Activiteiten[[#This Row],[Eigen arbeid]]=1,Tb_Activiteiten[[#Headers],[Eigen arbeid]],"")))</f>
        <v/>
      </c>
      <c r="AM2229" t="str">
        <f>IF(ISNUMBER(FIND("arbeid",Methode_Keuze)),"",IF(ISNUMBER(FIND("arbeid",Methode_Keuze)),"",IF(Tb_Activiteiten[[#This Row],[Projectmedewerker]]=1,Tb_Activiteiten[[#Headers],[Projectmedewerker]],"")))</f>
        <v/>
      </c>
      <c r="AN2229" t="str">
        <f>IF(ISNUMBER(FIND("arbeid",Methode_Keuze)),"",IF(ISNUMBER(FIND("arbeid",Methode_Keuze)),"",IF(Tb_Activiteiten[[#This Row],[Landbouwer]]=1,Tb_Activiteiten[[#Headers],[Landbouwer]],"")))</f>
        <v/>
      </c>
      <c r="AO2229" t="str">
        <f>IF(ISNUMBER(FIND("arbeid",Methode_Keuze)),"",IF(ISNUMBER(FIND("arbeid",Methode_Keuze)),"",IF(Tb_Activiteiten[[#This Row],[Adviseur]]=1,Tb_Activiteiten[[#Headers],[Adviseur]],"")))</f>
        <v/>
      </c>
      <c r="AP2229" t="str">
        <f>IF(ISNUMBER(FIND("arbeid",Methode_Keuze)),"",IF(ISNUMBER(FIND("arbeid",Methode_Keuze)),"",IF(Tb_Activiteiten[[#This Row],[Projectleider/Expert]]=1,Tb_Activiteiten[[#Headers],[Projectleider/Expert]],"")))</f>
        <v/>
      </c>
      <c r="AQ2229" t="str">
        <f>IF(ISNUMBER(FIND("arbeid",Methode_Keuze)),"",IF(ISNUMBER(FIND("arbeid",Methode_Keuze)),"",IF(Tb_Activiteiten[[#This Row],[Arbeidskosten]]=1,Tb_Activiteiten[[#Headers],[Arbeidskosten]],"")))</f>
        <v/>
      </c>
      <c r="AR2229" t="str">
        <f>IF(ISNUMBER(FIND("arbeid",Methode_Keuze)),"",IF(ISNUMBER(FIND("arbeid",Methode_Keuze)),"",IF(Tb_Activiteiten[[#This Row],[Arbeidskosten op basis van IKS]]=1,Tb_Activiteiten[[#Headers],[Arbeidskosten op basis van IKS]],"")))</f>
        <v/>
      </c>
      <c r="AS2229" t="str">
        <f>IF(ISNUMBER(FIND("overige",Methode_Keuze)),"",IF(Tb_Activiteiten[[#This Row],[Kosten derden exclusief btw]]=1,Tb_Activiteiten[[#Headers],[Kosten derden exclusief btw]],""))</f>
        <v/>
      </c>
      <c r="AT2229" t="str">
        <f>IF(ISNUMBER(FIND("overige",Methode_Keuze)),"",IF(Tb_Activiteiten[[#This Row],[Niet verrekenbare btw]]=1,Tb_Activiteiten[[#Headers],[Niet verrekenbare btw]],""))</f>
        <v/>
      </c>
      <c r="AU2229" t="str">
        <f>IF(ISNUMBER(FIND("overige",Methode_Keuze)),"",IF(Tb_Activiteiten[[#This Row],[Grondkosten]]=1,Tb_Activiteiten[[#Headers],[Grondkosten]],""))</f>
        <v/>
      </c>
      <c r="AV2229" t="str">
        <f>IF(ISNUMBER(FIND("overige",Methode_Keuze)),"",IF(Tb_Activiteiten[[#This Row],[Bijdrage in natura (overige)]]=1,Tb_Activiteiten[[#Headers],[Bijdrage in natura (overige)]],""))</f>
        <v/>
      </c>
      <c r="AW2229" t="str">
        <f>IF(ISNUMBER(FIND("overige",Methode_Keuze)),"",IF(Tb_Activiteiten[[#This Row],[Bijdrage in natura (vrijwilligers)]]=1,Tb_Activiteiten[[#Headers],[Bijdrage in natura (vrijwilligers)]],""))</f>
        <v/>
      </c>
      <c r="AX2229" t="str">
        <f>IF(ISNUMBER(FIND("overige",Methode_Keuze)),"",IF(Tb_Activiteiten[[#This Row],[Afschrijvingskosten]]=1,Tb_Activiteiten[[#Headers],[Afschrijvingskosten]],""))</f>
        <v/>
      </c>
      <c r="AY2229" t="str">
        <f>IF(ISNUMBER(FIND("overige",Methode_Keuze)),"",IF(Tb_Activiteiten[[#This Row],[Vergoeding]]=1,Tb_Activiteiten[[#Headers],[Vergoeding]],""))</f>
        <v/>
      </c>
      <c r="AZ2229" t="str">
        <f>IF(ISNUMBER(FIND("arbeid",Methode_Keuze)),"",IF(Tb_Activiteiten[[#This Row],[Arbeidskosten - vast tarief (excl eigen arbeid)]]=1,Tb_Activiteiten[[#Headers],[Arbeidskosten - vast tarief (excl eigen arbeid)]],""))</f>
        <v/>
      </c>
      <c r="BA2229" t="str">
        <f>IF(ISNUMBER(FIND("overige",Methode_Keuze)),"",IF(Tb_Activiteiten[[#This Row],[Overige kosten]]=1,Tb_Activiteiten[[#Headers],[Overige kosten]],""))</f>
        <v/>
      </c>
    </row>
    <row r="2230" spans="15:53" x14ac:dyDescent="0.25">
      <c r="O2230" s="56"/>
      <c r="Q2230" t="str">
        <f>IFERROR(IF(VLOOKUP(Tb_Activiteiten[[#This Row],[Openstelling]],Tb_Openstelling[],2,0)=1,1,""),"")</f>
        <v/>
      </c>
      <c r="AJ2230" s="56"/>
      <c r="AK2230" t="str">
        <f>IF(ISNUMBER(FIND("arbeid",Methode_Keuze)),"",IF(ISNUMBER(FIND("arbeid",Methode_Keuze)),"",IF(Tb_Activiteiten[[#This Row],[Loonkosten]]=1,Tb_Activiteiten[[#Headers],[Loonkosten]],"")))</f>
        <v/>
      </c>
      <c r="AL2230" t="str">
        <f>IF(ISNUMBER(FIND("arbeid",Methode_Keuze)),"",IF(ISNUMBER(FIND("arbeid",Methode_Keuze)),"",IF(Tb_Activiteiten[[#This Row],[Eigen arbeid]]=1,Tb_Activiteiten[[#Headers],[Eigen arbeid]],"")))</f>
        <v/>
      </c>
      <c r="AM2230" t="str">
        <f>IF(ISNUMBER(FIND("arbeid",Methode_Keuze)),"",IF(ISNUMBER(FIND("arbeid",Methode_Keuze)),"",IF(Tb_Activiteiten[[#This Row],[Projectmedewerker]]=1,Tb_Activiteiten[[#Headers],[Projectmedewerker]],"")))</f>
        <v/>
      </c>
      <c r="AN2230" t="str">
        <f>IF(ISNUMBER(FIND("arbeid",Methode_Keuze)),"",IF(ISNUMBER(FIND("arbeid",Methode_Keuze)),"",IF(Tb_Activiteiten[[#This Row],[Landbouwer]]=1,Tb_Activiteiten[[#Headers],[Landbouwer]],"")))</f>
        <v/>
      </c>
      <c r="AO2230" t="str">
        <f>IF(ISNUMBER(FIND("arbeid",Methode_Keuze)),"",IF(ISNUMBER(FIND("arbeid",Methode_Keuze)),"",IF(Tb_Activiteiten[[#This Row],[Adviseur]]=1,Tb_Activiteiten[[#Headers],[Adviseur]],"")))</f>
        <v/>
      </c>
      <c r="AP2230" t="str">
        <f>IF(ISNUMBER(FIND("arbeid",Methode_Keuze)),"",IF(ISNUMBER(FIND("arbeid",Methode_Keuze)),"",IF(Tb_Activiteiten[[#This Row],[Projectleider/Expert]]=1,Tb_Activiteiten[[#Headers],[Projectleider/Expert]],"")))</f>
        <v/>
      </c>
      <c r="AQ2230" t="str">
        <f>IF(ISNUMBER(FIND("arbeid",Methode_Keuze)),"",IF(ISNUMBER(FIND("arbeid",Methode_Keuze)),"",IF(Tb_Activiteiten[[#This Row],[Arbeidskosten]]=1,Tb_Activiteiten[[#Headers],[Arbeidskosten]],"")))</f>
        <v/>
      </c>
      <c r="AR2230" t="str">
        <f>IF(ISNUMBER(FIND("arbeid",Methode_Keuze)),"",IF(ISNUMBER(FIND("arbeid",Methode_Keuze)),"",IF(Tb_Activiteiten[[#This Row],[Arbeidskosten op basis van IKS]]=1,Tb_Activiteiten[[#Headers],[Arbeidskosten op basis van IKS]],"")))</f>
        <v/>
      </c>
      <c r="AS2230" t="str">
        <f>IF(ISNUMBER(FIND("overige",Methode_Keuze)),"",IF(Tb_Activiteiten[[#This Row],[Kosten derden exclusief btw]]=1,Tb_Activiteiten[[#Headers],[Kosten derden exclusief btw]],""))</f>
        <v/>
      </c>
      <c r="AT2230" t="str">
        <f>IF(ISNUMBER(FIND("overige",Methode_Keuze)),"",IF(Tb_Activiteiten[[#This Row],[Niet verrekenbare btw]]=1,Tb_Activiteiten[[#Headers],[Niet verrekenbare btw]],""))</f>
        <v/>
      </c>
      <c r="AU2230" t="str">
        <f>IF(ISNUMBER(FIND("overige",Methode_Keuze)),"",IF(Tb_Activiteiten[[#This Row],[Grondkosten]]=1,Tb_Activiteiten[[#Headers],[Grondkosten]],""))</f>
        <v/>
      </c>
      <c r="AV2230" t="str">
        <f>IF(ISNUMBER(FIND("overige",Methode_Keuze)),"",IF(Tb_Activiteiten[[#This Row],[Bijdrage in natura (overige)]]=1,Tb_Activiteiten[[#Headers],[Bijdrage in natura (overige)]],""))</f>
        <v/>
      </c>
      <c r="AW2230" t="str">
        <f>IF(ISNUMBER(FIND("overige",Methode_Keuze)),"",IF(Tb_Activiteiten[[#This Row],[Bijdrage in natura (vrijwilligers)]]=1,Tb_Activiteiten[[#Headers],[Bijdrage in natura (vrijwilligers)]],""))</f>
        <v/>
      </c>
      <c r="AX2230" t="str">
        <f>IF(ISNUMBER(FIND("overige",Methode_Keuze)),"",IF(Tb_Activiteiten[[#This Row],[Afschrijvingskosten]]=1,Tb_Activiteiten[[#Headers],[Afschrijvingskosten]],""))</f>
        <v/>
      </c>
      <c r="AY2230" t="str">
        <f>IF(ISNUMBER(FIND("overige",Methode_Keuze)),"",IF(Tb_Activiteiten[[#This Row],[Vergoeding]]=1,Tb_Activiteiten[[#Headers],[Vergoeding]],""))</f>
        <v/>
      </c>
      <c r="AZ2230" t="str">
        <f>IF(ISNUMBER(FIND("arbeid",Methode_Keuze)),"",IF(Tb_Activiteiten[[#This Row],[Arbeidskosten - vast tarief (excl eigen arbeid)]]=1,Tb_Activiteiten[[#Headers],[Arbeidskosten - vast tarief (excl eigen arbeid)]],""))</f>
        <v/>
      </c>
      <c r="BA2230" t="str">
        <f>IF(ISNUMBER(FIND("overige",Methode_Keuze)),"",IF(Tb_Activiteiten[[#This Row],[Overige kosten]]=1,Tb_Activiteiten[[#Headers],[Overige kosten]],""))</f>
        <v/>
      </c>
    </row>
    <row r="2231" spans="15:53" x14ac:dyDescent="0.25">
      <c r="O2231" s="56"/>
      <c r="Q2231" t="str">
        <f>IFERROR(IF(VLOOKUP(Tb_Activiteiten[[#This Row],[Openstelling]],Tb_Openstelling[],2,0)=1,1,""),"")</f>
        <v/>
      </c>
      <c r="AJ2231" s="56"/>
      <c r="AK2231" t="str">
        <f>IF(ISNUMBER(FIND("arbeid",Methode_Keuze)),"",IF(ISNUMBER(FIND("arbeid",Methode_Keuze)),"",IF(Tb_Activiteiten[[#This Row],[Loonkosten]]=1,Tb_Activiteiten[[#Headers],[Loonkosten]],"")))</f>
        <v/>
      </c>
      <c r="AL2231" t="str">
        <f>IF(ISNUMBER(FIND("arbeid",Methode_Keuze)),"",IF(ISNUMBER(FIND("arbeid",Methode_Keuze)),"",IF(Tb_Activiteiten[[#This Row],[Eigen arbeid]]=1,Tb_Activiteiten[[#Headers],[Eigen arbeid]],"")))</f>
        <v/>
      </c>
      <c r="AM2231" t="str">
        <f>IF(ISNUMBER(FIND("arbeid",Methode_Keuze)),"",IF(ISNUMBER(FIND("arbeid",Methode_Keuze)),"",IF(Tb_Activiteiten[[#This Row],[Projectmedewerker]]=1,Tb_Activiteiten[[#Headers],[Projectmedewerker]],"")))</f>
        <v/>
      </c>
      <c r="AN2231" t="str">
        <f>IF(ISNUMBER(FIND("arbeid",Methode_Keuze)),"",IF(ISNUMBER(FIND("arbeid",Methode_Keuze)),"",IF(Tb_Activiteiten[[#This Row],[Landbouwer]]=1,Tb_Activiteiten[[#Headers],[Landbouwer]],"")))</f>
        <v/>
      </c>
      <c r="AO2231" t="str">
        <f>IF(ISNUMBER(FIND("arbeid",Methode_Keuze)),"",IF(ISNUMBER(FIND("arbeid",Methode_Keuze)),"",IF(Tb_Activiteiten[[#This Row],[Adviseur]]=1,Tb_Activiteiten[[#Headers],[Adviseur]],"")))</f>
        <v/>
      </c>
      <c r="AP2231" t="str">
        <f>IF(ISNUMBER(FIND("arbeid",Methode_Keuze)),"",IF(ISNUMBER(FIND("arbeid",Methode_Keuze)),"",IF(Tb_Activiteiten[[#This Row],[Projectleider/Expert]]=1,Tb_Activiteiten[[#Headers],[Projectleider/Expert]],"")))</f>
        <v/>
      </c>
      <c r="AQ2231" t="str">
        <f>IF(ISNUMBER(FIND("arbeid",Methode_Keuze)),"",IF(ISNUMBER(FIND("arbeid",Methode_Keuze)),"",IF(Tb_Activiteiten[[#This Row],[Arbeidskosten]]=1,Tb_Activiteiten[[#Headers],[Arbeidskosten]],"")))</f>
        <v/>
      </c>
      <c r="AR2231" t="str">
        <f>IF(ISNUMBER(FIND("arbeid",Methode_Keuze)),"",IF(ISNUMBER(FIND("arbeid",Methode_Keuze)),"",IF(Tb_Activiteiten[[#This Row],[Arbeidskosten op basis van IKS]]=1,Tb_Activiteiten[[#Headers],[Arbeidskosten op basis van IKS]],"")))</f>
        <v/>
      </c>
      <c r="AS2231" t="str">
        <f>IF(ISNUMBER(FIND("overige",Methode_Keuze)),"",IF(Tb_Activiteiten[[#This Row],[Kosten derden exclusief btw]]=1,Tb_Activiteiten[[#Headers],[Kosten derden exclusief btw]],""))</f>
        <v/>
      </c>
      <c r="AT2231" t="str">
        <f>IF(ISNUMBER(FIND("overige",Methode_Keuze)),"",IF(Tb_Activiteiten[[#This Row],[Niet verrekenbare btw]]=1,Tb_Activiteiten[[#Headers],[Niet verrekenbare btw]],""))</f>
        <v/>
      </c>
      <c r="AU2231" t="str">
        <f>IF(ISNUMBER(FIND("overige",Methode_Keuze)),"",IF(Tb_Activiteiten[[#This Row],[Grondkosten]]=1,Tb_Activiteiten[[#Headers],[Grondkosten]],""))</f>
        <v/>
      </c>
      <c r="AV2231" t="str">
        <f>IF(ISNUMBER(FIND("overige",Methode_Keuze)),"",IF(Tb_Activiteiten[[#This Row],[Bijdrage in natura (overige)]]=1,Tb_Activiteiten[[#Headers],[Bijdrage in natura (overige)]],""))</f>
        <v/>
      </c>
      <c r="AW2231" t="str">
        <f>IF(ISNUMBER(FIND("overige",Methode_Keuze)),"",IF(Tb_Activiteiten[[#This Row],[Bijdrage in natura (vrijwilligers)]]=1,Tb_Activiteiten[[#Headers],[Bijdrage in natura (vrijwilligers)]],""))</f>
        <v/>
      </c>
      <c r="AX2231" t="str">
        <f>IF(ISNUMBER(FIND("overige",Methode_Keuze)),"",IF(Tb_Activiteiten[[#This Row],[Afschrijvingskosten]]=1,Tb_Activiteiten[[#Headers],[Afschrijvingskosten]],""))</f>
        <v/>
      </c>
      <c r="AY2231" t="str">
        <f>IF(ISNUMBER(FIND("overige",Methode_Keuze)),"",IF(Tb_Activiteiten[[#This Row],[Vergoeding]]=1,Tb_Activiteiten[[#Headers],[Vergoeding]],""))</f>
        <v/>
      </c>
      <c r="AZ2231" t="str">
        <f>IF(ISNUMBER(FIND("arbeid",Methode_Keuze)),"",IF(Tb_Activiteiten[[#This Row],[Arbeidskosten - vast tarief (excl eigen arbeid)]]=1,Tb_Activiteiten[[#Headers],[Arbeidskosten - vast tarief (excl eigen arbeid)]],""))</f>
        <v/>
      </c>
      <c r="BA2231" t="str">
        <f>IF(ISNUMBER(FIND("overige",Methode_Keuze)),"",IF(Tb_Activiteiten[[#This Row],[Overige kosten]]=1,Tb_Activiteiten[[#Headers],[Overige kosten]],""))</f>
        <v/>
      </c>
    </row>
    <row r="2232" spans="15:53" x14ac:dyDescent="0.25">
      <c r="O2232" s="56"/>
      <c r="Q2232" t="str">
        <f>IFERROR(IF(VLOOKUP(Tb_Activiteiten[[#This Row],[Openstelling]],Tb_Openstelling[],2,0)=1,1,""),"")</f>
        <v/>
      </c>
      <c r="AJ2232" s="56"/>
      <c r="AK2232" t="str">
        <f>IF(ISNUMBER(FIND("arbeid",Methode_Keuze)),"",IF(ISNUMBER(FIND("arbeid",Methode_Keuze)),"",IF(Tb_Activiteiten[[#This Row],[Loonkosten]]=1,Tb_Activiteiten[[#Headers],[Loonkosten]],"")))</f>
        <v/>
      </c>
      <c r="AL2232" t="str">
        <f>IF(ISNUMBER(FIND("arbeid",Methode_Keuze)),"",IF(ISNUMBER(FIND("arbeid",Methode_Keuze)),"",IF(Tb_Activiteiten[[#This Row],[Eigen arbeid]]=1,Tb_Activiteiten[[#Headers],[Eigen arbeid]],"")))</f>
        <v/>
      </c>
      <c r="AM2232" t="str">
        <f>IF(ISNUMBER(FIND("arbeid",Methode_Keuze)),"",IF(ISNUMBER(FIND("arbeid",Methode_Keuze)),"",IF(Tb_Activiteiten[[#This Row],[Projectmedewerker]]=1,Tb_Activiteiten[[#Headers],[Projectmedewerker]],"")))</f>
        <v/>
      </c>
      <c r="AN2232" t="str">
        <f>IF(ISNUMBER(FIND("arbeid",Methode_Keuze)),"",IF(ISNUMBER(FIND("arbeid",Methode_Keuze)),"",IF(Tb_Activiteiten[[#This Row],[Landbouwer]]=1,Tb_Activiteiten[[#Headers],[Landbouwer]],"")))</f>
        <v/>
      </c>
      <c r="AO2232" t="str">
        <f>IF(ISNUMBER(FIND("arbeid",Methode_Keuze)),"",IF(ISNUMBER(FIND("arbeid",Methode_Keuze)),"",IF(Tb_Activiteiten[[#This Row],[Adviseur]]=1,Tb_Activiteiten[[#Headers],[Adviseur]],"")))</f>
        <v/>
      </c>
      <c r="AP2232" t="str">
        <f>IF(ISNUMBER(FIND("arbeid",Methode_Keuze)),"",IF(ISNUMBER(FIND("arbeid",Methode_Keuze)),"",IF(Tb_Activiteiten[[#This Row],[Projectleider/Expert]]=1,Tb_Activiteiten[[#Headers],[Projectleider/Expert]],"")))</f>
        <v/>
      </c>
      <c r="AQ2232" t="str">
        <f>IF(ISNUMBER(FIND("arbeid",Methode_Keuze)),"",IF(ISNUMBER(FIND("arbeid",Methode_Keuze)),"",IF(Tb_Activiteiten[[#This Row],[Arbeidskosten]]=1,Tb_Activiteiten[[#Headers],[Arbeidskosten]],"")))</f>
        <v/>
      </c>
      <c r="AR2232" t="str">
        <f>IF(ISNUMBER(FIND("arbeid",Methode_Keuze)),"",IF(ISNUMBER(FIND("arbeid",Methode_Keuze)),"",IF(Tb_Activiteiten[[#This Row],[Arbeidskosten op basis van IKS]]=1,Tb_Activiteiten[[#Headers],[Arbeidskosten op basis van IKS]],"")))</f>
        <v/>
      </c>
      <c r="AS2232" t="str">
        <f>IF(ISNUMBER(FIND("overige",Methode_Keuze)),"",IF(Tb_Activiteiten[[#This Row],[Kosten derden exclusief btw]]=1,Tb_Activiteiten[[#Headers],[Kosten derden exclusief btw]],""))</f>
        <v/>
      </c>
      <c r="AT2232" t="str">
        <f>IF(ISNUMBER(FIND("overige",Methode_Keuze)),"",IF(Tb_Activiteiten[[#This Row],[Niet verrekenbare btw]]=1,Tb_Activiteiten[[#Headers],[Niet verrekenbare btw]],""))</f>
        <v/>
      </c>
      <c r="AU2232" t="str">
        <f>IF(ISNUMBER(FIND("overige",Methode_Keuze)),"",IF(Tb_Activiteiten[[#This Row],[Grondkosten]]=1,Tb_Activiteiten[[#Headers],[Grondkosten]],""))</f>
        <v/>
      </c>
      <c r="AV2232" t="str">
        <f>IF(ISNUMBER(FIND("overige",Methode_Keuze)),"",IF(Tb_Activiteiten[[#This Row],[Bijdrage in natura (overige)]]=1,Tb_Activiteiten[[#Headers],[Bijdrage in natura (overige)]],""))</f>
        <v/>
      </c>
      <c r="AW2232" t="str">
        <f>IF(ISNUMBER(FIND("overige",Methode_Keuze)),"",IF(Tb_Activiteiten[[#This Row],[Bijdrage in natura (vrijwilligers)]]=1,Tb_Activiteiten[[#Headers],[Bijdrage in natura (vrijwilligers)]],""))</f>
        <v/>
      </c>
      <c r="AX2232" t="str">
        <f>IF(ISNUMBER(FIND("overige",Methode_Keuze)),"",IF(Tb_Activiteiten[[#This Row],[Afschrijvingskosten]]=1,Tb_Activiteiten[[#Headers],[Afschrijvingskosten]],""))</f>
        <v/>
      </c>
      <c r="AY2232" t="str">
        <f>IF(ISNUMBER(FIND("overige",Methode_Keuze)),"",IF(Tb_Activiteiten[[#This Row],[Vergoeding]]=1,Tb_Activiteiten[[#Headers],[Vergoeding]],""))</f>
        <v/>
      </c>
      <c r="AZ2232" t="str">
        <f>IF(ISNUMBER(FIND("arbeid",Methode_Keuze)),"",IF(Tb_Activiteiten[[#This Row],[Arbeidskosten - vast tarief (excl eigen arbeid)]]=1,Tb_Activiteiten[[#Headers],[Arbeidskosten - vast tarief (excl eigen arbeid)]],""))</f>
        <v/>
      </c>
      <c r="BA2232" t="str">
        <f>IF(ISNUMBER(FIND("overige",Methode_Keuze)),"",IF(Tb_Activiteiten[[#This Row],[Overige kosten]]=1,Tb_Activiteiten[[#Headers],[Overige kosten]],""))</f>
        <v/>
      </c>
    </row>
    <row r="2233" spans="15:53" x14ac:dyDescent="0.25">
      <c r="O2233" s="56"/>
      <c r="Q2233" t="str">
        <f>IFERROR(IF(VLOOKUP(Tb_Activiteiten[[#This Row],[Openstelling]],Tb_Openstelling[],2,0)=1,1,""),"")</f>
        <v/>
      </c>
      <c r="AJ2233" s="56"/>
      <c r="AK2233" t="str">
        <f>IF(ISNUMBER(FIND("arbeid",Methode_Keuze)),"",IF(ISNUMBER(FIND("arbeid",Methode_Keuze)),"",IF(Tb_Activiteiten[[#This Row],[Loonkosten]]=1,Tb_Activiteiten[[#Headers],[Loonkosten]],"")))</f>
        <v/>
      </c>
      <c r="AL2233" t="str">
        <f>IF(ISNUMBER(FIND("arbeid",Methode_Keuze)),"",IF(ISNUMBER(FIND("arbeid",Methode_Keuze)),"",IF(Tb_Activiteiten[[#This Row],[Eigen arbeid]]=1,Tb_Activiteiten[[#Headers],[Eigen arbeid]],"")))</f>
        <v/>
      </c>
      <c r="AM2233" t="str">
        <f>IF(ISNUMBER(FIND("arbeid",Methode_Keuze)),"",IF(ISNUMBER(FIND("arbeid",Methode_Keuze)),"",IF(Tb_Activiteiten[[#This Row],[Projectmedewerker]]=1,Tb_Activiteiten[[#Headers],[Projectmedewerker]],"")))</f>
        <v/>
      </c>
      <c r="AN2233" t="str">
        <f>IF(ISNUMBER(FIND("arbeid",Methode_Keuze)),"",IF(ISNUMBER(FIND("arbeid",Methode_Keuze)),"",IF(Tb_Activiteiten[[#This Row],[Landbouwer]]=1,Tb_Activiteiten[[#Headers],[Landbouwer]],"")))</f>
        <v/>
      </c>
      <c r="AO2233" t="str">
        <f>IF(ISNUMBER(FIND("arbeid",Methode_Keuze)),"",IF(ISNUMBER(FIND("arbeid",Methode_Keuze)),"",IF(Tb_Activiteiten[[#This Row],[Adviseur]]=1,Tb_Activiteiten[[#Headers],[Adviseur]],"")))</f>
        <v/>
      </c>
      <c r="AP2233" t="str">
        <f>IF(ISNUMBER(FIND("arbeid",Methode_Keuze)),"",IF(ISNUMBER(FIND("arbeid",Methode_Keuze)),"",IF(Tb_Activiteiten[[#This Row],[Projectleider/Expert]]=1,Tb_Activiteiten[[#Headers],[Projectleider/Expert]],"")))</f>
        <v/>
      </c>
      <c r="AQ2233" t="str">
        <f>IF(ISNUMBER(FIND("arbeid",Methode_Keuze)),"",IF(ISNUMBER(FIND("arbeid",Methode_Keuze)),"",IF(Tb_Activiteiten[[#This Row],[Arbeidskosten]]=1,Tb_Activiteiten[[#Headers],[Arbeidskosten]],"")))</f>
        <v/>
      </c>
      <c r="AR2233" t="str">
        <f>IF(ISNUMBER(FIND("arbeid",Methode_Keuze)),"",IF(ISNUMBER(FIND("arbeid",Methode_Keuze)),"",IF(Tb_Activiteiten[[#This Row],[Arbeidskosten op basis van IKS]]=1,Tb_Activiteiten[[#Headers],[Arbeidskosten op basis van IKS]],"")))</f>
        <v/>
      </c>
      <c r="AS2233" t="str">
        <f>IF(ISNUMBER(FIND("overige",Methode_Keuze)),"",IF(Tb_Activiteiten[[#This Row],[Kosten derden exclusief btw]]=1,Tb_Activiteiten[[#Headers],[Kosten derden exclusief btw]],""))</f>
        <v/>
      </c>
      <c r="AT2233" t="str">
        <f>IF(ISNUMBER(FIND("overige",Methode_Keuze)),"",IF(Tb_Activiteiten[[#This Row],[Niet verrekenbare btw]]=1,Tb_Activiteiten[[#Headers],[Niet verrekenbare btw]],""))</f>
        <v/>
      </c>
      <c r="AU2233" t="str">
        <f>IF(ISNUMBER(FIND("overige",Methode_Keuze)),"",IF(Tb_Activiteiten[[#This Row],[Grondkosten]]=1,Tb_Activiteiten[[#Headers],[Grondkosten]],""))</f>
        <v/>
      </c>
      <c r="AV2233" t="str">
        <f>IF(ISNUMBER(FIND("overige",Methode_Keuze)),"",IF(Tb_Activiteiten[[#This Row],[Bijdrage in natura (overige)]]=1,Tb_Activiteiten[[#Headers],[Bijdrage in natura (overige)]],""))</f>
        <v/>
      </c>
      <c r="AW2233" t="str">
        <f>IF(ISNUMBER(FIND("overige",Methode_Keuze)),"",IF(Tb_Activiteiten[[#This Row],[Bijdrage in natura (vrijwilligers)]]=1,Tb_Activiteiten[[#Headers],[Bijdrage in natura (vrijwilligers)]],""))</f>
        <v/>
      </c>
      <c r="AX2233" t="str">
        <f>IF(ISNUMBER(FIND("overige",Methode_Keuze)),"",IF(Tb_Activiteiten[[#This Row],[Afschrijvingskosten]]=1,Tb_Activiteiten[[#Headers],[Afschrijvingskosten]],""))</f>
        <v/>
      </c>
      <c r="AY2233" t="str">
        <f>IF(ISNUMBER(FIND("overige",Methode_Keuze)),"",IF(Tb_Activiteiten[[#This Row],[Vergoeding]]=1,Tb_Activiteiten[[#Headers],[Vergoeding]],""))</f>
        <v/>
      </c>
      <c r="AZ2233" t="str">
        <f>IF(ISNUMBER(FIND("arbeid",Methode_Keuze)),"",IF(Tb_Activiteiten[[#This Row],[Arbeidskosten - vast tarief (excl eigen arbeid)]]=1,Tb_Activiteiten[[#Headers],[Arbeidskosten - vast tarief (excl eigen arbeid)]],""))</f>
        <v/>
      </c>
      <c r="BA2233" t="str">
        <f>IF(ISNUMBER(FIND("overige",Methode_Keuze)),"",IF(Tb_Activiteiten[[#This Row],[Overige kosten]]=1,Tb_Activiteiten[[#Headers],[Overige kosten]],""))</f>
        <v/>
      </c>
    </row>
    <row r="2234" spans="15:53" x14ac:dyDescent="0.25">
      <c r="O2234" s="56"/>
      <c r="Q2234" t="str">
        <f>IFERROR(IF(VLOOKUP(Tb_Activiteiten[[#This Row],[Openstelling]],Tb_Openstelling[],2,0)=1,1,""),"")</f>
        <v/>
      </c>
      <c r="AJ2234" s="56"/>
      <c r="AK2234" t="str">
        <f>IF(ISNUMBER(FIND("arbeid",Methode_Keuze)),"",IF(ISNUMBER(FIND("arbeid",Methode_Keuze)),"",IF(Tb_Activiteiten[[#This Row],[Loonkosten]]=1,Tb_Activiteiten[[#Headers],[Loonkosten]],"")))</f>
        <v/>
      </c>
      <c r="AL2234" t="str">
        <f>IF(ISNUMBER(FIND("arbeid",Methode_Keuze)),"",IF(ISNUMBER(FIND("arbeid",Methode_Keuze)),"",IF(Tb_Activiteiten[[#This Row],[Eigen arbeid]]=1,Tb_Activiteiten[[#Headers],[Eigen arbeid]],"")))</f>
        <v/>
      </c>
      <c r="AM2234" t="str">
        <f>IF(ISNUMBER(FIND("arbeid",Methode_Keuze)),"",IF(ISNUMBER(FIND("arbeid",Methode_Keuze)),"",IF(Tb_Activiteiten[[#This Row],[Projectmedewerker]]=1,Tb_Activiteiten[[#Headers],[Projectmedewerker]],"")))</f>
        <v/>
      </c>
      <c r="AN2234" t="str">
        <f>IF(ISNUMBER(FIND("arbeid",Methode_Keuze)),"",IF(ISNUMBER(FIND("arbeid",Methode_Keuze)),"",IF(Tb_Activiteiten[[#This Row],[Landbouwer]]=1,Tb_Activiteiten[[#Headers],[Landbouwer]],"")))</f>
        <v/>
      </c>
      <c r="AO2234" t="str">
        <f>IF(ISNUMBER(FIND("arbeid",Methode_Keuze)),"",IF(ISNUMBER(FIND("arbeid",Methode_Keuze)),"",IF(Tb_Activiteiten[[#This Row],[Adviseur]]=1,Tb_Activiteiten[[#Headers],[Adviseur]],"")))</f>
        <v/>
      </c>
      <c r="AP2234" t="str">
        <f>IF(ISNUMBER(FIND("arbeid",Methode_Keuze)),"",IF(ISNUMBER(FIND("arbeid",Methode_Keuze)),"",IF(Tb_Activiteiten[[#This Row],[Projectleider/Expert]]=1,Tb_Activiteiten[[#Headers],[Projectleider/Expert]],"")))</f>
        <v/>
      </c>
      <c r="AQ2234" t="str">
        <f>IF(ISNUMBER(FIND("arbeid",Methode_Keuze)),"",IF(ISNUMBER(FIND("arbeid",Methode_Keuze)),"",IF(Tb_Activiteiten[[#This Row],[Arbeidskosten]]=1,Tb_Activiteiten[[#Headers],[Arbeidskosten]],"")))</f>
        <v/>
      </c>
      <c r="AR2234" t="str">
        <f>IF(ISNUMBER(FIND("arbeid",Methode_Keuze)),"",IF(ISNUMBER(FIND("arbeid",Methode_Keuze)),"",IF(Tb_Activiteiten[[#This Row],[Arbeidskosten op basis van IKS]]=1,Tb_Activiteiten[[#Headers],[Arbeidskosten op basis van IKS]],"")))</f>
        <v/>
      </c>
      <c r="AS2234" t="str">
        <f>IF(ISNUMBER(FIND("overige",Methode_Keuze)),"",IF(Tb_Activiteiten[[#This Row],[Kosten derden exclusief btw]]=1,Tb_Activiteiten[[#Headers],[Kosten derden exclusief btw]],""))</f>
        <v/>
      </c>
      <c r="AT2234" t="str">
        <f>IF(ISNUMBER(FIND("overige",Methode_Keuze)),"",IF(Tb_Activiteiten[[#This Row],[Niet verrekenbare btw]]=1,Tb_Activiteiten[[#Headers],[Niet verrekenbare btw]],""))</f>
        <v/>
      </c>
      <c r="AU2234" t="str">
        <f>IF(ISNUMBER(FIND("overige",Methode_Keuze)),"",IF(Tb_Activiteiten[[#This Row],[Grondkosten]]=1,Tb_Activiteiten[[#Headers],[Grondkosten]],""))</f>
        <v/>
      </c>
      <c r="AV2234" t="str">
        <f>IF(ISNUMBER(FIND("overige",Methode_Keuze)),"",IF(Tb_Activiteiten[[#This Row],[Bijdrage in natura (overige)]]=1,Tb_Activiteiten[[#Headers],[Bijdrage in natura (overige)]],""))</f>
        <v/>
      </c>
      <c r="AW2234" t="str">
        <f>IF(ISNUMBER(FIND("overige",Methode_Keuze)),"",IF(Tb_Activiteiten[[#This Row],[Bijdrage in natura (vrijwilligers)]]=1,Tb_Activiteiten[[#Headers],[Bijdrage in natura (vrijwilligers)]],""))</f>
        <v/>
      </c>
      <c r="AX2234" t="str">
        <f>IF(ISNUMBER(FIND("overige",Methode_Keuze)),"",IF(Tb_Activiteiten[[#This Row],[Afschrijvingskosten]]=1,Tb_Activiteiten[[#Headers],[Afschrijvingskosten]],""))</f>
        <v/>
      </c>
      <c r="AY2234" t="str">
        <f>IF(ISNUMBER(FIND("overige",Methode_Keuze)),"",IF(Tb_Activiteiten[[#This Row],[Vergoeding]]=1,Tb_Activiteiten[[#Headers],[Vergoeding]],""))</f>
        <v/>
      </c>
      <c r="AZ2234" t="str">
        <f>IF(ISNUMBER(FIND("arbeid",Methode_Keuze)),"",IF(Tb_Activiteiten[[#This Row],[Arbeidskosten - vast tarief (excl eigen arbeid)]]=1,Tb_Activiteiten[[#Headers],[Arbeidskosten - vast tarief (excl eigen arbeid)]],""))</f>
        <v/>
      </c>
      <c r="BA2234" t="str">
        <f>IF(ISNUMBER(FIND("overige",Methode_Keuze)),"",IF(Tb_Activiteiten[[#This Row],[Overige kosten]]=1,Tb_Activiteiten[[#Headers],[Overige kosten]],""))</f>
        <v/>
      </c>
    </row>
    <row r="2235" spans="15:53" x14ac:dyDescent="0.25">
      <c r="O2235" s="56"/>
      <c r="Q2235" t="str">
        <f>IFERROR(IF(VLOOKUP(Tb_Activiteiten[[#This Row],[Openstelling]],Tb_Openstelling[],2,0)=1,1,""),"")</f>
        <v/>
      </c>
      <c r="AJ2235" s="56"/>
      <c r="AK2235" t="str">
        <f>IF(ISNUMBER(FIND("arbeid",Methode_Keuze)),"",IF(ISNUMBER(FIND("arbeid",Methode_Keuze)),"",IF(Tb_Activiteiten[[#This Row],[Loonkosten]]=1,Tb_Activiteiten[[#Headers],[Loonkosten]],"")))</f>
        <v/>
      </c>
      <c r="AL2235" t="str">
        <f>IF(ISNUMBER(FIND("arbeid",Methode_Keuze)),"",IF(ISNUMBER(FIND("arbeid",Methode_Keuze)),"",IF(Tb_Activiteiten[[#This Row],[Eigen arbeid]]=1,Tb_Activiteiten[[#Headers],[Eigen arbeid]],"")))</f>
        <v/>
      </c>
      <c r="AM2235" t="str">
        <f>IF(ISNUMBER(FIND("arbeid",Methode_Keuze)),"",IF(ISNUMBER(FIND("arbeid",Methode_Keuze)),"",IF(Tb_Activiteiten[[#This Row],[Projectmedewerker]]=1,Tb_Activiteiten[[#Headers],[Projectmedewerker]],"")))</f>
        <v/>
      </c>
      <c r="AN2235" t="str">
        <f>IF(ISNUMBER(FIND("arbeid",Methode_Keuze)),"",IF(ISNUMBER(FIND("arbeid",Methode_Keuze)),"",IF(Tb_Activiteiten[[#This Row],[Landbouwer]]=1,Tb_Activiteiten[[#Headers],[Landbouwer]],"")))</f>
        <v/>
      </c>
      <c r="AO2235" t="str">
        <f>IF(ISNUMBER(FIND("arbeid",Methode_Keuze)),"",IF(ISNUMBER(FIND("arbeid",Methode_Keuze)),"",IF(Tb_Activiteiten[[#This Row],[Adviseur]]=1,Tb_Activiteiten[[#Headers],[Adviseur]],"")))</f>
        <v/>
      </c>
      <c r="AP2235" t="str">
        <f>IF(ISNUMBER(FIND("arbeid",Methode_Keuze)),"",IF(ISNUMBER(FIND("arbeid",Methode_Keuze)),"",IF(Tb_Activiteiten[[#This Row],[Projectleider/Expert]]=1,Tb_Activiteiten[[#Headers],[Projectleider/Expert]],"")))</f>
        <v/>
      </c>
      <c r="AQ2235" t="str">
        <f>IF(ISNUMBER(FIND("arbeid",Methode_Keuze)),"",IF(ISNUMBER(FIND("arbeid",Methode_Keuze)),"",IF(Tb_Activiteiten[[#This Row],[Arbeidskosten]]=1,Tb_Activiteiten[[#Headers],[Arbeidskosten]],"")))</f>
        <v/>
      </c>
      <c r="AR2235" t="str">
        <f>IF(ISNUMBER(FIND("arbeid",Methode_Keuze)),"",IF(ISNUMBER(FIND("arbeid",Methode_Keuze)),"",IF(Tb_Activiteiten[[#This Row],[Arbeidskosten op basis van IKS]]=1,Tb_Activiteiten[[#Headers],[Arbeidskosten op basis van IKS]],"")))</f>
        <v/>
      </c>
      <c r="AS2235" t="str">
        <f>IF(ISNUMBER(FIND("overige",Methode_Keuze)),"",IF(Tb_Activiteiten[[#This Row],[Kosten derden exclusief btw]]=1,Tb_Activiteiten[[#Headers],[Kosten derden exclusief btw]],""))</f>
        <v/>
      </c>
      <c r="AT2235" t="str">
        <f>IF(ISNUMBER(FIND("overige",Methode_Keuze)),"",IF(Tb_Activiteiten[[#This Row],[Niet verrekenbare btw]]=1,Tb_Activiteiten[[#Headers],[Niet verrekenbare btw]],""))</f>
        <v/>
      </c>
      <c r="AU2235" t="str">
        <f>IF(ISNUMBER(FIND("overige",Methode_Keuze)),"",IF(Tb_Activiteiten[[#This Row],[Grondkosten]]=1,Tb_Activiteiten[[#Headers],[Grondkosten]],""))</f>
        <v/>
      </c>
      <c r="AV2235" t="str">
        <f>IF(ISNUMBER(FIND("overige",Methode_Keuze)),"",IF(Tb_Activiteiten[[#This Row],[Bijdrage in natura (overige)]]=1,Tb_Activiteiten[[#Headers],[Bijdrage in natura (overige)]],""))</f>
        <v/>
      </c>
      <c r="AW2235" t="str">
        <f>IF(ISNUMBER(FIND("overige",Methode_Keuze)),"",IF(Tb_Activiteiten[[#This Row],[Bijdrage in natura (vrijwilligers)]]=1,Tb_Activiteiten[[#Headers],[Bijdrage in natura (vrijwilligers)]],""))</f>
        <v/>
      </c>
      <c r="AX2235" t="str">
        <f>IF(ISNUMBER(FIND("overige",Methode_Keuze)),"",IF(Tb_Activiteiten[[#This Row],[Afschrijvingskosten]]=1,Tb_Activiteiten[[#Headers],[Afschrijvingskosten]],""))</f>
        <v/>
      </c>
      <c r="AY2235" t="str">
        <f>IF(ISNUMBER(FIND("overige",Methode_Keuze)),"",IF(Tb_Activiteiten[[#This Row],[Vergoeding]]=1,Tb_Activiteiten[[#Headers],[Vergoeding]],""))</f>
        <v/>
      </c>
      <c r="AZ2235" t="str">
        <f>IF(ISNUMBER(FIND("arbeid",Methode_Keuze)),"",IF(Tb_Activiteiten[[#This Row],[Arbeidskosten - vast tarief (excl eigen arbeid)]]=1,Tb_Activiteiten[[#Headers],[Arbeidskosten - vast tarief (excl eigen arbeid)]],""))</f>
        <v/>
      </c>
      <c r="BA2235" t="str">
        <f>IF(ISNUMBER(FIND("overige",Methode_Keuze)),"",IF(Tb_Activiteiten[[#This Row],[Overige kosten]]=1,Tb_Activiteiten[[#Headers],[Overige kosten]],""))</f>
        <v/>
      </c>
    </row>
    <row r="2236" spans="15:53" x14ac:dyDescent="0.25">
      <c r="O2236" s="56"/>
      <c r="Q2236" t="str">
        <f>IFERROR(IF(VLOOKUP(Tb_Activiteiten[[#This Row],[Openstelling]],Tb_Openstelling[],2,0)=1,1,""),"")</f>
        <v/>
      </c>
      <c r="AJ2236" s="56"/>
      <c r="AK2236" t="str">
        <f>IF(ISNUMBER(FIND("arbeid",Methode_Keuze)),"",IF(ISNUMBER(FIND("arbeid",Methode_Keuze)),"",IF(Tb_Activiteiten[[#This Row],[Loonkosten]]=1,Tb_Activiteiten[[#Headers],[Loonkosten]],"")))</f>
        <v/>
      </c>
      <c r="AL2236" t="str">
        <f>IF(ISNUMBER(FIND("arbeid",Methode_Keuze)),"",IF(ISNUMBER(FIND("arbeid",Methode_Keuze)),"",IF(Tb_Activiteiten[[#This Row],[Eigen arbeid]]=1,Tb_Activiteiten[[#Headers],[Eigen arbeid]],"")))</f>
        <v/>
      </c>
      <c r="AM2236" t="str">
        <f>IF(ISNUMBER(FIND("arbeid",Methode_Keuze)),"",IF(ISNUMBER(FIND("arbeid",Methode_Keuze)),"",IF(Tb_Activiteiten[[#This Row],[Projectmedewerker]]=1,Tb_Activiteiten[[#Headers],[Projectmedewerker]],"")))</f>
        <v/>
      </c>
      <c r="AN2236" t="str">
        <f>IF(ISNUMBER(FIND("arbeid",Methode_Keuze)),"",IF(ISNUMBER(FIND("arbeid",Methode_Keuze)),"",IF(Tb_Activiteiten[[#This Row],[Landbouwer]]=1,Tb_Activiteiten[[#Headers],[Landbouwer]],"")))</f>
        <v/>
      </c>
      <c r="AO2236" t="str">
        <f>IF(ISNUMBER(FIND("arbeid",Methode_Keuze)),"",IF(ISNUMBER(FIND("arbeid",Methode_Keuze)),"",IF(Tb_Activiteiten[[#This Row],[Adviseur]]=1,Tb_Activiteiten[[#Headers],[Adviseur]],"")))</f>
        <v/>
      </c>
      <c r="AP2236" t="str">
        <f>IF(ISNUMBER(FIND("arbeid",Methode_Keuze)),"",IF(ISNUMBER(FIND("arbeid",Methode_Keuze)),"",IF(Tb_Activiteiten[[#This Row],[Projectleider/Expert]]=1,Tb_Activiteiten[[#Headers],[Projectleider/Expert]],"")))</f>
        <v/>
      </c>
      <c r="AQ2236" t="str">
        <f>IF(ISNUMBER(FIND("arbeid",Methode_Keuze)),"",IF(ISNUMBER(FIND("arbeid",Methode_Keuze)),"",IF(Tb_Activiteiten[[#This Row],[Arbeidskosten]]=1,Tb_Activiteiten[[#Headers],[Arbeidskosten]],"")))</f>
        <v/>
      </c>
      <c r="AR2236" t="str">
        <f>IF(ISNUMBER(FIND("arbeid",Methode_Keuze)),"",IF(ISNUMBER(FIND("arbeid",Methode_Keuze)),"",IF(Tb_Activiteiten[[#This Row],[Arbeidskosten op basis van IKS]]=1,Tb_Activiteiten[[#Headers],[Arbeidskosten op basis van IKS]],"")))</f>
        <v/>
      </c>
      <c r="AS2236" t="str">
        <f>IF(ISNUMBER(FIND("overige",Methode_Keuze)),"",IF(Tb_Activiteiten[[#This Row],[Kosten derden exclusief btw]]=1,Tb_Activiteiten[[#Headers],[Kosten derden exclusief btw]],""))</f>
        <v/>
      </c>
      <c r="AT2236" t="str">
        <f>IF(ISNUMBER(FIND("overige",Methode_Keuze)),"",IF(Tb_Activiteiten[[#This Row],[Niet verrekenbare btw]]=1,Tb_Activiteiten[[#Headers],[Niet verrekenbare btw]],""))</f>
        <v/>
      </c>
      <c r="AU2236" t="str">
        <f>IF(ISNUMBER(FIND("overige",Methode_Keuze)),"",IF(Tb_Activiteiten[[#This Row],[Grondkosten]]=1,Tb_Activiteiten[[#Headers],[Grondkosten]],""))</f>
        <v/>
      </c>
      <c r="AV2236" t="str">
        <f>IF(ISNUMBER(FIND("overige",Methode_Keuze)),"",IF(Tb_Activiteiten[[#This Row],[Bijdrage in natura (overige)]]=1,Tb_Activiteiten[[#Headers],[Bijdrage in natura (overige)]],""))</f>
        <v/>
      </c>
      <c r="AW2236" t="str">
        <f>IF(ISNUMBER(FIND("overige",Methode_Keuze)),"",IF(Tb_Activiteiten[[#This Row],[Bijdrage in natura (vrijwilligers)]]=1,Tb_Activiteiten[[#Headers],[Bijdrage in natura (vrijwilligers)]],""))</f>
        <v/>
      </c>
      <c r="AX2236" t="str">
        <f>IF(ISNUMBER(FIND("overige",Methode_Keuze)),"",IF(Tb_Activiteiten[[#This Row],[Afschrijvingskosten]]=1,Tb_Activiteiten[[#Headers],[Afschrijvingskosten]],""))</f>
        <v/>
      </c>
      <c r="AY2236" t="str">
        <f>IF(ISNUMBER(FIND("overige",Methode_Keuze)),"",IF(Tb_Activiteiten[[#This Row],[Vergoeding]]=1,Tb_Activiteiten[[#Headers],[Vergoeding]],""))</f>
        <v/>
      </c>
      <c r="AZ2236" t="str">
        <f>IF(ISNUMBER(FIND("arbeid",Methode_Keuze)),"",IF(Tb_Activiteiten[[#This Row],[Arbeidskosten - vast tarief (excl eigen arbeid)]]=1,Tb_Activiteiten[[#Headers],[Arbeidskosten - vast tarief (excl eigen arbeid)]],""))</f>
        <v/>
      </c>
      <c r="BA2236" t="str">
        <f>IF(ISNUMBER(FIND("overige",Methode_Keuze)),"",IF(Tb_Activiteiten[[#This Row],[Overige kosten]]=1,Tb_Activiteiten[[#Headers],[Overige kosten]],""))</f>
        <v/>
      </c>
    </row>
    <row r="2237" spans="15:53" x14ac:dyDescent="0.25">
      <c r="O2237" s="56"/>
      <c r="Q2237" t="str">
        <f>IFERROR(IF(VLOOKUP(Tb_Activiteiten[[#This Row],[Openstelling]],Tb_Openstelling[],2,0)=1,1,""),"")</f>
        <v/>
      </c>
      <c r="AJ2237" s="56"/>
      <c r="AK2237" t="str">
        <f>IF(ISNUMBER(FIND("arbeid",Methode_Keuze)),"",IF(ISNUMBER(FIND("arbeid",Methode_Keuze)),"",IF(Tb_Activiteiten[[#This Row],[Loonkosten]]=1,Tb_Activiteiten[[#Headers],[Loonkosten]],"")))</f>
        <v/>
      </c>
      <c r="AL2237" t="str">
        <f>IF(ISNUMBER(FIND("arbeid",Methode_Keuze)),"",IF(ISNUMBER(FIND("arbeid",Methode_Keuze)),"",IF(Tb_Activiteiten[[#This Row],[Eigen arbeid]]=1,Tb_Activiteiten[[#Headers],[Eigen arbeid]],"")))</f>
        <v/>
      </c>
      <c r="AM2237" t="str">
        <f>IF(ISNUMBER(FIND("arbeid",Methode_Keuze)),"",IF(ISNUMBER(FIND("arbeid",Methode_Keuze)),"",IF(Tb_Activiteiten[[#This Row],[Projectmedewerker]]=1,Tb_Activiteiten[[#Headers],[Projectmedewerker]],"")))</f>
        <v/>
      </c>
      <c r="AN2237" t="str">
        <f>IF(ISNUMBER(FIND("arbeid",Methode_Keuze)),"",IF(ISNUMBER(FIND("arbeid",Methode_Keuze)),"",IF(Tb_Activiteiten[[#This Row],[Landbouwer]]=1,Tb_Activiteiten[[#Headers],[Landbouwer]],"")))</f>
        <v/>
      </c>
      <c r="AO2237" t="str">
        <f>IF(ISNUMBER(FIND("arbeid",Methode_Keuze)),"",IF(ISNUMBER(FIND("arbeid",Methode_Keuze)),"",IF(Tb_Activiteiten[[#This Row],[Adviseur]]=1,Tb_Activiteiten[[#Headers],[Adviseur]],"")))</f>
        <v/>
      </c>
      <c r="AP2237" t="str">
        <f>IF(ISNUMBER(FIND("arbeid",Methode_Keuze)),"",IF(ISNUMBER(FIND("arbeid",Methode_Keuze)),"",IF(Tb_Activiteiten[[#This Row],[Projectleider/Expert]]=1,Tb_Activiteiten[[#Headers],[Projectleider/Expert]],"")))</f>
        <v/>
      </c>
      <c r="AQ2237" t="str">
        <f>IF(ISNUMBER(FIND("arbeid",Methode_Keuze)),"",IF(ISNUMBER(FIND("arbeid",Methode_Keuze)),"",IF(Tb_Activiteiten[[#This Row],[Arbeidskosten]]=1,Tb_Activiteiten[[#Headers],[Arbeidskosten]],"")))</f>
        <v/>
      </c>
      <c r="AR2237" t="str">
        <f>IF(ISNUMBER(FIND("arbeid",Methode_Keuze)),"",IF(ISNUMBER(FIND("arbeid",Methode_Keuze)),"",IF(Tb_Activiteiten[[#This Row],[Arbeidskosten op basis van IKS]]=1,Tb_Activiteiten[[#Headers],[Arbeidskosten op basis van IKS]],"")))</f>
        <v/>
      </c>
      <c r="AS2237" t="str">
        <f>IF(ISNUMBER(FIND("overige",Methode_Keuze)),"",IF(Tb_Activiteiten[[#This Row],[Kosten derden exclusief btw]]=1,Tb_Activiteiten[[#Headers],[Kosten derden exclusief btw]],""))</f>
        <v/>
      </c>
      <c r="AT2237" t="str">
        <f>IF(ISNUMBER(FIND("overige",Methode_Keuze)),"",IF(Tb_Activiteiten[[#This Row],[Niet verrekenbare btw]]=1,Tb_Activiteiten[[#Headers],[Niet verrekenbare btw]],""))</f>
        <v/>
      </c>
      <c r="AU2237" t="str">
        <f>IF(ISNUMBER(FIND("overige",Methode_Keuze)),"",IF(Tb_Activiteiten[[#This Row],[Grondkosten]]=1,Tb_Activiteiten[[#Headers],[Grondkosten]],""))</f>
        <v/>
      </c>
      <c r="AV2237" t="str">
        <f>IF(ISNUMBER(FIND("overige",Methode_Keuze)),"",IF(Tb_Activiteiten[[#This Row],[Bijdrage in natura (overige)]]=1,Tb_Activiteiten[[#Headers],[Bijdrage in natura (overige)]],""))</f>
        <v/>
      </c>
      <c r="AW2237" t="str">
        <f>IF(ISNUMBER(FIND("overige",Methode_Keuze)),"",IF(Tb_Activiteiten[[#This Row],[Bijdrage in natura (vrijwilligers)]]=1,Tb_Activiteiten[[#Headers],[Bijdrage in natura (vrijwilligers)]],""))</f>
        <v/>
      </c>
      <c r="AX2237" t="str">
        <f>IF(ISNUMBER(FIND("overige",Methode_Keuze)),"",IF(Tb_Activiteiten[[#This Row],[Afschrijvingskosten]]=1,Tb_Activiteiten[[#Headers],[Afschrijvingskosten]],""))</f>
        <v/>
      </c>
      <c r="AY2237" t="str">
        <f>IF(ISNUMBER(FIND("overige",Methode_Keuze)),"",IF(Tb_Activiteiten[[#This Row],[Vergoeding]]=1,Tb_Activiteiten[[#Headers],[Vergoeding]],""))</f>
        <v/>
      </c>
      <c r="AZ2237" t="str">
        <f>IF(ISNUMBER(FIND("arbeid",Methode_Keuze)),"",IF(Tb_Activiteiten[[#This Row],[Arbeidskosten - vast tarief (excl eigen arbeid)]]=1,Tb_Activiteiten[[#Headers],[Arbeidskosten - vast tarief (excl eigen arbeid)]],""))</f>
        <v/>
      </c>
      <c r="BA2237" t="str">
        <f>IF(ISNUMBER(FIND("overige",Methode_Keuze)),"",IF(Tb_Activiteiten[[#This Row],[Overige kosten]]=1,Tb_Activiteiten[[#Headers],[Overige kosten]],""))</f>
        <v/>
      </c>
    </row>
    <row r="2238" spans="15:53" x14ac:dyDescent="0.25">
      <c r="O2238" s="56"/>
      <c r="Q2238" t="str">
        <f>IFERROR(IF(VLOOKUP(Tb_Activiteiten[[#This Row],[Openstelling]],Tb_Openstelling[],2,0)=1,1,""),"")</f>
        <v/>
      </c>
      <c r="AJ2238" s="56"/>
      <c r="AK2238" t="str">
        <f>IF(ISNUMBER(FIND("arbeid",Methode_Keuze)),"",IF(ISNUMBER(FIND("arbeid",Methode_Keuze)),"",IF(Tb_Activiteiten[[#This Row],[Loonkosten]]=1,Tb_Activiteiten[[#Headers],[Loonkosten]],"")))</f>
        <v/>
      </c>
      <c r="AL2238" t="str">
        <f>IF(ISNUMBER(FIND("arbeid",Methode_Keuze)),"",IF(ISNUMBER(FIND("arbeid",Methode_Keuze)),"",IF(Tb_Activiteiten[[#This Row],[Eigen arbeid]]=1,Tb_Activiteiten[[#Headers],[Eigen arbeid]],"")))</f>
        <v/>
      </c>
      <c r="AM2238" t="str">
        <f>IF(ISNUMBER(FIND("arbeid",Methode_Keuze)),"",IF(ISNUMBER(FIND("arbeid",Methode_Keuze)),"",IF(Tb_Activiteiten[[#This Row],[Projectmedewerker]]=1,Tb_Activiteiten[[#Headers],[Projectmedewerker]],"")))</f>
        <v/>
      </c>
      <c r="AN2238" t="str">
        <f>IF(ISNUMBER(FIND("arbeid",Methode_Keuze)),"",IF(ISNUMBER(FIND("arbeid",Methode_Keuze)),"",IF(Tb_Activiteiten[[#This Row],[Landbouwer]]=1,Tb_Activiteiten[[#Headers],[Landbouwer]],"")))</f>
        <v/>
      </c>
      <c r="AO2238" t="str">
        <f>IF(ISNUMBER(FIND("arbeid",Methode_Keuze)),"",IF(ISNUMBER(FIND("arbeid",Methode_Keuze)),"",IF(Tb_Activiteiten[[#This Row],[Adviseur]]=1,Tb_Activiteiten[[#Headers],[Adviseur]],"")))</f>
        <v/>
      </c>
      <c r="AP2238" t="str">
        <f>IF(ISNUMBER(FIND("arbeid",Methode_Keuze)),"",IF(ISNUMBER(FIND("arbeid",Methode_Keuze)),"",IF(Tb_Activiteiten[[#This Row],[Projectleider/Expert]]=1,Tb_Activiteiten[[#Headers],[Projectleider/Expert]],"")))</f>
        <v/>
      </c>
      <c r="AQ2238" t="str">
        <f>IF(ISNUMBER(FIND("arbeid",Methode_Keuze)),"",IF(ISNUMBER(FIND("arbeid",Methode_Keuze)),"",IF(Tb_Activiteiten[[#This Row],[Arbeidskosten]]=1,Tb_Activiteiten[[#Headers],[Arbeidskosten]],"")))</f>
        <v/>
      </c>
      <c r="AR2238" t="str">
        <f>IF(ISNUMBER(FIND("arbeid",Methode_Keuze)),"",IF(ISNUMBER(FIND("arbeid",Methode_Keuze)),"",IF(Tb_Activiteiten[[#This Row],[Arbeidskosten op basis van IKS]]=1,Tb_Activiteiten[[#Headers],[Arbeidskosten op basis van IKS]],"")))</f>
        <v/>
      </c>
      <c r="AS2238" t="str">
        <f>IF(ISNUMBER(FIND("overige",Methode_Keuze)),"",IF(Tb_Activiteiten[[#This Row],[Kosten derden exclusief btw]]=1,Tb_Activiteiten[[#Headers],[Kosten derden exclusief btw]],""))</f>
        <v/>
      </c>
      <c r="AT2238" t="str">
        <f>IF(ISNUMBER(FIND("overige",Methode_Keuze)),"",IF(Tb_Activiteiten[[#This Row],[Niet verrekenbare btw]]=1,Tb_Activiteiten[[#Headers],[Niet verrekenbare btw]],""))</f>
        <v/>
      </c>
      <c r="AU2238" t="str">
        <f>IF(ISNUMBER(FIND("overige",Methode_Keuze)),"",IF(Tb_Activiteiten[[#This Row],[Grondkosten]]=1,Tb_Activiteiten[[#Headers],[Grondkosten]],""))</f>
        <v/>
      </c>
      <c r="AV2238" t="str">
        <f>IF(ISNUMBER(FIND("overige",Methode_Keuze)),"",IF(Tb_Activiteiten[[#This Row],[Bijdrage in natura (overige)]]=1,Tb_Activiteiten[[#Headers],[Bijdrage in natura (overige)]],""))</f>
        <v/>
      </c>
      <c r="AW2238" t="str">
        <f>IF(ISNUMBER(FIND("overige",Methode_Keuze)),"",IF(Tb_Activiteiten[[#This Row],[Bijdrage in natura (vrijwilligers)]]=1,Tb_Activiteiten[[#Headers],[Bijdrage in natura (vrijwilligers)]],""))</f>
        <v/>
      </c>
      <c r="AX2238" t="str">
        <f>IF(ISNUMBER(FIND("overige",Methode_Keuze)),"",IF(Tb_Activiteiten[[#This Row],[Afschrijvingskosten]]=1,Tb_Activiteiten[[#Headers],[Afschrijvingskosten]],""))</f>
        <v/>
      </c>
      <c r="AY2238" t="str">
        <f>IF(ISNUMBER(FIND("overige",Methode_Keuze)),"",IF(Tb_Activiteiten[[#This Row],[Vergoeding]]=1,Tb_Activiteiten[[#Headers],[Vergoeding]],""))</f>
        <v/>
      </c>
      <c r="AZ2238" t="str">
        <f>IF(ISNUMBER(FIND("arbeid",Methode_Keuze)),"",IF(Tb_Activiteiten[[#This Row],[Arbeidskosten - vast tarief (excl eigen arbeid)]]=1,Tb_Activiteiten[[#Headers],[Arbeidskosten - vast tarief (excl eigen arbeid)]],""))</f>
        <v/>
      </c>
      <c r="BA2238" t="str">
        <f>IF(ISNUMBER(FIND("overige",Methode_Keuze)),"",IF(Tb_Activiteiten[[#This Row],[Overige kosten]]=1,Tb_Activiteiten[[#Headers],[Overige kosten]],""))</f>
        <v/>
      </c>
    </row>
    <row r="2239" spans="15:53" x14ac:dyDescent="0.25">
      <c r="O2239" s="56"/>
      <c r="Q2239" t="str">
        <f>IFERROR(IF(VLOOKUP(Tb_Activiteiten[[#This Row],[Openstelling]],Tb_Openstelling[],2,0)=1,1,""),"")</f>
        <v/>
      </c>
      <c r="AJ2239" s="56"/>
      <c r="AK2239" t="str">
        <f>IF(ISNUMBER(FIND("arbeid",Methode_Keuze)),"",IF(ISNUMBER(FIND("arbeid",Methode_Keuze)),"",IF(Tb_Activiteiten[[#This Row],[Loonkosten]]=1,Tb_Activiteiten[[#Headers],[Loonkosten]],"")))</f>
        <v/>
      </c>
      <c r="AL2239" t="str">
        <f>IF(ISNUMBER(FIND("arbeid",Methode_Keuze)),"",IF(ISNUMBER(FIND("arbeid",Methode_Keuze)),"",IF(Tb_Activiteiten[[#This Row],[Eigen arbeid]]=1,Tb_Activiteiten[[#Headers],[Eigen arbeid]],"")))</f>
        <v/>
      </c>
      <c r="AM2239" t="str">
        <f>IF(ISNUMBER(FIND("arbeid",Methode_Keuze)),"",IF(ISNUMBER(FIND("arbeid",Methode_Keuze)),"",IF(Tb_Activiteiten[[#This Row],[Projectmedewerker]]=1,Tb_Activiteiten[[#Headers],[Projectmedewerker]],"")))</f>
        <v/>
      </c>
      <c r="AN2239" t="str">
        <f>IF(ISNUMBER(FIND("arbeid",Methode_Keuze)),"",IF(ISNUMBER(FIND("arbeid",Methode_Keuze)),"",IF(Tb_Activiteiten[[#This Row],[Landbouwer]]=1,Tb_Activiteiten[[#Headers],[Landbouwer]],"")))</f>
        <v/>
      </c>
      <c r="AO2239" t="str">
        <f>IF(ISNUMBER(FIND("arbeid",Methode_Keuze)),"",IF(ISNUMBER(FIND("arbeid",Methode_Keuze)),"",IF(Tb_Activiteiten[[#This Row],[Adviseur]]=1,Tb_Activiteiten[[#Headers],[Adviseur]],"")))</f>
        <v/>
      </c>
      <c r="AP2239" t="str">
        <f>IF(ISNUMBER(FIND("arbeid",Methode_Keuze)),"",IF(ISNUMBER(FIND("arbeid",Methode_Keuze)),"",IF(Tb_Activiteiten[[#This Row],[Projectleider/Expert]]=1,Tb_Activiteiten[[#Headers],[Projectleider/Expert]],"")))</f>
        <v/>
      </c>
      <c r="AQ2239" t="str">
        <f>IF(ISNUMBER(FIND("arbeid",Methode_Keuze)),"",IF(ISNUMBER(FIND("arbeid",Methode_Keuze)),"",IF(Tb_Activiteiten[[#This Row],[Arbeidskosten]]=1,Tb_Activiteiten[[#Headers],[Arbeidskosten]],"")))</f>
        <v/>
      </c>
      <c r="AR2239" t="str">
        <f>IF(ISNUMBER(FIND("arbeid",Methode_Keuze)),"",IF(ISNUMBER(FIND("arbeid",Methode_Keuze)),"",IF(Tb_Activiteiten[[#This Row],[Arbeidskosten op basis van IKS]]=1,Tb_Activiteiten[[#Headers],[Arbeidskosten op basis van IKS]],"")))</f>
        <v/>
      </c>
      <c r="AS2239" t="str">
        <f>IF(ISNUMBER(FIND("overige",Methode_Keuze)),"",IF(Tb_Activiteiten[[#This Row],[Kosten derden exclusief btw]]=1,Tb_Activiteiten[[#Headers],[Kosten derden exclusief btw]],""))</f>
        <v/>
      </c>
      <c r="AT2239" t="str">
        <f>IF(ISNUMBER(FIND("overige",Methode_Keuze)),"",IF(Tb_Activiteiten[[#This Row],[Niet verrekenbare btw]]=1,Tb_Activiteiten[[#Headers],[Niet verrekenbare btw]],""))</f>
        <v/>
      </c>
      <c r="AU2239" t="str">
        <f>IF(ISNUMBER(FIND("overige",Methode_Keuze)),"",IF(Tb_Activiteiten[[#This Row],[Grondkosten]]=1,Tb_Activiteiten[[#Headers],[Grondkosten]],""))</f>
        <v/>
      </c>
      <c r="AV2239" t="str">
        <f>IF(ISNUMBER(FIND("overige",Methode_Keuze)),"",IF(Tb_Activiteiten[[#This Row],[Bijdrage in natura (overige)]]=1,Tb_Activiteiten[[#Headers],[Bijdrage in natura (overige)]],""))</f>
        <v/>
      </c>
      <c r="AW2239" t="str">
        <f>IF(ISNUMBER(FIND("overige",Methode_Keuze)),"",IF(Tb_Activiteiten[[#This Row],[Bijdrage in natura (vrijwilligers)]]=1,Tb_Activiteiten[[#Headers],[Bijdrage in natura (vrijwilligers)]],""))</f>
        <v/>
      </c>
      <c r="AX2239" t="str">
        <f>IF(ISNUMBER(FIND("overige",Methode_Keuze)),"",IF(Tb_Activiteiten[[#This Row],[Afschrijvingskosten]]=1,Tb_Activiteiten[[#Headers],[Afschrijvingskosten]],""))</f>
        <v/>
      </c>
      <c r="AY2239" t="str">
        <f>IF(ISNUMBER(FIND("overige",Methode_Keuze)),"",IF(Tb_Activiteiten[[#This Row],[Vergoeding]]=1,Tb_Activiteiten[[#Headers],[Vergoeding]],""))</f>
        <v/>
      </c>
      <c r="AZ2239" t="str">
        <f>IF(ISNUMBER(FIND("arbeid",Methode_Keuze)),"",IF(Tb_Activiteiten[[#This Row],[Arbeidskosten - vast tarief (excl eigen arbeid)]]=1,Tb_Activiteiten[[#Headers],[Arbeidskosten - vast tarief (excl eigen arbeid)]],""))</f>
        <v/>
      </c>
      <c r="BA2239" t="str">
        <f>IF(ISNUMBER(FIND("overige",Methode_Keuze)),"",IF(Tb_Activiteiten[[#This Row],[Overige kosten]]=1,Tb_Activiteiten[[#Headers],[Overige kosten]],""))</f>
        <v/>
      </c>
    </row>
    <row r="2240" spans="15:53" x14ac:dyDescent="0.25">
      <c r="O2240" s="56"/>
      <c r="Q2240" t="str">
        <f>IFERROR(IF(VLOOKUP(Tb_Activiteiten[[#This Row],[Openstelling]],Tb_Openstelling[],2,0)=1,1,""),"")</f>
        <v/>
      </c>
      <c r="AJ2240" s="56"/>
      <c r="AK2240" t="str">
        <f>IF(ISNUMBER(FIND("arbeid",Methode_Keuze)),"",IF(ISNUMBER(FIND("arbeid",Methode_Keuze)),"",IF(Tb_Activiteiten[[#This Row],[Loonkosten]]=1,Tb_Activiteiten[[#Headers],[Loonkosten]],"")))</f>
        <v/>
      </c>
      <c r="AL2240" t="str">
        <f>IF(ISNUMBER(FIND("arbeid",Methode_Keuze)),"",IF(ISNUMBER(FIND("arbeid",Methode_Keuze)),"",IF(Tb_Activiteiten[[#This Row],[Eigen arbeid]]=1,Tb_Activiteiten[[#Headers],[Eigen arbeid]],"")))</f>
        <v/>
      </c>
      <c r="AM2240" t="str">
        <f>IF(ISNUMBER(FIND("arbeid",Methode_Keuze)),"",IF(ISNUMBER(FIND("arbeid",Methode_Keuze)),"",IF(Tb_Activiteiten[[#This Row],[Projectmedewerker]]=1,Tb_Activiteiten[[#Headers],[Projectmedewerker]],"")))</f>
        <v/>
      </c>
      <c r="AN2240" t="str">
        <f>IF(ISNUMBER(FIND("arbeid",Methode_Keuze)),"",IF(ISNUMBER(FIND("arbeid",Methode_Keuze)),"",IF(Tb_Activiteiten[[#This Row],[Landbouwer]]=1,Tb_Activiteiten[[#Headers],[Landbouwer]],"")))</f>
        <v/>
      </c>
      <c r="AO2240" t="str">
        <f>IF(ISNUMBER(FIND("arbeid",Methode_Keuze)),"",IF(ISNUMBER(FIND("arbeid",Methode_Keuze)),"",IF(Tb_Activiteiten[[#This Row],[Adviseur]]=1,Tb_Activiteiten[[#Headers],[Adviseur]],"")))</f>
        <v/>
      </c>
      <c r="AP2240" t="str">
        <f>IF(ISNUMBER(FIND("arbeid",Methode_Keuze)),"",IF(ISNUMBER(FIND("arbeid",Methode_Keuze)),"",IF(Tb_Activiteiten[[#This Row],[Projectleider/Expert]]=1,Tb_Activiteiten[[#Headers],[Projectleider/Expert]],"")))</f>
        <v/>
      </c>
      <c r="AQ2240" t="str">
        <f>IF(ISNUMBER(FIND("arbeid",Methode_Keuze)),"",IF(ISNUMBER(FIND("arbeid",Methode_Keuze)),"",IF(Tb_Activiteiten[[#This Row],[Arbeidskosten]]=1,Tb_Activiteiten[[#Headers],[Arbeidskosten]],"")))</f>
        <v/>
      </c>
      <c r="AR2240" t="str">
        <f>IF(ISNUMBER(FIND("arbeid",Methode_Keuze)),"",IF(ISNUMBER(FIND("arbeid",Methode_Keuze)),"",IF(Tb_Activiteiten[[#This Row],[Arbeidskosten op basis van IKS]]=1,Tb_Activiteiten[[#Headers],[Arbeidskosten op basis van IKS]],"")))</f>
        <v/>
      </c>
      <c r="AS2240" t="str">
        <f>IF(ISNUMBER(FIND("overige",Methode_Keuze)),"",IF(Tb_Activiteiten[[#This Row],[Kosten derden exclusief btw]]=1,Tb_Activiteiten[[#Headers],[Kosten derden exclusief btw]],""))</f>
        <v/>
      </c>
      <c r="AT2240" t="str">
        <f>IF(ISNUMBER(FIND("overige",Methode_Keuze)),"",IF(Tb_Activiteiten[[#This Row],[Niet verrekenbare btw]]=1,Tb_Activiteiten[[#Headers],[Niet verrekenbare btw]],""))</f>
        <v/>
      </c>
      <c r="AU2240" t="str">
        <f>IF(ISNUMBER(FIND("overige",Methode_Keuze)),"",IF(Tb_Activiteiten[[#This Row],[Grondkosten]]=1,Tb_Activiteiten[[#Headers],[Grondkosten]],""))</f>
        <v/>
      </c>
      <c r="AV2240" t="str">
        <f>IF(ISNUMBER(FIND("overige",Methode_Keuze)),"",IF(Tb_Activiteiten[[#This Row],[Bijdrage in natura (overige)]]=1,Tb_Activiteiten[[#Headers],[Bijdrage in natura (overige)]],""))</f>
        <v/>
      </c>
      <c r="AW2240" t="str">
        <f>IF(ISNUMBER(FIND("overige",Methode_Keuze)),"",IF(Tb_Activiteiten[[#This Row],[Bijdrage in natura (vrijwilligers)]]=1,Tb_Activiteiten[[#Headers],[Bijdrage in natura (vrijwilligers)]],""))</f>
        <v/>
      </c>
      <c r="AX2240" t="str">
        <f>IF(ISNUMBER(FIND("overige",Methode_Keuze)),"",IF(Tb_Activiteiten[[#This Row],[Afschrijvingskosten]]=1,Tb_Activiteiten[[#Headers],[Afschrijvingskosten]],""))</f>
        <v/>
      </c>
      <c r="AY2240" t="str">
        <f>IF(ISNUMBER(FIND("overige",Methode_Keuze)),"",IF(Tb_Activiteiten[[#This Row],[Vergoeding]]=1,Tb_Activiteiten[[#Headers],[Vergoeding]],""))</f>
        <v/>
      </c>
      <c r="AZ2240" t="str">
        <f>IF(ISNUMBER(FIND("arbeid",Methode_Keuze)),"",IF(Tb_Activiteiten[[#This Row],[Arbeidskosten - vast tarief (excl eigen arbeid)]]=1,Tb_Activiteiten[[#Headers],[Arbeidskosten - vast tarief (excl eigen arbeid)]],""))</f>
        <v/>
      </c>
      <c r="BA2240" t="str">
        <f>IF(ISNUMBER(FIND("overige",Methode_Keuze)),"",IF(Tb_Activiteiten[[#This Row],[Overige kosten]]=1,Tb_Activiteiten[[#Headers],[Overige kosten]],""))</f>
        <v/>
      </c>
    </row>
    <row r="2241" spans="15:53" x14ac:dyDescent="0.25">
      <c r="O2241" s="56"/>
      <c r="Q2241" t="str">
        <f>IFERROR(IF(VLOOKUP(Tb_Activiteiten[[#This Row],[Openstelling]],Tb_Openstelling[],2,0)=1,1,""),"")</f>
        <v/>
      </c>
      <c r="AJ2241" s="56"/>
      <c r="AK2241" t="str">
        <f>IF(ISNUMBER(FIND("arbeid",Methode_Keuze)),"",IF(ISNUMBER(FIND("arbeid",Methode_Keuze)),"",IF(Tb_Activiteiten[[#This Row],[Loonkosten]]=1,Tb_Activiteiten[[#Headers],[Loonkosten]],"")))</f>
        <v/>
      </c>
      <c r="AL2241" t="str">
        <f>IF(ISNUMBER(FIND("arbeid",Methode_Keuze)),"",IF(ISNUMBER(FIND("arbeid",Methode_Keuze)),"",IF(Tb_Activiteiten[[#This Row],[Eigen arbeid]]=1,Tb_Activiteiten[[#Headers],[Eigen arbeid]],"")))</f>
        <v/>
      </c>
      <c r="AM2241" t="str">
        <f>IF(ISNUMBER(FIND("arbeid",Methode_Keuze)),"",IF(ISNUMBER(FIND("arbeid",Methode_Keuze)),"",IF(Tb_Activiteiten[[#This Row],[Projectmedewerker]]=1,Tb_Activiteiten[[#Headers],[Projectmedewerker]],"")))</f>
        <v/>
      </c>
      <c r="AN2241" t="str">
        <f>IF(ISNUMBER(FIND("arbeid",Methode_Keuze)),"",IF(ISNUMBER(FIND("arbeid",Methode_Keuze)),"",IF(Tb_Activiteiten[[#This Row],[Landbouwer]]=1,Tb_Activiteiten[[#Headers],[Landbouwer]],"")))</f>
        <v/>
      </c>
      <c r="AO2241" t="str">
        <f>IF(ISNUMBER(FIND("arbeid",Methode_Keuze)),"",IF(ISNUMBER(FIND("arbeid",Methode_Keuze)),"",IF(Tb_Activiteiten[[#This Row],[Adviseur]]=1,Tb_Activiteiten[[#Headers],[Adviseur]],"")))</f>
        <v/>
      </c>
      <c r="AP2241" t="str">
        <f>IF(ISNUMBER(FIND("arbeid",Methode_Keuze)),"",IF(ISNUMBER(FIND("arbeid",Methode_Keuze)),"",IF(Tb_Activiteiten[[#This Row],[Projectleider/Expert]]=1,Tb_Activiteiten[[#Headers],[Projectleider/Expert]],"")))</f>
        <v/>
      </c>
      <c r="AQ2241" t="str">
        <f>IF(ISNUMBER(FIND("arbeid",Methode_Keuze)),"",IF(ISNUMBER(FIND("arbeid",Methode_Keuze)),"",IF(Tb_Activiteiten[[#This Row],[Arbeidskosten]]=1,Tb_Activiteiten[[#Headers],[Arbeidskosten]],"")))</f>
        <v/>
      </c>
      <c r="AR2241" t="str">
        <f>IF(ISNUMBER(FIND("arbeid",Methode_Keuze)),"",IF(ISNUMBER(FIND("arbeid",Methode_Keuze)),"",IF(Tb_Activiteiten[[#This Row],[Arbeidskosten op basis van IKS]]=1,Tb_Activiteiten[[#Headers],[Arbeidskosten op basis van IKS]],"")))</f>
        <v/>
      </c>
      <c r="AS2241" t="str">
        <f>IF(ISNUMBER(FIND("overige",Methode_Keuze)),"",IF(Tb_Activiteiten[[#This Row],[Kosten derden exclusief btw]]=1,Tb_Activiteiten[[#Headers],[Kosten derden exclusief btw]],""))</f>
        <v/>
      </c>
      <c r="AT2241" t="str">
        <f>IF(ISNUMBER(FIND("overige",Methode_Keuze)),"",IF(Tb_Activiteiten[[#This Row],[Niet verrekenbare btw]]=1,Tb_Activiteiten[[#Headers],[Niet verrekenbare btw]],""))</f>
        <v/>
      </c>
      <c r="AU2241" t="str">
        <f>IF(ISNUMBER(FIND("overige",Methode_Keuze)),"",IF(Tb_Activiteiten[[#This Row],[Grondkosten]]=1,Tb_Activiteiten[[#Headers],[Grondkosten]],""))</f>
        <v/>
      </c>
      <c r="AV2241" t="str">
        <f>IF(ISNUMBER(FIND("overige",Methode_Keuze)),"",IF(Tb_Activiteiten[[#This Row],[Bijdrage in natura (overige)]]=1,Tb_Activiteiten[[#Headers],[Bijdrage in natura (overige)]],""))</f>
        <v/>
      </c>
      <c r="AW2241" t="str">
        <f>IF(ISNUMBER(FIND("overige",Methode_Keuze)),"",IF(Tb_Activiteiten[[#This Row],[Bijdrage in natura (vrijwilligers)]]=1,Tb_Activiteiten[[#Headers],[Bijdrage in natura (vrijwilligers)]],""))</f>
        <v/>
      </c>
      <c r="AX2241" t="str">
        <f>IF(ISNUMBER(FIND("overige",Methode_Keuze)),"",IF(Tb_Activiteiten[[#This Row],[Afschrijvingskosten]]=1,Tb_Activiteiten[[#Headers],[Afschrijvingskosten]],""))</f>
        <v/>
      </c>
      <c r="AY2241" t="str">
        <f>IF(ISNUMBER(FIND("overige",Methode_Keuze)),"",IF(Tb_Activiteiten[[#This Row],[Vergoeding]]=1,Tb_Activiteiten[[#Headers],[Vergoeding]],""))</f>
        <v/>
      </c>
      <c r="AZ2241" t="str">
        <f>IF(ISNUMBER(FIND("arbeid",Methode_Keuze)),"",IF(Tb_Activiteiten[[#This Row],[Arbeidskosten - vast tarief (excl eigen arbeid)]]=1,Tb_Activiteiten[[#Headers],[Arbeidskosten - vast tarief (excl eigen arbeid)]],""))</f>
        <v/>
      </c>
      <c r="BA2241" t="str">
        <f>IF(ISNUMBER(FIND("overige",Methode_Keuze)),"",IF(Tb_Activiteiten[[#This Row],[Overige kosten]]=1,Tb_Activiteiten[[#Headers],[Overige kosten]],""))</f>
        <v/>
      </c>
    </row>
    <row r="2242" spans="15:53" x14ac:dyDescent="0.25">
      <c r="O2242" s="56"/>
      <c r="Q2242" t="str">
        <f>IFERROR(IF(VLOOKUP(Tb_Activiteiten[[#This Row],[Openstelling]],Tb_Openstelling[],2,0)=1,1,""),"")</f>
        <v/>
      </c>
      <c r="AJ2242" s="56"/>
      <c r="AK2242" t="str">
        <f>IF(ISNUMBER(FIND("arbeid",Methode_Keuze)),"",IF(ISNUMBER(FIND("arbeid",Methode_Keuze)),"",IF(Tb_Activiteiten[[#This Row],[Loonkosten]]=1,Tb_Activiteiten[[#Headers],[Loonkosten]],"")))</f>
        <v/>
      </c>
      <c r="AL2242" t="str">
        <f>IF(ISNUMBER(FIND("arbeid",Methode_Keuze)),"",IF(ISNUMBER(FIND("arbeid",Methode_Keuze)),"",IF(Tb_Activiteiten[[#This Row],[Eigen arbeid]]=1,Tb_Activiteiten[[#Headers],[Eigen arbeid]],"")))</f>
        <v/>
      </c>
      <c r="AM2242" t="str">
        <f>IF(ISNUMBER(FIND("arbeid",Methode_Keuze)),"",IF(ISNUMBER(FIND("arbeid",Methode_Keuze)),"",IF(Tb_Activiteiten[[#This Row],[Projectmedewerker]]=1,Tb_Activiteiten[[#Headers],[Projectmedewerker]],"")))</f>
        <v/>
      </c>
      <c r="AN2242" t="str">
        <f>IF(ISNUMBER(FIND("arbeid",Methode_Keuze)),"",IF(ISNUMBER(FIND("arbeid",Methode_Keuze)),"",IF(Tb_Activiteiten[[#This Row],[Landbouwer]]=1,Tb_Activiteiten[[#Headers],[Landbouwer]],"")))</f>
        <v/>
      </c>
      <c r="AO2242" t="str">
        <f>IF(ISNUMBER(FIND("arbeid",Methode_Keuze)),"",IF(ISNUMBER(FIND("arbeid",Methode_Keuze)),"",IF(Tb_Activiteiten[[#This Row],[Adviseur]]=1,Tb_Activiteiten[[#Headers],[Adviseur]],"")))</f>
        <v/>
      </c>
      <c r="AP2242" t="str">
        <f>IF(ISNUMBER(FIND("arbeid",Methode_Keuze)),"",IF(ISNUMBER(FIND("arbeid",Methode_Keuze)),"",IF(Tb_Activiteiten[[#This Row],[Projectleider/Expert]]=1,Tb_Activiteiten[[#Headers],[Projectleider/Expert]],"")))</f>
        <v/>
      </c>
      <c r="AQ2242" t="str">
        <f>IF(ISNUMBER(FIND("arbeid",Methode_Keuze)),"",IF(ISNUMBER(FIND("arbeid",Methode_Keuze)),"",IF(Tb_Activiteiten[[#This Row],[Arbeidskosten]]=1,Tb_Activiteiten[[#Headers],[Arbeidskosten]],"")))</f>
        <v/>
      </c>
      <c r="AR2242" t="str">
        <f>IF(ISNUMBER(FIND("arbeid",Methode_Keuze)),"",IF(ISNUMBER(FIND("arbeid",Methode_Keuze)),"",IF(Tb_Activiteiten[[#This Row],[Arbeidskosten op basis van IKS]]=1,Tb_Activiteiten[[#Headers],[Arbeidskosten op basis van IKS]],"")))</f>
        <v/>
      </c>
      <c r="AS2242" t="str">
        <f>IF(ISNUMBER(FIND("overige",Methode_Keuze)),"",IF(Tb_Activiteiten[[#This Row],[Kosten derden exclusief btw]]=1,Tb_Activiteiten[[#Headers],[Kosten derden exclusief btw]],""))</f>
        <v/>
      </c>
      <c r="AT2242" t="str">
        <f>IF(ISNUMBER(FIND("overige",Methode_Keuze)),"",IF(Tb_Activiteiten[[#This Row],[Niet verrekenbare btw]]=1,Tb_Activiteiten[[#Headers],[Niet verrekenbare btw]],""))</f>
        <v/>
      </c>
      <c r="AU2242" t="str">
        <f>IF(ISNUMBER(FIND("overige",Methode_Keuze)),"",IF(Tb_Activiteiten[[#This Row],[Grondkosten]]=1,Tb_Activiteiten[[#Headers],[Grondkosten]],""))</f>
        <v/>
      </c>
      <c r="AV2242" t="str">
        <f>IF(ISNUMBER(FIND("overige",Methode_Keuze)),"",IF(Tb_Activiteiten[[#This Row],[Bijdrage in natura (overige)]]=1,Tb_Activiteiten[[#Headers],[Bijdrage in natura (overige)]],""))</f>
        <v/>
      </c>
      <c r="AW2242" t="str">
        <f>IF(ISNUMBER(FIND("overige",Methode_Keuze)),"",IF(Tb_Activiteiten[[#This Row],[Bijdrage in natura (vrijwilligers)]]=1,Tb_Activiteiten[[#Headers],[Bijdrage in natura (vrijwilligers)]],""))</f>
        <v/>
      </c>
      <c r="AX2242" t="str">
        <f>IF(ISNUMBER(FIND("overige",Methode_Keuze)),"",IF(Tb_Activiteiten[[#This Row],[Afschrijvingskosten]]=1,Tb_Activiteiten[[#Headers],[Afschrijvingskosten]],""))</f>
        <v/>
      </c>
      <c r="AY2242" t="str">
        <f>IF(ISNUMBER(FIND("overige",Methode_Keuze)),"",IF(Tb_Activiteiten[[#This Row],[Vergoeding]]=1,Tb_Activiteiten[[#Headers],[Vergoeding]],""))</f>
        <v/>
      </c>
      <c r="AZ2242" t="str">
        <f>IF(ISNUMBER(FIND("arbeid",Methode_Keuze)),"",IF(Tb_Activiteiten[[#This Row],[Arbeidskosten - vast tarief (excl eigen arbeid)]]=1,Tb_Activiteiten[[#Headers],[Arbeidskosten - vast tarief (excl eigen arbeid)]],""))</f>
        <v/>
      </c>
      <c r="BA2242" t="str">
        <f>IF(ISNUMBER(FIND("overige",Methode_Keuze)),"",IF(Tb_Activiteiten[[#This Row],[Overige kosten]]=1,Tb_Activiteiten[[#Headers],[Overige kosten]],""))</f>
        <v/>
      </c>
    </row>
    <row r="2243" spans="15:53" x14ac:dyDescent="0.25">
      <c r="O2243" s="56"/>
      <c r="Q2243" t="str">
        <f>IFERROR(IF(VLOOKUP(Tb_Activiteiten[[#This Row],[Openstelling]],Tb_Openstelling[],2,0)=1,1,""),"")</f>
        <v/>
      </c>
      <c r="AJ2243" s="56"/>
      <c r="AK2243" t="str">
        <f>IF(ISNUMBER(FIND("arbeid",Methode_Keuze)),"",IF(ISNUMBER(FIND("arbeid",Methode_Keuze)),"",IF(Tb_Activiteiten[[#This Row],[Loonkosten]]=1,Tb_Activiteiten[[#Headers],[Loonkosten]],"")))</f>
        <v/>
      </c>
      <c r="AL2243" t="str">
        <f>IF(ISNUMBER(FIND("arbeid",Methode_Keuze)),"",IF(ISNUMBER(FIND("arbeid",Methode_Keuze)),"",IF(Tb_Activiteiten[[#This Row],[Eigen arbeid]]=1,Tb_Activiteiten[[#Headers],[Eigen arbeid]],"")))</f>
        <v/>
      </c>
      <c r="AM2243" t="str">
        <f>IF(ISNUMBER(FIND("arbeid",Methode_Keuze)),"",IF(ISNUMBER(FIND("arbeid",Methode_Keuze)),"",IF(Tb_Activiteiten[[#This Row],[Projectmedewerker]]=1,Tb_Activiteiten[[#Headers],[Projectmedewerker]],"")))</f>
        <v/>
      </c>
      <c r="AN2243" t="str">
        <f>IF(ISNUMBER(FIND("arbeid",Methode_Keuze)),"",IF(ISNUMBER(FIND("arbeid",Methode_Keuze)),"",IF(Tb_Activiteiten[[#This Row],[Landbouwer]]=1,Tb_Activiteiten[[#Headers],[Landbouwer]],"")))</f>
        <v/>
      </c>
      <c r="AO2243" t="str">
        <f>IF(ISNUMBER(FIND("arbeid",Methode_Keuze)),"",IF(ISNUMBER(FIND("arbeid",Methode_Keuze)),"",IF(Tb_Activiteiten[[#This Row],[Adviseur]]=1,Tb_Activiteiten[[#Headers],[Adviseur]],"")))</f>
        <v/>
      </c>
      <c r="AP2243" t="str">
        <f>IF(ISNUMBER(FIND("arbeid",Methode_Keuze)),"",IF(ISNUMBER(FIND("arbeid",Methode_Keuze)),"",IF(Tb_Activiteiten[[#This Row],[Projectleider/Expert]]=1,Tb_Activiteiten[[#Headers],[Projectleider/Expert]],"")))</f>
        <v/>
      </c>
      <c r="AQ2243" t="str">
        <f>IF(ISNUMBER(FIND("arbeid",Methode_Keuze)),"",IF(ISNUMBER(FIND("arbeid",Methode_Keuze)),"",IF(Tb_Activiteiten[[#This Row],[Arbeidskosten]]=1,Tb_Activiteiten[[#Headers],[Arbeidskosten]],"")))</f>
        <v/>
      </c>
      <c r="AR2243" t="str">
        <f>IF(ISNUMBER(FIND("arbeid",Methode_Keuze)),"",IF(ISNUMBER(FIND("arbeid",Methode_Keuze)),"",IF(Tb_Activiteiten[[#This Row],[Arbeidskosten op basis van IKS]]=1,Tb_Activiteiten[[#Headers],[Arbeidskosten op basis van IKS]],"")))</f>
        <v/>
      </c>
      <c r="AS2243" t="str">
        <f>IF(ISNUMBER(FIND("overige",Methode_Keuze)),"",IF(Tb_Activiteiten[[#This Row],[Kosten derden exclusief btw]]=1,Tb_Activiteiten[[#Headers],[Kosten derden exclusief btw]],""))</f>
        <v/>
      </c>
      <c r="AT2243" t="str">
        <f>IF(ISNUMBER(FIND("overige",Methode_Keuze)),"",IF(Tb_Activiteiten[[#This Row],[Niet verrekenbare btw]]=1,Tb_Activiteiten[[#Headers],[Niet verrekenbare btw]],""))</f>
        <v/>
      </c>
      <c r="AU2243" t="str">
        <f>IF(ISNUMBER(FIND("overige",Methode_Keuze)),"",IF(Tb_Activiteiten[[#This Row],[Grondkosten]]=1,Tb_Activiteiten[[#Headers],[Grondkosten]],""))</f>
        <v/>
      </c>
      <c r="AV2243" t="str">
        <f>IF(ISNUMBER(FIND("overige",Methode_Keuze)),"",IF(Tb_Activiteiten[[#This Row],[Bijdrage in natura (overige)]]=1,Tb_Activiteiten[[#Headers],[Bijdrage in natura (overige)]],""))</f>
        <v/>
      </c>
      <c r="AW2243" t="str">
        <f>IF(ISNUMBER(FIND("overige",Methode_Keuze)),"",IF(Tb_Activiteiten[[#This Row],[Bijdrage in natura (vrijwilligers)]]=1,Tb_Activiteiten[[#Headers],[Bijdrage in natura (vrijwilligers)]],""))</f>
        <v/>
      </c>
      <c r="AX2243" t="str">
        <f>IF(ISNUMBER(FIND("overige",Methode_Keuze)),"",IF(Tb_Activiteiten[[#This Row],[Afschrijvingskosten]]=1,Tb_Activiteiten[[#Headers],[Afschrijvingskosten]],""))</f>
        <v/>
      </c>
      <c r="AY2243" t="str">
        <f>IF(ISNUMBER(FIND("overige",Methode_Keuze)),"",IF(Tb_Activiteiten[[#This Row],[Vergoeding]]=1,Tb_Activiteiten[[#Headers],[Vergoeding]],""))</f>
        <v/>
      </c>
      <c r="AZ2243" t="str">
        <f>IF(ISNUMBER(FIND("arbeid",Methode_Keuze)),"",IF(Tb_Activiteiten[[#This Row],[Arbeidskosten - vast tarief (excl eigen arbeid)]]=1,Tb_Activiteiten[[#Headers],[Arbeidskosten - vast tarief (excl eigen arbeid)]],""))</f>
        <v/>
      </c>
      <c r="BA2243" t="str">
        <f>IF(ISNUMBER(FIND("overige",Methode_Keuze)),"",IF(Tb_Activiteiten[[#This Row],[Overige kosten]]=1,Tb_Activiteiten[[#Headers],[Overige kosten]],""))</f>
        <v/>
      </c>
    </row>
    <row r="2244" spans="15:53" x14ac:dyDescent="0.25">
      <c r="O2244" s="56"/>
      <c r="Q2244" t="str">
        <f>IFERROR(IF(VLOOKUP(Tb_Activiteiten[[#This Row],[Openstelling]],Tb_Openstelling[],2,0)=1,1,""),"")</f>
        <v/>
      </c>
      <c r="AJ2244" s="56"/>
      <c r="AK2244" t="str">
        <f>IF(ISNUMBER(FIND("arbeid",Methode_Keuze)),"",IF(ISNUMBER(FIND("arbeid",Methode_Keuze)),"",IF(Tb_Activiteiten[[#This Row],[Loonkosten]]=1,Tb_Activiteiten[[#Headers],[Loonkosten]],"")))</f>
        <v/>
      </c>
      <c r="AL2244" t="str">
        <f>IF(ISNUMBER(FIND("arbeid",Methode_Keuze)),"",IF(ISNUMBER(FIND("arbeid",Methode_Keuze)),"",IF(Tb_Activiteiten[[#This Row],[Eigen arbeid]]=1,Tb_Activiteiten[[#Headers],[Eigen arbeid]],"")))</f>
        <v/>
      </c>
      <c r="AM2244" t="str">
        <f>IF(ISNUMBER(FIND("arbeid",Methode_Keuze)),"",IF(ISNUMBER(FIND("arbeid",Methode_Keuze)),"",IF(Tb_Activiteiten[[#This Row],[Projectmedewerker]]=1,Tb_Activiteiten[[#Headers],[Projectmedewerker]],"")))</f>
        <v/>
      </c>
      <c r="AN2244" t="str">
        <f>IF(ISNUMBER(FIND("arbeid",Methode_Keuze)),"",IF(ISNUMBER(FIND("arbeid",Methode_Keuze)),"",IF(Tb_Activiteiten[[#This Row],[Landbouwer]]=1,Tb_Activiteiten[[#Headers],[Landbouwer]],"")))</f>
        <v/>
      </c>
      <c r="AO2244" t="str">
        <f>IF(ISNUMBER(FIND("arbeid",Methode_Keuze)),"",IF(ISNUMBER(FIND("arbeid",Methode_Keuze)),"",IF(Tb_Activiteiten[[#This Row],[Adviseur]]=1,Tb_Activiteiten[[#Headers],[Adviseur]],"")))</f>
        <v/>
      </c>
      <c r="AP2244" t="str">
        <f>IF(ISNUMBER(FIND("arbeid",Methode_Keuze)),"",IF(ISNUMBER(FIND("arbeid",Methode_Keuze)),"",IF(Tb_Activiteiten[[#This Row],[Projectleider/Expert]]=1,Tb_Activiteiten[[#Headers],[Projectleider/Expert]],"")))</f>
        <v/>
      </c>
      <c r="AQ2244" t="str">
        <f>IF(ISNUMBER(FIND("arbeid",Methode_Keuze)),"",IF(ISNUMBER(FIND("arbeid",Methode_Keuze)),"",IF(Tb_Activiteiten[[#This Row],[Arbeidskosten]]=1,Tb_Activiteiten[[#Headers],[Arbeidskosten]],"")))</f>
        <v/>
      </c>
      <c r="AR2244" t="str">
        <f>IF(ISNUMBER(FIND("arbeid",Methode_Keuze)),"",IF(ISNUMBER(FIND("arbeid",Methode_Keuze)),"",IF(Tb_Activiteiten[[#This Row],[Arbeidskosten op basis van IKS]]=1,Tb_Activiteiten[[#Headers],[Arbeidskosten op basis van IKS]],"")))</f>
        <v/>
      </c>
      <c r="AS2244" t="str">
        <f>IF(ISNUMBER(FIND("overige",Methode_Keuze)),"",IF(Tb_Activiteiten[[#This Row],[Kosten derden exclusief btw]]=1,Tb_Activiteiten[[#Headers],[Kosten derden exclusief btw]],""))</f>
        <v/>
      </c>
      <c r="AT2244" t="str">
        <f>IF(ISNUMBER(FIND("overige",Methode_Keuze)),"",IF(Tb_Activiteiten[[#This Row],[Niet verrekenbare btw]]=1,Tb_Activiteiten[[#Headers],[Niet verrekenbare btw]],""))</f>
        <v/>
      </c>
      <c r="AU2244" t="str">
        <f>IF(ISNUMBER(FIND("overige",Methode_Keuze)),"",IF(Tb_Activiteiten[[#This Row],[Grondkosten]]=1,Tb_Activiteiten[[#Headers],[Grondkosten]],""))</f>
        <v/>
      </c>
      <c r="AV2244" t="str">
        <f>IF(ISNUMBER(FIND("overige",Methode_Keuze)),"",IF(Tb_Activiteiten[[#This Row],[Bijdrage in natura (overige)]]=1,Tb_Activiteiten[[#Headers],[Bijdrage in natura (overige)]],""))</f>
        <v/>
      </c>
      <c r="AW2244" t="str">
        <f>IF(ISNUMBER(FIND("overige",Methode_Keuze)),"",IF(Tb_Activiteiten[[#This Row],[Bijdrage in natura (vrijwilligers)]]=1,Tb_Activiteiten[[#Headers],[Bijdrage in natura (vrijwilligers)]],""))</f>
        <v/>
      </c>
      <c r="AX2244" t="str">
        <f>IF(ISNUMBER(FIND("overige",Methode_Keuze)),"",IF(Tb_Activiteiten[[#This Row],[Afschrijvingskosten]]=1,Tb_Activiteiten[[#Headers],[Afschrijvingskosten]],""))</f>
        <v/>
      </c>
      <c r="AY2244" t="str">
        <f>IF(ISNUMBER(FIND("overige",Methode_Keuze)),"",IF(Tb_Activiteiten[[#This Row],[Vergoeding]]=1,Tb_Activiteiten[[#Headers],[Vergoeding]],""))</f>
        <v/>
      </c>
      <c r="AZ2244" t="str">
        <f>IF(ISNUMBER(FIND("arbeid",Methode_Keuze)),"",IF(Tb_Activiteiten[[#This Row],[Arbeidskosten - vast tarief (excl eigen arbeid)]]=1,Tb_Activiteiten[[#Headers],[Arbeidskosten - vast tarief (excl eigen arbeid)]],""))</f>
        <v/>
      </c>
      <c r="BA2244" t="str">
        <f>IF(ISNUMBER(FIND("overige",Methode_Keuze)),"",IF(Tb_Activiteiten[[#This Row],[Overige kosten]]=1,Tb_Activiteiten[[#Headers],[Overige kosten]],""))</f>
        <v/>
      </c>
    </row>
    <row r="2245" spans="15:53" x14ac:dyDescent="0.25">
      <c r="O2245" s="56"/>
      <c r="Q2245" t="str">
        <f>IFERROR(IF(VLOOKUP(Tb_Activiteiten[[#This Row],[Openstelling]],Tb_Openstelling[],2,0)=1,1,""),"")</f>
        <v/>
      </c>
      <c r="AJ2245" s="56"/>
      <c r="AK2245" t="str">
        <f>IF(ISNUMBER(FIND("arbeid",Methode_Keuze)),"",IF(ISNUMBER(FIND("arbeid",Methode_Keuze)),"",IF(Tb_Activiteiten[[#This Row],[Loonkosten]]=1,Tb_Activiteiten[[#Headers],[Loonkosten]],"")))</f>
        <v/>
      </c>
      <c r="AL2245" t="str">
        <f>IF(ISNUMBER(FIND("arbeid",Methode_Keuze)),"",IF(ISNUMBER(FIND("arbeid",Methode_Keuze)),"",IF(Tb_Activiteiten[[#This Row],[Eigen arbeid]]=1,Tb_Activiteiten[[#Headers],[Eigen arbeid]],"")))</f>
        <v/>
      </c>
      <c r="AM2245" t="str">
        <f>IF(ISNUMBER(FIND("arbeid",Methode_Keuze)),"",IF(ISNUMBER(FIND("arbeid",Methode_Keuze)),"",IF(Tb_Activiteiten[[#This Row],[Projectmedewerker]]=1,Tb_Activiteiten[[#Headers],[Projectmedewerker]],"")))</f>
        <v/>
      </c>
      <c r="AN2245" t="str">
        <f>IF(ISNUMBER(FIND("arbeid",Methode_Keuze)),"",IF(ISNUMBER(FIND("arbeid",Methode_Keuze)),"",IF(Tb_Activiteiten[[#This Row],[Landbouwer]]=1,Tb_Activiteiten[[#Headers],[Landbouwer]],"")))</f>
        <v/>
      </c>
      <c r="AO2245" t="str">
        <f>IF(ISNUMBER(FIND("arbeid",Methode_Keuze)),"",IF(ISNUMBER(FIND("arbeid",Methode_Keuze)),"",IF(Tb_Activiteiten[[#This Row],[Adviseur]]=1,Tb_Activiteiten[[#Headers],[Adviseur]],"")))</f>
        <v/>
      </c>
      <c r="AP2245" t="str">
        <f>IF(ISNUMBER(FIND("arbeid",Methode_Keuze)),"",IF(ISNUMBER(FIND("arbeid",Methode_Keuze)),"",IF(Tb_Activiteiten[[#This Row],[Projectleider/Expert]]=1,Tb_Activiteiten[[#Headers],[Projectleider/Expert]],"")))</f>
        <v/>
      </c>
      <c r="AQ2245" t="str">
        <f>IF(ISNUMBER(FIND("arbeid",Methode_Keuze)),"",IF(ISNUMBER(FIND("arbeid",Methode_Keuze)),"",IF(Tb_Activiteiten[[#This Row],[Arbeidskosten]]=1,Tb_Activiteiten[[#Headers],[Arbeidskosten]],"")))</f>
        <v/>
      </c>
      <c r="AR2245" t="str">
        <f>IF(ISNUMBER(FIND("arbeid",Methode_Keuze)),"",IF(ISNUMBER(FIND("arbeid",Methode_Keuze)),"",IF(Tb_Activiteiten[[#This Row],[Arbeidskosten op basis van IKS]]=1,Tb_Activiteiten[[#Headers],[Arbeidskosten op basis van IKS]],"")))</f>
        <v/>
      </c>
      <c r="AS2245" t="str">
        <f>IF(ISNUMBER(FIND("overige",Methode_Keuze)),"",IF(Tb_Activiteiten[[#This Row],[Kosten derden exclusief btw]]=1,Tb_Activiteiten[[#Headers],[Kosten derden exclusief btw]],""))</f>
        <v/>
      </c>
      <c r="AT2245" t="str">
        <f>IF(ISNUMBER(FIND("overige",Methode_Keuze)),"",IF(Tb_Activiteiten[[#This Row],[Niet verrekenbare btw]]=1,Tb_Activiteiten[[#Headers],[Niet verrekenbare btw]],""))</f>
        <v/>
      </c>
      <c r="AU2245" t="str">
        <f>IF(ISNUMBER(FIND("overige",Methode_Keuze)),"",IF(Tb_Activiteiten[[#This Row],[Grondkosten]]=1,Tb_Activiteiten[[#Headers],[Grondkosten]],""))</f>
        <v/>
      </c>
      <c r="AV2245" t="str">
        <f>IF(ISNUMBER(FIND("overige",Methode_Keuze)),"",IF(Tb_Activiteiten[[#This Row],[Bijdrage in natura (overige)]]=1,Tb_Activiteiten[[#Headers],[Bijdrage in natura (overige)]],""))</f>
        <v/>
      </c>
      <c r="AW2245" t="str">
        <f>IF(ISNUMBER(FIND("overige",Methode_Keuze)),"",IF(Tb_Activiteiten[[#This Row],[Bijdrage in natura (vrijwilligers)]]=1,Tb_Activiteiten[[#Headers],[Bijdrage in natura (vrijwilligers)]],""))</f>
        <v/>
      </c>
      <c r="AX2245" t="str">
        <f>IF(ISNUMBER(FIND("overige",Methode_Keuze)),"",IF(Tb_Activiteiten[[#This Row],[Afschrijvingskosten]]=1,Tb_Activiteiten[[#Headers],[Afschrijvingskosten]],""))</f>
        <v/>
      </c>
      <c r="AY2245" t="str">
        <f>IF(ISNUMBER(FIND("overige",Methode_Keuze)),"",IF(Tb_Activiteiten[[#This Row],[Vergoeding]]=1,Tb_Activiteiten[[#Headers],[Vergoeding]],""))</f>
        <v/>
      </c>
      <c r="AZ2245" t="str">
        <f>IF(ISNUMBER(FIND("arbeid",Methode_Keuze)),"",IF(Tb_Activiteiten[[#This Row],[Arbeidskosten - vast tarief (excl eigen arbeid)]]=1,Tb_Activiteiten[[#Headers],[Arbeidskosten - vast tarief (excl eigen arbeid)]],""))</f>
        <v/>
      </c>
      <c r="BA2245" t="str">
        <f>IF(ISNUMBER(FIND("overige",Methode_Keuze)),"",IF(Tb_Activiteiten[[#This Row],[Overige kosten]]=1,Tb_Activiteiten[[#Headers],[Overige kosten]],""))</f>
        <v/>
      </c>
    </row>
    <row r="2246" spans="15:53" x14ac:dyDescent="0.25">
      <c r="O2246" s="56"/>
      <c r="Q2246" t="str">
        <f>IFERROR(IF(VLOOKUP(Tb_Activiteiten[[#This Row],[Openstelling]],Tb_Openstelling[],2,0)=1,1,""),"")</f>
        <v/>
      </c>
      <c r="AJ2246" s="56"/>
      <c r="AK2246" t="str">
        <f>IF(ISNUMBER(FIND("arbeid",Methode_Keuze)),"",IF(ISNUMBER(FIND("arbeid",Methode_Keuze)),"",IF(Tb_Activiteiten[[#This Row],[Loonkosten]]=1,Tb_Activiteiten[[#Headers],[Loonkosten]],"")))</f>
        <v/>
      </c>
      <c r="AL2246" t="str">
        <f>IF(ISNUMBER(FIND("arbeid",Methode_Keuze)),"",IF(ISNUMBER(FIND("arbeid",Methode_Keuze)),"",IF(Tb_Activiteiten[[#This Row],[Eigen arbeid]]=1,Tb_Activiteiten[[#Headers],[Eigen arbeid]],"")))</f>
        <v/>
      </c>
      <c r="AM2246" t="str">
        <f>IF(ISNUMBER(FIND("arbeid",Methode_Keuze)),"",IF(ISNUMBER(FIND("arbeid",Methode_Keuze)),"",IF(Tb_Activiteiten[[#This Row],[Projectmedewerker]]=1,Tb_Activiteiten[[#Headers],[Projectmedewerker]],"")))</f>
        <v/>
      </c>
      <c r="AN2246" t="str">
        <f>IF(ISNUMBER(FIND("arbeid",Methode_Keuze)),"",IF(ISNUMBER(FIND("arbeid",Methode_Keuze)),"",IF(Tb_Activiteiten[[#This Row],[Landbouwer]]=1,Tb_Activiteiten[[#Headers],[Landbouwer]],"")))</f>
        <v/>
      </c>
      <c r="AO2246" t="str">
        <f>IF(ISNUMBER(FIND("arbeid",Methode_Keuze)),"",IF(ISNUMBER(FIND("arbeid",Methode_Keuze)),"",IF(Tb_Activiteiten[[#This Row],[Adviseur]]=1,Tb_Activiteiten[[#Headers],[Adviseur]],"")))</f>
        <v/>
      </c>
      <c r="AP2246" t="str">
        <f>IF(ISNUMBER(FIND("arbeid",Methode_Keuze)),"",IF(ISNUMBER(FIND("arbeid",Methode_Keuze)),"",IF(Tb_Activiteiten[[#This Row],[Projectleider/Expert]]=1,Tb_Activiteiten[[#Headers],[Projectleider/Expert]],"")))</f>
        <v/>
      </c>
      <c r="AQ2246" t="str">
        <f>IF(ISNUMBER(FIND("arbeid",Methode_Keuze)),"",IF(ISNUMBER(FIND("arbeid",Methode_Keuze)),"",IF(Tb_Activiteiten[[#This Row],[Arbeidskosten]]=1,Tb_Activiteiten[[#Headers],[Arbeidskosten]],"")))</f>
        <v/>
      </c>
      <c r="AR2246" t="str">
        <f>IF(ISNUMBER(FIND("arbeid",Methode_Keuze)),"",IF(ISNUMBER(FIND("arbeid",Methode_Keuze)),"",IF(Tb_Activiteiten[[#This Row],[Arbeidskosten op basis van IKS]]=1,Tb_Activiteiten[[#Headers],[Arbeidskosten op basis van IKS]],"")))</f>
        <v/>
      </c>
      <c r="AS2246" t="str">
        <f>IF(ISNUMBER(FIND("overige",Methode_Keuze)),"",IF(Tb_Activiteiten[[#This Row],[Kosten derden exclusief btw]]=1,Tb_Activiteiten[[#Headers],[Kosten derden exclusief btw]],""))</f>
        <v/>
      </c>
      <c r="AT2246" t="str">
        <f>IF(ISNUMBER(FIND("overige",Methode_Keuze)),"",IF(Tb_Activiteiten[[#This Row],[Niet verrekenbare btw]]=1,Tb_Activiteiten[[#Headers],[Niet verrekenbare btw]],""))</f>
        <v/>
      </c>
      <c r="AU2246" t="str">
        <f>IF(ISNUMBER(FIND("overige",Methode_Keuze)),"",IF(Tb_Activiteiten[[#This Row],[Grondkosten]]=1,Tb_Activiteiten[[#Headers],[Grondkosten]],""))</f>
        <v/>
      </c>
      <c r="AV2246" t="str">
        <f>IF(ISNUMBER(FIND("overige",Methode_Keuze)),"",IF(Tb_Activiteiten[[#This Row],[Bijdrage in natura (overige)]]=1,Tb_Activiteiten[[#Headers],[Bijdrage in natura (overige)]],""))</f>
        <v/>
      </c>
      <c r="AW2246" t="str">
        <f>IF(ISNUMBER(FIND("overige",Methode_Keuze)),"",IF(Tb_Activiteiten[[#This Row],[Bijdrage in natura (vrijwilligers)]]=1,Tb_Activiteiten[[#Headers],[Bijdrage in natura (vrijwilligers)]],""))</f>
        <v/>
      </c>
      <c r="AX2246" t="str">
        <f>IF(ISNUMBER(FIND("overige",Methode_Keuze)),"",IF(Tb_Activiteiten[[#This Row],[Afschrijvingskosten]]=1,Tb_Activiteiten[[#Headers],[Afschrijvingskosten]],""))</f>
        <v/>
      </c>
      <c r="AY2246" t="str">
        <f>IF(ISNUMBER(FIND("overige",Methode_Keuze)),"",IF(Tb_Activiteiten[[#This Row],[Vergoeding]]=1,Tb_Activiteiten[[#Headers],[Vergoeding]],""))</f>
        <v/>
      </c>
      <c r="AZ2246" t="str">
        <f>IF(ISNUMBER(FIND("arbeid",Methode_Keuze)),"",IF(Tb_Activiteiten[[#This Row],[Arbeidskosten - vast tarief (excl eigen arbeid)]]=1,Tb_Activiteiten[[#Headers],[Arbeidskosten - vast tarief (excl eigen arbeid)]],""))</f>
        <v/>
      </c>
      <c r="BA2246" t="str">
        <f>IF(ISNUMBER(FIND("overige",Methode_Keuze)),"",IF(Tb_Activiteiten[[#This Row],[Overige kosten]]=1,Tb_Activiteiten[[#Headers],[Overige kosten]],""))</f>
        <v/>
      </c>
    </row>
    <row r="2247" spans="15:53" x14ac:dyDescent="0.25">
      <c r="O2247" s="56"/>
      <c r="Q2247" t="str">
        <f>IFERROR(IF(VLOOKUP(Tb_Activiteiten[[#This Row],[Openstelling]],Tb_Openstelling[],2,0)=1,1,""),"")</f>
        <v/>
      </c>
      <c r="AJ2247" s="56"/>
      <c r="AK2247" t="str">
        <f>IF(ISNUMBER(FIND("arbeid",Methode_Keuze)),"",IF(ISNUMBER(FIND("arbeid",Methode_Keuze)),"",IF(Tb_Activiteiten[[#This Row],[Loonkosten]]=1,Tb_Activiteiten[[#Headers],[Loonkosten]],"")))</f>
        <v/>
      </c>
      <c r="AL2247" t="str">
        <f>IF(ISNUMBER(FIND("arbeid",Methode_Keuze)),"",IF(ISNUMBER(FIND("arbeid",Methode_Keuze)),"",IF(Tb_Activiteiten[[#This Row],[Eigen arbeid]]=1,Tb_Activiteiten[[#Headers],[Eigen arbeid]],"")))</f>
        <v/>
      </c>
      <c r="AM2247" t="str">
        <f>IF(ISNUMBER(FIND("arbeid",Methode_Keuze)),"",IF(ISNUMBER(FIND("arbeid",Methode_Keuze)),"",IF(Tb_Activiteiten[[#This Row],[Projectmedewerker]]=1,Tb_Activiteiten[[#Headers],[Projectmedewerker]],"")))</f>
        <v/>
      </c>
      <c r="AN2247" t="str">
        <f>IF(ISNUMBER(FIND("arbeid",Methode_Keuze)),"",IF(ISNUMBER(FIND("arbeid",Methode_Keuze)),"",IF(Tb_Activiteiten[[#This Row],[Landbouwer]]=1,Tb_Activiteiten[[#Headers],[Landbouwer]],"")))</f>
        <v/>
      </c>
      <c r="AO2247" t="str">
        <f>IF(ISNUMBER(FIND("arbeid",Methode_Keuze)),"",IF(ISNUMBER(FIND("arbeid",Methode_Keuze)),"",IF(Tb_Activiteiten[[#This Row],[Adviseur]]=1,Tb_Activiteiten[[#Headers],[Adviseur]],"")))</f>
        <v/>
      </c>
      <c r="AP2247" t="str">
        <f>IF(ISNUMBER(FIND("arbeid",Methode_Keuze)),"",IF(ISNUMBER(FIND("arbeid",Methode_Keuze)),"",IF(Tb_Activiteiten[[#This Row],[Projectleider/Expert]]=1,Tb_Activiteiten[[#Headers],[Projectleider/Expert]],"")))</f>
        <v/>
      </c>
      <c r="AQ2247" t="str">
        <f>IF(ISNUMBER(FIND("arbeid",Methode_Keuze)),"",IF(ISNUMBER(FIND("arbeid",Methode_Keuze)),"",IF(Tb_Activiteiten[[#This Row],[Arbeidskosten]]=1,Tb_Activiteiten[[#Headers],[Arbeidskosten]],"")))</f>
        <v/>
      </c>
      <c r="AR2247" t="str">
        <f>IF(ISNUMBER(FIND("arbeid",Methode_Keuze)),"",IF(ISNUMBER(FIND("arbeid",Methode_Keuze)),"",IF(Tb_Activiteiten[[#This Row],[Arbeidskosten op basis van IKS]]=1,Tb_Activiteiten[[#Headers],[Arbeidskosten op basis van IKS]],"")))</f>
        <v/>
      </c>
      <c r="AS2247" t="str">
        <f>IF(ISNUMBER(FIND("overige",Methode_Keuze)),"",IF(Tb_Activiteiten[[#This Row],[Kosten derden exclusief btw]]=1,Tb_Activiteiten[[#Headers],[Kosten derden exclusief btw]],""))</f>
        <v/>
      </c>
      <c r="AT2247" t="str">
        <f>IF(ISNUMBER(FIND("overige",Methode_Keuze)),"",IF(Tb_Activiteiten[[#This Row],[Niet verrekenbare btw]]=1,Tb_Activiteiten[[#Headers],[Niet verrekenbare btw]],""))</f>
        <v/>
      </c>
      <c r="AU2247" t="str">
        <f>IF(ISNUMBER(FIND("overige",Methode_Keuze)),"",IF(Tb_Activiteiten[[#This Row],[Grondkosten]]=1,Tb_Activiteiten[[#Headers],[Grondkosten]],""))</f>
        <v/>
      </c>
      <c r="AV2247" t="str">
        <f>IF(ISNUMBER(FIND("overige",Methode_Keuze)),"",IF(Tb_Activiteiten[[#This Row],[Bijdrage in natura (overige)]]=1,Tb_Activiteiten[[#Headers],[Bijdrage in natura (overige)]],""))</f>
        <v/>
      </c>
      <c r="AW2247" t="str">
        <f>IF(ISNUMBER(FIND("overige",Methode_Keuze)),"",IF(Tb_Activiteiten[[#This Row],[Bijdrage in natura (vrijwilligers)]]=1,Tb_Activiteiten[[#Headers],[Bijdrage in natura (vrijwilligers)]],""))</f>
        <v/>
      </c>
      <c r="AX2247" t="str">
        <f>IF(ISNUMBER(FIND("overige",Methode_Keuze)),"",IF(Tb_Activiteiten[[#This Row],[Afschrijvingskosten]]=1,Tb_Activiteiten[[#Headers],[Afschrijvingskosten]],""))</f>
        <v/>
      </c>
      <c r="AY2247" t="str">
        <f>IF(ISNUMBER(FIND("overige",Methode_Keuze)),"",IF(Tb_Activiteiten[[#This Row],[Vergoeding]]=1,Tb_Activiteiten[[#Headers],[Vergoeding]],""))</f>
        <v/>
      </c>
      <c r="AZ2247" t="str">
        <f>IF(ISNUMBER(FIND("arbeid",Methode_Keuze)),"",IF(Tb_Activiteiten[[#This Row],[Arbeidskosten - vast tarief (excl eigen arbeid)]]=1,Tb_Activiteiten[[#Headers],[Arbeidskosten - vast tarief (excl eigen arbeid)]],""))</f>
        <v/>
      </c>
      <c r="BA2247" t="str">
        <f>IF(ISNUMBER(FIND("overige",Methode_Keuze)),"",IF(Tb_Activiteiten[[#This Row],[Overige kosten]]=1,Tb_Activiteiten[[#Headers],[Overige kosten]],""))</f>
        <v/>
      </c>
    </row>
    <row r="2248" spans="15:53" x14ac:dyDescent="0.25">
      <c r="O2248" s="56"/>
      <c r="Q2248" t="str">
        <f>IFERROR(IF(VLOOKUP(Tb_Activiteiten[[#This Row],[Openstelling]],Tb_Openstelling[],2,0)=1,1,""),"")</f>
        <v/>
      </c>
      <c r="AJ2248" s="56"/>
      <c r="AK2248" t="str">
        <f>IF(ISNUMBER(FIND("arbeid",Methode_Keuze)),"",IF(ISNUMBER(FIND("arbeid",Methode_Keuze)),"",IF(Tb_Activiteiten[[#This Row],[Loonkosten]]=1,Tb_Activiteiten[[#Headers],[Loonkosten]],"")))</f>
        <v/>
      </c>
      <c r="AL2248" t="str">
        <f>IF(ISNUMBER(FIND("arbeid",Methode_Keuze)),"",IF(ISNUMBER(FIND("arbeid",Methode_Keuze)),"",IF(Tb_Activiteiten[[#This Row],[Eigen arbeid]]=1,Tb_Activiteiten[[#Headers],[Eigen arbeid]],"")))</f>
        <v/>
      </c>
      <c r="AM2248" t="str">
        <f>IF(ISNUMBER(FIND("arbeid",Methode_Keuze)),"",IF(ISNUMBER(FIND("arbeid",Methode_Keuze)),"",IF(Tb_Activiteiten[[#This Row],[Projectmedewerker]]=1,Tb_Activiteiten[[#Headers],[Projectmedewerker]],"")))</f>
        <v/>
      </c>
      <c r="AN2248" t="str">
        <f>IF(ISNUMBER(FIND("arbeid",Methode_Keuze)),"",IF(ISNUMBER(FIND("arbeid",Methode_Keuze)),"",IF(Tb_Activiteiten[[#This Row],[Landbouwer]]=1,Tb_Activiteiten[[#Headers],[Landbouwer]],"")))</f>
        <v/>
      </c>
      <c r="AO2248" t="str">
        <f>IF(ISNUMBER(FIND("arbeid",Methode_Keuze)),"",IF(ISNUMBER(FIND("arbeid",Methode_Keuze)),"",IF(Tb_Activiteiten[[#This Row],[Adviseur]]=1,Tb_Activiteiten[[#Headers],[Adviseur]],"")))</f>
        <v/>
      </c>
      <c r="AP2248" t="str">
        <f>IF(ISNUMBER(FIND("arbeid",Methode_Keuze)),"",IF(ISNUMBER(FIND("arbeid",Methode_Keuze)),"",IF(Tb_Activiteiten[[#This Row],[Projectleider/Expert]]=1,Tb_Activiteiten[[#Headers],[Projectleider/Expert]],"")))</f>
        <v/>
      </c>
      <c r="AQ2248" t="str">
        <f>IF(ISNUMBER(FIND("arbeid",Methode_Keuze)),"",IF(ISNUMBER(FIND("arbeid",Methode_Keuze)),"",IF(Tb_Activiteiten[[#This Row],[Arbeidskosten]]=1,Tb_Activiteiten[[#Headers],[Arbeidskosten]],"")))</f>
        <v/>
      </c>
      <c r="AR2248" t="str">
        <f>IF(ISNUMBER(FIND("arbeid",Methode_Keuze)),"",IF(ISNUMBER(FIND("arbeid",Methode_Keuze)),"",IF(Tb_Activiteiten[[#This Row],[Arbeidskosten op basis van IKS]]=1,Tb_Activiteiten[[#Headers],[Arbeidskosten op basis van IKS]],"")))</f>
        <v/>
      </c>
      <c r="AS2248" t="str">
        <f>IF(ISNUMBER(FIND("overige",Methode_Keuze)),"",IF(Tb_Activiteiten[[#This Row],[Kosten derden exclusief btw]]=1,Tb_Activiteiten[[#Headers],[Kosten derden exclusief btw]],""))</f>
        <v/>
      </c>
      <c r="AT2248" t="str">
        <f>IF(ISNUMBER(FIND("overige",Methode_Keuze)),"",IF(Tb_Activiteiten[[#This Row],[Niet verrekenbare btw]]=1,Tb_Activiteiten[[#Headers],[Niet verrekenbare btw]],""))</f>
        <v/>
      </c>
      <c r="AU2248" t="str">
        <f>IF(ISNUMBER(FIND("overige",Methode_Keuze)),"",IF(Tb_Activiteiten[[#This Row],[Grondkosten]]=1,Tb_Activiteiten[[#Headers],[Grondkosten]],""))</f>
        <v/>
      </c>
      <c r="AV2248" t="str">
        <f>IF(ISNUMBER(FIND("overige",Methode_Keuze)),"",IF(Tb_Activiteiten[[#This Row],[Bijdrage in natura (overige)]]=1,Tb_Activiteiten[[#Headers],[Bijdrage in natura (overige)]],""))</f>
        <v/>
      </c>
      <c r="AW2248" t="str">
        <f>IF(ISNUMBER(FIND("overige",Methode_Keuze)),"",IF(Tb_Activiteiten[[#This Row],[Bijdrage in natura (vrijwilligers)]]=1,Tb_Activiteiten[[#Headers],[Bijdrage in natura (vrijwilligers)]],""))</f>
        <v/>
      </c>
      <c r="AX2248" t="str">
        <f>IF(ISNUMBER(FIND("overige",Methode_Keuze)),"",IF(Tb_Activiteiten[[#This Row],[Afschrijvingskosten]]=1,Tb_Activiteiten[[#Headers],[Afschrijvingskosten]],""))</f>
        <v/>
      </c>
      <c r="AY2248" t="str">
        <f>IF(ISNUMBER(FIND("overige",Methode_Keuze)),"",IF(Tb_Activiteiten[[#This Row],[Vergoeding]]=1,Tb_Activiteiten[[#Headers],[Vergoeding]],""))</f>
        <v/>
      </c>
      <c r="AZ2248" t="str">
        <f>IF(ISNUMBER(FIND("arbeid",Methode_Keuze)),"",IF(Tb_Activiteiten[[#This Row],[Arbeidskosten - vast tarief (excl eigen arbeid)]]=1,Tb_Activiteiten[[#Headers],[Arbeidskosten - vast tarief (excl eigen arbeid)]],""))</f>
        <v/>
      </c>
      <c r="BA2248" t="str">
        <f>IF(ISNUMBER(FIND("overige",Methode_Keuze)),"",IF(Tb_Activiteiten[[#This Row],[Overige kosten]]=1,Tb_Activiteiten[[#Headers],[Overige kosten]],""))</f>
        <v/>
      </c>
    </row>
    <row r="2249" spans="15:53" x14ac:dyDescent="0.25">
      <c r="O2249" s="56"/>
      <c r="Q2249" t="str">
        <f>IFERROR(IF(VLOOKUP(Tb_Activiteiten[[#This Row],[Openstelling]],Tb_Openstelling[],2,0)=1,1,""),"")</f>
        <v/>
      </c>
      <c r="AJ2249" s="56"/>
      <c r="AK2249" t="str">
        <f>IF(ISNUMBER(FIND("arbeid",Methode_Keuze)),"",IF(ISNUMBER(FIND("arbeid",Methode_Keuze)),"",IF(Tb_Activiteiten[[#This Row],[Loonkosten]]=1,Tb_Activiteiten[[#Headers],[Loonkosten]],"")))</f>
        <v/>
      </c>
      <c r="AL2249" t="str">
        <f>IF(ISNUMBER(FIND("arbeid",Methode_Keuze)),"",IF(ISNUMBER(FIND("arbeid",Methode_Keuze)),"",IF(Tb_Activiteiten[[#This Row],[Eigen arbeid]]=1,Tb_Activiteiten[[#Headers],[Eigen arbeid]],"")))</f>
        <v/>
      </c>
      <c r="AM2249" t="str">
        <f>IF(ISNUMBER(FIND("arbeid",Methode_Keuze)),"",IF(ISNUMBER(FIND("arbeid",Methode_Keuze)),"",IF(Tb_Activiteiten[[#This Row],[Projectmedewerker]]=1,Tb_Activiteiten[[#Headers],[Projectmedewerker]],"")))</f>
        <v/>
      </c>
      <c r="AN2249" t="str">
        <f>IF(ISNUMBER(FIND("arbeid",Methode_Keuze)),"",IF(ISNUMBER(FIND("arbeid",Methode_Keuze)),"",IF(Tb_Activiteiten[[#This Row],[Landbouwer]]=1,Tb_Activiteiten[[#Headers],[Landbouwer]],"")))</f>
        <v/>
      </c>
      <c r="AO2249" t="str">
        <f>IF(ISNUMBER(FIND("arbeid",Methode_Keuze)),"",IF(ISNUMBER(FIND("arbeid",Methode_Keuze)),"",IF(Tb_Activiteiten[[#This Row],[Adviseur]]=1,Tb_Activiteiten[[#Headers],[Adviseur]],"")))</f>
        <v/>
      </c>
      <c r="AP2249" t="str">
        <f>IF(ISNUMBER(FIND("arbeid",Methode_Keuze)),"",IF(ISNUMBER(FIND("arbeid",Methode_Keuze)),"",IF(Tb_Activiteiten[[#This Row],[Projectleider/Expert]]=1,Tb_Activiteiten[[#Headers],[Projectleider/Expert]],"")))</f>
        <v/>
      </c>
      <c r="AQ2249" t="str">
        <f>IF(ISNUMBER(FIND("arbeid",Methode_Keuze)),"",IF(ISNUMBER(FIND("arbeid",Methode_Keuze)),"",IF(Tb_Activiteiten[[#This Row],[Arbeidskosten]]=1,Tb_Activiteiten[[#Headers],[Arbeidskosten]],"")))</f>
        <v/>
      </c>
      <c r="AR2249" t="str">
        <f>IF(ISNUMBER(FIND("arbeid",Methode_Keuze)),"",IF(ISNUMBER(FIND("arbeid",Methode_Keuze)),"",IF(Tb_Activiteiten[[#This Row],[Arbeidskosten op basis van IKS]]=1,Tb_Activiteiten[[#Headers],[Arbeidskosten op basis van IKS]],"")))</f>
        <v/>
      </c>
      <c r="AS2249" t="str">
        <f>IF(ISNUMBER(FIND("overige",Methode_Keuze)),"",IF(Tb_Activiteiten[[#This Row],[Kosten derden exclusief btw]]=1,Tb_Activiteiten[[#Headers],[Kosten derden exclusief btw]],""))</f>
        <v/>
      </c>
      <c r="AT2249" t="str">
        <f>IF(ISNUMBER(FIND("overige",Methode_Keuze)),"",IF(Tb_Activiteiten[[#This Row],[Niet verrekenbare btw]]=1,Tb_Activiteiten[[#Headers],[Niet verrekenbare btw]],""))</f>
        <v/>
      </c>
      <c r="AU2249" t="str">
        <f>IF(ISNUMBER(FIND("overige",Methode_Keuze)),"",IF(Tb_Activiteiten[[#This Row],[Grondkosten]]=1,Tb_Activiteiten[[#Headers],[Grondkosten]],""))</f>
        <v/>
      </c>
      <c r="AV2249" t="str">
        <f>IF(ISNUMBER(FIND("overige",Methode_Keuze)),"",IF(Tb_Activiteiten[[#This Row],[Bijdrage in natura (overige)]]=1,Tb_Activiteiten[[#Headers],[Bijdrage in natura (overige)]],""))</f>
        <v/>
      </c>
      <c r="AW2249" t="str">
        <f>IF(ISNUMBER(FIND("overige",Methode_Keuze)),"",IF(Tb_Activiteiten[[#This Row],[Bijdrage in natura (vrijwilligers)]]=1,Tb_Activiteiten[[#Headers],[Bijdrage in natura (vrijwilligers)]],""))</f>
        <v/>
      </c>
      <c r="AX2249" t="str">
        <f>IF(ISNUMBER(FIND("overige",Methode_Keuze)),"",IF(Tb_Activiteiten[[#This Row],[Afschrijvingskosten]]=1,Tb_Activiteiten[[#Headers],[Afschrijvingskosten]],""))</f>
        <v/>
      </c>
      <c r="AY2249" t="str">
        <f>IF(ISNUMBER(FIND("overige",Methode_Keuze)),"",IF(Tb_Activiteiten[[#This Row],[Vergoeding]]=1,Tb_Activiteiten[[#Headers],[Vergoeding]],""))</f>
        <v/>
      </c>
      <c r="AZ2249" t="str">
        <f>IF(ISNUMBER(FIND("arbeid",Methode_Keuze)),"",IF(Tb_Activiteiten[[#This Row],[Arbeidskosten - vast tarief (excl eigen arbeid)]]=1,Tb_Activiteiten[[#Headers],[Arbeidskosten - vast tarief (excl eigen arbeid)]],""))</f>
        <v/>
      </c>
      <c r="BA2249" t="str">
        <f>IF(ISNUMBER(FIND("overige",Methode_Keuze)),"",IF(Tb_Activiteiten[[#This Row],[Overige kosten]]=1,Tb_Activiteiten[[#Headers],[Overige kosten]],""))</f>
        <v/>
      </c>
    </row>
    <row r="2250" spans="15:53" x14ac:dyDescent="0.25">
      <c r="O2250" s="56"/>
      <c r="Q2250" t="str">
        <f>IFERROR(IF(VLOOKUP(Tb_Activiteiten[[#This Row],[Openstelling]],Tb_Openstelling[],2,0)=1,1,""),"")</f>
        <v/>
      </c>
      <c r="AJ2250" s="56"/>
      <c r="AK2250" t="str">
        <f>IF(ISNUMBER(FIND("arbeid",Methode_Keuze)),"",IF(ISNUMBER(FIND("arbeid",Methode_Keuze)),"",IF(Tb_Activiteiten[[#This Row],[Loonkosten]]=1,Tb_Activiteiten[[#Headers],[Loonkosten]],"")))</f>
        <v/>
      </c>
      <c r="AL2250" t="str">
        <f>IF(ISNUMBER(FIND("arbeid",Methode_Keuze)),"",IF(ISNUMBER(FIND("arbeid",Methode_Keuze)),"",IF(Tb_Activiteiten[[#This Row],[Eigen arbeid]]=1,Tb_Activiteiten[[#Headers],[Eigen arbeid]],"")))</f>
        <v/>
      </c>
      <c r="AM2250" t="str">
        <f>IF(ISNUMBER(FIND("arbeid",Methode_Keuze)),"",IF(ISNUMBER(FIND("arbeid",Methode_Keuze)),"",IF(Tb_Activiteiten[[#This Row],[Projectmedewerker]]=1,Tb_Activiteiten[[#Headers],[Projectmedewerker]],"")))</f>
        <v/>
      </c>
      <c r="AN2250" t="str">
        <f>IF(ISNUMBER(FIND("arbeid",Methode_Keuze)),"",IF(ISNUMBER(FIND("arbeid",Methode_Keuze)),"",IF(Tb_Activiteiten[[#This Row],[Landbouwer]]=1,Tb_Activiteiten[[#Headers],[Landbouwer]],"")))</f>
        <v/>
      </c>
      <c r="AO2250" t="str">
        <f>IF(ISNUMBER(FIND("arbeid",Methode_Keuze)),"",IF(ISNUMBER(FIND("arbeid",Methode_Keuze)),"",IF(Tb_Activiteiten[[#This Row],[Adviseur]]=1,Tb_Activiteiten[[#Headers],[Adviseur]],"")))</f>
        <v/>
      </c>
      <c r="AP2250" t="str">
        <f>IF(ISNUMBER(FIND("arbeid",Methode_Keuze)),"",IF(ISNUMBER(FIND("arbeid",Methode_Keuze)),"",IF(Tb_Activiteiten[[#This Row],[Projectleider/Expert]]=1,Tb_Activiteiten[[#Headers],[Projectleider/Expert]],"")))</f>
        <v/>
      </c>
      <c r="AQ2250" t="str">
        <f>IF(ISNUMBER(FIND("arbeid",Methode_Keuze)),"",IF(ISNUMBER(FIND("arbeid",Methode_Keuze)),"",IF(Tb_Activiteiten[[#This Row],[Arbeidskosten]]=1,Tb_Activiteiten[[#Headers],[Arbeidskosten]],"")))</f>
        <v/>
      </c>
      <c r="AR2250" t="str">
        <f>IF(ISNUMBER(FIND("arbeid",Methode_Keuze)),"",IF(ISNUMBER(FIND("arbeid",Methode_Keuze)),"",IF(Tb_Activiteiten[[#This Row],[Arbeidskosten op basis van IKS]]=1,Tb_Activiteiten[[#Headers],[Arbeidskosten op basis van IKS]],"")))</f>
        <v/>
      </c>
      <c r="AS2250" t="str">
        <f>IF(ISNUMBER(FIND("overige",Methode_Keuze)),"",IF(Tb_Activiteiten[[#This Row],[Kosten derden exclusief btw]]=1,Tb_Activiteiten[[#Headers],[Kosten derden exclusief btw]],""))</f>
        <v/>
      </c>
      <c r="AT2250" t="str">
        <f>IF(ISNUMBER(FIND("overige",Methode_Keuze)),"",IF(Tb_Activiteiten[[#This Row],[Niet verrekenbare btw]]=1,Tb_Activiteiten[[#Headers],[Niet verrekenbare btw]],""))</f>
        <v/>
      </c>
      <c r="AU2250" t="str">
        <f>IF(ISNUMBER(FIND("overige",Methode_Keuze)),"",IF(Tb_Activiteiten[[#This Row],[Grondkosten]]=1,Tb_Activiteiten[[#Headers],[Grondkosten]],""))</f>
        <v/>
      </c>
      <c r="AV2250" t="str">
        <f>IF(ISNUMBER(FIND("overige",Methode_Keuze)),"",IF(Tb_Activiteiten[[#This Row],[Bijdrage in natura (overige)]]=1,Tb_Activiteiten[[#Headers],[Bijdrage in natura (overige)]],""))</f>
        <v/>
      </c>
      <c r="AW2250" t="str">
        <f>IF(ISNUMBER(FIND("overige",Methode_Keuze)),"",IF(Tb_Activiteiten[[#This Row],[Bijdrage in natura (vrijwilligers)]]=1,Tb_Activiteiten[[#Headers],[Bijdrage in natura (vrijwilligers)]],""))</f>
        <v/>
      </c>
      <c r="AX2250" t="str">
        <f>IF(ISNUMBER(FIND("overige",Methode_Keuze)),"",IF(Tb_Activiteiten[[#This Row],[Afschrijvingskosten]]=1,Tb_Activiteiten[[#Headers],[Afschrijvingskosten]],""))</f>
        <v/>
      </c>
      <c r="AY2250" t="str">
        <f>IF(ISNUMBER(FIND("overige",Methode_Keuze)),"",IF(Tb_Activiteiten[[#This Row],[Vergoeding]]=1,Tb_Activiteiten[[#Headers],[Vergoeding]],""))</f>
        <v/>
      </c>
      <c r="AZ2250" t="str">
        <f>IF(ISNUMBER(FIND("arbeid",Methode_Keuze)),"",IF(Tb_Activiteiten[[#This Row],[Arbeidskosten - vast tarief (excl eigen arbeid)]]=1,Tb_Activiteiten[[#Headers],[Arbeidskosten - vast tarief (excl eigen arbeid)]],""))</f>
        <v/>
      </c>
      <c r="BA2250" t="str">
        <f>IF(ISNUMBER(FIND("overige",Methode_Keuze)),"",IF(Tb_Activiteiten[[#This Row],[Overige kosten]]=1,Tb_Activiteiten[[#Headers],[Overige kosten]],""))</f>
        <v/>
      </c>
    </row>
    <row r="2251" spans="15:53" x14ac:dyDescent="0.25">
      <c r="O2251" s="56"/>
      <c r="Q2251" t="str">
        <f>IFERROR(IF(VLOOKUP(Tb_Activiteiten[[#This Row],[Openstelling]],Tb_Openstelling[],2,0)=1,1,""),"")</f>
        <v/>
      </c>
      <c r="AJ2251" s="56"/>
      <c r="AK2251" t="str">
        <f>IF(ISNUMBER(FIND("arbeid",Methode_Keuze)),"",IF(ISNUMBER(FIND("arbeid",Methode_Keuze)),"",IF(Tb_Activiteiten[[#This Row],[Loonkosten]]=1,Tb_Activiteiten[[#Headers],[Loonkosten]],"")))</f>
        <v/>
      </c>
      <c r="AL2251" t="str">
        <f>IF(ISNUMBER(FIND("arbeid",Methode_Keuze)),"",IF(ISNUMBER(FIND("arbeid",Methode_Keuze)),"",IF(Tb_Activiteiten[[#This Row],[Eigen arbeid]]=1,Tb_Activiteiten[[#Headers],[Eigen arbeid]],"")))</f>
        <v/>
      </c>
      <c r="AM2251" t="str">
        <f>IF(ISNUMBER(FIND("arbeid",Methode_Keuze)),"",IF(ISNUMBER(FIND("arbeid",Methode_Keuze)),"",IF(Tb_Activiteiten[[#This Row],[Projectmedewerker]]=1,Tb_Activiteiten[[#Headers],[Projectmedewerker]],"")))</f>
        <v/>
      </c>
      <c r="AN2251" t="str">
        <f>IF(ISNUMBER(FIND("arbeid",Methode_Keuze)),"",IF(ISNUMBER(FIND("arbeid",Methode_Keuze)),"",IF(Tb_Activiteiten[[#This Row],[Landbouwer]]=1,Tb_Activiteiten[[#Headers],[Landbouwer]],"")))</f>
        <v/>
      </c>
      <c r="AO2251" t="str">
        <f>IF(ISNUMBER(FIND("arbeid",Methode_Keuze)),"",IF(ISNUMBER(FIND("arbeid",Methode_Keuze)),"",IF(Tb_Activiteiten[[#This Row],[Adviseur]]=1,Tb_Activiteiten[[#Headers],[Adviseur]],"")))</f>
        <v/>
      </c>
      <c r="AP2251" t="str">
        <f>IF(ISNUMBER(FIND("arbeid",Methode_Keuze)),"",IF(ISNUMBER(FIND("arbeid",Methode_Keuze)),"",IF(Tb_Activiteiten[[#This Row],[Projectleider/Expert]]=1,Tb_Activiteiten[[#Headers],[Projectleider/Expert]],"")))</f>
        <v/>
      </c>
      <c r="AQ2251" t="str">
        <f>IF(ISNUMBER(FIND("arbeid",Methode_Keuze)),"",IF(ISNUMBER(FIND("arbeid",Methode_Keuze)),"",IF(Tb_Activiteiten[[#This Row],[Arbeidskosten]]=1,Tb_Activiteiten[[#Headers],[Arbeidskosten]],"")))</f>
        <v/>
      </c>
      <c r="AR2251" t="str">
        <f>IF(ISNUMBER(FIND("arbeid",Methode_Keuze)),"",IF(ISNUMBER(FIND("arbeid",Methode_Keuze)),"",IF(Tb_Activiteiten[[#This Row],[Arbeidskosten op basis van IKS]]=1,Tb_Activiteiten[[#Headers],[Arbeidskosten op basis van IKS]],"")))</f>
        <v/>
      </c>
      <c r="AS2251" t="str">
        <f>IF(ISNUMBER(FIND("overige",Methode_Keuze)),"",IF(Tb_Activiteiten[[#This Row],[Kosten derden exclusief btw]]=1,Tb_Activiteiten[[#Headers],[Kosten derden exclusief btw]],""))</f>
        <v/>
      </c>
      <c r="AT2251" t="str">
        <f>IF(ISNUMBER(FIND("overige",Methode_Keuze)),"",IF(Tb_Activiteiten[[#This Row],[Niet verrekenbare btw]]=1,Tb_Activiteiten[[#Headers],[Niet verrekenbare btw]],""))</f>
        <v/>
      </c>
      <c r="AU2251" t="str">
        <f>IF(ISNUMBER(FIND("overige",Methode_Keuze)),"",IF(Tb_Activiteiten[[#This Row],[Grondkosten]]=1,Tb_Activiteiten[[#Headers],[Grondkosten]],""))</f>
        <v/>
      </c>
      <c r="AV2251" t="str">
        <f>IF(ISNUMBER(FIND("overige",Methode_Keuze)),"",IF(Tb_Activiteiten[[#This Row],[Bijdrage in natura (overige)]]=1,Tb_Activiteiten[[#Headers],[Bijdrage in natura (overige)]],""))</f>
        <v/>
      </c>
      <c r="AW2251" t="str">
        <f>IF(ISNUMBER(FIND("overige",Methode_Keuze)),"",IF(Tb_Activiteiten[[#This Row],[Bijdrage in natura (vrijwilligers)]]=1,Tb_Activiteiten[[#Headers],[Bijdrage in natura (vrijwilligers)]],""))</f>
        <v/>
      </c>
      <c r="AX2251" t="str">
        <f>IF(ISNUMBER(FIND("overige",Methode_Keuze)),"",IF(Tb_Activiteiten[[#This Row],[Afschrijvingskosten]]=1,Tb_Activiteiten[[#Headers],[Afschrijvingskosten]],""))</f>
        <v/>
      </c>
      <c r="AY2251" t="str">
        <f>IF(ISNUMBER(FIND("overige",Methode_Keuze)),"",IF(Tb_Activiteiten[[#This Row],[Vergoeding]]=1,Tb_Activiteiten[[#Headers],[Vergoeding]],""))</f>
        <v/>
      </c>
      <c r="AZ2251" t="str">
        <f>IF(ISNUMBER(FIND("arbeid",Methode_Keuze)),"",IF(Tb_Activiteiten[[#This Row],[Arbeidskosten - vast tarief (excl eigen arbeid)]]=1,Tb_Activiteiten[[#Headers],[Arbeidskosten - vast tarief (excl eigen arbeid)]],""))</f>
        <v/>
      </c>
      <c r="BA2251" t="str">
        <f>IF(ISNUMBER(FIND("overige",Methode_Keuze)),"",IF(Tb_Activiteiten[[#This Row],[Overige kosten]]=1,Tb_Activiteiten[[#Headers],[Overige kosten]],""))</f>
        <v/>
      </c>
    </row>
    <row r="2252" spans="15:53" x14ac:dyDescent="0.25">
      <c r="O2252" s="56"/>
      <c r="Q2252" t="str">
        <f>IFERROR(IF(VLOOKUP(Tb_Activiteiten[[#This Row],[Openstelling]],Tb_Openstelling[],2,0)=1,1,""),"")</f>
        <v/>
      </c>
      <c r="AJ2252" s="56"/>
      <c r="AK2252" t="str">
        <f>IF(ISNUMBER(FIND("arbeid",Methode_Keuze)),"",IF(ISNUMBER(FIND("arbeid",Methode_Keuze)),"",IF(Tb_Activiteiten[[#This Row],[Loonkosten]]=1,Tb_Activiteiten[[#Headers],[Loonkosten]],"")))</f>
        <v/>
      </c>
      <c r="AL2252" t="str">
        <f>IF(ISNUMBER(FIND("arbeid",Methode_Keuze)),"",IF(ISNUMBER(FIND("arbeid",Methode_Keuze)),"",IF(Tb_Activiteiten[[#This Row],[Eigen arbeid]]=1,Tb_Activiteiten[[#Headers],[Eigen arbeid]],"")))</f>
        <v/>
      </c>
      <c r="AM2252" t="str">
        <f>IF(ISNUMBER(FIND("arbeid",Methode_Keuze)),"",IF(ISNUMBER(FIND("arbeid",Methode_Keuze)),"",IF(Tb_Activiteiten[[#This Row],[Projectmedewerker]]=1,Tb_Activiteiten[[#Headers],[Projectmedewerker]],"")))</f>
        <v/>
      </c>
      <c r="AN2252" t="str">
        <f>IF(ISNUMBER(FIND("arbeid",Methode_Keuze)),"",IF(ISNUMBER(FIND("arbeid",Methode_Keuze)),"",IF(Tb_Activiteiten[[#This Row],[Landbouwer]]=1,Tb_Activiteiten[[#Headers],[Landbouwer]],"")))</f>
        <v/>
      </c>
      <c r="AO2252" t="str">
        <f>IF(ISNUMBER(FIND("arbeid",Methode_Keuze)),"",IF(ISNUMBER(FIND("arbeid",Methode_Keuze)),"",IF(Tb_Activiteiten[[#This Row],[Adviseur]]=1,Tb_Activiteiten[[#Headers],[Adviseur]],"")))</f>
        <v/>
      </c>
      <c r="AP2252" t="str">
        <f>IF(ISNUMBER(FIND("arbeid",Methode_Keuze)),"",IF(ISNUMBER(FIND("arbeid",Methode_Keuze)),"",IF(Tb_Activiteiten[[#This Row],[Projectleider/Expert]]=1,Tb_Activiteiten[[#Headers],[Projectleider/Expert]],"")))</f>
        <v/>
      </c>
      <c r="AQ2252" t="str">
        <f>IF(ISNUMBER(FIND("arbeid",Methode_Keuze)),"",IF(ISNUMBER(FIND("arbeid",Methode_Keuze)),"",IF(Tb_Activiteiten[[#This Row],[Arbeidskosten]]=1,Tb_Activiteiten[[#Headers],[Arbeidskosten]],"")))</f>
        <v/>
      </c>
      <c r="AR2252" t="str">
        <f>IF(ISNUMBER(FIND("arbeid",Methode_Keuze)),"",IF(ISNUMBER(FIND("arbeid",Methode_Keuze)),"",IF(Tb_Activiteiten[[#This Row],[Arbeidskosten op basis van IKS]]=1,Tb_Activiteiten[[#Headers],[Arbeidskosten op basis van IKS]],"")))</f>
        <v/>
      </c>
      <c r="AS2252" t="str">
        <f>IF(ISNUMBER(FIND("overige",Methode_Keuze)),"",IF(Tb_Activiteiten[[#This Row],[Kosten derden exclusief btw]]=1,Tb_Activiteiten[[#Headers],[Kosten derden exclusief btw]],""))</f>
        <v/>
      </c>
      <c r="AT2252" t="str">
        <f>IF(ISNUMBER(FIND("overige",Methode_Keuze)),"",IF(Tb_Activiteiten[[#This Row],[Niet verrekenbare btw]]=1,Tb_Activiteiten[[#Headers],[Niet verrekenbare btw]],""))</f>
        <v/>
      </c>
      <c r="AU2252" t="str">
        <f>IF(ISNUMBER(FIND("overige",Methode_Keuze)),"",IF(Tb_Activiteiten[[#This Row],[Grondkosten]]=1,Tb_Activiteiten[[#Headers],[Grondkosten]],""))</f>
        <v/>
      </c>
      <c r="AV2252" t="str">
        <f>IF(ISNUMBER(FIND("overige",Methode_Keuze)),"",IF(Tb_Activiteiten[[#This Row],[Bijdrage in natura (overige)]]=1,Tb_Activiteiten[[#Headers],[Bijdrage in natura (overige)]],""))</f>
        <v/>
      </c>
      <c r="AW2252" t="str">
        <f>IF(ISNUMBER(FIND("overige",Methode_Keuze)),"",IF(Tb_Activiteiten[[#This Row],[Bijdrage in natura (vrijwilligers)]]=1,Tb_Activiteiten[[#Headers],[Bijdrage in natura (vrijwilligers)]],""))</f>
        <v/>
      </c>
      <c r="AX2252" t="str">
        <f>IF(ISNUMBER(FIND("overige",Methode_Keuze)),"",IF(Tb_Activiteiten[[#This Row],[Afschrijvingskosten]]=1,Tb_Activiteiten[[#Headers],[Afschrijvingskosten]],""))</f>
        <v/>
      </c>
      <c r="AY2252" t="str">
        <f>IF(ISNUMBER(FIND("overige",Methode_Keuze)),"",IF(Tb_Activiteiten[[#This Row],[Vergoeding]]=1,Tb_Activiteiten[[#Headers],[Vergoeding]],""))</f>
        <v/>
      </c>
      <c r="AZ2252" t="str">
        <f>IF(ISNUMBER(FIND("arbeid",Methode_Keuze)),"",IF(Tb_Activiteiten[[#This Row],[Arbeidskosten - vast tarief (excl eigen arbeid)]]=1,Tb_Activiteiten[[#Headers],[Arbeidskosten - vast tarief (excl eigen arbeid)]],""))</f>
        <v/>
      </c>
      <c r="BA2252" t="str">
        <f>IF(ISNUMBER(FIND("overige",Methode_Keuze)),"",IF(Tb_Activiteiten[[#This Row],[Overige kosten]]=1,Tb_Activiteiten[[#Headers],[Overige kosten]],""))</f>
        <v/>
      </c>
    </row>
    <row r="2253" spans="15:53" x14ac:dyDescent="0.25">
      <c r="O2253" s="56"/>
      <c r="Q2253" t="str">
        <f>IFERROR(IF(VLOOKUP(Tb_Activiteiten[[#This Row],[Openstelling]],Tb_Openstelling[],2,0)=1,1,""),"")</f>
        <v/>
      </c>
      <c r="AJ2253" s="56"/>
      <c r="AK2253" t="str">
        <f>IF(ISNUMBER(FIND("arbeid",Methode_Keuze)),"",IF(ISNUMBER(FIND("arbeid",Methode_Keuze)),"",IF(Tb_Activiteiten[[#This Row],[Loonkosten]]=1,Tb_Activiteiten[[#Headers],[Loonkosten]],"")))</f>
        <v/>
      </c>
      <c r="AL2253" t="str">
        <f>IF(ISNUMBER(FIND("arbeid",Methode_Keuze)),"",IF(ISNUMBER(FIND("arbeid",Methode_Keuze)),"",IF(Tb_Activiteiten[[#This Row],[Eigen arbeid]]=1,Tb_Activiteiten[[#Headers],[Eigen arbeid]],"")))</f>
        <v/>
      </c>
      <c r="AM2253" t="str">
        <f>IF(ISNUMBER(FIND("arbeid",Methode_Keuze)),"",IF(ISNUMBER(FIND("arbeid",Methode_Keuze)),"",IF(Tb_Activiteiten[[#This Row],[Projectmedewerker]]=1,Tb_Activiteiten[[#Headers],[Projectmedewerker]],"")))</f>
        <v/>
      </c>
      <c r="AN2253" t="str">
        <f>IF(ISNUMBER(FIND("arbeid",Methode_Keuze)),"",IF(ISNUMBER(FIND("arbeid",Methode_Keuze)),"",IF(Tb_Activiteiten[[#This Row],[Landbouwer]]=1,Tb_Activiteiten[[#Headers],[Landbouwer]],"")))</f>
        <v/>
      </c>
      <c r="AO2253" t="str">
        <f>IF(ISNUMBER(FIND("arbeid",Methode_Keuze)),"",IF(ISNUMBER(FIND("arbeid",Methode_Keuze)),"",IF(Tb_Activiteiten[[#This Row],[Adviseur]]=1,Tb_Activiteiten[[#Headers],[Adviseur]],"")))</f>
        <v/>
      </c>
      <c r="AP2253" t="str">
        <f>IF(ISNUMBER(FIND("arbeid",Methode_Keuze)),"",IF(ISNUMBER(FIND("arbeid",Methode_Keuze)),"",IF(Tb_Activiteiten[[#This Row],[Projectleider/Expert]]=1,Tb_Activiteiten[[#Headers],[Projectleider/Expert]],"")))</f>
        <v/>
      </c>
      <c r="AQ2253" t="str">
        <f>IF(ISNUMBER(FIND("arbeid",Methode_Keuze)),"",IF(ISNUMBER(FIND("arbeid",Methode_Keuze)),"",IF(Tb_Activiteiten[[#This Row],[Arbeidskosten]]=1,Tb_Activiteiten[[#Headers],[Arbeidskosten]],"")))</f>
        <v/>
      </c>
      <c r="AR2253" t="str">
        <f>IF(ISNUMBER(FIND("arbeid",Methode_Keuze)),"",IF(ISNUMBER(FIND("arbeid",Methode_Keuze)),"",IF(Tb_Activiteiten[[#This Row],[Arbeidskosten op basis van IKS]]=1,Tb_Activiteiten[[#Headers],[Arbeidskosten op basis van IKS]],"")))</f>
        <v/>
      </c>
      <c r="AS2253" t="str">
        <f>IF(ISNUMBER(FIND("overige",Methode_Keuze)),"",IF(Tb_Activiteiten[[#This Row],[Kosten derden exclusief btw]]=1,Tb_Activiteiten[[#Headers],[Kosten derden exclusief btw]],""))</f>
        <v/>
      </c>
      <c r="AT2253" t="str">
        <f>IF(ISNUMBER(FIND("overige",Methode_Keuze)),"",IF(Tb_Activiteiten[[#This Row],[Niet verrekenbare btw]]=1,Tb_Activiteiten[[#Headers],[Niet verrekenbare btw]],""))</f>
        <v/>
      </c>
      <c r="AU2253" t="str">
        <f>IF(ISNUMBER(FIND("overige",Methode_Keuze)),"",IF(Tb_Activiteiten[[#This Row],[Grondkosten]]=1,Tb_Activiteiten[[#Headers],[Grondkosten]],""))</f>
        <v/>
      </c>
      <c r="AV2253" t="str">
        <f>IF(ISNUMBER(FIND("overige",Methode_Keuze)),"",IF(Tb_Activiteiten[[#This Row],[Bijdrage in natura (overige)]]=1,Tb_Activiteiten[[#Headers],[Bijdrage in natura (overige)]],""))</f>
        <v/>
      </c>
      <c r="AW2253" t="str">
        <f>IF(ISNUMBER(FIND("overige",Methode_Keuze)),"",IF(Tb_Activiteiten[[#This Row],[Bijdrage in natura (vrijwilligers)]]=1,Tb_Activiteiten[[#Headers],[Bijdrage in natura (vrijwilligers)]],""))</f>
        <v/>
      </c>
      <c r="AX2253" t="str">
        <f>IF(ISNUMBER(FIND("overige",Methode_Keuze)),"",IF(Tb_Activiteiten[[#This Row],[Afschrijvingskosten]]=1,Tb_Activiteiten[[#Headers],[Afschrijvingskosten]],""))</f>
        <v/>
      </c>
      <c r="AY2253" t="str">
        <f>IF(ISNUMBER(FIND("overige",Methode_Keuze)),"",IF(Tb_Activiteiten[[#This Row],[Vergoeding]]=1,Tb_Activiteiten[[#Headers],[Vergoeding]],""))</f>
        <v/>
      </c>
      <c r="AZ2253" t="str">
        <f>IF(ISNUMBER(FIND("arbeid",Methode_Keuze)),"",IF(Tb_Activiteiten[[#This Row],[Arbeidskosten - vast tarief (excl eigen arbeid)]]=1,Tb_Activiteiten[[#Headers],[Arbeidskosten - vast tarief (excl eigen arbeid)]],""))</f>
        <v/>
      </c>
      <c r="BA2253" t="str">
        <f>IF(ISNUMBER(FIND("overige",Methode_Keuze)),"",IF(Tb_Activiteiten[[#This Row],[Overige kosten]]=1,Tb_Activiteiten[[#Headers],[Overige kosten]],""))</f>
        <v/>
      </c>
    </row>
    <row r="2254" spans="15:53" x14ac:dyDescent="0.25">
      <c r="O2254" s="56"/>
      <c r="Q2254" t="str">
        <f>IFERROR(IF(VLOOKUP(Tb_Activiteiten[[#This Row],[Openstelling]],Tb_Openstelling[],2,0)=1,1,""),"")</f>
        <v/>
      </c>
      <c r="AJ2254" s="56"/>
      <c r="AK2254" t="str">
        <f>IF(ISNUMBER(FIND("arbeid",Methode_Keuze)),"",IF(ISNUMBER(FIND("arbeid",Methode_Keuze)),"",IF(Tb_Activiteiten[[#This Row],[Loonkosten]]=1,Tb_Activiteiten[[#Headers],[Loonkosten]],"")))</f>
        <v/>
      </c>
      <c r="AL2254" t="str">
        <f>IF(ISNUMBER(FIND("arbeid",Methode_Keuze)),"",IF(ISNUMBER(FIND("arbeid",Methode_Keuze)),"",IF(Tb_Activiteiten[[#This Row],[Eigen arbeid]]=1,Tb_Activiteiten[[#Headers],[Eigen arbeid]],"")))</f>
        <v/>
      </c>
      <c r="AM2254" t="str">
        <f>IF(ISNUMBER(FIND("arbeid",Methode_Keuze)),"",IF(ISNUMBER(FIND("arbeid",Methode_Keuze)),"",IF(Tb_Activiteiten[[#This Row],[Projectmedewerker]]=1,Tb_Activiteiten[[#Headers],[Projectmedewerker]],"")))</f>
        <v/>
      </c>
      <c r="AN2254" t="str">
        <f>IF(ISNUMBER(FIND("arbeid",Methode_Keuze)),"",IF(ISNUMBER(FIND("arbeid",Methode_Keuze)),"",IF(Tb_Activiteiten[[#This Row],[Landbouwer]]=1,Tb_Activiteiten[[#Headers],[Landbouwer]],"")))</f>
        <v/>
      </c>
      <c r="AO2254" t="str">
        <f>IF(ISNUMBER(FIND("arbeid",Methode_Keuze)),"",IF(ISNUMBER(FIND("arbeid",Methode_Keuze)),"",IF(Tb_Activiteiten[[#This Row],[Adviseur]]=1,Tb_Activiteiten[[#Headers],[Adviseur]],"")))</f>
        <v/>
      </c>
      <c r="AP2254" t="str">
        <f>IF(ISNUMBER(FIND("arbeid",Methode_Keuze)),"",IF(ISNUMBER(FIND("arbeid",Methode_Keuze)),"",IF(Tb_Activiteiten[[#This Row],[Projectleider/Expert]]=1,Tb_Activiteiten[[#Headers],[Projectleider/Expert]],"")))</f>
        <v/>
      </c>
      <c r="AQ2254" t="str">
        <f>IF(ISNUMBER(FIND("arbeid",Methode_Keuze)),"",IF(ISNUMBER(FIND("arbeid",Methode_Keuze)),"",IF(Tb_Activiteiten[[#This Row],[Arbeidskosten]]=1,Tb_Activiteiten[[#Headers],[Arbeidskosten]],"")))</f>
        <v/>
      </c>
      <c r="AR2254" t="str">
        <f>IF(ISNUMBER(FIND("arbeid",Methode_Keuze)),"",IF(ISNUMBER(FIND("arbeid",Methode_Keuze)),"",IF(Tb_Activiteiten[[#This Row],[Arbeidskosten op basis van IKS]]=1,Tb_Activiteiten[[#Headers],[Arbeidskosten op basis van IKS]],"")))</f>
        <v/>
      </c>
      <c r="AS2254" t="str">
        <f>IF(ISNUMBER(FIND("overige",Methode_Keuze)),"",IF(Tb_Activiteiten[[#This Row],[Kosten derden exclusief btw]]=1,Tb_Activiteiten[[#Headers],[Kosten derden exclusief btw]],""))</f>
        <v/>
      </c>
      <c r="AT2254" t="str">
        <f>IF(ISNUMBER(FIND("overige",Methode_Keuze)),"",IF(Tb_Activiteiten[[#This Row],[Niet verrekenbare btw]]=1,Tb_Activiteiten[[#Headers],[Niet verrekenbare btw]],""))</f>
        <v/>
      </c>
      <c r="AU2254" t="str">
        <f>IF(ISNUMBER(FIND("overige",Methode_Keuze)),"",IF(Tb_Activiteiten[[#This Row],[Grondkosten]]=1,Tb_Activiteiten[[#Headers],[Grondkosten]],""))</f>
        <v/>
      </c>
      <c r="AV2254" t="str">
        <f>IF(ISNUMBER(FIND("overige",Methode_Keuze)),"",IF(Tb_Activiteiten[[#This Row],[Bijdrage in natura (overige)]]=1,Tb_Activiteiten[[#Headers],[Bijdrage in natura (overige)]],""))</f>
        <v/>
      </c>
      <c r="AW2254" t="str">
        <f>IF(ISNUMBER(FIND("overige",Methode_Keuze)),"",IF(Tb_Activiteiten[[#This Row],[Bijdrage in natura (vrijwilligers)]]=1,Tb_Activiteiten[[#Headers],[Bijdrage in natura (vrijwilligers)]],""))</f>
        <v/>
      </c>
      <c r="AX2254" t="str">
        <f>IF(ISNUMBER(FIND("overige",Methode_Keuze)),"",IF(Tb_Activiteiten[[#This Row],[Afschrijvingskosten]]=1,Tb_Activiteiten[[#Headers],[Afschrijvingskosten]],""))</f>
        <v/>
      </c>
      <c r="AY2254" t="str">
        <f>IF(ISNUMBER(FIND("overige",Methode_Keuze)),"",IF(Tb_Activiteiten[[#This Row],[Vergoeding]]=1,Tb_Activiteiten[[#Headers],[Vergoeding]],""))</f>
        <v/>
      </c>
      <c r="AZ2254" t="str">
        <f>IF(ISNUMBER(FIND("arbeid",Methode_Keuze)),"",IF(Tb_Activiteiten[[#This Row],[Arbeidskosten - vast tarief (excl eigen arbeid)]]=1,Tb_Activiteiten[[#Headers],[Arbeidskosten - vast tarief (excl eigen arbeid)]],""))</f>
        <v/>
      </c>
      <c r="BA2254" t="str">
        <f>IF(ISNUMBER(FIND("overige",Methode_Keuze)),"",IF(Tb_Activiteiten[[#This Row],[Overige kosten]]=1,Tb_Activiteiten[[#Headers],[Overige kosten]],""))</f>
        <v/>
      </c>
    </row>
    <row r="2255" spans="15:53" x14ac:dyDescent="0.25">
      <c r="O2255" s="56"/>
      <c r="Q2255" t="str">
        <f>IFERROR(IF(VLOOKUP(Tb_Activiteiten[[#This Row],[Openstelling]],Tb_Openstelling[],2,0)=1,1,""),"")</f>
        <v/>
      </c>
      <c r="AJ2255" s="56"/>
      <c r="AK2255" t="str">
        <f>IF(ISNUMBER(FIND("arbeid",Methode_Keuze)),"",IF(ISNUMBER(FIND("arbeid",Methode_Keuze)),"",IF(Tb_Activiteiten[[#This Row],[Loonkosten]]=1,Tb_Activiteiten[[#Headers],[Loonkosten]],"")))</f>
        <v/>
      </c>
      <c r="AL2255" t="str">
        <f>IF(ISNUMBER(FIND("arbeid",Methode_Keuze)),"",IF(ISNUMBER(FIND("arbeid",Methode_Keuze)),"",IF(Tb_Activiteiten[[#This Row],[Eigen arbeid]]=1,Tb_Activiteiten[[#Headers],[Eigen arbeid]],"")))</f>
        <v/>
      </c>
      <c r="AM2255" t="str">
        <f>IF(ISNUMBER(FIND("arbeid",Methode_Keuze)),"",IF(ISNUMBER(FIND("arbeid",Methode_Keuze)),"",IF(Tb_Activiteiten[[#This Row],[Projectmedewerker]]=1,Tb_Activiteiten[[#Headers],[Projectmedewerker]],"")))</f>
        <v/>
      </c>
      <c r="AN2255" t="str">
        <f>IF(ISNUMBER(FIND("arbeid",Methode_Keuze)),"",IF(ISNUMBER(FIND("arbeid",Methode_Keuze)),"",IF(Tb_Activiteiten[[#This Row],[Landbouwer]]=1,Tb_Activiteiten[[#Headers],[Landbouwer]],"")))</f>
        <v/>
      </c>
      <c r="AO2255" t="str">
        <f>IF(ISNUMBER(FIND("arbeid",Methode_Keuze)),"",IF(ISNUMBER(FIND("arbeid",Methode_Keuze)),"",IF(Tb_Activiteiten[[#This Row],[Adviseur]]=1,Tb_Activiteiten[[#Headers],[Adviseur]],"")))</f>
        <v/>
      </c>
      <c r="AP2255" t="str">
        <f>IF(ISNUMBER(FIND("arbeid",Methode_Keuze)),"",IF(ISNUMBER(FIND("arbeid",Methode_Keuze)),"",IF(Tb_Activiteiten[[#This Row],[Projectleider/Expert]]=1,Tb_Activiteiten[[#Headers],[Projectleider/Expert]],"")))</f>
        <v/>
      </c>
      <c r="AQ2255" t="str">
        <f>IF(ISNUMBER(FIND("arbeid",Methode_Keuze)),"",IF(ISNUMBER(FIND("arbeid",Methode_Keuze)),"",IF(Tb_Activiteiten[[#This Row],[Arbeidskosten]]=1,Tb_Activiteiten[[#Headers],[Arbeidskosten]],"")))</f>
        <v/>
      </c>
      <c r="AR2255" t="str">
        <f>IF(ISNUMBER(FIND("arbeid",Methode_Keuze)),"",IF(ISNUMBER(FIND("arbeid",Methode_Keuze)),"",IF(Tb_Activiteiten[[#This Row],[Arbeidskosten op basis van IKS]]=1,Tb_Activiteiten[[#Headers],[Arbeidskosten op basis van IKS]],"")))</f>
        <v/>
      </c>
      <c r="AS2255" t="str">
        <f>IF(ISNUMBER(FIND("overige",Methode_Keuze)),"",IF(Tb_Activiteiten[[#This Row],[Kosten derden exclusief btw]]=1,Tb_Activiteiten[[#Headers],[Kosten derden exclusief btw]],""))</f>
        <v/>
      </c>
      <c r="AT2255" t="str">
        <f>IF(ISNUMBER(FIND("overige",Methode_Keuze)),"",IF(Tb_Activiteiten[[#This Row],[Niet verrekenbare btw]]=1,Tb_Activiteiten[[#Headers],[Niet verrekenbare btw]],""))</f>
        <v/>
      </c>
      <c r="AU2255" t="str">
        <f>IF(ISNUMBER(FIND("overige",Methode_Keuze)),"",IF(Tb_Activiteiten[[#This Row],[Grondkosten]]=1,Tb_Activiteiten[[#Headers],[Grondkosten]],""))</f>
        <v/>
      </c>
      <c r="AV2255" t="str">
        <f>IF(ISNUMBER(FIND("overige",Methode_Keuze)),"",IF(Tb_Activiteiten[[#This Row],[Bijdrage in natura (overige)]]=1,Tb_Activiteiten[[#Headers],[Bijdrage in natura (overige)]],""))</f>
        <v/>
      </c>
      <c r="AW2255" t="str">
        <f>IF(ISNUMBER(FIND("overige",Methode_Keuze)),"",IF(Tb_Activiteiten[[#This Row],[Bijdrage in natura (vrijwilligers)]]=1,Tb_Activiteiten[[#Headers],[Bijdrage in natura (vrijwilligers)]],""))</f>
        <v/>
      </c>
      <c r="AX2255" t="str">
        <f>IF(ISNUMBER(FIND("overige",Methode_Keuze)),"",IF(Tb_Activiteiten[[#This Row],[Afschrijvingskosten]]=1,Tb_Activiteiten[[#Headers],[Afschrijvingskosten]],""))</f>
        <v/>
      </c>
      <c r="AY2255" t="str">
        <f>IF(ISNUMBER(FIND("overige",Methode_Keuze)),"",IF(Tb_Activiteiten[[#This Row],[Vergoeding]]=1,Tb_Activiteiten[[#Headers],[Vergoeding]],""))</f>
        <v/>
      </c>
      <c r="AZ2255" t="str">
        <f>IF(ISNUMBER(FIND("arbeid",Methode_Keuze)),"",IF(Tb_Activiteiten[[#This Row],[Arbeidskosten - vast tarief (excl eigen arbeid)]]=1,Tb_Activiteiten[[#Headers],[Arbeidskosten - vast tarief (excl eigen arbeid)]],""))</f>
        <v/>
      </c>
      <c r="BA2255" t="str">
        <f>IF(ISNUMBER(FIND("overige",Methode_Keuze)),"",IF(Tb_Activiteiten[[#This Row],[Overige kosten]]=1,Tb_Activiteiten[[#Headers],[Overige kosten]],""))</f>
        <v/>
      </c>
    </row>
    <row r="2256" spans="15:53" x14ac:dyDescent="0.25">
      <c r="O2256" s="56"/>
      <c r="Q2256" t="str">
        <f>IFERROR(IF(VLOOKUP(Tb_Activiteiten[[#This Row],[Openstelling]],Tb_Openstelling[],2,0)=1,1,""),"")</f>
        <v/>
      </c>
      <c r="AJ2256" s="56"/>
      <c r="AK2256" t="str">
        <f>IF(ISNUMBER(FIND("arbeid",Methode_Keuze)),"",IF(ISNUMBER(FIND("arbeid",Methode_Keuze)),"",IF(Tb_Activiteiten[[#This Row],[Loonkosten]]=1,Tb_Activiteiten[[#Headers],[Loonkosten]],"")))</f>
        <v/>
      </c>
      <c r="AL2256" t="str">
        <f>IF(ISNUMBER(FIND("arbeid",Methode_Keuze)),"",IF(ISNUMBER(FIND("arbeid",Methode_Keuze)),"",IF(Tb_Activiteiten[[#This Row],[Eigen arbeid]]=1,Tb_Activiteiten[[#Headers],[Eigen arbeid]],"")))</f>
        <v/>
      </c>
      <c r="AM2256" t="str">
        <f>IF(ISNUMBER(FIND("arbeid",Methode_Keuze)),"",IF(ISNUMBER(FIND("arbeid",Methode_Keuze)),"",IF(Tb_Activiteiten[[#This Row],[Projectmedewerker]]=1,Tb_Activiteiten[[#Headers],[Projectmedewerker]],"")))</f>
        <v/>
      </c>
      <c r="AN2256" t="str">
        <f>IF(ISNUMBER(FIND("arbeid",Methode_Keuze)),"",IF(ISNUMBER(FIND("arbeid",Methode_Keuze)),"",IF(Tb_Activiteiten[[#This Row],[Landbouwer]]=1,Tb_Activiteiten[[#Headers],[Landbouwer]],"")))</f>
        <v/>
      </c>
      <c r="AO2256" t="str">
        <f>IF(ISNUMBER(FIND("arbeid",Methode_Keuze)),"",IF(ISNUMBER(FIND("arbeid",Methode_Keuze)),"",IF(Tb_Activiteiten[[#This Row],[Adviseur]]=1,Tb_Activiteiten[[#Headers],[Adviseur]],"")))</f>
        <v/>
      </c>
      <c r="AP2256" t="str">
        <f>IF(ISNUMBER(FIND("arbeid",Methode_Keuze)),"",IF(ISNUMBER(FIND("arbeid",Methode_Keuze)),"",IF(Tb_Activiteiten[[#This Row],[Projectleider/Expert]]=1,Tb_Activiteiten[[#Headers],[Projectleider/Expert]],"")))</f>
        <v/>
      </c>
      <c r="AQ2256" t="str">
        <f>IF(ISNUMBER(FIND("arbeid",Methode_Keuze)),"",IF(ISNUMBER(FIND("arbeid",Methode_Keuze)),"",IF(Tb_Activiteiten[[#This Row],[Arbeidskosten]]=1,Tb_Activiteiten[[#Headers],[Arbeidskosten]],"")))</f>
        <v/>
      </c>
      <c r="AR2256" t="str">
        <f>IF(ISNUMBER(FIND("arbeid",Methode_Keuze)),"",IF(ISNUMBER(FIND("arbeid",Methode_Keuze)),"",IF(Tb_Activiteiten[[#This Row],[Arbeidskosten op basis van IKS]]=1,Tb_Activiteiten[[#Headers],[Arbeidskosten op basis van IKS]],"")))</f>
        <v/>
      </c>
      <c r="AS2256" t="str">
        <f>IF(ISNUMBER(FIND("overige",Methode_Keuze)),"",IF(Tb_Activiteiten[[#This Row],[Kosten derden exclusief btw]]=1,Tb_Activiteiten[[#Headers],[Kosten derden exclusief btw]],""))</f>
        <v/>
      </c>
      <c r="AT2256" t="str">
        <f>IF(ISNUMBER(FIND("overige",Methode_Keuze)),"",IF(Tb_Activiteiten[[#This Row],[Niet verrekenbare btw]]=1,Tb_Activiteiten[[#Headers],[Niet verrekenbare btw]],""))</f>
        <v/>
      </c>
      <c r="AU2256" t="str">
        <f>IF(ISNUMBER(FIND("overige",Methode_Keuze)),"",IF(Tb_Activiteiten[[#This Row],[Grondkosten]]=1,Tb_Activiteiten[[#Headers],[Grondkosten]],""))</f>
        <v/>
      </c>
      <c r="AV2256" t="str">
        <f>IF(ISNUMBER(FIND("overige",Methode_Keuze)),"",IF(Tb_Activiteiten[[#This Row],[Bijdrage in natura (overige)]]=1,Tb_Activiteiten[[#Headers],[Bijdrage in natura (overige)]],""))</f>
        <v/>
      </c>
      <c r="AW2256" t="str">
        <f>IF(ISNUMBER(FIND("overige",Methode_Keuze)),"",IF(Tb_Activiteiten[[#This Row],[Bijdrage in natura (vrijwilligers)]]=1,Tb_Activiteiten[[#Headers],[Bijdrage in natura (vrijwilligers)]],""))</f>
        <v/>
      </c>
      <c r="AX2256" t="str">
        <f>IF(ISNUMBER(FIND("overige",Methode_Keuze)),"",IF(Tb_Activiteiten[[#This Row],[Afschrijvingskosten]]=1,Tb_Activiteiten[[#Headers],[Afschrijvingskosten]],""))</f>
        <v/>
      </c>
      <c r="AY2256" t="str">
        <f>IF(ISNUMBER(FIND("overige",Methode_Keuze)),"",IF(Tb_Activiteiten[[#This Row],[Vergoeding]]=1,Tb_Activiteiten[[#Headers],[Vergoeding]],""))</f>
        <v/>
      </c>
      <c r="AZ2256" t="str">
        <f>IF(ISNUMBER(FIND("arbeid",Methode_Keuze)),"",IF(Tb_Activiteiten[[#This Row],[Arbeidskosten - vast tarief (excl eigen arbeid)]]=1,Tb_Activiteiten[[#Headers],[Arbeidskosten - vast tarief (excl eigen arbeid)]],""))</f>
        <v/>
      </c>
      <c r="BA2256" t="str">
        <f>IF(ISNUMBER(FIND("overige",Methode_Keuze)),"",IF(Tb_Activiteiten[[#This Row],[Overige kosten]]=1,Tb_Activiteiten[[#Headers],[Overige kosten]],""))</f>
        <v/>
      </c>
    </row>
    <row r="2257" spans="15:53" x14ac:dyDescent="0.25">
      <c r="O2257" s="56"/>
      <c r="Q2257" t="str">
        <f>IFERROR(IF(VLOOKUP(Tb_Activiteiten[[#This Row],[Openstelling]],Tb_Openstelling[],2,0)=1,1,""),"")</f>
        <v/>
      </c>
      <c r="AJ2257" s="56"/>
      <c r="AK2257" t="str">
        <f>IF(ISNUMBER(FIND("arbeid",Methode_Keuze)),"",IF(ISNUMBER(FIND("arbeid",Methode_Keuze)),"",IF(Tb_Activiteiten[[#This Row],[Loonkosten]]=1,Tb_Activiteiten[[#Headers],[Loonkosten]],"")))</f>
        <v/>
      </c>
      <c r="AL2257" t="str">
        <f>IF(ISNUMBER(FIND("arbeid",Methode_Keuze)),"",IF(ISNUMBER(FIND("arbeid",Methode_Keuze)),"",IF(Tb_Activiteiten[[#This Row],[Eigen arbeid]]=1,Tb_Activiteiten[[#Headers],[Eigen arbeid]],"")))</f>
        <v/>
      </c>
      <c r="AM2257" t="str">
        <f>IF(ISNUMBER(FIND("arbeid",Methode_Keuze)),"",IF(ISNUMBER(FIND("arbeid",Methode_Keuze)),"",IF(Tb_Activiteiten[[#This Row],[Projectmedewerker]]=1,Tb_Activiteiten[[#Headers],[Projectmedewerker]],"")))</f>
        <v/>
      </c>
      <c r="AN2257" t="str">
        <f>IF(ISNUMBER(FIND("arbeid",Methode_Keuze)),"",IF(ISNUMBER(FIND("arbeid",Methode_Keuze)),"",IF(Tb_Activiteiten[[#This Row],[Landbouwer]]=1,Tb_Activiteiten[[#Headers],[Landbouwer]],"")))</f>
        <v/>
      </c>
      <c r="AO2257" t="str">
        <f>IF(ISNUMBER(FIND("arbeid",Methode_Keuze)),"",IF(ISNUMBER(FIND("arbeid",Methode_Keuze)),"",IF(Tb_Activiteiten[[#This Row],[Adviseur]]=1,Tb_Activiteiten[[#Headers],[Adviseur]],"")))</f>
        <v/>
      </c>
      <c r="AP2257" t="str">
        <f>IF(ISNUMBER(FIND("arbeid",Methode_Keuze)),"",IF(ISNUMBER(FIND("arbeid",Methode_Keuze)),"",IF(Tb_Activiteiten[[#This Row],[Projectleider/Expert]]=1,Tb_Activiteiten[[#Headers],[Projectleider/Expert]],"")))</f>
        <v/>
      </c>
      <c r="AQ2257" t="str">
        <f>IF(ISNUMBER(FIND("arbeid",Methode_Keuze)),"",IF(ISNUMBER(FIND("arbeid",Methode_Keuze)),"",IF(Tb_Activiteiten[[#This Row],[Arbeidskosten]]=1,Tb_Activiteiten[[#Headers],[Arbeidskosten]],"")))</f>
        <v/>
      </c>
      <c r="AR2257" t="str">
        <f>IF(ISNUMBER(FIND("arbeid",Methode_Keuze)),"",IF(ISNUMBER(FIND("arbeid",Methode_Keuze)),"",IF(Tb_Activiteiten[[#This Row],[Arbeidskosten op basis van IKS]]=1,Tb_Activiteiten[[#Headers],[Arbeidskosten op basis van IKS]],"")))</f>
        <v/>
      </c>
      <c r="AS2257" t="str">
        <f>IF(ISNUMBER(FIND("overige",Methode_Keuze)),"",IF(Tb_Activiteiten[[#This Row],[Kosten derden exclusief btw]]=1,Tb_Activiteiten[[#Headers],[Kosten derden exclusief btw]],""))</f>
        <v/>
      </c>
      <c r="AT2257" t="str">
        <f>IF(ISNUMBER(FIND("overige",Methode_Keuze)),"",IF(Tb_Activiteiten[[#This Row],[Niet verrekenbare btw]]=1,Tb_Activiteiten[[#Headers],[Niet verrekenbare btw]],""))</f>
        <v/>
      </c>
      <c r="AU2257" t="str">
        <f>IF(ISNUMBER(FIND("overige",Methode_Keuze)),"",IF(Tb_Activiteiten[[#This Row],[Grondkosten]]=1,Tb_Activiteiten[[#Headers],[Grondkosten]],""))</f>
        <v/>
      </c>
      <c r="AV2257" t="str">
        <f>IF(ISNUMBER(FIND("overige",Methode_Keuze)),"",IF(Tb_Activiteiten[[#This Row],[Bijdrage in natura (overige)]]=1,Tb_Activiteiten[[#Headers],[Bijdrage in natura (overige)]],""))</f>
        <v/>
      </c>
      <c r="AW2257" t="str">
        <f>IF(ISNUMBER(FIND("overige",Methode_Keuze)),"",IF(Tb_Activiteiten[[#This Row],[Bijdrage in natura (vrijwilligers)]]=1,Tb_Activiteiten[[#Headers],[Bijdrage in natura (vrijwilligers)]],""))</f>
        <v/>
      </c>
      <c r="AX2257" t="str">
        <f>IF(ISNUMBER(FIND("overige",Methode_Keuze)),"",IF(Tb_Activiteiten[[#This Row],[Afschrijvingskosten]]=1,Tb_Activiteiten[[#Headers],[Afschrijvingskosten]],""))</f>
        <v/>
      </c>
      <c r="AY2257" t="str">
        <f>IF(ISNUMBER(FIND("overige",Methode_Keuze)),"",IF(Tb_Activiteiten[[#This Row],[Vergoeding]]=1,Tb_Activiteiten[[#Headers],[Vergoeding]],""))</f>
        <v/>
      </c>
      <c r="AZ2257" t="str">
        <f>IF(ISNUMBER(FIND("arbeid",Methode_Keuze)),"",IF(Tb_Activiteiten[[#This Row],[Arbeidskosten - vast tarief (excl eigen arbeid)]]=1,Tb_Activiteiten[[#Headers],[Arbeidskosten - vast tarief (excl eigen arbeid)]],""))</f>
        <v/>
      </c>
      <c r="BA2257" t="str">
        <f>IF(ISNUMBER(FIND("overige",Methode_Keuze)),"",IF(Tb_Activiteiten[[#This Row],[Overige kosten]]=1,Tb_Activiteiten[[#Headers],[Overige kosten]],""))</f>
        <v/>
      </c>
    </row>
    <row r="2258" spans="15:53" x14ac:dyDescent="0.25">
      <c r="O2258" s="56"/>
      <c r="Q2258" t="str">
        <f>IFERROR(IF(VLOOKUP(Tb_Activiteiten[[#This Row],[Openstelling]],Tb_Openstelling[],2,0)=1,1,""),"")</f>
        <v/>
      </c>
      <c r="AJ2258" s="56"/>
      <c r="AK2258" t="str">
        <f>IF(ISNUMBER(FIND("arbeid",Methode_Keuze)),"",IF(ISNUMBER(FIND("arbeid",Methode_Keuze)),"",IF(Tb_Activiteiten[[#This Row],[Loonkosten]]=1,Tb_Activiteiten[[#Headers],[Loonkosten]],"")))</f>
        <v/>
      </c>
      <c r="AL2258" t="str">
        <f>IF(ISNUMBER(FIND("arbeid",Methode_Keuze)),"",IF(ISNUMBER(FIND("arbeid",Methode_Keuze)),"",IF(Tb_Activiteiten[[#This Row],[Eigen arbeid]]=1,Tb_Activiteiten[[#Headers],[Eigen arbeid]],"")))</f>
        <v/>
      </c>
      <c r="AM2258" t="str">
        <f>IF(ISNUMBER(FIND("arbeid",Methode_Keuze)),"",IF(ISNUMBER(FIND("arbeid",Methode_Keuze)),"",IF(Tb_Activiteiten[[#This Row],[Projectmedewerker]]=1,Tb_Activiteiten[[#Headers],[Projectmedewerker]],"")))</f>
        <v/>
      </c>
      <c r="AN2258" t="str">
        <f>IF(ISNUMBER(FIND("arbeid",Methode_Keuze)),"",IF(ISNUMBER(FIND("arbeid",Methode_Keuze)),"",IF(Tb_Activiteiten[[#This Row],[Landbouwer]]=1,Tb_Activiteiten[[#Headers],[Landbouwer]],"")))</f>
        <v/>
      </c>
      <c r="AO2258" t="str">
        <f>IF(ISNUMBER(FIND("arbeid",Methode_Keuze)),"",IF(ISNUMBER(FIND("arbeid",Methode_Keuze)),"",IF(Tb_Activiteiten[[#This Row],[Adviseur]]=1,Tb_Activiteiten[[#Headers],[Adviseur]],"")))</f>
        <v/>
      </c>
      <c r="AP2258" t="str">
        <f>IF(ISNUMBER(FIND("arbeid",Methode_Keuze)),"",IF(ISNUMBER(FIND("arbeid",Methode_Keuze)),"",IF(Tb_Activiteiten[[#This Row],[Projectleider/Expert]]=1,Tb_Activiteiten[[#Headers],[Projectleider/Expert]],"")))</f>
        <v/>
      </c>
      <c r="AQ2258" t="str">
        <f>IF(ISNUMBER(FIND("arbeid",Methode_Keuze)),"",IF(ISNUMBER(FIND("arbeid",Methode_Keuze)),"",IF(Tb_Activiteiten[[#This Row],[Arbeidskosten]]=1,Tb_Activiteiten[[#Headers],[Arbeidskosten]],"")))</f>
        <v/>
      </c>
      <c r="AR2258" t="str">
        <f>IF(ISNUMBER(FIND("arbeid",Methode_Keuze)),"",IF(ISNUMBER(FIND("arbeid",Methode_Keuze)),"",IF(Tb_Activiteiten[[#This Row],[Arbeidskosten op basis van IKS]]=1,Tb_Activiteiten[[#Headers],[Arbeidskosten op basis van IKS]],"")))</f>
        <v/>
      </c>
      <c r="AS2258" t="str">
        <f>IF(ISNUMBER(FIND("overige",Methode_Keuze)),"",IF(Tb_Activiteiten[[#This Row],[Kosten derden exclusief btw]]=1,Tb_Activiteiten[[#Headers],[Kosten derden exclusief btw]],""))</f>
        <v/>
      </c>
      <c r="AT2258" t="str">
        <f>IF(ISNUMBER(FIND("overige",Methode_Keuze)),"",IF(Tb_Activiteiten[[#This Row],[Niet verrekenbare btw]]=1,Tb_Activiteiten[[#Headers],[Niet verrekenbare btw]],""))</f>
        <v/>
      </c>
      <c r="AU2258" t="str">
        <f>IF(ISNUMBER(FIND("overige",Methode_Keuze)),"",IF(Tb_Activiteiten[[#This Row],[Grondkosten]]=1,Tb_Activiteiten[[#Headers],[Grondkosten]],""))</f>
        <v/>
      </c>
      <c r="AV2258" t="str">
        <f>IF(ISNUMBER(FIND("overige",Methode_Keuze)),"",IF(Tb_Activiteiten[[#This Row],[Bijdrage in natura (overige)]]=1,Tb_Activiteiten[[#Headers],[Bijdrage in natura (overige)]],""))</f>
        <v/>
      </c>
      <c r="AW2258" t="str">
        <f>IF(ISNUMBER(FIND("overige",Methode_Keuze)),"",IF(Tb_Activiteiten[[#This Row],[Bijdrage in natura (vrijwilligers)]]=1,Tb_Activiteiten[[#Headers],[Bijdrage in natura (vrijwilligers)]],""))</f>
        <v/>
      </c>
      <c r="AX2258" t="str">
        <f>IF(ISNUMBER(FIND("overige",Methode_Keuze)),"",IF(Tb_Activiteiten[[#This Row],[Afschrijvingskosten]]=1,Tb_Activiteiten[[#Headers],[Afschrijvingskosten]],""))</f>
        <v/>
      </c>
      <c r="AY2258" t="str">
        <f>IF(ISNUMBER(FIND("overige",Methode_Keuze)),"",IF(Tb_Activiteiten[[#This Row],[Vergoeding]]=1,Tb_Activiteiten[[#Headers],[Vergoeding]],""))</f>
        <v/>
      </c>
      <c r="AZ2258" t="str">
        <f>IF(ISNUMBER(FIND("arbeid",Methode_Keuze)),"",IF(Tb_Activiteiten[[#This Row],[Arbeidskosten - vast tarief (excl eigen arbeid)]]=1,Tb_Activiteiten[[#Headers],[Arbeidskosten - vast tarief (excl eigen arbeid)]],""))</f>
        <v/>
      </c>
      <c r="BA2258" t="str">
        <f>IF(ISNUMBER(FIND("overige",Methode_Keuze)),"",IF(Tb_Activiteiten[[#This Row],[Overige kosten]]=1,Tb_Activiteiten[[#Headers],[Overige kosten]],""))</f>
        <v/>
      </c>
    </row>
    <row r="2259" spans="15:53" x14ac:dyDescent="0.25">
      <c r="O2259" s="56"/>
      <c r="Q2259" t="str">
        <f>IFERROR(IF(VLOOKUP(Tb_Activiteiten[[#This Row],[Openstelling]],Tb_Openstelling[],2,0)=1,1,""),"")</f>
        <v/>
      </c>
      <c r="AJ2259" s="56"/>
      <c r="AK2259" t="str">
        <f>IF(ISNUMBER(FIND("arbeid",Methode_Keuze)),"",IF(ISNUMBER(FIND("arbeid",Methode_Keuze)),"",IF(Tb_Activiteiten[[#This Row],[Loonkosten]]=1,Tb_Activiteiten[[#Headers],[Loonkosten]],"")))</f>
        <v/>
      </c>
      <c r="AL2259" t="str">
        <f>IF(ISNUMBER(FIND("arbeid",Methode_Keuze)),"",IF(ISNUMBER(FIND("arbeid",Methode_Keuze)),"",IF(Tb_Activiteiten[[#This Row],[Eigen arbeid]]=1,Tb_Activiteiten[[#Headers],[Eigen arbeid]],"")))</f>
        <v/>
      </c>
      <c r="AM2259" t="str">
        <f>IF(ISNUMBER(FIND("arbeid",Methode_Keuze)),"",IF(ISNUMBER(FIND("arbeid",Methode_Keuze)),"",IF(Tb_Activiteiten[[#This Row],[Projectmedewerker]]=1,Tb_Activiteiten[[#Headers],[Projectmedewerker]],"")))</f>
        <v/>
      </c>
      <c r="AN2259" t="str">
        <f>IF(ISNUMBER(FIND("arbeid",Methode_Keuze)),"",IF(ISNUMBER(FIND("arbeid",Methode_Keuze)),"",IF(Tb_Activiteiten[[#This Row],[Landbouwer]]=1,Tb_Activiteiten[[#Headers],[Landbouwer]],"")))</f>
        <v/>
      </c>
      <c r="AO2259" t="str">
        <f>IF(ISNUMBER(FIND("arbeid",Methode_Keuze)),"",IF(ISNUMBER(FIND("arbeid",Methode_Keuze)),"",IF(Tb_Activiteiten[[#This Row],[Adviseur]]=1,Tb_Activiteiten[[#Headers],[Adviseur]],"")))</f>
        <v/>
      </c>
      <c r="AP2259" t="str">
        <f>IF(ISNUMBER(FIND("arbeid",Methode_Keuze)),"",IF(ISNUMBER(FIND("arbeid",Methode_Keuze)),"",IF(Tb_Activiteiten[[#This Row],[Projectleider/Expert]]=1,Tb_Activiteiten[[#Headers],[Projectleider/Expert]],"")))</f>
        <v/>
      </c>
      <c r="AQ2259" t="str">
        <f>IF(ISNUMBER(FIND("arbeid",Methode_Keuze)),"",IF(ISNUMBER(FIND("arbeid",Methode_Keuze)),"",IF(Tb_Activiteiten[[#This Row],[Arbeidskosten]]=1,Tb_Activiteiten[[#Headers],[Arbeidskosten]],"")))</f>
        <v/>
      </c>
      <c r="AR2259" t="str">
        <f>IF(ISNUMBER(FIND("arbeid",Methode_Keuze)),"",IF(ISNUMBER(FIND("arbeid",Methode_Keuze)),"",IF(Tb_Activiteiten[[#This Row],[Arbeidskosten op basis van IKS]]=1,Tb_Activiteiten[[#Headers],[Arbeidskosten op basis van IKS]],"")))</f>
        <v/>
      </c>
      <c r="AS2259" t="str">
        <f>IF(ISNUMBER(FIND("overige",Methode_Keuze)),"",IF(Tb_Activiteiten[[#This Row],[Kosten derden exclusief btw]]=1,Tb_Activiteiten[[#Headers],[Kosten derden exclusief btw]],""))</f>
        <v/>
      </c>
      <c r="AT2259" t="str">
        <f>IF(ISNUMBER(FIND("overige",Methode_Keuze)),"",IF(Tb_Activiteiten[[#This Row],[Niet verrekenbare btw]]=1,Tb_Activiteiten[[#Headers],[Niet verrekenbare btw]],""))</f>
        <v/>
      </c>
      <c r="AU2259" t="str">
        <f>IF(ISNUMBER(FIND("overige",Methode_Keuze)),"",IF(Tb_Activiteiten[[#This Row],[Grondkosten]]=1,Tb_Activiteiten[[#Headers],[Grondkosten]],""))</f>
        <v/>
      </c>
      <c r="AV2259" t="str">
        <f>IF(ISNUMBER(FIND("overige",Methode_Keuze)),"",IF(Tb_Activiteiten[[#This Row],[Bijdrage in natura (overige)]]=1,Tb_Activiteiten[[#Headers],[Bijdrage in natura (overige)]],""))</f>
        <v/>
      </c>
      <c r="AW2259" t="str">
        <f>IF(ISNUMBER(FIND("overige",Methode_Keuze)),"",IF(Tb_Activiteiten[[#This Row],[Bijdrage in natura (vrijwilligers)]]=1,Tb_Activiteiten[[#Headers],[Bijdrage in natura (vrijwilligers)]],""))</f>
        <v/>
      </c>
      <c r="AX2259" t="str">
        <f>IF(ISNUMBER(FIND("overige",Methode_Keuze)),"",IF(Tb_Activiteiten[[#This Row],[Afschrijvingskosten]]=1,Tb_Activiteiten[[#Headers],[Afschrijvingskosten]],""))</f>
        <v/>
      </c>
      <c r="AY2259" t="str">
        <f>IF(ISNUMBER(FIND("overige",Methode_Keuze)),"",IF(Tb_Activiteiten[[#This Row],[Vergoeding]]=1,Tb_Activiteiten[[#Headers],[Vergoeding]],""))</f>
        <v/>
      </c>
      <c r="AZ2259" t="str">
        <f>IF(ISNUMBER(FIND("arbeid",Methode_Keuze)),"",IF(Tb_Activiteiten[[#This Row],[Arbeidskosten - vast tarief (excl eigen arbeid)]]=1,Tb_Activiteiten[[#Headers],[Arbeidskosten - vast tarief (excl eigen arbeid)]],""))</f>
        <v/>
      </c>
      <c r="BA2259" t="str">
        <f>IF(ISNUMBER(FIND("overige",Methode_Keuze)),"",IF(Tb_Activiteiten[[#This Row],[Overige kosten]]=1,Tb_Activiteiten[[#Headers],[Overige kosten]],""))</f>
        <v/>
      </c>
    </row>
    <row r="2260" spans="15:53" x14ac:dyDescent="0.25">
      <c r="O2260" s="56"/>
      <c r="Q2260" t="str">
        <f>IFERROR(IF(VLOOKUP(Tb_Activiteiten[[#This Row],[Openstelling]],Tb_Openstelling[],2,0)=1,1,""),"")</f>
        <v/>
      </c>
      <c r="AJ2260" s="56"/>
      <c r="AK2260" t="str">
        <f>IF(ISNUMBER(FIND("arbeid",Methode_Keuze)),"",IF(ISNUMBER(FIND("arbeid",Methode_Keuze)),"",IF(Tb_Activiteiten[[#This Row],[Loonkosten]]=1,Tb_Activiteiten[[#Headers],[Loonkosten]],"")))</f>
        <v/>
      </c>
      <c r="AL2260" t="str">
        <f>IF(ISNUMBER(FIND("arbeid",Methode_Keuze)),"",IF(ISNUMBER(FIND("arbeid",Methode_Keuze)),"",IF(Tb_Activiteiten[[#This Row],[Eigen arbeid]]=1,Tb_Activiteiten[[#Headers],[Eigen arbeid]],"")))</f>
        <v/>
      </c>
      <c r="AM2260" t="str">
        <f>IF(ISNUMBER(FIND("arbeid",Methode_Keuze)),"",IF(ISNUMBER(FIND("arbeid",Methode_Keuze)),"",IF(Tb_Activiteiten[[#This Row],[Projectmedewerker]]=1,Tb_Activiteiten[[#Headers],[Projectmedewerker]],"")))</f>
        <v/>
      </c>
      <c r="AN2260" t="str">
        <f>IF(ISNUMBER(FIND("arbeid",Methode_Keuze)),"",IF(ISNUMBER(FIND("arbeid",Methode_Keuze)),"",IF(Tb_Activiteiten[[#This Row],[Landbouwer]]=1,Tb_Activiteiten[[#Headers],[Landbouwer]],"")))</f>
        <v/>
      </c>
      <c r="AO2260" t="str">
        <f>IF(ISNUMBER(FIND("arbeid",Methode_Keuze)),"",IF(ISNUMBER(FIND("arbeid",Methode_Keuze)),"",IF(Tb_Activiteiten[[#This Row],[Adviseur]]=1,Tb_Activiteiten[[#Headers],[Adviseur]],"")))</f>
        <v/>
      </c>
      <c r="AP2260" t="str">
        <f>IF(ISNUMBER(FIND("arbeid",Methode_Keuze)),"",IF(ISNUMBER(FIND("arbeid",Methode_Keuze)),"",IF(Tb_Activiteiten[[#This Row],[Projectleider/Expert]]=1,Tb_Activiteiten[[#Headers],[Projectleider/Expert]],"")))</f>
        <v/>
      </c>
      <c r="AQ2260" t="str">
        <f>IF(ISNUMBER(FIND("arbeid",Methode_Keuze)),"",IF(ISNUMBER(FIND("arbeid",Methode_Keuze)),"",IF(Tb_Activiteiten[[#This Row],[Arbeidskosten]]=1,Tb_Activiteiten[[#Headers],[Arbeidskosten]],"")))</f>
        <v/>
      </c>
      <c r="AR2260" t="str">
        <f>IF(ISNUMBER(FIND("arbeid",Methode_Keuze)),"",IF(ISNUMBER(FIND("arbeid",Methode_Keuze)),"",IF(Tb_Activiteiten[[#This Row],[Arbeidskosten op basis van IKS]]=1,Tb_Activiteiten[[#Headers],[Arbeidskosten op basis van IKS]],"")))</f>
        <v/>
      </c>
      <c r="AS2260" t="str">
        <f>IF(ISNUMBER(FIND("overige",Methode_Keuze)),"",IF(Tb_Activiteiten[[#This Row],[Kosten derden exclusief btw]]=1,Tb_Activiteiten[[#Headers],[Kosten derden exclusief btw]],""))</f>
        <v/>
      </c>
      <c r="AT2260" t="str">
        <f>IF(ISNUMBER(FIND("overige",Methode_Keuze)),"",IF(Tb_Activiteiten[[#This Row],[Niet verrekenbare btw]]=1,Tb_Activiteiten[[#Headers],[Niet verrekenbare btw]],""))</f>
        <v/>
      </c>
      <c r="AU2260" t="str">
        <f>IF(ISNUMBER(FIND("overige",Methode_Keuze)),"",IF(Tb_Activiteiten[[#This Row],[Grondkosten]]=1,Tb_Activiteiten[[#Headers],[Grondkosten]],""))</f>
        <v/>
      </c>
      <c r="AV2260" t="str">
        <f>IF(ISNUMBER(FIND("overige",Methode_Keuze)),"",IF(Tb_Activiteiten[[#This Row],[Bijdrage in natura (overige)]]=1,Tb_Activiteiten[[#Headers],[Bijdrage in natura (overige)]],""))</f>
        <v/>
      </c>
      <c r="AW2260" t="str">
        <f>IF(ISNUMBER(FIND("overige",Methode_Keuze)),"",IF(Tb_Activiteiten[[#This Row],[Bijdrage in natura (vrijwilligers)]]=1,Tb_Activiteiten[[#Headers],[Bijdrage in natura (vrijwilligers)]],""))</f>
        <v/>
      </c>
      <c r="AX2260" t="str">
        <f>IF(ISNUMBER(FIND("overige",Methode_Keuze)),"",IF(Tb_Activiteiten[[#This Row],[Afschrijvingskosten]]=1,Tb_Activiteiten[[#Headers],[Afschrijvingskosten]],""))</f>
        <v/>
      </c>
      <c r="AY2260" t="str">
        <f>IF(ISNUMBER(FIND("overige",Methode_Keuze)),"",IF(Tb_Activiteiten[[#This Row],[Vergoeding]]=1,Tb_Activiteiten[[#Headers],[Vergoeding]],""))</f>
        <v/>
      </c>
      <c r="AZ2260" t="str">
        <f>IF(ISNUMBER(FIND("arbeid",Methode_Keuze)),"",IF(Tb_Activiteiten[[#This Row],[Arbeidskosten - vast tarief (excl eigen arbeid)]]=1,Tb_Activiteiten[[#Headers],[Arbeidskosten - vast tarief (excl eigen arbeid)]],""))</f>
        <v/>
      </c>
      <c r="BA2260" t="str">
        <f>IF(ISNUMBER(FIND("overige",Methode_Keuze)),"",IF(Tb_Activiteiten[[#This Row],[Overige kosten]]=1,Tb_Activiteiten[[#Headers],[Overige kosten]],""))</f>
        <v/>
      </c>
    </row>
    <row r="2261" spans="15:53" x14ac:dyDescent="0.25">
      <c r="O2261" s="56"/>
      <c r="Q2261" t="str">
        <f>IFERROR(IF(VLOOKUP(Tb_Activiteiten[[#This Row],[Openstelling]],Tb_Openstelling[],2,0)=1,1,""),"")</f>
        <v/>
      </c>
      <c r="AJ2261" s="56"/>
      <c r="AK2261" t="str">
        <f>IF(ISNUMBER(FIND("arbeid",Methode_Keuze)),"",IF(ISNUMBER(FIND("arbeid",Methode_Keuze)),"",IF(Tb_Activiteiten[[#This Row],[Loonkosten]]=1,Tb_Activiteiten[[#Headers],[Loonkosten]],"")))</f>
        <v/>
      </c>
      <c r="AL2261" t="str">
        <f>IF(ISNUMBER(FIND("arbeid",Methode_Keuze)),"",IF(ISNUMBER(FIND("arbeid",Methode_Keuze)),"",IF(Tb_Activiteiten[[#This Row],[Eigen arbeid]]=1,Tb_Activiteiten[[#Headers],[Eigen arbeid]],"")))</f>
        <v/>
      </c>
      <c r="AM2261" t="str">
        <f>IF(ISNUMBER(FIND("arbeid",Methode_Keuze)),"",IF(ISNUMBER(FIND("arbeid",Methode_Keuze)),"",IF(Tb_Activiteiten[[#This Row],[Projectmedewerker]]=1,Tb_Activiteiten[[#Headers],[Projectmedewerker]],"")))</f>
        <v/>
      </c>
      <c r="AN2261" t="str">
        <f>IF(ISNUMBER(FIND("arbeid",Methode_Keuze)),"",IF(ISNUMBER(FIND("arbeid",Methode_Keuze)),"",IF(Tb_Activiteiten[[#This Row],[Landbouwer]]=1,Tb_Activiteiten[[#Headers],[Landbouwer]],"")))</f>
        <v/>
      </c>
      <c r="AO2261" t="str">
        <f>IF(ISNUMBER(FIND("arbeid",Methode_Keuze)),"",IF(ISNUMBER(FIND("arbeid",Methode_Keuze)),"",IF(Tb_Activiteiten[[#This Row],[Adviseur]]=1,Tb_Activiteiten[[#Headers],[Adviseur]],"")))</f>
        <v/>
      </c>
      <c r="AP2261" t="str">
        <f>IF(ISNUMBER(FIND("arbeid",Methode_Keuze)),"",IF(ISNUMBER(FIND("arbeid",Methode_Keuze)),"",IF(Tb_Activiteiten[[#This Row],[Projectleider/Expert]]=1,Tb_Activiteiten[[#Headers],[Projectleider/Expert]],"")))</f>
        <v/>
      </c>
      <c r="AQ2261" t="str">
        <f>IF(ISNUMBER(FIND("arbeid",Methode_Keuze)),"",IF(ISNUMBER(FIND("arbeid",Methode_Keuze)),"",IF(Tb_Activiteiten[[#This Row],[Arbeidskosten]]=1,Tb_Activiteiten[[#Headers],[Arbeidskosten]],"")))</f>
        <v/>
      </c>
      <c r="AR2261" t="str">
        <f>IF(ISNUMBER(FIND("arbeid",Methode_Keuze)),"",IF(ISNUMBER(FIND("arbeid",Methode_Keuze)),"",IF(Tb_Activiteiten[[#This Row],[Arbeidskosten op basis van IKS]]=1,Tb_Activiteiten[[#Headers],[Arbeidskosten op basis van IKS]],"")))</f>
        <v/>
      </c>
      <c r="AS2261" t="str">
        <f>IF(ISNUMBER(FIND("overige",Methode_Keuze)),"",IF(Tb_Activiteiten[[#This Row],[Kosten derden exclusief btw]]=1,Tb_Activiteiten[[#Headers],[Kosten derden exclusief btw]],""))</f>
        <v/>
      </c>
      <c r="AT2261" t="str">
        <f>IF(ISNUMBER(FIND("overige",Methode_Keuze)),"",IF(Tb_Activiteiten[[#This Row],[Niet verrekenbare btw]]=1,Tb_Activiteiten[[#Headers],[Niet verrekenbare btw]],""))</f>
        <v/>
      </c>
      <c r="AU2261" t="str">
        <f>IF(ISNUMBER(FIND("overige",Methode_Keuze)),"",IF(Tb_Activiteiten[[#This Row],[Grondkosten]]=1,Tb_Activiteiten[[#Headers],[Grondkosten]],""))</f>
        <v/>
      </c>
      <c r="AV2261" t="str">
        <f>IF(ISNUMBER(FIND("overige",Methode_Keuze)),"",IF(Tb_Activiteiten[[#This Row],[Bijdrage in natura (overige)]]=1,Tb_Activiteiten[[#Headers],[Bijdrage in natura (overige)]],""))</f>
        <v/>
      </c>
      <c r="AW2261" t="str">
        <f>IF(ISNUMBER(FIND("overige",Methode_Keuze)),"",IF(Tb_Activiteiten[[#This Row],[Bijdrage in natura (vrijwilligers)]]=1,Tb_Activiteiten[[#Headers],[Bijdrage in natura (vrijwilligers)]],""))</f>
        <v/>
      </c>
      <c r="AX2261" t="str">
        <f>IF(ISNUMBER(FIND("overige",Methode_Keuze)),"",IF(Tb_Activiteiten[[#This Row],[Afschrijvingskosten]]=1,Tb_Activiteiten[[#Headers],[Afschrijvingskosten]],""))</f>
        <v/>
      </c>
      <c r="AY2261" t="str">
        <f>IF(ISNUMBER(FIND("overige",Methode_Keuze)),"",IF(Tb_Activiteiten[[#This Row],[Vergoeding]]=1,Tb_Activiteiten[[#Headers],[Vergoeding]],""))</f>
        <v/>
      </c>
      <c r="AZ2261" t="str">
        <f>IF(ISNUMBER(FIND("arbeid",Methode_Keuze)),"",IF(Tb_Activiteiten[[#This Row],[Arbeidskosten - vast tarief (excl eigen arbeid)]]=1,Tb_Activiteiten[[#Headers],[Arbeidskosten - vast tarief (excl eigen arbeid)]],""))</f>
        <v/>
      </c>
      <c r="BA2261" t="str">
        <f>IF(ISNUMBER(FIND("overige",Methode_Keuze)),"",IF(Tb_Activiteiten[[#This Row],[Overige kosten]]=1,Tb_Activiteiten[[#Headers],[Overige kosten]],""))</f>
        <v/>
      </c>
    </row>
    <row r="2262" spans="15:53" x14ac:dyDescent="0.25">
      <c r="O2262" s="56"/>
      <c r="Q2262" t="str">
        <f>IFERROR(IF(VLOOKUP(Tb_Activiteiten[[#This Row],[Openstelling]],Tb_Openstelling[],2,0)=1,1,""),"")</f>
        <v/>
      </c>
      <c r="AJ2262" s="56"/>
      <c r="AK2262" t="str">
        <f>IF(ISNUMBER(FIND("arbeid",Methode_Keuze)),"",IF(ISNUMBER(FIND("arbeid",Methode_Keuze)),"",IF(Tb_Activiteiten[[#This Row],[Loonkosten]]=1,Tb_Activiteiten[[#Headers],[Loonkosten]],"")))</f>
        <v/>
      </c>
      <c r="AL2262" t="str">
        <f>IF(ISNUMBER(FIND("arbeid",Methode_Keuze)),"",IF(ISNUMBER(FIND("arbeid",Methode_Keuze)),"",IF(Tb_Activiteiten[[#This Row],[Eigen arbeid]]=1,Tb_Activiteiten[[#Headers],[Eigen arbeid]],"")))</f>
        <v/>
      </c>
      <c r="AM2262" t="str">
        <f>IF(ISNUMBER(FIND("arbeid",Methode_Keuze)),"",IF(ISNUMBER(FIND("arbeid",Methode_Keuze)),"",IF(Tb_Activiteiten[[#This Row],[Projectmedewerker]]=1,Tb_Activiteiten[[#Headers],[Projectmedewerker]],"")))</f>
        <v/>
      </c>
      <c r="AN2262" t="str">
        <f>IF(ISNUMBER(FIND("arbeid",Methode_Keuze)),"",IF(ISNUMBER(FIND("arbeid",Methode_Keuze)),"",IF(Tb_Activiteiten[[#This Row],[Landbouwer]]=1,Tb_Activiteiten[[#Headers],[Landbouwer]],"")))</f>
        <v/>
      </c>
      <c r="AO2262" t="str">
        <f>IF(ISNUMBER(FIND("arbeid",Methode_Keuze)),"",IF(ISNUMBER(FIND("arbeid",Methode_Keuze)),"",IF(Tb_Activiteiten[[#This Row],[Adviseur]]=1,Tb_Activiteiten[[#Headers],[Adviseur]],"")))</f>
        <v/>
      </c>
      <c r="AP2262" t="str">
        <f>IF(ISNUMBER(FIND("arbeid",Methode_Keuze)),"",IF(ISNUMBER(FIND("arbeid",Methode_Keuze)),"",IF(Tb_Activiteiten[[#This Row],[Projectleider/Expert]]=1,Tb_Activiteiten[[#Headers],[Projectleider/Expert]],"")))</f>
        <v/>
      </c>
      <c r="AQ2262" t="str">
        <f>IF(ISNUMBER(FIND("arbeid",Methode_Keuze)),"",IF(ISNUMBER(FIND("arbeid",Methode_Keuze)),"",IF(Tb_Activiteiten[[#This Row],[Arbeidskosten]]=1,Tb_Activiteiten[[#Headers],[Arbeidskosten]],"")))</f>
        <v/>
      </c>
      <c r="AR2262" t="str">
        <f>IF(ISNUMBER(FIND("arbeid",Methode_Keuze)),"",IF(ISNUMBER(FIND("arbeid",Methode_Keuze)),"",IF(Tb_Activiteiten[[#This Row],[Arbeidskosten op basis van IKS]]=1,Tb_Activiteiten[[#Headers],[Arbeidskosten op basis van IKS]],"")))</f>
        <v/>
      </c>
      <c r="AS2262" t="str">
        <f>IF(ISNUMBER(FIND("overige",Methode_Keuze)),"",IF(Tb_Activiteiten[[#This Row],[Kosten derden exclusief btw]]=1,Tb_Activiteiten[[#Headers],[Kosten derden exclusief btw]],""))</f>
        <v/>
      </c>
      <c r="AT2262" t="str">
        <f>IF(ISNUMBER(FIND("overige",Methode_Keuze)),"",IF(Tb_Activiteiten[[#This Row],[Niet verrekenbare btw]]=1,Tb_Activiteiten[[#Headers],[Niet verrekenbare btw]],""))</f>
        <v/>
      </c>
      <c r="AU2262" t="str">
        <f>IF(ISNUMBER(FIND("overige",Methode_Keuze)),"",IF(Tb_Activiteiten[[#This Row],[Grondkosten]]=1,Tb_Activiteiten[[#Headers],[Grondkosten]],""))</f>
        <v/>
      </c>
      <c r="AV2262" t="str">
        <f>IF(ISNUMBER(FIND("overige",Methode_Keuze)),"",IF(Tb_Activiteiten[[#This Row],[Bijdrage in natura (overige)]]=1,Tb_Activiteiten[[#Headers],[Bijdrage in natura (overige)]],""))</f>
        <v/>
      </c>
      <c r="AW2262" t="str">
        <f>IF(ISNUMBER(FIND("overige",Methode_Keuze)),"",IF(Tb_Activiteiten[[#This Row],[Bijdrage in natura (vrijwilligers)]]=1,Tb_Activiteiten[[#Headers],[Bijdrage in natura (vrijwilligers)]],""))</f>
        <v/>
      </c>
      <c r="AX2262" t="str">
        <f>IF(ISNUMBER(FIND("overige",Methode_Keuze)),"",IF(Tb_Activiteiten[[#This Row],[Afschrijvingskosten]]=1,Tb_Activiteiten[[#Headers],[Afschrijvingskosten]],""))</f>
        <v/>
      </c>
      <c r="AY2262" t="str">
        <f>IF(ISNUMBER(FIND("overige",Methode_Keuze)),"",IF(Tb_Activiteiten[[#This Row],[Vergoeding]]=1,Tb_Activiteiten[[#Headers],[Vergoeding]],""))</f>
        <v/>
      </c>
      <c r="AZ2262" t="str">
        <f>IF(ISNUMBER(FIND("arbeid",Methode_Keuze)),"",IF(Tb_Activiteiten[[#This Row],[Arbeidskosten - vast tarief (excl eigen arbeid)]]=1,Tb_Activiteiten[[#Headers],[Arbeidskosten - vast tarief (excl eigen arbeid)]],""))</f>
        <v/>
      </c>
      <c r="BA2262" t="str">
        <f>IF(ISNUMBER(FIND("overige",Methode_Keuze)),"",IF(Tb_Activiteiten[[#This Row],[Overige kosten]]=1,Tb_Activiteiten[[#Headers],[Overige kosten]],""))</f>
        <v/>
      </c>
    </row>
    <row r="2263" spans="15:53" x14ac:dyDescent="0.25">
      <c r="O2263" s="56"/>
      <c r="Q2263" t="str">
        <f>IFERROR(IF(VLOOKUP(Tb_Activiteiten[[#This Row],[Openstelling]],Tb_Openstelling[],2,0)=1,1,""),"")</f>
        <v/>
      </c>
      <c r="AJ2263" s="56"/>
      <c r="AK2263" t="str">
        <f>IF(ISNUMBER(FIND("arbeid",Methode_Keuze)),"",IF(ISNUMBER(FIND("arbeid",Methode_Keuze)),"",IF(Tb_Activiteiten[[#This Row],[Loonkosten]]=1,Tb_Activiteiten[[#Headers],[Loonkosten]],"")))</f>
        <v/>
      </c>
      <c r="AL2263" t="str">
        <f>IF(ISNUMBER(FIND("arbeid",Methode_Keuze)),"",IF(ISNUMBER(FIND("arbeid",Methode_Keuze)),"",IF(Tb_Activiteiten[[#This Row],[Eigen arbeid]]=1,Tb_Activiteiten[[#Headers],[Eigen arbeid]],"")))</f>
        <v/>
      </c>
      <c r="AM2263" t="str">
        <f>IF(ISNUMBER(FIND("arbeid",Methode_Keuze)),"",IF(ISNUMBER(FIND("arbeid",Methode_Keuze)),"",IF(Tb_Activiteiten[[#This Row],[Projectmedewerker]]=1,Tb_Activiteiten[[#Headers],[Projectmedewerker]],"")))</f>
        <v/>
      </c>
      <c r="AN2263" t="str">
        <f>IF(ISNUMBER(FIND("arbeid",Methode_Keuze)),"",IF(ISNUMBER(FIND("arbeid",Methode_Keuze)),"",IF(Tb_Activiteiten[[#This Row],[Landbouwer]]=1,Tb_Activiteiten[[#Headers],[Landbouwer]],"")))</f>
        <v/>
      </c>
      <c r="AO2263" t="str">
        <f>IF(ISNUMBER(FIND("arbeid",Methode_Keuze)),"",IF(ISNUMBER(FIND("arbeid",Methode_Keuze)),"",IF(Tb_Activiteiten[[#This Row],[Adviseur]]=1,Tb_Activiteiten[[#Headers],[Adviseur]],"")))</f>
        <v/>
      </c>
      <c r="AP2263" t="str">
        <f>IF(ISNUMBER(FIND("arbeid",Methode_Keuze)),"",IF(ISNUMBER(FIND("arbeid",Methode_Keuze)),"",IF(Tb_Activiteiten[[#This Row],[Projectleider/Expert]]=1,Tb_Activiteiten[[#Headers],[Projectleider/Expert]],"")))</f>
        <v/>
      </c>
      <c r="AQ2263" t="str">
        <f>IF(ISNUMBER(FIND("arbeid",Methode_Keuze)),"",IF(ISNUMBER(FIND("arbeid",Methode_Keuze)),"",IF(Tb_Activiteiten[[#This Row],[Arbeidskosten]]=1,Tb_Activiteiten[[#Headers],[Arbeidskosten]],"")))</f>
        <v/>
      </c>
      <c r="AR2263" t="str">
        <f>IF(ISNUMBER(FIND("arbeid",Methode_Keuze)),"",IF(ISNUMBER(FIND("arbeid",Methode_Keuze)),"",IF(Tb_Activiteiten[[#This Row],[Arbeidskosten op basis van IKS]]=1,Tb_Activiteiten[[#Headers],[Arbeidskosten op basis van IKS]],"")))</f>
        <v/>
      </c>
      <c r="AS2263" t="str">
        <f>IF(ISNUMBER(FIND("overige",Methode_Keuze)),"",IF(Tb_Activiteiten[[#This Row],[Kosten derden exclusief btw]]=1,Tb_Activiteiten[[#Headers],[Kosten derden exclusief btw]],""))</f>
        <v/>
      </c>
      <c r="AT2263" t="str">
        <f>IF(ISNUMBER(FIND("overige",Methode_Keuze)),"",IF(Tb_Activiteiten[[#This Row],[Niet verrekenbare btw]]=1,Tb_Activiteiten[[#Headers],[Niet verrekenbare btw]],""))</f>
        <v/>
      </c>
      <c r="AU2263" t="str">
        <f>IF(ISNUMBER(FIND("overige",Methode_Keuze)),"",IF(Tb_Activiteiten[[#This Row],[Grondkosten]]=1,Tb_Activiteiten[[#Headers],[Grondkosten]],""))</f>
        <v/>
      </c>
      <c r="AV2263" t="str">
        <f>IF(ISNUMBER(FIND("overige",Methode_Keuze)),"",IF(Tb_Activiteiten[[#This Row],[Bijdrage in natura (overige)]]=1,Tb_Activiteiten[[#Headers],[Bijdrage in natura (overige)]],""))</f>
        <v/>
      </c>
      <c r="AW2263" t="str">
        <f>IF(ISNUMBER(FIND("overige",Methode_Keuze)),"",IF(Tb_Activiteiten[[#This Row],[Bijdrage in natura (vrijwilligers)]]=1,Tb_Activiteiten[[#Headers],[Bijdrage in natura (vrijwilligers)]],""))</f>
        <v/>
      </c>
      <c r="AX2263" t="str">
        <f>IF(ISNUMBER(FIND("overige",Methode_Keuze)),"",IF(Tb_Activiteiten[[#This Row],[Afschrijvingskosten]]=1,Tb_Activiteiten[[#Headers],[Afschrijvingskosten]],""))</f>
        <v/>
      </c>
      <c r="AY2263" t="str">
        <f>IF(ISNUMBER(FIND("overige",Methode_Keuze)),"",IF(Tb_Activiteiten[[#This Row],[Vergoeding]]=1,Tb_Activiteiten[[#Headers],[Vergoeding]],""))</f>
        <v/>
      </c>
      <c r="AZ2263" t="str">
        <f>IF(ISNUMBER(FIND("arbeid",Methode_Keuze)),"",IF(Tb_Activiteiten[[#This Row],[Arbeidskosten - vast tarief (excl eigen arbeid)]]=1,Tb_Activiteiten[[#Headers],[Arbeidskosten - vast tarief (excl eigen arbeid)]],""))</f>
        <v/>
      </c>
      <c r="BA2263" t="str">
        <f>IF(ISNUMBER(FIND("overige",Methode_Keuze)),"",IF(Tb_Activiteiten[[#This Row],[Overige kosten]]=1,Tb_Activiteiten[[#Headers],[Overige kosten]],""))</f>
        <v/>
      </c>
    </row>
    <row r="2264" spans="15:53" x14ac:dyDescent="0.25">
      <c r="O2264" s="56"/>
      <c r="Q2264" t="str">
        <f>IFERROR(IF(VLOOKUP(Tb_Activiteiten[[#This Row],[Openstelling]],Tb_Openstelling[],2,0)=1,1,""),"")</f>
        <v/>
      </c>
      <c r="AJ2264" s="56"/>
      <c r="AK2264" t="str">
        <f>IF(ISNUMBER(FIND("arbeid",Methode_Keuze)),"",IF(ISNUMBER(FIND("arbeid",Methode_Keuze)),"",IF(Tb_Activiteiten[[#This Row],[Loonkosten]]=1,Tb_Activiteiten[[#Headers],[Loonkosten]],"")))</f>
        <v/>
      </c>
      <c r="AL2264" t="str">
        <f>IF(ISNUMBER(FIND("arbeid",Methode_Keuze)),"",IF(ISNUMBER(FIND("arbeid",Methode_Keuze)),"",IF(Tb_Activiteiten[[#This Row],[Eigen arbeid]]=1,Tb_Activiteiten[[#Headers],[Eigen arbeid]],"")))</f>
        <v/>
      </c>
      <c r="AM2264" t="str">
        <f>IF(ISNUMBER(FIND("arbeid",Methode_Keuze)),"",IF(ISNUMBER(FIND("arbeid",Methode_Keuze)),"",IF(Tb_Activiteiten[[#This Row],[Projectmedewerker]]=1,Tb_Activiteiten[[#Headers],[Projectmedewerker]],"")))</f>
        <v/>
      </c>
      <c r="AN2264" t="str">
        <f>IF(ISNUMBER(FIND("arbeid",Methode_Keuze)),"",IF(ISNUMBER(FIND("arbeid",Methode_Keuze)),"",IF(Tb_Activiteiten[[#This Row],[Landbouwer]]=1,Tb_Activiteiten[[#Headers],[Landbouwer]],"")))</f>
        <v/>
      </c>
      <c r="AO2264" t="str">
        <f>IF(ISNUMBER(FIND("arbeid",Methode_Keuze)),"",IF(ISNUMBER(FIND("arbeid",Methode_Keuze)),"",IF(Tb_Activiteiten[[#This Row],[Adviseur]]=1,Tb_Activiteiten[[#Headers],[Adviseur]],"")))</f>
        <v/>
      </c>
      <c r="AP2264" t="str">
        <f>IF(ISNUMBER(FIND("arbeid",Methode_Keuze)),"",IF(ISNUMBER(FIND("arbeid",Methode_Keuze)),"",IF(Tb_Activiteiten[[#This Row],[Projectleider/Expert]]=1,Tb_Activiteiten[[#Headers],[Projectleider/Expert]],"")))</f>
        <v/>
      </c>
      <c r="AQ2264" t="str">
        <f>IF(ISNUMBER(FIND("arbeid",Methode_Keuze)),"",IF(ISNUMBER(FIND("arbeid",Methode_Keuze)),"",IF(Tb_Activiteiten[[#This Row],[Arbeidskosten]]=1,Tb_Activiteiten[[#Headers],[Arbeidskosten]],"")))</f>
        <v/>
      </c>
      <c r="AR2264" t="str">
        <f>IF(ISNUMBER(FIND("arbeid",Methode_Keuze)),"",IF(ISNUMBER(FIND("arbeid",Methode_Keuze)),"",IF(Tb_Activiteiten[[#This Row],[Arbeidskosten op basis van IKS]]=1,Tb_Activiteiten[[#Headers],[Arbeidskosten op basis van IKS]],"")))</f>
        <v/>
      </c>
      <c r="AS2264" t="str">
        <f>IF(ISNUMBER(FIND("overige",Methode_Keuze)),"",IF(Tb_Activiteiten[[#This Row],[Kosten derden exclusief btw]]=1,Tb_Activiteiten[[#Headers],[Kosten derden exclusief btw]],""))</f>
        <v/>
      </c>
      <c r="AT2264" t="str">
        <f>IF(ISNUMBER(FIND("overige",Methode_Keuze)),"",IF(Tb_Activiteiten[[#This Row],[Niet verrekenbare btw]]=1,Tb_Activiteiten[[#Headers],[Niet verrekenbare btw]],""))</f>
        <v/>
      </c>
      <c r="AU2264" t="str">
        <f>IF(ISNUMBER(FIND("overige",Methode_Keuze)),"",IF(Tb_Activiteiten[[#This Row],[Grondkosten]]=1,Tb_Activiteiten[[#Headers],[Grondkosten]],""))</f>
        <v/>
      </c>
      <c r="AV2264" t="str">
        <f>IF(ISNUMBER(FIND("overige",Methode_Keuze)),"",IF(Tb_Activiteiten[[#This Row],[Bijdrage in natura (overige)]]=1,Tb_Activiteiten[[#Headers],[Bijdrage in natura (overige)]],""))</f>
        <v/>
      </c>
      <c r="AW2264" t="str">
        <f>IF(ISNUMBER(FIND("overige",Methode_Keuze)),"",IF(Tb_Activiteiten[[#This Row],[Bijdrage in natura (vrijwilligers)]]=1,Tb_Activiteiten[[#Headers],[Bijdrage in natura (vrijwilligers)]],""))</f>
        <v/>
      </c>
      <c r="AX2264" t="str">
        <f>IF(ISNUMBER(FIND("overige",Methode_Keuze)),"",IF(Tb_Activiteiten[[#This Row],[Afschrijvingskosten]]=1,Tb_Activiteiten[[#Headers],[Afschrijvingskosten]],""))</f>
        <v/>
      </c>
      <c r="AY2264" t="str">
        <f>IF(ISNUMBER(FIND("overige",Methode_Keuze)),"",IF(Tb_Activiteiten[[#This Row],[Vergoeding]]=1,Tb_Activiteiten[[#Headers],[Vergoeding]],""))</f>
        <v/>
      </c>
      <c r="AZ2264" t="str">
        <f>IF(ISNUMBER(FIND("arbeid",Methode_Keuze)),"",IF(Tb_Activiteiten[[#This Row],[Arbeidskosten - vast tarief (excl eigen arbeid)]]=1,Tb_Activiteiten[[#Headers],[Arbeidskosten - vast tarief (excl eigen arbeid)]],""))</f>
        <v/>
      </c>
      <c r="BA2264" t="str">
        <f>IF(ISNUMBER(FIND("overige",Methode_Keuze)),"",IF(Tb_Activiteiten[[#This Row],[Overige kosten]]=1,Tb_Activiteiten[[#Headers],[Overige kosten]],""))</f>
        <v/>
      </c>
    </row>
    <row r="2265" spans="15:53" x14ac:dyDescent="0.25">
      <c r="O2265" s="56"/>
      <c r="Q2265" t="str">
        <f>IFERROR(IF(VLOOKUP(Tb_Activiteiten[[#This Row],[Openstelling]],Tb_Openstelling[],2,0)=1,1,""),"")</f>
        <v/>
      </c>
      <c r="AJ2265" s="56"/>
      <c r="AK2265" t="str">
        <f>IF(ISNUMBER(FIND("arbeid",Methode_Keuze)),"",IF(ISNUMBER(FIND("arbeid",Methode_Keuze)),"",IF(Tb_Activiteiten[[#This Row],[Loonkosten]]=1,Tb_Activiteiten[[#Headers],[Loonkosten]],"")))</f>
        <v/>
      </c>
      <c r="AL2265" t="str">
        <f>IF(ISNUMBER(FIND("arbeid",Methode_Keuze)),"",IF(ISNUMBER(FIND("arbeid",Methode_Keuze)),"",IF(Tb_Activiteiten[[#This Row],[Eigen arbeid]]=1,Tb_Activiteiten[[#Headers],[Eigen arbeid]],"")))</f>
        <v/>
      </c>
      <c r="AM2265" t="str">
        <f>IF(ISNUMBER(FIND("arbeid",Methode_Keuze)),"",IF(ISNUMBER(FIND("arbeid",Methode_Keuze)),"",IF(Tb_Activiteiten[[#This Row],[Projectmedewerker]]=1,Tb_Activiteiten[[#Headers],[Projectmedewerker]],"")))</f>
        <v/>
      </c>
      <c r="AN2265" t="str">
        <f>IF(ISNUMBER(FIND("arbeid",Methode_Keuze)),"",IF(ISNUMBER(FIND("arbeid",Methode_Keuze)),"",IF(Tb_Activiteiten[[#This Row],[Landbouwer]]=1,Tb_Activiteiten[[#Headers],[Landbouwer]],"")))</f>
        <v/>
      </c>
      <c r="AO2265" t="str">
        <f>IF(ISNUMBER(FIND("arbeid",Methode_Keuze)),"",IF(ISNUMBER(FIND("arbeid",Methode_Keuze)),"",IF(Tb_Activiteiten[[#This Row],[Adviseur]]=1,Tb_Activiteiten[[#Headers],[Adviseur]],"")))</f>
        <v/>
      </c>
      <c r="AP2265" t="str">
        <f>IF(ISNUMBER(FIND("arbeid",Methode_Keuze)),"",IF(ISNUMBER(FIND("arbeid",Methode_Keuze)),"",IF(Tb_Activiteiten[[#This Row],[Projectleider/Expert]]=1,Tb_Activiteiten[[#Headers],[Projectleider/Expert]],"")))</f>
        <v/>
      </c>
      <c r="AQ2265" t="str">
        <f>IF(ISNUMBER(FIND("arbeid",Methode_Keuze)),"",IF(ISNUMBER(FIND("arbeid",Methode_Keuze)),"",IF(Tb_Activiteiten[[#This Row],[Arbeidskosten]]=1,Tb_Activiteiten[[#Headers],[Arbeidskosten]],"")))</f>
        <v/>
      </c>
      <c r="AR2265" t="str">
        <f>IF(ISNUMBER(FIND("arbeid",Methode_Keuze)),"",IF(ISNUMBER(FIND("arbeid",Methode_Keuze)),"",IF(Tb_Activiteiten[[#This Row],[Arbeidskosten op basis van IKS]]=1,Tb_Activiteiten[[#Headers],[Arbeidskosten op basis van IKS]],"")))</f>
        <v/>
      </c>
      <c r="AS2265" t="str">
        <f>IF(ISNUMBER(FIND("overige",Methode_Keuze)),"",IF(Tb_Activiteiten[[#This Row],[Kosten derden exclusief btw]]=1,Tb_Activiteiten[[#Headers],[Kosten derden exclusief btw]],""))</f>
        <v/>
      </c>
      <c r="AT2265" t="str">
        <f>IF(ISNUMBER(FIND("overige",Methode_Keuze)),"",IF(Tb_Activiteiten[[#This Row],[Niet verrekenbare btw]]=1,Tb_Activiteiten[[#Headers],[Niet verrekenbare btw]],""))</f>
        <v/>
      </c>
      <c r="AU2265" t="str">
        <f>IF(ISNUMBER(FIND("overige",Methode_Keuze)),"",IF(Tb_Activiteiten[[#This Row],[Grondkosten]]=1,Tb_Activiteiten[[#Headers],[Grondkosten]],""))</f>
        <v/>
      </c>
      <c r="AV2265" t="str">
        <f>IF(ISNUMBER(FIND("overige",Methode_Keuze)),"",IF(Tb_Activiteiten[[#This Row],[Bijdrage in natura (overige)]]=1,Tb_Activiteiten[[#Headers],[Bijdrage in natura (overige)]],""))</f>
        <v/>
      </c>
      <c r="AW2265" t="str">
        <f>IF(ISNUMBER(FIND("overige",Methode_Keuze)),"",IF(Tb_Activiteiten[[#This Row],[Bijdrage in natura (vrijwilligers)]]=1,Tb_Activiteiten[[#Headers],[Bijdrage in natura (vrijwilligers)]],""))</f>
        <v/>
      </c>
      <c r="AX2265" t="str">
        <f>IF(ISNUMBER(FIND("overige",Methode_Keuze)),"",IF(Tb_Activiteiten[[#This Row],[Afschrijvingskosten]]=1,Tb_Activiteiten[[#Headers],[Afschrijvingskosten]],""))</f>
        <v/>
      </c>
      <c r="AY2265" t="str">
        <f>IF(ISNUMBER(FIND("overige",Methode_Keuze)),"",IF(Tb_Activiteiten[[#This Row],[Vergoeding]]=1,Tb_Activiteiten[[#Headers],[Vergoeding]],""))</f>
        <v/>
      </c>
      <c r="AZ2265" t="str">
        <f>IF(ISNUMBER(FIND("arbeid",Methode_Keuze)),"",IF(Tb_Activiteiten[[#This Row],[Arbeidskosten - vast tarief (excl eigen arbeid)]]=1,Tb_Activiteiten[[#Headers],[Arbeidskosten - vast tarief (excl eigen arbeid)]],""))</f>
        <v/>
      </c>
      <c r="BA2265" t="str">
        <f>IF(ISNUMBER(FIND("overige",Methode_Keuze)),"",IF(Tb_Activiteiten[[#This Row],[Overige kosten]]=1,Tb_Activiteiten[[#Headers],[Overige kosten]],""))</f>
        <v/>
      </c>
    </row>
    <row r="2266" spans="15:53" x14ac:dyDescent="0.25">
      <c r="O2266" s="56"/>
      <c r="Q2266" t="str">
        <f>IFERROR(IF(VLOOKUP(Tb_Activiteiten[[#This Row],[Openstelling]],Tb_Openstelling[],2,0)=1,1,""),"")</f>
        <v/>
      </c>
      <c r="AJ2266" s="56"/>
      <c r="AK2266" t="str">
        <f>IF(ISNUMBER(FIND("arbeid",Methode_Keuze)),"",IF(ISNUMBER(FIND("arbeid",Methode_Keuze)),"",IF(Tb_Activiteiten[[#This Row],[Loonkosten]]=1,Tb_Activiteiten[[#Headers],[Loonkosten]],"")))</f>
        <v/>
      </c>
      <c r="AL2266" t="str">
        <f>IF(ISNUMBER(FIND("arbeid",Methode_Keuze)),"",IF(ISNUMBER(FIND("arbeid",Methode_Keuze)),"",IF(Tb_Activiteiten[[#This Row],[Eigen arbeid]]=1,Tb_Activiteiten[[#Headers],[Eigen arbeid]],"")))</f>
        <v/>
      </c>
      <c r="AM2266" t="str">
        <f>IF(ISNUMBER(FIND("arbeid",Methode_Keuze)),"",IF(ISNUMBER(FIND("arbeid",Methode_Keuze)),"",IF(Tb_Activiteiten[[#This Row],[Projectmedewerker]]=1,Tb_Activiteiten[[#Headers],[Projectmedewerker]],"")))</f>
        <v/>
      </c>
      <c r="AN2266" t="str">
        <f>IF(ISNUMBER(FIND("arbeid",Methode_Keuze)),"",IF(ISNUMBER(FIND("arbeid",Methode_Keuze)),"",IF(Tb_Activiteiten[[#This Row],[Landbouwer]]=1,Tb_Activiteiten[[#Headers],[Landbouwer]],"")))</f>
        <v/>
      </c>
      <c r="AO2266" t="str">
        <f>IF(ISNUMBER(FIND("arbeid",Methode_Keuze)),"",IF(ISNUMBER(FIND("arbeid",Methode_Keuze)),"",IF(Tb_Activiteiten[[#This Row],[Adviseur]]=1,Tb_Activiteiten[[#Headers],[Adviseur]],"")))</f>
        <v/>
      </c>
      <c r="AP2266" t="str">
        <f>IF(ISNUMBER(FIND("arbeid",Methode_Keuze)),"",IF(ISNUMBER(FIND("arbeid",Methode_Keuze)),"",IF(Tb_Activiteiten[[#This Row],[Projectleider/Expert]]=1,Tb_Activiteiten[[#Headers],[Projectleider/Expert]],"")))</f>
        <v/>
      </c>
      <c r="AQ2266" t="str">
        <f>IF(ISNUMBER(FIND("arbeid",Methode_Keuze)),"",IF(ISNUMBER(FIND("arbeid",Methode_Keuze)),"",IF(Tb_Activiteiten[[#This Row],[Arbeidskosten]]=1,Tb_Activiteiten[[#Headers],[Arbeidskosten]],"")))</f>
        <v/>
      </c>
      <c r="AR2266" t="str">
        <f>IF(ISNUMBER(FIND("arbeid",Methode_Keuze)),"",IF(ISNUMBER(FIND("arbeid",Methode_Keuze)),"",IF(Tb_Activiteiten[[#This Row],[Arbeidskosten op basis van IKS]]=1,Tb_Activiteiten[[#Headers],[Arbeidskosten op basis van IKS]],"")))</f>
        <v/>
      </c>
      <c r="AS2266" t="str">
        <f>IF(ISNUMBER(FIND("overige",Methode_Keuze)),"",IF(Tb_Activiteiten[[#This Row],[Kosten derden exclusief btw]]=1,Tb_Activiteiten[[#Headers],[Kosten derden exclusief btw]],""))</f>
        <v/>
      </c>
      <c r="AT2266" t="str">
        <f>IF(ISNUMBER(FIND("overige",Methode_Keuze)),"",IF(Tb_Activiteiten[[#This Row],[Niet verrekenbare btw]]=1,Tb_Activiteiten[[#Headers],[Niet verrekenbare btw]],""))</f>
        <v/>
      </c>
      <c r="AU2266" t="str">
        <f>IF(ISNUMBER(FIND("overige",Methode_Keuze)),"",IF(Tb_Activiteiten[[#This Row],[Grondkosten]]=1,Tb_Activiteiten[[#Headers],[Grondkosten]],""))</f>
        <v/>
      </c>
      <c r="AV2266" t="str">
        <f>IF(ISNUMBER(FIND("overige",Methode_Keuze)),"",IF(Tb_Activiteiten[[#This Row],[Bijdrage in natura (overige)]]=1,Tb_Activiteiten[[#Headers],[Bijdrage in natura (overige)]],""))</f>
        <v/>
      </c>
      <c r="AW2266" t="str">
        <f>IF(ISNUMBER(FIND("overige",Methode_Keuze)),"",IF(Tb_Activiteiten[[#This Row],[Bijdrage in natura (vrijwilligers)]]=1,Tb_Activiteiten[[#Headers],[Bijdrage in natura (vrijwilligers)]],""))</f>
        <v/>
      </c>
      <c r="AX2266" t="str">
        <f>IF(ISNUMBER(FIND("overige",Methode_Keuze)),"",IF(Tb_Activiteiten[[#This Row],[Afschrijvingskosten]]=1,Tb_Activiteiten[[#Headers],[Afschrijvingskosten]],""))</f>
        <v/>
      </c>
      <c r="AY2266" t="str">
        <f>IF(ISNUMBER(FIND("overige",Methode_Keuze)),"",IF(Tb_Activiteiten[[#This Row],[Vergoeding]]=1,Tb_Activiteiten[[#Headers],[Vergoeding]],""))</f>
        <v/>
      </c>
      <c r="AZ2266" t="str">
        <f>IF(ISNUMBER(FIND("arbeid",Methode_Keuze)),"",IF(Tb_Activiteiten[[#This Row],[Arbeidskosten - vast tarief (excl eigen arbeid)]]=1,Tb_Activiteiten[[#Headers],[Arbeidskosten - vast tarief (excl eigen arbeid)]],""))</f>
        <v/>
      </c>
      <c r="BA2266" t="str">
        <f>IF(ISNUMBER(FIND("overige",Methode_Keuze)),"",IF(Tb_Activiteiten[[#This Row],[Overige kosten]]=1,Tb_Activiteiten[[#Headers],[Overige kosten]],""))</f>
        <v/>
      </c>
    </row>
    <row r="2267" spans="15:53" x14ac:dyDescent="0.25">
      <c r="O2267" s="56"/>
      <c r="Q2267" t="str">
        <f>IFERROR(IF(VLOOKUP(Tb_Activiteiten[[#This Row],[Openstelling]],Tb_Openstelling[],2,0)=1,1,""),"")</f>
        <v/>
      </c>
      <c r="AJ2267" s="56"/>
      <c r="AK2267" t="str">
        <f>IF(ISNUMBER(FIND("arbeid",Methode_Keuze)),"",IF(ISNUMBER(FIND("arbeid",Methode_Keuze)),"",IF(Tb_Activiteiten[[#This Row],[Loonkosten]]=1,Tb_Activiteiten[[#Headers],[Loonkosten]],"")))</f>
        <v/>
      </c>
      <c r="AL2267" t="str">
        <f>IF(ISNUMBER(FIND("arbeid",Methode_Keuze)),"",IF(ISNUMBER(FIND("arbeid",Methode_Keuze)),"",IF(Tb_Activiteiten[[#This Row],[Eigen arbeid]]=1,Tb_Activiteiten[[#Headers],[Eigen arbeid]],"")))</f>
        <v/>
      </c>
      <c r="AM2267" t="str">
        <f>IF(ISNUMBER(FIND("arbeid",Methode_Keuze)),"",IF(ISNUMBER(FIND("arbeid",Methode_Keuze)),"",IF(Tb_Activiteiten[[#This Row],[Projectmedewerker]]=1,Tb_Activiteiten[[#Headers],[Projectmedewerker]],"")))</f>
        <v/>
      </c>
      <c r="AN2267" t="str">
        <f>IF(ISNUMBER(FIND("arbeid",Methode_Keuze)),"",IF(ISNUMBER(FIND("arbeid",Methode_Keuze)),"",IF(Tb_Activiteiten[[#This Row],[Landbouwer]]=1,Tb_Activiteiten[[#Headers],[Landbouwer]],"")))</f>
        <v/>
      </c>
      <c r="AO2267" t="str">
        <f>IF(ISNUMBER(FIND("arbeid",Methode_Keuze)),"",IF(ISNUMBER(FIND("arbeid",Methode_Keuze)),"",IF(Tb_Activiteiten[[#This Row],[Adviseur]]=1,Tb_Activiteiten[[#Headers],[Adviseur]],"")))</f>
        <v/>
      </c>
      <c r="AP2267" t="str">
        <f>IF(ISNUMBER(FIND("arbeid",Methode_Keuze)),"",IF(ISNUMBER(FIND("arbeid",Methode_Keuze)),"",IF(Tb_Activiteiten[[#This Row],[Projectleider/Expert]]=1,Tb_Activiteiten[[#Headers],[Projectleider/Expert]],"")))</f>
        <v/>
      </c>
      <c r="AQ2267" t="str">
        <f>IF(ISNUMBER(FIND("arbeid",Methode_Keuze)),"",IF(ISNUMBER(FIND("arbeid",Methode_Keuze)),"",IF(Tb_Activiteiten[[#This Row],[Arbeidskosten]]=1,Tb_Activiteiten[[#Headers],[Arbeidskosten]],"")))</f>
        <v/>
      </c>
      <c r="AR2267" t="str">
        <f>IF(ISNUMBER(FIND("arbeid",Methode_Keuze)),"",IF(ISNUMBER(FIND("arbeid",Methode_Keuze)),"",IF(Tb_Activiteiten[[#This Row],[Arbeidskosten op basis van IKS]]=1,Tb_Activiteiten[[#Headers],[Arbeidskosten op basis van IKS]],"")))</f>
        <v/>
      </c>
      <c r="AS2267" t="str">
        <f>IF(ISNUMBER(FIND("overige",Methode_Keuze)),"",IF(Tb_Activiteiten[[#This Row],[Kosten derden exclusief btw]]=1,Tb_Activiteiten[[#Headers],[Kosten derden exclusief btw]],""))</f>
        <v/>
      </c>
      <c r="AT2267" t="str">
        <f>IF(ISNUMBER(FIND("overige",Methode_Keuze)),"",IF(Tb_Activiteiten[[#This Row],[Niet verrekenbare btw]]=1,Tb_Activiteiten[[#Headers],[Niet verrekenbare btw]],""))</f>
        <v/>
      </c>
      <c r="AU2267" t="str">
        <f>IF(ISNUMBER(FIND("overige",Methode_Keuze)),"",IF(Tb_Activiteiten[[#This Row],[Grondkosten]]=1,Tb_Activiteiten[[#Headers],[Grondkosten]],""))</f>
        <v/>
      </c>
      <c r="AV2267" t="str">
        <f>IF(ISNUMBER(FIND("overige",Methode_Keuze)),"",IF(Tb_Activiteiten[[#This Row],[Bijdrage in natura (overige)]]=1,Tb_Activiteiten[[#Headers],[Bijdrage in natura (overige)]],""))</f>
        <v/>
      </c>
      <c r="AW2267" t="str">
        <f>IF(ISNUMBER(FIND("overige",Methode_Keuze)),"",IF(Tb_Activiteiten[[#This Row],[Bijdrage in natura (vrijwilligers)]]=1,Tb_Activiteiten[[#Headers],[Bijdrage in natura (vrijwilligers)]],""))</f>
        <v/>
      </c>
      <c r="AX2267" t="str">
        <f>IF(ISNUMBER(FIND("overige",Methode_Keuze)),"",IF(Tb_Activiteiten[[#This Row],[Afschrijvingskosten]]=1,Tb_Activiteiten[[#Headers],[Afschrijvingskosten]],""))</f>
        <v/>
      </c>
      <c r="AY2267" t="str">
        <f>IF(ISNUMBER(FIND("overige",Methode_Keuze)),"",IF(Tb_Activiteiten[[#This Row],[Vergoeding]]=1,Tb_Activiteiten[[#Headers],[Vergoeding]],""))</f>
        <v/>
      </c>
      <c r="AZ2267" t="str">
        <f>IF(ISNUMBER(FIND("arbeid",Methode_Keuze)),"",IF(Tb_Activiteiten[[#This Row],[Arbeidskosten - vast tarief (excl eigen arbeid)]]=1,Tb_Activiteiten[[#Headers],[Arbeidskosten - vast tarief (excl eigen arbeid)]],""))</f>
        <v/>
      </c>
      <c r="BA2267" t="str">
        <f>IF(ISNUMBER(FIND("overige",Methode_Keuze)),"",IF(Tb_Activiteiten[[#This Row],[Overige kosten]]=1,Tb_Activiteiten[[#Headers],[Overige kosten]],""))</f>
        <v/>
      </c>
    </row>
    <row r="2268" spans="15:53" x14ac:dyDescent="0.25">
      <c r="O2268" s="56"/>
      <c r="Q2268" t="str">
        <f>IFERROR(IF(VLOOKUP(Tb_Activiteiten[[#This Row],[Openstelling]],Tb_Openstelling[],2,0)=1,1,""),"")</f>
        <v/>
      </c>
      <c r="AJ2268" s="56"/>
      <c r="AK2268" t="str">
        <f>IF(ISNUMBER(FIND("arbeid",Methode_Keuze)),"",IF(ISNUMBER(FIND("arbeid",Methode_Keuze)),"",IF(Tb_Activiteiten[[#This Row],[Loonkosten]]=1,Tb_Activiteiten[[#Headers],[Loonkosten]],"")))</f>
        <v/>
      </c>
      <c r="AL2268" t="str">
        <f>IF(ISNUMBER(FIND("arbeid",Methode_Keuze)),"",IF(ISNUMBER(FIND("arbeid",Methode_Keuze)),"",IF(Tb_Activiteiten[[#This Row],[Eigen arbeid]]=1,Tb_Activiteiten[[#Headers],[Eigen arbeid]],"")))</f>
        <v/>
      </c>
      <c r="AM2268" t="str">
        <f>IF(ISNUMBER(FIND("arbeid",Methode_Keuze)),"",IF(ISNUMBER(FIND("arbeid",Methode_Keuze)),"",IF(Tb_Activiteiten[[#This Row],[Projectmedewerker]]=1,Tb_Activiteiten[[#Headers],[Projectmedewerker]],"")))</f>
        <v/>
      </c>
      <c r="AN2268" t="str">
        <f>IF(ISNUMBER(FIND("arbeid",Methode_Keuze)),"",IF(ISNUMBER(FIND("arbeid",Methode_Keuze)),"",IF(Tb_Activiteiten[[#This Row],[Landbouwer]]=1,Tb_Activiteiten[[#Headers],[Landbouwer]],"")))</f>
        <v/>
      </c>
      <c r="AO2268" t="str">
        <f>IF(ISNUMBER(FIND("arbeid",Methode_Keuze)),"",IF(ISNUMBER(FIND("arbeid",Methode_Keuze)),"",IF(Tb_Activiteiten[[#This Row],[Adviseur]]=1,Tb_Activiteiten[[#Headers],[Adviseur]],"")))</f>
        <v/>
      </c>
      <c r="AP2268" t="str">
        <f>IF(ISNUMBER(FIND("arbeid",Methode_Keuze)),"",IF(ISNUMBER(FIND("arbeid",Methode_Keuze)),"",IF(Tb_Activiteiten[[#This Row],[Projectleider/Expert]]=1,Tb_Activiteiten[[#Headers],[Projectleider/Expert]],"")))</f>
        <v/>
      </c>
      <c r="AQ2268" t="str">
        <f>IF(ISNUMBER(FIND("arbeid",Methode_Keuze)),"",IF(ISNUMBER(FIND("arbeid",Methode_Keuze)),"",IF(Tb_Activiteiten[[#This Row],[Arbeidskosten]]=1,Tb_Activiteiten[[#Headers],[Arbeidskosten]],"")))</f>
        <v/>
      </c>
      <c r="AR2268" t="str">
        <f>IF(ISNUMBER(FIND("arbeid",Methode_Keuze)),"",IF(ISNUMBER(FIND("arbeid",Methode_Keuze)),"",IF(Tb_Activiteiten[[#This Row],[Arbeidskosten op basis van IKS]]=1,Tb_Activiteiten[[#Headers],[Arbeidskosten op basis van IKS]],"")))</f>
        <v/>
      </c>
      <c r="AS2268" t="str">
        <f>IF(ISNUMBER(FIND("overige",Methode_Keuze)),"",IF(Tb_Activiteiten[[#This Row],[Kosten derden exclusief btw]]=1,Tb_Activiteiten[[#Headers],[Kosten derden exclusief btw]],""))</f>
        <v/>
      </c>
      <c r="AT2268" t="str">
        <f>IF(ISNUMBER(FIND("overige",Methode_Keuze)),"",IF(Tb_Activiteiten[[#This Row],[Niet verrekenbare btw]]=1,Tb_Activiteiten[[#Headers],[Niet verrekenbare btw]],""))</f>
        <v/>
      </c>
      <c r="AU2268" t="str">
        <f>IF(ISNUMBER(FIND("overige",Methode_Keuze)),"",IF(Tb_Activiteiten[[#This Row],[Grondkosten]]=1,Tb_Activiteiten[[#Headers],[Grondkosten]],""))</f>
        <v/>
      </c>
      <c r="AV2268" t="str">
        <f>IF(ISNUMBER(FIND("overige",Methode_Keuze)),"",IF(Tb_Activiteiten[[#This Row],[Bijdrage in natura (overige)]]=1,Tb_Activiteiten[[#Headers],[Bijdrage in natura (overige)]],""))</f>
        <v/>
      </c>
      <c r="AW2268" t="str">
        <f>IF(ISNUMBER(FIND("overige",Methode_Keuze)),"",IF(Tb_Activiteiten[[#This Row],[Bijdrage in natura (vrijwilligers)]]=1,Tb_Activiteiten[[#Headers],[Bijdrage in natura (vrijwilligers)]],""))</f>
        <v/>
      </c>
      <c r="AX2268" t="str">
        <f>IF(ISNUMBER(FIND("overige",Methode_Keuze)),"",IF(Tb_Activiteiten[[#This Row],[Afschrijvingskosten]]=1,Tb_Activiteiten[[#Headers],[Afschrijvingskosten]],""))</f>
        <v/>
      </c>
      <c r="AY2268" t="str">
        <f>IF(ISNUMBER(FIND("overige",Methode_Keuze)),"",IF(Tb_Activiteiten[[#This Row],[Vergoeding]]=1,Tb_Activiteiten[[#Headers],[Vergoeding]],""))</f>
        <v/>
      </c>
      <c r="AZ2268" t="str">
        <f>IF(ISNUMBER(FIND("arbeid",Methode_Keuze)),"",IF(Tb_Activiteiten[[#This Row],[Arbeidskosten - vast tarief (excl eigen arbeid)]]=1,Tb_Activiteiten[[#Headers],[Arbeidskosten - vast tarief (excl eigen arbeid)]],""))</f>
        <v/>
      </c>
      <c r="BA2268" t="str">
        <f>IF(ISNUMBER(FIND("overige",Methode_Keuze)),"",IF(Tb_Activiteiten[[#This Row],[Overige kosten]]=1,Tb_Activiteiten[[#Headers],[Overige kosten]],""))</f>
        <v/>
      </c>
    </row>
    <row r="2269" spans="15:53" x14ac:dyDescent="0.25">
      <c r="O2269" s="56"/>
      <c r="Q2269" t="str">
        <f>IFERROR(IF(VLOOKUP(Tb_Activiteiten[[#This Row],[Openstelling]],Tb_Openstelling[],2,0)=1,1,""),"")</f>
        <v/>
      </c>
      <c r="AJ2269" s="56"/>
      <c r="AK2269" t="str">
        <f>IF(ISNUMBER(FIND("arbeid",Methode_Keuze)),"",IF(ISNUMBER(FIND("arbeid",Methode_Keuze)),"",IF(Tb_Activiteiten[[#This Row],[Loonkosten]]=1,Tb_Activiteiten[[#Headers],[Loonkosten]],"")))</f>
        <v/>
      </c>
      <c r="AL2269" t="str">
        <f>IF(ISNUMBER(FIND("arbeid",Methode_Keuze)),"",IF(ISNUMBER(FIND("arbeid",Methode_Keuze)),"",IF(Tb_Activiteiten[[#This Row],[Eigen arbeid]]=1,Tb_Activiteiten[[#Headers],[Eigen arbeid]],"")))</f>
        <v/>
      </c>
      <c r="AM2269" t="str">
        <f>IF(ISNUMBER(FIND("arbeid",Methode_Keuze)),"",IF(ISNUMBER(FIND("arbeid",Methode_Keuze)),"",IF(Tb_Activiteiten[[#This Row],[Projectmedewerker]]=1,Tb_Activiteiten[[#Headers],[Projectmedewerker]],"")))</f>
        <v/>
      </c>
      <c r="AN2269" t="str">
        <f>IF(ISNUMBER(FIND("arbeid",Methode_Keuze)),"",IF(ISNUMBER(FIND("arbeid",Methode_Keuze)),"",IF(Tb_Activiteiten[[#This Row],[Landbouwer]]=1,Tb_Activiteiten[[#Headers],[Landbouwer]],"")))</f>
        <v/>
      </c>
      <c r="AO2269" t="str">
        <f>IF(ISNUMBER(FIND("arbeid",Methode_Keuze)),"",IF(ISNUMBER(FIND("arbeid",Methode_Keuze)),"",IF(Tb_Activiteiten[[#This Row],[Adviseur]]=1,Tb_Activiteiten[[#Headers],[Adviseur]],"")))</f>
        <v/>
      </c>
      <c r="AP2269" t="str">
        <f>IF(ISNUMBER(FIND("arbeid",Methode_Keuze)),"",IF(ISNUMBER(FIND("arbeid",Methode_Keuze)),"",IF(Tb_Activiteiten[[#This Row],[Projectleider/Expert]]=1,Tb_Activiteiten[[#Headers],[Projectleider/Expert]],"")))</f>
        <v/>
      </c>
      <c r="AQ2269" t="str">
        <f>IF(ISNUMBER(FIND("arbeid",Methode_Keuze)),"",IF(ISNUMBER(FIND("arbeid",Methode_Keuze)),"",IF(Tb_Activiteiten[[#This Row],[Arbeidskosten]]=1,Tb_Activiteiten[[#Headers],[Arbeidskosten]],"")))</f>
        <v/>
      </c>
      <c r="AR2269" t="str">
        <f>IF(ISNUMBER(FIND("arbeid",Methode_Keuze)),"",IF(ISNUMBER(FIND("arbeid",Methode_Keuze)),"",IF(Tb_Activiteiten[[#This Row],[Arbeidskosten op basis van IKS]]=1,Tb_Activiteiten[[#Headers],[Arbeidskosten op basis van IKS]],"")))</f>
        <v/>
      </c>
      <c r="AS2269" t="str">
        <f>IF(ISNUMBER(FIND("overige",Methode_Keuze)),"",IF(Tb_Activiteiten[[#This Row],[Kosten derden exclusief btw]]=1,Tb_Activiteiten[[#Headers],[Kosten derden exclusief btw]],""))</f>
        <v/>
      </c>
      <c r="AT2269" t="str">
        <f>IF(ISNUMBER(FIND("overige",Methode_Keuze)),"",IF(Tb_Activiteiten[[#This Row],[Niet verrekenbare btw]]=1,Tb_Activiteiten[[#Headers],[Niet verrekenbare btw]],""))</f>
        <v/>
      </c>
      <c r="AU2269" t="str">
        <f>IF(ISNUMBER(FIND("overige",Methode_Keuze)),"",IF(Tb_Activiteiten[[#This Row],[Grondkosten]]=1,Tb_Activiteiten[[#Headers],[Grondkosten]],""))</f>
        <v/>
      </c>
      <c r="AV2269" t="str">
        <f>IF(ISNUMBER(FIND("overige",Methode_Keuze)),"",IF(Tb_Activiteiten[[#This Row],[Bijdrage in natura (overige)]]=1,Tb_Activiteiten[[#Headers],[Bijdrage in natura (overige)]],""))</f>
        <v/>
      </c>
      <c r="AW2269" t="str">
        <f>IF(ISNUMBER(FIND("overige",Methode_Keuze)),"",IF(Tb_Activiteiten[[#This Row],[Bijdrage in natura (vrijwilligers)]]=1,Tb_Activiteiten[[#Headers],[Bijdrage in natura (vrijwilligers)]],""))</f>
        <v/>
      </c>
      <c r="AX2269" t="str">
        <f>IF(ISNUMBER(FIND("overige",Methode_Keuze)),"",IF(Tb_Activiteiten[[#This Row],[Afschrijvingskosten]]=1,Tb_Activiteiten[[#Headers],[Afschrijvingskosten]],""))</f>
        <v/>
      </c>
      <c r="AY2269" t="str">
        <f>IF(ISNUMBER(FIND("overige",Methode_Keuze)),"",IF(Tb_Activiteiten[[#This Row],[Vergoeding]]=1,Tb_Activiteiten[[#Headers],[Vergoeding]],""))</f>
        <v/>
      </c>
      <c r="AZ2269" t="str">
        <f>IF(ISNUMBER(FIND("arbeid",Methode_Keuze)),"",IF(Tb_Activiteiten[[#This Row],[Arbeidskosten - vast tarief (excl eigen arbeid)]]=1,Tb_Activiteiten[[#Headers],[Arbeidskosten - vast tarief (excl eigen arbeid)]],""))</f>
        <v/>
      </c>
      <c r="BA2269" t="str">
        <f>IF(ISNUMBER(FIND("overige",Methode_Keuze)),"",IF(Tb_Activiteiten[[#This Row],[Overige kosten]]=1,Tb_Activiteiten[[#Headers],[Overige kosten]],""))</f>
        <v/>
      </c>
    </row>
    <row r="2270" spans="15:53" x14ac:dyDescent="0.25">
      <c r="O2270" s="56"/>
      <c r="Q2270" t="str">
        <f>IFERROR(IF(VLOOKUP(Tb_Activiteiten[[#This Row],[Openstelling]],Tb_Openstelling[],2,0)=1,1,""),"")</f>
        <v/>
      </c>
      <c r="AJ2270" s="56"/>
      <c r="AK2270" t="str">
        <f>IF(ISNUMBER(FIND("arbeid",Methode_Keuze)),"",IF(ISNUMBER(FIND("arbeid",Methode_Keuze)),"",IF(Tb_Activiteiten[[#This Row],[Loonkosten]]=1,Tb_Activiteiten[[#Headers],[Loonkosten]],"")))</f>
        <v/>
      </c>
      <c r="AL2270" t="str">
        <f>IF(ISNUMBER(FIND("arbeid",Methode_Keuze)),"",IF(ISNUMBER(FIND("arbeid",Methode_Keuze)),"",IF(Tb_Activiteiten[[#This Row],[Eigen arbeid]]=1,Tb_Activiteiten[[#Headers],[Eigen arbeid]],"")))</f>
        <v/>
      </c>
      <c r="AM2270" t="str">
        <f>IF(ISNUMBER(FIND("arbeid",Methode_Keuze)),"",IF(ISNUMBER(FIND("arbeid",Methode_Keuze)),"",IF(Tb_Activiteiten[[#This Row],[Projectmedewerker]]=1,Tb_Activiteiten[[#Headers],[Projectmedewerker]],"")))</f>
        <v/>
      </c>
      <c r="AN2270" t="str">
        <f>IF(ISNUMBER(FIND("arbeid",Methode_Keuze)),"",IF(ISNUMBER(FIND("arbeid",Methode_Keuze)),"",IF(Tb_Activiteiten[[#This Row],[Landbouwer]]=1,Tb_Activiteiten[[#Headers],[Landbouwer]],"")))</f>
        <v/>
      </c>
      <c r="AO2270" t="str">
        <f>IF(ISNUMBER(FIND("arbeid",Methode_Keuze)),"",IF(ISNUMBER(FIND("arbeid",Methode_Keuze)),"",IF(Tb_Activiteiten[[#This Row],[Adviseur]]=1,Tb_Activiteiten[[#Headers],[Adviseur]],"")))</f>
        <v/>
      </c>
      <c r="AP2270" t="str">
        <f>IF(ISNUMBER(FIND("arbeid",Methode_Keuze)),"",IF(ISNUMBER(FIND("arbeid",Methode_Keuze)),"",IF(Tb_Activiteiten[[#This Row],[Projectleider/Expert]]=1,Tb_Activiteiten[[#Headers],[Projectleider/Expert]],"")))</f>
        <v/>
      </c>
      <c r="AQ2270" t="str">
        <f>IF(ISNUMBER(FIND("arbeid",Methode_Keuze)),"",IF(ISNUMBER(FIND("arbeid",Methode_Keuze)),"",IF(Tb_Activiteiten[[#This Row],[Arbeidskosten]]=1,Tb_Activiteiten[[#Headers],[Arbeidskosten]],"")))</f>
        <v/>
      </c>
      <c r="AR2270" t="str">
        <f>IF(ISNUMBER(FIND("arbeid",Methode_Keuze)),"",IF(ISNUMBER(FIND("arbeid",Methode_Keuze)),"",IF(Tb_Activiteiten[[#This Row],[Arbeidskosten op basis van IKS]]=1,Tb_Activiteiten[[#Headers],[Arbeidskosten op basis van IKS]],"")))</f>
        <v/>
      </c>
      <c r="AS2270" t="str">
        <f>IF(ISNUMBER(FIND("overige",Methode_Keuze)),"",IF(Tb_Activiteiten[[#This Row],[Kosten derden exclusief btw]]=1,Tb_Activiteiten[[#Headers],[Kosten derden exclusief btw]],""))</f>
        <v/>
      </c>
      <c r="AT2270" t="str">
        <f>IF(ISNUMBER(FIND("overige",Methode_Keuze)),"",IF(Tb_Activiteiten[[#This Row],[Niet verrekenbare btw]]=1,Tb_Activiteiten[[#Headers],[Niet verrekenbare btw]],""))</f>
        <v/>
      </c>
      <c r="AU2270" t="str">
        <f>IF(ISNUMBER(FIND("overige",Methode_Keuze)),"",IF(Tb_Activiteiten[[#This Row],[Grondkosten]]=1,Tb_Activiteiten[[#Headers],[Grondkosten]],""))</f>
        <v/>
      </c>
      <c r="AV2270" t="str">
        <f>IF(ISNUMBER(FIND("overige",Methode_Keuze)),"",IF(Tb_Activiteiten[[#This Row],[Bijdrage in natura (overige)]]=1,Tb_Activiteiten[[#Headers],[Bijdrage in natura (overige)]],""))</f>
        <v/>
      </c>
      <c r="AW2270" t="str">
        <f>IF(ISNUMBER(FIND("overige",Methode_Keuze)),"",IF(Tb_Activiteiten[[#This Row],[Bijdrage in natura (vrijwilligers)]]=1,Tb_Activiteiten[[#Headers],[Bijdrage in natura (vrijwilligers)]],""))</f>
        <v/>
      </c>
      <c r="AX2270" t="str">
        <f>IF(ISNUMBER(FIND("overige",Methode_Keuze)),"",IF(Tb_Activiteiten[[#This Row],[Afschrijvingskosten]]=1,Tb_Activiteiten[[#Headers],[Afschrijvingskosten]],""))</f>
        <v/>
      </c>
      <c r="AY2270" t="str">
        <f>IF(ISNUMBER(FIND("overige",Methode_Keuze)),"",IF(Tb_Activiteiten[[#This Row],[Vergoeding]]=1,Tb_Activiteiten[[#Headers],[Vergoeding]],""))</f>
        <v/>
      </c>
      <c r="AZ2270" t="str">
        <f>IF(ISNUMBER(FIND("arbeid",Methode_Keuze)),"",IF(Tb_Activiteiten[[#This Row],[Arbeidskosten - vast tarief (excl eigen arbeid)]]=1,Tb_Activiteiten[[#Headers],[Arbeidskosten - vast tarief (excl eigen arbeid)]],""))</f>
        <v/>
      </c>
      <c r="BA2270" t="str">
        <f>IF(ISNUMBER(FIND("overige",Methode_Keuze)),"",IF(Tb_Activiteiten[[#This Row],[Overige kosten]]=1,Tb_Activiteiten[[#Headers],[Overige kosten]],""))</f>
        <v/>
      </c>
    </row>
    <row r="2271" spans="15:53" x14ac:dyDescent="0.25">
      <c r="O2271" s="56"/>
      <c r="Q2271" t="str">
        <f>IFERROR(IF(VLOOKUP(Tb_Activiteiten[[#This Row],[Openstelling]],Tb_Openstelling[],2,0)=1,1,""),"")</f>
        <v/>
      </c>
      <c r="AJ2271" s="56"/>
      <c r="AK2271" t="str">
        <f>IF(ISNUMBER(FIND("arbeid",Methode_Keuze)),"",IF(ISNUMBER(FIND("arbeid",Methode_Keuze)),"",IF(Tb_Activiteiten[[#This Row],[Loonkosten]]=1,Tb_Activiteiten[[#Headers],[Loonkosten]],"")))</f>
        <v/>
      </c>
      <c r="AL2271" t="str">
        <f>IF(ISNUMBER(FIND("arbeid",Methode_Keuze)),"",IF(ISNUMBER(FIND("arbeid",Methode_Keuze)),"",IF(Tb_Activiteiten[[#This Row],[Eigen arbeid]]=1,Tb_Activiteiten[[#Headers],[Eigen arbeid]],"")))</f>
        <v/>
      </c>
      <c r="AM2271" t="str">
        <f>IF(ISNUMBER(FIND("arbeid",Methode_Keuze)),"",IF(ISNUMBER(FIND("arbeid",Methode_Keuze)),"",IF(Tb_Activiteiten[[#This Row],[Projectmedewerker]]=1,Tb_Activiteiten[[#Headers],[Projectmedewerker]],"")))</f>
        <v/>
      </c>
      <c r="AN2271" t="str">
        <f>IF(ISNUMBER(FIND("arbeid",Methode_Keuze)),"",IF(ISNUMBER(FIND("arbeid",Methode_Keuze)),"",IF(Tb_Activiteiten[[#This Row],[Landbouwer]]=1,Tb_Activiteiten[[#Headers],[Landbouwer]],"")))</f>
        <v/>
      </c>
      <c r="AO2271" t="str">
        <f>IF(ISNUMBER(FIND("arbeid",Methode_Keuze)),"",IF(ISNUMBER(FIND("arbeid",Methode_Keuze)),"",IF(Tb_Activiteiten[[#This Row],[Adviseur]]=1,Tb_Activiteiten[[#Headers],[Adviseur]],"")))</f>
        <v/>
      </c>
      <c r="AP2271" t="str">
        <f>IF(ISNUMBER(FIND("arbeid",Methode_Keuze)),"",IF(ISNUMBER(FIND("arbeid",Methode_Keuze)),"",IF(Tb_Activiteiten[[#This Row],[Projectleider/Expert]]=1,Tb_Activiteiten[[#Headers],[Projectleider/Expert]],"")))</f>
        <v/>
      </c>
      <c r="AQ2271" t="str">
        <f>IF(ISNUMBER(FIND("arbeid",Methode_Keuze)),"",IF(ISNUMBER(FIND("arbeid",Methode_Keuze)),"",IF(Tb_Activiteiten[[#This Row],[Arbeidskosten]]=1,Tb_Activiteiten[[#Headers],[Arbeidskosten]],"")))</f>
        <v/>
      </c>
      <c r="AR2271" t="str">
        <f>IF(ISNUMBER(FIND("arbeid",Methode_Keuze)),"",IF(ISNUMBER(FIND("arbeid",Methode_Keuze)),"",IF(Tb_Activiteiten[[#This Row],[Arbeidskosten op basis van IKS]]=1,Tb_Activiteiten[[#Headers],[Arbeidskosten op basis van IKS]],"")))</f>
        <v/>
      </c>
      <c r="AS2271" t="str">
        <f>IF(ISNUMBER(FIND("overige",Methode_Keuze)),"",IF(Tb_Activiteiten[[#This Row],[Kosten derden exclusief btw]]=1,Tb_Activiteiten[[#Headers],[Kosten derden exclusief btw]],""))</f>
        <v/>
      </c>
      <c r="AT2271" t="str">
        <f>IF(ISNUMBER(FIND("overige",Methode_Keuze)),"",IF(Tb_Activiteiten[[#This Row],[Niet verrekenbare btw]]=1,Tb_Activiteiten[[#Headers],[Niet verrekenbare btw]],""))</f>
        <v/>
      </c>
      <c r="AU2271" t="str">
        <f>IF(ISNUMBER(FIND("overige",Methode_Keuze)),"",IF(Tb_Activiteiten[[#This Row],[Grondkosten]]=1,Tb_Activiteiten[[#Headers],[Grondkosten]],""))</f>
        <v/>
      </c>
      <c r="AV2271" t="str">
        <f>IF(ISNUMBER(FIND("overige",Methode_Keuze)),"",IF(Tb_Activiteiten[[#This Row],[Bijdrage in natura (overige)]]=1,Tb_Activiteiten[[#Headers],[Bijdrage in natura (overige)]],""))</f>
        <v/>
      </c>
      <c r="AW2271" t="str">
        <f>IF(ISNUMBER(FIND("overige",Methode_Keuze)),"",IF(Tb_Activiteiten[[#This Row],[Bijdrage in natura (vrijwilligers)]]=1,Tb_Activiteiten[[#Headers],[Bijdrage in natura (vrijwilligers)]],""))</f>
        <v/>
      </c>
      <c r="AX2271" t="str">
        <f>IF(ISNUMBER(FIND("overige",Methode_Keuze)),"",IF(Tb_Activiteiten[[#This Row],[Afschrijvingskosten]]=1,Tb_Activiteiten[[#Headers],[Afschrijvingskosten]],""))</f>
        <v/>
      </c>
      <c r="AY2271" t="str">
        <f>IF(ISNUMBER(FIND("overige",Methode_Keuze)),"",IF(Tb_Activiteiten[[#This Row],[Vergoeding]]=1,Tb_Activiteiten[[#Headers],[Vergoeding]],""))</f>
        <v/>
      </c>
      <c r="AZ2271" t="str">
        <f>IF(ISNUMBER(FIND("arbeid",Methode_Keuze)),"",IF(Tb_Activiteiten[[#This Row],[Arbeidskosten - vast tarief (excl eigen arbeid)]]=1,Tb_Activiteiten[[#Headers],[Arbeidskosten - vast tarief (excl eigen arbeid)]],""))</f>
        <v/>
      </c>
      <c r="BA2271" t="str">
        <f>IF(ISNUMBER(FIND("overige",Methode_Keuze)),"",IF(Tb_Activiteiten[[#This Row],[Overige kosten]]=1,Tb_Activiteiten[[#Headers],[Overige kosten]],""))</f>
        <v/>
      </c>
    </row>
    <row r="2272" spans="15:53" x14ac:dyDescent="0.25">
      <c r="O2272" s="56"/>
      <c r="Q2272" t="str">
        <f>IFERROR(IF(VLOOKUP(Tb_Activiteiten[[#This Row],[Openstelling]],Tb_Openstelling[],2,0)=1,1,""),"")</f>
        <v/>
      </c>
      <c r="AJ2272" s="56"/>
      <c r="AK2272" t="str">
        <f>IF(ISNUMBER(FIND("arbeid",Methode_Keuze)),"",IF(ISNUMBER(FIND("arbeid",Methode_Keuze)),"",IF(Tb_Activiteiten[[#This Row],[Loonkosten]]=1,Tb_Activiteiten[[#Headers],[Loonkosten]],"")))</f>
        <v/>
      </c>
      <c r="AL2272" t="str">
        <f>IF(ISNUMBER(FIND("arbeid",Methode_Keuze)),"",IF(ISNUMBER(FIND("arbeid",Methode_Keuze)),"",IF(Tb_Activiteiten[[#This Row],[Eigen arbeid]]=1,Tb_Activiteiten[[#Headers],[Eigen arbeid]],"")))</f>
        <v/>
      </c>
      <c r="AM2272" t="str">
        <f>IF(ISNUMBER(FIND("arbeid",Methode_Keuze)),"",IF(ISNUMBER(FIND("arbeid",Methode_Keuze)),"",IF(Tb_Activiteiten[[#This Row],[Projectmedewerker]]=1,Tb_Activiteiten[[#Headers],[Projectmedewerker]],"")))</f>
        <v/>
      </c>
      <c r="AN2272" t="str">
        <f>IF(ISNUMBER(FIND("arbeid",Methode_Keuze)),"",IF(ISNUMBER(FIND("arbeid",Methode_Keuze)),"",IF(Tb_Activiteiten[[#This Row],[Landbouwer]]=1,Tb_Activiteiten[[#Headers],[Landbouwer]],"")))</f>
        <v/>
      </c>
      <c r="AO2272" t="str">
        <f>IF(ISNUMBER(FIND("arbeid",Methode_Keuze)),"",IF(ISNUMBER(FIND("arbeid",Methode_Keuze)),"",IF(Tb_Activiteiten[[#This Row],[Adviseur]]=1,Tb_Activiteiten[[#Headers],[Adviseur]],"")))</f>
        <v/>
      </c>
      <c r="AP2272" t="str">
        <f>IF(ISNUMBER(FIND("arbeid",Methode_Keuze)),"",IF(ISNUMBER(FIND("arbeid",Methode_Keuze)),"",IF(Tb_Activiteiten[[#This Row],[Projectleider/Expert]]=1,Tb_Activiteiten[[#Headers],[Projectleider/Expert]],"")))</f>
        <v/>
      </c>
      <c r="AQ2272" t="str">
        <f>IF(ISNUMBER(FIND("arbeid",Methode_Keuze)),"",IF(ISNUMBER(FIND("arbeid",Methode_Keuze)),"",IF(Tb_Activiteiten[[#This Row],[Arbeidskosten]]=1,Tb_Activiteiten[[#Headers],[Arbeidskosten]],"")))</f>
        <v/>
      </c>
      <c r="AR2272" t="str">
        <f>IF(ISNUMBER(FIND("arbeid",Methode_Keuze)),"",IF(ISNUMBER(FIND("arbeid",Methode_Keuze)),"",IF(Tb_Activiteiten[[#This Row],[Arbeidskosten op basis van IKS]]=1,Tb_Activiteiten[[#Headers],[Arbeidskosten op basis van IKS]],"")))</f>
        <v/>
      </c>
      <c r="AS2272" t="str">
        <f>IF(ISNUMBER(FIND("overige",Methode_Keuze)),"",IF(Tb_Activiteiten[[#This Row],[Kosten derden exclusief btw]]=1,Tb_Activiteiten[[#Headers],[Kosten derden exclusief btw]],""))</f>
        <v/>
      </c>
      <c r="AT2272" t="str">
        <f>IF(ISNUMBER(FIND("overige",Methode_Keuze)),"",IF(Tb_Activiteiten[[#This Row],[Niet verrekenbare btw]]=1,Tb_Activiteiten[[#Headers],[Niet verrekenbare btw]],""))</f>
        <v/>
      </c>
      <c r="AU2272" t="str">
        <f>IF(ISNUMBER(FIND("overige",Methode_Keuze)),"",IF(Tb_Activiteiten[[#This Row],[Grondkosten]]=1,Tb_Activiteiten[[#Headers],[Grondkosten]],""))</f>
        <v/>
      </c>
      <c r="AV2272" t="str">
        <f>IF(ISNUMBER(FIND("overige",Methode_Keuze)),"",IF(Tb_Activiteiten[[#This Row],[Bijdrage in natura (overige)]]=1,Tb_Activiteiten[[#Headers],[Bijdrage in natura (overige)]],""))</f>
        <v/>
      </c>
      <c r="AW2272" t="str">
        <f>IF(ISNUMBER(FIND("overige",Methode_Keuze)),"",IF(Tb_Activiteiten[[#This Row],[Bijdrage in natura (vrijwilligers)]]=1,Tb_Activiteiten[[#Headers],[Bijdrage in natura (vrijwilligers)]],""))</f>
        <v/>
      </c>
      <c r="AX2272" t="str">
        <f>IF(ISNUMBER(FIND("overige",Methode_Keuze)),"",IF(Tb_Activiteiten[[#This Row],[Afschrijvingskosten]]=1,Tb_Activiteiten[[#Headers],[Afschrijvingskosten]],""))</f>
        <v/>
      </c>
      <c r="AY2272" t="str">
        <f>IF(ISNUMBER(FIND("overige",Methode_Keuze)),"",IF(Tb_Activiteiten[[#This Row],[Vergoeding]]=1,Tb_Activiteiten[[#Headers],[Vergoeding]],""))</f>
        <v/>
      </c>
      <c r="AZ2272" t="str">
        <f>IF(ISNUMBER(FIND("arbeid",Methode_Keuze)),"",IF(Tb_Activiteiten[[#This Row],[Arbeidskosten - vast tarief (excl eigen arbeid)]]=1,Tb_Activiteiten[[#Headers],[Arbeidskosten - vast tarief (excl eigen arbeid)]],""))</f>
        <v/>
      </c>
      <c r="BA2272" t="str">
        <f>IF(ISNUMBER(FIND("overige",Methode_Keuze)),"",IF(Tb_Activiteiten[[#This Row],[Overige kosten]]=1,Tb_Activiteiten[[#Headers],[Overige kosten]],""))</f>
        <v/>
      </c>
    </row>
    <row r="2273" spans="15:53" x14ac:dyDescent="0.25">
      <c r="O2273" s="56"/>
      <c r="Q2273" t="str">
        <f>IFERROR(IF(VLOOKUP(Tb_Activiteiten[[#This Row],[Openstelling]],Tb_Openstelling[],2,0)=1,1,""),"")</f>
        <v/>
      </c>
      <c r="AJ2273" s="56"/>
      <c r="AK2273" t="str">
        <f>IF(ISNUMBER(FIND("arbeid",Methode_Keuze)),"",IF(ISNUMBER(FIND("arbeid",Methode_Keuze)),"",IF(Tb_Activiteiten[[#This Row],[Loonkosten]]=1,Tb_Activiteiten[[#Headers],[Loonkosten]],"")))</f>
        <v/>
      </c>
      <c r="AL2273" t="str">
        <f>IF(ISNUMBER(FIND("arbeid",Methode_Keuze)),"",IF(ISNUMBER(FIND("arbeid",Methode_Keuze)),"",IF(Tb_Activiteiten[[#This Row],[Eigen arbeid]]=1,Tb_Activiteiten[[#Headers],[Eigen arbeid]],"")))</f>
        <v/>
      </c>
      <c r="AM2273" t="str">
        <f>IF(ISNUMBER(FIND("arbeid",Methode_Keuze)),"",IF(ISNUMBER(FIND("arbeid",Methode_Keuze)),"",IF(Tb_Activiteiten[[#This Row],[Projectmedewerker]]=1,Tb_Activiteiten[[#Headers],[Projectmedewerker]],"")))</f>
        <v/>
      </c>
      <c r="AN2273" t="str">
        <f>IF(ISNUMBER(FIND("arbeid",Methode_Keuze)),"",IF(ISNUMBER(FIND("arbeid",Methode_Keuze)),"",IF(Tb_Activiteiten[[#This Row],[Landbouwer]]=1,Tb_Activiteiten[[#Headers],[Landbouwer]],"")))</f>
        <v/>
      </c>
      <c r="AO2273" t="str">
        <f>IF(ISNUMBER(FIND("arbeid",Methode_Keuze)),"",IF(ISNUMBER(FIND("arbeid",Methode_Keuze)),"",IF(Tb_Activiteiten[[#This Row],[Adviseur]]=1,Tb_Activiteiten[[#Headers],[Adviseur]],"")))</f>
        <v/>
      </c>
      <c r="AP2273" t="str">
        <f>IF(ISNUMBER(FIND("arbeid",Methode_Keuze)),"",IF(ISNUMBER(FIND("arbeid",Methode_Keuze)),"",IF(Tb_Activiteiten[[#This Row],[Projectleider/Expert]]=1,Tb_Activiteiten[[#Headers],[Projectleider/Expert]],"")))</f>
        <v/>
      </c>
      <c r="AQ2273" t="str">
        <f>IF(ISNUMBER(FIND("arbeid",Methode_Keuze)),"",IF(ISNUMBER(FIND("arbeid",Methode_Keuze)),"",IF(Tb_Activiteiten[[#This Row],[Arbeidskosten]]=1,Tb_Activiteiten[[#Headers],[Arbeidskosten]],"")))</f>
        <v/>
      </c>
      <c r="AR2273" t="str">
        <f>IF(ISNUMBER(FIND("arbeid",Methode_Keuze)),"",IF(ISNUMBER(FIND("arbeid",Methode_Keuze)),"",IF(Tb_Activiteiten[[#This Row],[Arbeidskosten op basis van IKS]]=1,Tb_Activiteiten[[#Headers],[Arbeidskosten op basis van IKS]],"")))</f>
        <v/>
      </c>
      <c r="AS2273" t="str">
        <f>IF(ISNUMBER(FIND("overige",Methode_Keuze)),"",IF(Tb_Activiteiten[[#This Row],[Kosten derden exclusief btw]]=1,Tb_Activiteiten[[#Headers],[Kosten derden exclusief btw]],""))</f>
        <v/>
      </c>
      <c r="AT2273" t="str">
        <f>IF(ISNUMBER(FIND("overige",Methode_Keuze)),"",IF(Tb_Activiteiten[[#This Row],[Niet verrekenbare btw]]=1,Tb_Activiteiten[[#Headers],[Niet verrekenbare btw]],""))</f>
        <v/>
      </c>
      <c r="AU2273" t="str">
        <f>IF(ISNUMBER(FIND("overige",Methode_Keuze)),"",IF(Tb_Activiteiten[[#This Row],[Grondkosten]]=1,Tb_Activiteiten[[#Headers],[Grondkosten]],""))</f>
        <v/>
      </c>
      <c r="AV2273" t="str">
        <f>IF(ISNUMBER(FIND("overige",Methode_Keuze)),"",IF(Tb_Activiteiten[[#This Row],[Bijdrage in natura (overige)]]=1,Tb_Activiteiten[[#Headers],[Bijdrage in natura (overige)]],""))</f>
        <v/>
      </c>
      <c r="AW2273" t="str">
        <f>IF(ISNUMBER(FIND("overige",Methode_Keuze)),"",IF(Tb_Activiteiten[[#This Row],[Bijdrage in natura (vrijwilligers)]]=1,Tb_Activiteiten[[#Headers],[Bijdrage in natura (vrijwilligers)]],""))</f>
        <v/>
      </c>
      <c r="AX2273" t="str">
        <f>IF(ISNUMBER(FIND("overige",Methode_Keuze)),"",IF(Tb_Activiteiten[[#This Row],[Afschrijvingskosten]]=1,Tb_Activiteiten[[#Headers],[Afschrijvingskosten]],""))</f>
        <v/>
      </c>
      <c r="AY2273" t="str">
        <f>IF(ISNUMBER(FIND("overige",Methode_Keuze)),"",IF(Tb_Activiteiten[[#This Row],[Vergoeding]]=1,Tb_Activiteiten[[#Headers],[Vergoeding]],""))</f>
        <v/>
      </c>
      <c r="AZ2273" t="str">
        <f>IF(ISNUMBER(FIND("arbeid",Methode_Keuze)),"",IF(Tb_Activiteiten[[#This Row],[Arbeidskosten - vast tarief (excl eigen arbeid)]]=1,Tb_Activiteiten[[#Headers],[Arbeidskosten - vast tarief (excl eigen arbeid)]],""))</f>
        <v/>
      </c>
      <c r="BA2273" t="str">
        <f>IF(ISNUMBER(FIND("overige",Methode_Keuze)),"",IF(Tb_Activiteiten[[#This Row],[Overige kosten]]=1,Tb_Activiteiten[[#Headers],[Overige kosten]],""))</f>
        <v/>
      </c>
    </row>
    <row r="2274" spans="15:53" x14ac:dyDescent="0.25">
      <c r="O2274" s="56"/>
      <c r="Q2274" t="str">
        <f>IFERROR(IF(VLOOKUP(Tb_Activiteiten[[#This Row],[Openstelling]],Tb_Openstelling[],2,0)=1,1,""),"")</f>
        <v/>
      </c>
      <c r="AJ2274" s="56"/>
      <c r="AK2274" t="str">
        <f>IF(ISNUMBER(FIND("arbeid",Methode_Keuze)),"",IF(ISNUMBER(FIND("arbeid",Methode_Keuze)),"",IF(Tb_Activiteiten[[#This Row],[Loonkosten]]=1,Tb_Activiteiten[[#Headers],[Loonkosten]],"")))</f>
        <v/>
      </c>
      <c r="AL2274" t="str">
        <f>IF(ISNUMBER(FIND("arbeid",Methode_Keuze)),"",IF(ISNUMBER(FIND("arbeid",Methode_Keuze)),"",IF(Tb_Activiteiten[[#This Row],[Eigen arbeid]]=1,Tb_Activiteiten[[#Headers],[Eigen arbeid]],"")))</f>
        <v/>
      </c>
      <c r="AM2274" t="str">
        <f>IF(ISNUMBER(FIND("arbeid",Methode_Keuze)),"",IF(ISNUMBER(FIND("arbeid",Methode_Keuze)),"",IF(Tb_Activiteiten[[#This Row],[Projectmedewerker]]=1,Tb_Activiteiten[[#Headers],[Projectmedewerker]],"")))</f>
        <v/>
      </c>
      <c r="AN2274" t="str">
        <f>IF(ISNUMBER(FIND("arbeid",Methode_Keuze)),"",IF(ISNUMBER(FIND("arbeid",Methode_Keuze)),"",IF(Tb_Activiteiten[[#This Row],[Landbouwer]]=1,Tb_Activiteiten[[#Headers],[Landbouwer]],"")))</f>
        <v/>
      </c>
      <c r="AO2274" t="str">
        <f>IF(ISNUMBER(FIND("arbeid",Methode_Keuze)),"",IF(ISNUMBER(FIND("arbeid",Methode_Keuze)),"",IF(Tb_Activiteiten[[#This Row],[Adviseur]]=1,Tb_Activiteiten[[#Headers],[Adviseur]],"")))</f>
        <v/>
      </c>
      <c r="AP2274" t="str">
        <f>IF(ISNUMBER(FIND("arbeid",Methode_Keuze)),"",IF(ISNUMBER(FIND("arbeid",Methode_Keuze)),"",IF(Tb_Activiteiten[[#This Row],[Projectleider/Expert]]=1,Tb_Activiteiten[[#Headers],[Projectleider/Expert]],"")))</f>
        <v/>
      </c>
      <c r="AQ2274" t="str">
        <f>IF(ISNUMBER(FIND("arbeid",Methode_Keuze)),"",IF(ISNUMBER(FIND("arbeid",Methode_Keuze)),"",IF(Tb_Activiteiten[[#This Row],[Arbeidskosten]]=1,Tb_Activiteiten[[#Headers],[Arbeidskosten]],"")))</f>
        <v/>
      </c>
      <c r="AR2274" t="str">
        <f>IF(ISNUMBER(FIND("arbeid",Methode_Keuze)),"",IF(ISNUMBER(FIND("arbeid",Methode_Keuze)),"",IF(Tb_Activiteiten[[#This Row],[Arbeidskosten op basis van IKS]]=1,Tb_Activiteiten[[#Headers],[Arbeidskosten op basis van IKS]],"")))</f>
        <v/>
      </c>
      <c r="AS2274" t="str">
        <f>IF(ISNUMBER(FIND("overige",Methode_Keuze)),"",IF(Tb_Activiteiten[[#This Row],[Kosten derden exclusief btw]]=1,Tb_Activiteiten[[#Headers],[Kosten derden exclusief btw]],""))</f>
        <v/>
      </c>
      <c r="AT2274" t="str">
        <f>IF(ISNUMBER(FIND("overige",Methode_Keuze)),"",IF(Tb_Activiteiten[[#This Row],[Niet verrekenbare btw]]=1,Tb_Activiteiten[[#Headers],[Niet verrekenbare btw]],""))</f>
        <v/>
      </c>
      <c r="AU2274" t="str">
        <f>IF(ISNUMBER(FIND("overige",Methode_Keuze)),"",IF(Tb_Activiteiten[[#This Row],[Grondkosten]]=1,Tb_Activiteiten[[#Headers],[Grondkosten]],""))</f>
        <v/>
      </c>
      <c r="AV2274" t="str">
        <f>IF(ISNUMBER(FIND("overige",Methode_Keuze)),"",IF(Tb_Activiteiten[[#This Row],[Bijdrage in natura (overige)]]=1,Tb_Activiteiten[[#Headers],[Bijdrage in natura (overige)]],""))</f>
        <v/>
      </c>
      <c r="AW2274" t="str">
        <f>IF(ISNUMBER(FIND("overige",Methode_Keuze)),"",IF(Tb_Activiteiten[[#This Row],[Bijdrage in natura (vrijwilligers)]]=1,Tb_Activiteiten[[#Headers],[Bijdrage in natura (vrijwilligers)]],""))</f>
        <v/>
      </c>
      <c r="AX2274" t="str">
        <f>IF(ISNUMBER(FIND("overige",Methode_Keuze)),"",IF(Tb_Activiteiten[[#This Row],[Afschrijvingskosten]]=1,Tb_Activiteiten[[#Headers],[Afschrijvingskosten]],""))</f>
        <v/>
      </c>
      <c r="AY2274" t="str">
        <f>IF(ISNUMBER(FIND("overige",Methode_Keuze)),"",IF(Tb_Activiteiten[[#This Row],[Vergoeding]]=1,Tb_Activiteiten[[#Headers],[Vergoeding]],""))</f>
        <v/>
      </c>
      <c r="AZ2274" t="str">
        <f>IF(ISNUMBER(FIND("arbeid",Methode_Keuze)),"",IF(Tb_Activiteiten[[#This Row],[Arbeidskosten - vast tarief (excl eigen arbeid)]]=1,Tb_Activiteiten[[#Headers],[Arbeidskosten - vast tarief (excl eigen arbeid)]],""))</f>
        <v/>
      </c>
      <c r="BA2274" t="str">
        <f>IF(ISNUMBER(FIND("overige",Methode_Keuze)),"",IF(Tb_Activiteiten[[#This Row],[Overige kosten]]=1,Tb_Activiteiten[[#Headers],[Overige kosten]],""))</f>
        <v/>
      </c>
    </row>
    <row r="2275" spans="15:53" x14ac:dyDescent="0.25">
      <c r="O2275" s="56"/>
      <c r="Q2275" t="str">
        <f>IFERROR(IF(VLOOKUP(Tb_Activiteiten[[#This Row],[Openstelling]],Tb_Openstelling[],2,0)=1,1,""),"")</f>
        <v/>
      </c>
      <c r="AJ2275" s="56"/>
      <c r="AK2275" t="str">
        <f>IF(ISNUMBER(FIND("arbeid",Methode_Keuze)),"",IF(ISNUMBER(FIND("arbeid",Methode_Keuze)),"",IF(Tb_Activiteiten[[#This Row],[Loonkosten]]=1,Tb_Activiteiten[[#Headers],[Loonkosten]],"")))</f>
        <v/>
      </c>
      <c r="AL2275" t="str">
        <f>IF(ISNUMBER(FIND("arbeid",Methode_Keuze)),"",IF(ISNUMBER(FIND("arbeid",Methode_Keuze)),"",IF(Tb_Activiteiten[[#This Row],[Eigen arbeid]]=1,Tb_Activiteiten[[#Headers],[Eigen arbeid]],"")))</f>
        <v/>
      </c>
      <c r="AM2275" t="str">
        <f>IF(ISNUMBER(FIND("arbeid",Methode_Keuze)),"",IF(ISNUMBER(FIND("arbeid",Methode_Keuze)),"",IF(Tb_Activiteiten[[#This Row],[Projectmedewerker]]=1,Tb_Activiteiten[[#Headers],[Projectmedewerker]],"")))</f>
        <v/>
      </c>
      <c r="AN2275" t="str">
        <f>IF(ISNUMBER(FIND("arbeid",Methode_Keuze)),"",IF(ISNUMBER(FIND("arbeid",Methode_Keuze)),"",IF(Tb_Activiteiten[[#This Row],[Landbouwer]]=1,Tb_Activiteiten[[#Headers],[Landbouwer]],"")))</f>
        <v/>
      </c>
      <c r="AO2275" t="str">
        <f>IF(ISNUMBER(FIND("arbeid",Methode_Keuze)),"",IF(ISNUMBER(FIND("arbeid",Methode_Keuze)),"",IF(Tb_Activiteiten[[#This Row],[Adviseur]]=1,Tb_Activiteiten[[#Headers],[Adviseur]],"")))</f>
        <v/>
      </c>
      <c r="AP2275" t="str">
        <f>IF(ISNUMBER(FIND("arbeid",Methode_Keuze)),"",IF(ISNUMBER(FIND("arbeid",Methode_Keuze)),"",IF(Tb_Activiteiten[[#This Row],[Projectleider/Expert]]=1,Tb_Activiteiten[[#Headers],[Projectleider/Expert]],"")))</f>
        <v/>
      </c>
      <c r="AQ2275" t="str">
        <f>IF(ISNUMBER(FIND("arbeid",Methode_Keuze)),"",IF(ISNUMBER(FIND("arbeid",Methode_Keuze)),"",IF(Tb_Activiteiten[[#This Row],[Arbeidskosten]]=1,Tb_Activiteiten[[#Headers],[Arbeidskosten]],"")))</f>
        <v/>
      </c>
      <c r="AR2275" t="str">
        <f>IF(ISNUMBER(FIND("arbeid",Methode_Keuze)),"",IF(ISNUMBER(FIND("arbeid",Methode_Keuze)),"",IF(Tb_Activiteiten[[#This Row],[Arbeidskosten op basis van IKS]]=1,Tb_Activiteiten[[#Headers],[Arbeidskosten op basis van IKS]],"")))</f>
        <v/>
      </c>
      <c r="AS2275" t="str">
        <f>IF(ISNUMBER(FIND("overige",Methode_Keuze)),"",IF(Tb_Activiteiten[[#This Row],[Kosten derden exclusief btw]]=1,Tb_Activiteiten[[#Headers],[Kosten derden exclusief btw]],""))</f>
        <v/>
      </c>
      <c r="AT2275" t="str">
        <f>IF(ISNUMBER(FIND("overige",Methode_Keuze)),"",IF(Tb_Activiteiten[[#This Row],[Niet verrekenbare btw]]=1,Tb_Activiteiten[[#Headers],[Niet verrekenbare btw]],""))</f>
        <v/>
      </c>
      <c r="AU2275" t="str">
        <f>IF(ISNUMBER(FIND("overige",Methode_Keuze)),"",IF(Tb_Activiteiten[[#This Row],[Grondkosten]]=1,Tb_Activiteiten[[#Headers],[Grondkosten]],""))</f>
        <v/>
      </c>
      <c r="AV2275" t="str">
        <f>IF(ISNUMBER(FIND("overige",Methode_Keuze)),"",IF(Tb_Activiteiten[[#This Row],[Bijdrage in natura (overige)]]=1,Tb_Activiteiten[[#Headers],[Bijdrage in natura (overige)]],""))</f>
        <v/>
      </c>
      <c r="AW2275" t="str">
        <f>IF(ISNUMBER(FIND("overige",Methode_Keuze)),"",IF(Tb_Activiteiten[[#This Row],[Bijdrage in natura (vrijwilligers)]]=1,Tb_Activiteiten[[#Headers],[Bijdrage in natura (vrijwilligers)]],""))</f>
        <v/>
      </c>
      <c r="AX2275" t="str">
        <f>IF(ISNUMBER(FIND("overige",Methode_Keuze)),"",IF(Tb_Activiteiten[[#This Row],[Afschrijvingskosten]]=1,Tb_Activiteiten[[#Headers],[Afschrijvingskosten]],""))</f>
        <v/>
      </c>
      <c r="AY2275" t="str">
        <f>IF(ISNUMBER(FIND("overige",Methode_Keuze)),"",IF(Tb_Activiteiten[[#This Row],[Vergoeding]]=1,Tb_Activiteiten[[#Headers],[Vergoeding]],""))</f>
        <v/>
      </c>
      <c r="AZ2275" t="str">
        <f>IF(ISNUMBER(FIND("arbeid",Methode_Keuze)),"",IF(Tb_Activiteiten[[#This Row],[Arbeidskosten - vast tarief (excl eigen arbeid)]]=1,Tb_Activiteiten[[#Headers],[Arbeidskosten - vast tarief (excl eigen arbeid)]],""))</f>
        <v/>
      </c>
      <c r="BA2275" t="str">
        <f>IF(ISNUMBER(FIND("overige",Methode_Keuze)),"",IF(Tb_Activiteiten[[#This Row],[Overige kosten]]=1,Tb_Activiteiten[[#Headers],[Overige kosten]],""))</f>
        <v/>
      </c>
    </row>
    <row r="2276" spans="15:53" x14ac:dyDescent="0.25">
      <c r="O2276" s="56"/>
      <c r="Q2276" t="str">
        <f>IFERROR(IF(VLOOKUP(Tb_Activiteiten[[#This Row],[Openstelling]],Tb_Openstelling[],2,0)=1,1,""),"")</f>
        <v/>
      </c>
      <c r="AJ2276" s="56"/>
      <c r="AK2276" t="str">
        <f>IF(ISNUMBER(FIND("arbeid",Methode_Keuze)),"",IF(ISNUMBER(FIND("arbeid",Methode_Keuze)),"",IF(Tb_Activiteiten[[#This Row],[Loonkosten]]=1,Tb_Activiteiten[[#Headers],[Loonkosten]],"")))</f>
        <v/>
      </c>
      <c r="AL2276" t="str">
        <f>IF(ISNUMBER(FIND("arbeid",Methode_Keuze)),"",IF(ISNUMBER(FIND("arbeid",Methode_Keuze)),"",IF(Tb_Activiteiten[[#This Row],[Eigen arbeid]]=1,Tb_Activiteiten[[#Headers],[Eigen arbeid]],"")))</f>
        <v/>
      </c>
      <c r="AM2276" t="str">
        <f>IF(ISNUMBER(FIND("arbeid",Methode_Keuze)),"",IF(ISNUMBER(FIND("arbeid",Methode_Keuze)),"",IF(Tb_Activiteiten[[#This Row],[Projectmedewerker]]=1,Tb_Activiteiten[[#Headers],[Projectmedewerker]],"")))</f>
        <v/>
      </c>
      <c r="AN2276" t="str">
        <f>IF(ISNUMBER(FIND("arbeid",Methode_Keuze)),"",IF(ISNUMBER(FIND("arbeid",Methode_Keuze)),"",IF(Tb_Activiteiten[[#This Row],[Landbouwer]]=1,Tb_Activiteiten[[#Headers],[Landbouwer]],"")))</f>
        <v/>
      </c>
      <c r="AO2276" t="str">
        <f>IF(ISNUMBER(FIND("arbeid",Methode_Keuze)),"",IF(ISNUMBER(FIND("arbeid",Methode_Keuze)),"",IF(Tb_Activiteiten[[#This Row],[Adviseur]]=1,Tb_Activiteiten[[#Headers],[Adviseur]],"")))</f>
        <v/>
      </c>
      <c r="AP2276" t="str">
        <f>IF(ISNUMBER(FIND("arbeid",Methode_Keuze)),"",IF(ISNUMBER(FIND("arbeid",Methode_Keuze)),"",IF(Tb_Activiteiten[[#This Row],[Projectleider/Expert]]=1,Tb_Activiteiten[[#Headers],[Projectleider/Expert]],"")))</f>
        <v/>
      </c>
      <c r="AQ2276" t="str">
        <f>IF(ISNUMBER(FIND("arbeid",Methode_Keuze)),"",IF(ISNUMBER(FIND("arbeid",Methode_Keuze)),"",IF(Tb_Activiteiten[[#This Row],[Arbeidskosten]]=1,Tb_Activiteiten[[#Headers],[Arbeidskosten]],"")))</f>
        <v/>
      </c>
      <c r="AR2276" t="str">
        <f>IF(ISNUMBER(FIND("arbeid",Methode_Keuze)),"",IF(ISNUMBER(FIND("arbeid",Methode_Keuze)),"",IF(Tb_Activiteiten[[#This Row],[Arbeidskosten op basis van IKS]]=1,Tb_Activiteiten[[#Headers],[Arbeidskosten op basis van IKS]],"")))</f>
        <v/>
      </c>
      <c r="AS2276" t="str">
        <f>IF(ISNUMBER(FIND("overige",Methode_Keuze)),"",IF(Tb_Activiteiten[[#This Row],[Kosten derden exclusief btw]]=1,Tb_Activiteiten[[#Headers],[Kosten derden exclusief btw]],""))</f>
        <v/>
      </c>
      <c r="AT2276" t="str">
        <f>IF(ISNUMBER(FIND("overige",Methode_Keuze)),"",IF(Tb_Activiteiten[[#This Row],[Niet verrekenbare btw]]=1,Tb_Activiteiten[[#Headers],[Niet verrekenbare btw]],""))</f>
        <v/>
      </c>
      <c r="AU2276" t="str">
        <f>IF(ISNUMBER(FIND("overige",Methode_Keuze)),"",IF(Tb_Activiteiten[[#This Row],[Grondkosten]]=1,Tb_Activiteiten[[#Headers],[Grondkosten]],""))</f>
        <v/>
      </c>
      <c r="AV2276" t="str">
        <f>IF(ISNUMBER(FIND("overige",Methode_Keuze)),"",IF(Tb_Activiteiten[[#This Row],[Bijdrage in natura (overige)]]=1,Tb_Activiteiten[[#Headers],[Bijdrage in natura (overige)]],""))</f>
        <v/>
      </c>
      <c r="AW2276" t="str">
        <f>IF(ISNUMBER(FIND("overige",Methode_Keuze)),"",IF(Tb_Activiteiten[[#This Row],[Bijdrage in natura (vrijwilligers)]]=1,Tb_Activiteiten[[#Headers],[Bijdrage in natura (vrijwilligers)]],""))</f>
        <v/>
      </c>
      <c r="AX2276" t="str">
        <f>IF(ISNUMBER(FIND("overige",Methode_Keuze)),"",IF(Tb_Activiteiten[[#This Row],[Afschrijvingskosten]]=1,Tb_Activiteiten[[#Headers],[Afschrijvingskosten]],""))</f>
        <v/>
      </c>
      <c r="AY2276" t="str">
        <f>IF(ISNUMBER(FIND("overige",Methode_Keuze)),"",IF(Tb_Activiteiten[[#This Row],[Vergoeding]]=1,Tb_Activiteiten[[#Headers],[Vergoeding]],""))</f>
        <v/>
      </c>
      <c r="AZ2276" t="str">
        <f>IF(ISNUMBER(FIND("arbeid",Methode_Keuze)),"",IF(Tb_Activiteiten[[#This Row],[Arbeidskosten - vast tarief (excl eigen arbeid)]]=1,Tb_Activiteiten[[#Headers],[Arbeidskosten - vast tarief (excl eigen arbeid)]],""))</f>
        <v/>
      </c>
      <c r="BA2276" t="str">
        <f>IF(ISNUMBER(FIND("overige",Methode_Keuze)),"",IF(Tb_Activiteiten[[#This Row],[Overige kosten]]=1,Tb_Activiteiten[[#Headers],[Overige kosten]],""))</f>
        <v/>
      </c>
    </row>
    <row r="2277" spans="15:53" x14ac:dyDescent="0.25">
      <c r="O2277" s="56"/>
      <c r="Q2277" t="str">
        <f>IFERROR(IF(VLOOKUP(Tb_Activiteiten[[#This Row],[Openstelling]],Tb_Openstelling[],2,0)=1,1,""),"")</f>
        <v/>
      </c>
      <c r="AJ2277" s="56"/>
      <c r="AK2277" t="str">
        <f>IF(ISNUMBER(FIND("arbeid",Methode_Keuze)),"",IF(ISNUMBER(FIND("arbeid",Methode_Keuze)),"",IF(Tb_Activiteiten[[#This Row],[Loonkosten]]=1,Tb_Activiteiten[[#Headers],[Loonkosten]],"")))</f>
        <v/>
      </c>
      <c r="AL2277" t="str">
        <f>IF(ISNUMBER(FIND("arbeid",Methode_Keuze)),"",IF(ISNUMBER(FIND("arbeid",Methode_Keuze)),"",IF(Tb_Activiteiten[[#This Row],[Eigen arbeid]]=1,Tb_Activiteiten[[#Headers],[Eigen arbeid]],"")))</f>
        <v/>
      </c>
      <c r="AM2277" t="str">
        <f>IF(ISNUMBER(FIND("arbeid",Methode_Keuze)),"",IF(ISNUMBER(FIND("arbeid",Methode_Keuze)),"",IF(Tb_Activiteiten[[#This Row],[Projectmedewerker]]=1,Tb_Activiteiten[[#Headers],[Projectmedewerker]],"")))</f>
        <v/>
      </c>
      <c r="AN2277" t="str">
        <f>IF(ISNUMBER(FIND("arbeid",Methode_Keuze)),"",IF(ISNUMBER(FIND("arbeid",Methode_Keuze)),"",IF(Tb_Activiteiten[[#This Row],[Landbouwer]]=1,Tb_Activiteiten[[#Headers],[Landbouwer]],"")))</f>
        <v/>
      </c>
      <c r="AO2277" t="str">
        <f>IF(ISNUMBER(FIND("arbeid",Methode_Keuze)),"",IF(ISNUMBER(FIND("arbeid",Methode_Keuze)),"",IF(Tb_Activiteiten[[#This Row],[Adviseur]]=1,Tb_Activiteiten[[#Headers],[Adviseur]],"")))</f>
        <v/>
      </c>
      <c r="AP2277" t="str">
        <f>IF(ISNUMBER(FIND("arbeid",Methode_Keuze)),"",IF(ISNUMBER(FIND("arbeid",Methode_Keuze)),"",IF(Tb_Activiteiten[[#This Row],[Projectleider/Expert]]=1,Tb_Activiteiten[[#Headers],[Projectleider/Expert]],"")))</f>
        <v/>
      </c>
      <c r="AQ2277" t="str">
        <f>IF(ISNUMBER(FIND("arbeid",Methode_Keuze)),"",IF(ISNUMBER(FIND("arbeid",Methode_Keuze)),"",IF(Tb_Activiteiten[[#This Row],[Arbeidskosten]]=1,Tb_Activiteiten[[#Headers],[Arbeidskosten]],"")))</f>
        <v/>
      </c>
      <c r="AR2277" t="str">
        <f>IF(ISNUMBER(FIND("arbeid",Methode_Keuze)),"",IF(ISNUMBER(FIND("arbeid",Methode_Keuze)),"",IF(Tb_Activiteiten[[#This Row],[Arbeidskosten op basis van IKS]]=1,Tb_Activiteiten[[#Headers],[Arbeidskosten op basis van IKS]],"")))</f>
        <v/>
      </c>
      <c r="AS2277" t="str">
        <f>IF(ISNUMBER(FIND("overige",Methode_Keuze)),"",IF(Tb_Activiteiten[[#This Row],[Kosten derden exclusief btw]]=1,Tb_Activiteiten[[#Headers],[Kosten derden exclusief btw]],""))</f>
        <v/>
      </c>
      <c r="AT2277" t="str">
        <f>IF(ISNUMBER(FIND("overige",Methode_Keuze)),"",IF(Tb_Activiteiten[[#This Row],[Niet verrekenbare btw]]=1,Tb_Activiteiten[[#Headers],[Niet verrekenbare btw]],""))</f>
        <v/>
      </c>
      <c r="AU2277" t="str">
        <f>IF(ISNUMBER(FIND("overige",Methode_Keuze)),"",IF(Tb_Activiteiten[[#This Row],[Grondkosten]]=1,Tb_Activiteiten[[#Headers],[Grondkosten]],""))</f>
        <v/>
      </c>
      <c r="AV2277" t="str">
        <f>IF(ISNUMBER(FIND("overige",Methode_Keuze)),"",IF(Tb_Activiteiten[[#This Row],[Bijdrage in natura (overige)]]=1,Tb_Activiteiten[[#Headers],[Bijdrage in natura (overige)]],""))</f>
        <v/>
      </c>
      <c r="AW2277" t="str">
        <f>IF(ISNUMBER(FIND("overige",Methode_Keuze)),"",IF(Tb_Activiteiten[[#This Row],[Bijdrage in natura (vrijwilligers)]]=1,Tb_Activiteiten[[#Headers],[Bijdrage in natura (vrijwilligers)]],""))</f>
        <v/>
      </c>
      <c r="AX2277" t="str">
        <f>IF(ISNUMBER(FIND("overige",Methode_Keuze)),"",IF(Tb_Activiteiten[[#This Row],[Afschrijvingskosten]]=1,Tb_Activiteiten[[#Headers],[Afschrijvingskosten]],""))</f>
        <v/>
      </c>
      <c r="AY2277" t="str">
        <f>IF(ISNUMBER(FIND("overige",Methode_Keuze)),"",IF(Tb_Activiteiten[[#This Row],[Vergoeding]]=1,Tb_Activiteiten[[#Headers],[Vergoeding]],""))</f>
        <v/>
      </c>
      <c r="AZ2277" t="str">
        <f>IF(ISNUMBER(FIND("arbeid",Methode_Keuze)),"",IF(Tb_Activiteiten[[#This Row],[Arbeidskosten - vast tarief (excl eigen arbeid)]]=1,Tb_Activiteiten[[#Headers],[Arbeidskosten - vast tarief (excl eigen arbeid)]],""))</f>
        <v/>
      </c>
      <c r="BA2277" t="str">
        <f>IF(ISNUMBER(FIND("overige",Methode_Keuze)),"",IF(Tb_Activiteiten[[#This Row],[Overige kosten]]=1,Tb_Activiteiten[[#Headers],[Overige kosten]],""))</f>
        <v/>
      </c>
    </row>
    <row r="2278" spans="15:53" x14ac:dyDescent="0.25">
      <c r="O2278" s="56"/>
      <c r="Q2278" t="str">
        <f>IFERROR(IF(VLOOKUP(Tb_Activiteiten[[#This Row],[Openstelling]],Tb_Openstelling[],2,0)=1,1,""),"")</f>
        <v/>
      </c>
      <c r="AJ2278" s="56"/>
      <c r="AK2278" t="str">
        <f>IF(ISNUMBER(FIND("arbeid",Methode_Keuze)),"",IF(ISNUMBER(FIND("arbeid",Methode_Keuze)),"",IF(Tb_Activiteiten[[#This Row],[Loonkosten]]=1,Tb_Activiteiten[[#Headers],[Loonkosten]],"")))</f>
        <v/>
      </c>
      <c r="AL2278" t="str">
        <f>IF(ISNUMBER(FIND("arbeid",Methode_Keuze)),"",IF(ISNUMBER(FIND("arbeid",Methode_Keuze)),"",IF(Tb_Activiteiten[[#This Row],[Eigen arbeid]]=1,Tb_Activiteiten[[#Headers],[Eigen arbeid]],"")))</f>
        <v/>
      </c>
      <c r="AM2278" t="str">
        <f>IF(ISNUMBER(FIND("arbeid",Methode_Keuze)),"",IF(ISNUMBER(FIND("arbeid",Methode_Keuze)),"",IF(Tb_Activiteiten[[#This Row],[Projectmedewerker]]=1,Tb_Activiteiten[[#Headers],[Projectmedewerker]],"")))</f>
        <v/>
      </c>
      <c r="AN2278" t="str">
        <f>IF(ISNUMBER(FIND("arbeid",Methode_Keuze)),"",IF(ISNUMBER(FIND("arbeid",Methode_Keuze)),"",IF(Tb_Activiteiten[[#This Row],[Landbouwer]]=1,Tb_Activiteiten[[#Headers],[Landbouwer]],"")))</f>
        <v/>
      </c>
      <c r="AO2278" t="str">
        <f>IF(ISNUMBER(FIND("arbeid",Methode_Keuze)),"",IF(ISNUMBER(FIND("arbeid",Methode_Keuze)),"",IF(Tb_Activiteiten[[#This Row],[Adviseur]]=1,Tb_Activiteiten[[#Headers],[Adviseur]],"")))</f>
        <v/>
      </c>
      <c r="AP2278" t="str">
        <f>IF(ISNUMBER(FIND("arbeid",Methode_Keuze)),"",IF(ISNUMBER(FIND("arbeid",Methode_Keuze)),"",IF(Tb_Activiteiten[[#This Row],[Projectleider/Expert]]=1,Tb_Activiteiten[[#Headers],[Projectleider/Expert]],"")))</f>
        <v/>
      </c>
      <c r="AQ2278" t="str">
        <f>IF(ISNUMBER(FIND("arbeid",Methode_Keuze)),"",IF(ISNUMBER(FIND("arbeid",Methode_Keuze)),"",IF(Tb_Activiteiten[[#This Row],[Arbeidskosten]]=1,Tb_Activiteiten[[#Headers],[Arbeidskosten]],"")))</f>
        <v/>
      </c>
      <c r="AR2278" t="str">
        <f>IF(ISNUMBER(FIND("arbeid",Methode_Keuze)),"",IF(ISNUMBER(FIND("arbeid",Methode_Keuze)),"",IF(Tb_Activiteiten[[#This Row],[Arbeidskosten op basis van IKS]]=1,Tb_Activiteiten[[#Headers],[Arbeidskosten op basis van IKS]],"")))</f>
        <v/>
      </c>
      <c r="AS2278" t="str">
        <f>IF(ISNUMBER(FIND("overige",Methode_Keuze)),"",IF(Tb_Activiteiten[[#This Row],[Kosten derden exclusief btw]]=1,Tb_Activiteiten[[#Headers],[Kosten derden exclusief btw]],""))</f>
        <v/>
      </c>
      <c r="AT2278" t="str">
        <f>IF(ISNUMBER(FIND("overige",Methode_Keuze)),"",IF(Tb_Activiteiten[[#This Row],[Niet verrekenbare btw]]=1,Tb_Activiteiten[[#Headers],[Niet verrekenbare btw]],""))</f>
        <v/>
      </c>
      <c r="AU2278" t="str">
        <f>IF(ISNUMBER(FIND("overige",Methode_Keuze)),"",IF(Tb_Activiteiten[[#This Row],[Grondkosten]]=1,Tb_Activiteiten[[#Headers],[Grondkosten]],""))</f>
        <v/>
      </c>
      <c r="AV2278" t="str">
        <f>IF(ISNUMBER(FIND("overige",Methode_Keuze)),"",IF(Tb_Activiteiten[[#This Row],[Bijdrage in natura (overige)]]=1,Tb_Activiteiten[[#Headers],[Bijdrage in natura (overige)]],""))</f>
        <v/>
      </c>
      <c r="AW2278" t="str">
        <f>IF(ISNUMBER(FIND("overige",Methode_Keuze)),"",IF(Tb_Activiteiten[[#This Row],[Bijdrage in natura (vrijwilligers)]]=1,Tb_Activiteiten[[#Headers],[Bijdrage in natura (vrijwilligers)]],""))</f>
        <v/>
      </c>
      <c r="AX2278" t="str">
        <f>IF(ISNUMBER(FIND("overige",Methode_Keuze)),"",IF(Tb_Activiteiten[[#This Row],[Afschrijvingskosten]]=1,Tb_Activiteiten[[#Headers],[Afschrijvingskosten]],""))</f>
        <v/>
      </c>
      <c r="AY2278" t="str">
        <f>IF(ISNUMBER(FIND("overige",Methode_Keuze)),"",IF(Tb_Activiteiten[[#This Row],[Vergoeding]]=1,Tb_Activiteiten[[#Headers],[Vergoeding]],""))</f>
        <v/>
      </c>
      <c r="AZ2278" t="str">
        <f>IF(ISNUMBER(FIND("arbeid",Methode_Keuze)),"",IF(Tb_Activiteiten[[#This Row],[Arbeidskosten - vast tarief (excl eigen arbeid)]]=1,Tb_Activiteiten[[#Headers],[Arbeidskosten - vast tarief (excl eigen arbeid)]],""))</f>
        <v/>
      </c>
      <c r="BA2278" t="str">
        <f>IF(ISNUMBER(FIND("overige",Methode_Keuze)),"",IF(Tb_Activiteiten[[#This Row],[Overige kosten]]=1,Tb_Activiteiten[[#Headers],[Overige kosten]],""))</f>
        <v/>
      </c>
    </row>
    <row r="2279" spans="15:53" x14ac:dyDescent="0.25">
      <c r="O2279" s="56"/>
      <c r="Q2279" t="str">
        <f>IFERROR(IF(VLOOKUP(Tb_Activiteiten[[#This Row],[Openstelling]],Tb_Openstelling[],2,0)=1,1,""),"")</f>
        <v/>
      </c>
      <c r="AJ2279" s="56"/>
      <c r="AK2279" t="str">
        <f>IF(ISNUMBER(FIND("arbeid",Methode_Keuze)),"",IF(ISNUMBER(FIND("arbeid",Methode_Keuze)),"",IF(Tb_Activiteiten[[#This Row],[Loonkosten]]=1,Tb_Activiteiten[[#Headers],[Loonkosten]],"")))</f>
        <v/>
      </c>
      <c r="AL2279" t="str">
        <f>IF(ISNUMBER(FIND("arbeid",Methode_Keuze)),"",IF(ISNUMBER(FIND("arbeid",Methode_Keuze)),"",IF(Tb_Activiteiten[[#This Row],[Eigen arbeid]]=1,Tb_Activiteiten[[#Headers],[Eigen arbeid]],"")))</f>
        <v/>
      </c>
      <c r="AM2279" t="str">
        <f>IF(ISNUMBER(FIND("arbeid",Methode_Keuze)),"",IF(ISNUMBER(FIND("arbeid",Methode_Keuze)),"",IF(Tb_Activiteiten[[#This Row],[Projectmedewerker]]=1,Tb_Activiteiten[[#Headers],[Projectmedewerker]],"")))</f>
        <v/>
      </c>
      <c r="AN2279" t="str">
        <f>IF(ISNUMBER(FIND("arbeid",Methode_Keuze)),"",IF(ISNUMBER(FIND("arbeid",Methode_Keuze)),"",IF(Tb_Activiteiten[[#This Row],[Landbouwer]]=1,Tb_Activiteiten[[#Headers],[Landbouwer]],"")))</f>
        <v/>
      </c>
      <c r="AO2279" t="str">
        <f>IF(ISNUMBER(FIND("arbeid",Methode_Keuze)),"",IF(ISNUMBER(FIND("arbeid",Methode_Keuze)),"",IF(Tb_Activiteiten[[#This Row],[Adviseur]]=1,Tb_Activiteiten[[#Headers],[Adviseur]],"")))</f>
        <v/>
      </c>
      <c r="AP2279" t="str">
        <f>IF(ISNUMBER(FIND("arbeid",Methode_Keuze)),"",IF(ISNUMBER(FIND("arbeid",Methode_Keuze)),"",IF(Tb_Activiteiten[[#This Row],[Projectleider/Expert]]=1,Tb_Activiteiten[[#Headers],[Projectleider/Expert]],"")))</f>
        <v/>
      </c>
      <c r="AQ2279" t="str">
        <f>IF(ISNUMBER(FIND("arbeid",Methode_Keuze)),"",IF(ISNUMBER(FIND("arbeid",Methode_Keuze)),"",IF(Tb_Activiteiten[[#This Row],[Arbeidskosten]]=1,Tb_Activiteiten[[#Headers],[Arbeidskosten]],"")))</f>
        <v/>
      </c>
      <c r="AR2279" t="str">
        <f>IF(ISNUMBER(FIND("arbeid",Methode_Keuze)),"",IF(ISNUMBER(FIND("arbeid",Methode_Keuze)),"",IF(Tb_Activiteiten[[#This Row],[Arbeidskosten op basis van IKS]]=1,Tb_Activiteiten[[#Headers],[Arbeidskosten op basis van IKS]],"")))</f>
        <v/>
      </c>
      <c r="AS2279" t="str">
        <f>IF(ISNUMBER(FIND("overige",Methode_Keuze)),"",IF(Tb_Activiteiten[[#This Row],[Kosten derden exclusief btw]]=1,Tb_Activiteiten[[#Headers],[Kosten derden exclusief btw]],""))</f>
        <v/>
      </c>
      <c r="AT2279" t="str">
        <f>IF(ISNUMBER(FIND("overige",Methode_Keuze)),"",IF(Tb_Activiteiten[[#This Row],[Niet verrekenbare btw]]=1,Tb_Activiteiten[[#Headers],[Niet verrekenbare btw]],""))</f>
        <v/>
      </c>
      <c r="AU2279" t="str">
        <f>IF(ISNUMBER(FIND("overige",Methode_Keuze)),"",IF(Tb_Activiteiten[[#This Row],[Grondkosten]]=1,Tb_Activiteiten[[#Headers],[Grondkosten]],""))</f>
        <v/>
      </c>
      <c r="AV2279" t="str">
        <f>IF(ISNUMBER(FIND("overige",Methode_Keuze)),"",IF(Tb_Activiteiten[[#This Row],[Bijdrage in natura (overige)]]=1,Tb_Activiteiten[[#Headers],[Bijdrage in natura (overige)]],""))</f>
        <v/>
      </c>
      <c r="AW2279" t="str">
        <f>IF(ISNUMBER(FIND("overige",Methode_Keuze)),"",IF(Tb_Activiteiten[[#This Row],[Bijdrage in natura (vrijwilligers)]]=1,Tb_Activiteiten[[#Headers],[Bijdrage in natura (vrijwilligers)]],""))</f>
        <v/>
      </c>
      <c r="AX2279" t="str">
        <f>IF(ISNUMBER(FIND("overige",Methode_Keuze)),"",IF(Tb_Activiteiten[[#This Row],[Afschrijvingskosten]]=1,Tb_Activiteiten[[#Headers],[Afschrijvingskosten]],""))</f>
        <v/>
      </c>
      <c r="AY2279" t="str">
        <f>IF(ISNUMBER(FIND("overige",Methode_Keuze)),"",IF(Tb_Activiteiten[[#This Row],[Vergoeding]]=1,Tb_Activiteiten[[#Headers],[Vergoeding]],""))</f>
        <v/>
      </c>
      <c r="AZ2279" t="str">
        <f>IF(ISNUMBER(FIND("arbeid",Methode_Keuze)),"",IF(Tb_Activiteiten[[#This Row],[Arbeidskosten - vast tarief (excl eigen arbeid)]]=1,Tb_Activiteiten[[#Headers],[Arbeidskosten - vast tarief (excl eigen arbeid)]],""))</f>
        <v/>
      </c>
      <c r="BA2279" t="str">
        <f>IF(ISNUMBER(FIND("overige",Methode_Keuze)),"",IF(Tb_Activiteiten[[#This Row],[Overige kosten]]=1,Tb_Activiteiten[[#Headers],[Overige kosten]],""))</f>
        <v/>
      </c>
    </row>
    <row r="2280" spans="15:53" x14ac:dyDescent="0.25">
      <c r="O2280" s="56"/>
      <c r="Q2280" t="str">
        <f>IFERROR(IF(VLOOKUP(Tb_Activiteiten[[#This Row],[Openstelling]],Tb_Openstelling[],2,0)=1,1,""),"")</f>
        <v/>
      </c>
      <c r="AJ2280" s="56"/>
      <c r="AK2280" t="str">
        <f>IF(ISNUMBER(FIND("arbeid",Methode_Keuze)),"",IF(ISNUMBER(FIND("arbeid",Methode_Keuze)),"",IF(Tb_Activiteiten[[#This Row],[Loonkosten]]=1,Tb_Activiteiten[[#Headers],[Loonkosten]],"")))</f>
        <v/>
      </c>
      <c r="AL2280" t="str">
        <f>IF(ISNUMBER(FIND("arbeid",Methode_Keuze)),"",IF(ISNUMBER(FIND("arbeid",Methode_Keuze)),"",IF(Tb_Activiteiten[[#This Row],[Eigen arbeid]]=1,Tb_Activiteiten[[#Headers],[Eigen arbeid]],"")))</f>
        <v/>
      </c>
      <c r="AM2280" t="str">
        <f>IF(ISNUMBER(FIND("arbeid",Methode_Keuze)),"",IF(ISNUMBER(FIND("arbeid",Methode_Keuze)),"",IF(Tb_Activiteiten[[#This Row],[Projectmedewerker]]=1,Tb_Activiteiten[[#Headers],[Projectmedewerker]],"")))</f>
        <v/>
      </c>
      <c r="AN2280" t="str">
        <f>IF(ISNUMBER(FIND("arbeid",Methode_Keuze)),"",IF(ISNUMBER(FIND("arbeid",Methode_Keuze)),"",IF(Tb_Activiteiten[[#This Row],[Landbouwer]]=1,Tb_Activiteiten[[#Headers],[Landbouwer]],"")))</f>
        <v/>
      </c>
      <c r="AO2280" t="str">
        <f>IF(ISNUMBER(FIND("arbeid",Methode_Keuze)),"",IF(ISNUMBER(FIND("arbeid",Methode_Keuze)),"",IF(Tb_Activiteiten[[#This Row],[Adviseur]]=1,Tb_Activiteiten[[#Headers],[Adviseur]],"")))</f>
        <v/>
      </c>
      <c r="AP2280" t="str">
        <f>IF(ISNUMBER(FIND("arbeid",Methode_Keuze)),"",IF(ISNUMBER(FIND("arbeid",Methode_Keuze)),"",IF(Tb_Activiteiten[[#This Row],[Projectleider/Expert]]=1,Tb_Activiteiten[[#Headers],[Projectleider/Expert]],"")))</f>
        <v/>
      </c>
      <c r="AQ2280" t="str">
        <f>IF(ISNUMBER(FIND("arbeid",Methode_Keuze)),"",IF(ISNUMBER(FIND("arbeid",Methode_Keuze)),"",IF(Tb_Activiteiten[[#This Row],[Arbeidskosten]]=1,Tb_Activiteiten[[#Headers],[Arbeidskosten]],"")))</f>
        <v/>
      </c>
      <c r="AR2280" t="str">
        <f>IF(ISNUMBER(FIND("arbeid",Methode_Keuze)),"",IF(ISNUMBER(FIND("arbeid",Methode_Keuze)),"",IF(Tb_Activiteiten[[#This Row],[Arbeidskosten op basis van IKS]]=1,Tb_Activiteiten[[#Headers],[Arbeidskosten op basis van IKS]],"")))</f>
        <v/>
      </c>
      <c r="AS2280" t="str">
        <f>IF(ISNUMBER(FIND("overige",Methode_Keuze)),"",IF(Tb_Activiteiten[[#This Row],[Kosten derden exclusief btw]]=1,Tb_Activiteiten[[#Headers],[Kosten derden exclusief btw]],""))</f>
        <v/>
      </c>
      <c r="AT2280" t="str">
        <f>IF(ISNUMBER(FIND("overige",Methode_Keuze)),"",IF(Tb_Activiteiten[[#This Row],[Niet verrekenbare btw]]=1,Tb_Activiteiten[[#Headers],[Niet verrekenbare btw]],""))</f>
        <v/>
      </c>
      <c r="AU2280" t="str">
        <f>IF(ISNUMBER(FIND("overige",Methode_Keuze)),"",IF(Tb_Activiteiten[[#This Row],[Grondkosten]]=1,Tb_Activiteiten[[#Headers],[Grondkosten]],""))</f>
        <v/>
      </c>
      <c r="AV2280" t="str">
        <f>IF(ISNUMBER(FIND("overige",Methode_Keuze)),"",IF(Tb_Activiteiten[[#This Row],[Bijdrage in natura (overige)]]=1,Tb_Activiteiten[[#Headers],[Bijdrage in natura (overige)]],""))</f>
        <v/>
      </c>
      <c r="AW2280" t="str">
        <f>IF(ISNUMBER(FIND("overige",Methode_Keuze)),"",IF(Tb_Activiteiten[[#This Row],[Bijdrage in natura (vrijwilligers)]]=1,Tb_Activiteiten[[#Headers],[Bijdrage in natura (vrijwilligers)]],""))</f>
        <v/>
      </c>
      <c r="AX2280" t="str">
        <f>IF(ISNUMBER(FIND("overige",Methode_Keuze)),"",IF(Tb_Activiteiten[[#This Row],[Afschrijvingskosten]]=1,Tb_Activiteiten[[#Headers],[Afschrijvingskosten]],""))</f>
        <v/>
      </c>
      <c r="AY2280" t="str">
        <f>IF(ISNUMBER(FIND("overige",Methode_Keuze)),"",IF(Tb_Activiteiten[[#This Row],[Vergoeding]]=1,Tb_Activiteiten[[#Headers],[Vergoeding]],""))</f>
        <v/>
      </c>
      <c r="AZ2280" t="str">
        <f>IF(ISNUMBER(FIND("arbeid",Methode_Keuze)),"",IF(Tb_Activiteiten[[#This Row],[Arbeidskosten - vast tarief (excl eigen arbeid)]]=1,Tb_Activiteiten[[#Headers],[Arbeidskosten - vast tarief (excl eigen arbeid)]],""))</f>
        <v/>
      </c>
      <c r="BA2280" t="str">
        <f>IF(ISNUMBER(FIND("overige",Methode_Keuze)),"",IF(Tb_Activiteiten[[#This Row],[Overige kosten]]=1,Tb_Activiteiten[[#Headers],[Overige kosten]],""))</f>
        <v/>
      </c>
    </row>
    <row r="2281" spans="15:53" x14ac:dyDescent="0.25">
      <c r="O2281" s="56"/>
      <c r="Q2281" t="str">
        <f>IFERROR(IF(VLOOKUP(Tb_Activiteiten[[#This Row],[Openstelling]],Tb_Openstelling[],2,0)=1,1,""),"")</f>
        <v/>
      </c>
      <c r="AJ2281" s="56"/>
      <c r="AK2281" t="str">
        <f>IF(ISNUMBER(FIND("arbeid",Methode_Keuze)),"",IF(ISNUMBER(FIND("arbeid",Methode_Keuze)),"",IF(Tb_Activiteiten[[#This Row],[Loonkosten]]=1,Tb_Activiteiten[[#Headers],[Loonkosten]],"")))</f>
        <v/>
      </c>
      <c r="AL2281" t="str">
        <f>IF(ISNUMBER(FIND("arbeid",Methode_Keuze)),"",IF(ISNUMBER(FIND("arbeid",Methode_Keuze)),"",IF(Tb_Activiteiten[[#This Row],[Eigen arbeid]]=1,Tb_Activiteiten[[#Headers],[Eigen arbeid]],"")))</f>
        <v/>
      </c>
      <c r="AM2281" t="str">
        <f>IF(ISNUMBER(FIND("arbeid",Methode_Keuze)),"",IF(ISNUMBER(FIND("arbeid",Methode_Keuze)),"",IF(Tb_Activiteiten[[#This Row],[Projectmedewerker]]=1,Tb_Activiteiten[[#Headers],[Projectmedewerker]],"")))</f>
        <v/>
      </c>
      <c r="AN2281" t="str">
        <f>IF(ISNUMBER(FIND("arbeid",Methode_Keuze)),"",IF(ISNUMBER(FIND("arbeid",Methode_Keuze)),"",IF(Tb_Activiteiten[[#This Row],[Landbouwer]]=1,Tb_Activiteiten[[#Headers],[Landbouwer]],"")))</f>
        <v/>
      </c>
      <c r="AO2281" t="str">
        <f>IF(ISNUMBER(FIND("arbeid",Methode_Keuze)),"",IF(ISNUMBER(FIND("arbeid",Methode_Keuze)),"",IF(Tb_Activiteiten[[#This Row],[Adviseur]]=1,Tb_Activiteiten[[#Headers],[Adviseur]],"")))</f>
        <v/>
      </c>
      <c r="AP2281" t="str">
        <f>IF(ISNUMBER(FIND("arbeid",Methode_Keuze)),"",IF(ISNUMBER(FIND("arbeid",Methode_Keuze)),"",IF(Tb_Activiteiten[[#This Row],[Projectleider/Expert]]=1,Tb_Activiteiten[[#Headers],[Projectleider/Expert]],"")))</f>
        <v/>
      </c>
      <c r="AQ2281" t="str">
        <f>IF(ISNUMBER(FIND("arbeid",Methode_Keuze)),"",IF(ISNUMBER(FIND("arbeid",Methode_Keuze)),"",IF(Tb_Activiteiten[[#This Row],[Arbeidskosten]]=1,Tb_Activiteiten[[#Headers],[Arbeidskosten]],"")))</f>
        <v/>
      </c>
      <c r="AR2281" t="str">
        <f>IF(ISNUMBER(FIND("arbeid",Methode_Keuze)),"",IF(ISNUMBER(FIND("arbeid",Methode_Keuze)),"",IF(Tb_Activiteiten[[#This Row],[Arbeidskosten op basis van IKS]]=1,Tb_Activiteiten[[#Headers],[Arbeidskosten op basis van IKS]],"")))</f>
        <v/>
      </c>
      <c r="AS2281" t="str">
        <f>IF(ISNUMBER(FIND("overige",Methode_Keuze)),"",IF(Tb_Activiteiten[[#This Row],[Kosten derden exclusief btw]]=1,Tb_Activiteiten[[#Headers],[Kosten derden exclusief btw]],""))</f>
        <v/>
      </c>
      <c r="AT2281" t="str">
        <f>IF(ISNUMBER(FIND("overige",Methode_Keuze)),"",IF(Tb_Activiteiten[[#This Row],[Niet verrekenbare btw]]=1,Tb_Activiteiten[[#Headers],[Niet verrekenbare btw]],""))</f>
        <v/>
      </c>
      <c r="AU2281" t="str">
        <f>IF(ISNUMBER(FIND("overige",Methode_Keuze)),"",IF(Tb_Activiteiten[[#This Row],[Grondkosten]]=1,Tb_Activiteiten[[#Headers],[Grondkosten]],""))</f>
        <v/>
      </c>
      <c r="AV2281" t="str">
        <f>IF(ISNUMBER(FIND("overige",Methode_Keuze)),"",IF(Tb_Activiteiten[[#This Row],[Bijdrage in natura (overige)]]=1,Tb_Activiteiten[[#Headers],[Bijdrage in natura (overige)]],""))</f>
        <v/>
      </c>
      <c r="AW2281" t="str">
        <f>IF(ISNUMBER(FIND("overige",Methode_Keuze)),"",IF(Tb_Activiteiten[[#This Row],[Bijdrage in natura (vrijwilligers)]]=1,Tb_Activiteiten[[#Headers],[Bijdrage in natura (vrijwilligers)]],""))</f>
        <v/>
      </c>
      <c r="AX2281" t="str">
        <f>IF(ISNUMBER(FIND("overige",Methode_Keuze)),"",IF(Tb_Activiteiten[[#This Row],[Afschrijvingskosten]]=1,Tb_Activiteiten[[#Headers],[Afschrijvingskosten]],""))</f>
        <v/>
      </c>
      <c r="AY2281" t="str">
        <f>IF(ISNUMBER(FIND("overige",Methode_Keuze)),"",IF(Tb_Activiteiten[[#This Row],[Vergoeding]]=1,Tb_Activiteiten[[#Headers],[Vergoeding]],""))</f>
        <v/>
      </c>
      <c r="AZ2281" t="str">
        <f>IF(ISNUMBER(FIND("arbeid",Methode_Keuze)),"",IF(Tb_Activiteiten[[#This Row],[Arbeidskosten - vast tarief (excl eigen arbeid)]]=1,Tb_Activiteiten[[#Headers],[Arbeidskosten - vast tarief (excl eigen arbeid)]],""))</f>
        <v/>
      </c>
      <c r="BA2281" t="str">
        <f>IF(ISNUMBER(FIND("overige",Methode_Keuze)),"",IF(Tb_Activiteiten[[#This Row],[Overige kosten]]=1,Tb_Activiteiten[[#Headers],[Overige kosten]],""))</f>
        <v/>
      </c>
    </row>
    <row r="2282" spans="15:53" x14ac:dyDescent="0.25">
      <c r="O2282" s="56"/>
      <c r="Q2282" t="str">
        <f>IFERROR(IF(VLOOKUP(Tb_Activiteiten[[#This Row],[Openstelling]],Tb_Openstelling[],2,0)=1,1,""),"")</f>
        <v/>
      </c>
      <c r="AJ2282" s="56"/>
      <c r="AK2282" t="str">
        <f>IF(ISNUMBER(FIND("arbeid",Methode_Keuze)),"",IF(ISNUMBER(FIND("arbeid",Methode_Keuze)),"",IF(Tb_Activiteiten[[#This Row],[Loonkosten]]=1,Tb_Activiteiten[[#Headers],[Loonkosten]],"")))</f>
        <v/>
      </c>
      <c r="AL2282" t="str">
        <f>IF(ISNUMBER(FIND("arbeid",Methode_Keuze)),"",IF(ISNUMBER(FIND("arbeid",Methode_Keuze)),"",IF(Tb_Activiteiten[[#This Row],[Eigen arbeid]]=1,Tb_Activiteiten[[#Headers],[Eigen arbeid]],"")))</f>
        <v/>
      </c>
      <c r="AM2282" t="str">
        <f>IF(ISNUMBER(FIND("arbeid",Methode_Keuze)),"",IF(ISNUMBER(FIND("arbeid",Methode_Keuze)),"",IF(Tb_Activiteiten[[#This Row],[Projectmedewerker]]=1,Tb_Activiteiten[[#Headers],[Projectmedewerker]],"")))</f>
        <v/>
      </c>
      <c r="AN2282" t="str">
        <f>IF(ISNUMBER(FIND("arbeid",Methode_Keuze)),"",IF(ISNUMBER(FIND("arbeid",Methode_Keuze)),"",IF(Tb_Activiteiten[[#This Row],[Landbouwer]]=1,Tb_Activiteiten[[#Headers],[Landbouwer]],"")))</f>
        <v/>
      </c>
      <c r="AO2282" t="str">
        <f>IF(ISNUMBER(FIND("arbeid",Methode_Keuze)),"",IF(ISNUMBER(FIND("arbeid",Methode_Keuze)),"",IF(Tb_Activiteiten[[#This Row],[Adviseur]]=1,Tb_Activiteiten[[#Headers],[Adviseur]],"")))</f>
        <v/>
      </c>
      <c r="AP2282" t="str">
        <f>IF(ISNUMBER(FIND("arbeid",Methode_Keuze)),"",IF(ISNUMBER(FIND("arbeid",Methode_Keuze)),"",IF(Tb_Activiteiten[[#This Row],[Projectleider/Expert]]=1,Tb_Activiteiten[[#Headers],[Projectleider/Expert]],"")))</f>
        <v/>
      </c>
      <c r="AQ2282" t="str">
        <f>IF(ISNUMBER(FIND("arbeid",Methode_Keuze)),"",IF(ISNUMBER(FIND("arbeid",Methode_Keuze)),"",IF(Tb_Activiteiten[[#This Row],[Arbeidskosten]]=1,Tb_Activiteiten[[#Headers],[Arbeidskosten]],"")))</f>
        <v/>
      </c>
      <c r="AR2282" t="str">
        <f>IF(ISNUMBER(FIND("arbeid",Methode_Keuze)),"",IF(ISNUMBER(FIND("arbeid",Methode_Keuze)),"",IF(Tb_Activiteiten[[#This Row],[Arbeidskosten op basis van IKS]]=1,Tb_Activiteiten[[#Headers],[Arbeidskosten op basis van IKS]],"")))</f>
        <v/>
      </c>
      <c r="AS2282" t="str">
        <f>IF(ISNUMBER(FIND("overige",Methode_Keuze)),"",IF(Tb_Activiteiten[[#This Row],[Kosten derden exclusief btw]]=1,Tb_Activiteiten[[#Headers],[Kosten derden exclusief btw]],""))</f>
        <v/>
      </c>
      <c r="AT2282" t="str">
        <f>IF(ISNUMBER(FIND("overige",Methode_Keuze)),"",IF(Tb_Activiteiten[[#This Row],[Niet verrekenbare btw]]=1,Tb_Activiteiten[[#Headers],[Niet verrekenbare btw]],""))</f>
        <v/>
      </c>
      <c r="AU2282" t="str">
        <f>IF(ISNUMBER(FIND("overige",Methode_Keuze)),"",IF(Tb_Activiteiten[[#This Row],[Grondkosten]]=1,Tb_Activiteiten[[#Headers],[Grondkosten]],""))</f>
        <v/>
      </c>
      <c r="AV2282" t="str">
        <f>IF(ISNUMBER(FIND("overige",Methode_Keuze)),"",IF(Tb_Activiteiten[[#This Row],[Bijdrage in natura (overige)]]=1,Tb_Activiteiten[[#Headers],[Bijdrage in natura (overige)]],""))</f>
        <v/>
      </c>
      <c r="AW2282" t="str">
        <f>IF(ISNUMBER(FIND("overige",Methode_Keuze)),"",IF(Tb_Activiteiten[[#This Row],[Bijdrage in natura (vrijwilligers)]]=1,Tb_Activiteiten[[#Headers],[Bijdrage in natura (vrijwilligers)]],""))</f>
        <v/>
      </c>
      <c r="AX2282" t="str">
        <f>IF(ISNUMBER(FIND("overige",Methode_Keuze)),"",IF(Tb_Activiteiten[[#This Row],[Afschrijvingskosten]]=1,Tb_Activiteiten[[#Headers],[Afschrijvingskosten]],""))</f>
        <v/>
      </c>
      <c r="AY2282" t="str">
        <f>IF(ISNUMBER(FIND("overige",Methode_Keuze)),"",IF(Tb_Activiteiten[[#This Row],[Vergoeding]]=1,Tb_Activiteiten[[#Headers],[Vergoeding]],""))</f>
        <v/>
      </c>
      <c r="AZ2282" t="str">
        <f>IF(ISNUMBER(FIND("arbeid",Methode_Keuze)),"",IF(Tb_Activiteiten[[#This Row],[Arbeidskosten - vast tarief (excl eigen arbeid)]]=1,Tb_Activiteiten[[#Headers],[Arbeidskosten - vast tarief (excl eigen arbeid)]],""))</f>
        <v/>
      </c>
      <c r="BA2282" t="str">
        <f>IF(ISNUMBER(FIND("overige",Methode_Keuze)),"",IF(Tb_Activiteiten[[#This Row],[Overige kosten]]=1,Tb_Activiteiten[[#Headers],[Overige kosten]],""))</f>
        <v/>
      </c>
    </row>
    <row r="2283" spans="15:53" x14ac:dyDescent="0.25">
      <c r="O2283" s="56"/>
      <c r="Q2283" t="str">
        <f>IFERROR(IF(VLOOKUP(Tb_Activiteiten[[#This Row],[Openstelling]],Tb_Openstelling[],2,0)=1,1,""),"")</f>
        <v/>
      </c>
      <c r="AJ2283" s="56"/>
      <c r="AK2283" t="str">
        <f>IF(ISNUMBER(FIND("arbeid",Methode_Keuze)),"",IF(ISNUMBER(FIND("arbeid",Methode_Keuze)),"",IF(Tb_Activiteiten[[#This Row],[Loonkosten]]=1,Tb_Activiteiten[[#Headers],[Loonkosten]],"")))</f>
        <v/>
      </c>
      <c r="AL2283" t="str">
        <f>IF(ISNUMBER(FIND("arbeid",Methode_Keuze)),"",IF(ISNUMBER(FIND("arbeid",Methode_Keuze)),"",IF(Tb_Activiteiten[[#This Row],[Eigen arbeid]]=1,Tb_Activiteiten[[#Headers],[Eigen arbeid]],"")))</f>
        <v/>
      </c>
      <c r="AM2283" t="str">
        <f>IF(ISNUMBER(FIND("arbeid",Methode_Keuze)),"",IF(ISNUMBER(FIND("arbeid",Methode_Keuze)),"",IF(Tb_Activiteiten[[#This Row],[Projectmedewerker]]=1,Tb_Activiteiten[[#Headers],[Projectmedewerker]],"")))</f>
        <v/>
      </c>
      <c r="AN2283" t="str">
        <f>IF(ISNUMBER(FIND("arbeid",Methode_Keuze)),"",IF(ISNUMBER(FIND("arbeid",Methode_Keuze)),"",IF(Tb_Activiteiten[[#This Row],[Landbouwer]]=1,Tb_Activiteiten[[#Headers],[Landbouwer]],"")))</f>
        <v/>
      </c>
      <c r="AO2283" t="str">
        <f>IF(ISNUMBER(FIND("arbeid",Methode_Keuze)),"",IF(ISNUMBER(FIND("arbeid",Methode_Keuze)),"",IF(Tb_Activiteiten[[#This Row],[Adviseur]]=1,Tb_Activiteiten[[#Headers],[Adviseur]],"")))</f>
        <v/>
      </c>
      <c r="AP2283" t="str">
        <f>IF(ISNUMBER(FIND("arbeid",Methode_Keuze)),"",IF(ISNUMBER(FIND("arbeid",Methode_Keuze)),"",IF(Tb_Activiteiten[[#This Row],[Projectleider/Expert]]=1,Tb_Activiteiten[[#Headers],[Projectleider/Expert]],"")))</f>
        <v/>
      </c>
      <c r="AQ2283" t="str">
        <f>IF(ISNUMBER(FIND("arbeid",Methode_Keuze)),"",IF(ISNUMBER(FIND("arbeid",Methode_Keuze)),"",IF(Tb_Activiteiten[[#This Row],[Arbeidskosten]]=1,Tb_Activiteiten[[#Headers],[Arbeidskosten]],"")))</f>
        <v/>
      </c>
      <c r="AR2283" t="str">
        <f>IF(ISNUMBER(FIND("arbeid",Methode_Keuze)),"",IF(ISNUMBER(FIND("arbeid",Methode_Keuze)),"",IF(Tb_Activiteiten[[#This Row],[Arbeidskosten op basis van IKS]]=1,Tb_Activiteiten[[#Headers],[Arbeidskosten op basis van IKS]],"")))</f>
        <v/>
      </c>
      <c r="AS2283" t="str">
        <f>IF(ISNUMBER(FIND("overige",Methode_Keuze)),"",IF(Tb_Activiteiten[[#This Row],[Kosten derden exclusief btw]]=1,Tb_Activiteiten[[#Headers],[Kosten derden exclusief btw]],""))</f>
        <v/>
      </c>
      <c r="AT2283" t="str">
        <f>IF(ISNUMBER(FIND("overige",Methode_Keuze)),"",IF(Tb_Activiteiten[[#This Row],[Niet verrekenbare btw]]=1,Tb_Activiteiten[[#Headers],[Niet verrekenbare btw]],""))</f>
        <v/>
      </c>
      <c r="AU2283" t="str">
        <f>IF(ISNUMBER(FIND("overige",Methode_Keuze)),"",IF(Tb_Activiteiten[[#This Row],[Grondkosten]]=1,Tb_Activiteiten[[#Headers],[Grondkosten]],""))</f>
        <v/>
      </c>
      <c r="AV2283" t="str">
        <f>IF(ISNUMBER(FIND("overige",Methode_Keuze)),"",IF(Tb_Activiteiten[[#This Row],[Bijdrage in natura (overige)]]=1,Tb_Activiteiten[[#Headers],[Bijdrage in natura (overige)]],""))</f>
        <v/>
      </c>
      <c r="AW2283" t="str">
        <f>IF(ISNUMBER(FIND("overige",Methode_Keuze)),"",IF(Tb_Activiteiten[[#This Row],[Bijdrage in natura (vrijwilligers)]]=1,Tb_Activiteiten[[#Headers],[Bijdrage in natura (vrijwilligers)]],""))</f>
        <v/>
      </c>
      <c r="AX2283" t="str">
        <f>IF(ISNUMBER(FIND("overige",Methode_Keuze)),"",IF(Tb_Activiteiten[[#This Row],[Afschrijvingskosten]]=1,Tb_Activiteiten[[#Headers],[Afschrijvingskosten]],""))</f>
        <v/>
      </c>
      <c r="AY2283" t="str">
        <f>IF(ISNUMBER(FIND("overige",Methode_Keuze)),"",IF(Tb_Activiteiten[[#This Row],[Vergoeding]]=1,Tb_Activiteiten[[#Headers],[Vergoeding]],""))</f>
        <v/>
      </c>
      <c r="AZ2283" t="str">
        <f>IF(ISNUMBER(FIND("arbeid",Methode_Keuze)),"",IF(Tb_Activiteiten[[#This Row],[Arbeidskosten - vast tarief (excl eigen arbeid)]]=1,Tb_Activiteiten[[#Headers],[Arbeidskosten - vast tarief (excl eigen arbeid)]],""))</f>
        <v/>
      </c>
      <c r="BA2283" t="str">
        <f>IF(ISNUMBER(FIND("overige",Methode_Keuze)),"",IF(Tb_Activiteiten[[#This Row],[Overige kosten]]=1,Tb_Activiteiten[[#Headers],[Overige kosten]],""))</f>
        <v/>
      </c>
    </row>
    <row r="2284" spans="15:53" x14ac:dyDescent="0.25">
      <c r="O2284" s="56"/>
      <c r="Q2284" t="str">
        <f>IFERROR(IF(VLOOKUP(Tb_Activiteiten[[#This Row],[Openstelling]],Tb_Openstelling[],2,0)=1,1,""),"")</f>
        <v/>
      </c>
      <c r="AJ2284" s="56"/>
      <c r="AK2284" t="str">
        <f>IF(ISNUMBER(FIND("arbeid",Methode_Keuze)),"",IF(ISNUMBER(FIND("arbeid",Methode_Keuze)),"",IF(Tb_Activiteiten[[#This Row],[Loonkosten]]=1,Tb_Activiteiten[[#Headers],[Loonkosten]],"")))</f>
        <v/>
      </c>
      <c r="AL2284" t="str">
        <f>IF(ISNUMBER(FIND("arbeid",Methode_Keuze)),"",IF(ISNUMBER(FIND("arbeid",Methode_Keuze)),"",IF(Tb_Activiteiten[[#This Row],[Eigen arbeid]]=1,Tb_Activiteiten[[#Headers],[Eigen arbeid]],"")))</f>
        <v/>
      </c>
      <c r="AM2284" t="str">
        <f>IF(ISNUMBER(FIND("arbeid",Methode_Keuze)),"",IF(ISNUMBER(FIND("arbeid",Methode_Keuze)),"",IF(Tb_Activiteiten[[#This Row],[Projectmedewerker]]=1,Tb_Activiteiten[[#Headers],[Projectmedewerker]],"")))</f>
        <v/>
      </c>
      <c r="AN2284" t="str">
        <f>IF(ISNUMBER(FIND("arbeid",Methode_Keuze)),"",IF(ISNUMBER(FIND("arbeid",Methode_Keuze)),"",IF(Tb_Activiteiten[[#This Row],[Landbouwer]]=1,Tb_Activiteiten[[#Headers],[Landbouwer]],"")))</f>
        <v/>
      </c>
      <c r="AO2284" t="str">
        <f>IF(ISNUMBER(FIND("arbeid",Methode_Keuze)),"",IF(ISNUMBER(FIND("arbeid",Methode_Keuze)),"",IF(Tb_Activiteiten[[#This Row],[Adviseur]]=1,Tb_Activiteiten[[#Headers],[Adviseur]],"")))</f>
        <v/>
      </c>
      <c r="AP2284" t="str">
        <f>IF(ISNUMBER(FIND("arbeid",Methode_Keuze)),"",IF(ISNUMBER(FIND("arbeid",Methode_Keuze)),"",IF(Tb_Activiteiten[[#This Row],[Projectleider/Expert]]=1,Tb_Activiteiten[[#Headers],[Projectleider/Expert]],"")))</f>
        <v/>
      </c>
      <c r="AQ2284" t="str">
        <f>IF(ISNUMBER(FIND("arbeid",Methode_Keuze)),"",IF(ISNUMBER(FIND("arbeid",Methode_Keuze)),"",IF(Tb_Activiteiten[[#This Row],[Arbeidskosten]]=1,Tb_Activiteiten[[#Headers],[Arbeidskosten]],"")))</f>
        <v/>
      </c>
      <c r="AR2284" t="str">
        <f>IF(ISNUMBER(FIND("arbeid",Methode_Keuze)),"",IF(ISNUMBER(FIND("arbeid",Methode_Keuze)),"",IF(Tb_Activiteiten[[#This Row],[Arbeidskosten op basis van IKS]]=1,Tb_Activiteiten[[#Headers],[Arbeidskosten op basis van IKS]],"")))</f>
        <v/>
      </c>
      <c r="AS2284" t="str">
        <f>IF(ISNUMBER(FIND("overige",Methode_Keuze)),"",IF(Tb_Activiteiten[[#This Row],[Kosten derden exclusief btw]]=1,Tb_Activiteiten[[#Headers],[Kosten derden exclusief btw]],""))</f>
        <v/>
      </c>
      <c r="AT2284" t="str">
        <f>IF(ISNUMBER(FIND("overige",Methode_Keuze)),"",IF(Tb_Activiteiten[[#This Row],[Niet verrekenbare btw]]=1,Tb_Activiteiten[[#Headers],[Niet verrekenbare btw]],""))</f>
        <v/>
      </c>
      <c r="AU2284" t="str">
        <f>IF(ISNUMBER(FIND("overige",Methode_Keuze)),"",IF(Tb_Activiteiten[[#This Row],[Grondkosten]]=1,Tb_Activiteiten[[#Headers],[Grondkosten]],""))</f>
        <v/>
      </c>
      <c r="AV2284" t="str">
        <f>IF(ISNUMBER(FIND("overige",Methode_Keuze)),"",IF(Tb_Activiteiten[[#This Row],[Bijdrage in natura (overige)]]=1,Tb_Activiteiten[[#Headers],[Bijdrage in natura (overige)]],""))</f>
        <v/>
      </c>
      <c r="AW2284" t="str">
        <f>IF(ISNUMBER(FIND("overige",Methode_Keuze)),"",IF(Tb_Activiteiten[[#This Row],[Bijdrage in natura (vrijwilligers)]]=1,Tb_Activiteiten[[#Headers],[Bijdrage in natura (vrijwilligers)]],""))</f>
        <v/>
      </c>
      <c r="AX2284" t="str">
        <f>IF(ISNUMBER(FIND("overige",Methode_Keuze)),"",IF(Tb_Activiteiten[[#This Row],[Afschrijvingskosten]]=1,Tb_Activiteiten[[#Headers],[Afschrijvingskosten]],""))</f>
        <v/>
      </c>
      <c r="AY2284" t="str">
        <f>IF(ISNUMBER(FIND("overige",Methode_Keuze)),"",IF(Tb_Activiteiten[[#This Row],[Vergoeding]]=1,Tb_Activiteiten[[#Headers],[Vergoeding]],""))</f>
        <v/>
      </c>
      <c r="AZ2284" t="str">
        <f>IF(ISNUMBER(FIND("arbeid",Methode_Keuze)),"",IF(Tb_Activiteiten[[#This Row],[Arbeidskosten - vast tarief (excl eigen arbeid)]]=1,Tb_Activiteiten[[#Headers],[Arbeidskosten - vast tarief (excl eigen arbeid)]],""))</f>
        <v/>
      </c>
      <c r="BA2284" t="str">
        <f>IF(ISNUMBER(FIND("overige",Methode_Keuze)),"",IF(Tb_Activiteiten[[#This Row],[Overige kosten]]=1,Tb_Activiteiten[[#Headers],[Overige kosten]],""))</f>
        <v/>
      </c>
    </row>
    <row r="2285" spans="15:53" x14ac:dyDescent="0.25">
      <c r="O2285" s="56"/>
      <c r="Q2285" t="str">
        <f>IFERROR(IF(VLOOKUP(Tb_Activiteiten[[#This Row],[Openstelling]],Tb_Openstelling[],2,0)=1,1,""),"")</f>
        <v/>
      </c>
      <c r="AJ2285" s="56"/>
      <c r="AK2285" t="str">
        <f>IF(ISNUMBER(FIND("arbeid",Methode_Keuze)),"",IF(ISNUMBER(FIND("arbeid",Methode_Keuze)),"",IF(Tb_Activiteiten[[#This Row],[Loonkosten]]=1,Tb_Activiteiten[[#Headers],[Loonkosten]],"")))</f>
        <v/>
      </c>
      <c r="AL2285" t="str">
        <f>IF(ISNUMBER(FIND("arbeid",Methode_Keuze)),"",IF(ISNUMBER(FIND("arbeid",Methode_Keuze)),"",IF(Tb_Activiteiten[[#This Row],[Eigen arbeid]]=1,Tb_Activiteiten[[#Headers],[Eigen arbeid]],"")))</f>
        <v/>
      </c>
      <c r="AM2285" t="str">
        <f>IF(ISNUMBER(FIND("arbeid",Methode_Keuze)),"",IF(ISNUMBER(FIND("arbeid",Methode_Keuze)),"",IF(Tb_Activiteiten[[#This Row],[Projectmedewerker]]=1,Tb_Activiteiten[[#Headers],[Projectmedewerker]],"")))</f>
        <v/>
      </c>
      <c r="AN2285" t="str">
        <f>IF(ISNUMBER(FIND("arbeid",Methode_Keuze)),"",IF(ISNUMBER(FIND("arbeid",Methode_Keuze)),"",IF(Tb_Activiteiten[[#This Row],[Landbouwer]]=1,Tb_Activiteiten[[#Headers],[Landbouwer]],"")))</f>
        <v/>
      </c>
      <c r="AO2285" t="str">
        <f>IF(ISNUMBER(FIND("arbeid",Methode_Keuze)),"",IF(ISNUMBER(FIND("arbeid",Methode_Keuze)),"",IF(Tb_Activiteiten[[#This Row],[Adviseur]]=1,Tb_Activiteiten[[#Headers],[Adviseur]],"")))</f>
        <v/>
      </c>
      <c r="AP2285" t="str">
        <f>IF(ISNUMBER(FIND("arbeid",Methode_Keuze)),"",IF(ISNUMBER(FIND("arbeid",Methode_Keuze)),"",IF(Tb_Activiteiten[[#This Row],[Projectleider/Expert]]=1,Tb_Activiteiten[[#Headers],[Projectleider/Expert]],"")))</f>
        <v/>
      </c>
      <c r="AQ2285" t="str">
        <f>IF(ISNUMBER(FIND("arbeid",Methode_Keuze)),"",IF(ISNUMBER(FIND("arbeid",Methode_Keuze)),"",IF(Tb_Activiteiten[[#This Row],[Arbeidskosten]]=1,Tb_Activiteiten[[#Headers],[Arbeidskosten]],"")))</f>
        <v/>
      </c>
      <c r="AR2285" t="str">
        <f>IF(ISNUMBER(FIND("arbeid",Methode_Keuze)),"",IF(ISNUMBER(FIND("arbeid",Methode_Keuze)),"",IF(Tb_Activiteiten[[#This Row],[Arbeidskosten op basis van IKS]]=1,Tb_Activiteiten[[#Headers],[Arbeidskosten op basis van IKS]],"")))</f>
        <v/>
      </c>
      <c r="AS2285" t="str">
        <f>IF(ISNUMBER(FIND("overige",Methode_Keuze)),"",IF(Tb_Activiteiten[[#This Row],[Kosten derden exclusief btw]]=1,Tb_Activiteiten[[#Headers],[Kosten derden exclusief btw]],""))</f>
        <v/>
      </c>
      <c r="AT2285" t="str">
        <f>IF(ISNUMBER(FIND("overige",Methode_Keuze)),"",IF(Tb_Activiteiten[[#This Row],[Niet verrekenbare btw]]=1,Tb_Activiteiten[[#Headers],[Niet verrekenbare btw]],""))</f>
        <v/>
      </c>
      <c r="AU2285" t="str">
        <f>IF(ISNUMBER(FIND("overige",Methode_Keuze)),"",IF(Tb_Activiteiten[[#This Row],[Grondkosten]]=1,Tb_Activiteiten[[#Headers],[Grondkosten]],""))</f>
        <v/>
      </c>
      <c r="AV2285" t="str">
        <f>IF(ISNUMBER(FIND("overige",Methode_Keuze)),"",IF(Tb_Activiteiten[[#This Row],[Bijdrage in natura (overige)]]=1,Tb_Activiteiten[[#Headers],[Bijdrage in natura (overige)]],""))</f>
        <v/>
      </c>
      <c r="AW2285" t="str">
        <f>IF(ISNUMBER(FIND("overige",Methode_Keuze)),"",IF(Tb_Activiteiten[[#This Row],[Bijdrage in natura (vrijwilligers)]]=1,Tb_Activiteiten[[#Headers],[Bijdrage in natura (vrijwilligers)]],""))</f>
        <v/>
      </c>
      <c r="AX2285" t="str">
        <f>IF(ISNUMBER(FIND("overige",Methode_Keuze)),"",IF(Tb_Activiteiten[[#This Row],[Afschrijvingskosten]]=1,Tb_Activiteiten[[#Headers],[Afschrijvingskosten]],""))</f>
        <v/>
      </c>
      <c r="AY2285" t="str">
        <f>IF(ISNUMBER(FIND("overige",Methode_Keuze)),"",IF(Tb_Activiteiten[[#This Row],[Vergoeding]]=1,Tb_Activiteiten[[#Headers],[Vergoeding]],""))</f>
        <v/>
      </c>
      <c r="AZ2285" t="str">
        <f>IF(ISNUMBER(FIND("arbeid",Methode_Keuze)),"",IF(Tb_Activiteiten[[#This Row],[Arbeidskosten - vast tarief (excl eigen arbeid)]]=1,Tb_Activiteiten[[#Headers],[Arbeidskosten - vast tarief (excl eigen arbeid)]],""))</f>
        <v/>
      </c>
      <c r="BA2285" t="str">
        <f>IF(ISNUMBER(FIND("overige",Methode_Keuze)),"",IF(Tb_Activiteiten[[#This Row],[Overige kosten]]=1,Tb_Activiteiten[[#Headers],[Overige kosten]],""))</f>
        <v/>
      </c>
    </row>
    <row r="2286" spans="15:53" x14ac:dyDescent="0.25">
      <c r="O2286" s="56"/>
      <c r="Q2286" t="str">
        <f>IFERROR(IF(VLOOKUP(Tb_Activiteiten[[#This Row],[Openstelling]],Tb_Openstelling[],2,0)=1,1,""),"")</f>
        <v/>
      </c>
      <c r="AJ2286" s="56"/>
      <c r="AK2286" t="str">
        <f>IF(ISNUMBER(FIND("arbeid",Methode_Keuze)),"",IF(ISNUMBER(FIND("arbeid",Methode_Keuze)),"",IF(Tb_Activiteiten[[#This Row],[Loonkosten]]=1,Tb_Activiteiten[[#Headers],[Loonkosten]],"")))</f>
        <v/>
      </c>
      <c r="AL2286" t="str">
        <f>IF(ISNUMBER(FIND("arbeid",Methode_Keuze)),"",IF(ISNUMBER(FIND("arbeid",Methode_Keuze)),"",IF(Tb_Activiteiten[[#This Row],[Eigen arbeid]]=1,Tb_Activiteiten[[#Headers],[Eigen arbeid]],"")))</f>
        <v/>
      </c>
      <c r="AM2286" t="str">
        <f>IF(ISNUMBER(FIND("arbeid",Methode_Keuze)),"",IF(ISNUMBER(FIND("arbeid",Methode_Keuze)),"",IF(Tb_Activiteiten[[#This Row],[Projectmedewerker]]=1,Tb_Activiteiten[[#Headers],[Projectmedewerker]],"")))</f>
        <v/>
      </c>
      <c r="AN2286" t="str">
        <f>IF(ISNUMBER(FIND("arbeid",Methode_Keuze)),"",IF(ISNUMBER(FIND("arbeid",Methode_Keuze)),"",IF(Tb_Activiteiten[[#This Row],[Landbouwer]]=1,Tb_Activiteiten[[#Headers],[Landbouwer]],"")))</f>
        <v/>
      </c>
      <c r="AO2286" t="str">
        <f>IF(ISNUMBER(FIND("arbeid",Methode_Keuze)),"",IF(ISNUMBER(FIND("arbeid",Methode_Keuze)),"",IF(Tb_Activiteiten[[#This Row],[Adviseur]]=1,Tb_Activiteiten[[#Headers],[Adviseur]],"")))</f>
        <v/>
      </c>
      <c r="AP2286" t="str">
        <f>IF(ISNUMBER(FIND("arbeid",Methode_Keuze)),"",IF(ISNUMBER(FIND("arbeid",Methode_Keuze)),"",IF(Tb_Activiteiten[[#This Row],[Projectleider/Expert]]=1,Tb_Activiteiten[[#Headers],[Projectleider/Expert]],"")))</f>
        <v/>
      </c>
      <c r="AQ2286" t="str">
        <f>IF(ISNUMBER(FIND("arbeid",Methode_Keuze)),"",IF(ISNUMBER(FIND("arbeid",Methode_Keuze)),"",IF(Tb_Activiteiten[[#This Row],[Arbeidskosten]]=1,Tb_Activiteiten[[#Headers],[Arbeidskosten]],"")))</f>
        <v/>
      </c>
      <c r="AR2286" t="str">
        <f>IF(ISNUMBER(FIND("arbeid",Methode_Keuze)),"",IF(ISNUMBER(FIND("arbeid",Methode_Keuze)),"",IF(Tb_Activiteiten[[#This Row],[Arbeidskosten op basis van IKS]]=1,Tb_Activiteiten[[#Headers],[Arbeidskosten op basis van IKS]],"")))</f>
        <v/>
      </c>
      <c r="AS2286" t="str">
        <f>IF(ISNUMBER(FIND("overige",Methode_Keuze)),"",IF(Tb_Activiteiten[[#This Row],[Kosten derden exclusief btw]]=1,Tb_Activiteiten[[#Headers],[Kosten derden exclusief btw]],""))</f>
        <v/>
      </c>
      <c r="AT2286" t="str">
        <f>IF(ISNUMBER(FIND("overige",Methode_Keuze)),"",IF(Tb_Activiteiten[[#This Row],[Niet verrekenbare btw]]=1,Tb_Activiteiten[[#Headers],[Niet verrekenbare btw]],""))</f>
        <v/>
      </c>
      <c r="AU2286" t="str">
        <f>IF(ISNUMBER(FIND("overige",Methode_Keuze)),"",IF(Tb_Activiteiten[[#This Row],[Grondkosten]]=1,Tb_Activiteiten[[#Headers],[Grondkosten]],""))</f>
        <v/>
      </c>
      <c r="AV2286" t="str">
        <f>IF(ISNUMBER(FIND("overige",Methode_Keuze)),"",IF(Tb_Activiteiten[[#This Row],[Bijdrage in natura (overige)]]=1,Tb_Activiteiten[[#Headers],[Bijdrage in natura (overige)]],""))</f>
        <v/>
      </c>
      <c r="AW2286" t="str">
        <f>IF(ISNUMBER(FIND("overige",Methode_Keuze)),"",IF(Tb_Activiteiten[[#This Row],[Bijdrage in natura (vrijwilligers)]]=1,Tb_Activiteiten[[#Headers],[Bijdrage in natura (vrijwilligers)]],""))</f>
        <v/>
      </c>
      <c r="AX2286" t="str">
        <f>IF(ISNUMBER(FIND("overige",Methode_Keuze)),"",IF(Tb_Activiteiten[[#This Row],[Afschrijvingskosten]]=1,Tb_Activiteiten[[#Headers],[Afschrijvingskosten]],""))</f>
        <v/>
      </c>
      <c r="AY2286" t="str">
        <f>IF(ISNUMBER(FIND("overige",Methode_Keuze)),"",IF(Tb_Activiteiten[[#This Row],[Vergoeding]]=1,Tb_Activiteiten[[#Headers],[Vergoeding]],""))</f>
        <v/>
      </c>
      <c r="AZ2286" t="str">
        <f>IF(ISNUMBER(FIND("arbeid",Methode_Keuze)),"",IF(Tb_Activiteiten[[#This Row],[Arbeidskosten - vast tarief (excl eigen arbeid)]]=1,Tb_Activiteiten[[#Headers],[Arbeidskosten - vast tarief (excl eigen arbeid)]],""))</f>
        <v/>
      </c>
      <c r="BA2286" t="str">
        <f>IF(ISNUMBER(FIND("overige",Methode_Keuze)),"",IF(Tb_Activiteiten[[#This Row],[Overige kosten]]=1,Tb_Activiteiten[[#Headers],[Overige kosten]],""))</f>
        <v/>
      </c>
    </row>
    <row r="2287" spans="15:53" x14ac:dyDescent="0.25">
      <c r="O2287" s="56"/>
      <c r="Q2287" t="str">
        <f>IFERROR(IF(VLOOKUP(Tb_Activiteiten[[#This Row],[Openstelling]],Tb_Openstelling[],2,0)=1,1,""),"")</f>
        <v/>
      </c>
      <c r="AJ2287" s="56"/>
      <c r="AK2287" t="str">
        <f>IF(ISNUMBER(FIND("arbeid",Methode_Keuze)),"",IF(ISNUMBER(FIND("arbeid",Methode_Keuze)),"",IF(Tb_Activiteiten[[#This Row],[Loonkosten]]=1,Tb_Activiteiten[[#Headers],[Loonkosten]],"")))</f>
        <v/>
      </c>
      <c r="AL2287" t="str">
        <f>IF(ISNUMBER(FIND("arbeid",Methode_Keuze)),"",IF(ISNUMBER(FIND("arbeid",Methode_Keuze)),"",IF(Tb_Activiteiten[[#This Row],[Eigen arbeid]]=1,Tb_Activiteiten[[#Headers],[Eigen arbeid]],"")))</f>
        <v/>
      </c>
      <c r="AM2287" t="str">
        <f>IF(ISNUMBER(FIND("arbeid",Methode_Keuze)),"",IF(ISNUMBER(FIND("arbeid",Methode_Keuze)),"",IF(Tb_Activiteiten[[#This Row],[Projectmedewerker]]=1,Tb_Activiteiten[[#Headers],[Projectmedewerker]],"")))</f>
        <v/>
      </c>
      <c r="AN2287" t="str">
        <f>IF(ISNUMBER(FIND("arbeid",Methode_Keuze)),"",IF(ISNUMBER(FIND("arbeid",Methode_Keuze)),"",IF(Tb_Activiteiten[[#This Row],[Landbouwer]]=1,Tb_Activiteiten[[#Headers],[Landbouwer]],"")))</f>
        <v/>
      </c>
      <c r="AO2287" t="str">
        <f>IF(ISNUMBER(FIND("arbeid",Methode_Keuze)),"",IF(ISNUMBER(FIND("arbeid",Methode_Keuze)),"",IF(Tb_Activiteiten[[#This Row],[Adviseur]]=1,Tb_Activiteiten[[#Headers],[Adviseur]],"")))</f>
        <v/>
      </c>
      <c r="AP2287" t="str">
        <f>IF(ISNUMBER(FIND("arbeid",Methode_Keuze)),"",IF(ISNUMBER(FIND("arbeid",Methode_Keuze)),"",IF(Tb_Activiteiten[[#This Row],[Projectleider/Expert]]=1,Tb_Activiteiten[[#Headers],[Projectleider/Expert]],"")))</f>
        <v/>
      </c>
      <c r="AQ2287" t="str">
        <f>IF(ISNUMBER(FIND("arbeid",Methode_Keuze)),"",IF(ISNUMBER(FIND("arbeid",Methode_Keuze)),"",IF(Tb_Activiteiten[[#This Row],[Arbeidskosten]]=1,Tb_Activiteiten[[#Headers],[Arbeidskosten]],"")))</f>
        <v/>
      </c>
      <c r="AR2287" t="str">
        <f>IF(ISNUMBER(FIND("arbeid",Methode_Keuze)),"",IF(ISNUMBER(FIND("arbeid",Methode_Keuze)),"",IF(Tb_Activiteiten[[#This Row],[Arbeidskosten op basis van IKS]]=1,Tb_Activiteiten[[#Headers],[Arbeidskosten op basis van IKS]],"")))</f>
        <v/>
      </c>
      <c r="AS2287" t="str">
        <f>IF(ISNUMBER(FIND("overige",Methode_Keuze)),"",IF(Tb_Activiteiten[[#This Row],[Kosten derden exclusief btw]]=1,Tb_Activiteiten[[#Headers],[Kosten derden exclusief btw]],""))</f>
        <v/>
      </c>
      <c r="AT2287" t="str">
        <f>IF(ISNUMBER(FIND("overige",Methode_Keuze)),"",IF(Tb_Activiteiten[[#This Row],[Niet verrekenbare btw]]=1,Tb_Activiteiten[[#Headers],[Niet verrekenbare btw]],""))</f>
        <v/>
      </c>
      <c r="AU2287" t="str">
        <f>IF(ISNUMBER(FIND("overige",Methode_Keuze)),"",IF(Tb_Activiteiten[[#This Row],[Grondkosten]]=1,Tb_Activiteiten[[#Headers],[Grondkosten]],""))</f>
        <v/>
      </c>
      <c r="AV2287" t="str">
        <f>IF(ISNUMBER(FIND("overige",Methode_Keuze)),"",IF(Tb_Activiteiten[[#This Row],[Bijdrage in natura (overige)]]=1,Tb_Activiteiten[[#Headers],[Bijdrage in natura (overige)]],""))</f>
        <v/>
      </c>
      <c r="AW2287" t="str">
        <f>IF(ISNUMBER(FIND("overige",Methode_Keuze)),"",IF(Tb_Activiteiten[[#This Row],[Bijdrage in natura (vrijwilligers)]]=1,Tb_Activiteiten[[#Headers],[Bijdrage in natura (vrijwilligers)]],""))</f>
        <v/>
      </c>
      <c r="AX2287" t="str">
        <f>IF(ISNUMBER(FIND("overige",Methode_Keuze)),"",IF(Tb_Activiteiten[[#This Row],[Afschrijvingskosten]]=1,Tb_Activiteiten[[#Headers],[Afschrijvingskosten]],""))</f>
        <v/>
      </c>
      <c r="AY2287" t="str">
        <f>IF(ISNUMBER(FIND("overige",Methode_Keuze)),"",IF(Tb_Activiteiten[[#This Row],[Vergoeding]]=1,Tb_Activiteiten[[#Headers],[Vergoeding]],""))</f>
        <v/>
      </c>
      <c r="AZ2287" t="str">
        <f>IF(ISNUMBER(FIND("arbeid",Methode_Keuze)),"",IF(Tb_Activiteiten[[#This Row],[Arbeidskosten - vast tarief (excl eigen arbeid)]]=1,Tb_Activiteiten[[#Headers],[Arbeidskosten - vast tarief (excl eigen arbeid)]],""))</f>
        <v/>
      </c>
      <c r="BA2287" t="str">
        <f>IF(ISNUMBER(FIND("overige",Methode_Keuze)),"",IF(Tb_Activiteiten[[#This Row],[Overige kosten]]=1,Tb_Activiteiten[[#Headers],[Overige kosten]],""))</f>
        <v/>
      </c>
    </row>
    <row r="2288" spans="15:53" x14ac:dyDescent="0.25">
      <c r="O2288" s="56"/>
      <c r="Q2288" t="str">
        <f>IFERROR(IF(VLOOKUP(Tb_Activiteiten[[#This Row],[Openstelling]],Tb_Openstelling[],2,0)=1,1,""),"")</f>
        <v/>
      </c>
      <c r="AJ2288" s="56"/>
      <c r="AK2288" t="str">
        <f>IF(ISNUMBER(FIND("arbeid",Methode_Keuze)),"",IF(ISNUMBER(FIND("arbeid",Methode_Keuze)),"",IF(Tb_Activiteiten[[#This Row],[Loonkosten]]=1,Tb_Activiteiten[[#Headers],[Loonkosten]],"")))</f>
        <v/>
      </c>
      <c r="AL2288" t="str">
        <f>IF(ISNUMBER(FIND("arbeid",Methode_Keuze)),"",IF(ISNUMBER(FIND("arbeid",Methode_Keuze)),"",IF(Tb_Activiteiten[[#This Row],[Eigen arbeid]]=1,Tb_Activiteiten[[#Headers],[Eigen arbeid]],"")))</f>
        <v/>
      </c>
      <c r="AM2288" t="str">
        <f>IF(ISNUMBER(FIND("arbeid",Methode_Keuze)),"",IF(ISNUMBER(FIND("arbeid",Methode_Keuze)),"",IF(Tb_Activiteiten[[#This Row],[Projectmedewerker]]=1,Tb_Activiteiten[[#Headers],[Projectmedewerker]],"")))</f>
        <v/>
      </c>
      <c r="AN2288" t="str">
        <f>IF(ISNUMBER(FIND("arbeid",Methode_Keuze)),"",IF(ISNUMBER(FIND("arbeid",Methode_Keuze)),"",IF(Tb_Activiteiten[[#This Row],[Landbouwer]]=1,Tb_Activiteiten[[#Headers],[Landbouwer]],"")))</f>
        <v/>
      </c>
      <c r="AO2288" t="str">
        <f>IF(ISNUMBER(FIND("arbeid",Methode_Keuze)),"",IF(ISNUMBER(FIND("arbeid",Methode_Keuze)),"",IF(Tb_Activiteiten[[#This Row],[Adviseur]]=1,Tb_Activiteiten[[#Headers],[Adviseur]],"")))</f>
        <v/>
      </c>
      <c r="AP2288" t="str">
        <f>IF(ISNUMBER(FIND("arbeid",Methode_Keuze)),"",IF(ISNUMBER(FIND("arbeid",Methode_Keuze)),"",IF(Tb_Activiteiten[[#This Row],[Projectleider/Expert]]=1,Tb_Activiteiten[[#Headers],[Projectleider/Expert]],"")))</f>
        <v/>
      </c>
      <c r="AQ2288" t="str">
        <f>IF(ISNUMBER(FIND("arbeid",Methode_Keuze)),"",IF(ISNUMBER(FIND("arbeid",Methode_Keuze)),"",IF(Tb_Activiteiten[[#This Row],[Arbeidskosten]]=1,Tb_Activiteiten[[#Headers],[Arbeidskosten]],"")))</f>
        <v/>
      </c>
      <c r="AR2288" t="str">
        <f>IF(ISNUMBER(FIND("arbeid",Methode_Keuze)),"",IF(ISNUMBER(FIND("arbeid",Methode_Keuze)),"",IF(Tb_Activiteiten[[#This Row],[Arbeidskosten op basis van IKS]]=1,Tb_Activiteiten[[#Headers],[Arbeidskosten op basis van IKS]],"")))</f>
        <v/>
      </c>
      <c r="AS2288" t="str">
        <f>IF(ISNUMBER(FIND("overige",Methode_Keuze)),"",IF(Tb_Activiteiten[[#This Row],[Kosten derden exclusief btw]]=1,Tb_Activiteiten[[#Headers],[Kosten derden exclusief btw]],""))</f>
        <v/>
      </c>
      <c r="AT2288" t="str">
        <f>IF(ISNUMBER(FIND("overige",Methode_Keuze)),"",IF(Tb_Activiteiten[[#This Row],[Niet verrekenbare btw]]=1,Tb_Activiteiten[[#Headers],[Niet verrekenbare btw]],""))</f>
        <v/>
      </c>
      <c r="AU2288" t="str">
        <f>IF(ISNUMBER(FIND("overige",Methode_Keuze)),"",IF(Tb_Activiteiten[[#This Row],[Grondkosten]]=1,Tb_Activiteiten[[#Headers],[Grondkosten]],""))</f>
        <v/>
      </c>
      <c r="AV2288" t="str">
        <f>IF(ISNUMBER(FIND("overige",Methode_Keuze)),"",IF(Tb_Activiteiten[[#This Row],[Bijdrage in natura (overige)]]=1,Tb_Activiteiten[[#Headers],[Bijdrage in natura (overige)]],""))</f>
        <v/>
      </c>
      <c r="AW2288" t="str">
        <f>IF(ISNUMBER(FIND("overige",Methode_Keuze)),"",IF(Tb_Activiteiten[[#This Row],[Bijdrage in natura (vrijwilligers)]]=1,Tb_Activiteiten[[#Headers],[Bijdrage in natura (vrijwilligers)]],""))</f>
        <v/>
      </c>
      <c r="AX2288" t="str">
        <f>IF(ISNUMBER(FIND("overige",Methode_Keuze)),"",IF(Tb_Activiteiten[[#This Row],[Afschrijvingskosten]]=1,Tb_Activiteiten[[#Headers],[Afschrijvingskosten]],""))</f>
        <v/>
      </c>
      <c r="AY2288" t="str">
        <f>IF(ISNUMBER(FIND("overige",Methode_Keuze)),"",IF(Tb_Activiteiten[[#This Row],[Vergoeding]]=1,Tb_Activiteiten[[#Headers],[Vergoeding]],""))</f>
        <v/>
      </c>
      <c r="AZ2288" t="str">
        <f>IF(ISNUMBER(FIND("arbeid",Methode_Keuze)),"",IF(Tb_Activiteiten[[#This Row],[Arbeidskosten - vast tarief (excl eigen arbeid)]]=1,Tb_Activiteiten[[#Headers],[Arbeidskosten - vast tarief (excl eigen arbeid)]],""))</f>
        <v/>
      </c>
      <c r="BA2288" t="str">
        <f>IF(ISNUMBER(FIND("overige",Methode_Keuze)),"",IF(Tb_Activiteiten[[#This Row],[Overige kosten]]=1,Tb_Activiteiten[[#Headers],[Overige kosten]],""))</f>
        <v/>
      </c>
    </row>
    <row r="2289" spans="15:53" x14ac:dyDescent="0.25">
      <c r="O2289" s="56"/>
      <c r="Q2289" t="str">
        <f>IFERROR(IF(VLOOKUP(Tb_Activiteiten[[#This Row],[Openstelling]],Tb_Openstelling[],2,0)=1,1,""),"")</f>
        <v/>
      </c>
      <c r="AJ2289" s="56"/>
      <c r="AK2289" t="str">
        <f>IF(ISNUMBER(FIND("arbeid",Methode_Keuze)),"",IF(ISNUMBER(FIND("arbeid",Methode_Keuze)),"",IF(Tb_Activiteiten[[#This Row],[Loonkosten]]=1,Tb_Activiteiten[[#Headers],[Loonkosten]],"")))</f>
        <v/>
      </c>
      <c r="AL2289" t="str">
        <f>IF(ISNUMBER(FIND("arbeid",Methode_Keuze)),"",IF(ISNUMBER(FIND("arbeid",Methode_Keuze)),"",IF(Tb_Activiteiten[[#This Row],[Eigen arbeid]]=1,Tb_Activiteiten[[#Headers],[Eigen arbeid]],"")))</f>
        <v/>
      </c>
      <c r="AM2289" t="str">
        <f>IF(ISNUMBER(FIND("arbeid",Methode_Keuze)),"",IF(ISNUMBER(FIND("arbeid",Methode_Keuze)),"",IF(Tb_Activiteiten[[#This Row],[Projectmedewerker]]=1,Tb_Activiteiten[[#Headers],[Projectmedewerker]],"")))</f>
        <v/>
      </c>
      <c r="AN2289" t="str">
        <f>IF(ISNUMBER(FIND("arbeid",Methode_Keuze)),"",IF(ISNUMBER(FIND("arbeid",Methode_Keuze)),"",IF(Tb_Activiteiten[[#This Row],[Landbouwer]]=1,Tb_Activiteiten[[#Headers],[Landbouwer]],"")))</f>
        <v/>
      </c>
      <c r="AO2289" t="str">
        <f>IF(ISNUMBER(FIND("arbeid",Methode_Keuze)),"",IF(ISNUMBER(FIND("arbeid",Methode_Keuze)),"",IF(Tb_Activiteiten[[#This Row],[Adviseur]]=1,Tb_Activiteiten[[#Headers],[Adviseur]],"")))</f>
        <v/>
      </c>
      <c r="AP2289" t="str">
        <f>IF(ISNUMBER(FIND("arbeid",Methode_Keuze)),"",IF(ISNUMBER(FIND("arbeid",Methode_Keuze)),"",IF(Tb_Activiteiten[[#This Row],[Projectleider/Expert]]=1,Tb_Activiteiten[[#Headers],[Projectleider/Expert]],"")))</f>
        <v/>
      </c>
      <c r="AQ2289" t="str">
        <f>IF(ISNUMBER(FIND("arbeid",Methode_Keuze)),"",IF(ISNUMBER(FIND("arbeid",Methode_Keuze)),"",IF(Tb_Activiteiten[[#This Row],[Arbeidskosten]]=1,Tb_Activiteiten[[#Headers],[Arbeidskosten]],"")))</f>
        <v/>
      </c>
      <c r="AR2289" t="str">
        <f>IF(ISNUMBER(FIND("arbeid",Methode_Keuze)),"",IF(ISNUMBER(FIND("arbeid",Methode_Keuze)),"",IF(Tb_Activiteiten[[#This Row],[Arbeidskosten op basis van IKS]]=1,Tb_Activiteiten[[#Headers],[Arbeidskosten op basis van IKS]],"")))</f>
        <v/>
      </c>
      <c r="AS2289" t="str">
        <f>IF(ISNUMBER(FIND("overige",Methode_Keuze)),"",IF(Tb_Activiteiten[[#This Row],[Kosten derden exclusief btw]]=1,Tb_Activiteiten[[#Headers],[Kosten derden exclusief btw]],""))</f>
        <v/>
      </c>
      <c r="AT2289" t="str">
        <f>IF(ISNUMBER(FIND("overige",Methode_Keuze)),"",IF(Tb_Activiteiten[[#This Row],[Niet verrekenbare btw]]=1,Tb_Activiteiten[[#Headers],[Niet verrekenbare btw]],""))</f>
        <v/>
      </c>
      <c r="AU2289" t="str">
        <f>IF(ISNUMBER(FIND("overige",Methode_Keuze)),"",IF(Tb_Activiteiten[[#This Row],[Grondkosten]]=1,Tb_Activiteiten[[#Headers],[Grondkosten]],""))</f>
        <v/>
      </c>
      <c r="AV2289" t="str">
        <f>IF(ISNUMBER(FIND("overige",Methode_Keuze)),"",IF(Tb_Activiteiten[[#This Row],[Bijdrage in natura (overige)]]=1,Tb_Activiteiten[[#Headers],[Bijdrage in natura (overige)]],""))</f>
        <v/>
      </c>
      <c r="AW2289" t="str">
        <f>IF(ISNUMBER(FIND("overige",Methode_Keuze)),"",IF(Tb_Activiteiten[[#This Row],[Bijdrage in natura (vrijwilligers)]]=1,Tb_Activiteiten[[#Headers],[Bijdrage in natura (vrijwilligers)]],""))</f>
        <v/>
      </c>
      <c r="AX2289" t="str">
        <f>IF(ISNUMBER(FIND("overige",Methode_Keuze)),"",IF(Tb_Activiteiten[[#This Row],[Afschrijvingskosten]]=1,Tb_Activiteiten[[#Headers],[Afschrijvingskosten]],""))</f>
        <v/>
      </c>
      <c r="AY2289" t="str">
        <f>IF(ISNUMBER(FIND("overige",Methode_Keuze)),"",IF(Tb_Activiteiten[[#This Row],[Vergoeding]]=1,Tb_Activiteiten[[#Headers],[Vergoeding]],""))</f>
        <v/>
      </c>
      <c r="AZ2289" t="str">
        <f>IF(ISNUMBER(FIND("arbeid",Methode_Keuze)),"",IF(Tb_Activiteiten[[#This Row],[Arbeidskosten - vast tarief (excl eigen arbeid)]]=1,Tb_Activiteiten[[#Headers],[Arbeidskosten - vast tarief (excl eigen arbeid)]],""))</f>
        <v/>
      </c>
      <c r="BA2289" t="str">
        <f>IF(ISNUMBER(FIND("overige",Methode_Keuze)),"",IF(Tb_Activiteiten[[#This Row],[Overige kosten]]=1,Tb_Activiteiten[[#Headers],[Overige kosten]],""))</f>
        <v/>
      </c>
    </row>
    <row r="2290" spans="15:53" x14ac:dyDescent="0.25">
      <c r="O2290" s="56"/>
      <c r="Q2290" t="str">
        <f>IFERROR(IF(VLOOKUP(Tb_Activiteiten[[#This Row],[Openstelling]],Tb_Openstelling[],2,0)=1,1,""),"")</f>
        <v/>
      </c>
      <c r="AJ2290" s="56"/>
      <c r="AK2290" t="str">
        <f>IF(ISNUMBER(FIND("arbeid",Methode_Keuze)),"",IF(ISNUMBER(FIND("arbeid",Methode_Keuze)),"",IF(Tb_Activiteiten[[#This Row],[Loonkosten]]=1,Tb_Activiteiten[[#Headers],[Loonkosten]],"")))</f>
        <v/>
      </c>
      <c r="AL2290" t="str">
        <f>IF(ISNUMBER(FIND("arbeid",Methode_Keuze)),"",IF(ISNUMBER(FIND("arbeid",Methode_Keuze)),"",IF(Tb_Activiteiten[[#This Row],[Eigen arbeid]]=1,Tb_Activiteiten[[#Headers],[Eigen arbeid]],"")))</f>
        <v/>
      </c>
      <c r="AM2290" t="str">
        <f>IF(ISNUMBER(FIND("arbeid",Methode_Keuze)),"",IF(ISNUMBER(FIND("arbeid",Methode_Keuze)),"",IF(Tb_Activiteiten[[#This Row],[Projectmedewerker]]=1,Tb_Activiteiten[[#Headers],[Projectmedewerker]],"")))</f>
        <v/>
      </c>
      <c r="AN2290" t="str">
        <f>IF(ISNUMBER(FIND("arbeid",Methode_Keuze)),"",IF(ISNUMBER(FIND("arbeid",Methode_Keuze)),"",IF(Tb_Activiteiten[[#This Row],[Landbouwer]]=1,Tb_Activiteiten[[#Headers],[Landbouwer]],"")))</f>
        <v/>
      </c>
      <c r="AO2290" t="str">
        <f>IF(ISNUMBER(FIND("arbeid",Methode_Keuze)),"",IF(ISNUMBER(FIND("arbeid",Methode_Keuze)),"",IF(Tb_Activiteiten[[#This Row],[Adviseur]]=1,Tb_Activiteiten[[#Headers],[Adviseur]],"")))</f>
        <v/>
      </c>
      <c r="AP2290" t="str">
        <f>IF(ISNUMBER(FIND("arbeid",Methode_Keuze)),"",IF(ISNUMBER(FIND("arbeid",Methode_Keuze)),"",IF(Tb_Activiteiten[[#This Row],[Projectleider/Expert]]=1,Tb_Activiteiten[[#Headers],[Projectleider/Expert]],"")))</f>
        <v/>
      </c>
      <c r="AQ2290" t="str">
        <f>IF(ISNUMBER(FIND("arbeid",Methode_Keuze)),"",IF(ISNUMBER(FIND("arbeid",Methode_Keuze)),"",IF(Tb_Activiteiten[[#This Row],[Arbeidskosten]]=1,Tb_Activiteiten[[#Headers],[Arbeidskosten]],"")))</f>
        <v/>
      </c>
      <c r="AR2290" t="str">
        <f>IF(ISNUMBER(FIND("arbeid",Methode_Keuze)),"",IF(ISNUMBER(FIND("arbeid",Methode_Keuze)),"",IF(Tb_Activiteiten[[#This Row],[Arbeidskosten op basis van IKS]]=1,Tb_Activiteiten[[#Headers],[Arbeidskosten op basis van IKS]],"")))</f>
        <v/>
      </c>
      <c r="AS2290" t="str">
        <f>IF(ISNUMBER(FIND("overige",Methode_Keuze)),"",IF(Tb_Activiteiten[[#This Row],[Kosten derden exclusief btw]]=1,Tb_Activiteiten[[#Headers],[Kosten derden exclusief btw]],""))</f>
        <v/>
      </c>
      <c r="AT2290" t="str">
        <f>IF(ISNUMBER(FIND("overige",Methode_Keuze)),"",IF(Tb_Activiteiten[[#This Row],[Niet verrekenbare btw]]=1,Tb_Activiteiten[[#Headers],[Niet verrekenbare btw]],""))</f>
        <v/>
      </c>
      <c r="AU2290" t="str">
        <f>IF(ISNUMBER(FIND("overige",Methode_Keuze)),"",IF(Tb_Activiteiten[[#This Row],[Grondkosten]]=1,Tb_Activiteiten[[#Headers],[Grondkosten]],""))</f>
        <v/>
      </c>
      <c r="AV2290" t="str">
        <f>IF(ISNUMBER(FIND("overige",Methode_Keuze)),"",IF(Tb_Activiteiten[[#This Row],[Bijdrage in natura (overige)]]=1,Tb_Activiteiten[[#Headers],[Bijdrage in natura (overige)]],""))</f>
        <v/>
      </c>
      <c r="AW2290" t="str">
        <f>IF(ISNUMBER(FIND("overige",Methode_Keuze)),"",IF(Tb_Activiteiten[[#This Row],[Bijdrage in natura (vrijwilligers)]]=1,Tb_Activiteiten[[#Headers],[Bijdrage in natura (vrijwilligers)]],""))</f>
        <v/>
      </c>
      <c r="AX2290" t="str">
        <f>IF(ISNUMBER(FIND("overige",Methode_Keuze)),"",IF(Tb_Activiteiten[[#This Row],[Afschrijvingskosten]]=1,Tb_Activiteiten[[#Headers],[Afschrijvingskosten]],""))</f>
        <v/>
      </c>
      <c r="AY2290" t="str">
        <f>IF(ISNUMBER(FIND("overige",Methode_Keuze)),"",IF(Tb_Activiteiten[[#This Row],[Vergoeding]]=1,Tb_Activiteiten[[#Headers],[Vergoeding]],""))</f>
        <v/>
      </c>
      <c r="AZ2290" t="str">
        <f>IF(ISNUMBER(FIND("arbeid",Methode_Keuze)),"",IF(Tb_Activiteiten[[#This Row],[Arbeidskosten - vast tarief (excl eigen arbeid)]]=1,Tb_Activiteiten[[#Headers],[Arbeidskosten - vast tarief (excl eigen arbeid)]],""))</f>
        <v/>
      </c>
      <c r="BA2290" t="str">
        <f>IF(ISNUMBER(FIND("overige",Methode_Keuze)),"",IF(Tb_Activiteiten[[#This Row],[Overige kosten]]=1,Tb_Activiteiten[[#Headers],[Overige kosten]],""))</f>
        <v/>
      </c>
    </row>
    <row r="2291" spans="15:53" x14ac:dyDescent="0.25">
      <c r="O2291" s="56"/>
      <c r="Q2291" t="str">
        <f>IFERROR(IF(VLOOKUP(Tb_Activiteiten[[#This Row],[Openstelling]],Tb_Openstelling[],2,0)=1,1,""),"")</f>
        <v/>
      </c>
      <c r="AJ2291" s="56"/>
      <c r="AK2291" t="str">
        <f>IF(ISNUMBER(FIND("arbeid",Methode_Keuze)),"",IF(ISNUMBER(FIND("arbeid",Methode_Keuze)),"",IF(Tb_Activiteiten[[#This Row],[Loonkosten]]=1,Tb_Activiteiten[[#Headers],[Loonkosten]],"")))</f>
        <v/>
      </c>
      <c r="AL2291" t="str">
        <f>IF(ISNUMBER(FIND("arbeid",Methode_Keuze)),"",IF(ISNUMBER(FIND("arbeid",Methode_Keuze)),"",IF(Tb_Activiteiten[[#This Row],[Eigen arbeid]]=1,Tb_Activiteiten[[#Headers],[Eigen arbeid]],"")))</f>
        <v/>
      </c>
      <c r="AM2291" t="str">
        <f>IF(ISNUMBER(FIND("arbeid",Methode_Keuze)),"",IF(ISNUMBER(FIND("arbeid",Methode_Keuze)),"",IF(Tb_Activiteiten[[#This Row],[Projectmedewerker]]=1,Tb_Activiteiten[[#Headers],[Projectmedewerker]],"")))</f>
        <v/>
      </c>
      <c r="AN2291" t="str">
        <f>IF(ISNUMBER(FIND("arbeid",Methode_Keuze)),"",IF(ISNUMBER(FIND("arbeid",Methode_Keuze)),"",IF(Tb_Activiteiten[[#This Row],[Landbouwer]]=1,Tb_Activiteiten[[#Headers],[Landbouwer]],"")))</f>
        <v/>
      </c>
      <c r="AO2291" t="str">
        <f>IF(ISNUMBER(FIND("arbeid",Methode_Keuze)),"",IF(ISNUMBER(FIND("arbeid",Methode_Keuze)),"",IF(Tb_Activiteiten[[#This Row],[Adviseur]]=1,Tb_Activiteiten[[#Headers],[Adviseur]],"")))</f>
        <v/>
      </c>
      <c r="AP2291" t="str">
        <f>IF(ISNUMBER(FIND("arbeid",Methode_Keuze)),"",IF(ISNUMBER(FIND("arbeid",Methode_Keuze)),"",IF(Tb_Activiteiten[[#This Row],[Projectleider/Expert]]=1,Tb_Activiteiten[[#Headers],[Projectleider/Expert]],"")))</f>
        <v/>
      </c>
      <c r="AQ2291" t="str">
        <f>IF(ISNUMBER(FIND("arbeid",Methode_Keuze)),"",IF(ISNUMBER(FIND("arbeid",Methode_Keuze)),"",IF(Tb_Activiteiten[[#This Row],[Arbeidskosten]]=1,Tb_Activiteiten[[#Headers],[Arbeidskosten]],"")))</f>
        <v/>
      </c>
      <c r="AR2291" t="str">
        <f>IF(ISNUMBER(FIND("arbeid",Methode_Keuze)),"",IF(ISNUMBER(FIND("arbeid",Methode_Keuze)),"",IF(Tb_Activiteiten[[#This Row],[Arbeidskosten op basis van IKS]]=1,Tb_Activiteiten[[#Headers],[Arbeidskosten op basis van IKS]],"")))</f>
        <v/>
      </c>
      <c r="AS2291" t="str">
        <f>IF(ISNUMBER(FIND("overige",Methode_Keuze)),"",IF(Tb_Activiteiten[[#This Row],[Kosten derden exclusief btw]]=1,Tb_Activiteiten[[#Headers],[Kosten derden exclusief btw]],""))</f>
        <v/>
      </c>
      <c r="AT2291" t="str">
        <f>IF(ISNUMBER(FIND("overige",Methode_Keuze)),"",IF(Tb_Activiteiten[[#This Row],[Niet verrekenbare btw]]=1,Tb_Activiteiten[[#Headers],[Niet verrekenbare btw]],""))</f>
        <v/>
      </c>
      <c r="AU2291" t="str">
        <f>IF(ISNUMBER(FIND("overige",Methode_Keuze)),"",IF(Tb_Activiteiten[[#This Row],[Grondkosten]]=1,Tb_Activiteiten[[#Headers],[Grondkosten]],""))</f>
        <v/>
      </c>
      <c r="AV2291" t="str">
        <f>IF(ISNUMBER(FIND("overige",Methode_Keuze)),"",IF(Tb_Activiteiten[[#This Row],[Bijdrage in natura (overige)]]=1,Tb_Activiteiten[[#Headers],[Bijdrage in natura (overige)]],""))</f>
        <v/>
      </c>
      <c r="AW2291" t="str">
        <f>IF(ISNUMBER(FIND("overige",Methode_Keuze)),"",IF(Tb_Activiteiten[[#This Row],[Bijdrage in natura (vrijwilligers)]]=1,Tb_Activiteiten[[#Headers],[Bijdrage in natura (vrijwilligers)]],""))</f>
        <v/>
      </c>
      <c r="AX2291" t="str">
        <f>IF(ISNUMBER(FIND("overige",Methode_Keuze)),"",IF(Tb_Activiteiten[[#This Row],[Afschrijvingskosten]]=1,Tb_Activiteiten[[#Headers],[Afschrijvingskosten]],""))</f>
        <v/>
      </c>
      <c r="AY2291" t="str">
        <f>IF(ISNUMBER(FIND("overige",Methode_Keuze)),"",IF(Tb_Activiteiten[[#This Row],[Vergoeding]]=1,Tb_Activiteiten[[#Headers],[Vergoeding]],""))</f>
        <v/>
      </c>
      <c r="AZ2291" t="str">
        <f>IF(ISNUMBER(FIND("arbeid",Methode_Keuze)),"",IF(Tb_Activiteiten[[#This Row],[Arbeidskosten - vast tarief (excl eigen arbeid)]]=1,Tb_Activiteiten[[#Headers],[Arbeidskosten - vast tarief (excl eigen arbeid)]],""))</f>
        <v/>
      </c>
      <c r="BA2291" t="str">
        <f>IF(ISNUMBER(FIND("overige",Methode_Keuze)),"",IF(Tb_Activiteiten[[#This Row],[Overige kosten]]=1,Tb_Activiteiten[[#Headers],[Overige kosten]],""))</f>
        <v/>
      </c>
    </row>
    <row r="2292" spans="15:53" x14ac:dyDescent="0.25">
      <c r="O2292" s="56"/>
      <c r="Q2292" t="str">
        <f>IFERROR(IF(VLOOKUP(Tb_Activiteiten[[#This Row],[Openstelling]],Tb_Openstelling[],2,0)=1,1,""),"")</f>
        <v/>
      </c>
      <c r="AJ2292" s="56"/>
      <c r="AK2292" t="str">
        <f>IF(ISNUMBER(FIND("arbeid",Methode_Keuze)),"",IF(ISNUMBER(FIND("arbeid",Methode_Keuze)),"",IF(Tb_Activiteiten[[#This Row],[Loonkosten]]=1,Tb_Activiteiten[[#Headers],[Loonkosten]],"")))</f>
        <v/>
      </c>
      <c r="AL2292" t="str">
        <f>IF(ISNUMBER(FIND("arbeid",Methode_Keuze)),"",IF(ISNUMBER(FIND("arbeid",Methode_Keuze)),"",IF(Tb_Activiteiten[[#This Row],[Eigen arbeid]]=1,Tb_Activiteiten[[#Headers],[Eigen arbeid]],"")))</f>
        <v/>
      </c>
      <c r="AM2292" t="str">
        <f>IF(ISNUMBER(FIND("arbeid",Methode_Keuze)),"",IF(ISNUMBER(FIND("arbeid",Methode_Keuze)),"",IF(Tb_Activiteiten[[#This Row],[Projectmedewerker]]=1,Tb_Activiteiten[[#Headers],[Projectmedewerker]],"")))</f>
        <v/>
      </c>
      <c r="AN2292" t="str">
        <f>IF(ISNUMBER(FIND("arbeid",Methode_Keuze)),"",IF(ISNUMBER(FIND("arbeid",Methode_Keuze)),"",IF(Tb_Activiteiten[[#This Row],[Landbouwer]]=1,Tb_Activiteiten[[#Headers],[Landbouwer]],"")))</f>
        <v/>
      </c>
      <c r="AO2292" t="str">
        <f>IF(ISNUMBER(FIND("arbeid",Methode_Keuze)),"",IF(ISNUMBER(FIND("arbeid",Methode_Keuze)),"",IF(Tb_Activiteiten[[#This Row],[Adviseur]]=1,Tb_Activiteiten[[#Headers],[Adviseur]],"")))</f>
        <v/>
      </c>
      <c r="AP2292" t="str">
        <f>IF(ISNUMBER(FIND("arbeid",Methode_Keuze)),"",IF(ISNUMBER(FIND("arbeid",Methode_Keuze)),"",IF(Tb_Activiteiten[[#This Row],[Projectleider/Expert]]=1,Tb_Activiteiten[[#Headers],[Projectleider/Expert]],"")))</f>
        <v/>
      </c>
      <c r="AQ2292" t="str">
        <f>IF(ISNUMBER(FIND("arbeid",Methode_Keuze)),"",IF(ISNUMBER(FIND("arbeid",Methode_Keuze)),"",IF(Tb_Activiteiten[[#This Row],[Arbeidskosten]]=1,Tb_Activiteiten[[#Headers],[Arbeidskosten]],"")))</f>
        <v/>
      </c>
      <c r="AR2292" t="str">
        <f>IF(ISNUMBER(FIND("arbeid",Methode_Keuze)),"",IF(ISNUMBER(FIND("arbeid",Methode_Keuze)),"",IF(Tb_Activiteiten[[#This Row],[Arbeidskosten op basis van IKS]]=1,Tb_Activiteiten[[#Headers],[Arbeidskosten op basis van IKS]],"")))</f>
        <v/>
      </c>
      <c r="AS2292" t="str">
        <f>IF(ISNUMBER(FIND("overige",Methode_Keuze)),"",IF(Tb_Activiteiten[[#This Row],[Kosten derden exclusief btw]]=1,Tb_Activiteiten[[#Headers],[Kosten derden exclusief btw]],""))</f>
        <v/>
      </c>
      <c r="AT2292" t="str">
        <f>IF(ISNUMBER(FIND("overige",Methode_Keuze)),"",IF(Tb_Activiteiten[[#This Row],[Niet verrekenbare btw]]=1,Tb_Activiteiten[[#Headers],[Niet verrekenbare btw]],""))</f>
        <v/>
      </c>
      <c r="AU2292" t="str">
        <f>IF(ISNUMBER(FIND("overige",Methode_Keuze)),"",IF(Tb_Activiteiten[[#This Row],[Grondkosten]]=1,Tb_Activiteiten[[#Headers],[Grondkosten]],""))</f>
        <v/>
      </c>
      <c r="AV2292" t="str">
        <f>IF(ISNUMBER(FIND("overige",Methode_Keuze)),"",IF(Tb_Activiteiten[[#This Row],[Bijdrage in natura (overige)]]=1,Tb_Activiteiten[[#Headers],[Bijdrage in natura (overige)]],""))</f>
        <v/>
      </c>
      <c r="AW2292" t="str">
        <f>IF(ISNUMBER(FIND("overige",Methode_Keuze)),"",IF(Tb_Activiteiten[[#This Row],[Bijdrage in natura (vrijwilligers)]]=1,Tb_Activiteiten[[#Headers],[Bijdrage in natura (vrijwilligers)]],""))</f>
        <v/>
      </c>
      <c r="AX2292" t="str">
        <f>IF(ISNUMBER(FIND("overige",Methode_Keuze)),"",IF(Tb_Activiteiten[[#This Row],[Afschrijvingskosten]]=1,Tb_Activiteiten[[#Headers],[Afschrijvingskosten]],""))</f>
        <v/>
      </c>
      <c r="AY2292" t="str">
        <f>IF(ISNUMBER(FIND("overige",Methode_Keuze)),"",IF(Tb_Activiteiten[[#This Row],[Vergoeding]]=1,Tb_Activiteiten[[#Headers],[Vergoeding]],""))</f>
        <v/>
      </c>
      <c r="AZ2292" t="str">
        <f>IF(ISNUMBER(FIND("arbeid",Methode_Keuze)),"",IF(Tb_Activiteiten[[#This Row],[Arbeidskosten - vast tarief (excl eigen arbeid)]]=1,Tb_Activiteiten[[#Headers],[Arbeidskosten - vast tarief (excl eigen arbeid)]],""))</f>
        <v/>
      </c>
      <c r="BA2292" t="str">
        <f>IF(ISNUMBER(FIND("overige",Methode_Keuze)),"",IF(Tb_Activiteiten[[#This Row],[Overige kosten]]=1,Tb_Activiteiten[[#Headers],[Overige kosten]],""))</f>
        <v/>
      </c>
    </row>
    <row r="2293" spans="15:53" x14ac:dyDescent="0.25">
      <c r="O2293" s="56"/>
      <c r="Q2293" t="str">
        <f>IFERROR(IF(VLOOKUP(Tb_Activiteiten[[#This Row],[Openstelling]],Tb_Openstelling[],2,0)=1,1,""),"")</f>
        <v/>
      </c>
      <c r="AJ2293" s="56"/>
      <c r="AK2293" t="str">
        <f>IF(ISNUMBER(FIND("arbeid",Methode_Keuze)),"",IF(ISNUMBER(FIND("arbeid",Methode_Keuze)),"",IF(Tb_Activiteiten[[#This Row],[Loonkosten]]=1,Tb_Activiteiten[[#Headers],[Loonkosten]],"")))</f>
        <v/>
      </c>
      <c r="AL2293" t="str">
        <f>IF(ISNUMBER(FIND("arbeid",Methode_Keuze)),"",IF(ISNUMBER(FIND("arbeid",Methode_Keuze)),"",IF(Tb_Activiteiten[[#This Row],[Eigen arbeid]]=1,Tb_Activiteiten[[#Headers],[Eigen arbeid]],"")))</f>
        <v/>
      </c>
      <c r="AM2293" t="str">
        <f>IF(ISNUMBER(FIND("arbeid",Methode_Keuze)),"",IF(ISNUMBER(FIND("arbeid",Methode_Keuze)),"",IF(Tb_Activiteiten[[#This Row],[Projectmedewerker]]=1,Tb_Activiteiten[[#Headers],[Projectmedewerker]],"")))</f>
        <v/>
      </c>
      <c r="AN2293" t="str">
        <f>IF(ISNUMBER(FIND("arbeid",Methode_Keuze)),"",IF(ISNUMBER(FIND("arbeid",Methode_Keuze)),"",IF(Tb_Activiteiten[[#This Row],[Landbouwer]]=1,Tb_Activiteiten[[#Headers],[Landbouwer]],"")))</f>
        <v/>
      </c>
      <c r="AO2293" t="str">
        <f>IF(ISNUMBER(FIND("arbeid",Methode_Keuze)),"",IF(ISNUMBER(FIND("arbeid",Methode_Keuze)),"",IF(Tb_Activiteiten[[#This Row],[Adviseur]]=1,Tb_Activiteiten[[#Headers],[Adviseur]],"")))</f>
        <v/>
      </c>
      <c r="AP2293" t="str">
        <f>IF(ISNUMBER(FIND("arbeid",Methode_Keuze)),"",IF(ISNUMBER(FIND("arbeid",Methode_Keuze)),"",IF(Tb_Activiteiten[[#This Row],[Projectleider/Expert]]=1,Tb_Activiteiten[[#Headers],[Projectleider/Expert]],"")))</f>
        <v/>
      </c>
      <c r="AQ2293" t="str">
        <f>IF(ISNUMBER(FIND("arbeid",Methode_Keuze)),"",IF(ISNUMBER(FIND("arbeid",Methode_Keuze)),"",IF(Tb_Activiteiten[[#This Row],[Arbeidskosten]]=1,Tb_Activiteiten[[#Headers],[Arbeidskosten]],"")))</f>
        <v/>
      </c>
      <c r="AR2293" t="str">
        <f>IF(ISNUMBER(FIND("arbeid",Methode_Keuze)),"",IF(ISNUMBER(FIND("arbeid",Methode_Keuze)),"",IF(Tb_Activiteiten[[#This Row],[Arbeidskosten op basis van IKS]]=1,Tb_Activiteiten[[#Headers],[Arbeidskosten op basis van IKS]],"")))</f>
        <v/>
      </c>
      <c r="AS2293" t="str">
        <f>IF(ISNUMBER(FIND("overige",Methode_Keuze)),"",IF(Tb_Activiteiten[[#This Row],[Kosten derden exclusief btw]]=1,Tb_Activiteiten[[#Headers],[Kosten derden exclusief btw]],""))</f>
        <v/>
      </c>
      <c r="AT2293" t="str">
        <f>IF(ISNUMBER(FIND("overige",Methode_Keuze)),"",IF(Tb_Activiteiten[[#This Row],[Niet verrekenbare btw]]=1,Tb_Activiteiten[[#Headers],[Niet verrekenbare btw]],""))</f>
        <v/>
      </c>
      <c r="AU2293" t="str">
        <f>IF(ISNUMBER(FIND("overige",Methode_Keuze)),"",IF(Tb_Activiteiten[[#This Row],[Grondkosten]]=1,Tb_Activiteiten[[#Headers],[Grondkosten]],""))</f>
        <v/>
      </c>
      <c r="AV2293" t="str">
        <f>IF(ISNUMBER(FIND("overige",Methode_Keuze)),"",IF(Tb_Activiteiten[[#This Row],[Bijdrage in natura (overige)]]=1,Tb_Activiteiten[[#Headers],[Bijdrage in natura (overige)]],""))</f>
        <v/>
      </c>
      <c r="AW2293" t="str">
        <f>IF(ISNUMBER(FIND("overige",Methode_Keuze)),"",IF(Tb_Activiteiten[[#This Row],[Bijdrage in natura (vrijwilligers)]]=1,Tb_Activiteiten[[#Headers],[Bijdrage in natura (vrijwilligers)]],""))</f>
        <v/>
      </c>
      <c r="AX2293" t="str">
        <f>IF(ISNUMBER(FIND("overige",Methode_Keuze)),"",IF(Tb_Activiteiten[[#This Row],[Afschrijvingskosten]]=1,Tb_Activiteiten[[#Headers],[Afschrijvingskosten]],""))</f>
        <v/>
      </c>
      <c r="AY2293" t="str">
        <f>IF(ISNUMBER(FIND("overige",Methode_Keuze)),"",IF(Tb_Activiteiten[[#This Row],[Vergoeding]]=1,Tb_Activiteiten[[#Headers],[Vergoeding]],""))</f>
        <v/>
      </c>
      <c r="AZ2293" t="str">
        <f>IF(ISNUMBER(FIND("arbeid",Methode_Keuze)),"",IF(Tb_Activiteiten[[#This Row],[Arbeidskosten - vast tarief (excl eigen arbeid)]]=1,Tb_Activiteiten[[#Headers],[Arbeidskosten - vast tarief (excl eigen arbeid)]],""))</f>
        <v/>
      </c>
      <c r="BA2293" t="str">
        <f>IF(ISNUMBER(FIND("overige",Methode_Keuze)),"",IF(Tb_Activiteiten[[#This Row],[Overige kosten]]=1,Tb_Activiteiten[[#Headers],[Overige kosten]],""))</f>
        <v/>
      </c>
    </row>
    <row r="2294" spans="15:53" x14ac:dyDescent="0.25">
      <c r="O2294" s="56"/>
      <c r="Q2294" t="str">
        <f>IFERROR(IF(VLOOKUP(Tb_Activiteiten[[#This Row],[Openstelling]],Tb_Openstelling[],2,0)=1,1,""),"")</f>
        <v/>
      </c>
      <c r="AJ2294" s="56"/>
      <c r="AK2294" t="str">
        <f>IF(ISNUMBER(FIND("arbeid",Methode_Keuze)),"",IF(ISNUMBER(FIND("arbeid",Methode_Keuze)),"",IF(Tb_Activiteiten[[#This Row],[Loonkosten]]=1,Tb_Activiteiten[[#Headers],[Loonkosten]],"")))</f>
        <v/>
      </c>
      <c r="AL2294" t="str">
        <f>IF(ISNUMBER(FIND("arbeid",Methode_Keuze)),"",IF(ISNUMBER(FIND("arbeid",Methode_Keuze)),"",IF(Tb_Activiteiten[[#This Row],[Eigen arbeid]]=1,Tb_Activiteiten[[#Headers],[Eigen arbeid]],"")))</f>
        <v/>
      </c>
      <c r="AM2294" t="str">
        <f>IF(ISNUMBER(FIND("arbeid",Methode_Keuze)),"",IF(ISNUMBER(FIND("arbeid",Methode_Keuze)),"",IF(Tb_Activiteiten[[#This Row],[Projectmedewerker]]=1,Tb_Activiteiten[[#Headers],[Projectmedewerker]],"")))</f>
        <v/>
      </c>
      <c r="AN2294" t="str">
        <f>IF(ISNUMBER(FIND("arbeid",Methode_Keuze)),"",IF(ISNUMBER(FIND("arbeid",Methode_Keuze)),"",IF(Tb_Activiteiten[[#This Row],[Landbouwer]]=1,Tb_Activiteiten[[#Headers],[Landbouwer]],"")))</f>
        <v/>
      </c>
      <c r="AO2294" t="str">
        <f>IF(ISNUMBER(FIND("arbeid",Methode_Keuze)),"",IF(ISNUMBER(FIND("arbeid",Methode_Keuze)),"",IF(Tb_Activiteiten[[#This Row],[Adviseur]]=1,Tb_Activiteiten[[#Headers],[Adviseur]],"")))</f>
        <v/>
      </c>
      <c r="AP2294" t="str">
        <f>IF(ISNUMBER(FIND("arbeid",Methode_Keuze)),"",IF(ISNUMBER(FIND("arbeid",Methode_Keuze)),"",IF(Tb_Activiteiten[[#This Row],[Projectleider/Expert]]=1,Tb_Activiteiten[[#Headers],[Projectleider/Expert]],"")))</f>
        <v/>
      </c>
      <c r="AQ2294" t="str">
        <f>IF(ISNUMBER(FIND("arbeid",Methode_Keuze)),"",IF(ISNUMBER(FIND("arbeid",Methode_Keuze)),"",IF(Tb_Activiteiten[[#This Row],[Arbeidskosten]]=1,Tb_Activiteiten[[#Headers],[Arbeidskosten]],"")))</f>
        <v/>
      </c>
      <c r="AR2294" t="str">
        <f>IF(ISNUMBER(FIND("arbeid",Methode_Keuze)),"",IF(ISNUMBER(FIND("arbeid",Methode_Keuze)),"",IF(Tb_Activiteiten[[#This Row],[Arbeidskosten op basis van IKS]]=1,Tb_Activiteiten[[#Headers],[Arbeidskosten op basis van IKS]],"")))</f>
        <v/>
      </c>
      <c r="AS2294" t="str">
        <f>IF(ISNUMBER(FIND("overige",Methode_Keuze)),"",IF(Tb_Activiteiten[[#This Row],[Kosten derden exclusief btw]]=1,Tb_Activiteiten[[#Headers],[Kosten derden exclusief btw]],""))</f>
        <v/>
      </c>
      <c r="AT2294" t="str">
        <f>IF(ISNUMBER(FIND("overige",Methode_Keuze)),"",IF(Tb_Activiteiten[[#This Row],[Niet verrekenbare btw]]=1,Tb_Activiteiten[[#Headers],[Niet verrekenbare btw]],""))</f>
        <v/>
      </c>
      <c r="AU2294" t="str">
        <f>IF(ISNUMBER(FIND("overige",Methode_Keuze)),"",IF(Tb_Activiteiten[[#This Row],[Grondkosten]]=1,Tb_Activiteiten[[#Headers],[Grondkosten]],""))</f>
        <v/>
      </c>
      <c r="AV2294" t="str">
        <f>IF(ISNUMBER(FIND("overige",Methode_Keuze)),"",IF(Tb_Activiteiten[[#This Row],[Bijdrage in natura (overige)]]=1,Tb_Activiteiten[[#Headers],[Bijdrage in natura (overige)]],""))</f>
        <v/>
      </c>
      <c r="AW2294" t="str">
        <f>IF(ISNUMBER(FIND("overige",Methode_Keuze)),"",IF(Tb_Activiteiten[[#This Row],[Bijdrage in natura (vrijwilligers)]]=1,Tb_Activiteiten[[#Headers],[Bijdrage in natura (vrijwilligers)]],""))</f>
        <v/>
      </c>
      <c r="AX2294" t="str">
        <f>IF(ISNUMBER(FIND("overige",Methode_Keuze)),"",IF(Tb_Activiteiten[[#This Row],[Afschrijvingskosten]]=1,Tb_Activiteiten[[#Headers],[Afschrijvingskosten]],""))</f>
        <v/>
      </c>
      <c r="AY2294" t="str">
        <f>IF(ISNUMBER(FIND("overige",Methode_Keuze)),"",IF(Tb_Activiteiten[[#This Row],[Vergoeding]]=1,Tb_Activiteiten[[#Headers],[Vergoeding]],""))</f>
        <v/>
      </c>
      <c r="AZ2294" t="str">
        <f>IF(ISNUMBER(FIND("arbeid",Methode_Keuze)),"",IF(Tb_Activiteiten[[#This Row],[Arbeidskosten - vast tarief (excl eigen arbeid)]]=1,Tb_Activiteiten[[#Headers],[Arbeidskosten - vast tarief (excl eigen arbeid)]],""))</f>
        <v/>
      </c>
      <c r="BA2294" t="str">
        <f>IF(ISNUMBER(FIND("overige",Methode_Keuze)),"",IF(Tb_Activiteiten[[#This Row],[Overige kosten]]=1,Tb_Activiteiten[[#Headers],[Overige kosten]],""))</f>
        <v/>
      </c>
    </row>
    <row r="2295" spans="15:53" x14ac:dyDescent="0.25">
      <c r="O2295" s="56"/>
      <c r="Q2295" t="str">
        <f>IFERROR(IF(VLOOKUP(Tb_Activiteiten[[#This Row],[Openstelling]],Tb_Openstelling[],2,0)=1,1,""),"")</f>
        <v/>
      </c>
      <c r="AJ2295" s="56"/>
      <c r="AK2295" t="str">
        <f>IF(ISNUMBER(FIND("arbeid",Methode_Keuze)),"",IF(ISNUMBER(FIND("arbeid",Methode_Keuze)),"",IF(Tb_Activiteiten[[#This Row],[Loonkosten]]=1,Tb_Activiteiten[[#Headers],[Loonkosten]],"")))</f>
        <v/>
      </c>
      <c r="AL2295" t="str">
        <f>IF(ISNUMBER(FIND("arbeid",Methode_Keuze)),"",IF(ISNUMBER(FIND("arbeid",Methode_Keuze)),"",IF(Tb_Activiteiten[[#This Row],[Eigen arbeid]]=1,Tb_Activiteiten[[#Headers],[Eigen arbeid]],"")))</f>
        <v/>
      </c>
      <c r="AM2295" t="str">
        <f>IF(ISNUMBER(FIND("arbeid",Methode_Keuze)),"",IF(ISNUMBER(FIND("arbeid",Methode_Keuze)),"",IF(Tb_Activiteiten[[#This Row],[Projectmedewerker]]=1,Tb_Activiteiten[[#Headers],[Projectmedewerker]],"")))</f>
        <v/>
      </c>
      <c r="AN2295" t="str">
        <f>IF(ISNUMBER(FIND("arbeid",Methode_Keuze)),"",IF(ISNUMBER(FIND("arbeid",Methode_Keuze)),"",IF(Tb_Activiteiten[[#This Row],[Landbouwer]]=1,Tb_Activiteiten[[#Headers],[Landbouwer]],"")))</f>
        <v/>
      </c>
      <c r="AO2295" t="str">
        <f>IF(ISNUMBER(FIND("arbeid",Methode_Keuze)),"",IF(ISNUMBER(FIND("arbeid",Methode_Keuze)),"",IF(Tb_Activiteiten[[#This Row],[Adviseur]]=1,Tb_Activiteiten[[#Headers],[Adviseur]],"")))</f>
        <v/>
      </c>
      <c r="AP2295" t="str">
        <f>IF(ISNUMBER(FIND("arbeid",Methode_Keuze)),"",IF(ISNUMBER(FIND("arbeid",Methode_Keuze)),"",IF(Tb_Activiteiten[[#This Row],[Projectleider/Expert]]=1,Tb_Activiteiten[[#Headers],[Projectleider/Expert]],"")))</f>
        <v/>
      </c>
      <c r="AQ2295" t="str">
        <f>IF(ISNUMBER(FIND("arbeid",Methode_Keuze)),"",IF(ISNUMBER(FIND("arbeid",Methode_Keuze)),"",IF(Tb_Activiteiten[[#This Row],[Arbeidskosten]]=1,Tb_Activiteiten[[#Headers],[Arbeidskosten]],"")))</f>
        <v/>
      </c>
      <c r="AR2295" t="str">
        <f>IF(ISNUMBER(FIND("arbeid",Methode_Keuze)),"",IF(ISNUMBER(FIND("arbeid",Methode_Keuze)),"",IF(Tb_Activiteiten[[#This Row],[Arbeidskosten op basis van IKS]]=1,Tb_Activiteiten[[#Headers],[Arbeidskosten op basis van IKS]],"")))</f>
        <v/>
      </c>
      <c r="AS2295" t="str">
        <f>IF(ISNUMBER(FIND("overige",Methode_Keuze)),"",IF(Tb_Activiteiten[[#This Row],[Kosten derden exclusief btw]]=1,Tb_Activiteiten[[#Headers],[Kosten derden exclusief btw]],""))</f>
        <v/>
      </c>
      <c r="AT2295" t="str">
        <f>IF(ISNUMBER(FIND("overige",Methode_Keuze)),"",IF(Tb_Activiteiten[[#This Row],[Niet verrekenbare btw]]=1,Tb_Activiteiten[[#Headers],[Niet verrekenbare btw]],""))</f>
        <v/>
      </c>
      <c r="AU2295" t="str">
        <f>IF(ISNUMBER(FIND("overige",Methode_Keuze)),"",IF(Tb_Activiteiten[[#This Row],[Grondkosten]]=1,Tb_Activiteiten[[#Headers],[Grondkosten]],""))</f>
        <v/>
      </c>
      <c r="AV2295" t="str">
        <f>IF(ISNUMBER(FIND("overige",Methode_Keuze)),"",IF(Tb_Activiteiten[[#This Row],[Bijdrage in natura (overige)]]=1,Tb_Activiteiten[[#Headers],[Bijdrage in natura (overige)]],""))</f>
        <v/>
      </c>
      <c r="AW2295" t="str">
        <f>IF(ISNUMBER(FIND("overige",Methode_Keuze)),"",IF(Tb_Activiteiten[[#This Row],[Bijdrage in natura (vrijwilligers)]]=1,Tb_Activiteiten[[#Headers],[Bijdrage in natura (vrijwilligers)]],""))</f>
        <v/>
      </c>
      <c r="AX2295" t="str">
        <f>IF(ISNUMBER(FIND("overige",Methode_Keuze)),"",IF(Tb_Activiteiten[[#This Row],[Afschrijvingskosten]]=1,Tb_Activiteiten[[#Headers],[Afschrijvingskosten]],""))</f>
        <v/>
      </c>
      <c r="AY2295" t="str">
        <f>IF(ISNUMBER(FIND("overige",Methode_Keuze)),"",IF(Tb_Activiteiten[[#This Row],[Vergoeding]]=1,Tb_Activiteiten[[#Headers],[Vergoeding]],""))</f>
        <v/>
      </c>
      <c r="AZ2295" t="str">
        <f>IF(ISNUMBER(FIND("arbeid",Methode_Keuze)),"",IF(Tb_Activiteiten[[#This Row],[Arbeidskosten - vast tarief (excl eigen arbeid)]]=1,Tb_Activiteiten[[#Headers],[Arbeidskosten - vast tarief (excl eigen arbeid)]],""))</f>
        <v/>
      </c>
      <c r="BA2295" t="str">
        <f>IF(ISNUMBER(FIND("overige",Methode_Keuze)),"",IF(Tb_Activiteiten[[#This Row],[Overige kosten]]=1,Tb_Activiteiten[[#Headers],[Overige kosten]],""))</f>
        <v/>
      </c>
    </row>
    <row r="2296" spans="15:53" x14ac:dyDescent="0.25">
      <c r="O2296" s="56"/>
      <c r="Q2296" t="str">
        <f>IFERROR(IF(VLOOKUP(Tb_Activiteiten[[#This Row],[Openstelling]],Tb_Openstelling[],2,0)=1,1,""),"")</f>
        <v/>
      </c>
      <c r="AJ2296" s="56"/>
      <c r="AK2296" t="str">
        <f>IF(ISNUMBER(FIND("arbeid",Methode_Keuze)),"",IF(ISNUMBER(FIND("arbeid",Methode_Keuze)),"",IF(Tb_Activiteiten[[#This Row],[Loonkosten]]=1,Tb_Activiteiten[[#Headers],[Loonkosten]],"")))</f>
        <v/>
      </c>
      <c r="AL2296" t="str">
        <f>IF(ISNUMBER(FIND("arbeid",Methode_Keuze)),"",IF(ISNUMBER(FIND("arbeid",Methode_Keuze)),"",IF(Tb_Activiteiten[[#This Row],[Eigen arbeid]]=1,Tb_Activiteiten[[#Headers],[Eigen arbeid]],"")))</f>
        <v/>
      </c>
      <c r="AM2296" t="str">
        <f>IF(ISNUMBER(FIND("arbeid",Methode_Keuze)),"",IF(ISNUMBER(FIND("arbeid",Methode_Keuze)),"",IF(Tb_Activiteiten[[#This Row],[Projectmedewerker]]=1,Tb_Activiteiten[[#Headers],[Projectmedewerker]],"")))</f>
        <v/>
      </c>
      <c r="AN2296" t="str">
        <f>IF(ISNUMBER(FIND("arbeid",Methode_Keuze)),"",IF(ISNUMBER(FIND("arbeid",Methode_Keuze)),"",IF(Tb_Activiteiten[[#This Row],[Landbouwer]]=1,Tb_Activiteiten[[#Headers],[Landbouwer]],"")))</f>
        <v/>
      </c>
      <c r="AO2296" t="str">
        <f>IF(ISNUMBER(FIND("arbeid",Methode_Keuze)),"",IF(ISNUMBER(FIND("arbeid",Methode_Keuze)),"",IF(Tb_Activiteiten[[#This Row],[Adviseur]]=1,Tb_Activiteiten[[#Headers],[Adviseur]],"")))</f>
        <v/>
      </c>
      <c r="AP2296" t="str">
        <f>IF(ISNUMBER(FIND("arbeid",Methode_Keuze)),"",IF(ISNUMBER(FIND("arbeid",Methode_Keuze)),"",IF(Tb_Activiteiten[[#This Row],[Projectleider/Expert]]=1,Tb_Activiteiten[[#Headers],[Projectleider/Expert]],"")))</f>
        <v/>
      </c>
      <c r="AQ2296" t="str">
        <f>IF(ISNUMBER(FIND("arbeid",Methode_Keuze)),"",IF(ISNUMBER(FIND("arbeid",Methode_Keuze)),"",IF(Tb_Activiteiten[[#This Row],[Arbeidskosten]]=1,Tb_Activiteiten[[#Headers],[Arbeidskosten]],"")))</f>
        <v/>
      </c>
      <c r="AR2296" t="str">
        <f>IF(ISNUMBER(FIND("arbeid",Methode_Keuze)),"",IF(ISNUMBER(FIND("arbeid",Methode_Keuze)),"",IF(Tb_Activiteiten[[#This Row],[Arbeidskosten op basis van IKS]]=1,Tb_Activiteiten[[#Headers],[Arbeidskosten op basis van IKS]],"")))</f>
        <v/>
      </c>
      <c r="AS2296" t="str">
        <f>IF(ISNUMBER(FIND("overige",Methode_Keuze)),"",IF(Tb_Activiteiten[[#This Row],[Kosten derden exclusief btw]]=1,Tb_Activiteiten[[#Headers],[Kosten derden exclusief btw]],""))</f>
        <v/>
      </c>
      <c r="AT2296" t="str">
        <f>IF(ISNUMBER(FIND("overige",Methode_Keuze)),"",IF(Tb_Activiteiten[[#This Row],[Niet verrekenbare btw]]=1,Tb_Activiteiten[[#Headers],[Niet verrekenbare btw]],""))</f>
        <v/>
      </c>
      <c r="AU2296" t="str">
        <f>IF(ISNUMBER(FIND("overige",Methode_Keuze)),"",IF(Tb_Activiteiten[[#This Row],[Grondkosten]]=1,Tb_Activiteiten[[#Headers],[Grondkosten]],""))</f>
        <v/>
      </c>
      <c r="AV2296" t="str">
        <f>IF(ISNUMBER(FIND("overige",Methode_Keuze)),"",IF(Tb_Activiteiten[[#This Row],[Bijdrage in natura (overige)]]=1,Tb_Activiteiten[[#Headers],[Bijdrage in natura (overige)]],""))</f>
        <v/>
      </c>
      <c r="AW2296" t="str">
        <f>IF(ISNUMBER(FIND("overige",Methode_Keuze)),"",IF(Tb_Activiteiten[[#This Row],[Bijdrage in natura (vrijwilligers)]]=1,Tb_Activiteiten[[#Headers],[Bijdrage in natura (vrijwilligers)]],""))</f>
        <v/>
      </c>
      <c r="AX2296" t="str">
        <f>IF(ISNUMBER(FIND("overige",Methode_Keuze)),"",IF(Tb_Activiteiten[[#This Row],[Afschrijvingskosten]]=1,Tb_Activiteiten[[#Headers],[Afschrijvingskosten]],""))</f>
        <v/>
      </c>
      <c r="AY2296" t="str">
        <f>IF(ISNUMBER(FIND("overige",Methode_Keuze)),"",IF(Tb_Activiteiten[[#This Row],[Vergoeding]]=1,Tb_Activiteiten[[#Headers],[Vergoeding]],""))</f>
        <v/>
      </c>
      <c r="AZ2296" t="str">
        <f>IF(ISNUMBER(FIND("arbeid",Methode_Keuze)),"",IF(Tb_Activiteiten[[#This Row],[Arbeidskosten - vast tarief (excl eigen arbeid)]]=1,Tb_Activiteiten[[#Headers],[Arbeidskosten - vast tarief (excl eigen arbeid)]],""))</f>
        <v/>
      </c>
      <c r="BA2296" t="str">
        <f>IF(ISNUMBER(FIND("overige",Methode_Keuze)),"",IF(Tb_Activiteiten[[#This Row],[Overige kosten]]=1,Tb_Activiteiten[[#Headers],[Overige kosten]],""))</f>
        <v/>
      </c>
    </row>
    <row r="2297" spans="15:53" x14ac:dyDescent="0.25">
      <c r="O2297" s="56"/>
      <c r="Q2297" t="str">
        <f>IFERROR(IF(VLOOKUP(Tb_Activiteiten[[#This Row],[Openstelling]],Tb_Openstelling[],2,0)=1,1,""),"")</f>
        <v/>
      </c>
      <c r="AJ2297" s="56"/>
      <c r="AK2297" t="str">
        <f>IF(ISNUMBER(FIND("arbeid",Methode_Keuze)),"",IF(ISNUMBER(FIND("arbeid",Methode_Keuze)),"",IF(Tb_Activiteiten[[#This Row],[Loonkosten]]=1,Tb_Activiteiten[[#Headers],[Loonkosten]],"")))</f>
        <v/>
      </c>
      <c r="AL2297" t="str">
        <f>IF(ISNUMBER(FIND("arbeid",Methode_Keuze)),"",IF(ISNUMBER(FIND("arbeid",Methode_Keuze)),"",IF(Tb_Activiteiten[[#This Row],[Eigen arbeid]]=1,Tb_Activiteiten[[#Headers],[Eigen arbeid]],"")))</f>
        <v/>
      </c>
      <c r="AM2297" t="str">
        <f>IF(ISNUMBER(FIND("arbeid",Methode_Keuze)),"",IF(ISNUMBER(FIND("arbeid",Methode_Keuze)),"",IF(Tb_Activiteiten[[#This Row],[Projectmedewerker]]=1,Tb_Activiteiten[[#Headers],[Projectmedewerker]],"")))</f>
        <v/>
      </c>
      <c r="AN2297" t="str">
        <f>IF(ISNUMBER(FIND("arbeid",Methode_Keuze)),"",IF(ISNUMBER(FIND("arbeid",Methode_Keuze)),"",IF(Tb_Activiteiten[[#This Row],[Landbouwer]]=1,Tb_Activiteiten[[#Headers],[Landbouwer]],"")))</f>
        <v/>
      </c>
      <c r="AO2297" t="str">
        <f>IF(ISNUMBER(FIND("arbeid",Methode_Keuze)),"",IF(ISNUMBER(FIND("arbeid",Methode_Keuze)),"",IF(Tb_Activiteiten[[#This Row],[Adviseur]]=1,Tb_Activiteiten[[#Headers],[Adviseur]],"")))</f>
        <v/>
      </c>
      <c r="AP2297" t="str">
        <f>IF(ISNUMBER(FIND("arbeid",Methode_Keuze)),"",IF(ISNUMBER(FIND("arbeid",Methode_Keuze)),"",IF(Tb_Activiteiten[[#This Row],[Projectleider/Expert]]=1,Tb_Activiteiten[[#Headers],[Projectleider/Expert]],"")))</f>
        <v/>
      </c>
      <c r="AQ2297" t="str">
        <f>IF(ISNUMBER(FIND("arbeid",Methode_Keuze)),"",IF(ISNUMBER(FIND("arbeid",Methode_Keuze)),"",IF(Tb_Activiteiten[[#This Row],[Arbeidskosten]]=1,Tb_Activiteiten[[#Headers],[Arbeidskosten]],"")))</f>
        <v/>
      </c>
      <c r="AR2297" t="str">
        <f>IF(ISNUMBER(FIND("arbeid",Methode_Keuze)),"",IF(ISNUMBER(FIND("arbeid",Methode_Keuze)),"",IF(Tb_Activiteiten[[#This Row],[Arbeidskosten op basis van IKS]]=1,Tb_Activiteiten[[#Headers],[Arbeidskosten op basis van IKS]],"")))</f>
        <v/>
      </c>
      <c r="AS2297" t="str">
        <f>IF(ISNUMBER(FIND("overige",Methode_Keuze)),"",IF(Tb_Activiteiten[[#This Row],[Kosten derden exclusief btw]]=1,Tb_Activiteiten[[#Headers],[Kosten derden exclusief btw]],""))</f>
        <v/>
      </c>
      <c r="AT2297" t="str">
        <f>IF(ISNUMBER(FIND("overige",Methode_Keuze)),"",IF(Tb_Activiteiten[[#This Row],[Niet verrekenbare btw]]=1,Tb_Activiteiten[[#Headers],[Niet verrekenbare btw]],""))</f>
        <v/>
      </c>
      <c r="AU2297" t="str">
        <f>IF(ISNUMBER(FIND("overige",Methode_Keuze)),"",IF(Tb_Activiteiten[[#This Row],[Grondkosten]]=1,Tb_Activiteiten[[#Headers],[Grondkosten]],""))</f>
        <v/>
      </c>
      <c r="AV2297" t="str">
        <f>IF(ISNUMBER(FIND("overige",Methode_Keuze)),"",IF(Tb_Activiteiten[[#This Row],[Bijdrage in natura (overige)]]=1,Tb_Activiteiten[[#Headers],[Bijdrage in natura (overige)]],""))</f>
        <v/>
      </c>
      <c r="AW2297" t="str">
        <f>IF(ISNUMBER(FIND("overige",Methode_Keuze)),"",IF(Tb_Activiteiten[[#This Row],[Bijdrage in natura (vrijwilligers)]]=1,Tb_Activiteiten[[#Headers],[Bijdrage in natura (vrijwilligers)]],""))</f>
        <v/>
      </c>
      <c r="AX2297" t="str">
        <f>IF(ISNUMBER(FIND("overige",Methode_Keuze)),"",IF(Tb_Activiteiten[[#This Row],[Afschrijvingskosten]]=1,Tb_Activiteiten[[#Headers],[Afschrijvingskosten]],""))</f>
        <v/>
      </c>
      <c r="AY2297" t="str">
        <f>IF(ISNUMBER(FIND("overige",Methode_Keuze)),"",IF(Tb_Activiteiten[[#This Row],[Vergoeding]]=1,Tb_Activiteiten[[#Headers],[Vergoeding]],""))</f>
        <v/>
      </c>
      <c r="AZ2297" t="str">
        <f>IF(ISNUMBER(FIND("arbeid",Methode_Keuze)),"",IF(Tb_Activiteiten[[#This Row],[Arbeidskosten - vast tarief (excl eigen arbeid)]]=1,Tb_Activiteiten[[#Headers],[Arbeidskosten - vast tarief (excl eigen arbeid)]],""))</f>
        <v/>
      </c>
      <c r="BA2297" t="str">
        <f>IF(ISNUMBER(FIND("overige",Methode_Keuze)),"",IF(Tb_Activiteiten[[#This Row],[Overige kosten]]=1,Tb_Activiteiten[[#Headers],[Overige kosten]],""))</f>
        <v/>
      </c>
    </row>
    <row r="2298" spans="15:53" x14ac:dyDescent="0.25">
      <c r="O2298" s="56"/>
      <c r="Q2298" t="str">
        <f>IFERROR(IF(VLOOKUP(Tb_Activiteiten[[#This Row],[Openstelling]],Tb_Openstelling[],2,0)=1,1,""),"")</f>
        <v/>
      </c>
      <c r="AJ2298" s="56"/>
      <c r="AK2298" t="str">
        <f>IF(ISNUMBER(FIND("arbeid",Methode_Keuze)),"",IF(ISNUMBER(FIND("arbeid",Methode_Keuze)),"",IF(Tb_Activiteiten[[#This Row],[Loonkosten]]=1,Tb_Activiteiten[[#Headers],[Loonkosten]],"")))</f>
        <v/>
      </c>
      <c r="AL2298" t="str">
        <f>IF(ISNUMBER(FIND("arbeid",Methode_Keuze)),"",IF(ISNUMBER(FIND("arbeid",Methode_Keuze)),"",IF(Tb_Activiteiten[[#This Row],[Eigen arbeid]]=1,Tb_Activiteiten[[#Headers],[Eigen arbeid]],"")))</f>
        <v/>
      </c>
      <c r="AM2298" t="str">
        <f>IF(ISNUMBER(FIND("arbeid",Methode_Keuze)),"",IF(ISNUMBER(FIND("arbeid",Methode_Keuze)),"",IF(Tb_Activiteiten[[#This Row],[Projectmedewerker]]=1,Tb_Activiteiten[[#Headers],[Projectmedewerker]],"")))</f>
        <v/>
      </c>
      <c r="AN2298" t="str">
        <f>IF(ISNUMBER(FIND("arbeid",Methode_Keuze)),"",IF(ISNUMBER(FIND("arbeid",Methode_Keuze)),"",IF(Tb_Activiteiten[[#This Row],[Landbouwer]]=1,Tb_Activiteiten[[#Headers],[Landbouwer]],"")))</f>
        <v/>
      </c>
      <c r="AO2298" t="str">
        <f>IF(ISNUMBER(FIND("arbeid",Methode_Keuze)),"",IF(ISNUMBER(FIND("arbeid",Methode_Keuze)),"",IF(Tb_Activiteiten[[#This Row],[Adviseur]]=1,Tb_Activiteiten[[#Headers],[Adviseur]],"")))</f>
        <v/>
      </c>
      <c r="AP2298" t="str">
        <f>IF(ISNUMBER(FIND("arbeid",Methode_Keuze)),"",IF(ISNUMBER(FIND("arbeid",Methode_Keuze)),"",IF(Tb_Activiteiten[[#This Row],[Projectleider/Expert]]=1,Tb_Activiteiten[[#Headers],[Projectleider/Expert]],"")))</f>
        <v/>
      </c>
      <c r="AQ2298" t="str">
        <f>IF(ISNUMBER(FIND("arbeid",Methode_Keuze)),"",IF(ISNUMBER(FIND("arbeid",Methode_Keuze)),"",IF(Tb_Activiteiten[[#This Row],[Arbeidskosten]]=1,Tb_Activiteiten[[#Headers],[Arbeidskosten]],"")))</f>
        <v/>
      </c>
      <c r="AR2298" t="str">
        <f>IF(ISNUMBER(FIND("arbeid",Methode_Keuze)),"",IF(ISNUMBER(FIND("arbeid",Methode_Keuze)),"",IF(Tb_Activiteiten[[#This Row],[Arbeidskosten op basis van IKS]]=1,Tb_Activiteiten[[#Headers],[Arbeidskosten op basis van IKS]],"")))</f>
        <v/>
      </c>
      <c r="AS2298" t="str">
        <f>IF(ISNUMBER(FIND("overige",Methode_Keuze)),"",IF(Tb_Activiteiten[[#This Row],[Kosten derden exclusief btw]]=1,Tb_Activiteiten[[#Headers],[Kosten derden exclusief btw]],""))</f>
        <v/>
      </c>
      <c r="AT2298" t="str">
        <f>IF(ISNUMBER(FIND("overige",Methode_Keuze)),"",IF(Tb_Activiteiten[[#This Row],[Niet verrekenbare btw]]=1,Tb_Activiteiten[[#Headers],[Niet verrekenbare btw]],""))</f>
        <v/>
      </c>
      <c r="AU2298" t="str">
        <f>IF(ISNUMBER(FIND("overige",Methode_Keuze)),"",IF(Tb_Activiteiten[[#This Row],[Grondkosten]]=1,Tb_Activiteiten[[#Headers],[Grondkosten]],""))</f>
        <v/>
      </c>
      <c r="AV2298" t="str">
        <f>IF(ISNUMBER(FIND("overige",Methode_Keuze)),"",IF(Tb_Activiteiten[[#This Row],[Bijdrage in natura (overige)]]=1,Tb_Activiteiten[[#Headers],[Bijdrage in natura (overige)]],""))</f>
        <v/>
      </c>
      <c r="AW2298" t="str">
        <f>IF(ISNUMBER(FIND("overige",Methode_Keuze)),"",IF(Tb_Activiteiten[[#This Row],[Bijdrage in natura (vrijwilligers)]]=1,Tb_Activiteiten[[#Headers],[Bijdrage in natura (vrijwilligers)]],""))</f>
        <v/>
      </c>
      <c r="AX2298" t="str">
        <f>IF(ISNUMBER(FIND("overige",Methode_Keuze)),"",IF(Tb_Activiteiten[[#This Row],[Afschrijvingskosten]]=1,Tb_Activiteiten[[#Headers],[Afschrijvingskosten]],""))</f>
        <v/>
      </c>
      <c r="AY2298" t="str">
        <f>IF(ISNUMBER(FIND("overige",Methode_Keuze)),"",IF(Tb_Activiteiten[[#This Row],[Vergoeding]]=1,Tb_Activiteiten[[#Headers],[Vergoeding]],""))</f>
        <v/>
      </c>
      <c r="AZ2298" t="str">
        <f>IF(ISNUMBER(FIND("arbeid",Methode_Keuze)),"",IF(Tb_Activiteiten[[#This Row],[Arbeidskosten - vast tarief (excl eigen arbeid)]]=1,Tb_Activiteiten[[#Headers],[Arbeidskosten - vast tarief (excl eigen arbeid)]],""))</f>
        <v/>
      </c>
      <c r="BA2298" t="str">
        <f>IF(ISNUMBER(FIND("overige",Methode_Keuze)),"",IF(Tb_Activiteiten[[#This Row],[Overige kosten]]=1,Tb_Activiteiten[[#Headers],[Overige kosten]],""))</f>
        <v/>
      </c>
    </row>
    <row r="2299" spans="15:53" x14ac:dyDescent="0.25">
      <c r="O2299" s="56"/>
      <c r="Q2299" t="str">
        <f>IFERROR(IF(VLOOKUP(Tb_Activiteiten[[#This Row],[Openstelling]],Tb_Openstelling[],2,0)=1,1,""),"")</f>
        <v/>
      </c>
      <c r="AJ2299" s="56"/>
      <c r="AK2299" t="str">
        <f>IF(ISNUMBER(FIND("arbeid",Methode_Keuze)),"",IF(ISNUMBER(FIND("arbeid",Methode_Keuze)),"",IF(Tb_Activiteiten[[#This Row],[Loonkosten]]=1,Tb_Activiteiten[[#Headers],[Loonkosten]],"")))</f>
        <v/>
      </c>
      <c r="AL2299" t="str">
        <f>IF(ISNUMBER(FIND("arbeid",Methode_Keuze)),"",IF(ISNUMBER(FIND("arbeid",Methode_Keuze)),"",IF(Tb_Activiteiten[[#This Row],[Eigen arbeid]]=1,Tb_Activiteiten[[#Headers],[Eigen arbeid]],"")))</f>
        <v/>
      </c>
      <c r="AM2299" t="str">
        <f>IF(ISNUMBER(FIND("arbeid",Methode_Keuze)),"",IF(ISNUMBER(FIND("arbeid",Methode_Keuze)),"",IF(Tb_Activiteiten[[#This Row],[Projectmedewerker]]=1,Tb_Activiteiten[[#Headers],[Projectmedewerker]],"")))</f>
        <v/>
      </c>
      <c r="AN2299" t="str">
        <f>IF(ISNUMBER(FIND("arbeid",Methode_Keuze)),"",IF(ISNUMBER(FIND("arbeid",Methode_Keuze)),"",IF(Tb_Activiteiten[[#This Row],[Landbouwer]]=1,Tb_Activiteiten[[#Headers],[Landbouwer]],"")))</f>
        <v/>
      </c>
      <c r="AO2299" t="str">
        <f>IF(ISNUMBER(FIND("arbeid",Methode_Keuze)),"",IF(ISNUMBER(FIND("arbeid",Methode_Keuze)),"",IF(Tb_Activiteiten[[#This Row],[Adviseur]]=1,Tb_Activiteiten[[#Headers],[Adviseur]],"")))</f>
        <v/>
      </c>
      <c r="AP2299" t="str">
        <f>IF(ISNUMBER(FIND("arbeid",Methode_Keuze)),"",IF(ISNUMBER(FIND("arbeid",Methode_Keuze)),"",IF(Tb_Activiteiten[[#This Row],[Projectleider/Expert]]=1,Tb_Activiteiten[[#Headers],[Projectleider/Expert]],"")))</f>
        <v/>
      </c>
      <c r="AQ2299" t="str">
        <f>IF(ISNUMBER(FIND("arbeid",Methode_Keuze)),"",IF(ISNUMBER(FIND("arbeid",Methode_Keuze)),"",IF(Tb_Activiteiten[[#This Row],[Arbeidskosten]]=1,Tb_Activiteiten[[#Headers],[Arbeidskosten]],"")))</f>
        <v/>
      </c>
      <c r="AR2299" t="str">
        <f>IF(ISNUMBER(FIND("arbeid",Methode_Keuze)),"",IF(ISNUMBER(FIND("arbeid",Methode_Keuze)),"",IF(Tb_Activiteiten[[#This Row],[Arbeidskosten op basis van IKS]]=1,Tb_Activiteiten[[#Headers],[Arbeidskosten op basis van IKS]],"")))</f>
        <v/>
      </c>
      <c r="AS2299" t="str">
        <f>IF(ISNUMBER(FIND("overige",Methode_Keuze)),"",IF(Tb_Activiteiten[[#This Row],[Kosten derden exclusief btw]]=1,Tb_Activiteiten[[#Headers],[Kosten derden exclusief btw]],""))</f>
        <v/>
      </c>
      <c r="AT2299" t="str">
        <f>IF(ISNUMBER(FIND("overige",Methode_Keuze)),"",IF(Tb_Activiteiten[[#This Row],[Niet verrekenbare btw]]=1,Tb_Activiteiten[[#Headers],[Niet verrekenbare btw]],""))</f>
        <v/>
      </c>
      <c r="AU2299" t="str">
        <f>IF(ISNUMBER(FIND("overige",Methode_Keuze)),"",IF(Tb_Activiteiten[[#This Row],[Grondkosten]]=1,Tb_Activiteiten[[#Headers],[Grondkosten]],""))</f>
        <v/>
      </c>
      <c r="AV2299" t="str">
        <f>IF(ISNUMBER(FIND("overige",Methode_Keuze)),"",IF(Tb_Activiteiten[[#This Row],[Bijdrage in natura (overige)]]=1,Tb_Activiteiten[[#Headers],[Bijdrage in natura (overige)]],""))</f>
        <v/>
      </c>
      <c r="AW2299" t="str">
        <f>IF(ISNUMBER(FIND("overige",Methode_Keuze)),"",IF(Tb_Activiteiten[[#This Row],[Bijdrage in natura (vrijwilligers)]]=1,Tb_Activiteiten[[#Headers],[Bijdrage in natura (vrijwilligers)]],""))</f>
        <v/>
      </c>
      <c r="AX2299" t="str">
        <f>IF(ISNUMBER(FIND("overige",Methode_Keuze)),"",IF(Tb_Activiteiten[[#This Row],[Afschrijvingskosten]]=1,Tb_Activiteiten[[#Headers],[Afschrijvingskosten]],""))</f>
        <v/>
      </c>
      <c r="AY2299" t="str">
        <f>IF(ISNUMBER(FIND("overige",Methode_Keuze)),"",IF(Tb_Activiteiten[[#This Row],[Vergoeding]]=1,Tb_Activiteiten[[#Headers],[Vergoeding]],""))</f>
        <v/>
      </c>
      <c r="AZ2299" t="str">
        <f>IF(ISNUMBER(FIND("arbeid",Methode_Keuze)),"",IF(Tb_Activiteiten[[#This Row],[Arbeidskosten - vast tarief (excl eigen arbeid)]]=1,Tb_Activiteiten[[#Headers],[Arbeidskosten - vast tarief (excl eigen arbeid)]],""))</f>
        <v/>
      </c>
      <c r="BA2299" t="str">
        <f>IF(ISNUMBER(FIND("overige",Methode_Keuze)),"",IF(Tb_Activiteiten[[#This Row],[Overige kosten]]=1,Tb_Activiteiten[[#Headers],[Overige kosten]],""))</f>
        <v/>
      </c>
    </row>
    <row r="2300" spans="15:53" x14ac:dyDescent="0.25">
      <c r="O2300" s="56"/>
      <c r="Q2300" t="str">
        <f>IFERROR(IF(VLOOKUP(Tb_Activiteiten[[#This Row],[Openstelling]],Tb_Openstelling[],2,0)=1,1,""),"")</f>
        <v/>
      </c>
      <c r="AJ2300" s="56"/>
      <c r="AK2300" t="str">
        <f>IF(ISNUMBER(FIND("arbeid",Methode_Keuze)),"",IF(ISNUMBER(FIND("arbeid",Methode_Keuze)),"",IF(Tb_Activiteiten[[#This Row],[Loonkosten]]=1,Tb_Activiteiten[[#Headers],[Loonkosten]],"")))</f>
        <v/>
      </c>
      <c r="AL2300" t="str">
        <f>IF(ISNUMBER(FIND("arbeid",Methode_Keuze)),"",IF(ISNUMBER(FIND("arbeid",Methode_Keuze)),"",IF(Tb_Activiteiten[[#This Row],[Eigen arbeid]]=1,Tb_Activiteiten[[#Headers],[Eigen arbeid]],"")))</f>
        <v/>
      </c>
      <c r="AM2300" t="str">
        <f>IF(ISNUMBER(FIND("arbeid",Methode_Keuze)),"",IF(ISNUMBER(FIND("arbeid",Methode_Keuze)),"",IF(Tb_Activiteiten[[#This Row],[Projectmedewerker]]=1,Tb_Activiteiten[[#Headers],[Projectmedewerker]],"")))</f>
        <v/>
      </c>
      <c r="AN2300" t="str">
        <f>IF(ISNUMBER(FIND("arbeid",Methode_Keuze)),"",IF(ISNUMBER(FIND("arbeid",Methode_Keuze)),"",IF(Tb_Activiteiten[[#This Row],[Landbouwer]]=1,Tb_Activiteiten[[#Headers],[Landbouwer]],"")))</f>
        <v/>
      </c>
      <c r="AO2300" t="str">
        <f>IF(ISNUMBER(FIND("arbeid",Methode_Keuze)),"",IF(ISNUMBER(FIND("arbeid",Methode_Keuze)),"",IF(Tb_Activiteiten[[#This Row],[Adviseur]]=1,Tb_Activiteiten[[#Headers],[Adviseur]],"")))</f>
        <v/>
      </c>
      <c r="AP2300" t="str">
        <f>IF(ISNUMBER(FIND("arbeid",Methode_Keuze)),"",IF(ISNUMBER(FIND("arbeid",Methode_Keuze)),"",IF(Tb_Activiteiten[[#This Row],[Projectleider/Expert]]=1,Tb_Activiteiten[[#Headers],[Projectleider/Expert]],"")))</f>
        <v/>
      </c>
      <c r="AQ2300" t="str">
        <f>IF(ISNUMBER(FIND("arbeid",Methode_Keuze)),"",IF(ISNUMBER(FIND("arbeid",Methode_Keuze)),"",IF(Tb_Activiteiten[[#This Row],[Arbeidskosten]]=1,Tb_Activiteiten[[#Headers],[Arbeidskosten]],"")))</f>
        <v/>
      </c>
      <c r="AR2300" t="str">
        <f>IF(ISNUMBER(FIND("arbeid",Methode_Keuze)),"",IF(ISNUMBER(FIND("arbeid",Methode_Keuze)),"",IF(Tb_Activiteiten[[#This Row],[Arbeidskosten op basis van IKS]]=1,Tb_Activiteiten[[#Headers],[Arbeidskosten op basis van IKS]],"")))</f>
        <v/>
      </c>
      <c r="AS2300" t="str">
        <f>IF(ISNUMBER(FIND("overige",Methode_Keuze)),"",IF(Tb_Activiteiten[[#This Row],[Kosten derden exclusief btw]]=1,Tb_Activiteiten[[#Headers],[Kosten derden exclusief btw]],""))</f>
        <v/>
      </c>
      <c r="AT2300" t="str">
        <f>IF(ISNUMBER(FIND("overige",Methode_Keuze)),"",IF(Tb_Activiteiten[[#This Row],[Niet verrekenbare btw]]=1,Tb_Activiteiten[[#Headers],[Niet verrekenbare btw]],""))</f>
        <v/>
      </c>
      <c r="AU2300" t="str">
        <f>IF(ISNUMBER(FIND("overige",Methode_Keuze)),"",IF(Tb_Activiteiten[[#This Row],[Grondkosten]]=1,Tb_Activiteiten[[#Headers],[Grondkosten]],""))</f>
        <v/>
      </c>
      <c r="AV2300" t="str">
        <f>IF(ISNUMBER(FIND("overige",Methode_Keuze)),"",IF(Tb_Activiteiten[[#This Row],[Bijdrage in natura (overige)]]=1,Tb_Activiteiten[[#Headers],[Bijdrage in natura (overige)]],""))</f>
        <v/>
      </c>
      <c r="AW2300" t="str">
        <f>IF(ISNUMBER(FIND("overige",Methode_Keuze)),"",IF(Tb_Activiteiten[[#This Row],[Bijdrage in natura (vrijwilligers)]]=1,Tb_Activiteiten[[#Headers],[Bijdrage in natura (vrijwilligers)]],""))</f>
        <v/>
      </c>
      <c r="AX2300" t="str">
        <f>IF(ISNUMBER(FIND("overige",Methode_Keuze)),"",IF(Tb_Activiteiten[[#This Row],[Afschrijvingskosten]]=1,Tb_Activiteiten[[#Headers],[Afschrijvingskosten]],""))</f>
        <v/>
      </c>
      <c r="AY2300" t="str">
        <f>IF(ISNUMBER(FIND("overige",Methode_Keuze)),"",IF(Tb_Activiteiten[[#This Row],[Vergoeding]]=1,Tb_Activiteiten[[#Headers],[Vergoeding]],""))</f>
        <v/>
      </c>
      <c r="AZ2300" t="str">
        <f>IF(ISNUMBER(FIND("arbeid",Methode_Keuze)),"",IF(Tb_Activiteiten[[#This Row],[Arbeidskosten - vast tarief (excl eigen arbeid)]]=1,Tb_Activiteiten[[#Headers],[Arbeidskosten - vast tarief (excl eigen arbeid)]],""))</f>
        <v/>
      </c>
      <c r="BA2300" t="str">
        <f>IF(ISNUMBER(FIND("overige",Methode_Keuze)),"",IF(Tb_Activiteiten[[#This Row],[Overige kosten]]=1,Tb_Activiteiten[[#Headers],[Overige kosten]],""))</f>
        <v/>
      </c>
    </row>
    <row r="2301" spans="15:53" x14ac:dyDescent="0.25">
      <c r="O2301" s="56"/>
      <c r="Q2301" t="str">
        <f>IFERROR(IF(VLOOKUP(Tb_Activiteiten[[#This Row],[Openstelling]],Tb_Openstelling[],2,0)=1,1,""),"")</f>
        <v/>
      </c>
      <c r="AJ2301" s="56"/>
      <c r="AK2301" t="str">
        <f>IF(ISNUMBER(FIND("arbeid",Methode_Keuze)),"",IF(ISNUMBER(FIND("arbeid",Methode_Keuze)),"",IF(Tb_Activiteiten[[#This Row],[Loonkosten]]=1,Tb_Activiteiten[[#Headers],[Loonkosten]],"")))</f>
        <v/>
      </c>
      <c r="AL2301" t="str">
        <f>IF(ISNUMBER(FIND("arbeid",Methode_Keuze)),"",IF(ISNUMBER(FIND("arbeid",Methode_Keuze)),"",IF(Tb_Activiteiten[[#This Row],[Eigen arbeid]]=1,Tb_Activiteiten[[#Headers],[Eigen arbeid]],"")))</f>
        <v/>
      </c>
      <c r="AM2301" t="str">
        <f>IF(ISNUMBER(FIND("arbeid",Methode_Keuze)),"",IF(ISNUMBER(FIND("arbeid",Methode_Keuze)),"",IF(Tb_Activiteiten[[#This Row],[Projectmedewerker]]=1,Tb_Activiteiten[[#Headers],[Projectmedewerker]],"")))</f>
        <v/>
      </c>
      <c r="AN2301" t="str">
        <f>IF(ISNUMBER(FIND("arbeid",Methode_Keuze)),"",IF(ISNUMBER(FIND("arbeid",Methode_Keuze)),"",IF(Tb_Activiteiten[[#This Row],[Landbouwer]]=1,Tb_Activiteiten[[#Headers],[Landbouwer]],"")))</f>
        <v/>
      </c>
      <c r="AO2301" t="str">
        <f>IF(ISNUMBER(FIND("arbeid",Methode_Keuze)),"",IF(ISNUMBER(FIND("arbeid",Methode_Keuze)),"",IF(Tb_Activiteiten[[#This Row],[Adviseur]]=1,Tb_Activiteiten[[#Headers],[Adviseur]],"")))</f>
        <v/>
      </c>
      <c r="AP2301" t="str">
        <f>IF(ISNUMBER(FIND("arbeid",Methode_Keuze)),"",IF(ISNUMBER(FIND("arbeid",Methode_Keuze)),"",IF(Tb_Activiteiten[[#This Row],[Projectleider/Expert]]=1,Tb_Activiteiten[[#Headers],[Projectleider/Expert]],"")))</f>
        <v/>
      </c>
      <c r="AQ2301" t="str">
        <f>IF(ISNUMBER(FIND("arbeid",Methode_Keuze)),"",IF(ISNUMBER(FIND("arbeid",Methode_Keuze)),"",IF(Tb_Activiteiten[[#This Row],[Arbeidskosten]]=1,Tb_Activiteiten[[#Headers],[Arbeidskosten]],"")))</f>
        <v/>
      </c>
      <c r="AR2301" t="str">
        <f>IF(ISNUMBER(FIND("arbeid",Methode_Keuze)),"",IF(ISNUMBER(FIND("arbeid",Methode_Keuze)),"",IF(Tb_Activiteiten[[#This Row],[Arbeidskosten op basis van IKS]]=1,Tb_Activiteiten[[#Headers],[Arbeidskosten op basis van IKS]],"")))</f>
        <v/>
      </c>
      <c r="AS2301" t="str">
        <f>IF(ISNUMBER(FIND("overige",Methode_Keuze)),"",IF(Tb_Activiteiten[[#This Row],[Kosten derden exclusief btw]]=1,Tb_Activiteiten[[#Headers],[Kosten derden exclusief btw]],""))</f>
        <v/>
      </c>
      <c r="AT2301" t="str">
        <f>IF(ISNUMBER(FIND("overige",Methode_Keuze)),"",IF(Tb_Activiteiten[[#This Row],[Niet verrekenbare btw]]=1,Tb_Activiteiten[[#Headers],[Niet verrekenbare btw]],""))</f>
        <v/>
      </c>
      <c r="AU2301" t="str">
        <f>IF(ISNUMBER(FIND("overige",Methode_Keuze)),"",IF(Tb_Activiteiten[[#This Row],[Grondkosten]]=1,Tb_Activiteiten[[#Headers],[Grondkosten]],""))</f>
        <v/>
      </c>
      <c r="AV2301" t="str">
        <f>IF(ISNUMBER(FIND("overige",Methode_Keuze)),"",IF(Tb_Activiteiten[[#This Row],[Bijdrage in natura (overige)]]=1,Tb_Activiteiten[[#Headers],[Bijdrage in natura (overige)]],""))</f>
        <v/>
      </c>
      <c r="AW2301" t="str">
        <f>IF(ISNUMBER(FIND("overige",Methode_Keuze)),"",IF(Tb_Activiteiten[[#This Row],[Bijdrage in natura (vrijwilligers)]]=1,Tb_Activiteiten[[#Headers],[Bijdrage in natura (vrijwilligers)]],""))</f>
        <v/>
      </c>
      <c r="AX2301" t="str">
        <f>IF(ISNUMBER(FIND("overige",Methode_Keuze)),"",IF(Tb_Activiteiten[[#This Row],[Afschrijvingskosten]]=1,Tb_Activiteiten[[#Headers],[Afschrijvingskosten]],""))</f>
        <v/>
      </c>
      <c r="AY2301" t="str">
        <f>IF(ISNUMBER(FIND("overige",Methode_Keuze)),"",IF(Tb_Activiteiten[[#This Row],[Vergoeding]]=1,Tb_Activiteiten[[#Headers],[Vergoeding]],""))</f>
        <v/>
      </c>
      <c r="AZ2301" t="str">
        <f>IF(ISNUMBER(FIND("arbeid",Methode_Keuze)),"",IF(Tb_Activiteiten[[#This Row],[Arbeidskosten - vast tarief (excl eigen arbeid)]]=1,Tb_Activiteiten[[#Headers],[Arbeidskosten - vast tarief (excl eigen arbeid)]],""))</f>
        <v/>
      </c>
      <c r="BA2301" t="str">
        <f>IF(ISNUMBER(FIND("overige",Methode_Keuze)),"",IF(Tb_Activiteiten[[#This Row],[Overige kosten]]=1,Tb_Activiteiten[[#Headers],[Overige kosten]],""))</f>
        <v/>
      </c>
    </row>
    <row r="2302" spans="15:53" x14ac:dyDescent="0.25">
      <c r="O2302" s="56"/>
      <c r="Q2302" t="str">
        <f>IFERROR(IF(VLOOKUP(Tb_Activiteiten[[#This Row],[Openstelling]],Tb_Openstelling[],2,0)=1,1,""),"")</f>
        <v/>
      </c>
      <c r="AJ2302" s="56"/>
      <c r="AK2302" t="str">
        <f>IF(ISNUMBER(FIND("arbeid",Methode_Keuze)),"",IF(ISNUMBER(FIND("arbeid",Methode_Keuze)),"",IF(Tb_Activiteiten[[#This Row],[Loonkosten]]=1,Tb_Activiteiten[[#Headers],[Loonkosten]],"")))</f>
        <v/>
      </c>
      <c r="AL2302" t="str">
        <f>IF(ISNUMBER(FIND("arbeid",Methode_Keuze)),"",IF(ISNUMBER(FIND("arbeid",Methode_Keuze)),"",IF(Tb_Activiteiten[[#This Row],[Eigen arbeid]]=1,Tb_Activiteiten[[#Headers],[Eigen arbeid]],"")))</f>
        <v/>
      </c>
      <c r="AM2302" t="str">
        <f>IF(ISNUMBER(FIND("arbeid",Methode_Keuze)),"",IF(ISNUMBER(FIND("arbeid",Methode_Keuze)),"",IF(Tb_Activiteiten[[#This Row],[Projectmedewerker]]=1,Tb_Activiteiten[[#Headers],[Projectmedewerker]],"")))</f>
        <v/>
      </c>
      <c r="AN2302" t="str">
        <f>IF(ISNUMBER(FIND("arbeid",Methode_Keuze)),"",IF(ISNUMBER(FIND("arbeid",Methode_Keuze)),"",IF(Tb_Activiteiten[[#This Row],[Landbouwer]]=1,Tb_Activiteiten[[#Headers],[Landbouwer]],"")))</f>
        <v/>
      </c>
      <c r="AO2302" t="str">
        <f>IF(ISNUMBER(FIND("arbeid",Methode_Keuze)),"",IF(ISNUMBER(FIND("arbeid",Methode_Keuze)),"",IF(Tb_Activiteiten[[#This Row],[Adviseur]]=1,Tb_Activiteiten[[#Headers],[Adviseur]],"")))</f>
        <v/>
      </c>
      <c r="AP2302" t="str">
        <f>IF(ISNUMBER(FIND("arbeid",Methode_Keuze)),"",IF(ISNUMBER(FIND("arbeid",Methode_Keuze)),"",IF(Tb_Activiteiten[[#This Row],[Projectleider/Expert]]=1,Tb_Activiteiten[[#Headers],[Projectleider/Expert]],"")))</f>
        <v/>
      </c>
      <c r="AQ2302" t="str">
        <f>IF(ISNUMBER(FIND("arbeid",Methode_Keuze)),"",IF(ISNUMBER(FIND("arbeid",Methode_Keuze)),"",IF(Tb_Activiteiten[[#This Row],[Arbeidskosten]]=1,Tb_Activiteiten[[#Headers],[Arbeidskosten]],"")))</f>
        <v/>
      </c>
      <c r="AR2302" t="str">
        <f>IF(ISNUMBER(FIND("arbeid",Methode_Keuze)),"",IF(ISNUMBER(FIND("arbeid",Methode_Keuze)),"",IF(Tb_Activiteiten[[#This Row],[Arbeidskosten op basis van IKS]]=1,Tb_Activiteiten[[#Headers],[Arbeidskosten op basis van IKS]],"")))</f>
        <v/>
      </c>
      <c r="AS2302" t="str">
        <f>IF(ISNUMBER(FIND("overige",Methode_Keuze)),"",IF(Tb_Activiteiten[[#This Row],[Kosten derden exclusief btw]]=1,Tb_Activiteiten[[#Headers],[Kosten derden exclusief btw]],""))</f>
        <v/>
      </c>
      <c r="AT2302" t="str">
        <f>IF(ISNUMBER(FIND("overige",Methode_Keuze)),"",IF(Tb_Activiteiten[[#This Row],[Niet verrekenbare btw]]=1,Tb_Activiteiten[[#Headers],[Niet verrekenbare btw]],""))</f>
        <v/>
      </c>
      <c r="AU2302" t="str">
        <f>IF(ISNUMBER(FIND("overige",Methode_Keuze)),"",IF(Tb_Activiteiten[[#This Row],[Grondkosten]]=1,Tb_Activiteiten[[#Headers],[Grondkosten]],""))</f>
        <v/>
      </c>
      <c r="AV2302" t="str">
        <f>IF(ISNUMBER(FIND("overige",Methode_Keuze)),"",IF(Tb_Activiteiten[[#This Row],[Bijdrage in natura (overige)]]=1,Tb_Activiteiten[[#Headers],[Bijdrage in natura (overige)]],""))</f>
        <v/>
      </c>
      <c r="AW2302" t="str">
        <f>IF(ISNUMBER(FIND("overige",Methode_Keuze)),"",IF(Tb_Activiteiten[[#This Row],[Bijdrage in natura (vrijwilligers)]]=1,Tb_Activiteiten[[#Headers],[Bijdrage in natura (vrijwilligers)]],""))</f>
        <v/>
      </c>
      <c r="AX2302" t="str">
        <f>IF(ISNUMBER(FIND("overige",Methode_Keuze)),"",IF(Tb_Activiteiten[[#This Row],[Afschrijvingskosten]]=1,Tb_Activiteiten[[#Headers],[Afschrijvingskosten]],""))</f>
        <v/>
      </c>
      <c r="AY2302" t="str">
        <f>IF(ISNUMBER(FIND("overige",Methode_Keuze)),"",IF(Tb_Activiteiten[[#This Row],[Vergoeding]]=1,Tb_Activiteiten[[#Headers],[Vergoeding]],""))</f>
        <v/>
      </c>
      <c r="AZ2302" t="str">
        <f>IF(ISNUMBER(FIND("arbeid",Methode_Keuze)),"",IF(Tb_Activiteiten[[#This Row],[Arbeidskosten - vast tarief (excl eigen arbeid)]]=1,Tb_Activiteiten[[#Headers],[Arbeidskosten - vast tarief (excl eigen arbeid)]],""))</f>
        <v/>
      </c>
      <c r="BA2302" t="str">
        <f>IF(ISNUMBER(FIND("overige",Methode_Keuze)),"",IF(Tb_Activiteiten[[#This Row],[Overige kosten]]=1,Tb_Activiteiten[[#Headers],[Overige kosten]],""))</f>
        <v/>
      </c>
    </row>
    <row r="2303" spans="15:53" x14ac:dyDescent="0.25">
      <c r="O2303" s="56"/>
      <c r="Q2303" t="str">
        <f>IFERROR(IF(VLOOKUP(Tb_Activiteiten[[#This Row],[Openstelling]],Tb_Openstelling[],2,0)=1,1,""),"")</f>
        <v/>
      </c>
      <c r="AJ2303" s="56"/>
      <c r="AK2303" t="str">
        <f>IF(ISNUMBER(FIND("arbeid",Methode_Keuze)),"",IF(ISNUMBER(FIND("arbeid",Methode_Keuze)),"",IF(Tb_Activiteiten[[#This Row],[Loonkosten]]=1,Tb_Activiteiten[[#Headers],[Loonkosten]],"")))</f>
        <v/>
      </c>
      <c r="AL2303" t="str">
        <f>IF(ISNUMBER(FIND("arbeid",Methode_Keuze)),"",IF(ISNUMBER(FIND("arbeid",Methode_Keuze)),"",IF(Tb_Activiteiten[[#This Row],[Eigen arbeid]]=1,Tb_Activiteiten[[#Headers],[Eigen arbeid]],"")))</f>
        <v/>
      </c>
      <c r="AM2303" t="str">
        <f>IF(ISNUMBER(FIND("arbeid",Methode_Keuze)),"",IF(ISNUMBER(FIND("arbeid",Methode_Keuze)),"",IF(Tb_Activiteiten[[#This Row],[Projectmedewerker]]=1,Tb_Activiteiten[[#Headers],[Projectmedewerker]],"")))</f>
        <v/>
      </c>
      <c r="AN2303" t="str">
        <f>IF(ISNUMBER(FIND("arbeid",Methode_Keuze)),"",IF(ISNUMBER(FIND("arbeid",Methode_Keuze)),"",IF(Tb_Activiteiten[[#This Row],[Landbouwer]]=1,Tb_Activiteiten[[#Headers],[Landbouwer]],"")))</f>
        <v/>
      </c>
      <c r="AO2303" t="str">
        <f>IF(ISNUMBER(FIND("arbeid",Methode_Keuze)),"",IF(ISNUMBER(FIND("arbeid",Methode_Keuze)),"",IF(Tb_Activiteiten[[#This Row],[Adviseur]]=1,Tb_Activiteiten[[#Headers],[Adviseur]],"")))</f>
        <v/>
      </c>
      <c r="AP2303" t="str">
        <f>IF(ISNUMBER(FIND("arbeid",Methode_Keuze)),"",IF(ISNUMBER(FIND("arbeid",Methode_Keuze)),"",IF(Tb_Activiteiten[[#This Row],[Projectleider/Expert]]=1,Tb_Activiteiten[[#Headers],[Projectleider/Expert]],"")))</f>
        <v/>
      </c>
      <c r="AQ2303" t="str">
        <f>IF(ISNUMBER(FIND("arbeid",Methode_Keuze)),"",IF(ISNUMBER(FIND("arbeid",Methode_Keuze)),"",IF(Tb_Activiteiten[[#This Row],[Arbeidskosten]]=1,Tb_Activiteiten[[#Headers],[Arbeidskosten]],"")))</f>
        <v/>
      </c>
      <c r="AR2303" t="str">
        <f>IF(ISNUMBER(FIND("arbeid",Methode_Keuze)),"",IF(ISNUMBER(FIND("arbeid",Methode_Keuze)),"",IF(Tb_Activiteiten[[#This Row],[Arbeidskosten op basis van IKS]]=1,Tb_Activiteiten[[#Headers],[Arbeidskosten op basis van IKS]],"")))</f>
        <v/>
      </c>
      <c r="AS2303" t="str">
        <f>IF(ISNUMBER(FIND("overige",Methode_Keuze)),"",IF(Tb_Activiteiten[[#This Row],[Kosten derden exclusief btw]]=1,Tb_Activiteiten[[#Headers],[Kosten derden exclusief btw]],""))</f>
        <v/>
      </c>
      <c r="AT2303" t="str">
        <f>IF(ISNUMBER(FIND("overige",Methode_Keuze)),"",IF(Tb_Activiteiten[[#This Row],[Niet verrekenbare btw]]=1,Tb_Activiteiten[[#Headers],[Niet verrekenbare btw]],""))</f>
        <v/>
      </c>
      <c r="AU2303" t="str">
        <f>IF(ISNUMBER(FIND("overige",Methode_Keuze)),"",IF(Tb_Activiteiten[[#This Row],[Grondkosten]]=1,Tb_Activiteiten[[#Headers],[Grondkosten]],""))</f>
        <v/>
      </c>
      <c r="AV2303" t="str">
        <f>IF(ISNUMBER(FIND("overige",Methode_Keuze)),"",IF(Tb_Activiteiten[[#This Row],[Bijdrage in natura (overige)]]=1,Tb_Activiteiten[[#Headers],[Bijdrage in natura (overige)]],""))</f>
        <v/>
      </c>
      <c r="AW2303" t="str">
        <f>IF(ISNUMBER(FIND("overige",Methode_Keuze)),"",IF(Tb_Activiteiten[[#This Row],[Bijdrage in natura (vrijwilligers)]]=1,Tb_Activiteiten[[#Headers],[Bijdrage in natura (vrijwilligers)]],""))</f>
        <v/>
      </c>
      <c r="AX2303" t="str">
        <f>IF(ISNUMBER(FIND("overige",Methode_Keuze)),"",IF(Tb_Activiteiten[[#This Row],[Afschrijvingskosten]]=1,Tb_Activiteiten[[#Headers],[Afschrijvingskosten]],""))</f>
        <v/>
      </c>
      <c r="AY2303" t="str">
        <f>IF(ISNUMBER(FIND("overige",Methode_Keuze)),"",IF(Tb_Activiteiten[[#This Row],[Vergoeding]]=1,Tb_Activiteiten[[#Headers],[Vergoeding]],""))</f>
        <v/>
      </c>
      <c r="AZ2303" t="str">
        <f>IF(ISNUMBER(FIND("arbeid",Methode_Keuze)),"",IF(Tb_Activiteiten[[#This Row],[Arbeidskosten - vast tarief (excl eigen arbeid)]]=1,Tb_Activiteiten[[#Headers],[Arbeidskosten - vast tarief (excl eigen arbeid)]],""))</f>
        <v/>
      </c>
      <c r="BA2303" t="str">
        <f>IF(ISNUMBER(FIND("overige",Methode_Keuze)),"",IF(Tb_Activiteiten[[#This Row],[Overige kosten]]=1,Tb_Activiteiten[[#Headers],[Overige kosten]],""))</f>
        <v/>
      </c>
    </row>
    <row r="2304" spans="15:53" x14ac:dyDescent="0.25">
      <c r="O2304" s="56"/>
      <c r="Q2304" t="str">
        <f>IFERROR(IF(VLOOKUP(Tb_Activiteiten[[#This Row],[Openstelling]],Tb_Openstelling[],2,0)=1,1,""),"")</f>
        <v/>
      </c>
      <c r="AJ2304" s="56"/>
      <c r="AK2304" t="str">
        <f>IF(ISNUMBER(FIND("arbeid",Methode_Keuze)),"",IF(ISNUMBER(FIND("arbeid",Methode_Keuze)),"",IF(Tb_Activiteiten[[#This Row],[Loonkosten]]=1,Tb_Activiteiten[[#Headers],[Loonkosten]],"")))</f>
        <v/>
      </c>
      <c r="AL2304" t="str">
        <f>IF(ISNUMBER(FIND("arbeid",Methode_Keuze)),"",IF(ISNUMBER(FIND("arbeid",Methode_Keuze)),"",IF(Tb_Activiteiten[[#This Row],[Eigen arbeid]]=1,Tb_Activiteiten[[#Headers],[Eigen arbeid]],"")))</f>
        <v/>
      </c>
      <c r="AM2304" t="str">
        <f>IF(ISNUMBER(FIND("arbeid",Methode_Keuze)),"",IF(ISNUMBER(FIND("arbeid",Methode_Keuze)),"",IF(Tb_Activiteiten[[#This Row],[Projectmedewerker]]=1,Tb_Activiteiten[[#Headers],[Projectmedewerker]],"")))</f>
        <v/>
      </c>
      <c r="AN2304" t="str">
        <f>IF(ISNUMBER(FIND("arbeid",Methode_Keuze)),"",IF(ISNUMBER(FIND("arbeid",Methode_Keuze)),"",IF(Tb_Activiteiten[[#This Row],[Landbouwer]]=1,Tb_Activiteiten[[#Headers],[Landbouwer]],"")))</f>
        <v/>
      </c>
      <c r="AO2304" t="str">
        <f>IF(ISNUMBER(FIND("arbeid",Methode_Keuze)),"",IF(ISNUMBER(FIND("arbeid",Methode_Keuze)),"",IF(Tb_Activiteiten[[#This Row],[Adviseur]]=1,Tb_Activiteiten[[#Headers],[Adviseur]],"")))</f>
        <v/>
      </c>
      <c r="AP2304" t="str">
        <f>IF(ISNUMBER(FIND("arbeid",Methode_Keuze)),"",IF(ISNUMBER(FIND("arbeid",Methode_Keuze)),"",IF(Tb_Activiteiten[[#This Row],[Projectleider/Expert]]=1,Tb_Activiteiten[[#Headers],[Projectleider/Expert]],"")))</f>
        <v/>
      </c>
      <c r="AQ2304" t="str">
        <f>IF(ISNUMBER(FIND("arbeid",Methode_Keuze)),"",IF(ISNUMBER(FIND("arbeid",Methode_Keuze)),"",IF(Tb_Activiteiten[[#This Row],[Arbeidskosten]]=1,Tb_Activiteiten[[#Headers],[Arbeidskosten]],"")))</f>
        <v/>
      </c>
      <c r="AR2304" t="str">
        <f>IF(ISNUMBER(FIND("arbeid",Methode_Keuze)),"",IF(ISNUMBER(FIND("arbeid",Methode_Keuze)),"",IF(Tb_Activiteiten[[#This Row],[Arbeidskosten op basis van IKS]]=1,Tb_Activiteiten[[#Headers],[Arbeidskosten op basis van IKS]],"")))</f>
        <v/>
      </c>
      <c r="AS2304" t="str">
        <f>IF(ISNUMBER(FIND("overige",Methode_Keuze)),"",IF(Tb_Activiteiten[[#This Row],[Kosten derden exclusief btw]]=1,Tb_Activiteiten[[#Headers],[Kosten derden exclusief btw]],""))</f>
        <v/>
      </c>
      <c r="AT2304" t="str">
        <f>IF(ISNUMBER(FIND("overige",Methode_Keuze)),"",IF(Tb_Activiteiten[[#This Row],[Niet verrekenbare btw]]=1,Tb_Activiteiten[[#Headers],[Niet verrekenbare btw]],""))</f>
        <v/>
      </c>
      <c r="AU2304" t="str">
        <f>IF(ISNUMBER(FIND("overige",Methode_Keuze)),"",IF(Tb_Activiteiten[[#This Row],[Grondkosten]]=1,Tb_Activiteiten[[#Headers],[Grondkosten]],""))</f>
        <v/>
      </c>
      <c r="AV2304" t="str">
        <f>IF(ISNUMBER(FIND("overige",Methode_Keuze)),"",IF(Tb_Activiteiten[[#This Row],[Bijdrage in natura (overige)]]=1,Tb_Activiteiten[[#Headers],[Bijdrage in natura (overige)]],""))</f>
        <v/>
      </c>
      <c r="AW2304" t="str">
        <f>IF(ISNUMBER(FIND("overige",Methode_Keuze)),"",IF(Tb_Activiteiten[[#This Row],[Bijdrage in natura (vrijwilligers)]]=1,Tb_Activiteiten[[#Headers],[Bijdrage in natura (vrijwilligers)]],""))</f>
        <v/>
      </c>
      <c r="AX2304" t="str">
        <f>IF(ISNUMBER(FIND("overige",Methode_Keuze)),"",IF(Tb_Activiteiten[[#This Row],[Afschrijvingskosten]]=1,Tb_Activiteiten[[#Headers],[Afschrijvingskosten]],""))</f>
        <v/>
      </c>
      <c r="AY2304" t="str">
        <f>IF(ISNUMBER(FIND("overige",Methode_Keuze)),"",IF(Tb_Activiteiten[[#This Row],[Vergoeding]]=1,Tb_Activiteiten[[#Headers],[Vergoeding]],""))</f>
        <v/>
      </c>
      <c r="AZ2304" t="str">
        <f>IF(ISNUMBER(FIND("arbeid",Methode_Keuze)),"",IF(Tb_Activiteiten[[#This Row],[Arbeidskosten - vast tarief (excl eigen arbeid)]]=1,Tb_Activiteiten[[#Headers],[Arbeidskosten - vast tarief (excl eigen arbeid)]],""))</f>
        <v/>
      </c>
      <c r="BA2304" t="str">
        <f>IF(ISNUMBER(FIND("overige",Methode_Keuze)),"",IF(Tb_Activiteiten[[#This Row],[Overige kosten]]=1,Tb_Activiteiten[[#Headers],[Overige kosten]],""))</f>
        <v/>
      </c>
    </row>
    <row r="2305" spans="15:53" x14ac:dyDescent="0.25">
      <c r="O2305" s="56"/>
      <c r="Q2305" t="str">
        <f>IFERROR(IF(VLOOKUP(Tb_Activiteiten[[#This Row],[Openstelling]],Tb_Openstelling[],2,0)=1,1,""),"")</f>
        <v/>
      </c>
      <c r="AJ2305" s="56"/>
      <c r="AK2305" t="str">
        <f>IF(ISNUMBER(FIND("arbeid",Methode_Keuze)),"",IF(ISNUMBER(FIND("arbeid",Methode_Keuze)),"",IF(Tb_Activiteiten[[#This Row],[Loonkosten]]=1,Tb_Activiteiten[[#Headers],[Loonkosten]],"")))</f>
        <v/>
      </c>
      <c r="AL2305" t="str">
        <f>IF(ISNUMBER(FIND("arbeid",Methode_Keuze)),"",IF(ISNUMBER(FIND("arbeid",Methode_Keuze)),"",IF(Tb_Activiteiten[[#This Row],[Eigen arbeid]]=1,Tb_Activiteiten[[#Headers],[Eigen arbeid]],"")))</f>
        <v/>
      </c>
      <c r="AM2305" t="str">
        <f>IF(ISNUMBER(FIND("arbeid",Methode_Keuze)),"",IF(ISNUMBER(FIND("arbeid",Methode_Keuze)),"",IF(Tb_Activiteiten[[#This Row],[Projectmedewerker]]=1,Tb_Activiteiten[[#Headers],[Projectmedewerker]],"")))</f>
        <v/>
      </c>
      <c r="AN2305" t="str">
        <f>IF(ISNUMBER(FIND("arbeid",Methode_Keuze)),"",IF(ISNUMBER(FIND("arbeid",Methode_Keuze)),"",IF(Tb_Activiteiten[[#This Row],[Landbouwer]]=1,Tb_Activiteiten[[#Headers],[Landbouwer]],"")))</f>
        <v/>
      </c>
      <c r="AO2305" t="str">
        <f>IF(ISNUMBER(FIND("arbeid",Methode_Keuze)),"",IF(ISNUMBER(FIND("arbeid",Methode_Keuze)),"",IF(Tb_Activiteiten[[#This Row],[Adviseur]]=1,Tb_Activiteiten[[#Headers],[Adviseur]],"")))</f>
        <v/>
      </c>
      <c r="AP2305" t="str">
        <f>IF(ISNUMBER(FIND("arbeid",Methode_Keuze)),"",IF(ISNUMBER(FIND("arbeid",Methode_Keuze)),"",IF(Tb_Activiteiten[[#This Row],[Projectleider/Expert]]=1,Tb_Activiteiten[[#Headers],[Projectleider/Expert]],"")))</f>
        <v/>
      </c>
      <c r="AQ2305" t="str">
        <f>IF(ISNUMBER(FIND("arbeid",Methode_Keuze)),"",IF(ISNUMBER(FIND("arbeid",Methode_Keuze)),"",IF(Tb_Activiteiten[[#This Row],[Arbeidskosten]]=1,Tb_Activiteiten[[#Headers],[Arbeidskosten]],"")))</f>
        <v/>
      </c>
      <c r="AR2305" t="str">
        <f>IF(ISNUMBER(FIND("arbeid",Methode_Keuze)),"",IF(ISNUMBER(FIND("arbeid",Methode_Keuze)),"",IF(Tb_Activiteiten[[#This Row],[Arbeidskosten op basis van IKS]]=1,Tb_Activiteiten[[#Headers],[Arbeidskosten op basis van IKS]],"")))</f>
        <v/>
      </c>
      <c r="AS2305" t="str">
        <f>IF(ISNUMBER(FIND("overige",Methode_Keuze)),"",IF(Tb_Activiteiten[[#This Row],[Kosten derden exclusief btw]]=1,Tb_Activiteiten[[#Headers],[Kosten derden exclusief btw]],""))</f>
        <v/>
      </c>
      <c r="AT2305" t="str">
        <f>IF(ISNUMBER(FIND("overige",Methode_Keuze)),"",IF(Tb_Activiteiten[[#This Row],[Niet verrekenbare btw]]=1,Tb_Activiteiten[[#Headers],[Niet verrekenbare btw]],""))</f>
        <v/>
      </c>
      <c r="AU2305" t="str">
        <f>IF(ISNUMBER(FIND("overige",Methode_Keuze)),"",IF(Tb_Activiteiten[[#This Row],[Grondkosten]]=1,Tb_Activiteiten[[#Headers],[Grondkosten]],""))</f>
        <v/>
      </c>
      <c r="AV2305" t="str">
        <f>IF(ISNUMBER(FIND("overige",Methode_Keuze)),"",IF(Tb_Activiteiten[[#This Row],[Bijdrage in natura (overige)]]=1,Tb_Activiteiten[[#Headers],[Bijdrage in natura (overige)]],""))</f>
        <v/>
      </c>
      <c r="AW2305" t="str">
        <f>IF(ISNUMBER(FIND("overige",Methode_Keuze)),"",IF(Tb_Activiteiten[[#This Row],[Bijdrage in natura (vrijwilligers)]]=1,Tb_Activiteiten[[#Headers],[Bijdrage in natura (vrijwilligers)]],""))</f>
        <v/>
      </c>
      <c r="AX2305" t="str">
        <f>IF(ISNUMBER(FIND("overige",Methode_Keuze)),"",IF(Tb_Activiteiten[[#This Row],[Afschrijvingskosten]]=1,Tb_Activiteiten[[#Headers],[Afschrijvingskosten]],""))</f>
        <v/>
      </c>
      <c r="AY2305" t="str">
        <f>IF(ISNUMBER(FIND("overige",Methode_Keuze)),"",IF(Tb_Activiteiten[[#This Row],[Vergoeding]]=1,Tb_Activiteiten[[#Headers],[Vergoeding]],""))</f>
        <v/>
      </c>
      <c r="AZ2305" t="str">
        <f>IF(ISNUMBER(FIND("arbeid",Methode_Keuze)),"",IF(Tb_Activiteiten[[#This Row],[Arbeidskosten - vast tarief (excl eigen arbeid)]]=1,Tb_Activiteiten[[#Headers],[Arbeidskosten - vast tarief (excl eigen arbeid)]],""))</f>
        <v/>
      </c>
      <c r="BA2305" t="str">
        <f>IF(ISNUMBER(FIND("overige",Methode_Keuze)),"",IF(Tb_Activiteiten[[#This Row],[Overige kosten]]=1,Tb_Activiteiten[[#Headers],[Overige kosten]],""))</f>
        <v/>
      </c>
    </row>
    <row r="2306" spans="15:53" x14ac:dyDescent="0.25">
      <c r="O2306" s="56"/>
      <c r="Q2306" t="str">
        <f>IFERROR(IF(VLOOKUP(Tb_Activiteiten[[#This Row],[Openstelling]],Tb_Openstelling[],2,0)=1,1,""),"")</f>
        <v/>
      </c>
      <c r="AJ2306" s="56"/>
      <c r="AK2306" t="str">
        <f>IF(ISNUMBER(FIND("arbeid",Methode_Keuze)),"",IF(ISNUMBER(FIND("arbeid",Methode_Keuze)),"",IF(Tb_Activiteiten[[#This Row],[Loonkosten]]=1,Tb_Activiteiten[[#Headers],[Loonkosten]],"")))</f>
        <v/>
      </c>
      <c r="AL2306" t="str">
        <f>IF(ISNUMBER(FIND("arbeid",Methode_Keuze)),"",IF(ISNUMBER(FIND("arbeid",Methode_Keuze)),"",IF(Tb_Activiteiten[[#This Row],[Eigen arbeid]]=1,Tb_Activiteiten[[#Headers],[Eigen arbeid]],"")))</f>
        <v/>
      </c>
      <c r="AM2306" t="str">
        <f>IF(ISNUMBER(FIND("arbeid",Methode_Keuze)),"",IF(ISNUMBER(FIND("arbeid",Methode_Keuze)),"",IF(Tb_Activiteiten[[#This Row],[Projectmedewerker]]=1,Tb_Activiteiten[[#Headers],[Projectmedewerker]],"")))</f>
        <v/>
      </c>
      <c r="AN2306" t="str">
        <f>IF(ISNUMBER(FIND("arbeid",Methode_Keuze)),"",IF(ISNUMBER(FIND("arbeid",Methode_Keuze)),"",IF(Tb_Activiteiten[[#This Row],[Landbouwer]]=1,Tb_Activiteiten[[#Headers],[Landbouwer]],"")))</f>
        <v/>
      </c>
      <c r="AO2306" t="str">
        <f>IF(ISNUMBER(FIND("arbeid",Methode_Keuze)),"",IF(ISNUMBER(FIND("arbeid",Methode_Keuze)),"",IF(Tb_Activiteiten[[#This Row],[Adviseur]]=1,Tb_Activiteiten[[#Headers],[Adviseur]],"")))</f>
        <v/>
      </c>
      <c r="AP2306" t="str">
        <f>IF(ISNUMBER(FIND("arbeid",Methode_Keuze)),"",IF(ISNUMBER(FIND("arbeid",Methode_Keuze)),"",IF(Tb_Activiteiten[[#This Row],[Projectleider/Expert]]=1,Tb_Activiteiten[[#Headers],[Projectleider/Expert]],"")))</f>
        <v/>
      </c>
      <c r="AQ2306" t="str">
        <f>IF(ISNUMBER(FIND("arbeid",Methode_Keuze)),"",IF(ISNUMBER(FIND("arbeid",Methode_Keuze)),"",IF(Tb_Activiteiten[[#This Row],[Arbeidskosten]]=1,Tb_Activiteiten[[#Headers],[Arbeidskosten]],"")))</f>
        <v/>
      </c>
      <c r="AR2306" t="str">
        <f>IF(ISNUMBER(FIND("arbeid",Methode_Keuze)),"",IF(ISNUMBER(FIND("arbeid",Methode_Keuze)),"",IF(Tb_Activiteiten[[#This Row],[Arbeidskosten op basis van IKS]]=1,Tb_Activiteiten[[#Headers],[Arbeidskosten op basis van IKS]],"")))</f>
        <v/>
      </c>
      <c r="AS2306" t="str">
        <f>IF(ISNUMBER(FIND("overige",Methode_Keuze)),"",IF(Tb_Activiteiten[[#This Row],[Kosten derden exclusief btw]]=1,Tb_Activiteiten[[#Headers],[Kosten derden exclusief btw]],""))</f>
        <v/>
      </c>
      <c r="AT2306" t="str">
        <f>IF(ISNUMBER(FIND("overige",Methode_Keuze)),"",IF(Tb_Activiteiten[[#This Row],[Niet verrekenbare btw]]=1,Tb_Activiteiten[[#Headers],[Niet verrekenbare btw]],""))</f>
        <v/>
      </c>
      <c r="AU2306" t="str">
        <f>IF(ISNUMBER(FIND("overige",Methode_Keuze)),"",IF(Tb_Activiteiten[[#This Row],[Grondkosten]]=1,Tb_Activiteiten[[#Headers],[Grondkosten]],""))</f>
        <v/>
      </c>
      <c r="AV2306" t="str">
        <f>IF(ISNUMBER(FIND("overige",Methode_Keuze)),"",IF(Tb_Activiteiten[[#This Row],[Bijdrage in natura (overige)]]=1,Tb_Activiteiten[[#Headers],[Bijdrage in natura (overige)]],""))</f>
        <v/>
      </c>
      <c r="AW2306" t="str">
        <f>IF(ISNUMBER(FIND("overige",Methode_Keuze)),"",IF(Tb_Activiteiten[[#This Row],[Bijdrage in natura (vrijwilligers)]]=1,Tb_Activiteiten[[#Headers],[Bijdrage in natura (vrijwilligers)]],""))</f>
        <v/>
      </c>
      <c r="AX2306" t="str">
        <f>IF(ISNUMBER(FIND("overige",Methode_Keuze)),"",IF(Tb_Activiteiten[[#This Row],[Afschrijvingskosten]]=1,Tb_Activiteiten[[#Headers],[Afschrijvingskosten]],""))</f>
        <v/>
      </c>
      <c r="AY2306" t="str">
        <f>IF(ISNUMBER(FIND("overige",Methode_Keuze)),"",IF(Tb_Activiteiten[[#This Row],[Vergoeding]]=1,Tb_Activiteiten[[#Headers],[Vergoeding]],""))</f>
        <v/>
      </c>
      <c r="AZ2306" t="str">
        <f>IF(ISNUMBER(FIND("arbeid",Methode_Keuze)),"",IF(Tb_Activiteiten[[#This Row],[Arbeidskosten - vast tarief (excl eigen arbeid)]]=1,Tb_Activiteiten[[#Headers],[Arbeidskosten - vast tarief (excl eigen arbeid)]],""))</f>
        <v/>
      </c>
      <c r="BA2306" t="str">
        <f>IF(ISNUMBER(FIND("overige",Methode_Keuze)),"",IF(Tb_Activiteiten[[#This Row],[Overige kosten]]=1,Tb_Activiteiten[[#Headers],[Overige kosten]],""))</f>
        <v/>
      </c>
    </row>
    <row r="2307" spans="15:53" x14ac:dyDescent="0.25">
      <c r="O2307" s="56"/>
      <c r="Q2307" t="str">
        <f>IFERROR(IF(VLOOKUP(Tb_Activiteiten[[#This Row],[Openstelling]],Tb_Openstelling[],2,0)=1,1,""),"")</f>
        <v/>
      </c>
      <c r="AJ2307" s="56"/>
      <c r="AK2307" t="str">
        <f>IF(ISNUMBER(FIND("arbeid",Methode_Keuze)),"",IF(ISNUMBER(FIND("arbeid",Methode_Keuze)),"",IF(Tb_Activiteiten[[#This Row],[Loonkosten]]=1,Tb_Activiteiten[[#Headers],[Loonkosten]],"")))</f>
        <v/>
      </c>
      <c r="AL2307" t="str">
        <f>IF(ISNUMBER(FIND("arbeid",Methode_Keuze)),"",IF(ISNUMBER(FIND("arbeid",Methode_Keuze)),"",IF(Tb_Activiteiten[[#This Row],[Eigen arbeid]]=1,Tb_Activiteiten[[#Headers],[Eigen arbeid]],"")))</f>
        <v/>
      </c>
      <c r="AM2307" t="str">
        <f>IF(ISNUMBER(FIND("arbeid",Methode_Keuze)),"",IF(ISNUMBER(FIND("arbeid",Methode_Keuze)),"",IF(Tb_Activiteiten[[#This Row],[Projectmedewerker]]=1,Tb_Activiteiten[[#Headers],[Projectmedewerker]],"")))</f>
        <v/>
      </c>
      <c r="AN2307" t="str">
        <f>IF(ISNUMBER(FIND("arbeid",Methode_Keuze)),"",IF(ISNUMBER(FIND("arbeid",Methode_Keuze)),"",IF(Tb_Activiteiten[[#This Row],[Landbouwer]]=1,Tb_Activiteiten[[#Headers],[Landbouwer]],"")))</f>
        <v/>
      </c>
      <c r="AO2307" t="str">
        <f>IF(ISNUMBER(FIND("arbeid",Methode_Keuze)),"",IF(ISNUMBER(FIND("arbeid",Methode_Keuze)),"",IF(Tb_Activiteiten[[#This Row],[Adviseur]]=1,Tb_Activiteiten[[#Headers],[Adviseur]],"")))</f>
        <v/>
      </c>
      <c r="AP2307" t="str">
        <f>IF(ISNUMBER(FIND("arbeid",Methode_Keuze)),"",IF(ISNUMBER(FIND("arbeid",Methode_Keuze)),"",IF(Tb_Activiteiten[[#This Row],[Projectleider/Expert]]=1,Tb_Activiteiten[[#Headers],[Projectleider/Expert]],"")))</f>
        <v/>
      </c>
      <c r="AQ2307" t="str">
        <f>IF(ISNUMBER(FIND("arbeid",Methode_Keuze)),"",IF(ISNUMBER(FIND("arbeid",Methode_Keuze)),"",IF(Tb_Activiteiten[[#This Row],[Arbeidskosten]]=1,Tb_Activiteiten[[#Headers],[Arbeidskosten]],"")))</f>
        <v/>
      </c>
      <c r="AR2307" t="str">
        <f>IF(ISNUMBER(FIND("arbeid",Methode_Keuze)),"",IF(ISNUMBER(FIND("arbeid",Methode_Keuze)),"",IF(Tb_Activiteiten[[#This Row],[Arbeidskosten op basis van IKS]]=1,Tb_Activiteiten[[#Headers],[Arbeidskosten op basis van IKS]],"")))</f>
        <v/>
      </c>
      <c r="AS2307" t="str">
        <f>IF(ISNUMBER(FIND("overige",Methode_Keuze)),"",IF(Tb_Activiteiten[[#This Row],[Kosten derden exclusief btw]]=1,Tb_Activiteiten[[#Headers],[Kosten derden exclusief btw]],""))</f>
        <v/>
      </c>
      <c r="AT2307" t="str">
        <f>IF(ISNUMBER(FIND("overige",Methode_Keuze)),"",IF(Tb_Activiteiten[[#This Row],[Niet verrekenbare btw]]=1,Tb_Activiteiten[[#Headers],[Niet verrekenbare btw]],""))</f>
        <v/>
      </c>
      <c r="AU2307" t="str">
        <f>IF(ISNUMBER(FIND("overige",Methode_Keuze)),"",IF(Tb_Activiteiten[[#This Row],[Grondkosten]]=1,Tb_Activiteiten[[#Headers],[Grondkosten]],""))</f>
        <v/>
      </c>
      <c r="AV2307" t="str">
        <f>IF(ISNUMBER(FIND("overige",Methode_Keuze)),"",IF(Tb_Activiteiten[[#This Row],[Bijdrage in natura (overige)]]=1,Tb_Activiteiten[[#Headers],[Bijdrage in natura (overige)]],""))</f>
        <v/>
      </c>
      <c r="AW2307" t="str">
        <f>IF(ISNUMBER(FIND("overige",Methode_Keuze)),"",IF(Tb_Activiteiten[[#This Row],[Bijdrage in natura (vrijwilligers)]]=1,Tb_Activiteiten[[#Headers],[Bijdrage in natura (vrijwilligers)]],""))</f>
        <v/>
      </c>
      <c r="AX2307" t="str">
        <f>IF(ISNUMBER(FIND("overige",Methode_Keuze)),"",IF(Tb_Activiteiten[[#This Row],[Afschrijvingskosten]]=1,Tb_Activiteiten[[#Headers],[Afschrijvingskosten]],""))</f>
        <v/>
      </c>
      <c r="AY2307" t="str">
        <f>IF(ISNUMBER(FIND("overige",Methode_Keuze)),"",IF(Tb_Activiteiten[[#This Row],[Vergoeding]]=1,Tb_Activiteiten[[#Headers],[Vergoeding]],""))</f>
        <v/>
      </c>
      <c r="AZ2307" t="str">
        <f>IF(ISNUMBER(FIND("arbeid",Methode_Keuze)),"",IF(Tb_Activiteiten[[#This Row],[Arbeidskosten - vast tarief (excl eigen arbeid)]]=1,Tb_Activiteiten[[#Headers],[Arbeidskosten - vast tarief (excl eigen arbeid)]],""))</f>
        <v/>
      </c>
      <c r="BA2307" t="str">
        <f>IF(ISNUMBER(FIND("overige",Methode_Keuze)),"",IF(Tb_Activiteiten[[#This Row],[Overige kosten]]=1,Tb_Activiteiten[[#Headers],[Overige kosten]],""))</f>
        <v/>
      </c>
    </row>
    <row r="2308" spans="15:53" x14ac:dyDescent="0.25">
      <c r="O2308" s="56"/>
      <c r="Q2308" t="str">
        <f>IFERROR(IF(VLOOKUP(Tb_Activiteiten[[#This Row],[Openstelling]],Tb_Openstelling[],2,0)=1,1,""),"")</f>
        <v/>
      </c>
      <c r="AJ2308" s="56"/>
      <c r="AK2308" t="str">
        <f>IF(ISNUMBER(FIND("arbeid",Methode_Keuze)),"",IF(ISNUMBER(FIND("arbeid",Methode_Keuze)),"",IF(Tb_Activiteiten[[#This Row],[Loonkosten]]=1,Tb_Activiteiten[[#Headers],[Loonkosten]],"")))</f>
        <v/>
      </c>
      <c r="AL2308" t="str">
        <f>IF(ISNUMBER(FIND("arbeid",Methode_Keuze)),"",IF(ISNUMBER(FIND("arbeid",Methode_Keuze)),"",IF(Tb_Activiteiten[[#This Row],[Eigen arbeid]]=1,Tb_Activiteiten[[#Headers],[Eigen arbeid]],"")))</f>
        <v/>
      </c>
      <c r="AM2308" t="str">
        <f>IF(ISNUMBER(FIND("arbeid",Methode_Keuze)),"",IF(ISNUMBER(FIND("arbeid",Methode_Keuze)),"",IF(Tb_Activiteiten[[#This Row],[Projectmedewerker]]=1,Tb_Activiteiten[[#Headers],[Projectmedewerker]],"")))</f>
        <v/>
      </c>
      <c r="AN2308" t="str">
        <f>IF(ISNUMBER(FIND("arbeid",Methode_Keuze)),"",IF(ISNUMBER(FIND("arbeid",Methode_Keuze)),"",IF(Tb_Activiteiten[[#This Row],[Landbouwer]]=1,Tb_Activiteiten[[#Headers],[Landbouwer]],"")))</f>
        <v/>
      </c>
      <c r="AO2308" t="str">
        <f>IF(ISNUMBER(FIND("arbeid",Methode_Keuze)),"",IF(ISNUMBER(FIND("arbeid",Methode_Keuze)),"",IF(Tb_Activiteiten[[#This Row],[Adviseur]]=1,Tb_Activiteiten[[#Headers],[Adviseur]],"")))</f>
        <v/>
      </c>
      <c r="AP2308" t="str">
        <f>IF(ISNUMBER(FIND("arbeid",Methode_Keuze)),"",IF(ISNUMBER(FIND("arbeid",Methode_Keuze)),"",IF(Tb_Activiteiten[[#This Row],[Projectleider/Expert]]=1,Tb_Activiteiten[[#Headers],[Projectleider/Expert]],"")))</f>
        <v/>
      </c>
      <c r="AQ2308" t="str">
        <f>IF(ISNUMBER(FIND("arbeid",Methode_Keuze)),"",IF(ISNUMBER(FIND("arbeid",Methode_Keuze)),"",IF(Tb_Activiteiten[[#This Row],[Arbeidskosten]]=1,Tb_Activiteiten[[#Headers],[Arbeidskosten]],"")))</f>
        <v/>
      </c>
      <c r="AR2308" t="str">
        <f>IF(ISNUMBER(FIND("arbeid",Methode_Keuze)),"",IF(ISNUMBER(FIND("arbeid",Methode_Keuze)),"",IF(Tb_Activiteiten[[#This Row],[Arbeidskosten op basis van IKS]]=1,Tb_Activiteiten[[#Headers],[Arbeidskosten op basis van IKS]],"")))</f>
        <v/>
      </c>
      <c r="AS2308" t="str">
        <f>IF(ISNUMBER(FIND("overige",Methode_Keuze)),"",IF(Tb_Activiteiten[[#This Row],[Kosten derden exclusief btw]]=1,Tb_Activiteiten[[#Headers],[Kosten derden exclusief btw]],""))</f>
        <v/>
      </c>
      <c r="AT2308" t="str">
        <f>IF(ISNUMBER(FIND("overige",Methode_Keuze)),"",IF(Tb_Activiteiten[[#This Row],[Niet verrekenbare btw]]=1,Tb_Activiteiten[[#Headers],[Niet verrekenbare btw]],""))</f>
        <v/>
      </c>
      <c r="AU2308" t="str">
        <f>IF(ISNUMBER(FIND("overige",Methode_Keuze)),"",IF(Tb_Activiteiten[[#This Row],[Grondkosten]]=1,Tb_Activiteiten[[#Headers],[Grondkosten]],""))</f>
        <v/>
      </c>
      <c r="AV2308" t="str">
        <f>IF(ISNUMBER(FIND("overige",Methode_Keuze)),"",IF(Tb_Activiteiten[[#This Row],[Bijdrage in natura (overige)]]=1,Tb_Activiteiten[[#Headers],[Bijdrage in natura (overige)]],""))</f>
        <v/>
      </c>
      <c r="AW2308" t="str">
        <f>IF(ISNUMBER(FIND("overige",Methode_Keuze)),"",IF(Tb_Activiteiten[[#This Row],[Bijdrage in natura (vrijwilligers)]]=1,Tb_Activiteiten[[#Headers],[Bijdrage in natura (vrijwilligers)]],""))</f>
        <v/>
      </c>
      <c r="AX2308" t="str">
        <f>IF(ISNUMBER(FIND("overige",Methode_Keuze)),"",IF(Tb_Activiteiten[[#This Row],[Afschrijvingskosten]]=1,Tb_Activiteiten[[#Headers],[Afschrijvingskosten]],""))</f>
        <v/>
      </c>
      <c r="AY2308" t="str">
        <f>IF(ISNUMBER(FIND("overige",Methode_Keuze)),"",IF(Tb_Activiteiten[[#This Row],[Vergoeding]]=1,Tb_Activiteiten[[#Headers],[Vergoeding]],""))</f>
        <v/>
      </c>
      <c r="AZ2308" t="str">
        <f>IF(ISNUMBER(FIND("arbeid",Methode_Keuze)),"",IF(Tb_Activiteiten[[#This Row],[Arbeidskosten - vast tarief (excl eigen arbeid)]]=1,Tb_Activiteiten[[#Headers],[Arbeidskosten - vast tarief (excl eigen arbeid)]],""))</f>
        <v/>
      </c>
      <c r="BA2308" t="str">
        <f>IF(ISNUMBER(FIND("overige",Methode_Keuze)),"",IF(Tb_Activiteiten[[#This Row],[Overige kosten]]=1,Tb_Activiteiten[[#Headers],[Overige kosten]],""))</f>
        <v/>
      </c>
    </row>
    <row r="2309" spans="15:53" x14ac:dyDescent="0.25">
      <c r="O2309" s="56"/>
      <c r="Q2309" t="str">
        <f>IFERROR(IF(VLOOKUP(Tb_Activiteiten[[#This Row],[Openstelling]],Tb_Openstelling[],2,0)=1,1,""),"")</f>
        <v/>
      </c>
      <c r="AJ2309" s="56"/>
      <c r="AK2309" t="str">
        <f>IF(ISNUMBER(FIND("arbeid",Methode_Keuze)),"",IF(ISNUMBER(FIND("arbeid",Methode_Keuze)),"",IF(Tb_Activiteiten[[#This Row],[Loonkosten]]=1,Tb_Activiteiten[[#Headers],[Loonkosten]],"")))</f>
        <v/>
      </c>
      <c r="AL2309" t="str">
        <f>IF(ISNUMBER(FIND("arbeid",Methode_Keuze)),"",IF(ISNUMBER(FIND("arbeid",Methode_Keuze)),"",IF(Tb_Activiteiten[[#This Row],[Eigen arbeid]]=1,Tb_Activiteiten[[#Headers],[Eigen arbeid]],"")))</f>
        <v/>
      </c>
      <c r="AM2309" t="str">
        <f>IF(ISNUMBER(FIND("arbeid",Methode_Keuze)),"",IF(ISNUMBER(FIND("arbeid",Methode_Keuze)),"",IF(Tb_Activiteiten[[#This Row],[Projectmedewerker]]=1,Tb_Activiteiten[[#Headers],[Projectmedewerker]],"")))</f>
        <v/>
      </c>
      <c r="AN2309" t="str">
        <f>IF(ISNUMBER(FIND("arbeid",Methode_Keuze)),"",IF(ISNUMBER(FIND("arbeid",Methode_Keuze)),"",IF(Tb_Activiteiten[[#This Row],[Landbouwer]]=1,Tb_Activiteiten[[#Headers],[Landbouwer]],"")))</f>
        <v/>
      </c>
      <c r="AO2309" t="str">
        <f>IF(ISNUMBER(FIND("arbeid",Methode_Keuze)),"",IF(ISNUMBER(FIND("arbeid",Methode_Keuze)),"",IF(Tb_Activiteiten[[#This Row],[Adviseur]]=1,Tb_Activiteiten[[#Headers],[Adviseur]],"")))</f>
        <v/>
      </c>
      <c r="AP2309" t="str">
        <f>IF(ISNUMBER(FIND("arbeid",Methode_Keuze)),"",IF(ISNUMBER(FIND("arbeid",Methode_Keuze)),"",IF(Tb_Activiteiten[[#This Row],[Projectleider/Expert]]=1,Tb_Activiteiten[[#Headers],[Projectleider/Expert]],"")))</f>
        <v/>
      </c>
      <c r="AQ2309" t="str">
        <f>IF(ISNUMBER(FIND("arbeid",Methode_Keuze)),"",IF(ISNUMBER(FIND("arbeid",Methode_Keuze)),"",IF(Tb_Activiteiten[[#This Row],[Arbeidskosten]]=1,Tb_Activiteiten[[#Headers],[Arbeidskosten]],"")))</f>
        <v/>
      </c>
      <c r="AR2309" t="str">
        <f>IF(ISNUMBER(FIND("arbeid",Methode_Keuze)),"",IF(ISNUMBER(FIND("arbeid",Methode_Keuze)),"",IF(Tb_Activiteiten[[#This Row],[Arbeidskosten op basis van IKS]]=1,Tb_Activiteiten[[#Headers],[Arbeidskosten op basis van IKS]],"")))</f>
        <v/>
      </c>
      <c r="AS2309" t="str">
        <f>IF(ISNUMBER(FIND("overige",Methode_Keuze)),"",IF(Tb_Activiteiten[[#This Row],[Kosten derden exclusief btw]]=1,Tb_Activiteiten[[#Headers],[Kosten derden exclusief btw]],""))</f>
        <v/>
      </c>
      <c r="AT2309" t="str">
        <f>IF(ISNUMBER(FIND("overige",Methode_Keuze)),"",IF(Tb_Activiteiten[[#This Row],[Niet verrekenbare btw]]=1,Tb_Activiteiten[[#Headers],[Niet verrekenbare btw]],""))</f>
        <v/>
      </c>
      <c r="AU2309" t="str">
        <f>IF(ISNUMBER(FIND("overige",Methode_Keuze)),"",IF(Tb_Activiteiten[[#This Row],[Grondkosten]]=1,Tb_Activiteiten[[#Headers],[Grondkosten]],""))</f>
        <v/>
      </c>
      <c r="AV2309" t="str">
        <f>IF(ISNUMBER(FIND("overige",Methode_Keuze)),"",IF(Tb_Activiteiten[[#This Row],[Bijdrage in natura (overige)]]=1,Tb_Activiteiten[[#Headers],[Bijdrage in natura (overige)]],""))</f>
        <v/>
      </c>
      <c r="AW2309" t="str">
        <f>IF(ISNUMBER(FIND("overige",Methode_Keuze)),"",IF(Tb_Activiteiten[[#This Row],[Bijdrage in natura (vrijwilligers)]]=1,Tb_Activiteiten[[#Headers],[Bijdrage in natura (vrijwilligers)]],""))</f>
        <v/>
      </c>
      <c r="AX2309" t="str">
        <f>IF(ISNUMBER(FIND("overige",Methode_Keuze)),"",IF(Tb_Activiteiten[[#This Row],[Afschrijvingskosten]]=1,Tb_Activiteiten[[#Headers],[Afschrijvingskosten]],""))</f>
        <v/>
      </c>
      <c r="AY2309" t="str">
        <f>IF(ISNUMBER(FIND("overige",Methode_Keuze)),"",IF(Tb_Activiteiten[[#This Row],[Vergoeding]]=1,Tb_Activiteiten[[#Headers],[Vergoeding]],""))</f>
        <v/>
      </c>
      <c r="AZ2309" t="str">
        <f>IF(ISNUMBER(FIND("arbeid",Methode_Keuze)),"",IF(Tb_Activiteiten[[#This Row],[Arbeidskosten - vast tarief (excl eigen arbeid)]]=1,Tb_Activiteiten[[#Headers],[Arbeidskosten - vast tarief (excl eigen arbeid)]],""))</f>
        <v/>
      </c>
      <c r="BA2309" t="str">
        <f>IF(ISNUMBER(FIND("overige",Methode_Keuze)),"",IF(Tb_Activiteiten[[#This Row],[Overige kosten]]=1,Tb_Activiteiten[[#Headers],[Overige kosten]],""))</f>
        <v/>
      </c>
    </row>
    <row r="2310" spans="15:53" x14ac:dyDescent="0.25">
      <c r="O2310" s="56"/>
      <c r="Q2310" t="str">
        <f>IFERROR(IF(VLOOKUP(Tb_Activiteiten[[#This Row],[Openstelling]],Tb_Openstelling[],2,0)=1,1,""),"")</f>
        <v/>
      </c>
      <c r="AJ2310" s="56"/>
      <c r="AK2310" t="str">
        <f>IF(ISNUMBER(FIND("arbeid",Methode_Keuze)),"",IF(ISNUMBER(FIND("arbeid",Methode_Keuze)),"",IF(Tb_Activiteiten[[#This Row],[Loonkosten]]=1,Tb_Activiteiten[[#Headers],[Loonkosten]],"")))</f>
        <v/>
      </c>
      <c r="AL2310" t="str">
        <f>IF(ISNUMBER(FIND("arbeid",Methode_Keuze)),"",IF(ISNUMBER(FIND("arbeid",Methode_Keuze)),"",IF(Tb_Activiteiten[[#This Row],[Eigen arbeid]]=1,Tb_Activiteiten[[#Headers],[Eigen arbeid]],"")))</f>
        <v/>
      </c>
      <c r="AM2310" t="str">
        <f>IF(ISNUMBER(FIND("arbeid",Methode_Keuze)),"",IF(ISNUMBER(FIND("arbeid",Methode_Keuze)),"",IF(Tb_Activiteiten[[#This Row],[Projectmedewerker]]=1,Tb_Activiteiten[[#Headers],[Projectmedewerker]],"")))</f>
        <v/>
      </c>
      <c r="AN2310" t="str">
        <f>IF(ISNUMBER(FIND("arbeid",Methode_Keuze)),"",IF(ISNUMBER(FIND("arbeid",Methode_Keuze)),"",IF(Tb_Activiteiten[[#This Row],[Landbouwer]]=1,Tb_Activiteiten[[#Headers],[Landbouwer]],"")))</f>
        <v/>
      </c>
      <c r="AO2310" t="str">
        <f>IF(ISNUMBER(FIND("arbeid",Methode_Keuze)),"",IF(ISNUMBER(FIND("arbeid",Methode_Keuze)),"",IF(Tb_Activiteiten[[#This Row],[Adviseur]]=1,Tb_Activiteiten[[#Headers],[Adviseur]],"")))</f>
        <v/>
      </c>
      <c r="AP2310" t="str">
        <f>IF(ISNUMBER(FIND("arbeid",Methode_Keuze)),"",IF(ISNUMBER(FIND("arbeid",Methode_Keuze)),"",IF(Tb_Activiteiten[[#This Row],[Projectleider/Expert]]=1,Tb_Activiteiten[[#Headers],[Projectleider/Expert]],"")))</f>
        <v/>
      </c>
      <c r="AQ2310" t="str">
        <f>IF(ISNUMBER(FIND("arbeid",Methode_Keuze)),"",IF(ISNUMBER(FIND("arbeid",Methode_Keuze)),"",IF(Tb_Activiteiten[[#This Row],[Arbeidskosten]]=1,Tb_Activiteiten[[#Headers],[Arbeidskosten]],"")))</f>
        <v/>
      </c>
      <c r="AR2310" t="str">
        <f>IF(ISNUMBER(FIND("arbeid",Methode_Keuze)),"",IF(ISNUMBER(FIND("arbeid",Methode_Keuze)),"",IF(Tb_Activiteiten[[#This Row],[Arbeidskosten op basis van IKS]]=1,Tb_Activiteiten[[#Headers],[Arbeidskosten op basis van IKS]],"")))</f>
        <v/>
      </c>
      <c r="AS2310" t="str">
        <f>IF(ISNUMBER(FIND("overige",Methode_Keuze)),"",IF(Tb_Activiteiten[[#This Row],[Kosten derden exclusief btw]]=1,Tb_Activiteiten[[#Headers],[Kosten derden exclusief btw]],""))</f>
        <v/>
      </c>
      <c r="AT2310" t="str">
        <f>IF(ISNUMBER(FIND("overige",Methode_Keuze)),"",IF(Tb_Activiteiten[[#This Row],[Niet verrekenbare btw]]=1,Tb_Activiteiten[[#Headers],[Niet verrekenbare btw]],""))</f>
        <v/>
      </c>
      <c r="AU2310" t="str">
        <f>IF(ISNUMBER(FIND("overige",Methode_Keuze)),"",IF(Tb_Activiteiten[[#This Row],[Grondkosten]]=1,Tb_Activiteiten[[#Headers],[Grondkosten]],""))</f>
        <v/>
      </c>
      <c r="AV2310" t="str">
        <f>IF(ISNUMBER(FIND("overige",Methode_Keuze)),"",IF(Tb_Activiteiten[[#This Row],[Bijdrage in natura (overige)]]=1,Tb_Activiteiten[[#Headers],[Bijdrage in natura (overige)]],""))</f>
        <v/>
      </c>
      <c r="AW2310" t="str">
        <f>IF(ISNUMBER(FIND("overige",Methode_Keuze)),"",IF(Tb_Activiteiten[[#This Row],[Bijdrage in natura (vrijwilligers)]]=1,Tb_Activiteiten[[#Headers],[Bijdrage in natura (vrijwilligers)]],""))</f>
        <v/>
      </c>
      <c r="AX2310" t="str">
        <f>IF(ISNUMBER(FIND("overige",Methode_Keuze)),"",IF(Tb_Activiteiten[[#This Row],[Afschrijvingskosten]]=1,Tb_Activiteiten[[#Headers],[Afschrijvingskosten]],""))</f>
        <v/>
      </c>
      <c r="AY2310" t="str">
        <f>IF(ISNUMBER(FIND("overige",Methode_Keuze)),"",IF(Tb_Activiteiten[[#This Row],[Vergoeding]]=1,Tb_Activiteiten[[#Headers],[Vergoeding]],""))</f>
        <v/>
      </c>
      <c r="AZ2310" t="str">
        <f>IF(ISNUMBER(FIND("arbeid",Methode_Keuze)),"",IF(Tb_Activiteiten[[#This Row],[Arbeidskosten - vast tarief (excl eigen arbeid)]]=1,Tb_Activiteiten[[#Headers],[Arbeidskosten - vast tarief (excl eigen arbeid)]],""))</f>
        <v/>
      </c>
      <c r="BA2310" t="str">
        <f>IF(ISNUMBER(FIND("overige",Methode_Keuze)),"",IF(Tb_Activiteiten[[#This Row],[Overige kosten]]=1,Tb_Activiteiten[[#Headers],[Overige kosten]],""))</f>
        <v/>
      </c>
    </row>
    <row r="2311" spans="15:53" x14ac:dyDescent="0.25">
      <c r="O2311" s="56"/>
      <c r="Q2311" t="str">
        <f>IFERROR(IF(VLOOKUP(Tb_Activiteiten[[#This Row],[Openstelling]],Tb_Openstelling[],2,0)=1,1,""),"")</f>
        <v/>
      </c>
      <c r="AJ2311" s="56"/>
      <c r="AK2311" t="str">
        <f>IF(ISNUMBER(FIND("arbeid",Methode_Keuze)),"",IF(ISNUMBER(FIND("arbeid",Methode_Keuze)),"",IF(Tb_Activiteiten[[#This Row],[Loonkosten]]=1,Tb_Activiteiten[[#Headers],[Loonkosten]],"")))</f>
        <v/>
      </c>
      <c r="AL2311" t="str">
        <f>IF(ISNUMBER(FIND("arbeid",Methode_Keuze)),"",IF(ISNUMBER(FIND("arbeid",Methode_Keuze)),"",IF(Tb_Activiteiten[[#This Row],[Eigen arbeid]]=1,Tb_Activiteiten[[#Headers],[Eigen arbeid]],"")))</f>
        <v/>
      </c>
      <c r="AM2311" t="str">
        <f>IF(ISNUMBER(FIND("arbeid",Methode_Keuze)),"",IF(ISNUMBER(FIND("arbeid",Methode_Keuze)),"",IF(Tb_Activiteiten[[#This Row],[Projectmedewerker]]=1,Tb_Activiteiten[[#Headers],[Projectmedewerker]],"")))</f>
        <v/>
      </c>
      <c r="AN2311" t="str">
        <f>IF(ISNUMBER(FIND("arbeid",Methode_Keuze)),"",IF(ISNUMBER(FIND("arbeid",Methode_Keuze)),"",IF(Tb_Activiteiten[[#This Row],[Landbouwer]]=1,Tb_Activiteiten[[#Headers],[Landbouwer]],"")))</f>
        <v/>
      </c>
      <c r="AO2311" t="str">
        <f>IF(ISNUMBER(FIND("arbeid",Methode_Keuze)),"",IF(ISNUMBER(FIND("arbeid",Methode_Keuze)),"",IF(Tb_Activiteiten[[#This Row],[Adviseur]]=1,Tb_Activiteiten[[#Headers],[Adviseur]],"")))</f>
        <v/>
      </c>
      <c r="AP2311" t="str">
        <f>IF(ISNUMBER(FIND("arbeid",Methode_Keuze)),"",IF(ISNUMBER(FIND("arbeid",Methode_Keuze)),"",IF(Tb_Activiteiten[[#This Row],[Projectleider/Expert]]=1,Tb_Activiteiten[[#Headers],[Projectleider/Expert]],"")))</f>
        <v/>
      </c>
      <c r="AQ2311" t="str">
        <f>IF(ISNUMBER(FIND("arbeid",Methode_Keuze)),"",IF(ISNUMBER(FIND("arbeid",Methode_Keuze)),"",IF(Tb_Activiteiten[[#This Row],[Arbeidskosten]]=1,Tb_Activiteiten[[#Headers],[Arbeidskosten]],"")))</f>
        <v/>
      </c>
      <c r="AR2311" t="str">
        <f>IF(ISNUMBER(FIND("arbeid",Methode_Keuze)),"",IF(ISNUMBER(FIND("arbeid",Methode_Keuze)),"",IF(Tb_Activiteiten[[#This Row],[Arbeidskosten op basis van IKS]]=1,Tb_Activiteiten[[#Headers],[Arbeidskosten op basis van IKS]],"")))</f>
        <v/>
      </c>
      <c r="AS2311" t="str">
        <f>IF(ISNUMBER(FIND("overige",Methode_Keuze)),"",IF(Tb_Activiteiten[[#This Row],[Kosten derden exclusief btw]]=1,Tb_Activiteiten[[#Headers],[Kosten derden exclusief btw]],""))</f>
        <v/>
      </c>
      <c r="AT2311" t="str">
        <f>IF(ISNUMBER(FIND("overige",Methode_Keuze)),"",IF(Tb_Activiteiten[[#This Row],[Niet verrekenbare btw]]=1,Tb_Activiteiten[[#Headers],[Niet verrekenbare btw]],""))</f>
        <v/>
      </c>
      <c r="AU2311" t="str">
        <f>IF(ISNUMBER(FIND("overige",Methode_Keuze)),"",IF(Tb_Activiteiten[[#This Row],[Grondkosten]]=1,Tb_Activiteiten[[#Headers],[Grondkosten]],""))</f>
        <v/>
      </c>
      <c r="AV2311" t="str">
        <f>IF(ISNUMBER(FIND("overige",Methode_Keuze)),"",IF(Tb_Activiteiten[[#This Row],[Bijdrage in natura (overige)]]=1,Tb_Activiteiten[[#Headers],[Bijdrage in natura (overige)]],""))</f>
        <v/>
      </c>
      <c r="AW2311" t="str">
        <f>IF(ISNUMBER(FIND("overige",Methode_Keuze)),"",IF(Tb_Activiteiten[[#This Row],[Bijdrage in natura (vrijwilligers)]]=1,Tb_Activiteiten[[#Headers],[Bijdrage in natura (vrijwilligers)]],""))</f>
        <v/>
      </c>
      <c r="AX2311" t="str">
        <f>IF(ISNUMBER(FIND("overige",Methode_Keuze)),"",IF(Tb_Activiteiten[[#This Row],[Afschrijvingskosten]]=1,Tb_Activiteiten[[#Headers],[Afschrijvingskosten]],""))</f>
        <v/>
      </c>
      <c r="AY2311" t="str">
        <f>IF(ISNUMBER(FIND("overige",Methode_Keuze)),"",IF(Tb_Activiteiten[[#This Row],[Vergoeding]]=1,Tb_Activiteiten[[#Headers],[Vergoeding]],""))</f>
        <v/>
      </c>
      <c r="AZ2311" t="str">
        <f>IF(ISNUMBER(FIND("arbeid",Methode_Keuze)),"",IF(Tb_Activiteiten[[#This Row],[Arbeidskosten - vast tarief (excl eigen arbeid)]]=1,Tb_Activiteiten[[#Headers],[Arbeidskosten - vast tarief (excl eigen arbeid)]],""))</f>
        <v/>
      </c>
      <c r="BA2311" t="str">
        <f>IF(ISNUMBER(FIND("overige",Methode_Keuze)),"",IF(Tb_Activiteiten[[#This Row],[Overige kosten]]=1,Tb_Activiteiten[[#Headers],[Overige kosten]],""))</f>
        <v/>
      </c>
    </row>
    <row r="2312" spans="15:53" x14ac:dyDescent="0.25">
      <c r="O2312" s="56"/>
      <c r="Q2312" t="str">
        <f>IFERROR(IF(VLOOKUP(Tb_Activiteiten[[#This Row],[Openstelling]],Tb_Openstelling[],2,0)=1,1,""),"")</f>
        <v/>
      </c>
      <c r="AJ2312" s="56"/>
      <c r="AK2312" t="str">
        <f>IF(ISNUMBER(FIND("arbeid",Methode_Keuze)),"",IF(ISNUMBER(FIND("arbeid",Methode_Keuze)),"",IF(Tb_Activiteiten[[#This Row],[Loonkosten]]=1,Tb_Activiteiten[[#Headers],[Loonkosten]],"")))</f>
        <v/>
      </c>
      <c r="AL2312" t="str">
        <f>IF(ISNUMBER(FIND("arbeid",Methode_Keuze)),"",IF(ISNUMBER(FIND("arbeid",Methode_Keuze)),"",IF(Tb_Activiteiten[[#This Row],[Eigen arbeid]]=1,Tb_Activiteiten[[#Headers],[Eigen arbeid]],"")))</f>
        <v/>
      </c>
      <c r="AM2312" t="str">
        <f>IF(ISNUMBER(FIND("arbeid",Methode_Keuze)),"",IF(ISNUMBER(FIND("arbeid",Methode_Keuze)),"",IF(Tb_Activiteiten[[#This Row],[Projectmedewerker]]=1,Tb_Activiteiten[[#Headers],[Projectmedewerker]],"")))</f>
        <v/>
      </c>
      <c r="AN2312" t="str">
        <f>IF(ISNUMBER(FIND("arbeid",Methode_Keuze)),"",IF(ISNUMBER(FIND("arbeid",Methode_Keuze)),"",IF(Tb_Activiteiten[[#This Row],[Landbouwer]]=1,Tb_Activiteiten[[#Headers],[Landbouwer]],"")))</f>
        <v/>
      </c>
      <c r="AO2312" t="str">
        <f>IF(ISNUMBER(FIND("arbeid",Methode_Keuze)),"",IF(ISNUMBER(FIND("arbeid",Methode_Keuze)),"",IF(Tb_Activiteiten[[#This Row],[Adviseur]]=1,Tb_Activiteiten[[#Headers],[Adviseur]],"")))</f>
        <v/>
      </c>
      <c r="AP2312" t="str">
        <f>IF(ISNUMBER(FIND("arbeid",Methode_Keuze)),"",IF(ISNUMBER(FIND("arbeid",Methode_Keuze)),"",IF(Tb_Activiteiten[[#This Row],[Projectleider/Expert]]=1,Tb_Activiteiten[[#Headers],[Projectleider/Expert]],"")))</f>
        <v/>
      </c>
      <c r="AQ2312" t="str">
        <f>IF(ISNUMBER(FIND("arbeid",Methode_Keuze)),"",IF(ISNUMBER(FIND("arbeid",Methode_Keuze)),"",IF(Tb_Activiteiten[[#This Row],[Arbeidskosten]]=1,Tb_Activiteiten[[#Headers],[Arbeidskosten]],"")))</f>
        <v/>
      </c>
      <c r="AR2312" t="str">
        <f>IF(ISNUMBER(FIND("arbeid",Methode_Keuze)),"",IF(ISNUMBER(FIND("arbeid",Methode_Keuze)),"",IF(Tb_Activiteiten[[#This Row],[Arbeidskosten op basis van IKS]]=1,Tb_Activiteiten[[#Headers],[Arbeidskosten op basis van IKS]],"")))</f>
        <v/>
      </c>
      <c r="AS2312" t="str">
        <f>IF(ISNUMBER(FIND("overige",Methode_Keuze)),"",IF(Tb_Activiteiten[[#This Row],[Kosten derden exclusief btw]]=1,Tb_Activiteiten[[#Headers],[Kosten derden exclusief btw]],""))</f>
        <v/>
      </c>
      <c r="AT2312" t="str">
        <f>IF(ISNUMBER(FIND("overige",Methode_Keuze)),"",IF(Tb_Activiteiten[[#This Row],[Niet verrekenbare btw]]=1,Tb_Activiteiten[[#Headers],[Niet verrekenbare btw]],""))</f>
        <v/>
      </c>
      <c r="AU2312" t="str">
        <f>IF(ISNUMBER(FIND("overige",Methode_Keuze)),"",IF(Tb_Activiteiten[[#This Row],[Grondkosten]]=1,Tb_Activiteiten[[#Headers],[Grondkosten]],""))</f>
        <v/>
      </c>
      <c r="AV2312" t="str">
        <f>IF(ISNUMBER(FIND("overige",Methode_Keuze)),"",IF(Tb_Activiteiten[[#This Row],[Bijdrage in natura (overige)]]=1,Tb_Activiteiten[[#Headers],[Bijdrage in natura (overige)]],""))</f>
        <v/>
      </c>
      <c r="AW2312" t="str">
        <f>IF(ISNUMBER(FIND("overige",Methode_Keuze)),"",IF(Tb_Activiteiten[[#This Row],[Bijdrage in natura (vrijwilligers)]]=1,Tb_Activiteiten[[#Headers],[Bijdrage in natura (vrijwilligers)]],""))</f>
        <v/>
      </c>
      <c r="AX2312" t="str">
        <f>IF(ISNUMBER(FIND("overige",Methode_Keuze)),"",IF(Tb_Activiteiten[[#This Row],[Afschrijvingskosten]]=1,Tb_Activiteiten[[#Headers],[Afschrijvingskosten]],""))</f>
        <v/>
      </c>
      <c r="AY2312" t="str">
        <f>IF(ISNUMBER(FIND("overige",Methode_Keuze)),"",IF(Tb_Activiteiten[[#This Row],[Vergoeding]]=1,Tb_Activiteiten[[#Headers],[Vergoeding]],""))</f>
        <v/>
      </c>
      <c r="AZ2312" t="str">
        <f>IF(ISNUMBER(FIND("arbeid",Methode_Keuze)),"",IF(Tb_Activiteiten[[#This Row],[Arbeidskosten - vast tarief (excl eigen arbeid)]]=1,Tb_Activiteiten[[#Headers],[Arbeidskosten - vast tarief (excl eigen arbeid)]],""))</f>
        <v/>
      </c>
      <c r="BA2312" t="str">
        <f>IF(ISNUMBER(FIND("overige",Methode_Keuze)),"",IF(Tb_Activiteiten[[#This Row],[Overige kosten]]=1,Tb_Activiteiten[[#Headers],[Overige kosten]],""))</f>
        <v/>
      </c>
    </row>
    <row r="2313" spans="15:53" x14ac:dyDescent="0.25">
      <c r="O2313" s="56"/>
      <c r="Q2313" t="str">
        <f>IFERROR(IF(VLOOKUP(Tb_Activiteiten[[#This Row],[Openstelling]],Tb_Openstelling[],2,0)=1,1,""),"")</f>
        <v/>
      </c>
      <c r="AJ2313" s="56"/>
      <c r="AK2313" t="str">
        <f>IF(ISNUMBER(FIND("arbeid",Methode_Keuze)),"",IF(ISNUMBER(FIND("arbeid",Methode_Keuze)),"",IF(Tb_Activiteiten[[#This Row],[Loonkosten]]=1,Tb_Activiteiten[[#Headers],[Loonkosten]],"")))</f>
        <v/>
      </c>
      <c r="AL2313" t="str">
        <f>IF(ISNUMBER(FIND("arbeid",Methode_Keuze)),"",IF(ISNUMBER(FIND("arbeid",Methode_Keuze)),"",IF(Tb_Activiteiten[[#This Row],[Eigen arbeid]]=1,Tb_Activiteiten[[#Headers],[Eigen arbeid]],"")))</f>
        <v/>
      </c>
      <c r="AM2313" t="str">
        <f>IF(ISNUMBER(FIND("arbeid",Methode_Keuze)),"",IF(ISNUMBER(FIND("arbeid",Methode_Keuze)),"",IF(Tb_Activiteiten[[#This Row],[Projectmedewerker]]=1,Tb_Activiteiten[[#Headers],[Projectmedewerker]],"")))</f>
        <v/>
      </c>
      <c r="AN2313" t="str">
        <f>IF(ISNUMBER(FIND("arbeid",Methode_Keuze)),"",IF(ISNUMBER(FIND("arbeid",Methode_Keuze)),"",IF(Tb_Activiteiten[[#This Row],[Landbouwer]]=1,Tb_Activiteiten[[#Headers],[Landbouwer]],"")))</f>
        <v/>
      </c>
      <c r="AO2313" t="str">
        <f>IF(ISNUMBER(FIND("arbeid",Methode_Keuze)),"",IF(ISNUMBER(FIND("arbeid",Methode_Keuze)),"",IF(Tb_Activiteiten[[#This Row],[Adviseur]]=1,Tb_Activiteiten[[#Headers],[Adviseur]],"")))</f>
        <v/>
      </c>
      <c r="AP2313" t="str">
        <f>IF(ISNUMBER(FIND("arbeid",Methode_Keuze)),"",IF(ISNUMBER(FIND("arbeid",Methode_Keuze)),"",IF(Tb_Activiteiten[[#This Row],[Projectleider/Expert]]=1,Tb_Activiteiten[[#Headers],[Projectleider/Expert]],"")))</f>
        <v/>
      </c>
      <c r="AQ2313" t="str">
        <f>IF(ISNUMBER(FIND("arbeid",Methode_Keuze)),"",IF(ISNUMBER(FIND("arbeid",Methode_Keuze)),"",IF(Tb_Activiteiten[[#This Row],[Arbeidskosten]]=1,Tb_Activiteiten[[#Headers],[Arbeidskosten]],"")))</f>
        <v/>
      </c>
      <c r="AR2313" t="str">
        <f>IF(ISNUMBER(FIND("arbeid",Methode_Keuze)),"",IF(ISNUMBER(FIND("arbeid",Methode_Keuze)),"",IF(Tb_Activiteiten[[#This Row],[Arbeidskosten op basis van IKS]]=1,Tb_Activiteiten[[#Headers],[Arbeidskosten op basis van IKS]],"")))</f>
        <v/>
      </c>
      <c r="AS2313" t="str">
        <f>IF(ISNUMBER(FIND("overige",Methode_Keuze)),"",IF(Tb_Activiteiten[[#This Row],[Kosten derden exclusief btw]]=1,Tb_Activiteiten[[#Headers],[Kosten derden exclusief btw]],""))</f>
        <v/>
      </c>
      <c r="AT2313" t="str">
        <f>IF(ISNUMBER(FIND("overige",Methode_Keuze)),"",IF(Tb_Activiteiten[[#This Row],[Niet verrekenbare btw]]=1,Tb_Activiteiten[[#Headers],[Niet verrekenbare btw]],""))</f>
        <v/>
      </c>
      <c r="AU2313" t="str">
        <f>IF(ISNUMBER(FIND("overige",Methode_Keuze)),"",IF(Tb_Activiteiten[[#This Row],[Grondkosten]]=1,Tb_Activiteiten[[#Headers],[Grondkosten]],""))</f>
        <v/>
      </c>
      <c r="AV2313" t="str">
        <f>IF(ISNUMBER(FIND("overige",Methode_Keuze)),"",IF(Tb_Activiteiten[[#This Row],[Bijdrage in natura (overige)]]=1,Tb_Activiteiten[[#Headers],[Bijdrage in natura (overige)]],""))</f>
        <v/>
      </c>
      <c r="AW2313" t="str">
        <f>IF(ISNUMBER(FIND("overige",Methode_Keuze)),"",IF(Tb_Activiteiten[[#This Row],[Bijdrage in natura (vrijwilligers)]]=1,Tb_Activiteiten[[#Headers],[Bijdrage in natura (vrijwilligers)]],""))</f>
        <v/>
      </c>
      <c r="AX2313" t="str">
        <f>IF(ISNUMBER(FIND("overige",Methode_Keuze)),"",IF(Tb_Activiteiten[[#This Row],[Afschrijvingskosten]]=1,Tb_Activiteiten[[#Headers],[Afschrijvingskosten]],""))</f>
        <v/>
      </c>
      <c r="AY2313" t="str">
        <f>IF(ISNUMBER(FIND("overige",Methode_Keuze)),"",IF(Tb_Activiteiten[[#This Row],[Vergoeding]]=1,Tb_Activiteiten[[#Headers],[Vergoeding]],""))</f>
        <v/>
      </c>
      <c r="AZ2313" t="str">
        <f>IF(ISNUMBER(FIND("arbeid",Methode_Keuze)),"",IF(Tb_Activiteiten[[#This Row],[Arbeidskosten - vast tarief (excl eigen arbeid)]]=1,Tb_Activiteiten[[#Headers],[Arbeidskosten - vast tarief (excl eigen arbeid)]],""))</f>
        <v/>
      </c>
      <c r="BA2313" t="str">
        <f>IF(ISNUMBER(FIND("overige",Methode_Keuze)),"",IF(Tb_Activiteiten[[#This Row],[Overige kosten]]=1,Tb_Activiteiten[[#Headers],[Overige kosten]],""))</f>
        <v/>
      </c>
    </row>
    <row r="2314" spans="15:53" x14ac:dyDescent="0.25">
      <c r="O2314" s="56"/>
      <c r="Q2314" t="str">
        <f>IFERROR(IF(VLOOKUP(Tb_Activiteiten[[#This Row],[Openstelling]],Tb_Openstelling[],2,0)=1,1,""),"")</f>
        <v/>
      </c>
      <c r="AJ2314" s="56"/>
      <c r="AK2314" t="str">
        <f>IF(ISNUMBER(FIND("arbeid",Methode_Keuze)),"",IF(ISNUMBER(FIND("arbeid",Methode_Keuze)),"",IF(Tb_Activiteiten[[#This Row],[Loonkosten]]=1,Tb_Activiteiten[[#Headers],[Loonkosten]],"")))</f>
        <v/>
      </c>
      <c r="AL2314" t="str">
        <f>IF(ISNUMBER(FIND("arbeid",Methode_Keuze)),"",IF(ISNUMBER(FIND("arbeid",Methode_Keuze)),"",IF(Tb_Activiteiten[[#This Row],[Eigen arbeid]]=1,Tb_Activiteiten[[#Headers],[Eigen arbeid]],"")))</f>
        <v/>
      </c>
      <c r="AM2314" t="str">
        <f>IF(ISNUMBER(FIND("arbeid",Methode_Keuze)),"",IF(ISNUMBER(FIND("arbeid",Methode_Keuze)),"",IF(Tb_Activiteiten[[#This Row],[Projectmedewerker]]=1,Tb_Activiteiten[[#Headers],[Projectmedewerker]],"")))</f>
        <v/>
      </c>
      <c r="AN2314" t="str">
        <f>IF(ISNUMBER(FIND("arbeid",Methode_Keuze)),"",IF(ISNUMBER(FIND("arbeid",Methode_Keuze)),"",IF(Tb_Activiteiten[[#This Row],[Landbouwer]]=1,Tb_Activiteiten[[#Headers],[Landbouwer]],"")))</f>
        <v/>
      </c>
      <c r="AO2314" t="str">
        <f>IF(ISNUMBER(FIND("arbeid",Methode_Keuze)),"",IF(ISNUMBER(FIND("arbeid",Methode_Keuze)),"",IF(Tb_Activiteiten[[#This Row],[Adviseur]]=1,Tb_Activiteiten[[#Headers],[Adviseur]],"")))</f>
        <v/>
      </c>
      <c r="AP2314" t="str">
        <f>IF(ISNUMBER(FIND("arbeid",Methode_Keuze)),"",IF(ISNUMBER(FIND("arbeid",Methode_Keuze)),"",IF(Tb_Activiteiten[[#This Row],[Projectleider/Expert]]=1,Tb_Activiteiten[[#Headers],[Projectleider/Expert]],"")))</f>
        <v/>
      </c>
      <c r="AQ2314" t="str">
        <f>IF(ISNUMBER(FIND("arbeid",Methode_Keuze)),"",IF(ISNUMBER(FIND("arbeid",Methode_Keuze)),"",IF(Tb_Activiteiten[[#This Row],[Arbeidskosten]]=1,Tb_Activiteiten[[#Headers],[Arbeidskosten]],"")))</f>
        <v/>
      </c>
      <c r="AR2314" t="str">
        <f>IF(ISNUMBER(FIND("arbeid",Methode_Keuze)),"",IF(ISNUMBER(FIND("arbeid",Methode_Keuze)),"",IF(Tb_Activiteiten[[#This Row],[Arbeidskosten op basis van IKS]]=1,Tb_Activiteiten[[#Headers],[Arbeidskosten op basis van IKS]],"")))</f>
        <v/>
      </c>
      <c r="AS2314" t="str">
        <f>IF(ISNUMBER(FIND("overige",Methode_Keuze)),"",IF(Tb_Activiteiten[[#This Row],[Kosten derden exclusief btw]]=1,Tb_Activiteiten[[#Headers],[Kosten derden exclusief btw]],""))</f>
        <v/>
      </c>
      <c r="AT2314" t="str">
        <f>IF(ISNUMBER(FIND("overige",Methode_Keuze)),"",IF(Tb_Activiteiten[[#This Row],[Niet verrekenbare btw]]=1,Tb_Activiteiten[[#Headers],[Niet verrekenbare btw]],""))</f>
        <v/>
      </c>
      <c r="AU2314" t="str">
        <f>IF(ISNUMBER(FIND("overige",Methode_Keuze)),"",IF(Tb_Activiteiten[[#This Row],[Grondkosten]]=1,Tb_Activiteiten[[#Headers],[Grondkosten]],""))</f>
        <v/>
      </c>
      <c r="AV2314" t="str">
        <f>IF(ISNUMBER(FIND("overige",Methode_Keuze)),"",IF(Tb_Activiteiten[[#This Row],[Bijdrage in natura (overige)]]=1,Tb_Activiteiten[[#Headers],[Bijdrage in natura (overige)]],""))</f>
        <v/>
      </c>
      <c r="AW2314" t="str">
        <f>IF(ISNUMBER(FIND("overige",Methode_Keuze)),"",IF(Tb_Activiteiten[[#This Row],[Bijdrage in natura (vrijwilligers)]]=1,Tb_Activiteiten[[#Headers],[Bijdrage in natura (vrijwilligers)]],""))</f>
        <v/>
      </c>
      <c r="AX2314" t="str">
        <f>IF(ISNUMBER(FIND("overige",Methode_Keuze)),"",IF(Tb_Activiteiten[[#This Row],[Afschrijvingskosten]]=1,Tb_Activiteiten[[#Headers],[Afschrijvingskosten]],""))</f>
        <v/>
      </c>
      <c r="AY2314" t="str">
        <f>IF(ISNUMBER(FIND("overige",Methode_Keuze)),"",IF(Tb_Activiteiten[[#This Row],[Vergoeding]]=1,Tb_Activiteiten[[#Headers],[Vergoeding]],""))</f>
        <v/>
      </c>
      <c r="AZ2314" t="str">
        <f>IF(ISNUMBER(FIND("arbeid",Methode_Keuze)),"",IF(Tb_Activiteiten[[#This Row],[Arbeidskosten - vast tarief (excl eigen arbeid)]]=1,Tb_Activiteiten[[#Headers],[Arbeidskosten - vast tarief (excl eigen arbeid)]],""))</f>
        <v/>
      </c>
      <c r="BA2314" t="str">
        <f>IF(ISNUMBER(FIND("overige",Methode_Keuze)),"",IF(Tb_Activiteiten[[#This Row],[Overige kosten]]=1,Tb_Activiteiten[[#Headers],[Overige kosten]],""))</f>
        <v/>
      </c>
    </row>
    <row r="2315" spans="15:53" x14ac:dyDescent="0.25">
      <c r="O2315" s="56"/>
      <c r="Q2315" t="str">
        <f>IFERROR(IF(VLOOKUP(Tb_Activiteiten[[#This Row],[Openstelling]],Tb_Openstelling[],2,0)=1,1,""),"")</f>
        <v/>
      </c>
      <c r="AJ2315" s="56"/>
      <c r="AK2315" t="str">
        <f>IF(ISNUMBER(FIND("arbeid",Methode_Keuze)),"",IF(ISNUMBER(FIND("arbeid",Methode_Keuze)),"",IF(Tb_Activiteiten[[#This Row],[Loonkosten]]=1,Tb_Activiteiten[[#Headers],[Loonkosten]],"")))</f>
        <v/>
      </c>
      <c r="AL2315" t="str">
        <f>IF(ISNUMBER(FIND("arbeid",Methode_Keuze)),"",IF(ISNUMBER(FIND("arbeid",Methode_Keuze)),"",IF(Tb_Activiteiten[[#This Row],[Eigen arbeid]]=1,Tb_Activiteiten[[#Headers],[Eigen arbeid]],"")))</f>
        <v/>
      </c>
      <c r="AM2315" t="str">
        <f>IF(ISNUMBER(FIND("arbeid",Methode_Keuze)),"",IF(ISNUMBER(FIND("arbeid",Methode_Keuze)),"",IF(Tb_Activiteiten[[#This Row],[Projectmedewerker]]=1,Tb_Activiteiten[[#Headers],[Projectmedewerker]],"")))</f>
        <v/>
      </c>
      <c r="AN2315" t="str">
        <f>IF(ISNUMBER(FIND("arbeid",Methode_Keuze)),"",IF(ISNUMBER(FIND("arbeid",Methode_Keuze)),"",IF(Tb_Activiteiten[[#This Row],[Landbouwer]]=1,Tb_Activiteiten[[#Headers],[Landbouwer]],"")))</f>
        <v/>
      </c>
      <c r="AO2315" t="str">
        <f>IF(ISNUMBER(FIND("arbeid",Methode_Keuze)),"",IF(ISNUMBER(FIND("arbeid",Methode_Keuze)),"",IF(Tb_Activiteiten[[#This Row],[Adviseur]]=1,Tb_Activiteiten[[#Headers],[Adviseur]],"")))</f>
        <v/>
      </c>
      <c r="AP2315" t="str">
        <f>IF(ISNUMBER(FIND("arbeid",Methode_Keuze)),"",IF(ISNUMBER(FIND("arbeid",Methode_Keuze)),"",IF(Tb_Activiteiten[[#This Row],[Projectleider/Expert]]=1,Tb_Activiteiten[[#Headers],[Projectleider/Expert]],"")))</f>
        <v/>
      </c>
      <c r="AQ2315" t="str">
        <f>IF(ISNUMBER(FIND("arbeid",Methode_Keuze)),"",IF(ISNUMBER(FIND("arbeid",Methode_Keuze)),"",IF(Tb_Activiteiten[[#This Row],[Arbeidskosten]]=1,Tb_Activiteiten[[#Headers],[Arbeidskosten]],"")))</f>
        <v/>
      </c>
      <c r="AR2315" t="str">
        <f>IF(ISNUMBER(FIND("arbeid",Methode_Keuze)),"",IF(ISNUMBER(FIND("arbeid",Methode_Keuze)),"",IF(Tb_Activiteiten[[#This Row],[Arbeidskosten op basis van IKS]]=1,Tb_Activiteiten[[#Headers],[Arbeidskosten op basis van IKS]],"")))</f>
        <v/>
      </c>
      <c r="AS2315" t="str">
        <f>IF(ISNUMBER(FIND("overige",Methode_Keuze)),"",IF(Tb_Activiteiten[[#This Row],[Kosten derden exclusief btw]]=1,Tb_Activiteiten[[#Headers],[Kosten derden exclusief btw]],""))</f>
        <v/>
      </c>
      <c r="AT2315" t="str">
        <f>IF(ISNUMBER(FIND("overige",Methode_Keuze)),"",IF(Tb_Activiteiten[[#This Row],[Niet verrekenbare btw]]=1,Tb_Activiteiten[[#Headers],[Niet verrekenbare btw]],""))</f>
        <v/>
      </c>
      <c r="AU2315" t="str">
        <f>IF(ISNUMBER(FIND("overige",Methode_Keuze)),"",IF(Tb_Activiteiten[[#This Row],[Grondkosten]]=1,Tb_Activiteiten[[#Headers],[Grondkosten]],""))</f>
        <v/>
      </c>
      <c r="AV2315" t="str">
        <f>IF(ISNUMBER(FIND("overige",Methode_Keuze)),"",IF(Tb_Activiteiten[[#This Row],[Bijdrage in natura (overige)]]=1,Tb_Activiteiten[[#Headers],[Bijdrage in natura (overige)]],""))</f>
        <v/>
      </c>
      <c r="AW2315" t="str">
        <f>IF(ISNUMBER(FIND("overige",Methode_Keuze)),"",IF(Tb_Activiteiten[[#This Row],[Bijdrage in natura (vrijwilligers)]]=1,Tb_Activiteiten[[#Headers],[Bijdrage in natura (vrijwilligers)]],""))</f>
        <v/>
      </c>
      <c r="AX2315" t="str">
        <f>IF(ISNUMBER(FIND("overige",Methode_Keuze)),"",IF(Tb_Activiteiten[[#This Row],[Afschrijvingskosten]]=1,Tb_Activiteiten[[#Headers],[Afschrijvingskosten]],""))</f>
        <v/>
      </c>
      <c r="AY2315" t="str">
        <f>IF(ISNUMBER(FIND("overige",Methode_Keuze)),"",IF(Tb_Activiteiten[[#This Row],[Vergoeding]]=1,Tb_Activiteiten[[#Headers],[Vergoeding]],""))</f>
        <v/>
      </c>
      <c r="AZ2315" t="str">
        <f>IF(ISNUMBER(FIND("arbeid",Methode_Keuze)),"",IF(Tb_Activiteiten[[#This Row],[Arbeidskosten - vast tarief (excl eigen arbeid)]]=1,Tb_Activiteiten[[#Headers],[Arbeidskosten - vast tarief (excl eigen arbeid)]],""))</f>
        <v/>
      </c>
      <c r="BA2315" t="str">
        <f>IF(ISNUMBER(FIND("overige",Methode_Keuze)),"",IF(Tb_Activiteiten[[#This Row],[Overige kosten]]=1,Tb_Activiteiten[[#Headers],[Overige kosten]],""))</f>
        <v/>
      </c>
    </row>
    <row r="2316" spans="15:53" x14ac:dyDescent="0.25">
      <c r="O2316" s="56"/>
      <c r="Q2316" t="str">
        <f>IFERROR(IF(VLOOKUP(Tb_Activiteiten[[#This Row],[Openstelling]],Tb_Openstelling[],2,0)=1,1,""),"")</f>
        <v/>
      </c>
      <c r="AJ2316" s="56"/>
      <c r="AK2316" t="str">
        <f>IF(ISNUMBER(FIND("arbeid",Methode_Keuze)),"",IF(ISNUMBER(FIND("arbeid",Methode_Keuze)),"",IF(Tb_Activiteiten[[#This Row],[Loonkosten]]=1,Tb_Activiteiten[[#Headers],[Loonkosten]],"")))</f>
        <v/>
      </c>
      <c r="AL2316" t="str">
        <f>IF(ISNUMBER(FIND("arbeid",Methode_Keuze)),"",IF(ISNUMBER(FIND("arbeid",Methode_Keuze)),"",IF(Tb_Activiteiten[[#This Row],[Eigen arbeid]]=1,Tb_Activiteiten[[#Headers],[Eigen arbeid]],"")))</f>
        <v/>
      </c>
      <c r="AM2316" t="str">
        <f>IF(ISNUMBER(FIND("arbeid",Methode_Keuze)),"",IF(ISNUMBER(FIND("arbeid",Methode_Keuze)),"",IF(Tb_Activiteiten[[#This Row],[Projectmedewerker]]=1,Tb_Activiteiten[[#Headers],[Projectmedewerker]],"")))</f>
        <v/>
      </c>
      <c r="AN2316" t="str">
        <f>IF(ISNUMBER(FIND("arbeid",Methode_Keuze)),"",IF(ISNUMBER(FIND("arbeid",Methode_Keuze)),"",IF(Tb_Activiteiten[[#This Row],[Landbouwer]]=1,Tb_Activiteiten[[#Headers],[Landbouwer]],"")))</f>
        <v/>
      </c>
      <c r="AO2316" t="str">
        <f>IF(ISNUMBER(FIND("arbeid",Methode_Keuze)),"",IF(ISNUMBER(FIND("arbeid",Methode_Keuze)),"",IF(Tb_Activiteiten[[#This Row],[Adviseur]]=1,Tb_Activiteiten[[#Headers],[Adviseur]],"")))</f>
        <v/>
      </c>
      <c r="AP2316" t="str">
        <f>IF(ISNUMBER(FIND("arbeid",Methode_Keuze)),"",IF(ISNUMBER(FIND("arbeid",Methode_Keuze)),"",IF(Tb_Activiteiten[[#This Row],[Projectleider/Expert]]=1,Tb_Activiteiten[[#Headers],[Projectleider/Expert]],"")))</f>
        <v/>
      </c>
      <c r="AQ2316" t="str">
        <f>IF(ISNUMBER(FIND("arbeid",Methode_Keuze)),"",IF(ISNUMBER(FIND("arbeid",Methode_Keuze)),"",IF(Tb_Activiteiten[[#This Row],[Arbeidskosten]]=1,Tb_Activiteiten[[#Headers],[Arbeidskosten]],"")))</f>
        <v/>
      </c>
      <c r="AR2316" t="str">
        <f>IF(ISNUMBER(FIND("arbeid",Methode_Keuze)),"",IF(ISNUMBER(FIND("arbeid",Methode_Keuze)),"",IF(Tb_Activiteiten[[#This Row],[Arbeidskosten op basis van IKS]]=1,Tb_Activiteiten[[#Headers],[Arbeidskosten op basis van IKS]],"")))</f>
        <v/>
      </c>
      <c r="AS2316" t="str">
        <f>IF(ISNUMBER(FIND("overige",Methode_Keuze)),"",IF(Tb_Activiteiten[[#This Row],[Kosten derden exclusief btw]]=1,Tb_Activiteiten[[#Headers],[Kosten derden exclusief btw]],""))</f>
        <v/>
      </c>
      <c r="AT2316" t="str">
        <f>IF(ISNUMBER(FIND("overige",Methode_Keuze)),"",IF(Tb_Activiteiten[[#This Row],[Niet verrekenbare btw]]=1,Tb_Activiteiten[[#Headers],[Niet verrekenbare btw]],""))</f>
        <v/>
      </c>
      <c r="AU2316" t="str">
        <f>IF(ISNUMBER(FIND("overige",Methode_Keuze)),"",IF(Tb_Activiteiten[[#This Row],[Grondkosten]]=1,Tb_Activiteiten[[#Headers],[Grondkosten]],""))</f>
        <v/>
      </c>
      <c r="AV2316" t="str">
        <f>IF(ISNUMBER(FIND("overige",Methode_Keuze)),"",IF(Tb_Activiteiten[[#This Row],[Bijdrage in natura (overige)]]=1,Tb_Activiteiten[[#Headers],[Bijdrage in natura (overige)]],""))</f>
        <v/>
      </c>
      <c r="AW2316" t="str">
        <f>IF(ISNUMBER(FIND("overige",Methode_Keuze)),"",IF(Tb_Activiteiten[[#This Row],[Bijdrage in natura (vrijwilligers)]]=1,Tb_Activiteiten[[#Headers],[Bijdrage in natura (vrijwilligers)]],""))</f>
        <v/>
      </c>
      <c r="AX2316" t="str">
        <f>IF(ISNUMBER(FIND("overige",Methode_Keuze)),"",IF(Tb_Activiteiten[[#This Row],[Afschrijvingskosten]]=1,Tb_Activiteiten[[#Headers],[Afschrijvingskosten]],""))</f>
        <v/>
      </c>
      <c r="AY2316" t="str">
        <f>IF(ISNUMBER(FIND("overige",Methode_Keuze)),"",IF(Tb_Activiteiten[[#This Row],[Vergoeding]]=1,Tb_Activiteiten[[#Headers],[Vergoeding]],""))</f>
        <v/>
      </c>
      <c r="AZ2316" t="str">
        <f>IF(ISNUMBER(FIND("arbeid",Methode_Keuze)),"",IF(Tb_Activiteiten[[#This Row],[Arbeidskosten - vast tarief (excl eigen arbeid)]]=1,Tb_Activiteiten[[#Headers],[Arbeidskosten - vast tarief (excl eigen arbeid)]],""))</f>
        <v/>
      </c>
      <c r="BA2316" t="str">
        <f>IF(ISNUMBER(FIND("overige",Methode_Keuze)),"",IF(Tb_Activiteiten[[#This Row],[Overige kosten]]=1,Tb_Activiteiten[[#Headers],[Overige kosten]],""))</f>
        <v/>
      </c>
    </row>
    <row r="2317" spans="15:53" x14ac:dyDescent="0.25">
      <c r="O2317" s="56"/>
      <c r="Q2317" t="str">
        <f>IFERROR(IF(VLOOKUP(Tb_Activiteiten[[#This Row],[Openstelling]],Tb_Openstelling[],2,0)=1,1,""),"")</f>
        <v/>
      </c>
      <c r="AJ2317" s="56"/>
      <c r="AK2317" t="str">
        <f>IF(ISNUMBER(FIND("arbeid",Methode_Keuze)),"",IF(ISNUMBER(FIND("arbeid",Methode_Keuze)),"",IF(Tb_Activiteiten[[#This Row],[Loonkosten]]=1,Tb_Activiteiten[[#Headers],[Loonkosten]],"")))</f>
        <v/>
      </c>
      <c r="AL2317" t="str">
        <f>IF(ISNUMBER(FIND("arbeid",Methode_Keuze)),"",IF(ISNUMBER(FIND("arbeid",Methode_Keuze)),"",IF(Tb_Activiteiten[[#This Row],[Eigen arbeid]]=1,Tb_Activiteiten[[#Headers],[Eigen arbeid]],"")))</f>
        <v/>
      </c>
      <c r="AM2317" t="str">
        <f>IF(ISNUMBER(FIND("arbeid",Methode_Keuze)),"",IF(ISNUMBER(FIND("arbeid",Methode_Keuze)),"",IF(Tb_Activiteiten[[#This Row],[Projectmedewerker]]=1,Tb_Activiteiten[[#Headers],[Projectmedewerker]],"")))</f>
        <v/>
      </c>
      <c r="AN2317" t="str">
        <f>IF(ISNUMBER(FIND("arbeid",Methode_Keuze)),"",IF(ISNUMBER(FIND("arbeid",Methode_Keuze)),"",IF(Tb_Activiteiten[[#This Row],[Landbouwer]]=1,Tb_Activiteiten[[#Headers],[Landbouwer]],"")))</f>
        <v/>
      </c>
      <c r="AO2317" t="str">
        <f>IF(ISNUMBER(FIND("arbeid",Methode_Keuze)),"",IF(ISNUMBER(FIND("arbeid",Methode_Keuze)),"",IF(Tb_Activiteiten[[#This Row],[Adviseur]]=1,Tb_Activiteiten[[#Headers],[Adviseur]],"")))</f>
        <v/>
      </c>
      <c r="AP2317" t="str">
        <f>IF(ISNUMBER(FIND("arbeid",Methode_Keuze)),"",IF(ISNUMBER(FIND("arbeid",Methode_Keuze)),"",IF(Tb_Activiteiten[[#This Row],[Projectleider/Expert]]=1,Tb_Activiteiten[[#Headers],[Projectleider/Expert]],"")))</f>
        <v/>
      </c>
      <c r="AQ2317" t="str">
        <f>IF(ISNUMBER(FIND("arbeid",Methode_Keuze)),"",IF(ISNUMBER(FIND("arbeid",Methode_Keuze)),"",IF(Tb_Activiteiten[[#This Row],[Arbeidskosten]]=1,Tb_Activiteiten[[#Headers],[Arbeidskosten]],"")))</f>
        <v/>
      </c>
      <c r="AR2317" t="str">
        <f>IF(ISNUMBER(FIND("arbeid",Methode_Keuze)),"",IF(ISNUMBER(FIND("arbeid",Methode_Keuze)),"",IF(Tb_Activiteiten[[#This Row],[Arbeidskosten op basis van IKS]]=1,Tb_Activiteiten[[#Headers],[Arbeidskosten op basis van IKS]],"")))</f>
        <v/>
      </c>
      <c r="AS2317" t="str">
        <f>IF(ISNUMBER(FIND("overige",Methode_Keuze)),"",IF(Tb_Activiteiten[[#This Row],[Kosten derden exclusief btw]]=1,Tb_Activiteiten[[#Headers],[Kosten derden exclusief btw]],""))</f>
        <v/>
      </c>
      <c r="AT2317" t="str">
        <f>IF(ISNUMBER(FIND("overige",Methode_Keuze)),"",IF(Tb_Activiteiten[[#This Row],[Niet verrekenbare btw]]=1,Tb_Activiteiten[[#Headers],[Niet verrekenbare btw]],""))</f>
        <v/>
      </c>
      <c r="AU2317" t="str">
        <f>IF(ISNUMBER(FIND("overige",Methode_Keuze)),"",IF(Tb_Activiteiten[[#This Row],[Grondkosten]]=1,Tb_Activiteiten[[#Headers],[Grondkosten]],""))</f>
        <v/>
      </c>
      <c r="AV2317" t="str">
        <f>IF(ISNUMBER(FIND("overige",Methode_Keuze)),"",IF(Tb_Activiteiten[[#This Row],[Bijdrage in natura (overige)]]=1,Tb_Activiteiten[[#Headers],[Bijdrage in natura (overige)]],""))</f>
        <v/>
      </c>
      <c r="AW2317" t="str">
        <f>IF(ISNUMBER(FIND("overige",Methode_Keuze)),"",IF(Tb_Activiteiten[[#This Row],[Bijdrage in natura (vrijwilligers)]]=1,Tb_Activiteiten[[#Headers],[Bijdrage in natura (vrijwilligers)]],""))</f>
        <v/>
      </c>
      <c r="AX2317" t="str">
        <f>IF(ISNUMBER(FIND("overige",Methode_Keuze)),"",IF(Tb_Activiteiten[[#This Row],[Afschrijvingskosten]]=1,Tb_Activiteiten[[#Headers],[Afschrijvingskosten]],""))</f>
        <v/>
      </c>
      <c r="AY2317" t="str">
        <f>IF(ISNUMBER(FIND("overige",Methode_Keuze)),"",IF(Tb_Activiteiten[[#This Row],[Vergoeding]]=1,Tb_Activiteiten[[#Headers],[Vergoeding]],""))</f>
        <v/>
      </c>
      <c r="AZ2317" t="str">
        <f>IF(ISNUMBER(FIND("arbeid",Methode_Keuze)),"",IF(Tb_Activiteiten[[#This Row],[Arbeidskosten - vast tarief (excl eigen arbeid)]]=1,Tb_Activiteiten[[#Headers],[Arbeidskosten - vast tarief (excl eigen arbeid)]],""))</f>
        <v/>
      </c>
      <c r="BA2317" t="str">
        <f>IF(ISNUMBER(FIND("overige",Methode_Keuze)),"",IF(Tb_Activiteiten[[#This Row],[Overige kosten]]=1,Tb_Activiteiten[[#Headers],[Overige kosten]],""))</f>
        <v/>
      </c>
    </row>
    <row r="2318" spans="15:53" x14ac:dyDescent="0.25">
      <c r="O2318" s="56"/>
      <c r="Q2318" t="str">
        <f>IFERROR(IF(VLOOKUP(Tb_Activiteiten[[#This Row],[Openstelling]],Tb_Openstelling[],2,0)=1,1,""),"")</f>
        <v/>
      </c>
      <c r="AJ2318" s="56"/>
      <c r="AK2318" t="str">
        <f>IF(ISNUMBER(FIND("arbeid",Methode_Keuze)),"",IF(ISNUMBER(FIND("arbeid",Methode_Keuze)),"",IF(Tb_Activiteiten[[#This Row],[Loonkosten]]=1,Tb_Activiteiten[[#Headers],[Loonkosten]],"")))</f>
        <v/>
      </c>
      <c r="AL2318" t="str">
        <f>IF(ISNUMBER(FIND("arbeid",Methode_Keuze)),"",IF(ISNUMBER(FIND("arbeid",Methode_Keuze)),"",IF(Tb_Activiteiten[[#This Row],[Eigen arbeid]]=1,Tb_Activiteiten[[#Headers],[Eigen arbeid]],"")))</f>
        <v/>
      </c>
      <c r="AM2318" t="str">
        <f>IF(ISNUMBER(FIND("arbeid",Methode_Keuze)),"",IF(ISNUMBER(FIND("arbeid",Methode_Keuze)),"",IF(Tb_Activiteiten[[#This Row],[Projectmedewerker]]=1,Tb_Activiteiten[[#Headers],[Projectmedewerker]],"")))</f>
        <v/>
      </c>
      <c r="AN2318" t="str">
        <f>IF(ISNUMBER(FIND("arbeid",Methode_Keuze)),"",IF(ISNUMBER(FIND("arbeid",Methode_Keuze)),"",IF(Tb_Activiteiten[[#This Row],[Landbouwer]]=1,Tb_Activiteiten[[#Headers],[Landbouwer]],"")))</f>
        <v/>
      </c>
      <c r="AO2318" t="str">
        <f>IF(ISNUMBER(FIND("arbeid",Methode_Keuze)),"",IF(ISNUMBER(FIND("arbeid",Methode_Keuze)),"",IF(Tb_Activiteiten[[#This Row],[Adviseur]]=1,Tb_Activiteiten[[#Headers],[Adviseur]],"")))</f>
        <v/>
      </c>
      <c r="AP2318" t="str">
        <f>IF(ISNUMBER(FIND("arbeid",Methode_Keuze)),"",IF(ISNUMBER(FIND("arbeid",Methode_Keuze)),"",IF(Tb_Activiteiten[[#This Row],[Projectleider/Expert]]=1,Tb_Activiteiten[[#Headers],[Projectleider/Expert]],"")))</f>
        <v/>
      </c>
      <c r="AQ2318" t="str">
        <f>IF(ISNUMBER(FIND("arbeid",Methode_Keuze)),"",IF(ISNUMBER(FIND("arbeid",Methode_Keuze)),"",IF(Tb_Activiteiten[[#This Row],[Arbeidskosten]]=1,Tb_Activiteiten[[#Headers],[Arbeidskosten]],"")))</f>
        <v/>
      </c>
      <c r="AR2318" t="str">
        <f>IF(ISNUMBER(FIND("arbeid",Methode_Keuze)),"",IF(ISNUMBER(FIND("arbeid",Methode_Keuze)),"",IF(Tb_Activiteiten[[#This Row],[Arbeidskosten op basis van IKS]]=1,Tb_Activiteiten[[#Headers],[Arbeidskosten op basis van IKS]],"")))</f>
        <v/>
      </c>
      <c r="AS2318" t="str">
        <f>IF(ISNUMBER(FIND("overige",Methode_Keuze)),"",IF(Tb_Activiteiten[[#This Row],[Kosten derden exclusief btw]]=1,Tb_Activiteiten[[#Headers],[Kosten derden exclusief btw]],""))</f>
        <v/>
      </c>
      <c r="AT2318" t="str">
        <f>IF(ISNUMBER(FIND("overige",Methode_Keuze)),"",IF(Tb_Activiteiten[[#This Row],[Niet verrekenbare btw]]=1,Tb_Activiteiten[[#Headers],[Niet verrekenbare btw]],""))</f>
        <v/>
      </c>
      <c r="AU2318" t="str">
        <f>IF(ISNUMBER(FIND("overige",Methode_Keuze)),"",IF(Tb_Activiteiten[[#This Row],[Grondkosten]]=1,Tb_Activiteiten[[#Headers],[Grondkosten]],""))</f>
        <v/>
      </c>
      <c r="AV2318" t="str">
        <f>IF(ISNUMBER(FIND("overige",Methode_Keuze)),"",IF(Tb_Activiteiten[[#This Row],[Bijdrage in natura (overige)]]=1,Tb_Activiteiten[[#Headers],[Bijdrage in natura (overige)]],""))</f>
        <v/>
      </c>
      <c r="AW2318" t="str">
        <f>IF(ISNUMBER(FIND("overige",Methode_Keuze)),"",IF(Tb_Activiteiten[[#This Row],[Bijdrage in natura (vrijwilligers)]]=1,Tb_Activiteiten[[#Headers],[Bijdrage in natura (vrijwilligers)]],""))</f>
        <v/>
      </c>
      <c r="AX2318" t="str">
        <f>IF(ISNUMBER(FIND("overige",Methode_Keuze)),"",IF(Tb_Activiteiten[[#This Row],[Afschrijvingskosten]]=1,Tb_Activiteiten[[#Headers],[Afschrijvingskosten]],""))</f>
        <v/>
      </c>
      <c r="AY2318" t="str">
        <f>IF(ISNUMBER(FIND("overige",Methode_Keuze)),"",IF(Tb_Activiteiten[[#This Row],[Vergoeding]]=1,Tb_Activiteiten[[#Headers],[Vergoeding]],""))</f>
        <v/>
      </c>
      <c r="AZ2318" t="str">
        <f>IF(ISNUMBER(FIND("arbeid",Methode_Keuze)),"",IF(Tb_Activiteiten[[#This Row],[Arbeidskosten - vast tarief (excl eigen arbeid)]]=1,Tb_Activiteiten[[#Headers],[Arbeidskosten - vast tarief (excl eigen arbeid)]],""))</f>
        <v/>
      </c>
      <c r="BA2318" t="str">
        <f>IF(ISNUMBER(FIND("overige",Methode_Keuze)),"",IF(Tb_Activiteiten[[#This Row],[Overige kosten]]=1,Tb_Activiteiten[[#Headers],[Overige kosten]],""))</f>
        <v/>
      </c>
    </row>
    <row r="2319" spans="15:53" x14ac:dyDescent="0.25">
      <c r="O2319" s="56"/>
      <c r="Q2319" t="str">
        <f>IFERROR(IF(VLOOKUP(Tb_Activiteiten[[#This Row],[Openstelling]],Tb_Openstelling[],2,0)=1,1,""),"")</f>
        <v/>
      </c>
      <c r="AJ2319" s="56"/>
      <c r="AK2319" t="str">
        <f>IF(ISNUMBER(FIND("arbeid",Methode_Keuze)),"",IF(ISNUMBER(FIND("arbeid",Methode_Keuze)),"",IF(Tb_Activiteiten[[#This Row],[Loonkosten]]=1,Tb_Activiteiten[[#Headers],[Loonkosten]],"")))</f>
        <v/>
      </c>
      <c r="AL2319" t="str">
        <f>IF(ISNUMBER(FIND("arbeid",Methode_Keuze)),"",IF(ISNUMBER(FIND("arbeid",Methode_Keuze)),"",IF(Tb_Activiteiten[[#This Row],[Eigen arbeid]]=1,Tb_Activiteiten[[#Headers],[Eigen arbeid]],"")))</f>
        <v/>
      </c>
      <c r="AM2319" t="str">
        <f>IF(ISNUMBER(FIND("arbeid",Methode_Keuze)),"",IF(ISNUMBER(FIND("arbeid",Methode_Keuze)),"",IF(Tb_Activiteiten[[#This Row],[Projectmedewerker]]=1,Tb_Activiteiten[[#Headers],[Projectmedewerker]],"")))</f>
        <v/>
      </c>
      <c r="AN2319" t="str">
        <f>IF(ISNUMBER(FIND("arbeid",Methode_Keuze)),"",IF(ISNUMBER(FIND("arbeid",Methode_Keuze)),"",IF(Tb_Activiteiten[[#This Row],[Landbouwer]]=1,Tb_Activiteiten[[#Headers],[Landbouwer]],"")))</f>
        <v/>
      </c>
      <c r="AO2319" t="str">
        <f>IF(ISNUMBER(FIND("arbeid",Methode_Keuze)),"",IF(ISNUMBER(FIND("arbeid",Methode_Keuze)),"",IF(Tb_Activiteiten[[#This Row],[Adviseur]]=1,Tb_Activiteiten[[#Headers],[Adviseur]],"")))</f>
        <v/>
      </c>
      <c r="AP2319" t="str">
        <f>IF(ISNUMBER(FIND("arbeid",Methode_Keuze)),"",IF(ISNUMBER(FIND("arbeid",Methode_Keuze)),"",IF(Tb_Activiteiten[[#This Row],[Projectleider/Expert]]=1,Tb_Activiteiten[[#Headers],[Projectleider/Expert]],"")))</f>
        <v/>
      </c>
      <c r="AQ2319" t="str">
        <f>IF(ISNUMBER(FIND("arbeid",Methode_Keuze)),"",IF(ISNUMBER(FIND("arbeid",Methode_Keuze)),"",IF(Tb_Activiteiten[[#This Row],[Arbeidskosten]]=1,Tb_Activiteiten[[#Headers],[Arbeidskosten]],"")))</f>
        <v/>
      </c>
      <c r="AR2319" t="str">
        <f>IF(ISNUMBER(FIND("arbeid",Methode_Keuze)),"",IF(ISNUMBER(FIND("arbeid",Methode_Keuze)),"",IF(Tb_Activiteiten[[#This Row],[Arbeidskosten op basis van IKS]]=1,Tb_Activiteiten[[#Headers],[Arbeidskosten op basis van IKS]],"")))</f>
        <v/>
      </c>
      <c r="AS2319" t="str">
        <f>IF(ISNUMBER(FIND("overige",Methode_Keuze)),"",IF(Tb_Activiteiten[[#This Row],[Kosten derden exclusief btw]]=1,Tb_Activiteiten[[#Headers],[Kosten derden exclusief btw]],""))</f>
        <v/>
      </c>
      <c r="AT2319" t="str">
        <f>IF(ISNUMBER(FIND("overige",Methode_Keuze)),"",IF(Tb_Activiteiten[[#This Row],[Niet verrekenbare btw]]=1,Tb_Activiteiten[[#Headers],[Niet verrekenbare btw]],""))</f>
        <v/>
      </c>
      <c r="AU2319" t="str">
        <f>IF(ISNUMBER(FIND("overige",Methode_Keuze)),"",IF(Tb_Activiteiten[[#This Row],[Grondkosten]]=1,Tb_Activiteiten[[#Headers],[Grondkosten]],""))</f>
        <v/>
      </c>
      <c r="AV2319" t="str">
        <f>IF(ISNUMBER(FIND("overige",Methode_Keuze)),"",IF(Tb_Activiteiten[[#This Row],[Bijdrage in natura (overige)]]=1,Tb_Activiteiten[[#Headers],[Bijdrage in natura (overige)]],""))</f>
        <v/>
      </c>
      <c r="AW2319" t="str">
        <f>IF(ISNUMBER(FIND("overige",Methode_Keuze)),"",IF(Tb_Activiteiten[[#This Row],[Bijdrage in natura (vrijwilligers)]]=1,Tb_Activiteiten[[#Headers],[Bijdrage in natura (vrijwilligers)]],""))</f>
        <v/>
      </c>
      <c r="AX2319" t="str">
        <f>IF(ISNUMBER(FIND("overige",Methode_Keuze)),"",IF(Tb_Activiteiten[[#This Row],[Afschrijvingskosten]]=1,Tb_Activiteiten[[#Headers],[Afschrijvingskosten]],""))</f>
        <v/>
      </c>
      <c r="AY2319" t="str">
        <f>IF(ISNUMBER(FIND("overige",Methode_Keuze)),"",IF(Tb_Activiteiten[[#This Row],[Vergoeding]]=1,Tb_Activiteiten[[#Headers],[Vergoeding]],""))</f>
        <v/>
      </c>
      <c r="AZ2319" t="str">
        <f>IF(ISNUMBER(FIND("arbeid",Methode_Keuze)),"",IF(Tb_Activiteiten[[#This Row],[Arbeidskosten - vast tarief (excl eigen arbeid)]]=1,Tb_Activiteiten[[#Headers],[Arbeidskosten - vast tarief (excl eigen arbeid)]],""))</f>
        <v/>
      </c>
      <c r="BA2319" t="str">
        <f>IF(ISNUMBER(FIND("overige",Methode_Keuze)),"",IF(Tb_Activiteiten[[#This Row],[Overige kosten]]=1,Tb_Activiteiten[[#Headers],[Overige kosten]],""))</f>
        <v/>
      </c>
    </row>
    <row r="2320" spans="15:53" x14ac:dyDescent="0.25">
      <c r="O2320" s="56"/>
      <c r="Q2320" t="str">
        <f>IFERROR(IF(VLOOKUP(Tb_Activiteiten[[#This Row],[Openstelling]],Tb_Openstelling[],2,0)=1,1,""),"")</f>
        <v/>
      </c>
      <c r="AJ2320" s="56"/>
      <c r="AK2320" t="str">
        <f>IF(ISNUMBER(FIND("arbeid",Methode_Keuze)),"",IF(ISNUMBER(FIND("arbeid",Methode_Keuze)),"",IF(Tb_Activiteiten[[#This Row],[Loonkosten]]=1,Tb_Activiteiten[[#Headers],[Loonkosten]],"")))</f>
        <v/>
      </c>
      <c r="AL2320" t="str">
        <f>IF(ISNUMBER(FIND("arbeid",Methode_Keuze)),"",IF(ISNUMBER(FIND("arbeid",Methode_Keuze)),"",IF(Tb_Activiteiten[[#This Row],[Eigen arbeid]]=1,Tb_Activiteiten[[#Headers],[Eigen arbeid]],"")))</f>
        <v/>
      </c>
      <c r="AM2320" t="str">
        <f>IF(ISNUMBER(FIND("arbeid",Methode_Keuze)),"",IF(ISNUMBER(FIND("arbeid",Methode_Keuze)),"",IF(Tb_Activiteiten[[#This Row],[Projectmedewerker]]=1,Tb_Activiteiten[[#Headers],[Projectmedewerker]],"")))</f>
        <v/>
      </c>
      <c r="AN2320" t="str">
        <f>IF(ISNUMBER(FIND("arbeid",Methode_Keuze)),"",IF(ISNUMBER(FIND("arbeid",Methode_Keuze)),"",IF(Tb_Activiteiten[[#This Row],[Landbouwer]]=1,Tb_Activiteiten[[#Headers],[Landbouwer]],"")))</f>
        <v/>
      </c>
      <c r="AO2320" t="str">
        <f>IF(ISNUMBER(FIND("arbeid",Methode_Keuze)),"",IF(ISNUMBER(FIND("arbeid",Methode_Keuze)),"",IF(Tb_Activiteiten[[#This Row],[Adviseur]]=1,Tb_Activiteiten[[#Headers],[Adviseur]],"")))</f>
        <v/>
      </c>
      <c r="AP2320" t="str">
        <f>IF(ISNUMBER(FIND("arbeid",Methode_Keuze)),"",IF(ISNUMBER(FIND("arbeid",Methode_Keuze)),"",IF(Tb_Activiteiten[[#This Row],[Projectleider/Expert]]=1,Tb_Activiteiten[[#Headers],[Projectleider/Expert]],"")))</f>
        <v/>
      </c>
      <c r="AQ2320" t="str">
        <f>IF(ISNUMBER(FIND("arbeid",Methode_Keuze)),"",IF(ISNUMBER(FIND("arbeid",Methode_Keuze)),"",IF(Tb_Activiteiten[[#This Row],[Arbeidskosten]]=1,Tb_Activiteiten[[#Headers],[Arbeidskosten]],"")))</f>
        <v/>
      </c>
      <c r="AR2320" t="str">
        <f>IF(ISNUMBER(FIND("arbeid",Methode_Keuze)),"",IF(ISNUMBER(FIND("arbeid",Methode_Keuze)),"",IF(Tb_Activiteiten[[#This Row],[Arbeidskosten op basis van IKS]]=1,Tb_Activiteiten[[#Headers],[Arbeidskosten op basis van IKS]],"")))</f>
        <v/>
      </c>
      <c r="AS2320" t="str">
        <f>IF(ISNUMBER(FIND("overige",Methode_Keuze)),"",IF(Tb_Activiteiten[[#This Row],[Kosten derden exclusief btw]]=1,Tb_Activiteiten[[#Headers],[Kosten derden exclusief btw]],""))</f>
        <v/>
      </c>
      <c r="AT2320" t="str">
        <f>IF(ISNUMBER(FIND("overige",Methode_Keuze)),"",IF(Tb_Activiteiten[[#This Row],[Niet verrekenbare btw]]=1,Tb_Activiteiten[[#Headers],[Niet verrekenbare btw]],""))</f>
        <v/>
      </c>
      <c r="AU2320" t="str">
        <f>IF(ISNUMBER(FIND("overige",Methode_Keuze)),"",IF(Tb_Activiteiten[[#This Row],[Grondkosten]]=1,Tb_Activiteiten[[#Headers],[Grondkosten]],""))</f>
        <v/>
      </c>
      <c r="AV2320" t="str">
        <f>IF(ISNUMBER(FIND("overige",Methode_Keuze)),"",IF(Tb_Activiteiten[[#This Row],[Bijdrage in natura (overige)]]=1,Tb_Activiteiten[[#Headers],[Bijdrage in natura (overige)]],""))</f>
        <v/>
      </c>
      <c r="AW2320" t="str">
        <f>IF(ISNUMBER(FIND("overige",Methode_Keuze)),"",IF(Tb_Activiteiten[[#This Row],[Bijdrage in natura (vrijwilligers)]]=1,Tb_Activiteiten[[#Headers],[Bijdrage in natura (vrijwilligers)]],""))</f>
        <v/>
      </c>
      <c r="AX2320" t="str">
        <f>IF(ISNUMBER(FIND("overige",Methode_Keuze)),"",IF(Tb_Activiteiten[[#This Row],[Afschrijvingskosten]]=1,Tb_Activiteiten[[#Headers],[Afschrijvingskosten]],""))</f>
        <v/>
      </c>
      <c r="AY2320" t="str">
        <f>IF(ISNUMBER(FIND("overige",Methode_Keuze)),"",IF(Tb_Activiteiten[[#This Row],[Vergoeding]]=1,Tb_Activiteiten[[#Headers],[Vergoeding]],""))</f>
        <v/>
      </c>
      <c r="AZ2320" t="str">
        <f>IF(ISNUMBER(FIND("arbeid",Methode_Keuze)),"",IF(Tb_Activiteiten[[#This Row],[Arbeidskosten - vast tarief (excl eigen arbeid)]]=1,Tb_Activiteiten[[#Headers],[Arbeidskosten - vast tarief (excl eigen arbeid)]],""))</f>
        <v/>
      </c>
      <c r="BA2320" t="str">
        <f>IF(ISNUMBER(FIND("overige",Methode_Keuze)),"",IF(Tb_Activiteiten[[#This Row],[Overige kosten]]=1,Tb_Activiteiten[[#Headers],[Overige kosten]],""))</f>
        <v/>
      </c>
    </row>
    <row r="2321" spans="15:53" x14ac:dyDescent="0.25">
      <c r="O2321" s="56"/>
      <c r="Q2321" t="str">
        <f>IFERROR(IF(VLOOKUP(Tb_Activiteiten[[#This Row],[Openstelling]],Tb_Openstelling[],2,0)=1,1,""),"")</f>
        <v/>
      </c>
      <c r="AJ2321" s="56"/>
      <c r="AK2321" t="str">
        <f>IF(ISNUMBER(FIND("arbeid",Methode_Keuze)),"",IF(ISNUMBER(FIND("arbeid",Methode_Keuze)),"",IF(Tb_Activiteiten[[#This Row],[Loonkosten]]=1,Tb_Activiteiten[[#Headers],[Loonkosten]],"")))</f>
        <v/>
      </c>
      <c r="AL2321" t="str">
        <f>IF(ISNUMBER(FIND("arbeid",Methode_Keuze)),"",IF(ISNUMBER(FIND("arbeid",Methode_Keuze)),"",IF(Tb_Activiteiten[[#This Row],[Eigen arbeid]]=1,Tb_Activiteiten[[#Headers],[Eigen arbeid]],"")))</f>
        <v/>
      </c>
      <c r="AM2321" t="str">
        <f>IF(ISNUMBER(FIND("arbeid",Methode_Keuze)),"",IF(ISNUMBER(FIND("arbeid",Methode_Keuze)),"",IF(Tb_Activiteiten[[#This Row],[Projectmedewerker]]=1,Tb_Activiteiten[[#Headers],[Projectmedewerker]],"")))</f>
        <v/>
      </c>
      <c r="AN2321" t="str">
        <f>IF(ISNUMBER(FIND("arbeid",Methode_Keuze)),"",IF(ISNUMBER(FIND("arbeid",Methode_Keuze)),"",IF(Tb_Activiteiten[[#This Row],[Landbouwer]]=1,Tb_Activiteiten[[#Headers],[Landbouwer]],"")))</f>
        <v/>
      </c>
      <c r="AO2321" t="str">
        <f>IF(ISNUMBER(FIND("arbeid",Methode_Keuze)),"",IF(ISNUMBER(FIND("arbeid",Methode_Keuze)),"",IF(Tb_Activiteiten[[#This Row],[Adviseur]]=1,Tb_Activiteiten[[#Headers],[Adviseur]],"")))</f>
        <v/>
      </c>
      <c r="AP2321" t="str">
        <f>IF(ISNUMBER(FIND("arbeid",Methode_Keuze)),"",IF(ISNUMBER(FIND("arbeid",Methode_Keuze)),"",IF(Tb_Activiteiten[[#This Row],[Projectleider/Expert]]=1,Tb_Activiteiten[[#Headers],[Projectleider/Expert]],"")))</f>
        <v/>
      </c>
      <c r="AQ2321" t="str">
        <f>IF(ISNUMBER(FIND("arbeid",Methode_Keuze)),"",IF(ISNUMBER(FIND("arbeid",Methode_Keuze)),"",IF(Tb_Activiteiten[[#This Row],[Arbeidskosten]]=1,Tb_Activiteiten[[#Headers],[Arbeidskosten]],"")))</f>
        <v/>
      </c>
      <c r="AR2321" t="str">
        <f>IF(ISNUMBER(FIND("arbeid",Methode_Keuze)),"",IF(ISNUMBER(FIND("arbeid",Methode_Keuze)),"",IF(Tb_Activiteiten[[#This Row],[Arbeidskosten op basis van IKS]]=1,Tb_Activiteiten[[#Headers],[Arbeidskosten op basis van IKS]],"")))</f>
        <v/>
      </c>
      <c r="AS2321" t="str">
        <f>IF(ISNUMBER(FIND("overige",Methode_Keuze)),"",IF(Tb_Activiteiten[[#This Row],[Kosten derden exclusief btw]]=1,Tb_Activiteiten[[#Headers],[Kosten derden exclusief btw]],""))</f>
        <v/>
      </c>
      <c r="AT2321" t="str">
        <f>IF(ISNUMBER(FIND("overige",Methode_Keuze)),"",IF(Tb_Activiteiten[[#This Row],[Niet verrekenbare btw]]=1,Tb_Activiteiten[[#Headers],[Niet verrekenbare btw]],""))</f>
        <v/>
      </c>
      <c r="AU2321" t="str">
        <f>IF(ISNUMBER(FIND("overige",Methode_Keuze)),"",IF(Tb_Activiteiten[[#This Row],[Grondkosten]]=1,Tb_Activiteiten[[#Headers],[Grondkosten]],""))</f>
        <v/>
      </c>
      <c r="AV2321" t="str">
        <f>IF(ISNUMBER(FIND("overige",Methode_Keuze)),"",IF(Tb_Activiteiten[[#This Row],[Bijdrage in natura (overige)]]=1,Tb_Activiteiten[[#Headers],[Bijdrage in natura (overige)]],""))</f>
        <v/>
      </c>
      <c r="AW2321" t="str">
        <f>IF(ISNUMBER(FIND("overige",Methode_Keuze)),"",IF(Tb_Activiteiten[[#This Row],[Bijdrage in natura (vrijwilligers)]]=1,Tb_Activiteiten[[#Headers],[Bijdrage in natura (vrijwilligers)]],""))</f>
        <v/>
      </c>
      <c r="AX2321" t="str">
        <f>IF(ISNUMBER(FIND("overige",Methode_Keuze)),"",IF(Tb_Activiteiten[[#This Row],[Afschrijvingskosten]]=1,Tb_Activiteiten[[#Headers],[Afschrijvingskosten]],""))</f>
        <v/>
      </c>
      <c r="AY2321" t="str">
        <f>IF(ISNUMBER(FIND("overige",Methode_Keuze)),"",IF(Tb_Activiteiten[[#This Row],[Vergoeding]]=1,Tb_Activiteiten[[#Headers],[Vergoeding]],""))</f>
        <v/>
      </c>
      <c r="AZ2321" t="str">
        <f>IF(ISNUMBER(FIND("arbeid",Methode_Keuze)),"",IF(Tb_Activiteiten[[#This Row],[Arbeidskosten - vast tarief (excl eigen arbeid)]]=1,Tb_Activiteiten[[#Headers],[Arbeidskosten - vast tarief (excl eigen arbeid)]],""))</f>
        <v/>
      </c>
      <c r="BA2321" t="str">
        <f>IF(ISNUMBER(FIND("overige",Methode_Keuze)),"",IF(Tb_Activiteiten[[#This Row],[Overige kosten]]=1,Tb_Activiteiten[[#Headers],[Overige kosten]],""))</f>
        <v/>
      </c>
    </row>
    <row r="2322" spans="15:53" x14ac:dyDescent="0.25">
      <c r="O2322" s="56"/>
      <c r="Q2322" t="str">
        <f>IFERROR(IF(VLOOKUP(Tb_Activiteiten[[#This Row],[Openstelling]],Tb_Openstelling[],2,0)=1,1,""),"")</f>
        <v/>
      </c>
      <c r="AJ2322" s="56"/>
      <c r="AK2322" t="str">
        <f>IF(ISNUMBER(FIND("arbeid",Methode_Keuze)),"",IF(ISNUMBER(FIND("arbeid",Methode_Keuze)),"",IF(Tb_Activiteiten[[#This Row],[Loonkosten]]=1,Tb_Activiteiten[[#Headers],[Loonkosten]],"")))</f>
        <v/>
      </c>
      <c r="AL2322" t="str">
        <f>IF(ISNUMBER(FIND("arbeid",Methode_Keuze)),"",IF(ISNUMBER(FIND("arbeid",Methode_Keuze)),"",IF(Tb_Activiteiten[[#This Row],[Eigen arbeid]]=1,Tb_Activiteiten[[#Headers],[Eigen arbeid]],"")))</f>
        <v/>
      </c>
      <c r="AM2322" t="str">
        <f>IF(ISNUMBER(FIND("arbeid",Methode_Keuze)),"",IF(ISNUMBER(FIND("arbeid",Methode_Keuze)),"",IF(Tb_Activiteiten[[#This Row],[Projectmedewerker]]=1,Tb_Activiteiten[[#Headers],[Projectmedewerker]],"")))</f>
        <v/>
      </c>
      <c r="AN2322" t="str">
        <f>IF(ISNUMBER(FIND("arbeid",Methode_Keuze)),"",IF(ISNUMBER(FIND("arbeid",Methode_Keuze)),"",IF(Tb_Activiteiten[[#This Row],[Landbouwer]]=1,Tb_Activiteiten[[#Headers],[Landbouwer]],"")))</f>
        <v/>
      </c>
      <c r="AO2322" t="str">
        <f>IF(ISNUMBER(FIND("arbeid",Methode_Keuze)),"",IF(ISNUMBER(FIND("arbeid",Methode_Keuze)),"",IF(Tb_Activiteiten[[#This Row],[Adviseur]]=1,Tb_Activiteiten[[#Headers],[Adviseur]],"")))</f>
        <v/>
      </c>
      <c r="AP2322" t="str">
        <f>IF(ISNUMBER(FIND("arbeid",Methode_Keuze)),"",IF(ISNUMBER(FIND("arbeid",Methode_Keuze)),"",IF(Tb_Activiteiten[[#This Row],[Projectleider/Expert]]=1,Tb_Activiteiten[[#Headers],[Projectleider/Expert]],"")))</f>
        <v/>
      </c>
      <c r="AQ2322" t="str">
        <f>IF(ISNUMBER(FIND("arbeid",Methode_Keuze)),"",IF(ISNUMBER(FIND("arbeid",Methode_Keuze)),"",IF(Tb_Activiteiten[[#This Row],[Arbeidskosten]]=1,Tb_Activiteiten[[#Headers],[Arbeidskosten]],"")))</f>
        <v/>
      </c>
      <c r="AR2322" t="str">
        <f>IF(ISNUMBER(FIND("arbeid",Methode_Keuze)),"",IF(ISNUMBER(FIND("arbeid",Methode_Keuze)),"",IF(Tb_Activiteiten[[#This Row],[Arbeidskosten op basis van IKS]]=1,Tb_Activiteiten[[#Headers],[Arbeidskosten op basis van IKS]],"")))</f>
        <v/>
      </c>
      <c r="AS2322" t="str">
        <f>IF(ISNUMBER(FIND("overige",Methode_Keuze)),"",IF(Tb_Activiteiten[[#This Row],[Kosten derden exclusief btw]]=1,Tb_Activiteiten[[#Headers],[Kosten derden exclusief btw]],""))</f>
        <v/>
      </c>
      <c r="AT2322" t="str">
        <f>IF(ISNUMBER(FIND("overige",Methode_Keuze)),"",IF(Tb_Activiteiten[[#This Row],[Niet verrekenbare btw]]=1,Tb_Activiteiten[[#Headers],[Niet verrekenbare btw]],""))</f>
        <v/>
      </c>
      <c r="AU2322" t="str">
        <f>IF(ISNUMBER(FIND("overige",Methode_Keuze)),"",IF(Tb_Activiteiten[[#This Row],[Grondkosten]]=1,Tb_Activiteiten[[#Headers],[Grondkosten]],""))</f>
        <v/>
      </c>
      <c r="AV2322" t="str">
        <f>IF(ISNUMBER(FIND("overige",Methode_Keuze)),"",IF(Tb_Activiteiten[[#This Row],[Bijdrage in natura (overige)]]=1,Tb_Activiteiten[[#Headers],[Bijdrage in natura (overige)]],""))</f>
        <v/>
      </c>
      <c r="AW2322" t="str">
        <f>IF(ISNUMBER(FIND("overige",Methode_Keuze)),"",IF(Tb_Activiteiten[[#This Row],[Bijdrage in natura (vrijwilligers)]]=1,Tb_Activiteiten[[#Headers],[Bijdrage in natura (vrijwilligers)]],""))</f>
        <v/>
      </c>
      <c r="AX2322" t="str">
        <f>IF(ISNUMBER(FIND("overige",Methode_Keuze)),"",IF(Tb_Activiteiten[[#This Row],[Afschrijvingskosten]]=1,Tb_Activiteiten[[#Headers],[Afschrijvingskosten]],""))</f>
        <v/>
      </c>
      <c r="AY2322" t="str">
        <f>IF(ISNUMBER(FIND("overige",Methode_Keuze)),"",IF(Tb_Activiteiten[[#This Row],[Vergoeding]]=1,Tb_Activiteiten[[#Headers],[Vergoeding]],""))</f>
        <v/>
      </c>
      <c r="AZ2322" t="str">
        <f>IF(ISNUMBER(FIND("arbeid",Methode_Keuze)),"",IF(Tb_Activiteiten[[#This Row],[Arbeidskosten - vast tarief (excl eigen arbeid)]]=1,Tb_Activiteiten[[#Headers],[Arbeidskosten - vast tarief (excl eigen arbeid)]],""))</f>
        <v/>
      </c>
      <c r="BA2322" t="str">
        <f>IF(ISNUMBER(FIND("overige",Methode_Keuze)),"",IF(Tb_Activiteiten[[#This Row],[Overige kosten]]=1,Tb_Activiteiten[[#Headers],[Overige kosten]],""))</f>
        <v/>
      </c>
    </row>
    <row r="2323" spans="15:53" x14ac:dyDescent="0.25">
      <c r="O2323" s="56"/>
      <c r="Q2323" t="str">
        <f>IFERROR(IF(VLOOKUP(Tb_Activiteiten[[#This Row],[Openstelling]],Tb_Openstelling[],2,0)=1,1,""),"")</f>
        <v/>
      </c>
      <c r="AJ2323" s="56"/>
      <c r="AK2323" t="str">
        <f>IF(ISNUMBER(FIND("arbeid",Methode_Keuze)),"",IF(ISNUMBER(FIND("arbeid",Methode_Keuze)),"",IF(Tb_Activiteiten[[#This Row],[Loonkosten]]=1,Tb_Activiteiten[[#Headers],[Loonkosten]],"")))</f>
        <v/>
      </c>
      <c r="AL2323" t="str">
        <f>IF(ISNUMBER(FIND("arbeid",Methode_Keuze)),"",IF(ISNUMBER(FIND("arbeid",Methode_Keuze)),"",IF(Tb_Activiteiten[[#This Row],[Eigen arbeid]]=1,Tb_Activiteiten[[#Headers],[Eigen arbeid]],"")))</f>
        <v/>
      </c>
      <c r="AM2323" t="str">
        <f>IF(ISNUMBER(FIND("arbeid",Methode_Keuze)),"",IF(ISNUMBER(FIND("arbeid",Methode_Keuze)),"",IF(Tb_Activiteiten[[#This Row],[Projectmedewerker]]=1,Tb_Activiteiten[[#Headers],[Projectmedewerker]],"")))</f>
        <v/>
      </c>
      <c r="AN2323" t="str">
        <f>IF(ISNUMBER(FIND("arbeid",Methode_Keuze)),"",IF(ISNUMBER(FIND("arbeid",Methode_Keuze)),"",IF(Tb_Activiteiten[[#This Row],[Landbouwer]]=1,Tb_Activiteiten[[#Headers],[Landbouwer]],"")))</f>
        <v/>
      </c>
      <c r="AO2323" t="str">
        <f>IF(ISNUMBER(FIND("arbeid",Methode_Keuze)),"",IF(ISNUMBER(FIND("arbeid",Methode_Keuze)),"",IF(Tb_Activiteiten[[#This Row],[Adviseur]]=1,Tb_Activiteiten[[#Headers],[Adviseur]],"")))</f>
        <v/>
      </c>
      <c r="AP2323" t="str">
        <f>IF(ISNUMBER(FIND("arbeid",Methode_Keuze)),"",IF(ISNUMBER(FIND("arbeid",Methode_Keuze)),"",IF(Tb_Activiteiten[[#This Row],[Projectleider/Expert]]=1,Tb_Activiteiten[[#Headers],[Projectleider/Expert]],"")))</f>
        <v/>
      </c>
      <c r="AQ2323" t="str">
        <f>IF(ISNUMBER(FIND("arbeid",Methode_Keuze)),"",IF(ISNUMBER(FIND("arbeid",Methode_Keuze)),"",IF(Tb_Activiteiten[[#This Row],[Arbeidskosten]]=1,Tb_Activiteiten[[#Headers],[Arbeidskosten]],"")))</f>
        <v/>
      </c>
      <c r="AR2323" t="str">
        <f>IF(ISNUMBER(FIND("arbeid",Methode_Keuze)),"",IF(ISNUMBER(FIND("arbeid",Methode_Keuze)),"",IF(Tb_Activiteiten[[#This Row],[Arbeidskosten op basis van IKS]]=1,Tb_Activiteiten[[#Headers],[Arbeidskosten op basis van IKS]],"")))</f>
        <v/>
      </c>
      <c r="AS2323" t="str">
        <f>IF(ISNUMBER(FIND("overige",Methode_Keuze)),"",IF(Tb_Activiteiten[[#This Row],[Kosten derden exclusief btw]]=1,Tb_Activiteiten[[#Headers],[Kosten derden exclusief btw]],""))</f>
        <v/>
      </c>
      <c r="AT2323" t="str">
        <f>IF(ISNUMBER(FIND("overige",Methode_Keuze)),"",IF(Tb_Activiteiten[[#This Row],[Niet verrekenbare btw]]=1,Tb_Activiteiten[[#Headers],[Niet verrekenbare btw]],""))</f>
        <v/>
      </c>
      <c r="AU2323" t="str">
        <f>IF(ISNUMBER(FIND("overige",Methode_Keuze)),"",IF(Tb_Activiteiten[[#This Row],[Grondkosten]]=1,Tb_Activiteiten[[#Headers],[Grondkosten]],""))</f>
        <v/>
      </c>
      <c r="AV2323" t="str">
        <f>IF(ISNUMBER(FIND("overige",Methode_Keuze)),"",IF(Tb_Activiteiten[[#This Row],[Bijdrage in natura (overige)]]=1,Tb_Activiteiten[[#Headers],[Bijdrage in natura (overige)]],""))</f>
        <v/>
      </c>
      <c r="AW2323" t="str">
        <f>IF(ISNUMBER(FIND("overige",Methode_Keuze)),"",IF(Tb_Activiteiten[[#This Row],[Bijdrage in natura (vrijwilligers)]]=1,Tb_Activiteiten[[#Headers],[Bijdrage in natura (vrijwilligers)]],""))</f>
        <v/>
      </c>
      <c r="AX2323" t="str">
        <f>IF(ISNUMBER(FIND("overige",Methode_Keuze)),"",IF(Tb_Activiteiten[[#This Row],[Afschrijvingskosten]]=1,Tb_Activiteiten[[#Headers],[Afschrijvingskosten]],""))</f>
        <v/>
      </c>
      <c r="AY2323" t="str">
        <f>IF(ISNUMBER(FIND("overige",Methode_Keuze)),"",IF(Tb_Activiteiten[[#This Row],[Vergoeding]]=1,Tb_Activiteiten[[#Headers],[Vergoeding]],""))</f>
        <v/>
      </c>
      <c r="AZ2323" t="str">
        <f>IF(ISNUMBER(FIND("arbeid",Methode_Keuze)),"",IF(Tb_Activiteiten[[#This Row],[Arbeidskosten - vast tarief (excl eigen arbeid)]]=1,Tb_Activiteiten[[#Headers],[Arbeidskosten - vast tarief (excl eigen arbeid)]],""))</f>
        <v/>
      </c>
      <c r="BA2323" t="str">
        <f>IF(ISNUMBER(FIND("overige",Methode_Keuze)),"",IF(Tb_Activiteiten[[#This Row],[Overige kosten]]=1,Tb_Activiteiten[[#Headers],[Overige kosten]],""))</f>
        <v/>
      </c>
    </row>
    <row r="2324" spans="15:53" x14ac:dyDescent="0.25">
      <c r="O2324" s="56"/>
      <c r="Q2324" t="str">
        <f>IFERROR(IF(VLOOKUP(Tb_Activiteiten[[#This Row],[Openstelling]],Tb_Openstelling[],2,0)=1,1,""),"")</f>
        <v/>
      </c>
      <c r="AJ2324" s="56"/>
      <c r="AK2324" t="str">
        <f>IF(ISNUMBER(FIND("arbeid",Methode_Keuze)),"",IF(ISNUMBER(FIND("arbeid",Methode_Keuze)),"",IF(Tb_Activiteiten[[#This Row],[Loonkosten]]=1,Tb_Activiteiten[[#Headers],[Loonkosten]],"")))</f>
        <v/>
      </c>
      <c r="AL2324" t="str">
        <f>IF(ISNUMBER(FIND("arbeid",Methode_Keuze)),"",IF(ISNUMBER(FIND("arbeid",Methode_Keuze)),"",IF(Tb_Activiteiten[[#This Row],[Eigen arbeid]]=1,Tb_Activiteiten[[#Headers],[Eigen arbeid]],"")))</f>
        <v/>
      </c>
      <c r="AM2324" t="str">
        <f>IF(ISNUMBER(FIND("arbeid",Methode_Keuze)),"",IF(ISNUMBER(FIND("arbeid",Methode_Keuze)),"",IF(Tb_Activiteiten[[#This Row],[Projectmedewerker]]=1,Tb_Activiteiten[[#Headers],[Projectmedewerker]],"")))</f>
        <v/>
      </c>
      <c r="AN2324" t="str">
        <f>IF(ISNUMBER(FIND("arbeid",Methode_Keuze)),"",IF(ISNUMBER(FIND("arbeid",Methode_Keuze)),"",IF(Tb_Activiteiten[[#This Row],[Landbouwer]]=1,Tb_Activiteiten[[#Headers],[Landbouwer]],"")))</f>
        <v/>
      </c>
      <c r="AO2324" t="str">
        <f>IF(ISNUMBER(FIND("arbeid",Methode_Keuze)),"",IF(ISNUMBER(FIND("arbeid",Methode_Keuze)),"",IF(Tb_Activiteiten[[#This Row],[Adviseur]]=1,Tb_Activiteiten[[#Headers],[Adviseur]],"")))</f>
        <v/>
      </c>
      <c r="AP2324" t="str">
        <f>IF(ISNUMBER(FIND("arbeid",Methode_Keuze)),"",IF(ISNUMBER(FIND("arbeid",Methode_Keuze)),"",IF(Tb_Activiteiten[[#This Row],[Projectleider/Expert]]=1,Tb_Activiteiten[[#Headers],[Projectleider/Expert]],"")))</f>
        <v/>
      </c>
      <c r="AQ2324" t="str">
        <f>IF(ISNUMBER(FIND("arbeid",Methode_Keuze)),"",IF(ISNUMBER(FIND("arbeid",Methode_Keuze)),"",IF(Tb_Activiteiten[[#This Row],[Arbeidskosten]]=1,Tb_Activiteiten[[#Headers],[Arbeidskosten]],"")))</f>
        <v/>
      </c>
      <c r="AR2324" t="str">
        <f>IF(ISNUMBER(FIND("arbeid",Methode_Keuze)),"",IF(ISNUMBER(FIND("arbeid",Methode_Keuze)),"",IF(Tb_Activiteiten[[#This Row],[Arbeidskosten op basis van IKS]]=1,Tb_Activiteiten[[#Headers],[Arbeidskosten op basis van IKS]],"")))</f>
        <v/>
      </c>
      <c r="AS2324" t="str">
        <f>IF(ISNUMBER(FIND("overige",Methode_Keuze)),"",IF(Tb_Activiteiten[[#This Row],[Kosten derden exclusief btw]]=1,Tb_Activiteiten[[#Headers],[Kosten derden exclusief btw]],""))</f>
        <v/>
      </c>
      <c r="AT2324" t="str">
        <f>IF(ISNUMBER(FIND("overige",Methode_Keuze)),"",IF(Tb_Activiteiten[[#This Row],[Niet verrekenbare btw]]=1,Tb_Activiteiten[[#Headers],[Niet verrekenbare btw]],""))</f>
        <v/>
      </c>
      <c r="AU2324" t="str">
        <f>IF(ISNUMBER(FIND("overige",Methode_Keuze)),"",IF(Tb_Activiteiten[[#This Row],[Grondkosten]]=1,Tb_Activiteiten[[#Headers],[Grondkosten]],""))</f>
        <v/>
      </c>
      <c r="AV2324" t="str">
        <f>IF(ISNUMBER(FIND("overige",Methode_Keuze)),"",IF(Tb_Activiteiten[[#This Row],[Bijdrage in natura (overige)]]=1,Tb_Activiteiten[[#Headers],[Bijdrage in natura (overige)]],""))</f>
        <v/>
      </c>
      <c r="AW2324" t="str">
        <f>IF(ISNUMBER(FIND("overige",Methode_Keuze)),"",IF(Tb_Activiteiten[[#This Row],[Bijdrage in natura (vrijwilligers)]]=1,Tb_Activiteiten[[#Headers],[Bijdrage in natura (vrijwilligers)]],""))</f>
        <v/>
      </c>
      <c r="AX2324" t="str">
        <f>IF(ISNUMBER(FIND("overige",Methode_Keuze)),"",IF(Tb_Activiteiten[[#This Row],[Afschrijvingskosten]]=1,Tb_Activiteiten[[#Headers],[Afschrijvingskosten]],""))</f>
        <v/>
      </c>
      <c r="AY2324" t="str">
        <f>IF(ISNUMBER(FIND("overige",Methode_Keuze)),"",IF(Tb_Activiteiten[[#This Row],[Vergoeding]]=1,Tb_Activiteiten[[#Headers],[Vergoeding]],""))</f>
        <v/>
      </c>
      <c r="AZ2324" t="str">
        <f>IF(ISNUMBER(FIND("arbeid",Methode_Keuze)),"",IF(Tb_Activiteiten[[#This Row],[Arbeidskosten - vast tarief (excl eigen arbeid)]]=1,Tb_Activiteiten[[#Headers],[Arbeidskosten - vast tarief (excl eigen arbeid)]],""))</f>
        <v/>
      </c>
      <c r="BA2324" t="str">
        <f>IF(ISNUMBER(FIND("overige",Methode_Keuze)),"",IF(Tb_Activiteiten[[#This Row],[Overige kosten]]=1,Tb_Activiteiten[[#Headers],[Overige kosten]],""))</f>
        <v/>
      </c>
    </row>
    <row r="2325" spans="15:53" x14ac:dyDescent="0.25">
      <c r="O2325" s="56"/>
      <c r="Q2325" t="str">
        <f>IFERROR(IF(VLOOKUP(Tb_Activiteiten[[#This Row],[Openstelling]],Tb_Openstelling[],2,0)=1,1,""),"")</f>
        <v/>
      </c>
      <c r="AJ2325" s="56"/>
      <c r="AK2325" t="str">
        <f>IF(ISNUMBER(FIND("arbeid",Methode_Keuze)),"",IF(ISNUMBER(FIND("arbeid",Methode_Keuze)),"",IF(Tb_Activiteiten[[#This Row],[Loonkosten]]=1,Tb_Activiteiten[[#Headers],[Loonkosten]],"")))</f>
        <v/>
      </c>
      <c r="AL2325" t="str">
        <f>IF(ISNUMBER(FIND("arbeid",Methode_Keuze)),"",IF(ISNUMBER(FIND("arbeid",Methode_Keuze)),"",IF(Tb_Activiteiten[[#This Row],[Eigen arbeid]]=1,Tb_Activiteiten[[#Headers],[Eigen arbeid]],"")))</f>
        <v/>
      </c>
      <c r="AM2325" t="str">
        <f>IF(ISNUMBER(FIND("arbeid",Methode_Keuze)),"",IF(ISNUMBER(FIND("arbeid",Methode_Keuze)),"",IF(Tb_Activiteiten[[#This Row],[Projectmedewerker]]=1,Tb_Activiteiten[[#Headers],[Projectmedewerker]],"")))</f>
        <v/>
      </c>
      <c r="AN2325" t="str">
        <f>IF(ISNUMBER(FIND("arbeid",Methode_Keuze)),"",IF(ISNUMBER(FIND("arbeid",Methode_Keuze)),"",IF(Tb_Activiteiten[[#This Row],[Landbouwer]]=1,Tb_Activiteiten[[#Headers],[Landbouwer]],"")))</f>
        <v/>
      </c>
      <c r="AO2325" t="str">
        <f>IF(ISNUMBER(FIND("arbeid",Methode_Keuze)),"",IF(ISNUMBER(FIND("arbeid",Methode_Keuze)),"",IF(Tb_Activiteiten[[#This Row],[Adviseur]]=1,Tb_Activiteiten[[#Headers],[Adviseur]],"")))</f>
        <v/>
      </c>
      <c r="AP2325" t="str">
        <f>IF(ISNUMBER(FIND("arbeid",Methode_Keuze)),"",IF(ISNUMBER(FIND("arbeid",Methode_Keuze)),"",IF(Tb_Activiteiten[[#This Row],[Projectleider/Expert]]=1,Tb_Activiteiten[[#Headers],[Projectleider/Expert]],"")))</f>
        <v/>
      </c>
      <c r="AQ2325" t="str">
        <f>IF(ISNUMBER(FIND("arbeid",Methode_Keuze)),"",IF(ISNUMBER(FIND("arbeid",Methode_Keuze)),"",IF(Tb_Activiteiten[[#This Row],[Arbeidskosten]]=1,Tb_Activiteiten[[#Headers],[Arbeidskosten]],"")))</f>
        <v/>
      </c>
      <c r="AR2325" t="str">
        <f>IF(ISNUMBER(FIND("arbeid",Methode_Keuze)),"",IF(ISNUMBER(FIND("arbeid",Methode_Keuze)),"",IF(Tb_Activiteiten[[#This Row],[Arbeidskosten op basis van IKS]]=1,Tb_Activiteiten[[#Headers],[Arbeidskosten op basis van IKS]],"")))</f>
        <v/>
      </c>
      <c r="AS2325" t="str">
        <f>IF(ISNUMBER(FIND("overige",Methode_Keuze)),"",IF(Tb_Activiteiten[[#This Row],[Kosten derden exclusief btw]]=1,Tb_Activiteiten[[#Headers],[Kosten derden exclusief btw]],""))</f>
        <v/>
      </c>
      <c r="AT2325" t="str">
        <f>IF(ISNUMBER(FIND("overige",Methode_Keuze)),"",IF(Tb_Activiteiten[[#This Row],[Niet verrekenbare btw]]=1,Tb_Activiteiten[[#Headers],[Niet verrekenbare btw]],""))</f>
        <v/>
      </c>
      <c r="AU2325" t="str">
        <f>IF(ISNUMBER(FIND("overige",Methode_Keuze)),"",IF(Tb_Activiteiten[[#This Row],[Grondkosten]]=1,Tb_Activiteiten[[#Headers],[Grondkosten]],""))</f>
        <v/>
      </c>
      <c r="AV2325" t="str">
        <f>IF(ISNUMBER(FIND("overige",Methode_Keuze)),"",IF(Tb_Activiteiten[[#This Row],[Bijdrage in natura (overige)]]=1,Tb_Activiteiten[[#Headers],[Bijdrage in natura (overige)]],""))</f>
        <v/>
      </c>
      <c r="AW2325" t="str">
        <f>IF(ISNUMBER(FIND("overige",Methode_Keuze)),"",IF(Tb_Activiteiten[[#This Row],[Bijdrage in natura (vrijwilligers)]]=1,Tb_Activiteiten[[#Headers],[Bijdrage in natura (vrijwilligers)]],""))</f>
        <v/>
      </c>
      <c r="AX2325" t="str">
        <f>IF(ISNUMBER(FIND("overige",Methode_Keuze)),"",IF(Tb_Activiteiten[[#This Row],[Afschrijvingskosten]]=1,Tb_Activiteiten[[#Headers],[Afschrijvingskosten]],""))</f>
        <v/>
      </c>
      <c r="AY2325" t="str">
        <f>IF(ISNUMBER(FIND("overige",Methode_Keuze)),"",IF(Tb_Activiteiten[[#This Row],[Vergoeding]]=1,Tb_Activiteiten[[#Headers],[Vergoeding]],""))</f>
        <v/>
      </c>
      <c r="AZ2325" t="str">
        <f>IF(ISNUMBER(FIND("arbeid",Methode_Keuze)),"",IF(Tb_Activiteiten[[#This Row],[Arbeidskosten - vast tarief (excl eigen arbeid)]]=1,Tb_Activiteiten[[#Headers],[Arbeidskosten - vast tarief (excl eigen arbeid)]],""))</f>
        <v/>
      </c>
      <c r="BA2325" t="str">
        <f>IF(ISNUMBER(FIND("overige",Methode_Keuze)),"",IF(Tb_Activiteiten[[#This Row],[Overige kosten]]=1,Tb_Activiteiten[[#Headers],[Overige kosten]],""))</f>
        <v/>
      </c>
    </row>
    <row r="2326" spans="15:53" x14ac:dyDescent="0.25">
      <c r="O2326" s="56"/>
      <c r="Q2326" t="str">
        <f>IFERROR(IF(VLOOKUP(Tb_Activiteiten[[#This Row],[Openstelling]],Tb_Openstelling[],2,0)=1,1,""),"")</f>
        <v/>
      </c>
      <c r="AJ2326" s="56"/>
      <c r="AK2326" t="str">
        <f>IF(ISNUMBER(FIND("arbeid",Methode_Keuze)),"",IF(ISNUMBER(FIND("arbeid",Methode_Keuze)),"",IF(Tb_Activiteiten[[#This Row],[Loonkosten]]=1,Tb_Activiteiten[[#Headers],[Loonkosten]],"")))</f>
        <v/>
      </c>
      <c r="AL2326" t="str">
        <f>IF(ISNUMBER(FIND("arbeid",Methode_Keuze)),"",IF(ISNUMBER(FIND("arbeid",Methode_Keuze)),"",IF(Tb_Activiteiten[[#This Row],[Eigen arbeid]]=1,Tb_Activiteiten[[#Headers],[Eigen arbeid]],"")))</f>
        <v/>
      </c>
      <c r="AM2326" t="str">
        <f>IF(ISNUMBER(FIND("arbeid",Methode_Keuze)),"",IF(ISNUMBER(FIND("arbeid",Methode_Keuze)),"",IF(Tb_Activiteiten[[#This Row],[Projectmedewerker]]=1,Tb_Activiteiten[[#Headers],[Projectmedewerker]],"")))</f>
        <v/>
      </c>
      <c r="AN2326" t="str">
        <f>IF(ISNUMBER(FIND("arbeid",Methode_Keuze)),"",IF(ISNUMBER(FIND("arbeid",Methode_Keuze)),"",IF(Tb_Activiteiten[[#This Row],[Landbouwer]]=1,Tb_Activiteiten[[#Headers],[Landbouwer]],"")))</f>
        <v/>
      </c>
      <c r="AO2326" t="str">
        <f>IF(ISNUMBER(FIND("arbeid",Methode_Keuze)),"",IF(ISNUMBER(FIND("arbeid",Methode_Keuze)),"",IF(Tb_Activiteiten[[#This Row],[Adviseur]]=1,Tb_Activiteiten[[#Headers],[Adviseur]],"")))</f>
        <v/>
      </c>
      <c r="AP2326" t="str">
        <f>IF(ISNUMBER(FIND("arbeid",Methode_Keuze)),"",IF(ISNUMBER(FIND("arbeid",Methode_Keuze)),"",IF(Tb_Activiteiten[[#This Row],[Projectleider/Expert]]=1,Tb_Activiteiten[[#Headers],[Projectleider/Expert]],"")))</f>
        <v/>
      </c>
      <c r="AQ2326" t="str">
        <f>IF(ISNUMBER(FIND("arbeid",Methode_Keuze)),"",IF(ISNUMBER(FIND("arbeid",Methode_Keuze)),"",IF(Tb_Activiteiten[[#This Row],[Arbeidskosten]]=1,Tb_Activiteiten[[#Headers],[Arbeidskosten]],"")))</f>
        <v/>
      </c>
      <c r="AR2326" t="str">
        <f>IF(ISNUMBER(FIND("arbeid",Methode_Keuze)),"",IF(ISNUMBER(FIND("arbeid",Methode_Keuze)),"",IF(Tb_Activiteiten[[#This Row],[Arbeidskosten op basis van IKS]]=1,Tb_Activiteiten[[#Headers],[Arbeidskosten op basis van IKS]],"")))</f>
        <v/>
      </c>
      <c r="AS2326" t="str">
        <f>IF(ISNUMBER(FIND("overige",Methode_Keuze)),"",IF(Tb_Activiteiten[[#This Row],[Kosten derden exclusief btw]]=1,Tb_Activiteiten[[#Headers],[Kosten derden exclusief btw]],""))</f>
        <v/>
      </c>
      <c r="AT2326" t="str">
        <f>IF(ISNUMBER(FIND("overige",Methode_Keuze)),"",IF(Tb_Activiteiten[[#This Row],[Niet verrekenbare btw]]=1,Tb_Activiteiten[[#Headers],[Niet verrekenbare btw]],""))</f>
        <v/>
      </c>
      <c r="AU2326" t="str">
        <f>IF(ISNUMBER(FIND("overige",Methode_Keuze)),"",IF(Tb_Activiteiten[[#This Row],[Grondkosten]]=1,Tb_Activiteiten[[#Headers],[Grondkosten]],""))</f>
        <v/>
      </c>
      <c r="AV2326" t="str">
        <f>IF(ISNUMBER(FIND("overige",Methode_Keuze)),"",IF(Tb_Activiteiten[[#This Row],[Bijdrage in natura (overige)]]=1,Tb_Activiteiten[[#Headers],[Bijdrage in natura (overige)]],""))</f>
        <v/>
      </c>
      <c r="AW2326" t="str">
        <f>IF(ISNUMBER(FIND("overige",Methode_Keuze)),"",IF(Tb_Activiteiten[[#This Row],[Bijdrage in natura (vrijwilligers)]]=1,Tb_Activiteiten[[#Headers],[Bijdrage in natura (vrijwilligers)]],""))</f>
        <v/>
      </c>
      <c r="AX2326" t="str">
        <f>IF(ISNUMBER(FIND("overige",Methode_Keuze)),"",IF(Tb_Activiteiten[[#This Row],[Afschrijvingskosten]]=1,Tb_Activiteiten[[#Headers],[Afschrijvingskosten]],""))</f>
        <v/>
      </c>
      <c r="AY2326" t="str">
        <f>IF(ISNUMBER(FIND("overige",Methode_Keuze)),"",IF(Tb_Activiteiten[[#This Row],[Vergoeding]]=1,Tb_Activiteiten[[#Headers],[Vergoeding]],""))</f>
        <v/>
      </c>
      <c r="AZ2326" t="str">
        <f>IF(ISNUMBER(FIND("arbeid",Methode_Keuze)),"",IF(Tb_Activiteiten[[#This Row],[Arbeidskosten - vast tarief (excl eigen arbeid)]]=1,Tb_Activiteiten[[#Headers],[Arbeidskosten - vast tarief (excl eigen arbeid)]],""))</f>
        <v/>
      </c>
      <c r="BA2326" t="str">
        <f>IF(ISNUMBER(FIND("overige",Methode_Keuze)),"",IF(Tb_Activiteiten[[#This Row],[Overige kosten]]=1,Tb_Activiteiten[[#Headers],[Overige kosten]],""))</f>
        <v/>
      </c>
    </row>
    <row r="2327" spans="15:53" x14ac:dyDescent="0.25">
      <c r="O2327" s="56"/>
      <c r="Q2327" t="str">
        <f>IFERROR(IF(VLOOKUP(Tb_Activiteiten[[#This Row],[Openstelling]],Tb_Openstelling[],2,0)=1,1,""),"")</f>
        <v/>
      </c>
      <c r="AJ2327" s="56"/>
      <c r="AK2327" t="str">
        <f>IF(ISNUMBER(FIND("arbeid",Methode_Keuze)),"",IF(ISNUMBER(FIND("arbeid",Methode_Keuze)),"",IF(Tb_Activiteiten[[#This Row],[Loonkosten]]=1,Tb_Activiteiten[[#Headers],[Loonkosten]],"")))</f>
        <v/>
      </c>
      <c r="AL2327" t="str">
        <f>IF(ISNUMBER(FIND("arbeid",Methode_Keuze)),"",IF(ISNUMBER(FIND("arbeid",Methode_Keuze)),"",IF(Tb_Activiteiten[[#This Row],[Eigen arbeid]]=1,Tb_Activiteiten[[#Headers],[Eigen arbeid]],"")))</f>
        <v/>
      </c>
      <c r="AM2327" t="str">
        <f>IF(ISNUMBER(FIND("arbeid",Methode_Keuze)),"",IF(ISNUMBER(FIND("arbeid",Methode_Keuze)),"",IF(Tb_Activiteiten[[#This Row],[Projectmedewerker]]=1,Tb_Activiteiten[[#Headers],[Projectmedewerker]],"")))</f>
        <v/>
      </c>
      <c r="AN2327" t="str">
        <f>IF(ISNUMBER(FIND("arbeid",Methode_Keuze)),"",IF(ISNUMBER(FIND("arbeid",Methode_Keuze)),"",IF(Tb_Activiteiten[[#This Row],[Landbouwer]]=1,Tb_Activiteiten[[#Headers],[Landbouwer]],"")))</f>
        <v/>
      </c>
      <c r="AO2327" t="str">
        <f>IF(ISNUMBER(FIND("arbeid",Methode_Keuze)),"",IF(ISNUMBER(FIND("arbeid",Methode_Keuze)),"",IF(Tb_Activiteiten[[#This Row],[Adviseur]]=1,Tb_Activiteiten[[#Headers],[Adviseur]],"")))</f>
        <v/>
      </c>
      <c r="AP2327" t="str">
        <f>IF(ISNUMBER(FIND("arbeid",Methode_Keuze)),"",IF(ISNUMBER(FIND("arbeid",Methode_Keuze)),"",IF(Tb_Activiteiten[[#This Row],[Projectleider/Expert]]=1,Tb_Activiteiten[[#Headers],[Projectleider/Expert]],"")))</f>
        <v/>
      </c>
      <c r="AQ2327" t="str">
        <f>IF(ISNUMBER(FIND("arbeid",Methode_Keuze)),"",IF(ISNUMBER(FIND("arbeid",Methode_Keuze)),"",IF(Tb_Activiteiten[[#This Row],[Arbeidskosten]]=1,Tb_Activiteiten[[#Headers],[Arbeidskosten]],"")))</f>
        <v/>
      </c>
      <c r="AR2327" t="str">
        <f>IF(ISNUMBER(FIND("arbeid",Methode_Keuze)),"",IF(ISNUMBER(FIND("arbeid",Methode_Keuze)),"",IF(Tb_Activiteiten[[#This Row],[Arbeidskosten op basis van IKS]]=1,Tb_Activiteiten[[#Headers],[Arbeidskosten op basis van IKS]],"")))</f>
        <v/>
      </c>
      <c r="AS2327" t="str">
        <f>IF(ISNUMBER(FIND("overige",Methode_Keuze)),"",IF(Tb_Activiteiten[[#This Row],[Kosten derden exclusief btw]]=1,Tb_Activiteiten[[#Headers],[Kosten derden exclusief btw]],""))</f>
        <v/>
      </c>
      <c r="AT2327" t="str">
        <f>IF(ISNUMBER(FIND("overige",Methode_Keuze)),"",IF(Tb_Activiteiten[[#This Row],[Niet verrekenbare btw]]=1,Tb_Activiteiten[[#Headers],[Niet verrekenbare btw]],""))</f>
        <v/>
      </c>
      <c r="AU2327" t="str">
        <f>IF(ISNUMBER(FIND("overige",Methode_Keuze)),"",IF(Tb_Activiteiten[[#This Row],[Grondkosten]]=1,Tb_Activiteiten[[#Headers],[Grondkosten]],""))</f>
        <v/>
      </c>
      <c r="AV2327" t="str">
        <f>IF(ISNUMBER(FIND("overige",Methode_Keuze)),"",IF(Tb_Activiteiten[[#This Row],[Bijdrage in natura (overige)]]=1,Tb_Activiteiten[[#Headers],[Bijdrage in natura (overige)]],""))</f>
        <v/>
      </c>
      <c r="AW2327" t="str">
        <f>IF(ISNUMBER(FIND("overige",Methode_Keuze)),"",IF(Tb_Activiteiten[[#This Row],[Bijdrage in natura (vrijwilligers)]]=1,Tb_Activiteiten[[#Headers],[Bijdrage in natura (vrijwilligers)]],""))</f>
        <v/>
      </c>
      <c r="AX2327" t="str">
        <f>IF(ISNUMBER(FIND("overige",Methode_Keuze)),"",IF(Tb_Activiteiten[[#This Row],[Afschrijvingskosten]]=1,Tb_Activiteiten[[#Headers],[Afschrijvingskosten]],""))</f>
        <v/>
      </c>
      <c r="AY2327" t="str">
        <f>IF(ISNUMBER(FIND("overige",Methode_Keuze)),"",IF(Tb_Activiteiten[[#This Row],[Vergoeding]]=1,Tb_Activiteiten[[#Headers],[Vergoeding]],""))</f>
        <v/>
      </c>
      <c r="AZ2327" t="str">
        <f>IF(ISNUMBER(FIND("arbeid",Methode_Keuze)),"",IF(Tb_Activiteiten[[#This Row],[Arbeidskosten - vast tarief (excl eigen arbeid)]]=1,Tb_Activiteiten[[#Headers],[Arbeidskosten - vast tarief (excl eigen arbeid)]],""))</f>
        <v/>
      </c>
      <c r="BA2327" t="str">
        <f>IF(ISNUMBER(FIND("overige",Methode_Keuze)),"",IF(Tb_Activiteiten[[#This Row],[Overige kosten]]=1,Tb_Activiteiten[[#Headers],[Overige kosten]],""))</f>
        <v/>
      </c>
    </row>
    <row r="2328" spans="15:53" x14ac:dyDescent="0.25">
      <c r="O2328" s="56"/>
      <c r="Q2328" t="str">
        <f>IFERROR(IF(VLOOKUP(Tb_Activiteiten[[#This Row],[Openstelling]],Tb_Openstelling[],2,0)=1,1,""),"")</f>
        <v/>
      </c>
      <c r="AJ2328" s="56"/>
      <c r="AK2328" t="str">
        <f>IF(ISNUMBER(FIND("arbeid",Methode_Keuze)),"",IF(ISNUMBER(FIND("arbeid",Methode_Keuze)),"",IF(Tb_Activiteiten[[#This Row],[Loonkosten]]=1,Tb_Activiteiten[[#Headers],[Loonkosten]],"")))</f>
        <v/>
      </c>
      <c r="AL2328" t="str">
        <f>IF(ISNUMBER(FIND("arbeid",Methode_Keuze)),"",IF(ISNUMBER(FIND("arbeid",Methode_Keuze)),"",IF(Tb_Activiteiten[[#This Row],[Eigen arbeid]]=1,Tb_Activiteiten[[#Headers],[Eigen arbeid]],"")))</f>
        <v/>
      </c>
      <c r="AM2328" t="str">
        <f>IF(ISNUMBER(FIND("arbeid",Methode_Keuze)),"",IF(ISNUMBER(FIND("arbeid",Methode_Keuze)),"",IF(Tb_Activiteiten[[#This Row],[Projectmedewerker]]=1,Tb_Activiteiten[[#Headers],[Projectmedewerker]],"")))</f>
        <v/>
      </c>
      <c r="AN2328" t="str">
        <f>IF(ISNUMBER(FIND("arbeid",Methode_Keuze)),"",IF(ISNUMBER(FIND("arbeid",Methode_Keuze)),"",IF(Tb_Activiteiten[[#This Row],[Landbouwer]]=1,Tb_Activiteiten[[#Headers],[Landbouwer]],"")))</f>
        <v/>
      </c>
      <c r="AO2328" t="str">
        <f>IF(ISNUMBER(FIND("arbeid",Methode_Keuze)),"",IF(ISNUMBER(FIND("arbeid",Methode_Keuze)),"",IF(Tb_Activiteiten[[#This Row],[Adviseur]]=1,Tb_Activiteiten[[#Headers],[Adviseur]],"")))</f>
        <v/>
      </c>
      <c r="AP2328" t="str">
        <f>IF(ISNUMBER(FIND("arbeid",Methode_Keuze)),"",IF(ISNUMBER(FIND("arbeid",Methode_Keuze)),"",IF(Tb_Activiteiten[[#This Row],[Projectleider/Expert]]=1,Tb_Activiteiten[[#Headers],[Projectleider/Expert]],"")))</f>
        <v/>
      </c>
      <c r="AQ2328" t="str">
        <f>IF(ISNUMBER(FIND("arbeid",Methode_Keuze)),"",IF(ISNUMBER(FIND("arbeid",Methode_Keuze)),"",IF(Tb_Activiteiten[[#This Row],[Arbeidskosten]]=1,Tb_Activiteiten[[#Headers],[Arbeidskosten]],"")))</f>
        <v/>
      </c>
      <c r="AR2328" t="str">
        <f>IF(ISNUMBER(FIND("arbeid",Methode_Keuze)),"",IF(ISNUMBER(FIND("arbeid",Methode_Keuze)),"",IF(Tb_Activiteiten[[#This Row],[Arbeidskosten op basis van IKS]]=1,Tb_Activiteiten[[#Headers],[Arbeidskosten op basis van IKS]],"")))</f>
        <v/>
      </c>
      <c r="AS2328" t="str">
        <f>IF(ISNUMBER(FIND("overige",Methode_Keuze)),"",IF(Tb_Activiteiten[[#This Row],[Kosten derden exclusief btw]]=1,Tb_Activiteiten[[#Headers],[Kosten derden exclusief btw]],""))</f>
        <v/>
      </c>
      <c r="AT2328" t="str">
        <f>IF(ISNUMBER(FIND("overige",Methode_Keuze)),"",IF(Tb_Activiteiten[[#This Row],[Niet verrekenbare btw]]=1,Tb_Activiteiten[[#Headers],[Niet verrekenbare btw]],""))</f>
        <v/>
      </c>
      <c r="AU2328" t="str">
        <f>IF(ISNUMBER(FIND("overige",Methode_Keuze)),"",IF(Tb_Activiteiten[[#This Row],[Grondkosten]]=1,Tb_Activiteiten[[#Headers],[Grondkosten]],""))</f>
        <v/>
      </c>
      <c r="AV2328" t="str">
        <f>IF(ISNUMBER(FIND("overige",Methode_Keuze)),"",IF(Tb_Activiteiten[[#This Row],[Bijdrage in natura (overige)]]=1,Tb_Activiteiten[[#Headers],[Bijdrage in natura (overige)]],""))</f>
        <v/>
      </c>
      <c r="AW2328" t="str">
        <f>IF(ISNUMBER(FIND("overige",Methode_Keuze)),"",IF(Tb_Activiteiten[[#This Row],[Bijdrage in natura (vrijwilligers)]]=1,Tb_Activiteiten[[#Headers],[Bijdrage in natura (vrijwilligers)]],""))</f>
        <v/>
      </c>
      <c r="AX2328" t="str">
        <f>IF(ISNUMBER(FIND("overige",Methode_Keuze)),"",IF(Tb_Activiteiten[[#This Row],[Afschrijvingskosten]]=1,Tb_Activiteiten[[#Headers],[Afschrijvingskosten]],""))</f>
        <v/>
      </c>
      <c r="AY2328" t="str">
        <f>IF(ISNUMBER(FIND("overige",Methode_Keuze)),"",IF(Tb_Activiteiten[[#This Row],[Vergoeding]]=1,Tb_Activiteiten[[#Headers],[Vergoeding]],""))</f>
        <v/>
      </c>
      <c r="AZ2328" t="str">
        <f>IF(ISNUMBER(FIND("arbeid",Methode_Keuze)),"",IF(Tb_Activiteiten[[#This Row],[Arbeidskosten - vast tarief (excl eigen arbeid)]]=1,Tb_Activiteiten[[#Headers],[Arbeidskosten - vast tarief (excl eigen arbeid)]],""))</f>
        <v/>
      </c>
      <c r="BA2328" t="str">
        <f>IF(ISNUMBER(FIND("overige",Methode_Keuze)),"",IF(Tb_Activiteiten[[#This Row],[Overige kosten]]=1,Tb_Activiteiten[[#Headers],[Overige kosten]],""))</f>
        <v/>
      </c>
    </row>
    <row r="2329" spans="15:53" x14ac:dyDescent="0.25">
      <c r="O2329" s="56"/>
      <c r="Q2329" t="str">
        <f>IFERROR(IF(VLOOKUP(Tb_Activiteiten[[#This Row],[Openstelling]],Tb_Openstelling[],2,0)=1,1,""),"")</f>
        <v/>
      </c>
      <c r="AJ2329" s="56"/>
      <c r="AK2329" t="str">
        <f>IF(ISNUMBER(FIND("arbeid",Methode_Keuze)),"",IF(ISNUMBER(FIND("arbeid",Methode_Keuze)),"",IF(Tb_Activiteiten[[#This Row],[Loonkosten]]=1,Tb_Activiteiten[[#Headers],[Loonkosten]],"")))</f>
        <v/>
      </c>
      <c r="AL2329" t="str">
        <f>IF(ISNUMBER(FIND("arbeid",Methode_Keuze)),"",IF(ISNUMBER(FIND("arbeid",Methode_Keuze)),"",IF(Tb_Activiteiten[[#This Row],[Eigen arbeid]]=1,Tb_Activiteiten[[#Headers],[Eigen arbeid]],"")))</f>
        <v/>
      </c>
      <c r="AM2329" t="str">
        <f>IF(ISNUMBER(FIND("arbeid",Methode_Keuze)),"",IF(ISNUMBER(FIND("arbeid",Methode_Keuze)),"",IF(Tb_Activiteiten[[#This Row],[Projectmedewerker]]=1,Tb_Activiteiten[[#Headers],[Projectmedewerker]],"")))</f>
        <v/>
      </c>
      <c r="AN2329" t="str">
        <f>IF(ISNUMBER(FIND("arbeid",Methode_Keuze)),"",IF(ISNUMBER(FIND("arbeid",Methode_Keuze)),"",IF(Tb_Activiteiten[[#This Row],[Landbouwer]]=1,Tb_Activiteiten[[#Headers],[Landbouwer]],"")))</f>
        <v/>
      </c>
      <c r="AO2329" t="str">
        <f>IF(ISNUMBER(FIND("arbeid",Methode_Keuze)),"",IF(ISNUMBER(FIND("arbeid",Methode_Keuze)),"",IF(Tb_Activiteiten[[#This Row],[Adviseur]]=1,Tb_Activiteiten[[#Headers],[Adviseur]],"")))</f>
        <v/>
      </c>
      <c r="AP2329" t="str">
        <f>IF(ISNUMBER(FIND("arbeid",Methode_Keuze)),"",IF(ISNUMBER(FIND("arbeid",Methode_Keuze)),"",IF(Tb_Activiteiten[[#This Row],[Projectleider/Expert]]=1,Tb_Activiteiten[[#Headers],[Projectleider/Expert]],"")))</f>
        <v/>
      </c>
      <c r="AQ2329" t="str">
        <f>IF(ISNUMBER(FIND("arbeid",Methode_Keuze)),"",IF(ISNUMBER(FIND("arbeid",Methode_Keuze)),"",IF(Tb_Activiteiten[[#This Row],[Arbeidskosten]]=1,Tb_Activiteiten[[#Headers],[Arbeidskosten]],"")))</f>
        <v/>
      </c>
      <c r="AR2329" t="str">
        <f>IF(ISNUMBER(FIND("arbeid",Methode_Keuze)),"",IF(ISNUMBER(FIND("arbeid",Methode_Keuze)),"",IF(Tb_Activiteiten[[#This Row],[Arbeidskosten op basis van IKS]]=1,Tb_Activiteiten[[#Headers],[Arbeidskosten op basis van IKS]],"")))</f>
        <v/>
      </c>
      <c r="AS2329" t="str">
        <f>IF(ISNUMBER(FIND("overige",Methode_Keuze)),"",IF(Tb_Activiteiten[[#This Row],[Kosten derden exclusief btw]]=1,Tb_Activiteiten[[#Headers],[Kosten derden exclusief btw]],""))</f>
        <v/>
      </c>
      <c r="AT2329" t="str">
        <f>IF(ISNUMBER(FIND("overige",Methode_Keuze)),"",IF(Tb_Activiteiten[[#This Row],[Niet verrekenbare btw]]=1,Tb_Activiteiten[[#Headers],[Niet verrekenbare btw]],""))</f>
        <v/>
      </c>
      <c r="AU2329" t="str">
        <f>IF(ISNUMBER(FIND("overige",Methode_Keuze)),"",IF(Tb_Activiteiten[[#This Row],[Grondkosten]]=1,Tb_Activiteiten[[#Headers],[Grondkosten]],""))</f>
        <v/>
      </c>
      <c r="AV2329" t="str">
        <f>IF(ISNUMBER(FIND("overige",Methode_Keuze)),"",IF(Tb_Activiteiten[[#This Row],[Bijdrage in natura (overige)]]=1,Tb_Activiteiten[[#Headers],[Bijdrage in natura (overige)]],""))</f>
        <v/>
      </c>
      <c r="AW2329" t="str">
        <f>IF(ISNUMBER(FIND("overige",Methode_Keuze)),"",IF(Tb_Activiteiten[[#This Row],[Bijdrage in natura (vrijwilligers)]]=1,Tb_Activiteiten[[#Headers],[Bijdrage in natura (vrijwilligers)]],""))</f>
        <v/>
      </c>
      <c r="AX2329" t="str">
        <f>IF(ISNUMBER(FIND("overige",Methode_Keuze)),"",IF(Tb_Activiteiten[[#This Row],[Afschrijvingskosten]]=1,Tb_Activiteiten[[#Headers],[Afschrijvingskosten]],""))</f>
        <v/>
      </c>
      <c r="AY2329" t="str">
        <f>IF(ISNUMBER(FIND("overige",Methode_Keuze)),"",IF(Tb_Activiteiten[[#This Row],[Vergoeding]]=1,Tb_Activiteiten[[#Headers],[Vergoeding]],""))</f>
        <v/>
      </c>
      <c r="AZ2329" t="str">
        <f>IF(ISNUMBER(FIND("arbeid",Methode_Keuze)),"",IF(Tb_Activiteiten[[#This Row],[Arbeidskosten - vast tarief (excl eigen arbeid)]]=1,Tb_Activiteiten[[#Headers],[Arbeidskosten - vast tarief (excl eigen arbeid)]],""))</f>
        <v/>
      </c>
      <c r="BA2329" t="str">
        <f>IF(ISNUMBER(FIND("overige",Methode_Keuze)),"",IF(Tb_Activiteiten[[#This Row],[Overige kosten]]=1,Tb_Activiteiten[[#Headers],[Overige kosten]],""))</f>
        <v/>
      </c>
    </row>
    <row r="2330" spans="15:53" x14ac:dyDescent="0.25">
      <c r="O2330" s="56"/>
      <c r="Q2330" t="str">
        <f>IFERROR(IF(VLOOKUP(Tb_Activiteiten[[#This Row],[Openstelling]],Tb_Openstelling[],2,0)=1,1,""),"")</f>
        <v/>
      </c>
      <c r="AJ2330" s="56"/>
      <c r="AK2330" t="str">
        <f>IF(ISNUMBER(FIND("arbeid",Methode_Keuze)),"",IF(ISNUMBER(FIND("arbeid",Methode_Keuze)),"",IF(Tb_Activiteiten[[#This Row],[Loonkosten]]=1,Tb_Activiteiten[[#Headers],[Loonkosten]],"")))</f>
        <v/>
      </c>
      <c r="AL2330" t="str">
        <f>IF(ISNUMBER(FIND("arbeid",Methode_Keuze)),"",IF(ISNUMBER(FIND("arbeid",Methode_Keuze)),"",IF(Tb_Activiteiten[[#This Row],[Eigen arbeid]]=1,Tb_Activiteiten[[#Headers],[Eigen arbeid]],"")))</f>
        <v/>
      </c>
      <c r="AM2330" t="str">
        <f>IF(ISNUMBER(FIND("arbeid",Methode_Keuze)),"",IF(ISNUMBER(FIND("arbeid",Methode_Keuze)),"",IF(Tb_Activiteiten[[#This Row],[Projectmedewerker]]=1,Tb_Activiteiten[[#Headers],[Projectmedewerker]],"")))</f>
        <v/>
      </c>
      <c r="AN2330" t="str">
        <f>IF(ISNUMBER(FIND("arbeid",Methode_Keuze)),"",IF(ISNUMBER(FIND("arbeid",Methode_Keuze)),"",IF(Tb_Activiteiten[[#This Row],[Landbouwer]]=1,Tb_Activiteiten[[#Headers],[Landbouwer]],"")))</f>
        <v/>
      </c>
      <c r="AO2330" t="str">
        <f>IF(ISNUMBER(FIND("arbeid",Methode_Keuze)),"",IF(ISNUMBER(FIND("arbeid",Methode_Keuze)),"",IF(Tb_Activiteiten[[#This Row],[Adviseur]]=1,Tb_Activiteiten[[#Headers],[Adviseur]],"")))</f>
        <v/>
      </c>
      <c r="AP2330" t="str">
        <f>IF(ISNUMBER(FIND("arbeid",Methode_Keuze)),"",IF(ISNUMBER(FIND("arbeid",Methode_Keuze)),"",IF(Tb_Activiteiten[[#This Row],[Projectleider/Expert]]=1,Tb_Activiteiten[[#Headers],[Projectleider/Expert]],"")))</f>
        <v/>
      </c>
      <c r="AQ2330" t="str">
        <f>IF(ISNUMBER(FIND("arbeid",Methode_Keuze)),"",IF(ISNUMBER(FIND("arbeid",Methode_Keuze)),"",IF(Tb_Activiteiten[[#This Row],[Arbeidskosten]]=1,Tb_Activiteiten[[#Headers],[Arbeidskosten]],"")))</f>
        <v/>
      </c>
      <c r="AR2330" t="str">
        <f>IF(ISNUMBER(FIND("arbeid",Methode_Keuze)),"",IF(ISNUMBER(FIND("arbeid",Methode_Keuze)),"",IF(Tb_Activiteiten[[#This Row],[Arbeidskosten op basis van IKS]]=1,Tb_Activiteiten[[#Headers],[Arbeidskosten op basis van IKS]],"")))</f>
        <v/>
      </c>
      <c r="AS2330" t="str">
        <f>IF(ISNUMBER(FIND("overige",Methode_Keuze)),"",IF(Tb_Activiteiten[[#This Row],[Kosten derden exclusief btw]]=1,Tb_Activiteiten[[#Headers],[Kosten derden exclusief btw]],""))</f>
        <v/>
      </c>
      <c r="AT2330" t="str">
        <f>IF(ISNUMBER(FIND("overige",Methode_Keuze)),"",IF(Tb_Activiteiten[[#This Row],[Niet verrekenbare btw]]=1,Tb_Activiteiten[[#Headers],[Niet verrekenbare btw]],""))</f>
        <v/>
      </c>
      <c r="AU2330" t="str">
        <f>IF(ISNUMBER(FIND("overige",Methode_Keuze)),"",IF(Tb_Activiteiten[[#This Row],[Grondkosten]]=1,Tb_Activiteiten[[#Headers],[Grondkosten]],""))</f>
        <v/>
      </c>
      <c r="AV2330" t="str">
        <f>IF(ISNUMBER(FIND("overige",Methode_Keuze)),"",IF(Tb_Activiteiten[[#This Row],[Bijdrage in natura (overige)]]=1,Tb_Activiteiten[[#Headers],[Bijdrage in natura (overige)]],""))</f>
        <v/>
      </c>
      <c r="AW2330" t="str">
        <f>IF(ISNUMBER(FIND("overige",Methode_Keuze)),"",IF(Tb_Activiteiten[[#This Row],[Bijdrage in natura (vrijwilligers)]]=1,Tb_Activiteiten[[#Headers],[Bijdrage in natura (vrijwilligers)]],""))</f>
        <v/>
      </c>
      <c r="AX2330" t="str">
        <f>IF(ISNUMBER(FIND("overige",Methode_Keuze)),"",IF(Tb_Activiteiten[[#This Row],[Afschrijvingskosten]]=1,Tb_Activiteiten[[#Headers],[Afschrijvingskosten]],""))</f>
        <v/>
      </c>
      <c r="AY2330" t="str">
        <f>IF(ISNUMBER(FIND("overige",Methode_Keuze)),"",IF(Tb_Activiteiten[[#This Row],[Vergoeding]]=1,Tb_Activiteiten[[#Headers],[Vergoeding]],""))</f>
        <v/>
      </c>
      <c r="AZ2330" t="str">
        <f>IF(ISNUMBER(FIND("arbeid",Methode_Keuze)),"",IF(Tb_Activiteiten[[#This Row],[Arbeidskosten - vast tarief (excl eigen arbeid)]]=1,Tb_Activiteiten[[#Headers],[Arbeidskosten - vast tarief (excl eigen arbeid)]],""))</f>
        <v/>
      </c>
      <c r="BA2330" t="str">
        <f>IF(ISNUMBER(FIND("overige",Methode_Keuze)),"",IF(Tb_Activiteiten[[#This Row],[Overige kosten]]=1,Tb_Activiteiten[[#Headers],[Overige kosten]],""))</f>
        <v/>
      </c>
    </row>
    <row r="2331" spans="15:53" x14ac:dyDescent="0.25">
      <c r="O2331" s="56"/>
      <c r="Q2331" t="str">
        <f>IFERROR(IF(VLOOKUP(Tb_Activiteiten[[#This Row],[Openstelling]],Tb_Openstelling[],2,0)=1,1,""),"")</f>
        <v/>
      </c>
      <c r="AJ2331" s="56"/>
      <c r="AK2331" t="str">
        <f>IF(ISNUMBER(FIND("arbeid",Methode_Keuze)),"",IF(ISNUMBER(FIND("arbeid",Methode_Keuze)),"",IF(Tb_Activiteiten[[#This Row],[Loonkosten]]=1,Tb_Activiteiten[[#Headers],[Loonkosten]],"")))</f>
        <v/>
      </c>
      <c r="AL2331" t="str">
        <f>IF(ISNUMBER(FIND("arbeid",Methode_Keuze)),"",IF(ISNUMBER(FIND("arbeid",Methode_Keuze)),"",IF(Tb_Activiteiten[[#This Row],[Eigen arbeid]]=1,Tb_Activiteiten[[#Headers],[Eigen arbeid]],"")))</f>
        <v/>
      </c>
      <c r="AM2331" t="str">
        <f>IF(ISNUMBER(FIND("arbeid",Methode_Keuze)),"",IF(ISNUMBER(FIND("arbeid",Methode_Keuze)),"",IF(Tb_Activiteiten[[#This Row],[Projectmedewerker]]=1,Tb_Activiteiten[[#Headers],[Projectmedewerker]],"")))</f>
        <v/>
      </c>
      <c r="AN2331" t="str">
        <f>IF(ISNUMBER(FIND("arbeid",Methode_Keuze)),"",IF(ISNUMBER(FIND("arbeid",Methode_Keuze)),"",IF(Tb_Activiteiten[[#This Row],[Landbouwer]]=1,Tb_Activiteiten[[#Headers],[Landbouwer]],"")))</f>
        <v/>
      </c>
      <c r="AO2331" t="str">
        <f>IF(ISNUMBER(FIND("arbeid",Methode_Keuze)),"",IF(ISNUMBER(FIND("arbeid",Methode_Keuze)),"",IF(Tb_Activiteiten[[#This Row],[Adviseur]]=1,Tb_Activiteiten[[#Headers],[Adviseur]],"")))</f>
        <v/>
      </c>
      <c r="AP2331" t="str">
        <f>IF(ISNUMBER(FIND("arbeid",Methode_Keuze)),"",IF(ISNUMBER(FIND("arbeid",Methode_Keuze)),"",IF(Tb_Activiteiten[[#This Row],[Projectleider/Expert]]=1,Tb_Activiteiten[[#Headers],[Projectleider/Expert]],"")))</f>
        <v/>
      </c>
      <c r="AQ2331" t="str">
        <f>IF(ISNUMBER(FIND("arbeid",Methode_Keuze)),"",IF(ISNUMBER(FIND("arbeid",Methode_Keuze)),"",IF(Tb_Activiteiten[[#This Row],[Arbeidskosten]]=1,Tb_Activiteiten[[#Headers],[Arbeidskosten]],"")))</f>
        <v/>
      </c>
      <c r="AR2331" t="str">
        <f>IF(ISNUMBER(FIND("arbeid",Methode_Keuze)),"",IF(ISNUMBER(FIND("arbeid",Methode_Keuze)),"",IF(Tb_Activiteiten[[#This Row],[Arbeidskosten op basis van IKS]]=1,Tb_Activiteiten[[#Headers],[Arbeidskosten op basis van IKS]],"")))</f>
        <v/>
      </c>
      <c r="AS2331" t="str">
        <f>IF(ISNUMBER(FIND("overige",Methode_Keuze)),"",IF(Tb_Activiteiten[[#This Row],[Kosten derden exclusief btw]]=1,Tb_Activiteiten[[#Headers],[Kosten derden exclusief btw]],""))</f>
        <v/>
      </c>
      <c r="AT2331" t="str">
        <f>IF(ISNUMBER(FIND("overige",Methode_Keuze)),"",IF(Tb_Activiteiten[[#This Row],[Niet verrekenbare btw]]=1,Tb_Activiteiten[[#Headers],[Niet verrekenbare btw]],""))</f>
        <v/>
      </c>
      <c r="AU2331" t="str">
        <f>IF(ISNUMBER(FIND("overige",Methode_Keuze)),"",IF(Tb_Activiteiten[[#This Row],[Grondkosten]]=1,Tb_Activiteiten[[#Headers],[Grondkosten]],""))</f>
        <v/>
      </c>
      <c r="AV2331" t="str">
        <f>IF(ISNUMBER(FIND("overige",Methode_Keuze)),"",IF(Tb_Activiteiten[[#This Row],[Bijdrage in natura (overige)]]=1,Tb_Activiteiten[[#Headers],[Bijdrage in natura (overige)]],""))</f>
        <v/>
      </c>
      <c r="AW2331" t="str">
        <f>IF(ISNUMBER(FIND("overige",Methode_Keuze)),"",IF(Tb_Activiteiten[[#This Row],[Bijdrage in natura (vrijwilligers)]]=1,Tb_Activiteiten[[#Headers],[Bijdrage in natura (vrijwilligers)]],""))</f>
        <v/>
      </c>
      <c r="AX2331" t="str">
        <f>IF(ISNUMBER(FIND("overige",Methode_Keuze)),"",IF(Tb_Activiteiten[[#This Row],[Afschrijvingskosten]]=1,Tb_Activiteiten[[#Headers],[Afschrijvingskosten]],""))</f>
        <v/>
      </c>
      <c r="AY2331" t="str">
        <f>IF(ISNUMBER(FIND("overige",Methode_Keuze)),"",IF(Tb_Activiteiten[[#This Row],[Vergoeding]]=1,Tb_Activiteiten[[#Headers],[Vergoeding]],""))</f>
        <v/>
      </c>
      <c r="AZ2331" t="str">
        <f>IF(ISNUMBER(FIND("arbeid",Methode_Keuze)),"",IF(Tb_Activiteiten[[#This Row],[Arbeidskosten - vast tarief (excl eigen arbeid)]]=1,Tb_Activiteiten[[#Headers],[Arbeidskosten - vast tarief (excl eigen arbeid)]],""))</f>
        <v/>
      </c>
      <c r="BA2331" t="str">
        <f>IF(ISNUMBER(FIND("overige",Methode_Keuze)),"",IF(Tb_Activiteiten[[#This Row],[Overige kosten]]=1,Tb_Activiteiten[[#Headers],[Overige kosten]],""))</f>
        <v/>
      </c>
    </row>
    <row r="2332" spans="15:53" x14ac:dyDescent="0.25">
      <c r="O2332" s="56"/>
      <c r="Q2332" t="str">
        <f>IFERROR(IF(VLOOKUP(Tb_Activiteiten[[#This Row],[Openstelling]],Tb_Openstelling[],2,0)=1,1,""),"")</f>
        <v/>
      </c>
      <c r="AJ2332" s="56"/>
      <c r="AK2332" t="str">
        <f>IF(ISNUMBER(FIND("arbeid",Methode_Keuze)),"",IF(ISNUMBER(FIND("arbeid",Methode_Keuze)),"",IF(Tb_Activiteiten[[#This Row],[Loonkosten]]=1,Tb_Activiteiten[[#Headers],[Loonkosten]],"")))</f>
        <v/>
      </c>
      <c r="AL2332" t="str">
        <f>IF(ISNUMBER(FIND("arbeid",Methode_Keuze)),"",IF(ISNUMBER(FIND("arbeid",Methode_Keuze)),"",IF(Tb_Activiteiten[[#This Row],[Eigen arbeid]]=1,Tb_Activiteiten[[#Headers],[Eigen arbeid]],"")))</f>
        <v/>
      </c>
      <c r="AM2332" t="str">
        <f>IF(ISNUMBER(FIND("arbeid",Methode_Keuze)),"",IF(ISNUMBER(FIND("arbeid",Methode_Keuze)),"",IF(Tb_Activiteiten[[#This Row],[Projectmedewerker]]=1,Tb_Activiteiten[[#Headers],[Projectmedewerker]],"")))</f>
        <v/>
      </c>
      <c r="AN2332" t="str">
        <f>IF(ISNUMBER(FIND("arbeid",Methode_Keuze)),"",IF(ISNUMBER(FIND("arbeid",Methode_Keuze)),"",IF(Tb_Activiteiten[[#This Row],[Landbouwer]]=1,Tb_Activiteiten[[#Headers],[Landbouwer]],"")))</f>
        <v/>
      </c>
      <c r="AO2332" t="str">
        <f>IF(ISNUMBER(FIND("arbeid",Methode_Keuze)),"",IF(ISNUMBER(FIND("arbeid",Methode_Keuze)),"",IF(Tb_Activiteiten[[#This Row],[Adviseur]]=1,Tb_Activiteiten[[#Headers],[Adviseur]],"")))</f>
        <v/>
      </c>
      <c r="AP2332" t="str">
        <f>IF(ISNUMBER(FIND("arbeid",Methode_Keuze)),"",IF(ISNUMBER(FIND("arbeid",Methode_Keuze)),"",IF(Tb_Activiteiten[[#This Row],[Projectleider/Expert]]=1,Tb_Activiteiten[[#Headers],[Projectleider/Expert]],"")))</f>
        <v/>
      </c>
      <c r="AQ2332" t="str">
        <f>IF(ISNUMBER(FIND("arbeid",Methode_Keuze)),"",IF(ISNUMBER(FIND("arbeid",Methode_Keuze)),"",IF(Tb_Activiteiten[[#This Row],[Arbeidskosten]]=1,Tb_Activiteiten[[#Headers],[Arbeidskosten]],"")))</f>
        <v/>
      </c>
      <c r="AR2332" t="str">
        <f>IF(ISNUMBER(FIND("arbeid",Methode_Keuze)),"",IF(ISNUMBER(FIND("arbeid",Methode_Keuze)),"",IF(Tb_Activiteiten[[#This Row],[Arbeidskosten op basis van IKS]]=1,Tb_Activiteiten[[#Headers],[Arbeidskosten op basis van IKS]],"")))</f>
        <v/>
      </c>
      <c r="AS2332" t="str">
        <f>IF(ISNUMBER(FIND("overige",Methode_Keuze)),"",IF(Tb_Activiteiten[[#This Row],[Kosten derden exclusief btw]]=1,Tb_Activiteiten[[#Headers],[Kosten derden exclusief btw]],""))</f>
        <v/>
      </c>
      <c r="AT2332" t="str">
        <f>IF(ISNUMBER(FIND("overige",Methode_Keuze)),"",IF(Tb_Activiteiten[[#This Row],[Niet verrekenbare btw]]=1,Tb_Activiteiten[[#Headers],[Niet verrekenbare btw]],""))</f>
        <v/>
      </c>
      <c r="AU2332" t="str">
        <f>IF(ISNUMBER(FIND("overige",Methode_Keuze)),"",IF(Tb_Activiteiten[[#This Row],[Grondkosten]]=1,Tb_Activiteiten[[#Headers],[Grondkosten]],""))</f>
        <v/>
      </c>
      <c r="AV2332" t="str">
        <f>IF(ISNUMBER(FIND("overige",Methode_Keuze)),"",IF(Tb_Activiteiten[[#This Row],[Bijdrage in natura (overige)]]=1,Tb_Activiteiten[[#Headers],[Bijdrage in natura (overige)]],""))</f>
        <v/>
      </c>
      <c r="AW2332" t="str">
        <f>IF(ISNUMBER(FIND("overige",Methode_Keuze)),"",IF(Tb_Activiteiten[[#This Row],[Bijdrage in natura (vrijwilligers)]]=1,Tb_Activiteiten[[#Headers],[Bijdrage in natura (vrijwilligers)]],""))</f>
        <v/>
      </c>
      <c r="AX2332" t="str">
        <f>IF(ISNUMBER(FIND("overige",Methode_Keuze)),"",IF(Tb_Activiteiten[[#This Row],[Afschrijvingskosten]]=1,Tb_Activiteiten[[#Headers],[Afschrijvingskosten]],""))</f>
        <v/>
      </c>
      <c r="AY2332" t="str">
        <f>IF(ISNUMBER(FIND("overige",Methode_Keuze)),"",IF(Tb_Activiteiten[[#This Row],[Vergoeding]]=1,Tb_Activiteiten[[#Headers],[Vergoeding]],""))</f>
        <v/>
      </c>
      <c r="AZ2332" t="str">
        <f>IF(ISNUMBER(FIND("arbeid",Methode_Keuze)),"",IF(Tb_Activiteiten[[#This Row],[Arbeidskosten - vast tarief (excl eigen arbeid)]]=1,Tb_Activiteiten[[#Headers],[Arbeidskosten - vast tarief (excl eigen arbeid)]],""))</f>
        <v/>
      </c>
      <c r="BA2332" t="str">
        <f>IF(ISNUMBER(FIND("overige",Methode_Keuze)),"",IF(Tb_Activiteiten[[#This Row],[Overige kosten]]=1,Tb_Activiteiten[[#Headers],[Overige kosten]],""))</f>
        <v/>
      </c>
    </row>
    <row r="2333" spans="15:53" x14ac:dyDescent="0.25">
      <c r="O2333" s="56"/>
      <c r="Q2333" t="str">
        <f>IFERROR(IF(VLOOKUP(Tb_Activiteiten[[#This Row],[Openstelling]],Tb_Openstelling[],2,0)=1,1,""),"")</f>
        <v/>
      </c>
      <c r="AJ2333" s="56"/>
      <c r="AK2333" t="str">
        <f>IF(ISNUMBER(FIND("arbeid",Methode_Keuze)),"",IF(ISNUMBER(FIND("arbeid",Methode_Keuze)),"",IF(Tb_Activiteiten[[#This Row],[Loonkosten]]=1,Tb_Activiteiten[[#Headers],[Loonkosten]],"")))</f>
        <v/>
      </c>
      <c r="AL2333" t="str">
        <f>IF(ISNUMBER(FIND("arbeid",Methode_Keuze)),"",IF(ISNUMBER(FIND("arbeid",Methode_Keuze)),"",IF(Tb_Activiteiten[[#This Row],[Eigen arbeid]]=1,Tb_Activiteiten[[#Headers],[Eigen arbeid]],"")))</f>
        <v/>
      </c>
      <c r="AM2333" t="str">
        <f>IF(ISNUMBER(FIND("arbeid",Methode_Keuze)),"",IF(ISNUMBER(FIND("arbeid",Methode_Keuze)),"",IF(Tb_Activiteiten[[#This Row],[Projectmedewerker]]=1,Tb_Activiteiten[[#Headers],[Projectmedewerker]],"")))</f>
        <v/>
      </c>
      <c r="AN2333" t="str">
        <f>IF(ISNUMBER(FIND("arbeid",Methode_Keuze)),"",IF(ISNUMBER(FIND("arbeid",Methode_Keuze)),"",IF(Tb_Activiteiten[[#This Row],[Landbouwer]]=1,Tb_Activiteiten[[#Headers],[Landbouwer]],"")))</f>
        <v/>
      </c>
      <c r="AO2333" t="str">
        <f>IF(ISNUMBER(FIND("arbeid",Methode_Keuze)),"",IF(ISNUMBER(FIND("arbeid",Methode_Keuze)),"",IF(Tb_Activiteiten[[#This Row],[Adviseur]]=1,Tb_Activiteiten[[#Headers],[Adviseur]],"")))</f>
        <v/>
      </c>
      <c r="AP2333" t="str">
        <f>IF(ISNUMBER(FIND("arbeid",Methode_Keuze)),"",IF(ISNUMBER(FIND("arbeid",Methode_Keuze)),"",IF(Tb_Activiteiten[[#This Row],[Projectleider/Expert]]=1,Tb_Activiteiten[[#Headers],[Projectleider/Expert]],"")))</f>
        <v/>
      </c>
      <c r="AQ2333" t="str">
        <f>IF(ISNUMBER(FIND("arbeid",Methode_Keuze)),"",IF(ISNUMBER(FIND("arbeid",Methode_Keuze)),"",IF(Tb_Activiteiten[[#This Row],[Arbeidskosten]]=1,Tb_Activiteiten[[#Headers],[Arbeidskosten]],"")))</f>
        <v/>
      </c>
      <c r="AR2333" t="str">
        <f>IF(ISNUMBER(FIND("arbeid",Methode_Keuze)),"",IF(ISNUMBER(FIND("arbeid",Methode_Keuze)),"",IF(Tb_Activiteiten[[#This Row],[Arbeidskosten op basis van IKS]]=1,Tb_Activiteiten[[#Headers],[Arbeidskosten op basis van IKS]],"")))</f>
        <v/>
      </c>
      <c r="AS2333" t="str">
        <f>IF(ISNUMBER(FIND("overige",Methode_Keuze)),"",IF(Tb_Activiteiten[[#This Row],[Kosten derden exclusief btw]]=1,Tb_Activiteiten[[#Headers],[Kosten derden exclusief btw]],""))</f>
        <v/>
      </c>
      <c r="AT2333" t="str">
        <f>IF(ISNUMBER(FIND("overige",Methode_Keuze)),"",IF(Tb_Activiteiten[[#This Row],[Niet verrekenbare btw]]=1,Tb_Activiteiten[[#Headers],[Niet verrekenbare btw]],""))</f>
        <v/>
      </c>
      <c r="AU2333" t="str">
        <f>IF(ISNUMBER(FIND("overige",Methode_Keuze)),"",IF(Tb_Activiteiten[[#This Row],[Grondkosten]]=1,Tb_Activiteiten[[#Headers],[Grondkosten]],""))</f>
        <v/>
      </c>
      <c r="AV2333" t="str">
        <f>IF(ISNUMBER(FIND("overige",Methode_Keuze)),"",IF(Tb_Activiteiten[[#This Row],[Bijdrage in natura (overige)]]=1,Tb_Activiteiten[[#Headers],[Bijdrage in natura (overige)]],""))</f>
        <v/>
      </c>
      <c r="AW2333" t="str">
        <f>IF(ISNUMBER(FIND("overige",Methode_Keuze)),"",IF(Tb_Activiteiten[[#This Row],[Bijdrage in natura (vrijwilligers)]]=1,Tb_Activiteiten[[#Headers],[Bijdrage in natura (vrijwilligers)]],""))</f>
        <v/>
      </c>
      <c r="AX2333" t="str">
        <f>IF(ISNUMBER(FIND("overige",Methode_Keuze)),"",IF(Tb_Activiteiten[[#This Row],[Afschrijvingskosten]]=1,Tb_Activiteiten[[#Headers],[Afschrijvingskosten]],""))</f>
        <v/>
      </c>
      <c r="AY2333" t="str">
        <f>IF(ISNUMBER(FIND("overige",Methode_Keuze)),"",IF(Tb_Activiteiten[[#This Row],[Vergoeding]]=1,Tb_Activiteiten[[#Headers],[Vergoeding]],""))</f>
        <v/>
      </c>
      <c r="AZ2333" t="str">
        <f>IF(ISNUMBER(FIND("arbeid",Methode_Keuze)),"",IF(Tb_Activiteiten[[#This Row],[Arbeidskosten - vast tarief (excl eigen arbeid)]]=1,Tb_Activiteiten[[#Headers],[Arbeidskosten - vast tarief (excl eigen arbeid)]],""))</f>
        <v/>
      </c>
      <c r="BA2333" t="str">
        <f>IF(ISNUMBER(FIND("overige",Methode_Keuze)),"",IF(Tb_Activiteiten[[#This Row],[Overige kosten]]=1,Tb_Activiteiten[[#Headers],[Overige kosten]],""))</f>
        <v/>
      </c>
    </row>
    <row r="2334" spans="15:53" x14ac:dyDescent="0.25">
      <c r="O2334" s="56"/>
      <c r="Q2334" t="str">
        <f>IFERROR(IF(VLOOKUP(Tb_Activiteiten[[#This Row],[Openstelling]],Tb_Openstelling[],2,0)=1,1,""),"")</f>
        <v/>
      </c>
      <c r="AJ2334" s="56"/>
      <c r="AK2334" t="str">
        <f>IF(ISNUMBER(FIND("arbeid",Methode_Keuze)),"",IF(ISNUMBER(FIND("arbeid",Methode_Keuze)),"",IF(Tb_Activiteiten[[#This Row],[Loonkosten]]=1,Tb_Activiteiten[[#Headers],[Loonkosten]],"")))</f>
        <v/>
      </c>
      <c r="AL2334" t="str">
        <f>IF(ISNUMBER(FIND("arbeid",Methode_Keuze)),"",IF(ISNUMBER(FIND("arbeid",Methode_Keuze)),"",IF(Tb_Activiteiten[[#This Row],[Eigen arbeid]]=1,Tb_Activiteiten[[#Headers],[Eigen arbeid]],"")))</f>
        <v/>
      </c>
      <c r="AM2334" t="str">
        <f>IF(ISNUMBER(FIND("arbeid",Methode_Keuze)),"",IF(ISNUMBER(FIND("arbeid",Methode_Keuze)),"",IF(Tb_Activiteiten[[#This Row],[Projectmedewerker]]=1,Tb_Activiteiten[[#Headers],[Projectmedewerker]],"")))</f>
        <v/>
      </c>
      <c r="AN2334" t="str">
        <f>IF(ISNUMBER(FIND("arbeid",Methode_Keuze)),"",IF(ISNUMBER(FIND("arbeid",Methode_Keuze)),"",IF(Tb_Activiteiten[[#This Row],[Landbouwer]]=1,Tb_Activiteiten[[#Headers],[Landbouwer]],"")))</f>
        <v/>
      </c>
      <c r="AO2334" t="str">
        <f>IF(ISNUMBER(FIND("arbeid",Methode_Keuze)),"",IF(ISNUMBER(FIND("arbeid",Methode_Keuze)),"",IF(Tb_Activiteiten[[#This Row],[Adviseur]]=1,Tb_Activiteiten[[#Headers],[Adviseur]],"")))</f>
        <v/>
      </c>
      <c r="AP2334" t="str">
        <f>IF(ISNUMBER(FIND("arbeid",Methode_Keuze)),"",IF(ISNUMBER(FIND("arbeid",Methode_Keuze)),"",IF(Tb_Activiteiten[[#This Row],[Projectleider/Expert]]=1,Tb_Activiteiten[[#Headers],[Projectleider/Expert]],"")))</f>
        <v/>
      </c>
      <c r="AQ2334" t="str">
        <f>IF(ISNUMBER(FIND("arbeid",Methode_Keuze)),"",IF(ISNUMBER(FIND("arbeid",Methode_Keuze)),"",IF(Tb_Activiteiten[[#This Row],[Arbeidskosten]]=1,Tb_Activiteiten[[#Headers],[Arbeidskosten]],"")))</f>
        <v/>
      </c>
      <c r="AR2334" t="str">
        <f>IF(ISNUMBER(FIND("arbeid",Methode_Keuze)),"",IF(ISNUMBER(FIND("arbeid",Methode_Keuze)),"",IF(Tb_Activiteiten[[#This Row],[Arbeidskosten op basis van IKS]]=1,Tb_Activiteiten[[#Headers],[Arbeidskosten op basis van IKS]],"")))</f>
        <v/>
      </c>
      <c r="AS2334" t="str">
        <f>IF(ISNUMBER(FIND("overige",Methode_Keuze)),"",IF(Tb_Activiteiten[[#This Row],[Kosten derden exclusief btw]]=1,Tb_Activiteiten[[#Headers],[Kosten derden exclusief btw]],""))</f>
        <v/>
      </c>
      <c r="AT2334" t="str">
        <f>IF(ISNUMBER(FIND("overige",Methode_Keuze)),"",IF(Tb_Activiteiten[[#This Row],[Niet verrekenbare btw]]=1,Tb_Activiteiten[[#Headers],[Niet verrekenbare btw]],""))</f>
        <v/>
      </c>
      <c r="AU2334" t="str">
        <f>IF(ISNUMBER(FIND("overige",Methode_Keuze)),"",IF(Tb_Activiteiten[[#This Row],[Grondkosten]]=1,Tb_Activiteiten[[#Headers],[Grondkosten]],""))</f>
        <v/>
      </c>
      <c r="AV2334" t="str">
        <f>IF(ISNUMBER(FIND("overige",Methode_Keuze)),"",IF(Tb_Activiteiten[[#This Row],[Bijdrage in natura (overige)]]=1,Tb_Activiteiten[[#Headers],[Bijdrage in natura (overige)]],""))</f>
        <v/>
      </c>
      <c r="AW2334" t="str">
        <f>IF(ISNUMBER(FIND("overige",Methode_Keuze)),"",IF(Tb_Activiteiten[[#This Row],[Bijdrage in natura (vrijwilligers)]]=1,Tb_Activiteiten[[#Headers],[Bijdrage in natura (vrijwilligers)]],""))</f>
        <v/>
      </c>
      <c r="AX2334" t="str">
        <f>IF(ISNUMBER(FIND("overige",Methode_Keuze)),"",IF(Tb_Activiteiten[[#This Row],[Afschrijvingskosten]]=1,Tb_Activiteiten[[#Headers],[Afschrijvingskosten]],""))</f>
        <v/>
      </c>
      <c r="AY2334" t="str">
        <f>IF(ISNUMBER(FIND("overige",Methode_Keuze)),"",IF(Tb_Activiteiten[[#This Row],[Vergoeding]]=1,Tb_Activiteiten[[#Headers],[Vergoeding]],""))</f>
        <v/>
      </c>
      <c r="AZ2334" t="str">
        <f>IF(ISNUMBER(FIND("arbeid",Methode_Keuze)),"",IF(Tb_Activiteiten[[#This Row],[Arbeidskosten - vast tarief (excl eigen arbeid)]]=1,Tb_Activiteiten[[#Headers],[Arbeidskosten - vast tarief (excl eigen arbeid)]],""))</f>
        <v/>
      </c>
      <c r="BA2334" t="str">
        <f>IF(ISNUMBER(FIND("overige",Methode_Keuze)),"",IF(Tb_Activiteiten[[#This Row],[Overige kosten]]=1,Tb_Activiteiten[[#Headers],[Overige kosten]],""))</f>
        <v/>
      </c>
    </row>
    <row r="2335" spans="15:53" x14ac:dyDescent="0.25">
      <c r="O2335" s="56"/>
      <c r="Q2335" t="str">
        <f>IFERROR(IF(VLOOKUP(Tb_Activiteiten[[#This Row],[Openstelling]],Tb_Openstelling[],2,0)=1,1,""),"")</f>
        <v/>
      </c>
      <c r="AJ2335" s="56"/>
      <c r="AK2335" t="str">
        <f>IF(ISNUMBER(FIND("arbeid",Methode_Keuze)),"",IF(ISNUMBER(FIND("arbeid",Methode_Keuze)),"",IF(Tb_Activiteiten[[#This Row],[Loonkosten]]=1,Tb_Activiteiten[[#Headers],[Loonkosten]],"")))</f>
        <v/>
      </c>
      <c r="AL2335" t="str">
        <f>IF(ISNUMBER(FIND("arbeid",Methode_Keuze)),"",IF(ISNUMBER(FIND("arbeid",Methode_Keuze)),"",IF(Tb_Activiteiten[[#This Row],[Eigen arbeid]]=1,Tb_Activiteiten[[#Headers],[Eigen arbeid]],"")))</f>
        <v/>
      </c>
      <c r="AM2335" t="str">
        <f>IF(ISNUMBER(FIND("arbeid",Methode_Keuze)),"",IF(ISNUMBER(FIND("arbeid",Methode_Keuze)),"",IF(Tb_Activiteiten[[#This Row],[Projectmedewerker]]=1,Tb_Activiteiten[[#Headers],[Projectmedewerker]],"")))</f>
        <v/>
      </c>
      <c r="AN2335" t="str">
        <f>IF(ISNUMBER(FIND("arbeid",Methode_Keuze)),"",IF(ISNUMBER(FIND("arbeid",Methode_Keuze)),"",IF(Tb_Activiteiten[[#This Row],[Landbouwer]]=1,Tb_Activiteiten[[#Headers],[Landbouwer]],"")))</f>
        <v/>
      </c>
      <c r="AO2335" t="str">
        <f>IF(ISNUMBER(FIND("arbeid",Methode_Keuze)),"",IF(ISNUMBER(FIND("arbeid",Methode_Keuze)),"",IF(Tb_Activiteiten[[#This Row],[Adviseur]]=1,Tb_Activiteiten[[#Headers],[Adviseur]],"")))</f>
        <v/>
      </c>
      <c r="AP2335" t="str">
        <f>IF(ISNUMBER(FIND("arbeid",Methode_Keuze)),"",IF(ISNUMBER(FIND("arbeid",Methode_Keuze)),"",IF(Tb_Activiteiten[[#This Row],[Projectleider/Expert]]=1,Tb_Activiteiten[[#Headers],[Projectleider/Expert]],"")))</f>
        <v/>
      </c>
      <c r="AQ2335" t="str">
        <f>IF(ISNUMBER(FIND("arbeid",Methode_Keuze)),"",IF(ISNUMBER(FIND("arbeid",Methode_Keuze)),"",IF(Tb_Activiteiten[[#This Row],[Arbeidskosten]]=1,Tb_Activiteiten[[#Headers],[Arbeidskosten]],"")))</f>
        <v/>
      </c>
      <c r="AR2335" t="str">
        <f>IF(ISNUMBER(FIND("arbeid",Methode_Keuze)),"",IF(ISNUMBER(FIND("arbeid",Methode_Keuze)),"",IF(Tb_Activiteiten[[#This Row],[Arbeidskosten op basis van IKS]]=1,Tb_Activiteiten[[#Headers],[Arbeidskosten op basis van IKS]],"")))</f>
        <v/>
      </c>
      <c r="AS2335" t="str">
        <f>IF(ISNUMBER(FIND("overige",Methode_Keuze)),"",IF(Tb_Activiteiten[[#This Row],[Kosten derden exclusief btw]]=1,Tb_Activiteiten[[#Headers],[Kosten derden exclusief btw]],""))</f>
        <v/>
      </c>
      <c r="AT2335" t="str">
        <f>IF(ISNUMBER(FIND("overige",Methode_Keuze)),"",IF(Tb_Activiteiten[[#This Row],[Niet verrekenbare btw]]=1,Tb_Activiteiten[[#Headers],[Niet verrekenbare btw]],""))</f>
        <v/>
      </c>
      <c r="AU2335" t="str">
        <f>IF(ISNUMBER(FIND("overige",Methode_Keuze)),"",IF(Tb_Activiteiten[[#This Row],[Grondkosten]]=1,Tb_Activiteiten[[#Headers],[Grondkosten]],""))</f>
        <v/>
      </c>
      <c r="AV2335" t="str">
        <f>IF(ISNUMBER(FIND("overige",Methode_Keuze)),"",IF(Tb_Activiteiten[[#This Row],[Bijdrage in natura (overige)]]=1,Tb_Activiteiten[[#Headers],[Bijdrage in natura (overige)]],""))</f>
        <v/>
      </c>
      <c r="AW2335" t="str">
        <f>IF(ISNUMBER(FIND("overige",Methode_Keuze)),"",IF(Tb_Activiteiten[[#This Row],[Bijdrage in natura (vrijwilligers)]]=1,Tb_Activiteiten[[#Headers],[Bijdrage in natura (vrijwilligers)]],""))</f>
        <v/>
      </c>
      <c r="AX2335" t="str">
        <f>IF(ISNUMBER(FIND("overige",Methode_Keuze)),"",IF(Tb_Activiteiten[[#This Row],[Afschrijvingskosten]]=1,Tb_Activiteiten[[#Headers],[Afschrijvingskosten]],""))</f>
        <v/>
      </c>
      <c r="AY2335" t="str">
        <f>IF(ISNUMBER(FIND("overige",Methode_Keuze)),"",IF(Tb_Activiteiten[[#This Row],[Vergoeding]]=1,Tb_Activiteiten[[#Headers],[Vergoeding]],""))</f>
        <v/>
      </c>
      <c r="AZ2335" t="str">
        <f>IF(ISNUMBER(FIND("arbeid",Methode_Keuze)),"",IF(Tb_Activiteiten[[#This Row],[Arbeidskosten - vast tarief (excl eigen arbeid)]]=1,Tb_Activiteiten[[#Headers],[Arbeidskosten - vast tarief (excl eigen arbeid)]],""))</f>
        <v/>
      </c>
      <c r="BA2335" t="str">
        <f>IF(ISNUMBER(FIND("overige",Methode_Keuze)),"",IF(Tb_Activiteiten[[#This Row],[Overige kosten]]=1,Tb_Activiteiten[[#Headers],[Overige kosten]],""))</f>
        <v/>
      </c>
    </row>
    <row r="2336" spans="15:53" x14ac:dyDescent="0.25">
      <c r="O2336" s="56"/>
      <c r="Q2336" t="str">
        <f>IFERROR(IF(VLOOKUP(Tb_Activiteiten[[#This Row],[Openstelling]],Tb_Openstelling[],2,0)=1,1,""),"")</f>
        <v/>
      </c>
      <c r="AJ2336" s="56"/>
      <c r="AK2336" t="str">
        <f>IF(ISNUMBER(FIND("arbeid",Methode_Keuze)),"",IF(ISNUMBER(FIND("arbeid",Methode_Keuze)),"",IF(Tb_Activiteiten[[#This Row],[Loonkosten]]=1,Tb_Activiteiten[[#Headers],[Loonkosten]],"")))</f>
        <v/>
      </c>
      <c r="AL2336" t="str">
        <f>IF(ISNUMBER(FIND("arbeid",Methode_Keuze)),"",IF(ISNUMBER(FIND("arbeid",Methode_Keuze)),"",IF(Tb_Activiteiten[[#This Row],[Eigen arbeid]]=1,Tb_Activiteiten[[#Headers],[Eigen arbeid]],"")))</f>
        <v/>
      </c>
      <c r="AM2336" t="str">
        <f>IF(ISNUMBER(FIND("arbeid",Methode_Keuze)),"",IF(ISNUMBER(FIND("arbeid",Methode_Keuze)),"",IF(Tb_Activiteiten[[#This Row],[Projectmedewerker]]=1,Tb_Activiteiten[[#Headers],[Projectmedewerker]],"")))</f>
        <v/>
      </c>
      <c r="AN2336" t="str">
        <f>IF(ISNUMBER(FIND("arbeid",Methode_Keuze)),"",IF(ISNUMBER(FIND("arbeid",Methode_Keuze)),"",IF(Tb_Activiteiten[[#This Row],[Landbouwer]]=1,Tb_Activiteiten[[#Headers],[Landbouwer]],"")))</f>
        <v/>
      </c>
      <c r="AO2336" t="str">
        <f>IF(ISNUMBER(FIND("arbeid",Methode_Keuze)),"",IF(ISNUMBER(FIND("arbeid",Methode_Keuze)),"",IF(Tb_Activiteiten[[#This Row],[Adviseur]]=1,Tb_Activiteiten[[#Headers],[Adviseur]],"")))</f>
        <v/>
      </c>
      <c r="AP2336" t="str">
        <f>IF(ISNUMBER(FIND("arbeid",Methode_Keuze)),"",IF(ISNUMBER(FIND("arbeid",Methode_Keuze)),"",IF(Tb_Activiteiten[[#This Row],[Projectleider/Expert]]=1,Tb_Activiteiten[[#Headers],[Projectleider/Expert]],"")))</f>
        <v/>
      </c>
      <c r="AQ2336" t="str">
        <f>IF(ISNUMBER(FIND("arbeid",Methode_Keuze)),"",IF(ISNUMBER(FIND("arbeid",Methode_Keuze)),"",IF(Tb_Activiteiten[[#This Row],[Arbeidskosten]]=1,Tb_Activiteiten[[#Headers],[Arbeidskosten]],"")))</f>
        <v/>
      </c>
      <c r="AR2336" t="str">
        <f>IF(ISNUMBER(FIND("arbeid",Methode_Keuze)),"",IF(ISNUMBER(FIND("arbeid",Methode_Keuze)),"",IF(Tb_Activiteiten[[#This Row],[Arbeidskosten op basis van IKS]]=1,Tb_Activiteiten[[#Headers],[Arbeidskosten op basis van IKS]],"")))</f>
        <v/>
      </c>
      <c r="AS2336" t="str">
        <f>IF(ISNUMBER(FIND("overige",Methode_Keuze)),"",IF(Tb_Activiteiten[[#This Row],[Kosten derden exclusief btw]]=1,Tb_Activiteiten[[#Headers],[Kosten derden exclusief btw]],""))</f>
        <v/>
      </c>
      <c r="AT2336" t="str">
        <f>IF(ISNUMBER(FIND("overige",Methode_Keuze)),"",IF(Tb_Activiteiten[[#This Row],[Niet verrekenbare btw]]=1,Tb_Activiteiten[[#Headers],[Niet verrekenbare btw]],""))</f>
        <v/>
      </c>
      <c r="AU2336" t="str">
        <f>IF(ISNUMBER(FIND("overige",Methode_Keuze)),"",IF(Tb_Activiteiten[[#This Row],[Grondkosten]]=1,Tb_Activiteiten[[#Headers],[Grondkosten]],""))</f>
        <v/>
      </c>
      <c r="AV2336" t="str">
        <f>IF(ISNUMBER(FIND("overige",Methode_Keuze)),"",IF(Tb_Activiteiten[[#This Row],[Bijdrage in natura (overige)]]=1,Tb_Activiteiten[[#Headers],[Bijdrage in natura (overige)]],""))</f>
        <v/>
      </c>
      <c r="AW2336" t="str">
        <f>IF(ISNUMBER(FIND("overige",Methode_Keuze)),"",IF(Tb_Activiteiten[[#This Row],[Bijdrage in natura (vrijwilligers)]]=1,Tb_Activiteiten[[#Headers],[Bijdrage in natura (vrijwilligers)]],""))</f>
        <v/>
      </c>
      <c r="AX2336" t="str">
        <f>IF(ISNUMBER(FIND("overige",Methode_Keuze)),"",IF(Tb_Activiteiten[[#This Row],[Afschrijvingskosten]]=1,Tb_Activiteiten[[#Headers],[Afschrijvingskosten]],""))</f>
        <v/>
      </c>
      <c r="AY2336" t="str">
        <f>IF(ISNUMBER(FIND("overige",Methode_Keuze)),"",IF(Tb_Activiteiten[[#This Row],[Vergoeding]]=1,Tb_Activiteiten[[#Headers],[Vergoeding]],""))</f>
        <v/>
      </c>
      <c r="AZ2336" t="str">
        <f>IF(ISNUMBER(FIND("arbeid",Methode_Keuze)),"",IF(Tb_Activiteiten[[#This Row],[Arbeidskosten - vast tarief (excl eigen arbeid)]]=1,Tb_Activiteiten[[#Headers],[Arbeidskosten - vast tarief (excl eigen arbeid)]],""))</f>
        <v/>
      </c>
      <c r="BA2336" t="str">
        <f>IF(ISNUMBER(FIND("overige",Methode_Keuze)),"",IF(Tb_Activiteiten[[#This Row],[Overige kosten]]=1,Tb_Activiteiten[[#Headers],[Overige kosten]],""))</f>
        <v/>
      </c>
    </row>
    <row r="2337" spans="15:53" x14ac:dyDescent="0.25">
      <c r="O2337" s="56"/>
      <c r="Q2337" t="str">
        <f>IFERROR(IF(VLOOKUP(Tb_Activiteiten[[#This Row],[Openstelling]],Tb_Openstelling[],2,0)=1,1,""),"")</f>
        <v/>
      </c>
      <c r="AJ2337" s="56"/>
      <c r="AK2337" t="str">
        <f>IF(ISNUMBER(FIND("arbeid",Methode_Keuze)),"",IF(ISNUMBER(FIND("arbeid",Methode_Keuze)),"",IF(Tb_Activiteiten[[#This Row],[Loonkosten]]=1,Tb_Activiteiten[[#Headers],[Loonkosten]],"")))</f>
        <v/>
      </c>
      <c r="AL2337" t="str">
        <f>IF(ISNUMBER(FIND("arbeid",Methode_Keuze)),"",IF(ISNUMBER(FIND("arbeid",Methode_Keuze)),"",IF(Tb_Activiteiten[[#This Row],[Eigen arbeid]]=1,Tb_Activiteiten[[#Headers],[Eigen arbeid]],"")))</f>
        <v/>
      </c>
      <c r="AM2337" t="str">
        <f>IF(ISNUMBER(FIND("arbeid",Methode_Keuze)),"",IF(ISNUMBER(FIND("arbeid",Methode_Keuze)),"",IF(Tb_Activiteiten[[#This Row],[Projectmedewerker]]=1,Tb_Activiteiten[[#Headers],[Projectmedewerker]],"")))</f>
        <v/>
      </c>
      <c r="AN2337" t="str">
        <f>IF(ISNUMBER(FIND("arbeid",Methode_Keuze)),"",IF(ISNUMBER(FIND("arbeid",Methode_Keuze)),"",IF(Tb_Activiteiten[[#This Row],[Landbouwer]]=1,Tb_Activiteiten[[#Headers],[Landbouwer]],"")))</f>
        <v/>
      </c>
      <c r="AO2337" t="str">
        <f>IF(ISNUMBER(FIND("arbeid",Methode_Keuze)),"",IF(ISNUMBER(FIND("arbeid",Methode_Keuze)),"",IF(Tb_Activiteiten[[#This Row],[Adviseur]]=1,Tb_Activiteiten[[#Headers],[Adviseur]],"")))</f>
        <v/>
      </c>
      <c r="AP2337" t="str">
        <f>IF(ISNUMBER(FIND("arbeid",Methode_Keuze)),"",IF(ISNUMBER(FIND("arbeid",Methode_Keuze)),"",IF(Tb_Activiteiten[[#This Row],[Projectleider/Expert]]=1,Tb_Activiteiten[[#Headers],[Projectleider/Expert]],"")))</f>
        <v/>
      </c>
      <c r="AQ2337" t="str">
        <f>IF(ISNUMBER(FIND("arbeid",Methode_Keuze)),"",IF(ISNUMBER(FIND("arbeid",Methode_Keuze)),"",IF(Tb_Activiteiten[[#This Row],[Arbeidskosten]]=1,Tb_Activiteiten[[#Headers],[Arbeidskosten]],"")))</f>
        <v/>
      </c>
      <c r="AR2337" t="str">
        <f>IF(ISNUMBER(FIND("arbeid",Methode_Keuze)),"",IF(ISNUMBER(FIND("arbeid",Methode_Keuze)),"",IF(Tb_Activiteiten[[#This Row],[Arbeidskosten op basis van IKS]]=1,Tb_Activiteiten[[#Headers],[Arbeidskosten op basis van IKS]],"")))</f>
        <v/>
      </c>
      <c r="AS2337" t="str">
        <f>IF(ISNUMBER(FIND("overige",Methode_Keuze)),"",IF(Tb_Activiteiten[[#This Row],[Kosten derden exclusief btw]]=1,Tb_Activiteiten[[#Headers],[Kosten derden exclusief btw]],""))</f>
        <v/>
      </c>
      <c r="AT2337" t="str">
        <f>IF(ISNUMBER(FIND("overige",Methode_Keuze)),"",IF(Tb_Activiteiten[[#This Row],[Niet verrekenbare btw]]=1,Tb_Activiteiten[[#Headers],[Niet verrekenbare btw]],""))</f>
        <v/>
      </c>
      <c r="AU2337" t="str">
        <f>IF(ISNUMBER(FIND("overige",Methode_Keuze)),"",IF(Tb_Activiteiten[[#This Row],[Grondkosten]]=1,Tb_Activiteiten[[#Headers],[Grondkosten]],""))</f>
        <v/>
      </c>
      <c r="AV2337" t="str">
        <f>IF(ISNUMBER(FIND("overige",Methode_Keuze)),"",IF(Tb_Activiteiten[[#This Row],[Bijdrage in natura (overige)]]=1,Tb_Activiteiten[[#Headers],[Bijdrage in natura (overige)]],""))</f>
        <v/>
      </c>
      <c r="AW2337" t="str">
        <f>IF(ISNUMBER(FIND("overige",Methode_Keuze)),"",IF(Tb_Activiteiten[[#This Row],[Bijdrage in natura (vrijwilligers)]]=1,Tb_Activiteiten[[#Headers],[Bijdrage in natura (vrijwilligers)]],""))</f>
        <v/>
      </c>
      <c r="AX2337" t="str">
        <f>IF(ISNUMBER(FIND("overige",Methode_Keuze)),"",IF(Tb_Activiteiten[[#This Row],[Afschrijvingskosten]]=1,Tb_Activiteiten[[#Headers],[Afschrijvingskosten]],""))</f>
        <v/>
      </c>
      <c r="AY2337" t="str">
        <f>IF(ISNUMBER(FIND("overige",Methode_Keuze)),"",IF(Tb_Activiteiten[[#This Row],[Vergoeding]]=1,Tb_Activiteiten[[#Headers],[Vergoeding]],""))</f>
        <v/>
      </c>
      <c r="AZ2337" t="str">
        <f>IF(ISNUMBER(FIND("arbeid",Methode_Keuze)),"",IF(Tb_Activiteiten[[#This Row],[Arbeidskosten - vast tarief (excl eigen arbeid)]]=1,Tb_Activiteiten[[#Headers],[Arbeidskosten - vast tarief (excl eigen arbeid)]],""))</f>
        <v/>
      </c>
      <c r="BA2337" t="str">
        <f>IF(ISNUMBER(FIND("overige",Methode_Keuze)),"",IF(Tb_Activiteiten[[#This Row],[Overige kosten]]=1,Tb_Activiteiten[[#Headers],[Overige kosten]],""))</f>
        <v/>
      </c>
    </row>
    <row r="2338" spans="15:53" x14ac:dyDescent="0.25">
      <c r="O2338" s="56"/>
      <c r="Q2338" t="str">
        <f>IFERROR(IF(VLOOKUP(Tb_Activiteiten[[#This Row],[Openstelling]],Tb_Openstelling[],2,0)=1,1,""),"")</f>
        <v/>
      </c>
      <c r="AJ2338" s="56"/>
      <c r="AK2338" t="str">
        <f>IF(ISNUMBER(FIND("arbeid",Methode_Keuze)),"",IF(ISNUMBER(FIND("arbeid",Methode_Keuze)),"",IF(Tb_Activiteiten[[#This Row],[Loonkosten]]=1,Tb_Activiteiten[[#Headers],[Loonkosten]],"")))</f>
        <v/>
      </c>
      <c r="AL2338" t="str">
        <f>IF(ISNUMBER(FIND("arbeid",Methode_Keuze)),"",IF(ISNUMBER(FIND("arbeid",Methode_Keuze)),"",IF(Tb_Activiteiten[[#This Row],[Eigen arbeid]]=1,Tb_Activiteiten[[#Headers],[Eigen arbeid]],"")))</f>
        <v/>
      </c>
      <c r="AM2338" t="str">
        <f>IF(ISNUMBER(FIND("arbeid",Methode_Keuze)),"",IF(ISNUMBER(FIND("arbeid",Methode_Keuze)),"",IF(Tb_Activiteiten[[#This Row],[Projectmedewerker]]=1,Tb_Activiteiten[[#Headers],[Projectmedewerker]],"")))</f>
        <v/>
      </c>
      <c r="AN2338" t="str">
        <f>IF(ISNUMBER(FIND("arbeid",Methode_Keuze)),"",IF(ISNUMBER(FIND("arbeid",Methode_Keuze)),"",IF(Tb_Activiteiten[[#This Row],[Landbouwer]]=1,Tb_Activiteiten[[#Headers],[Landbouwer]],"")))</f>
        <v/>
      </c>
      <c r="AO2338" t="str">
        <f>IF(ISNUMBER(FIND("arbeid",Methode_Keuze)),"",IF(ISNUMBER(FIND("arbeid",Methode_Keuze)),"",IF(Tb_Activiteiten[[#This Row],[Adviseur]]=1,Tb_Activiteiten[[#Headers],[Adviseur]],"")))</f>
        <v/>
      </c>
      <c r="AP2338" t="str">
        <f>IF(ISNUMBER(FIND("arbeid",Methode_Keuze)),"",IF(ISNUMBER(FIND("arbeid",Methode_Keuze)),"",IF(Tb_Activiteiten[[#This Row],[Projectleider/Expert]]=1,Tb_Activiteiten[[#Headers],[Projectleider/Expert]],"")))</f>
        <v/>
      </c>
      <c r="AQ2338" t="str">
        <f>IF(ISNUMBER(FIND("arbeid",Methode_Keuze)),"",IF(ISNUMBER(FIND("arbeid",Methode_Keuze)),"",IF(Tb_Activiteiten[[#This Row],[Arbeidskosten]]=1,Tb_Activiteiten[[#Headers],[Arbeidskosten]],"")))</f>
        <v/>
      </c>
      <c r="AR2338" t="str">
        <f>IF(ISNUMBER(FIND("arbeid",Methode_Keuze)),"",IF(ISNUMBER(FIND("arbeid",Methode_Keuze)),"",IF(Tb_Activiteiten[[#This Row],[Arbeidskosten op basis van IKS]]=1,Tb_Activiteiten[[#Headers],[Arbeidskosten op basis van IKS]],"")))</f>
        <v/>
      </c>
      <c r="AS2338" t="str">
        <f>IF(ISNUMBER(FIND("overige",Methode_Keuze)),"",IF(Tb_Activiteiten[[#This Row],[Kosten derden exclusief btw]]=1,Tb_Activiteiten[[#Headers],[Kosten derden exclusief btw]],""))</f>
        <v/>
      </c>
      <c r="AT2338" t="str">
        <f>IF(ISNUMBER(FIND("overige",Methode_Keuze)),"",IF(Tb_Activiteiten[[#This Row],[Niet verrekenbare btw]]=1,Tb_Activiteiten[[#Headers],[Niet verrekenbare btw]],""))</f>
        <v/>
      </c>
      <c r="AU2338" t="str">
        <f>IF(ISNUMBER(FIND("overige",Methode_Keuze)),"",IF(Tb_Activiteiten[[#This Row],[Grondkosten]]=1,Tb_Activiteiten[[#Headers],[Grondkosten]],""))</f>
        <v/>
      </c>
      <c r="AV2338" t="str">
        <f>IF(ISNUMBER(FIND("overige",Methode_Keuze)),"",IF(Tb_Activiteiten[[#This Row],[Bijdrage in natura (overige)]]=1,Tb_Activiteiten[[#Headers],[Bijdrage in natura (overige)]],""))</f>
        <v/>
      </c>
      <c r="AW2338" t="str">
        <f>IF(ISNUMBER(FIND("overige",Methode_Keuze)),"",IF(Tb_Activiteiten[[#This Row],[Bijdrage in natura (vrijwilligers)]]=1,Tb_Activiteiten[[#Headers],[Bijdrage in natura (vrijwilligers)]],""))</f>
        <v/>
      </c>
      <c r="AX2338" t="str">
        <f>IF(ISNUMBER(FIND("overige",Methode_Keuze)),"",IF(Tb_Activiteiten[[#This Row],[Afschrijvingskosten]]=1,Tb_Activiteiten[[#Headers],[Afschrijvingskosten]],""))</f>
        <v/>
      </c>
      <c r="AY2338" t="str">
        <f>IF(ISNUMBER(FIND("overige",Methode_Keuze)),"",IF(Tb_Activiteiten[[#This Row],[Vergoeding]]=1,Tb_Activiteiten[[#Headers],[Vergoeding]],""))</f>
        <v/>
      </c>
      <c r="AZ2338" t="str">
        <f>IF(ISNUMBER(FIND("arbeid",Methode_Keuze)),"",IF(Tb_Activiteiten[[#This Row],[Arbeidskosten - vast tarief (excl eigen arbeid)]]=1,Tb_Activiteiten[[#Headers],[Arbeidskosten - vast tarief (excl eigen arbeid)]],""))</f>
        <v/>
      </c>
      <c r="BA2338" t="str">
        <f>IF(ISNUMBER(FIND("overige",Methode_Keuze)),"",IF(Tb_Activiteiten[[#This Row],[Overige kosten]]=1,Tb_Activiteiten[[#Headers],[Overige kosten]],""))</f>
        <v/>
      </c>
    </row>
    <row r="2339" spans="15:53" x14ac:dyDescent="0.25">
      <c r="O2339" s="56"/>
      <c r="Q2339" t="str">
        <f>IFERROR(IF(VLOOKUP(Tb_Activiteiten[[#This Row],[Openstelling]],Tb_Openstelling[],2,0)=1,1,""),"")</f>
        <v/>
      </c>
      <c r="AJ2339" s="56"/>
      <c r="AK2339" t="str">
        <f>IF(ISNUMBER(FIND("arbeid",Methode_Keuze)),"",IF(ISNUMBER(FIND("arbeid",Methode_Keuze)),"",IF(Tb_Activiteiten[[#This Row],[Loonkosten]]=1,Tb_Activiteiten[[#Headers],[Loonkosten]],"")))</f>
        <v/>
      </c>
      <c r="AL2339" t="str">
        <f>IF(ISNUMBER(FIND("arbeid",Methode_Keuze)),"",IF(ISNUMBER(FIND("arbeid",Methode_Keuze)),"",IF(Tb_Activiteiten[[#This Row],[Eigen arbeid]]=1,Tb_Activiteiten[[#Headers],[Eigen arbeid]],"")))</f>
        <v/>
      </c>
      <c r="AM2339" t="str">
        <f>IF(ISNUMBER(FIND("arbeid",Methode_Keuze)),"",IF(ISNUMBER(FIND("arbeid",Methode_Keuze)),"",IF(Tb_Activiteiten[[#This Row],[Projectmedewerker]]=1,Tb_Activiteiten[[#Headers],[Projectmedewerker]],"")))</f>
        <v/>
      </c>
      <c r="AN2339" t="str">
        <f>IF(ISNUMBER(FIND("arbeid",Methode_Keuze)),"",IF(ISNUMBER(FIND("arbeid",Methode_Keuze)),"",IF(Tb_Activiteiten[[#This Row],[Landbouwer]]=1,Tb_Activiteiten[[#Headers],[Landbouwer]],"")))</f>
        <v/>
      </c>
      <c r="AO2339" t="str">
        <f>IF(ISNUMBER(FIND("arbeid",Methode_Keuze)),"",IF(ISNUMBER(FIND("arbeid",Methode_Keuze)),"",IF(Tb_Activiteiten[[#This Row],[Adviseur]]=1,Tb_Activiteiten[[#Headers],[Adviseur]],"")))</f>
        <v/>
      </c>
      <c r="AP2339" t="str">
        <f>IF(ISNUMBER(FIND("arbeid",Methode_Keuze)),"",IF(ISNUMBER(FIND("arbeid",Methode_Keuze)),"",IF(Tb_Activiteiten[[#This Row],[Projectleider/Expert]]=1,Tb_Activiteiten[[#Headers],[Projectleider/Expert]],"")))</f>
        <v/>
      </c>
      <c r="AQ2339" t="str">
        <f>IF(ISNUMBER(FIND("arbeid",Methode_Keuze)),"",IF(ISNUMBER(FIND("arbeid",Methode_Keuze)),"",IF(Tb_Activiteiten[[#This Row],[Arbeidskosten]]=1,Tb_Activiteiten[[#Headers],[Arbeidskosten]],"")))</f>
        <v/>
      </c>
      <c r="AR2339" t="str">
        <f>IF(ISNUMBER(FIND("arbeid",Methode_Keuze)),"",IF(ISNUMBER(FIND("arbeid",Methode_Keuze)),"",IF(Tb_Activiteiten[[#This Row],[Arbeidskosten op basis van IKS]]=1,Tb_Activiteiten[[#Headers],[Arbeidskosten op basis van IKS]],"")))</f>
        <v/>
      </c>
      <c r="AS2339" t="str">
        <f>IF(ISNUMBER(FIND("overige",Methode_Keuze)),"",IF(Tb_Activiteiten[[#This Row],[Kosten derden exclusief btw]]=1,Tb_Activiteiten[[#Headers],[Kosten derden exclusief btw]],""))</f>
        <v/>
      </c>
      <c r="AT2339" t="str">
        <f>IF(ISNUMBER(FIND("overige",Methode_Keuze)),"",IF(Tb_Activiteiten[[#This Row],[Niet verrekenbare btw]]=1,Tb_Activiteiten[[#Headers],[Niet verrekenbare btw]],""))</f>
        <v/>
      </c>
      <c r="AU2339" t="str">
        <f>IF(ISNUMBER(FIND("overige",Methode_Keuze)),"",IF(Tb_Activiteiten[[#This Row],[Grondkosten]]=1,Tb_Activiteiten[[#Headers],[Grondkosten]],""))</f>
        <v/>
      </c>
      <c r="AV2339" t="str">
        <f>IF(ISNUMBER(FIND("overige",Methode_Keuze)),"",IF(Tb_Activiteiten[[#This Row],[Bijdrage in natura (overige)]]=1,Tb_Activiteiten[[#Headers],[Bijdrage in natura (overige)]],""))</f>
        <v/>
      </c>
      <c r="AW2339" t="str">
        <f>IF(ISNUMBER(FIND("overige",Methode_Keuze)),"",IF(Tb_Activiteiten[[#This Row],[Bijdrage in natura (vrijwilligers)]]=1,Tb_Activiteiten[[#Headers],[Bijdrage in natura (vrijwilligers)]],""))</f>
        <v/>
      </c>
      <c r="AX2339" t="str">
        <f>IF(ISNUMBER(FIND("overige",Methode_Keuze)),"",IF(Tb_Activiteiten[[#This Row],[Afschrijvingskosten]]=1,Tb_Activiteiten[[#Headers],[Afschrijvingskosten]],""))</f>
        <v/>
      </c>
      <c r="AY2339" t="str">
        <f>IF(ISNUMBER(FIND("overige",Methode_Keuze)),"",IF(Tb_Activiteiten[[#This Row],[Vergoeding]]=1,Tb_Activiteiten[[#Headers],[Vergoeding]],""))</f>
        <v/>
      </c>
      <c r="AZ2339" t="str">
        <f>IF(ISNUMBER(FIND("arbeid",Methode_Keuze)),"",IF(Tb_Activiteiten[[#This Row],[Arbeidskosten - vast tarief (excl eigen arbeid)]]=1,Tb_Activiteiten[[#Headers],[Arbeidskosten - vast tarief (excl eigen arbeid)]],""))</f>
        <v/>
      </c>
      <c r="BA2339" t="str">
        <f>IF(ISNUMBER(FIND("overige",Methode_Keuze)),"",IF(Tb_Activiteiten[[#This Row],[Overige kosten]]=1,Tb_Activiteiten[[#Headers],[Overige kosten]],""))</f>
        <v/>
      </c>
    </row>
    <row r="2340" spans="15:53" x14ac:dyDescent="0.25">
      <c r="O2340" s="56"/>
      <c r="Q2340" t="str">
        <f>IFERROR(IF(VLOOKUP(Tb_Activiteiten[[#This Row],[Openstelling]],Tb_Openstelling[],2,0)=1,1,""),"")</f>
        <v/>
      </c>
      <c r="AJ2340" s="56"/>
      <c r="AK2340" t="str">
        <f>IF(ISNUMBER(FIND("arbeid",Methode_Keuze)),"",IF(ISNUMBER(FIND("arbeid",Methode_Keuze)),"",IF(Tb_Activiteiten[[#This Row],[Loonkosten]]=1,Tb_Activiteiten[[#Headers],[Loonkosten]],"")))</f>
        <v/>
      </c>
      <c r="AL2340" t="str">
        <f>IF(ISNUMBER(FIND("arbeid",Methode_Keuze)),"",IF(ISNUMBER(FIND("arbeid",Methode_Keuze)),"",IF(Tb_Activiteiten[[#This Row],[Eigen arbeid]]=1,Tb_Activiteiten[[#Headers],[Eigen arbeid]],"")))</f>
        <v/>
      </c>
      <c r="AM2340" t="str">
        <f>IF(ISNUMBER(FIND("arbeid",Methode_Keuze)),"",IF(ISNUMBER(FIND("arbeid",Methode_Keuze)),"",IF(Tb_Activiteiten[[#This Row],[Projectmedewerker]]=1,Tb_Activiteiten[[#Headers],[Projectmedewerker]],"")))</f>
        <v/>
      </c>
      <c r="AN2340" t="str">
        <f>IF(ISNUMBER(FIND("arbeid",Methode_Keuze)),"",IF(ISNUMBER(FIND("arbeid",Methode_Keuze)),"",IF(Tb_Activiteiten[[#This Row],[Landbouwer]]=1,Tb_Activiteiten[[#Headers],[Landbouwer]],"")))</f>
        <v/>
      </c>
      <c r="AO2340" t="str">
        <f>IF(ISNUMBER(FIND("arbeid",Methode_Keuze)),"",IF(ISNUMBER(FIND("arbeid",Methode_Keuze)),"",IF(Tb_Activiteiten[[#This Row],[Adviseur]]=1,Tb_Activiteiten[[#Headers],[Adviseur]],"")))</f>
        <v/>
      </c>
      <c r="AP2340" t="str">
        <f>IF(ISNUMBER(FIND("arbeid",Methode_Keuze)),"",IF(ISNUMBER(FIND("arbeid",Methode_Keuze)),"",IF(Tb_Activiteiten[[#This Row],[Projectleider/Expert]]=1,Tb_Activiteiten[[#Headers],[Projectleider/Expert]],"")))</f>
        <v/>
      </c>
      <c r="AQ2340" t="str">
        <f>IF(ISNUMBER(FIND("arbeid",Methode_Keuze)),"",IF(ISNUMBER(FIND("arbeid",Methode_Keuze)),"",IF(Tb_Activiteiten[[#This Row],[Arbeidskosten]]=1,Tb_Activiteiten[[#Headers],[Arbeidskosten]],"")))</f>
        <v/>
      </c>
      <c r="AR2340" t="str">
        <f>IF(ISNUMBER(FIND("arbeid",Methode_Keuze)),"",IF(ISNUMBER(FIND("arbeid",Methode_Keuze)),"",IF(Tb_Activiteiten[[#This Row],[Arbeidskosten op basis van IKS]]=1,Tb_Activiteiten[[#Headers],[Arbeidskosten op basis van IKS]],"")))</f>
        <v/>
      </c>
      <c r="AS2340" t="str">
        <f>IF(ISNUMBER(FIND("overige",Methode_Keuze)),"",IF(Tb_Activiteiten[[#This Row],[Kosten derden exclusief btw]]=1,Tb_Activiteiten[[#Headers],[Kosten derden exclusief btw]],""))</f>
        <v/>
      </c>
      <c r="AT2340" t="str">
        <f>IF(ISNUMBER(FIND("overige",Methode_Keuze)),"",IF(Tb_Activiteiten[[#This Row],[Niet verrekenbare btw]]=1,Tb_Activiteiten[[#Headers],[Niet verrekenbare btw]],""))</f>
        <v/>
      </c>
      <c r="AU2340" t="str">
        <f>IF(ISNUMBER(FIND("overige",Methode_Keuze)),"",IF(Tb_Activiteiten[[#This Row],[Grondkosten]]=1,Tb_Activiteiten[[#Headers],[Grondkosten]],""))</f>
        <v/>
      </c>
      <c r="AV2340" t="str">
        <f>IF(ISNUMBER(FIND("overige",Methode_Keuze)),"",IF(Tb_Activiteiten[[#This Row],[Bijdrage in natura (overige)]]=1,Tb_Activiteiten[[#Headers],[Bijdrage in natura (overige)]],""))</f>
        <v/>
      </c>
      <c r="AW2340" t="str">
        <f>IF(ISNUMBER(FIND("overige",Methode_Keuze)),"",IF(Tb_Activiteiten[[#This Row],[Bijdrage in natura (vrijwilligers)]]=1,Tb_Activiteiten[[#Headers],[Bijdrage in natura (vrijwilligers)]],""))</f>
        <v/>
      </c>
      <c r="AX2340" t="str">
        <f>IF(ISNUMBER(FIND("overige",Methode_Keuze)),"",IF(Tb_Activiteiten[[#This Row],[Afschrijvingskosten]]=1,Tb_Activiteiten[[#Headers],[Afschrijvingskosten]],""))</f>
        <v/>
      </c>
      <c r="AY2340" t="str">
        <f>IF(ISNUMBER(FIND("overige",Methode_Keuze)),"",IF(Tb_Activiteiten[[#This Row],[Vergoeding]]=1,Tb_Activiteiten[[#Headers],[Vergoeding]],""))</f>
        <v/>
      </c>
      <c r="AZ2340" t="str">
        <f>IF(ISNUMBER(FIND("arbeid",Methode_Keuze)),"",IF(Tb_Activiteiten[[#This Row],[Arbeidskosten - vast tarief (excl eigen arbeid)]]=1,Tb_Activiteiten[[#Headers],[Arbeidskosten - vast tarief (excl eigen arbeid)]],""))</f>
        <v/>
      </c>
      <c r="BA2340" t="str">
        <f>IF(ISNUMBER(FIND("overige",Methode_Keuze)),"",IF(Tb_Activiteiten[[#This Row],[Overige kosten]]=1,Tb_Activiteiten[[#Headers],[Overige kosten]],""))</f>
        <v/>
      </c>
    </row>
    <row r="2341" spans="15:53" x14ac:dyDescent="0.25">
      <c r="O2341" s="56"/>
      <c r="Q2341" t="str">
        <f>IFERROR(IF(VLOOKUP(Tb_Activiteiten[[#This Row],[Openstelling]],Tb_Openstelling[],2,0)=1,1,""),"")</f>
        <v/>
      </c>
      <c r="AJ2341" s="56"/>
      <c r="AK2341" t="str">
        <f>IF(ISNUMBER(FIND("arbeid",Methode_Keuze)),"",IF(ISNUMBER(FIND("arbeid",Methode_Keuze)),"",IF(Tb_Activiteiten[[#This Row],[Loonkosten]]=1,Tb_Activiteiten[[#Headers],[Loonkosten]],"")))</f>
        <v/>
      </c>
      <c r="AL2341" t="str">
        <f>IF(ISNUMBER(FIND("arbeid",Methode_Keuze)),"",IF(ISNUMBER(FIND("arbeid",Methode_Keuze)),"",IF(Tb_Activiteiten[[#This Row],[Eigen arbeid]]=1,Tb_Activiteiten[[#Headers],[Eigen arbeid]],"")))</f>
        <v/>
      </c>
      <c r="AM2341" t="str">
        <f>IF(ISNUMBER(FIND("arbeid",Methode_Keuze)),"",IF(ISNUMBER(FIND("arbeid",Methode_Keuze)),"",IF(Tb_Activiteiten[[#This Row],[Projectmedewerker]]=1,Tb_Activiteiten[[#Headers],[Projectmedewerker]],"")))</f>
        <v/>
      </c>
      <c r="AN2341" t="str">
        <f>IF(ISNUMBER(FIND("arbeid",Methode_Keuze)),"",IF(ISNUMBER(FIND("arbeid",Methode_Keuze)),"",IF(Tb_Activiteiten[[#This Row],[Landbouwer]]=1,Tb_Activiteiten[[#Headers],[Landbouwer]],"")))</f>
        <v/>
      </c>
      <c r="AO2341" t="str">
        <f>IF(ISNUMBER(FIND("arbeid",Methode_Keuze)),"",IF(ISNUMBER(FIND("arbeid",Methode_Keuze)),"",IF(Tb_Activiteiten[[#This Row],[Adviseur]]=1,Tb_Activiteiten[[#Headers],[Adviseur]],"")))</f>
        <v/>
      </c>
      <c r="AP2341" t="str">
        <f>IF(ISNUMBER(FIND("arbeid",Methode_Keuze)),"",IF(ISNUMBER(FIND("arbeid",Methode_Keuze)),"",IF(Tb_Activiteiten[[#This Row],[Projectleider/Expert]]=1,Tb_Activiteiten[[#Headers],[Projectleider/Expert]],"")))</f>
        <v/>
      </c>
      <c r="AQ2341" t="str">
        <f>IF(ISNUMBER(FIND("arbeid",Methode_Keuze)),"",IF(ISNUMBER(FIND("arbeid",Methode_Keuze)),"",IF(Tb_Activiteiten[[#This Row],[Arbeidskosten]]=1,Tb_Activiteiten[[#Headers],[Arbeidskosten]],"")))</f>
        <v/>
      </c>
      <c r="AR2341" t="str">
        <f>IF(ISNUMBER(FIND("arbeid",Methode_Keuze)),"",IF(ISNUMBER(FIND("arbeid",Methode_Keuze)),"",IF(Tb_Activiteiten[[#This Row],[Arbeidskosten op basis van IKS]]=1,Tb_Activiteiten[[#Headers],[Arbeidskosten op basis van IKS]],"")))</f>
        <v/>
      </c>
      <c r="AS2341" t="str">
        <f>IF(ISNUMBER(FIND("overige",Methode_Keuze)),"",IF(Tb_Activiteiten[[#This Row],[Kosten derden exclusief btw]]=1,Tb_Activiteiten[[#Headers],[Kosten derden exclusief btw]],""))</f>
        <v/>
      </c>
      <c r="AT2341" t="str">
        <f>IF(ISNUMBER(FIND("overige",Methode_Keuze)),"",IF(Tb_Activiteiten[[#This Row],[Niet verrekenbare btw]]=1,Tb_Activiteiten[[#Headers],[Niet verrekenbare btw]],""))</f>
        <v/>
      </c>
      <c r="AU2341" t="str">
        <f>IF(ISNUMBER(FIND("overige",Methode_Keuze)),"",IF(Tb_Activiteiten[[#This Row],[Grondkosten]]=1,Tb_Activiteiten[[#Headers],[Grondkosten]],""))</f>
        <v/>
      </c>
      <c r="AV2341" t="str">
        <f>IF(ISNUMBER(FIND("overige",Methode_Keuze)),"",IF(Tb_Activiteiten[[#This Row],[Bijdrage in natura (overige)]]=1,Tb_Activiteiten[[#Headers],[Bijdrage in natura (overige)]],""))</f>
        <v/>
      </c>
      <c r="AW2341" t="str">
        <f>IF(ISNUMBER(FIND("overige",Methode_Keuze)),"",IF(Tb_Activiteiten[[#This Row],[Bijdrage in natura (vrijwilligers)]]=1,Tb_Activiteiten[[#Headers],[Bijdrage in natura (vrijwilligers)]],""))</f>
        <v/>
      </c>
      <c r="AX2341" t="str">
        <f>IF(ISNUMBER(FIND("overige",Methode_Keuze)),"",IF(Tb_Activiteiten[[#This Row],[Afschrijvingskosten]]=1,Tb_Activiteiten[[#Headers],[Afschrijvingskosten]],""))</f>
        <v/>
      </c>
      <c r="AY2341" t="str">
        <f>IF(ISNUMBER(FIND("overige",Methode_Keuze)),"",IF(Tb_Activiteiten[[#This Row],[Vergoeding]]=1,Tb_Activiteiten[[#Headers],[Vergoeding]],""))</f>
        <v/>
      </c>
      <c r="AZ2341" t="str">
        <f>IF(ISNUMBER(FIND("arbeid",Methode_Keuze)),"",IF(Tb_Activiteiten[[#This Row],[Arbeidskosten - vast tarief (excl eigen arbeid)]]=1,Tb_Activiteiten[[#Headers],[Arbeidskosten - vast tarief (excl eigen arbeid)]],""))</f>
        <v/>
      </c>
      <c r="BA2341" t="str">
        <f>IF(ISNUMBER(FIND("overige",Methode_Keuze)),"",IF(Tb_Activiteiten[[#This Row],[Overige kosten]]=1,Tb_Activiteiten[[#Headers],[Overige kosten]],""))</f>
        <v/>
      </c>
    </row>
    <row r="2342" spans="15:53" x14ac:dyDescent="0.25">
      <c r="O2342" s="56"/>
      <c r="Q2342" t="str">
        <f>IFERROR(IF(VLOOKUP(Tb_Activiteiten[[#This Row],[Openstelling]],Tb_Openstelling[],2,0)=1,1,""),"")</f>
        <v/>
      </c>
      <c r="AJ2342" s="56"/>
      <c r="AK2342" t="str">
        <f>IF(ISNUMBER(FIND("arbeid",Methode_Keuze)),"",IF(ISNUMBER(FIND("arbeid",Methode_Keuze)),"",IF(Tb_Activiteiten[[#This Row],[Loonkosten]]=1,Tb_Activiteiten[[#Headers],[Loonkosten]],"")))</f>
        <v/>
      </c>
      <c r="AL2342" t="str">
        <f>IF(ISNUMBER(FIND("arbeid",Methode_Keuze)),"",IF(ISNUMBER(FIND("arbeid",Methode_Keuze)),"",IF(Tb_Activiteiten[[#This Row],[Eigen arbeid]]=1,Tb_Activiteiten[[#Headers],[Eigen arbeid]],"")))</f>
        <v/>
      </c>
      <c r="AM2342" t="str">
        <f>IF(ISNUMBER(FIND("arbeid",Methode_Keuze)),"",IF(ISNUMBER(FIND("arbeid",Methode_Keuze)),"",IF(Tb_Activiteiten[[#This Row],[Projectmedewerker]]=1,Tb_Activiteiten[[#Headers],[Projectmedewerker]],"")))</f>
        <v/>
      </c>
      <c r="AN2342" t="str">
        <f>IF(ISNUMBER(FIND("arbeid",Methode_Keuze)),"",IF(ISNUMBER(FIND("arbeid",Methode_Keuze)),"",IF(Tb_Activiteiten[[#This Row],[Landbouwer]]=1,Tb_Activiteiten[[#Headers],[Landbouwer]],"")))</f>
        <v/>
      </c>
      <c r="AO2342" t="str">
        <f>IF(ISNUMBER(FIND("arbeid",Methode_Keuze)),"",IF(ISNUMBER(FIND("arbeid",Methode_Keuze)),"",IF(Tb_Activiteiten[[#This Row],[Adviseur]]=1,Tb_Activiteiten[[#Headers],[Adviseur]],"")))</f>
        <v/>
      </c>
      <c r="AP2342" t="str">
        <f>IF(ISNUMBER(FIND("arbeid",Methode_Keuze)),"",IF(ISNUMBER(FIND("arbeid",Methode_Keuze)),"",IF(Tb_Activiteiten[[#This Row],[Projectleider/Expert]]=1,Tb_Activiteiten[[#Headers],[Projectleider/Expert]],"")))</f>
        <v/>
      </c>
      <c r="AQ2342" t="str">
        <f>IF(ISNUMBER(FIND("arbeid",Methode_Keuze)),"",IF(ISNUMBER(FIND("arbeid",Methode_Keuze)),"",IF(Tb_Activiteiten[[#This Row],[Arbeidskosten]]=1,Tb_Activiteiten[[#Headers],[Arbeidskosten]],"")))</f>
        <v/>
      </c>
      <c r="AR2342" t="str">
        <f>IF(ISNUMBER(FIND("arbeid",Methode_Keuze)),"",IF(ISNUMBER(FIND("arbeid",Methode_Keuze)),"",IF(Tb_Activiteiten[[#This Row],[Arbeidskosten op basis van IKS]]=1,Tb_Activiteiten[[#Headers],[Arbeidskosten op basis van IKS]],"")))</f>
        <v/>
      </c>
      <c r="AS2342" t="str">
        <f>IF(ISNUMBER(FIND("overige",Methode_Keuze)),"",IF(Tb_Activiteiten[[#This Row],[Kosten derden exclusief btw]]=1,Tb_Activiteiten[[#Headers],[Kosten derden exclusief btw]],""))</f>
        <v/>
      </c>
      <c r="AT2342" t="str">
        <f>IF(ISNUMBER(FIND("overige",Methode_Keuze)),"",IF(Tb_Activiteiten[[#This Row],[Niet verrekenbare btw]]=1,Tb_Activiteiten[[#Headers],[Niet verrekenbare btw]],""))</f>
        <v/>
      </c>
      <c r="AU2342" t="str">
        <f>IF(ISNUMBER(FIND("overige",Methode_Keuze)),"",IF(Tb_Activiteiten[[#This Row],[Grondkosten]]=1,Tb_Activiteiten[[#Headers],[Grondkosten]],""))</f>
        <v/>
      </c>
      <c r="AV2342" t="str">
        <f>IF(ISNUMBER(FIND("overige",Methode_Keuze)),"",IF(Tb_Activiteiten[[#This Row],[Bijdrage in natura (overige)]]=1,Tb_Activiteiten[[#Headers],[Bijdrage in natura (overige)]],""))</f>
        <v/>
      </c>
      <c r="AW2342" t="str">
        <f>IF(ISNUMBER(FIND("overige",Methode_Keuze)),"",IF(Tb_Activiteiten[[#This Row],[Bijdrage in natura (vrijwilligers)]]=1,Tb_Activiteiten[[#Headers],[Bijdrage in natura (vrijwilligers)]],""))</f>
        <v/>
      </c>
      <c r="AX2342" t="str">
        <f>IF(ISNUMBER(FIND("overige",Methode_Keuze)),"",IF(Tb_Activiteiten[[#This Row],[Afschrijvingskosten]]=1,Tb_Activiteiten[[#Headers],[Afschrijvingskosten]],""))</f>
        <v/>
      </c>
      <c r="AY2342" t="str">
        <f>IF(ISNUMBER(FIND("overige",Methode_Keuze)),"",IF(Tb_Activiteiten[[#This Row],[Vergoeding]]=1,Tb_Activiteiten[[#Headers],[Vergoeding]],""))</f>
        <v/>
      </c>
      <c r="AZ2342" t="str">
        <f>IF(ISNUMBER(FIND("arbeid",Methode_Keuze)),"",IF(Tb_Activiteiten[[#This Row],[Arbeidskosten - vast tarief (excl eigen arbeid)]]=1,Tb_Activiteiten[[#Headers],[Arbeidskosten - vast tarief (excl eigen arbeid)]],""))</f>
        <v/>
      </c>
      <c r="BA2342" t="str">
        <f>IF(ISNUMBER(FIND("overige",Methode_Keuze)),"",IF(Tb_Activiteiten[[#This Row],[Overige kosten]]=1,Tb_Activiteiten[[#Headers],[Overige kosten]],""))</f>
        <v/>
      </c>
    </row>
    <row r="2343" spans="15:53" x14ac:dyDescent="0.25">
      <c r="O2343" s="56"/>
      <c r="Q2343" t="str">
        <f>IFERROR(IF(VLOOKUP(Tb_Activiteiten[[#This Row],[Openstelling]],Tb_Openstelling[],2,0)=1,1,""),"")</f>
        <v/>
      </c>
      <c r="AJ2343" s="56"/>
      <c r="AK2343" t="str">
        <f>IF(ISNUMBER(FIND("arbeid",Methode_Keuze)),"",IF(ISNUMBER(FIND("arbeid",Methode_Keuze)),"",IF(Tb_Activiteiten[[#This Row],[Loonkosten]]=1,Tb_Activiteiten[[#Headers],[Loonkosten]],"")))</f>
        <v/>
      </c>
      <c r="AL2343" t="str">
        <f>IF(ISNUMBER(FIND("arbeid",Methode_Keuze)),"",IF(ISNUMBER(FIND("arbeid",Methode_Keuze)),"",IF(Tb_Activiteiten[[#This Row],[Eigen arbeid]]=1,Tb_Activiteiten[[#Headers],[Eigen arbeid]],"")))</f>
        <v/>
      </c>
      <c r="AM2343" t="str">
        <f>IF(ISNUMBER(FIND("arbeid",Methode_Keuze)),"",IF(ISNUMBER(FIND("arbeid",Methode_Keuze)),"",IF(Tb_Activiteiten[[#This Row],[Projectmedewerker]]=1,Tb_Activiteiten[[#Headers],[Projectmedewerker]],"")))</f>
        <v/>
      </c>
      <c r="AN2343" t="str">
        <f>IF(ISNUMBER(FIND("arbeid",Methode_Keuze)),"",IF(ISNUMBER(FIND("arbeid",Methode_Keuze)),"",IF(Tb_Activiteiten[[#This Row],[Landbouwer]]=1,Tb_Activiteiten[[#Headers],[Landbouwer]],"")))</f>
        <v/>
      </c>
      <c r="AO2343" t="str">
        <f>IF(ISNUMBER(FIND("arbeid",Methode_Keuze)),"",IF(ISNUMBER(FIND("arbeid",Methode_Keuze)),"",IF(Tb_Activiteiten[[#This Row],[Adviseur]]=1,Tb_Activiteiten[[#Headers],[Adviseur]],"")))</f>
        <v/>
      </c>
      <c r="AP2343" t="str">
        <f>IF(ISNUMBER(FIND("arbeid",Methode_Keuze)),"",IF(ISNUMBER(FIND("arbeid",Methode_Keuze)),"",IF(Tb_Activiteiten[[#This Row],[Projectleider/Expert]]=1,Tb_Activiteiten[[#Headers],[Projectleider/Expert]],"")))</f>
        <v/>
      </c>
      <c r="AQ2343" t="str">
        <f>IF(ISNUMBER(FIND("arbeid",Methode_Keuze)),"",IF(ISNUMBER(FIND("arbeid",Methode_Keuze)),"",IF(Tb_Activiteiten[[#This Row],[Arbeidskosten]]=1,Tb_Activiteiten[[#Headers],[Arbeidskosten]],"")))</f>
        <v/>
      </c>
      <c r="AR2343" t="str">
        <f>IF(ISNUMBER(FIND("arbeid",Methode_Keuze)),"",IF(ISNUMBER(FIND("arbeid",Methode_Keuze)),"",IF(Tb_Activiteiten[[#This Row],[Arbeidskosten op basis van IKS]]=1,Tb_Activiteiten[[#Headers],[Arbeidskosten op basis van IKS]],"")))</f>
        <v/>
      </c>
      <c r="AS2343" t="str">
        <f>IF(ISNUMBER(FIND("overige",Methode_Keuze)),"",IF(Tb_Activiteiten[[#This Row],[Kosten derden exclusief btw]]=1,Tb_Activiteiten[[#Headers],[Kosten derden exclusief btw]],""))</f>
        <v/>
      </c>
      <c r="AT2343" t="str">
        <f>IF(ISNUMBER(FIND("overige",Methode_Keuze)),"",IF(Tb_Activiteiten[[#This Row],[Niet verrekenbare btw]]=1,Tb_Activiteiten[[#Headers],[Niet verrekenbare btw]],""))</f>
        <v/>
      </c>
      <c r="AU2343" t="str">
        <f>IF(ISNUMBER(FIND("overige",Methode_Keuze)),"",IF(Tb_Activiteiten[[#This Row],[Grondkosten]]=1,Tb_Activiteiten[[#Headers],[Grondkosten]],""))</f>
        <v/>
      </c>
      <c r="AV2343" t="str">
        <f>IF(ISNUMBER(FIND("overige",Methode_Keuze)),"",IF(Tb_Activiteiten[[#This Row],[Bijdrage in natura (overige)]]=1,Tb_Activiteiten[[#Headers],[Bijdrage in natura (overige)]],""))</f>
        <v/>
      </c>
      <c r="AW2343" t="str">
        <f>IF(ISNUMBER(FIND("overige",Methode_Keuze)),"",IF(Tb_Activiteiten[[#This Row],[Bijdrage in natura (vrijwilligers)]]=1,Tb_Activiteiten[[#Headers],[Bijdrage in natura (vrijwilligers)]],""))</f>
        <v/>
      </c>
      <c r="AX2343" t="str">
        <f>IF(ISNUMBER(FIND("overige",Methode_Keuze)),"",IF(Tb_Activiteiten[[#This Row],[Afschrijvingskosten]]=1,Tb_Activiteiten[[#Headers],[Afschrijvingskosten]],""))</f>
        <v/>
      </c>
      <c r="AY2343" t="str">
        <f>IF(ISNUMBER(FIND("overige",Methode_Keuze)),"",IF(Tb_Activiteiten[[#This Row],[Vergoeding]]=1,Tb_Activiteiten[[#Headers],[Vergoeding]],""))</f>
        <v/>
      </c>
      <c r="AZ2343" t="str">
        <f>IF(ISNUMBER(FIND("arbeid",Methode_Keuze)),"",IF(Tb_Activiteiten[[#This Row],[Arbeidskosten - vast tarief (excl eigen arbeid)]]=1,Tb_Activiteiten[[#Headers],[Arbeidskosten - vast tarief (excl eigen arbeid)]],""))</f>
        <v/>
      </c>
      <c r="BA2343" t="str">
        <f>IF(ISNUMBER(FIND("overige",Methode_Keuze)),"",IF(Tb_Activiteiten[[#This Row],[Overige kosten]]=1,Tb_Activiteiten[[#Headers],[Overige kosten]],""))</f>
        <v/>
      </c>
    </row>
    <row r="2344" spans="15:53" x14ac:dyDescent="0.25">
      <c r="O2344" s="56"/>
      <c r="Q2344" t="str">
        <f>IFERROR(IF(VLOOKUP(Tb_Activiteiten[[#This Row],[Openstelling]],Tb_Openstelling[],2,0)=1,1,""),"")</f>
        <v/>
      </c>
      <c r="AJ2344" s="56"/>
      <c r="AK2344" t="str">
        <f>IF(ISNUMBER(FIND("arbeid",Methode_Keuze)),"",IF(ISNUMBER(FIND("arbeid",Methode_Keuze)),"",IF(Tb_Activiteiten[[#This Row],[Loonkosten]]=1,Tb_Activiteiten[[#Headers],[Loonkosten]],"")))</f>
        <v/>
      </c>
      <c r="AL2344" t="str">
        <f>IF(ISNUMBER(FIND("arbeid",Methode_Keuze)),"",IF(ISNUMBER(FIND("arbeid",Methode_Keuze)),"",IF(Tb_Activiteiten[[#This Row],[Eigen arbeid]]=1,Tb_Activiteiten[[#Headers],[Eigen arbeid]],"")))</f>
        <v/>
      </c>
      <c r="AM2344" t="str">
        <f>IF(ISNUMBER(FIND("arbeid",Methode_Keuze)),"",IF(ISNUMBER(FIND("arbeid",Methode_Keuze)),"",IF(Tb_Activiteiten[[#This Row],[Projectmedewerker]]=1,Tb_Activiteiten[[#Headers],[Projectmedewerker]],"")))</f>
        <v/>
      </c>
      <c r="AN2344" t="str">
        <f>IF(ISNUMBER(FIND("arbeid",Methode_Keuze)),"",IF(ISNUMBER(FIND("arbeid",Methode_Keuze)),"",IF(Tb_Activiteiten[[#This Row],[Landbouwer]]=1,Tb_Activiteiten[[#Headers],[Landbouwer]],"")))</f>
        <v/>
      </c>
      <c r="AO2344" t="str">
        <f>IF(ISNUMBER(FIND("arbeid",Methode_Keuze)),"",IF(ISNUMBER(FIND("arbeid",Methode_Keuze)),"",IF(Tb_Activiteiten[[#This Row],[Adviseur]]=1,Tb_Activiteiten[[#Headers],[Adviseur]],"")))</f>
        <v/>
      </c>
      <c r="AP2344" t="str">
        <f>IF(ISNUMBER(FIND("arbeid",Methode_Keuze)),"",IF(ISNUMBER(FIND("arbeid",Methode_Keuze)),"",IF(Tb_Activiteiten[[#This Row],[Projectleider/Expert]]=1,Tb_Activiteiten[[#Headers],[Projectleider/Expert]],"")))</f>
        <v/>
      </c>
      <c r="AQ2344" t="str">
        <f>IF(ISNUMBER(FIND("arbeid",Methode_Keuze)),"",IF(ISNUMBER(FIND("arbeid",Methode_Keuze)),"",IF(Tb_Activiteiten[[#This Row],[Arbeidskosten]]=1,Tb_Activiteiten[[#Headers],[Arbeidskosten]],"")))</f>
        <v/>
      </c>
      <c r="AR2344" t="str">
        <f>IF(ISNUMBER(FIND("arbeid",Methode_Keuze)),"",IF(ISNUMBER(FIND("arbeid",Methode_Keuze)),"",IF(Tb_Activiteiten[[#This Row],[Arbeidskosten op basis van IKS]]=1,Tb_Activiteiten[[#Headers],[Arbeidskosten op basis van IKS]],"")))</f>
        <v/>
      </c>
      <c r="AS2344" t="str">
        <f>IF(ISNUMBER(FIND("overige",Methode_Keuze)),"",IF(Tb_Activiteiten[[#This Row],[Kosten derden exclusief btw]]=1,Tb_Activiteiten[[#Headers],[Kosten derden exclusief btw]],""))</f>
        <v/>
      </c>
      <c r="AT2344" t="str">
        <f>IF(ISNUMBER(FIND("overige",Methode_Keuze)),"",IF(Tb_Activiteiten[[#This Row],[Niet verrekenbare btw]]=1,Tb_Activiteiten[[#Headers],[Niet verrekenbare btw]],""))</f>
        <v/>
      </c>
      <c r="AU2344" t="str">
        <f>IF(ISNUMBER(FIND("overige",Methode_Keuze)),"",IF(Tb_Activiteiten[[#This Row],[Grondkosten]]=1,Tb_Activiteiten[[#Headers],[Grondkosten]],""))</f>
        <v/>
      </c>
      <c r="AV2344" t="str">
        <f>IF(ISNUMBER(FIND("overige",Methode_Keuze)),"",IF(Tb_Activiteiten[[#This Row],[Bijdrage in natura (overige)]]=1,Tb_Activiteiten[[#Headers],[Bijdrage in natura (overige)]],""))</f>
        <v/>
      </c>
      <c r="AW2344" t="str">
        <f>IF(ISNUMBER(FIND("overige",Methode_Keuze)),"",IF(Tb_Activiteiten[[#This Row],[Bijdrage in natura (vrijwilligers)]]=1,Tb_Activiteiten[[#Headers],[Bijdrage in natura (vrijwilligers)]],""))</f>
        <v/>
      </c>
      <c r="AX2344" t="str">
        <f>IF(ISNUMBER(FIND("overige",Methode_Keuze)),"",IF(Tb_Activiteiten[[#This Row],[Afschrijvingskosten]]=1,Tb_Activiteiten[[#Headers],[Afschrijvingskosten]],""))</f>
        <v/>
      </c>
      <c r="AY2344" t="str">
        <f>IF(ISNUMBER(FIND("overige",Methode_Keuze)),"",IF(Tb_Activiteiten[[#This Row],[Vergoeding]]=1,Tb_Activiteiten[[#Headers],[Vergoeding]],""))</f>
        <v/>
      </c>
      <c r="AZ2344" t="str">
        <f>IF(ISNUMBER(FIND("arbeid",Methode_Keuze)),"",IF(Tb_Activiteiten[[#This Row],[Arbeidskosten - vast tarief (excl eigen arbeid)]]=1,Tb_Activiteiten[[#Headers],[Arbeidskosten - vast tarief (excl eigen arbeid)]],""))</f>
        <v/>
      </c>
      <c r="BA2344" t="str">
        <f>IF(ISNUMBER(FIND("overige",Methode_Keuze)),"",IF(Tb_Activiteiten[[#This Row],[Overige kosten]]=1,Tb_Activiteiten[[#Headers],[Overige kosten]],""))</f>
        <v/>
      </c>
    </row>
    <row r="2345" spans="15:53" x14ac:dyDescent="0.25">
      <c r="O2345" s="56"/>
      <c r="Q2345" t="str">
        <f>IFERROR(IF(VLOOKUP(Tb_Activiteiten[[#This Row],[Openstelling]],Tb_Openstelling[],2,0)=1,1,""),"")</f>
        <v/>
      </c>
      <c r="AJ2345" s="56"/>
      <c r="AK2345" t="str">
        <f>IF(ISNUMBER(FIND("arbeid",Methode_Keuze)),"",IF(ISNUMBER(FIND("arbeid",Methode_Keuze)),"",IF(Tb_Activiteiten[[#This Row],[Loonkosten]]=1,Tb_Activiteiten[[#Headers],[Loonkosten]],"")))</f>
        <v/>
      </c>
      <c r="AL2345" t="str">
        <f>IF(ISNUMBER(FIND("arbeid",Methode_Keuze)),"",IF(ISNUMBER(FIND("arbeid",Methode_Keuze)),"",IF(Tb_Activiteiten[[#This Row],[Eigen arbeid]]=1,Tb_Activiteiten[[#Headers],[Eigen arbeid]],"")))</f>
        <v/>
      </c>
      <c r="AM2345" t="str">
        <f>IF(ISNUMBER(FIND("arbeid",Methode_Keuze)),"",IF(ISNUMBER(FIND("arbeid",Methode_Keuze)),"",IF(Tb_Activiteiten[[#This Row],[Projectmedewerker]]=1,Tb_Activiteiten[[#Headers],[Projectmedewerker]],"")))</f>
        <v/>
      </c>
      <c r="AN2345" t="str">
        <f>IF(ISNUMBER(FIND("arbeid",Methode_Keuze)),"",IF(ISNUMBER(FIND("arbeid",Methode_Keuze)),"",IF(Tb_Activiteiten[[#This Row],[Landbouwer]]=1,Tb_Activiteiten[[#Headers],[Landbouwer]],"")))</f>
        <v/>
      </c>
      <c r="AO2345" t="str">
        <f>IF(ISNUMBER(FIND("arbeid",Methode_Keuze)),"",IF(ISNUMBER(FIND("arbeid",Methode_Keuze)),"",IF(Tb_Activiteiten[[#This Row],[Adviseur]]=1,Tb_Activiteiten[[#Headers],[Adviseur]],"")))</f>
        <v/>
      </c>
      <c r="AP2345" t="str">
        <f>IF(ISNUMBER(FIND("arbeid",Methode_Keuze)),"",IF(ISNUMBER(FIND("arbeid",Methode_Keuze)),"",IF(Tb_Activiteiten[[#This Row],[Projectleider/Expert]]=1,Tb_Activiteiten[[#Headers],[Projectleider/Expert]],"")))</f>
        <v/>
      </c>
      <c r="AQ2345" t="str">
        <f>IF(ISNUMBER(FIND("arbeid",Methode_Keuze)),"",IF(ISNUMBER(FIND("arbeid",Methode_Keuze)),"",IF(Tb_Activiteiten[[#This Row],[Arbeidskosten]]=1,Tb_Activiteiten[[#Headers],[Arbeidskosten]],"")))</f>
        <v/>
      </c>
      <c r="AR2345" t="str">
        <f>IF(ISNUMBER(FIND("arbeid",Methode_Keuze)),"",IF(ISNUMBER(FIND("arbeid",Methode_Keuze)),"",IF(Tb_Activiteiten[[#This Row],[Arbeidskosten op basis van IKS]]=1,Tb_Activiteiten[[#Headers],[Arbeidskosten op basis van IKS]],"")))</f>
        <v/>
      </c>
      <c r="AS2345" t="str">
        <f>IF(ISNUMBER(FIND("overige",Methode_Keuze)),"",IF(Tb_Activiteiten[[#This Row],[Kosten derden exclusief btw]]=1,Tb_Activiteiten[[#Headers],[Kosten derden exclusief btw]],""))</f>
        <v/>
      </c>
      <c r="AT2345" t="str">
        <f>IF(ISNUMBER(FIND("overige",Methode_Keuze)),"",IF(Tb_Activiteiten[[#This Row],[Niet verrekenbare btw]]=1,Tb_Activiteiten[[#Headers],[Niet verrekenbare btw]],""))</f>
        <v/>
      </c>
      <c r="AU2345" t="str">
        <f>IF(ISNUMBER(FIND("overige",Methode_Keuze)),"",IF(Tb_Activiteiten[[#This Row],[Grondkosten]]=1,Tb_Activiteiten[[#Headers],[Grondkosten]],""))</f>
        <v/>
      </c>
      <c r="AV2345" t="str">
        <f>IF(ISNUMBER(FIND("overige",Methode_Keuze)),"",IF(Tb_Activiteiten[[#This Row],[Bijdrage in natura (overige)]]=1,Tb_Activiteiten[[#Headers],[Bijdrage in natura (overige)]],""))</f>
        <v/>
      </c>
      <c r="AW2345" t="str">
        <f>IF(ISNUMBER(FIND("overige",Methode_Keuze)),"",IF(Tb_Activiteiten[[#This Row],[Bijdrage in natura (vrijwilligers)]]=1,Tb_Activiteiten[[#Headers],[Bijdrage in natura (vrijwilligers)]],""))</f>
        <v/>
      </c>
      <c r="AX2345" t="str">
        <f>IF(ISNUMBER(FIND("overige",Methode_Keuze)),"",IF(Tb_Activiteiten[[#This Row],[Afschrijvingskosten]]=1,Tb_Activiteiten[[#Headers],[Afschrijvingskosten]],""))</f>
        <v/>
      </c>
      <c r="AY2345" t="str">
        <f>IF(ISNUMBER(FIND("overige",Methode_Keuze)),"",IF(Tb_Activiteiten[[#This Row],[Vergoeding]]=1,Tb_Activiteiten[[#Headers],[Vergoeding]],""))</f>
        <v/>
      </c>
      <c r="AZ2345" t="str">
        <f>IF(ISNUMBER(FIND("arbeid",Methode_Keuze)),"",IF(Tb_Activiteiten[[#This Row],[Arbeidskosten - vast tarief (excl eigen arbeid)]]=1,Tb_Activiteiten[[#Headers],[Arbeidskosten - vast tarief (excl eigen arbeid)]],""))</f>
        <v/>
      </c>
      <c r="BA2345" t="str">
        <f>IF(ISNUMBER(FIND("overige",Methode_Keuze)),"",IF(Tb_Activiteiten[[#This Row],[Overige kosten]]=1,Tb_Activiteiten[[#Headers],[Overige kosten]],""))</f>
        <v/>
      </c>
    </row>
    <row r="2346" spans="15:53" x14ac:dyDescent="0.25">
      <c r="O2346" s="56"/>
      <c r="Q2346" t="str">
        <f>IFERROR(IF(VLOOKUP(Tb_Activiteiten[[#This Row],[Openstelling]],Tb_Openstelling[],2,0)=1,1,""),"")</f>
        <v/>
      </c>
      <c r="AJ2346" s="56"/>
      <c r="AK2346" t="str">
        <f>IF(ISNUMBER(FIND("arbeid",Methode_Keuze)),"",IF(ISNUMBER(FIND("arbeid",Methode_Keuze)),"",IF(Tb_Activiteiten[[#This Row],[Loonkosten]]=1,Tb_Activiteiten[[#Headers],[Loonkosten]],"")))</f>
        <v/>
      </c>
      <c r="AL2346" t="str">
        <f>IF(ISNUMBER(FIND("arbeid",Methode_Keuze)),"",IF(ISNUMBER(FIND("arbeid",Methode_Keuze)),"",IF(Tb_Activiteiten[[#This Row],[Eigen arbeid]]=1,Tb_Activiteiten[[#Headers],[Eigen arbeid]],"")))</f>
        <v/>
      </c>
      <c r="AM2346" t="str">
        <f>IF(ISNUMBER(FIND("arbeid",Methode_Keuze)),"",IF(ISNUMBER(FIND("arbeid",Methode_Keuze)),"",IF(Tb_Activiteiten[[#This Row],[Projectmedewerker]]=1,Tb_Activiteiten[[#Headers],[Projectmedewerker]],"")))</f>
        <v/>
      </c>
      <c r="AN2346" t="str">
        <f>IF(ISNUMBER(FIND("arbeid",Methode_Keuze)),"",IF(ISNUMBER(FIND("arbeid",Methode_Keuze)),"",IF(Tb_Activiteiten[[#This Row],[Landbouwer]]=1,Tb_Activiteiten[[#Headers],[Landbouwer]],"")))</f>
        <v/>
      </c>
      <c r="AO2346" t="str">
        <f>IF(ISNUMBER(FIND("arbeid",Methode_Keuze)),"",IF(ISNUMBER(FIND("arbeid",Methode_Keuze)),"",IF(Tb_Activiteiten[[#This Row],[Adviseur]]=1,Tb_Activiteiten[[#Headers],[Adviseur]],"")))</f>
        <v/>
      </c>
      <c r="AP2346" t="str">
        <f>IF(ISNUMBER(FIND("arbeid",Methode_Keuze)),"",IF(ISNUMBER(FIND("arbeid",Methode_Keuze)),"",IF(Tb_Activiteiten[[#This Row],[Projectleider/Expert]]=1,Tb_Activiteiten[[#Headers],[Projectleider/Expert]],"")))</f>
        <v/>
      </c>
      <c r="AQ2346" t="str">
        <f>IF(ISNUMBER(FIND("arbeid",Methode_Keuze)),"",IF(ISNUMBER(FIND("arbeid",Methode_Keuze)),"",IF(Tb_Activiteiten[[#This Row],[Arbeidskosten]]=1,Tb_Activiteiten[[#Headers],[Arbeidskosten]],"")))</f>
        <v/>
      </c>
      <c r="AR2346" t="str">
        <f>IF(ISNUMBER(FIND("arbeid",Methode_Keuze)),"",IF(ISNUMBER(FIND("arbeid",Methode_Keuze)),"",IF(Tb_Activiteiten[[#This Row],[Arbeidskosten op basis van IKS]]=1,Tb_Activiteiten[[#Headers],[Arbeidskosten op basis van IKS]],"")))</f>
        <v/>
      </c>
      <c r="AS2346" t="str">
        <f>IF(ISNUMBER(FIND("overige",Methode_Keuze)),"",IF(Tb_Activiteiten[[#This Row],[Kosten derden exclusief btw]]=1,Tb_Activiteiten[[#Headers],[Kosten derden exclusief btw]],""))</f>
        <v/>
      </c>
      <c r="AT2346" t="str">
        <f>IF(ISNUMBER(FIND("overige",Methode_Keuze)),"",IF(Tb_Activiteiten[[#This Row],[Niet verrekenbare btw]]=1,Tb_Activiteiten[[#Headers],[Niet verrekenbare btw]],""))</f>
        <v/>
      </c>
      <c r="AU2346" t="str">
        <f>IF(ISNUMBER(FIND("overige",Methode_Keuze)),"",IF(Tb_Activiteiten[[#This Row],[Grondkosten]]=1,Tb_Activiteiten[[#Headers],[Grondkosten]],""))</f>
        <v/>
      </c>
      <c r="AV2346" t="str">
        <f>IF(ISNUMBER(FIND("overige",Methode_Keuze)),"",IF(Tb_Activiteiten[[#This Row],[Bijdrage in natura (overige)]]=1,Tb_Activiteiten[[#Headers],[Bijdrage in natura (overige)]],""))</f>
        <v/>
      </c>
      <c r="AW2346" t="str">
        <f>IF(ISNUMBER(FIND("overige",Methode_Keuze)),"",IF(Tb_Activiteiten[[#This Row],[Bijdrage in natura (vrijwilligers)]]=1,Tb_Activiteiten[[#Headers],[Bijdrage in natura (vrijwilligers)]],""))</f>
        <v/>
      </c>
      <c r="AX2346" t="str">
        <f>IF(ISNUMBER(FIND("overige",Methode_Keuze)),"",IF(Tb_Activiteiten[[#This Row],[Afschrijvingskosten]]=1,Tb_Activiteiten[[#Headers],[Afschrijvingskosten]],""))</f>
        <v/>
      </c>
      <c r="AY2346" t="str">
        <f>IF(ISNUMBER(FIND("overige",Methode_Keuze)),"",IF(Tb_Activiteiten[[#This Row],[Vergoeding]]=1,Tb_Activiteiten[[#Headers],[Vergoeding]],""))</f>
        <v/>
      </c>
      <c r="AZ2346" t="str">
        <f>IF(ISNUMBER(FIND("arbeid",Methode_Keuze)),"",IF(Tb_Activiteiten[[#This Row],[Arbeidskosten - vast tarief (excl eigen arbeid)]]=1,Tb_Activiteiten[[#Headers],[Arbeidskosten - vast tarief (excl eigen arbeid)]],""))</f>
        <v/>
      </c>
      <c r="BA2346" t="str">
        <f>IF(ISNUMBER(FIND("overige",Methode_Keuze)),"",IF(Tb_Activiteiten[[#This Row],[Overige kosten]]=1,Tb_Activiteiten[[#Headers],[Overige kosten]],""))</f>
        <v/>
      </c>
    </row>
    <row r="2347" spans="15:53" x14ac:dyDescent="0.25">
      <c r="O2347" s="56"/>
      <c r="Q2347" t="str">
        <f>IFERROR(IF(VLOOKUP(Tb_Activiteiten[[#This Row],[Openstelling]],Tb_Openstelling[],2,0)=1,1,""),"")</f>
        <v/>
      </c>
      <c r="AJ2347" s="56"/>
      <c r="AK2347" t="str">
        <f>IF(ISNUMBER(FIND("arbeid",Methode_Keuze)),"",IF(ISNUMBER(FIND("arbeid",Methode_Keuze)),"",IF(Tb_Activiteiten[[#This Row],[Loonkosten]]=1,Tb_Activiteiten[[#Headers],[Loonkosten]],"")))</f>
        <v/>
      </c>
      <c r="AL2347" t="str">
        <f>IF(ISNUMBER(FIND("arbeid",Methode_Keuze)),"",IF(ISNUMBER(FIND("arbeid",Methode_Keuze)),"",IF(Tb_Activiteiten[[#This Row],[Eigen arbeid]]=1,Tb_Activiteiten[[#Headers],[Eigen arbeid]],"")))</f>
        <v/>
      </c>
      <c r="AM2347" t="str">
        <f>IF(ISNUMBER(FIND("arbeid",Methode_Keuze)),"",IF(ISNUMBER(FIND("arbeid",Methode_Keuze)),"",IF(Tb_Activiteiten[[#This Row],[Projectmedewerker]]=1,Tb_Activiteiten[[#Headers],[Projectmedewerker]],"")))</f>
        <v/>
      </c>
      <c r="AN2347" t="str">
        <f>IF(ISNUMBER(FIND("arbeid",Methode_Keuze)),"",IF(ISNUMBER(FIND("arbeid",Methode_Keuze)),"",IF(Tb_Activiteiten[[#This Row],[Landbouwer]]=1,Tb_Activiteiten[[#Headers],[Landbouwer]],"")))</f>
        <v/>
      </c>
      <c r="AO2347" t="str">
        <f>IF(ISNUMBER(FIND("arbeid",Methode_Keuze)),"",IF(ISNUMBER(FIND("arbeid",Methode_Keuze)),"",IF(Tb_Activiteiten[[#This Row],[Adviseur]]=1,Tb_Activiteiten[[#Headers],[Adviseur]],"")))</f>
        <v/>
      </c>
      <c r="AP2347" t="str">
        <f>IF(ISNUMBER(FIND("arbeid",Methode_Keuze)),"",IF(ISNUMBER(FIND("arbeid",Methode_Keuze)),"",IF(Tb_Activiteiten[[#This Row],[Projectleider/Expert]]=1,Tb_Activiteiten[[#Headers],[Projectleider/Expert]],"")))</f>
        <v/>
      </c>
      <c r="AQ2347" t="str">
        <f>IF(ISNUMBER(FIND("arbeid",Methode_Keuze)),"",IF(ISNUMBER(FIND("arbeid",Methode_Keuze)),"",IF(Tb_Activiteiten[[#This Row],[Arbeidskosten]]=1,Tb_Activiteiten[[#Headers],[Arbeidskosten]],"")))</f>
        <v/>
      </c>
      <c r="AR2347" t="str">
        <f>IF(ISNUMBER(FIND("arbeid",Methode_Keuze)),"",IF(ISNUMBER(FIND("arbeid",Methode_Keuze)),"",IF(Tb_Activiteiten[[#This Row],[Arbeidskosten op basis van IKS]]=1,Tb_Activiteiten[[#Headers],[Arbeidskosten op basis van IKS]],"")))</f>
        <v/>
      </c>
      <c r="AS2347" t="str">
        <f>IF(ISNUMBER(FIND("overige",Methode_Keuze)),"",IF(Tb_Activiteiten[[#This Row],[Kosten derden exclusief btw]]=1,Tb_Activiteiten[[#Headers],[Kosten derden exclusief btw]],""))</f>
        <v/>
      </c>
      <c r="AT2347" t="str">
        <f>IF(ISNUMBER(FIND("overige",Methode_Keuze)),"",IF(Tb_Activiteiten[[#This Row],[Niet verrekenbare btw]]=1,Tb_Activiteiten[[#Headers],[Niet verrekenbare btw]],""))</f>
        <v/>
      </c>
      <c r="AU2347" t="str">
        <f>IF(ISNUMBER(FIND("overige",Methode_Keuze)),"",IF(Tb_Activiteiten[[#This Row],[Grondkosten]]=1,Tb_Activiteiten[[#Headers],[Grondkosten]],""))</f>
        <v/>
      </c>
      <c r="AV2347" t="str">
        <f>IF(ISNUMBER(FIND("overige",Methode_Keuze)),"",IF(Tb_Activiteiten[[#This Row],[Bijdrage in natura (overige)]]=1,Tb_Activiteiten[[#Headers],[Bijdrage in natura (overige)]],""))</f>
        <v/>
      </c>
      <c r="AW2347" t="str">
        <f>IF(ISNUMBER(FIND("overige",Methode_Keuze)),"",IF(Tb_Activiteiten[[#This Row],[Bijdrage in natura (vrijwilligers)]]=1,Tb_Activiteiten[[#Headers],[Bijdrage in natura (vrijwilligers)]],""))</f>
        <v/>
      </c>
      <c r="AX2347" t="str">
        <f>IF(ISNUMBER(FIND("overige",Methode_Keuze)),"",IF(Tb_Activiteiten[[#This Row],[Afschrijvingskosten]]=1,Tb_Activiteiten[[#Headers],[Afschrijvingskosten]],""))</f>
        <v/>
      </c>
      <c r="AY2347" t="str">
        <f>IF(ISNUMBER(FIND("overige",Methode_Keuze)),"",IF(Tb_Activiteiten[[#This Row],[Vergoeding]]=1,Tb_Activiteiten[[#Headers],[Vergoeding]],""))</f>
        <v/>
      </c>
      <c r="AZ2347" t="str">
        <f>IF(ISNUMBER(FIND("arbeid",Methode_Keuze)),"",IF(Tb_Activiteiten[[#This Row],[Arbeidskosten - vast tarief (excl eigen arbeid)]]=1,Tb_Activiteiten[[#Headers],[Arbeidskosten - vast tarief (excl eigen arbeid)]],""))</f>
        <v/>
      </c>
      <c r="BA2347" t="str">
        <f>IF(ISNUMBER(FIND("overige",Methode_Keuze)),"",IF(Tb_Activiteiten[[#This Row],[Overige kosten]]=1,Tb_Activiteiten[[#Headers],[Overige kosten]],""))</f>
        <v/>
      </c>
    </row>
    <row r="2348" spans="15:53" x14ac:dyDescent="0.25">
      <c r="O2348" s="56"/>
      <c r="Q2348" t="str">
        <f>IFERROR(IF(VLOOKUP(Tb_Activiteiten[[#This Row],[Openstelling]],Tb_Openstelling[],2,0)=1,1,""),"")</f>
        <v/>
      </c>
      <c r="AJ2348" s="56"/>
      <c r="AK2348" t="str">
        <f>IF(ISNUMBER(FIND("arbeid",Methode_Keuze)),"",IF(ISNUMBER(FIND("arbeid",Methode_Keuze)),"",IF(Tb_Activiteiten[[#This Row],[Loonkosten]]=1,Tb_Activiteiten[[#Headers],[Loonkosten]],"")))</f>
        <v/>
      </c>
      <c r="AL2348" t="str">
        <f>IF(ISNUMBER(FIND("arbeid",Methode_Keuze)),"",IF(ISNUMBER(FIND("arbeid",Methode_Keuze)),"",IF(Tb_Activiteiten[[#This Row],[Eigen arbeid]]=1,Tb_Activiteiten[[#Headers],[Eigen arbeid]],"")))</f>
        <v/>
      </c>
      <c r="AM2348" t="str">
        <f>IF(ISNUMBER(FIND("arbeid",Methode_Keuze)),"",IF(ISNUMBER(FIND("arbeid",Methode_Keuze)),"",IF(Tb_Activiteiten[[#This Row],[Projectmedewerker]]=1,Tb_Activiteiten[[#Headers],[Projectmedewerker]],"")))</f>
        <v/>
      </c>
      <c r="AN2348" t="str">
        <f>IF(ISNUMBER(FIND("arbeid",Methode_Keuze)),"",IF(ISNUMBER(FIND("arbeid",Methode_Keuze)),"",IF(Tb_Activiteiten[[#This Row],[Landbouwer]]=1,Tb_Activiteiten[[#Headers],[Landbouwer]],"")))</f>
        <v/>
      </c>
      <c r="AO2348" t="str">
        <f>IF(ISNUMBER(FIND("arbeid",Methode_Keuze)),"",IF(ISNUMBER(FIND("arbeid",Methode_Keuze)),"",IF(Tb_Activiteiten[[#This Row],[Adviseur]]=1,Tb_Activiteiten[[#Headers],[Adviseur]],"")))</f>
        <v/>
      </c>
      <c r="AP2348" t="str">
        <f>IF(ISNUMBER(FIND("arbeid",Methode_Keuze)),"",IF(ISNUMBER(FIND("arbeid",Methode_Keuze)),"",IF(Tb_Activiteiten[[#This Row],[Projectleider/Expert]]=1,Tb_Activiteiten[[#Headers],[Projectleider/Expert]],"")))</f>
        <v/>
      </c>
      <c r="AQ2348" t="str">
        <f>IF(ISNUMBER(FIND("arbeid",Methode_Keuze)),"",IF(ISNUMBER(FIND("arbeid",Methode_Keuze)),"",IF(Tb_Activiteiten[[#This Row],[Arbeidskosten]]=1,Tb_Activiteiten[[#Headers],[Arbeidskosten]],"")))</f>
        <v/>
      </c>
      <c r="AR2348" t="str">
        <f>IF(ISNUMBER(FIND("arbeid",Methode_Keuze)),"",IF(ISNUMBER(FIND("arbeid",Methode_Keuze)),"",IF(Tb_Activiteiten[[#This Row],[Arbeidskosten op basis van IKS]]=1,Tb_Activiteiten[[#Headers],[Arbeidskosten op basis van IKS]],"")))</f>
        <v/>
      </c>
      <c r="AS2348" t="str">
        <f>IF(ISNUMBER(FIND("overige",Methode_Keuze)),"",IF(Tb_Activiteiten[[#This Row],[Kosten derden exclusief btw]]=1,Tb_Activiteiten[[#Headers],[Kosten derden exclusief btw]],""))</f>
        <v/>
      </c>
      <c r="AT2348" t="str">
        <f>IF(ISNUMBER(FIND("overige",Methode_Keuze)),"",IF(Tb_Activiteiten[[#This Row],[Niet verrekenbare btw]]=1,Tb_Activiteiten[[#Headers],[Niet verrekenbare btw]],""))</f>
        <v/>
      </c>
      <c r="AU2348" t="str">
        <f>IF(ISNUMBER(FIND("overige",Methode_Keuze)),"",IF(Tb_Activiteiten[[#This Row],[Grondkosten]]=1,Tb_Activiteiten[[#Headers],[Grondkosten]],""))</f>
        <v/>
      </c>
      <c r="AV2348" t="str">
        <f>IF(ISNUMBER(FIND("overige",Methode_Keuze)),"",IF(Tb_Activiteiten[[#This Row],[Bijdrage in natura (overige)]]=1,Tb_Activiteiten[[#Headers],[Bijdrage in natura (overige)]],""))</f>
        <v/>
      </c>
      <c r="AW2348" t="str">
        <f>IF(ISNUMBER(FIND("overige",Methode_Keuze)),"",IF(Tb_Activiteiten[[#This Row],[Bijdrage in natura (vrijwilligers)]]=1,Tb_Activiteiten[[#Headers],[Bijdrage in natura (vrijwilligers)]],""))</f>
        <v/>
      </c>
      <c r="AX2348" t="str">
        <f>IF(ISNUMBER(FIND("overige",Methode_Keuze)),"",IF(Tb_Activiteiten[[#This Row],[Afschrijvingskosten]]=1,Tb_Activiteiten[[#Headers],[Afschrijvingskosten]],""))</f>
        <v/>
      </c>
      <c r="AY2348" t="str">
        <f>IF(ISNUMBER(FIND("overige",Methode_Keuze)),"",IF(Tb_Activiteiten[[#This Row],[Vergoeding]]=1,Tb_Activiteiten[[#Headers],[Vergoeding]],""))</f>
        <v/>
      </c>
      <c r="AZ2348" t="str">
        <f>IF(ISNUMBER(FIND("arbeid",Methode_Keuze)),"",IF(Tb_Activiteiten[[#This Row],[Arbeidskosten - vast tarief (excl eigen arbeid)]]=1,Tb_Activiteiten[[#Headers],[Arbeidskosten - vast tarief (excl eigen arbeid)]],""))</f>
        <v/>
      </c>
      <c r="BA2348" t="str">
        <f>IF(ISNUMBER(FIND("overige",Methode_Keuze)),"",IF(Tb_Activiteiten[[#This Row],[Overige kosten]]=1,Tb_Activiteiten[[#Headers],[Overige kosten]],""))</f>
        <v/>
      </c>
    </row>
    <row r="2349" spans="15:53" x14ac:dyDescent="0.25">
      <c r="O2349" s="56"/>
      <c r="Q2349" t="str">
        <f>IFERROR(IF(VLOOKUP(Tb_Activiteiten[[#This Row],[Openstelling]],Tb_Openstelling[],2,0)=1,1,""),"")</f>
        <v/>
      </c>
      <c r="AJ2349" s="56"/>
      <c r="AK2349" t="str">
        <f>IF(ISNUMBER(FIND("arbeid",Methode_Keuze)),"",IF(ISNUMBER(FIND("arbeid",Methode_Keuze)),"",IF(Tb_Activiteiten[[#This Row],[Loonkosten]]=1,Tb_Activiteiten[[#Headers],[Loonkosten]],"")))</f>
        <v/>
      </c>
      <c r="AL2349" t="str">
        <f>IF(ISNUMBER(FIND("arbeid",Methode_Keuze)),"",IF(ISNUMBER(FIND("arbeid",Methode_Keuze)),"",IF(Tb_Activiteiten[[#This Row],[Eigen arbeid]]=1,Tb_Activiteiten[[#Headers],[Eigen arbeid]],"")))</f>
        <v/>
      </c>
      <c r="AM2349" t="str">
        <f>IF(ISNUMBER(FIND("arbeid",Methode_Keuze)),"",IF(ISNUMBER(FIND("arbeid",Methode_Keuze)),"",IF(Tb_Activiteiten[[#This Row],[Projectmedewerker]]=1,Tb_Activiteiten[[#Headers],[Projectmedewerker]],"")))</f>
        <v/>
      </c>
      <c r="AN2349" t="str">
        <f>IF(ISNUMBER(FIND("arbeid",Methode_Keuze)),"",IF(ISNUMBER(FIND("arbeid",Methode_Keuze)),"",IF(Tb_Activiteiten[[#This Row],[Landbouwer]]=1,Tb_Activiteiten[[#Headers],[Landbouwer]],"")))</f>
        <v/>
      </c>
      <c r="AO2349" t="str">
        <f>IF(ISNUMBER(FIND("arbeid",Methode_Keuze)),"",IF(ISNUMBER(FIND("arbeid",Methode_Keuze)),"",IF(Tb_Activiteiten[[#This Row],[Adviseur]]=1,Tb_Activiteiten[[#Headers],[Adviseur]],"")))</f>
        <v/>
      </c>
      <c r="AP2349" t="str">
        <f>IF(ISNUMBER(FIND("arbeid",Methode_Keuze)),"",IF(ISNUMBER(FIND("arbeid",Methode_Keuze)),"",IF(Tb_Activiteiten[[#This Row],[Projectleider/Expert]]=1,Tb_Activiteiten[[#Headers],[Projectleider/Expert]],"")))</f>
        <v/>
      </c>
      <c r="AQ2349" t="str">
        <f>IF(ISNUMBER(FIND("arbeid",Methode_Keuze)),"",IF(ISNUMBER(FIND("arbeid",Methode_Keuze)),"",IF(Tb_Activiteiten[[#This Row],[Arbeidskosten]]=1,Tb_Activiteiten[[#Headers],[Arbeidskosten]],"")))</f>
        <v/>
      </c>
      <c r="AR2349" t="str">
        <f>IF(ISNUMBER(FIND("arbeid",Methode_Keuze)),"",IF(ISNUMBER(FIND("arbeid",Methode_Keuze)),"",IF(Tb_Activiteiten[[#This Row],[Arbeidskosten op basis van IKS]]=1,Tb_Activiteiten[[#Headers],[Arbeidskosten op basis van IKS]],"")))</f>
        <v/>
      </c>
      <c r="AS2349" t="str">
        <f>IF(ISNUMBER(FIND("overige",Methode_Keuze)),"",IF(Tb_Activiteiten[[#This Row],[Kosten derden exclusief btw]]=1,Tb_Activiteiten[[#Headers],[Kosten derden exclusief btw]],""))</f>
        <v/>
      </c>
      <c r="AT2349" t="str">
        <f>IF(ISNUMBER(FIND("overige",Methode_Keuze)),"",IF(Tb_Activiteiten[[#This Row],[Niet verrekenbare btw]]=1,Tb_Activiteiten[[#Headers],[Niet verrekenbare btw]],""))</f>
        <v/>
      </c>
      <c r="AU2349" t="str">
        <f>IF(ISNUMBER(FIND("overige",Methode_Keuze)),"",IF(Tb_Activiteiten[[#This Row],[Grondkosten]]=1,Tb_Activiteiten[[#Headers],[Grondkosten]],""))</f>
        <v/>
      </c>
      <c r="AV2349" t="str">
        <f>IF(ISNUMBER(FIND("overige",Methode_Keuze)),"",IF(Tb_Activiteiten[[#This Row],[Bijdrage in natura (overige)]]=1,Tb_Activiteiten[[#Headers],[Bijdrage in natura (overige)]],""))</f>
        <v/>
      </c>
      <c r="AW2349" t="str">
        <f>IF(ISNUMBER(FIND("overige",Methode_Keuze)),"",IF(Tb_Activiteiten[[#This Row],[Bijdrage in natura (vrijwilligers)]]=1,Tb_Activiteiten[[#Headers],[Bijdrage in natura (vrijwilligers)]],""))</f>
        <v/>
      </c>
      <c r="AX2349" t="str">
        <f>IF(ISNUMBER(FIND("overige",Methode_Keuze)),"",IF(Tb_Activiteiten[[#This Row],[Afschrijvingskosten]]=1,Tb_Activiteiten[[#Headers],[Afschrijvingskosten]],""))</f>
        <v/>
      </c>
      <c r="AY2349" t="str">
        <f>IF(ISNUMBER(FIND("overige",Methode_Keuze)),"",IF(Tb_Activiteiten[[#This Row],[Vergoeding]]=1,Tb_Activiteiten[[#Headers],[Vergoeding]],""))</f>
        <v/>
      </c>
      <c r="AZ2349" t="str">
        <f>IF(ISNUMBER(FIND("arbeid",Methode_Keuze)),"",IF(Tb_Activiteiten[[#This Row],[Arbeidskosten - vast tarief (excl eigen arbeid)]]=1,Tb_Activiteiten[[#Headers],[Arbeidskosten - vast tarief (excl eigen arbeid)]],""))</f>
        <v/>
      </c>
      <c r="BA2349" t="str">
        <f>IF(ISNUMBER(FIND("overige",Methode_Keuze)),"",IF(Tb_Activiteiten[[#This Row],[Overige kosten]]=1,Tb_Activiteiten[[#Headers],[Overige kosten]],""))</f>
        <v/>
      </c>
    </row>
    <row r="2350" spans="15:53" x14ac:dyDescent="0.25">
      <c r="O2350" s="56"/>
      <c r="Q2350" t="str">
        <f>IFERROR(IF(VLOOKUP(Tb_Activiteiten[[#This Row],[Openstelling]],Tb_Openstelling[],2,0)=1,1,""),"")</f>
        <v/>
      </c>
      <c r="AJ2350" s="56"/>
      <c r="AK2350" t="str">
        <f>IF(ISNUMBER(FIND("arbeid",Methode_Keuze)),"",IF(ISNUMBER(FIND("arbeid",Methode_Keuze)),"",IF(Tb_Activiteiten[[#This Row],[Loonkosten]]=1,Tb_Activiteiten[[#Headers],[Loonkosten]],"")))</f>
        <v/>
      </c>
      <c r="AL2350" t="str">
        <f>IF(ISNUMBER(FIND("arbeid",Methode_Keuze)),"",IF(ISNUMBER(FIND("arbeid",Methode_Keuze)),"",IF(Tb_Activiteiten[[#This Row],[Eigen arbeid]]=1,Tb_Activiteiten[[#Headers],[Eigen arbeid]],"")))</f>
        <v/>
      </c>
      <c r="AM2350" t="str">
        <f>IF(ISNUMBER(FIND("arbeid",Methode_Keuze)),"",IF(ISNUMBER(FIND("arbeid",Methode_Keuze)),"",IF(Tb_Activiteiten[[#This Row],[Projectmedewerker]]=1,Tb_Activiteiten[[#Headers],[Projectmedewerker]],"")))</f>
        <v/>
      </c>
      <c r="AN2350" t="str">
        <f>IF(ISNUMBER(FIND("arbeid",Methode_Keuze)),"",IF(ISNUMBER(FIND("arbeid",Methode_Keuze)),"",IF(Tb_Activiteiten[[#This Row],[Landbouwer]]=1,Tb_Activiteiten[[#Headers],[Landbouwer]],"")))</f>
        <v/>
      </c>
      <c r="AO2350" t="str">
        <f>IF(ISNUMBER(FIND("arbeid",Methode_Keuze)),"",IF(ISNUMBER(FIND("arbeid",Methode_Keuze)),"",IF(Tb_Activiteiten[[#This Row],[Adviseur]]=1,Tb_Activiteiten[[#Headers],[Adviseur]],"")))</f>
        <v/>
      </c>
      <c r="AP2350" t="str">
        <f>IF(ISNUMBER(FIND("arbeid",Methode_Keuze)),"",IF(ISNUMBER(FIND("arbeid",Methode_Keuze)),"",IF(Tb_Activiteiten[[#This Row],[Projectleider/Expert]]=1,Tb_Activiteiten[[#Headers],[Projectleider/Expert]],"")))</f>
        <v/>
      </c>
      <c r="AQ2350" t="str">
        <f>IF(ISNUMBER(FIND("arbeid",Methode_Keuze)),"",IF(ISNUMBER(FIND("arbeid",Methode_Keuze)),"",IF(Tb_Activiteiten[[#This Row],[Arbeidskosten]]=1,Tb_Activiteiten[[#Headers],[Arbeidskosten]],"")))</f>
        <v/>
      </c>
      <c r="AR2350" t="str">
        <f>IF(ISNUMBER(FIND("arbeid",Methode_Keuze)),"",IF(ISNUMBER(FIND("arbeid",Methode_Keuze)),"",IF(Tb_Activiteiten[[#This Row],[Arbeidskosten op basis van IKS]]=1,Tb_Activiteiten[[#Headers],[Arbeidskosten op basis van IKS]],"")))</f>
        <v/>
      </c>
      <c r="AS2350" t="str">
        <f>IF(ISNUMBER(FIND("overige",Methode_Keuze)),"",IF(Tb_Activiteiten[[#This Row],[Kosten derden exclusief btw]]=1,Tb_Activiteiten[[#Headers],[Kosten derden exclusief btw]],""))</f>
        <v/>
      </c>
      <c r="AT2350" t="str">
        <f>IF(ISNUMBER(FIND("overige",Methode_Keuze)),"",IF(Tb_Activiteiten[[#This Row],[Niet verrekenbare btw]]=1,Tb_Activiteiten[[#Headers],[Niet verrekenbare btw]],""))</f>
        <v/>
      </c>
      <c r="AU2350" t="str">
        <f>IF(ISNUMBER(FIND("overige",Methode_Keuze)),"",IF(Tb_Activiteiten[[#This Row],[Grondkosten]]=1,Tb_Activiteiten[[#Headers],[Grondkosten]],""))</f>
        <v/>
      </c>
      <c r="AV2350" t="str">
        <f>IF(ISNUMBER(FIND("overige",Methode_Keuze)),"",IF(Tb_Activiteiten[[#This Row],[Bijdrage in natura (overige)]]=1,Tb_Activiteiten[[#Headers],[Bijdrage in natura (overige)]],""))</f>
        <v/>
      </c>
      <c r="AW2350" t="str">
        <f>IF(ISNUMBER(FIND("overige",Methode_Keuze)),"",IF(Tb_Activiteiten[[#This Row],[Bijdrage in natura (vrijwilligers)]]=1,Tb_Activiteiten[[#Headers],[Bijdrage in natura (vrijwilligers)]],""))</f>
        <v/>
      </c>
      <c r="AX2350" t="str">
        <f>IF(ISNUMBER(FIND("overige",Methode_Keuze)),"",IF(Tb_Activiteiten[[#This Row],[Afschrijvingskosten]]=1,Tb_Activiteiten[[#Headers],[Afschrijvingskosten]],""))</f>
        <v/>
      </c>
      <c r="AY2350" t="str">
        <f>IF(ISNUMBER(FIND("overige",Methode_Keuze)),"",IF(Tb_Activiteiten[[#This Row],[Vergoeding]]=1,Tb_Activiteiten[[#Headers],[Vergoeding]],""))</f>
        <v/>
      </c>
      <c r="AZ2350" t="str">
        <f>IF(ISNUMBER(FIND("arbeid",Methode_Keuze)),"",IF(Tb_Activiteiten[[#This Row],[Arbeidskosten - vast tarief (excl eigen arbeid)]]=1,Tb_Activiteiten[[#Headers],[Arbeidskosten - vast tarief (excl eigen arbeid)]],""))</f>
        <v/>
      </c>
      <c r="BA2350" t="str">
        <f>IF(ISNUMBER(FIND("overige",Methode_Keuze)),"",IF(Tb_Activiteiten[[#This Row],[Overige kosten]]=1,Tb_Activiteiten[[#Headers],[Overige kosten]],""))</f>
        <v/>
      </c>
    </row>
    <row r="2351" spans="15:53" x14ac:dyDescent="0.25">
      <c r="O2351" s="56"/>
      <c r="Q2351" t="str">
        <f>IFERROR(IF(VLOOKUP(Tb_Activiteiten[[#This Row],[Openstelling]],Tb_Openstelling[],2,0)=1,1,""),"")</f>
        <v/>
      </c>
      <c r="AJ2351" s="56"/>
      <c r="AK2351" t="str">
        <f>IF(ISNUMBER(FIND("arbeid",Methode_Keuze)),"",IF(ISNUMBER(FIND("arbeid",Methode_Keuze)),"",IF(Tb_Activiteiten[[#This Row],[Loonkosten]]=1,Tb_Activiteiten[[#Headers],[Loonkosten]],"")))</f>
        <v/>
      </c>
      <c r="AL2351" t="str">
        <f>IF(ISNUMBER(FIND("arbeid",Methode_Keuze)),"",IF(ISNUMBER(FIND("arbeid",Methode_Keuze)),"",IF(Tb_Activiteiten[[#This Row],[Eigen arbeid]]=1,Tb_Activiteiten[[#Headers],[Eigen arbeid]],"")))</f>
        <v/>
      </c>
      <c r="AM2351" t="str">
        <f>IF(ISNUMBER(FIND("arbeid",Methode_Keuze)),"",IF(ISNUMBER(FIND("arbeid",Methode_Keuze)),"",IF(Tb_Activiteiten[[#This Row],[Projectmedewerker]]=1,Tb_Activiteiten[[#Headers],[Projectmedewerker]],"")))</f>
        <v/>
      </c>
      <c r="AN2351" t="str">
        <f>IF(ISNUMBER(FIND("arbeid",Methode_Keuze)),"",IF(ISNUMBER(FIND("arbeid",Methode_Keuze)),"",IF(Tb_Activiteiten[[#This Row],[Landbouwer]]=1,Tb_Activiteiten[[#Headers],[Landbouwer]],"")))</f>
        <v/>
      </c>
      <c r="AO2351" t="str">
        <f>IF(ISNUMBER(FIND("arbeid",Methode_Keuze)),"",IF(ISNUMBER(FIND("arbeid",Methode_Keuze)),"",IF(Tb_Activiteiten[[#This Row],[Adviseur]]=1,Tb_Activiteiten[[#Headers],[Adviseur]],"")))</f>
        <v/>
      </c>
      <c r="AP2351" t="str">
        <f>IF(ISNUMBER(FIND("arbeid",Methode_Keuze)),"",IF(ISNUMBER(FIND("arbeid",Methode_Keuze)),"",IF(Tb_Activiteiten[[#This Row],[Projectleider/Expert]]=1,Tb_Activiteiten[[#Headers],[Projectleider/Expert]],"")))</f>
        <v/>
      </c>
      <c r="AQ2351" t="str">
        <f>IF(ISNUMBER(FIND("arbeid",Methode_Keuze)),"",IF(ISNUMBER(FIND("arbeid",Methode_Keuze)),"",IF(Tb_Activiteiten[[#This Row],[Arbeidskosten]]=1,Tb_Activiteiten[[#Headers],[Arbeidskosten]],"")))</f>
        <v/>
      </c>
      <c r="AR2351" t="str">
        <f>IF(ISNUMBER(FIND("arbeid",Methode_Keuze)),"",IF(ISNUMBER(FIND("arbeid",Methode_Keuze)),"",IF(Tb_Activiteiten[[#This Row],[Arbeidskosten op basis van IKS]]=1,Tb_Activiteiten[[#Headers],[Arbeidskosten op basis van IKS]],"")))</f>
        <v/>
      </c>
      <c r="AS2351" t="str">
        <f>IF(ISNUMBER(FIND("overige",Methode_Keuze)),"",IF(Tb_Activiteiten[[#This Row],[Kosten derden exclusief btw]]=1,Tb_Activiteiten[[#Headers],[Kosten derden exclusief btw]],""))</f>
        <v/>
      </c>
      <c r="AT2351" t="str">
        <f>IF(ISNUMBER(FIND("overige",Methode_Keuze)),"",IF(Tb_Activiteiten[[#This Row],[Niet verrekenbare btw]]=1,Tb_Activiteiten[[#Headers],[Niet verrekenbare btw]],""))</f>
        <v/>
      </c>
      <c r="AU2351" t="str">
        <f>IF(ISNUMBER(FIND("overige",Methode_Keuze)),"",IF(Tb_Activiteiten[[#This Row],[Grondkosten]]=1,Tb_Activiteiten[[#Headers],[Grondkosten]],""))</f>
        <v/>
      </c>
      <c r="AV2351" t="str">
        <f>IF(ISNUMBER(FIND("overige",Methode_Keuze)),"",IF(Tb_Activiteiten[[#This Row],[Bijdrage in natura (overige)]]=1,Tb_Activiteiten[[#Headers],[Bijdrage in natura (overige)]],""))</f>
        <v/>
      </c>
      <c r="AW2351" t="str">
        <f>IF(ISNUMBER(FIND("overige",Methode_Keuze)),"",IF(Tb_Activiteiten[[#This Row],[Bijdrage in natura (vrijwilligers)]]=1,Tb_Activiteiten[[#Headers],[Bijdrage in natura (vrijwilligers)]],""))</f>
        <v/>
      </c>
      <c r="AX2351" t="str">
        <f>IF(ISNUMBER(FIND("overige",Methode_Keuze)),"",IF(Tb_Activiteiten[[#This Row],[Afschrijvingskosten]]=1,Tb_Activiteiten[[#Headers],[Afschrijvingskosten]],""))</f>
        <v/>
      </c>
      <c r="AY2351" t="str">
        <f>IF(ISNUMBER(FIND("overige",Methode_Keuze)),"",IF(Tb_Activiteiten[[#This Row],[Vergoeding]]=1,Tb_Activiteiten[[#Headers],[Vergoeding]],""))</f>
        <v/>
      </c>
      <c r="AZ2351" t="str">
        <f>IF(ISNUMBER(FIND("arbeid",Methode_Keuze)),"",IF(Tb_Activiteiten[[#This Row],[Arbeidskosten - vast tarief (excl eigen arbeid)]]=1,Tb_Activiteiten[[#Headers],[Arbeidskosten - vast tarief (excl eigen arbeid)]],""))</f>
        <v/>
      </c>
      <c r="BA2351" t="str">
        <f>IF(ISNUMBER(FIND("overige",Methode_Keuze)),"",IF(Tb_Activiteiten[[#This Row],[Overige kosten]]=1,Tb_Activiteiten[[#Headers],[Overige kosten]],""))</f>
        <v/>
      </c>
    </row>
    <row r="2352" spans="15:53" x14ac:dyDescent="0.25">
      <c r="O2352" s="56"/>
      <c r="Q2352" t="str">
        <f>IFERROR(IF(VLOOKUP(Tb_Activiteiten[[#This Row],[Openstelling]],Tb_Openstelling[],2,0)=1,1,""),"")</f>
        <v/>
      </c>
      <c r="AJ2352" s="56"/>
      <c r="AK2352" t="str">
        <f>IF(ISNUMBER(FIND("arbeid",Methode_Keuze)),"",IF(ISNUMBER(FIND("arbeid",Methode_Keuze)),"",IF(Tb_Activiteiten[[#This Row],[Loonkosten]]=1,Tb_Activiteiten[[#Headers],[Loonkosten]],"")))</f>
        <v/>
      </c>
      <c r="AL2352" t="str">
        <f>IF(ISNUMBER(FIND("arbeid",Methode_Keuze)),"",IF(ISNUMBER(FIND("arbeid",Methode_Keuze)),"",IF(Tb_Activiteiten[[#This Row],[Eigen arbeid]]=1,Tb_Activiteiten[[#Headers],[Eigen arbeid]],"")))</f>
        <v/>
      </c>
      <c r="AM2352" t="str">
        <f>IF(ISNUMBER(FIND("arbeid",Methode_Keuze)),"",IF(ISNUMBER(FIND("arbeid",Methode_Keuze)),"",IF(Tb_Activiteiten[[#This Row],[Projectmedewerker]]=1,Tb_Activiteiten[[#Headers],[Projectmedewerker]],"")))</f>
        <v/>
      </c>
      <c r="AN2352" t="str">
        <f>IF(ISNUMBER(FIND("arbeid",Methode_Keuze)),"",IF(ISNUMBER(FIND("arbeid",Methode_Keuze)),"",IF(Tb_Activiteiten[[#This Row],[Landbouwer]]=1,Tb_Activiteiten[[#Headers],[Landbouwer]],"")))</f>
        <v/>
      </c>
      <c r="AO2352" t="str">
        <f>IF(ISNUMBER(FIND("arbeid",Methode_Keuze)),"",IF(ISNUMBER(FIND("arbeid",Methode_Keuze)),"",IF(Tb_Activiteiten[[#This Row],[Adviseur]]=1,Tb_Activiteiten[[#Headers],[Adviseur]],"")))</f>
        <v/>
      </c>
      <c r="AP2352" t="str">
        <f>IF(ISNUMBER(FIND("arbeid",Methode_Keuze)),"",IF(ISNUMBER(FIND("arbeid",Methode_Keuze)),"",IF(Tb_Activiteiten[[#This Row],[Projectleider/Expert]]=1,Tb_Activiteiten[[#Headers],[Projectleider/Expert]],"")))</f>
        <v/>
      </c>
      <c r="AQ2352" t="str">
        <f>IF(ISNUMBER(FIND("arbeid",Methode_Keuze)),"",IF(ISNUMBER(FIND("arbeid",Methode_Keuze)),"",IF(Tb_Activiteiten[[#This Row],[Arbeidskosten]]=1,Tb_Activiteiten[[#Headers],[Arbeidskosten]],"")))</f>
        <v/>
      </c>
      <c r="AR2352" t="str">
        <f>IF(ISNUMBER(FIND("arbeid",Methode_Keuze)),"",IF(ISNUMBER(FIND("arbeid",Methode_Keuze)),"",IF(Tb_Activiteiten[[#This Row],[Arbeidskosten op basis van IKS]]=1,Tb_Activiteiten[[#Headers],[Arbeidskosten op basis van IKS]],"")))</f>
        <v/>
      </c>
      <c r="AS2352" t="str">
        <f>IF(ISNUMBER(FIND("overige",Methode_Keuze)),"",IF(Tb_Activiteiten[[#This Row],[Kosten derden exclusief btw]]=1,Tb_Activiteiten[[#Headers],[Kosten derden exclusief btw]],""))</f>
        <v/>
      </c>
      <c r="AT2352" t="str">
        <f>IF(ISNUMBER(FIND("overige",Methode_Keuze)),"",IF(Tb_Activiteiten[[#This Row],[Niet verrekenbare btw]]=1,Tb_Activiteiten[[#Headers],[Niet verrekenbare btw]],""))</f>
        <v/>
      </c>
      <c r="AU2352" t="str">
        <f>IF(ISNUMBER(FIND("overige",Methode_Keuze)),"",IF(Tb_Activiteiten[[#This Row],[Grondkosten]]=1,Tb_Activiteiten[[#Headers],[Grondkosten]],""))</f>
        <v/>
      </c>
      <c r="AV2352" t="str">
        <f>IF(ISNUMBER(FIND("overige",Methode_Keuze)),"",IF(Tb_Activiteiten[[#This Row],[Bijdrage in natura (overige)]]=1,Tb_Activiteiten[[#Headers],[Bijdrage in natura (overige)]],""))</f>
        <v/>
      </c>
      <c r="AW2352" t="str">
        <f>IF(ISNUMBER(FIND("overige",Methode_Keuze)),"",IF(Tb_Activiteiten[[#This Row],[Bijdrage in natura (vrijwilligers)]]=1,Tb_Activiteiten[[#Headers],[Bijdrage in natura (vrijwilligers)]],""))</f>
        <v/>
      </c>
      <c r="AX2352" t="str">
        <f>IF(ISNUMBER(FIND("overige",Methode_Keuze)),"",IF(Tb_Activiteiten[[#This Row],[Afschrijvingskosten]]=1,Tb_Activiteiten[[#Headers],[Afschrijvingskosten]],""))</f>
        <v/>
      </c>
      <c r="AY2352" t="str">
        <f>IF(ISNUMBER(FIND("overige",Methode_Keuze)),"",IF(Tb_Activiteiten[[#This Row],[Vergoeding]]=1,Tb_Activiteiten[[#Headers],[Vergoeding]],""))</f>
        <v/>
      </c>
      <c r="AZ2352" t="str">
        <f>IF(ISNUMBER(FIND("arbeid",Methode_Keuze)),"",IF(Tb_Activiteiten[[#This Row],[Arbeidskosten - vast tarief (excl eigen arbeid)]]=1,Tb_Activiteiten[[#Headers],[Arbeidskosten - vast tarief (excl eigen arbeid)]],""))</f>
        <v/>
      </c>
      <c r="BA2352" t="str">
        <f>IF(ISNUMBER(FIND("overige",Methode_Keuze)),"",IF(Tb_Activiteiten[[#This Row],[Overige kosten]]=1,Tb_Activiteiten[[#Headers],[Overige kosten]],""))</f>
        <v/>
      </c>
    </row>
    <row r="2353" spans="15:53" x14ac:dyDescent="0.25">
      <c r="O2353" s="56"/>
      <c r="Q2353" t="str">
        <f>IFERROR(IF(VLOOKUP(Tb_Activiteiten[[#This Row],[Openstelling]],Tb_Openstelling[],2,0)=1,1,""),"")</f>
        <v/>
      </c>
      <c r="AJ2353" s="56"/>
      <c r="AK2353" t="str">
        <f>IF(ISNUMBER(FIND("arbeid",Methode_Keuze)),"",IF(ISNUMBER(FIND("arbeid",Methode_Keuze)),"",IF(Tb_Activiteiten[[#This Row],[Loonkosten]]=1,Tb_Activiteiten[[#Headers],[Loonkosten]],"")))</f>
        <v/>
      </c>
      <c r="AL2353" t="str">
        <f>IF(ISNUMBER(FIND("arbeid",Methode_Keuze)),"",IF(ISNUMBER(FIND("arbeid",Methode_Keuze)),"",IF(Tb_Activiteiten[[#This Row],[Eigen arbeid]]=1,Tb_Activiteiten[[#Headers],[Eigen arbeid]],"")))</f>
        <v/>
      </c>
      <c r="AM2353" t="str">
        <f>IF(ISNUMBER(FIND("arbeid",Methode_Keuze)),"",IF(ISNUMBER(FIND("arbeid",Methode_Keuze)),"",IF(Tb_Activiteiten[[#This Row],[Projectmedewerker]]=1,Tb_Activiteiten[[#Headers],[Projectmedewerker]],"")))</f>
        <v/>
      </c>
      <c r="AN2353" t="str">
        <f>IF(ISNUMBER(FIND("arbeid",Methode_Keuze)),"",IF(ISNUMBER(FIND("arbeid",Methode_Keuze)),"",IF(Tb_Activiteiten[[#This Row],[Landbouwer]]=1,Tb_Activiteiten[[#Headers],[Landbouwer]],"")))</f>
        <v/>
      </c>
      <c r="AO2353" t="str">
        <f>IF(ISNUMBER(FIND("arbeid",Methode_Keuze)),"",IF(ISNUMBER(FIND("arbeid",Methode_Keuze)),"",IF(Tb_Activiteiten[[#This Row],[Adviseur]]=1,Tb_Activiteiten[[#Headers],[Adviseur]],"")))</f>
        <v/>
      </c>
      <c r="AP2353" t="str">
        <f>IF(ISNUMBER(FIND("arbeid",Methode_Keuze)),"",IF(ISNUMBER(FIND("arbeid",Methode_Keuze)),"",IF(Tb_Activiteiten[[#This Row],[Projectleider/Expert]]=1,Tb_Activiteiten[[#Headers],[Projectleider/Expert]],"")))</f>
        <v/>
      </c>
      <c r="AQ2353" t="str">
        <f>IF(ISNUMBER(FIND("arbeid",Methode_Keuze)),"",IF(ISNUMBER(FIND("arbeid",Methode_Keuze)),"",IF(Tb_Activiteiten[[#This Row],[Arbeidskosten]]=1,Tb_Activiteiten[[#Headers],[Arbeidskosten]],"")))</f>
        <v/>
      </c>
      <c r="AR2353" t="str">
        <f>IF(ISNUMBER(FIND("arbeid",Methode_Keuze)),"",IF(ISNUMBER(FIND("arbeid",Methode_Keuze)),"",IF(Tb_Activiteiten[[#This Row],[Arbeidskosten op basis van IKS]]=1,Tb_Activiteiten[[#Headers],[Arbeidskosten op basis van IKS]],"")))</f>
        <v/>
      </c>
      <c r="AS2353" t="str">
        <f>IF(ISNUMBER(FIND("overige",Methode_Keuze)),"",IF(Tb_Activiteiten[[#This Row],[Kosten derden exclusief btw]]=1,Tb_Activiteiten[[#Headers],[Kosten derden exclusief btw]],""))</f>
        <v/>
      </c>
      <c r="AT2353" t="str">
        <f>IF(ISNUMBER(FIND("overige",Methode_Keuze)),"",IF(Tb_Activiteiten[[#This Row],[Niet verrekenbare btw]]=1,Tb_Activiteiten[[#Headers],[Niet verrekenbare btw]],""))</f>
        <v/>
      </c>
      <c r="AU2353" t="str">
        <f>IF(ISNUMBER(FIND("overige",Methode_Keuze)),"",IF(Tb_Activiteiten[[#This Row],[Grondkosten]]=1,Tb_Activiteiten[[#Headers],[Grondkosten]],""))</f>
        <v/>
      </c>
      <c r="AV2353" t="str">
        <f>IF(ISNUMBER(FIND("overige",Methode_Keuze)),"",IF(Tb_Activiteiten[[#This Row],[Bijdrage in natura (overige)]]=1,Tb_Activiteiten[[#Headers],[Bijdrage in natura (overige)]],""))</f>
        <v/>
      </c>
      <c r="AW2353" t="str">
        <f>IF(ISNUMBER(FIND("overige",Methode_Keuze)),"",IF(Tb_Activiteiten[[#This Row],[Bijdrage in natura (vrijwilligers)]]=1,Tb_Activiteiten[[#Headers],[Bijdrage in natura (vrijwilligers)]],""))</f>
        <v/>
      </c>
      <c r="AX2353" t="str">
        <f>IF(ISNUMBER(FIND("overige",Methode_Keuze)),"",IF(Tb_Activiteiten[[#This Row],[Afschrijvingskosten]]=1,Tb_Activiteiten[[#Headers],[Afschrijvingskosten]],""))</f>
        <v/>
      </c>
      <c r="AY2353" t="str">
        <f>IF(ISNUMBER(FIND("overige",Methode_Keuze)),"",IF(Tb_Activiteiten[[#This Row],[Vergoeding]]=1,Tb_Activiteiten[[#Headers],[Vergoeding]],""))</f>
        <v/>
      </c>
      <c r="AZ2353" t="str">
        <f>IF(ISNUMBER(FIND("arbeid",Methode_Keuze)),"",IF(Tb_Activiteiten[[#This Row],[Arbeidskosten - vast tarief (excl eigen arbeid)]]=1,Tb_Activiteiten[[#Headers],[Arbeidskosten - vast tarief (excl eigen arbeid)]],""))</f>
        <v/>
      </c>
      <c r="BA2353" t="str">
        <f>IF(ISNUMBER(FIND("overige",Methode_Keuze)),"",IF(Tb_Activiteiten[[#This Row],[Overige kosten]]=1,Tb_Activiteiten[[#Headers],[Overige kosten]],""))</f>
        <v/>
      </c>
    </row>
    <row r="2354" spans="15:53" x14ac:dyDescent="0.25">
      <c r="O2354" s="56"/>
      <c r="Q2354" t="str">
        <f>IFERROR(IF(VLOOKUP(Tb_Activiteiten[[#This Row],[Openstelling]],Tb_Openstelling[],2,0)=1,1,""),"")</f>
        <v/>
      </c>
      <c r="AJ2354" s="56"/>
      <c r="AK2354" t="str">
        <f>IF(ISNUMBER(FIND("arbeid",Methode_Keuze)),"",IF(ISNUMBER(FIND("arbeid",Methode_Keuze)),"",IF(Tb_Activiteiten[[#This Row],[Loonkosten]]=1,Tb_Activiteiten[[#Headers],[Loonkosten]],"")))</f>
        <v/>
      </c>
      <c r="AL2354" t="str">
        <f>IF(ISNUMBER(FIND("arbeid",Methode_Keuze)),"",IF(ISNUMBER(FIND("arbeid",Methode_Keuze)),"",IF(Tb_Activiteiten[[#This Row],[Eigen arbeid]]=1,Tb_Activiteiten[[#Headers],[Eigen arbeid]],"")))</f>
        <v/>
      </c>
      <c r="AM2354" t="str">
        <f>IF(ISNUMBER(FIND("arbeid",Methode_Keuze)),"",IF(ISNUMBER(FIND("arbeid",Methode_Keuze)),"",IF(Tb_Activiteiten[[#This Row],[Projectmedewerker]]=1,Tb_Activiteiten[[#Headers],[Projectmedewerker]],"")))</f>
        <v/>
      </c>
      <c r="AN2354" t="str">
        <f>IF(ISNUMBER(FIND("arbeid",Methode_Keuze)),"",IF(ISNUMBER(FIND("arbeid",Methode_Keuze)),"",IF(Tb_Activiteiten[[#This Row],[Landbouwer]]=1,Tb_Activiteiten[[#Headers],[Landbouwer]],"")))</f>
        <v/>
      </c>
      <c r="AO2354" t="str">
        <f>IF(ISNUMBER(FIND("arbeid",Methode_Keuze)),"",IF(ISNUMBER(FIND("arbeid",Methode_Keuze)),"",IF(Tb_Activiteiten[[#This Row],[Adviseur]]=1,Tb_Activiteiten[[#Headers],[Adviseur]],"")))</f>
        <v/>
      </c>
      <c r="AP2354" t="str">
        <f>IF(ISNUMBER(FIND("arbeid",Methode_Keuze)),"",IF(ISNUMBER(FIND("arbeid",Methode_Keuze)),"",IF(Tb_Activiteiten[[#This Row],[Projectleider/Expert]]=1,Tb_Activiteiten[[#Headers],[Projectleider/Expert]],"")))</f>
        <v/>
      </c>
      <c r="AQ2354" t="str">
        <f>IF(ISNUMBER(FIND("arbeid",Methode_Keuze)),"",IF(ISNUMBER(FIND("arbeid",Methode_Keuze)),"",IF(Tb_Activiteiten[[#This Row],[Arbeidskosten]]=1,Tb_Activiteiten[[#Headers],[Arbeidskosten]],"")))</f>
        <v/>
      </c>
      <c r="AR2354" t="str">
        <f>IF(ISNUMBER(FIND("arbeid",Methode_Keuze)),"",IF(ISNUMBER(FIND("arbeid",Methode_Keuze)),"",IF(Tb_Activiteiten[[#This Row],[Arbeidskosten op basis van IKS]]=1,Tb_Activiteiten[[#Headers],[Arbeidskosten op basis van IKS]],"")))</f>
        <v/>
      </c>
      <c r="AS2354" t="str">
        <f>IF(ISNUMBER(FIND("overige",Methode_Keuze)),"",IF(Tb_Activiteiten[[#This Row],[Kosten derden exclusief btw]]=1,Tb_Activiteiten[[#Headers],[Kosten derden exclusief btw]],""))</f>
        <v/>
      </c>
      <c r="AT2354" t="str">
        <f>IF(ISNUMBER(FIND("overige",Methode_Keuze)),"",IF(Tb_Activiteiten[[#This Row],[Niet verrekenbare btw]]=1,Tb_Activiteiten[[#Headers],[Niet verrekenbare btw]],""))</f>
        <v/>
      </c>
      <c r="AU2354" t="str">
        <f>IF(ISNUMBER(FIND("overige",Methode_Keuze)),"",IF(Tb_Activiteiten[[#This Row],[Grondkosten]]=1,Tb_Activiteiten[[#Headers],[Grondkosten]],""))</f>
        <v/>
      </c>
      <c r="AV2354" t="str">
        <f>IF(ISNUMBER(FIND("overige",Methode_Keuze)),"",IF(Tb_Activiteiten[[#This Row],[Bijdrage in natura (overige)]]=1,Tb_Activiteiten[[#Headers],[Bijdrage in natura (overige)]],""))</f>
        <v/>
      </c>
      <c r="AW2354" t="str">
        <f>IF(ISNUMBER(FIND("overige",Methode_Keuze)),"",IF(Tb_Activiteiten[[#This Row],[Bijdrage in natura (vrijwilligers)]]=1,Tb_Activiteiten[[#Headers],[Bijdrage in natura (vrijwilligers)]],""))</f>
        <v/>
      </c>
      <c r="AX2354" t="str">
        <f>IF(ISNUMBER(FIND("overige",Methode_Keuze)),"",IF(Tb_Activiteiten[[#This Row],[Afschrijvingskosten]]=1,Tb_Activiteiten[[#Headers],[Afschrijvingskosten]],""))</f>
        <v/>
      </c>
      <c r="AY2354" t="str">
        <f>IF(ISNUMBER(FIND("overige",Methode_Keuze)),"",IF(Tb_Activiteiten[[#This Row],[Vergoeding]]=1,Tb_Activiteiten[[#Headers],[Vergoeding]],""))</f>
        <v/>
      </c>
      <c r="AZ2354" t="str">
        <f>IF(ISNUMBER(FIND("arbeid",Methode_Keuze)),"",IF(Tb_Activiteiten[[#This Row],[Arbeidskosten - vast tarief (excl eigen arbeid)]]=1,Tb_Activiteiten[[#Headers],[Arbeidskosten - vast tarief (excl eigen arbeid)]],""))</f>
        <v/>
      </c>
      <c r="BA2354" t="str">
        <f>IF(ISNUMBER(FIND("overige",Methode_Keuze)),"",IF(Tb_Activiteiten[[#This Row],[Overige kosten]]=1,Tb_Activiteiten[[#Headers],[Overige kosten]],""))</f>
        <v/>
      </c>
    </row>
    <row r="2355" spans="15:53" x14ac:dyDescent="0.25">
      <c r="O2355" s="56"/>
      <c r="Q2355" t="str">
        <f>IFERROR(IF(VLOOKUP(Tb_Activiteiten[[#This Row],[Openstelling]],Tb_Openstelling[],2,0)=1,1,""),"")</f>
        <v/>
      </c>
      <c r="AJ2355" s="56"/>
      <c r="AK2355" t="str">
        <f>IF(ISNUMBER(FIND("arbeid",Methode_Keuze)),"",IF(ISNUMBER(FIND("arbeid",Methode_Keuze)),"",IF(Tb_Activiteiten[[#This Row],[Loonkosten]]=1,Tb_Activiteiten[[#Headers],[Loonkosten]],"")))</f>
        <v/>
      </c>
      <c r="AL2355" t="str">
        <f>IF(ISNUMBER(FIND("arbeid",Methode_Keuze)),"",IF(ISNUMBER(FIND("arbeid",Methode_Keuze)),"",IF(Tb_Activiteiten[[#This Row],[Eigen arbeid]]=1,Tb_Activiteiten[[#Headers],[Eigen arbeid]],"")))</f>
        <v/>
      </c>
      <c r="AM2355" t="str">
        <f>IF(ISNUMBER(FIND("arbeid",Methode_Keuze)),"",IF(ISNUMBER(FIND("arbeid",Methode_Keuze)),"",IF(Tb_Activiteiten[[#This Row],[Projectmedewerker]]=1,Tb_Activiteiten[[#Headers],[Projectmedewerker]],"")))</f>
        <v/>
      </c>
      <c r="AN2355" t="str">
        <f>IF(ISNUMBER(FIND("arbeid",Methode_Keuze)),"",IF(ISNUMBER(FIND("arbeid",Methode_Keuze)),"",IF(Tb_Activiteiten[[#This Row],[Landbouwer]]=1,Tb_Activiteiten[[#Headers],[Landbouwer]],"")))</f>
        <v/>
      </c>
      <c r="AO2355" t="str">
        <f>IF(ISNUMBER(FIND("arbeid",Methode_Keuze)),"",IF(ISNUMBER(FIND("arbeid",Methode_Keuze)),"",IF(Tb_Activiteiten[[#This Row],[Adviseur]]=1,Tb_Activiteiten[[#Headers],[Adviseur]],"")))</f>
        <v/>
      </c>
      <c r="AP2355" t="str">
        <f>IF(ISNUMBER(FIND("arbeid",Methode_Keuze)),"",IF(ISNUMBER(FIND("arbeid",Methode_Keuze)),"",IF(Tb_Activiteiten[[#This Row],[Projectleider/Expert]]=1,Tb_Activiteiten[[#Headers],[Projectleider/Expert]],"")))</f>
        <v/>
      </c>
      <c r="AQ2355" t="str">
        <f>IF(ISNUMBER(FIND("arbeid",Methode_Keuze)),"",IF(ISNUMBER(FIND("arbeid",Methode_Keuze)),"",IF(Tb_Activiteiten[[#This Row],[Arbeidskosten]]=1,Tb_Activiteiten[[#Headers],[Arbeidskosten]],"")))</f>
        <v/>
      </c>
      <c r="AR2355" t="str">
        <f>IF(ISNUMBER(FIND("arbeid",Methode_Keuze)),"",IF(ISNUMBER(FIND("arbeid",Methode_Keuze)),"",IF(Tb_Activiteiten[[#This Row],[Arbeidskosten op basis van IKS]]=1,Tb_Activiteiten[[#Headers],[Arbeidskosten op basis van IKS]],"")))</f>
        <v/>
      </c>
      <c r="AS2355" t="str">
        <f>IF(ISNUMBER(FIND("overige",Methode_Keuze)),"",IF(Tb_Activiteiten[[#This Row],[Kosten derden exclusief btw]]=1,Tb_Activiteiten[[#Headers],[Kosten derden exclusief btw]],""))</f>
        <v/>
      </c>
      <c r="AT2355" t="str">
        <f>IF(ISNUMBER(FIND("overige",Methode_Keuze)),"",IF(Tb_Activiteiten[[#This Row],[Niet verrekenbare btw]]=1,Tb_Activiteiten[[#Headers],[Niet verrekenbare btw]],""))</f>
        <v/>
      </c>
      <c r="AU2355" t="str">
        <f>IF(ISNUMBER(FIND("overige",Methode_Keuze)),"",IF(Tb_Activiteiten[[#This Row],[Grondkosten]]=1,Tb_Activiteiten[[#Headers],[Grondkosten]],""))</f>
        <v/>
      </c>
      <c r="AV2355" t="str">
        <f>IF(ISNUMBER(FIND("overige",Methode_Keuze)),"",IF(Tb_Activiteiten[[#This Row],[Bijdrage in natura (overige)]]=1,Tb_Activiteiten[[#Headers],[Bijdrage in natura (overige)]],""))</f>
        <v/>
      </c>
      <c r="AW2355" t="str">
        <f>IF(ISNUMBER(FIND("overige",Methode_Keuze)),"",IF(Tb_Activiteiten[[#This Row],[Bijdrage in natura (vrijwilligers)]]=1,Tb_Activiteiten[[#Headers],[Bijdrage in natura (vrijwilligers)]],""))</f>
        <v/>
      </c>
      <c r="AX2355" t="str">
        <f>IF(ISNUMBER(FIND("overige",Methode_Keuze)),"",IF(Tb_Activiteiten[[#This Row],[Afschrijvingskosten]]=1,Tb_Activiteiten[[#Headers],[Afschrijvingskosten]],""))</f>
        <v/>
      </c>
      <c r="AY2355" t="str">
        <f>IF(ISNUMBER(FIND("overige",Methode_Keuze)),"",IF(Tb_Activiteiten[[#This Row],[Vergoeding]]=1,Tb_Activiteiten[[#Headers],[Vergoeding]],""))</f>
        <v/>
      </c>
      <c r="AZ2355" t="str">
        <f>IF(ISNUMBER(FIND("arbeid",Methode_Keuze)),"",IF(Tb_Activiteiten[[#This Row],[Arbeidskosten - vast tarief (excl eigen arbeid)]]=1,Tb_Activiteiten[[#Headers],[Arbeidskosten - vast tarief (excl eigen arbeid)]],""))</f>
        <v/>
      </c>
      <c r="BA2355" t="str">
        <f>IF(ISNUMBER(FIND("overige",Methode_Keuze)),"",IF(Tb_Activiteiten[[#This Row],[Overige kosten]]=1,Tb_Activiteiten[[#Headers],[Overige kosten]],""))</f>
        <v/>
      </c>
    </row>
    <row r="2356" spans="15:53" x14ac:dyDescent="0.25">
      <c r="O2356" s="56"/>
      <c r="Q2356" t="str">
        <f>IFERROR(IF(VLOOKUP(Tb_Activiteiten[[#This Row],[Openstelling]],Tb_Openstelling[],2,0)=1,1,""),"")</f>
        <v/>
      </c>
      <c r="AJ2356" s="56"/>
      <c r="AK2356" t="str">
        <f>IF(ISNUMBER(FIND("arbeid",Methode_Keuze)),"",IF(ISNUMBER(FIND("arbeid",Methode_Keuze)),"",IF(Tb_Activiteiten[[#This Row],[Loonkosten]]=1,Tb_Activiteiten[[#Headers],[Loonkosten]],"")))</f>
        <v/>
      </c>
      <c r="AL2356" t="str">
        <f>IF(ISNUMBER(FIND("arbeid",Methode_Keuze)),"",IF(ISNUMBER(FIND("arbeid",Methode_Keuze)),"",IF(Tb_Activiteiten[[#This Row],[Eigen arbeid]]=1,Tb_Activiteiten[[#Headers],[Eigen arbeid]],"")))</f>
        <v/>
      </c>
      <c r="AM2356" t="str">
        <f>IF(ISNUMBER(FIND("arbeid",Methode_Keuze)),"",IF(ISNUMBER(FIND("arbeid",Methode_Keuze)),"",IF(Tb_Activiteiten[[#This Row],[Projectmedewerker]]=1,Tb_Activiteiten[[#Headers],[Projectmedewerker]],"")))</f>
        <v/>
      </c>
      <c r="AN2356" t="str">
        <f>IF(ISNUMBER(FIND("arbeid",Methode_Keuze)),"",IF(ISNUMBER(FIND("arbeid",Methode_Keuze)),"",IF(Tb_Activiteiten[[#This Row],[Landbouwer]]=1,Tb_Activiteiten[[#Headers],[Landbouwer]],"")))</f>
        <v/>
      </c>
      <c r="AO2356" t="str">
        <f>IF(ISNUMBER(FIND("arbeid",Methode_Keuze)),"",IF(ISNUMBER(FIND("arbeid",Methode_Keuze)),"",IF(Tb_Activiteiten[[#This Row],[Adviseur]]=1,Tb_Activiteiten[[#Headers],[Adviseur]],"")))</f>
        <v/>
      </c>
      <c r="AP2356" t="str">
        <f>IF(ISNUMBER(FIND("arbeid",Methode_Keuze)),"",IF(ISNUMBER(FIND("arbeid",Methode_Keuze)),"",IF(Tb_Activiteiten[[#This Row],[Projectleider/Expert]]=1,Tb_Activiteiten[[#Headers],[Projectleider/Expert]],"")))</f>
        <v/>
      </c>
      <c r="AQ2356" t="str">
        <f>IF(ISNUMBER(FIND("arbeid",Methode_Keuze)),"",IF(ISNUMBER(FIND("arbeid",Methode_Keuze)),"",IF(Tb_Activiteiten[[#This Row],[Arbeidskosten]]=1,Tb_Activiteiten[[#Headers],[Arbeidskosten]],"")))</f>
        <v/>
      </c>
      <c r="AR2356" t="str">
        <f>IF(ISNUMBER(FIND("arbeid",Methode_Keuze)),"",IF(ISNUMBER(FIND("arbeid",Methode_Keuze)),"",IF(Tb_Activiteiten[[#This Row],[Arbeidskosten op basis van IKS]]=1,Tb_Activiteiten[[#Headers],[Arbeidskosten op basis van IKS]],"")))</f>
        <v/>
      </c>
      <c r="AS2356" t="str">
        <f>IF(ISNUMBER(FIND("overige",Methode_Keuze)),"",IF(Tb_Activiteiten[[#This Row],[Kosten derden exclusief btw]]=1,Tb_Activiteiten[[#Headers],[Kosten derden exclusief btw]],""))</f>
        <v/>
      </c>
      <c r="AT2356" t="str">
        <f>IF(ISNUMBER(FIND("overige",Methode_Keuze)),"",IF(Tb_Activiteiten[[#This Row],[Niet verrekenbare btw]]=1,Tb_Activiteiten[[#Headers],[Niet verrekenbare btw]],""))</f>
        <v/>
      </c>
      <c r="AU2356" t="str">
        <f>IF(ISNUMBER(FIND("overige",Methode_Keuze)),"",IF(Tb_Activiteiten[[#This Row],[Grondkosten]]=1,Tb_Activiteiten[[#Headers],[Grondkosten]],""))</f>
        <v/>
      </c>
      <c r="AV2356" t="str">
        <f>IF(ISNUMBER(FIND("overige",Methode_Keuze)),"",IF(Tb_Activiteiten[[#This Row],[Bijdrage in natura (overige)]]=1,Tb_Activiteiten[[#Headers],[Bijdrage in natura (overige)]],""))</f>
        <v/>
      </c>
      <c r="AW2356" t="str">
        <f>IF(ISNUMBER(FIND("overige",Methode_Keuze)),"",IF(Tb_Activiteiten[[#This Row],[Bijdrage in natura (vrijwilligers)]]=1,Tb_Activiteiten[[#Headers],[Bijdrage in natura (vrijwilligers)]],""))</f>
        <v/>
      </c>
      <c r="AX2356" t="str">
        <f>IF(ISNUMBER(FIND("overige",Methode_Keuze)),"",IF(Tb_Activiteiten[[#This Row],[Afschrijvingskosten]]=1,Tb_Activiteiten[[#Headers],[Afschrijvingskosten]],""))</f>
        <v/>
      </c>
      <c r="AY2356" t="str">
        <f>IF(ISNUMBER(FIND("overige",Methode_Keuze)),"",IF(Tb_Activiteiten[[#This Row],[Vergoeding]]=1,Tb_Activiteiten[[#Headers],[Vergoeding]],""))</f>
        <v/>
      </c>
      <c r="AZ2356" t="str">
        <f>IF(ISNUMBER(FIND("arbeid",Methode_Keuze)),"",IF(Tb_Activiteiten[[#This Row],[Arbeidskosten - vast tarief (excl eigen arbeid)]]=1,Tb_Activiteiten[[#Headers],[Arbeidskosten - vast tarief (excl eigen arbeid)]],""))</f>
        <v/>
      </c>
      <c r="BA2356" t="str">
        <f>IF(ISNUMBER(FIND("overige",Methode_Keuze)),"",IF(Tb_Activiteiten[[#This Row],[Overige kosten]]=1,Tb_Activiteiten[[#Headers],[Overige kosten]],""))</f>
        <v/>
      </c>
    </row>
    <row r="2357" spans="15:53" x14ac:dyDescent="0.25">
      <c r="O2357" s="56"/>
      <c r="Q2357" t="str">
        <f>IFERROR(IF(VLOOKUP(Tb_Activiteiten[[#This Row],[Openstelling]],Tb_Openstelling[],2,0)=1,1,""),"")</f>
        <v/>
      </c>
      <c r="AJ2357" s="56"/>
      <c r="AK2357" t="str">
        <f>IF(ISNUMBER(FIND("arbeid",Methode_Keuze)),"",IF(ISNUMBER(FIND("arbeid",Methode_Keuze)),"",IF(Tb_Activiteiten[[#This Row],[Loonkosten]]=1,Tb_Activiteiten[[#Headers],[Loonkosten]],"")))</f>
        <v/>
      </c>
      <c r="AL2357" t="str">
        <f>IF(ISNUMBER(FIND("arbeid",Methode_Keuze)),"",IF(ISNUMBER(FIND("arbeid",Methode_Keuze)),"",IF(Tb_Activiteiten[[#This Row],[Eigen arbeid]]=1,Tb_Activiteiten[[#Headers],[Eigen arbeid]],"")))</f>
        <v/>
      </c>
      <c r="AM2357" t="str">
        <f>IF(ISNUMBER(FIND("arbeid",Methode_Keuze)),"",IF(ISNUMBER(FIND("arbeid",Methode_Keuze)),"",IF(Tb_Activiteiten[[#This Row],[Projectmedewerker]]=1,Tb_Activiteiten[[#Headers],[Projectmedewerker]],"")))</f>
        <v/>
      </c>
      <c r="AN2357" t="str">
        <f>IF(ISNUMBER(FIND("arbeid",Methode_Keuze)),"",IF(ISNUMBER(FIND("arbeid",Methode_Keuze)),"",IF(Tb_Activiteiten[[#This Row],[Landbouwer]]=1,Tb_Activiteiten[[#Headers],[Landbouwer]],"")))</f>
        <v/>
      </c>
      <c r="AO2357" t="str">
        <f>IF(ISNUMBER(FIND("arbeid",Methode_Keuze)),"",IF(ISNUMBER(FIND("arbeid",Methode_Keuze)),"",IF(Tb_Activiteiten[[#This Row],[Adviseur]]=1,Tb_Activiteiten[[#Headers],[Adviseur]],"")))</f>
        <v/>
      </c>
      <c r="AP2357" t="str">
        <f>IF(ISNUMBER(FIND("arbeid",Methode_Keuze)),"",IF(ISNUMBER(FIND("arbeid",Methode_Keuze)),"",IF(Tb_Activiteiten[[#This Row],[Projectleider/Expert]]=1,Tb_Activiteiten[[#Headers],[Projectleider/Expert]],"")))</f>
        <v/>
      </c>
      <c r="AQ2357" t="str">
        <f>IF(ISNUMBER(FIND("arbeid",Methode_Keuze)),"",IF(ISNUMBER(FIND("arbeid",Methode_Keuze)),"",IF(Tb_Activiteiten[[#This Row],[Arbeidskosten]]=1,Tb_Activiteiten[[#Headers],[Arbeidskosten]],"")))</f>
        <v/>
      </c>
      <c r="AR2357" t="str">
        <f>IF(ISNUMBER(FIND("arbeid",Methode_Keuze)),"",IF(ISNUMBER(FIND("arbeid",Methode_Keuze)),"",IF(Tb_Activiteiten[[#This Row],[Arbeidskosten op basis van IKS]]=1,Tb_Activiteiten[[#Headers],[Arbeidskosten op basis van IKS]],"")))</f>
        <v/>
      </c>
      <c r="AS2357" t="str">
        <f>IF(ISNUMBER(FIND("overige",Methode_Keuze)),"",IF(Tb_Activiteiten[[#This Row],[Kosten derden exclusief btw]]=1,Tb_Activiteiten[[#Headers],[Kosten derden exclusief btw]],""))</f>
        <v/>
      </c>
      <c r="AT2357" t="str">
        <f>IF(ISNUMBER(FIND("overige",Methode_Keuze)),"",IF(Tb_Activiteiten[[#This Row],[Niet verrekenbare btw]]=1,Tb_Activiteiten[[#Headers],[Niet verrekenbare btw]],""))</f>
        <v/>
      </c>
      <c r="AU2357" t="str">
        <f>IF(ISNUMBER(FIND("overige",Methode_Keuze)),"",IF(Tb_Activiteiten[[#This Row],[Grondkosten]]=1,Tb_Activiteiten[[#Headers],[Grondkosten]],""))</f>
        <v/>
      </c>
      <c r="AV2357" t="str">
        <f>IF(ISNUMBER(FIND("overige",Methode_Keuze)),"",IF(Tb_Activiteiten[[#This Row],[Bijdrage in natura (overige)]]=1,Tb_Activiteiten[[#Headers],[Bijdrage in natura (overige)]],""))</f>
        <v/>
      </c>
      <c r="AW2357" t="str">
        <f>IF(ISNUMBER(FIND("overige",Methode_Keuze)),"",IF(Tb_Activiteiten[[#This Row],[Bijdrage in natura (vrijwilligers)]]=1,Tb_Activiteiten[[#Headers],[Bijdrage in natura (vrijwilligers)]],""))</f>
        <v/>
      </c>
      <c r="AX2357" t="str">
        <f>IF(ISNUMBER(FIND("overige",Methode_Keuze)),"",IF(Tb_Activiteiten[[#This Row],[Afschrijvingskosten]]=1,Tb_Activiteiten[[#Headers],[Afschrijvingskosten]],""))</f>
        <v/>
      </c>
      <c r="AY2357" t="str">
        <f>IF(ISNUMBER(FIND("overige",Methode_Keuze)),"",IF(Tb_Activiteiten[[#This Row],[Vergoeding]]=1,Tb_Activiteiten[[#Headers],[Vergoeding]],""))</f>
        <v/>
      </c>
      <c r="AZ2357" t="str">
        <f>IF(ISNUMBER(FIND("arbeid",Methode_Keuze)),"",IF(Tb_Activiteiten[[#This Row],[Arbeidskosten - vast tarief (excl eigen arbeid)]]=1,Tb_Activiteiten[[#Headers],[Arbeidskosten - vast tarief (excl eigen arbeid)]],""))</f>
        <v/>
      </c>
      <c r="BA2357" t="str">
        <f>IF(ISNUMBER(FIND("overige",Methode_Keuze)),"",IF(Tb_Activiteiten[[#This Row],[Overige kosten]]=1,Tb_Activiteiten[[#Headers],[Overige kosten]],""))</f>
        <v/>
      </c>
    </row>
    <row r="2358" spans="15:53" x14ac:dyDescent="0.25">
      <c r="O2358" s="56"/>
      <c r="Q2358" t="str">
        <f>IFERROR(IF(VLOOKUP(Tb_Activiteiten[[#This Row],[Openstelling]],Tb_Openstelling[],2,0)=1,1,""),"")</f>
        <v/>
      </c>
      <c r="AJ2358" s="56"/>
      <c r="AK2358" t="str">
        <f>IF(ISNUMBER(FIND("arbeid",Methode_Keuze)),"",IF(ISNUMBER(FIND("arbeid",Methode_Keuze)),"",IF(Tb_Activiteiten[[#This Row],[Loonkosten]]=1,Tb_Activiteiten[[#Headers],[Loonkosten]],"")))</f>
        <v/>
      </c>
      <c r="AL2358" t="str">
        <f>IF(ISNUMBER(FIND("arbeid",Methode_Keuze)),"",IF(ISNUMBER(FIND("arbeid",Methode_Keuze)),"",IF(Tb_Activiteiten[[#This Row],[Eigen arbeid]]=1,Tb_Activiteiten[[#Headers],[Eigen arbeid]],"")))</f>
        <v/>
      </c>
      <c r="AM2358" t="str">
        <f>IF(ISNUMBER(FIND("arbeid",Methode_Keuze)),"",IF(ISNUMBER(FIND("arbeid",Methode_Keuze)),"",IF(Tb_Activiteiten[[#This Row],[Projectmedewerker]]=1,Tb_Activiteiten[[#Headers],[Projectmedewerker]],"")))</f>
        <v/>
      </c>
      <c r="AN2358" t="str">
        <f>IF(ISNUMBER(FIND("arbeid",Methode_Keuze)),"",IF(ISNUMBER(FIND("arbeid",Methode_Keuze)),"",IF(Tb_Activiteiten[[#This Row],[Landbouwer]]=1,Tb_Activiteiten[[#Headers],[Landbouwer]],"")))</f>
        <v/>
      </c>
      <c r="AO2358" t="str">
        <f>IF(ISNUMBER(FIND("arbeid",Methode_Keuze)),"",IF(ISNUMBER(FIND("arbeid",Methode_Keuze)),"",IF(Tb_Activiteiten[[#This Row],[Adviseur]]=1,Tb_Activiteiten[[#Headers],[Adviseur]],"")))</f>
        <v/>
      </c>
      <c r="AP2358" t="str">
        <f>IF(ISNUMBER(FIND("arbeid",Methode_Keuze)),"",IF(ISNUMBER(FIND("arbeid",Methode_Keuze)),"",IF(Tb_Activiteiten[[#This Row],[Projectleider/Expert]]=1,Tb_Activiteiten[[#Headers],[Projectleider/Expert]],"")))</f>
        <v/>
      </c>
      <c r="AQ2358" t="str">
        <f>IF(ISNUMBER(FIND("arbeid",Methode_Keuze)),"",IF(ISNUMBER(FIND("arbeid",Methode_Keuze)),"",IF(Tb_Activiteiten[[#This Row],[Arbeidskosten]]=1,Tb_Activiteiten[[#Headers],[Arbeidskosten]],"")))</f>
        <v/>
      </c>
      <c r="AR2358" t="str">
        <f>IF(ISNUMBER(FIND("arbeid",Methode_Keuze)),"",IF(ISNUMBER(FIND("arbeid",Methode_Keuze)),"",IF(Tb_Activiteiten[[#This Row],[Arbeidskosten op basis van IKS]]=1,Tb_Activiteiten[[#Headers],[Arbeidskosten op basis van IKS]],"")))</f>
        <v/>
      </c>
      <c r="AS2358" t="str">
        <f>IF(ISNUMBER(FIND("overige",Methode_Keuze)),"",IF(Tb_Activiteiten[[#This Row],[Kosten derden exclusief btw]]=1,Tb_Activiteiten[[#Headers],[Kosten derden exclusief btw]],""))</f>
        <v/>
      </c>
      <c r="AT2358" t="str">
        <f>IF(ISNUMBER(FIND("overige",Methode_Keuze)),"",IF(Tb_Activiteiten[[#This Row],[Niet verrekenbare btw]]=1,Tb_Activiteiten[[#Headers],[Niet verrekenbare btw]],""))</f>
        <v/>
      </c>
      <c r="AU2358" t="str">
        <f>IF(ISNUMBER(FIND("overige",Methode_Keuze)),"",IF(Tb_Activiteiten[[#This Row],[Grondkosten]]=1,Tb_Activiteiten[[#Headers],[Grondkosten]],""))</f>
        <v/>
      </c>
      <c r="AV2358" t="str">
        <f>IF(ISNUMBER(FIND("overige",Methode_Keuze)),"",IF(Tb_Activiteiten[[#This Row],[Bijdrage in natura (overige)]]=1,Tb_Activiteiten[[#Headers],[Bijdrage in natura (overige)]],""))</f>
        <v/>
      </c>
      <c r="AW2358" t="str">
        <f>IF(ISNUMBER(FIND("overige",Methode_Keuze)),"",IF(Tb_Activiteiten[[#This Row],[Bijdrage in natura (vrijwilligers)]]=1,Tb_Activiteiten[[#Headers],[Bijdrage in natura (vrijwilligers)]],""))</f>
        <v/>
      </c>
      <c r="AX2358" t="str">
        <f>IF(ISNUMBER(FIND("overige",Methode_Keuze)),"",IF(Tb_Activiteiten[[#This Row],[Afschrijvingskosten]]=1,Tb_Activiteiten[[#Headers],[Afschrijvingskosten]],""))</f>
        <v/>
      </c>
      <c r="AY2358" t="str">
        <f>IF(ISNUMBER(FIND("overige",Methode_Keuze)),"",IF(Tb_Activiteiten[[#This Row],[Vergoeding]]=1,Tb_Activiteiten[[#Headers],[Vergoeding]],""))</f>
        <v/>
      </c>
      <c r="AZ2358" t="str">
        <f>IF(ISNUMBER(FIND("arbeid",Methode_Keuze)),"",IF(Tb_Activiteiten[[#This Row],[Arbeidskosten - vast tarief (excl eigen arbeid)]]=1,Tb_Activiteiten[[#Headers],[Arbeidskosten - vast tarief (excl eigen arbeid)]],""))</f>
        <v/>
      </c>
      <c r="BA2358" t="str">
        <f>IF(ISNUMBER(FIND("overige",Methode_Keuze)),"",IF(Tb_Activiteiten[[#This Row],[Overige kosten]]=1,Tb_Activiteiten[[#Headers],[Overige kosten]],""))</f>
        <v/>
      </c>
    </row>
    <row r="2359" spans="15:53" x14ac:dyDescent="0.25">
      <c r="O2359" s="56"/>
      <c r="Q2359" t="str">
        <f>IFERROR(IF(VLOOKUP(Tb_Activiteiten[[#This Row],[Openstelling]],Tb_Openstelling[],2,0)=1,1,""),"")</f>
        <v/>
      </c>
      <c r="AJ2359" s="56"/>
      <c r="AK2359" t="str">
        <f>IF(ISNUMBER(FIND("arbeid",Methode_Keuze)),"",IF(ISNUMBER(FIND("arbeid",Methode_Keuze)),"",IF(Tb_Activiteiten[[#This Row],[Loonkosten]]=1,Tb_Activiteiten[[#Headers],[Loonkosten]],"")))</f>
        <v/>
      </c>
      <c r="AL2359" t="str">
        <f>IF(ISNUMBER(FIND("arbeid",Methode_Keuze)),"",IF(ISNUMBER(FIND("arbeid",Methode_Keuze)),"",IF(Tb_Activiteiten[[#This Row],[Eigen arbeid]]=1,Tb_Activiteiten[[#Headers],[Eigen arbeid]],"")))</f>
        <v/>
      </c>
      <c r="AM2359" t="str">
        <f>IF(ISNUMBER(FIND("arbeid",Methode_Keuze)),"",IF(ISNUMBER(FIND("arbeid",Methode_Keuze)),"",IF(Tb_Activiteiten[[#This Row],[Projectmedewerker]]=1,Tb_Activiteiten[[#Headers],[Projectmedewerker]],"")))</f>
        <v/>
      </c>
      <c r="AN2359" t="str">
        <f>IF(ISNUMBER(FIND("arbeid",Methode_Keuze)),"",IF(ISNUMBER(FIND("arbeid",Methode_Keuze)),"",IF(Tb_Activiteiten[[#This Row],[Landbouwer]]=1,Tb_Activiteiten[[#Headers],[Landbouwer]],"")))</f>
        <v/>
      </c>
      <c r="AO2359" t="str">
        <f>IF(ISNUMBER(FIND("arbeid",Methode_Keuze)),"",IF(ISNUMBER(FIND("arbeid",Methode_Keuze)),"",IF(Tb_Activiteiten[[#This Row],[Adviseur]]=1,Tb_Activiteiten[[#Headers],[Adviseur]],"")))</f>
        <v/>
      </c>
      <c r="AP2359" t="str">
        <f>IF(ISNUMBER(FIND("arbeid",Methode_Keuze)),"",IF(ISNUMBER(FIND("arbeid",Methode_Keuze)),"",IF(Tb_Activiteiten[[#This Row],[Projectleider/Expert]]=1,Tb_Activiteiten[[#Headers],[Projectleider/Expert]],"")))</f>
        <v/>
      </c>
      <c r="AQ2359" t="str">
        <f>IF(ISNUMBER(FIND("arbeid",Methode_Keuze)),"",IF(ISNUMBER(FIND("arbeid",Methode_Keuze)),"",IF(Tb_Activiteiten[[#This Row],[Arbeidskosten]]=1,Tb_Activiteiten[[#Headers],[Arbeidskosten]],"")))</f>
        <v/>
      </c>
      <c r="AR2359" t="str">
        <f>IF(ISNUMBER(FIND("arbeid",Methode_Keuze)),"",IF(ISNUMBER(FIND("arbeid",Methode_Keuze)),"",IF(Tb_Activiteiten[[#This Row],[Arbeidskosten op basis van IKS]]=1,Tb_Activiteiten[[#Headers],[Arbeidskosten op basis van IKS]],"")))</f>
        <v/>
      </c>
      <c r="AS2359" t="str">
        <f>IF(ISNUMBER(FIND("overige",Methode_Keuze)),"",IF(Tb_Activiteiten[[#This Row],[Kosten derden exclusief btw]]=1,Tb_Activiteiten[[#Headers],[Kosten derden exclusief btw]],""))</f>
        <v/>
      </c>
      <c r="AT2359" t="str">
        <f>IF(ISNUMBER(FIND("overige",Methode_Keuze)),"",IF(Tb_Activiteiten[[#This Row],[Niet verrekenbare btw]]=1,Tb_Activiteiten[[#Headers],[Niet verrekenbare btw]],""))</f>
        <v/>
      </c>
      <c r="AU2359" t="str">
        <f>IF(ISNUMBER(FIND("overige",Methode_Keuze)),"",IF(Tb_Activiteiten[[#This Row],[Grondkosten]]=1,Tb_Activiteiten[[#Headers],[Grondkosten]],""))</f>
        <v/>
      </c>
      <c r="AV2359" t="str">
        <f>IF(ISNUMBER(FIND("overige",Methode_Keuze)),"",IF(Tb_Activiteiten[[#This Row],[Bijdrage in natura (overige)]]=1,Tb_Activiteiten[[#Headers],[Bijdrage in natura (overige)]],""))</f>
        <v/>
      </c>
      <c r="AW2359" t="str">
        <f>IF(ISNUMBER(FIND("overige",Methode_Keuze)),"",IF(Tb_Activiteiten[[#This Row],[Bijdrage in natura (vrijwilligers)]]=1,Tb_Activiteiten[[#Headers],[Bijdrage in natura (vrijwilligers)]],""))</f>
        <v/>
      </c>
      <c r="AX2359" t="str">
        <f>IF(ISNUMBER(FIND("overige",Methode_Keuze)),"",IF(Tb_Activiteiten[[#This Row],[Afschrijvingskosten]]=1,Tb_Activiteiten[[#Headers],[Afschrijvingskosten]],""))</f>
        <v/>
      </c>
      <c r="AY2359" t="str">
        <f>IF(ISNUMBER(FIND("overige",Methode_Keuze)),"",IF(Tb_Activiteiten[[#This Row],[Vergoeding]]=1,Tb_Activiteiten[[#Headers],[Vergoeding]],""))</f>
        <v/>
      </c>
      <c r="AZ2359" t="str">
        <f>IF(ISNUMBER(FIND("arbeid",Methode_Keuze)),"",IF(Tb_Activiteiten[[#This Row],[Arbeidskosten - vast tarief (excl eigen arbeid)]]=1,Tb_Activiteiten[[#Headers],[Arbeidskosten - vast tarief (excl eigen arbeid)]],""))</f>
        <v/>
      </c>
      <c r="BA2359" t="str">
        <f>IF(ISNUMBER(FIND("overige",Methode_Keuze)),"",IF(Tb_Activiteiten[[#This Row],[Overige kosten]]=1,Tb_Activiteiten[[#Headers],[Overige kosten]],""))</f>
        <v/>
      </c>
    </row>
    <row r="2360" spans="15:53" x14ac:dyDescent="0.25">
      <c r="O2360" s="56"/>
      <c r="Q2360" t="str">
        <f>IFERROR(IF(VLOOKUP(Tb_Activiteiten[[#This Row],[Openstelling]],Tb_Openstelling[],2,0)=1,1,""),"")</f>
        <v/>
      </c>
      <c r="AJ2360" s="56"/>
      <c r="AK2360" t="str">
        <f>IF(ISNUMBER(FIND("arbeid",Methode_Keuze)),"",IF(ISNUMBER(FIND("arbeid",Methode_Keuze)),"",IF(Tb_Activiteiten[[#This Row],[Loonkosten]]=1,Tb_Activiteiten[[#Headers],[Loonkosten]],"")))</f>
        <v/>
      </c>
      <c r="AL2360" t="str">
        <f>IF(ISNUMBER(FIND("arbeid",Methode_Keuze)),"",IF(ISNUMBER(FIND("arbeid",Methode_Keuze)),"",IF(Tb_Activiteiten[[#This Row],[Eigen arbeid]]=1,Tb_Activiteiten[[#Headers],[Eigen arbeid]],"")))</f>
        <v/>
      </c>
      <c r="AM2360" t="str">
        <f>IF(ISNUMBER(FIND("arbeid",Methode_Keuze)),"",IF(ISNUMBER(FIND("arbeid",Methode_Keuze)),"",IF(Tb_Activiteiten[[#This Row],[Projectmedewerker]]=1,Tb_Activiteiten[[#Headers],[Projectmedewerker]],"")))</f>
        <v/>
      </c>
      <c r="AN2360" t="str">
        <f>IF(ISNUMBER(FIND("arbeid",Methode_Keuze)),"",IF(ISNUMBER(FIND("arbeid",Methode_Keuze)),"",IF(Tb_Activiteiten[[#This Row],[Landbouwer]]=1,Tb_Activiteiten[[#Headers],[Landbouwer]],"")))</f>
        <v/>
      </c>
      <c r="AO2360" t="str">
        <f>IF(ISNUMBER(FIND("arbeid",Methode_Keuze)),"",IF(ISNUMBER(FIND("arbeid",Methode_Keuze)),"",IF(Tb_Activiteiten[[#This Row],[Adviseur]]=1,Tb_Activiteiten[[#Headers],[Adviseur]],"")))</f>
        <v/>
      </c>
      <c r="AP2360" t="str">
        <f>IF(ISNUMBER(FIND("arbeid",Methode_Keuze)),"",IF(ISNUMBER(FIND("arbeid",Methode_Keuze)),"",IF(Tb_Activiteiten[[#This Row],[Projectleider/Expert]]=1,Tb_Activiteiten[[#Headers],[Projectleider/Expert]],"")))</f>
        <v/>
      </c>
      <c r="AQ2360" t="str">
        <f>IF(ISNUMBER(FIND("arbeid",Methode_Keuze)),"",IF(ISNUMBER(FIND("arbeid",Methode_Keuze)),"",IF(Tb_Activiteiten[[#This Row],[Arbeidskosten]]=1,Tb_Activiteiten[[#Headers],[Arbeidskosten]],"")))</f>
        <v/>
      </c>
      <c r="AR2360" t="str">
        <f>IF(ISNUMBER(FIND("arbeid",Methode_Keuze)),"",IF(ISNUMBER(FIND("arbeid",Methode_Keuze)),"",IF(Tb_Activiteiten[[#This Row],[Arbeidskosten op basis van IKS]]=1,Tb_Activiteiten[[#Headers],[Arbeidskosten op basis van IKS]],"")))</f>
        <v/>
      </c>
      <c r="AS2360" t="str">
        <f>IF(ISNUMBER(FIND("overige",Methode_Keuze)),"",IF(Tb_Activiteiten[[#This Row],[Kosten derden exclusief btw]]=1,Tb_Activiteiten[[#Headers],[Kosten derden exclusief btw]],""))</f>
        <v/>
      </c>
      <c r="AT2360" t="str">
        <f>IF(ISNUMBER(FIND("overige",Methode_Keuze)),"",IF(Tb_Activiteiten[[#This Row],[Niet verrekenbare btw]]=1,Tb_Activiteiten[[#Headers],[Niet verrekenbare btw]],""))</f>
        <v/>
      </c>
      <c r="AU2360" t="str">
        <f>IF(ISNUMBER(FIND("overige",Methode_Keuze)),"",IF(Tb_Activiteiten[[#This Row],[Grondkosten]]=1,Tb_Activiteiten[[#Headers],[Grondkosten]],""))</f>
        <v/>
      </c>
      <c r="AV2360" t="str">
        <f>IF(ISNUMBER(FIND("overige",Methode_Keuze)),"",IF(Tb_Activiteiten[[#This Row],[Bijdrage in natura (overige)]]=1,Tb_Activiteiten[[#Headers],[Bijdrage in natura (overige)]],""))</f>
        <v/>
      </c>
      <c r="AW2360" t="str">
        <f>IF(ISNUMBER(FIND("overige",Methode_Keuze)),"",IF(Tb_Activiteiten[[#This Row],[Bijdrage in natura (vrijwilligers)]]=1,Tb_Activiteiten[[#Headers],[Bijdrage in natura (vrijwilligers)]],""))</f>
        <v/>
      </c>
      <c r="AX2360" t="str">
        <f>IF(ISNUMBER(FIND("overige",Methode_Keuze)),"",IF(Tb_Activiteiten[[#This Row],[Afschrijvingskosten]]=1,Tb_Activiteiten[[#Headers],[Afschrijvingskosten]],""))</f>
        <v/>
      </c>
      <c r="AY2360" t="str">
        <f>IF(ISNUMBER(FIND("overige",Methode_Keuze)),"",IF(Tb_Activiteiten[[#This Row],[Vergoeding]]=1,Tb_Activiteiten[[#Headers],[Vergoeding]],""))</f>
        <v/>
      </c>
      <c r="AZ2360" t="str">
        <f>IF(ISNUMBER(FIND("arbeid",Methode_Keuze)),"",IF(Tb_Activiteiten[[#This Row],[Arbeidskosten - vast tarief (excl eigen arbeid)]]=1,Tb_Activiteiten[[#Headers],[Arbeidskosten - vast tarief (excl eigen arbeid)]],""))</f>
        <v/>
      </c>
      <c r="BA2360" t="str">
        <f>IF(ISNUMBER(FIND("overige",Methode_Keuze)),"",IF(Tb_Activiteiten[[#This Row],[Overige kosten]]=1,Tb_Activiteiten[[#Headers],[Overige kosten]],""))</f>
        <v/>
      </c>
    </row>
    <row r="2361" spans="15:53" x14ac:dyDescent="0.25">
      <c r="O2361" s="56"/>
      <c r="Q2361" t="str">
        <f>IFERROR(IF(VLOOKUP(Tb_Activiteiten[[#This Row],[Openstelling]],Tb_Openstelling[],2,0)=1,1,""),"")</f>
        <v/>
      </c>
      <c r="AJ2361" s="56"/>
      <c r="AK2361" t="str">
        <f>IF(ISNUMBER(FIND("arbeid",Methode_Keuze)),"",IF(ISNUMBER(FIND("arbeid",Methode_Keuze)),"",IF(Tb_Activiteiten[[#This Row],[Loonkosten]]=1,Tb_Activiteiten[[#Headers],[Loonkosten]],"")))</f>
        <v/>
      </c>
      <c r="AL2361" t="str">
        <f>IF(ISNUMBER(FIND("arbeid",Methode_Keuze)),"",IF(ISNUMBER(FIND("arbeid",Methode_Keuze)),"",IF(Tb_Activiteiten[[#This Row],[Eigen arbeid]]=1,Tb_Activiteiten[[#Headers],[Eigen arbeid]],"")))</f>
        <v/>
      </c>
      <c r="AM2361" t="str">
        <f>IF(ISNUMBER(FIND("arbeid",Methode_Keuze)),"",IF(ISNUMBER(FIND("arbeid",Methode_Keuze)),"",IF(Tb_Activiteiten[[#This Row],[Projectmedewerker]]=1,Tb_Activiteiten[[#Headers],[Projectmedewerker]],"")))</f>
        <v/>
      </c>
      <c r="AN2361" t="str">
        <f>IF(ISNUMBER(FIND("arbeid",Methode_Keuze)),"",IF(ISNUMBER(FIND("arbeid",Methode_Keuze)),"",IF(Tb_Activiteiten[[#This Row],[Landbouwer]]=1,Tb_Activiteiten[[#Headers],[Landbouwer]],"")))</f>
        <v/>
      </c>
      <c r="AO2361" t="str">
        <f>IF(ISNUMBER(FIND("arbeid",Methode_Keuze)),"",IF(ISNUMBER(FIND("arbeid",Methode_Keuze)),"",IF(Tb_Activiteiten[[#This Row],[Adviseur]]=1,Tb_Activiteiten[[#Headers],[Adviseur]],"")))</f>
        <v/>
      </c>
      <c r="AP2361" t="str">
        <f>IF(ISNUMBER(FIND("arbeid",Methode_Keuze)),"",IF(ISNUMBER(FIND("arbeid",Methode_Keuze)),"",IF(Tb_Activiteiten[[#This Row],[Projectleider/Expert]]=1,Tb_Activiteiten[[#Headers],[Projectleider/Expert]],"")))</f>
        <v/>
      </c>
      <c r="AQ2361" t="str">
        <f>IF(ISNUMBER(FIND("arbeid",Methode_Keuze)),"",IF(ISNUMBER(FIND("arbeid",Methode_Keuze)),"",IF(Tb_Activiteiten[[#This Row],[Arbeidskosten]]=1,Tb_Activiteiten[[#Headers],[Arbeidskosten]],"")))</f>
        <v/>
      </c>
      <c r="AR2361" t="str">
        <f>IF(ISNUMBER(FIND("arbeid",Methode_Keuze)),"",IF(ISNUMBER(FIND("arbeid",Methode_Keuze)),"",IF(Tb_Activiteiten[[#This Row],[Arbeidskosten op basis van IKS]]=1,Tb_Activiteiten[[#Headers],[Arbeidskosten op basis van IKS]],"")))</f>
        <v/>
      </c>
      <c r="AS2361" t="str">
        <f>IF(ISNUMBER(FIND("overige",Methode_Keuze)),"",IF(Tb_Activiteiten[[#This Row],[Kosten derden exclusief btw]]=1,Tb_Activiteiten[[#Headers],[Kosten derden exclusief btw]],""))</f>
        <v/>
      </c>
      <c r="AT2361" t="str">
        <f>IF(ISNUMBER(FIND("overige",Methode_Keuze)),"",IF(Tb_Activiteiten[[#This Row],[Niet verrekenbare btw]]=1,Tb_Activiteiten[[#Headers],[Niet verrekenbare btw]],""))</f>
        <v/>
      </c>
      <c r="AU2361" t="str">
        <f>IF(ISNUMBER(FIND("overige",Methode_Keuze)),"",IF(Tb_Activiteiten[[#This Row],[Grondkosten]]=1,Tb_Activiteiten[[#Headers],[Grondkosten]],""))</f>
        <v/>
      </c>
      <c r="AV2361" t="str">
        <f>IF(ISNUMBER(FIND("overige",Methode_Keuze)),"",IF(Tb_Activiteiten[[#This Row],[Bijdrage in natura (overige)]]=1,Tb_Activiteiten[[#Headers],[Bijdrage in natura (overige)]],""))</f>
        <v/>
      </c>
      <c r="AW2361" t="str">
        <f>IF(ISNUMBER(FIND("overige",Methode_Keuze)),"",IF(Tb_Activiteiten[[#This Row],[Bijdrage in natura (vrijwilligers)]]=1,Tb_Activiteiten[[#Headers],[Bijdrage in natura (vrijwilligers)]],""))</f>
        <v/>
      </c>
      <c r="AX2361" t="str">
        <f>IF(ISNUMBER(FIND("overige",Methode_Keuze)),"",IF(Tb_Activiteiten[[#This Row],[Afschrijvingskosten]]=1,Tb_Activiteiten[[#Headers],[Afschrijvingskosten]],""))</f>
        <v/>
      </c>
      <c r="AY2361" t="str">
        <f>IF(ISNUMBER(FIND("overige",Methode_Keuze)),"",IF(Tb_Activiteiten[[#This Row],[Vergoeding]]=1,Tb_Activiteiten[[#Headers],[Vergoeding]],""))</f>
        <v/>
      </c>
      <c r="AZ2361" t="str">
        <f>IF(ISNUMBER(FIND("arbeid",Methode_Keuze)),"",IF(Tb_Activiteiten[[#This Row],[Arbeidskosten - vast tarief (excl eigen arbeid)]]=1,Tb_Activiteiten[[#Headers],[Arbeidskosten - vast tarief (excl eigen arbeid)]],""))</f>
        <v/>
      </c>
      <c r="BA2361" t="str">
        <f>IF(ISNUMBER(FIND("overige",Methode_Keuze)),"",IF(Tb_Activiteiten[[#This Row],[Overige kosten]]=1,Tb_Activiteiten[[#Headers],[Overige kosten]],""))</f>
        <v/>
      </c>
    </row>
    <row r="2362" spans="15:53" x14ac:dyDescent="0.25">
      <c r="O2362" s="56"/>
      <c r="Q2362" t="str">
        <f>IFERROR(IF(VLOOKUP(Tb_Activiteiten[[#This Row],[Openstelling]],Tb_Openstelling[],2,0)=1,1,""),"")</f>
        <v/>
      </c>
      <c r="AJ2362" s="56"/>
      <c r="AK2362" t="str">
        <f>IF(ISNUMBER(FIND("arbeid",Methode_Keuze)),"",IF(ISNUMBER(FIND("arbeid",Methode_Keuze)),"",IF(Tb_Activiteiten[[#This Row],[Loonkosten]]=1,Tb_Activiteiten[[#Headers],[Loonkosten]],"")))</f>
        <v/>
      </c>
      <c r="AL2362" t="str">
        <f>IF(ISNUMBER(FIND("arbeid",Methode_Keuze)),"",IF(ISNUMBER(FIND("arbeid",Methode_Keuze)),"",IF(Tb_Activiteiten[[#This Row],[Eigen arbeid]]=1,Tb_Activiteiten[[#Headers],[Eigen arbeid]],"")))</f>
        <v/>
      </c>
      <c r="AM2362" t="str">
        <f>IF(ISNUMBER(FIND("arbeid",Methode_Keuze)),"",IF(ISNUMBER(FIND("arbeid",Methode_Keuze)),"",IF(Tb_Activiteiten[[#This Row],[Projectmedewerker]]=1,Tb_Activiteiten[[#Headers],[Projectmedewerker]],"")))</f>
        <v/>
      </c>
      <c r="AN2362" t="str">
        <f>IF(ISNUMBER(FIND("arbeid",Methode_Keuze)),"",IF(ISNUMBER(FIND("arbeid",Methode_Keuze)),"",IF(Tb_Activiteiten[[#This Row],[Landbouwer]]=1,Tb_Activiteiten[[#Headers],[Landbouwer]],"")))</f>
        <v/>
      </c>
      <c r="AO2362" t="str">
        <f>IF(ISNUMBER(FIND("arbeid",Methode_Keuze)),"",IF(ISNUMBER(FIND("arbeid",Methode_Keuze)),"",IF(Tb_Activiteiten[[#This Row],[Adviseur]]=1,Tb_Activiteiten[[#Headers],[Adviseur]],"")))</f>
        <v/>
      </c>
      <c r="AP2362" t="str">
        <f>IF(ISNUMBER(FIND("arbeid",Methode_Keuze)),"",IF(ISNUMBER(FIND("arbeid",Methode_Keuze)),"",IF(Tb_Activiteiten[[#This Row],[Projectleider/Expert]]=1,Tb_Activiteiten[[#Headers],[Projectleider/Expert]],"")))</f>
        <v/>
      </c>
      <c r="AQ2362" t="str">
        <f>IF(ISNUMBER(FIND("arbeid",Methode_Keuze)),"",IF(ISNUMBER(FIND("arbeid",Methode_Keuze)),"",IF(Tb_Activiteiten[[#This Row],[Arbeidskosten]]=1,Tb_Activiteiten[[#Headers],[Arbeidskosten]],"")))</f>
        <v/>
      </c>
      <c r="AR2362" t="str">
        <f>IF(ISNUMBER(FIND("arbeid",Methode_Keuze)),"",IF(ISNUMBER(FIND("arbeid",Methode_Keuze)),"",IF(Tb_Activiteiten[[#This Row],[Arbeidskosten op basis van IKS]]=1,Tb_Activiteiten[[#Headers],[Arbeidskosten op basis van IKS]],"")))</f>
        <v/>
      </c>
      <c r="AS2362" t="str">
        <f>IF(ISNUMBER(FIND("overige",Methode_Keuze)),"",IF(Tb_Activiteiten[[#This Row],[Kosten derden exclusief btw]]=1,Tb_Activiteiten[[#Headers],[Kosten derden exclusief btw]],""))</f>
        <v/>
      </c>
      <c r="AT2362" t="str">
        <f>IF(ISNUMBER(FIND("overige",Methode_Keuze)),"",IF(Tb_Activiteiten[[#This Row],[Niet verrekenbare btw]]=1,Tb_Activiteiten[[#Headers],[Niet verrekenbare btw]],""))</f>
        <v/>
      </c>
      <c r="AU2362" t="str">
        <f>IF(ISNUMBER(FIND("overige",Methode_Keuze)),"",IF(Tb_Activiteiten[[#This Row],[Grondkosten]]=1,Tb_Activiteiten[[#Headers],[Grondkosten]],""))</f>
        <v/>
      </c>
      <c r="AV2362" t="str">
        <f>IF(ISNUMBER(FIND("overige",Methode_Keuze)),"",IF(Tb_Activiteiten[[#This Row],[Bijdrage in natura (overige)]]=1,Tb_Activiteiten[[#Headers],[Bijdrage in natura (overige)]],""))</f>
        <v/>
      </c>
      <c r="AW2362" t="str">
        <f>IF(ISNUMBER(FIND("overige",Methode_Keuze)),"",IF(Tb_Activiteiten[[#This Row],[Bijdrage in natura (vrijwilligers)]]=1,Tb_Activiteiten[[#Headers],[Bijdrage in natura (vrijwilligers)]],""))</f>
        <v/>
      </c>
      <c r="AX2362" t="str">
        <f>IF(ISNUMBER(FIND("overige",Methode_Keuze)),"",IF(Tb_Activiteiten[[#This Row],[Afschrijvingskosten]]=1,Tb_Activiteiten[[#Headers],[Afschrijvingskosten]],""))</f>
        <v/>
      </c>
      <c r="AY2362" t="str">
        <f>IF(ISNUMBER(FIND("overige",Methode_Keuze)),"",IF(Tb_Activiteiten[[#This Row],[Vergoeding]]=1,Tb_Activiteiten[[#Headers],[Vergoeding]],""))</f>
        <v/>
      </c>
      <c r="AZ2362" t="str">
        <f>IF(ISNUMBER(FIND("arbeid",Methode_Keuze)),"",IF(Tb_Activiteiten[[#This Row],[Arbeidskosten - vast tarief (excl eigen arbeid)]]=1,Tb_Activiteiten[[#Headers],[Arbeidskosten - vast tarief (excl eigen arbeid)]],""))</f>
        <v/>
      </c>
      <c r="BA2362" t="str">
        <f>IF(ISNUMBER(FIND("overige",Methode_Keuze)),"",IF(Tb_Activiteiten[[#This Row],[Overige kosten]]=1,Tb_Activiteiten[[#Headers],[Overige kosten]],""))</f>
        <v/>
      </c>
    </row>
    <row r="2363" spans="15:53" x14ac:dyDescent="0.25">
      <c r="O2363" s="56"/>
      <c r="Q2363" t="str">
        <f>IFERROR(IF(VLOOKUP(Tb_Activiteiten[[#This Row],[Openstelling]],Tb_Openstelling[],2,0)=1,1,""),"")</f>
        <v/>
      </c>
      <c r="AJ2363" s="56"/>
      <c r="AK2363" t="str">
        <f>IF(ISNUMBER(FIND("arbeid",Methode_Keuze)),"",IF(ISNUMBER(FIND("arbeid",Methode_Keuze)),"",IF(Tb_Activiteiten[[#This Row],[Loonkosten]]=1,Tb_Activiteiten[[#Headers],[Loonkosten]],"")))</f>
        <v/>
      </c>
      <c r="AL2363" t="str">
        <f>IF(ISNUMBER(FIND("arbeid",Methode_Keuze)),"",IF(ISNUMBER(FIND("arbeid",Methode_Keuze)),"",IF(Tb_Activiteiten[[#This Row],[Eigen arbeid]]=1,Tb_Activiteiten[[#Headers],[Eigen arbeid]],"")))</f>
        <v/>
      </c>
      <c r="AM2363" t="str">
        <f>IF(ISNUMBER(FIND("arbeid",Methode_Keuze)),"",IF(ISNUMBER(FIND("arbeid",Methode_Keuze)),"",IF(Tb_Activiteiten[[#This Row],[Projectmedewerker]]=1,Tb_Activiteiten[[#Headers],[Projectmedewerker]],"")))</f>
        <v/>
      </c>
      <c r="AN2363" t="str">
        <f>IF(ISNUMBER(FIND("arbeid",Methode_Keuze)),"",IF(ISNUMBER(FIND("arbeid",Methode_Keuze)),"",IF(Tb_Activiteiten[[#This Row],[Landbouwer]]=1,Tb_Activiteiten[[#Headers],[Landbouwer]],"")))</f>
        <v/>
      </c>
      <c r="AO2363" t="str">
        <f>IF(ISNUMBER(FIND("arbeid",Methode_Keuze)),"",IF(ISNUMBER(FIND("arbeid",Methode_Keuze)),"",IF(Tb_Activiteiten[[#This Row],[Adviseur]]=1,Tb_Activiteiten[[#Headers],[Adviseur]],"")))</f>
        <v/>
      </c>
      <c r="AP2363" t="str">
        <f>IF(ISNUMBER(FIND("arbeid",Methode_Keuze)),"",IF(ISNUMBER(FIND("arbeid",Methode_Keuze)),"",IF(Tb_Activiteiten[[#This Row],[Projectleider/Expert]]=1,Tb_Activiteiten[[#Headers],[Projectleider/Expert]],"")))</f>
        <v/>
      </c>
      <c r="AQ2363" t="str">
        <f>IF(ISNUMBER(FIND("arbeid",Methode_Keuze)),"",IF(ISNUMBER(FIND("arbeid",Methode_Keuze)),"",IF(Tb_Activiteiten[[#This Row],[Arbeidskosten]]=1,Tb_Activiteiten[[#Headers],[Arbeidskosten]],"")))</f>
        <v/>
      </c>
      <c r="AR2363" t="str">
        <f>IF(ISNUMBER(FIND("arbeid",Methode_Keuze)),"",IF(ISNUMBER(FIND("arbeid",Methode_Keuze)),"",IF(Tb_Activiteiten[[#This Row],[Arbeidskosten op basis van IKS]]=1,Tb_Activiteiten[[#Headers],[Arbeidskosten op basis van IKS]],"")))</f>
        <v/>
      </c>
      <c r="AS2363" t="str">
        <f>IF(ISNUMBER(FIND("overige",Methode_Keuze)),"",IF(Tb_Activiteiten[[#This Row],[Kosten derden exclusief btw]]=1,Tb_Activiteiten[[#Headers],[Kosten derden exclusief btw]],""))</f>
        <v/>
      </c>
      <c r="AT2363" t="str">
        <f>IF(ISNUMBER(FIND("overige",Methode_Keuze)),"",IF(Tb_Activiteiten[[#This Row],[Niet verrekenbare btw]]=1,Tb_Activiteiten[[#Headers],[Niet verrekenbare btw]],""))</f>
        <v/>
      </c>
      <c r="AU2363" t="str">
        <f>IF(ISNUMBER(FIND("overige",Methode_Keuze)),"",IF(Tb_Activiteiten[[#This Row],[Grondkosten]]=1,Tb_Activiteiten[[#Headers],[Grondkosten]],""))</f>
        <v/>
      </c>
      <c r="AV2363" t="str">
        <f>IF(ISNUMBER(FIND("overige",Methode_Keuze)),"",IF(Tb_Activiteiten[[#This Row],[Bijdrage in natura (overige)]]=1,Tb_Activiteiten[[#Headers],[Bijdrage in natura (overige)]],""))</f>
        <v/>
      </c>
      <c r="AW2363" t="str">
        <f>IF(ISNUMBER(FIND("overige",Methode_Keuze)),"",IF(Tb_Activiteiten[[#This Row],[Bijdrage in natura (vrijwilligers)]]=1,Tb_Activiteiten[[#Headers],[Bijdrage in natura (vrijwilligers)]],""))</f>
        <v/>
      </c>
      <c r="AX2363" t="str">
        <f>IF(ISNUMBER(FIND("overige",Methode_Keuze)),"",IF(Tb_Activiteiten[[#This Row],[Afschrijvingskosten]]=1,Tb_Activiteiten[[#Headers],[Afschrijvingskosten]],""))</f>
        <v/>
      </c>
      <c r="AY2363" t="str">
        <f>IF(ISNUMBER(FIND("overige",Methode_Keuze)),"",IF(Tb_Activiteiten[[#This Row],[Vergoeding]]=1,Tb_Activiteiten[[#Headers],[Vergoeding]],""))</f>
        <v/>
      </c>
      <c r="AZ2363" t="str">
        <f>IF(ISNUMBER(FIND("arbeid",Methode_Keuze)),"",IF(Tb_Activiteiten[[#This Row],[Arbeidskosten - vast tarief (excl eigen arbeid)]]=1,Tb_Activiteiten[[#Headers],[Arbeidskosten - vast tarief (excl eigen arbeid)]],""))</f>
        <v/>
      </c>
      <c r="BA2363" t="str">
        <f>IF(ISNUMBER(FIND("overige",Methode_Keuze)),"",IF(Tb_Activiteiten[[#This Row],[Overige kosten]]=1,Tb_Activiteiten[[#Headers],[Overige kosten]],""))</f>
        <v/>
      </c>
    </row>
    <row r="2364" spans="15:53" x14ac:dyDescent="0.25">
      <c r="O2364" s="56"/>
      <c r="Q2364" t="str">
        <f>IFERROR(IF(VLOOKUP(Tb_Activiteiten[[#This Row],[Openstelling]],Tb_Openstelling[],2,0)=1,1,""),"")</f>
        <v/>
      </c>
      <c r="AJ2364" s="56"/>
      <c r="AK2364" t="str">
        <f>IF(ISNUMBER(FIND("arbeid",Methode_Keuze)),"",IF(ISNUMBER(FIND("arbeid",Methode_Keuze)),"",IF(Tb_Activiteiten[[#This Row],[Loonkosten]]=1,Tb_Activiteiten[[#Headers],[Loonkosten]],"")))</f>
        <v/>
      </c>
      <c r="AL2364" t="str">
        <f>IF(ISNUMBER(FIND("arbeid",Methode_Keuze)),"",IF(ISNUMBER(FIND("arbeid",Methode_Keuze)),"",IF(Tb_Activiteiten[[#This Row],[Eigen arbeid]]=1,Tb_Activiteiten[[#Headers],[Eigen arbeid]],"")))</f>
        <v/>
      </c>
      <c r="AM2364" t="str">
        <f>IF(ISNUMBER(FIND("arbeid",Methode_Keuze)),"",IF(ISNUMBER(FIND("arbeid",Methode_Keuze)),"",IF(Tb_Activiteiten[[#This Row],[Projectmedewerker]]=1,Tb_Activiteiten[[#Headers],[Projectmedewerker]],"")))</f>
        <v/>
      </c>
      <c r="AN2364" t="str">
        <f>IF(ISNUMBER(FIND("arbeid",Methode_Keuze)),"",IF(ISNUMBER(FIND("arbeid",Methode_Keuze)),"",IF(Tb_Activiteiten[[#This Row],[Landbouwer]]=1,Tb_Activiteiten[[#Headers],[Landbouwer]],"")))</f>
        <v/>
      </c>
      <c r="AO2364" t="str">
        <f>IF(ISNUMBER(FIND("arbeid",Methode_Keuze)),"",IF(ISNUMBER(FIND("arbeid",Methode_Keuze)),"",IF(Tb_Activiteiten[[#This Row],[Adviseur]]=1,Tb_Activiteiten[[#Headers],[Adviseur]],"")))</f>
        <v/>
      </c>
      <c r="AP2364" t="str">
        <f>IF(ISNUMBER(FIND("arbeid",Methode_Keuze)),"",IF(ISNUMBER(FIND("arbeid",Methode_Keuze)),"",IF(Tb_Activiteiten[[#This Row],[Projectleider/Expert]]=1,Tb_Activiteiten[[#Headers],[Projectleider/Expert]],"")))</f>
        <v/>
      </c>
      <c r="AQ2364" t="str">
        <f>IF(ISNUMBER(FIND("arbeid",Methode_Keuze)),"",IF(ISNUMBER(FIND("arbeid",Methode_Keuze)),"",IF(Tb_Activiteiten[[#This Row],[Arbeidskosten]]=1,Tb_Activiteiten[[#Headers],[Arbeidskosten]],"")))</f>
        <v/>
      </c>
      <c r="AR2364" t="str">
        <f>IF(ISNUMBER(FIND("arbeid",Methode_Keuze)),"",IF(ISNUMBER(FIND("arbeid",Methode_Keuze)),"",IF(Tb_Activiteiten[[#This Row],[Arbeidskosten op basis van IKS]]=1,Tb_Activiteiten[[#Headers],[Arbeidskosten op basis van IKS]],"")))</f>
        <v/>
      </c>
      <c r="AS2364" t="str">
        <f>IF(ISNUMBER(FIND("overige",Methode_Keuze)),"",IF(Tb_Activiteiten[[#This Row],[Kosten derden exclusief btw]]=1,Tb_Activiteiten[[#Headers],[Kosten derden exclusief btw]],""))</f>
        <v/>
      </c>
      <c r="AT2364" t="str">
        <f>IF(ISNUMBER(FIND("overige",Methode_Keuze)),"",IF(Tb_Activiteiten[[#This Row],[Niet verrekenbare btw]]=1,Tb_Activiteiten[[#Headers],[Niet verrekenbare btw]],""))</f>
        <v/>
      </c>
      <c r="AU2364" t="str">
        <f>IF(ISNUMBER(FIND("overige",Methode_Keuze)),"",IF(Tb_Activiteiten[[#This Row],[Grondkosten]]=1,Tb_Activiteiten[[#Headers],[Grondkosten]],""))</f>
        <v/>
      </c>
      <c r="AV2364" t="str">
        <f>IF(ISNUMBER(FIND("overige",Methode_Keuze)),"",IF(Tb_Activiteiten[[#This Row],[Bijdrage in natura (overige)]]=1,Tb_Activiteiten[[#Headers],[Bijdrage in natura (overige)]],""))</f>
        <v/>
      </c>
      <c r="AW2364" t="str">
        <f>IF(ISNUMBER(FIND("overige",Methode_Keuze)),"",IF(Tb_Activiteiten[[#This Row],[Bijdrage in natura (vrijwilligers)]]=1,Tb_Activiteiten[[#Headers],[Bijdrage in natura (vrijwilligers)]],""))</f>
        <v/>
      </c>
      <c r="AX2364" t="str">
        <f>IF(ISNUMBER(FIND("overige",Methode_Keuze)),"",IF(Tb_Activiteiten[[#This Row],[Afschrijvingskosten]]=1,Tb_Activiteiten[[#Headers],[Afschrijvingskosten]],""))</f>
        <v/>
      </c>
      <c r="AY2364" t="str">
        <f>IF(ISNUMBER(FIND("overige",Methode_Keuze)),"",IF(Tb_Activiteiten[[#This Row],[Vergoeding]]=1,Tb_Activiteiten[[#Headers],[Vergoeding]],""))</f>
        <v/>
      </c>
      <c r="AZ2364" t="str">
        <f>IF(ISNUMBER(FIND("arbeid",Methode_Keuze)),"",IF(Tb_Activiteiten[[#This Row],[Arbeidskosten - vast tarief (excl eigen arbeid)]]=1,Tb_Activiteiten[[#Headers],[Arbeidskosten - vast tarief (excl eigen arbeid)]],""))</f>
        <v/>
      </c>
      <c r="BA2364" t="str">
        <f>IF(ISNUMBER(FIND("overige",Methode_Keuze)),"",IF(Tb_Activiteiten[[#This Row],[Overige kosten]]=1,Tb_Activiteiten[[#Headers],[Overige kosten]],""))</f>
        <v/>
      </c>
    </row>
    <row r="2365" spans="15:53" x14ac:dyDescent="0.25">
      <c r="O2365" s="56"/>
      <c r="Q2365" t="str">
        <f>IFERROR(IF(VLOOKUP(Tb_Activiteiten[[#This Row],[Openstelling]],Tb_Openstelling[],2,0)=1,1,""),"")</f>
        <v/>
      </c>
      <c r="AJ2365" s="56"/>
      <c r="AK2365" t="str">
        <f>IF(ISNUMBER(FIND("arbeid",Methode_Keuze)),"",IF(ISNUMBER(FIND("arbeid",Methode_Keuze)),"",IF(Tb_Activiteiten[[#This Row],[Loonkosten]]=1,Tb_Activiteiten[[#Headers],[Loonkosten]],"")))</f>
        <v/>
      </c>
      <c r="AL2365" t="str">
        <f>IF(ISNUMBER(FIND("arbeid",Methode_Keuze)),"",IF(ISNUMBER(FIND("arbeid",Methode_Keuze)),"",IF(Tb_Activiteiten[[#This Row],[Eigen arbeid]]=1,Tb_Activiteiten[[#Headers],[Eigen arbeid]],"")))</f>
        <v/>
      </c>
      <c r="AM2365" t="str">
        <f>IF(ISNUMBER(FIND("arbeid",Methode_Keuze)),"",IF(ISNUMBER(FIND("arbeid",Methode_Keuze)),"",IF(Tb_Activiteiten[[#This Row],[Projectmedewerker]]=1,Tb_Activiteiten[[#Headers],[Projectmedewerker]],"")))</f>
        <v/>
      </c>
      <c r="AN2365" t="str">
        <f>IF(ISNUMBER(FIND("arbeid",Methode_Keuze)),"",IF(ISNUMBER(FIND("arbeid",Methode_Keuze)),"",IF(Tb_Activiteiten[[#This Row],[Landbouwer]]=1,Tb_Activiteiten[[#Headers],[Landbouwer]],"")))</f>
        <v/>
      </c>
      <c r="AO2365" t="str">
        <f>IF(ISNUMBER(FIND("arbeid",Methode_Keuze)),"",IF(ISNUMBER(FIND("arbeid",Methode_Keuze)),"",IF(Tb_Activiteiten[[#This Row],[Adviseur]]=1,Tb_Activiteiten[[#Headers],[Adviseur]],"")))</f>
        <v/>
      </c>
      <c r="AP2365" t="str">
        <f>IF(ISNUMBER(FIND("arbeid",Methode_Keuze)),"",IF(ISNUMBER(FIND("arbeid",Methode_Keuze)),"",IF(Tb_Activiteiten[[#This Row],[Projectleider/Expert]]=1,Tb_Activiteiten[[#Headers],[Projectleider/Expert]],"")))</f>
        <v/>
      </c>
      <c r="AQ2365" t="str">
        <f>IF(ISNUMBER(FIND("arbeid",Methode_Keuze)),"",IF(ISNUMBER(FIND("arbeid",Methode_Keuze)),"",IF(Tb_Activiteiten[[#This Row],[Arbeidskosten]]=1,Tb_Activiteiten[[#Headers],[Arbeidskosten]],"")))</f>
        <v/>
      </c>
      <c r="AR2365" t="str">
        <f>IF(ISNUMBER(FIND("arbeid",Methode_Keuze)),"",IF(ISNUMBER(FIND("arbeid",Methode_Keuze)),"",IF(Tb_Activiteiten[[#This Row],[Arbeidskosten op basis van IKS]]=1,Tb_Activiteiten[[#Headers],[Arbeidskosten op basis van IKS]],"")))</f>
        <v/>
      </c>
      <c r="AS2365" t="str">
        <f>IF(ISNUMBER(FIND("overige",Methode_Keuze)),"",IF(Tb_Activiteiten[[#This Row],[Kosten derden exclusief btw]]=1,Tb_Activiteiten[[#Headers],[Kosten derden exclusief btw]],""))</f>
        <v/>
      </c>
      <c r="AT2365" t="str">
        <f>IF(ISNUMBER(FIND("overige",Methode_Keuze)),"",IF(Tb_Activiteiten[[#This Row],[Niet verrekenbare btw]]=1,Tb_Activiteiten[[#Headers],[Niet verrekenbare btw]],""))</f>
        <v/>
      </c>
      <c r="AU2365" t="str">
        <f>IF(ISNUMBER(FIND("overige",Methode_Keuze)),"",IF(Tb_Activiteiten[[#This Row],[Grondkosten]]=1,Tb_Activiteiten[[#Headers],[Grondkosten]],""))</f>
        <v/>
      </c>
      <c r="AV2365" t="str">
        <f>IF(ISNUMBER(FIND("overige",Methode_Keuze)),"",IF(Tb_Activiteiten[[#This Row],[Bijdrage in natura (overige)]]=1,Tb_Activiteiten[[#Headers],[Bijdrage in natura (overige)]],""))</f>
        <v/>
      </c>
      <c r="AW2365" t="str">
        <f>IF(ISNUMBER(FIND("overige",Methode_Keuze)),"",IF(Tb_Activiteiten[[#This Row],[Bijdrage in natura (vrijwilligers)]]=1,Tb_Activiteiten[[#Headers],[Bijdrage in natura (vrijwilligers)]],""))</f>
        <v/>
      </c>
      <c r="AX2365" t="str">
        <f>IF(ISNUMBER(FIND("overige",Methode_Keuze)),"",IF(Tb_Activiteiten[[#This Row],[Afschrijvingskosten]]=1,Tb_Activiteiten[[#Headers],[Afschrijvingskosten]],""))</f>
        <v/>
      </c>
      <c r="AY2365" t="str">
        <f>IF(ISNUMBER(FIND("overige",Methode_Keuze)),"",IF(Tb_Activiteiten[[#This Row],[Vergoeding]]=1,Tb_Activiteiten[[#Headers],[Vergoeding]],""))</f>
        <v/>
      </c>
      <c r="AZ2365" t="str">
        <f>IF(ISNUMBER(FIND("arbeid",Methode_Keuze)),"",IF(Tb_Activiteiten[[#This Row],[Arbeidskosten - vast tarief (excl eigen arbeid)]]=1,Tb_Activiteiten[[#Headers],[Arbeidskosten - vast tarief (excl eigen arbeid)]],""))</f>
        <v/>
      </c>
      <c r="BA2365" t="str">
        <f>IF(ISNUMBER(FIND("overige",Methode_Keuze)),"",IF(Tb_Activiteiten[[#This Row],[Overige kosten]]=1,Tb_Activiteiten[[#Headers],[Overige kosten]],""))</f>
        <v/>
      </c>
    </row>
    <row r="2366" spans="15:53" x14ac:dyDescent="0.25">
      <c r="O2366" s="56"/>
      <c r="Q2366" t="str">
        <f>IFERROR(IF(VLOOKUP(Tb_Activiteiten[[#This Row],[Openstelling]],Tb_Openstelling[],2,0)=1,1,""),"")</f>
        <v/>
      </c>
      <c r="AJ2366" s="56"/>
      <c r="AK2366" t="str">
        <f>IF(ISNUMBER(FIND("arbeid",Methode_Keuze)),"",IF(ISNUMBER(FIND("arbeid",Methode_Keuze)),"",IF(Tb_Activiteiten[[#This Row],[Loonkosten]]=1,Tb_Activiteiten[[#Headers],[Loonkosten]],"")))</f>
        <v/>
      </c>
      <c r="AL2366" t="str">
        <f>IF(ISNUMBER(FIND("arbeid",Methode_Keuze)),"",IF(ISNUMBER(FIND("arbeid",Methode_Keuze)),"",IF(Tb_Activiteiten[[#This Row],[Eigen arbeid]]=1,Tb_Activiteiten[[#Headers],[Eigen arbeid]],"")))</f>
        <v/>
      </c>
      <c r="AM2366" t="str">
        <f>IF(ISNUMBER(FIND("arbeid",Methode_Keuze)),"",IF(ISNUMBER(FIND("arbeid",Methode_Keuze)),"",IF(Tb_Activiteiten[[#This Row],[Projectmedewerker]]=1,Tb_Activiteiten[[#Headers],[Projectmedewerker]],"")))</f>
        <v/>
      </c>
      <c r="AN2366" t="str">
        <f>IF(ISNUMBER(FIND("arbeid",Methode_Keuze)),"",IF(ISNUMBER(FIND("arbeid",Methode_Keuze)),"",IF(Tb_Activiteiten[[#This Row],[Landbouwer]]=1,Tb_Activiteiten[[#Headers],[Landbouwer]],"")))</f>
        <v/>
      </c>
      <c r="AO2366" t="str">
        <f>IF(ISNUMBER(FIND("arbeid",Methode_Keuze)),"",IF(ISNUMBER(FIND("arbeid",Methode_Keuze)),"",IF(Tb_Activiteiten[[#This Row],[Adviseur]]=1,Tb_Activiteiten[[#Headers],[Adviseur]],"")))</f>
        <v/>
      </c>
      <c r="AP2366" t="str">
        <f>IF(ISNUMBER(FIND("arbeid",Methode_Keuze)),"",IF(ISNUMBER(FIND("arbeid",Methode_Keuze)),"",IF(Tb_Activiteiten[[#This Row],[Projectleider/Expert]]=1,Tb_Activiteiten[[#Headers],[Projectleider/Expert]],"")))</f>
        <v/>
      </c>
      <c r="AQ2366" t="str">
        <f>IF(ISNUMBER(FIND("arbeid",Methode_Keuze)),"",IF(ISNUMBER(FIND("arbeid",Methode_Keuze)),"",IF(Tb_Activiteiten[[#This Row],[Arbeidskosten]]=1,Tb_Activiteiten[[#Headers],[Arbeidskosten]],"")))</f>
        <v/>
      </c>
      <c r="AR2366" t="str">
        <f>IF(ISNUMBER(FIND("arbeid",Methode_Keuze)),"",IF(ISNUMBER(FIND("arbeid",Methode_Keuze)),"",IF(Tb_Activiteiten[[#This Row],[Arbeidskosten op basis van IKS]]=1,Tb_Activiteiten[[#Headers],[Arbeidskosten op basis van IKS]],"")))</f>
        <v/>
      </c>
      <c r="AS2366" t="str">
        <f>IF(ISNUMBER(FIND("overige",Methode_Keuze)),"",IF(Tb_Activiteiten[[#This Row],[Kosten derden exclusief btw]]=1,Tb_Activiteiten[[#Headers],[Kosten derden exclusief btw]],""))</f>
        <v/>
      </c>
      <c r="AT2366" t="str">
        <f>IF(ISNUMBER(FIND("overige",Methode_Keuze)),"",IF(Tb_Activiteiten[[#This Row],[Niet verrekenbare btw]]=1,Tb_Activiteiten[[#Headers],[Niet verrekenbare btw]],""))</f>
        <v/>
      </c>
      <c r="AU2366" t="str">
        <f>IF(ISNUMBER(FIND("overige",Methode_Keuze)),"",IF(Tb_Activiteiten[[#This Row],[Grondkosten]]=1,Tb_Activiteiten[[#Headers],[Grondkosten]],""))</f>
        <v/>
      </c>
      <c r="AV2366" t="str">
        <f>IF(ISNUMBER(FIND("overige",Methode_Keuze)),"",IF(Tb_Activiteiten[[#This Row],[Bijdrage in natura (overige)]]=1,Tb_Activiteiten[[#Headers],[Bijdrage in natura (overige)]],""))</f>
        <v/>
      </c>
      <c r="AW2366" t="str">
        <f>IF(ISNUMBER(FIND("overige",Methode_Keuze)),"",IF(Tb_Activiteiten[[#This Row],[Bijdrage in natura (vrijwilligers)]]=1,Tb_Activiteiten[[#Headers],[Bijdrage in natura (vrijwilligers)]],""))</f>
        <v/>
      </c>
      <c r="AX2366" t="str">
        <f>IF(ISNUMBER(FIND("overige",Methode_Keuze)),"",IF(Tb_Activiteiten[[#This Row],[Afschrijvingskosten]]=1,Tb_Activiteiten[[#Headers],[Afschrijvingskosten]],""))</f>
        <v/>
      </c>
      <c r="AY2366" t="str">
        <f>IF(ISNUMBER(FIND("overige",Methode_Keuze)),"",IF(Tb_Activiteiten[[#This Row],[Vergoeding]]=1,Tb_Activiteiten[[#Headers],[Vergoeding]],""))</f>
        <v/>
      </c>
      <c r="AZ2366" t="str">
        <f>IF(ISNUMBER(FIND("arbeid",Methode_Keuze)),"",IF(Tb_Activiteiten[[#This Row],[Arbeidskosten - vast tarief (excl eigen arbeid)]]=1,Tb_Activiteiten[[#Headers],[Arbeidskosten - vast tarief (excl eigen arbeid)]],""))</f>
        <v/>
      </c>
      <c r="BA2366" t="str">
        <f>IF(ISNUMBER(FIND("overige",Methode_Keuze)),"",IF(Tb_Activiteiten[[#This Row],[Overige kosten]]=1,Tb_Activiteiten[[#Headers],[Overige kosten]],""))</f>
        <v/>
      </c>
    </row>
    <row r="2367" spans="15:53" x14ac:dyDescent="0.25">
      <c r="O2367" s="56"/>
      <c r="Q2367" t="str">
        <f>IFERROR(IF(VLOOKUP(Tb_Activiteiten[[#This Row],[Openstelling]],Tb_Openstelling[],2,0)=1,1,""),"")</f>
        <v/>
      </c>
      <c r="AJ2367" s="56"/>
      <c r="AK2367" t="str">
        <f>IF(ISNUMBER(FIND("arbeid",Methode_Keuze)),"",IF(ISNUMBER(FIND("arbeid",Methode_Keuze)),"",IF(Tb_Activiteiten[[#This Row],[Loonkosten]]=1,Tb_Activiteiten[[#Headers],[Loonkosten]],"")))</f>
        <v/>
      </c>
      <c r="AL2367" t="str">
        <f>IF(ISNUMBER(FIND("arbeid",Methode_Keuze)),"",IF(ISNUMBER(FIND("arbeid",Methode_Keuze)),"",IF(Tb_Activiteiten[[#This Row],[Eigen arbeid]]=1,Tb_Activiteiten[[#Headers],[Eigen arbeid]],"")))</f>
        <v/>
      </c>
      <c r="AM2367" t="str">
        <f>IF(ISNUMBER(FIND("arbeid",Methode_Keuze)),"",IF(ISNUMBER(FIND("arbeid",Methode_Keuze)),"",IF(Tb_Activiteiten[[#This Row],[Projectmedewerker]]=1,Tb_Activiteiten[[#Headers],[Projectmedewerker]],"")))</f>
        <v/>
      </c>
      <c r="AN2367" t="str">
        <f>IF(ISNUMBER(FIND("arbeid",Methode_Keuze)),"",IF(ISNUMBER(FIND("arbeid",Methode_Keuze)),"",IF(Tb_Activiteiten[[#This Row],[Landbouwer]]=1,Tb_Activiteiten[[#Headers],[Landbouwer]],"")))</f>
        <v/>
      </c>
      <c r="AO2367" t="str">
        <f>IF(ISNUMBER(FIND("arbeid",Methode_Keuze)),"",IF(ISNUMBER(FIND("arbeid",Methode_Keuze)),"",IF(Tb_Activiteiten[[#This Row],[Adviseur]]=1,Tb_Activiteiten[[#Headers],[Adviseur]],"")))</f>
        <v/>
      </c>
      <c r="AP2367" t="str">
        <f>IF(ISNUMBER(FIND("arbeid",Methode_Keuze)),"",IF(ISNUMBER(FIND("arbeid",Methode_Keuze)),"",IF(Tb_Activiteiten[[#This Row],[Projectleider/Expert]]=1,Tb_Activiteiten[[#Headers],[Projectleider/Expert]],"")))</f>
        <v/>
      </c>
      <c r="AQ2367" t="str">
        <f>IF(ISNUMBER(FIND("arbeid",Methode_Keuze)),"",IF(ISNUMBER(FIND("arbeid",Methode_Keuze)),"",IF(Tb_Activiteiten[[#This Row],[Arbeidskosten]]=1,Tb_Activiteiten[[#Headers],[Arbeidskosten]],"")))</f>
        <v/>
      </c>
      <c r="AR2367" t="str">
        <f>IF(ISNUMBER(FIND("arbeid",Methode_Keuze)),"",IF(ISNUMBER(FIND("arbeid",Methode_Keuze)),"",IF(Tb_Activiteiten[[#This Row],[Arbeidskosten op basis van IKS]]=1,Tb_Activiteiten[[#Headers],[Arbeidskosten op basis van IKS]],"")))</f>
        <v/>
      </c>
      <c r="AS2367" t="str">
        <f>IF(ISNUMBER(FIND("overige",Methode_Keuze)),"",IF(Tb_Activiteiten[[#This Row],[Kosten derden exclusief btw]]=1,Tb_Activiteiten[[#Headers],[Kosten derden exclusief btw]],""))</f>
        <v/>
      </c>
      <c r="AT2367" t="str">
        <f>IF(ISNUMBER(FIND("overige",Methode_Keuze)),"",IF(Tb_Activiteiten[[#This Row],[Niet verrekenbare btw]]=1,Tb_Activiteiten[[#Headers],[Niet verrekenbare btw]],""))</f>
        <v/>
      </c>
      <c r="AU2367" t="str">
        <f>IF(ISNUMBER(FIND("overige",Methode_Keuze)),"",IF(Tb_Activiteiten[[#This Row],[Grondkosten]]=1,Tb_Activiteiten[[#Headers],[Grondkosten]],""))</f>
        <v/>
      </c>
      <c r="AV2367" t="str">
        <f>IF(ISNUMBER(FIND("overige",Methode_Keuze)),"",IF(Tb_Activiteiten[[#This Row],[Bijdrage in natura (overige)]]=1,Tb_Activiteiten[[#Headers],[Bijdrage in natura (overige)]],""))</f>
        <v/>
      </c>
      <c r="AW2367" t="str">
        <f>IF(ISNUMBER(FIND("overige",Methode_Keuze)),"",IF(Tb_Activiteiten[[#This Row],[Bijdrage in natura (vrijwilligers)]]=1,Tb_Activiteiten[[#Headers],[Bijdrage in natura (vrijwilligers)]],""))</f>
        <v/>
      </c>
      <c r="AX2367" t="str">
        <f>IF(ISNUMBER(FIND("overige",Methode_Keuze)),"",IF(Tb_Activiteiten[[#This Row],[Afschrijvingskosten]]=1,Tb_Activiteiten[[#Headers],[Afschrijvingskosten]],""))</f>
        <v/>
      </c>
      <c r="AY2367" t="str">
        <f>IF(ISNUMBER(FIND("overige",Methode_Keuze)),"",IF(Tb_Activiteiten[[#This Row],[Vergoeding]]=1,Tb_Activiteiten[[#Headers],[Vergoeding]],""))</f>
        <v/>
      </c>
      <c r="AZ2367" t="str">
        <f>IF(ISNUMBER(FIND("arbeid",Methode_Keuze)),"",IF(Tb_Activiteiten[[#This Row],[Arbeidskosten - vast tarief (excl eigen arbeid)]]=1,Tb_Activiteiten[[#Headers],[Arbeidskosten - vast tarief (excl eigen arbeid)]],""))</f>
        <v/>
      </c>
      <c r="BA2367" t="str">
        <f>IF(ISNUMBER(FIND("overige",Methode_Keuze)),"",IF(Tb_Activiteiten[[#This Row],[Overige kosten]]=1,Tb_Activiteiten[[#Headers],[Overige kosten]],""))</f>
        <v/>
      </c>
    </row>
    <row r="2368" spans="15:53" x14ac:dyDescent="0.25">
      <c r="O2368" s="56"/>
      <c r="Q2368" t="str">
        <f>IFERROR(IF(VLOOKUP(Tb_Activiteiten[[#This Row],[Openstelling]],Tb_Openstelling[],2,0)=1,1,""),"")</f>
        <v/>
      </c>
      <c r="AJ2368" s="56"/>
      <c r="AK2368" t="str">
        <f>IF(ISNUMBER(FIND("arbeid",Methode_Keuze)),"",IF(ISNUMBER(FIND("arbeid",Methode_Keuze)),"",IF(Tb_Activiteiten[[#This Row],[Loonkosten]]=1,Tb_Activiteiten[[#Headers],[Loonkosten]],"")))</f>
        <v/>
      </c>
      <c r="AL2368" t="str">
        <f>IF(ISNUMBER(FIND("arbeid",Methode_Keuze)),"",IF(ISNUMBER(FIND("arbeid",Methode_Keuze)),"",IF(Tb_Activiteiten[[#This Row],[Eigen arbeid]]=1,Tb_Activiteiten[[#Headers],[Eigen arbeid]],"")))</f>
        <v/>
      </c>
      <c r="AM2368" t="str">
        <f>IF(ISNUMBER(FIND("arbeid",Methode_Keuze)),"",IF(ISNUMBER(FIND("arbeid",Methode_Keuze)),"",IF(Tb_Activiteiten[[#This Row],[Projectmedewerker]]=1,Tb_Activiteiten[[#Headers],[Projectmedewerker]],"")))</f>
        <v/>
      </c>
      <c r="AN2368" t="str">
        <f>IF(ISNUMBER(FIND("arbeid",Methode_Keuze)),"",IF(ISNUMBER(FIND("arbeid",Methode_Keuze)),"",IF(Tb_Activiteiten[[#This Row],[Landbouwer]]=1,Tb_Activiteiten[[#Headers],[Landbouwer]],"")))</f>
        <v/>
      </c>
      <c r="AO2368" t="str">
        <f>IF(ISNUMBER(FIND("arbeid",Methode_Keuze)),"",IF(ISNUMBER(FIND("arbeid",Methode_Keuze)),"",IF(Tb_Activiteiten[[#This Row],[Adviseur]]=1,Tb_Activiteiten[[#Headers],[Adviseur]],"")))</f>
        <v/>
      </c>
      <c r="AP2368" t="str">
        <f>IF(ISNUMBER(FIND("arbeid",Methode_Keuze)),"",IF(ISNUMBER(FIND("arbeid",Methode_Keuze)),"",IF(Tb_Activiteiten[[#This Row],[Projectleider/Expert]]=1,Tb_Activiteiten[[#Headers],[Projectleider/Expert]],"")))</f>
        <v/>
      </c>
      <c r="AQ2368" t="str">
        <f>IF(ISNUMBER(FIND("arbeid",Methode_Keuze)),"",IF(ISNUMBER(FIND("arbeid",Methode_Keuze)),"",IF(Tb_Activiteiten[[#This Row],[Arbeidskosten]]=1,Tb_Activiteiten[[#Headers],[Arbeidskosten]],"")))</f>
        <v/>
      </c>
      <c r="AR2368" t="str">
        <f>IF(ISNUMBER(FIND("arbeid",Methode_Keuze)),"",IF(ISNUMBER(FIND("arbeid",Methode_Keuze)),"",IF(Tb_Activiteiten[[#This Row],[Arbeidskosten op basis van IKS]]=1,Tb_Activiteiten[[#Headers],[Arbeidskosten op basis van IKS]],"")))</f>
        <v/>
      </c>
      <c r="AS2368" t="str">
        <f>IF(ISNUMBER(FIND("overige",Methode_Keuze)),"",IF(Tb_Activiteiten[[#This Row],[Kosten derden exclusief btw]]=1,Tb_Activiteiten[[#Headers],[Kosten derden exclusief btw]],""))</f>
        <v/>
      </c>
      <c r="AT2368" t="str">
        <f>IF(ISNUMBER(FIND("overige",Methode_Keuze)),"",IF(Tb_Activiteiten[[#This Row],[Niet verrekenbare btw]]=1,Tb_Activiteiten[[#Headers],[Niet verrekenbare btw]],""))</f>
        <v/>
      </c>
      <c r="AU2368" t="str">
        <f>IF(ISNUMBER(FIND("overige",Methode_Keuze)),"",IF(Tb_Activiteiten[[#This Row],[Grondkosten]]=1,Tb_Activiteiten[[#Headers],[Grondkosten]],""))</f>
        <v/>
      </c>
      <c r="AV2368" t="str">
        <f>IF(ISNUMBER(FIND("overige",Methode_Keuze)),"",IF(Tb_Activiteiten[[#This Row],[Bijdrage in natura (overige)]]=1,Tb_Activiteiten[[#Headers],[Bijdrage in natura (overige)]],""))</f>
        <v/>
      </c>
      <c r="AW2368" t="str">
        <f>IF(ISNUMBER(FIND("overige",Methode_Keuze)),"",IF(Tb_Activiteiten[[#This Row],[Bijdrage in natura (vrijwilligers)]]=1,Tb_Activiteiten[[#Headers],[Bijdrage in natura (vrijwilligers)]],""))</f>
        <v/>
      </c>
      <c r="AX2368" t="str">
        <f>IF(ISNUMBER(FIND("overige",Methode_Keuze)),"",IF(Tb_Activiteiten[[#This Row],[Afschrijvingskosten]]=1,Tb_Activiteiten[[#Headers],[Afschrijvingskosten]],""))</f>
        <v/>
      </c>
      <c r="AY2368" t="str">
        <f>IF(ISNUMBER(FIND("overige",Methode_Keuze)),"",IF(Tb_Activiteiten[[#This Row],[Vergoeding]]=1,Tb_Activiteiten[[#Headers],[Vergoeding]],""))</f>
        <v/>
      </c>
      <c r="AZ2368" t="str">
        <f>IF(ISNUMBER(FIND("arbeid",Methode_Keuze)),"",IF(Tb_Activiteiten[[#This Row],[Arbeidskosten - vast tarief (excl eigen arbeid)]]=1,Tb_Activiteiten[[#Headers],[Arbeidskosten - vast tarief (excl eigen arbeid)]],""))</f>
        <v/>
      </c>
      <c r="BA2368" t="str">
        <f>IF(ISNUMBER(FIND("overige",Methode_Keuze)),"",IF(Tb_Activiteiten[[#This Row],[Overige kosten]]=1,Tb_Activiteiten[[#Headers],[Overige kosten]],""))</f>
        <v/>
      </c>
    </row>
    <row r="2369" spans="15:53" x14ac:dyDescent="0.25">
      <c r="O2369" s="56"/>
      <c r="Q2369" t="str">
        <f>IFERROR(IF(VLOOKUP(Tb_Activiteiten[[#This Row],[Openstelling]],Tb_Openstelling[],2,0)=1,1,""),"")</f>
        <v/>
      </c>
      <c r="AJ2369" s="56"/>
      <c r="AK2369" t="str">
        <f>IF(ISNUMBER(FIND("arbeid",Methode_Keuze)),"",IF(ISNUMBER(FIND("arbeid",Methode_Keuze)),"",IF(Tb_Activiteiten[[#This Row],[Loonkosten]]=1,Tb_Activiteiten[[#Headers],[Loonkosten]],"")))</f>
        <v/>
      </c>
      <c r="AL2369" t="str">
        <f>IF(ISNUMBER(FIND("arbeid",Methode_Keuze)),"",IF(ISNUMBER(FIND("arbeid",Methode_Keuze)),"",IF(Tb_Activiteiten[[#This Row],[Eigen arbeid]]=1,Tb_Activiteiten[[#Headers],[Eigen arbeid]],"")))</f>
        <v/>
      </c>
      <c r="AM2369" t="str">
        <f>IF(ISNUMBER(FIND("arbeid",Methode_Keuze)),"",IF(ISNUMBER(FIND("arbeid",Methode_Keuze)),"",IF(Tb_Activiteiten[[#This Row],[Projectmedewerker]]=1,Tb_Activiteiten[[#Headers],[Projectmedewerker]],"")))</f>
        <v/>
      </c>
      <c r="AN2369" t="str">
        <f>IF(ISNUMBER(FIND("arbeid",Methode_Keuze)),"",IF(ISNUMBER(FIND("arbeid",Methode_Keuze)),"",IF(Tb_Activiteiten[[#This Row],[Landbouwer]]=1,Tb_Activiteiten[[#Headers],[Landbouwer]],"")))</f>
        <v/>
      </c>
      <c r="AO2369" t="str">
        <f>IF(ISNUMBER(FIND("arbeid",Methode_Keuze)),"",IF(ISNUMBER(FIND("arbeid",Methode_Keuze)),"",IF(Tb_Activiteiten[[#This Row],[Adviseur]]=1,Tb_Activiteiten[[#Headers],[Adviseur]],"")))</f>
        <v/>
      </c>
      <c r="AP2369" t="str">
        <f>IF(ISNUMBER(FIND("arbeid",Methode_Keuze)),"",IF(ISNUMBER(FIND("arbeid",Methode_Keuze)),"",IF(Tb_Activiteiten[[#This Row],[Projectleider/Expert]]=1,Tb_Activiteiten[[#Headers],[Projectleider/Expert]],"")))</f>
        <v/>
      </c>
      <c r="AQ2369" t="str">
        <f>IF(ISNUMBER(FIND("arbeid",Methode_Keuze)),"",IF(ISNUMBER(FIND("arbeid",Methode_Keuze)),"",IF(Tb_Activiteiten[[#This Row],[Arbeidskosten]]=1,Tb_Activiteiten[[#Headers],[Arbeidskosten]],"")))</f>
        <v/>
      </c>
      <c r="AR2369" t="str">
        <f>IF(ISNUMBER(FIND("arbeid",Methode_Keuze)),"",IF(ISNUMBER(FIND("arbeid",Methode_Keuze)),"",IF(Tb_Activiteiten[[#This Row],[Arbeidskosten op basis van IKS]]=1,Tb_Activiteiten[[#Headers],[Arbeidskosten op basis van IKS]],"")))</f>
        <v/>
      </c>
      <c r="AS2369" t="str">
        <f>IF(ISNUMBER(FIND("overige",Methode_Keuze)),"",IF(Tb_Activiteiten[[#This Row],[Kosten derden exclusief btw]]=1,Tb_Activiteiten[[#Headers],[Kosten derden exclusief btw]],""))</f>
        <v/>
      </c>
      <c r="AT2369" t="str">
        <f>IF(ISNUMBER(FIND("overige",Methode_Keuze)),"",IF(Tb_Activiteiten[[#This Row],[Niet verrekenbare btw]]=1,Tb_Activiteiten[[#Headers],[Niet verrekenbare btw]],""))</f>
        <v/>
      </c>
      <c r="AU2369" t="str">
        <f>IF(ISNUMBER(FIND("overige",Methode_Keuze)),"",IF(Tb_Activiteiten[[#This Row],[Grondkosten]]=1,Tb_Activiteiten[[#Headers],[Grondkosten]],""))</f>
        <v/>
      </c>
      <c r="AV2369" t="str">
        <f>IF(ISNUMBER(FIND("overige",Methode_Keuze)),"",IF(Tb_Activiteiten[[#This Row],[Bijdrage in natura (overige)]]=1,Tb_Activiteiten[[#Headers],[Bijdrage in natura (overige)]],""))</f>
        <v/>
      </c>
      <c r="AW2369" t="str">
        <f>IF(ISNUMBER(FIND("overige",Methode_Keuze)),"",IF(Tb_Activiteiten[[#This Row],[Bijdrage in natura (vrijwilligers)]]=1,Tb_Activiteiten[[#Headers],[Bijdrage in natura (vrijwilligers)]],""))</f>
        <v/>
      </c>
      <c r="AX2369" t="str">
        <f>IF(ISNUMBER(FIND("overige",Methode_Keuze)),"",IF(Tb_Activiteiten[[#This Row],[Afschrijvingskosten]]=1,Tb_Activiteiten[[#Headers],[Afschrijvingskosten]],""))</f>
        <v/>
      </c>
      <c r="AY2369" t="str">
        <f>IF(ISNUMBER(FIND("overige",Methode_Keuze)),"",IF(Tb_Activiteiten[[#This Row],[Vergoeding]]=1,Tb_Activiteiten[[#Headers],[Vergoeding]],""))</f>
        <v/>
      </c>
      <c r="AZ2369" t="str">
        <f>IF(ISNUMBER(FIND("arbeid",Methode_Keuze)),"",IF(Tb_Activiteiten[[#This Row],[Arbeidskosten - vast tarief (excl eigen arbeid)]]=1,Tb_Activiteiten[[#Headers],[Arbeidskosten - vast tarief (excl eigen arbeid)]],""))</f>
        <v/>
      </c>
      <c r="BA2369" t="str">
        <f>IF(ISNUMBER(FIND("overige",Methode_Keuze)),"",IF(Tb_Activiteiten[[#This Row],[Overige kosten]]=1,Tb_Activiteiten[[#Headers],[Overige kosten]],""))</f>
        <v/>
      </c>
    </row>
    <row r="2370" spans="15:53" x14ac:dyDescent="0.25">
      <c r="O2370" s="56"/>
      <c r="Q2370" t="str">
        <f>IFERROR(IF(VLOOKUP(Tb_Activiteiten[[#This Row],[Openstelling]],Tb_Openstelling[],2,0)=1,1,""),"")</f>
        <v/>
      </c>
      <c r="AJ2370" s="56"/>
      <c r="AK2370" t="str">
        <f>IF(ISNUMBER(FIND("arbeid",Methode_Keuze)),"",IF(ISNUMBER(FIND("arbeid",Methode_Keuze)),"",IF(Tb_Activiteiten[[#This Row],[Loonkosten]]=1,Tb_Activiteiten[[#Headers],[Loonkosten]],"")))</f>
        <v/>
      </c>
      <c r="AL2370" t="str">
        <f>IF(ISNUMBER(FIND("arbeid",Methode_Keuze)),"",IF(ISNUMBER(FIND("arbeid",Methode_Keuze)),"",IF(Tb_Activiteiten[[#This Row],[Eigen arbeid]]=1,Tb_Activiteiten[[#Headers],[Eigen arbeid]],"")))</f>
        <v/>
      </c>
      <c r="AM2370" t="str">
        <f>IF(ISNUMBER(FIND("arbeid",Methode_Keuze)),"",IF(ISNUMBER(FIND("arbeid",Methode_Keuze)),"",IF(Tb_Activiteiten[[#This Row],[Projectmedewerker]]=1,Tb_Activiteiten[[#Headers],[Projectmedewerker]],"")))</f>
        <v/>
      </c>
      <c r="AN2370" t="str">
        <f>IF(ISNUMBER(FIND("arbeid",Methode_Keuze)),"",IF(ISNUMBER(FIND("arbeid",Methode_Keuze)),"",IF(Tb_Activiteiten[[#This Row],[Landbouwer]]=1,Tb_Activiteiten[[#Headers],[Landbouwer]],"")))</f>
        <v/>
      </c>
      <c r="AO2370" t="str">
        <f>IF(ISNUMBER(FIND("arbeid",Methode_Keuze)),"",IF(ISNUMBER(FIND("arbeid",Methode_Keuze)),"",IF(Tb_Activiteiten[[#This Row],[Adviseur]]=1,Tb_Activiteiten[[#Headers],[Adviseur]],"")))</f>
        <v/>
      </c>
      <c r="AP2370" t="str">
        <f>IF(ISNUMBER(FIND("arbeid",Methode_Keuze)),"",IF(ISNUMBER(FIND("arbeid",Methode_Keuze)),"",IF(Tb_Activiteiten[[#This Row],[Projectleider/Expert]]=1,Tb_Activiteiten[[#Headers],[Projectleider/Expert]],"")))</f>
        <v/>
      </c>
      <c r="AQ2370" t="str">
        <f>IF(ISNUMBER(FIND("arbeid",Methode_Keuze)),"",IF(ISNUMBER(FIND("arbeid",Methode_Keuze)),"",IF(Tb_Activiteiten[[#This Row],[Arbeidskosten]]=1,Tb_Activiteiten[[#Headers],[Arbeidskosten]],"")))</f>
        <v/>
      </c>
      <c r="AR2370" t="str">
        <f>IF(ISNUMBER(FIND("arbeid",Methode_Keuze)),"",IF(ISNUMBER(FIND("arbeid",Methode_Keuze)),"",IF(Tb_Activiteiten[[#This Row],[Arbeidskosten op basis van IKS]]=1,Tb_Activiteiten[[#Headers],[Arbeidskosten op basis van IKS]],"")))</f>
        <v/>
      </c>
      <c r="AS2370" t="str">
        <f>IF(ISNUMBER(FIND("overige",Methode_Keuze)),"",IF(Tb_Activiteiten[[#This Row],[Kosten derden exclusief btw]]=1,Tb_Activiteiten[[#Headers],[Kosten derden exclusief btw]],""))</f>
        <v/>
      </c>
      <c r="AT2370" t="str">
        <f>IF(ISNUMBER(FIND("overige",Methode_Keuze)),"",IF(Tb_Activiteiten[[#This Row],[Niet verrekenbare btw]]=1,Tb_Activiteiten[[#Headers],[Niet verrekenbare btw]],""))</f>
        <v/>
      </c>
      <c r="AU2370" t="str">
        <f>IF(ISNUMBER(FIND("overige",Methode_Keuze)),"",IF(Tb_Activiteiten[[#This Row],[Grondkosten]]=1,Tb_Activiteiten[[#Headers],[Grondkosten]],""))</f>
        <v/>
      </c>
      <c r="AV2370" t="str">
        <f>IF(ISNUMBER(FIND("overige",Methode_Keuze)),"",IF(Tb_Activiteiten[[#This Row],[Bijdrage in natura (overige)]]=1,Tb_Activiteiten[[#Headers],[Bijdrage in natura (overige)]],""))</f>
        <v/>
      </c>
      <c r="AW2370" t="str">
        <f>IF(ISNUMBER(FIND("overige",Methode_Keuze)),"",IF(Tb_Activiteiten[[#This Row],[Bijdrage in natura (vrijwilligers)]]=1,Tb_Activiteiten[[#Headers],[Bijdrage in natura (vrijwilligers)]],""))</f>
        <v/>
      </c>
      <c r="AX2370" t="str">
        <f>IF(ISNUMBER(FIND("overige",Methode_Keuze)),"",IF(Tb_Activiteiten[[#This Row],[Afschrijvingskosten]]=1,Tb_Activiteiten[[#Headers],[Afschrijvingskosten]],""))</f>
        <v/>
      </c>
      <c r="AY2370" t="str">
        <f>IF(ISNUMBER(FIND("overige",Methode_Keuze)),"",IF(Tb_Activiteiten[[#This Row],[Vergoeding]]=1,Tb_Activiteiten[[#Headers],[Vergoeding]],""))</f>
        <v/>
      </c>
      <c r="AZ2370" t="str">
        <f>IF(ISNUMBER(FIND("arbeid",Methode_Keuze)),"",IF(Tb_Activiteiten[[#This Row],[Arbeidskosten - vast tarief (excl eigen arbeid)]]=1,Tb_Activiteiten[[#Headers],[Arbeidskosten - vast tarief (excl eigen arbeid)]],""))</f>
        <v/>
      </c>
      <c r="BA2370" t="str">
        <f>IF(ISNUMBER(FIND("overige",Methode_Keuze)),"",IF(Tb_Activiteiten[[#This Row],[Overige kosten]]=1,Tb_Activiteiten[[#Headers],[Overige kosten]],""))</f>
        <v/>
      </c>
    </row>
    <row r="2371" spans="15:53" x14ac:dyDescent="0.25">
      <c r="O2371" s="56"/>
      <c r="Q2371" t="str">
        <f>IFERROR(IF(VLOOKUP(Tb_Activiteiten[[#This Row],[Openstelling]],Tb_Openstelling[],2,0)=1,1,""),"")</f>
        <v/>
      </c>
      <c r="AJ2371" s="56"/>
      <c r="AK2371" t="str">
        <f>IF(ISNUMBER(FIND("arbeid",Methode_Keuze)),"",IF(ISNUMBER(FIND("arbeid",Methode_Keuze)),"",IF(Tb_Activiteiten[[#This Row],[Loonkosten]]=1,Tb_Activiteiten[[#Headers],[Loonkosten]],"")))</f>
        <v/>
      </c>
      <c r="AL2371" t="str">
        <f>IF(ISNUMBER(FIND("arbeid",Methode_Keuze)),"",IF(ISNUMBER(FIND("arbeid",Methode_Keuze)),"",IF(Tb_Activiteiten[[#This Row],[Eigen arbeid]]=1,Tb_Activiteiten[[#Headers],[Eigen arbeid]],"")))</f>
        <v/>
      </c>
      <c r="AM2371" t="str">
        <f>IF(ISNUMBER(FIND("arbeid",Methode_Keuze)),"",IF(ISNUMBER(FIND("arbeid",Methode_Keuze)),"",IF(Tb_Activiteiten[[#This Row],[Projectmedewerker]]=1,Tb_Activiteiten[[#Headers],[Projectmedewerker]],"")))</f>
        <v/>
      </c>
      <c r="AN2371" t="str">
        <f>IF(ISNUMBER(FIND("arbeid",Methode_Keuze)),"",IF(ISNUMBER(FIND("arbeid",Methode_Keuze)),"",IF(Tb_Activiteiten[[#This Row],[Landbouwer]]=1,Tb_Activiteiten[[#Headers],[Landbouwer]],"")))</f>
        <v/>
      </c>
      <c r="AO2371" t="str">
        <f>IF(ISNUMBER(FIND("arbeid",Methode_Keuze)),"",IF(ISNUMBER(FIND("arbeid",Methode_Keuze)),"",IF(Tb_Activiteiten[[#This Row],[Adviseur]]=1,Tb_Activiteiten[[#Headers],[Adviseur]],"")))</f>
        <v/>
      </c>
      <c r="AP2371" t="str">
        <f>IF(ISNUMBER(FIND("arbeid",Methode_Keuze)),"",IF(ISNUMBER(FIND("arbeid",Methode_Keuze)),"",IF(Tb_Activiteiten[[#This Row],[Projectleider/Expert]]=1,Tb_Activiteiten[[#Headers],[Projectleider/Expert]],"")))</f>
        <v/>
      </c>
      <c r="AQ2371" t="str">
        <f>IF(ISNUMBER(FIND("arbeid",Methode_Keuze)),"",IF(ISNUMBER(FIND("arbeid",Methode_Keuze)),"",IF(Tb_Activiteiten[[#This Row],[Arbeidskosten]]=1,Tb_Activiteiten[[#Headers],[Arbeidskosten]],"")))</f>
        <v/>
      </c>
      <c r="AR2371" t="str">
        <f>IF(ISNUMBER(FIND("arbeid",Methode_Keuze)),"",IF(ISNUMBER(FIND("arbeid",Methode_Keuze)),"",IF(Tb_Activiteiten[[#This Row],[Arbeidskosten op basis van IKS]]=1,Tb_Activiteiten[[#Headers],[Arbeidskosten op basis van IKS]],"")))</f>
        <v/>
      </c>
      <c r="AS2371" t="str">
        <f>IF(ISNUMBER(FIND("overige",Methode_Keuze)),"",IF(Tb_Activiteiten[[#This Row],[Kosten derden exclusief btw]]=1,Tb_Activiteiten[[#Headers],[Kosten derden exclusief btw]],""))</f>
        <v/>
      </c>
      <c r="AT2371" t="str">
        <f>IF(ISNUMBER(FIND("overige",Methode_Keuze)),"",IF(Tb_Activiteiten[[#This Row],[Niet verrekenbare btw]]=1,Tb_Activiteiten[[#Headers],[Niet verrekenbare btw]],""))</f>
        <v/>
      </c>
      <c r="AU2371" t="str">
        <f>IF(ISNUMBER(FIND("overige",Methode_Keuze)),"",IF(Tb_Activiteiten[[#This Row],[Grondkosten]]=1,Tb_Activiteiten[[#Headers],[Grondkosten]],""))</f>
        <v/>
      </c>
      <c r="AV2371" t="str">
        <f>IF(ISNUMBER(FIND("overige",Methode_Keuze)),"",IF(Tb_Activiteiten[[#This Row],[Bijdrage in natura (overige)]]=1,Tb_Activiteiten[[#Headers],[Bijdrage in natura (overige)]],""))</f>
        <v/>
      </c>
      <c r="AW2371" t="str">
        <f>IF(ISNUMBER(FIND("overige",Methode_Keuze)),"",IF(Tb_Activiteiten[[#This Row],[Bijdrage in natura (vrijwilligers)]]=1,Tb_Activiteiten[[#Headers],[Bijdrage in natura (vrijwilligers)]],""))</f>
        <v/>
      </c>
      <c r="AX2371" t="str">
        <f>IF(ISNUMBER(FIND("overige",Methode_Keuze)),"",IF(Tb_Activiteiten[[#This Row],[Afschrijvingskosten]]=1,Tb_Activiteiten[[#Headers],[Afschrijvingskosten]],""))</f>
        <v/>
      </c>
      <c r="AY2371" t="str">
        <f>IF(ISNUMBER(FIND("overige",Methode_Keuze)),"",IF(Tb_Activiteiten[[#This Row],[Vergoeding]]=1,Tb_Activiteiten[[#Headers],[Vergoeding]],""))</f>
        <v/>
      </c>
      <c r="AZ2371" t="str">
        <f>IF(ISNUMBER(FIND("arbeid",Methode_Keuze)),"",IF(Tb_Activiteiten[[#This Row],[Arbeidskosten - vast tarief (excl eigen arbeid)]]=1,Tb_Activiteiten[[#Headers],[Arbeidskosten - vast tarief (excl eigen arbeid)]],""))</f>
        <v/>
      </c>
      <c r="BA2371" t="str">
        <f>IF(ISNUMBER(FIND("overige",Methode_Keuze)),"",IF(Tb_Activiteiten[[#This Row],[Overige kosten]]=1,Tb_Activiteiten[[#Headers],[Overige kosten]],""))</f>
        <v/>
      </c>
    </row>
    <row r="2372" spans="15:53" x14ac:dyDescent="0.25">
      <c r="O2372" s="56"/>
      <c r="Q2372" t="str">
        <f>IFERROR(IF(VLOOKUP(Tb_Activiteiten[[#This Row],[Openstelling]],Tb_Openstelling[],2,0)=1,1,""),"")</f>
        <v/>
      </c>
      <c r="AJ2372" s="56"/>
      <c r="AK2372" t="str">
        <f>IF(ISNUMBER(FIND("arbeid",Methode_Keuze)),"",IF(ISNUMBER(FIND("arbeid",Methode_Keuze)),"",IF(Tb_Activiteiten[[#This Row],[Loonkosten]]=1,Tb_Activiteiten[[#Headers],[Loonkosten]],"")))</f>
        <v/>
      </c>
      <c r="AL2372" t="str">
        <f>IF(ISNUMBER(FIND("arbeid",Methode_Keuze)),"",IF(ISNUMBER(FIND("arbeid",Methode_Keuze)),"",IF(Tb_Activiteiten[[#This Row],[Eigen arbeid]]=1,Tb_Activiteiten[[#Headers],[Eigen arbeid]],"")))</f>
        <v/>
      </c>
      <c r="AM2372" t="str">
        <f>IF(ISNUMBER(FIND("arbeid",Methode_Keuze)),"",IF(ISNUMBER(FIND("arbeid",Methode_Keuze)),"",IF(Tb_Activiteiten[[#This Row],[Projectmedewerker]]=1,Tb_Activiteiten[[#Headers],[Projectmedewerker]],"")))</f>
        <v/>
      </c>
      <c r="AN2372" t="str">
        <f>IF(ISNUMBER(FIND("arbeid",Methode_Keuze)),"",IF(ISNUMBER(FIND("arbeid",Methode_Keuze)),"",IF(Tb_Activiteiten[[#This Row],[Landbouwer]]=1,Tb_Activiteiten[[#Headers],[Landbouwer]],"")))</f>
        <v/>
      </c>
      <c r="AO2372" t="str">
        <f>IF(ISNUMBER(FIND("arbeid",Methode_Keuze)),"",IF(ISNUMBER(FIND("arbeid",Methode_Keuze)),"",IF(Tb_Activiteiten[[#This Row],[Adviseur]]=1,Tb_Activiteiten[[#Headers],[Adviseur]],"")))</f>
        <v/>
      </c>
      <c r="AP2372" t="str">
        <f>IF(ISNUMBER(FIND("arbeid",Methode_Keuze)),"",IF(ISNUMBER(FIND("arbeid",Methode_Keuze)),"",IF(Tb_Activiteiten[[#This Row],[Projectleider/Expert]]=1,Tb_Activiteiten[[#Headers],[Projectleider/Expert]],"")))</f>
        <v/>
      </c>
      <c r="AQ2372" t="str">
        <f>IF(ISNUMBER(FIND("arbeid",Methode_Keuze)),"",IF(ISNUMBER(FIND("arbeid",Methode_Keuze)),"",IF(Tb_Activiteiten[[#This Row],[Arbeidskosten]]=1,Tb_Activiteiten[[#Headers],[Arbeidskosten]],"")))</f>
        <v/>
      </c>
      <c r="AR2372" t="str">
        <f>IF(ISNUMBER(FIND("arbeid",Methode_Keuze)),"",IF(ISNUMBER(FIND("arbeid",Methode_Keuze)),"",IF(Tb_Activiteiten[[#This Row],[Arbeidskosten op basis van IKS]]=1,Tb_Activiteiten[[#Headers],[Arbeidskosten op basis van IKS]],"")))</f>
        <v/>
      </c>
      <c r="AS2372" t="str">
        <f>IF(ISNUMBER(FIND("overige",Methode_Keuze)),"",IF(Tb_Activiteiten[[#This Row],[Kosten derden exclusief btw]]=1,Tb_Activiteiten[[#Headers],[Kosten derden exclusief btw]],""))</f>
        <v/>
      </c>
      <c r="AT2372" t="str">
        <f>IF(ISNUMBER(FIND("overige",Methode_Keuze)),"",IF(Tb_Activiteiten[[#This Row],[Niet verrekenbare btw]]=1,Tb_Activiteiten[[#Headers],[Niet verrekenbare btw]],""))</f>
        <v/>
      </c>
      <c r="AU2372" t="str">
        <f>IF(ISNUMBER(FIND("overige",Methode_Keuze)),"",IF(Tb_Activiteiten[[#This Row],[Grondkosten]]=1,Tb_Activiteiten[[#Headers],[Grondkosten]],""))</f>
        <v/>
      </c>
      <c r="AV2372" t="str">
        <f>IF(ISNUMBER(FIND("overige",Methode_Keuze)),"",IF(Tb_Activiteiten[[#This Row],[Bijdrage in natura (overige)]]=1,Tb_Activiteiten[[#Headers],[Bijdrage in natura (overige)]],""))</f>
        <v/>
      </c>
      <c r="AW2372" t="str">
        <f>IF(ISNUMBER(FIND("overige",Methode_Keuze)),"",IF(Tb_Activiteiten[[#This Row],[Bijdrage in natura (vrijwilligers)]]=1,Tb_Activiteiten[[#Headers],[Bijdrage in natura (vrijwilligers)]],""))</f>
        <v/>
      </c>
      <c r="AX2372" t="str">
        <f>IF(ISNUMBER(FIND("overige",Methode_Keuze)),"",IF(Tb_Activiteiten[[#This Row],[Afschrijvingskosten]]=1,Tb_Activiteiten[[#Headers],[Afschrijvingskosten]],""))</f>
        <v/>
      </c>
      <c r="AY2372" t="str">
        <f>IF(ISNUMBER(FIND("overige",Methode_Keuze)),"",IF(Tb_Activiteiten[[#This Row],[Vergoeding]]=1,Tb_Activiteiten[[#Headers],[Vergoeding]],""))</f>
        <v/>
      </c>
      <c r="AZ2372" t="str">
        <f>IF(ISNUMBER(FIND("arbeid",Methode_Keuze)),"",IF(Tb_Activiteiten[[#This Row],[Arbeidskosten - vast tarief (excl eigen arbeid)]]=1,Tb_Activiteiten[[#Headers],[Arbeidskosten - vast tarief (excl eigen arbeid)]],""))</f>
        <v/>
      </c>
      <c r="BA2372" t="str">
        <f>IF(ISNUMBER(FIND("overige",Methode_Keuze)),"",IF(Tb_Activiteiten[[#This Row],[Overige kosten]]=1,Tb_Activiteiten[[#Headers],[Overige kosten]],""))</f>
        <v/>
      </c>
    </row>
    <row r="2373" spans="15:53" x14ac:dyDescent="0.25">
      <c r="O2373" s="56"/>
      <c r="Q2373" t="str">
        <f>IFERROR(IF(VLOOKUP(Tb_Activiteiten[[#This Row],[Openstelling]],Tb_Openstelling[],2,0)=1,1,""),"")</f>
        <v/>
      </c>
      <c r="AJ2373" s="56"/>
      <c r="AK2373" t="str">
        <f>IF(ISNUMBER(FIND("arbeid",Methode_Keuze)),"",IF(ISNUMBER(FIND("arbeid",Methode_Keuze)),"",IF(Tb_Activiteiten[[#This Row],[Loonkosten]]=1,Tb_Activiteiten[[#Headers],[Loonkosten]],"")))</f>
        <v/>
      </c>
      <c r="AL2373" t="str">
        <f>IF(ISNUMBER(FIND("arbeid",Methode_Keuze)),"",IF(ISNUMBER(FIND("arbeid",Methode_Keuze)),"",IF(Tb_Activiteiten[[#This Row],[Eigen arbeid]]=1,Tb_Activiteiten[[#Headers],[Eigen arbeid]],"")))</f>
        <v/>
      </c>
      <c r="AM2373" t="str">
        <f>IF(ISNUMBER(FIND("arbeid",Methode_Keuze)),"",IF(ISNUMBER(FIND("arbeid",Methode_Keuze)),"",IF(Tb_Activiteiten[[#This Row],[Projectmedewerker]]=1,Tb_Activiteiten[[#Headers],[Projectmedewerker]],"")))</f>
        <v/>
      </c>
      <c r="AN2373" t="str">
        <f>IF(ISNUMBER(FIND("arbeid",Methode_Keuze)),"",IF(ISNUMBER(FIND("arbeid",Methode_Keuze)),"",IF(Tb_Activiteiten[[#This Row],[Landbouwer]]=1,Tb_Activiteiten[[#Headers],[Landbouwer]],"")))</f>
        <v/>
      </c>
      <c r="AO2373" t="str">
        <f>IF(ISNUMBER(FIND("arbeid",Methode_Keuze)),"",IF(ISNUMBER(FIND("arbeid",Methode_Keuze)),"",IF(Tb_Activiteiten[[#This Row],[Adviseur]]=1,Tb_Activiteiten[[#Headers],[Adviseur]],"")))</f>
        <v/>
      </c>
      <c r="AP2373" t="str">
        <f>IF(ISNUMBER(FIND("arbeid",Methode_Keuze)),"",IF(ISNUMBER(FIND("arbeid",Methode_Keuze)),"",IF(Tb_Activiteiten[[#This Row],[Projectleider/Expert]]=1,Tb_Activiteiten[[#Headers],[Projectleider/Expert]],"")))</f>
        <v/>
      </c>
      <c r="AQ2373" t="str">
        <f>IF(ISNUMBER(FIND("arbeid",Methode_Keuze)),"",IF(ISNUMBER(FIND("arbeid",Methode_Keuze)),"",IF(Tb_Activiteiten[[#This Row],[Arbeidskosten]]=1,Tb_Activiteiten[[#Headers],[Arbeidskosten]],"")))</f>
        <v/>
      </c>
      <c r="AR2373" t="str">
        <f>IF(ISNUMBER(FIND("arbeid",Methode_Keuze)),"",IF(ISNUMBER(FIND("arbeid",Methode_Keuze)),"",IF(Tb_Activiteiten[[#This Row],[Arbeidskosten op basis van IKS]]=1,Tb_Activiteiten[[#Headers],[Arbeidskosten op basis van IKS]],"")))</f>
        <v/>
      </c>
      <c r="AS2373" t="str">
        <f>IF(ISNUMBER(FIND("overige",Methode_Keuze)),"",IF(Tb_Activiteiten[[#This Row],[Kosten derden exclusief btw]]=1,Tb_Activiteiten[[#Headers],[Kosten derden exclusief btw]],""))</f>
        <v/>
      </c>
      <c r="AT2373" t="str">
        <f>IF(ISNUMBER(FIND("overige",Methode_Keuze)),"",IF(Tb_Activiteiten[[#This Row],[Niet verrekenbare btw]]=1,Tb_Activiteiten[[#Headers],[Niet verrekenbare btw]],""))</f>
        <v/>
      </c>
      <c r="AU2373" t="str">
        <f>IF(ISNUMBER(FIND("overige",Methode_Keuze)),"",IF(Tb_Activiteiten[[#This Row],[Grondkosten]]=1,Tb_Activiteiten[[#Headers],[Grondkosten]],""))</f>
        <v/>
      </c>
      <c r="AV2373" t="str">
        <f>IF(ISNUMBER(FIND("overige",Methode_Keuze)),"",IF(Tb_Activiteiten[[#This Row],[Bijdrage in natura (overige)]]=1,Tb_Activiteiten[[#Headers],[Bijdrage in natura (overige)]],""))</f>
        <v/>
      </c>
      <c r="AW2373" t="str">
        <f>IF(ISNUMBER(FIND("overige",Methode_Keuze)),"",IF(Tb_Activiteiten[[#This Row],[Bijdrage in natura (vrijwilligers)]]=1,Tb_Activiteiten[[#Headers],[Bijdrage in natura (vrijwilligers)]],""))</f>
        <v/>
      </c>
      <c r="AX2373" t="str">
        <f>IF(ISNUMBER(FIND("overige",Methode_Keuze)),"",IF(Tb_Activiteiten[[#This Row],[Afschrijvingskosten]]=1,Tb_Activiteiten[[#Headers],[Afschrijvingskosten]],""))</f>
        <v/>
      </c>
      <c r="AY2373" t="str">
        <f>IF(ISNUMBER(FIND("overige",Methode_Keuze)),"",IF(Tb_Activiteiten[[#This Row],[Vergoeding]]=1,Tb_Activiteiten[[#Headers],[Vergoeding]],""))</f>
        <v/>
      </c>
      <c r="AZ2373" t="str">
        <f>IF(ISNUMBER(FIND("arbeid",Methode_Keuze)),"",IF(Tb_Activiteiten[[#This Row],[Arbeidskosten - vast tarief (excl eigen arbeid)]]=1,Tb_Activiteiten[[#Headers],[Arbeidskosten - vast tarief (excl eigen arbeid)]],""))</f>
        <v/>
      </c>
      <c r="BA2373" t="str">
        <f>IF(ISNUMBER(FIND("overige",Methode_Keuze)),"",IF(Tb_Activiteiten[[#This Row],[Overige kosten]]=1,Tb_Activiteiten[[#Headers],[Overige kosten]],""))</f>
        <v/>
      </c>
    </row>
    <row r="2374" spans="15:53" x14ac:dyDescent="0.25">
      <c r="O2374" s="56"/>
      <c r="Q2374" t="str">
        <f>IFERROR(IF(VLOOKUP(Tb_Activiteiten[[#This Row],[Openstelling]],Tb_Openstelling[],2,0)=1,1,""),"")</f>
        <v/>
      </c>
      <c r="AJ2374" s="56"/>
      <c r="AK2374" t="str">
        <f>IF(ISNUMBER(FIND("arbeid",Methode_Keuze)),"",IF(ISNUMBER(FIND("arbeid",Methode_Keuze)),"",IF(Tb_Activiteiten[[#This Row],[Loonkosten]]=1,Tb_Activiteiten[[#Headers],[Loonkosten]],"")))</f>
        <v/>
      </c>
      <c r="AL2374" t="str">
        <f>IF(ISNUMBER(FIND("arbeid",Methode_Keuze)),"",IF(ISNUMBER(FIND("arbeid",Methode_Keuze)),"",IF(Tb_Activiteiten[[#This Row],[Eigen arbeid]]=1,Tb_Activiteiten[[#Headers],[Eigen arbeid]],"")))</f>
        <v/>
      </c>
      <c r="AM2374" t="str">
        <f>IF(ISNUMBER(FIND("arbeid",Methode_Keuze)),"",IF(ISNUMBER(FIND("arbeid",Methode_Keuze)),"",IF(Tb_Activiteiten[[#This Row],[Projectmedewerker]]=1,Tb_Activiteiten[[#Headers],[Projectmedewerker]],"")))</f>
        <v/>
      </c>
      <c r="AN2374" t="str">
        <f>IF(ISNUMBER(FIND("arbeid",Methode_Keuze)),"",IF(ISNUMBER(FIND("arbeid",Methode_Keuze)),"",IF(Tb_Activiteiten[[#This Row],[Landbouwer]]=1,Tb_Activiteiten[[#Headers],[Landbouwer]],"")))</f>
        <v/>
      </c>
      <c r="AO2374" t="str">
        <f>IF(ISNUMBER(FIND("arbeid",Methode_Keuze)),"",IF(ISNUMBER(FIND("arbeid",Methode_Keuze)),"",IF(Tb_Activiteiten[[#This Row],[Adviseur]]=1,Tb_Activiteiten[[#Headers],[Adviseur]],"")))</f>
        <v/>
      </c>
      <c r="AP2374" t="str">
        <f>IF(ISNUMBER(FIND("arbeid",Methode_Keuze)),"",IF(ISNUMBER(FIND("arbeid",Methode_Keuze)),"",IF(Tb_Activiteiten[[#This Row],[Projectleider/Expert]]=1,Tb_Activiteiten[[#Headers],[Projectleider/Expert]],"")))</f>
        <v/>
      </c>
      <c r="AQ2374" t="str">
        <f>IF(ISNUMBER(FIND("arbeid",Methode_Keuze)),"",IF(ISNUMBER(FIND("arbeid",Methode_Keuze)),"",IF(Tb_Activiteiten[[#This Row],[Arbeidskosten]]=1,Tb_Activiteiten[[#Headers],[Arbeidskosten]],"")))</f>
        <v/>
      </c>
      <c r="AR2374" t="str">
        <f>IF(ISNUMBER(FIND("arbeid",Methode_Keuze)),"",IF(ISNUMBER(FIND("arbeid",Methode_Keuze)),"",IF(Tb_Activiteiten[[#This Row],[Arbeidskosten op basis van IKS]]=1,Tb_Activiteiten[[#Headers],[Arbeidskosten op basis van IKS]],"")))</f>
        <v/>
      </c>
      <c r="AS2374" t="str">
        <f>IF(ISNUMBER(FIND("overige",Methode_Keuze)),"",IF(Tb_Activiteiten[[#This Row],[Kosten derden exclusief btw]]=1,Tb_Activiteiten[[#Headers],[Kosten derden exclusief btw]],""))</f>
        <v/>
      </c>
      <c r="AT2374" t="str">
        <f>IF(ISNUMBER(FIND("overige",Methode_Keuze)),"",IF(Tb_Activiteiten[[#This Row],[Niet verrekenbare btw]]=1,Tb_Activiteiten[[#Headers],[Niet verrekenbare btw]],""))</f>
        <v/>
      </c>
      <c r="AU2374" t="str">
        <f>IF(ISNUMBER(FIND("overige",Methode_Keuze)),"",IF(Tb_Activiteiten[[#This Row],[Grondkosten]]=1,Tb_Activiteiten[[#Headers],[Grondkosten]],""))</f>
        <v/>
      </c>
      <c r="AV2374" t="str">
        <f>IF(ISNUMBER(FIND("overige",Methode_Keuze)),"",IF(Tb_Activiteiten[[#This Row],[Bijdrage in natura (overige)]]=1,Tb_Activiteiten[[#Headers],[Bijdrage in natura (overige)]],""))</f>
        <v/>
      </c>
      <c r="AW2374" t="str">
        <f>IF(ISNUMBER(FIND("overige",Methode_Keuze)),"",IF(Tb_Activiteiten[[#This Row],[Bijdrage in natura (vrijwilligers)]]=1,Tb_Activiteiten[[#Headers],[Bijdrage in natura (vrijwilligers)]],""))</f>
        <v/>
      </c>
      <c r="AX2374" t="str">
        <f>IF(ISNUMBER(FIND("overige",Methode_Keuze)),"",IF(Tb_Activiteiten[[#This Row],[Afschrijvingskosten]]=1,Tb_Activiteiten[[#Headers],[Afschrijvingskosten]],""))</f>
        <v/>
      </c>
      <c r="AY2374" t="str">
        <f>IF(ISNUMBER(FIND("overige",Methode_Keuze)),"",IF(Tb_Activiteiten[[#This Row],[Vergoeding]]=1,Tb_Activiteiten[[#Headers],[Vergoeding]],""))</f>
        <v/>
      </c>
      <c r="AZ2374" t="str">
        <f>IF(ISNUMBER(FIND("arbeid",Methode_Keuze)),"",IF(Tb_Activiteiten[[#This Row],[Arbeidskosten - vast tarief (excl eigen arbeid)]]=1,Tb_Activiteiten[[#Headers],[Arbeidskosten - vast tarief (excl eigen arbeid)]],""))</f>
        <v/>
      </c>
      <c r="BA2374" t="str">
        <f>IF(ISNUMBER(FIND("overige",Methode_Keuze)),"",IF(Tb_Activiteiten[[#This Row],[Overige kosten]]=1,Tb_Activiteiten[[#Headers],[Overige kosten]],""))</f>
        <v/>
      </c>
    </row>
    <row r="2375" spans="15:53" x14ac:dyDescent="0.25">
      <c r="O2375" s="56"/>
      <c r="Q2375" t="str">
        <f>IFERROR(IF(VLOOKUP(Tb_Activiteiten[[#This Row],[Openstelling]],Tb_Openstelling[],2,0)=1,1,""),"")</f>
        <v/>
      </c>
      <c r="AJ2375" s="56"/>
      <c r="AK2375" t="str">
        <f>IF(ISNUMBER(FIND("arbeid",Methode_Keuze)),"",IF(ISNUMBER(FIND("arbeid",Methode_Keuze)),"",IF(Tb_Activiteiten[[#This Row],[Loonkosten]]=1,Tb_Activiteiten[[#Headers],[Loonkosten]],"")))</f>
        <v/>
      </c>
      <c r="AL2375" t="str">
        <f>IF(ISNUMBER(FIND("arbeid",Methode_Keuze)),"",IF(ISNUMBER(FIND("arbeid",Methode_Keuze)),"",IF(Tb_Activiteiten[[#This Row],[Eigen arbeid]]=1,Tb_Activiteiten[[#Headers],[Eigen arbeid]],"")))</f>
        <v/>
      </c>
      <c r="AM2375" t="str">
        <f>IF(ISNUMBER(FIND("arbeid",Methode_Keuze)),"",IF(ISNUMBER(FIND("arbeid",Methode_Keuze)),"",IF(Tb_Activiteiten[[#This Row],[Projectmedewerker]]=1,Tb_Activiteiten[[#Headers],[Projectmedewerker]],"")))</f>
        <v/>
      </c>
      <c r="AN2375" t="str">
        <f>IF(ISNUMBER(FIND("arbeid",Methode_Keuze)),"",IF(ISNUMBER(FIND("arbeid",Methode_Keuze)),"",IF(Tb_Activiteiten[[#This Row],[Landbouwer]]=1,Tb_Activiteiten[[#Headers],[Landbouwer]],"")))</f>
        <v/>
      </c>
      <c r="AO2375" t="str">
        <f>IF(ISNUMBER(FIND("arbeid",Methode_Keuze)),"",IF(ISNUMBER(FIND("arbeid",Methode_Keuze)),"",IF(Tb_Activiteiten[[#This Row],[Adviseur]]=1,Tb_Activiteiten[[#Headers],[Adviseur]],"")))</f>
        <v/>
      </c>
      <c r="AP2375" t="str">
        <f>IF(ISNUMBER(FIND("arbeid",Methode_Keuze)),"",IF(ISNUMBER(FIND("arbeid",Methode_Keuze)),"",IF(Tb_Activiteiten[[#This Row],[Projectleider/Expert]]=1,Tb_Activiteiten[[#Headers],[Projectleider/Expert]],"")))</f>
        <v/>
      </c>
      <c r="AQ2375" t="str">
        <f>IF(ISNUMBER(FIND("arbeid",Methode_Keuze)),"",IF(ISNUMBER(FIND("arbeid",Methode_Keuze)),"",IF(Tb_Activiteiten[[#This Row],[Arbeidskosten]]=1,Tb_Activiteiten[[#Headers],[Arbeidskosten]],"")))</f>
        <v/>
      </c>
      <c r="AR2375" t="str">
        <f>IF(ISNUMBER(FIND("arbeid",Methode_Keuze)),"",IF(ISNUMBER(FIND("arbeid",Methode_Keuze)),"",IF(Tb_Activiteiten[[#This Row],[Arbeidskosten op basis van IKS]]=1,Tb_Activiteiten[[#Headers],[Arbeidskosten op basis van IKS]],"")))</f>
        <v/>
      </c>
      <c r="AS2375" t="str">
        <f>IF(ISNUMBER(FIND("overige",Methode_Keuze)),"",IF(Tb_Activiteiten[[#This Row],[Kosten derden exclusief btw]]=1,Tb_Activiteiten[[#Headers],[Kosten derden exclusief btw]],""))</f>
        <v/>
      </c>
      <c r="AT2375" t="str">
        <f>IF(ISNUMBER(FIND("overige",Methode_Keuze)),"",IF(Tb_Activiteiten[[#This Row],[Niet verrekenbare btw]]=1,Tb_Activiteiten[[#Headers],[Niet verrekenbare btw]],""))</f>
        <v/>
      </c>
      <c r="AU2375" t="str">
        <f>IF(ISNUMBER(FIND("overige",Methode_Keuze)),"",IF(Tb_Activiteiten[[#This Row],[Grondkosten]]=1,Tb_Activiteiten[[#Headers],[Grondkosten]],""))</f>
        <v/>
      </c>
      <c r="AV2375" t="str">
        <f>IF(ISNUMBER(FIND("overige",Methode_Keuze)),"",IF(Tb_Activiteiten[[#This Row],[Bijdrage in natura (overige)]]=1,Tb_Activiteiten[[#Headers],[Bijdrage in natura (overige)]],""))</f>
        <v/>
      </c>
      <c r="AW2375" t="str">
        <f>IF(ISNUMBER(FIND("overige",Methode_Keuze)),"",IF(Tb_Activiteiten[[#This Row],[Bijdrage in natura (vrijwilligers)]]=1,Tb_Activiteiten[[#Headers],[Bijdrage in natura (vrijwilligers)]],""))</f>
        <v/>
      </c>
      <c r="AX2375" t="str">
        <f>IF(ISNUMBER(FIND("overige",Methode_Keuze)),"",IF(Tb_Activiteiten[[#This Row],[Afschrijvingskosten]]=1,Tb_Activiteiten[[#Headers],[Afschrijvingskosten]],""))</f>
        <v/>
      </c>
      <c r="AY2375" t="str">
        <f>IF(ISNUMBER(FIND("overige",Methode_Keuze)),"",IF(Tb_Activiteiten[[#This Row],[Vergoeding]]=1,Tb_Activiteiten[[#Headers],[Vergoeding]],""))</f>
        <v/>
      </c>
      <c r="AZ2375" t="str">
        <f>IF(ISNUMBER(FIND("arbeid",Methode_Keuze)),"",IF(Tb_Activiteiten[[#This Row],[Arbeidskosten - vast tarief (excl eigen arbeid)]]=1,Tb_Activiteiten[[#Headers],[Arbeidskosten - vast tarief (excl eigen arbeid)]],""))</f>
        <v/>
      </c>
      <c r="BA2375" t="str">
        <f>IF(ISNUMBER(FIND("overige",Methode_Keuze)),"",IF(Tb_Activiteiten[[#This Row],[Overige kosten]]=1,Tb_Activiteiten[[#Headers],[Overige kosten]],""))</f>
        <v/>
      </c>
    </row>
    <row r="2376" spans="15:53" x14ac:dyDescent="0.25">
      <c r="O2376" s="56"/>
      <c r="Q2376" t="str">
        <f>IFERROR(IF(VLOOKUP(Tb_Activiteiten[[#This Row],[Openstelling]],Tb_Openstelling[],2,0)=1,1,""),"")</f>
        <v/>
      </c>
      <c r="AJ2376" s="56"/>
      <c r="AK2376" t="str">
        <f>IF(ISNUMBER(FIND("arbeid",Methode_Keuze)),"",IF(ISNUMBER(FIND("arbeid",Methode_Keuze)),"",IF(Tb_Activiteiten[[#This Row],[Loonkosten]]=1,Tb_Activiteiten[[#Headers],[Loonkosten]],"")))</f>
        <v/>
      </c>
      <c r="AL2376" t="str">
        <f>IF(ISNUMBER(FIND("arbeid",Methode_Keuze)),"",IF(ISNUMBER(FIND("arbeid",Methode_Keuze)),"",IF(Tb_Activiteiten[[#This Row],[Eigen arbeid]]=1,Tb_Activiteiten[[#Headers],[Eigen arbeid]],"")))</f>
        <v/>
      </c>
      <c r="AM2376" t="str">
        <f>IF(ISNUMBER(FIND("arbeid",Methode_Keuze)),"",IF(ISNUMBER(FIND("arbeid",Methode_Keuze)),"",IF(Tb_Activiteiten[[#This Row],[Projectmedewerker]]=1,Tb_Activiteiten[[#Headers],[Projectmedewerker]],"")))</f>
        <v/>
      </c>
      <c r="AN2376" t="str">
        <f>IF(ISNUMBER(FIND("arbeid",Methode_Keuze)),"",IF(ISNUMBER(FIND("arbeid",Methode_Keuze)),"",IF(Tb_Activiteiten[[#This Row],[Landbouwer]]=1,Tb_Activiteiten[[#Headers],[Landbouwer]],"")))</f>
        <v/>
      </c>
      <c r="AO2376" t="str">
        <f>IF(ISNUMBER(FIND("arbeid",Methode_Keuze)),"",IF(ISNUMBER(FIND("arbeid",Methode_Keuze)),"",IF(Tb_Activiteiten[[#This Row],[Adviseur]]=1,Tb_Activiteiten[[#Headers],[Adviseur]],"")))</f>
        <v/>
      </c>
      <c r="AP2376" t="str">
        <f>IF(ISNUMBER(FIND("arbeid",Methode_Keuze)),"",IF(ISNUMBER(FIND("arbeid",Methode_Keuze)),"",IF(Tb_Activiteiten[[#This Row],[Projectleider/Expert]]=1,Tb_Activiteiten[[#Headers],[Projectleider/Expert]],"")))</f>
        <v/>
      </c>
      <c r="AQ2376" t="str">
        <f>IF(ISNUMBER(FIND("arbeid",Methode_Keuze)),"",IF(ISNUMBER(FIND("arbeid",Methode_Keuze)),"",IF(Tb_Activiteiten[[#This Row],[Arbeidskosten]]=1,Tb_Activiteiten[[#Headers],[Arbeidskosten]],"")))</f>
        <v/>
      </c>
      <c r="AR2376" t="str">
        <f>IF(ISNUMBER(FIND("arbeid",Methode_Keuze)),"",IF(ISNUMBER(FIND("arbeid",Methode_Keuze)),"",IF(Tb_Activiteiten[[#This Row],[Arbeidskosten op basis van IKS]]=1,Tb_Activiteiten[[#Headers],[Arbeidskosten op basis van IKS]],"")))</f>
        <v/>
      </c>
      <c r="AS2376" t="str">
        <f>IF(ISNUMBER(FIND("overige",Methode_Keuze)),"",IF(Tb_Activiteiten[[#This Row],[Kosten derden exclusief btw]]=1,Tb_Activiteiten[[#Headers],[Kosten derden exclusief btw]],""))</f>
        <v/>
      </c>
      <c r="AT2376" t="str">
        <f>IF(ISNUMBER(FIND("overige",Methode_Keuze)),"",IF(Tb_Activiteiten[[#This Row],[Niet verrekenbare btw]]=1,Tb_Activiteiten[[#Headers],[Niet verrekenbare btw]],""))</f>
        <v/>
      </c>
      <c r="AU2376" t="str">
        <f>IF(ISNUMBER(FIND("overige",Methode_Keuze)),"",IF(Tb_Activiteiten[[#This Row],[Grondkosten]]=1,Tb_Activiteiten[[#Headers],[Grondkosten]],""))</f>
        <v/>
      </c>
      <c r="AV2376" t="str">
        <f>IF(ISNUMBER(FIND("overige",Methode_Keuze)),"",IF(Tb_Activiteiten[[#This Row],[Bijdrage in natura (overige)]]=1,Tb_Activiteiten[[#Headers],[Bijdrage in natura (overige)]],""))</f>
        <v/>
      </c>
      <c r="AW2376" t="str">
        <f>IF(ISNUMBER(FIND("overige",Methode_Keuze)),"",IF(Tb_Activiteiten[[#This Row],[Bijdrage in natura (vrijwilligers)]]=1,Tb_Activiteiten[[#Headers],[Bijdrage in natura (vrijwilligers)]],""))</f>
        <v/>
      </c>
      <c r="AX2376" t="str">
        <f>IF(ISNUMBER(FIND("overige",Methode_Keuze)),"",IF(Tb_Activiteiten[[#This Row],[Afschrijvingskosten]]=1,Tb_Activiteiten[[#Headers],[Afschrijvingskosten]],""))</f>
        <v/>
      </c>
      <c r="AY2376" t="str">
        <f>IF(ISNUMBER(FIND("overige",Methode_Keuze)),"",IF(Tb_Activiteiten[[#This Row],[Vergoeding]]=1,Tb_Activiteiten[[#Headers],[Vergoeding]],""))</f>
        <v/>
      </c>
      <c r="AZ2376" t="str">
        <f>IF(ISNUMBER(FIND("arbeid",Methode_Keuze)),"",IF(Tb_Activiteiten[[#This Row],[Arbeidskosten - vast tarief (excl eigen arbeid)]]=1,Tb_Activiteiten[[#Headers],[Arbeidskosten - vast tarief (excl eigen arbeid)]],""))</f>
        <v/>
      </c>
      <c r="BA2376" t="str">
        <f>IF(ISNUMBER(FIND("overige",Methode_Keuze)),"",IF(Tb_Activiteiten[[#This Row],[Overige kosten]]=1,Tb_Activiteiten[[#Headers],[Overige kosten]],""))</f>
        <v/>
      </c>
    </row>
    <row r="2377" spans="15:53" x14ac:dyDescent="0.25">
      <c r="O2377" s="56"/>
      <c r="Q2377" t="str">
        <f>IFERROR(IF(VLOOKUP(Tb_Activiteiten[[#This Row],[Openstelling]],Tb_Openstelling[],2,0)=1,1,""),"")</f>
        <v/>
      </c>
      <c r="AJ2377" s="56"/>
      <c r="AK2377" t="str">
        <f>IF(ISNUMBER(FIND("arbeid",Methode_Keuze)),"",IF(ISNUMBER(FIND("arbeid",Methode_Keuze)),"",IF(Tb_Activiteiten[[#This Row],[Loonkosten]]=1,Tb_Activiteiten[[#Headers],[Loonkosten]],"")))</f>
        <v/>
      </c>
      <c r="AL2377" t="str">
        <f>IF(ISNUMBER(FIND("arbeid",Methode_Keuze)),"",IF(ISNUMBER(FIND("arbeid",Methode_Keuze)),"",IF(Tb_Activiteiten[[#This Row],[Eigen arbeid]]=1,Tb_Activiteiten[[#Headers],[Eigen arbeid]],"")))</f>
        <v/>
      </c>
      <c r="AM2377" t="str">
        <f>IF(ISNUMBER(FIND("arbeid",Methode_Keuze)),"",IF(ISNUMBER(FIND("arbeid",Methode_Keuze)),"",IF(Tb_Activiteiten[[#This Row],[Projectmedewerker]]=1,Tb_Activiteiten[[#Headers],[Projectmedewerker]],"")))</f>
        <v/>
      </c>
      <c r="AN2377" t="str">
        <f>IF(ISNUMBER(FIND("arbeid",Methode_Keuze)),"",IF(ISNUMBER(FIND("arbeid",Methode_Keuze)),"",IF(Tb_Activiteiten[[#This Row],[Landbouwer]]=1,Tb_Activiteiten[[#Headers],[Landbouwer]],"")))</f>
        <v/>
      </c>
      <c r="AO2377" t="str">
        <f>IF(ISNUMBER(FIND("arbeid",Methode_Keuze)),"",IF(ISNUMBER(FIND("arbeid",Methode_Keuze)),"",IF(Tb_Activiteiten[[#This Row],[Adviseur]]=1,Tb_Activiteiten[[#Headers],[Adviseur]],"")))</f>
        <v/>
      </c>
      <c r="AP2377" t="str">
        <f>IF(ISNUMBER(FIND("arbeid",Methode_Keuze)),"",IF(ISNUMBER(FIND("arbeid",Methode_Keuze)),"",IF(Tb_Activiteiten[[#This Row],[Projectleider/Expert]]=1,Tb_Activiteiten[[#Headers],[Projectleider/Expert]],"")))</f>
        <v/>
      </c>
      <c r="AQ2377" t="str">
        <f>IF(ISNUMBER(FIND("arbeid",Methode_Keuze)),"",IF(ISNUMBER(FIND("arbeid",Methode_Keuze)),"",IF(Tb_Activiteiten[[#This Row],[Arbeidskosten]]=1,Tb_Activiteiten[[#Headers],[Arbeidskosten]],"")))</f>
        <v/>
      </c>
      <c r="AR2377" t="str">
        <f>IF(ISNUMBER(FIND("arbeid",Methode_Keuze)),"",IF(ISNUMBER(FIND("arbeid",Methode_Keuze)),"",IF(Tb_Activiteiten[[#This Row],[Arbeidskosten op basis van IKS]]=1,Tb_Activiteiten[[#Headers],[Arbeidskosten op basis van IKS]],"")))</f>
        <v/>
      </c>
      <c r="AS2377" t="str">
        <f>IF(ISNUMBER(FIND("overige",Methode_Keuze)),"",IF(Tb_Activiteiten[[#This Row],[Kosten derden exclusief btw]]=1,Tb_Activiteiten[[#Headers],[Kosten derden exclusief btw]],""))</f>
        <v/>
      </c>
      <c r="AT2377" t="str">
        <f>IF(ISNUMBER(FIND("overige",Methode_Keuze)),"",IF(Tb_Activiteiten[[#This Row],[Niet verrekenbare btw]]=1,Tb_Activiteiten[[#Headers],[Niet verrekenbare btw]],""))</f>
        <v/>
      </c>
      <c r="AU2377" t="str">
        <f>IF(ISNUMBER(FIND("overige",Methode_Keuze)),"",IF(Tb_Activiteiten[[#This Row],[Grondkosten]]=1,Tb_Activiteiten[[#Headers],[Grondkosten]],""))</f>
        <v/>
      </c>
      <c r="AV2377" t="str">
        <f>IF(ISNUMBER(FIND("overige",Methode_Keuze)),"",IF(Tb_Activiteiten[[#This Row],[Bijdrage in natura (overige)]]=1,Tb_Activiteiten[[#Headers],[Bijdrage in natura (overige)]],""))</f>
        <v/>
      </c>
      <c r="AW2377" t="str">
        <f>IF(ISNUMBER(FIND("overige",Methode_Keuze)),"",IF(Tb_Activiteiten[[#This Row],[Bijdrage in natura (vrijwilligers)]]=1,Tb_Activiteiten[[#Headers],[Bijdrage in natura (vrijwilligers)]],""))</f>
        <v/>
      </c>
      <c r="AX2377" t="str">
        <f>IF(ISNUMBER(FIND("overige",Methode_Keuze)),"",IF(Tb_Activiteiten[[#This Row],[Afschrijvingskosten]]=1,Tb_Activiteiten[[#Headers],[Afschrijvingskosten]],""))</f>
        <v/>
      </c>
      <c r="AY2377" t="str">
        <f>IF(ISNUMBER(FIND("overige",Methode_Keuze)),"",IF(Tb_Activiteiten[[#This Row],[Vergoeding]]=1,Tb_Activiteiten[[#Headers],[Vergoeding]],""))</f>
        <v/>
      </c>
      <c r="AZ2377" t="str">
        <f>IF(ISNUMBER(FIND("arbeid",Methode_Keuze)),"",IF(Tb_Activiteiten[[#This Row],[Arbeidskosten - vast tarief (excl eigen arbeid)]]=1,Tb_Activiteiten[[#Headers],[Arbeidskosten - vast tarief (excl eigen arbeid)]],""))</f>
        <v/>
      </c>
      <c r="BA2377" t="str">
        <f>IF(ISNUMBER(FIND("overige",Methode_Keuze)),"",IF(Tb_Activiteiten[[#This Row],[Overige kosten]]=1,Tb_Activiteiten[[#Headers],[Overige kosten]],""))</f>
        <v/>
      </c>
    </row>
    <row r="2378" spans="15:53" x14ac:dyDescent="0.25">
      <c r="O2378" s="56"/>
      <c r="Q2378" t="str">
        <f>IFERROR(IF(VLOOKUP(Tb_Activiteiten[[#This Row],[Openstelling]],Tb_Openstelling[],2,0)=1,1,""),"")</f>
        <v/>
      </c>
      <c r="AJ2378" s="56"/>
      <c r="AK2378" t="str">
        <f>IF(ISNUMBER(FIND("arbeid",Methode_Keuze)),"",IF(ISNUMBER(FIND("arbeid",Methode_Keuze)),"",IF(Tb_Activiteiten[[#This Row],[Loonkosten]]=1,Tb_Activiteiten[[#Headers],[Loonkosten]],"")))</f>
        <v/>
      </c>
      <c r="AL2378" t="str">
        <f>IF(ISNUMBER(FIND("arbeid",Methode_Keuze)),"",IF(ISNUMBER(FIND("arbeid",Methode_Keuze)),"",IF(Tb_Activiteiten[[#This Row],[Eigen arbeid]]=1,Tb_Activiteiten[[#Headers],[Eigen arbeid]],"")))</f>
        <v/>
      </c>
      <c r="AM2378" t="str">
        <f>IF(ISNUMBER(FIND("arbeid",Methode_Keuze)),"",IF(ISNUMBER(FIND("arbeid",Methode_Keuze)),"",IF(Tb_Activiteiten[[#This Row],[Projectmedewerker]]=1,Tb_Activiteiten[[#Headers],[Projectmedewerker]],"")))</f>
        <v/>
      </c>
      <c r="AN2378" t="str">
        <f>IF(ISNUMBER(FIND("arbeid",Methode_Keuze)),"",IF(ISNUMBER(FIND("arbeid",Methode_Keuze)),"",IF(Tb_Activiteiten[[#This Row],[Landbouwer]]=1,Tb_Activiteiten[[#Headers],[Landbouwer]],"")))</f>
        <v/>
      </c>
      <c r="AO2378" t="str">
        <f>IF(ISNUMBER(FIND("arbeid",Methode_Keuze)),"",IF(ISNUMBER(FIND("arbeid",Methode_Keuze)),"",IF(Tb_Activiteiten[[#This Row],[Adviseur]]=1,Tb_Activiteiten[[#Headers],[Adviseur]],"")))</f>
        <v/>
      </c>
      <c r="AP2378" t="str">
        <f>IF(ISNUMBER(FIND("arbeid",Methode_Keuze)),"",IF(ISNUMBER(FIND("arbeid",Methode_Keuze)),"",IF(Tb_Activiteiten[[#This Row],[Projectleider/Expert]]=1,Tb_Activiteiten[[#Headers],[Projectleider/Expert]],"")))</f>
        <v/>
      </c>
      <c r="AQ2378" t="str">
        <f>IF(ISNUMBER(FIND("arbeid",Methode_Keuze)),"",IF(ISNUMBER(FIND("arbeid",Methode_Keuze)),"",IF(Tb_Activiteiten[[#This Row],[Arbeidskosten]]=1,Tb_Activiteiten[[#Headers],[Arbeidskosten]],"")))</f>
        <v/>
      </c>
      <c r="AR2378" t="str">
        <f>IF(ISNUMBER(FIND("arbeid",Methode_Keuze)),"",IF(ISNUMBER(FIND("arbeid",Methode_Keuze)),"",IF(Tb_Activiteiten[[#This Row],[Arbeidskosten op basis van IKS]]=1,Tb_Activiteiten[[#Headers],[Arbeidskosten op basis van IKS]],"")))</f>
        <v/>
      </c>
      <c r="AS2378" t="str">
        <f>IF(ISNUMBER(FIND("overige",Methode_Keuze)),"",IF(Tb_Activiteiten[[#This Row],[Kosten derden exclusief btw]]=1,Tb_Activiteiten[[#Headers],[Kosten derden exclusief btw]],""))</f>
        <v/>
      </c>
      <c r="AT2378" t="str">
        <f>IF(ISNUMBER(FIND("overige",Methode_Keuze)),"",IF(Tb_Activiteiten[[#This Row],[Niet verrekenbare btw]]=1,Tb_Activiteiten[[#Headers],[Niet verrekenbare btw]],""))</f>
        <v/>
      </c>
      <c r="AU2378" t="str">
        <f>IF(ISNUMBER(FIND("overige",Methode_Keuze)),"",IF(Tb_Activiteiten[[#This Row],[Grondkosten]]=1,Tb_Activiteiten[[#Headers],[Grondkosten]],""))</f>
        <v/>
      </c>
      <c r="AV2378" t="str">
        <f>IF(ISNUMBER(FIND("overige",Methode_Keuze)),"",IF(Tb_Activiteiten[[#This Row],[Bijdrage in natura (overige)]]=1,Tb_Activiteiten[[#Headers],[Bijdrage in natura (overige)]],""))</f>
        <v/>
      </c>
      <c r="AW2378" t="str">
        <f>IF(ISNUMBER(FIND("overige",Methode_Keuze)),"",IF(Tb_Activiteiten[[#This Row],[Bijdrage in natura (vrijwilligers)]]=1,Tb_Activiteiten[[#Headers],[Bijdrage in natura (vrijwilligers)]],""))</f>
        <v/>
      </c>
      <c r="AX2378" t="str">
        <f>IF(ISNUMBER(FIND("overige",Methode_Keuze)),"",IF(Tb_Activiteiten[[#This Row],[Afschrijvingskosten]]=1,Tb_Activiteiten[[#Headers],[Afschrijvingskosten]],""))</f>
        <v/>
      </c>
      <c r="AY2378" t="str">
        <f>IF(ISNUMBER(FIND("overige",Methode_Keuze)),"",IF(Tb_Activiteiten[[#This Row],[Vergoeding]]=1,Tb_Activiteiten[[#Headers],[Vergoeding]],""))</f>
        <v/>
      </c>
      <c r="AZ2378" t="str">
        <f>IF(ISNUMBER(FIND("arbeid",Methode_Keuze)),"",IF(Tb_Activiteiten[[#This Row],[Arbeidskosten - vast tarief (excl eigen arbeid)]]=1,Tb_Activiteiten[[#Headers],[Arbeidskosten - vast tarief (excl eigen arbeid)]],""))</f>
        <v/>
      </c>
      <c r="BA2378" t="str">
        <f>IF(ISNUMBER(FIND("overige",Methode_Keuze)),"",IF(Tb_Activiteiten[[#This Row],[Overige kosten]]=1,Tb_Activiteiten[[#Headers],[Overige kosten]],""))</f>
        <v/>
      </c>
    </row>
    <row r="2379" spans="15:53" x14ac:dyDescent="0.25">
      <c r="O2379" s="56"/>
      <c r="Q2379" t="str">
        <f>IFERROR(IF(VLOOKUP(Tb_Activiteiten[[#This Row],[Openstelling]],Tb_Openstelling[],2,0)=1,1,""),"")</f>
        <v/>
      </c>
      <c r="AJ2379" s="56"/>
      <c r="AK2379" t="str">
        <f>IF(ISNUMBER(FIND("arbeid",Methode_Keuze)),"",IF(ISNUMBER(FIND("arbeid",Methode_Keuze)),"",IF(Tb_Activiteiten[[#This Row],[Loonkosten]]=1,Tb_Activiteiten[[#Headers],[Loonkosten]],"")))</f>
        <v/>
      </c>
      <c r="AL2379" t="str">
        <f>IF(ISNUMBER(FIND("arbeid",Methode_Keuze)),"",IF(ISNUMBER(FIND("arbeid",Methode_Keuze)),"",IF(Tb_Activiteiten[[#This Row],[Eigen arbeid]]=1,Tb_Activiteiten[[#Headers],[Eigen arbeid]],"")))</f>
        <v/>
      </c>
      <c r="AM2379" t="str">
        <f>IF(ISNUMBER(FIND("arbeid",Methode_Keuze)),"",IF(ISNUMBER(FIND("arbeid",Methode_Keuze)),"",IF(Tb_Activiteiten[[#This Row],[Projectmedewerker]]=1,Tb_Activiteiten[[#Headers],[Projectmedewerker]],"")))</f>
        <v/>
      </c>
      <c r="AN2379" t="str">
        <f>IF(ISNUMBER(FIND("arbeid",Methode_Keuze)),"",IF(ISNUMBER(FIND("arbeid",Methode_Keuze)),"",IF(Tb_Activiteiten[[#This Row],[Landbouwer]]=1,Tb_Activiteiten[[#Headers],[Landbouwer]],"")))</f>
        <v/>
      </c>
      <c r="AO2379" t="str">
        <f>IF(ISNUMBER(FIND("arbeid",Methode_Keuze)),"",IF(ISNUMBER(FIND("arbeid",Methode_Keuze)),"",IF(Tb_Activiteiten[[#This Row],[Adviseur]]=1,Tb_Activiteiten[[#Headers],[Adviseur]],"")))</f>
        <v/>
      </c>
      <c r="AP2379" t="str">
        <f>IF(ISNUMBER(FIND("arbeid",Methode_Keuze)),"",IF(ISNUMBER(FIND("arbeid",Methode_Keuze)),"",IF(Tb_Activiteiten[[#This Row],[Projectleider/Expert]]=1,Tb_Activiteiten[[#Headers],[Projectleider/Expert]],"")))</f>
        <v/>
      </c>
      <c r="AQ2379" t="str">
        <f>IF(ISNUMBER(FIND("arbeid",Methode_Keuze)),"",IF(ISNUMBER(FIND("arbeid",Methode_Keuze)),"",IF(Tb_Activiteiten[[#This Row],[Arbeidskosten]]=1,Tb_Activiteiten[[#Headers],[Arbeidskosten]],"")))</f>
        <v/>
      </c>
      <c r="AR2379" t="str">
        <f>IF(ISNUMBER(FIND("arbeid",Methode_Keuze)),"",IF(ISNUMBER(FIND("arbeid",Methode_Keuze)),"",IF(Tb_Activiteiten[[#This Row],[Arbeidskosten op basis van IKS]]=1,Tb_Activiteiten[[#Headers],[Arbeidskosten op basis van IKS]],"")))</f>
        <v/>
      </c>
      <c r="AS2379" t="str">
        <f>IF(ISNUMBER(FIND("overige",Methode_Keuze)),"",IF(Tb_Activiteiten[[#This Row],[Kosten derden exclusief btw]]=1,Tb_Activiteiten[[#Headers],[Kosten derden exclusief btw]],""))</f>
        <v/>
      </c>
      <c r="AT2379" t="str">
        <f>IF(ISNUMBER(FIND("overige",Methode_Keuze)),"",IF(Tb_Activiteiten[[#This Row],[Niet verrekenbare btw]]=1,Tb_Activiteiten[[#Headers],[Niet verrekenbare btw]],""))</f>
        <v/>
      </c>
      <c r="AU2379" t="str">
        <f>IF(ISNUMBER(FIND("overige",Methode_Keuze)),"",IF(Tb_Activiteiten[[#This Row],[Grondkosten]]=1,Tb_Activiteiten[[#Headers],[Grondkosten]],""))</f>
        <v/>
      </c>
      <c r="AV2379" t="str">
        <f>IF(ISNUMBER(FIND("overige",Methode_Keuze)),"",IF(Tb_Activiteiten[[#This Row],[Bijdrage in natura (overige)]]=1,Tb_Activiteiten[[#Headers],[Bijdrage in natura (overige)]],""))</f>
        <v/>
      </c>
      <c r="AW2379" t="str">
        <f>IF(ISNUMBER(FIND("overige",Methode_Keuze)),"",IF(Tb_Activiteiten[[#This Row],[Bijdrage in natura (vrijwilligers)]]=1,Tb_Activiteiten[[#Headers],[Bijdrage in natura (vrijwilligers)]],""))</f>
        <v/>
      </c>
      <c r="AX2379" t="str">
        <f>IF(ISNUMBER(FIND("overige",Methode_Keuze)),"",IF(Tb_Activiteiten[[#This Row],[Afschrijvingskosten]]=1,Tb_Activiteiten[[#Headers],[Afschrijvingskosten]],""))</f>
        <v/>
      </c>
      <c r="AY2379" t="str">
        <f>IF(ISNUMBER(FIND("overige",Methode_Keuze)),"",IF(Tb_Activiteiten[[#This Row],[Vergoeding]]=1,Tb_Activiteiten[[#Headers],[Vergoeding]],""))</f>
        <v/>
      </c>
      <c r="AZ2379" t="str">
        <f>IF(ISNUMBER(FIND("arbeid",Methode_Keuze)),"",IF(Tb_Activiteiten[[#This Row],[Arbeidskosten - vast tarief (excl eigen arbeid)]]=1,Tb_Activiteiten[[#Headers],[Arbeidskosten - vast tarief (excl eigen arbeid)]],""))</f>
        <v/>
      </c>
      <c r="BA2379" t="str">
        <f>IF(ISNUMBER(FIND("overige",Methode_Keuze)),"",IF(Tb_Activiteiten[[#This Row],[Overige kosten]]=1,Tb_Activiteiten[[#Headers],[Overige kosten]],""))</f>
        <v/>
      </c>
    </row>
    <row r="2380" spans="15:53" x14ac:dyDescent="0.25">
      <c r="O2380" s="56"/>
      <c r="Q2380" t="str">
        <f>IFERROR(IF(VLOOKUP(Tb_Activiteiten[[#This Row],[Openstelling]],Tb_Openstelling[],2,0)=1,1,""),"")</f>
        <v/>
      </c>
      <c r="AJ2380" s="56"/>
      <c r="AK2380" t="str">
        <f>IF(ISNUMBER(FIND("arbeid",Methode_Keuze)),"",IF(ISNUMBER(FIND("arbeid",Methode_Keuze)),"",IF(Tb_Activiteiten[[#This Row],[Loonkosten]]=1,Tb_Activiteiten[[#Headers],[Loonkosten]],"")))</f>
        <v/>
      </c>
      <c r="AL2380" t="str">
        <f>IF(ISNUMBER(FIND("arbeid",Methode_Keuze)),"",IF(ISNUMBER(FIND("arbeid",Methode_Keuze)),"",IF(Tb_Activiteiten[[#This Row],[Eigen arbeid]]=1,Tb_Activiteiten[[#Headers],[Eigen arbeid]],"")))</f>
        <v/>
      </c>
      <c r="AM2380" t="str">
        <f>IF(ISNUMBER(FIND("arbeid",Methode_Keuze)),"",IF(ISNUMBER(FIND("arbeid",Methode_Keuze)),"",IF(Tb_Activiteiten[[#This Row],[Projectmedewerker]]=1,Tb_Activiteiten[[#Headers],[Projectmedewerker]],"")))</f>
        <v/>
      </c>
      <c r="AN2380" t="str">
        <f>IF(ISNUMBER(FIND("arbeid",Methode_Keuze)),"",IF(ISNUMBER(FIND("arbeid",Methode_Keuze)),"",IF(Tb_Activiteiten[[#This Row],[Landbouwer]]=1,Tb_Activiteiten[[#Headers],[Landbouwer]],"")))</f>
        <v/>
      </c>
      <c r="AO2380" t="str">
        <f>IF(ISNUMBER(FIND("arbeid",Methode_Keuze)),"",IF(ISNUMBER(FIND("arbeid",Methode_Keuze)),"",IF(Tb_Activiteiten[[#This Row],[Adviseur]]=1,Tb_Activiteiten[[#Headers],[Adviseur]],"")))</f>
        <v/>
      </c>
      <c r="AP2380" t="str">
        <f>IF(ISNUMBER(FIND("arbeid",Methode_Keuze)),"",IF(ISNUMBER(FIND("arbeid",Methode_Keuze)),"",IF(Tb_Activiteiten[[#This Row],[Projectleider/Expert]]=1,Tb_Activiteiten[[#Headers],[Projectleider/Expert]],"")))</f>
        <v/>
      </c>
      <c r="AQ2380" t="str">
        <f>IF(ISNUMBER(FIND("arbeid",Methode_Keuze)),"",IF(ISNUMBER(FIND("arbeid",Methode_Keuze)),"",IF(Tb_Activiteiten[[#This Row],[Arbeidskosten]]=1,Tb_Activiteiten[[#Headers],[Arbeidskosten]],"")))</f>
        <v/>
      </c>
      <c r="AR2380" t="str">
        <f>IF(ISNUMBER(FIND("arbeid",Methode_Keuze)),"",IF(ISNUMBER(FIND("arbeid",Methode_Keuze)),"",IF(Tb_Activiteiten[[#This Row],[Arbeidskosten op basis van IKS]]=1,Tb_Activiteiten[[#Headers],[Arbeidskosten op basis van IKS]],"")))</f>
        <v/>
      </c>
      <c r="AS2380" t="str">
        <f>IF(ISNUMBER(FIND("overige",Methode_Keuze)),"",IF(Tb_Activiteiten[[#This Row],[Kosten derden exclusief btw]]=1,Tb_Activiteiten[[#Headers],[Kosten derden exclusief btw]],""))</f>
        <v/>
      </c>
      <c r="AT2380" t="str">
        <f>IF(ISNUMBER(FIND("overige",Methode_Keuze)),"",IF(Tb_Activiteiten[[#This Row],[Niet verrekenbare btw]]=1,Tb_Activiteiten[[#Headers],[Niet verrekenbare btw]],""))</f>
        <v/>
      </c>
      <c r="AU2380" t="str">
        <f>IF(ISNUMBER(FIND("overige",Methode_Keuze)),"",IF(Tb_Activiteiten[[#This Row],[Grondkosten]]=1,Tb_Activiteiten[[#Headers],[Grondkosten]],""))</f>
        <v/>
      </c>
      <c r="AV2380" t="str">
        <f>IF(ISNUMBER(FIND("overige",Methode_Keuze)),"",IF(Tb_Activiteiten[[#This Row],[Bijdrage in natura (overige)]]=1,Tb_Activiteiten[[#Headers],[Bijdrage in natura (overige)]],""))</f>
        <v/>
      </c>
      <c r="AW2380" t="str">
        <f>IF(ISNUMBER(FIND("overige",Methode_Keuze)),"",IF(Tb_Activiteiten[[#This Row],[Bijdrage in natura (vrijwilligers)]]=1,Tb_Activiteiten[[#Headers],[Bijdrage in natura (vrijwilligers)]],""))</f>
        <v/>
      </c>
      <c r="AX2380" t="str">
        <f>IF(ISNUMBER(FIND("overige",Methode_Keuze)),"",IF(Tb_Activiteiten[[#This Row],[Afschrijvingskosten]]=1,Tb_Activiteiten[[#Headers],[Afschrijvingskosten]],""))</f>
        <v/>
      </c>
      <c r="AY2380" t="str">
        <f>IF(ISNUMBER(FIND("overige",Methode_Keuze)),"",IF(Tb_Activiteiten[[#This Row],[Vergoeding]]=1,Tb_Activiteiten[[#Headers],[Vergoeding]],""))</f>
        <v/>
      </c>
      <c r="AZ2380" t="str">
        <f>IF(ISNUMBER(FIND("arbeid",Methode_Keuze)),"",IF(Tb_Activiteiten[[#This Row],[Arbeidskosten - vast tarief (excl eigen arbeid)]]=1,Tb_Activiteiten[[#Headers],[Arbeidskosten - vast tarief (excl eigen arbeid)]],""))</f>
        <v/>
      </c>
      <c r="BA2380" t="str">
        <f>IF(ISNUMBER(FIND("overige",Methode_Keuze)),"",IF(Tb_Activiteiten[[#This Row],[Overige kosten]]=1,Tb_Activiteiten[[#Headers],[Overige kosten]],""))</f>
        <v/>
      </c>
    </row>
    <row r="2381" spans="15:53" x14ac:dyDescent="0.25">
      <c r="O2381" s="56"/>
      <c r="Q2381" t="str">
        <f>IFERROR(IF(VLOOKUP(Tb_Activiteiten[[#This Row],[Openstelling]],Tb_Openstelling[],2,0)=1,1,""),"")</f>
        <v/>
      </c>
      <c r="AJ2381" s="56"/>
      <c r="AK2381" t="str">
        <f>IF(ISNUMBER(FIND("arbeid",Methode_Keuze)),"",IF(ISNUMBER(FIND("arbeid",Methode_Keuze)),"",IF(Tb_Activiteiten[[#This Row],[Loonkosten]]=1,Tb_Activiteiten[[#Headers],[Loonkosten]],"")))</f>
        <v/>
      </c>
      <c r="AL2381" t="str">
        <f>IF(ISNUMBER(FIND("arbeid",Methode_Keuze)),"",IF(ISNUMBER(FIND("arbeid",Methode_Keuze)),"",IF(Tb_Activiteiten[[#This Row],[Eigen arbeid]]=1,Tb_Activiteiten[[#Headers],[Eigen arbeid]],"")))</f>
        <v/>
      </c>
      <c r="AM2381" t="str">
        <f>IF(ISNUMBER(FIND("arbeid",Methode_Keuze)),"",IF(ISNUMBER(FIND("arbeid",Methode_Keuze)),"",IF(Tb_Activiteiten[[#This Row],[Projectmedewerker]]=1,Tb_Activiteiten[[#Headers],[Projectmedewerker]],"")))</f>
        <v/>
      </c>
      <c r="AN2381" t="str">
        <f>IF(ISNUMBER(FIND("arbeid",Methode_Keuze)),"",IF(ISNUMBER(FIND("arbeid",Methode_Keuze)),"",IF(Tb_Activiteiten[[#This Row],[Landbouwer]]=1,Tb_Activiteiten[[#Headers],[Landbouwer]],"")))</f>
        <v/>
      </c>
      <c r="AO2381" t="str">
        <f>IF(ISNUMBER(FIND("arbeid",Methode_Keuze)),"",IF(ISNUMBER(FIND("arbeid",Methode_Keuze)),"",IF(Tb_Activiteiten[[#This Row],[Adviseur]]=1,Tb_Activiteiten[[#Headers],[Adviseur]],"")))</f>
        <v/>
      </c>
      <c r="AP2381" t="str">
        <f>IF(ISNUMBER(FIND("arbeid",Methode_Keuze)),"",IF(ISNUMBER(FIND("arbeid",Methode_Keuze)),"",IF(Tb_Activiteiten[[#This Row],[Projectleider/Expert]]=1,Tb_Activiteiten[[#Headers],[Projectleider/Expert]],"")))</f>
        <v/>
      </c>
      <c r="AQ2381" t="str">
        <f>IF(ISNUMBER(FIND("arbeid",Methode_Keuze)),"",IF(ISNUMBER(FIND("arbeid",Methode_Keuze)),"",IF(Tb_Activiteiten[[#This Row],[Arbeidskosten]]=1,Tb_Activiteiten[[#Headers],[Arbeidskosten]],"")))</f>
        <v/>
      </c>
      <c r="AR2381" t="str">
        <f>IF(ISNUMBER(FIND("arbeid",Methode_Keuze)),"",IF(ISNUMBER(FIND("arbeid",Methode_Keuze)),"",IF(Tb_Activiteiten[[#This Row],[Arbeidskosten op basis van IKS]]=1,Tb_Activiteiten[[#Headers],[Arbeidskosten op basis van IKS]],"")))</f>
        <v/>
      </c>
      <c r="AS2381" t="str">
        <f>IF(ISNUMBER(FIND("overige",Methode_Keuze)),"",IF(Tb_Activiteiten[[#This Row],[Kosten derden exclusief btw]]=1,Tb_Activiteiten[[#Headers],[Kosten derden exclusief btw]],""))</f>
        <v/>
      </c>
      <c r="AT2381" t="str">
        <f>IF(ISNUMBER(FIND("overige",Methode_Keuze)),"",IF(Tb_Activiteiten[[#This Row],[Niet verrekenbare btw]]=1,Tb_Activiteiten[[#Headers],[Niet verrekenbare btw]],""))</f>
        <v/>
      </c>
      <c r="AU2381" t="str">
        <f>IF(ISNUMBER(FIND("overige",Methode_Keuze)),"",IF(Tb_Activiteiten[[#This Row],[Grondkosten]]=1,Tb_Activiteiten[[#Headers],[Grondkosten]],""))</f>
        <v/>
      </c>
      <c r="AV2381" t="str">
        <f>IF(ISNUMBER(FIND("overige",Methode_Keuze)),"",IF(Tb_Activiteiten[[#This Row],[Bijdrage in natura (overige)]]=1,Tb_Activiteiten[[#Headers],[Bijdrage in natura (overige)]],""))</f>
        <v/>
      </c>
      <c r="AW2381" t="str">
        <f>IF(ISNUMBER(FIND("overige",Methode_Keuze)),"",IF(Tb_Activiteiten[[#This Row],[Bijdrage in natura (vrijwilligers)]]=1,Tb_Activiteiten[[#Headers],[Bijdrage in natura (vrijwilligers)]],""))</f>
        <v/>
      </c>
      <c r="AX2381" t="str">
        <f>IF(ISNUMBER(FIND("overige",Methode_Keuze)),"",IF(Tb_Activiteiten[[#This Row],[Afschrijvingskosten]]=1,Tb_Activiteiten[[#Headers],[Afschrijvingskosten]],""))</f>
        <v/>
      </c>
      <c r="AY2381" t="str">
        <f>IF(ISNUMBER(FIND("overige",Methode_Keuze)),"",IF(Tb_Activiteiten[[#This Row],[Vergoeding]]=1,Tb_Activiteiten[[#Headers],[Vergoeding]],""))</f>
        <v/>
      </c>
      <c r="AZ2381" t="str">
        <f>IF(ISNUMBER(FIND("arbeid",Methode_Keuze)),"",IF(Tb_Activiteiten[[#This Row],[Arbeidskosten - vast tarief (excl eigen arbeid)]]=1,Tb_Activiteiten[[#Headers],[Arbeidskosten - vast tarief (excl eigen arbeid)]],""))</f>
        <v/>
      </c>
      <c r="BA2381" t="str">
        <f>IF(ISNUMBER(FIND("overige",Methode_Keuze)),"",IF(Tb_Activiteiten[[#This Row],[Overige kosten]]=1,Tb_Activiteiten[[#Headers],[Overige kosten]],""))</f>
        <v/>
      </c>
    </row>
    <row r="2382" spans="15:53" x14ac:dyDescent="0.25">
      <c r="O2382" s="56"/>
      <c r="Q2382" t="str">
        <f>IFERROR(IF(VLOOKUP(Tb_Activiteiten[[#This Row],[Openstelling]],Tb_Openstelling[],2,0)=1,1,""),"")</f>
        <v/>
      </c>
      <c r="AJ2382" s="56"/>
      <c r="AK2382" t="str">
        <f>IF(ISNUMBER(FIND("arbeid",Methode_Keuze)),"",IF(ISNUMBER(FIND("arbeid",Methode_Keuze)),"",IF(Tb_Activiteiten[[#This Row],[Loonkosten]]=1,Tb_Activiteiten[[#Headers],[Loonkosten]],"")))</f>
        <v/>
      </c>
      <c r="AL2382" t="str">
        <f>IF(ISNUMBER(FIND("arbeid",Methode_Keuze)),"",IF(ISNUMBER(FIND("arbeid",Methode_Keuze)),"",IF(Tb_Activiteiten[[#This Row],[Eigen arbeid]]=1,Tb_Activiteiten[[#Headers],[Eigen arbeid]],"")))</f>
        <v/>
      </c>
      <c r="AM2382" t="str">
        <f>IF(ISNUMBER(FIND("arbeid",Methode_Keuze)),"",IF(ISNUMBER(FIND("arbeid",Methode_Keuze)),"",IF(Tb_Activiteiten[[#This Row],[Projectmedewerker]]=1,Tb_Activiteiten[[#Headers],[Projectmedewerker]],"")))</f>
        <v/>
      </c>
      <c r="AN2382" t="str">
        <f>IF(ISNUMBER(FIND("arbeid",Methode_Keuze)),"",IF(ISNUMBER(FIND("arbeid",Methode_Keuze)),"",IF(Tb_Activiteiten[[#This Row],[Landbouwer]]=1,Tb_Activiteiten[[#Headers],[Landbouwer]],"")))</f>
        <v/>
      </c>
      <c r="AO2382" t="str">
        <f>IF(ISNUMBER(FIND("arbeid",Methode_Keuze)),"",IF(ISNUMBER(FIND("arbeid",Methode_Keuze)),"",IF(Tb_Activiteiten[[#This Row],[Adviseur]]=1,Tb_Activiteiten[[#Headers],[Adviseur]],"")))</f>
        <v/>
      </c>
      <c r="AP2382" t="str">
        <f>IF(ISNUMBER(FIND("arbeid",Methode_Keuze)),"",IF(ISNUMBER(FIND("arbeid",Methode_Keuze)),"",IF(Tb_Activiteiten[[#This Row],[Projectleider/Expert]]=1,Tb_Activiteiten[[#Headers],[Projectleider/Expert]],"")))</f>
        <v/>
      </c>
      <c r="AQ2382" t="str">
        <f>IF(ISNUMBER(FIND("arbeid",Methode_Keuze)),"",IF(ISNUMBER(FIND("arbeid",Methode_Keuze)),"",IF(Tb_Activiteiten[[#This Row],[Arbeidskosten]]=1,Tb_Activiteiten[[#Headers],[Arbeidskosten]],"")))</f>
        <v/>
      </c>
      <c r="AR2382" t="str">
        <f>IF(ISNUMBER(FIND("arbeid",Methode_Keuze)),"",IF(ISNUMBER(FIND("arbeid",Methode_Keuze)),"",IF(Tb_Activiteiten[[#This Row],[Arbeidskosten op basis van IKS]]=1,Tb_Activiteiten[[#Headers],[Arbeidskosten op basis van IKS]],"")))</f>
        <v/>
      </c>
      <c r="AS2382" t="str">
        <f>IF(ISNUMBER(FIND("overige",Methode_Keuze)),"",IF(Tb_Activiteiten[[#This Row],[Kosten derden exclusief btw]]=1,Tb_Activiteiten[[#Headers],[Kosten derden exclusief btw]],""))</f>
        <v/>
      </c>
      <c r="AT2382" t="str">
        <f>IF(ISNUMBER(FIND("overige",Methode_Keuze)),"",IF(Tb_Activiteiten[[#This Row],[Niet verrekenbare btw]]=1,Tb_Activiteiten[[#Headers],[Niet verrekenbare btw]],""))</f>
        <v/>
      </c>
      <c r="AU2382" t="str">
        <f>IF(ISNUMBER(FIND("overige",Methode_Keuze)),"",IF(Tb_Activiteiten[[#This Row],[Grondkosten]]=1,Tb_Activiteiten[[#Headers],[Grondkosten]],""))</f>
        <v/>
      </c>
      <c r="AV2382" t="str">
        <f>IF(ISNUMBER(FIND("overige",Methode_Keuze)),"",IF(Tb_Activiteiten[[#This Row],[Bijdrage in natura (overige)]]=1,Tb_Activiteiten[[#Headers],[Bijdrage in natura (overige)]],""))</f>
        <v/>
      </c>
      <c r="AW2382" t="str">
        <f>IF(ISNUMBER(FIND("overige",Methode_Keuze)),"",IF(Tb_Activiteiten[[#This Row],[Bijdrage in natura (vrijwilligers)]]=1,Tb_Activiteiten[[#Headers],[Bijdrage in natura (vrijwilligers)]],""))</f>
        <v/>
      </c>
      <c r="AX2382" t="str">
        <f>IF(ISNUMBER(FIND("overige",Methode_Keuze)),"",IF(Tb_Activiteiten[[#This Row],[Afschrijvingskosten]]=1,Tb_Activiteiten[[#Headers],[Afschrijvingskosten]],""))</f>
        <v/>
      </c>
      <c r="AY2382" t="str">
        <f>IF(ISNUMBER(FIND("overige",Methode_Keuze)),"",IF(Tb_Activiteiten[[#This Row],[Vergoeding]]=1,Tb_Activiteiten[[#Headers],[Vergoeding]],""))</f>
        <v/>
      </c>
      <c r="AZ2382" t="str">
        <f>IF(ISNUMBER(FIND("arbeid",Methode_Keuze)),"",IF(Tb_Activiteiten[[#This Row],[Arbeidskosten - vast tarief (excl eigen arbeid)]]=1,Tb_Activiteiten[[#Headers],[Arbeidskosten - vast tarief (excl eigen arbeid)]],""))</f>
        <v/>
      </c>
      <c r="BA2382" t="str">
        <f>IF(ISNUMBER(FIND("overige",Methode_Keuze)),"",IF(Tb_Activiteiten[[#This Row],[Overige kosten]]=1,Tb_Activiteiten[[#Headers],[Overige kosten]],""))</f>
        <v/>
      </c>
    </row>
    <row r="2383" spans="15:53" x14ac:dyDescent="0.25">
      <c r="O2383" s="56"/>
      <c r="Q2383" t="str">
        <f>IFERROR(IF(VLOOKUP(Tb_Activiteiten[[#This Row],[Openstelling]],Tb_Openstelling[],2,0)=1,1,""),"")</f>
        <v/>
      </c>
      <c r="AJ2383" s="56"/>
      <c r="AK2383" t="str">
        <f>IF(ISNUMBER(FIND("arbeid",Methode_Keuze)),"",IF(ISNUMBER(FIND("arbeid",Methode_Keuze)),"",IF(Tb_Activiteiten[[#This Row],[Loonkosten]]=1,Tb_Activiteiten[[#Headers],[Loonkosten]],"")))</f>
        <v/>
      </c>
      <c r="AL2383" t="str">
        <f>IF(ISNUMBER(FIND("arbeid",Methode_Keuze)),"",IF(ISNUMBER(FIND("arbeid",Methode_Keuze)),"",IF(Tb_Activiteiten[[#This Row],[Eigen arbeid]]=1,Tb_Activiteiten[[#Headers],[Eigen arbeid]],"")))</f>
        <v/>
      </c>
      <c r="AM2383" t="str">
        <f>IF(ISNUMBER(FIND("arbeid",Methode_Keuze)),"",IF(ISNUMBER(FIND("arbeid",Methode_Keuze)),"",IF(Tb_Activiteiten[[#This Row],[Projectmedewerker]]=1,Tb_Activiteiten[[#Headers],[Projectmedewerker]],"")))</f>
        <v/>
      </c>
      <c r="AN2383" t="str">
        <f>IF(ISNUMBER(FIND("arbeid",Methode_Keuze)),"",IF(ISNUMBER(FIND("arbeid",Methode_Keuze)),"",IF(Tb_Activiteiten[[#This Row],[Landbouwer]]=1,Tb_Activiteiten[[#Headers],[Landbouwer]],"")))</f>
        <v/>
      </c>
      <c r="AO2383" t="str">
        <f>IF(ISNUMBER(FIND("arbeid",Methode_Keuze)),"",IF(ISNUMBER(FIND("arbeid",Methode_Keuze)),"",IF(Tb_Activiteiten[[#This Row],[Adviseur]]=1,Tb_Activiteiten[[#Headers],[Adviseur]],"")))</f>
        <v/>
      </c>
      <c r="AP2383" t="str">
        <f>IF(ISNUMBER(FIND("arbeid",Methode_Keuze)),"",IF(ISNUMBER(FIND("arbeid",Methode_Keuze)),"",IF(Tb_Activiteiten[[#This Row],[Projectleider/Expert]]=1,Tb_Activiteiten[[#Headers],[Projectleider/Expert]],"")))</f>
        <v/>
      </c>
      <c r="AQ2383" t="str">
        <f>IF(ISNUMBER(FIND("arbeid",Methode_Keuze)),"",IF(ISNUMBER(FIND("arbeid",Methode_Keuze)),"",IF(Tb_Activiteiten[[#This Row],[Arbeidskosten]]=1,Tb_Activiteiten[[#Headers],[Arbeidskosten]],"")))</f>
        <v/>
      </c>
      <c r="AR2383" t="str">
        <f>IF(ISNUMBER(FIND("arbeid",Methode_Keuze)),"",IF(ISNUMBER(FIND("arbeid",Methode_Keuze)),"",IF(Tb_Activiteiten[[#This Row],[Arbeidskosten op basis van IKS]]=1,Tb_Activiteiten[[#Headers],[Arbeidskosten op basis van IKS]],"")))</f>
        <v/>
      </c>
      <c r="AS2383" t="str">
        <f>IF(ISNUMBER(FIND("overige",Methode_Keuze)),"",IF(Tb_Activiteiten[[#This Row],[Kosten derden exclusief btw]]=1,Tb_Activiteiten[[#Headers],[Kosten derden exclusief btw]],""))</f>
        <v/>
      </c>
      <c r="AT2383" t="str">
        <f>IF(ISNUMBER(FIND("overige",Methode_Keuze)),"",IF(Tb_Activiteiten[[#This Row],[Niet verrekenbare btw]]=1,Tb_Activiteiten[[#Headers],[Niet verrekenbare btw]],""))</f>
        <v/>
      </c>
      <c r="AU2383" t="str">
        <f>IF(ISNUMBER(FIND("overige",Methode_Keuze)),"",IF(Tb_Activiteiten[[#This Row],[Grondkosten]]=1,Tb_Activiteiten[[#Headers],[Grondkosten]],""))</f>
        <v/>
      </c>
      <c r="AV2383" t="str">
        <f>IF(ISNUMBER(FIND("overige",Methode_Keuze)),"",IF(Tb_Activiteiten[[#This Row],[Bijdrage in natura (overige)]]=1,Tb_Activiteiten[[#Headers],[Bijdrage in natura (overige)]],""))</f>
        <v/>
      </c>
      <c r="AW2383" t="str">
        <f>IF(ISNUMBER(FIND("overige",Methode_Keuze)),"",IF(Tb_Activiteiten[[#This Row],[Bijdrage in natura (vrijwilligers)]]=1,Tb_Activiteiten[[#Headers],[Bijdrage in natura (vrijwilligers)]],""))</f>
        <v/>
      </c>
      <c r="AX2383" t="str">
        <f>IF(ISNUMBER(FIND("overige",Methode_Keuze)),"",IF(Tb_Activiteiten[[#This Row],[Afschrijvingskosten]]=1,Tb_Activiteiten[[#Headers],[Afschrijvingskosten]],""))</f>
        <v/>
      </c>
      <c r="AY2383" t="str">
        <f>IF(ISNUMBER(FIND("overige",Methode_Keuze)),"",IF(Tb_Activiteiten[[#This Row],[Vergoeding]]=1,Tb_Activiteiten[[#Headers],[Vergoeding]],""))</f>
        <v/>
      </c>
      <c r="AZ2383" t="str">
        <f>IF(ISNUMBER(FIND("arbeid",Methode_Keuze)),"",IF(Tb_Activiteiten[[#This Row],[Arbeidskosten - vast tarief (excl eigen arbeid)]]=1,Tb_Activiteiten[[#Headers],[Arbeidskosten - vast tarief (excl eigen arbeid)]],""))</f>
        <v/>
      </c>
      <c r="BA2383" t="str">
        <f>IF(ISNUMBER(FIND("overige",Methode_Keuze)),"",IF(Tb_Activiteiten[[#This Row],[Overige kosten]]=1,Tb_Activiteiten[[#Headers],[Overige kosten]],""))</f>
        <v/>
      </c>
    </row>
    <row r="2384" spans="15:53" x14ac:dyDescent="0.25">
      <c r="O2384" s="56"/>
      <c r="Q2384" t="str">
        <f>IFERROR(IF(VLOOKUP(Tb_Activiteiten[[#This Row],[Openstelling]],Tb_Openstelling[],2,0)=1,1,""),"")</f>
        <v/>
      </c>
      <c r="AJ2384" s="56"/>
      <c r="AK2384" t="str">
        <f>IF(ISNUMBER(FIND("arbeid",Methode_Keuze)),"",IF(ISNUMBER(FIND("arbeid",Methode_Keuze)),"",IF(Tb_Activiteiten[[#This Row],[Loonkosten]]=1,Tb_Activiteiten[[#Headers],[Loonkosten]],"")))</f>
        <v/>
      </c>
      <c r="AL2384" t="str">
        <f>IF(ISNUMBER(FIND("arbeid",Methode_Keuze)),"",IF(ISNUMBER(FIND("arbeid",Methode_Keuze)),"",IF(Tb_Activiteiten[[#This Row],[Eigen arbeid]]=1,Tb_Activiteiten[[#Headers],[Eigen arbeid]],"")))</f>
        <v/>
      </c>
      <c r="AM2384" t="str">
        <f>IF(ISNUMBER(FIND("arbeid",Methode_Keuze)),"",IF(ISNUMBER(FIND("arbeid",Methode_Keuze)),"",IF(Tb_Activiteiten[[#This Row],[Projectmedewerker]]=1,Tb_Activiteiten[[#Headers],[Projectmedewerker]],"")))</f>
        <v/>
      </c>
      <c r="AN2384" t="str">
        <f>IF(ISNUMBER(FIND("arbeid",Methode_Keuze)),"",IF(ISNUMBER(FIND("arbeid",Methode_Keuze)),"",IF(Tb_Activiteiten[[#This Row],[Landbouwer]]=1,Tb_Activiteiten[[#Headers],[Landbouwer]],"")))</f>
        <v/>
      </c>
      <c r="AO2384" t="str">
        <f>IF(ISNUMBER(FIND("arbeid",Methode_Keuze)),"",IF(ISNUMBER(FIND("arbeid",Methode_Keuze)),"",IF(Tb_Activiteiten[[#This Row],[Adviseur]]=1,Tb_Activiteiten[[#Headers],[Adviseur]],"")))</f>
        <v/>
      </c>
      <c r="AP2384" t="str">
        <f>IF(ISNUMBER(FIND("arbeid",Methode_Keuze)),"",IF(ISNUMBER(FIND("arbeid",Methode_Keuze)),"",IF(Tb_Activiteiten[[#This Row],[Projectleider/Expert]]=1,Tb_Activiteiten[[#Headers],[Projectleider/Expert]],"")))</f>
        <v/>
      </c>
      <c r="AQ2384" t="str">
        <f>IF(ISNUMBER(FIND("arbeid",Methode_Keuze)),"",IF(ISNUMBER(FIND("arbeid",Methode_Keuze)),"",IF(Tb_Activiteiten[[#This Row],[Arbeidskosten]]=1,Tb_Activiteiten[[#Headers],[Arbeidskosten]],"")))</f>
        <v/>
      </c>
      <c r="AR2384" t="str">
        <f>IF(ISNUMBER(FIND("arbeid",Methode_Keuze)),"",IF(ISNUMBER(FIND("arbeid",Methode_Keuze)),"",IF(Tb_Activiteiten[[#This Row],[Arbeidskosten op basis van IKS]]=1,Tb_Activiteiten[[#Headers],[Arbeidskosten op basis van IKS]],"")))</f>
        <v/>
      </c>
      <c r="AS2384" t="str">
        <f>IF(ISNUMBER(FIND("overige",Methode_Keuze)),"",IF(Tb_Activiteiten[[#This Row],[Kosten derden exclusief btw]]=1,Tb_Activiteiten[[#Headers],[Kosten derden exclusief btw]],""))</f>
        <v/>
      </c>
      <c r="AT2384" t="str">
        <f>IF(ISNUMBER(FIND("overige",Methode_Keuze)),"",IF(Tb_Activiteiten[[#This Row],[Niet verrekenbare btw]]=1,Tb_Activiteiten[[#Headers],[Niet verrekenbare btw]],""))</f>
        <v/>
      </c>
      <c r="AU2384" t="str">
        <f>IF(ISNUMBER(FIND("overige",Methode_Keuze)),"",IF(Tb_Activiteiten[[#This Row],[Grondkosten]]=1,Tb_Activiteiten[[#Headers],[Grondkosten]],""))</f>
        <v/>
      </c>
      <c r="AV2384" t="str">
        <f>IF(ISNUMBER(FIND("overige",Methode_Keuze)),"",IF(Tb_Activiteiten[[#This Row],[Bijdrage in natura (overige)]]=1,Tb_Activiteiten[[#Headers],[Bijdrage in natura (overige)]],""))</f>
        <v/>
      </c>
      <c r="AW2384" t="str">
        <f>IF(ISNUMBER(FIND("overige",Methode_Keuze)),"",IF(Tb_Activiteiten[[#This Row],[Bijdrage in natura (vrijwilligers)]]=1,Tb_Activiteiten[[#Headers],[Bijdrage in natura (vrijwilligers)]],""))</f>
        <v/>
      </c>
      <c r="AX2384" t="str">
        <f>IF(ISNUMBER(FIND("overige",Methode_Keuze)),"",IF(Tb_Activiteiten[[#This Row],[Afschrijvingskosten]]=1,Tb_Activiteiten[[#Headers],[Afschrijvingskosten]],""))</f>
        <v/>
      </c>
      <c r="AY2384" t="str">
        <f>IF(ISNUMBER(FIND("overige",Methode_Keuze)),"",IF(Tb_Activiteiten[[#This Row],[Vergoeding]]=1,Tb_Activiteiten[[#Headers],[Vergoeding]],""))</f>
        <v/>
      </c>
      <c r="AZ2384" t="str">
        <f>IF(ISNUMBER(FIND("arbeid",Methode_Keuze)),"",IF(Tb_Activiteiten[[#This Row],[Arbeidskosten - vast tarief (excl eigen arbeid)]]=1,Tb_Activiteiten[[#Headers],[Arbeidskosten - vast tarief (excl eigen arbeid)]],""))</f>
        <v/>
      </c>
      <c r="BA2384" t="str">
        <f>IF(ISNUMBER(FIND("overige",Methode_Keuze)),"",IF(Tb_Activiteiten[[#This Row],[Overige kosten]]=1,Tb_Activiteiten[[#Headers],[Overige kosten]],""))</f>
        <v/>
      </c>
    </row>
    <row r="2385" spans="15:53" x14ac:dyDescent="0.25">
      <c r="O2385" s="56"/>
      <c r="Q2385" t="str">
        <f>IFERROR(IF(VLOOKUP(Tb_Activiteiten[[#This Row],[Openstelling]],Tb_Openstelling[],2,0)=1,1,""),"")</f>
        <v/>
      </c>
      <c r="AJ2385" s="56"/>
      <c r="AK2385" t="str">
        <f>IF(ISNUMBER(FIND("arbeid",Methode_Keuze)),"",IF(ISNUMBER(FIND("arbeid",Methode_Keuze)),"",IF(Tb_Activiteiten[[#This Row],[Loonkosten]]=1,Tb_Activiteiten[[#Headers],[Loonkosten]],"")))</f>
        <v/>
      </c>
      <c r="AL2385" t="str">
        <f>IF(ISNUMBER(FIND("arbeid",Methode_Keuze)),"",IF(ISNUMBER(FIND("arbeid",Methode_Keuze)),"",IF(Tb_Activiteiten[[#This Row],[Eigen arbeid]]=1,Tb_Activiteiten[[#Headers],[Eigen arbeid]],"")))</f>
        <v/>
      </c>
      <c r="AM2385" t="str">
        <f>IF(ISNUMBER(FIND("arbeid",Methode_Keuze)),"",IF(ISNUMBER(FIND("arbeid",Methode_Keuze)),"",IF(Tb_Activiteiten[[#This Row],[Projectmedewerker]]=1,Tb_Activiteiten[[#Headers],[Projectmedewerker]],"")))</f>
        <v/>
      </c>
      <c r="AN2385" t="str">
        <f>IF(ISNUMBER(FIND("arbeid",Methode_Keuze)),"",IF(ISNUMBER(FIND("arbeid",Methode_Keuze)),"",IF(Tb_Activiteiten[[#This Row],[Landbouwer]]=1,Tb_Activiteiten[[#Headers],[Landbouwer]],"")))</f>
        <v/>
      </c>
      <c r="AO2385" t="str">
        <f>IF(ISNUMBER(FIND("arbeid",Methode_Keuze)),"",IF(ISNUMBER(FIND("arbeid",Methode_Keuze)),"",IF(Tb_Activiteiten[[#This Row],[Adviseur]]=1,Tb_Activiteiten[[#Headers],[Adviseur]],"")))</f>
        <v/>
      </c>
      <c r="AP2385" t="str">
        <f>IF(ISNUMBER(FIND("arbeid",Methode_Keuze)),"",IF(ISNUMBER(FIND("arbeid",Methode_Keuze)),"",IF(Tb_Activiteiten[[#This Row],[Projectleider/Expert]]=1,Tb_Activiteiten[[#Headers],[Projectleider/Expert]],"")))</f>
        <v/>
      </c>
      <c r="AQ2385" t="str">
        <f>IF(ISNUMBER(FIND("arbeid",Methode_Keuze)),"",IF(ISNUMBER(FIND("arbeid",Methode_Keuze)),"",IF(Tb_Activiteiten[[#This Row],[Arbeidskosten]]=1,Tb_Activiteiten[[#Headers],[Arbeidskosten]],"")))</f>
        <v/>
      </c>
      <c r="AR2385" t="str">
        <f>IF(ISNUMBER(FIND("arbeid",Methode_Keuze)),"",IF(ISNUMBER(FIND("arbeid",Methode_Keuze)),"",IF(Tb_Activiteiten[[#This Row],[Arbeidskosten op basis van IKS]]=1,Tb_Activiteiten[[#Headers],[Arbeidskosten op basis van IKS]],"")))</f>
        <v/>
      </c>
      <c r="AS2385" t="str">
        <f>IF(ISNUMBER(FIND("overige",Methode_Keuze)),"",IF(Tb_Activiteiten[[#This Row],[Kosten derden exclusief btw]]=1,Tb_Activiteiten[[#Headers],[Kosten derden exclusief btw]],""))</f>
        <v/>
      </c>
      <c r="AT2385" t="str">
        <f>IF(ISNUMBER(FIND("overige",Methode_Keuze)),"",IF(Tb_Activiteiten[[#This Row],[Niet verrekenbare btw]]=1,Tb_Activiteiten[[#Headers],[Niet verrekenbare btw]],""))</f>
        <v/>
      </c>
      <c r="AU2385" t="str">
        <f>IF(ISNUMBER(FIND("overige",Methode_Keuze)),"",IF(Tb_Activiteiten[[#This Row],[Grondkosten]]=1,Tb_Activiteiten[[#Headers],[Grondkosten]],""))</f>
        <v/>
      </c>
      <c r="AV2385" t="str">
        <f>IF(ISNUMBER(FIND("overige",Methode_Keuze)),"",IF(Tb_Activiteiten[[#This Row],[Bijdrage in natura (overige)]]=1,Tb_Activiteiten[[#Headers],[Bijdrage in natura (overige)]],""))</f>
        <v/>
      </c>
      <c r="AW2385" t="str">
        <f>IF(ISNUMBER(FIND("overige",Methode_Keuze)),"",IF(Tb_Activiteiten[[#This Row],[Bijdrage in natura (vrijwilligers)]]=1,Tb_Activiteiten[[#Headers],[Bijdrage in natura (vrijwilligers)]],""))</f>
        <v/>
      </c>
      <c r="AX2385" t="str">
        <f>IF(ISNUMBER(FIND("overige",Methode_Keuze)),"",IF(Tb_Activiteiten[[#This Row],[Afschrijvingskosten]]=1,Tb_Activiteiten[[#Headers],[Afschrijvingskosten]],""))</f>
        <v/>
      </c>
      <c r="AY2385" t="str">
        <f>IF(ISNUMBER(FIND("overige",Methode_Keuze)),"",IF(Tb_Activiteiten[[#This Row],[Vergoeding]]=1,Tb_Activiteiten[[#Headers],[Vergoeding]],""))</f>
        <v/>
      </c>
      <c r="AZ2385" t="str">
        <f>IF(ISNUMBER(FIND("arbeid",Methode_Keuze)),"",IF(Tb_Activiteiten[[#This Row],[Arbeidskosten - vast tarief (excl eigen arbeid)]]=1,Tb_Activiteiten[[#Headers],[Arbeidskosten - vast tarief (excl eigen arbeid)]],""))</f>
        <v/>
      </c>
      <c r="BA2385" t="str">
        <f>IF(ISNUMBER(FIND("overige",Methode_Keuze)),"",IF(Tb_Activiteiten[[#This Row],[Overige kosten]]=1,Tb_Activiteiten[[#Headers],[Overige kosten]],""))</f>
        <v/>
      </c>
    </row>
    <row r="2386" spans="15:53" x14ac:dyDescent="0.25">
      <c r="O2386" s="56"/>
      <c r="Q2386" t="str">
        <f>IFERROR(IF(VLOOKUP(Tb_Activiteiten[[#This Row],[Openstelling]],Tb_Openstelling[],2,0)=1,1,""),"")</f>
        <v/>
      </c>
      <c r="AJ2386" s="56"/>
      <c r="AK2386" t="str">
        <f>IF(ISNUMBER(FIND("arbeid",Methode_Keuze)),"",IF(ISNUMBER(FIND("arbeid",Methode_Keuze)),"",IF(Tb_Activiteiten[[#This Row],[Loonkosten]]=1,Tb_Activiteiten[[#Headers],[Loonkosten]],"")))</f>
        <v/>
      </c>
      <c r="AL2386" t="str">
        <f>IF(ISNUMBER(FIND("arbeid",Methode_Keuze)),"",IF(ISNUMBER(FIND("arbeid",Methode_Keuze)),"",IF(Tb_Activiteiten[[#This Row],[Eigen arbeid]]=1,Tb_Activiteiten[[#Headers],[Eigen arbeid]],"")))</f>
        <v/>
      </c>
      <c r="AM2386" t="str">
        <f>IF(ISNUMBER(FIND("arbeid",Methode_Keuze)),"",IF(ISNUMBER(FIND("arbeid",Methode_Keuze)),"",IF(Tb_Activiteiten[[#This Row],[Projectmedewerker]]=1,Tb_Activiteiten[[#Headers],[Projectmedewerker]],"")))</f>
        <v/>
      </c>
      <c r="AN2386" t="str">
        <f>IF(ISNUMBER(FIND("arbeid",Methode_Keuze)),"",IF(ISNUMBER(FIND("arbeid",Methode_Keuze)),"",IF(Tb_Activiteiten[[#This Row],[Landbouwer]]=1,Tb_Activiteiten[[#Headers],[Landbouwer]],"")))</f>
        <v/>
      </c>
      <c r="AO2386" t="str">
        <f>IF(ISNUMBER(FIND("arbeid",Methode_Keuze)),"",IF(ISNUMBER(FIND("arbeid",Methode_Keuze)),"",IF(Tb_Activiteiten[[#This Row],[Adviseur]]=1,Tb_Activiteiten[[#Headers],[Adviseur]],"")))</f>
        <v/>
      </c>
      <c r="AP2386" t="str">
        <f>IF(ISNUMBER(FIND("arbeid",Methode_Keuze)),"",IF(ISNUMBER(FIND("arbeid",Methode_Keuze)),"",IF(Tb_Activiteiten[[#This Row],[Projectleider/Expert]]=1,Tb_Activiteiten[[#Headers],[Projectleider/Expert]],"")))</f>
        <v/>
      </c>
      <c r="AQ2386" t="str">
        <f>IF(ISNUMBER(FIND("arbeid",Methode_Keuze)),"",IF(ISNUMBER(FIND("arbeid",Methode_Keuze)),"",IF(Tb_Activiteiten[[#This Row],[Arbeidskosten]]=1,Tb_Activiteiten[[#Headers],[Arbeidskosten]],"")))</f>
        <v/>
      </c>
      <c r="AR2386" t="str">
        <f>IF(ISNUMBER(FIND("arbeid",Methode_Keuze)),"",IF(ISNUMBER(FIND("arbeid",Methode_Keuze)),"",IF(Tb_Activiteiten[[#This Row],[Arbeidskosten op basis van IKS]]=1,Tb_Activiteiten[[#Headers],[Arbeidskosten op basis van IKS]],"")))</f>
        <v/>
      </c>
      <c r="AS2386" t="str">
        <f>IF(ISNUMBER(FIND("overige",Methode_Keuze)),"",IF(Tb_Activiteiten[[#This Row],[Kosten derden exclusief btw]]=1,Tb_Activiteiten[[#Headers],[Kosten derden exclusief btw]],""))</f>
        <v/>
      </c>
      <c r="AT2386" t="str">
        <f>IF(ISNUMBER(FIND("overige",Methode_Keuze)),"",IF(Tb_Activiteiten[[#This Row],[Niet verrekenbare btw]]=1,Tb_Activiteiten[[#Headers],[Niet verrekenbare btw]],""))</f>
        <v/>
      </c>
      <c r="AU2386" t="str">
        <f>IF(ISNUMBER(FIND("overige",Methode_Keuze)),"",IF(Tb_Activiteiten[[#This Row],[Grondkosten]]=1,Tb_Activiteiten[[#Headers],[Grondkosten]],""))</f>
        <v/>
      </c>
      <c r="AV2386" t="str">
        <f>IF(ISNUMBER(FIND("overige",Methode_Keuze)),"",IF(Tb_Activiteiten[[#This Row],[Bijdrage in natura (overige)]]=1,Tb_Activiteiten[[#Headers],[Bijdrage in natura (overige)]],""))</f>
        <v/>
      </c>
      <c r="AW2386" t="str">
        <f>IF(ISNUMBER(FIND("overige",Methode_Keuze)),"",IF(Tb_Activiteiten[[#This Row],[Bijdrage in natura (vrijwilligers)]]=1,Tb_Activiteiten[[#Headers],[Bijdrage in natura (vrijwilligers)]],""))</f>
        <v/>
      </c>
      <c r="AX2386" t="str">
        <f>IF(ISNUMBER(FIND("overige",Methode_Keuze)),"",IF(Tb_Activiteiten[[#This Row],[Afschrijvingskosten]]=1,Tb_Activiteiten[[#Headers],[Afschrijvingskosten]],""))</f>
        <v/>
      </c>
      <c r="AY2386" t="str">
        <f>IF(ISNUMBER(FIND("overige",Methode_Keuze)),"",IF(Tb_Activiteiten[[#This Row],[Vergoeding]]=1,Tb_Activiteiten[[#Headers],[Vergoeding]],""))</f>
        <v/>
      </c>
      <c r="AZ2386" t="str">
        <f>IF(ISNUMBER(FIND("arbeid",Methode_Keuze)),"",IF(Tb_Activiteiten[[#This Row],[Arbeidskosten - vast tarief (excl eigen arbeid)]]=1,Tb_Activiteiten[[#Headers],[Arbeidskosten - vast tarief (excl eigen arbeid)]],""))</f>
        <v/>
      </c>
      <c r="BA2386" t="str">
        <f>IF(ISNUMBER(FIND("overige",Methode_Keuze)),"",IF(Tb_Activiteiten[[#This Row],[Overige kosten]]=1,Tb_Activiteiten[[#Headers],[Overige kosten]],""))</f>
        <v/>
      </c>
    </row>
    <row r="2387" spans="15:53" x14ac:dyDescent="0.25">
      <c r="O2387" s="56"/>
      <c r="Q2387" t="str">
        <f>IFERROR(IF(VLOOKUP(Tb_Activiteiten[[#This Row],[Openstelling]],Tb_Openstelling[],2,0)=1,1,""),"")</f>
        <v/>
      </c>
      <c r="AJ2387" s="56"/>
      <c r="AK2387" t="str">
        <f>IF(ISNUMBER(FIND("arbeid",Methode_Keuze)),"",IF(ISNUMBER(FIND("arbeid",Methode_Keuze)),"",IF(Tb_Activiteiten[[#This Row],[Loonkosten]]=1,Tb_Activiteiten[[#Headers],[Loonkosten]],"")))</f>
        <v/>
      </c>
      <c r="AL2387" t="str">
        <f>IF(ISNUMBER(FIND("arbeid",Methode_Keuze)),"",IF(ISNUMBER(FIND("arbeid",Methode_Keuze)),"",IF(Tb_Activiteiten[[#This Row],[Eigen arbeid]]=1,Tb_Activiteiten[[#Headers],[Eigen arbeid]],"")))</f>
        <v/>
      </c>
      <c r="AM2387" t="str">
        <f>IF(ISNUMBER(FIND("arbeid",Methode_Keuze)),"",IF(ISNUMBER(FIND("arbeid",Methode_Keuze)),"",IF(Tb_Activiteiten[[#This Row],[Projectmedewerker]]=1,Tb_Activiteiten[[#Headers],[Projectmedewerker]],"")))</f>
        <v/>
      </c>
      <c r="AN2387" t="str">
        <f>IF(ISNUMBER(FIND("arbeid",Methode_Keuze)),"",IF(ISNUMBER(FIND("arbeid",Methode_Keuze)),"",IF(Tb_Activiteiten[[#This Row],[Landbouwer]]=1,Tb_Activiteiten[[#Headers],[Landbouwer]],"")))</f>
        <v/>
      </c>
      <c r="AO2387" t="str">
        <f>IF(ISNUMBER(FIND("arbeid",Methode_Keuze)),"",IF(ISNUMBER(FIND("arbeid",Methode_Keuze)),"",IF(Tb_Activiteiten[[#This Row],[Adviseur]]=1,Tb_Activiteiten[[#Headers],[Adviseur]],"")))</f>
        <v/>
      </c>
      <c r="AP2387" t="str">
        <f>IF(ISNUMBER(FIND("arbeid",Methode_Keuze)),"",IF(ISNUMBER(FIND("arbeid",Methode_Keuze)),"",IF(Tb_Activiteiten[[#This Row],[Projectleider/Expert]]=1,Tb_Activiteiten[[#Headers],[Projectleider/Expert]],"")))</f>
        <v/>
      </c>
      <c r="AQ2387" t="str">
        <f>IF(ISNUMBER(FIND("arbeid",Methode_Keuze)),"",IF(ISNUMBER(FIND("arbeid",Methode_Keuze)),"",IF(Tb_Activiteiten[[#This Row],[Arbeidskosten]]=1,Tb_Activiteiten[[#Headers],[Arbeidskosten]],"")))</f>
        <v/>
      </c>
      <c r="AR2387" t="str">
        <f>IF(ISNUMBER(FIND("arbeid",Methode_Keuze)),"",IF(ISNUMBER(FIND("arbeid",Methode_Keuze)),"",IF(Tb_Activiteiten[[#This Row],[Arbeidskosten op basis van IKS]]=1,Tb_Activiteiten[[#Headers],[Arbeidskosten op basis van IKS]],"")))</f>
        <v/>
      </c>
      <c r="AS2387" t="str">
        <f>IF(ISNUMBER(FIND("overige",Methode_Keuze)),"",IF(Tb_Activiteiten[[#This Row],[Kosten derden exclusief btw]]=1,Tb_Activiteiten[[#Headers],[Kosten derden exclusief btw]],""))</f>
        <v/>
      </c>
      <c r="AT2387" t="str">
        <f>IF(ISNUMBER(FIND("overige",Methode_Keuze)),"",IF(Tb_Activiteiten[[#This Row],[Niet verrekenbare btw]]=1,Tb_Activiteiten[[#Headers],[Niet verrekenbare btw]],""))</f>
        <v/>
      </c>
      <c r="AU2387" t="str">
        <f>IF(ISNUMBER(FIND("overige",Methode_Keuze)),"",IF(Tb_Activiteiten[[#This Row],[Grondkosten]]=1,Tb_Activiteiten[[#Headers],[Grondkosten]],""))</f>
        <v/>
      </c>
      <c r="AV2387" t="str">
        <f>IF(ISNUMBER(FIND("overige",Methode_Keuze)),"",IF(Tb_Activiteiten[[#This Row],[Bijdrage in natura (overige)]]=1,Tb_Activiteiten[[#Headers],[Bijdrage in natura (overige)]],""))</f>
        <v/>
      </c>
      <c r="AW2387" t="str">
        <f>IF(ISNUMBER(FIND("overige",Methode_Keuze)),"",IF(Tb_Activiteiten[[#This Row],[Bijdrage in natura (vrijwilligers)]]=1,Tb_Activiteiten[[#Headers],[Bijdrage in natura (vrijwilligers)]],""))</f>
        <v/>
      </c>
      <c r="AX2387" t="str">
        <f>IF(ISNUMBER(FIND("overige",Methode_Keuze)),"",IF(Tb_Activiteiten[[#This Row],[Afschrijvingskosten]]=1,Tb_Activiteiten[[#Headers],[Afschrijvingskosten]],""))</f>
        <v/>
      </c>
      <c r="AY2387" t="str">
        <f>IF(ISNUMBER(FIND("overige",Methode_Keuze)),"",IF(Tb_Activiteiten[[#This Row],[Vergoeding]]=1,Tb_Activiteiten[[#Headers],[Vergoeding]],""))</f>
        <v/>
      </c>
      <c r="AZ2387" t="str">
        <f>IF(ISNUMBER(FIND("arbeid",Methode_Keuze)),"",IF(Tb_Activiteiten[[#This Row],[Arbeidskosten - vast tarief (excl eigen arbeid)]]=1,Tb_Activiteiten[[#Headers],[Arbeidskosten - vast tarief (excl eigen arbeid)]],""))</f>
        <v/>
      </c>
      <c r="BA2387" t="str">
        <f>IF(ISNUMBER(FIND("overige",Methode_Keuze)),"",IF(Tb_Activiteiten[[#This Row],[Overige kosten]]=1,Tb_Activiteiten[[#Headers],[Overige kosten]],""))</f>
        <v/>
      </c>
    </row>
    <row r="2388" spans="15:53" x14ac:dyDescent="0.25">
      <c r="O2388" s="56"/>
      <c r="Q2388" t="str">
        <f>IFERROR(IF(VLOOKUP(Tb_Activiteiten[[#This Row],[Openstelling]],Tb_Openstelling[],2,0)=1,1,""),"")</f>
        <v/>
      </c>
      <c r="AJ2388" s="56"/>
      <c r="AK2388" t="str">
        <f>IF(ISNUMBER(FIND("arbeid",Methode_Keuze)),"",IF(ISNUMBER(FIND("arbeid",Methode_Keuze)),"",IF(Tb_Activiteiten[[#This Row],[Loonkosten]]=1,Tb_Activiteiten[[#Headers],[Loonkosten]],"")))</f>
        <v/>
      </c>
      <c r="AL2388" t="str">
        <f>IF(ISNUMBER(FIND("arbeid",Methode_Keuze)),"",IF(ISNUMBER(FIND("arbeid",Methode_Keuze)),"",IF(Tb_Activiteiten[[#This Row],[Eigen arbeid]]=1,Tb_Activiteiten[[#Headers],[Eigen arbeid]],"")))</f>
        <v/>
      </c>
      <c r="AM2388" t="str">
        <f>IF(ISNUMBER(FIND("arbeid",Methode_Keuze)),"",IF(ISNUMBER(FIND("arbeid",Methode_Keuze)),"",IF(Tb_Activiteiten[[#This Row],[Projectmedewerker]]=1,Tb_Activiteiten[[#Headers],[Projectmedewerker]],"")))</f>
        <v/>
      </c>
      <c r="AN2388" t="str">
        <f>IF(ISNUMBER(FIND("arbeid",Methode_Keuze)),"",IF(ISNUMBER(FIND("arbeid",Methode_Keuze)),"",IF(Tb_Activiteiten[[#This Row],[Landbouwer]]=1,Tb_Activiteiten[[#Headers],[Landbouwer]],"")))</f>
        <v/>
      </c>
      <c r="AO2388" t="str">
        <f>IF(ISNUMBER(FIND("arbeid",Methode_Keuze)),"",IF(ISNUMBER(FIND("arbeid",Methode_Keuze)),"",IF(Tb_Activiteiten[[#This Row],[Adviseur]]=1,Tb_Activiteiten[[#Headers],[Adviseur]],"")))</f>
        <v/>
      </c>
      <c r="AP2388" t="str">
        <f>IF(ISNUMBER(FIND("arbeid",Methode_Keuze)),"",IF(ISNUMBER(FIND("arbeid",Methode_Keuze)),"",IF(Tb_Activiteiten[[#This Row],[Projectleider/Expert]]=1,Tb_Activiteiten[[#Headers],[Projectleider/Expert]],"")))</f>
        <v/>
      </c>
      <c r="AQ2388" t="str">
        <f>IF(ISNUMBER(FIND("arbeid",Methode_Keuze)),"",IF(ISNUMBER(FIND("arbeid",Methode_Keuze)),"",IF(Tb_Activiteiten[[#This Row],[Arbeidskosten]]=1,Tb_Activiteiten[[#Headers],[Arbeidskosten]],"")))</f>
        <v/>
      </c>
      <c r="AR2388" t="str">
        <f>IF(ISNUMBER(FIND("arbeid",Methode_Keuze)),"",IF(ISNUMBER(FIND("arbeid",Methode_Keuze)),"",IF(Tb_Activiteiten[[#This Row],[Arbeidskosten op basis van IKS]]=1,Tb_Activiteiten[[#Headers],[Arbeidskosten op basis van IKS]],"")))</f>
        <v/>
      </c>
      <c r="AS2388" t="str">
        <f>IF(ISNUMBER(FIND("overige",Methode_Keuze)),"",IF(Tb_Activiteiten[[#This Row],[Kosten derden exclusief btw]]=1,Tb_Activiteiten[[#Headers],[Kosten derden exclusief btw]],""))</f>
        <v/>
      </c>
      <c r="AT2388" t="str">
        <f>IF(ISNUMBER(FIND("overige",Methode_Keuze)),"",IF(Tb_Activiteiten[[#This Row],[Niet verrekenbare btw]]=1,Tb_Activiteiten[[#Headers],[Niet verrekenbare btw]],""))</f>
        <v/>
      </c>
      <c r="AU2388" t="str">
        <f>IF(ISNUMBER(FIND("overige",Methode_Keuze)),"",IF(Tb_Activiteiten[[#This Row],[Grondkosten]]=1,Tb_Activiteiten[[#Headers],[Grondkosten]],""))</f>
        <v/>
      </c>
      <c r="AV2388" t="str">
        <f>IF(ISNUMBER(FIND("overige",Methode_Keuze)),"",IF(Tb_Activiteiten[[#This Row],[Bijdrage in natura (overige)]]=1,Tb_Activiteiten[[#Headers],[Bijdrage in natura (overige)]],""))</f>
        <v/>
      </c>
      <c r="AW2388" t="str">
        <f>IF(ISNUMBER(FIND("overige",Methode_Keuze)),"",IF(Tb_Activiteiten[[#This Row],[Bijdrage in natura (vrijwilligers)]]=1,Tb_Activiteiten[[#Headers],[Bijdrage in natura (vrijwilligers)]],""))</f>
        <v/>
      </c>
      <c r="AX2388" t="str">
        <f>IF(ISNUMBER(FIND("overige",Methode_Keuze)),"",IF(Tb_Activiteiten[[#This Row],[Afschrijvingskosten]]=1,Tb_Activiteiten[[#Headers],[Afschrijvingskosten]],""))</f>
        <v/>
      </c>
      <c r="AY2388" t="str">
        <f>IF(ISNUMBER(FIND("overige",Methode_Keuze)),"",IF(Tb_Activiteiten[[#This Row],[Vergoeding]]=1,Tb_Activiteiten[[#Headers],[Vergoeding]],""))</f>
        <v/>
      </c>
      <c r="AZ2388" t="str">
        <f>IF(ISNUMBER(FIND("arbeid",Methode_Keuze)),"",IF(Tb_Activiteiten[[#This Row],[Arbeidskosten - vast tarief (excl eigen arbeid)]]=1,Tb_Activiteiten[[#Headers],[Arbeidskosten - vast tarief (excl eigen arbeid)]],""))</f>
        <v/>
      </c>
      <c r="BA2388" t="str">
        <f>IF(ISNUMBER(FIND("overige",Methode_Keuze)),"",IF(Tb_Activiteiten[[#This Row],[Overige kosten]]=1,Tb_Activiteiten[[#Headers],[Overige kosten]],""))</f>
        <v/>
      </c>
    </row>
    <row r="2389" spans="15:53" x14ac:dyDescent="0.25">
      <c r="O2389" s="56"/>
      <c r="Q2389" t="str">
        <f>IFERROR(IF(VLOOKUP(Tb_Activiteiten[[#This Row],[Openstelling]],Tb_Openstelling[],2,0)=1,1,""),"")</f>
        <v/>
      </c>
      <c r="AJ2389" s="56"/>
      <c r="AK2389" t="str">
        <f>IF(ISNUMBER(FIND("arbeid",Methode_Keuze)),"",IF(ISNUMBER(FIND("arbeid",Methode_Keuze)),"",IF(Tb_Activiteiten[[#This Row],[Loonkosten]]=1,Tb_Activiteiten[[#Headers],[Loonkosten]],"")))</f>
        <v/>
      </c>
      <c r="AL2389" t="str">
        <f>IF(ISNUMBER(FIND("arbeid",Methode_Keuze)),"",IF(ISNUMBER(FIND("arbeid",Methode_Keuze)),"",IF(Tb_Activiteiten[[#This Row],[Eigen arbeid]]=1,Tb_Activiteiten[[#Headers],[Eigen arbeid]],"")))</f>
        <v/>
      </c>
      <c r="AM2389" t="str">
        <f>IF(ISNUMBER(FIND("arbeid",Methode_Keuze)),"",IF(ISNUMBER(FIND("arbeid",Methode_Keuze)),"",IF(Tb_Activiteiten[[#This Row],[Projectmedewerker]]=1,Tb_Activiteiten[[#Headers],[Projectmedewerker]],"")))</f>
        <v/>
      </c>
      <c r="AN2389" t="str">
        <f>IF(ISNUMBER(FIND("arbeid",Methode_Keuze)),"",IF(ISNUMBER(FIND("arbeid",Methode_Keuze)),"",IF(Tb_Activiteiten[[#This Row],[Landbouwer]]=1,Tb_Activiteiten[[#Headers],[Landbouwer]],"")))</f>
        <v/>
      </c>
      <c r="AO2389" t="str">
        <f>IF(ISNUMBER(FIND("arbeid",Methode_Keuze)),"",IF(ISNUMBER(FIND("arbeid",Methode_Keuze)),"",IF(Tb_Activiteiten[[#This Row],[Adviseur]]=1,Tb_Activiteiten[[#Headers],[Adviseur]],"")))</f>
        <v/>
      </c>
      <c r="AP2389" t="str">
        <f>IF(ISNUMBER(FIND("arbeid",Methode_Keuze)),"",IF(ISNUMBER(FIND("arbeid",Methode_Keuze)),"",IF(Tb_Activiteiten[[#This Row],[Projectleider/Expert]]=1,Tb_Activiteiten[[#Headers],[Projectleider/Expert]],"")))</f>
        <v/>
      </c>
      <c r="AQ2389" t="str">
        <f>IF(ISNUMBER(FIND("arbeid",Methode_Keuze)),"",IF(ISNUMBER(FIND("arbeid",Methode_Keuze)),"",IF(Tb_Activiteiten[[#This Row],[Arbeidskosten]]=1,Tb_Activiteiten[[#Headers],[Arbeidskosten]],"")))</f>
        <v/>
      </c>
      <c r="AR2389" t="str">
        <f>IF(ISNUMBER(FIND("arbeid",Methode_Keuze)),"",IF(ISNUMBER(FIND("arbeid",Methode_Keuze)),"",IF(Tb_Activiteiten[[#This Row],[Arbeidskosten op basis van IKS]]=1,Tb_Activiteiten[[#Headers],[Arbeidskosten op basis van IKS]],"")))</f>
        <v/>
      </c>
      <c r="AS2389" t="str">
        <f>IF(ISNUMBER(FIND("overige",Methode_Keuze)),"",IF(Tb_Activiteiten[[#This Row],[Kosten derden exclusief btw]]=1,Tb_Activiteiten[[#Headers],[Kosten derden exclusief btw]],""))</f>
        <v/>
      </c>
      <c r="AT2389" t="str">
        <f>IF(ISNUMBER(FIND("overige",Methode_Keuze)),"",IF(Tb_Activiteiten[[#This Row],[Niet verrekenbare btw]]=1,Tb_Activiteiten[[#Headers],[Niet verrekenbare btw]],""))</f>
        <v/>
      </c>
      <c r="AU2389" t="str">
        <f>IF(ISNUMBER(FIND("overige",Methode_Keuze)),"",IF(Tb_Activiteiten[[#This Row],[Grondkosten]]=1,Tb_Activiteiten[[#Headers],[Grondkosten]],""))</f>
        <v/>
      </c>
      <c r="AV2389" t="str">
        <f>IF(ISNUMBER(FIND("overige",Methode_Keuze)),"",IF(Tb_Activiteiten[[#This Row],[Bijdrage in natura (overige)]]=1,Tb_Activiteiten[[#Headers],[Bijdrage in natura (overige)]],""))</f>
        <v/>
      </c>
      <c r="AW2389" t="str">
        <f>IF(ISNUMBER(FIND("overige",Methode_Keuze)),"",IF(Tb_Activiteiten[[#This Row],[Bijdrage in natura (vrijwilligers)]]=1,Tb_Activiteiten[[#Headers],[Bijdrage in natura (vrijwilligers)]],""))</f>
        <v/>
      </c>
      <c r="AX2389" t="str">
        <f>IF(ISNUMBER(FIND("overige",Methode_Keuze)),"",IF(Tb_Activiteiten[[#This Row],[Afschrijvingskosten]]=1,Tb_Activiteiten[[#Headers],[Afschrijvingskosten]],""))</f>
        <v/>
      </c>
      <c r="AY2389" t="str">
        <f>IF(ISNUMBER(FIND("overige",Methode_Keuze)),"",IF(Tb_Activiteiten[[#This Row],[Vergoeding]]=1,Tb_Activiteiten[[#Headers],[Vergoeding]],""))</f>
        <v/>
      </c>
      <c r="AZ2389" t="str">
        <f>IF(ISNUMBER(FIND("arbeid",Methode_Keuze)),"",IF(Tb_Activiteiten[[#This Row],[Arbeidskosten - vast tarief (excl eigen arbeid)]]=1,Tb_Activiteiten[[#Headers],[Arbeidskosten - vast tarief (excl eigen arbeid)]],""))</f>
        <v/>
      </c>
      <c r="BA2389" t="str">
        <f>IF(ISNUMBER(FIND("overige",Methode_Keuze)),"",IF(Tb_Activiteiten[[#This Row],[Overige kosten]]=1,Tb_Activiteiten[[#Headers],[Overige kosten]],""))</f>
        <v/>
      </c>
    </row>
    <row r="2390" spans="15:53" x14ac:dyDescent="0.25">
      <c r="O2390" s="56"/>
      <c r="Q2390" t="str">
        <f>IFERROR(IF(VLOOKUP(Tb_Activiteiten[[#This Row],[Openstelling]],Tb_Openstelling[],2,0)=1,1,""),"")</f>
        <v/>
      </c>
      <c r="AJ2390" s="56"/>
      <c r="AK2390" t="str">
        <f>IF(ISNUMBER(FIND("arbeid",Methode_Keuze)),"",IF(ISNUMBER(FIND("arbeid",Methode_Keuze)),"",IF(Tb_Activiteiten[[#This Row],[Loonkosten]]=1,Tb_Activiteiten[[#Headers],[Loonkosten]],"")))</f>
        <v/>
      </c>
      <c r="AL2390" t="str">
        <f>IF(ISNUMBER(FIND("arbeid",Methode_Keuze)),"",IF(ISNUMBER(FIND("arbeid",Methode_Keuze)),"",IF(Tb_Activiteiten[[#This Row],[Eigen arbeid]]=1,Tb_Activiteiten[[#Headers],[Eigen arbeid]],"")))</f>
        <v/>
      </c>
      <c r="AM2390" t="str">
        <f>IF(ISNUMBER(FIND("arbeid",Methode_Keuze)),"",IF(ISNUMBER(FIND("arbeid",Methode_Keuze)),"",IF(Tb_Activiteiten[[#This Row],[Projectmedewerker]]=1,Tb_Activiteiten[[#Headers],[Projectmedewerker]],"")))</f>
        <v/>
      </c>
      <c r="AN2390" t="str">
        <f>IF(ISNUMBER(FIND("arbeid",Methode_Keuze)),"",IF(ISNUMBER(FIND("arbeid",Methode_Keuze)),"",IF(Tb_Activiteiten[[#This Row],[Landbouwer]]=1,Tb_Activiteiten[[#Headers],[Landbouwer]],"")))</f>
        <v/>
      </c>
      <c r="AO2390" t="str">
        <f>IF(ISNUMBER(FIND("arbeid",Methode_Keuze)),"",IF(ISNUMBER(FIND("arbeid",Methode_Keuze)),"",IF(Tb_Activiteiten[[#This Row],[Adviseur]]=1,Tb_Activiteiten[[#Headers],[Adviseur]],"")))</f>
        <v/>
      </c>
      <c r="AP2390" t="str">
        <f>IF(ISNUMBER(FIND("arbeid",Methode_Keuze)),"",IF(ISNUMBER(FIND("arbeid",Methode_Keuze)),"",IF(Tb_Activiteiten[[#This Row],[Projectleider/Expert]]=1,Tb_Activiteiten[[#Headers],[Projectleider/Expert]],"")))</f>
        <v/>
      </c>
      <c r="AQ2390" t="str">
        <f>IF(ISNUMBER(FIND("arbeid",Methode_Keuze)),"",IF(ISNUMBER(FIND("arbeid",Methode_Keuze)),"",IF(Tb_Activiteiten[[#This Row],[Arbeidskosten]]=1,Tb_Activiteiten[[#Headers],[Arbeidskosten]],"")))</f>
        <v/>
      </c>
      <c r="AR2390" t="str">
        <f>IF(ISNUMBER(FIND("arbeid",Methode_Keuze)),"",IF(ISNUMBER(FIND("arbeid",Methode_Keuze)),"",IF(Tb_Activiteiten[[#This Row],[Arbeidskosten op basis van IKS]]=1,Tb_Activiteiten[[#Headers],[Arbeidskosten op basis van IKS]],"")))</f>
        <v/>
      </c>
      <c r="AS2390" t="str">
        <f>IF(ISNUMBER(FIND("overige",Methode_Keuze)),"",IF(Tb_Activiteiten[[#This Row],[Kosten derden exclusief btw]]=1,Tb_Activiteiten[[#Headers],[Kosten derden exclusief btw]],""))</f>
        <v/>
      </c>
      <c r="AT2390" t="str">
        <f>IF(ISNUMBER(FIND("overige",Methode_Keuze)),"",IF(Tb_Activiteiten[[#This Row],[Niet verrekenbare btw]]=1,Tb_Activiteiten[[#Headers],[Niet verrekenbare btw]],""))</f>
        <v/>
      </c>
      <c r="AU2390" t="str">
        <f>IF(ISNUMBER(FIND("overige",Methode_Keuze)),"",IF(Tb_Activiteiten[[#This Row],[Grondkosten]]=1,Tb_Activiteiten[[#Headers],[Grondkosten]],""))</f>
        <v/>
      </c>
      <c r="AV2390" t="str">
        <f>IF(ISNUMBER(FIND("overige",Methode_Keuze)),"",IF(Tb_Activiteiten[[#This Row],[Bijdrage in natura (overige)]]=1,Tb_Activiteiten[[#Headers],[Bijdrage in natura (overige)]],""))</f>
        <v/>
      </c>
      <c r="AW2390" t="str">
        <f>IF(ISNUMBER(FIND("overige",Methode_Keuze)),"",IF(Tb_Activiteiten[[#This Row],[Bijdrage in natura (vrijwilligers)]]=1,Tb_Activiteiten[[#Headers],[Bijdrage in natura (vrijwilligers)]],""))</f>
        <v/>
      </c>
      <c r="AX2390" t="str">
        <f>IF(ISNUMBER(FIND("overige",Methode_Keuze)),"",IF(Tb_Activiteiten[[#This Row],[Afschrijvingskosten]]=1,Tb_Activiteiten[[#Headers],[Afschrijvingskosten]],""))</f>
        <v/>
      </c>
      <c r="AY2390" t="str">
        <f>IF(ISNUMBER(FIND("overige",Methode_Keuze)),"",IF(Tb_Activiteiten[[#This Row],[Vergoeding]]=1,Tb_Activiteiten[[#Headers],[Vergoeding]],""))</f>
        <v/>
      </c>
      <c r="AZ2390" t="str">
        <f>IF(ISNUMBER(FIND("arbeid",Methode_Keuze)),"",IF(Tb_Activiteiten[[#This Row],[Arbeidskosten - vast tarief (excl eigen arbeid)]]=1,Tb_Activiteiten[[#Headers],[Arbeidskosten - vast tarief (excl eigen arbeid)]],""))</f>
        <v/>
      </c>
      <c r="BA2390" t="str">
        <f>IF(ISNUMBER(FIND("overige",Methode_Keuze)),"",IF(Tb_Activiteiten[[#This Row],[Overige kosten]]=1,Tb_Activiteiten[[#Headers],[Overige kosten]],""))</f>
        <v/>
      </c>
    </row>
    <row r="2391" spans="15:53" x14ac:dyDescent="0.25">
      <c r="O2391" s="56"/>
      <c r="Q2391" t="str">
        <f>IFERROR(IF(VLOOKUP(Tb_Activiteiten[[#This Row],[Openstelling]],Tb_Openstelling[],2,0)=1,1,""),"")</f>
        <v/>
      </c>
      <c r="AJ2391" s="56"/>
      <c r="AK2391" t="str">
        <f>IF(ISNUMBER(FIND("arbeid",Methode_Keuze)),"",IF(ISNUMBER(FIND("arbeid",Methode_Keuze)),"",IF(Tb_Activiteiten[[#This Row],[Loonkosten]]=1,Tb_Activiteiten[[#Headers],[Loonkosten]],"")))</f>
        <v/>
      </c>
      <c r="AL2391" t="str">
        <f>IF(ISNUMBER(FIND("arbeid",Methode_Keuze)),"",IF(ISNUMBER(FIND("arbeid",Methode_Keuze)),"",IF(Tb_Activiteiten[[#This Row],[Eigen arbeid]]=1,Tb_Activiteiten[[#Headers],[Eigen arbeid]],"")))</f>
        <v/>
      </c>
      <c r="AM2391" t="str">
        <f>IF(ISNUMBER(FIND("arbeid",Methode_Keuze)),"",IF(ISNUMBER(FIND("arbeid",Methode_Keuze)),"",IF(Tb_Activiteiten[[#This Row],[Projectmedewerker]]=1,Tb_Activiteiten[[#Headers],[Projectmedewerker]],"")))</f>
        <v/>
      </c>
      <c r="AN2391" t="str">
        <f>IF(ISNUMBER(FIND("arbeid",Methode_Keuze)),"",IF(ISNUMBER(FIND("arbeid",Methode_Keuze)),"",IF(Tb_Activiteiten[[#This Row],[Landbouwer]]=1,Tb_Activiteiten[[#Headers],[Landbouwer]],"")))</f>
        <v/>
      </c>
      <c r="AO2391" t="str">
        <f>IF(ISNUMBER(FIND("arbeid",Methode_Keuze)),"",IF(ISNUMBER(FIND("arbeid",Methode_Keuze)),"",IF(Tb_Activiteiten[[#This Row],[Adviseur]]=1,Tb_Activiteiten[[#Headers],[Adviseur]],"")))</f>
        <v/>
      </c>
      <c r="AP2391" t="str">
        <f>IF(ISNUMBER(FIND("arbeid",Methode_Keuze)),"",IF(ISNUMBER(FIND("arbeid",Methode_Keuze)),"",IF(Tb_Activiteiten[[#This Row],[Projectleider/Expert]]=1,Tb_Activiteiten[[#Headers],[Projectleider/Expert]],"")))</f>
        <v/>
      </c>
      <c r="AQ2391" t="str">
        <f>IF(ISNUMBER(FIND("arbeid",Methode_Keuze)),"",IF(ISNUMBER(FIND("arbeid",Methode_Keuze)),"",IF(Tb_Activiteiten[[#This Row],[Arbeidskosten]]=1,Tb_Activiteiten[[#Headers],[Arbeidskosten]],"")))</f>
        <v/>
      </c>
      <c r="AR2391" t="str">
        <f>IF(ISNUMBER(FIND("arbeid",Methode_Keuze)),"",IF(ISNUMBER(FIND("arbeid",Methode_Keuze)),"",IF(Tb_Activiteiten[[#This Row],[Arbeidskosten op basis van IKS]]=1,Tb_Activiteiten[[#Headers],[Arbeidskosten op basis van IKS]],"")))</f>
        <v/>
      </c>
      <c r="AS2391" t="str">
        <f>IF(ISNUMBER(FIND("overige",Methode_Keuze)),"",IF(Tb_Activiteiten[[#This Row],[Kosten derden exclusief btw]]=1,Tb_Activiteiten[[#Headers],[Kosten derden exclusief btw]],""))</f>
        <v/>
      </c>
      <c r="AT2391" t="str">
        <f>IF(ISNUMBER(FIND("overige",Methode_Keuze)),"",IF(Tb_Activiteiten[[#This Row],[Niet verrekenbare btw]]=1,Tb_Activiteiten[[#Headers],[Niet verrekenbare btw]],""))</f>
        <v/>
      </c>
      <c r="AU2391" t="str">
        <f>IF(ISNUMBER(FIND("overige",Methode_Keuze)),"",IF(Tb_Activiteiten[[#This Row],[Grondkosten]]=1,Tb_Activiteiten[[#Headers],[Grondkosten]],""))</f>
        <v/>
      </c>
      <c r="AV2391" t="str">
        <f>IF(ISNUMBER(FIND("overige",Methode_Keuze)),"",IF(Tb_Activiteiten[[#This Row],[Bijdrage in natura (overige)]]=1,Tb_Activiteiten[[#Headers],[Bijdrage in natura (overige)]],""))</f>
        <v/>
      </c>
      <c r="AW2391" t="str">
        <f>IF(ISNUMBER(FIND("overige",Methode_Keuze)),"",IF(Tb_Activiteiten[[#This Row],[Bijdrage in natura (vrijwilligers)]]=1,Tb_Activiteiten[[#Headers],[Bijdrage in natura (vrijwilligers)]],""))</f>
        <v/>
      </c>
      <c r="AX2391" t="str">
        <f>IF(ISNUMBER(FIND("overige",Methode_Keuze)),"",IF(Tb_Activiteiten[[#This Row],[Afschrijvingskosten]]=1,Tb_Activiteiten[[#Headers],[Afschrijvingskosten]],""))</f>
        <v/>
      </c>
      <c r="AY2391" t="str">
        <f>IF(ISNUMBER(FIND("overige",Methode_Keuze)),"",IF(Tb_Activiteiten[[#This Row],[Vergoeding]]=1,Tb_Activiteiten[[#Headers],[Vergoeding]],""))</f>
        <v/>
      </c>
      <c r="AZ2391" t="str">
        <f>IF(ISNUMBER(FIND("arbeid",Methode_Keuze)),"",IF(Tb_Activiteiten[[#This Row],[Arbeidskosten - vast tarief (excl eigen arbeid)]]=1,Tb_Activiteiten[[#Headers],[Arbeidskosten - vast tarief (excl eigen arbeid)]],""))</f>
        <v/>
      </c>
      <c r="BA2391" t="str">
        <f>IF(ISNUMBER(FIND("overige",Methode_Keuze)),"",IF(Tb_Activiteiten[[#This Row],[Overige kosten]]=1,Tb_Activiteiten[[#Headers],[Overige kosten]],""))</f>
        <v/>
      </c>
    </row>
    <row r="2392" spans="15:53" x14ac:dyDescent="0.25">
      <c r="O2392" s="56"/>
      <c r="Q2392" t="str">
        <f>IFERROR(IF(VLOOKUP(Tb_Activiteiten[[#This Row],[Openstelling]],Tb_Openstelling[],2,0)=1,1,""),"")</f>
        <v/>
      </c>
      <c r="AJ2392" s="56"/>
      <c r="AK2392" t="str">
        <f>IF(ISNUMBER(FIND("arbeid",Methode_Keuze)),"",IF(ISNUMBER(FIND("arbeid",Methode_Keuze)),"",IF(Tb_Activiteiten[[#This Row],[Loonkosten]]=1,Tb_Activiteiten[[#Headers],[Loonkosten]],"")))</f>
        <v/>
      </c>
      <c r="AL2392" t="str">
        <f>IF(ISNUMBER(FIND("arbeid",Methode_Keuze)),"",IF(ISNUMBER(FIND("arbeid",Methode_Keuze)),"",IF(Tb_Activiteiten[[#This Row],[Eigen arbeid]]=1,Tb_Activiteiten[[#Headers],[Eigen arbeid]],"")))</f>
        <v/>
      </c>
      <c r="AM2392" t="str">
        <f>IF(ISNUMBER(FIND("arbeid",Methode_Keuze)),"",IF(ISNUMBER(FIND("arbeid",Methode_Keuze)),"",IF(Tb_Activiteiten[[#This Row],[Projectmedewerker]]=1,Tb_Activiteiten[[#Headers],[Projectmedewerker]],"")))</f>
        <v/>
      </c>
      <c r="AN2392" t="str">
        <f>IF(ISNUMBER(FIND("arbeid",Methode_Keuze)),"",IF(ISNUMBER(FIND("arbeid",Methode_Keuze)),"",IF(Tb_Activiteiten[[#This Row],[Landbouwer]]=1,Tb_Activiteiten[[#Headers],[Landbouwer]],"")))</f>
        <v/>
      </c>
      <c r="AO2392" t="str">
        <f>IF(ISNUMBER(FIND("arbeid",Methode_Keuze)),"",IF(ISNUMBER(FIND("arbeid",Methode_Keuze)),"",IF(Tb_Activiteiten[[#This Row],[Adviseur]]=1,Tb_Activiteiten[[#Headers],[Adviseur]],"")))</f>
        <v/>
      </c>
      <c r="AP2392" t="str">
        <f>IF(ISNUMBER(FIND("arbeid",Methode_Keuze)),"",IF(ISNUMBER(FIND("arbeid",Methode_Keuze)),"",IF(Tb_Activiteiten[[#This Row],[Projectleider/Expert]]=1,Tb_Activiteiten[[#Headers],[Projectleider/Expert]],"")))</f>
        <v/>
      </c>
      <c r="AQ2392" t="str">
        <f>IF(ISNUMBER(FIND("arbeid",Methode_Keuze)),"",IF(ISNUMBER(FIND("arbeid",Methode_Keuze)),"",IF(Tb_Activiteiten[[#This Row],[Arbeidskosten]]=1,Tb_Activiteiten[[#Headers],[Arbeidskosten]],"")))</f>
        <v/>
      </c>
      <c r="AR2392" t="str">
        <f>IF(ISNUMBER(FIND("arbeid",Methode_Keuze)),"",IF(ISNUMBER(FIND("arbeid",Methode_Keuze)),"",IF(Tb_Activiteiten[[#This Row],[Arbeidskosten op basis van IKS]]=1,Tb_Activiteiten[[#Headers],[Arbeidskosten op basis van IKS]],"")))</f>
        <v/>
      </c>
      <c r="AS2392" t="str">
        <f>IF(ISNUMBER(FIND("overige",Methode_Keuze)),"",IF(Tb_Activiteiten[[#This Row],[Kosten derden exclusief btw]]=1,Tb_Activiteiten[[#Headers],[Kosten derden exclusief btw]],""))</f>
        <v/>
      </c>
      <c r="AT2392" t="str">
        <f>IF(ISNUMBER(FIND("overige",Methode_Keuze)),"",IF(Tb_Activiteiten[[#This Row],[Niet verrekenbare btw]]=1,Tb_Activiteiten[[#Headers],[Niet verrekenbare btw]],""))</f>
        <v/>
      </c>
      <c r="AU2392" t="str">
        <f>IF(ISNUMBER(FIND("overige",Methode_Keuze)),"",IF(Tb_Activiteiten[[#This Row],[Grondkosten]]=1,Tb_Activiteiten[[#Headers],[Grondkosten]],""))</f>
        <v/>
      </c>
      <c r="AV2392" t="str">
        <f>IF(ISNUMBER(FIND("overige",Methode_Keuze)),"",IF(Tb_Activiteiten[[#This Row],[Bijdrage in natura (overige)]]=1,Tb_Activiteiten[[#Headers],[Bijdrage in natura (overige)]],""))</f>
        <v/>
      </c>
      <c r="AW2392" t="str">
        <f>IF(ISNUMBER(FIND("overige",Methode_Keuze)),"",IF(Tb_Activiteiten[[#This Row],[Bijdrage in natura (vrijwilligers)]]=1,Tb_Activiteiten[[#Headers],[Bijdrage in natura (vrijwilligers)]],""))</f>
        <v/>
      </c>
      <c r="AX2392" t="str">
        <f>IF(ISNUMBER(FIND("overige",Methode_Keuze)),"",IF(Tb_Activiteiten[[#This Row],[Afschrijvingskosten]]=1,Tb_Activiteiten[[#Headers],[Afschrijvingskosten]],""))</f>
        <v/>
      </c>
      <c r="AY2392" t="str">
        <f>IF(ISNUMBER(FIND("overige",Methode_Keuze)),"",IF(Tb_Activiteiten[[#This Row],[Vergoeding]]=1,Tb_Activiteiten[[#Headers],[Vergoeding]],""))</f>
        <v/>
      </c>
      <c r="AZ2392" t="str">
        <f>IF(ISNUMBER(FIND("arbeid",Methode_Keuze)),"",IF(Tb_Activiteiten[[#This Row],[Arbeidskosten - vast tarief (excl eigen arbeid)]]=1,Tb_Activiteiten[[#Headers],[Arbeidskosten - vast tarief (excl eigen arbeid)]],""))</f>
        <v/>
      </c>
      <c r="BA2392" t="str">
        <f>IF(ISNUMBER(FIND("overige",Methode_Keuze)),"",IF(Tb_Activiteiten[[#This Row],[Overige kosten]]=1,Tb_Activiteiten[[#Headers],[Overige kosten]],""))</f>
        <v/>
      </c>
    </row>
    <row r="2393" spans="15:53" x14ac:dyDescent="0.25">
      <c r="O2393" s="56"/>
      <c r="Q2393" t="str">
        <f>IFERROR(IF(VLOOKUP(Tb_Activiteiten[[#This Row],[Openstelling]],Tb_Openstelling[],2,0)=1,1,""),"")</f>
        <v/>
      </c>
      <c r="AJ2393" s="56"/>
      <c r="AK2393" t="str">
        <f>IF(ISNUMBER(FIND("arbeid",Methode_Keuze)),"",IF(ISNUMBER(FIND("arbeid",Methode_Keuze)),"",IF(Tb_Activiteiten[[#This Row],[Loonkosten]]=1,Tb_Activiteiten[[#Headers],[Loonkosten]],"")))</f>
        <v/>
      </c>
      <c r="AL2393" t="str">
        <f>IF(ISNUMBER(FIND("arbeid",Methode_Keuze)),"",IF(ISNUMBER(FIND("arbeid",Methode_Keuze)),"",IF(Tb_Activiteiten[[#This Row],[Eigen arbeid]]=1,Tb_Activiteiten[[#Headers],[Eigen arbeid]],"")))</f>
        <v/>
      </c>
      <c r="AM2393" t="str">
        <f>IF(ISNUMBER(FIND("arbeid",Methode_Keuze)),"",IF(ISNUMBER(FIND("arbeid",Methode_Keuze)),"",IF(Tb_Activiteiten[[#This Row],[Projectmedewerker]]=1,Tb_Activiteiten[[#Headers],[Projectmedewerker]],"")))</f>
        <v/>
      </c>
      <c r="AN2393" t="str">
        <f>IF(ISNUMBER(FIND("arbeid",Methode_Keuze)),"",IF(ISNUMBER(FIND("arbeid",Methode_Keuze)),"",IF(Tb_Activiteiten[[#This Row],[Landbouwer]]=1,Tb_Activiteiten[[#Headers],[Landbouwer]],"")))</f>
        <v/>
      </c>
      <c r="AO2393" t="str">
        <f>IF(ISNUMBER(FIND("arbeid",Methode_Keuze)),"",IF(ISNUMBER(FIND("arbeid",Methode_Keuze)),"",IF(Tb_Activiteiten[[#This Row],[Adviseur]]=1,Tb_Activiteiten[[#Headers],[Adviseur]],"")))</f>
        <v/>
      </c>
      <c r="AP2393" t="str">
        <f>IF(ISNUMBER(FIND("arbeid",Methode_Keuze)),"",IF(ISNUMBER(FIND("arbeid",Methode_Keuze)),"",IF(Tb_Activiteiten[[#This Row],[Projectleider/Expert]]=1,Tb_Activiteiten[[#Headers],[Projectleider/Expert]],"")))</f>
        <v/>
      </c>
      <c r="AQ2393" t="str">
        <f>IF(ISNUMBER(FIND("arbeid",Methode_Keuze)),"",IF(ISNUMBER(FIND("arbeid",Methode_Keuze)),"",IF(Tb_Activiteiten[[#This Row],[Arbeidskosten]]=1,Tb_Activiteiten[[#Headers],[Arbeidskosten]],"")))</f>
        <v/>
      </c>
      <c r="AR2393" t="str">
        <f>IF(ISNUMBER(FIND("arbeid",Methode_Keuze)),"",IF(ISNUMBER(FIND("arbeid",Methode_Keuze)),"",IF(Tb_Activiteiten[[#This Row],[Arbeidskosten op basis van IKS]]=1,Tb_Activiteiten[[#Headers],[Arbeidskosten op basis van IKS]],"")))</f>
        <v/>
      </c>
      <c r="AS2393" t="str">
        <f>IF(ISNUMBER(FIND("overige",Methode_Keuze)),"",IF(Tb_Activiteiten[[#This Row],[Kosten derden exclusief btw]]=1,Tb_Activiteiten[[#Headers],[Kosten derden exclusief btw]],""))</f>
        <v/>
      </c>
      <c r="AT2393" t="str">
        <f>IF(ISNUMBER(FIND("overige",Methode_Keuze)),"",IF(Tb_Activiteiten[[#This Row],[Niet verrekenbare btw]]=1,Tb_Activiteiten[[#Headers],[Niet verrekenbare btw]],""))</f>
        <v/>
      </c>
      <c r="AU2393" t="str">
        <f>IF(ISNUMBER(FIND("overige",Methode_Keuze)),"",IF(Tb_Activiteiten[[#This Row],[Grondkosten]]=1,Tb_Activiteiten[[#Headers],[Grondkosten]],""))</f>
        <v/>
      </c>
      <c r="AV2393" t="str">
        <f>IF(ISNUMBER(FIND("overige",Methode_Keuze)),"",IF(Tb_Activiteiten[[#This Row],[Bijdrage in natura (overige)]]=1,Tb_Activiteiten[[#Headers],[Bijdrage in natura (overige)]],""))</f>
        <v/>
      </c>
      <c r="AW2393" t="str">
        <f>IF(ISNUMBER(FIND("overige",Methode_Keuze)),"",IF(Tb_Activiteiten[[#This Row],[Bijdrage in natura (vrijwilligers)]]=1,Tb_Activiteiten[[#Headers],[Bijdrage in natura (vrijwilligers)]],""))</f>
        <v/>
      </c>
      <c r="AX2393" t="str">
        <f>IF(ISNUMBER(FIND("overige",Methode_Keuze)),"",IF(Tb_Activiteiten[[#This Row],[Afschrijvingskosten]]=1,Tb_Activiteiten[[#Headers],[Afschrijvingskosten]],""))</f>
        <v/>
      </c>
      <c r="AY2393" t="str">
        <f>IF(ISNUMBER(FIND("overige",Methode_Keuze)),"",IF(Tb_Activiteiten[[#This Row],[Vergoeding]]=1,Tb_Activiteiten[[#Headers],[Vergoeding]],""))</f>
        <v/>
      </c>
      <c r="AZ2393" t="str">
        <f>IF(ISNUMBER(FIND("arbeid",Methode_Keuze)),"",IF(Tb_Activiteiten[[#This Row],[Arbeidskosten - vast tarief (excl eigen arbeid)]]=1,Tb_Activiteiten[[#Headers],[Arbeidskosten - vast tarief (excl eigen arbeid)]],""))</f>
        <v/>
      </c>
      <c r="BA2393" t="str">
        <f>IF(ISNUMBER(FIND("overige",Methode_Keuze)),"",IF(Tb_Activiteiten[[#This Row],[Overige kosten]]=1,Tb_Activiteiten[[#Headers],[Overige kosten]],""))</f>
        <v/>
      </c>
    </row>
    <row r="2394" spans="15:53" x14ac:dyDescent="0.25">
      <c r="O2394" s="56"/>
      <c r="Q2394" t="str">
        <f>IFERROR(IF(VLOOKUP(Tb_Activiteiten[[#This Row],[Openstelling]],Tb_Openstelling[],2,0)=1,1,""),"")</f>
        <v/>
      </c>
      <c r="AJ2394" s="56"/>
      <c r="AK2394" t="str">
        <f>IF(ISNUMBER(FIND("arbeid",Methode_Keuze)),"",IF(ISNUMBER(FIND("arbeid",Methode_Keuze)),"",IF(Tb_Activiteiten[[#This Row],[Loonkosten]]=1,Tb_Activiteiten[[#Headers],[Loonkosten]],"")))</f>
        <v/>
      </c>
      <c r="AL2394" t="str">
        <f>IF(ISNUMBER(FIND("arbeid",Methode_Keuze)),"",IF(ISNUMBER(FIND("arbeid",Methode_Keuze)),"",IF(Tb_Activiteiten[[#This Row],[Eigen arbeid]]=1,Tb_Activiteiten[[#Headers],[Eigen arbeid]],"")))</f>
        <v/>
      </c>
      <c r="AM2394" t="str">
        <f>IF(ISNUMBER(FIND("arbeid",Methode_Keuze)),"",IF(ISNUMBER(FIND("arbeid",Methode_Keuze)),"",IF(Tb_Activiteiten[[#This Row],[Projectmedewerker]]=1,Tb_Activiteiten[[#Headers],[Projectmedewerker]],"")))</f>
        <v/>
      </c>
      <c r="AN2394" t="str">
        <f>IF(ISNUMBER(FIND("arbeid",Methode_Keuze)),"",IF(ISNUMBER(FIND("arbeid",Methode_Keuze)),"",IF(Tb_Activiteiten[[#This Row],[Landbouwer]]=1,Tb_Activiteiten[[#Headers],[Landbouwer]],"")))</f>
        <v/>
      </c>
      <c r="AO2394" t="str">
        <f>IF(ISNUMBER(FIND("arbeid",Methode_Keuze)),"",IF(ISNUMBER(FIND("arbeid",Methode_Keuze)),"",IF(Tb_Activiteiten[[#This Row],[Adviseur]]=1,Tb_Activiteiten[[#Headers],[Adviseur]],"")))</f>
        <v/>
      </c>
      <c r="AP2394" t="str">
        <f>IF(ISNUMBER(FIND("arbeid",Methode_Keuze)),"",IF(ISNUMBER(FIND("arbeid",Methode_Keuze)),"",IF(Tb_Activiteiten[[#This Row],[Projectleider/Expert]]=1,Tb_Activiteiten[[#Headers],[Projectleider/Expert]],"")))</f>
        <v/>
      </c>
      <c r="AQ2394" t="str">
        <f>IF(ISNUMBER(FIND("arbeid",Methode_Keuze)),"",IF(ISNUMBER(FIND("arbeid",Methode_Keuze)),"",IF(Tb_Activiteiten[[#This Row],[Arbeidskosten]]=1,Tb_Activiteiten[[#Headers],[Arbeidskosten]],"")))</f>
        <v/>
      </c>
      <c r="AR2394" t="str">
        <f>IF(ISNUMBER(FIND("arbeid",Methode_Keuze)),"",IF(ISNUMBER(FIND("arbeid",Methode_Keuze)),"",IF(Tb_Activiteiten[[#This Row],[Arbeidskosten op basis van IKS]]=1,Tb_Activiteiten[[#Headers],[Arbeidskosten op basis van IKS]],"")))</f>
        <v/>
      </c>
      <c r="AS2394" t="str">
        <f>IF(ISNUMBER(FIND("overige",Methode_Keuze)),"",IF(Tb_Activiteiten[[#This Row],[Kosten derden exclusief btw]]=1,Tb_Activiteiten[[#Headers],[Kosten derden exclusief btw]],""))</f>
        <v/>
      </c>
      <c r="AT2394" t="str">
        <f>IF(ISNUMBER(FIND("overige",Methode_Keuze)),"",IF(Tb_Activiteiten[[#This Row],[Niet verrekenbare btw]]=1,Tb_Activiteiten[[#Headers],[Niet verrekenbare btw]],""))</f>
        <v/>
      </c>
      <c r="AU2394" t="str">
        <f>IF(ISNUMBER(FIND("overige",Methode_Keuze)),"",IF(Tb_Activiteiten[[#This Row],[Grondkosten]]=1,Tb_Activiteiten[[#Headers],[Grondkosten]],""))</f>
        <v/>
      </c>
      <c r="AV2394" t="str">
        <f>IF(ISNUMBER(FIND("overige",Methode_Keuze)),"",IF(Tb_Activiteiten[[#This Row],[Bijdrage in natura (overige)]]=1,Tb_Activiteiten[[#Headers],[Bijdrage in natura (overige)]],""))</f>
        <v/>
      </c>
      <c r="AW2394" t="str">
        <f>IF(ISNUMBER(FIND("overige",Methode_Keuze)),"",IF(Tb_Activiteiten[[#This Row],[Bijdrage in natura (vrijwilligers)]]=1,Tb_Activiteiten[[#Headers],[Bijdrage in natura (vrijwilligers)]],""))</f>
        <v/>
      </c>
      <c r="AX2394" t="str">
        <f>IF(ISNUMBER(FIND("overige",Methode_Keuze)),"",IF(Tb_Activiteiten[[#This Row],[Afschrijvingskosten]]=1,Tb_Activiteiten[[#Headers],[Afschrijvingskosten]],""))</f>
        <v/>
      </c>
      <c r="AY2394" t="str">
        <f>IF(ISNUMBER(FIND("overige",Methode_Keuze)),"",IF(Tb_Activiteiten[[#This Row],[Vergoeding]]=1,Tb_Activiteiten[[#Headers],[Vergoeding]],""))</f>
        <v/>
      </c>
      <c r="AZ2394" t="str">
        <f>IF(ISNUMBER(FIND("arbeid",Methode_Keuze)),"",IF(Tb_Activiteiten[[#This Row],[Arbeidskosten - vast tarief (excl eigen arbeid)]]=1,Tb_Activiteiten[[#Headers],[Arbeidskosten - vast tarief (excl eigen arbeid)]],""))</f>
        <v/>
      </c>
      <c r="BA2394" t="str">
        <f>IF(ISNUMBER(FIND("overige",Methode_Keuze)),"",IF(Tb_Activiteiten[[#This Row],[Overige kosten]]=1,Tb_Activiteiten[[#Headers],[Overige kosten]],""))</f>
        <v/>
      </c>
    </row>
    <row r="2395" spans="15:53" x14ac:dyDescent="0.25">
      <c r="O2395" s="56"/>
      <c r="Q2395" t="str">
        <f>IFERROR(IF(VLOOKUP(Tb_Activiteiten[[#This Row],[Openstelling]],Tb_Openstelling[],2,0)=1,1,""),"")</f>
        <v/>
      </c>
      <c r="AJ2395" s="56"/>
      <c r="AK2395" t="str">
        <f>IF(ISNUMBER(FIND("arbeid",Methode_Keuze)),"",IF(ISNUMBER(FIND("arbeid",Methode_Keuze)),"",IF(Tb_Activiteiten[[#This Row],[Loonkosten]]=1,Tb_Activiteiten[[#Headers],[Loonkosten]],"")))</f>
        <v/>
      </c>
      <c r="AL2395" t="str">
        <f>IF(ISNUMBER(FIND("arbeid",Methode_Keuze)),"",IF(ISNUMBER(FIND("arbeid",Methode_Keuze)),"",IF(Tb_Activiteiten[[#This Row],[Eigen arbeid]]=1,Tb_Activiteiten[[#Headers],[Eigen arbeid]],"")))</f>
        <v/>
      </c>
      <c r="AM2395" t="str">
        <f>IF(ISNUMBER(FIND("arbeid",Methode_Keuze)),"",IF(ISNUMBER(FIND("arbeid",Methode_Keuze)),"",IF(Tb_Activiteiten[[#This Row],[Projectmedewerker]]=1,Tb_Activiteiten[[#Headers],[Projectmedewerker]],"")))</f>
        <v/>
      </c>
      <c r="AN2395" t="str">
        <f>IF(ISNUMBER(FIND("arbeid",Methode_Keuze)),"",IF(ISNUMBER(FIND("arbeid",Methode_Keuze)),"",IF(Tb_Activiteiten[[#This Row],[Landbouwer]]=1,Tb_Activiteiten[[#Headers],[Landbouwer]],"")))</f>
        <v/>
      </c>
      <c r="AO2395" t="str">
        <f>IF(ISNUMBER(FIND("arbeid",Methode_Keuze)),"",IF(ISNUMBER(FIND("arbeid",Methode_Keuze)),"",IF(Tb_Activiteiten[[#This Row],[Adviseur]]=1,Tb_Activiteiten[[#Headers],[Adviseur]],"")))</f>
        <v/>
      </c>
      <c r="AP2395" t="str">
        <f>IF(ISNUMBER(FIND("arbeid",Methode_Keuze)),"",IF(ISNUMBER(FIND("arbeid",Methode_Keuze)),"",IF(Tb_Activiteiten[[#This Row],[Projectleider/Expert]]=1,Tb_Activiteiten[[#Headers],[Projectleider/Expert]],"")))</f>
        <v/>
      </c>
      <c r="AQ2395" t="str">
        <f>IF(ISNUMBER(FIND("arbeid",Methode_Keuze)),"",IF(ISNUMBER(FIND("arbeid",Methode_Keuze)),"",IF(Tb_Activiteiten[[#This Row],[Arbeidskosten]]=1,Tb_Activiteiten[[#Headers],[Arbeidskosten]],"")))</f>
        <v/>
      </c>
      <c r="AR2395" t="str">
        <f>IF(ISNUMBER(FIND("arbeid",Methode_Keuze)),"",IF(ISNUMBER(FIND("arbeid",Methode_Keuze)),"",IF(Tb_Activiteiten[[#This Row],[Arbeidskosten op basis van IKS]]=1,Tb_Activiteiten[[#Headers],[Arbeidskosten op basis van IKS]],"")))</f>
        <v/>
      </c>
      <c r="AS2395" t="str">
        <f>IF(ISNUMBER(FIND("overige",Methode_Keuze)),"",IF(Tb_Activiteiten[[#This Row],[Kosten derden exclusief btw]]=1,Tb_Activiteiten[[#Headers],[Kosten derden exclusief btw]],""))</f>
        <v/>
      </c>
      <c r="AT2395" t="str">
        <f>IF(ISNUMBER(FIND("overige",Methode_Keuze)),"",IF(Tb_Activiteiten[[#This Row],[Niet verrekenbare btw]]=1,Tb_Activiteiten[[#Headers],[Niet verrekenbare btw]],""))</f>
        <v/>
      </c>
      <c r="AU2395" t="str">
        <f>IF(ISNUMBER(FIND("overige",Methode_Keuze)),"",IF(Tb_Activiteiten[[#This Row],[Grondkosten]]=1,Tb_Activiteiten[[#Headers],[Grondkosten]],""))</f>
        <v/>
      </c>
      <c r="AV2395" t="str">
        <f>IF(ISNUMBER(FIND("overige",Methode_Keuze)),"",IF(Tb_Activiteiten[[#This Row],[Bijdrage in natura (overige)]]=1,Tb_Activiteiten[[#Headers],[Bijdrage in natura (overige)]],""))</f>
        <v/>
      </c>
      <c r="AW2395" t="str">
        <f>IF(ISNUMBER(FIND("overige",Methode_Keuze)),"",IF(Tb_Activiteiten[[#This Row],[Bijdrage in natura (vrijwilligers)]]=1,Tb_Activiteiten[[#Headers],[Bijdrage in natura (vrijwilligers)]],""))</f>
        <v/>
      </c>
      <c r="AX2395" t="str">
        <f>IF(ISNUMBER(FIND("overige",Methode_Keuze)),"",IF(Tb_Activiteiten[[#This Row],[Afschrijvingskosten]]=1,Tb_Activiteiten[[#Headers],[Afschrijvingskosten]],""))</f>
        <v/>
      </c>
      <c r="AY2395" t="str">
        <f>IF(ISNUMBER(FIND("overige",Methode_Keuze)),"",IF(Tb_Activiteiten[[#This Row],[Vergoeding]]=1,Tb_Activiteiten[[#Headers],[Vergoeding]],""))</f>
        <v/>
      </c>
      <c r="AZ2395" t="str">
        <f>IF(ISNUMBER(FIND("arbeid",Methode_Keuze)),"",IF(Tb_Activiteiten[[#This Row],[Arbeidskosten - vast tarief (excl eigen arbeid)]]=1,Tb_Activiteiten[[#Headers],[Arbeidskosten - vast tarief (excl eigen arbeid)]],""))</f>
        <v/>
      </c>
      <c r="BA2395" t="str">
        <f>IF(ISNUMBER(FIND("overige",Methode_Keuze)),"",IF(Tb_Activiteiten[[#This Row],[Overige kosten]]=1,Tb_Activiteiten[[#Headers],[Overige kosten]],""))</f>
        <v/>
      </c>
    </row>
    <row r="2396" spans="15:53" x14ac:dyDescent="0.25">
      <c r="O2396" s="56"/>
      <c r="Q2396" t="str">
        <f>IFERROR(IF(VLOOKUP(Tb_Activiteiten[[#This Row],[Openstelling]],Tb_Openstelling[],2,0)=1,1,""),"")</f>
        <v/>
      </c>
      <c r="AJ2396" s="56"/>
      <c r="AK2396" t="str">
        <f>IF(ISNUMBER(FIND("arbeid",Methode_Keuze)),"",IF(ISNUMBER(FIND("arbeid",Methode_Keuze)),"",IF(Tb_Activiteiten[[#This Row],[Loonkosten]]=1,Tb_Activiteiten[[#Headers],[Loonkosten]],"")))</f>
        <v/>
      </c>
      <c r="AL2396" t="str">
        <f>IF(ISNUMBER(FIND("arbeid",Methode_Keuze)),"",IF(ISNUMBER(FIND("arbeid",Methode_Keuze)),"",IF(Tb_Activiteiten[[#This Row],[Eigen arbeid]]=1,Tb_Activiteiten[[#Headers],[Eigen arbeid]],"")))</f>
        <v/>
      </c>
      <c r="AM2396" t="str">
        <f>IF(ISNUMBER(FIND("arbeid",Methode_Keuze)),"",IF(ISNUMBER(FIND("arbeid",Methode_Keuze)),"",IF(Tb_Activiteiten[[#This Row],[Projectmedewerker]]=1,Tb_Activiteiten[[#Headers],[Projectmedewerker]],"")))</f>
        <v/>
      </c>
      <c r="AN2396" t="str">
        <f>IF(ISNUMBER(FIND("arbeid",Methode_Keuze)),"",IF(ISNUMBER(FIND("arbeid",Methode_Keuze)),"",IF(Tb_Activiteiten[[#This Row],[Landbouwer]]=1,Tb_Activiteiten[[#Headers],[Landbouwer]],"")))</f>
        <v/>
      </c>
      <c r="AO2396" t="str">
        <f>IF(ISNUMBER(FIND("arbeid",Methode_Keuze)),"",IF(ISNUMBER(FIND("arbeid",Methode_Keuze)),"",IF(Tb_Activiteiten[[#This Row],[Adviseur]]=1,Tb_Activiteiten[[#Headers],[Adviseur]],"")))</f>
        <v/>
      </c>
      <c r="AP2396" t="str">
        <f>IF(ISNUMBER(FIND("arbeid",Methode_Keuze)),"",IF(ISNUMBER(FIND("arbeid",Methode_Keuze)),"",IF(Tb_Activiteiten[[#This Row],[Projectleider/Expert]]=1,Tb_Activiteiten[[#Headers],[Projectleider/Expert]],"")))</f>
        <v/>
      </c>
      <c r="AQ2396" t="str">
        <f>IF(ISNUMBER(FIND("arbeid",Methode_Keuze)),"",IF(ISNUMBER(FIND("arbeid",Methode_Keuze)),"",IF(Tb_Activiteiten[[#This Row],[Arbeidskosten]]=1,Tb_Activiteiten[[#Headers],[Arbeidskosten]],"")))</f>
        <v/>
      </c>
      <c r="AR2396" t="str">
        <f>IF(ISNUMBER(FIND("arbeid",Methode_Keuze)),"",IF(ISNUMBER(FIND("arbeid",Methode_Keuze)),"",IF(Tb_Activiteiten[[#This Row],[Arbeidskosten op basis van IKS]]=1,Tb_Activiteiten[[#Headers],[Arbeidskosten op basis van IKS]],"")))</f>
        <v/>
      </c>
      <c r="AS2396" t="str">
        <f>IF(ISNUMBER(FIND("overige",Methode_Keuze)),"",IF(Tb_Activiteiten[[#This Row],[Kosten derden exclusief btw]]=1,Tb_Activiteiten[[#Headers],[Kosten derden exclusief btw]],""))</f>
        <v/>
      </c>
      <c r="AT2396" t="str">
        <f>IF(ISNUMBER(FIND("overige",Methode_Keuze)),"",IF(Tb_Activiteiten[[#This Row],[Niet verrekenbare btw]]=1,Tb_Activiteiten[[#Headers],[Niet verrekenbare btw]],""))</f>
        <v/>
      </c>
      <c r="AU2396" t="str">
        <f>IF(ISNUMBER(FIND("overige",Methode_Keuze)),"",IF(Tb_Activiteiten[[#This Row],[Grondkosten]]=1,Tb_Activiteiten[[#Headers],[Grondkosten]],""))</f>
        <v/>
      </c>
      <c r="AV2396" t="str">
        <f>IF(ISNUMBER(FIND("overige",Methode_Keuze)),"",IF(Tb_Activiteiten[[#This Row],[Bijdrage in natura (overige)]]=1,Tb_Activiteiten[[#Headers],[Bijdrage in natura (overige)]],""))</f>
        <v/>
      </c>
      <c r="AW2396" t="str">
        <f>IF(ISNUMBER(FIND("overige",Methode_Keuze)),"",IF(Tb_Activiteiten[[#This Row],[Bijdrage in natura (vrijwilligers)]]=1,Tb_Activiteiten[[#Headers],[Bijdrage in natura (vrijwilligers)]],""))</f>
        <v/>
      </c>
      <c r="AX2396" t="str">
        <f>IF(ISNUMBER(FIND("overige",Methode_Keuze)),"",IF(Tb_Activiteiten[[#This Row],[Afschrijvingskosten]]=1,Tb_Activiteiten[[#Headers],[Afschrijvingskosten]],""))</f>
        <v/>
      </c>
      <c r="AY2396" t="str">
        <f>IF(ISNUMBER(FIND("overige",Methode_Keuze)),"",IF(Tb_Activiteiten[[#This Row],[Vergoeding]]=1,Tb_Activiteiten[[#Headers],[Vergoeding]],""))</f>
        <v/>
      </c>
      <c r="AZ2396" t="str">
        <f>IF(ISNUMBER(FIND("arbeid",Methode_Keuze)),"",IF(Tb_Activiteiten[[#This Row],[Arbeidskosten - vast tarief (excl eigen arbeid)]]=1,Tb_Activiteiten[[#Headers],[Arbeidskosten - vast tarief (excl eigen arbeid)]],""))</f>
        <v/>
      </c>
      <c r="BA2396" t="str">
        <f>IF(ISNUMBER(FIND("overige",Methode_Keuze)),"",IF(Tb_Activiteiten[[#This Row],[Overige kosten]]=1,Tb_Activiteiten[[#Headers],[Overige kosten]],""))</f>
        <v/>
      </c>
    </row>
    <row r="2397" spans="15:53" x14ac:dyDescent="0.25">
      <c r="O2397" s="56"/>
      <c r="Q2397" t="str">
        <f>IFERROR(IF(VLOOKUP(Tb_Activiteiten[[#This Row],[Openstelling]],Tb_Openstelling[],2,0)=1,1,""),"")</f>
        <v/>
      </c>
      <c r="AJ2397" s="56"/>
      <c r="AK2397" t="str">
        <f>IF(ISNUMBER(FIND("arbeid",Methode_Keuze)),"",IF(ISNUMBER(FIND("arbeid",Methode_Keuze)),"",IF(Tb_Activiteiten[[#This Row],[Loonkosten]]=1,Tb_Activiteiten[[#Headers],[Loonkosten]],"")))</f>
        <v/>
      </c>
      <c r="AL2397" t="str">
        <f>IF(ISNUMBER(FIND("arbeid",Methode_Keuze)),"",IF(ISNUMBER(FIND("arbeid",Methode_Keuze)),"",IF(Tb_Activiteiten[[#This Row],[Eigen arbeid]]=1,Tb_Activiteiten[[#Headers],[Eigen arbeid]],"")))</f>
        <v/>
      </c>
      <c r="AM2397" t="str">
        <f>IF(ISNUMBER(FIND("arbeid",Methode_Keuze)),"",IF(ISNUMBER(FIND("arbeid",Methode_Keuze)),"",IF(Tb_Activiteiten[[#This Row],[Projectmedewerker]]=1,Tb_Activiteiten[[#Headers],[Projectmedewerker]],"")))</f>
        <v/>
      </c>
      <c r="AN2397" t="str">
        <f>IF(ISNUMBER(FIND("arbeid",Methode_Keuze)),"",IF(ISNUMBER(FIND("arbeid",Methode_Keuze)),"",IF(Tb_Activiteiten[[#This Row],[Landbouwer]]=1,Tb_Activiteiten[[#Headers],[Landbouwer]],"")))</f>
        <v/>
      </c>
      <c r="AO2397" t="str">
        <f>IF(ISNUMBER(FIND("arbeid",Methode_Keuze)),"",IF(ISNUMBER(FIND("arbeid",Methode_Keuze)),"",IF(Tb_Activiteiten[[#This Row],[Adviseur]]=1,Tb_Activiteiten[[#Headers],[Adviseur]],"")))</f>
        <v/>
      </c>
      <c r="AP2397" t="str">
        <f>IF(ISNUMBER(FIND("arbeid",Methode_Keuze)),"",IF(ISNUMBER(FIND("arbeid",Methode_Keuze)),"",IF(Tb_Activiteiten[[#This Row],[Projectleider/Expert]]=1,Tb_Activiteiten[[#Headers],[Projectleider/Expert]],"")))</f>
        <v/>
      </c>
      <c r="AQ2397" t="str">
        <f>IF(ISNUMBER(FIND("arbeid",Methode_Keuze)),"",IF(ISNUMBER(FIND("arbeid",Methode_Keuze)),"",IF(Tb_Activiteiten[[#This Row],[Arbeidskosten]]=1,Tb_Activiteiten[[#Headers],[Arbeidskosten]],"")))</f>
        <v/>
      </c>
      <c r="AR2397" t="str">
        <f>IF(ISNUMBER(FIND("arbeid",Methode_Keuze)),"",IF(ISNUMBER(FIND("arbeid",Methode_Keuze)),"",IF(Tb_Activiteiten[[#This Row],[Arbeidskosten op basis van IKS]]=1,Tb_Activiteiten[[#Headers],[Arbeidskosten op basis van IKS]],"")))</f>
        <v/>
      </c>
      <c r="AS2397" t="str">
        <f>IF(ISNUMBER(FIND("overige",Methode_Keuze)),"",IF(Tb_Activiteiten[[#This Row],[Kosten derden exclusief btw]]=1,Tb_Activiteiten[[#Headers],[Kosten derden exclusief btw]],""))</f>
        <v/>
      </c>
      <c r="AT2397" t="str">
        <f>IF(ISNUMBER(FIND("overige",Methode_Keuze)),"",IF(Tb_Activiteiten[[#This Row],[Niet verrekenbare btw]]=1,Tb_Activiteiten[[#Headers],[Niet verrekenbare btw]],""))</f>
        <v/>
      </c>
      <c r="AU2397" t="str">
        <f>IF(ISNUMBER(FIND("overige",Methode_Keuze)),"",IF(Tb_Activiteiten[[#This Row],[Grondkosten]]=1,Tb_Activiteiten[[#Headers],[Grondkosten]],""))</f>
        <v/>
      </c>
      <c r="AV2397" t="str">
        <f>IF(ISNUMBER(FIND("overige",Methode_Keuze)),"",IF(Tb_Activiteiten[[#This Row],[Bijdrage in natura (overige)]]=1,Tb_Activiteiten[[#Headers],[Bijdrage in natura (overige)]],""))</f>
        <v/>
      </c>
      <c r="AW2397" t="str">
        <f>IF(ISNUMBER(FIND("overige",Methode_Keuze)),"",IF(Tb_Activiteiten[[#This Row],[Bijdrage in natura (vrijwilligers)]]=1,Tb_Activiteiten[[#Headers],[Bijdrage in natura (vrijwilligers)]],""))</f>
        <v/>
      </c>
      <c r="AX2397" t="str">
        <f>IF(ISNUMBER(FIND("overige",Methode_Keuze)),"",IF(Tb_Activiteiten[[#This Row],[Afschrijvingskosten]]=1,Tb_Activiteiten[[#Headers],[Afschrijvingskosten]],""))</f>
        <v/>
      </c>
      <c r="AY2397" t="str">
        <f>IF(ISNUMBER(FIND("overige",Methode_Keuze)),"",IF(Tb_Activiteiten[[#This Row],[Vergoeding]]=1,Tb_Activiteiten[[#Headers],[Vergoeding]],""))</f>
        <v/>
      </c>
      <c r="AZ2397" t="str">
        <f>IF(ISNUMBER(FIND("arbeid",Methode_Keuze)),"",IF(Tb_Activiteiten[[#This Row],[Arbeidskosten - vast tarief (excl eigen arbeid)]]=1,Tb_Activiteiten[[#Headers],[Arbeidskosten - vast tarief (excl eigen arbeid)]],""))</f>
        <v/>
      </c>
      <c r="BA2397" t="str">
        <f>IF(ISNUMBER(FIND("overige",Methode_Keuze)),"",IF(Tb_Activiteiten[[#This Row],[Overige kosten]]=1,Tb_Activiteiten[[#Headers],[Overige kosten]],""))</f>
        <v/>
      </c>
    </row>
    <row r="2398" spans="15:53" x14ac:dyDescent="0.25">
      <c r="O2398" s="56"/>
      <c r="Q2398" t="str">
        <f>IFERROR(IF(VLOOKUP(Tb_Activiteiten[[#This Row],[Openstelling]],Tb_Openstelling[],2,0)=1,1,""),"")</f>
        <v/>
      </c>
      <c r="AJ2398" s="56"/>
      <c r="AK2398" t="str">
        <f>IF(ISNUMBER(FIND("arbeid",Methode_Keuze)),"",IF(ISNUMBER(FIND("arbeid",Methode_Keuze)),"",IF(Tb_Activiteiten[[#This Row],[Loonkosten]]=1,Tb_Activiteiten[[#Headers],[Loonkosten]],"")))</f>
        <v/>
      </c>
      <c r="AL2398" t="str">
        <f>IF(ISNUMBER(FIND("arbeid",Methode_Keuze)),"",IF(ISNUMBER(FIND("arbeid",Methode_Keuze)),"",IF(Tb_Activiteiten[[#This Row],[Eigen arbeid]]=1,Tb_Activiteiten[[#Headers],[Eigen arbeid]],"")))</f>
        <v/>
      </c>
      <c r="AM2398" t="str">
        <f>IF(ISNUMBER(FIND("arbeid",Methode_Keuze)),"",IF(ISNUMBER(FIND("arbeid",Methode_Keuze)),"",IF(Tb_Activiteiten[[#This Row],[Projectmedewerker]]=1,Tb_Activiteiten[[#Headers],[Projectmedewerker]],"")))</f>
        <v/>
      </c>
      <c r="AN2398" t="str">
        <f>IF(ISNUMBER(FIND("arbeid",Methode_Keuze)),"",IF(ISNUMBER(FIND("arbeid",Methode_Keuze)),"",IF(Tb_Activiteiten[[#This Row],[Landbouwer]]=1,Tb_Activiteiten[[#Headers],[Landbouwer]],"")))</f>
        <v/>
      </c>
      <c r="AO2398" t="str">
        <f>IF(ISNUMBER(FIND("arbeid",Methode_Keuze)),"",IF(ISNUMBER(FIND("arbeid",Methode_Keuze)),"",IF(Tb_Activiteiten[[#This Row],[Adviseur]]=1,Tb_Activiteiten[[#Headers],[Adviseur]],"")))</f>
        <v/>
      </c>
      <c r="AP2398" t="str">
        <f>IF(ISNUMBER(FIND("arbeid",Methode_Keuze)),"",IF(ISNUMBER(FIND("arbeid",Methode_Keuze)),"",IF(Tb_Activiteiten[[#This Row],[Projectleider/Expert]]=1,Tb_Activiteiten[[#Headers],[Projectleider/Expert]],"")))</f>
        <v/>
      </c>
      <c r="AQ2398" t="str">
        <f>IF(ISNUMBER(FIND("arbeid",Methode_Keuze)),"",IF(ISNUMBER(FIND("arbeid",Methode_Keuze)),"",IF(Tb_Activiteiten[[#This Row],[Arbeidskosten]]=1,Tb_Activiteiten[[#Headers],[Arbeidskosten]],"")))</f>
        <v/>
      </c>
      <c r="AR2398" t="str">
        <f>IF(ISNUMBER(FIND("arbeid",Methode_Keuze)),"",IF(ISNUMBER(FIND("arbeid",Methode_Keuze)),"",IF(Tb_Activiteiten[[#This Row],[Arbeidskosten op basis van IKS]]=1,Tb_Activiteiten[[#Headers],[Arbeidskosten op basis van IKS]],"")))</f>
        <v/>
      </c>
      <c r="AS2398" t="str">
        <f>IF(ISNUMBER(FIND("overige",Methode_Keuze)),"",IF(Tb_Activiteiten[[#This Row],[Kosten derden exclusief btw]]=1,Tb_Activiteiten[[#Headers],[Kosten derden exclusief btw]],""))</f>
        <v/>
      </c>
      <c r="AT2398" t="str">
        <f>IF(ISNUMBER(FIND("overige",Methode_Keuze)),"",IF(Tb_Activiteiten[[#This Row],[Niet verrekenbare btw]]=1,Tb_Activiteiten[[#Headers],[Niet verrekenbare btw]],""))</f>
        <v/>
      </c>
      <c r="AU2398" t="str">
        <f>IF(ISNUMBER(FIND("overige",Methode_Keuze)),"",IF(Tb_Activiteiten[[#This Row],[Grondkosten]]=1,Tb_Activiteiten[[#Headers],[Grondkosten]],""))</f>
        <v/>
      </c>
      <c r="AV2398" t="str">
        <f>IF(ISNUMBER(FIND("overige",Methode_Keuze)),"",IF(Tb_Activiteiten[[#This Row],[Bijdrage in natura (overige)]]=1,Tb_Activiteiten[[#Headers],[Bijdrage in natura (overige)]],""))</f>
        <v/>
      </c>
      <c r="AW2398" t="str">
        <f>IF(ISNUMBER(FIND("overige",Methode_Keuze)),"",IF(Tb_Activiteiten[[#This Row],[Bijdrage in natura (vrijwilligers)]]=1,Tb_Activiteiten[[#Headers],[Bijdrage in natura (vrijwilligers)]],""))</f>
        <v/>
      </c>
      <c r="AX2398" t="str">
        <f>IF(ISNUMBER(FIND("overige",Methode_Keuze)),"",IF(Tb_Activiteiten[[#This Row],[Afschrijvingskosten]]=1,Tb_Activiteiten[[#Headers],[Afschrijvingskosten]],""))</f>
        <v/>
      </c>
      <c r="AY2398" t="str">
        <f>IF(ISNUMBER(FIND("overige",Methode_Keuze)),"",IF(Tb_Activiteiten[[#This Row],[Vergoeding]]=1,Tb_Activiteiten[[#Headers],[Vergoeding]],""))</f>
        <v/>
      </c>
      <c r="AZ2398" t="str">
        <f>IF(ISNUMBER(FIND("arbeid",Methode_Keuze)),"",IF(Tb_Activiteiten[[#This Row],[Arbeidskosten - vast tarief (excl eigen arbeid)]]=1,Tb_Activiteiten[[#Headers],[Arbeidskosten - vast tarief (excl eigen arbeid)]],""))</f>
        <v/>
      </c>
      <c r="BA2398" t="str">
        <f>IF(ISNUMBER(FIND("overige",Methode_Keuze)),"",IF(Tb_Activiteiten[[#This Row],[Overige kosten]]=1,Tb_Activiteiten[[#Headers],[Overige kosten]],""))</f>
        <v/>
      </c>
    </row>
    <row r="2399" spans="15:53" x14ac:dyDescent="0.25">
      <c r="O2399" s="56"/>
      <c r="Q2399" t="str">
        <f>IFERROR(IF(VLOOKUP(Tb_Activiteiten[[#This Row],[Openstelling]],Tb_Openstelling[],2,0)=1,1,""),"")</f>
        <v/>
      </c>
      <c r="AJ2399" s="56"/>
      <c r="AK2399" t="str">
        <f>IF(ISNUMBER(FIND("arbeid",Methode_Keuze)),"",IF(ISNUMBER(FIND("arbeid",Methode_Keuze)),"",IF(Tb_Activiteiten[[#This Row],[Loonkosten]]=1,Tb_Activiteiten[[#Headers],[Loonkosten]],"")))</f>
        <v/>
      </c>
      <c r="AL2399" t="str">
        <f>IF(ISNUMBER(FIND("arbeid",Methode_Keuze)),"",IF(ISNUMBER(FIND("arbeid",Methode_Keuze)),"",IF(Tb_Activiteiten[[#This Row],[Eigen arbeid]]=1,Tb_Activiteiten[[#Headers],[Eigen arbeid]],"")))</f>
        <v/>
      </c>
      <c r="AM2399" t="str">
        <f>IF(ISNUMBER(FIND("arbeid",Methode_Keuze)),"",IF(ISNUMBER(FIND("arbeid",Methode_Keuze)),"",IF(Tb_Activiteiten[[#This Row],[Projectmedewerker]]=1,Tb_Activiteiten[[#Headers],[Projectmedewerker]],"")))</f>
        <v/>
      </c>
      <c r="AN2399" t="str">
        <f>IF(ISNUMBER(FIND("arbeid",Methode_Keuze)),"",IF(ISNUMBER(FIND("arbeid",Methode_Keuze)),"",IF(Tb_Activiteiten[[#This Row],[Landbouwer]]=1,Tb_Activiteiten[[#Headers],[Landbouwer]],"")))</f>
        <v/>
      </c>
      <c r="AO2399" t="str">
        <f>IF(ISNUMBER(FIND("arbeid",Methode_Keuze)),"",IF(ISNUMBER(FIND("arbeid",Methode_Keuze)),"",IF(Tb_Activiteiten[[#This Row],[Adviseur]]=1,Tb_Activiteiten[[#Headers],[Adviseur]],"")))</f>
        <v/>
      </c>
      <c r="AP2399" t="str">
        <f>IF(ISNUMBER(FIND("arbeid",Methode_Keuze)),"",IF(ISNUMBER(FIND("arbeid",Methode_Keuze)),"",IF(Tb_Activiteiten[[#This Row],[Projectleider/Expert]]=1,Tb_Activiteiten[[#Headers],[Projectleider/Expert]],"")))</f>
        <v/>
      </c>
      <c r="AQ2399" t="str">
        <f>IF(ISNUMBER(FIND("arbeid",Methode_Keuze)),"",IF(ISNUMBER(FIND("arbeid",Methode_Keuze)),"",IF(Tb_Activiteiten[[#This Row],[Arbeidskosten]]=1,Tb_Activiteiten[[#Headers],[Arbeidskosten]],"")))</f>
        <v/>
      </c>
      <c r="AR2399" t="str">
        <f>IF(ISNUMBER(FIND("arbeid",Methode_Keuze)),"",IF(ISNUMBER(FIND("arbeid",Methode_Keuze)),"",IF(Tb_Activiteiten[[#This Row],[Arbeidskosten op basis van IKS]]=1,Tb_Activiteiten[[#Headers],[Arbeidskosten op basis van IKS]],"")))</f>
        <v/>
      </c>
      <c r="AS2399" t="str">
        <f>IF(ISNUMBER(FIND("overige",Methode_Keuze)),"",IF(Tb_Activiteiten[[#This Row],[Kosten derden exclusief btw]]=1,Tb_Activiteiten[[#Headers],[Kosten derden exclusief btw]],""))</f>
        <v/>
      </c>
      <c r="AT2399" t="str">
        <f>IF(ISNUMBER(FIND("overige",Methode_Keuze)),"",IF(Tb_Activiteiten[[#This Row],[Niet verrekenbare btw]]=1,Tb_Activiteiten[[#Headers],[Niet verrekenbare btw]],""))</f>
        <v/>
      </c>
      <c r="AU2399" t="str">
        <f>IF(ISNUMBER(FIND("overige",Methode_Keuze)),"",IF(Tb_Activiteiten[[#This Row],[Grondkosten]]=1,Tb_Activiteiten[[#Headers],[Grondkosten]],""))</f>
        <v/>
      </c>
      <c r="AV2399" t="str">
        <f>IF(ISNUMBER(FIND("overige",Methode_Keuze)),"",IF(Tb_Activiteiten[[#This Row],[Bijdrage in natura (overige)]]=1,Tb_Activiteiten[[#Headers],[Bijdrage in natura (overige)]],""))</f>
        <v/>
      </c>
      <c r="AW2399" t="str">
        <f>IF(ISNUMBER(FIND("overige",Methode_Keuze)),"",IF(Tb_Activiteiten[[#This Row],[Bijdrage in natura (vrijwilligers)]]=1,Tb_Activiteiten[[#Headers],[Bijdrage in natura (vrijwilligers)]],""))</f>
        <v/>
      </c>
      <c r="AX2399" t="str">
        <f>IF(ISNUMBER(FIND("overige",Methode_Keuze)),"",IF(Tb_Activiteiten[[#This Row],[Afschrijvingskosten]]=1,Tb_Activiteiten[[#Headers],[Afschrijvingskosten]],""))</f>
        <v/>
      </c>
      <c r="AY2399" t="str">
        <f>IF(ISNUMBER(FIND("overige",Methode_Keuze)),"",IF(Tb_Activiteiten[[#This Row],[Vergoeding]]=1,Tb_Activiteiten[[#Headers],[Vergoeding]],""))</f>
        <v/>
      </c>
      <c r="AZ2399" t="str">
        <f>IF(ISNUMBER(FIND("arbeid",Methode_Keuze)),"",IF(Tb_Activiteiten[[#This Row],[Arbeidskosten - vast tarief (excl eigen arbeid)]]=1,Tb_Activiteiten[[#Headers],[Arbeidskosten - vast tarief (excl eigen arbeid)]],""))</f>
        <v/>
      </c>
      <c r="BA2399" t="str">
        <f>IF(ISNUMBER(FIND("overige",Methode_Keuze)),"",IF(Tb_Activiteiten[[#This Row],[Overige kosten]]=1,Tb_Activiteiten[[#Headers],[Overige kosten]],""))</f>
        <v/>
      </c>
    </row>
    <row r="2400" spans="15:53" x14ac:dyDescent="0.25">
      <c r="O2400" s="56"/>
      <c r="Q2400" t="str">
        <f>IFERROR(IF(VLOOKUP(Tb_Activiteiten[[#This Row],[Openstelling]],Tb_Openstelling[],2,0)=1,1,""),"")</f>
        <v/>
      </c>
      <c r="AJ2400" s="56"/>
      <c r="AK2400" t="str">
        <f>IF(ISNUMBER(FIND("arbeid",Methode_Keuze)),"",IF(ISNUMBER(FIND("arbeid",Methode_Keuze)),"",IF(Tb_Activiteiten[[#This Row],[Loonkosten]]=1,Tb_Activiteiten[[#Headers],[Loonkosten]],"")))</f>
        <v/>
      </c>
      <c r="AL2400" t="str">
        <f>IF(ISNUMBER(FIND("arbeid",Methode_Keuze)),"",IF(ISNUMBER(FIND("arbeid",Methode_Keuze)),"",IF(Tb_Activiteiten[[#This Row],[Eigen arbeid]]=1,Tb_Activiteiten[[#Headers],[Eigen arbeid]],"")))</f>
        <v/>
      </c>
      <c r="AM2400" t="str">
        <f>IF(ISNUMBER(FIND("arbeid",Methode_Keuze)),"",IF(ISNUMBER(FIND("arbeid",Methode_Keuze)),"",IF(Tb_Activiteiten[[#This Row],[Projectmedewerker]]=1,Tb_Activiteiten[[#Headers],[Projectmedewerker]],"")))</f>
        <v/>
      </c>
      <c r="AN2400" t="str">
        <f>IF(ISNUMBER(FIND("arbeid",Methode_Keuze)),"",IF(ISNUMBER(FIND("arbeid",Methode_Keuze)),"",IF(Tb_Activiteiten[[#This Row],[Landbouwer]]=1,Tb_Activiteiten[[#Headers],[Landbouwer]],"")))</f>
        <v/>
      </c>
      <c r="AO2400" t="str">
        <f>IF(ISNUMBER(FIND("arbeid",Methode_Keuze)),"",IF(ISNUMBER(FIND("arbeid",Methode_Keuze)),"",IF(Tb_Activiteiten[[#This Row],[Adviseur]]=1,Tb_Activiteiten[[#Headers],[Adviseur]],"")))</f>
        <v/>
      </c>
      <c r="AP2400" t="str">
        <f>IF(ISNUMBER(FIND("arbeid",Methode_Keuze)),"",IF(ISNUMBER(FIND("arbeid",Methode_Keuze)),"",IF(Tb_Activiteiten[[#This Row],[Projectleider/Expert]]=1,Tb_Activiteiten[[#Headers],[Projectleider/Expert]],"")))</f>
        <v/>
      </c>
      <c r="AQ2400" t="str">
        <f>IF(ISNUMBER(FIND("arbeid",Methode_Keuze)),"",IF(ISNUMBER(FIND("arbeid",Methode_Keuze)),"",IF(Tb_Activiteiten[[#This Row],[Arbeidskosten]]=1,Tb_Activiteiten[[#Headers],[Arbeidskosten]],"")))</f>
        <v/>
      </c>
      <c r="AR2400" t="str">
        <f>IF(ISNUMBER(FIND("arbeid",Methode_Keuze)),"",IF(ISNUMBER(FIND("arbeid",Methode_Keuze)),"",IF(Tb_Activiteiten[[#This Row],[Arbeidskosten op basis van IKS]]=1,Tb_Activiteiten[[#Headers],[Arbeidskosten op basis van IKS]],"")))</f>
        <v/>
      </c>
      <c r="AS2400" t="str">
        <f>IF(ISNUMBER(FIND("overige",Methode_Keuze)),"",IF(Tb_Activiteiten[[#This Row],[Kosten derden exclusief btw]]=1,Tb_Activiteiten[[#Headers],[Kosten derden exclusief btw]],""))</f>
        <v/>
      </c>
      <c r="AT2400" t="str">
        <f>IF(ISNUMBER(FIND("overige",Methode_Keuze)),"",IF(Tb_Activiteiten[[#This Row],[Niet verrekenbare btw]]=1,Tb_Activiteiten[[#Headers],[Niet verrekenbare btw]],""))</f>
        <v/>
      </c>
      <c r="AU2400" t="str">
        <f>IF(ISNUMBER(FIND("overige",Methode_Keuze)),"",IF(Tb_Activiteiten[[#This Row],[Grondkosten]]=1,Tb_Activiteiten[[#Headers],[Grondkosten]],""))</f>
        <v/>
      </c>
      <c r="AV2400" t="str">
        <f>IF(ISNUMBER(FIND("overige",Methode_Keuze)),"",IF(Tb_Activiteiten[[#This Row],[Bijdrage in natura (overige)]]=1,Tb_Activiteiten[[#Headers],[Bijdrage in natura (overige)]],""))</f>
        <v/>
      </c>
      <c r="AW2400" t="str">
        <f>IF(ISNUMBER(FIND("overige",Methode_Keuze)),"",IF(Tb_Activiteiten[[#This Row],[Bijdrage in natura (vrijwilligers)]]=1,Tb_Activiteiten[[#Headers],[Bijdrage in natura (vrijwilligers)]],""))</f>
        <v/>
      </c>
      <c r="AX2400" t="str">
        <f>IF(ISNUMBER(FIND("overige",Methode_Keuze)),"",IF(Tb_Activiteiten[[#This Row],[Afschrijvingskosten]]=1,Tb_Activiteiten[[#Headers],[Afschrijvingskosten]],""))</f>
        <v/>
      </c>
      <c r="AY2400" t="str">
        <f>IF(ISNUMBER(FIND("overige",Methode_Keuze)),"",IF(Tb_Activiteiten[[#This Row],[Vergoeding]]=1,Tb_Activiteiten[[#Headers],[Vergoeding]],""))</f>
        <v/>
      </c>
      <c r="AZ2400" t="str">
        <f>IF(ISNUMBER(FIND("arbeid",Methode_Keuze)),"",IF(Tb_Activiteiten[[#This Row],[Arbeidskosten - vast tarief (excl eigen arbeid)]]=1,Tb_Activiteiten[[#Headers],[Arbeidskosten - vast tarief (excl eigen arbeid)]],""))</f>
        <v/>
      </c>
      <c r="BA2400" t="str">
        <f>IF(ISNUMBER(FIND("overige",Methode_Keuze)),"",IF(Tb_Activiteiten[[#This Row],[Overige kosten]]=1,Tb_Activiteiten[[#Headers],[Overige kosten]],""))</f>
        <v/>
      </c>
    </row>
    <row r="2401" spans="15:53" x14ac:dyDescent="0.25">
      <c r="O2401" s="56"/>
      <c r="Q2401" t="str">
        <f>IFERROR(IF(VLOOKUP(Tb_Activiteiten[[#This Row],[Openstelling]],Tb_Openstelling[],2,0)=1,1,""),"")</f>
        <v/>
      </c>
      <c r="AJ2401" s="56"/>
      <c r="AK2401" t="str">
        <f>IF(ISNUMBER(FIND("arbeid",Methode_Keuze)),"",IF(ISNUMBER(FIND("arbeid",Methode_Keuze)),"",IF(Tb_Activiteiten[[#This Row],[Loonkosten]]=1,Tb_Activiteiten[[#Headers],[Loonkosten]],"")))</f>
        <v/>
      </c>
      <c r="AL2401" t="str">
        <f>IF(ISNUMBER(FIND("arbeid",Methode_Keuze)),"",IF(ISNUMBER(FIND("arbeid",Methode_Keuze)),"",IF(Tb_Activiteiten[[#This Row],[Eigen arbeid]]=1,Tb_Activiteiten[[#Headers],[Eigen arbeid]],"")))</f>
        <v/>
      </c>
      <c r="AM2401" t="str">
        <f>IF(ISNUMBER(FIND("arbeid",Methode_Keuze)),"",IF(ISNUMBER(FIND("arbeid",Methode_Keuze)),"",IF(Tb_Activiteiten[[#This Row],[Projectmedewerker]]=1,Tb_Activiteiten[[#Headers],[Projectmedewerker]],"")))</f>
        <v/>
      </c>
      <c r="AN2401" t="str">
        <f>IF(ISNUMBER(FIND("arbeid",Methode_Keuze)),"",IF(ISNUMBER(FIND("arbeid",Methode_Keuze)),"",IF(Tb_Activiteiten[[#This Row],[Landbouwer]]=1,Tb_Activiteiten[[#Headers],[Landbouwer]],"")))</f>
        <v/>
      </c>
      <c r="AO2401" t="str">
        <f>IF(ISNUMBER(FIND("arbeid",Methode_Keuze)),"",IF(ISNUMBER(FIND("arbeid",Methode_Keuze)),"",IF(Tb_Activiteiten[[#This Row],[Adviseur]]=1,Tb_Activiteiten[[#Headers],[Adviseur]],"")))</f>
        <v/>
      </c>
      <c r="AP2401" t="str">
        <f>IF(ISNUMBER(FIND("arbeid",Methode_Keuze)),"",IF(ISNUMBER(FIND("arbeid",Methode_Keuze)),"",IF(Tb_Activiteiten[[#This Row],[Projectleider/Expert]]=1,Tb_Activiteiten[[#Headers],[Projectleider/Expert]],"")))</f>
        <v/>
      </c>
      <c r="AQ2401" t="str">
        <f>IF(ISNUMBER(FIND("arbeid",Methode_Keuze)),"",IF(ISNUMBER(FIND("arbeid",Methode_Keuze)),"",IF(Tb_Activiteiten[[#This Row],[Arbeidskosten]]=1,Tb_Activiteiten[[#Headers],[Arbeidskosten]],"")))</f>
        <v/>
      </c>
      <c r="AR2401" t="str">
        <f>IF(ISNUMBER(FIND("arbeid",Methode_Keuze)),"",IF(ISNUMBER(FIND("arbeid",Methode_Keuze)),"",IF(Tb_Activiteiten[[#This Row],[Arbeidskosten op basis van IKS]]=1,Tb_Activiteiten[[#Headers],[Arbeidskosten op basis van IKS]],"")))</f>
        <v/>
      </c>
      <c r="AS2401" t="str">
        <f>IF(ISNUMBER(FIND("overige",Methode_Keuze)),"",IF(Tb_Activiteiten[[#This Row],[Kosten derden exclusief btw]]=1,Tb_Activiteiten[[#Headers],[Kosten derden exclusief btw]],""))</f>
        <v/>
      </c>
      <c r="AT2401" t="str">
        <f>IF(ISNUMBER(FIND("overige",Methode_Keuze)),"",IF(Tb_Activiteiten[[#This Row],[Niet verrekenbare btw]]=1,Tb_Activiteiten[[#Headers],[Niet verrekenbare btw]],""))</f>
        <v/>
      </c>
      <c r="AU2401" t="str">
        <f>IF(ISNUMBER(FIND("overige",Methode_Keuze)),"",IF(Tb_Activiteiten[[#This Row],[Grondkosten]]=1,Tb_Activiteiten[[#Headers],[Grondkosten]],""))</f>
        <v/>
      </c>
      <c r="AV2401" t="str">
        <f>IF(ISNUMBER(FIND("overige",Methode_Keuze)),"",IF(Tb_Activiteiten[[#This Row],[Bijdrage in natura (overige)]]=1,Tb_Activiteiten[[#Headers],[Bijdrage in natura (overige)]],""))</f>
        <v/>
      </c>
      <c r="AW2401" t="str">
        <f>IF(ISNUMBER(FIND("overige",Methode_Keuze)),"",IF(Tb_Activiteiten[[#This Row],[Bijdrage in natura (vrijwilligers)]]=1,Tb_Activiteiten[[#Headers],[Bijdrage in natura (vrijwilligers)]],""))</f>
        <v/>
      </c>
      <c r="AX2401" t="str">
        <f>IF(ISNUMBER(FIND("overige",Methode_Keuze)),"",IF(Tb_Activiteiten[[#This Row],[Afschrijvingskosten]]=1,Tb_Activiteiten[[#Headers],[Afschrijvingskosten]],""))</f>
        <v/>
      </c>
      <c r="AY2401" t="str">
        <f>IF(ISNUMBER(FIND("overige",Methode_Keuze)),"",IF(Tb_Activiteiten[[#This Row],[Vergoeding]]=1,Tb_Activiteiten[[#Headers],[Vergoeding]],""))</f>
        <v/>
      </c>
      <c r="AZ2401" t="str">
        <f>IF(ISNUMBER(FIND("arbeid",Methode_Keuze)),"",IF(Tb_Activiteiten[[#This Row],[Arbeidskosten - vast tarief (excl eigen arbeid)]]=1,Tb_Activiteiten[[#Headers],[Arbeidskosten - vast tarief (excl eigen arbeid)]],""))</f>
        <v/>
      </c>
      <c r="BA2401" t="str">
        <f>IF(ISNUMBER(FIND("overige",Methode_Keuze)),"",IF(Tb_Activiteiten[[#This Row],[Overige kosten]]=1,Tb_Activiteiten[[#Headers],[Overige kosten]],""))</f>
        <v/>
      </c>
    </row>
    <row r="2402" spans="15:53" x14ac:dyDescent="0.25">
      <c r="O2402" s="56"/>
      <c r="Q2402" t="str">
        <f>IFERROR(IF(VLOOKUP(Tb_Activiteiten[[#This Row],[Openstelling]],Tb_Openstelling[],2,0)=1,1,""),"")</f>
        <v/>
      </c>
      <c r="AJ2402" s="56"/>
      <c r="AK2402" t="str">
        <f>IF(ISNUMBER(FIND("arbeid",Methode_Keuze)),"",IF(ISNUMBER(FIND("arbeid",Methode_Keuze)),"",IF(Tb_Activiteiten[[#This Row],[Loonkosten]]=1,Tb_Activiteiten[[#Headers],[Loonkosten]],"")))</f>
        <v/>
      </c>
      <c r="AL2402" t="str">
        <f>IF(ISNUMBER(FIND("arbeid",Methode_Keuze)),"",IF(ISNUMBER(FIND("arbeid",Methode_Keuze)),"",IF(Tb_Activiteiten[[#This Row],[Eigen arbeid]]=1,Tb_Activiteiten[[#Headers],[Eigen arbeid]],"")))</f>
        <v/>
      </c>
      <c r="AM2402" t="str">
        <f>IF(ISNUMBER(FIND("arbeid",Methode_Keuze)),"",IF(ISNUMBER(FIND("arbeid",Methode_Keuze)),"",IF(Tb_Activiteiten[[#This Row],[Projectmedewerker]]=1,Tb_Activiteiten[[#Headers],[Projectmedewerker]],"")))</f>
        <v/>
      </c>
      <c r="AN2402" t="str">
        <f>IF(ISNUMBER(FIND("arbeid",Methode_Keuze)),"",IF(ISNUMBER(FIND("arbeid",Methode_Keuze)),"",IF(Tb_Activiteiten[[#This Row],[Landbouwer]]=1,Tb_Activiteiten[[#Headers],[Landbouwer]],"")))</f>
        <v/>
      </c>
      <c r="AO2402" t="str">
        <f>IF(ISNUMBER(FIND("arbeid",Methode_Keuze)),"",IF(ISNUMBER(FIND("arbeid",Methode_Keuze)),"",IF(Tb_Activiteiten[[#This Row],[Adviseur]]=1,Tb_Activiteiten[[#Headers],[Adviseur]],"")))</f>
        <v/>
      </c>
      <c r="AP2402" t="str">
        <f>IF(ISNUMBER(FIND("arbeid",Methode_Keuze)),"",IF(ISNUMBER(FIND("arbeid",Methode_Keuze)),"",IF(Tb_Activiteiten[[#This Row],[Projectleider/Expert]]=1,Tb_Activiteiten[[#Headers],[Projectleider/Expert]],"")))</f>
        <v/>
      </c>
      <c r="AQ2402" t="str">
        <f>IF(ISNUMBER(FIND("arbeid",Methode_Keuze)),"",IF(ISNUMBER(FIND("arbeid",Methode_Keuze)),"",IF(Tb_Activiteiten[[#This Row],[Arbeidskosten]]=1,Tb_Activiteiten[[#Headers],[Arbeidskosten]],"")))</f>
        <v/>
      </c>
      <c r="AR2402" t="str">
        <f>IF(ISNUMBER(FIND("arbeid",Methode_Keuze)),"",IF(ISNUMBER(FIND("arbeid",Methode_Keuze)),"",IF(Tb_Activiteiten[[#This Row],[Arbeidskosten op basis van IKS]]=1,Tb_Activiteiten[[#Headers],[Arbeidskosten op basis van IKS]],"")))</f>
        <v/>
      </c>
      <c r="AS2402" t="str">
        <f>IF(ISNUMBER(FIND("overige",Methode_Keuze)),"",IF(Tb_Activiteiten[[#This Row],[Kosten derden exclusief btw]]=1,Tb_Activiteiten[[#Headers],[Kosten derden exclusief btw]],""))</f>
        <v/>
      </c>
      <c r="AT2402" t="str">
        <f>IF(ISNUMBER(FIND("overige",Methode_Keuze)),"",IF(Tb_Activiteiten[[#This Row],[Niet verrekenbare btw]]=1,Tb_Activiteiten[[#Headers],[Niet verrekenbare btw]],""))</f>
        <v/>
      </c>
      <c r="AU2402" t="str">
        <f>IF(ISNUMBER(FIND("overige",Methode_Keuze)),"",IF(Tb_Activiteiten[[#This Row],[Grondkosten]]=1,Tb_Activiteiten[[#Headers],[Grondkosten]],""))</f>
        <v/>
      </c>
      <c r="AV2402" t="str">
        <f>IF(ISNUMBER(FIND("overige",Methode_Keuze)),"",IF(Tb_Activiteiten[[#This Row],[Bijdrage in natura (overige)]]=1,Tb_Activiteiten[[#Headers],[Bijdrage in natura (overige)]],""))</f>
        <v/>
      </c>
      <c r="AW2402" t="str">
        <f>IF(ISNUMBER(FIND("overige",Methode_Keuze)),"",IF(Tb_Activiteiten[[#This Row],[Bijdrage in natura (vrijwilligers)]]=1,Tb_Activiteiten[[#Headers],[Bijdrage in natura (vrijwilligers)]],""))</f>
        <v/>
      </c>
      <c r="AX2402" t="str">
        <f>IF(ISNUMBER(FIND("overige",Methode_Keuze)),"",IF(Tb_Activiteiten[[#This Row],[Afschrijvingskosten]]=1,Tb_Activiteiten[[#Headers],[Afschrijvingskosten]],""))</f>
        <v/>
      </c>
      <c r="AY2402" t="str">
        <f>IF(ISNUMBER(FIND("overige",Methode_Keuze)),"",IF(Tb_Activiteiten[[#This Row],[Vergoeding]]=1,Tb_Activiteiten[[#Headers],[Vergoeding]],""))</f>
        <v/>
      </c>
      <c r="AZ2402" t="str">
        <f>IF(ISNUMBER(FIND("arbeid",Methode_Keuze)),"",IF(Tb_Activiteiten[[#This Row],[Arbeidskosten - vast tarief (excl eigen arbeid)]]=1,Tb_Activiteiten[[#Headers],[Arbeidskosten - vast tarief (excl eigen arbeid)]],""))</f>
        <v/>
      </c>
      <c r="BA2402" t="str">
        <f>IF(ISNUMBER(FIND("overige",Methode_Keuze)),"",IF(Tb_Activiteiten[[#This Row],[Overige kosten]]=1,Tb_Activiteiten[[#Headers],[Overige kosten]],""))</f>
        <v/>
      </c>
    </row>
    <row r="2403" spans="15:53" x14ac:dyDescent="0.25">
      <c r="O2403" s="56"/>
      <c r="Q2403" t="str">
        <f>IFERROR(IF(VLOOKUP(Tb_Activiteiten[[#This Row],[Openstelling]],Tb_Openstelling[],2,0)=1,1,""),"")</f>
        <v/>
      </c>
      <c r="AJ2403" s="56"/>
      <c r="AK2403" t="str">
        <f>IF(ISNUMBER(FIND("arbeid",Methode_Keuze)),"",IF(ISNUMBER(FIND("arbeid",Methode_Keuze)),"",IF(Tb_Activiteiten[[#This Row],[Loonkosten]]=1,Tb_Activiteiten[[#Headers],[Loonkosten]],"")))</f>
        <v/>
      </c>
      <c r="AL2403" t="str">
        <f>IF(ISNUMBER(FIND("arbeid",Methode_Keuze)),"",IF(ISNUMBER(FIND("arbeid",Methode_Keuze)),"",IF(Tb_Activiteiten[[#This Row],[Eigen arbeid]]=1,Tb_Activiteiten[[#Headers],[Eigen arbeid]],"")))</f>
        <v/>
      </c>
      <c r="AM2403" t="str">
        <f>IF(ISNUMBER(FIND("arbeid",Methode_Keuze)),"",IF(ISNUMBER(FIND("arbeid",Methode_Keuze)),"",IF(Tb_Activiteiten[[#This Row],[Projectmedewerker]]=1,Tb_Activiteiten[[#Headers],[Projectmedewerker]],"")))</f>
        <v/>
      </c>
      <c r="AN2403" t="str">
        <f>IF(ISNUMBER(FIND("arbeid",Methode_Keuze)),"",IF(ISNUMBER(FIND("arbeid",Methode_Keuze)),"",IF(Tb_Activiteiten[[#This Row],[Landbouwer]]=1,Tb_Activiteiten[[#Headers],[Landbouwer]],"")))</f>
        <v/>
      </c>
      <c r="AO2403" t="str">
        <f>IF(ISNUMBER(FIND("arbeid",Methode_Keuze)),"",IF(ISNUMBER(FIND("arbeid",Methode_Keuze)),"",IF(Tb_Activiteiten[[#This Row],[Adviseur]]=1,Tb_Activiteiten[[#Headers],[Adviseur]],"")))</f>
        <v/>
      </c>
      <c r="AP2403" t="str">
        <f>IF(ISNUMBER(FIND("arbeid",Methode_Keuze)),"",IF(ISNUMBER(FIND("arbeid",Methode_Keuze)),"",IF(Tb_Activiteiten[[#This Row],[Projectleider/Expert]]=1,Tb_Activiteiten[[#Headers],[Projectleider/Expert]],"")))</f>
        <v/>
      </c>
      <c r="AQ2403" t="str">
        <f>IF(ISNUMBER(FIND("arbeid",Methode_Keuze)),"",IF(ISNUMBER(FIND("arbeid",Methode_Keuze)),"",IF(Tb_Activiteiten[[#This Row],[Arbeidskosten]]=1,Tb_Activiteiten[[#Headers],[Arbeidskosten]],"")))</f>
        <v/>
      </c>
      <c r="AR2403" t="str">
        <f>IF(ISNUMBER(FIND("arbeid",Methode_Keuze)),"",IF(ISNUMBER(FIND("arbeid",Methode_Keuze)),"",IF(Tb_Activiteiten[[#This Row],[Arbeidskosten op basis van IKS]]=1,Tb_Activiteiten[[#Headers],[Arbeidskosten op basis van IKS]],"")))</f>
        <v/>
      </c>
      <c r="AS2403" t="str">
        <f>IF(ISNUMBER(FIND("overige",Methode_Keuze)),"",IF(Tb_Activiteiten[[#This Row],[Kosten derden exclusief btw]]=1,Tb_Activiteiten[[#Headers],[Kosten derden exclusief btw]],""))</f>
        <v/>
      </c>
      <c r="AT2403" t="str">
        <f>IF(ISNUMBER(FIND("overige",Methode_Keuze)),"",IF(Tb_Activiteiten[[#This Row],[Niet verrekenbare btw]]=1,Tb_Activiteiten[[#Headers],[Niet verrekenbare btw]],""))</f>
        <v/>
      </c>
      <c r="AU2403" t="str">
        <f>IF(ISNUMBER(FIND("overige",Methode_Keuze)),"",IF(Tb_Activiteiten[[#This Row],[Grondkosten]]=1,Tb_Activiteiten[[#Headers],[Grondkosten]],""))</f>
        <v/>
      </c>
      <c r="AV2403" t="str">
        <f>IF(ISNUMBER(FIND("overige",Methode_Keuze)),"",IF(Tb_Activiteiten[[#This Row],[Bijdrage in natura (overige)]]=1,Tb_Activiteiten[[#Headers],[Bijdrage in natura (overige)]],""))</f>
        <v/>
      </c>
      <c r="AW2403" t="str">
        <f>IF(ISNUMBER(FIND("overige",Methode_Keuze)),"",IF(Tb_Activiteiten[[#This Row],[Bijdrage in natura (vrijwilligers)]]=1,Tb_Activiteiten[[#Headers],[Bijdrage in natura (vrijwilligers)]],""))</f>
        <v/>
      </c>
      <c r="AX2403" t="str">
        <f>IF(ISNUMBER(FIND("overige",Methode_Keuze)),"",IF(Tb_Activiteiten[[#This Row],[Afschrijvingskosten]]=1,Tb_Activiteiten[[#Headers],[Afschrijvingskosten]],""))</f>
        <v/>
      </c>
      <c r="AY2403" t="str">
        <f>IF(ISNUMBER(FIND("overige",Methode_Keuze)),"",IF(Tb_Activiteiten[[#This Row],[Vergoeding]]=1,Tb_Activiteiten[[#Headers],[Vergoeding]],""))</f>
        <v/>
      </c>
      <c r="AZ2403" t="str">
        <f>IF(ISNUMBER(FIND("arbeid",Methode_Keuze)),"",IF(Tb_Activiteiten[[#This Row],[Arbeidskosten - vast tarief (excl eigen arbeid)]]=1,Tb_Activiteiten[[#Headers],[Arbeidskosten - vast tarief (excl eigen arbeid)]],""))</f>
        <v/>
      </c>
      <c r="BA2403" t="str">
        <f>IF(ISNUMBER(FIND("overige",Methode_Keuze)),"",IF(Tb_Activiteiten[[#This Row],[Overige kosten]]=1,Tb_Activiteiten[[#Headers],[Overige kosten]],""))</f>
        <v/>
      </c>
    </row>
    <row r="2404" spans="15:53" x14ac:dyDescent="0.25">
      <c r="O2404" s="56"/>
      <c r="Q2404" t="str">
        <f>IFERROR(IF(VLOOKUP(Tb_Activiteiten[[#This Row],[Openstelling]],Tb_Openstelling[],2,0)=1,1,""),"")</f>
        <v/>
      </c>
      <c r="AJ2404" s="56"/>
      <c r="AK2404" t="str">
        <f>IF(ISNUMBER(FIND("arbeid",Methode_Keuze)),"",IF(ISNUMBER(FIND("arbeid",Methode_Keuze)),"",IF(Tb_Activiteiten[[#This Row],[Loonkosten]]=1,Tb_Activiteiten[[#Headers],[Loonkosten]],"")))</f>
        <v/>
      </c>
      <c r="AL2404" t="str">
        <f>IF(ISNUMBER(FIND("arbeid",Methode_Keuze)),"",IF(ISNUMBER(FIND("arbeid",Methode_Keuze)),"",IF(Tb_Activiteiten[[#This Row],[Eigen arbeid]]=1,Tb_Activiteiten[[#Headers],[Eigen arbeid]],"")))</f>
        <v/>
      </c>
      <c r="AM2404" t="str">
        <f>IF(ISNUMBER(FIND("arbeid",Methode_Keuze)),"",IF(ISNUMBER(FIND("arbeid",Methode_Keuze)),"",IF(Tb_Activiteiten[[#This Row],[Projectmedewerker]]=1,Tb_Activiteiten[[#Headers],[Projectmedewerker]],"")))</f>
        <v/>
      </c>
      <c r="AN2404" t="str">
        <f>IF(ISNUMBER(FIND("arbeid",Methode_Keuze)),"",IF(ISNUMBER(FIND("arbeid",Methode_Keuze)),"",IF(Tb_Activiteiten[[#This Row],[Landbouwer]]=1,Tb_Activiteiten[[#Headers],[Landbouwer]],"")))</f>
        <v/>
      </c>
      <c r="AO2404" t="str">
        <f>IF(ISNUMBER(FIND("arbeid",Methode_Keuze)),"",IF(ISNUMBER(FIND("arbeid",Methode_Keuze)),"",IF(Tb_Activiteiten[[#This Row],[Adviseur]]=1,Tb_Activiteiten[[#Headers],[Adviseur]],"")))</f>
        <v/>
      </c>
      <c r="AP2404" t="str">
        <f>IF(ISNUMBER(FIND("arbeid",Methode_Keuze)),"",IF(ISNUMBER(FIND("arbeid",Methode_Keuze)),"",IF(Tb_Activiteiten[[#This Row],[Projectleider/Expert]]=1,Tb_Activiteiten[[#Headers],[Projectleider/Expert]],"")))</f>
        <v/>
      </c>
      <c r="AQ2404" t="str">
        <f>IF(ISNUMBER(FIND("arbeid",Methode_Keuze)),"",IF(ISNUMBER(FIND("arbeid",Methode_Keuze)),"",IF(Tb_Activiteiten[[#This Row],[Arbeidskosten]]=1,Tb_Activiteiten[[#Headers],[Arbeidskosten]],"")))</f>
        <v/>
      </c>
      <c r="AR2404" t="str">
        <f>IF(ISNUMBER(FIND("arbeid",Methode_Keuze)),"",IF(ISNUMBER(FIND("arbeid",Methode_Keuze)),"",IF(Tb_Activiteiten[[#This Row],[Arbeidskosten op basis van IKS]]=1,Tb_Activiteiten[[#Headers],[Arbeidskosten op basis van IKS]],"")))</f>
        <v/>
      </c>
      <c r="AS2404" t="str">
        <f>IF(ISNUMBER(FIND("overige",Methode_Keuze)),"",IF(Tb_Activiteiten[[#This Row],[Kosten derden exclusief btw]]=1,Tb_Activiteiten[[#Headers],[Kosten derden exclusief btw]],""))</f>
        <v/>
      </c>
      <c r="AT2404" t="str">
        <f>IF(ISNUMBER(FIND("overige",Methode_Keuze)),"",IF(Tb_Activiteiten[[#This Row],[Niet verrekenbare btw]]=1,Tb_Activiteiten[[#Headers],[Niet verrekenbare btw]],""))</f>
        <v/>
      </c>
      <c r="AU2404" t="str">
        <f>IF(ISNUMBER(FIND("overige",Methode_Keuze)),"",IF(Tb_Activiteiten[[#This Row],[Grondkosten]]=1,Tb_Activiteiten[[#Headers],[Grondkosten]],""))</f>
        <v/>
      </c>
      <c r="AV2404" t="str">
        <f>IF(ISNUMBER(FIND("overige",Methode_Keuze)),"",IF(Tb_Activiteiten[[#This Row],[Bijdrage in natura (overige)]]=1,Tb_Activiteiten[[#Headers],[Bijdrage in natura (overige)]],""))</f>
        <v/>
      </c>
      <c r="AW2404" t="str">
        <f>IF(ISNUMBER(FIND("overige",Methode_Keuze)),"",IF(Tb_Activiteiten[[#This Row],[Bijdrage in natura (vrijwilligers)]]=1,Tb_Activiteiten[[#Headers],[Bijdrage in natura (vrijwilligers)]],""))</f>
        <v/>
      </c>
      <c r="AX2404" t="str">
        <f>IF(ISNUMBER(FIND("overige",Methode_Keuze)),"",IF(Tb_Activiteiten[[#This Row],[Afschrijvingskosten]]=1,Tb_Activiteiten[[#Headers],[Afschrijvingskosten]],""))</f>
        <v/>
      </c>
      <c r="AY2404" t="str">
        <f>IF(ISNUMBER(FIND("overige",Methode_Keuze)),"",IF(Tb_Activiteiten[[#This Row],[Vergoeding]]=1,Tb_Activiteiten[[#Headers],[Vergoeding]],""))</f>
        <v/>
      </c>
      <c r="AZ2404" t="str">
        <f>IF(ISNUMBER(FIND("arbeid",Methode_Keuze)),"",IF(Tb_Activiteiten[[#This Row],[Arbeidskosten - vast tarief (excl eigen arbeid)]]=1,Tb_Activiteiten[[#Headers],[Arbeidskosten - vast tarief (excl eigen arbeid)]],""))</f>
        <v/>
      </c>
      <c r="BA2404" t="str">
        <f>IF(ISNUMBER(FIND("overige",Methode_Keuze)),"",IF(Tb_Activiteiten[[#This Row],[Overige kosten]]=1,Tb_Activiteiten[[#Headers],[Overige kosten]],""))</f>
        <v/>
      </c>
    </row>
    <row r="2405" spans="15:53" x14ac:dyDescent="0.25">
      <c r="O2405" s="56"/>
      <c r="Q2405" t="str">
        <f>IFERROR(IF(VLOOKUP(Tb_Activiteiten[[#This Row],[Openstelling]],Tb_Openstelling[],2,0)=1,1,""),"")</f>
        <v/>
      </c>
      <c r="AJ2405" s="56"/>
      <c r="AK2405" t="str">
        <f>IF(ISNUMBER(FIND("arbeid",Methode_Keuze)),"",IF(ISNUMBER(FIND("arbeid",Methode_Keuze)),"",IF(Tb_Activiteiten[[#This Row],[Loonkosten]]=1,Tb_Activiteiten[[#Headers],[Loonkosten]],"")))</f>
        <v/>
      </c>
      <c r="AL2405" t="str">
        <f>IF(ISNUMBER(FIND("arbeid",Methode_Keuze)),"",IF(ISNUMBER(FIND("arbeid",Methode_Keuze)),"",IF(Tb_Activiteiten[[#This Row],[Eigen arbeid]]=1,Tb_Activiteiten[[#Headers],[Eigen arbeid]],"")))</f>
        <v/>
      </c>
      <c r="AM2405" t="str">
        <f>IF(ISNUMBER(FIND("arbeid",Methode_Keuze)),"",IF(ISNUMBER(FIND("arbeid",Methode_Keuze)),"",IF(Tb_Activiteiten[[#This Row],[Projectmedewerker]]=1,Tb_Activiteiten[[#Headers],[Projectmedewerker]],"")))</f>
        <v/>
      </c>
      <c r="AN2405" t="str">
        <f>IF(ISNUMBER(FIND("arbeid",Methode_Keuze)),"",IF(ISNUMBER(FIND("arbeid",Methode_Keuze)),"",IF(Tb_Activiteiten[[#This Row],[Landbouwer]]=1,Tb_Activiteiten[[#Headers],[Landbouwer]],"")))</f>
        <v/>
      </c>
      <c r="AO2405" t="str">
        <f>IF(ISNUMBER(FIND("arbeid",Methode_Keuze)),"",IF(ISNUMBER(FIND("arbeid",Methode_Keuze)),"",IF(Tb_Activiteiten[[#This Row],[Adviseur]]=1,Tb_Activiteiten[[#Headers],[Adviseur]],"")))</f>
        <v/>
      </c>
      <c r="AP2405" t="str">
        <f>IF(ISNUMBER(FIND("arbeid",Methode_Keuze)),"",IF(ISNUMBER(FIND("arbeid",Methode_Keuze)),"",IF(Tb_Activiteiten[[#This Row],[Projectleider/Expert]]=1,Tb_Activiteiten[[#Headers],[Projectleider/Expert]],"")))</f>
        <v/>
      </c>
      <c r="AQ2405" t="str">
        <f>IF(ISNUMBER(FIND("arbeid",Methode_Keuze)),"",IF(ISNUMBER(FIND("arbeid",Methode_Keuze)),"",IF(Tb_Activiteiten[[#This Row],[Arbeidskosten]]=1,Tb_Activiteiten[[#Headers],[Arbeidskosten]],"")))</f>
        <v/>
      </c>
      <c r="AR2405" t="str">
        <f>IF(ISNUMBER(FIND("arbeid",Methode_Keuze)),"",IF(ISNUMBER(FIND("arbeid",Methode_Keuze)),"",IF(Tb_Activiteiten[[#This Row],[Arbeidskosten op basis van IKS]]=1,Tb_Activiteiten[[#Headers],[Arbeidskosten op basis van IKS]],"")))</f>
        <v/>
      </c>
      <c r="AS2405" t="str">
        <f>IF(ISNUMBER(FIND("overige",Methode_Keuze)),"",IF(Tb_Activiteiten[[#This Row],[Kosten derden exclusief btw]]=1,Tb_Activiteiten[[#Headers],[Kosten derden exclusief btw]],""))</f>
        <v/>
      </c>
      <c r="AT2405" t="str">
        <f>IF(ISNUMBER(FIND("overige",Methode_Keuze)),"",IF(Tb_Activiteiten[[#This Row],[Niet verrekenbare btw]]=1,Tb_Activiteiten[[#Headers],[Niet verrekenbare btw]],""))</f>
        <v/>
      </c>
      <c r="AU2405" t="str">
        <f>IF(ISNUMBER(FIND("overige",Methode_Keuze)),"",IF(Tb_Activiteiten[[#This Row],[Grondkosten]]=1,Tb_Activiteiten[[#Headers],[Grondkosten]],""))</f>
        <v/>
      </c>
      <c r="AV2405" t="str">
        <f>IF(ISNUMBER(FIND("overige",Methode_Keuze)),"",IF(Tb_Activiteiten[[#This Row],[Bijdrage in natura (overige)]]=1,Tb_Activiteiten[[#Headers],[Bijdrage in natura (overige)]],""))</f>
        <v/>
      </c>
      <c r="AW2405" t="str">
        <f>IF(ISNUMBER(FIND("overige",Methode_Keuze)),"",IF(Tb_Activiteiten[[#This Row],[Bijdrage in natura (vrijwilligers)]]=1,Tb_Activiteiten[[#Headers],[Bijdrage in natura (vrijwilligers)]],""))</f>
        <v/>
      </c>
      <c r="AX2405" t="str">
        <f>IF(ISNUMBER(FIND("overige",Methode_Keuze)),"",IF(Tb_Activiteiten[[#This Row],[Afschrijvingskosten]]=1,Tb_Activiteiten[[#Headers],[Afschrijvingskosten]],""))</f>
        <v/>
      </c>
      <c r="AY2405" t="str">
        <f>IF(ISNUMBER(FIND("overige",Methode_Keuze)),"",IF(Tb_Activiteiten[[#This Row],[Vergoeding]]=1,Tb_Activiteiten[[#Headers],[Vergoeding]],""))</f>
        <v/>
      </c>
      <c r="AZ2405" t="str">
        <f>IF(ISNUMBER(FIND("arbeid",Methode_Keuze)),"",IF(Tb_Activiteiten[[#This Row],[Arbeidskosten - vast tarief (excl eigen arbeid)]]=1,Tb_Activiteiten[[#Headers],[Arbeidskosten - vast tarief (excl eigen arbeid)]],""))</f>
        <v/>
      </c>
      <c r="BA2405" t="str">
        <f>IF(ISNUMBER(FIND("overige",Methode_Keuze)),"",IF(Tb_Activiteiten[[#This Row],[Overige kosten]]=1,Tb_Activiteiten[[#Headers],[Overige kosten]],""))</f>
        <v/>
      </c>
    </row>
    <row r="2406" spans="15:53" x14ac:dyDescent="0.25">
      <c r="O2406" s="56"/>
      <c r="Q2406" t="str">
        <f>IFERROR(IF(VLOOKUP(Tb_Activiteiten[[#This Row],[Openstelling]],Tb_Openstelling[],2,0)=1,1,""),"")</f>
        <v/>
      </c>
      <c r="AJ2406" s="56"/>
      <c r="AK2406" t="str">
        <f>IF(ISNUMBER(FIND("arbeid",Methode_Keuze)),"",IF(ISNUMBER(FIND("arbeid",Methode_Keuze)),"",IF(Tb_Activiteiten[[#This Row],[Loonkosten]]=1,Tb_Activiteiten[[#Headers],[Loonkosten]],"")))</f>
        <v/>
      </c>
      <c r="AL2406" t="str">
        <f>IF(ISNUMBER(FIND("arbeid",Methode_Keuze)),"",IF(ISNUMBER(FIND("arbeid",Methode_Keuze)),"",IF(Tb_Activiteiten[[#This Row],[Eigen arbeid]]=1,Tb_Activiteiten[[#Headers],[Eigen arbeid]],"")))</f>
        <v/>
      </c>
      <c r="AM2406" t="str">
        <f>IF(ISNUMBER(FIND("arbeid",Methode_Keuze)),"",IF(ISNUMBER(FIND("arbeid",Methode_Keuze)),"",IF(Tb_Activiteiten[[#This Row],[Projectmedewerker]]=1,Tb_Activiteiten[[#Headers],[Projectmedewerker]],"")))</f>
        <v/>
      </c>
      <c r="AN2406" t="str">
        <f>IF(ISNUMBER(FIND("arbeid",Methode_Keuze)),"",IF(ISNUMBER(FIND("arbeid",Methode_Keuze)),"",IF(Tb_Activiteiten[[#This Row],[Landbouwer]]=1,Tb_Activiteiten[[#Headers],[Landbouwer]],"")))</f>
        <v/>
      </c>
      <c r="AO2406" t="str">
        <f>IF(ISNUMBER(FIND("arbeid",Methode_Keuze)),"",IF(ISNUMBER(FIND("arbeid",Methode_Keuze)),"",IF(Tb_Activiteiten[[#This Row],[Adviseur]]=1,Tb_Activiteiten[[#Headers],[Adviseur]],"")))</f>
        <v/>
      </c>
      <c r="AP2406" t="str">
        <f>IF(ISNUMBER(FIND("arbeid",Methode_Keuze)),"",IF(ISNUMBER(FIND("arbeid",Methode_Keuze)),"",IF(Tb_Activiteiten[[#This Row],[Projectleider/Expert]]=1,Tb_Activiteiten[[#Headers],[Projectleider/Expert]],"")))</f>
        <v/>
      </c>
      <c r="AQ2406" t="str">
        <f>IF(ISNUMBER(FIND("arbeid",Methode_Keuze)),"",IF(ISNUMBER(FIND("arbeid",Methode_Keuze)),"",IF(Tb_Activiteiten[[#This Row],[Arbeidskosten]]=1,Tb_Activiteiten[[#Headers],[Arbeidskosten]],"")))</f>
        <v/>
      </c>
      <c r="AR2406" t="str">
        <f>IF(ISNUMBER(FIND("arbeid",Methode_Keuze)),"",IF(ISNUMBER(FIND("arbeid",Methode_Keuze)),"",IF(Tb_Activiteiten[[#This Row],[Arbeidskosten op basis van IKS]]=1,Tb_Activiteiten[[#Headers],[Arbeidskosten op basis van IKS]],"")))</f>
        <v/>
      </c>
      <c r="AS2406" t="str">
        <f>IF(ISNUMBER(FIND("overige",Methode_Keuze)),"",IF(Tb_Activiteiten[[#This Row],[Kosten derden exclusief btw]]=1,Tb_Activiteiten[[#Headers],[Kosten derden exclusief btw]],""))</f>
        <v/>
      </c>
      <c r="AT2406" t="str">
        <f>IF(ISNUMBER(FIND("overige",Methode_Keuze)),"",IF(Tb_Activiteiten[[#This Row],[Niet verrekenbare btw]]=1,Tb_Activiteiten[[#Headers],[Niet verrekenbare btw]],""))</f>
        <v/>
      </c>
      <c r="AU2406" t="str">
        <f>IF(ISNUMBER(FIND("overige",Methode_Keuze)),"",IF(Tb_Activiteiten[[#This Row],[Grondkosten]]=1,Tb_Activiteiten[[#Headers],[Grondkosten]],""))</f>
        <v/>
      </c>
      <c r="AV2406" t="str">
        <f>IF(ISNUMBER(FIND("overige",Methode_Keuze)),"",IF(Tb_Activiteiten[[#This Row],[Bijdrage in natura (overige)]]=1,Tb_Activiteiten[[#Headers],[Bijdrage in natura (overige)]],""))</f>
        <v/>
      </c>
      <c r="AW2406" t="str">
        <f>IF(ISNUMBER(FIND("overige",Methode_Keuze)),"",IF(Tb_Activiteiten[[#This Row],[Bijdrage in natura (vrijwilligers)]]=1,Tb_Activiteiten[[#Headers],[Bijdrage in natura (vrijwilligers)]],""))</f>
        <v/>
      </c>
      <c r="AX2406" t="str">
        <f>IF(ISNUMBER(FIND("overige",Methode_Keuze)),"",IF(Tb_Activiteiten[[#This Row],[Afschrijvingskosten]]=1,Tb_Activiteiten[[#Headers],[Afschrijvingskosten]],""))</f>
        <v/>
      </c>
      <c r="AY2406" t="str">
        <f>IF(ISNUMBER(FIND("overige",Methode_Keuze)),"",IF(Tb_Activiteiten[[#This Row],[Vergoeding]]=1,Tb_Activiteiten[[#Headers],[Vergoeding]],""))</f>
        <v/>
      </c>
      <c r="AZ2406" t="str">
        <f>IF(ISNUMBER(FIND("arbeid",Methode_Keuze)),"",IF(Tb_Activiteiten[[#This Row],[Arbeidskosten - vast tarief (excl eigen arbeid)]]=1,Tb_Activiteiten[[#Headers],[Arbeidskosten - vast tarief (excl eigen arbeid)]],""))</f>
        <v/>
      </c>
      <c r="BA2406" t="str">
        <f>IF(ISNUMBER(FIND("overige",Methode_Keuze)),"",IF(Tb_Activiteiten[[#This Row],[Overige kosten]]=1,Tb_Activiteiten[[#Headers],[Overige kosten]],""))</f>
        <v/>
      </c>
    </row>
    <row r="2407" spans="15:53" x14ac:dyDescent="0.25">
      <c r="O2407" s="56"/>
      <c r="Q2407" t="str">
        <f>IFERROR(IF(VLOOKUP(Tb_Activiteiten[[#This Row],[Openstelling]],Tb_Openstelling[],2,0)=1,1,""),"")</f>
        <v/>
      </c>
      <c r="AJ2407" s="56"/>
      <c r="AK2407" t="str">
        <f>IF(ISNUMBER(FIND("arbeid",Methode_Keuze)),"",IF(ISNUMBER(FIND("arbeid",Methode_Keuze)),"",IF(Tb_Activiteiten[[#This Row],[Loonkosten]]=1,Tb_Activiteiten[[#Headers],[Loonkosten]],"")))</f>
        <v/>
      </c>
      <c r="AL2407" t="str">
        <f>IF(ISNUMBER(FIND("arbeid",Methode_Keuze)),"",IF(ISNUMBER(FIND("arbeid",Methode_Keuze)),"",IF(Tb_Activiteiten[[#This Row],[Eigen arbeid]]=1,Tb_Activiteiten[[#Headers],[Eigen arbeid]],"")))</f>
        <v/>
      </c>
      <c r="AM2407" t="str">
        <f>IF(ISNUMBER(FIND("arbeid",Methode_Keuze)),"",IF(ISNUMBER(FIND("arbeid",Methode_Keuze)),"",IF(Tb_Activiteiten[[#This Row],[Projectmedewerker]]=1,Tb_Activiteiten[[#Headers],[Projectmedewerker]],"")))</f>
        <v/>
      </c>
      <c r="AN2407" t="str">
        <f>IF(ISNUMBER(FIND("arbeid",Methode_Keuze)),"",IF(ISNUMBER(FIND("arbeid",Methode_Keuze)),"",IF(Tb_Activiteiten[[#This Row],[Landbouwer]]=1,Tb_Activiteiten[[#Headers],[Landbouwer]],"")))</f>
        <v/>
      </c>
      <c r="AO2407" t="str">
        <f>IF(ISNUMBER(FIND("arbeid",Methode_Keuze)),"",IF(ISNUMBER(FIND("arbeid",Methode_Keuze)),"",IF(Tb_Activiteiten[[#This Row],[Adviseur]]=1,Tb_Activiteiten[[#Headers],[Adviseur]],"")))</f>
        <v/>
      </c>
      <c r="AP2407" t="str">
        <f>IF(ISNUMBER(FIND("arbeid",Methode_Keuze)),"",IF(ISNUMBER(FIND("arbeid",Methode_Keuze)),"",IF(Tb_Activiteiten[[#This Row],[Projectleider/Expert]]=1,Tb_Activiteiten[[#Headers],[Projectleider/Expert]],"")))</f>
        <v/>
      </c>
      <c r="AQ2407" t="str">
        <f>IF(ISNUMBER(FIND("arbeid",Methode_Keuze)),"",IF(ISNUMBER(FIND("arbeid",Methode_Keuze)),"",IF(Tb_Activiteiten[[#This Row],[Arbeidskosten]]=1,Tb_Activiteiten[[#Headers],[Arbeidskosten]],"")))</f>
        <v/>
      </c>
      <c r="AR2407" t="str">
        <f>IF(ISNUMBER(FIND("arbeid",Methode_Keuze)),"",IF(ISNUMBER(FIND("arbeid",Methode_Keuze)),"",IF(Tb_Activiteiten[[#This Row],[Arbeidskosten op basis van IKS]]=1,Tb_Activiteiten[[#Headers],[Arbeidskosten op basis van IKS]],"")))</f>
        <v/>
      </c>
      <c r="AS2407" t="str">
        <f>IF(ISNUMBER(FIND("overige",Methode_Keuze)),"",IF(Tb_Activiteiten[[#This Row],[Kosten derden exclusief btw]]=1,Tb_Activiteiten[[#Headers],[Kosten derden exclusief btw]],""))</f>
        <v/>
      </c>
      <c r="AT2407" t="str">
        <f>IF(ISNUMBER(FIND("overige",Methode_Keuze)),"",IF(Tb_Activiteiten[[#This Row],[Niet verrekenbare btw]]=1,Tb_Activiteiten[[#Headers],[Niet verrekenbare btw]],""))</f>
        <v/>
      </c>
      <c r="AU2407" t="str">
        <f>IF(ISNUMBER(FIND("overige",Methode_Keuze)),"",IF(Tb_Activiteiten[[#This Row],[Grondkosten]]=1,Tb_Activiteiten[[#Headers],[Grondkosten]],""))</f>
        <v/>
      </c>
      <c r="AV2407" t="str">
        <f>IF(ISNUMBER(FIND("overige",Methode_Keuze)),"",IF(Tb_Activiteiten[[#This Row],[Bijdrage in natura (overige)]]=1,Tb_Activiteiten[[#Headers],[Bijdrage in natura (overige)]],""))</f>
        <v/>
      </c>
      <c r="AW2407" t="str">
        <f>IF(ISNUMBER(FIND("overige",Methode_Keuze)),"",IF(Tb_Activiteiten[[#This Row],[Bijdrage in natura (vrijwilligers)]]=1,Tb_Activiteiten[[#Headers],[Bijdrage in natura (vrijwilligers)]],""))</f>
        <v/>
      </c>
      <c r="AX2407" t="str">
        <f>IF(ISNUMBER(FIND("overige",Methode_Keuze)),"",IF(Tb_Activiteiten[[#This Row],[Afschrijvingskosten]]=1,Tb_Activiteiten[[#Headers],[Afschrijvingskosten]],""))</f>
        <v/>
      </c>
      <c r="AY2407" t="str">
        <f>IF(ISNUMBER(FIND("overige",Methode_Keuze)),"",IF(Tb_Activiteiten[[#This Row],[Vergoeding]]=1,Tb_Activiteiten[[#Headers],[Vergoeding]],""))</f>
        <v/>
      </c>
      <c r="AZ2407" t="str">
        <f>IF(ISNUMBER(FIND("arbeid",Methode_Keuze)),"",IF(Tb_Activiteiten[[#This Row],[Arbeidskosten - vast tarief (excl eigen arbeid)]]=1,Tb_Activiteiten[[#Headers],[Arbeidskosten - vast tarief (excl eigen arbeid)]],""))</f>
        <v/>
      </c>
      <c r="BA2407" t="str">
        <f>IF(ISNUMBER(FIND("overige",Methode_Keuze)),"",IF(Tb_Activiteiten[[#This Row],[Overige kosten]]=1,Tb_Activiteiten[[#Headers],[Overige kosten]],""))</f>
        <v/>
      </c>
    </row>
    <row r="2408" spans="15:53" x14ac:dyDescent="0.25">
      <c r="O2408" s="56"/>
      <c r="Q2408" t="str">
        <f>IFERROR(IF(VLOOKUP(Tb_Activiteiten[[#This Row],[Openstelling]],Tb_Openstelling[],2,0)=1,1,""),"")</f>
        <v/>
      </c>
      <c r="AJ2408" s="56"/>
      <c r="AK2408" t="str">
        <f>IF(ISNUMBER(FIND("arbeid",Methode_Keuze)),"",IF(ISNUMBER(FIND("arbeid",Methode_Keuze)),"",IF(Tb_Activiteiten[[#This Row],[Loonkosten]]=1,Tb_Activiteiten[[#Headers],[Loonkosten]],"")))</f>
        <v/>
      </c>
      <c r="AL2408" t="str">
        <f>IF(ISNUMBER(FIND("arbeid",Methode_Keuze)),"",IF(ISNUMBER(FIND("arbeid",Methode_Keuze)),"",IF(Tb_Activiteiten[[#This Row],[Eigen arbeid]]=1,Tb_Activiteiten[[#Headers],[Eigen arbeid]],"")))</f>
        <v/>
      </c>
      <c r="AM2408" t="str">
        <f>IF(ISNUMBER(FIND("arbeid",Methode_Keuze)),"",IF(ISNUMBER(FIND("arbeid",Methode_Keuze)),"",IF(Tb_Activiteiten[[#This Row],[Projectmedewerker]]=1,Tb_Activiteiten[[#Headers],[Projectmedewerker]],"")))</f>
        <v/>
      </c>
      <c r="AN2408" t="str">
        <f>IF(ISNUMBER(FIND("arbeid",Methode_Keuze)),"",IF(ISNUMBER(FIND("arbeid",Methode_Keuze)),"",IF(Tb_Activiteiten[[#This Row],[Landbouwer]]=1,Tb_Activiteiten[[#Headers],[Landbouwer]],"")))</f>
        <v/>
      </c>
      <c r="AO2408" t="str">
        <f>IF(ISNUMBER(FIND("arbeid",Methode_Keuze)),"",IF(ISNUMBER(FIND("arbeid",Methode_Keuze)),"",IF(Tb_Activiteiten[[#This Row],[Adviseur]]=1,Tb_Activiteiten[[#Headers],[Adviseur]],"")))</f>
        <v/>
      </c>
      <c r="AP2408" t="str">
        <f>IF(ISNUMBER(FIND("arbeid",Methode_Keuze)),"",IF(ISNUMBER(FIND("arbeid",Methode_Keuze)),"",IF(Tb_Activiteiten[[#This Row],[Projectleider/Expert]]=1,Tb_Activiteiten[[#Headers],[Projectleider/Expert]],"")))</f>
        <v/>
      </c>
      <c r="AQ2408" t="str">
        <f>IF(ISNUMBER(FIND("arbeid",Methode_Keuze)),"",IF(ISNUMBER(FIND("arbeid",Methode_Keuze)),"",IF(Tb_Activiteiten[[#This Row],[Arbeidskosten]]=1,Tb_Activiteiten[[#Headers],[Arbeidskosten]],"")))</f>
        <v/>
      </c>
      <c r="AR2408" t="str">
        <f>IF(ISNUMBER(FIND("arbeid",Methode_Keuze)),"",IF(ISNUMBER(FIND("arbeid",Methode_Keuze)),"",IF(Tb_Activiteiten[[#This Row],[Arbeidskosten op basis van IKS]]=1,Tb_Activiteiten[[#Headers],[Arbeidskosten op basis van IKS]],"")))</f>
        <v/>
      </c>
      <c r="AS2408" t="str">
        <f>IF(ISNUMBER(FIND("overige",Methode_Keuze)),"",IF(Tb_Activiteiten[[#This Row],[Kosten derden exclusief btw]]=1,Tb_Activiteiten[[#Headers],[Kosten derden exclusief btw]],""))</f>
        <v/>
      </c>
      <c r="AT2408" t="str">
        <f>IF(ISNUMBER(FIND("overige",Methode_Keuze)),"",IF(Tb_Activiteiten[[#This Row],[Niet verrekenbare btw]]=1,Tb_Activiteiten[[#Headers],[Niet verrekenbare btw]],""))</f>
        <v/>
      </c>
      <c r="AU2408" t="str">
        <f>IF(ISNUMBER(FIND("overige",Methode_Keuze)),"",IF(Tb_Activiteiten[[#This Row],[Grondkosten]]=1,Tb_Activiteiten[[#Headers],[Grondkosten]],""))</f>
        <v/>
      </c>
      <c r="AV2408" t="str">
        <f>IF(ISNUMBER(FIND("overige",Methode_Keuze)),"",IF(Tb_Activiteiten[[#This Row],[Bijdrage in natura (overige)]]=1,Tb_Activiteiten[[#Headers],[Bijdrage in natura (overige)]],""))</f>
        <v/>
      </c>
      <c r="AW2408" t="str">
        <f>IF(ISNUMBER(FIND("overige",Methode_Keuze)),"",IF(Tb_Activiteiten[[#This Row],[Bijdrage in natura (vrijwilligers)]]=1,Tb_Activiteiten[[#Headers],[Bijdrage in natura (vrijwilligers)]],""))</f>
        <v/>
      </c>
      <c r="AX2408" t="str">
        <f>IF(ISNUMBER(FIND("overige",Methode_Keuze)),"",IF(Tb_Activiteiten[[#This Row],[Afschrijvingskosten]]=1,Tb_Activiteiten[[#Headers],[Afschrijvingskosten]],""))</f>
        <v/>
      </c>
      <c r="AY2408" t="str">
        <f>IF(ISNUMBER(FIND("overige",Methode_Keuze)),"",IF(Tb_Activiteiten[[#This Row],[Vergoeding]]=1,Tb_Activiteiten[[#Headers],[Vergoeding]],""))</f>
        <v/>
      </c>
      <c r="AZ2408" t="str">
        <f>IF(ISNUMBER(FIND("arbeid",Methode_Keuze)),"",IF(Tb_Activiteiten[[#This Row],[Arbeidskosten - vast tarief (excl eigen arbeid)]]=1,Tb_Activiteiten[[#Headers],[Arbeidskosten - vast tarief (excl eigen arbeid)]],""))</f>
        <v/>
      </c>
      <c r="BA2408" t="str">
        <f>IF(ISNUMBER(FIND("overige",Methode_Keuze)),"",IF(Tb_Activiteiten[[#This Row],[Overige kosten]]=1,Tb_Activiteiten[[#Headers],[Overige kosten]],""))</f>
        <v/>
      </c>
    </row>
    <row r="2409" spans="15:53" x14ac:dyDescent="0.25">
      <c r="O2409" s="56"/>
      <c r="Q2409" t="str">
        <f>IFERROR(IF(VLOOKUP(Tb_Activiteiten[[#This Row],[Openstelling]],Tb_Openstelling[],2,0)=1,1,""),"")</f>
        <v/>
      </c>
      <c r="AJ2409" s="56"/>
      <c r="AK2409" t="str">
        <f>IF(ISNUMBER(FIND("arbeid",Methode_Keuze)),"",IF(ISNUMBER(FIND("arbeid",Methode_Keuze)),"",IF(Tb_Activiteiten[[#This Row],[Loonkosten]]=1,Tb_Activiteiten[[#Headers],[Loonkosten]],"")))</f>
        <v/>
      </c>
      <c r="AL2409" t="str">
        <f>IF(ISNUMBER(FIND("arbeid",Methode_Keuze)),"",IF(ISNUMBER(FIND("arbeid",Methode_Keuze)),"",IF(Tb_Activiteiten[[#This Row],[Eigen arbeid]]=1,Tb_Activiteiten[[#Headers],[Eigen arbeid]],"")))</f>
        <v/>
      </c>
      <c r="AM2409" t="str">
        <f>IF(ISNUMBER(FIND("arbeid",Methode_Keuze)),"",IF(ISNUMBER(FIND("arbeid",Methode_Keuze)),"",IF(Tb_Activiteiten[[#This Row],[Projectmedewerker]]=1,Tb_Activiteiten[[#Headers],[Projectmedewerker]],"")))</f>
        <v/>
      </c>
      <c r="AN2409" t="str">
        <f>IF(ISNUMBER(FIND("arbeid",Methode_Keuze)),"",IF(ISNUMBER(FIND("arbeid",Methode_Keuze)),"",IF(Tb_Activiteiten[[#This Row],[Landbouwer]]=1,Tb_Activiteiten[[#Headers],[Landbouwer]],"")))</f>
        <v/>
      </c>
      <c r="AO2409" t="str">
        <f>IF(ISNUMBER(FIND("arbeid",Methode_Keuze)),"",IF(ISNUMBER(FIND("arbeid",Methode_Keuze)),"",IF(Tb_Activiteiten[[#This Row],[Adviseur]]=1,Tb_Activiteiten[[#Headers],[Adviseur]],"")))</f>
        <v/>
      </c>
      <c r="AP2409" t="str">
        <f>IF(ISNUMBER(FIND("arbeid",Methode_Keuze)),"",IF(ISNUMBER(FIND("arbeid",Methode_Keuze)),"",IF(Tb_Activiteiten[[#This Row],[Projectleider/Expert]]=1,Tb_Activiteiten[[#Headers],[Projectleider/Expert]],"")))</f>
        <v/>
      </c>
      <c r="AQ2409" t="str">
        <f>IF(ISNUMBER(FIND("arbeid",Methode_Keuze)),"",IF(ISNUMBER(FIND("arbeid",Methode_Keuze)),"",IF(Tb_Activiteiten[[#This Row],[Arbeidskosten]]=1,Tb_Activiteiten[[#Headers],[Arbeidskosten]],"")))</f>
        <v/>
      </c>
      <c r="AR2409" t="str">
        <f>IF(ISNUMBER(FIND("arbeid",Methode_Keuze)),"",IF(ISNUMBER(FIND("arbeid",Methode_Keuze)),"",IF(Tb_Activiteiten[[#This Row],[Arbeidskosten op basis van IKS]]=1,Tb_Activiteiten[[#Headers],[Arbeidskosten op basis van IKS]],"")))</f>
        <v/>
      </c>
      <c r="AS2409" t="str">
        <f>IF(ISNUMBER(FIND("overige",Methode_Keuze)),"",IF(Tb_Activiteiten[[#This Row],[Kosten derden exclusief btw]]=1,Tb_Activiteiten[[#Headers],[Kosten derden exclusief btw]],""))</f>
        <v/>
      </c>
      <c r="AT2409" t="str">
        <f>IF(ISNUMBER(FIND("overige",Methode_Keuze)),"",IF(Tb_Activiteiten[[#This Row],[Niet verrekenbare btw]]=1,Tb_Activiteiten[[#Headers],[Niet verrekenbare btw]],""))</f>
        <v/>
      </c>
      <c r="AU2409" t="str">
        <f>IF(ISNUMBER(FIND("overige",Methode_Keuze)),"",IF(Tb_Activiteiten[[#This Row],[Grondkosten]]=1,Tb_Activiteiten[[#Headers],[Grondkosten]],""))</f>
        <v/>
      </c>
      <c r="AV2409" t="str">
        <f>IF(ISNUMBER(FIND("overige",Methode_Keuze)),"",IF(Tb_Activiteiten[[#This Row],[Bijdrage in natura (overige)]]=1,Tb_Activiteiten[[#Headers],[Bijdrage in natura (overige)]],""))</f>
        <v/>
      </c>
      <c r="AW2409" t="str">
        <f>IF(ISNUMBER(FIND("overige",Methode_Keuze)),"",IF(Tb_Activiteiten[[#This Row],[Bijdrage in natura (vrijwilligers)]]=1,Tb_Activiteiten[[#Headers],[Bijdrage in natura (vrijwilligers)]],""))</f>
        <v/>
      </c>
      <c r="AX2409" t="str">
        <f>IF(ISNUMBER(FIND("overige",Methode_Keuze)),"",IF(Tb_Activiteiten[[#This Row],[Afschrijvingskosten]]=1,Tb_Activiteiten[[#Headers],[Afschrijvingskosten]],""))</f>
        <v/>
      </c>
      <c r="AY2409" t="str">
        <f>IF(ISNUMBER(FIND("overige",Methode_Keuze)),"",IF(Tb_Activiteiten[[#This Row],[Vergoeding]]=1,Tb_Activiteiten[[#Headers],[Vergoeding]],""))</f>
        <v/>
      </c>
      <c r="AZ2409" t="str">
        <f>IF(ISNUMBER(FIND("arbeid",Methode_Keuze)),"",IF(Tb_Activiteiten[[#This Row],[Arbeidskosten - vast tarief (excl eigen arbeid)]]=1,Tb_Activiteiten[[#Headers],[Arbeidskosten - vast tarief (excl eigen arbeid)]],""))</f>
        <v/>
      </c>
      <c r="BA2409" t="str">
        <f>IF(ISNUMBER(FIND("overige",Methode_Keuze)),"",IF(Tb_Activiteiten[[#This Row],[Overige kosten]]=1,Tb_Activiteiten[[#Headers],[Overige kosten]],""))</f>
        <v/>
      </c>
    </row>
    <row r="2410" spans="15:53" x14ac:dyDescent="0.25">
      <c r="O2410" s="56"/>
      <c r="Q2410" t="str">
        <f>IFERROR(IF(VLOOKUP(Tb_Activiteiten[[#This Row],[Openstelling]],Tb_Openstelling[],2,0)=1,1,""),"")</f>
        <v/>
      </c>
      <c r="AJ2410" s="56"/>
      <c r="AK2410" t="str">
        <f>IF(ISNUMBER(FIND("arbeid",Methode_Keuze)),"",IF(ISNUMBER(FIND("arbeid",Methode_Keuze)),"",IF(Tb_Activiteiten[[#This Row],[Loonkosten]]=1,Tb_Activiteiten[[#Headers],[Loonkosten]],"")))</f>
        <v/>
      </c>
      <c r="AL2410" t="str">
        <f>IF(ISNUMBER(FIND("arbeid",Methode_Keuze)),"",IF(ISNUMBER(FIND("arbeid",Methode_Keuze)),"",IF(Tb_Activiteiten[[#This Row],[Eigen arbeid]]=1,Tb_Activiteiten[[#Headers],[Eigen arbeid]],"")))</f>
        <v/>
      </c>
      <c r="AM2410" t="str">
        <f>IF(ISNUMBER(FIND("arbeid",Methode_Keuze)),"",IF(ISNUMBER(FIND("arbeid",Methode_Keuze)),"",IF(Tb_Activiteiten[[#This Row],[Projectmedewerker]]=1,Tb_Activiteiten[[#Headers],[Projectmedewerker]],"")))</f>
        <v/>
      </c>
      <c r="AN2410" t="str">
        <f>IF(ISNUMBER(FIND("arbeid",Methode_Keuze)),"",IF(ISNUMBER(FIND("arbeid",Methode_Keuze)),"",IF(Tb_Activiteiten[[#This Row],[Landbouwer]]=1,Tb_Activiteiten[[#Headers],[Landbouwer]],"")))</f>
        <v/>
      </c>
      <c r="AO2410" t="str">
        <f>IF(ISNUMBER(FIND("arbeid",Methode_Keuze)),"",IF(ISNUMBER(FIND("arbeid",Methode_Keuze)),"",IF(Tb_Activiteiten[[#This Row],[Adviseur]]=1,Tb_Activiteiten[[#Headers],[Adviseur]],"")))</f>
        <v/>
      </c>
      <c r="AP2410" t="str">
        <f>IF(ISNUMBER(FIND("arbeid",Methode_Keuze)),"",IF(ISNUMBER(FIND("arbeid",Methode_Keuze)),"",IF(Tb_Activiteiten[[#This Row],[Projectleider/Expert]]=1,Tb_Activiteiten[[#Headers],[Projectleider/Expert]],"")))</f>
        <v/>
      </c>
      <c r="AQ2410" t="str">
        <f>IF(ISNUMBER(FIND("arbeid",Methode_Keuze)),"",IF(ISNUMBER(FIND("arbeid",Methode_Keuze)),"",IF(Tb_Activiteiten[[#This Row],[Arbeidskosten]]=1,Tb_Activiteiten[[#Headers],[Arbeidskosten]],"")))</f>
        <v/>
      </c>
      <c r="AR2410" t="str">
        <f>IF(ISNUMBER(FIND("arbeid",Methode_Keuze)),"",IF(ISNUMBER(FIND("arbeid",Methode_Keuze)),"",IF(Tb_Activiteiten[[#This Row],[Arbeidskosten op basis van IKS]]=1,Tb_Activiteiten[[#Headers],[Arbeidskosten op basis van IKS]],"")))</f>
        <v/>
      </c>
      <c r="AS2410" t="str">
        <f>IF(ISNUMBER(FIND("overige",Methode_Keuze)),"",IF(Tb_Activiteiten[[#This Row],[Kosten derden exclusief btw]]=1,Tb_Activiteiten[[#Headers],[Kosten derden exclusief btw]],""))</f>
        <v/>
      </c>
      <c r="AT2410" t="str">
        <f>IF(ISNUMBER(FIND("overige",Methode_Keuze)),"",IF(Tb_Activiteiten[[#This Row],[Niet verrekenbare btw]]=1,Tb_Activiteiten[[#Headers],[Niet verrekenbare btw]],""))</f>
        <v/>
      </c>
      <c r="AU2410" t="str">
        <f>IF(ISNUMBER(FIND("overige",Methode_Keuze)),"",IF(Tb_Activiteiten[[#This Row],[Grondkosten]]=1,Tb_Activiteiten[[#Headers],[Grondkosten]],""))</f>
        <v/>
      </c>
      <c r="AV2410" t="str">
        <f>IF(ISNUMBER(FIND("overige",Methode_Keuze)),"",IF(Tb_Activiteiten[[#This Row],[Bijdrage in natura (overige)]]=1,Tb_Activiteiten[[#Headers],[Bijdrage in natura (overige)]],""))</f>
        <v/>
      </c>
      <c r="AW2410" t="str">
        <f>IF(ISNUMBER(FIND("overige",Methode_Keuze)),"",IF(Tb_Activiteiten[[#This Row],[Bijdrage in natura (vrijwilligers)]]=1,Tb_Activiteiten[[#Headers],[Bijdrage in natura (vrijwilligers)]],""))</f>
        <v/>
      </c>
      <c r="AX2410" t="str">
        <f>IF(ISNUMBER(FIND("overige",Methode_Keuze)),"",IF(Tb_Activiteiten[[#This Row],[Afschrijvingskosten]]=1,Tb_Activiteiten[[#Headers],[Afschrijvingskosten]],""))</f>
        <v/>
      </c>
      <c r="AY2410" t="str">
        <f>IF(ISNUMBER(FIND("overige",Methode_Keuze)),"",IF(Tb_Activiteiten[[#This Row],[Vergoeding]]=1,Tb_Activiteiten[[#Headers],[Vergoeding]],""))</f>
        <v/>
      </c>
      <c r="AZ2410" t="str">
        <f>IF(ISNUMBER(FIND("arbeid",Methode_Keuze)),"",IF(Tb_Activiteiten[[#This Row],[Arbeidskosten - vast tarief (excl eigen arbeid)]]=1,Tb_Activiteiten[[#Headers],[Arbeidskosten - vast tarief (excl eigen arbeid)]],""))</f>
        <v/>
      </c>
      <c r="BA2410" t="str">
        <f>IF(ISNUMBER(FIND("overige",Methode_Keuze)),"",IF(Tb_Activiteiten[[#This Row],[Overige kosten]]=1,Tb_Activiteiten[[#Headers],[Overige kosten]],""))</f>
        <v/>
      </c>
    </row>
    <row r="2411" spans="15:53" x14ac:dyDescent="0.25">
      <c r="O2411" s="56"/>
      <c r="Q2411" t="str">
        <f>IFERROR(IF(VLOOKUP(Tb_Activiteiten[[#This Row],[Openstelling]],Tb_Openstelling[],2,0)=1,1,""),"")</f>
        <v/>
      </c>
      <c r="AJ2411" s="56"/>
      <c r="AK2411" t="str">
        <f>IF(ISNUMBER(FIND("arbeid",Methode_Keuze)),"",IF(ISNUMBER(FIND("arbeid",Methode_Keuze)),"",IF(Tb_Activiteiten[[#This Row],[Loonkosten]]=1,Tb_Activiteiten[[#Headers],[Loonkosten]],"")))</f>
        <v/>
      </c>
      <c r="AL2411" t="str">
        <f>IF(ISNUMBER(FIND("arbeid",Methode_Keuze)),"",IF(ISNUMBER(FIND("arbeid",Methode_Keuze)),"",IF(Tb_Activiteiten[[#This Row],[Eigen arbeid]]=1,Tb_Activiteiten[[#Headers],[Eigen arbeid]],"")))</f>
        <v/>
      </c>
      <c r="AM2411" t="str">
        <f>IF(ISNUMBER(FIND("arbeid",Methode_Keuze)),"",IF(ISNUMBER(FIND("arbeid",Methode_Keuze)),"",IF(Tb_Activiteiten[[#This Row],[Projectmedewerker]]=1,Tb_Activiteiten[[#Headers],[Projectmedewerker]],"")))</f>
        <v/>
      </c>
      <c r="AN2411" t="str">
        <f>IF(ISNUMBER(FIND("arbeid",Methode_Keuze)),"",IF(ISNUMBER(FIND("arbeid",Methode_Keuze)),"",IF(Tb_Activiteiten[[#This Row],[Landbouwer]]=1,Tb_Activiteiten[[#Headers],[Landbouwer]],"")))</f>
        <v/>
      </c>
      <c r="AO2411" t="str">
        <f>IF(ISNUMBER(FIND("arbeid",Methode_Keuze)),"",IF(ISNUMBER(FIND("arbeid",Methode_Keuze)),"",IF(Tb_Activiteiten[[#This Row],[Adviseur]]=1,Tb_Activiteiten[[#Headers],[Adviseur]],"")))</f>
        <v/>
      </c>
      <c r="AP2411" t="str">
        <f>IF(ISNUMBER(FIND("arbeid",Methode_Keuze)),"",IF(ISNUMBER(FIND("arbeid",Methode_Keuze)),"",IF(Tb_Activiteiten[[#This Row],[Projectleider/Expert]]=1,Tb_Activiteiten[[#Headers],[Projectleider/Expert]],"")))</f>
        <v/>
      </c>
      <c r="AQ2411" t="str">
        <f>IF(ISNUMBER(FIND("arbeid",Methode_Keuze)),"",IF(ISNUMBER(FIND("arbeid",Methode_Keuze)),"",IF(Tb_Activiteiten[[#This Row],[Arbeidskosten]]=1,Tb_Activiteiten[[#Headers],[Arbeidskosten]],"")))</f>
        <v/>
      </c>
      <c r="AR2411" t="str">
        <f>IF(ISNUMBER(FIND("arbeid",Methode_Keuze)),"",IF(ISNUMBER(FIND("arbeid",Methode_Keuze)),"",IF(Tb_Activiteiten[[#This Row],[Arbeidskosten op basis van IKS]]=1,Tb_Activiteiten[[#Headers],[Arbeidskosten op basis van IKS]],"")))</f>
        <v/>
      </c>
      <c r="AS2411" t="str">
        <f>IF(ISNUMBER(FIND("overige",Methode_Keuze)),"",IF(Tb_Activiteiten[[#This Row],[Kosten derden exclusief btw]]=1,Tb_Activiteiten[[#Headers],[Kosten derden exclusief btw]],""))</f>
        <v/>
      </c>
      <c r="AT2411" t="str">
        <f>IF(ISNUMBER(FIND("overige",Methode_Keuze)),"",IF(Tb_Activiteiten[[#This Row],[Niet verrekenbare btw]]=1,Tb_Activiteiten[[#Headers],[Niet verrekenbare btw]],""))</f>
        <v/>
      </c>
      <c r="AU2411" t="str">
        <f>IF(ISNUMBER(FIND("overige",Methode_Keuze)),"",IF(Tb_Activiteiten[[#This Row],[Grondkosten]]=1,Tb_Activiteiten[[#Headers],[Grondkosten]],""))</f>
        <v/>
      </c>
      <c r="AV2411" t="str">
        <f>IF(ISNUMBER(FIND("overige",Methode_Keuze)),"",IF(Tb_Activiteiten[[#This Row],[Bijdrage in natura (overige)]]=1,Tb_Activiteiten[[#Headers],[Bijdrage in natura (overige)]],""))</f>
        <v/>
      </c>
      <c r="AW2411" t="str">
        <f>IF(ISNUMBER(FIND("overige",Methode_Keuze)),"",IF(Tb_Activiteiten[[#This Row],[Bijdrage in natura (vrijwilligers)]]=1,Tb_Activiteiten[[#Headers],[Bijdrage in natura (vrijwilligers)]],""))</f>
        <v/>
      </c>
      <c r="AX2411" t="str">
        <f>IF(ISNUMBER(FIND("overige",Methode_Keuze)),"",IF(Tb_Activiteiten[[#This Row],[Afschrijvingskosten]]=1,Tb_Activiteiten[[#Headers],[Afschrijvingskosten]],""))</f>
        <v/>
      </c>
      <c r="AY2411" t="str">
        <f>IF(ISNUMBER(FIND("overige",Methode_Keuze)),"",IF(Tb_Activiteiten[[#This Row],[Vergoeding]]=1,Tb_Activiteiten[[#Headers],[Vergoeding]],""))</f>
        <v/>
      </c>
      <c r="AZ2411" t="str">
        <f>IF(ISNUMBER(FIND("arbeid",Methode_Keuze)),"",IF(Tb_Activiteiten[[#This Row],[Arbeidskosten - vast tarief (excl eigen arbeid)]]=1,Tb_Activiteiten[[#Headers],[Arbeidskosten - vast tarief (excl eigen arbeid)]],""))</f>
        <v/>
      </c>
      <c r="BA2411" t="str">
        <f>IF(ISNUMBER(FIND("overige",Methode_Keuze)),"",IF(Tb_Activiteiten[[#This Row],[Overige kosten]]=1,Tb_Activiteiten[[#Headers],[Overige kosten]],""))</f>
        <v/>
      </c>
    </row>
    <row r="2412" spans="15:53" x14ac:dyDescent="0.25">
      <c r="O2412" s="56"/>
      <c r="Q2412" t="str">
        <f>IFERROR(IF(VLOOKUP(Tb_Activiteiten[[#This Row],[Openstelling]],Tb_Openstelling[],2,0)=1,1,""),"")</f>
        <v/>
      </c>
      <c r="AJ2412" s="56"/>
      <c r="AK2412" t="str">
        <f>IF(ISNUMBER(FIND("arbeid",Methode_Keuze)),"",IF(ISNUMBER(FIND("arbeid",Methode_Keuze)),"",IF(Tb_Activiteiten[[#This Row],[Loonkosten]]=1,Tb_Activiteiten[[#Headers],[Loonkosten]],"")))</f>
        <v/>
      </c>
      <c r="AL2412" t="str">
        <f>IF(ISNUMBER(FIND("arbeid",Methode_Keuze)),"",IF(ISNUMBER(FIND("arbeid",Methode_Keuze)),"",IF(Tb_Activiteiten[[#This Row],[Eigen arbeid]]=1,Tb_Activiteiten[[#Headers],[Eigen arbeid]],"")))</f>
        <v/>
      </c>
      <c r="AM2412" t="str">
        <f>IF(ISNUMBER(FIND("arbeid",Methode_Keuze)),"",IF(ISNUMBER(FIND("arbeid",Methode_Keuze)),"",IF(Tb_Activiteiten[[#This Row],[Projectmedewerker]]=1,Tb_Activiteiten[[#Headers],[Projectmedewerker]],"")))</f>
        <v/>
      </c>
      <c r="AN2412" t="str">
        <f>IF(ISNUMBER(FIND("arbeid",Methode_Keuze)),"",IF(ISNUMBER(FIND("arbeid",Methode_Keuze)),"",IF(Tb_Activiteiten[[#This Row],[Landbouwer]]=1,Tb_Activiteiten[[#Headers],[Landbouwer]],"")))</f>
        <v/>
      </c>
      <c r="AO2412" t="str">
        <f>IF(ISNUMBER(FIND("arbeid",Methode_Keuze)),"",IF(ISNUMBER(FIND("arbeid",Methode_Keuze)),"",IF(Tb_Activiteiten[[#This Row],[Adviseur]]=1,Tb_Activiteiten[[#Headers],[Adviseur]],"")))</f>
        <v/>
      </c>
      <c r="AP2412" t="str">
        <f>IF(ISNUMBER(FIND("arbeid",Methode_Keuze)),"",IF(ISNUMBER(FIND("arbeid",Methode_Keuze)),"",IF(Tb_Activiteiten[[#This Row],[Projectleider/Expert]]=1,Tb_Activiteiten[[#Headers],[Projectleider/Expert]],"")))</f>
        <v/>
      </c>
      <c r="AQ2412" t="str">
        <f>IF(ISNUMBER(FIND("arbeid",Methode_Keuze)),"",IF(ISNUMBER(FIND("arbeid",Methode_Keuze)),"",IF(Tb_Activiteiten[[#This Row],[Arbeidskosten]]=1,Tb_Activiteiten[[#Headers],[Arbeidskosten]],"")))</f>
        <v/>
      </c>
      <c r="AR2412" t="str">
        <f>IF(ISNUMBER(FIND("arbeid",Methode_Keuze)),"",IF(ISNUMBER(FIND("arbeid",Methode_Keuze)),"",IF(Tb_Activiteiten[[#This Row],[Arbeidskosten op basis van IKS]]=1,Tb_Activiteiten[[#Headers],[Arbeidskosten op basis van IKS]],"")))</f>
        <v/>
      </c>
      <c r="AS2412" t="str">
        <f>IF(ISNUMBER(FIND("overige",Methode_Keuze)),"",IF(Tb_Activiteiten[[#This Row],[Kosten derden exclusief btw]]=1,Tb_Activiteiten[[#Headers],[Kosten derden exclusief btw]],""))</f>
        <v/>
      </c>
      <c r="AT2412" t="str">
        <f>IF(ISNUMBER(FIND("overige",Methode_Keuze)),"",IF(Tb_Activiteiten[[#This Row],[Niet verrekenbare btw]]=1,Tb_Activiteiten[[#Headers],[Niet verrekenbare btw]],""))</f>
        <v/>
      </c>
      <c r="AU2412" t="str">
        <f>IF(ISNUMBER(FIND("overige",Methode_Keuze)),"",IF(Tb_Activiteiten[[#This Row],[Grondkosten]]=1,Tb_Activiteiten[[#Headers],[Grondkosten]],""))</f>
        <v/>
      </c>
      <c r="AV2412" t="str">
        <f>IF(ISNUMBER(FIND("overige",Methode_Keuze)),"",IF(Tb_Activiteiten[[#This Row],[Bijdrage in natura (overige)]]=1,Tb_Activiteiten[[#Headers],[Bijdrage in natura (overige)]],""))</f>
        <v/>
      </c>
      <c r="AW2412" t="str">
        <f>IF(ISNUMBER(FIND("overige",Methode_Keuze)),"",IF(Tb_Activiteiten[[#This Row],[Bijdrage in natura (vrijwilligers)]]=1,Tb_Activiteiten[[#Headers],[Bijdrage in natura (vrijwilligers)]],""))</f>
        <v/>
      </c>
      <c r="AX2412" t="str">
        <f>IF(ISNUMBER(FIND("overige",Methode_Keuze)),"",IF(Tb_Activiteiten[[#This Row],[Afschrijvingskosten]]=1,Tb_Activiteiten[[#Headers],[Afschrijvingskosten]],""))</f>
        <v/>
      </c>
      <c r="AY2412" t="str">
        <f>IF(ISNUMBER(FIND("overige",Methode_Keuze)),"",IF(Tb_Activiteiten[[#This Row],[Vergoeding]]=1,Tb_Activiteiten[[#Headers],[Vergoeding]],""))</f>
        <v/>
      </c>
      <c r="AZ2412" t="str">
        <f>IF(ISNUMBER(FIND("arbeid",Methode_Keuze)),"",IF(Tb_Activiteiten[[#This Row],[Arbeidskosten - vast tarief (excl eigen arbeid)]]=1,Tb_Activiteiten[[#Headers],[Arbeidskosten - vast tarief (excl eigen arbeid)]],""))</f>
        <v/>
      </c>
      <c r="BA2412" t="str">
        <f>IF(ISNUMBER(FIND("overige",Methode_Keuze)),"",IF(Tb_Activiteiten[[#This Row],[Overige kosten]]=1,Tb_Activiteiten[[#Headers],[Overige kosten]],""))</f>
        <v/>
      </c>
    </row>
    <row r="2413" spans="15:53" x14ac:dyDescent="0.25">
      <c r="O2413" s="56"/>
      <c r="Q2413" t="str">
        <f>IFERROR(IF(VLOOKUP(Tb_Activiteiten[[#This Row],[Openstelling]],Tb_Openstelling[],2,0)=1,1,""),"")</f>
        <v/>
      </c>
      <c r="AJ2413" s="56"/>
      <c r="AK2413" t="str">
        <f>IF(ISNUMBER(FIND("arbeid",Methode_Keuze)),"",IF(ISNUMBER(FIND("arbeid",Methode_Keuze)),"",IF(Tb_Activiteiten[[#This Row],[Loonkosten]]=1,Tb_Activiteiten[[#Headers],[Loonkosten]],"")))</f>
        <v/>
      </c>
      <c r="AL2413" t="str">
        <f>IF(ISNUMBER(FIND("arbeid",Methode_Keuze)),"",IF(ISNUMBER(FIND("arbeid",Methode_Keuze)),"",IF(Tb_Activiteiten[[#This Row],[Eigen arbeid]]=1,Tb_Activiteiten[[#Headers],[Eigen arbeid]],"")))</f>
        <v/>
      </c>
      <c r="AM2413" t="str">
        <f>IF(ISNUMBER(FIND("arbeid",Methode_Keuze)),"",IF(ISNUMBER(FIND("arbeid",Methode_Keuze)),"",IF(Tb_Activiteiten[[#This Row],[Projectmedewerker]]=1,Tb_Activiteiten[[#Headers],[Projectmedewerker]],"")))</f>
        <v/>
      </c>
      <c r="AN2413" t="str">
        <f>IF(ISNUMBER(FIND("arbeid",Methode_Keuze)),"",IF(ISNUMBER(FIND("arbeid",Methode_Keuze)),"",IF(Tb_Activiteiten[[#This Row],[Landbouwer]]=1,Tb_Activiteiten[[#Headers],[Landbouwer]],"")))</f>
        <v/>
      </c>
      <c r="AO2413" t="str">
        <f>IF(ISNUMBER(FIND("arbeid",Methode_Keuze)),"",IF(ISNUMBER(FIND("arbeid",Methode_Keuze)),"",IF(Tb_Activiteiten[[#This Row],[Adviseur]]=1,Tb_Activiteiten[[#Headers],[Adviseur]],"")))</f>
        <v/>
      </c>
      <c r="AP2413" t="str">
        <f>IF(ISNUMBER(FIND("arbeid",Methode_Keuze)),"",IF(ISNUMBER(FIND("arbeid",Methode_Keuze)),"",IF(Tb_Activiteiten[[#This Row],[Projectleider/Expert]]=1,Tb_Activiteiten[[#Headers],[Projectleider/Expert]],"")))</f>
        <v/>
      </c>
      <c r="AQ2413" t="str">
        <f>IF(ISNUMBER(FIND("arbeid",Methode_Keuze)),"",IF(ISNUMBER(FIND("arbeid",Methode_Keuze)),"",IF(Tb_Activiteiten[[#This Row],[Arbeidskosten]]=1,Tb_Activiteiten[[#Headers],[Arbeidskosten]],"")))</f>
        <v/>
      </c>
      <c r="AR2413" t="str">
        <f>IF(ISNUMBER(FIND("arbeid",Methode_Keuze)),"",IF(ISNUMBER(FIND("arbeid",Methode_Keuze)),"",IF(Tb_Activiteiten[[#This Row],[Arbeidskosten op basis van IKS]]=1,Tb_Activiteiten[[#Headers],[Arbeidskosten op basis van IKS]],"")))</f>
        <v/>
      </c>
      <c r="AS2413" t="str">
        <f>IF(ISNUMBER(FIND("overige",Methode_Keuze)),"",IF(Tb_Activiteiten[[#This Row],[Kosten derden exclusief btw]]=1,Tb_Activiteiten[[#Headers],[Kosten derden exclusief btw]],""))</f>
        <v/>
      </c>
      <c r="AT2413" t="str">
        <f>IF(ISNUMBER(FIND("overige",Methode_Keuze)),"",IF(Tb_Activiteiten[[#This Row],[Niet verrekenbare btw]]=1,Tb_Activiteiten[[#Headers],[Niet verrekenbare btw]],""))</f>
        <v/>
      </c>
      <c r="AU2413" t="str">
        <f>IF(ISNUMBER(FIND("overige",Methode_Keuze)),"",IF(Tb_Activiteiten[[#This Row],[Grondkosten]]=1,Tb_Activiteiten[[#Headers],[Grondkosten]],""))</f>
        <v/>
      </c>
      <c r="AV2413" t="str">
        <f>IF(ISNUMBER(FIND("overige",Methode_Keuze)),"",IF(Tb_Activiteiten[[#This Row],[Bijdrage in natura (overige)]]=1,Tb_Activiteiten[[#Headers],[Bijdrage in natura (overige)]],""))</f>
        <v/>
      </c>
      <c r="AW2413" t="str">
        <f>IF(ISNUMBER(FIND("overige",Methode_Keuze)),"",IF(Tb_Activiteiten[[#This Row],[Bijdrage in natura (vrijwilligers)]]=1,Tb_Activiteiten[[#Headers],[Bijdrage in natura (vrijwilligers)]],""))</f>
        <v/>
      </c>
      <c r="AX2413" t="str">
        <f>IF(ISNUMBER(FIND("overige",Methode_Keuze)),"",IF(Tb_Activiteiten[[#This Row],[Afschrijvingskosten]]=1,Tb_Activiteiten[[#Headers],[Afschrijvingskosten]],""))</f>
        <v/>
      </c>
      <c r="AY2413" t="str">
        <f>IF(ISNUMBER(FIND("overige",Methode_Keuze)),"",IF(Tb_Activiteiten[[#This Row],[Vergoeding]]=1,Tb_Activiteiten[[#Headers],[Vergoeding]],""))</f>
        <v/>
      </c>
      <c r="AZ2413" t="str">
        <f>IF(ISNUMBER(FIND("arbeid",Methode_Keuze)),"",IF(Tb_Activiteiten[[#This Row],[Arbeidskosten - vast tarief (excl eigen arbeid)]]=1,Tb_Activiteiten[[#Headers],[Arbeidskosten - vast tarief (excl eigen arbeid)]],""))</f>
        <v/>
      </c>
      <c r="BA2413" t="str">
        <f>IF(ISNUMBER(FIND("overige",Methode_Keuze)),"",IF(Tb_Activiteiten[[#This Row],[Overige kosten]]=1,Tb_Activiteiten[[#Headers],[Overige kosten]],""))</f>
        <v/>
      </c>
    </row>
    <row r="2414" spans="15:53" x14ac:dyDescent="0.25">
      <c r="O2414" s="56"/>
      <c r="Q2414" t="str">
        <f>IFERROR(IF(VLOOKUP(Tb_Activiteiten[[#This Row],[Openstelling]],Tb_Openstelling[],2,0)=1,1,""),"")</f>
        <v/>
      </c>
      <c r="AJ2414" s="56"/>
      <c r="AK2414" t="str">
        <f>IF(ISNUMBER(FIND("arbeid",Methode_Keuze)),"",IF(ISNUMBER(FIND("arbeid",Methode_Keuze)),"",IF(Tb_Activiteiten[[#This Row],[Loonkosten]]=1,Tb_Activiteiten[[#Headers],[Loonkosten]],"")))</f>
        <v/>
      </c>
      <c r="AL2414" t="str">
        <f>IF(ISNUMBER(FIND("arbeid",Methode_Keuze)),"",IF(ISNUMBER(FIND("arbeid",Methode_Keuze)),"",IF(Tb_Activiteiten[[#This Row],[Eigen arbeid]]=1,Tb_Activiteiten[[#Headers],[Eigen arbeid]],"")))</f>
        <v/>
      </c>
      <c r="AM2414" t="str">
        <f>IF(ISNUMBER(FIND("arbeid",Methode_Keuze)),"",IF(ISNUMBER(FIND("arbeid",Methode_Keuze)),"",IF(Tb_Activiteiten[[#This Row],[Projectmedewerker]]=1,Tb_Activiteiten[[#Headers],[Projectmedewerker]],"")))</f>
        <v/>
      </c>
      <c r="AN2414" t="str">
        <f>IF(ISNUMBER(FIND("arbeid",Methode_Keuze)),"",IF(ISNUMBER(FIND("arbeid",Methode_Keuze)),"",IF(Tb_Activiteiten[[#This Row],[Landbouwer]]=1,Tb_Activiteiten[[#Headers],[Landbouwer]],"")))</f>
        <v/>
      </c>
      <c r="AO2414" t="str">
        <f>IF(ISNUMBER(FIND("arbeid",Methode_Keuze)),"",IF(ISNUMBER(FIND("arbeid",Methode_Keuze)),"",IF(Tb_Activiteiten[[#This Row],[Adviseur]]=1,Tb_Activiteiten[[#Headers],[Adviseur]],"")))</f>
        <v/>
      </c>
      <c r="AP2414" t="str">
        <f>IF(ISNUMBER(FIND("arbeid",Methode_Keuze)),"",IF(ISNUMBER(FIND("arbeid",Methode_Keuze)),"",IF(Tb_Activiteiten[[#This Row],[Projectleider/Expert]]=1,Tb_Activiteiten[[#Headers],[Projectleider/Expert]],"")))</f>
        <v/>
      </c>
      <c r="AQ2414" t="str">
        <f>IF(ISNUMBER(FIND("arbeid",Methode_Keuze)),"",IF(ISNUMBER(FIND("arbeid",Methode_Keuze)),"",IF(Tb_Activiteiten[[#This Row],[Arbeidskosten]]=1,Tb_Activiteiten[[#Headers],[Arbeidskosten]],"")))</f>
        <v/>
      </c>
      <c r="AR2414" t="str">
        <f>IF(ISNUMBER(FIND("arbeid",Methode_Keuze)),"",IF(ISNUMBER(FIND("arbeid",Methode_Keuze)),"",IF(Tb_Activiteiten[[#This Row],[Arbeidskosten op basis van IKS]]=1,Tb_Activiteiten[[#Headers],[Arbeidskosten op basis van IKS]],"")))</f>
        <v/>
      </c>
      <c r="AS2414" t="str">
        <f>IF(ISNUMBER(FIND("overige",Methode_Keuze)),"",IF(Tb_Activiteiten[[#This Row],[Kosten derden exclusief btw]]=1,Tb_Activiteiten[[#Headers],[Kosten derden exclusief btw]],""))</f>
        <v/>
      </c>
      <c r="AT2414" t="str">
        <f>IF(ISNUMBER(FIND("overige",Methode_Keuze)),"",IF(Tb_Activiteiten[[#This Row],[Niet verrekenbare btw]]=1,Tb_Activiteiten[[#Headers],[Niet verrekenbare btw]],""))</f>
        <v/>
      </c>
      <c r="AU2414" t="str">
        <f>IF(ISNUMBER(FIND("overige",Methode_Keuze)),"",IF(Tb_Activiteiten[[#This Row],[Grondkosten]]=1,Tb_Activiteiten[[#Headers],[Grondkosten]],""))</f>
        <v/>
      </c>
      <c r="AV2414" t="str">
        <f>IF(ISNUMBER(FIND("overige",Methode_Keuze)),"",IF(Tb_Activiteiten[[#This Row],[Bijdrage in natura (overige)]]=1,Tb_Activiteiten[[#Headers],[Bijdrage in natura (overige)]],""))</f>
        <v/>
      </c>
      <c r="AW2414" t="str">
        <f>IF(ISNUMBER(FIND("overige",Methode_Keuze)),"",IF(Tb_Activiteiten[[#This Row],[Bijdrage in natura (vrijwilligers)]]=1,Tb_Activiteiten[[#Headers],[Bijdrage in natura (vrijwilligers)]],""))</f>
        <v/>
      </c>
      <c r="AX2414" t="str">
        <f>IF(ISNUMBER(FIND("overige",Methode_Keuze)),"",IF(Tb_Activiteiten[[#This Row],[Afschrijvingskosten]]=1,Tb_Activiteiten[[#Headers],[Afschrijvingskosten]],""))</f>
        <v/>
      </c>
      <c r="AY2414" t="str">
        <f>IF(ISNUMBER(FIND("overige",Methode_Keuze)),"",IF(Tb_Activiteiten[[#This Row],[Vergoeding]]=1,Tb_Activiteiten[[#Headers],[Vergoeding]],""))</f>
        <v/>
      </c>
      <c r="AZ2414" t="str">
        <f>IF(ISNUMBER(FIND("arbeid",Methode_Keuze)),"",IF(Tb_Activiteiten[[#This Row],[Arbeidskosten - vast tarief (excl eigen arbeid)]]=1,Tb_Activiteiten[[#Headers],[Arbeidskosten - vast tarief (excl eigen arbeid)]],""))</f>
        <v/>
      </c>
      <c r="BA2414" t="str">
        <f>IF(ISNUMBER(FIND("overige",Methode_Keuze)),"",IF(Tb_Activiteiten[[#This Row],[Overige kosten]]=1,Tb_Activiteiten[[#Headers],[Overige kosten]],""))</f>
        <v/>
      </c>
    </row>
    <row r="2415" spans="15:53" x14ac:dyDescent="0.25">
      <c r="O2415" s="56"/>
      <c r="Q2415" t="str">
        <f>IFERROR(IF(VLOOKUP(Tb_Activiteiten[[#This Row],[Openstelling]],Tb_Openstelling[],2,0)=1,1,""),"")</f>
        <v/>
      </c>
      <c r="AJ2415" s="56"/>
      <c r="AK2415" t="str">
        <f>IF(ISNUMBER(FIND("arbeid",Methode_Keuze)),"",IF(ISNUMBER(FIND("arbeid",Methode_Keuze)),"",IF(Tb_Activiteiten[[#This Row],[Loonkosten]]=1,Tb_Activiteiten[[#Headers],[Loonkosten]],"")))</f>
        <v/>
      </c>
      <c r="AL2415" t="str">
        <f>IF(ISNUMBER(FIND("arbeid",Methode_Keuze)),"",IF(ISNUMBER(FIND("arbeid",Methode_Keuze)),"",IF(Tb_Activiteiten[[#This Row],[Eigen arbeid]]=1,Tb_Activiteiten[[#Headers],[Eigen arbeid]],"")))</f>
        <v/>
      </c>
      <c r="AM2415" t="str">
        <f>IF(ISNUMBER(FIND("arbeid",Methode_Keuze)),"",IF(ISNUMBER(FIND("arbeid",Methode_Keuze)),"",IF(Tb_Activiteiten[[#This Row],[Projectmedewerker]]=1,Tb_Activiteiten[[#Headers],[Projectmedewerker]],"")))</f>
        <v/>
      </c>
      <c r="AN2415" t="str">
        <f>IF(ISNUMBER(FIND("arbeid",Methode_Keuze)),"",IF(ISNUMBER(FIND("arbeid",Methode_Keuze)),"",IF(Tb_Activiteiten[[#This Row],[Landbouwer]]=1,Tb_Activiteiten[[#Headers],[Landbouwer]],"")))</f>
        <v/>
      </c>
      <c r="AO2415" t="str">
        <f>IF(ISNUMBER(FIND("arbeid",Methode_Keuze)),"",IF(ISNUMBER(FIND("arbeid",Methode_Keuze)),"",IF(Tb_Activiteiten[[#This Row],[Adviseur]]=1,Tb_Activiteiten[[#Headers],[Adviseur]],"")))</f>
        <v/>
      </c>
      <c r="AP2415" t="str">
        <f>IF(ISNUMBER(FIND("arbeid",Methode_Keuze)),"",IF(ISNUMBER(FIND("arbeid",Methode_Keuze)),"",IF(Tb_Activiteiten[[#This Row],[Projectleider/Expert]]=1,Tb_Activiteiten[[#Headers],[Projectleider/Expert]],"")))</f>
        <v/>
      </c>
      <c r="AQ2415" t="str">
        <f>IF(ISNUMBER(FIND("arbeid",Methode_Keuze)),"",IF(ISNUMBER(FIND("arbeid",Methode_Keuze)),"",IF(Tb_Activiteiten[[#This Row],[Arbeidskosten]]=1,Tb_Activiteiten[[#Headers],[Arbeidskosten]],"")))</f>
        <v/>
      </c>
      <c r="AR2415" t="str">
        <f>IF(ISNUMBER(FIND("arbeid",Methode_Keuze)),"",IF(ISNUMBER(FIND("arbeid",Methode_Keuze)),"",IF(Tb_Activiteiten[[#This Row],[Arbeidskosten op basis van IKS]]=1,Tb_Activiteiten[[#Headers],[Arbeidskosten op basis van IKS]],"")))</f>
        <v/>
      </c>
      <c r="AS2415" t="str">
        <f>IF(ISNUMBER(FIND("overige",Methode_Keuze)),"",IF(Tb_Activiteiten[[#This Row],[Kosten derden exclusief btw]]=1,Tb_Activiteiten[[#Headers],[Kosten derden exclusief btw]],""))</f>
        <v/>
      </c>
      <c r="AT2415" t="str">
        <f>IF(ISNUMBER(FIND("overige",Methode_Keuze)),"",IF(Tb_Activiteiten[[#This Row],[Niet verrekenbare btw]]=1,Tb_Activiteiten[[#Headers],[Niet verrekenbare btw]],""))</f>
        <v/>
      </c>
      <c r="AU2415" t="str">
        <f>IF(ISNUMBER(FIND("overige",Methode_Keuze)),"",IF(Tb_Activiteiten[[#This Row],[Grondkosten]]=1,Tb_Activiteiten[[#Headers],[Grondkosten]],""))</f>
        <v/>
      </c>
      <c r="AV2415" t="str">
        <f>IF(ISNUMBER(FIND("overige",Methode_Keuze)),"",IF(Tb_Activiteiten[[#This Row],[Bijdrage in natura (overige)]]=1,Tb_Activiteiten[[#Headers],[Bijdrage in natura (overige)]],""))</f>
        <v/>
      </c>
      <c r="AW2415" t="str">
        <f>IF(ISNUMBER(FIND("overige",Methode_Keuze)),"",IF(Tb_Activiteiten[[#This Row],[Bijdrage in natura (vrijwilligers)]]=1,Tb_Activiteiten[[#Headers],[Bijdrage in natura (vrijwilligers)]],""))</f>
        <v/>
      </c>
      <c r="AX2415" t="str">
        <f>IF(ISNUMBER(FIND("overige",Methode_Keuze)),"",IF(Tb_Activiteiten[[#This Row],[Afschrijvingskosten]]=1,Tb_Activiteiten[[#Headers],[Afschrijvingskosten]],""))</f>
        <v/>
      </c>
      <c r="AY2415" t="str">
        <f>IF(ISNUMBER(FIND("overige",Methode_Keuze)),"",IF(Tb_Activiteiten[[#This Row],[Vergoeding]]=1,Tb_Activiteiten[[#Headers],[Vergoeding]],""))</f>
        <v/>
      </c>
      <c r="AZ2415" t="str">
        <f>IF(ISNUMBER(FIND("arbeid",Methode_Keuze)),"",IF(Tb_Activiteiten[[#This Row],[Arbeidskosten - vast tarief (excl eigen arbeid)]]=1,Tb_Activiteiten[[#Headers],[Arbeidskosten - vast tarief (excl eigen arbeid)]],""))</f>
        <v/>
      </c>
      <c r="BA2415" t="str">
        <f>IF(ISNUMBER(FIND("overige",Methode_Keuze)),"",IF(Tb_Activiteiten[[#This Row],[Overige kosten]]=1,Tb_Activiteiten[[#Headers],[Overige kosten]],""))</f>
        <v/>
      </c>
    </row>
    <row r="2416" spans="15:53" x14ac:dyDescent="0.25">
      <c r="O2416" s="56"/>
      <c r="Q2416" t="str">
        <f>IFERROR(IF(VLOOKUP(Tb_Activiteiten[[#This Row],[Openstelling]],Tb_Openstelling[],2,0)=1,1,""),"")</f>
        <v/>
      </c>
      <c r="AJ2416" s="56"/>
      <c r="AK2416" t="str">
        <f>IF(ISNUMBER(FIND("arbeid",Methode_Keuze)),"",IF(ISNUMBER(FIND("arbeid",Methode_Keuze)),"",IF(Tb_Activiteiten[[#This Row],[Loonkosten]]=1,Tb_Activiteiten[[#Headers],[Loonkosten]],"")))</f>
        <v/>
      </c>
      <c r="AL2416" t="str">
        <f>IF(ISNUMBER(FIND("arbeid",Methode_Keuze)),"",IF(ISNUMBER(FIND("arbeid",Methode_Keuze)),"",IF(Tb_Activiteiten[[#This Row],[Eigen arbeid]]=1,Tb_Activiteiten[[#Headers],[Eigen arbeid]],"")))</f>
        <v/>
      </c>
      <c r="AM2416" t="str">
        <f>IF(ISNUMBER(FIND("arbeid",Methode_Keuze)),"",IF(ISNUMBER(FIND("arbeid",Methode_Keuze)),"",IF(Tb_Activiteiten[[#This Row],[Projectmedewerker]]=1,Tb_Activiteiten[[#Headers],[Projectmedewerker]],"")))</f>
        <v/>
      </c>
      <c r="AN2416" t="str">
        <f>IF(ISNUMBER(FIND("arbeid",Methode_Keuze)),"",IF(ISNUMBER(FIND("arbeid",Methode_Keuze)),"",IF(Tb_Activiteiten[[#This Row],[Landbouwer]]=1,Tb_Activiteiten[[#Headers],[Landbouwer]],"")))</f>
        <v/>
      </c>
      <c r="AO2416" t="str">
        <f>IF(ISNUMBER(FIND("arbeid",Methode_Keuze)),"",IF(ISNUMBER(FIND("arbeid",Methode_Keuze)),"",IF(Tb_Activiteiten[[#This Row],[Adviseur]]=1,Tb_Activiteiten[[#Headers],[Adviseur]],"")))</f>
        <v/>
      </c>
      <c r="AP2416" t="str">
        <f>IF(ISNUMBER(FIND("arbeid",Methode_Keuze)),"",IF(ISNUMBER(FIND("arbeid",Methode_Keuze)),"",IF(Tb_Activiteiten[[#This Row],[Projectleider/Expert]]=1,Tb_Activiteiten[[#Headers],[Projectleider/Expert]],"")))</f>
        <v/>
      </c>
      <c r="AQ2416" t="str">
        <f>IF(ISNUMBER(FIND("arbeid",Methode_Keuze)),"",IF(ISNUMBER(FIND("arbeid",Methode_Keuze)),"",IF(Tb_Activiteiten[[#This Row],[Arbeidskosten]]=1,Tb_Activiteiten[[#Headers],[Arbeidskosten]],"")))</f>
        <v/>
      </c>
      <c r="AR2416" t="str">
        <f>IF(ISNUMBER(FIND("arbeid",Methode_Keuze)),"",IF(ISNUMBER(FIND("arbeid",Methode_Keuze)),"",IF(Tb_Activiteiten[[#This Row],[Arbeidskosten op basis van IKS]]=1,Tb_Activiteiten[[#Headers],[Arbeidskosten op basis van IKS]],"")))</f>
        <v/>
      </c>
      <c r="AS2416" t="str">
        <f>IF(ISNUMBER(FIND("overige",Methode_Keuze)),"",IF(Tb_Activiteiten[[#This Row],[Kosten derden exclusief btw]]=1,Tb_Activiteiten[[#Headers],[Kosten derden exclusief btw]],""))</f>
        <v/>
      </c>
      <c r="AT2416" t="str">
        <f>IF(ISNUMBER(FIND("overige",Methode_Keuze)),"",IF(Tb_Activiteiten[[#This Row],[Niet verrekenbare btw]]=1,Tb_Activiteiten[[#Headers],[Niet verrekenbare btw]],""))</f>
        <v/>
      </c>
      <c r="AU2416" t="str">
        <f>IF(ISNUMBER(FIND("overige",Methode_Keuze)),"",IF(Tb_Activiteiten[[#This Row],[Grondkosten]]=1,Tb_Activiteiten[[#Headers],[Grondkosten]],""))</f>
        <v/>
      </c>
      <c r="AV2416" t="str">
        <f>IF(ISNUMBER(FIND("overige",Methode_Keuze)),"",IF(Tb_Activiteiten[[#This Row],[Bijdrage in natura (overige)]]=1,Tb_Activiteiten[[#Headers],[Bijdrage in natura (overige)]],""))</f>
        <v/>
      </c>
      <c r="AW2416" t="str">
        <f>IF(ISNUMBER(FIND("overige",Methode_Keuze)),"",IF(Tb_Activiteiten[[#This Row],[Bijdrage in natura (vrijwilligers)]]=1,Tb_Activiteiten[[#Headers],[Bijdrage in natura (vrijwilligers)]],""))</f>
        <v/>
      </c>
      <c r="AX2416" t="str">
        <f>IF(ISNUMBER(FIND("overige",Methode_Keuze)),"",IF(Tb_Activiteiten[[#This Row],[Afschrijvingskosten]]=1,Tb_Activiteiten[[#Headers],[Afschrijvingskosten]],""))</f>
        <v/>
      </c>
      <c r="AY2416" t="str">
        <f>IF(ISNUMBER(FIND("overige",Methode_Keuze)),"",IF(Tb_Activiteiten[[#This Row],[Vergoeding]]=1,Tb_Activiteiten[[#Headers],[Vergoeding]],""))</f>
        <v/>
      </c>
      <c r="AZ2416" t="str">
        <f>IF(ISNUMBER(FIND("arbeid",Methode_Keuze)),"",IF(Tb_Activiteiten[[#This Row],[Arbeidskosten - vast tarief (excl eigen arbeid)]]=1,Tb_Activiteiten[[#Headers],[Arbeidskosten - vast tarief (excl eigen arbeid)]],""))</f>
        <v/>
      </c>
      <c r="BA2416" t="str">
        <f>IF(ISNUMBER(FIND("overige",Methode_Keuze)),"",IF(Tb_Activiteiten[[#This Row],[Overige kosten]]=1,Tb_Activiteiten[[#Headers],[Overige kosten]],""))</f>
        <v/>
      </c>
    </row>
    <row r="2417" spans="15:53" x14ac:dyDescent="0.25">
      <c r="O2417" s="56"/>
      <c r="Q2417" t="str">
        <f>IFERROR(IF(VLOOKUP(Tb_Activiteiten[[#This Row],[Openstelling]],Tb_Openstelling[],2,0)=1,1,""),"")</f>
        <v/>
      </c>
      <c r="AJ2417" s="56"/>
      <c r="AK2417" t="str">
        <f>IF(ISNUMBER(FIND("arbeid",Methode_Keuze)),"",IF(ISNUMBER(FIND("arbeid",Methode_Keuze)),"",IF(Tb_Activiteiten[[#This Row],[Loonkosten]]=1,Tb_Activiteiten[[#Headers],[Loonkosten]],"")))</f>
        <v/>
      </c>
      <c r="AL2417" t="str">
        <f>IF(ISNUMBER(FIND("arbeid",Methode_Keuze)),"",IF(ISNUMBER(FIND("arbeid",Methode_Keuze)),"",IF(Tb_Activiteiten[[#This Row],[Eigen arbeid]]=1,Tb_Activiteiten[[#Headers],[Eigen arbeid]],"")))</f>
        <v/>
      </c>
      <c r="AM2417" t="str">
        <f>IF(ISNUMBER(FIND("arbeid",Methode_Keuze)),"",IF(ISNUMBER(FIND("arbeid",Methode_Keuze)),"",IF(Tb_Activiteiten[[#This Row],[Projectmedewerker]]=1,Tb_Activiteiten[[#Headers],[Projectmedewerker]],"")))</f>
        <v/>
      </c>
      <c r="AN2417" t="str">
        <f>IF(ISNUMBER(FIND("arbeid",Methode_Keuze)),"",IF(ISNUMBER(FIND("arbeid",Methode_Keuze)),"",IF(Tb_Activiteiten[[#This Row],[Landbouwer]]=1,Tb_Activiteiten[[#Headers],[Landbouwer]],"")))</f>
        <v/>
      </c>
      <c r="AO2417" t="str">
        <f>IF(ISNUMBER(FIND("arbeid",Methode_Keuze)),"",IF(ISNUMBER(FIND("arbeid",Methode_Keuze)),"",IF(Tb_Activiteiten[[#This Row],[Adviseur]]=1,Tb_Activiteiten[[#Headers],[Adviseur]],"")))</f>
        <v/>
      </c>
      <c r="AP2417" t="str">
        <f>IF(ISNUMBER(FIND("arbeid",Methode_Keuze)),"",IF(ISNUMBER(FIND("arbeid",Methode_Keuze)),"",IF(Tb_Activiteiten[[#This Row],[Projectleider/Expert]]=1,Tb_Activiteiten[[#Headers],[Projectleider/Expert]],"")))</f>
        <v/>
      </c>
      <c r="AQ2417" t="str">
        <f>IF(ISNUMBER(FIND("arbeid",Methode_Keuze)),"",IF(ISNUMBER(FIND("arbeid",Methode_Keuze)),"",IF(Tb_Activiteiten[[#This Row],[Arbeidskosten]]=1,Tb_Activiteiten[[#Headers],[Arbeidskosten]],"")))</f>
        <v/>
      </c>
      <c r="AR2417" t="str">
        <f>IF(ISNUMBER(FIND("arbeid",Methode_Keuze)),"",IF(ISNUMBER(FIND("arbeid",Methode_Keuze)),"",IF(Tb_Activiteiten[[#This Row],[Arbeidskosten op basis van IKS]]=1,Tb_Activiteiten[[#Headers],[Arbeidskosten op basis van IKS]],"")))</f>
        <v/>
      </c>
      <c r="AS2417" t="str">
        <f>IF(ISNUMBER(FIND("overige",Methode_Keuze)),"",IF(Tb_Activiteiten[[#This Row],[Kosten derden exclusief btw]]=1,Tb_Activiteiten[[#Headers],[Kosten derden exclusief btw]],""))</f>
        <v/>
      </c>
      <c r="AT2417" t="str">
        <f>IF(ISNUMBER(FIND("overige",Methode_Keuze)),"",IF(Tb_Activiteiten[[#This Row],[Niet verrekenbare btw]]=1,Tb_Activiteiten[[#Headers],[Niet verrekenbare btw]],""))</f>
        <v/>
      </c>
      <c r="AU2417" t="str">
        <f>IF(ISNUMBER(FIND("overige",Methode_Keuze)),"",IF(Tb_Activiteiten[[#This Row],[Grondkosten]]=1,Tb_Activiteiten[[#Headers],[Grondkosten]],""))</f>
        <v/>
      </c>
      <c r="AV2417" t="str">
        <f>IF(ISNUMBER(FIND("overige",Methode_Keuze)),"",IF(Tb_Activiteiten[[#This Row],[Bijdrage in natura (overige)]]=1,Tb_Activiteiten[[#Headers],[Bijdrage in natura (overige)]],""))</f>
        <v/>
      </c>
      <c r="AW2417" t="str">
        <f>IF(ISNUMBER(FIND("overige",Methode_Keuze)),"",IF(Tb_Activiteiten[[#This Row],[Bijdrage in natura (vrijwilligers)]]=1,Tb_Activiteiten[[#Headers],[Bijdrage in natura (vrijwilligers)]],""))</f>
        <v/>
      </c>
      <c r="AX2417" t="str">
        <f>IF(ISNUMBER(FIND("overige",Methode_Keuze)),"",IF(Tb_Activiteiten[[#This Row],[Afschrijvingskosten]]=1,Tb_Activiteiten[[#Headers],[Afschrijvingskosten]],""))</f>
        <v/>
      </c>
      <c r="AY2417" t="str">
        <f>IF(ISNUMBER(FIND("overige",Methode_Keuze)),"",IF(Tb_Activiteiten[[#This Row],[Vergoeding]]=1,Tb_Activiteiten[[#Headers],[Vergoeding]],""))</f>
        <v/>
      </c>
      <c r="AZ2417" t="str">
        <f>IF(ISNUMBER(FIND("arbeid",Methode_Keuze)),"",IF(Tb_Activiteiten[[#This Row],[Arbeidskosten - vast tarief (excl eigen arbeid)]]=1,Tb_Activiteiten[[#Headers],[Arbeidskosten - vast tarief (excl eigen arbeid)]],""))</f>
        <v/>
      </c>
      <c r="BA2417" t="str">
        <f>IF(ISNUMBER(FIND("overige",Methode_Keuze)),"",IF(Tb_Activiteiten[[#This Row],[Overige kosten]]=1,Tb_Activiteiten[[#Headers],[Overige kosten]],""))</f>
        <v/>
      </c>
    </row>
    <row r="2418" spans="15:53" x14ac:dyDescent="0.25">
      <c r="O2418" s="56"/>
      <c r="Q2418" t="str">
        <f>IFERROR(IF(VLOOKUP(Tb_Activiteiten[[#This Row],[Openstelling]],Tb_Openstelling[],2,0)=1,1,""),"")</f>
        <v/>
      </c>
      <c r="AJ2418" s="56"/>
      <c r="AK2418" t="str">
        <f>IF(ISNUMBER(FIND("arbeid",Methode_Keuze)),"",IF(ISNUMBER(FIND("arbeid",Methode_Keuze)),"",IF(Tb_Activiteiten[[#This Row],[Loonkosten]]=1,Tb_Activiteiten[[#Headers],[Loonkosten]],"")))</f>
        <v/>
      </c>
      <c r="AL2418" t="str">
        <f>IF(ISNUMBER(FIND("arbeid",Methode_Keuze)),"",IF(ISNUMBER(FIND("arbeid",Methode_Keuze)),"",IF(Tb_Activiteiten[[#This Row],[Eigen arbeid]]=1,Tb_Activiteiten[[#Headers],[Eigen arbeid]],"")))</f>
        <v/>
      </c>
      <c r="AM2418" t="str">
        <f>IF(ISNUMBER(FIND("arbeid",Methode_Keuze)),"",IF(ISNUMBER(FIND("arbeid",Methode_Keuze)),"",IF(Tb_Activiteiten[[#This Row],[Projectmedewerker]]=1,Tb_Activiteiten[[#Headers],[Projectmedewerker]],"")))</f>
        <v/>
      </c>
      <c r="AN2418" t="str">
        <f>IF(ISNUMBER(FIND("arbeid",Methode_Keuze)),"",IF(ISNUMBER(FIND("arbeid",Methode_Keuze)),"",IF(Tb_Activiteiten[[#This Row],[Landbouwer]]=1,Tb_Activiteiten[[#Headers],[Landbouwer]],"")))</f>
        <v/>
      </c>
      <c r="AO2418" t="str">
        <f>IF(ISNUMBER(FIND("arbeid",Methode_Keuze)),"",IF(ISNUMBER(FIND("arbeid",Methode_Keuze)),"",IF(Tb_Activiteiten[[#This Row],[Adviseur]]=1,Tb_Activiteiten[[#Headers],[Adviseur]],"")))</f>
        <v/>
      </c>
      <c r="AP2418" t="str">
        <f>IF(ISNUMBER(FIND("arbeid",Methode_Keuze)),"",IF(ISNUMBER(FIND("arbeid",Methode_Keuze)),"",IF(Tb_Activiteiten[[#This Row],[Projectleider/Expert]]=1,Tb_Activiteiten[[#Headers],[Projectleider/Expert]],"")))</f>
        <v/>
      </c>
      <c r="AQ2418" t="str">
        <f>IF(ISNUMBER(FIND("arbeid",Methode_Keuze)),"",IF(ISNUMBER(FIND("arbeid",Methode_Keuze)),"",IF(Tb_Activiteiten[[#This Row],[Arbeidskosten]]=1,Tb_Activiteiten[[#Headers],[Arbeidskosten]],"")))</f>
        <v/>
      </c>
      <c r="AR2418" t="str">
        <f>IF(ISNUMBER(FIND("arbeid",Methode_Keuze)),"",IF(ISNUMBER(FIND("arbeid",Methode_Keuze)),"",IF(Tb_Activiteiten[[#This Row],[Arbeidskosten op basis van IKS]]=1,Tb_Activiteiten[[#Headers],[Arbeidskosten op basis van IKS]],"")))</f>
        <v/>
      </c>
      <c r="AS2418" t="str">
        <f>IF(ISNUMBER(FIND("overige",Methode_Keuze)),"",IF(Tb_Activiteiten[[#This Row],[Kosten derden exclusief btw]]=1,Tb_Activiteiten[[#Headers],[Kosten derden exclusief btw]],""))</f>
        <v/>
      </c>
      <c r="AT2418" t="str">
        <f>IF(ISNUMBER(FIND("overige",Methode_Keuze)),"",IF(Tb_Activiteiten[[#This Row],[Niet verrekenbare btw]]=1,Tb_Activiteiten[[#Headers],[Niet verrekenbare btw]],""))</f>
        <v/>
      </c>
      <c r="AU2418" t="str">
        <f>IF(ISNUMBER(FIND("overige",Methode_Keuze)),"",IF(Tb_Activiteiten[[#This Row],[Grondkosten]]=1,Tb_Activiteiten[[#Headers],[Grondkosten]],""))</f>
        <v/>
      </c>
      <c r="AV2418" t="str">
        <f>IF(ISNUMBER(FIND("overige",Methode_Keuze)),"",IF(Tb_Activiteiten[[#This Row],[Bijdrage in natura (overige)]]=1,Tb_Activiteiten[[#Headers],[Bijdrage in natura (overige)]],""))</f>
        <v/>
      </c>
      <c r="AW2418" t="str">
        <f>IF(ISNUMBER(FIND("overige",Methode_Keuze)),"",IF(Tb_Activiteiten[[#This Row],[Bijdrage in natura (vrijwilligers)]]=1,Tb_Activiteiten[[#Headers],[Bijdrage in natura (vrijwilligers)]],""))</f>
        <v/>
      </c>
      <c r="AX2418" t="str">
        <f>IF(ISNUMBER(FIND("overige",Methode_Keuze)),"",IF(Tb_Activiteiten[[#This Row],[Afschrijvingskosten]]=1,Tb_Activiteiten[[#Headers],[Afschrijvingskosten]],""))</f>
        <v/>
      </c>
      <c r="AY2418" t="str">
        <f>IF(ISNUMBER(FIND("overige",Methode_Keuze)),"",IF(Tb_Activiteiten[[#This Row],[Vergoeding]]=1,Tb_Activiteiten[[#Headers],[Vergoeding]],""))</f>
        <v/>
      </c>
      <c r="AZ2418" t="str">
        <f>IF(ISNUMBER(FIND("arbeid",Methode_Keuze)),"",IF(Tb_Activiteiten[[#This Row],[Arbeidskosten - vast tarief (excl eigen arbeid)]]=1,Tb_Activiteiten[[#Headers],[Arbeidskosten - vast tarief (excl eigen arbeid)]],""))</f>
        <v/>
      </c>
      <c r="BA2418" t="str">
        <f>IF(ISNUMBER(FIND("overige",Methode_Keuze)),"",IF(Tb_Activiteiten[[#This Row],[Overige kosten]]=1,Tb_Activiteiten[[#Headers],[Overige kosten]],""))</f>
        <v/>
      </c>
    </row>
    <row r="2419" spans="15:53" x14ac:dyDescent="0.25">
      <c r="O2419" s="56"/>
      <c r="Q2419" t="str">
        <f>IFERROR(IF(VLOOKUP(Tb_Activiteiten[[#This Row],[Openstelling]],Tb_Openstelling[],2,0)=1,1,""),"")</f>
        <v/>
      </c>
      <c r="AJ2419" s="56"/>
      <c r="AK2419" t="str">
        <f>IF(ISNUMBER(FIND("arbeid",Methode_Keuze)),"",IF(ISNUMBER(FIND("arbeid",Methode_Keuze)),"",IF(Tb_Activiteiten[[#This Row],[Loonkosten]]=1,Tb_Activiteiten[[#Headers],[Loonkosten]],"")))</f>
        <v/>
      </c>
      <c r="AL2419" t="str">
        <f>IF(ISNUMBER(FIND("arbeid",Methode_Keuze)),"",IF(ISNUMBER(FIND("arbeid",Methode_Keuze)),"",IF(Tb_Activiteiten[[#This Row],[Eigen arbeid]]=1,Tb_Activiteiten[[#Headers],[Eigen arbeid]],"")))</f>
        <v/>
      </c>
      <c r="AM2419" t="str">
        <f>IF(ISNUMBER(FIND("arbeid",Methode_Keuze)),"",IF(ISNUMBER(FIND("arbeid",Methode_Keuze)),"",IF(Tb_Activiteiten[[#This Row],[Projectmedewerker]]=1,Tb_Activiteiten[[#Headers],[Projectmedewerker]],"")))</f>
        <v/>
      </c>
      <c r="AN2419" t="str">
        <f>IF(ISNUMBER(FIND("arbeid",Methode_Keuze)),"",IF(ISNUMBER(FIND("arbeid",Methode_Keuze)),"",IF(Tb_Activiteiten[[#This Row],[Landbouwer]]=1,Tb_Activiteiten[[#Headers],[Landbouwer]],"")))</f>
        <v/>
      </c>
      <c r="AO2419" t="str">
        <f>IF(ISNUMBER(FIND("arbeid",Methode_Keuze)),"",IF(ISNUMBER(FIND("arbeid",Methode_Keuze)),"",IF(Tb_Activiteiten[[#This Row],[Adviseur]]=1,Tb_Activiteiten[[#Headers],[Adviseur]],"")))</f>
        <v/>
      </c>
      <c r="AP2419" t="str">
        <f>IF(ISNUMBER(FIND("arbeid",Methode_Keuze)),"",IF(ISNUMBER(FIND("arbeid",Methode_Keuze)),"",IF(Tb_Activiteiten[[#This Row],[Projectleider/Expert]]=1,Tb_Activiteiten[[#Headers],[Projectleider/Expert]],"")))</f>
        <v/>
      </c>
      <c r="AQ2419" t="str">
        <f>IF(ISNUMBER(FIND("arbeid",Methode_Keuze)),"",IF(ISNUMBER(FIND("arbeid",Methode_Keuze)),"",IF(Tb_Activiteiten[[#This Row],[Arbeidskosten]]=1,Tb_Activiteiten[[#Headers],[Arbeidskosten]],"")))</f>
        <v/>
      </c>
      <c r="AR2419" t="str">
        <f>IF(ISNUMBER(FIND("arbeid",Methode_Keuze)),"",IF(ISNUMBER(FIND("arbeid",Methode_Keuze)),"",IF(Tb_Activiteiten[[#This Row],[Arbeidskosten op basis van IKS]]=1,Tb_Activiteiten[[#Headers],[Arbeidskosten op basis van IKS]],"")))</f>
        <v/>
      </c>
      <c r="AS2419" t="str">
        <f>IF(ISNUMBER(FIND("overige",Methode_Keuze)),"",IF(Tb_Activiteiten[[#This Row],[Kosten derden exclusief btw]]=1,Tb_Activiteiten[[#Headers],[Kosten derden exclusief btw]],""))</f>
        <v/>
      </c>
      <c r="AT2419" t="str">
        <f>IF(ISNUMBER(FIND("overige",Methode_Keuze)),"",IF(Tb_Activiteiten[[#This Row],[Niet verrekenbare btw]]=1,Tb_Activiteiten[[#Headers],[Niet verrekenbare btw]],""))</f>
        <v/>
      </c>
      <c r="AU2419" t="str">
        <f>IF(ISNUMBER(FIND("overige",Methode_Keuze)),"",IF(Tb_Activiteiten[[#This Row],[Grondkosten]]=1,Tb_Activiteiten[[#Headers],[Grondkosten]],""))</f>
        <v/>
      </c>
      <c r="AV2419" t="str">
        <f>IF(ISNUMBER(FIND("overige",Methode_Keuze)),"",IF(Tb_Activiteiten[[#This Row],[Bijdrage in natura (overige)]]=1,Tb_Activiteiten[[#Headers],[Bijdrage in natura (overige)]],""))</f>
        <v/>
      </c>
      <c r="AW2419" t="str">
        <f>IF(ISNUMBER(FIND("overige",Methode_Keuze)),"",IF(Tb_Activiteiten[[#This Row],[Bijdrage in natura (vrijwilligers)]]=1,Tb_Activiteiten[[#Headers],[Bijdrage in natura (vrijwilligers)]],""))</f>
        <v/>
      </c>
      <c r="AX2419" t="str">
        <f>IF(ISNUMBER(FIND("overige",Methode_Keuze)),"",IF(Tb_Activiteiten[[#This Row],[Afschrijvingskosten]]=1,Tb_Activiteiten[[#Headers],[Afschrijvingskosten]],""))</f>
        <v/>
      </c>
      <c r="AY2419" t="str">
        <f>IF(ISNUMBER(FIND("overige",Methode_Keuze)),"",IF(Tb_Activiteiten[[#This Row],[Vergoeding]]=1,Tb_Activiteiten[[#Headers],[Vergoeding]],""))</f>
        <v/>
      </c>
      <c r="AZ2419" t="str">
        <f>IF(ISNUMBER(FIND("arbeid",Methode_Keuze)),"",IF(Tb_Activiteiten[[#This Row],[Arbeidskosten - vast tarief (excl eigen arbeid)]]=1,Tb_Activiteiten[[#Headers],[Arbeidskosten - vast tarief (excl eigen arbeid)]],""))</f>
        <v/>
      </c>
      <c r="BA2419" t="str">
        <f>IF(ISNUMBER(FIND("overige",Methode_Keuze)),"",IF(Tb_Activiteiten[[#This Row],[Overige kosten]]=1,Tb_Activiteiten[[#Headers],[Overige kosten]],""))</f>
        <v/>
      </c>
    </row>
    <row r="2420" spans="15:53" x14ac:dyDescent="0.25">
      <c r="O2420" s="56"/>
      <c r="Q2420" t="str">
        <f>IFERROR(IF(VLOOKUP(Tb_Activiteiten[[#This Row],[Openstelling]],Tb_Openstelling[],2,0)=1,1,""),"")</f>
        <v/>
      </c>
      <c r="AJ2420" s="56"/>
      <c r="AK2420" t="str">
        <f>IF(ISNUMBER(FIND("arbeid",Methode_Keuze)),"",IF(ISNUMBER(FIND("arbeid",Methode_Keuze)),"",IF(Tb_Activiteiten[[#This Row],[Loonkosten]]=1,Tb_Activiteiten[[#Headers],[Loonkosten]],"")))</f>
        <v/>
      </c>
      <c r="AL2420" t="str">
        <f>IF(ISNUMBER(FIND("arbeid",Methode_Keuze)),"",IF(ISNUMBER(FIND("arbeid",Methode_Keuze)),"",IF(Tb_Activiteiten[[#This Row],[Eigen arbeid]]=1,Tb_Activiteiten[[#Headers],[Eigen arbeid]],"")))</f>
        <v/>
      </c>
      <c r="AM2420" t="str">
        <f>IF(ISNUMBER(FIND("arbeid",Methode_Keuze)),"",IF(ISNUMBER(FIND("arbeid",Methode_Keuze)),"",IF(Tb_Activiteiten[[#This Row],[Projectmedewerker]]=1,Tb_Activiteiten[[#Headers],[Projectmedewerker]],"")))</f>
        <v/>
      </c>
      <c r="AN2420" t="str">
        <f>IF(ISNUMBER(FIND("arbeid",Methode_Keuze)),"",IF(ISNUMBER(FIND("arbeid",Methode_Keuze)),"",IF(Tb_Activiteiten[[#This Row],[Landbouwer]]=1,Tb_Activiteiten[[#Headers],[Landbouwer]],"")))</f>
        <v/>
      </c>
      <c r="AO2420" t="str">
        <f>IF(ISNUMBER(FIND("arbeid",Methode_Keuze)),"",IF(ISNUMBER(FIND("arbeid",Methode_Keuze)),"",IF(Tb_Activiteiten[[#This Row],[Adviseur]]=1,Tb_Activiteiten[[#Headers],[Adviseur]],"")))</f>
        <v/>
      </c>
      <c r="AP2420" t="str">
        <f>IF(ISNUMBER(FIND("arbeid",Methode_Keuze)),"",IF(ISNUMBER(FIND("arbeid",Methode_Keuze)),"",IF(Tb_Activiteiten[[#This Row],[Projectleider/Expert]]=1,Tb_Activiteiten[[#Headers],[Projectleider/Expert]],"")))</f>
        <v/>
      </c>
      <c r="AQ2420" t="str">
        <f>IF(ISNUMBER(FIND("arbeid",Methode_Keuze)),"",IF(ISNUMBER(FIND("arbeid",Methode_Keuze)),"",IF(Tb_Activiteiten[[#This Row],[Arbeidskosten]]=1,Tb_Activiteiten[[#Headers],[Arbeidskosten]],"")))</f>
        <v/>
      </c>
      <c r="AR2420" t="str">
        <f>IF(ISNUMBER(FIND("arbeid",Methode_Keuze)),"",IF(ISNUMBER(FIND("arbeid",Methode_Keuze)),"",IF(Tb_Activiteiten[[#This Row],[Arbeidskosten op basis van IKS]]=1,Tb_Activiteiten[[#Headers],[Arbeidskosten op basis van IKS]],"")))</f>
        <v/>
      </c>
      <c r="AS2420" t="str">
        <f>IF(ISNUMBER(FIND("overige",Methode_Keuze)),"",IF(Tb_Activiteiten[[#This Row],[Kosten derden exclusief btw]]=1,Tb_Activiteiten[[#Headers],[Kosten derden exclusief btw]],""))</f>
        <v/>
      </c>
      <c r="AT2420" t="str">
        <f>IF(ISNUMBER(FIND("overige",Methode_Keuze)),"",IF(Tb_Activiteiten[[#This Row],[Niet verrekenbare btw]]=1,Tb_Activiteiten[[#Headers],[Niet verrekenbare btw]],""))</f>
        <v/>
      </c>
      <c r="AU2420" t="str">
        <f>IF(ISNUMBER(FIND("overige",Methode_Keuze)),"",IF(Tb_Activiteiten[[#This Row],[Grondkosten]]=1,Tb_Activiteiten[[#Headers],[Grondkosten]],""))</f>
        <v/>
      </c>
      <c r="AV2420" t="str">
        <f>IF(ISNUMBER(FIND("overige",Methode_Keuze)),"",IF(Tb_Activiteiten[[#This Row],[Bijdrage in natura (overige)]]=1,Tb_Activiteiten[[#Headers],[Bijdrage in natura (overige)]],""))</f>
        <v/>
      </c>
      <c r="AW2420" t="str">
        <f>IF(ISNUMBER(FIND("overige",Methode_Keuze)),"",IF(Tb_Activiteiten[[#This Row],[Bijdrage in natura (vrijwilligers)]]=1,Tb_Activiteiten[[#Headers],[Bijdrage in natura (vrijwilligers)]],""))</f>
        <v/>
      </c>
      <c r="AX2420" t="str">
        <f>IF(ISNUMBER(FIND("overige",Methode_Keuze)),"",IF(Tb_Activiteiten[[#This Row],[Afschrijvingskosten]]=1,Tb_Activiteiten[[#Headers],[Afschrijvingskosten]],""))</f>
        <v/>
      </c>
      <c r="AY2420" t="str">
        <f>IF(ISNUMBER(FIND("overige",Methode_Keuze)),"",IF(Tb_Activiteiten[[#This Row],[Vergoeding]]=1,Tb_Activiteiten[[#Headers],[Vergoeding]],""))</f>
        <v/>
      </c>
      <c r="AZ2420" t="str">
        <f>IF(ISNUMBER(FIND("arbeid",Methode_Keuze)),"",IF(Tb_Activiteiten[[#This Row],[Arbeidskosten - vast tarief (excl eigen arbeid)]]=1,Tb_Activiteiten[[#Headers],[Arbeidskosten - vast tarief (excl eigen arbeid)]],""))</f>
        <v/>
      </c>
      <c r="BA2420" t="str">
        <f>IF(ISNUMBER(FIND("overige",Methode_Keuze)),"",IF(Tb_Activiteiten[[#This Row],[Overige kosten]]=1,Tb_Activiteiten[[#Headers],[Overige kosten]],""))</f>
        <v/>
      </c>
    </row>
    <row r="2421" spans="15:53" x14ac:dyDescent="0.25">
      <c r="O2421" s="56"/>
      <c r="Q2421" t="str">
        <f>IFERROR(IF(VLOOKUP(Tb_Activiteiten[[#This Row],[Openstelling]],Tb_Openstelling[],2,0)=1,1,""),"")</f>
        <v/>
      </c>
      <c r="AJ2421" s="56"/>
      <c r="AK2421" t="str">
        <f>IF(ISNUMBER(FIND("arbeid",Methode_Keuze)),"",IF(ISNUMBER(FIND("arbeid",Methode_Keuze)),"",IF(Tb_Activiteiten[[#This Row],[Loonkosten]]=1,Tb_Activiteiten[[#Headers],[Loonkosten]],"")))</f>
        <v/>
      </c>
      <c r="AL2421" t="str">
        <f>IF(ISNUMBER(FIND("arbeid",Methode_Keuze)),"",IF(ISNUMBER(FIND("arbeid",Methode_Keuze)),"",IF(Tb_Activiteiten[[#This Row],[Eigen arbeid]]=1,Tb_Activiteiten[[#Headers],[Eigen arbeid]],"")))</f>
        <v/>
      </c>
      <c r="AM2421" t="str">
        <f>IF(ISNUMBER(FIND("arbeid",Methode_Keuze)),"",IF(ISNUMBER(FIND("arbeid",Methode_Keuze)),"",IF(Tb_Activiteiten[[#This Row],[Projectmedewerker]]=1,Tb_Activiteiten[[#Headers],[Projectmedewerker]],"")))</f>
        <v/>
      </c>
      <c r="AN2421" t="str">
        <f>IF(ISNUMBER(FIND("arbeid",Methode_Keuze)),"",IF(ISNUMBER(FIND("arbeid",Methode_Keuze)),"",IF(Tb_Activiteiten[[#This Row],[Landbouwer]]=1,Tb_Activiteiten[[#Headers],[Landbouwer]],"")))</f>
        <v/>
      </c>
      <c r="AO2421" t="str">
        <f>IF(ISNUMBER(FIND("arbeid",Methode_Keuze)),"",IF(ISNUMBER(FIND("arbeid",Methode_Keuze)),"",IF(Tb_Activiteiten[[#This Row],[Adviseur]]=1,Tb_Activiteiten[[#Headers],[Adviseur]],"")))</f>
        <v/>
      </c>
      <c r="AP2421" t="str">
        <f>IF(ISNUMBER(FIND("arbeid",Methode_Keuze)),"",IF(ISNUMBER(FIND("arbeid",Methode_Keuze)),"",IF(Tb_Activiteiten[[#This Row],[Projectleider/Expert]]=1,Tb_Activiteiten[[#Headers],[Projectleider/Expert]],"")))</f>
        <v/>
      </c>
      <c r="AQ2421" t="str">
        <f>IF(ISNUMBER(FIND("arbeid",Methode_Keuze)),"",IF(ISNUMBER(FIND("arbeid",Methode_Keuze)),"",IF(Tb_Activiteiten[[#This Row],[Arbeidskosten]]=1,Tb_Activiteiten[[#Headers],[Arbeidskosten]],"")))</f>
        <v/>
      </c>
      <c r="AR2421" t="str">
        <f>IF(ISNUMBER(FIND("arbeid",Methode_Keuze)),"",IF(ISNUMBER(FIND("arbeid",Methode_Keuze)),"",IF(Tb_Activiteiten[[#This Row],[Arbeidskosten op basis van IKS]]=1,Tb_Activiteiten[[#Headers],[Arbeidskosten op basis van IKS]],"")))</f>
        <v/>
      </c>
      <c r="AS2421" t="str">
        <f>IF(ISNUMBER(FIND("overige",Methode_Keuze)),"",IF(Tb_Activiteiten[[#This Row],[Kosten derden exclusief btw]]=1,Tb_Activiteiten[[#Headers],[Kosten derden exclusief btw]],""))</f>
        <v/>
      </c>
      <c r="AT2421" t="str">
        <f>IF(ISNUMBER(FIND("overige",Methode_Keuze)),"",IF(Tb_Activiteiten[[#This Row],[Niet verrekenbare btw]]=1,Tb_Activiteiten[[#Headers],[Niet verrekenbare btw]],""))</f>
        <v/>
      </c>
      <c r="AU2421" t="str">
        <f>IF(ISNUMBER(FIND("overige",Methode_Keuze)),"",IF(Tb_Activiteiten[[#This Row],[Grondkosten]]=1,Tb_Activiteiten[[#Headers],[Grondkosten]],""))</f>
        <v/>
      </c>
      <c r="AV2421" t="str">
        <f>IF(ISNUMBER(FIND("overige",Methode_Keuze)),"",IF(Tb_Activiteiten[[#This Row],[Bijdrage in natura (overige)]]=1,Tb_Activiteiten[[#Headers],[Bijdrage in natura (overige)]],""))</f>
        <v/>
      </c>
      <c r="AW2421" t="str">
        <f>IF(ISNUMBER(FIND("overige",Methode_Keuze)),"",IF(Tb_Activiteiten[[#This Row],[Bijdrage in natura (vrijwilligers)]]=1,Tb_Activiteiten[[#Headers],[Bijdrage in natura (vrijwilligers)]],""))</f>
        <v/>
      </c>
      <c r="AX2421" t="str">
        <f>IF(ISNUMBER(FIND("overige",Methode_Keuze)),"",IF(Tb_Activiteiten[[#This Row],[Afschrijvingskosten]]=1,Tb_Activiteiten[[#Headers],[Afschrijvingskosten]],""))</f>
        <v/>
      </c>
      <c r="AY2421" t="str">
        <f>IF(ISNUMBER(FIND("overige",Methode_Keuze)),"",IF(Tb_Activiteiten[[#This Row],[Vergoeding]]=1,Tb_Activiteiten[[#Headers],[Vergoeding]],""))</f>
        <v/>
      </c>
      <c r="AZ2421" t="str">
        <f>IF(ISNUMBER(FIND("arbeid",Methode_Keuze)),"",IF(Tb_Activiteiten[[#This Row],[Arbeidskosten - vast tarief (excl eigen arbeid)]]=1,Tb_Activiteiten[[#Headers],[Arbeidskosten - vast tarief (excl eigen arbeid)]],""))</f>
        <v/>
      </c>
      <c r="BA2421" t="str">
        <f>IF(ISNUMBER(FIND("overige",Methode_Keuze)),"",IF(Tb_Activiteiten[[#This Row],[Overige kosten]]=1,Tb_Activiteiten[[#Headers],[Overige kosten]],""))</f>
        <v/>
      </c>
    </row>
    <row r="2422" spans="15:53" x14ac:dyDescent="0.25">
      <c r="O2422" s="56"/>
      <c r="Q2422" t="str">
        <f>IFERROR(IF(VLOOKUP(Tb_Activiteiten[[#This Row],[Openstelling]],Tb_Openstelling[],2,0)=1,1,""),"")</f>
        <v/>
      </c>
      <c r="AJ2422" s="56"/>
      <c r="AK2422" t="str">
        <f>IF(ISNUMBER(FIND("arbeid",Methode_Keuze)),"",IF(ISNUMBER(FIND("arbeid",Methode_Keuze)),"",IF(Tb_Activiteiten[[#This Row],[Loonkosten]]=1,Tb_Activiteiten[[#Headers],[Loonkosten]],"")))</f>
        <v/>
      </c>
      <c r="AL2422" t="str">
        <f>IF(ISNUMBER(FIND("arbeid",Methode_Keuze)),"",IF(ISNUMBER(FIND("arbeid",Methode_Keuze)),"",IF(Tb_Activiteiten[[#This Row],[Eigen arbeid]]=1,Tb_Activiteiten[[#Headers],[Eigen arbeid]],"")))</f>
        <v/>
      </c>
      <c r="AM2422" t="str">
        <f>IF(ISNUMBER(FIND("arbeid",Methode_Keuze)),"",IF(ISNUMBER(FIND("arbeid",Methode_Keuze)),"",IF(Tb_Activiteiten[[#This Row],[Projectmedewerker]]=1,Tb_Activiteiten[[#Headers],[Projectmedewerker]],"")))</f>
        <v/>
      </c>
      <c r="AN2422" t="str">
        <f>IF(ISNUMBER(FIND("arbeid",Methode_Keuze)),"",IF(ISNUMBER(FIND("arbeid",Methode_Keuze)),"",IF(Tb_Activiteiten[[#This Row],[Landbouwer]]=1,Tb_Activiteiten[[#Headers],[Landbouwer]],"")))</f>
        <v/>
      </c>
      <c r="AO2422" t="str">
        <f>IF(ISNUMBER(FIND("arbeid",Methode_Keuze)),"",IF(ISNUMBER(FIND("arbeid",Methode_Keuze)),"",IF(Tb_Activiteiten[[#This Row],[Adviseur]]=1,Tb_Activiteiten[[#Headers],[Adviseur]],"")))</f>
        <v/>
      </c>
      <c r="AP2422" t="str">
        <f>IF(ISNUMBER(FIND("arbeid",Methode_Keuze)),"",IF(ISNUMBER(FIND("arbeid",Methode_Keuze)),"",IF(Tb_Activiteiten[[#This Row],[Projectleider/Expert]]=1,Tb_Activiteiten[[#Headers],[Projectleider/Expert]],"")))</f>
        <v/>
      </c>
      <c r="AQ2422" t="str">
        <f>IF(ISNUMBER(FIND("arbeid",Methode_Keuze)),"",IF(ISNUMBER(FIND("arbeid",Methode_Keuze)),"",IF(Tb_Activiteiten[[#This Row],[Arbeidskosten]]=1,Tb_Activiteiten[[#Headers],[Arbeidskosten]],"")))</f>
        <v/>
      </c>
      <c r="AR2422" t="str">
        <f>IF(ISNUMBER(FIND("arbeid",Methode_Keuze)),"",IF(ISNUMBER(FIND("arbeid",Methode_Keuze)),"",IF(Tb_Activiteiten[[#This Row],[Arbeidskosten op basis van IKS]]=1,Tb_Activiteiten[[#Headers],[Arbeidskosten op basis van IKS]],"")))</f>
        <v/>
      </c>
      <c r="AS2422" t="str">
        <f>IF(ISNUMBER(FIND("overige",Methode_Keuze)),"",IF(Tb_Activiteiten[[#This Row],[Kosten derden exclusief btw]]=1,Tb_Activiteiten[[#Headers],[Kosten derden exclusief btw]],""))</f>
        <v/>
      </c>
      <c r="AT2422" t="str">
        <f>IF(ISNUMBER(FIND("overige",Methode_Keuze)),"",IF(Tb_Activiteiten[[#This Row],[Niet verrekenbare btw]]=1,Tb_Activiteiten[[#Headers],[Niet verrekenbare btw]],""))</f>
        <v/>
      </c>
      <c r="AU2422" t="str">
        <f>IF(ISNUMBER(FIND("overige",Methode_Keuze)),"",IF(Tb_Activiteiten[[#This Row],[Grondkosten]]=1,Tb_Activiteiten[[#Headers],[Grondkosten]],""))</f>
        <v/>
      </c>
      <c r="AV2422" t="str">
        <f>IF(ISNUMBER(FIND("overige",Methode_Keuze)),"",IF(Tb_Activiteiten[[#This Row],[Bijdrage in natura (overige)]]=1,Tb_Activiteiten[[#Headers],[Bijdrage in natura (overige)]],""))</f>
        <v/>
      </c>
      <c r="AW2422" t="str">
        <f>IF(ISNUMBER(FIND("overige",Methode_Keuze)),"",IF(Tb_Activiteiten[[#This Row],[Bijdrage in natura (vrijwilligers)]]=1,Tb_Activiteiten[[#Headers],[Bijdrage in natura (vrijwilligers)]],""))</f>
        <v/>
      </c>
      <c r="AX2422" t="str">
        <f>IF(ISNUMBER(FIND("overige",Methode_Keuze)),"",IF(Tb_Activiteiten[[#This Row],[Afschrijvingskosten]]=1,Tb_Activiteiten[[#Headers],[Afschrijvingskosten]],""))</f>
        <v/>
      </c>
      <c r="AY2422" t="str">
        <f>IF(ISNUMBER(FIND("overige",Methode_Keuze)),"",IF(Tb_Activiteiten[[#This Row],[Vergoeding]]=1,Tb_Activiteiten[[#Headers],[Vergoeding]],""))</f>
        <v/>
      </c>
      <c r="AZ2422" t="str">
        <f>IF(ISNUMBER(FIND("arbeid",Methode_Keuze)),"",IF(Tb_Activiteiten[[#This Row],[Arbeidskosten - vast tarief (excl eigen arbeid)]]=1,Tb_Activiteiten[[#Headers],[Arbeidskosten - vast tarief (excl eigen arbeid)]],""))</f>
        <v/>
      </c>
      <c r="BA2422" t="str">
        <f>IF(ISNUMBER(FIND("overige",Methode_Keuze)),"",IF(Tb_Activiteiten[[#This Row],[Overige kosten]]=1,Tb_Activiteiten[[#Headers],[Overige kosten]],""))</f>
        <v/>
      </c>
    </row>
    <row r="2423" spans="15:53" x14ac:dyDescent="0.25">
      <c r="O2423" s="56"/>
      <c r="Q2423" t="str">
        <f>IFERROR(IF(VLOOKUP(Tb_Activiteiten[[#This Row],[Openstelling]],Tb_Openstelling[],2,0)=1,1,""),"")</f>
        <v/>
      </c>
      <c r="AJ2423" s="56"/>
      <c r="AK2423" t="str">
        <f>IF(ISNUMBER(FIND("arbeid",Methode_Keuze)),"",IF(ISNUMBER(FIND("arbeid",Methode_Keuze)),"",IF(Tb_Activiteiten[[#This Row],[Loonkosten]]=1,Tb_Activiteiten[[#Headers],[Loonkosten]],"")))</f>
        <v/>
      </c>
      <c r="AL2423" t="str">
        <f>IF(ISNUMBER(FIND("arbeid",Methode_Keuze)),"",IF(ISNUMBER(FIND("arbeid",Methode_Keuze)),"",IF(Tb_Activiteiten[[#This Row],[Eigen arbeid]]=1,Tb_Activiteiten[[#Headers],[Eigen arbeid]],"")))</f>
        <v/>
      </c>
      <c r="AM2423" t="str">
        <f>IF(ISNUMBER(FIND("arbeid",Methode_Keuze)),"",IF(ISNUMBER(FIND("arbeid",Methode_Keuze)),"",IF(Tb_Activiteiten[[#This Row],[Projectmedewerker]]=1,Tb_Activiteiten[[#Headers],[Projectmedewerker]],"")))</f>
        <v/>
      </c>
      <c r="AN2423" t="str">
        <f>IF(ISNUMBER(FIND("arbeid",Methode_Keuze)),"",IF(ISNUMBER(FIND("arbeid",Methode_Keuze)),"",IF(Tb_Activiteiten[[#This Row],[Landbouwer]]=1,Tb_Activiteiten[[#Headers],[Landbouwer]],"")))</f>
        <v/>
      </c>
      <c r="AO2423" t="str">
        <f>IF(ISNUMBER(FIND("arbeid",Methode_Keuze)),"",IF(ISNUMBER(FIND("arbeid",Methode_Keuze)),"",IF(Tb_Activiteiten[[#This Row],[Adviseur]]=1,Tb_Activiteiten[[#Headers],[Adviseur]],"")))</f>
        <v/>
      </c>
      <c r="AP2423" t="str">
        <f>IF(ISNUMBER(FIND("arbeid",Methode_Keuze)),"",IF(ISNUMBER(FIND("arbeid",Methode_Keuze)),"",IF(Tb_Activiteiten[[#This Row],[Projectleider/Expert]]=1,Tb_Activiteiten[[#Headers],[Projectleider/Expert]],"")))</f>
        <v/>
      </c>
      <c r="AQ2423" t="str">
        <f>IF(ISNUMBER(FIND("arbeid",Methode_Keuze)),"",IF(ISNUMBER(FIND("arbeid",Methode_Keuze)),"",IF(Tb_Activiteiten[[#This Row],[Arbeidskosten]]=1,Tb_Activiteiten[[#Headers],[Arbeidskosten]],"")))</f>
        <v/>
      </c>
      <c r="AR2423" t="str">
        <f>IF(ISNUMBER(FIND("arbeid",Methode_Keuze)),"",IF(ISNUMBER(FIND("arbeid",Methode_Keuze)),"",IF(Tb_Activiteiten[[#This Row],[Arbeidskosten op basis van IKS]]=1,Tb_Activiteiten[[#Headers],[Arbeidskosten op basis van IKS]],"")))</f>
        <v/>
      </c>
      <c r="AS2423" t="str">
        <f>IF(ISNUMBER(FIND("overige",Methode_Keuze)),"",IF(Tb_Activiteiten[[#This Row],[Kosten derden exclusief btw]]=1,Tb_Activiteiten[[#Headers],[Kosten derden exclusief btw]],""))</f>
        <v/>
      </c>
      <c r="AT2423" t="str">
        <f>IF(ISNUMBER(FIND("overige",Methode_Keuze)),"",IF(Tb_Activiteiten[[#This Row],[Niet verrekenbare btw]]=1,Tb_Activiteiten[[#Headers],[Niet verrekenbare btw]],""))</f>
        <v/>
      </c>
      <c r="AU2423" t="str">
        <f>IF(ISNUMBER(FIND("overige",Methode_Keuze)),"",IF(Tb_Activiteiten[[#This Row],[Grondkosten]]=1,Tb_Activiteiten[[#Headers],[Grondkosten]],""))</f>
        <v/>
      </c>
      <c r="AV2423" t="str">
        <f>IF(ISNUMBER(FIND("overige",Methode_Keuze)),"",IF(Tb_Activiteiten[[#This Row],[Bijdrage in natura (overige)]]=1,Tb_Activiteiten[[#Headers],[Bijdrage in natura (overige)]],""))</f>
        <v/>
      </c>
      <c r="AW2423" t="str">
        <f>IF(ISNUMBER(FIND("overige",Methode_Keuze)),"",IF(Tb_Activiteiten[[#This Row],[Bijdrage in natura (vrijwilligers)]]=1,Tb_Activiteiten[[#Headers],[Bijdrage in natura (vrijwilligers)]],""))</f>
        <v/>
      </c>
      <c r="AX2423" t="str">
        <f>IF(ISNUMBER(FIND("overige",Methode_Keuze)),"",IF(Tb_Activiteiten[[#This Row],[Afschrijvingskosten]]=1,Tb_Activiteiten[[#Headers],[Afschrijvingskosten]],""))</f>
        <v/>
      </c>
      <c r="AY2423" t="str">
        <f>IF(ISNUMBER(FIND("overige",Methode_Keuze)),"",IF(Tb_Activiteiten[[#This Row],[Vergoeding]]=1,Tb_Activiteiten[[#Headers],[Vergoeding]],""))</f>
        <v/>
      </c>
      <c r="AZ2423" t="str">
        <f>IF(ISNUMBER(FIND("arbeid",Methode_Keuze)),"",IF(Tb_Activiteiten[[#This Row],[Arbeidskosten - vast tarief (excl eigen arbeid)]]=1,Tb_Activiteiten[[#Headers],[Arbeidskosten - vast tarief (excl eigen arbeid)]],""))</f>
        <v/>
      </c>
      <c r="BA2423" t="str">
        <f>IF(ISNUMBER(FIND("overige",Methode_Keuze)),"",IF(Tb_Activiteiten[[#This Row],[Overige kosten]]=1,Tb_Activiteiten[[#Headers],[Overige kosten]],""))</f>
        <v/>
      </c>
    </row>
    <row r="2424" spans="15:53" x14ac:dyDescent="0.25">
      <c r="O2424" s="56"/>
      <c r="Q2424" t="str">
        <f>IFERROR(IF(VLOOKUP(Tb_Activiteiten[[#This Row],[Openstelling]],Tb_Openstelling[],2,0)=1,1,""),"")</f>
        <v/>
      </c>
      <c r="AJ2424" s="56"/>
      <c r="AK2424" t="str">
        <f>IF(ISNUMBER(FIND("arbeid",Methode_Keuze)),"",IF(ISNUMBER(FIND("arbeid",Methode_Keuze)),"",IF(Tb_Activiteiten[[#This Row],[Loonkosten]]=1,Tb_Activiteiten[[#Headers],[Loonkosten]],"")))</f>
        <v/>
      </c>
      <c r="AL2424" t="str">
        <f>IF(ISNUMBER(FIND("arbeid",Methode_Keuze)),"",IF(ISNUMBER(FIND("arbeid",Methode_Keuze)),"",IF(Tb_Activiteiten[[#This Row],[Eigen arbeid]]=1,Tb_Activiteiten[[#Headers],[Eigen arbeid]],"")))</f>
        <v/>
      </c>
      <c r="AM2424" t="str">
        <f>IF(ISNUMBER(FIND("arbeid",Methode_Keuze)),"",IF(ISNUMBER(FIND("arbeid",Methode_Keuze)),"",IF(Tb_Activiteiten[[#This Row],[Projectmedewerker]]=1,Tb_Activiteiten[[#Headers],[Projectmedewerker]],"")))</f>
        <v/>
      </c>
      <c r="AN2424" t="str">
        <f>IF(ISNUMBER(FIND("arbeid",Methode_Keuze)),"",IF(ISNUMBER(FIND("arbeid",Methode_Keuze)),"",IF(Tb_Activiteiten[[#This Row],[Landbouwer]]=1,Tb_Activiteiten[[#Headers],[Landbouwer]],"")))</f>
        <v/>
      </c>
      <c r="AO2424" t="str">
        <f>IF(ISNUMBER(FIND("arbeid",Methode_Keuze)),"",IF(ISNUMBER(FIND("arbeid",Methode_Keuze)),"",IF(Tb_Activiteiten[[#This Row],[Adviseur]]=1,Tb_Activiteiten[[#Headers],[Adviseur]],"")))</f>
        <v/>
      </c>
      <c r="AP2424" t="str">
        <f>IF(ISNUMBER(FIND("arbeid",Methode_Keuze)),"",IF(ISNUMBER(FIND("arbeid",Methode_Keuze)),"",IF(Tb_Activiteiten[[#This Row],[Projectleider/Expert]]=1,Tb_Activiteiten[[#Headers],[Projectleider/Expert]],"")))</f>
        <v/>
      </c>
      <c r="AQ2424" t="str">
        <f>IF(ISNUMBER(FIND("arbeid",Methode_Keuze)),"",IF(ISNUMBER(FIND("arbeid",Methode_Keuze)),"",IF(Tb_Activiteiten[[#This Row],[Arbeidskosten]]=1,Tb_Activiteiten[[#Headers],[Arbeidskosten]],"")))</f>
        <v/>
      </c>
      <c r="AR2424" t="str">
        <f>IF(ISNUMBER(FIND("arbeid",Methode_Keuze)),"",IF(ISNUMBER(FIND("arbeid",Methode_Keuze)),"",IF(Tb_Activiteiten[[#This Row],[Arbeidskosten op basis van IKS]]=1,Tb_Activiteiten[[#Headers],[Arbeidskosten op basis van IKS]],"")))</f>
        <v/>
      </c>
      <c r="AS2424" t="str">
        <f>IF(ISNUMBER(FIND("overige",Methode_Keuze)),"",IF(Tb_Activiteiten[[#This Row],[Kosten derden exclusief btw]]=1,Tb_Activiteiten[[#Headers],[Kosten derden exclusief btw]],""))</f>
        <v/>
      </c>
      <c r="AT2424" t="str">
        <f>IF(ISNUMBER(FIND("overige",Methode_Keuze)),"",IF(Tb_Activiteiten[[#This Row],[Niet verrekenbare btw]]=1,Tb_Activiteiten[[#Headers],[Niet verrekenbare btw]],""))</f>
        <v/>
      </c>
      <c r="AU2424" t="str">
        <f>IF(ISNUMBER(FIND("overige",Methode_Keuze)),"",IF(Tb_Activiteiten[[#This Row],[Grondkosten]]=1,Tb_Activiteiten[[#Headers],[Grondkosten]],""))</f>
        <v/>
      </c>
      <c r="AV2424" t="str">
        <f>IF(ISNUMBER(FIND("overige",Methode_Keuze)),"",IF(Tb_Activiteiten[[#This Row],[Bijdrage in natura (overige)]]=1,Tb_Activiteiten[[#Headers],[Bijdrage in natura (overige)]],""))</f>
        <v/>
      </c>
      <c r="AW2424" t="str">
        <f>IF(ISNUMBER(FIND("overige",Methode_Keuze)),"",IF(Tb_Activiteiten[[#This Row],[Bijdrage in natura (vrijwilligers)]]=1,Tb_Activiteiten[[#Headers],[Bijdrage in natura (vrijwilligers)]],""))</f>
        <v/>
      </c>
      <c r="AX2424" t="str">
        <f>IF(ISNUMBER(FIND("overige",Methode_Keuze)),"",IF(Tb_Activiteiten[[#This Row],[Afschrijvingskosten]]=1,Tb_Activiteiten[[#Headers],[Afschrijvingskosten]],""))</f>
        <v/>
      </c>
      <c r="AY2424" t="str">
        <f>IF(ISNUMBER(FIND("overige",Methode_Keuze)),"",IF(Tb_Activiteiten[[#This Row],[Vergoeding]]=1,Tb_Activiteiten[[#Headers],[Vergoeding]],""))</f>
        <v/>
      </c>
      <c r="AZ2424" t="str">
        <f>IF(ISNUMBER(FIND("arbeid",Methode_Keuze)),"",IF(Tb_Activiteiten[[#This Row],[Arbeidskosten - vast tarief (excl eigen arbeid)]]=1,Tb_Activiteiten[[#Headers],[Arbeidskosten - vast tarief (excl eigen arbeid)]],""))</f>
        <v/>
      </c>
      <c r="BA2424" t="str">
        <f>IF(ISNUMBER(FIND("overige",Methode_Keuze)),"",IF(Tb_Activiteiten[[#This Row],[Overige kosten]]=1,Tb_Activiteiten[[#Headers],[Overige kosten]],""))</f>
        <v/>
      </c>
    </row>
    <row r="2425" spans="15:53" x14ac:dyDescent="0.25">
      <c r="O2425" s="56"/>
      <c r="Q2425" t="str">
        <f>IFERROR(IF(VLOOKUP(Tb_Activiteiten[[#This Row],[Openstelling]],Tb_Openstelling[],2,0)=1,1,""),"")</f>
        <v/>
      </c>
      <c r="AJ2425" s="56"/>
      <c r="AK2425" t="str">
        <f>IF(ISNUMBER(FIND("arbeid",Methode_Keuze)),"",IF(ISNUMBER(FIND("arbeid",Methode_Keuze)),"",IF(Tb_Activiteiten[[#This Row],[Loonkosten]]=1,Tb_Activiteiten[[#Headers],[Loonkosten]],"")))</f>
        <v/>
      </c>
      <c r="AL2425" t="str">
        <f>IF(ISNUMBER(FIND("arbeid",Methode_Keuze)),"",IF(ISNUMBER(FIND("arbeid",Methode_Keuze)),"",IF(Tb_Activiteiten[[#This Row],[Eigen arbeid]]=1,Tb_Activiteiten[[#Headers],[Eigen arbeid]],"")))</f>
        <v/>
      </c>
      <c r="AM2425" t="str">
        <f>IF(ISNUMBER(FIND("arbeid",Methode_Keuze)),"",IF(ISNUMBER(FIND("arbeid",Methode_Keuze)),"",IF(Tb_Activiteiten[[#This Row],[Projectmedewerker]]=1,Tb_Activiteiten[[#Headers],[Projectmedewerker]],"")))</f>
        <v/>
      </c>
      <c r="AN2425" t="str">
        <f>IF(ISNUMBER(FIND("arbeid",Methode_Keuze)),"",IF(ISNUMBER(FIND("arbeid",Methode_Keuze)),"",IF(Tb_Activiteiten[[#This Row],[Landbouwer]]=1,Tb_Activiteiten[[#Headers],[Landbouwer]],"")))</f>
        <v/>
      </c>
      <c r="AO2425" t="str">
        <f>IF(ISNUMBER(FIND("arbeid",Methode_Keuze)),"",IF(ISNUMBER(FIND("arbeid",Methode_Keuze)),"",IF(Tb_Activiteiten[[#This Row],[Adviseur]]=1,Tb_Activiteiten[[#Headers],[Adviseur]],"")))</f>
        <v/>
      </c>
      <c r="AP2425" t="str">
        <f>IF(ISNUMBER(FIND("arbeid",Methode_Keuze)),"",IF(ISNUMBER(FIND("arbeid",Methode_Keuze)),"",IF(Tb_Activiteiten[[#This Row],[Projectleider/Expert]]=1,Tb_Activiteiten[[#Headers],[Projectleider/Expert]],"")))</f>
        <v/>
      </c>
      <c r="AQ2425" t="str">
        <f>IF(ISNUMBER(FIND("arbeid",Methode_Keuze)),"",IF(ISNUMBER(FIND("arbeid",Methode_Keuze)),"",IF(Tb_Activiteiten[[#This Row],[Arbeidskosten]]=1,Tb_Activiteiten[[#Headers],[Arbeidskosten]],"")))</f>
        <v/>
      </c>
      <c r="AR2425" t="str">
        <f>IF(ISNUMBER(FIND("arbeid",Methode_Keuze)),"",IF(ISNUMBER(FIND("arbeid",Methode_Keuze)),"",IF(Tb_Activiteiten[[#This Row],[Arbeidskosten op basis van IKS]]=1,Tb_Activiteiten[[#Headers],[Arbeidskosten op basis van IKS]],"")))</f>
        <v/>
      </c>
      <c r="AS2425" t="str">
        <f>IF(ISNUMBER(FIND("overige",Methode_Keuze)),"",IF(Tb_Activiteiten[[#This Row],[Kosten derden exclusief btw]]=1,Tb_Activiteiten[[#Headers],[Kosten derden exclusief btw]],""))</f>
        <v/>
      </c>
      <c r="AT2425" t="str">
        <f>IF(ISNUMBER(FIND("overige",Methode_Keuze)),"",IF(Tb_Activiteiten[[#This Row],[Niet verrekenbare btw]]=1,Tb_Activiteiten[[#Headers],[Niet verrekenbare btw]],""))</f>
        <v/>
      </c>
      <c r="AU2425" t="str">
        <f>IF(ISNUMBER(FIND("overige",Methode_Keuze)),"",IF(Tb_Activiteiten[[#This Row],[Grondkosten]]=1,Tb_Activiteiten[[#Headers],[Grondkosten]],""))</f>
        <v/>
      </c>
      <c r="AV2425" t="str">
        <f>IF(ISNUMBER(FIND("overige",Methode_Keuze)),"",IF(Tb_Activiteiten[[#This Row],[Bijdrage in natura (overige)]]=1,Tb_Activiteiten[[#Headers],[Bijdrage in natura (overige)]],""))</f>
        <v/>
      </c>
      <c r="AW2425" t="str">
        <f>IF(ISNUMBER(FIND("overige",Methode_Keuze)),"",IF(Tb_Activiteiten[[#This Row],[Bijdrage in natura (vrijwilligers)]]=1,Tb_Activiteiten[[#Headers],[Bijdrage in natura (vrijwilligers)]],""))</f>
        <v/>
      </c>
      <c r="AX2425" t="str">
        <f>IF(ISNUMBER(FIND("overige",Methode_Keuze)),"",IF(Tb_Activiteiten[[#This Row],[Afschrijvingskosten]]=1,Tb_Activiteiten[[#Headers],[Afschrijvingskosten]],""))</f>
        <v/>
      </c>
      <c r="AY2425" t="str">
        <f>IF(ISNUMBER(FIND("overige",Methode_Keuze)),"",IF(Tb_Activiteiten[[#This Row],[Vergoeding]]=1,Tb_Activiteiten[[#Headers],[Vergoeding]],""))</f>
        <v/>
      </c>
      <c r="AZ2425" t="str">
        <f>IF(ISNUMBER(FIND("arbeid",Methode_Keuze)),"",IF(Tb_Activiteiten[[#This Row],[Arbeidskosten - vast tarief (excl eigen arbeid)]]=1,Tb_Activiteiten[[#Headers],[Arbeidskosten - vast tarief (excl eigen arbeid)]],""))</f>
        <v/>
      </c>
      <c r="BA2425" t="str">
        <f>IF(ISNUMBER(FIND("overige",Methode_Keuze)),"",IF(Tb_Activiteiten[[#This Row],[Overige kosten]]=1,Tb_Activiteiten[[#Headers],[Overige kosten]],""))</f>
        <v/>
      </c>
    </row>
    <row r="2426" spans="15:53" x14ac:dyDescent="0.25">
      <c r="O2426" s="56"/>
      <c r="Q2426" t="str">
        <f>IFERROR(IF(VLOOKUP(Tb_Activiteiten[[#This Row],[Openstelling]],Tb_Openstelling[],2,0)=1,1,""),"")</f>
        <v/>
      </c>
      <c r="AJ2426" s="56"/>
      <c r="AK2426" t="str">
        <f>IF(ISNUMBER(FIND("arbeid",Methode_Keuze)),"",IF(ISNUMBER(FIND("arbeid",Methode_Keuze)),"",IF(Tb_Activiteiten[[#This Row],[Loonkosten]]=1,Tb_Activiteiten[[#Headers],[Loonkosten]],"")))</f>
        <v/>
      </c>
      <c r="AL2426" t="str">
        <f>IF(ISNUMBER(FIND("arbeid",Methode_Keuze)),"",IF(ISNUMBER(FIND("arbeid",Methode_Keuze)),"",IF(Tb_Activiteiten[[#This Row],[Eigen arbeid]]=1,Tb_Activiteiten[[#Headers],[Eigen arbeid]],"")))</f>
        <v/>
      </c>
      <c r="AM2426" t="str">
        <f>IF(ISNUMBER(FIND("arbeid",Methode_Keuze)),"",IF(ISNUMBER(FIND("arbeid",Methode_Keuze)),"",IF(Tb_Activiteiten[[#This Row],[Projectmedewerker]]=1,Tb_Activiteiten[[#Headers],[Projectmedewerker]],"")))</f>
        <v/>
      </c>
      <c r="AN2426" t="str">
        <f>IF(ISNUMBER(FIND("arbeid",Methode_Keuze)),"",IF(ISNUMBER(FIND("arbeid",Methode_Keuze)),"",IF(Tb_Activiteiten[[#This Row],[Landbouwer]]=1,Tb_Activiteiten[[#Headers],[Landbouwer]],"")))</f>
        <v/>
      </c>
      <c r="AO2426" t="str">
        <f>IF(ISNUMBER(FIND("arbeid",Methode_Keuze)),"",IF(ISNUMBER(FIND("arbeid",Methode_Keuze)),"",IF(Tb_Activiteiten[[#This Row],[Adviseur]]=1,Tb_Activiteiten[[#Headers],[Adviseur]],"")))</f>
        <v/>
      </c>
      <c r="AP2426" t="str">
        <f>IF(ISNUMBER(FIND("arbeid",Methode_Keuze)),"",IF(ISNUMBER(FIND("arbeid",Methode_Keuze)),"",IF(Tb_Activiteiten[[#This Row],[Projectleider/Expert]]=1,Tb_Activiteiten[[#Headers],[Projectleider/Expert]],"")))</f>
        <v/>
      </c>
      <c r="AQ2426" t="str">
        <f>IF(ISNUMBER(FIND("arbeid",Methode_Keuze)),"",IF(ISNUMBER(FIND("arbeid",Methode_Keuze)),"",IF(Tb_Activiteiten[[#This Row],[Arbeidskosten]]=1,Tb_Activiteiten[[#Headers],[Arbeidskosten]],"")))</f>
        <v/>
      </c>
      <c r="AR2426" t="str">
        <f>IF(ISNUMBER(FIND("arbeid",Methode_Keuze)),"",IF(ISNUMBER(FIND("arbeid",Methode_Keuze)),"",IF(Tb_Activiteiten[[#This Row],[Arbeidskosten op basis van IKS]]=1,Tb_Activiteiten[[#Headers],[Arbeidskosten op basis van IKS]],"")))</f>
        <v/>
      </c>
      <c r="AS2426" t="str">
        <f>IF(ISNUMBER(FIND("overige",Methode_Keuze)),"",IF(Tb_Activiteiten[[#This Row],[Kosten derden exclusief btw]]=1,Tb_Activiteiten[[#Headers],[Kosten derden exclusief btw]],""))</f>
        <v/>
      </c>
      <c r="AT2426" t="str">
        <f>IF(ISNUMBER(FIND("overige",Methode_Keuze)),"",IF(Tb_Activiteiten[[#This Row],[Niet verrekenbare btw]]=1,Tb_Activiteiten[[#Headers],[Niet verrekenbare btw]],""))</f>
        <v/>
      </c>
      <c r="AU2426" t="str">
        <f>IF(ISNUMBER(FIND("overige",Methode_Keuze)),"",IF(Tb_Activiteiten[[#This Row],[Grondkosten]]=1,Tb_Activiteiten[[#Headers],[Grondkosten]],""))</f>
        <v/>
      </c>
      <c r="AV2426" t="str">
        <f>IF(ISNUMBER(FIND("overige",Methode_Keuze)),"",IF(Tb_Activiteiten[[#This Row],[Bijdrage in natura (overige)]]=1,Tb_Activiteiten[[#Headers],[Bijdrage in natura (overige)]],""))</f>
        <v/>
      </c>
      <c r="AW2426" t="str">
        <f>IF(ISNUMBER(FIND("overige",Methode_Keuze)),"",IF(Tb_Activiteiten[[#This Row],[Bijdrage in natura (vrijwilligers)]]=1,Tb_Activiteiten[[#Headers],[Bijdrage in natura (vrijwilligers)]],""))</f>
        <v/>
      </c>
      <c r="AX2426" t="str">
        <f>IF(ISNUMBER(FIND("overige",Methode_Keuze)),"",IF(Tb_Activiteiten[[#This Row],[Afschrijvingskosten]]=1,Tb_Activiteiten[[#Headers],[Afschrijvingskosten]],""))</f>
        <v/>
      </c>
      <c r="AY2426" t="str">
        <f>IF(ISNUMBER(FIND("overige",Methode_Keuze)),"",IF(Tb_Activiteiten[[#This Row],[Vergoeding]]=1,Tb_Activiteiten[[#Headers],[Vergoeding]],""))</f>
        <v/>
      </c>
      <c r="AZ2426" t="str">
        <f>IF(ISNUMBER(FIND("arbeid",Methode_Keuze)),"",IF(Tb_Activiteiten[[#This Row],[Arbeidskosten - vast tarief (excl eigen arbeid)]]=1,Tb_Activiteiten[[#Headers],[Arbeidskosten - vast tarief (excl eigen arbeid)]],""))</f>
        <v/>
      </c>
      <c r="BA2426" t="str">
        <f>IF(ISNUMBER(FIND("overige",Methode_Keuze)),"",IF(Tb_Activiteiten[[#This Row],[Overige kosten]]=1,Tb_Activiteiten[[#Headers],[Overige kosten]],""))</f>
        <v/>
      </c>
    </row>
    <row r="2427" spans="15:53" x14ac:dyDescent="0.25">
      <c r="O2427" s="56"/>
      <c r="Q2427" t="str">
        <f>IFERROR(IF(VLOOKUP(Tb_Activiteiten[[#This Row],[Openstelling]],Tb_Openstelling[],2,0)=1,1,""),"")</f>
        <v/>
      </c>
      <c r="AJ2427" s="56"/>
      <c r="AK2427" t="str">
        <f>IF(ISNUMBER(FIND("arbeid",Methode_Keuze)),"",IF(ISNUMBER(FIND("arbeid",Methode_Keuze)),"",IF(Tb_Activiteiten[[#This Row],[Loonkosten]]=1,Tb_Activiteiten[[#Headers],[Loonkosten]],"")))</f>
        <v/>
      </c>
      <c r="AL2427" t="str">
        <f>IF(ISNUMBER(FIND("arbeid",Methode_Keuze)),"",IF(ISNUMBER(FIND("arbeid",Methode_Keuze)),"",IF(Tb_Activiteiten[[#This Row],[Eigen arbeid]]=1,Tb_Activiteiten[[#Headers],[Eigen arbeid]],"")))</f>
        <v/>
      </c>
      <c r="AM2427" t="str">
        <f>IF(ISNUMBER(FIND("arbeid",Methode_Keuze)),"",IF(ISNUMBER(FIND("arbeid",Methode_Keuze)),"",IF(Tb_Activiteiten[[#This Row],[Projectmedewerker]]=1,Tb_Activiteiten[[#Headers],[Projectmedewerker]],"")))</f>
        <v/>
      </c>
      <c r="AN2427" t="str">
        <f>IF(ISNUMBER(FIND("arbeid",Methode_Keuze)),"",IF(ISNUMBER(FIND("arbeid",Methode_Keuze)),"",IF(Tb_Activiteiten[[#This Row],[Landbouwer]]=1,Tb_Activiteiten[[#Headers],[Landbouwer]],"")))</f>
        <v/>
      </c>
      <c r="AO2427" t="str">
        <f>IF(ISNUMBER(FIND("arbeid",Methode_Keuze)),"",IF(ISNUMBER(FIND("arbeid",Methode_Keuze)),"",IF(Tb_Activiteiten[[#This Row],[Adviseur]]=1,Tb_Activiteiten[[#Headers],[Adviseur]],"")))</f>
        <v/>
      </c>
      <c r="AP2427" t="str">
        <f>IF(ISNUMBER(FIND("arbeid",Methode_Keuze)),"",IF(ISNUMBER(FIND("arbeid",Methode_Keuze)),"",IF(Tb_Activiteiten[[#This Row],[Projectleider/Expert]]=1,Tb_Activiteiten[[#Headers],[Projectleider/Expert]],"")))</f>
        <v/>
      </c>
      <c r="AQ2427" t="str">
        <f>IF(ISNUMBER(FIND("arbeid",Methode_Keuze)),"",IF(ISNUMBER(FIND("arbeid",Methode_Keuze)),"",IF(Tb_Activiteiten[[#This Row],[Arbeidskosten]]=1,Tb_Activiteiten[[#Headers],[Arbeidskosten]],"")))</f>
        <v/>
      </c>
      <c r="AR2427" t="str">
        <f>IF(ISNUMBER(FIND("arbeid",Methode_Keuze)),"",IF(ISNUMBER(FIND("arbeid",Methode_Keuze)),"",IF(Tb_Activiteiten[[#This Row],[Arbeidskosten op basis van IKS]]=1,Tb_Activiteiten[[#Headers],[Arbeidskosten op basis van IKS]],"")))</f>
        <v/>
      </c>
      <c r="AS2427" t="str">
        <f>IF(ISNUMBER(FIND("overige",Methode_Keuze)),"",IF(Tb_Activiteiten[[#This Row],[Kosten derden exclusief btw]]=1,Tb_Activiteiten[[#Headers],[Kosten derden exclusief btw]],""))</f>
        <v/>
      </c>
      <c r="AT2427" t="str">
        <f>IF(ISNUMBER(FIND("overige",Methode_Keuze)),"",IF(Tb_Activiteiten[[#This Row],[Niet verrekenbare btw]]=1,Tb_Activiteiten[[#Headers],[Niet verrekenbare btw]],""))</f>
        <v/>
      </c>
      <c r="AU2427" t="str">
        <f>IF(ISNUMBER(FIND("overige",Methode_Keuze)),"",IF(Tb_Activiteiten[[#This Row],[Grondkosten]]=1,Tb_Activiteiten[[#Headers],[Grondkosten]],""))</f>
        <v/>
      </c>
      <c r="AV2427" t="str">
        <f>IF(ISNUMBER(FIND("overige",Methode_Keuze)),"",IF(Tb_Activiteiten[[#This Row],[Bijdrage in natura (overige)]]=1,Tb_Activiteiten[[#Headers],[Bijdrage in natura (overige)]],""))</f>
        <v/>
      </c>
      <c r="AW2427" t="str">
        <f>IF(ISNUMBER(FIND("overige",Methode_Keuze)),"",IF(Tb_Activiteiten[[#This Row],[Bijdrage in natura (vrijwilligers)]]=1,Tb_Activiteiten[[#Headers],[Bijdrage in natura (vrijwilligers)]],""))</f>
        <v/>
      </c>
      <c r="AX2427" t="str">
        <f>IF(ISNUMBER(FIND("overige",Methode_Keuze)),"",IF(Tb_Activiteiten[[#This Row],[Afschrijvingskosten]]=1,Tb_Activiteiten[[#Headers],[Afschrijvingskosten]],""))</f>
        <v/>
      </c>
      <c r="AY2427" t="str">
        <f>IF(ISNUMBER(FIND("overige",Methode_Keuze)),"",IF(Tb_Activiteiten[[#This Row],[Vergoeding]]=1,Tb_Activiteiten[[#Headers],[Vergoeding]],""))</f>
        <v/>
      </c>
      <c r="AZ2427" t="str">
        <f>IF(ISNUMBER(FIND("arbeid",Methode_Keuze)),"",IF(Tb_Activiteiten[[#This Row],[Arbeidskosten - vast tarief (excl eigen arbeid)]]=1,Tb_Activiteiten[[#Headers],[Arbeidskosten - vast tarief (excl eigen arbeid)]],""))</f>
        <v/>
      </c>
      <c r="BA2427" t="str">
        <f>IF(ISNUMBER(FIND("overige",Methode_Keuze)),"",IF(Tb_Activiteiten[[#This Row],[Overige kosten]]=1,Tb_Activiteiten[[#Headers],[Overige kosten]],""))</f>
        <v/>
      </c>
    </row>
    <row r="2428" spans="15:53" x14ac:dyDescent="0.25">
      <c r="O2428" s="56"/>
      <c r="Q2428" t="str">
        <f>IFERROR(IF(VLOOKUP(Tb_Activiteiten[[#This Row],[Openstelling]],Tb_Openstelling[],2,0)=1,1,""),"")</f>
        <v/>
      </c>
      <c r="AJ2428" s="56"/>
      <c r="AK2428" t="str">
        <f>IF(ISNUMBER(FIND("arbeid",Methode_Keuze)),"",IF(ISNUMBER(FIND("arbeid",Methode_Keuze)),"",IF(Tb_Activiteiten[[#This Row],[Loonkosten]]=1,Tb_Activiteiten[[#Headers],[Loonkosten]],"")))</f>
        <v/>
      </c>
      <c r="AL2428" t="str">
        <f>IF(ISNUMBER(FIND("arbeid",Methode_Keuze)),"",IF(ISNUMBER(FIND("arbeid",Methode_Keuze)),"",IF(Tb_Activiteiten[[#This Row],[Eigen arbeid]]=1,Tb_Activiteiten[[#Headers],[Eigen arbeid]],"")))</f>
        <v/>
      </c>
      <c r="AM2428" t="str">
        <f>IF(ISNUMBER(FIND("arbeid",Methode_Keuze)),"",IF(ISNUMBER(FIND("arbeid",Methode_Keuze)),"",IF(Tb_Activiteiten[[#This Row],[Projectmedewerker]]=1,Tb_Activiteiten[[#Headers],[Projectmedewerker]],"")))</f>
        <v/>
      </c>
      <c r="AN2428" t="str">
        <f>IF(ISNUMBER(FIND("arbeid",Methode_Keuze)),"",IF(ISNUMBER(FIND("arbeid",Methode_Keuze)),"",IF(Tb_Activiteiten[[#This Row],[Landbouwer]]=1,Tb_Activiteiten[[#Headers],[Landbouwer]],"")))</f>
        <v/>
      </c>
      <c r="AO2428" t="str">
        <f>IF(ISNUMBER(FIND("arbeid",Methode_Keuze)),"",IF(ISNUMBER(FIND("arbeid",Methode_Keuze)),"",IF(Tb_Activiteiten[[#This Row],[Adviseur]]=1,Tb_Activiteiten[[#Headers],[Adviseur]],"")))</f>
        <v/>
      </c>
      <c r="AP2428" t="str">
        <f>IF(ISNUMBER(FIND("arbeid",Methode_Keuze)),"",IF(ISNUMBER(FIND("arbeid",Methode_Keuze)),"",IF(Tb_Activiteiten[[#This Row],[Projectleider/Expert]]=1,Tb_Activiteiten[[#Headers],[Projectleider/Expert]],"")))</f>
        <v/>
      </c>
      <c r="AQ2428" t="str">
        <f>IF(ISNUMBER(FIND("arbeid",Methode_Keuze)),"",IF(ISNUMBER(FIND("arbeid",Methode_Keuze)),"",IF(Tb_Activiteiten[[#This Row],[Arbeidskosten]]=1,Tb_Activiteiten[[#Headers],[Arbeidskosten]],"")))</f>
        <v/>
      </c>
      <c r="AR2428" t="str">
        <f>IF(ISNUMBER(FIND("arbeid",Methode_Keuze)),"",IF(ISNUMBER(FIND("arbeid",Methode_Keuze)),"",IF(Tb_Activiteiten[[#This Row],[Arbeidskosten op basis van IKS]]=1,Tb_Activiteiten[[#Headers],[Arbeidskosten op basis van IKS]],"")))</f>
        <v/>
      </c>
      <c r="AS2428" t="str">
        <f>IF(ISNUMBER(FIND("overige",Methode_Keuze)),"",IF(Tb_Activiteiten[[#This Row],[Kosten derden exclusief btw]]=1,Tb_Activiteiten[[#Headers],[Kosten derden exclusief btw]],""))</f>
        <v/>
      </c>
      <c r="AT2428" t="str">
        <f>IF(ISNUMBER(FIND("overige",Methode_Keuze)),"",IF(Tb_Activiteiten[[#This Row],[Niet verrekenbare btw]]=1,Tb_Activiteiten[[#Headers],[Niet verrekenbare btw]],""))</f>
        <v/>
      </c>
      <c r="AU2428" t="str">
        <f>IF(ISNUMBER(FIND("overige",Methode_Keuze)),"",IF(Tb_Activiteiten[[#This Row],[Grondkosten]]=1,Tb_Activiteiten[[#Headers],[Grondkosten]],""))</f>
        <v/>
      </c>
      <c r="AV2428" t="str">
        <f>IF(ISNUMBER(FIND("overige",Methode_Keuze)),"",IF(Tb_Activiteiten[[#This Row],[Bijdrage in natura (overige)]]=1,Tb_Activiteiten[[#Headers],[Bijdrage in natura (overige)]],""))</f>
        <v/>
      </c>
      <c r="AW2428" t="str">
        <f>IF(ISNUMBER(FIND("overige",Methode_Keuze)),"",IF(Tb_Activiteiten[[#This Row],[Bijdrage in natura (vrijwilligers)]]=1,Tb_Activiteiten[[#Headers],[Bijdrage in natura (vrijwilligers)]],""))</f>
        <v/>
      </c>
      <c r="AX2428" t="str">
        <f>IF(ISNUMBER(FIND("overige",Methode_Keuze)),"",IF(Tb_Activiteiten[[#This Row],[Afschrijvingskosten]]=1,Tb_Activiteiten[[#Headers],[Afschrijvingskosten]],""))</f>
        <v/>
      </c>
      <c r="AY2428" t="str">
        <f>IF(ISNUMBER(FIND("overige",Methode_Keuze)),"",IF(Tb_Activiteiten[[#This Row],[Vergoeding]]=1,Tb_Activiteiten[[#Headers],[Vergoeding]],""))</f>
        <v/>
      </c>
      <c r="AZ2428" t="str">
        <f>IF(ISNUMBER(FIND("arbeid",Methode_Keuze)),"",IF(Tb_Activiteiten[[#This Row],[Arbeidskosten - vast tarief (excl eigen arbeid)]]=1,Tb_Activiteiten[[#Headers],[Arbeidskosten - vast tarief (excl eigen arbeid)]],""))</f>
        <v/>
      </c>
      <c r="BA2428" t="str">
        <f>IF(ISNUMBER(FIND("overige",Methode_Keuze)),"",IF(Tb_Activiteiten[[#This Row],[Overige kosten]]=1,Tb_Activiteiten[[#Headers],[Overige kosten]],""))</f>
        <v/>
      </c>
    </row>
    <row r="2429" spans="15:53" x14ac:dyDescent="0.25">
      <c r="O2429" s="56"/>
      <c r="Q2429" t="str">
        <f>IFERROR(IF(VLOOKUP(Tb_Activiteiten[[#This Row],[Openstelling]],Tb_Openstelling[],2,0)=1,1,""),"")</f>
        <v/>
      </c>
      <c r="AJ2429" s="56"/>
      <c r="AK2429" t="str">
        <f>IF(ISNUMBER(FIND("arbeid",Methode_Keuze)),"",IF(ISNUMBER(FIND("arbeid",Methode_Keuze)),"",IF(Tb_Activiteiten[[#This Row],[Loonkosten]]=1,Tb_Activiteiten[[#Headers],[Loonkosten]],"")))</f>
        <v/>
      </c>
      <c r="AL2429" t="str">
        <f>IF(ISNUMBER(FIND("arbeid",Methode_Keuze)),"",IF(ISNUMBER(FIND("arbeid",Methode_Keuze)),"",IF(Tb_Activiteiten[[#This Row],[Eigen arbeid]]=1,Tb_Activiteiten[[#Headers],[Eigen arbeid]],"")))</f>
        <v/>
      </c>
      <c r="AM2429" t="str">
        <f>IF(ISNUMBER(FIND("arbeid",Methode_Keuze)),"",IF(ISNUMBER(FIND("arbeid",Methode_Keuze)),"",IF(Tb_Activiteiten[[#This Row],[Projectmedewerker]]=1,Tb_Activiteiten[[#Headers],[Projectmedewerker]],"")))</f>
        <v/>
      </c>
      <c r="AN2429" t="str">
        <f>IF(ISNUMBER(FIND("arbeid",Methode_Keuze)),"",IF(ISNUMBER(FIND("arbeid",Methode_Keuze)),"",IF(Tb_Activiteiten[[#This Row],[Landbouwer]]=1,Tb_Activiteiten[[#Headers],[Landbouwer]],"")))</f>
        <v/>
      </c>
      <c r="AO2429" t="str">
        <f>IF(ISNUMBER(FIND("arbeid",Methode_Keuze)),"",IF(ISNUMBER(FIND("arbeid",Methode_Keuze)),"",IF(Tb_Activiteiten[[#This Row],[Adviseur]]=1,Tb_Activiteiten[[#Headers],[Adviseur]],"")))</f>
        <v/>
      </c>
      <c r="AP2429" t="str">
        <f>IF(ISNUMBER(FIND("arbeid",Methode_Keuze)),"",IF(ISNUMBER(FIND("arbeid",Methode_Keuze)),"",IF(Tb_Activiteiten[[#This Row],[Projectleider/Expert]]=1,Tb_Activiteiten[[#Headers],[Projectleider/Expert]],"")))</f>
        <v/>
      </c>
      <c r="AQ2429" t="str">
        <f>IF(ISNUMBER(FIND("arbeid",Methode_Keuze)),"",IF(ISNUMBER(FIND("arbeid",Methode_Keuze)),"",IF(Tb_Activiteiten[[#This Row],[Arbeidskosten]]=1,Tb_Activiteiten[[#Headers],[Arbeidskosten]],"")))</f>
        <v/>
      </c>
      <c r="AR2429" t="str">
        <f>IF(ISNUMBER(FIND("arbeid",Methode_Keuze)),"",IF(ISNUMBER(FIND("arbeid",Methode_Keuze)),"",IF(Tb_Activiteiten[[#This Row],[Arbeidskosten op basis van IKS]]=1,Tb_Activiteiten[[#Headers],[Arbeidskosten op basis van IKS]],"")))</f>
        <v/>
      </c>
      <c r="AS2429" t="str">
        <f>IF(ISNUMBER(FIND("overige",Methode_Keuze)),"",IF(Tb_Activiteiten[[#This Row],[Kosten derden exclusief btw]]=1,Tb_Activiteiten[[#Headers],[Kosten derden exclusief btw]],""))</f>
        <v/>
      </c>
      <c r="AT2429" t="str">
        <f>IF(ISNUMBER(FIND("overige",Methode_Keuze)),"",IF(Tb_Activiteiten[[#This Row],[Niet verrekenbare btw]]=1,Tb_Activiteiten[[#Headers],[Niet verrekenbare btw]],""))</f>
        <v/>
      </c>
      <c r="AU2429" t="str">
        <f>IF(ISNUMBER(FIND("overige",Methode_Keuze)),"",IF(Tb_Activiteiten[[#This Row],[Grondkosten]]=1,Tb_Activiteiten[[#Headers],[Grondkosten]],""))</f>
        <v/>
      </c>
      <c r="AV2429" t="str">
        <f>IF(ISNUMBER(FIND("overige",Methode_Keuze)),"",IF(Tb_Activiteiten[[#This Row],[Bijdrage in natura (overige)]]=1,Tb_Activiteiten[[#Headers],[Bijdrage in natura (overige)]],""))</f>
        <v/>
      </c>
      <c r="AW2429" t="str">
        <f>IF(ISNUMBER(FIND("overige",Methode_Keuze)),"",IF(Tb_Activiteiten[[#This Row],[Bijdrage in natura (vrijwilligers)]]=1,Tb_Activiteiten[[#Headers],[Bijdrage in natura (vrijwilligers)]],""))</f>
        <v/>
      </c>
      <c r="AX2429" t="str">
        <f>IF(ISNUMBER(FIND("overige",Methode_Keuze)),"",IF(Tb_Activiteiten[[#This Row],[Afschrijvingskosten]]=1,Tb_Activiteiten[[#Headers],[Afschrijvingskosten]],""))</f>
        <v/>
      </c>
      <c r="AY2429" t="str">
        <f>IF(ISNUMBER(FIND("overige",Methode_Keuze)),"",IF(Tb_Activiteiten[[#This Row],[Vergoeding]]=1,Tb_Activiteiten[[#Headers],[Vergoeding]],""))</f>
        <v/>
      </c>
      <c r="AZ2429" t="str">
        <f>IF(ISNUMBER(FIND("arbeid",Methode_Keuze)),"",IF(Tb_Activiteiten[[#This Row],[Arbeidskosten - vast tarief (excl eigen arbeid)]]=1,Tb_Activiteiten[[#Headers],[Arbeidskosten - vast tarief (excl eigen arbeid)]],""))</f>
        <v/>
      </c>
      <c r="BA2429" t="str">
        <f>IF(ISNUMBER(FIND("overige",Methode_Keuze)),"",IF(Tb_Activiteiten[[#This Row],[Overige kosten]]=1,Tb_Activiteiten[[#Headers],[Overige kosten]],""))</f>
        <v/>
      </c>
    </row>
    <row r="2430" spans="15:53" x14ac:dyDescent="0.25">
      <c r="O2430" s="56"/>
      <c r="Q2430" t="str">
        <f>IFERROR(IF(VLOOKUP(Tb_Activiteiten[[#This Row],[Openstelling]],Tb_Openstelling[],2,0)=1,1,""),"")</f>
        <v/>
      </c>
      <c r="AJ2430" s="56"/>
      <c r="AK2430" t="str">
        <f>IF(ISNUMBER(FIND("arbeid",Methode_Keuze)),"",IF(ISNUMBER(FIND("arbeid",Methode_Keuze)),"",IF(Tb_Activiteiten[[#This Row],[Loonkosten]]=1,Tb_Activiteiten[[#Headers],[Loonkosten]],"")))</f>
        <v/>
      </c>
      <c r="AL2430" t="str">
        <f>IF(ISNUMBER(FIND("arbeid",Methode_Keuze)),"",IF(ISNUMBER(FIND("arbeid",Methode_Keuze)),"",IF(Tb_Activiteiten[[#This Row],[Eigen arbeid]]=1,Tb_Activiteiten[[#Headers],[Eigen arbeid]],"")))</f>
        <v/>
      </c>
      <c r="AM2430" t="str">
        <f>IF(ISNUMBER(FIND("arbeid",Methode_Keuze)),"",IF(ISNUMBER(FIND("arbeid",Methode_Keuze)),"",IF(Tb_Activiteiten[[#This Row],[Projectmedewerker]]=1,Tb_Activiteiten[[#Headers],[Projectmedewerker]],"")))</f>
        <v/>
      </c>
      <c r="AN2430" t="str">
        <f>IF(ISNUMBER(FIND("arbeid",Methode_Keuze)),"",IF(ISNUMBER(FIND("arbeid",Methode_Keuze)),"",IF(Tb_Activiteiten[[#This Row],[Landbouwer]]=1,Tb_Activiteiten[[#Headers],[Landbouwer]],"")))</f>
        <v/>
      </c>
      <c r="AO2430" t="str">
        <f>IF(ISNUMBER(FIND("arbeid",Methode_Keuze)),"",IF(ISNUMBER(FIND("arbeid",Methode_Keuze)),"",IF(Tb_Activiteiten[[#This Row],[Adviseur]]=1,Tb_Activiteiten[[#Headers],[Adviseur]],"")))</f>
        <v/>
      </c>
      <c r="AP2430" t="str">
        <f>IF(ISNUMBER(FIND("arbeid",Methode_Keuze)),"",IF(ISNUMBER(FIND("arbeid",Methode_Keuze)),"",IF(Tb_Activiteiten[[#This Row],[Projectleider/Expert]]=1,Tb_Activiteiten[[#Headers],[Projectleider/Expert]],"")))</f>
        <v/>
      </c>
      <c r="AQ2430" t="str">
        <f>IF(ISNUMBER(FIND("arbeid",Methode_Keuze)),"",IF(ISNUMBER(FIND("arbeid",Methode_Keuze)),"",IF(Tb_Activiteiten[[#This Row],[Arbeidskosten]]=1,Tb_Activiteiten[[#Headers],[Arbeidskosten]],"")))</f>
        <v/>
      </c>
      <c r="AR2430" t="str">
        <f>IF(ISNUMBER(FIND("arbeid",Methode_Keuze)),"",IF(ISNUMBER(FIND("arbeid",Methode_Keuze)),"",IF(Tb_Activiteiten[[#This Row],[Arbeidskosten op basis van IKS]]=1,Tb_Activiteiten[[#Headers],[Arbeidskosten op basis van IKS]],"")))</f>
        <v/>
      </c>
      <c r="AS2430" t="str">
        <f>IF(ISNUMBER(FIND("overige",Methode_Keuze)),"",IF(Tb_Activiteiten[[#This Row],[Kosten derden exclusief btw]]=1,Tb_Activiteiten[[#Headers],[Kosten derden exclusief btw]],""))</f>
        <v/>
      </c>
      <c r="AT2430" t="str">
        <f>IF(ISNUMBER(FIND("overige",Methode_Keuze)),"",IF(Tb_Activiteiten[[#This Row],[Niet verrekenbare btw]]=1,Tb_Activiteiten[[#Headers],[Niet verrekenbare btw]],""))</f>
        <v/>
      </c>
      <c r="AU2430" t="str">
        <f>IF(ISNUMBER(FIND("overige",Methode_Keuze)),"",IF(Tb_Activiteiten[[#This Row],[Grondkosten]]=1,Tb_Activiteiten[[#Headers],[Grondkosten]],""))</f>
        <v/>
      </c>
      <c r="AV2430" t="str">
        <f>IF(ISNUMBER(FIND("overige",Methode_Keuze)),"",IF(Tb_Activiteiten[[#This Row],[Bijdrage in natura (overige)]]=1,Tb_Activiteiten[[#Headers],[Bijdrage in natura (overige)]],""))</f>
        <v/>
      </c>
      <c r="AW2430" t="str">
        <f>IF(ISNUMBER(FIND("overige",Methode_Keuze)),"",IF(Tb_Activiteiten[[#This Row],[Bijdrage in natura (vrijwilligers)]]=1,Tb_Activiteiten[[#Headers],[Bijdrage in natura (vrijwilligers)]],""))</f>
        <v/>
      </c>
      <c r="AX2430" t="str">
        <f>IF(ISNUMBER(FIND("overige",Methode_Keuze)),"",IF(Tb_Activiteiten[[#This Row],[Afschrijvingskosten]]=1,Tb_Activiteiten[[#Headers],[Afschrijvingskosten]],""))</f>
        <v/>
      </c>
      <c r="AY2430" t="str">
        <f>IF(ISNUMBER(FIND("overige",Methode_Keuze)),"",IF(Tb_Activiteiten[[#This Row],[Vergoeding]]=1,Tb_Activiteiten[[#Headers],[Vergoeding]],""))</f>
        <v/>
      </c>
      <c r="AZ2430" t="str">
        <f>IF(ISNUMBER(FIND("arbeid",Methode_Keuze)),"",IF(Tb_Activiteiten[[#This Row],[Arbeidskosten - vast tarief (excl eigen arbeid)]]=1,Tb_Activiteiten[[#Headers],[Arbeidskosten - vast tarief (excl eigen arbeid)]],""))</f>
        <v/>
      </c>
      <c r="BA2430" t="str">
        <f>IF(ISNUMBER(FIND("overige",Methode_Keuze)),"",IF(Tb_Activiteiten[[#This Row],[Overige kosten]]=1,Tb_Activiteiten[[#Headers],[Overige kosten]],""))</f>
        <v/>
      </c>
    </row>
    <row r="2431" spans="15:53" x14ac:dyDescent="0.25">
      <c r="O2431" s="56"/>
      <c r="Q2431" t="str">
        <f>IFERROR(IF(VLOOKUP(Tb_Activiteiten[[#This Row],[Openstelling]],Tb_Openstelling[],2,0)=1,1,""),"")</f>
        <v/>
      </c>
      <c r="AJ2431" s="56"/>
      <c r="AK2431" t="str">
        <f>IF(ISNUMBER(FIND("arbeid",Methode_Keuze)),"",IF(ISNUMBER(FIND("arbeid",Methode_Keuze)),"",IF(Tb_Activiteiten[[#This Row],[Loonkosten]]=1,Tb_Activiteiten[[#Headers],[Loonkosten]],"")))</f>
        <v/>
      </c>
      <c r="AL2431" t="str">
        <f>IF(ISNUMBER(FIND("arbeid",Methode_Keuze)),"",IF(ISNUMBER(FIND("arbeid",Methode_Keuze)),"",IF(Tb_Activiteiten[[#This Row],[Eigen arbeid]]=1,Tb_Activiteiten[[#Headers],[Eigen arbeid]],"")))</f>
        <v/>
      </c>
      <c r="AM2431" t="str">
        <f>IF(ISNUMBER(FIND("arbeid",Methode_Keuze)),"",IF(ISNUMBER(FIND("arbeid",Methode_Keuze)),"",IF(Tb_Activiteiten[[#This Row],[Projectmedewerker]]=1,Tb_Activiteiten[[#Headers],[Projectmedewerker]],"")))</f>
        <v/>
      </c>
      <c r="AN2431" t="str">
        <f>IF(ISNUMBER(FIND("arbeid",Methode_Keuze)),"",IF(ISNUMBER(FIND("arbeid",Methode_Keuze)),"",IF(Tb_Activiteiten[[#This Row],[Landbouwer]]=1,Tb_Activiteiten[[#Headers],[Landbouwer]],"")))</f>
        <v/>
      </c>
      <c r="AO2431" t="str">
        <f>IF(ISNUMBER(FIND("arbeid",Methode_Keuze)),"",IF(ISNUMBER(FIND("arbeid",Methode_Keuze)),"",IF(Tb_Activiteiten[[#This Row],[Adviseur]]=1,Tb_Activiteiten[[#Headers],[Adviseur]],"")))</f>
        <v/>
      </c>
      <c r="AP2431" t="str">
        <f>IF(ISNUMBER(FIND("arbeid",Methode_Keuze)),"",IF(ISNUMBER(FIND("arbeid",Methode_Keuze)),"",IF(Tb_Activiteiten[[#This Row],[Projectleider/Expert]]=1,Tb_Activiteiten[[#Headers],[Projectleider/Expert]],"")))</f>
        <v/>
      </c>
      <c r="AQ2431" t="str">
        <f>IF(ISNUMBER(FIND("arbeid",Methode_Keuze)),"",IF(ISNUMBER(FIND("arbeid",Methode_Keuze)),"",IF(Tb_Activiteiten[[#This Row],[Arbeidskosten]]=1,Tb_Activiteiten[[#Headers],[Arbeidskosten]],"")))</f>
        <v/>
      </c>
      <c r="AR2431" t="str">
        <f>IF(ISNUMBER(FIND("arbeid",Methode_Keuze)),"",IF(ISNUMBER(FIND("arbeid",Methode_Keuze)),"",IF(Tb_Activiteiten[[#This Row],[Arbeidskosten op basis van IKS]]=1,Tb_Activiteiten[[#Headers],[Arbeidskosten op basis van IKS]],"")))</f>
        <v/>
      </c>
      <c r="AS2431" t="str">
        <f>IF(ISNUMBER(FIND("overige",Methode_Keuze)),"",IF(Tb_Activiteiten[[#This Row],[Kosten derden exclusief btw]]=1,Tb_Activiteiten[[#Headers],[Kosten derden exclusief btw]],""))</f>
        <v/>
      </c>
      <c r="AT2431" t="str">
        <f>IF(ISNUMBER(FIND("overige",Methode_Keuze)),"",IF(Tb_Activiteiten[[#This Row],[Niet verrekenbare btw]]=1,Tb_Activiteiten[[#Headers],[Niet verrekenbare btw]],""))</f>
        <v/>
      </c>
      <c r="AU2431" t="str">
        <f>IF(ISNUMBER(FIND("overige",Methode_Keuze)),"",IF(Tb_Activiteiten[[#This Row],[Grondkosten]]=1,Tb_Activiteiten[[#Headers],[Grondkosten]],""))</f>
        <v/>
      </c>
      <c r="AV2431" t="str">
        <f>IF(ISNUMBER(FIND("overige",Methode_Keuze)),"",IF(Tb_Activiteiten[[#This Row],[Bijdrage in natura (overige)]]=1,Tb_Activiteiten[[#Headers],[Bijdrage in natura (overige)]],""))</f>
        <v/>
      </c>
      <c r="AW2431" t="str">
        <f>IF(ISNUMBER(FIND("overige",Methode_Keuze)),"",IF(Tb_Activiteiten[[#This Row],[Bijdrage in natura (vrijwilligers)]]=1,Tb_Activiteiten[[#Headers],[Bijdrage in natura (vrijwilligers)]],""))</f>
        <v/>
      </c>
      <c r="AX2431" t="str">
        <f>IF(ISNUMBER(FIND("overige",Methode_Keuze)),"",IF(Tb_Activiteiten[[#This Row],[Afschrijvingskosten]]=1,Tb_Activiteiten[[#Headers],[Afschrijvingskosten]],""))</f>
        <v/>
      </c>
      <c r="AY2431" t="str">
        <f>IF(ISNUMBER(FIND("overige",Methode_Keuze)),"",IF(Tb_Activiteiten[[#This Row],[Vergoeding]]=1,Tb_Activiteiten[[#Headers],[Vergoeding]],""))</f>
        <v/>
      </c>
      <c r="AZ2431" t="str">
        <f>IF(ISNUMBER(FIND("arbeid",Methode_Keuze)),"",IF(Tb_Activiteiten[[#This Row],[Arbeidskosten - vast tarief (excl eigen arbeid)]]=1,Tb_Activiteiten[[#Headers],[Arbeidskosten - vast tarief (excl eigen arbeid)]],""))</f>
        <v/>
      </c>
      <c r="BA2431" t="str">
        <f>IF(ISNUMBER(FIND("overige",Methode_Keuze)),"",IF(Tb_Activiteiten[[#This Row],[Overige kosten]]=1,Tb_Activiteiten[[#Headers],[Overige kosten]],""))</f>
        <v/>
      </c>
    </row>
    <row r="2432" spans="15:53" x14ac:dyDescent="0.25">
      <c r="O2432" s="56"/>
      <c r="Q2432" t="str">
        <f>IFERROR(IF(VLOOKUP(Tb_Activiteiten[[#This Row],[Openstelling]],Tb_Openstelling[],2,0)=1,1,""),"")</f>
        <v/>
      </c>
      <c r="AJ2432" s="56"/>
      <c r="AK2432" t="str">
        <f>IF(ISNUMBER(FIND("arbeid",Methode_Keuze)),"",IF(ISNUMBER(FIND("arbeid",Methode_Keuze)),"",IF(Tb_Activiteiten[[#This Row],[Loonkosten]]=1,Tb_Activiteiten[[#Headers],[Loonkosten]],"")))</f>
        <v/>
      </c>
      <c r="AL2432" t="str">
        <f>IF(ISNUMBER(FIND("arbeid",Methode_Keuze)),"",IF(ISNUMBER(FIND("arbeid",Methode_Keuze)),"",IF(Tb_Activiteiten[[#This Row],[Eigen arbeid]]=1,Tb_Activiteiten[[#Headers],[Eigen arbeid]],"")))</f>
        <v/>
      </c>
      <c r="AM2432" t="str">
        <f>IF(ISNUMBER(FIND("arbeid",Methode_Keuze)),"",IF(ISNUMBER(FIND("arbeid",Methode_Keuze)),"",IF(Tb_Activiteiten[[#This Row],[Projectmedewerker]]=1,Tb_Activiteiten[[#Headers],[Projectmedewerker]],"")))</f>
        <v/>
      </c>
      <c r="AN2432" t="str">
        <f>IF(ISNUMBER(FIND("arbeid",Methode_Keuze)),"",IF(ISNUMBER(FIND("arbeid",Methode_Keuze)),"",IF(Tb_Activiteiten[[#This Row],[Landbouwer]]=1,Tb_Activiteiten[[#Headers],[Landbouwer]],"")))</f>
        <v/>
      </c>
      <c r="AO2432" t="str">
        <f>IF(ISNUMBER(FIND("arbeid",Methode_Keuze)),"",IF(ISNUMBER(FIND("arbeid",Methode_Keuze)),"",IF(Tb_Activiteiten[[#This Row],[Adviseur]]=1,Tb_Activiteiten[[#Headers],[Adviseur]],"")))</f>
        <v/>
      </c>
      <c r="AP2432" t="str">
        <f>IF(ISNUMBER(FIND("arbeid",Methode_Keuze)),"",IF(ISNUMBER(FIND("arbeid",Methode_Keuze)),"",IF(Tb_Activiteiten[[#This Row],[Projectleider/Expert]]=1,Tb_Activiteiten[[#Headers],[Projectleider/Expert]],"")))</f>
        <v/>
      </c>
      <c r="AQ2432" t="str">
        <f>IF(ISNUMBER(FIND("arbeid",Methode_Keuze)),"",IF(ISNUMBER(FIND("arbeid",Methode_Keuze)),"",IF(Tb_Activiteiten[[#This Row],[Arbeidskosten]]=1,Tb_Activiteiten[[#Headers],[Arbeidskosten]],"")))</f>
        <v/>
      </c>
      <c r="AR2432" t="str">
        <f>IF(ISNUMBER(FIND("arbeid",Methode_Keuze)),"",IF(ISNUMBER(FIND("arbeid",Methode_Keuze)),"",IF(Tb_Activiteiten[[#This Row],[Arbeidskosten op basis van IKS]]=1,Tb_Activiteiten[[#Headers],[Arbeidskosten op basis van IKS]],"")))</f>
        <v/>
      </c>
      <c r="AS2432" t="str">
        <f>IF(ISNUMBER(FIND("overige",Methode_Keuze)),"",IF(Tb_Activiteiten[[#This Row],[Kosten derden exclusief btw]]=1,Tb_Activiteiten[[#Headers],[Kosten derden exclusief btw]],""))</f>
        <v/>
      </c>
      <c r="AT2432" t="str">
        <f>IF(ISNUMBER(FIND("overige",Methode_Keuze)),"",IF(Tb_Activiteiten[[#This Row],[Niet verrekenbare btw]]=1,Tb_Activiteiten[[#Headers],[Niet verrekenbare btw]],""))</f>
        <v/>
      </c>
      <c r="AU2432" t="str">
        <f>IF(ISNUMBER(FIND("overige",Methode_Keuze)),"",IF(Tb_Activiteiten[[#This Row],[Grondkosten]]=1,Tb_Activiteiten[[#Headers],[Grondkosten]],""))</f>
        <v/>
      </c>
      <c r="AV2432" t="str">
        <f>IF(ISNUMBER(FIND("overige",Methode_Keuze)),"",IF(Tb_Activiteiten[[#This Row],[Bijdrage in natura (overige)]]=1,Tb_Activiteiten[[#Headers],[Bijdrage in natura (overige)]],""))</f>
        <v/>
      </c>
      <c r="AW2432" t="str">
        <f>IF(ISNUMBER(FIND("overige",Methode_Keuze)),"",IF(Tb_Activiteiten[[#This Row],[Bijdrage in natura (vrijwilligers)]]=1,Tb_Activiteiten[[#Headers],[Bijdrage in natura (vrijwilligers)]],""))</f>
        <v/>
      </c>
      <c r="AX2432" t="str">
        <f>IF(ISNUMBER(FIND("overige",Methode_Keuze)),"",IF(Tb_Activiteiten[[#This Row],[Afschrijvingskosten]]=1,Tb_Activiteiten[[#Headers],[Afschrijvingskosten]],""))</f>
        <v/>
      </c>
      <c r="AY2432" t="str">
        <f>IF(ISNUMBER(FIND("overige",Methode_Keuze)),"",IF(Tb_Activiteiten[[#This Row],[Vergoeding]]=1,Tb_Activiteiten[[#Headers],[Vergoeding]],""))</f>
        <v/>
      </c>
      <c r="AZ2432" t="str">
        <f>IF(ISNUMBER(FIND("arbeid",Methode_Keuze)),"",IF(Tb_Activiteiten[[#This Row],[Arbeidskosten - vast tarief (excl eigen arbeid)]]=1,Tb_Activiteiten[[#Headers],[Arbeidskosten - vast tarief (excl eigen arbeid)]],""))</f>
        <v/>
      </c>
      <c r="BA2432" t="str">
        <f>IF(ISNUMBER(FIND("overige",Methode_Keuze)),"",IF(Tb_Activiteiten[[#This Row],[Overige kosten]]=1,Tb_Activiteiten[[#Headers],[Overige kosten]],""))</f>
        <v/>
      </c>
    </row>
    <row r="2433" spans="15:53" x14ac:dyDescent="0.25">
      <c r="O2433" s="56"/>
      <c r="Q2433" t="str">
        <f>IFERROR(IF(VLOOKUP(Tb_Activiteiten[[#This Row],[Openstelling]],Tb_Openstelling[],2,0)=1,1,""),"")</f>
        <v/>
      </c>
      <c r="AJ2433" s="56"/>
      <c r="AK2433" t="str">
        <f>IF(ISNUMBER(FIND("arbeid",Methode_Keuze)),"",IF(ISNUMBER(FIND("arbeid",Methode_Keuze)),"",IF(Tb_Activiteiten[[#This Row],[Loonkosten]]=1,Tb_Activiteiten[[#Headers],[Loonkosten]],"")))</f>
        <v/>
      </c>
      <c r="AL2433" t="str">
        <f>IF(ISNUMBER(FIND("arbeid",Methode_Keuze)),"",IF(ISNUMBER(FIND("arbeid",Methode_Keuze)),"",IF(Tb_Activiteiten[[#This Row],[Eigen arbeid]]=1,Tb_Activiteiten[[#Headers],[Eigen arbeid]],"")))</f>
        <v/>
      </c>
      <c r="AM2433" t="str">
        <f>IF(ISNUMBER(FIND("arbeid",Methode_Keuze)),"",IF(ISNUMBER(FIND("arbeid",Methode_Keuze)),"",IF(Tb_Activiteiten[[#This Row],[Projectmedewerker]]=1,Tb_Activiteiten[[#Headers],[Projectmedewerker]],"")))</f>
        <v/>
      </c>
      <c r="AN2433" t="str">
        <f>IF(ISNUMBER(FIND("arbeid",Methode_Keuze)),"",IF(ISNUMBER(FIND("arbeid",Methode_Keuze)),"",IF(Tb_Activiteiten[[#This Row],[Landbouwer]]=1,Tb_Activiteiten[[#Headers],[Landbouwer]],"")))</f>
        <v/>
      </c>
      <c r="AO2433" t="str">
        <f>IF(ISNUMBER(FIND("arbeid",Methode_Keuze)),"",IF(ISNUMBER(FIND("arbeid",Methode_Keuze)),"",IF(Tb_Activiteiten[[#This Row],[Adviseur]]=1,Tb_Activiteiten[[#Headers],[Adviseur]],"")))</f>
        <v/>
      </c>
      <c r="AP2433" t="str">
        <f>IF(ISNUMBER(FIND("arbeid",Methode_Keuze)),"",IF(ISNUMBER(FIND("arbeid",Methode_Keuze)),"",IF(Tb_Activiteiten[[#This Row],[Projectleider/Expert]]=1,Tb_Activiteiten[[#Headers],[Projectleider/Expert]],"")))</f>
        <v/>
      </c>
      <c r="AQ2433" t="str">
        <f>IF(ISNUMBER(FIND("arbeid",Methode_Keuze)),"",IF(ISNUMBER(FIND("arbeid",Methode_Keuze)),"",IF(Tb_Activiteiten[[#This Row],[Arbeidskosten]]=1,Tb_Activiteiten[[#Headers],[Arbeidskosten]],"")))</f>
        <v/>
      </c>
      <c r="AR2433" t="str">
        <f>IF(ISNUMBER(FIND("arbeid",Methode_Keuze)),"",IF(ISNUMBER(FIND("arbeid",Methode_Keuze)),"",IF(Tb_Activiteiten[[#This Row],[Arbeidskosten op basis van IKS]]=1,Tb_Activiteiten[[#Headers],[Arbeidskosten op basis van IKS]],"")))</f>
        <v/>
      </c>
      <c r="AS2433" t="str">
        <f>IF(ISNUMBER(FIND("overige",Methode_Keuze)),"",IF(Tb_Activiteiten[[#This Row],[Kosten derden exclusief btw]]=1,Tb_Activiteiten[[#Headers],[Kosten derden exclusief btw]],""))</f>
        <v/>
      </c>
      <c r="AT2433" t="str">
        <f>IF(ISNUMBER(FIND("overige",Methode_Keuze)),"",IF(Tb_Activiteiten[[#This Row],[Niet verrekenbare btw]]=1,Tb_Activiteiten[[#Headers],[Niet verrekenbare btw]],""))</f>
        <v/>
      </c>
      <c r="AU2433" t="str">
        <f>IF(ISNUMBER(FIND("overige",Methode_Keuze)),"",IF(Tb_Activiteiten[[#This Row],[Grondkosten]]=1,Tb_Activiteiten[[#Headers],[Grondkosten]],""))</f>
        <v/>
      </c>
      <c r="AV2433" t="str">
        <f>IF(ISNUMBER(FIND("overige",Methode_Keuze)),"",IF(Tb_Activiteiten[[#This Row],[Bijdrage in natura (overige)]]=1,Tb_Activiteiten[[#Headers],[Bijdrage in natura (overige)]],""))</f>
        <v/>
      </c>
      <c r="AW2433" t="str">
        <f>IF(ISNUMBER(FIND("overige",Methode_Keuze)),"",IF(Tb_Activiteiten[[#This Row],[Bijdrage in natura (vrijwilligers)]]=1,Tb_Activiteiten[[#Headers],[Bijdrage in natura (vrijwilligers)]],""))</f>
        <v/>
      </c>
      <c r="AX2433" t="str">
        <f>IF(ISNUMBER(FIND("overige",Methode_Keuze)),"",IF(Tb_Activiteiten[[#This Row],[Afschrijvingskosten]]=1,Tb_Activiteiten[[#Headers],[Afschrijvingskosten]],""))</f>
        <v/>
      </c>
      <c r="AY2433" t="str">
        <f>IF(ISNUMBER(FIND("overige",Methode_Keuze)),"",IF(Tb_Activiteiten[[#This Row],[Vergoeding]]=1,Tb_Activiteiten[[#Headers],[Vergoeding]],""))</f>
        <v/>
      </c>
      <c r="AZ2433" t="str">
        <f>IF(ISNUMBER(FIND("arbeid",Methode_Keuze)),"",IF(Tb_Activiteiten[[#This Row],[Arbeidskosten - vast tarief (excl eigen arbeid)]]=1,Tb_Activiteiten[[#Headers],[Arbeidskosten - vast tarief (excl eigen arbeid)]],""))</f>
        <v/>
      </c>
      <c r="BA2433" t="str">
        <f>IF(ISNUMBER(FIND("overige",Methode_Keuze)),"",IF(Tb_Activiteiten[[#This Row],[Overige kosten]]=1,Tb_Activiteiten[[#Headers],[Overige kosten]],""))</f>
        <v/>
      </c>
    </row>
    <row r="2434" spans="15:53" x14ac:dyDescent="0.25">
      <c r="O2434" s="56"/>
      <c r="Q2434" t="str">
        <f>IFERROR(IF(VLOOKUP(Tb_Activiteiten[[#This Row],[Openstelling]],Tb_Openstelling[],2,0)=1,1,""),"")</f>
        <v/>
      </c>
      <c r="AJ2434" s="56"/>
      <c r="AK2434" t="str">
        <f>IF(ISNUMBER(FIND("arbeid",Methode_Keuze)),"",IF(ISNUMBER(FIND("arbeid",Methode_Keuze)),"",IF(Tb_Activiteiten[[#This Row],[Loonkosten]]=1,Tb_Activiteiten[[#Headers],[Loonkosten]],"")))</f>
        <v/>
      </c>
      <c r="AL2434" t="str">
        <f>IF(ISNUMBER(FIND("arbeid",Methode_Keuze)),"",IF(ISNUMBER(FIND("arbeid",Methode_Keuze)),"",IF(Tb_Activiteiten[[#This Row],[Eigen arbeid]]=1,Tb_Activiteiten[[#Headers],[Eigen arbeid]],"")))</f>
        <v/>
      </c>
      <c r="AM2434" t="str">
        <f>IF(ISNUMBER(FIND("arbeid",Methode_Keuze)),"",IF(ISNUMBER(FIND("arbeid",Methode_Keuze)),"",IF(Tb_Activiteiten[[#This Row],[Projectmedewerker]]=1,Tb_Activiteiten[[#Headers],[Projectmedewerker]],"")))</f>
        <v/>
      </c>
      <c r="AN2434" t="str">
        <f>IF(ISNUMBER(FIND("arbeid",Methode_Keuze)),"",IF(ISNUMBER(FIND("arbeid",Methode_Keuze)),"",IF(Tb_Activiteiten[[#This Row],[Landbouwer]]=1,Tb_Activiteiten[[#Headers],[Landbouwer]],"")))</f>
        <v/>
      </c>
      <c r="AO2434" t="str">
        <f>IF(ISNUMBER(FIND("arbeid",Methode_Keuze)),"",IF(ISNUMBER(FIND("arbeid",Methode_Keuze)),"",IF(Tb_Activiteiten[[#This Row],[Adviseur]]=1,Tb_Activiteiten[[#Headers],[Adviseur]],"")))</f>
        <v/>
      </c>
      <c r="AP2434" t="str">
        <f>IF(ISNUMBER(FIND("arbeid",Methode_Keuze)),"",IF(ISNUMBER(FIND("arbeid",Methode_Keuze)),"",IF(Tb_Activiteiten[[#This Row],[Projectleider/Expert]]=1,Tb_Activiteiten[[#Headers],[Projectleider/Expert]],"")))</f>
        <v/>
      </c>
      <c r="AQ2434" t="str">
        <f>IF(ISNUMBER(FIND("arbeid",Methode_Keuze)),"",IF(ISNUMBER(FIND("arbeid",Methode_Keuze)),"",IF(Tb_Activiteiten[[#This Row],[Arbeidskosten]]=1,Tb_Activiteiten[[#Headers],[Arbeidskosten]],"")))</f>
        <v/>
      </c>
      <c r="AR2434" t="str">
        <f>IF(ISNUMBER(FIND("arbeid",Methode_Keuze)),"",IF(ISNUMBER(FIND("arbeid",Methode_Keuze)),"",IF(Tb_Activiteiten[[#This Row],[Arbeidskosten op basis van IKS]]=1,Tb_Activiteiten[[#Headers],[Arbeidskosten op basis van IKS]],"")))</f>
        <v/>
      </c>
      <c r="AS2434" t="str">
        <f>IF(ISNUMBER(FIND("overige",Methode_Keuze)),"",IF(Tb_Activiteiten[[#This Row],[Kosten derden exclusief btw]]=1,Tb_Activiteiten[[#Headers],[Kosten derden exclusief btw]],""))</f>
        <v/>
      </c>
      <c r="AT2434" t="str">
        <f>IF(ISNUMBER(FIND("overige",Methode_Keuze)),"",IF(Tb_Activiteiten[[#This Row],[Niet verrekenbare btw]]=1,Tb_Activiteiten[[#Headers],[Niet verrekenbare btw]],""))</f>
        <v/>
      </c>
      <c r="AU2434" t="str">
        <f>IF(ISNUMBER(FIND("overige",Methode_Keuze)),"",IF(Tb_Activiteiten[[#This Row],[Grondkosten]]=1,Tb_Activiteiten[[#Headers],[Grondkosten]],""))</f>
        <v/>
      </c>
      <c r="AV2434" t="str">
        <f>IF(ISNUMBER(FIND("overige",Methode_Keuze)),"",IF(Tb_Activiteiten[[#This Row],[Bijdrage in natura (overige)]]=1,Tb_Activiteiten[[#Headers],[Bijdrage in natura (overige)]],""))</f>
        <v/>
      </c>
      <c r="AW2434" t="str">
        <f>IF(ISNUMBER(FIND("overige",Methode_Keuze)),"",IF(Tb_Activiteiten[[#This Row],[Bijdrage in natura (vrijwilligers)]]=1,Tb_Activiteiten[[#Headers],[Bijdrage in natura (vrijwilligers)]],""))</f>
        <v/>
      </c>
      <c r="AX2434" t="str">
        <f>IF(ISNUMBER(FIND("overige",Methode_Keuze)),"",IF(Tb_Activiteiten[[#This Row],[Afschrijvingskosten]]=1,Tb_Activiteiten[[#Headers],[Afschrijvingskosten]],""))</f>
        <v/>
      </c>
      <c r="AY2434" t="str">
        <f>IF(ISNUMBER(FIND("overige",Methode_Keuze)),"",IF(Tb_Activiteiten[[#This Row],[Vergoeding]]=1,Tb_Activiteiten[[#Headers],[Vergoeding]],""))</f>
        <v/>
      </c>
      <c r="AZ2434" t="str">
        <f>IF(ISNUMBER(FIND("arbeid",Methode_Keuze)),"",IF(Tb_Activiteiten[[#This Row],[Arbeidskosten - vast tarief (excl eigen arbeid)]]=1,Tb_Activiteiten[[#Headers],[Arbeidskosten - vast tarief (excl eigen arbeid)]],""))</f>
        <v/>
      </c>
      <c r="BA2434" t="str">
        <f>IF(ISNUMBER(FIND("overige",Methode_Keuze)),"",IF(Tb_Activiteiten[[#This Row],[Overige kosten]]=1,Tb_Activiteiten[[#Headers],[Overige kosten]],""))</f>
        <v/>
      </c>
    </row>
    <row r="2435" spans="15:53" x14ac:dyDescent="0.25">
      <c r="O2435" s="56"/>
      <c r="Q2435" t="str">
        <f>IFERROR(IF(VLOOKUP(Tb_Activiteiten[[#This Row],[Openstelling]],Tb_Openstelling[],2,0)=1,1,""),"")</f>
        <v/>
      </c>
      <c r="AJ2435" s="56"/>
      <c r="AK2435" t="str">
        <f>IF(ISNUMBER(FIND("arbeid",Methode_Keuze)),"",IF(ISNUMBER(FIND("arbeid",Methode_Keuze)),"",IF(Tb_Activiteiten[[#This Row],[Loonkosten]]=1,Tb_Activiteiten[[#Headers],[Loonkosten]],"")))</f>
        <v/>
      </c>
      <c r="AL2435" t="str">
        <f>IF(ISNUMBER(FIND("arbeid",Methode_Keuze)),"",IF(ISNUMBER(FIND("arbeid",Methode_Keuze)),"",IF(Tb_Activiteiten[[#This Row],[Eigen arbeid]]=1,Tb_Activiteiten[[#Headers],[Eigen arbeid]],"")))</f>
        <v/>
      </c>
      <c r="AM2435" t="str">
        <f>IF(ISNUMBER(FIND("arbeid",Methode_Keuze)),"",IF(ISNUMBER(FIND("arbeid",Methode_Keuze)),"",IF(Tb_Activiteiten[[#This Row],[Projectmedewerker]]=1,Tb_Activiteiten[[#Headers],[Projectmedewerker]],"")))</f>
        <v/>
      </c>
      <c r="AN2435" t="str">
        <f>IF(ISNUMBER(FIND("arbeid",Methode_Keuze)),"",IF(ISNUMBER(FIND("arbeid",Methode_Keuze)),"",IF(Tb_Activiteiten[[#This Row],[Landbouwer]]=1,Tb_Activiteiten[[#Headers],[Landbouwer]],"")))</f>
        <v/>
      </c>
      <c r="AO2435" t="str">
        <f>IF(ISNUMBER(FIND("arbeid",Methode_Keuze)),"",IF(ISNUMBER(FIND("arbeid",Methode_Keuze)),"",IF(Tb_Activiteiten[[#This Row],[Adviseur]]=1,Tb_Activiteiten[[#Headers],[Adviseur]],"")))</f>
        <v/>
      </c>
      <c r="AP2435" t="str">
        <f>IF(ISNUMBER(FIND("arbeid",Methode_Keuze)),"",IF(ISNUMBER(FIND("arbeid",Methode_Keuze)),"",IF(Tb_Activiteiten[[#This Row],[Projectleider/Expert]]=1,Tb_Activiteiten[[#Headers],[Projectleider/Expert]],"")))</f>
        <v/>
      </c>
      <c r="AQ2435" t="str">
        <f>IF(ISNUMBER(FIND("arbeid",Methode_Keuze)),"",IF(ISNUMBER(FIND("arbeid",Methode_Keuze)),"",IF(Tb_Activiteiten[[#This Row],[Arbeidskosten]]=1,Tb_Activiteiten[[#Headers],[Arbeidskosten]],"")))</f>
        <v/>
      </c>
      <c r="AR2435" t="str">
        <f>IF(ISNUMBER(FIND("arbeid",Methode_Keuze)),"",IF(ISNUMBER(FIND("arbeid",Methode_Keuze)),"",IF(Tb_Activiteiten[[#This Row],[Arbeidskosten op basis van IKS]]=1,Tb_Activiteiten[[#Headers],[Arbeidskosten op basis van IKS]],"")))</f>
        <v/>
      </c>
      <c r="AS2435" t="str">
        <f>IF(ISNUMBER(FIND("overige",Methode_Keuze)),"",IF(Tb_Activiteiten[[#This Row],[Kosten derden exclusief btw]]=1,Tb_Activiteiten[[#Headers],[Kosten derden exclusief btw]],""))</f>
        <v/>
      </c>
      <c r="AT2435" t="str">
        <f>IF(ISNUMBER(FIND("overige",Methode_Keuze)),"",IF(Tb_Activiteiten[[#This Row],[Niet verrekenbare btw]]=1,Tb_Activiteiten[[#Headers],[Niet verrekenbare btw]],""))</f>
        <v/>
      </c>
      <c r="AU2435" t="str">
        <f>IF(ISNUMBER(FIND("overige",Methode_Keuze)),"",IF(Tb_Activiteiten[[#This Row],[Grondkosten]]=1,Tb_Activiteiten[[#Headers],[Grondkosten]],""))</f>
        <v/>
      </c>
      <c r="AV2435" t="str">
        <f>IF(ISNUMBER(FIND("overige",Methode_Keuze)),"",IF(Tb_Activiteiten[[#This Row],[Bijdrage in natura (overige)]]=1,Tb_Activiteiten[[#Headers],[Bijdrage in natura (overige)]],""))</f>
        <v/>
      </c>
      <c r="AW2435" t="str">
        <f>IF(ISNUMBER(FIND("overige",Methode_Keuze)),"",IF(Tb_Activiteiten[[#This Row],[Bijdrage in natura (vrijwilligers)]]=1,Tb_Activiteiten[[#Headers],[Bijdrage in natura (vrijwilligers)]],""))</f>
        <v/>
      </c>
      <c r="AX2435" t="str">
        <f>IF(ISNUMBER(FIND("overige",Methode_Keuze)),"",IF(Tb_Activiteiten[[#This Row],[Afschrijvingskosten]]=1,Tb_Activiteiten[[#Headers],[Afschrijvingskosten]],""))</f>
        <v/>
      </c>
      <c r="AY2435" t="str">
        <f>IF(ISNUMBER(FIND("overige",Methode_Keuze)),"",IF(Tb_Activiteiten[[#This Row],[Vergoeding]]=1,Tb_Activiteiten[[#Headers],[Vergoeding]],""))</f>
        <v/>
      </c>
      <c r="AZ2435" t="str">
        <f>IF(ISNUMBER(FIND("arbeid",Methode_Keuze)),"",IF(Tb_Activiteiten[[#This Row],[Arbeidskosten - vast tarief (excl eigen arbeid)]]=1,Tb_Activiteiten[[#Headers],[Arbeidskosten - vast tarief (excl eigen arbeid)]],""))</f>
        <v/>
      </c>
      <c r="BA2435" t="str">
        <f>IF(ISNUMBER(FIND("overige",Methode_Keuze)),"",IF(Tb_Activiteiten[[#This Row],[Overige kosten]]=1,Tb_Activiteiten[[#Headers],[Overige kosten]],""))</f>
        <v/>
      </c>
    </row>
    <row r="2436" spans="15:53" x14ac:dyDescent="0.25">
      <c r="O2436" s="56"/>
      <c r="Q2436" t="str">
        <f>IFERROR(IF(VLOOKUP(Tb_Activiteiten[[#This Row],[Openstelling]],Tb_Openstelling[],2,0)=1,1,""),"")</f>
        <v/>
      </c>
      <c r="AJ2436" s="56"/>
      <c r="AK2436" t="str">
        <f>IF(ISNUMBER(FIND("arbeid",Methode_Keuze)),"",IF(ISNUMBER(FIND("arbeid",Methode_Keuze)),"",IF(Tb_Activiteiten[[#This Row],[Loonkosten]]=1,Tb_Activiteiten[[#Headers],[Loonkosten]],"")))</f>
        <v/>
      </c>
      <c r="AL2436" t="str">
        <f>IF(ISNUMBER(FIND("arbeid",Methode_Keuze)),"",IF(ISNUMBER(FIND("arbeid",Methode_Keuze)),"",IF(Tb_Activiteiten[[#This Row],[Eigen arbeid]]=1,Tb_Activiteiten[[#Headers],[Eigen arbeid]],"")))</f>
        <v/>
      </c>
      <c r="AM2436" t="str">
        <f>IF(ISNUMBER(FIND("arbeid",Methode_Keuze)),"",IF(ISNUMBER(FIND("arbeid",Methode_Keuze)),"",IF(Tb_Activiteiten[[#This Row],[Projectmedewerker]]=1,Tb_Activiteiten[[#Headers],[Projectmedewerker]],"")))</f>
        <v/>
      </c>
      <c r="AN2436" t="str">
        <f>IF(ISNUMBER(FIND("arbeid",Methode_Keuze)),"",IF(ISNUMBER(FIND("arbeid",Methode_Keuze)),"",IF(Tb_Activiteiten[[#This Row],[Landbouwer]]=1,Tb_Activiteiten[[#Headers],[Landbouwer]],"")))</f>
        <v/>
      </c>
      <c r="AO2436" t="str">
        <f>IF(ISNUMBER(FIND("arbeid",Methode_Keuze)),"",IF(ISNUMBER(FIND("arbeid",Methode_Keuze)),"",IF(Tb_Activiteiten[[#This Row],[Adviseur]]=1,Tb_Activiteiten[[#Headers],[Adviseur]],"")))</f>
        <v/>
      </c>
      <c r="AP2436" t="str">
        <f>IF(ISNUMBER(FIND("arbeid",Methode_Keuze)),"",IF(ISNUMBER(FIND("arbeid",Methode_Keuze)),"",IF(Tb_Activiteiten[[#This Row],[Projectleider/Expert]]=1,Tb_Activiteiten[[#Headers],[Projectleider/Expert]],"")))</f>
        <v/>
      </c>
      <c r="AQ2436" t="str">
        <f>IF(ISNUMBER(FIND("arbeid",Methode_Keuze)),"",IF(ISNUMBER(FIND("arbeid",Methode_Keuze)),"",IF(Tb_Activiteiten[[#This Row],[Arbeidskosten]]=1,Tb_Activiteiten[[#Headers],[Arbeidskosten]],"")))</f>
        <v/>
      </c>
      <c r="AR2436" t="str">
        <f>IF(ISNUMBER(FIND("arbeid",Methode_Keuze)),"",IF(ISNUMBER(FIND("arbeid",Methode_Keuze)),"",IF(Tb_Activiteiten[[#This Row],[Arbeidskosten op basis van IKS]]=1,Tb_Activiteiten[[#Headers],[Arbeidskosten op basis van IKS]],"")))</f>
        <v/>
      </c>
      <c r="AS2436" t="str">
        <f>IF(ISNUMBER(FIND("overige",Methode_Keuze)),"",IF(Tb_Activiteiten[[#This Row],[Kosten derden exclusief btw]]=1,Tb_Activiteiten[[#Headers],[Kosten derden exclusief btw]],""))</f>
        <v/>
      </c>
      <c r="AT2436" t="str">
        <f>IF(ISNUMBER(FIND("overige",Methode_Keuze)),"",IF(Tb_Activiteiten[[#This Row],[Niet verrekenbare btw]]=1,Tb_Activiteiten[[#Headers],[Niet verrekenbare btw]],""))</f>
        <v/>
      </c>
      <c r="AU2436" t="str">
        <f>IF(ISNUMBER(FIND("overige",Methode_Keuze)),"",IF(Tb_Activiteiten[[#This Row],[Grondkosten]]=1,Tb_Activiteiten[[#Headers],[Grondkosten]],""))</f>
        <v/>
      </c>
      <c r="AV2436" t="str">
        <f>IF(ISNUMBER(FIND("overige",Methode_Keuze)),"",IF(Tb_Activiteiten[[#This Row],[Bijdrage in natura (overige)]]=1,Tb_Activiteiten[[#Headers],[Bijdrage in natura (overige)]],""))</f>
        <v/>
      </c>
      <c r="AW2436" t="str">
        <f>IF(ISNUMBER(FIND("overige",Methode_Keuze)),"",IF(Tb_Activiteiten[[#This Row],[Bijdrage in natura (vrijwilligers)]]=1,Tb_Activiteiten[[#Headers],[Bijdrage in natura (vrijwilligers)]],""))</f>
        <v/>
      </c>
      <c r="AX2436" t="str">
        <f>IF(ISNUMBER(FIND("overige",Methode_Keuze)),"",IF(Tb_Activiteiten[[#This Row],[Afschrijvingskosten]]=1,Tb_Activiteiten[[#Headers],[Afschrijvingskosten]],""))</f>
        <v/>
      </c>
      <c r="AY2436" t="str">
        <f>IF(ISNUMBER(FIND("overige",Methode_Keuze)),"",IF(Tb_Activiteiten[[#This Row],[Vergoeding]]=1,Tb_Activiteiten[[#Headers],[Vergoeding]],""))</f>
        <v/>
      </c>
      <c r="AZ2436" t="str">
        <f>IF(ISNUMBER(FIND("arbeid",Methode_Keuze)),"",IF(Tb_Activiteiten[[#This Row],[Arbeidskosten - vast tarief (excl eigen arbeid)]]=1,Tb_Activiteiten[[#Headers],[Arbeidskosten - vast tarief (excl eigen arbeid)]],""))</f>
        <v/>
      </c>
      <c r="BA2436" t="str">
        <f>IF(ISNUMBER(FIND("overige",Methode_Keuze)),"",IF(Tb_Activiteiten[[#This Row],[Overige kosten]]=1,Tb_Activiteiten[[#Headers],[Overige kosten]],""))</f>
        <v/>
      </c>
    </row>
    <row r="2437" spans="15:53" x14ac:dyDescent="0.25">
      <c r="O2437" s="56"/>
      <c r="Q2437" t="str">
        <f>IFERROR(IF(VLOOKUP(Tb_Activiteiten[[#This Row],[Openstelling]],Tb_Openstelling[],2,0)=1,1,""),"")</f>
        <v/>
      </c>
      <c r="AJ2437" s="56"/>
      <c r="AK2437" t="str">
        <f>IF(ISNUMBER(FIND("arbeid",Methode_Keuze)),"",IF(ISNUMBER(FIND("arbeid",Methode_Keuze)),"",IF(Tb_Activiteiten[[#This Row],[Loonkosten]]=1,Tb_Activiteiten[[#Headers],[Loonkosten]],"")))</f>
        <v/>
      </c>
      <c r="AL2437" t="str">
        <f>IF(ISNUMBER(FIND("arbeid",Methode_Keuze)),"",IF(ISNUMBER(FIND("arbeid",Methode_Keuze)),"",IF(Tb_Activiteiten[[#This Row],[Eigen arbeid]]=1,Tb_Activiteiten[[#Headers],[Eigen arbeid]],"")))</f>
        <v/>
      </c>
      <c r="AM2437" t="str">
        <f>IF(ISNUMBER(FIND("arbeid",Methode_Keuze)),"",IF(ISNUMBER(FIND("arbeid",Methode_Keuze)),"",IF(Tb_Activiteiten[[#This Row],[Projectmedewerker]]=1,Tb_Activiteiten[[#Headers],[Projectmedewerker]],"")))</f>
        <v/>
      </c>
      <c r="AN2437" t="str">
        <f>IF(ISNUMBER(FIND("arbeid",Methode_Keuze)),"",IF(ISNUMBER(FIND("arbeid",Methode_Keuze)),"",IF(Tb_Activiteiten[[#This Row],[Landbouwer]]=1,Tb_Activiteiten[[#Headers],[Landbouwer]],"")))</f>
        <v/>
      </c>
      <c r="AO2437" t="str">
        <f>IF(ISNUMBER(FIND("arbeid",Methode_Keuze)),"",IF(ISNUMBER(FIND("arbeid",Methode_Keuze)),"",IF(Tb_Activiteiten[[#This Row],[Adviseur]]=1,Tb_Activiteiten[[#Headers],[Adviseur]],"")))</f>
        <v/>
      </c>
      <c r="AP2437" t="str">
        <f>IF(ISNUMBER(FIND("arbeid",Methode_Keuze)),"",IF(ISNUMBER(FIND("arbeid",Methode_Keuze)),"",IF(Tb_Activiteiten[[#This Row],[Projectleider/Expert]]=1,Tb_Activiteiten[[#Headers],[Projectleider/Expert]],"")))</f>
        <v/>
      </c>
      <c r="AQ2437" t="str">
        <f>IF(ISNUMBER(FIND("arbeid",Methode_Keuze)),"",IF(ISNUMBER(FIND("arbeid",Methode_Keuze)),"",IF(Tb_Activiteiten[[#This Row],[Arbeidskosten]]=1,Tb_Activiteiten[[#Headers],[Arbeidskosten]],"")))</f>
        <v/>
      </c>
      <c r="AR2437" t="str">
        <f>IF(ISNUMBER(FIND("arbeid",Methode_Keuze)),"",IF(ISNUMBER(FIND("arbeid",Methode_Keuze)),"",IF(Tb_Activiteiten[[#This Row],[Arbeidskosten op basis van IKS]]=1,Tb_Activiteiten[[#Headers],[Arbeidskosten op basis van IKS]],"")))</f>
        <v/>
      </c>
      <c r="AS2437" t="str">
        <f>IF(ISNUMBER(FIND("overige",Methode_Keuze)),"",IF(Tb_Activiteiten[[#This Row],[Kosten derden exclusief btw]]=1,Tb_Activiteiten[[#Headers],[Kosten derden exclusief btw]],""))</f>
        <v/>
      </c>
      <c r="AT2437" t="str">
        <f>IF(ISNUMBER(FIND("overige",Methode_Keuze)),"",IF(Tb_Activiteiten[[#This Row],[Niet verrekenbare btw]]=1,Tb_Activiteiten[[#Headers],[Niet verrekenbare btw]],""))</f>
        <v/>
      </c>
      <c r="AU2437" t="str">
        <f>IF(ISNUMBER(FIND("overige",Methode_Keuze)),"",IF(Tb_Activiteiten[[#This Row],[Grondkosten]]=1,Tb_Activiteiten[[#Headers],[Grondkosten]],""))</f>
        <v/>
      </c>
      <c r="AV2437" t="str">
        <f>IF(ISNUMBER(FIND("overige",Methode_Keuze)),"",IF(Tb_Activiteiten[[#This Row],[Bijdrage in natura (overige)]]=1,Tb_Activiteiten[[#Headers],[Bijdrage in natura (overige)]],""))</f>
        <v/>
      </c>
      <c r="AW2437" t="str">
        <f>IF(ISNUMBER(FIND("overige",Methode_Keuze)),"",IF(Tb_Activiteiten[[#This Row],[Bijdrage in natura (vrijwilligers)]]=1,Tb_Activiteiten[[#Headers],[Bijdrage in natura (vrijwilligers)]],""))</f>
        <v/>
      </c>
      <c r="AX2437" t="str">
        <f>IF(ISNUMBER(FIND("overige",Methode_Keuze)),"",IF(Tb_Activiteiten[[#This Row],[Afschrijvingskosten]]=1,Tb_Activiteiten[[#Headers],[Afschrijvingskosten]],""))</f>
        <v/>
      </c>
      <c r="AY2437" t="str">
        <f>IF(ISNUMBER(FIND("overige",Methode_Keuze)),"",IF(Tb_Activiteiten[[#This Row],[Vergoeding]]=1,Tb_Activiteiten[[#Headers],[Vergoeding]],""))</f>
        <v/>
      </c>
      <c r="AZ2437" t="str">
        <f>IF(ISNUMBER(FIND("arbeid",Methode_Keuze)),"",IF(Tb_Activiteiten[[#This Row],[Arbeidskosten - vast tarief (excl eigen arbeid)]]=1,Tb_Activiteiten[[#Headers],[Arbeidskosten - vast tarief (excl eigen arbeid)]],""))</f>
        <v/>
      </c>
      <c r="BA2437" t="str">
        <f>IF(ISNUMBER(FIND("overige",Methode_Keuze)),"",IF(Tb_Activiteiten[[#This Row],[Overige kosten]]=1,Tb_Activiteiten[[#Headers],[Overige kosten]],""))</f>
        <v/>
      </c>
    </row>
    <row r="2438" spans="15:53" x14ac:dyDescent="0.25">
      <c r="O2438" s="56"/>
      <c r="Q2438" t="str">
        <f>IFERROR(IF(VLOOKUP(Tb_Activiteiten[[#This Row],[Openstelling]],Tb_Openstelling[],2,0)=1,1,""),"")</f>
        <v/>
      </c>
      <c r="AJ2438" s="56"/>
      <c r="AK2438" t="str">
        <f>IF(ISNUMBER(FIND("arbeid",Methode_Keuze)),"",IF(ISNUMBER(FIND("arbeid",Methode_Keuze)),"",IF(Tb_Activiteiten[[#This Row],[Loonkosten]]=1,Tb_Activiteiten[[#Headers],[Loonkosten]],"")))</f>
        <v/>
      </c>
      <c r="AL2438" t="str">
        <f>IF(ISNUMBER(FIND("arbeid",Methode_Keuze)),"",IF(ISNUMBER(FIND("arbeid",Methode_Keuze)),"",IF(Tb_Activiteiten[[#This Row],[Eigen arbeid]]=1,Tb_Activiteiten[[#Headers],[Eigen arbeid]],"")))</f>
        <v/>
      </c>
      <c r="AM2438" t="str">
        <f>IF(ISNUMBER(FIND("arbeid",Methode_Keuze)),"",IF(ISNUMBER(FIND("arbeid",Methode_Keuze)),"",IF(Tb_Activiteiten[[#This Row],[Projectmedewerker]]=1,Tb_Activiteiten[[#Headers],[Projectmedewerker]],"")))</f>
        <v/>
      </c>
      <c r="AN2438" t="str">
        <f>IF(ISNUMBER(FIND("arbeid",Methode_Keuze)),"",IF(ISNUMBER(FIND("arbeid",Methode_Keuze)),"",IF(Tb_Activiteiten[[#This Row],[Landbouwer]]=1,Tb_Activiteiten[[#Headers],[Landbouwer]],"")))</f>
        <v/>
      </c>
      <c r="AO2438" t="str">
        <f>IF(ISNUMBER(FIND("arbeid",Methode_Keuze)),"",IF(ISNUMBER(FIND("arbeid",Methode_Keuze)),"",IF(Tb_Activiteiten[[#This Row],[Adviseur]]=1,Tb_Activiteiten[[#Headers],[Adviseur]],"")))</f>
        <v/>
      </c>
      <c r="AP2438" t="str">
        <f>IF(ISNUMBER(FIND("arbeid",Methode_Keuze)),"",IF(ISNUMBER(FIND("arbeid",Methode_Keuze)),"",IF(Tb_Activiteiten[[#This Row],[Projectleider/Expert]]=1,Tb_Activiteiten[[#Headers],[Projectleider/Expert]],"")))</f>
        <v/>
      </c>
      <c r="AQ2438" t="str">
        <f>IF(ISNUMBER(FIND("arbeid",Methode_Keuze)),"",IF(ISNUMBER(FIND("arbeid",Methode_Keuze)),"",IF(Tb_Activiteiten[[#This Row],[Arbeidskosten]]=1,Tb_Activiteiten[[#Headers],[Arbeidskosten]],"")))</f>
        <v/>
      </c>
      <c r="AR2438" t="str">
        <f>IF(ISNUMBER(FIND("arbeid",Methode_Keuze)),"",IF(ISNUMBER(FIND("arbeid",Methode_Keuze)),"",IF(Tb_Activiteiten[[#This Row],[Arbeidskosten op basis van IKS]]=1,Tb_Activiteiten[[#Headers],[Arbeidskosten op basis van IKS]],"")))</f>
        <v/>
      </c>
      <c r="AS2438" t="str">
        <f>IF(ISNUMBER(FIND("overige",Methode_Keuze)),"",IF(Tb_Activiteiten[[#This Row],[Kosten derden exclusief btw]]=1,Tb_Activiteiten[[#Headers],[Kosten derden exclusief btw]],""))</f>
        <v/>
      </c>
      <c r="AT2438" t="str">
        <f>IF(ISNUMBER(FIND("overige",Methode_Keuze)),"",IF(Tb_Activiteiten[[#This Row],[Niet verrekenbare btw]]=1,Tb_Activiteiten[[#Headers],[Niet verrekenbare btw]],""))</f>
        <v/>
      </c>
      <c r="AU2438" t="str">
        <f>IF(ISNUMBER(FIND("overige",Methode_Keuze)),"",IF(Tb_Activiteiten[[#This Row],[Grondkosten]]=1,Tb_Activiteiten[[#Headers],[Grondkosten]],""))</f>
        <v/>
      </c>
      <c r="AV2438" t="str">
        <f>IF(ISNUMBER(FIND("overige",Methode_Keuze)),"",IF(Tb_Activiteiten[[#This Row],[Bijdrage in natura (overige)]]=1,Tb_Activiteiten[[#Headers],[Bijdrage in natura (overige)]],""))</f>
        <v/>
      </c>
      <c r="AW2438" t="str">
        <f>IF(ISNUMBER(FIND("overige",Methode_Keuze)),"",IF(Tb_Activiteiten[[#This Row],[Bijdrage in natura (vrijwilligers)]]=1,Tb_Activiteiten[[#Headers],[Bijdrage in natura (vrijwilligers)]],""))</f>
        <v/>
      </c>
      <c r="AX2438" t="str">
        <f>IF(ISNUMBER(FIND("overige",Methode_Keuze)),"",IF(Tb_Activiteiten[[#This Row],[Afschrijvingskosten]]=1,Tb_Activiteiten[[#Headers],[Afschrijvingskosten]],""))</f>
        <v/>
      </c>
      <c r="AY2438" t="str">
        <f>IF(ISNUMBER(FIND("overige",Methode_Keuze)),"",IF(Tb_Activiteiten[[#This Row],[Vergoeding]]=1,Tb_Activiteiten[[#Headers],[Vergoeding]],""))</f>
        <v/>
      </c>
      <c r="AZ2438" t="str">
        <f>IF(ISNUMBER(FIND("arbeid",Methode_Keuze)),"",IF(Tb_Activiteiten[[#This Row],[Arbeidskosten - vast tarief (excl eigen arbeid)]]=1,Tb_Activiteiten[[#Headers],[Arbeidskosten - vast tarief (excl eigen arbeid)]],""))</f>
        <v/>
      </c>
      <c r="BA2438" t="str">
        <f>IF(ISNUMBER(FIND("overige",Methode_Keuze)),"",IF(Tb_Activiteiten[[#This Row],[Overige kosten]]=1,Tb_Activiteiten[[#Headers],[Overige kosten]],""))</f>
        <v/>
      </c>
    </row>
    <row r="2439" spans="15:53" x14ac:dyDescent="0.25">
      <c r="O2439" s="56"/>
      <c r="Q2439" t="str">
        <f>IFERROR(IF(VLOOKUP(Tb_Activiteiten[[#This Row],[Openstelling]],Tb_Openstelling[],2,0)=1,1,""),"")</f>
        <v/>
      </c>
      <c r="AJ2439" s="56"/>
      <c r="AK2439" t="str">
        <f>IF(ISNUMBER(FIND("arbeid",Methode_Keuze)),"",IF(ISNUMBER(FIND("arbeid",Methode_Keuze)),"",IF(Tb_Activiteiten[[#This Row],[Loonkosten]]=1,Tb_Activiteiten[[#Headers],[Loonkosten]],"")))</f>
        <v/>
      </c>
      <c r="AL2439" t="str">
        <f>IF(ISNUMBER(FIND("arbeid",Methode_Keuze)),"",IF(ISNUMBER(FIND("arbeid",Methode_Keuze)),"",IF(Tb_Activiteiten[[#This Row],[Eigen arbeid]]=1,Tb_Activiteiten[[#Headers],[Eigen arbeid]],"")))</f>
        <v/>
      </c>
      <c r="AM2439" t="str">
        <f>IF(ISNUMBER(FIND("arbeid",Methode_Keuze)),"",IF(ISNUMBER(FIND("arbeid",Methode_Keuze)),"",IF(Tb_Activiteiten[[#This Row],[Projectmedewerker]]=1,Tb_Activiteiten[[#Headers],[Projectmedewerker]],"")))</f>
        <v/>
      </c>
      <c r="AN2439" t="str">
        <f>IF(ISNUMBER(FIND("arbeid",Methode_Keuze)),"",IF(ISNUMBER(FIND("arbeid",Methode_Keuze)),"",IF(Tb_Activiteiten[[#This Row],[Landbouwer]]=1,Tb_Activiteiten[[#Headers],[Landbouwer]],"")))</f>
        <v/>
      </c>
      <c r="AO2439" t="str">
        <f>IF(ISNUMBER(FIND("arbeid",Methode_Keuze)),"",IF(ISNUMBER(FIND("arbeid",Methode_Keuze)),"",IF(Tb_Activiteiten[[#This Row],[Adviseur]]=1,Tb_Activiteiten[[#Headers],[Adviseur]],"")))</f>
        <v/>
      </c>
      <c r="AP2439" t="str">
        <f>IF(ISNUMBER(FIND("arbeid",Methode_Keuze)),"",IF(ISNUMBER(FIND("arbeid",Methode_Keuze)),"",IF(Tb_Activiteiten[[#This Row],[Projectleider/Expert]]=1,Tb_Activiteiten[[#Headers],[Projectleider/Expert]],"")))</f>
        <v/>
      </c>
      <c r="AQ2439" t="str">
        <f>IF(ISNUMBER(FIND("arbeid",Methode_Keuze)),"",IF(ISNUMBER(FIND("arbeid",Methode_Keuze)),"",IF(Tb_Activiteiten[[#This Row],[Arbeidskosten]]=1,Tb_Activiteiten[[#Headers],[Arbeidskosten]],"")))</f>
        <v/>
      </c>
      <c r="AR2439" t="str">
        <f>IF(ISNUMBER(FIND("arbeid",Methode_Keuze)),"",IF(ISNUMBER(FIND("arbeid",Methode_Keuze)),"",IF(Tb_Activiteiten[[#This Row],[Arbeidskosten op basis van IKS]]=1,Tb_Activiteiten[[#Headers],[Arbeidskosten op basis van IKS]],"")))</f>
        <v/>
      </c>
      <c r="AS2439" t="str">
        <f>IF(ISNUMBER(FIND("overige",Methode_Keuze)),"",IF(Tb_Activiteiten[[#This Row],[Kosten derden exclusief btw]]=1,Tb_Activiteiten[[#Headers],[Kosten derden exclusief btw]],""))</f>
        <v/>
      </c>
      <c r="AT2439" t="str">
        <f>IF(ISNUMBER(FIND("overige",Methode_Keuze)),"",IF(Tb_Activiteiten[[#This Row],[Niet verrekenbare btw]]=1,Tb_Activiteiten[[#Headers],[Niet verrekenbare btw]],""))</f>
        <v/>
      </c>
      <c r="AU2439" t="str">
        <f>IF(ISNUMBER(FIND("overige",Methode_Keuze)),"",IF(Tb_Activiteiten[[#This Row],[Grondkosten]]=1,Tb_Activiteiten[[#Headers],[Grondkosten]],""))</f>
        <v/>
      </c>
      <c r="AV2439" t="str">
        <f>IF(ISNUMBER(FIND("overige",Methode_Keuze)),"",IF(Tb_Activiteiten[[#This Row],[Bijdrage in natura (overige)]]=1,Tb_Activiteiten[[#Headers],[Bijdrage in natura (overige)]],""))</f>
        <v/>
      </c>
      <c r="AW2439" t="str">
        <f>IF(ISNUMBER(FIND("overige",Methode_Keuze)),"",IF(Tb_Activiteiten[[#This Row],[Bijdrage in natura (vrijwilligers)]]=1,Tb_Activiteiten[[#Headers],[Bijdrage in natura (vrijwilligers)]],""))</f>
        <v/>
      </c>
      <c r="AX2439" t="str">
        <f>IF(ISNUMBER(FIND("overige",Methode_Keuze)),"",IF(Tb_Activiteiten[[#This Row],[Afschrijvingskosten]]=1,Tb_Activiteiten[[#Headers],[Afschrijvingskosten]],""))</f>
        <v/>
      </c>
      <c r="AY2439" t="str">
        <f>IF(ISNUMBER(FIND("overige",Methode_Keuze)),"",IF(Tb_Activiteiten[[#This Row],[Vergoeding]]=1,Tb_Activiteiten[[#Headers],[Vergoeding]],""))</f>
        <v/>
      </c>
      <c r="AZ2439" t="str">
        <f>IF(ISNUMBER(FIND("arbeid",Methode_Keuze)),"",IF(Tb_Activiteiten[[#This Row],[Arbeidskosten - vast tarief (excl eigen arbeid)]]=1,Tb_Activiteiten[[#Headers],[Arbeidskosten - vast tarief (excl eigen arbeid)]],""))</f>
        <v/>
      </c>
      <c r="BA2439" t="str">
        <f>IF(ISNUMBER(FIND("overige",Methode_Keuze)),"",IF(Tb_Activiteiten[[#This Row],[Overige kosten]]=1,Tb_Activiteiten[[#Headers],[Overige kosten]],""))</f>
        <v/>
      </c>
    </row>
    <row r="2440" spans="15:53" x14ac:dyDescent="0.25">
      <c r="O2440" s="56"/>
      <c r="Q2440" t="str">
        <f>IFERROR(IF(VLOOKUP(Tb_Activiteiten[[#This Row],[Openstelling]],Tb_Openstelling[],2,0)=1,1,""),"")</f>
        <v/>
      </c>
      <c r="AJ2440" s="56"/>
      <c r="AK2440" t="str">
        <f>IF(ISNUMBER(FIND("arbeid",Methode_Keuze)),"",IF(ISNUMBER(FIND("arbeid",Methode_Keuze)),"",IF(Tb_Activiteiten[[#This Row],[Loonkosten]]=1,Tb_Activiteiten[[#Headers],[Loonkosten]],"")))</f>
        <v/>
      </c>
      <c r="AL2440" t="str">
        <f>IF(ISNUMBER(FIND("arbeid",Methode_Keuze)),"",IF(ISNUMBER(FIND("arbeid",Methode_Keuze)),"",IF(Tb_Activiteiten[[#This Row],[Eigen arbeid]]=1,Tb_Activiteiten[[#Headers],[Eigen arbeid]],"")))</f>
        <v/>
      </c>
      <c r="AM2440" t="str">
        <f>IF(ISNUMBER(FIND("arbeid",Methode_Keuze)),"",IF(ISNUMBER(FIND("arbeid",Methode_Keuze)),"",IF(Tb_Activiteiten[[#This Row],[Projectmedewerker]]=1,Tb_Activiteiten[[#Headers],[Projectmedewerker]],"")))</f>
        <v/>
      </c>
      <c r="AN2440" t="str">
        <f>IF(ISNUMBER(FIND("arbeid",Methode_Keuze)),"",IF(ISNUMBER(FIND("arbeid",Methode_Keuze)),"",IF(Tb_Activiteiten[[#This Row],[Landbouwer]]=1,Tb_Activiteiten[[#Headers],[Landbouwer]],"")))</f>
        <v/>
      </c>
      <c r="AO2440" t="str">
        <f>IF(ISNUMBER(FIND("arbeid",Methode_Keuze)),"",IF(ISNUMBER(FIND("arbeid",Methode_Keuze)),"",IF(Tb_Activiteiten[[#This Row],[Adviseur]]=1,Tb_Activiteiten[[#Headers],[Adviseur]],"")))</f>
        <v/>
      </c>
      <c r="AP2440" t="str">
        <f>IF(ISNUMBER(FIND("arbeid",Methode_Keuze)),"",IF(ISNUMBER(FIND("arbeid",Methode_Keuze)),"",IF(Tb_Activiteiten[[#This Row],[Projectleider/Expert]]=1,Tb_Activiteiten[[#Headers],[Projectleider/Expert]],"")))</f>
        <v/>
      </c>
      <c r="AQ2440" t="str">
        <f>IF(ISNUMBER(FIND("arbeid",Methode_Keuze)),"",IF(ISNUMBER(FIND("arbeid",Methode_Keuze)),"",IF(Tb_Activiteiten[[#This Row],[Arbeidskosten]]=1,Tb_Activiteiten[[#Headers],[Arbeidskosten]],"")))</f>
        <v/>
      </c>
      <c r="AR2440" t="str">
        <f>IF(ISNUMBER(FIND("arbeid",Methode_Keuze)),"",IF(ISNUMBER(FIND("arbeid",Methode_Keuze)),"",IF(Tb_Activiteiten[[#This Row],[Arbeidskosten op basis van IKS]]=1,Tb_Activiteiten[[#Headers],[Arbeidskosten op basis van IKS]],"")))</f>
        <v/>
      </c>
      <c r="AS2440" t="str">
        <f>IF(ISNUMBER(FIND("overige",Methode_Keuze)),"",IF(Tb_Activiteiten[[#This Row],[Kosten derden exclusief btw]]=1,Tb_Activiteiten[[#Headers],[Kosten derden exclusief btw]],""))</f>
        <v/>
      </c>
      <c r="AT2440" t="str">
        <f>IF(ISNUMBER(FIND("overige",Methode_Keuze)),"",IF(Tb_Activiteiten[[#This Row],[Niet verrekenbare btw]]=1,Tb_Activiteiten[[#Headers],[Niet verrekenbare btw]],""))</f>
        <v/>
      </c>
      <c r="AU2440" t="str">
        <f>IF(ISNUMBER(FIND("overige",Methode_Keuze)),"",IF(Tb_Activiteiten[[#This Row],[Grondkosten]]=1,Tb_Activiteiten[[#Headers],[Grondkosten]],""))</f>
        <v/>
      </c>
      <c r="AV2440" t="str">
        <f>IF(ISNUMBER(FIND("overige",Methode_Keuze)),"",IF(Tb_Activiteiten[[#This Row],[Bijdrage in natura (overige)]]=1,Tb_Activiteiten[[#Headers],[Bijdrage in natura (overige)]],""))</f>
        <v/>
      </c>
      <c r="AW2440" t="str">
        <f>IF(ISNUMBER(FIND("overige",Methode_Keuze)),"",IF(Tb_Activiteiten[[#This Row],[Bijdrage in natura (vrijwilligers)]]=1,Tb_Activiteiten[[#Headers],[Bijdrage in natura (vrijwilligers)]],""))</f>
        <v/>
      </c>
      <c r="AX2440" t="str">
        <f>IF(ISNUMBER(FIND("overige",Methode_Keuze)),"",IF(Tb_Activiteiten[[#This Row],[Afschrijvingskosten]]=1,Tb_Activiteiten[[#Headers],[Afschrijvingskosten]],""))</f>
        <v/>
      </c>
      <c r="AY2440" t="str">
        <f>IF(ISNUMBER(FIND("overige",Methode_Keuze)),"",IF(Tb_Activiteiten[[#This Row],[Vergoeding]]=1,Tb_Activiteiten[[#Headers],[Vergoeding]],""))</f>
        <v/>
      </c>
      <c r="AZ2440" t="str">
        <f>IF(ISNUMBER(FIND("arbeid",Methode_Keuze)),"",IF(Tb_Activiteiten[[#This Row],[Arbeidskosten - vast tarief (excl eigen arbeid)]]=1,Tb_Activiteiten[[#Headers],[Arbeidskosten - vast tarief (excl eigen arbeid)]],""))</f>
        <v/>
      </c>
      <c r="BA2440" t="str">
        <f>IF(ISNUMBER(FIND("overige",Methode_Keuze)),"",IF(Tb_Activiteiten[[#This Row],[Overige kosten]]=1,Tb_Activiteiten[[#Headers],[Overige kosten]],""))</f>
        <v/>
      </c>
    </row>
    <row r="2441" spans="15:53" x14ac:dyDescent="0.25">
      <c r="O2441" s="56"/>
      <c r="Q2441" t="str">
        <f>IFERROR(IF(VLOOKUP(Tb_Activiteiten[[#This Row],[Openstelling]],Tb_Openstelling[],2,0)=1,1,""),"")</f>
        <v/>
      </c>
      <c r="AJ2441" s="56"/>
      <c r="AK2441" t="str">
        <f>IF(ISNUMBER(FIND("arbeid",Methode_Keuze)),"",IF(ISNUMBER(FIND("arbeid",Methode_Keuze)),"",IF(Tb_Activiteiten[[#This Row],[Loonkosten]]=1,Tb_Activiteiten[[#Headers],[Loonkosten]],"")))</f>
        <v/>
      </c>
      <c r="AL2441" t="str">
        <f>IF(ISNUMBER(FIND("arbeid",Methode_Keuze)),"",IF(ISNUMBER(FIND("arbeid",Methode_Keuze)),"",IF(Tb_Activiteiten[[#This Row],[Eigen arbeid]]=1,Tb_Activiteiten[[#Headers],[Eigen arbeid]],"")))</f>
        <v/>
      </c>
      <c r="AM2441" t="str">
        <f>IF(ISNUMBER(FIND("arbeid",Methode_Keuze)),"",IF(ISNUMBER(FIND("arbeid",Methode_Keuze)),"",IF(Tb_Activiteiten[[#This Row],[Projectmedewerker]]=1,Tb_Activiteiten[[#Headers],[Projectmedewerker]],"")))</f>
        <v/>
      </c>
      <c r="AN2441" t="str">
        <f>IF(ISNUMBER(FIND("arbeid",Methode_Keuze)),"",IF(ISNUMBER(FIND("arbeid",Methode_Keuze)),"",IF(Tb_Activiteiten[[#This Row],[Landbouwer]]=1,Tb_Activiteiten[[#Headers],[Landbouwer]],"")))</f>
        <v/>
      </c>
      <c r="AO2441" t="str">
        <f>IF(ISNUMBER(FIND("arbeid",Methode_Keuze)),"",IF(ISNUMBER(FIND("arbeid",Methode_Keuze)),"",IF(Tb_Activiteiten[[#This Row],[Adviseur]]=1,Tb_Activiteiten[[#Headers],[Adviseur]],"")))</f>
        <v/>
      </c>
      <c r="AP2441" t="str">
        <f>IF(ISNUMBER(FIND("arbeid",Methode_Keuze)),"",IF(ISNUMBER(FIND("arbeid",Methode_Keuze)),"",IF(Tb_Activiteiten[[#This Row],[Projectleider/Expert]]=1,Tb_Activiteiten[[#Headers],[Projectleider/Expert]],"")))</f>
        <v/>
      </c>
      <c r="AQ2441" t="str">
        <f>IF(ISNUMBER(FIND("arbeid",Methode_Keuze)),"",IF(ISNUMBER(FIND("arbeid",Methode_Keuze)),"",IF(Tb_Activiteiten[[#This Row],[Arbeidskosten]]=1,Tb_Activiteiten[[#Headers],[Arbeidskosten]],"")))</f>
        <v/>
      </c>
      <c r="AR2441" t="str">
        <f>IF(ISNUMBER(FIND("arbeid",Methode_Keuze)),"",IF(ISNUMBER(FIND("arbeid",Methode_Keuze)),"",IF(Tb_Activiteiten[[#This Row],[Arbeidskosten op basis van IKS]]=1,Tb_Activiteiten[[#Headers],[Arbeidskosten op basis van IKS]],"")))</f>
        <v/>
      </c>
      <c r="AS2441" t="str">
        <f>IF(ISNUMBER(FIND("overige",Methode_Keuze)),"",IF(Tb_Activiteiten[[#This Row],[Kosten derden exclusief btw]]=1,Tb_Activiteiten[[#Headers],[Kosten derden exclusief btw]],""))</f>
        <v/>
      </c>
      <c r="AT2441" t="str">
        <f>IF(ISNUMBER(FIND("overige",Methode_Keuze)),"",IF(Tb_Activiteiten[[#This Row],[Niet verrekenbare btw]]=1,Tb_Activiteiten[[#Headers],[Niet verrekenbare btw]],""))</f>
        <v/>
      </c>
      <c r="AU2441" t="str">
        <f>IF(ISNUMBER(FIND("overige",Methode_Keuze)),"",IF(Tb_Activiteiten[[#This Row],[Grondkosten]]=1,Tb_Activiteiten[[#Headers],[Grondkosten]],""))</f>
        <v/>
      </c>
      <c r="AV2441" t="str">
        <f>IF(ISNUMBER(FIND("overige",Methode_Keuze)),"",IF(Tb_Activiteiten[[#This Row],[Bijdrage in natura (overige)]]=1,Tb_Activiteiten[[#Headers],[Bijdrage in natura (overige)]],""))</f>
        <v/>
      </c>
      <c r="AW2441" t="str">
        <f>IF(ISNUMBER(FIND("overige",Methode_Keuze)),"",IF(Tb_Activiteiten[[#This Row],[Bijdrage in natura (vrijwilligers)]]=1,Tb_Activiteiten[[#Headers],[Bijdrage in natura (vrijwilligers)]],""))</f>
        <v/>
      </c>
      <c r="AX2441" t="str">
        <f>IF(ISNUMBER(FIND("overige",Methode_Keuze)),"",IF(Tb_Activiteiten[[#This Row],[Afschrijvingskosten]]=1,Tb_Activiteiten[[#Headers],[Afschrijvingskosten]],""))</f>
        <v/>
      </c>
      <c r="AY2441" t="str">
        <f>IF(ISNUMBER(FIND("overige",Methode_Keuze)),"",IF(Tb_Activiteiten[[#This Row],[Vergoeding]]=1,Tb_Activiteiten[[#Headers],[Vergoeding]],""))</f>
        <v/>
      </c>
      <c r="AZ2441" t="str">
        <f>IF(ISNUMBER(FIND("arbeid",Methode_Keuze)),"",IF(Tb_Activiteiten[[#This Row],[Arbeidskosten - vast tarief (excl eigen arbeid)]]=1,Tb_Activiteiten[[#Headers],[Arbeidskosten - vast tarief (excl eigen arbeid)]],""))</f>
        <v/>
      </c>
      <c r="BA2441" t="str">
        <f>IF(ISNUMBER(FIND("overige",Methode_Keuze)),"",IF(Tb_Activiteiten[[#This Row],[Overige kosten]]=1,Tb_Activiteiten[[#Headers],[Overige kosten]],""))</f>
        <v/>
      </c>
    </row>
    <row r="2442" spans="15:53" x14ac:dyDescent="0.25">
      <c r="O2442" s="56"/>
      <c r="Q2442" t="str">
        <f>IFERROR(IF(VLOOKUP(Tb_Activiteiten[[#This Row],[Openstelling]],Tb_Openstelling[],2,0)=1,1,""),"")</f>
        <v/>
      </c>
      <c r="AJ2442" s="56"/>
      <c r="AK2442" t="str">
        <f>IF(ISNUMBER(FIND("arbeid",Methode_Keuze)),"",IF(ISNUMBER(FIND("arbeid",Methode_Keuze)),"",IF(Tb_Activiteiten[[#This Row],[Loonkosten]]=1,Tb_Activiteiten[[#Headers],[Loonkosten]],"")))</f>
        <v/>
      </c>
      <c r="AL2442" t="str">
        <f>IF(ISNUMBER(FIND("arbeid",Methode_Keuze)),"",IF(ISNUMBER(FIND("arbeid",Methode_Keuze)),"",IF(Tb_Activiteiten[[#This Row],[Eigen arbeid]]=1,Tb_Activiteiten[[#Headers],[Eigen arbeid]],"")))</f>
        <v/>
      </c>
      <c r="AM2442" t="str">
        <f>IF(ISNUMBER(FIND("arbeid",Methode_Keuze)),"",IF(ISNUMBER(FIND("arbeid",Methode_Keuze)),"",IF(Tb_Activiteiten[[#This Row],[Projectmedewerker]]=1,Tb_Activiteiten[[#Headers],[Projectmedewerker]],"")))</f>
        <v/>
      </c>
      <c r="AN2442" t="str">
        <f>IF(ISNUMBER(FIND("arbeid",Methode_Keuze)),"",IF(ISNUMBER(FIND("arbeid",Methode_Keuze)),"",IF(Tb_Activiteiten[[#This Row],[Landbouwer]]=1,Tb_Activiteiten[[#Headers],[Landbouwer]],"")))</f>
        <v/>
      </c>
      <c r="AO2442" t="str">
        <f>IF(ISNUMBER(FIND("arbeid",Methode_Keuze)),"",IF(ISNUMBER(FIND("arbeid",Methode_Keuze)),"",IF(Tb_Activiteiten[[#This Row],[Adviseur]]=1,Tb_Activiteiten[[#Headers],[Adviseur]],"")))</f>
        <v/>
      </c>
      <c r="AP2442" t="str">
        <f>IF(ISNUMBER(FIND("arbeid",Methode_Keuze)),"",IF(ISNUMBER(FIND("arbeid",Methode_Keuze)),"",IF(Tb_Activiteiten[[#This Row],[Projectleider/Expert]]=1,Tb_Activiteiten[[#Headers],[Projectleider/Expert]],"")))</f>
        <v/>
      </c>
      <c r="AQ2442" t="str">
        <f>IF(ISNUMBER(FIND("arbeid",Methode_Keuze)),"",IF(ISNUMBER(FIND("arbeid",Methode_Keuze)),"",IF(Tb_Activiteiten[[#This Row],[Arbeidskosten]]=1,Tb_Activiteiten[[#Headers],[Arbeidskosten]],"")))</f>
        <v/>
      </c>
      <c r="AR2442" t="str">
        <f>IF(ISNUMBER(FIND("arbeid",Methode_Keuze)),"",IF(ISNUMBER(FIND("arbeid",Methode_Keuze)),"",IF(Tb_Activiteiten[[#This Row],[Arbeidskosten op basis van IKS]]=1,Tb_Activiteiten[[#Headers],[Arbeidskosten op basis van IKS]],"")))</f>
        <v/>
      </c>
      <c r="AS2442" t="str">
        <f>IF(ISNUMBER(FIND("overige",Methode_Keuze)),"",IF(Tb_Activiteiten[[#This Row],[Kosten derden exclusief btw]]=1,Tb_Activiteiten[[#Headers],[Kosten derden exclusief btw]],""))</f>
        <v/>
      </c>
      <c r="AT2442" t="str">
        <f>IF(ISNUMBER(FIND("overige",Methode_Keuze)),"",IF(Tb_Activiteiten[[#This Row],[Niet verrekenbare btw]]=1,Tb_Activiteiten[[#Headers],[Niet verrekenbare btw]],""))</f>
        <v/>
      </c>
      <c r="AU2442" t="str">
        <f>IF(ISNUMBER(FIND("overige",Methode_Keuze)),"",IF(Tb_Activiteiten[[#This Row],[Grondkosten]]=1,Tb_Activiteiten[[#Headers],[Grondkosten]],""))</f>
        <v/>
      </c>
      <c r="AV2442" t="str">
        <f>IF(ISNUMBER(FIND("overige",Methode_Keuze)),"",IF(Tb_Activiteiten[[#This Row],[Bijdrage in natura (overige)]]=1,Tb_Activiteiten[[#Headers],[Bijdrage in natura (overige)]],""))</f>
        <v/>
      </c>
      <c r="AW2442" t="str">
        <f>IF(ISNUMBER(FIND("overige",Methode_Keuze)),"",IF(Tb_Activiteiten[[#This Row],[Bijdrage in natura (vrijwilligers)]]=1,Tb_Activiteiten[[#Headers],[Bijdrage in natura (vrijwilligers)]],""))</f>
        <v/>
      </c>
      <c r="AX2442" t="str">
        <f>IF(ISNUMBER(FIND("overige",Methode_Keuze)),"",IF(Tb_Activiteiten[[#This Row],[Afschrijvingskosten]]=1,Tb_Activiteiten[[#Headers],[Afschrijvingskosten]],""))</f>
        <v/>
      </c>
      <c r="AY2442" t="str">
        <f>IF(ISNUMBER(FIND("overige",Methode_Keuze)),"",IF(Tb_Activiteiten[[#This Row],[Vergoeding]]=1,Tb_Activiteiten[[#Headers],[Vergoeding]],""))</f>
        <v/>
      </c>
      <c r="AZ2442" t="str">
        <f>IF(ISNUMBER(FIND("arbeid",Methode_Keuze)),"",IF(Tb_Activiteiten[[#This Row],[Arbeidskosten - vast tarief (excl eigen arbeid)]]=1,Tb_Activiteiten[[#Headers],[Arbeidskosten - vast tarief (excl eigen arbeid)]],""))</f>
        <v/>
      </c>
      <c r="BA2442" t="str">
        <f>IF(ISNUMBER(FIND("overige",Methode_Keuze)),"",IF(Tb_Activiteiten[[#This Row],[Overige kosten]]=1,Tb_Activiteiten[[#Headers],[Overige kosten]],""))</f>
        <v/>
      </c>
    </row>
    <row r="2443" spans="15:53" x14ac:dyDescent="0.25">
      <c r="O2443" s="56"/>
      <c r="Q2443" t="str">
        <f>IFERROR(IF(VLOOKUP(Tb_Activiteiten[[#This Row],[Openstelling]],Tb_Openstelling[],2,0)=1,1,""),"")</f>
        <v/>
      </c>
      <c r="AJ2443" s="56"/>
      <c r="AK2443" t="str">
        <f>IF(ISNUMBER(FIND("arbeid",Methode_Keuze)),"",IF(ISNUMBER(FIND("arbeid",Methode_Keuze)),"",IF(Tb_Activiteiten[[#This Row],[Loonkosten]]=1,Tb_Activiteiten[[#Headers],[Loonkosten]],"")))</f>
        <v/>
      </c>
      <c r="AL2443" t="str">
        <f>IF(ISNUMBER(FIND("arbeid",Methode_Keuze)),"",IF(ISNUMBER(FIND("arbeid",Methode_Keuze)),"",IF(Tb_Activiteiten[[#This Row],[Eigen arbeid]]=1,Tb_Activiteiten[[#Headers],[Eigen arbeid]],"")))</f>
        <v/>
      </c>
      <c r="AM2443" t="str">
        <f>IF(ISNUMBER(FIND("arbeid",Methode_Keuze)),"",IF(ISNUMBER(FIND("arbeid",Methode_Keuze)),"",IF(Tb_Activiteiten[[#This Row],[Projectmedewerker]]=1,Tb_Activiteiten[[#Headers],[Projectmedewerker]],"")))</f>
        <v/>
      </c>
      <c r="AN2443" t="str">
        <f>IF(ISNUMBER(FIND("arbeid",Methode_Keuze)),"",IF(ISNUMBER(FIND("arbeid",Methode_Keuze)),"",IF(Tb_Activiteiten[[#This Row],[Landbouwer]]=1,Tb_Activiteiten[[#Headers],[Landbouwer]],"")))</f>
        <v/>
      </c>
      <c r="AO2443" t="str">
        <f>IF(ISNUMBER(FIND("arbeid",Methode_Keuze)),"",IF(ISNUMBER(FIND("arbeid",Methode_Keuze)),"",IF(Tb_Activiteiten[[#This Row],[Adviseur]]=1,Tb_Activiteiten[[#Headers],[Adviseur]],"")))</f>
        <v/>
      </c>
      <c r="AP2443" t="str">
        <f>IF(ISNUMBER(FIND("arbeid",Methode_Keuze)),"",IF(ISNUMBER(FIND("arbeid",Methode_Keuze)),"",IF(Tb_Activiteiten[[#This Row],[Projectleider/Expert]]=1,Tb_Activiteiten[[#Headers],[Projectleider/Expert]],"")))</f>
        <v/>
      </c>
      <c r="AQ2443" t="str">
        <f>IF(ISNUMBER(FIND("arbeid",Methode_Keuze)),"",IF(ISNUMBER(FIND("arbeid",Methode_Keuze)),"",IF(Tb_Activiteiten[[#This Row],[Arbeidskosten]]=1,Tb_Activiteiten[[#Headers],[Arbeidskosten]],"")))</f>
        <v/>
      </c>
      <c r="AR2443" t="str">
        <f>IF(ISNUMBER(FIND("arbeid",Methode_Keuze)),"",IF(ISNUMBER(FIND("arbeid",Methode_Keuze)),"",IF(Tb_Activiteiten[[#This Row],[Arbeidskosten op basis van IKS]]=1,Tb_Activiteiten[[#Headers],[Arbeidskosten op basis van IKS]],"")))</f>
        <v/>
      </c>
      <c r="AS2443" t="str">
        <f>IF(ISNUMBER(FIND("overige",Methode_Keuze)),"",IF(Tb_Activiteiten[[#This Row],[Kosten derden exclusief btw]]=1,Tb_Activiteiten[[#Headers],[Kosten derden exclusief btw]],""))</f>
        <v/>
      </c>
      <c r="AT2443" t="str">
        <f>IF(ISNUMBER(FIND("overige",Methode_Keuze)),"",IF(Tb_Activiteiten[[#This Row],[Niet verrekenbare btw]]=1,Tb_Activiteiten[[#Headers],[Niet verrekenbare btw]],""))</f>
        <v/>
      </c>
      <c r="AU2443" t="str">
        <f>IF(ISNUMBER(FIND("overige",Methode_Keuze)),"",IF(Tb_Activiteiten[[#This Row],[Grondkosten]]=1,Tb_Activiteiten[[#Headers],[Grondkosten]],""))</f>
        <v/>
      </c>
      <c r="AV2443" t="str">
        <f>IF(ISNUMBER(FIND("overige",Methode_Keuze)),"",IF(Tb_Activiteiten[[#This Row],[Bijdrage in natura (overige)]]=1,Tb_Activiteiten[[#Headers],[Bijdrage in natura (overige)]],""))</f>
        <v/>
      </c>
      <c r="AW2443" t="str">
        <f>IF(ISNUMBER(FIND("overige",Methode_Keuze)),"",IF(Tb_Activiteiten[[#This Row],[Bijdrage in natura (vrijwilligers)]]=1,Tb_Activiteiten[[#Headers],[Bijdrage in natura (vrijwilligers)]],""))</f>
        <v/>
      </c>
      <c r="AX2443" t="str">
        <f>IF(ISNUMBER(FIND("overige",Methode_Keuze)),"",IF(Tb_Activiteiten[[#This Row],[Afschrijvingskosten]]=1,Tb_Activiteiten[[#Headers],[Afschrijvingskosten]],""))</f>
        <v/>
      </c>
      <c r="AY2443" t="str">
        <f>IF(ISNUMBER(FIND("overige",Methode_Keuze)),"",IF(Tb_Activiteiten[[#This Row],[Vergoeding]]=1,Tb_Activiteiten[[#Headers],[Vergoeding]],""))</f>
        <v/>
      </c>
      <c r="AZ2443" t="str">
        <f>IF(ISNUMBER(FIND("arbeid",Methode_Keuze)),"",IF(Tb_Activiteiten[[#This Row],[Arbeidskosten - vast tarief (excl eigen arbeid)]]=1,Tb_Activiteiten[[#Headers],[Arbeidskosten - vast tarief (excl eigen arbeid)]],""))</f>
        <v/>
      </c>
      <c r="BA2443" t="str">
        <f>IF(ISNUMBER(FIND("overige",Methode_Keuze)),"",IF(Tb_Activiteiten[[#This Row],[Overige kosten]]=1,Tb_Activiteiten[[#Headers],[Overige kosten]],""))</f>
        <v/>
      </c>
    </row>
    <row r="2444" spans="15:53" x14ac:dyDescent="0.25">
      <c r="O2444" s="56"/>
      <c r="Q2444" t="str">
        <f>IFERROR(IF(VLOOKUP(Tb_Activiteiten[[#This Row],[Openstelling]],Tb_Openstelling[],2,0)=1,1,""),"")</f>
        <v/>
      </c>
      <c r="AJ2444" s="56"/>
      <c r="AK2444" t="str">
        <f>IF(ISNUMBER(FIND("arbeid",Methode_Keuze)),"",IF(ISNUMBER(FIND("arbeid",Methode_Keuze)),"",IF(Tb_Activiteiten[[#This Row],[Loonkosten]]=1,Tb_Activiteiten[[#Headers],[Loonkosten]],"")))</f>
        <v/>
      </c>
      <c r="AL2444" t="str">
        <f>IF(ISNUMBER(FIND("arbeid",Methode_Keuze)),"",IF(ISNUMBER(FIND("arbeid",Methode_Keuze)),"",IF(Tb_Activiteiten[[#This Row],[Eigen arbeid]]=1,Tb_Activiteiten[[#Headers],[Eigen arbeid]],"")))</f>
        <v/>
      </c>
      <c r="AM2444" t="str">
        <f>IF(ISNUMBER(FIND("arbeid",Methode_Keuze)),"",IF(ISNUMBER(FIND("arbeid",Methode_Keuze)),"",IF(Tb_Activiteiten[[#This Row],[Projectmedewerker]]=1,Tb_Activiteiten[[#Headers],[Projectmedewerker]],"")))</f>
        <v/>
      </c>
      <c r="AN2444" t="str">
        <f>IF(ISNUMBER(FIND("arbeid",Methode_Keuze)),"",IF(ISNUMBER(FIND("arbeid",Methode_Keuze)),"",IF(Tb_Activiteiten[[#This Row],[Landbouwer]]=1,Tb_Activiteiten[[#Headers],[Landbouwer]],"")))</f>
        <v/>
      </c>
      <c r="AO2444" t="str">
        <f>IF(ISNUMBER(FIND("arbeid",Methode_Keuze)),"",IF(ISNUMBER(FIND("arbeid",Methode_Keuze)),"",IF(Tb_Activiteiten[[#This Row],[Adviseur]]=1,Tb_Activiteiten[[#Headers],[Adviseur]],"")))</f>
        <v/>
      </c>
      <c r="AP2444" t="str">
        <f>IF(ISNUMBER(FIND("arbeid",Methode_Keuze)),"",IF(ISNUMBER(FIND("arbeid",Methode_Keuze)),"",IF(Tb_Activiteiten[[#This Row],[Projectleider/Expert]]=1,Tb_Activiteiten[[#Headers],[Projectleider/Expert]],"")))</f>
        <v/>
      </c>
      <c r="AQ2444" t="str">
        <f>IF(ISNUMBER(FIND("arbeid",Methode_Keuze)),"",IF(ISNUMBER(FIND("arbeid",Methode_Keuze)),"",IF(Tb_Activiteiten[[#This Row],[Arbeidskosten]]=1,Tb_Activiteiten[[#Headers],[Arbeidskosten]],"")))</f>
        <v/>
      </c>
      <c r="AR2444" t="str">
        <f>IF(ISNUMBER(FIND("arbeid",Methode_Keuze)),"",IF(ISNUMBER(FIND("arbeid",Methode_Keuze)),"",IF(Tb_Activiteiten[[#This Row],[Arbeidskosten op basis van IKS]]=1,Tb_Activiteiten[[#Headers],[Arbeidskosten op basis van IKS]],"")))</f>
        <v/>
      </c>
      <c r="AS2444" t="str">
        <f>IF(ISNUMBER(FIND("overige",Methode_Keuze)),"",IF(Tb_Activiteiten[[#This Row],[Kosten derden exclusief btw]]=1,Tb_Activiteiten[[#Headers],[Kosten derden exclusief btw]],""))</f>
        <v/>
      </c>
      <c r="AT2444" t="str">
        <f>IF(ISNUMBER(FIND("overige",Methode_Keuze)),"",IF(Tb_Activiteiten[[#This Row],[Niet verrekenbare btw]]=1,Tb_Activiteiten[[#Headers],[Niet verrekenbare btw]],""))</f>
        <v/>
      </c>
      <c r="AU2444" t="str">
        <f>IF(ISNUMBER(FIND("overige",Methode_Keuze)),"",IF(Tb_Activiteiten[[#This Row],[Grondkosten]]=1,Tb_Activiteiten[[#Headers],[Grondkosten]],""))</f>
        <v/>
      </c>
      <c r="AV2444" t="str">
        <f>IF(ISNUMBER(FIND("overige",Methode_Keuze)),"",IF(Tb_Activiteiten[[#This Row],[Bijdrage in natura (overige)]]=1,Tb_Activiteiten[[#Headers],[Bijdrage in natura (overige)]],""))</f>
        <v/>
      </c>
      <c r="AW2444" t="str">
        <f>IF(ISNUMBER(FIND("overige",Methode_Keuze)),"",IF(Tb_Activiteiten[[#This Row],[Bijdrage in natura (vrijwilligers)]]=1,Tb_Activiteiten[[#Headers],[Bijdrage in natura (vrijwilligers)]],""))</f>
        <v/>
      </c>
      <c r="AX2444" t="str">
        <f>IF(ISNUMBER(FIND("overige",Methode_Keuze)),"",IF(Tb_Activiteiten[[#This Row],[Afschrijvingskosten]]=1,Tb_Activiteiten[[#Headers],[Afschrijvingskosten]],""))</f>
        <v/>
      </c>
      <c r="AY2444" t="str">
        <f>IF(ISNUMBER(FIND("overige",Methode_Keuze)),"",IF(Tb_Activiteiten[[#This Row],[Vergoeding]]=1,Tb_Activiteiten[[#Headers],[Vergoeding]],""))</f>
        <v/>
      </c>
      <c r="AZ2444" t="str">
        <f>IF(ISNUMBER(FIND("arbeid",Methode_Keuze)),"",IF(Tb_Activiteiten[[#This Row],[Arbeidskosten - vast tarief (excl eigen arbeid)]]=1,Tb_Activiteiten[[#Headers],[Arbeidskosten - vast tarief (excl eigen arbeid)]],""))</f>
        <v/>
      </c>
      <c r="BA2444" t="str">
        <f>IF(ISNUMBER(FIND("overige",Methode_Keuze)),"",IF(Tb_Activiteiten[[#This Row],[Overige kosten]]=1,Tb_Activiteiten[[#Headers],[Overige kosten]],""))</f>
        <v/>
      </c>
    </row>
    <row r="2445" spans="15:53" x14ac:dyDescent="0.25">
      <c r="O2445" s="56"/>
      <c r="Q2445" t="str">
        <f>IFERROR(IF(VLOOKUP(Tb_Activiteiten[[#This Row],[Openstelling]],Tb_Openstelling[],2,0)=1,1,""),"")</f>
        <v/>
      </c>
      <c r="AJ2445" s="56"/>
      <c r="AK2445" t="str">
        <f>IF(ISNUMBER(FIND("arbeid",Methode_Keuze)),"",IF(ISNUMBER(FIND("arbeid",Methode_Keuze)),"",IF(Tb_Activiteiten[[#This Row],[Loonkosten]]=1,Tb_Activiteiten[[#Headers],[Loonkosten]],"")))</f>
        <v/>
      </c>
      <c r="AL2445" t="str">
        <f>IF(ISNUMBER(FIND("arbeid",Methode_Keuze)),"",IF(ISNUMBER(FIND("arbeid",Methode_Keuze)),"",IF(Tb_Activiteiten[[#This Row],[Eigen arbeid]]=1,Tb_Activiteiten[[#Headers],[Eigen arbeid]],"")))</f>
        <v/>
      </c>
      <c r="AM2445" t="str">
        <f>IF(ISNUMBER(FIND("arbeid",Methode_Keuze)),"",IF(ISNUMBER(FIND("arbeid",Methode_Keuze)),"",IF(Tb_Activiteiten[[#This Row],[Projectmedewerker]]=1,Tb_Activiteiten[[#Headers],[Projectmedewerker]],"")))</f>
        <v/>
      </c>
      <c r="AN2445" t="str">
        <f>IF(ISNUMBER(FIND("arbeid",Methode_Keuze)),"",IF(ISNUMBER(FIND("arbeid",Methode_Keuze)),"",IF(Tb_Activiteiten[[#This Row],[Landbouwer]]=1,Tb_Activiteiten[[#Headers],[Landbouwer]],"")))</f>
        <v/>
      </c>
      <c r="AO2445" t="str">
        <f>IF(ISNUMBER(FIND("arbeid",Methode_Keuze)),"",IF(ISNUMBER(FIND("arbeid",Methode_Keuze)),"",IF(Tb_Activiteiten[[#This Row],[Adviseur]]=1,Tb_Activiteiten[[#Headers],[Adviseur]],"")))</f>
        <v/>
      </c>
      <c r="AP2445" t="str">
        <f>IF(ISNUMBER(FIND("arbeid",Methode_Keuze)),"",IF(ISNUMBER(FIND("arbeid",Methode_Keuze)),"",IF(Tb_Activiteiten[[#This Row],[Projectleider/Expert]]=1,Tb_Activiteiten[[#Headers],[Projectleider/Expert]],"")))</f>
        <v/>
      </c>
      <c r="AQ2445" t="str">
        <f>IF(ISNUMBER(FIND("arbeid",Methode_Keuze)),"",IF(ISNUMBER(FIND("arbeid",Methode_Keuze)),"",IF(Tb_Activiteiten[[#This Row],[Arbeidskosten]]=1,Tb_Activiteiten[[#Headers],[Arbeidskosten]],"")))</f>
        <v/>
      </c>
      <c r="AR2445" t="str">
        <f>IF(ISNUMBER(FIND("arbeid",Methode_Keuze)),"",IF(ISNUMBER(FIND("arbeid",Methode_Keuze)),"",IF(Tb_Activiteiten[[#This Row],[Arbeidskosten op basis van IKS]]=1,Tb_Activiteiten[[#Headers],[Arbeidskosten op basis van IKS]],"")))</f>
        <v/>
      </c>
      <c r="AS2445" t="str">
        <f>IF(ISNUMBER(FIND("overige",Methode_Keuze)),"",IF(Tb_Activiteiten[[#This Row],[Kosten derden exclusief btw]]=1,Tb_Activiteiten[[#Headers],[Kosten derden exclusief btw]],""))</f>
        <v/>
      </c>
      <c r="AT2445" t="str">
        <f>IF(ISNUMBER(FIND("overige",Methode_Keuze)),"",IF(Tb_Activiteiten[[#This Row],[Niet verrekenbare btw]]=1,Tb_Activiteiten[[#Headers],[Niet verrekenbare btw]],""))</f>
        <v/>
      </c>
      <c r="AU2445" t="str">
        <f>IF(ISNUMBER(FIND("overige",Methode_Keuze)),"",IF(Tb_Activiteiten[[#This Row],[Grondkosten]]=1,Tb_Activiteiten[[#Headers],[Grondkosten]],""))</f>
        <v/>
      </c>
      <c r="AV2445" t="str">
        <f>IF(ISNUMBER(FIND("overige",Methode_Keuze)),"",IF(Tb_Activiteiten[[#This Row],[Bijdrage in natura (overige)]]=1,Tb_Activiteiten[[#Headers],[Bijdrage in natura (overige)]],""))</f>
        <v/>
      </c>
      <c r="AW2445" t="str">
        <f>IF(ISNUMBER(FIND("overige",Methode_Keuze)),"",IF(Tb_Activiteiten[[#This Row],[Bijdrage in natura (vrijwilligers)]]=1,Tb_Activiteiten[[#Headers],[Bijdrage in natura (vrijwilligers)]],""))</f>
        <v/>
      </c>
      <c r="AX2445" t="str">
        <f>IF(ISNUMBER(FIND("overige",Methode_Keuze)),"",IF(Tb_Activiteiten[[#This Row],[Afschrijvingskosten]]=1,Tb_Activiteiten[[#Headers],[Afschrijvingskosten]],""))</f>
        <v/>
      </c>
      <c r="AY2445" t="str">
        <f>IF(ISNUMBER(FIND("overige",Methode_Keuze)),"",IF(Tb_Activiteiten[[#This Row],[Vergoeding]]=1,Tb_Activiteiten[[#Headers],[Vergoeding]],""))</f>
        <v/>
      </c>
      <c r="AZ2445" t="str">
        <f>IF(ISNUMBER(FIND("arbeid",Methode_Keuze)),"",IF(Tb_Activiteiten[[#This Row],[Arbeidskosten - vast tarief (excl eigen arbeid)]]=1,Tb_Activiteiten[[#Headers],[Arbeidskosten - vast tarief (excl eigen arbeid)]],""))</f>
        <v/>
      </c>
      <c r="BA2445" t="str">
        <f>IF(ISNUMBER(FIND("overige",Methode_Keuze)),"",IF(Tb_Activiteiten[[#This Row],[Overige kosten]]=1,Tb_Activiteiten[[#Headers],[Overige kosten]],""))</f>
        <v/>
      </c>
    </row>
    <row r="2446" spans="15:53" x14ac:dyDescent="0.25">
      <c r="O2446" s="56"/>
      <c r="Q2446" t="str">
        <f>IFERROR(IF(VLOOKUP(Tb_Activiteiten[[#This Row],[Openstelling]],Tb_Openstelling[],2,0)=1,1,""),"")</f>
        <v/>
      </c>
      <c r="AJ2446" s="56"/>
      <c r="AK2446" t="str">
        <f>IF(ISNUMBER(FIND("arbeid",Methode_Keuze)),"",IF(ISNUMBER(FIND("arbeid",Methode_Keuze)),"",IF(Tb_Activiteiten[[#This Row],[Loonkosten]]=1,Tb_Activiteiten[[#Headers],[Loonkosten]],"")))</f>
        <v/>
      </c>
      <c r="AL2446" t="str">
        <f>IF(ISNUMBER(FIND("arbeid",Methode_Keuze)),"",IF(ISNUMBER(FIND("arbeid",Methode_Keuze)),"",IF(Tb_Activiteiten[[#This Row],[Eigen arbeid]]=1,Tb_Activiteiten[[#Headers],[Eigen arbeid]],"")))</f>
        <v/>
      </c>
      <c r="AM2446" t="str">
        <f>IF(ISNUMBER(FIND("arbeid",Methode_Keuze)),"",IF(ISNUMBER(FIND("arbeid",Methode_Keuze)),"",IF(Tb_Activiteiten[[#This Row],[Projectmedewerker]]=1,Tb_Activiteiten[[#Headers],[Projectmedewerker]],"")))</f>
        <v/>
      </c>
      <c r="AN2446" t="str">
        <f>IF(ISNUMBER(FIND("arbeid",Methode_Keuze)),"",IF(ISNUMBER(FIND("arbeid",Methode_Keuze)),"",IF(Tb_Activiteiten[[#This Row],[Landbouwer]]=1,Tb_Activiteiten[[#Headers],[Landbouwer]],"")))</f>
        <v/>
      </c>
      <c r="AO2446" t="str">
        <f>IF(ISNUMBER(FIND("arbeid",Methode_Keuze)),"",IF(ISNUMBER(FIND("arbeid",Methode_Keuze)),"",IF(Tb_Activiteiten[[#This Row],[Adviseur]]=1,Tb_Activiteiten[[#Headers],[Adviseur]],"")))</f>
        <v/>
      </c>
      <c r="AP2446" t="str">
        <f>IF(ISNUMBER(FIND("arbeid",Methode_Keuze)),"",IF(ISNUMBER(FIND("arbeid",Methode_Keuze)),"",IF(Tb_Activiteiten[[#This Row],[Projectleider/Expert]]=1,Tb_Activiteiten[[#Headers],[Projectleider/Expert]],"")))</f>
        <v/>
      </c>
      <c r="AQ2446" t="str">
        <f>IF(ISNUMBER(FIND("arbeid",Methode_Keuze)),"",IF(ISNUMBER(FIND("arbeid",Methode_Keuze)),"",IF(Tb_Activiteiten[[#This Row],[Arbeidskosten]]=1,Tb_Activiteiten[[#Headers],[Arbeidskosten]],"")))</f>
        <v/>
      </c>
      <c r="AR2446" t="str">
        <f>IF(ISNUMBER(FIND("arbeid",Methode_Keuze)),"",IF(ISNUMBER(FIND("arbeid",Methode_Keuze)),"",IF(Tb_Activiteiten[[#This Row],[Arbeidskosten op basis van IKS]]=1,Tb_Activiteiten[[#Headers],[Arbeidskosten op basis van IKS]],"")))</f>
        <v/>
      </c>
      <c r="AS2446" t="str">
        <f>IF(ISNUMBER(FIND("overige",Methode_Keuze)),"",IF(Tb_Activiteiten[[#This Row],[Kosten derden exclusief btw]]=1,Tb_Activiteiten[[#Headers],[Kosten derden exclusief btw]],""))</f>
        <v/>
      </c>
      <c r="AT2446" t="str">
        <f>IF(ISNUMBER(FIND("overige",Methode_Keuze)),"",IF(Tb_Activiteiten[[#This Row],[Niet verrekenbare btw]]=1,Tb_Activiteiten[[#Headers],[Niet verrekenbare btw]],""))</f>
        <v/>
      </c>
      <c r="AU2446" t="str">
        <f>IF(ISNUMBER(FIND("overige",Methode_Keuze)),"",IF(Tb_Activiteiten[[#This Row],[Grondkosten]]=1,Tb_Activiteiten[[#Headers],[Grondkosten]],""))</f>
        <v/>
      </c>
      <c r="AV2446" t="str">
        <f>IF(ISNUMBER(FIND("overige",Methode_Keuze)),"",IF(Tb_Activiteiten[[#This Row],[Bijdrage in natura (overige)]]=1,Tb_Activiteiten[[#Headers],[Bijdrage in natura (overige)]],""))</f>
        <v/>
      </c>
      <c r="AW2446" t="str">
        <f>IF(ISNUMBER(FIND("overige",Methode_Keuze)),"",IF(Tb_Activiteiten[[#This Row],[Bijdrage in natura (vrijwilligers)]]=1,Tb_Activiteiten[[#Headers],[Bijdrage in natura (vrijwilligers)]],""))</f>
        <v/>
      </c>
      <c r="AX2446" t="str">
        <f>IF(ISNUMBER(FIND("overige",Methode_Keuze)),"",IF(Tb_Activiteiten[[#This Row],[Afschrijvingskosten]]=1,Tb_Activiteiten[[#Headers],[Afschrijvingskosten]],""))</f>
        <v/>
      </c>
      <c r="AY2446" t="str">
        <f>IF(ISNUMBER(FIND("overige",Methode_Keuze)),"",IF(Tb_Activiteiten[[#This Row],[Vergoeding]]=1,Tb_Activiteiten[[#Headers],[Vergoeding]],""))</f>
        <v/>
      </c>
      <c r="AZ2446" t="str">
        <f>IF(ISNUMBER(FIND("arbeid",Methode_Keuze)),"",IF(Tb_Activiteiten[[#This Row],[Arbeidskosten - vast tarief (excl eigen arbeid)]]=1,Tb_Activiteiten[[#Headers],[Arbeidskosten - vast tarief (excl eigen arbeid)]],""))</f>
        <v/>
      </c>
      <c r="BA2446" t="str">
        <f>IF(ISNUMBER(FIND("overige",Methode_Keuze)),"",IF(Tb_Activiteiten[[#This Row],[Overige kosten]]=1,Tb_Activiteiten[[#Headers],[Overige kosten]],""))</f>
        <v/>
      </c>
    </row>
    <row r="2447" spans="15:53" x14ac:dyDescent="0.25">
      <c r="O2447" s="56"/>
      <c r="Q2447" t="str">
        <f>IFERROR(IF(VLOOKUP(Tb_Activiteiten[[#This Row],[Openstelling]],Tb_Openstelling[],2,0)=1,1,""),"")</f>
        <v/>
      </c>
      <c r="AJ2447" s="56"/>
      <c r="AK2447" t="str">
        <f>IF(ISNUMBER(FIND("arbeid",Methode_Keuze)),"",IF(ISNUMBER(FIND("arbeid",Methode_Keuze)),"",IF(Tb_Activiteiten[[#This Row],[Loonkosten]]=1,Tb_Activiteiten[[#Headers],[Loonkosten]],"")))</f>
        <v/>
      </c>
      <c r="AL2447" t="str">
        <f>IF(ISNUMBER(FIND("arbeid",Methode_Keuze)),"",IF(ISNUMBER(FIND("arbeid",Methode_Keuze)),"",IF(Tb_Activiteiten[[#This Row],[Eigen arbeid]]=1,Tb_Activiteiten[[#Headers],[Eigen arbeid]],"")))</f>
        <v/>
      </c>
      <c r="AM2447" t="str">
        <f>IF(ISNUMBER(FIND("arbeid",Methode_Keuze)),"",IF(ISNUMBER(FIND("arbeid",Methode_Keuze)),"",IF(Tb_Activiteiten[[#This Row],[Projectmedewerker]]=1,Tb_Activiteiten[[#Headers],[Projectmedewerker]],"")))</f>
        <v/>
      </c>
      <c r="AN2447" t="str">
        <f>IF(ISNUMBER(FIND("arbeid",Methode_Keuze)),"",IF(ISNUMBER(FIND("arbeid",Methode_Keuze)),"",IF(Tb_Activiteiten[[#This Row],[Landbouwer]]=1,Tb_Activiteiten[[#Headers],[Landbouwer]],"")))</f>
        <v/>
      </c>
      <c r="AO2447" t="str">
        <f>IF(ISNUMBER(FIND("arbeid",Methode_Keuze)),"",IF(ISNUMBER(FIND("arbeid",Methode_Keuze)),"",IF(Tb_Activiteiten[[#This Row],[Adviseur]]=1,Tb_Activiteiten[[#Headers],[Adviseur]],"")))</f>
        <v/>
      </c>
      <c r="AP2447" t="str">
        <f>IF(ISNUMBER(FIND("arbeid",Methode_Keuze)),"",IF(ISNUMBER(FIND("arbeid",Methode_Keuze)),"",IF(Tb_Activiteiten[[#This Row],[Projectleider/Expert]]=1,Tb_Activiteiten[[#Headers],[Projectleider/Expert]],"")))</f>
        <v/>
      </c>
      <c r="AQ2447" t="str">
        <f>IF(ISNUMBER(FIND("arbeid",Methode_Keuze)),"",IF(ISNUMBER(FIND("arbeid",Methode_Keuze)),"",IF(Tb_Activiteiten[[#This Row],[Arbeidskosten]]=1,Tb_Activiteiten[[#Headers],[Arbeidskosten]],"")))</f>
        <v/>
      </c>
      <c r="AR2447" t="str">
        <f>IF(ISNUMBER(FIND("arbeid",Methode_Keuze)),"",IF(ISNUMBER(FIND("arbeid",Methode_Keuze)),"",IF(Tb_Activiteiten[[#This Row],[Arbeidskosten op basis van IKS]]=1,Tb_Activiteiten[[#Headers],[Arbeidskosten op basis van IKS]],"")))</f>
        <v/>
      </c>
      <c r="AS2447" t="str">
        <f>IF(ISNUMBER(FIND("overige",Methode_Keuze)),"",IF(Tb_Activiteiten[[#This Row],[Kosten derden exclusief btw]]=1,Tb_Activiteiten[[#Headers],[Kosten derden exclusief btw]],""))</f>
        <v/>
      </c>
      <c r="AT2447" t="str">
        <f>IF(ISNUMBER(FIND("overige",Methode_Keuze)),"",IF(Tb_Activiteiten[[#This Row],[Niet verrekenbare btw]]=1,Tb_Activiteiten[[#Headers],[Niet verrekenbare btw]],""))</f>
        <v/>
      </c>
      <c r="AU2447" t="str">
        <f>IF(ISNUMBER(FIND("overige",Methode_Keuze)),"",IF(Tb_Activiteiten[[#This Row],[Grondkosten]]=1,Tb_Activiteiten[[#Headers],[Grondkosten]],""))</f>
        <v/>
      </c>
      <c r="AV2447" t="str">
        <f>IF(ISNUMBER(FIND("overige",Methode_Keuze)),"",IF(Tb_Activiteiten[[#This Row],[Bijdrage in natura (overige)]]=1,Tb_Activiteiten[[#Headers],[Bijdrage in natura (overige)]],""))</f>
        <v/>
      </c>
      <c r="AW2447" t="str">
        <f>IF(ISNUMBER(FIND("overige",Methode_Keuze)),"",IF(Tb_Activiteiten[[#This Row],[Bijdrage in natura (vrijwilligers)]]=1,Tb_Activiteiten[[#Headers],[Bijdrage in natura (vrijwilligers)]],""))</f>
        <v/>
      </c>
      <c r="AX2447" t="str">
        <f>IF(ISNUMBER(FIND("overige",Methode_Keuze)),"",IF(Tb_Activiteiten[[#This Row],[Afschrijvingskosten]]=1,Tb_Activiteiten[[#Headers],[Afschrijvingskosten]],""))</f>
        <v/>
      </c>
      <c r="AY2447" t="str">
        <f>IF(ISNUMBER(FIND("overige",Methode_Keuze)),"",IF(Tb_Activiteiten[[#This Row],[Vergoeding]]=1,Tb_Activiteiten[[#Headers],[Vergoeding]],""))</f>
        <v/>
      </c>
      <c r="AZ2447" t="str">
        <f>IF(ISNUMBER(FIND("arbeid",Methode_Keuze)),"",IF(Tb_Activiteiten[[#This Row],[Arbeidskosten - vast tarief (excl eigen arbeid)]]=1,Tb_Activiteiten[[#Headers],[Arbeidskosten - vast tarief (excl eigen arbeid)]],""))</f>
        <v/>
      </c>
      <c r="BA2447" t="str">
        <f>IF(ISNUMBER(FIND("overige",Methode_Keuze)),"",IF(Tb_Activiteiten[[#This Row],[Overige kosten]]=1,Tb_Activiteiten[[#Headers],[Overige kosten]],""))</f>
        <v/>
      </c>
    </row>
    <row r="2448" spans="15:53" x14ac:dyDescent="0.25">
      <c r="O2448" s="56"/>
      <c r="Q2448" t="str">
        <f>IFERROR(IF(VLOOKUP(Tb_Activiteiten[[#This Row],[Openstelling]],Tb_Openstelling[],2,0)=1,1,""),"")</f>
        <v/>
      </c>
      <c r="AJ2448" s="56"/>
      <c r="AK2448" t="str">
        <f>IF(ISNUMBER(FIND("arbeid",Methode_Keuze)),"",IF(ISNUMBER(FIND("arbeid",Methode_Keuze)),"",IF(Tb_Activiteiten[[#This Row],[Loonkosten]]=1,Tb_Activiteiten[[#Headers],[Loonkosten]],"")))</f>
        <v/>
      </c>
      <c r="AL2448" t="str">
        <f>IF(ISNUMBER(FIND("arbeid",Methode_Keuze)),"",IF(ISNUMBER(FIND("arbeid",Methode_Keuze)),"",IF(Tb_Activiteiten[[#This Row],[Eigen arbeid]]=1,Tb_Activiteiten[[#Headers],[Eigen arbeid]],"")))</f>
        <v/>
      </c>
      <c r="AM2448" t="str">
        <f>IF(ISNUMBER(FIND("arbeid",Methode_Keuze)),"",IF(ISNUMBER(FIND("arbeid",Methode_Keuze)),"",IF(Tb_Activiteiten[[#This Row],[Projectmedewerker]]=1,Tb_Activiteiten[[#Headers],[Projectmedewerker]],"")))</f>
        <v/>
      </c>
      <c r="AN2448" t="str">
        <f>IF(ISNUMBER(FIND("arbeid",Methode_Keuze)),"",IF(ISNUMBER(FIND("arbeid",Methode_Keuze)),"",IF(Tb_Activiteiten[[#This Row],[Landbouwer]]=1,Tb_Activiteiten[[#Headers],[Landbouwer]],"")))</f>
        <v/>
      </c>
      <c r="AO2448" t="str">
        <f>IF(ISNUMBER(FIND("arbeid",Methode_Keuze)),"",IF(ISNUMBER(FIND("arbeid",Methode_Keuze)),"",IF(Tb_Activiteiten[[#This Row],[Adviseur]]=1,Tb_Activiteiten[[#Headers],[Adviseur]],"")))</f>
        <v/>
      </c>
      <c r="AP2448" t="str">
        <f>IF(ISNUMBER(FIND("arbeid",Methode_Keuze)),"",IF(ISNUMBER(FIND("arbeid",Methode_Keuze)),"",IF(Tb_Activiteiten[[#This Row],[Projectleider/Expert]]=1,Tb_Activiteiten[[#Headers],[Projectleider/Expert]],"")))</f>
        <v/>
      </c>
      <c r="AQ2448" t="str">
        <f>IF(ISNUMBER(FIND("arbeid",Methode_Keuze)),"",IF(ISNUMBER(FIND("arbeid",Methode_Keuze)),"",IF(Tb_Activiteiten[[#This Row],[Arbeidskosten]]=1,Tb_Activiteiten[[#Headers],[Arbeidskosten]],"")))</f>
        <v/>
      </c>
      <c r="AR2448" t="str">
        <f>IF(ISNUMBER(FIND("arbeid",Methode_Keuze)),"",IF(ISNUMBER(FIND("arbeid",Methode_Keuze)),"",IF(Tb_Activiteiten[[#This Row],[Arbeidskosten op basis van IKS]]=1,Tb_Activiteiten[[#Headers],[Arbeidskosten op basis van IKS]],"")))</f>
        <v/>
      </c>
      <c r="AS2448" t="str">
        <f>IF(ISNUMBER(FIND("overige",Methode_Keuze)),"",IF(Tb_Activiteiten[[#This Row],[Kosten derden exclusief btw]]=1,Tb_Activiteiten[[#Headers],[Kosten derden exclusief btw]],""))</f>
        <v/>
      </c>
      <c r="AT2448" t="str">
        <f>IF(ISNUMBER(FIND("overige",Methode_Keuze)),"",IF(Tb_Activiteiten[[#This Row],[Niet verrekenbare btw]]=1,Tb_Activiteiten[[#Headers],[Niet verrekenbare btw]],""))</f>
        <v/>
      </c>
      <c r="AU2448" t="str">
        <f>IF(ISNUMBER(FIND("overige",Methode_Keuze)),"",IF(Tb_Activiteiten[[#This Row],[Grondkosten]]=1,Tb_Activiteiten[[#Headers],[Grondkosten]],""))</f>
        <v/>
      </c>
      <c r="AV2448" t="str">
        <f>IF(ISNUMBER(FIND("overige",Methode_Keuze)),"",IF(Tb_Activiteiten[[#This Row],[Bijdrage in natura (overige)]]=1,Tb_Activiteiten[[#Headers],[Bijdrage in natura (overige)]],""))</f>
        <v/>
      </c>
      <c r="AW2448" t="str">
        <f>IF(ISNUMBER(FIND("overige",Methode_Keuze)),"",IF(Tb_Activiteiten[[#This Row],[Bijdrage in natura (vrijwilligers)]]=1,Tb_Activiteiten[[#Headers],[Bijdrage in natura (vrijwilligers)]],""))</f>
        <v/>
      </c>
      <c r="AX2448" t="str">
        <f>IF(ISNUMBER(FIND("overige",Methode_Keuze)),"",IF(Tb_Activiteiten[[#This Row],[Afschrijvingskosten]]=1,Tb_Activiteiten[[#Headers],[Afschrijvingskosten]],""))</f>
        <v/>
      </c>
      <c r="AY2448" t="str">
        <f>IF(ISNUMBER(FIND("overige",Methode_Keuze)),"",IF(Tb_Activiteiten[[#This Row],[Vergoeding]]=1,Tb_Activiteiten[[#Headers],[Vergoeding]],""))</f>
        <v/>
      </c>
      <c r="AZ2448" t="str">
        <f>IF(ISNUMBER(FIND("arbeid",Methode_Keuze)),"",IF(Tb_Activiteiten[[#This Row],[Arbeidskosten - vast tarief (excl eigen arbeid)]]=1,Tb_Activiteiten[[#Headers],[Arbeidskosten - vast tarief (excl eigen arbeid)]],""))</f>
        <v/>
      </c>
      <c r="BA2448" t="str">
        <f>IF(ISNUMBER(FIND("overige",Methode_Keuze)),"",IF(Tb_Activiteiten[[#This Row],[Overige kosten]]=1,Tb_Activiteiten[[#Headers],[Overige kosten]],""))</f>
        <v/>
      </c>
    </row>
    <row r="2449" spans="15:53" x14ac:dyDescent="0.25">
      <c r="O2449" s="56"/>
      <c r="Q2449" t="str">
        <f>IFERROR(IF(VLOOKUP(Tb_Activiteiten[[#This Row],[Openstelling]],Tb_Openstelling[],2,0)=1,1,""),"")</f>
        <v/>
      </c>
      <c r="AJ2449" s="56"/>
      <c r="AK2449" t="str">
        <f>IF(ISNUMBER(FIND("arbeid",Methode_Keuze)),"",IF(ISNUMBER(FIND("arbeid",Methode_Keuze)),"",IF(Tb_Activiteiten[[#This Row],[Loonkosten]]=1,Tb_Activiteiten[[#Headers],[Loonkosten]],"")))</f>
        <v/>
      </c>
      <c r="AL2449" t="str">
        <f>IF(ISNUMBER(FIND("arbeid",Methode_Keuze)),"",IF(ISNUMBER(FIND("arbeid",Methode_Keuze)),"",IF(Tb_Activiteiten[[#This Row],[Eigen arbeid]]=1,Tb_Activiteiten[[#Headers],[Eigen arbeid]],"")))</f>
        <v/>
      </c>
      <c r="AM2449" t="str">
        <f>IF(ISNUMBER(FIND("arbeid",Methode_Keuze)),"",IF(ISNUMBER(FIND("arbeid",Methode_Keuze)),"",IF(Tb_Activiteiten[[#This Row],[Projectmedewerker]]=1,Tb_Activiteiten[[#Headers],[Projectmedewerker]],"")))</f>
        <v/>
      </c>
      <c r="AN2449" t="str">
        <f>IF(ISNUMBER(FIND("arbeid",Methode_Keuze)),"",IF(ISNUMBER(FIND("arbeid",Methode_Keuze)),"",IF(Tb_Activiteiten[[#This Row],[Landbouwer]]=1,Tb_Activiteiten[[#Headers],[Landbouwer]],"")))</f>
        <v/>
      </c>
      <c r="AO2449" t="str">
        <f>IF(ISNUMBER(FIND("arbeid",Methode_Keuze)),"",IF(ISNUMBER(FIND("arbeid",Methode_Keuze)),"",IF(Tb_Activiteiten[[#This Row],[Adviseur]]=1,Tb_Activiteiten[[#Headers],[Adviseur]],"")))</f>
        <v/>
      </c>
      <c r="AP2449" t="str">
        <f>IF(ISNUMBER(FIND("arbeid",Methode_Keuze)),"",IF(ISNUMBER(FIND("arbeid",Methode_Keuze)),"",IF(Tb_Activiteiten[[#This Row],[Projectleider/Expert]]=1,Tb_Activiteiten[[#Headers],[Projectleider/Expert]],"")))</f>
        <v/>
      </c>
      <c r="AQ2449" t="str">
        <f>IF(ISNUMBER(FIND("arbeid",Methode_Keuze)),"",IF(ISNUMBER(FIND("arbeid",Methode_Keuze)),"",IF(Tb_Activiteiten[[#This Row],[Arbeidskosten]]=1,Tb_Activiteiten[[#Headers],[Arbeidskosten]],"")))</f>
        <v/>
      </c>
      <c r="AR2449" t="str">
        <f>IF(ISNUMBER(FIND("arbeid",Methode_Keuze)),"",IF(ISNUMBER(FIND("arbeid",Methode_Keuze)),"",IF(Tb_Activiteiten[[#This Row],[Arbeidskosten op basis van IKS]]=1,Tb_Activiteiten[[#Headers],[Arbeidskosten op basis van IKS]],"")))</f>
        <v/>
      </c>
      <c r="AS2449" t="str">
        <f>IF(ISNUMBER(FIND("overige",Methode_Keuze)),"",IF(Tb_Activiteiten[[#This Row],[Kosten derden exclusief btw]]=1,Tb_Activiteiten[[#Headers],[Kosten derden exclusief btw]],""))</f>
        <v/>
      </c>
      <c r="AT2449" t="str">
        <f>IF(ISNUMBER(FIND("overige",Methode_Keuze)),"",IF(Tb_Activiteiten[[#This Row],[Niet verrekenbare btw]]=1,Tb_Activiteiten[[#Headers],[Niet verrekenbare btw]],""))</f>
        <v/>
      </c>
      <c r="AU2449" t="str">
        <f>IF(ISNUMBER(FIND("overige",Methode_Keuze)),"",IF(Tb_Activiteiten[[#This Row],[Grondkosten]]=1,Tb_Activiteiten[[#Headers],[Grondkosten]],""))</f>
        <v/>
      </c>
      <c r="AV2449" t="str">
        <f>IF(ISNUMBER(FIND("overige",Methode_Keuze)),"",IF(Tb_Activiteiten[[#This Row],[Bijdrage in natura (overige)]]=1,Tb_Activiteiten[[#Headers],[Bijdrage in natura (overige)]],""))</f>
        <v/>
      </c>
      <c r="AW2449" t="str">
        <f>IF(ISNUMBER(FIND("overige",Methode_Keuze)),"",IF(Tb_Activiteiten[[#This Row],[Bijdrage in natura (vrijwilligers)]]=1,Tb_Activiteiten[[#Headers],[Bijdrage in natura (vrijwilligers)]],""))</f>
        <v/>
      </c>
      <c r="AX2449" t="str">
        <f>IF(ISNUMBER(FIND("overige",Methode_Keuze)),"",IF(Tb_Activiteiten[[#This Row],[Afschrijvingskosten]]=1,Tb_Activiteiten[[#Headers],[Afschrijvingskosten]],""))</f>
        <v/>
      </c>
      <c r="AY2449" t="str">
        <f>IF(ISNUMBER(FIND("overige",Methode_Keuze)),"",IF(Tb_Activiteiten[[#This Row],[Vergoeding]]=1,Tb_Activiteiten[[#Headers],[Vergoeding]],""))</f>
        <v/>
      </c>
      <c r="AZ2449" t="str">
        <f>IF(ISNUMBER(FIND("arbeid",Methode_Keuze)),"",IF(Tb_Activiteiten[[#This Row],[Arbeidskosten - vast tarief (excl eigen arbeid)]]=1,Tb_Activiteiten[[#Headers],[Arbeidskosten - vast tarief (excl eigen arbeid)]],""))</f>
        <v/>
      </c>
      <c r="BA2449" t="str">
        <f>IF(ISNUMBER(FIND("overige",Methode_Keuze)),"",IF(Tb_Activiteiten[[#This Row],[Overige kosten]]=1,Tb_Activiteiten[[#Headers],[Overige kosten]],""))</f>
        <v/>
      </c>
    </row>
    <row r="2450" spans="15:53" x14ac:dyDescent="0.25">
      <c r="O2450" s="56"/>
      <c r="Q2450" t="str">
        <f>IFERROR(IF(VLOOKUP(Tb_Activiteiten[[#This Row],[Openstelling]],Tb_Openstelling[],2,0)=1,1,""),"")</f>
        <v/>
      </c>
      <c r="AJ2450" s="56"/>
      <c r="AK2450" t="str">
        <f>IF(ISNUMBER(FIND("arbeid",Methode_Keuze)),"",IF(ISNUMBER(FIND("arbeid",Methode_Keuze)),"",IF(Tb_Activiteiten[[#This Row],[Loonkosten]]=1,Tb_Activiteiten[[#Headers],[Loonkosten]],"")))</f>
        <v/>
      </c>
      <c r="AL2450" t="str">
        <f>IF(ISNUMBER(FIND("arbeid",Methode_Keuze)),"",IF(ISNUMBER(FIND("arbeid",Methode_Keuze)),"",IF(Tb_Activiteiten[[#This Row],[Eigen arbeid]]=1,Tb_Activiteiten[[#Headers],[Eigen arbeid]],"")))</f>
        <v/>
      </c>
      <c r="AM2450" t="str">
        <f>IF(ISNUMBER(FIND("arbeid",Methode_Keuze)),"",IF(ISNUMBER(FIND("arbeid",Methode_Keuze)),"",IF(Tb_Activiteiten[[#This Row],[Projectmedewerker]]=1,Tb_Activiteiten[[#Headers],[Projectmedewerker]],"")))</f>
        <v/>
      </c>
      <c r="AN2450" t="str">
        <f>IF(ISNUMBER(FIND("arbeid",Methode_Keuze)),"",IF(ISNUMBER(FIND("arbeid",Methode_Keuze)),"",IF(Tb_Activiteiten[[#This Row],[Landbouwer]]=1,Tb_Activiteiten[[#Headers],[Landbouwer]],"")))</f>
        <v/>
      </c>
      <c r="AO2450" t="str">
        <f>IF(ISNUMBER(FIND("arbeid",Methode_Keuze)),"",IF(ISNUMBER(FIND("arbeid",Methode_Keuze)),"",IF(Tb_Activiteiten[[#This Row],[Adviseur]]=1,Tb_Activiteiten[[#Headers],[Adviseur]],"")))</f>
        <v/>
      </c>
      <c r="AP2450" t="str">
        <f>IF(ISNUMBER(FIND("arbeid",Methode_Keuze)),"",IF(ISNUMBER(FIND("arbeid",Methode_Keuze)),"",IF(Tb_Activiteiten[[#This Row],[Projectleider/Expert]]=1,Tb_Activiteiten[[#Headers],[Projectleider/Expert]],"")))</f>
        <v/>
      </c>
      <c r="AQ2450" t="str">
        <f>IF(ISNUMBER(FIND("arbeid",Methode_Keuze)),"",IF(ISNUMBER(FIND("arbeid",Methode_Keuze)),"",IF(Tb_Activiteiten[[#This Row],[Arbeidskosten]]=1,Tb_Activiteiten[[#Headers],[Arbeidskosten]],"")))</f>
        <v/>
      </c>
      <c r="AR2450" t="str">
        <f>IF(ISNUMBER(FIND("arbeid",Methode_Keuze)),"",IF(ISNUMBER(FIND("arbeid",Methode_Keuze)),"",IF(Tb_Activiteiten[[#This Row],[Arbeidskosten op basis van IKS]]=1,Tb_Activiteiten[[#Headers],[Arbeidskosten op basis van IKS]],"")))</f>
        <v/>
      </c>
      <c r="AS2450" t="str">
        <f>IF(ISNUMBER(FIND("overige",Methode_Keuze)),"",IF(Tb_Activiteiten[[#This Row],[Kosten derden exclusief btw]]=1,Tb_Activiteiten[[#Headers],[Kosten derden exclusief btw]],""))</f>
        <v/>
      </c>
      <c r="AT2450" t="str">
        <f>IF(ISNUMBER(FIND("overige",Methode_Keuze)),"",IF(Tb_Activiteiten[[#This Row],[Niet verrekenbare btw]]=1,Tb_Activiteiten[[#Headers],[Niet verrekenbare btw]],""))</f>
        <v/>
      </c>
      <c r="AU2450" t="str">
        <f>IF(ISNUMBER(FIND("overige",Methode_Keuze)),"",IF(Tb_Activiteiten[[#This Row],[Grondkosten]]=1,Tb_Activiteiten[[#Headers],[Grondkosten]],""))</f>
        <v/>
      </c>
      <c r="AV2450" t="str">
        <f>IF(ISNUMBER(FIND("overige",Methode_Keuze)),"",IF(Tb_Activiteiten[[#This Row],[Bijdrage in natura (overige)]]=1,Tb_Activiteiten[[#Headers],[Bijdrage in natura (overige)]],""))</f>
        <v/>
      </c>
      <c r="AW2450" t="str">
        <f>IF(ISNUMBER(FIND("overige",Methode_Keuze)),"",IF(Tb_Activiteiten[[#This Row],[Bijdrage in natura (vrijwilligers)]]=1,Tb_Activiteiten[[#Headers],[Bijdrage in natura (vrijwilligers)]],""))</f>
        <v/>
      </c>
      <c r="AX2450" t="str">
        <f>IF(ISNUMBER(FIND("overige",Methode_Keuze)),"",IF(Tb_Activiteiten[[#This Row],[Afschrijvingskosten]]=1,Tb_Activiteiten[[#Headers],[Afschrijvingskosten]],""))</f>
        <v/>
      </c>
      <c r="AY2450" t="str">
        <f>IF(ISNUMBER(FIND("overige",Methode_Keuze)),"",IF(Tb_Activiteiten[[#This Row],[Vergoeding]]=1,Tb_Activiteiten[[#Headers],[Vergoeding]],""))</f>
        <v/>
      </c>
      <c r="AZ2450" t="str">
        <f>IF(ISNUMBER(FIND("arbeid",Methode_Keuze)),"",IF(Tb_Activiteiten[[#This Row],[Arbeidskosten - vast tarief (excl eigen arbeid)]]=1,Tb_Activiteiten[[#Headers],[Arbeidskosten - vast tarief (excl eigen arbeid)]],""))</f>
        <v/>
      </c>
      <c r="BA2450" t="str">
        <f>IF(ISNUMBER(FIND("overige",Methode_Keuze)),"",IF(Tb_Activiteiten[[#This Row],[Overige kosten]]=1,Tb_Activiteiten[[#Headers],[Overige kosten]],""))</f>
        <v/>
      </c>
    </row>
    <row r="2451" spans="15:53" x14ac:dyDescent="0.25">
      <c r="O2451" s="56"/>
      <c r="Q2451" t="str">
        <f>IFERROR(IF(VLOOKUP(Tb_Activiteiten[[#This Row],[Openstelling]],Tb_Openstelling[],2,0)=1,1,""),"")</f>
        <v/>
      </c>
      <c r="AJ2451" s="56"/>
      <c r="AK2451" t="str">
        <f>IF(ISNUMBER(FIND("arbeid",Methode_Keuze)),"",IF(ISNUMBER(FIND("arbeid",Methode_Keuze)),"",IF(Tb_Activiteiten[[#This Row],[Loonkosten]]=1,Tb_Activiteiten[[#Headers],[Loonkosten]],"")))</f>
        <v/>
      </c>
      <c r="AL2451" t="str">
        <f>IF(ISNUMBER(FIND("arbeid",Methode_Keuze)),"",IF(ISNUMBER(FIND("arbeid",Methode_Keuze)),"",IF(Tb_Activiteiten[[#This Row],[Eigen arbeid]]=1,Tb_Activiteiten[[#Headers],[Eigen arbeid]],"")))</f>
        <v/>
      </c>
      <c r="AM2451" t="str">
        <f>IF(ISNUMBER(FIND("arbeid",Methode_Keuze)),"",IF(ISNUMBER(FIND("arbeid",Methode_Keuze)),"",IF(Tb_Activiteiten[[#This Row],[Projectmedewerker]]=1,Tb_Activiteiten[[#Headers],[Projectmedewerker]],"")))</f>
        <v/>
      </c>
      <c r="AN2451" t="str">
        <f>IF(ISNUMBER(FIND("arbeid",Methode_Keuze)),"",IF(ISNUMBER(FIND("arbeid",Methode_Keuze)),"",IF(Tb_Activiteiten[[#This Row],[Landbouwer]]=1,Tb_Activiteiten[[#Headers],[Landbouwer]],"")))</f>
        <v/>
      </c>
      <c r="AO2451" t="str">
        <f>IF(ISNUMBER(FIND("arbeid",Methode_Keuze)),"",IF(ISNUMBER(FIND("arbeid",Methode_Keuze)),"",IF(Tb_Activiteiten[[#This Row],[Adviseur]]=1,Tb_Activiteiten[[#Headers],[Adviseur]],"")))</f>
        <v/>
      </c>
      <c r="AP2451" t="str">
        <f>IF(ISNUMBER(FIND("arbeid",Methode_Keuze)),"",IF(ISNUMBER(FIND("arbeid",Methode_Keuze)),"",IF(Tb_Activiteiten[[#This Row],[Projectleider/Expert]]=1,Tb_Activiteiten[[#Headers],[Projectleider/Expert]],"")))</f>
        <v/>
      </c>
      <c r="AQ2451" t="str">
        <f>IF(ISNUMBER(FIND("arbeid",Methode_Keuze)),"",IF(ISNUMBER(FIND("arbeid",Methode_Keuze)),"",IF(Tb_Activiteiten[[#This Row],[Arbeidskosten]]=1,Tb_Activiteiten[[#Headers],[Arbeidskosten]],"")))</f>
        <v/>
      </c>
      <c r="AR2451" t="str">
        <f>IF(ISNUMBER(FIND("arbeid",Methode_Keuze)),"",IF(ISNUMBER(FIND("arbeid",Methode_Keuze)),"",IF(Tb_Activiteiten[[#This Row],[Arbeidskosten op basis van IKS]]=1,Tb_Activiteiten[[#Headers],[Arbeidskosten op basis van IKS]],"")))</f>
        <v/>
      </c>
      <c r="AS2451" t="str">
        <f>IF(ISNUMBER(FIND("overige",Methode_Keuze)),"",IF(Tb_Activiteiten[[#This Row],[Kosten derden exclusief btw]]=1,Tb_Activiteiten[[#Headers],[Kosten derden exclusief btw]],""))</f>
        <v/>
      </c>
      <c r="AT2451" t="str">
        <f>IF(ISNUMBER(FIND("overige",Methode_Keuze)),"",IF(Tb_Activiteiten[[#This Row],[Niet verrekenbare btw]]=1,Tb_Activiteiten[[#Headers],[Niet verrekenbare btw]],""))</f>
        <v/>
      </c>
      <c r="AU2451" t="str">
        <f>IF(ISNUMBER(FIND("overige",Methode_Keuze)),"",IF(Tb_Activiteiten[[#This Row],[Grondkosten]]=1,Tb_Activiteiten[[#Headers],[Grondkosten]],""))</f>
        <v/>
      </c>
      <c r="AV2451" t="str">
        <f>IF(ISNUMBER(FIND("overige",Methode_Keuze)),"",IF(Tb_Activiteiten[[#This Row],[Bijdrage in natura (overige)]]=1,Tb_Activiteiten[[#Headers],[Bijdrage in natura (overige)]],""))</f>
        <v/>
      </c>
      <c r="AW2451" t="str">
        <f>IF(ISNUMBER(FIND("overige",Methode_Keuze)),"",IF(Tb_Activiteiten[[#This Row],[Bijdrage in natura (vrijwilligers)]]=1,Tb_Activiteiten[[#Headers],[Bijdrage in natura (vrijwilligers)]],""))</f>
        <v/>
      </c>
      <c r="AX2451" t="str">
        <f>IF(ISNUMBER(FIND("overige",Methode_Keuze)),"",IF(Tb_Activiteiten[[#This Row],[Afschrijvingskosten]]=1,Tb_Activiteiten[[#Headers],[Afschrijvingskosten]],""))</f>
        <v/>
      </c>
      <c r="AY2451" t="str">
        <f>IF(ISNUMBER(FIND("overige",Methode_Keuze)),"",IF(Tb_Activiteiten[[#This Row],[Vergoeding]]=1,Tb_Activiteiten[[#Headers],[Vergoeding]],""))</f>
        <v/>
      </c>
      <c r="AZ2451" t="str">
        <f>IF(ISNUMBER(FIND("arbeid",Methode_Keuze)),"",IF(Tb_Activiteiten[[#This Row],[Arbeidskosten - vast tarief (excl eigen arbeid)]]=1,Tb_Activiteiten[[#Headers],[Arbeidskosten - vast tarief (excl eigen arbeid)]],""))</f>
        <v/>
      </c>
      <c r="BA2451" t="str">
        <f>IF(ISNUMBER(FIND("overige",Methode_Keuze)),"",IF(Tb_Activiteiten[[#This Row],[Overige kosten]]=1,Tb_Activiteiten[[#Headers],[Overige kosten]],""))</f>
        <v/>
      </c>
    </row>
    <row r="2452" spans="15:53" x14ac:dyDescent="0.25">
      <c r="O2452" s="56"/>
      <c r="Q2452" t="str">
        <f>IFERROR(IF(VLOOKUP(Tb_Activiteiten[[#This Row],[Openstelling]],Tb_Openstelling[],2,0)=1,1,""),"")</f>
        <v/>
      </c>
      <c r="AJ2452" s="56"/>
      <c r="AK2452" t="str">
        <f>IF(ISNUMBER(FIND("arbeid",Methode_Keuze)),"",IF(ISNUMBER(FIND("arbeid",Methode_Keuze)),"",IF(Tb_Activiteiten[[#This Row],[Loonkosten]]=1,Tb_Activiteiten[[#Headers],[Loonkosten]],"")))</f>
        <v/>
      </c>
      <c r="AL2452" t="str">
        <f>IF(ISNUMBER(FIND("arbeid",Methode_Keuze)),"",IF(ISNUMBER(FIND("arbeid",Methode_Keuze)),"",IF(Tb_Activiteiten[[#This Row],[Eigen arbeid]]=1,Tb_Activiteiten[[#Headers],[Eigen arbeid]],"")))</f>
        <v/>
      </c>
      <c r="AM2452" t="str">
        <f>IF(ISNUMBER(FIND("arbeid",Methode_Keuze)),"",IF(ISNUMBER(FIND("arbeid",Methode_Keuze)),"",IF(Tb_Activiteiten[[#This Row],[Projectmedewerker]]=1,Tb_Activiteiten[[#Headers],[Projectmedewerker]],"")))</f>
        <v/>
      </c>
      <c r="AN2452" t="str">
        <f>IF(ISNUMBER(FIND("arbeid",Methode_Keuze)),"",IF(ISNUMBER(FIND("arbeid",Methode_Keuze)),"",IF(Tb_Activiteiten[[#This Row],[Landbouwer]]=1,Tb_Activiteiten[[#Headers],[Landbouwer]],"")))</f>
        <v/>
      </c>
      <c r="AO2452" t="str">
        <f>IF(ISNUMBER(FIND("arbeid",Methode_Keuze)),"",IF(ISNUMBER(FIND("arbeid",Methode_Keuze)),"",IF(Tb_Activiteiten[[#This Row],[Adviseur]]=1,Tb_Activiteiten[[#Headers],[Adviseur]],"")))</f>
        <v/>
      </c>
      <c r="AP2452" t="str">
        <f>IF(ISNUMBER(FIND("arbeid",Methode_Keuze)),"",IF(ISNUMBER(FIND("arbeid",Methode_Keuze)),"",IF(Tb_Activiteiten[[#This Row],[Projectleider/Expert]]=1,Tb_Activiteiten[[#Headers],[Projectleider/Expert]],"")))</f>
        <v/>
      </c>
      <c r="AQ2452" t="str">
        <f>IF(ISNUMBER(FIND("arbeid",Methode_Keuze)),"",IF(ISNUMBER(FIND("arbeid",Methode_Keuze)),"",IF(Tb_Activiteiten[[#This Row],[Arbeidskosten]]=1,Tb_Activiteiten[[#Headers],[Arbeidskosten]],"")))</f>
        <v/>
      </c>
      <c r="AR2452" t="str">
        <f>IF(ISNUMBER(FIND("arbeid",Methode_Keuze)),"",IF(ISNUMBER(FIND("arbeid",Methode_Keuze)),"",IF(Tb_Activiteiten[[#This Row],[Arbeidskosten op basis van IKS]]=1,Tb_Activiteiten[[#Headers],[Arbeidskosten op basis van IKS]],"")))</f>
        <v/>
      </c>
      <c r="AS2452" t="str">
        <f>IF(ISNUMBER(FIND("overige",Methode_Keuze)),"",IF(Tb_Activiteiten[[#This Row],[Kosten derden exclusief btw]]=1,Tb_Activiteiten[[#Headers],[Kosten derden exclusief btw]],""))</f>
        <v/>
      </c>
      <c r="AT2452" t="str">
        <f>IF(ISNUMBER(FIND("overige",Methode_Keuze)),"",IF(Tb_Activiteiten[[#This Row],[Niet verrekenbare btw]]=1,Tb_Activiteiten[[#Headers],[Niet verrekenbare btw]],""))</f>
        <v/>
      </c>
      <c r="AU2452" t="str">
        <f>IF(ISNUMBER(FIND("overige",Methode_Keuze)),"",IF(Tb_Activiteiten[[#This Row],[Grondkosten]]=1,Tb_Activiteiten[[#Headers],[Grondkosten]],""))</f>
        <v/>
      </c>
      <c r="AV2452" t="str">
        <f>IF(ISNUMBER(FIND("overige",Methode_Keuze)),"",IF(Tb_Activiteiten[[#This Row],[Bijdrage in natura (overige)]]=1,Tb_Activiteiten[[#Headers],[Bijdrage in natura (overige)]],""))</f>
        <v/>
      </c>
      <c r="AW2452" t="str">
        <f>IF(ISNUMBER(FIND("overige",Methode_Keuze)),"",IF(Tb_Activiteiten[[#This Row],[Bijdrage in natura (vrijwilligers)]]=1,Tb_Activiteiten[[#Headers],[Bijdrage in natura (vrijwilligers)]],""))</f>
        <v/>
      </c>
      <c r="AX2452" t="str">
        <f>IF(ISNUMBER(FIND("overige",Methode_Keuze)),"",IF(Tb_Activiteiten[[#This Row],[Afschrijvingskosten]]=1,Tb_Activiteiten[[#Headers],[Afschrijvingskosten]],""))</f>
        <v/>
      </c>
      <c r="AY2452" t="str">
        <f>IF(ISNUMBER(FIND("overige",Methode_Keuze)),"",IF(Tb_Activiteiten[[#This Row],[Vergoeding]]=1,Tb_Activiteiten[[#Headers],[Vergoeding]],""))</f>
        <v/>
      </c>
      <c r="AZ2452" t="str">
        <f>IF(ISNUMBER(FIND("arbeid",Methode_Keuze)),"",IF(Tb_Activiteiten[[#This Row],[Arbeidskosten - vast tarief (excl eigen arbeid)]]=1,Tb_Activiteiten[[#Headers],[Arbeidskosten - vast tarief (excl eigen arbeid)]],""))</f>
        <v/>
      </c>
      <c r="BA2452" t="str">
        <f>IF(ISNUMBER(FIND("overige",Methode_Keuze)),"",IF(Tb_Activiteiten[[#This Row],[Overige kosten]]=1,Tb_Activiteiten[[#Headers],[Overige kosten]],""))</f>
        <v/>
      </c>
    </row>
    <row r="2453" spans="15:53" x14ac:dyDescent="0.25">
      <c r="O2453" s="56"/>
      <c r="Q2453" t="str">
        <f>IFERROR(IF(VLOOKUP(Tb_Activiteiten[[#This Row],[Openstelling]],Tb_Openstelling[],2,0)=1,1,""),"")</f>
        <v/>
      </c>
      <c r="AJ2453" s="56"/>
      <c r="AK2453" t="str">
        <f>IF(ISNUMBER(FIND("arbeid",Methode_Keuze)),"",IF(ISNUMBER(FIND("arbeid",Methode_Keuze)),"",IF(Tb_Activiteiten[[#This Row],[Loonkosten]]=1,Tb_Activiteiten[[#Headers],[Loonkosten]],"")))</f>
        <v/>
      </c>
      <c r="AL2453" t="str">
        <f>IF(ISNUMBER(FIND("arbeid",Methode_Keuze)),"",IF(ISNUMBER(FIND("arbeid",Methode_Keuze)),"",IF(Tb_Activiteiten[[#This Row],[Eigen arbeid]]=1,Tb_Activiteiten[[#Headers],[Eigen arbeid]],"")))</f>
        <v/>
      </c>
      <c r="AM2453" t="str">
        <f>IF(ISNUMBER(FIND("arbeid",Methode_Keuze)),"",IF(ISNUMBER(FIND("arbeid",Methode_Keuze)),"",IF(Tb_Activiteiten[[#This Row],[Projectmedewerker]]=1,Tb_Activiteiten[[#Headers],[Projectmedewerker]],"")))</f>
        <v/>
      </c>
      <c r="AN2453" t="str">
        <f>IF(ISNUMBER(FIND("arbeid",Methode_Keuze)),"",IF(ISNUMBER(FIND("arbeid",Methode_Keuze)),"",IF(Tb_Activiteiten[[#This Row],[Landbouwer]]=1,Tb_Activiteiten[[#Headers],[Landbouwer]],"")))</f>
        <v/>
      </c>
      <c r="AO2453" t="str">
        <f>IF(ISNUMBER(FIND("arbeid",Methode_Keuze)),"",IF(ISNUMBER(FIND("arbeid",Methode_Keuze)),"",IF(Tb_Activiteiten[[#This Row],[Adviseur]]=1,Tb_Activiteiten[[#Headers],[Adviseur]],"")))</f>
        <v/>
      </c>
      <c r="AP2453" t="str">
        <f>IF(ISNUMBER(FIND("arbeid",Methode_Keuze)),"",IF(ISNUMBER(FIND("arbeid",Methode_Keuze)),"",IF(Tb_Activiteiten[[#This Row],[Projectleider/Expert]]=1,Tb_Activiteiten[[#Headers],[Projectleider/Expert]],"")))</f>
        <v/>
      </c>
      <c r="AQ2453" t="str">
        <f>IF(ISNUMBER(FIND("arbeid",Methode_Keuze)),"",IF(ISNUMBER(FIND("arbeid",Methode_Keuze)),"",IF(Tb_Activiteiten[[#This Row],[Arbeidskosten]]=1,Tb_Activiteiten[[#Headers],[Arbeidskosten]],"")))</f>
        <v/>
      </c>
      <c r="AR2453" t="str">
        <f>IF(ISNUMBER(FIND("arbeid",Methode_Keuze)),"",IF(ISNUMBER(FIND("arbeid",Methode_Keuze)),"",IF(Tb_Activiteiten[[#This Row],[Arbeidskosten op basis van IKS]]=1,Tb_Activiteiten[[#Headers],[Arbeidskosten op basis van IKS]],"")))</f>
        <v/>
      </c>
      <c r="AS2453" t="str">
        <f>IF(ISNUMBER(FIND("overige",Methode_Keuze)),"",IF(Tb_Activiteiten[[#This Row],[Kosten derden exclusief btw]]=1,Tb_Activiteiten[[#Headers],[Kosten derden exclusief btw]],""))</f>
        <v/>
      </c>
      <c r="AT2453" t="str">
        <f>IF(ISNUMBER(FIND("overige",Methode_Keuze)),"",IF(Tb_Activiteiten[[#This Row],[Niet verrekenbare btw]]=1,Tb_Activiteiten[[#Headers],[Niet verrekenbare btw]],""))</f>
        <v/>
      </c>
      <c r="AU2453" t="str">
        <f>IF(ISNUMBER(FIND("overige",Methode_Keuze)),"",IF(Tb_Activiteiten[[#This Row],[Grondkosten]]=1,Tb_Activiteiten[[#Headers],[Grondkosten]],""))</f>
        <v/>
      </c>
      <c r="AV2453" t="str">
        <f>IF(ISNUMBER(FIND("overige",Methode_Keuze)),"",IF(Tb_Activiteiten[[#This Row],[Bijdrage in natura (overige)]]=1,Tb_Activiteiten[[#Headers],[Bijdrage in natura (overige)]],""))</f>
        <v/>
      </c>
      <c r="AW2453" t="str">
        <f>IF(ISNUMBER(FIND("overige",Methode_Keuze)),"",IF(Tb_Activiteiten[[#This Row],[Bijdrage in natura (vrijwilligers)]]=1,Tb_Activiteiten[[#Headers],[Bijdrage in natura (vrijwilligers)]],""))</f>
        <v/>
      </c>
      <c r="AX2453" t="str">
        <f>IF(ISNUMBER(FIND("overige",Methode_Keuze)),"",IF(Tb_Activiteiten[[#This Row],[Afschrijvingskosten]]=1,Tb_Activiteiten[[#Headers],[Afschrijvingskosten]],""))</f>
        <v/>
      </c>
      <c r="AY2453" t="str">
        <f>IF(ISNUMBER(FIND("overige",Methode_Keuze)),"",IF(Tb_Activiteiten[[#This Row],[Vergoeding]]=1,Tb_Activiteiten[[#Headers],[Vergoeding]],""))</f>
        <v/>
      </c>
      <c r="AZ2453" t="str">
        <f>IF(ISNUMBER(FIND("arbeid",Methode_Keuze)),"",IF(Tb_Activiteiten[[#This Row],[Arbeidskosten - vast tarief (excl eigen arbeid)]]=1,Tb_Activiteiten[[#Headers],[Arbeidskosten - vast tarief (excl eigen arbeid)]],""))</f>
        <v/>
      </c>
      <c r="BA2453" t="str">
        <f>IF(ISNUMBER(FIND("overige",Methode_Keuze)),"",IF(Tb_Activiteiten[[#This Row],[Overige kosten]]=1,Tb_Activiteiten[[#Headers],[Overige kosten]],""))</f>
        <v/>
      </c>
    </row>
    <row r="2454" spans="15:53" x14ac:dyDescent="0.25">
      <c r="O2454" s="56"/>
      <c r="Q2454" t="str">
        <f>IFERROR(IF(VLOOKUP(Tb_Activiteiten[[#This Row],[Openstelling]],Tb_Openstelling[],2,0)=1,1,""),"")</f>
        <v/>
      </c>
      <c r="AJ2454" s="56"/>
      <c r="AK2454" t="str">
        <f>IF(ISNUMBER(FIND("arbeid",Methode_Keuze)),"",IF(ISNUMBER(FIND("arbeid",Methode_Keuze)),"",IF(Tb_Activiteiten[[#This Row],[Loonkosten]]=1,Tb_Activiteiten[[#Headers],[Loonkosten]],"")))</f>
        <v/>
      </c>
      <c r="AL2454" t="str">
        <f>IF(ISNUMBER(FIND("arbeid",Methode_Keuze)),"",IF(ISNUMBER(FIND("arbeid",Methode_Keuze)),"",IF(Tb_Activiteiten[[#This Row],[Eigen arbeid]]=1,Tb_Activiteiten[[#Headers],[Eigen arbeid]],"")))</f>
        <v/>
      </c>
      <c r="AM2454" t="str">
        <f>IF(ISNUMBER(FIND("arbeid",Methode_Keuze)),"",IF(ISNUMBER(FIND("arbeid",Methode_Keuze)),"",IF(Tb_Activiteiten[[#This Row],[Projectmedewerker]]=1,Tb_Activiteiten[[#Headers],[Projectmedewerker]],"")))</f>
        <v/>
      </c>
      <c r="AN2454" t="str">
        <f>IF(ISNUMBER(FIND("arbeid",Methode_Keuze)),"",IF(ISNUMBER(FIND("arbeid",Methode_Keuze)),"",IF(Tb_Activiteiten[[#This Row],[Landbouwer]]=1,Tb_Activiteiten[[#Headers],[Landbouwer]],"")))</f>
        <v/>
      </c>
      <c r="AO2454" t="str">
        <f>IF(ISNUMBER(FIND("arbeid",Methode_Keuze)),"",IF(ISNUMBER(FIND("arbeid",Methode_Keuze)),"",IF(Tb_Activiteiten[[#This Row],[Adviseur]]=1,Tb_Activiteiten[[#Headers],[Adviseur]],"")))</f>
        <v/>
      </c>
      <c r="AP2454" t="str">
        <f>IF(ISNUMBER(FIND("arbeid",Methode_Keuze)),"",IF(ISNUMBER(FIND("arbeid",Methode_Keuze)),"",IF(Tb_Activiteiten[[#This Row],[Projectleider/Expert]]=1,Tb_Activiteiten[[#Headers],[Projectleider/Expert]],"")))</f>
        <v/>
      </c>
      <c r="AQ2454" t="str">
        <f>IF(ISNUMBER(FIND("arbeid",Methode_Keuze)),"",IF(ISNUMBER(FIND("arbeid",Methode_Keuze)),"",IF(Tb_Activiteiten[[#This Row],[Arbeidskosten]]=1,Tb_Activiteiten[[#Headers],[Arbeidskosten]],"")))</f>
        <v/>
      </c>
      <c r="AR2454" t="str">
        <f>IF(ISNUMBER(FIND("arbeid",Methode_Keuze)),"",IF(ISNUMBER(FIND("arbeid",Methode_Keuze)),"",IF(Tb_Activiteiten[[#This Row],[Arbeidskosten op basis van IKS]]=1,Tb_Activiteiten[[#Headers],[Arbeidskosten op basis van IKS]],"")))</f>
        <v/>
      </c>
      <c r="AS2454" t="str">
        <f>IF(ISNUMBER(FIND("overige",Methode_Keuze)),"",IF(Tb_Activiteiten[[#This Row],[Kosten derden exclusief btw]]=1,Tb_Activiteiten[[#Headers],[Kosten derden exclusief btw]],""))</f>
        <v/>
      </c>
      <c r="AT2454" t="str">
        <f>IF(ISNUMBER(FIND("overige",Methode_Keuze)),"",IF(Tb_Activiteiten[[#This Row],[Niet verrekenbare btw]]=1,Tb_Activiteiten[[#Headers],[Niet verrekenbare btw]],""))</f>
        <v/>
      </c>
      <c r="AU2454" t="str">
        <f>IF(ISNUMBER(FIND("overige",Methode_Keuze)),"",IF(Tb_Activiteiten[[#This Row],[Grondkosten]]=1,Tb_Activiteiten[[#Headers],[Grondkosten]],""))</f>
        <v/>
      </c>
      <c r="AV2454" t="str">
        <f>IF(ISNUMBER(FIND("overige",Methode_Keuze)),"",IF(Tb_Activiteiten[[#This Row],[Bijdrage in natura (overige)]]=1,Tb_Activiteiten[[#Headers],[Bijdrage in natura (overige)]],""))</f>
        <v/>
      </c>
      <c r="AW2454" t="str">
        <f>IF(ISNUMBER(FIND("overige",Methode_Keuze)),"",IF(Tb_Activiteiten[[#This Row],[Bijdrage in natura (vrijwilligers)]]=1,Tb_Activiteiten[[#Headers],[Bijdrage in natura (vrijwilligers)]],""))</f>
        <v/>
      </c>
      <c r="AX2454" t="str">
        <f>IF(ISNUMBER(FIND("overige",Methode_Keuze)),"",IF(Tb_Activiteiten[[#This Row],[Afschrijvingskosten]]=1,Tb_Activiteiten[[#Headers],[Afschrijvingskosten]],""))</f>
        <v/>
      </c>
      <c r="AY2454" t="str">
        <f>IF(ISNUMBER(FIND("overige",Methode_Keuze)),"",IF(Tb_Activiteiten[[#This Row],[Vergoeding]]=1,Tb_Activiteiten[[#Headers],[Vergoeding]],""))</f>
        <v/>
      </c>
      <c r="AZ2454" t="str">
        <f>IF(ISNUMBER(FIND("arbeid",Methode_Keuze)),"",IF(Tb_Activiteiten[[#This Row],[Arbeidskosten - vast tarief (excl eigen arbeid)]]=1,Tb_Activiteiten[[#Headers],[Arbeidskosten - vast tarief (excl eigen arbeid)]],""))</f>
        <v/>
      </c>
      <c r="BA2454" t="str">
        <f>IF(ISNUMBER(FIND("overige",Methode_Keuze)),"",IF(Tb_Activiteiten[[#This Row],[Overige kosten]]=1,Tb_Activiteiten[[#Headers],[Overige kosten]],""))</f>
        <v/>
      </c>
    </row>
    <row r="2455" spans="15:53" x14ac:dyDescent="0.25">
      <c r="O2455" s="56"/>
      <c r="Q2455" t="str">
        <f>IFERROR(IF(VLOOKUP(Tb_Activiteiten[[#This Row],[Openstelling]],Tb_Openstelling[],2,0)=1,1,""),"")</f>
        <v/>
      </c>
      <c r="AJ2455" s="56"/>
      <c r="AK2455" t="str">
        <f>IF(ISNUMBER(FIND("arbeid",Methode_Keuze)),"",IF(ISNUMBER(FIND("arbeid",Methode_Keuze)),"",IF(Tb_Activiteiten[[#This Row],[Loonkosten]]=1,Tb_Activiteiten[[#Headers],[Loonkosten]],"")))</f>
        <v/>
      </c>
      <c r="AL2455" t="str">
        <f>IF(ISNUMBER(FIND("arbeid",Methode_Keuze)),"",IF(ISNUMBER(FIND("arbeid",Methode_Keuze)),"",IF(Tb_Activiteiten[[#This Row],[Eigen arbeid]]=1,Tb_Activiteiten[[#Headers],[Eigen arbeid]],"")))</f>
        <v/>
      </c>
      <c r="AM2455" t="str">
        <f>IF(ISNUMBER(FIND("arbeid",Methode_Keuze)),"",IF(ISNUMBER(FIND("arbeid",Methode_Keuze)),"",IF(Tb_Activiteiten[[#This Row],[Projectmedewerker]]=1,Tb_Activiteiten[[#Headers],[Projectmedewerker]],"")))</f>
        <v/>
      </c>
      <c r="AN2455" t="str">
        <f>IF(ISNUMBER(FIND("arbeid",Methode_Keuze)),"",IF(ISNUMBER(FIND("arbeid",Methode_Keuze)),"",IF(Tb_Activiteiten[[#This Row],[Landbouwer]]=1,Tb_Activiteiten[[#Headers],[Landbouwer]],"")))</f>
        <v/>
      </c>
      <c r="AO2455" t="str">
        <f>IF(ISNUMBER(FIND("arbeid",Methode_Keuze)),"",IF(ISNUMBER(FIND("arbeid",Methode_Keuze)),"",IF(Tb_Activiteiten[[#This Row],[Adviseur]]=1,Tb_Activiteiten[[#Headers],[Adviseur]],"")))</f>
        <v/>
      </c>
      <c r="AP2455" t="str">
        <f>IF(ISNUMBER(FIND("arbeid",Methode_Keuze)),"",IF(ISNUMBER(FIND("arbeid",Methode_Keuze)),"",IF(Tb_Activiteiten[[#This Row],[Projectleider/Expert]]=1,Tb_Activiteiten[[#Headers],[Projectleider/Expert]],"")))</f>
        <v/>
      </c>
      <c r="AQ2455" t="str">
        <f>IF(ISNUMBER(FIND("arbeid",Methode_Keuze)),"",IF(ISNUMBER(FIND("arbeid",Methode_Keuze)),"",IF(Tb_Activiteiten[[#This Row],[Arbeidskosten]]=1,Tb_Activiteiten[[#Headers],[Arbeidskosten]],"")))</f>
        <v/>
      </c>
      <c r="AR2455" t="str">
        <f>IF(ISNUMBER(FIND("arbeid",Methode_Keuze)),"",IF(ISNUMBER(FIND("arbeid",Methode_Keuze)),"",IF(Tb_Activiteiten[[#This Row],[Arbeidskosten op basis van IKS]]=1,Tb_Activiteiten[[#Headers],[Arbeidskosten op basis van IKS]],"")))</f>
        <v/>
      </c>
      <c r="AS2455" t="str">
        <f>IF(ISNUMBER(FIND("overige",Methode_Keuze)),"",IF(Tb_Activiteiten[[#This Row],[Kosten derden exclusief btw]]=1,Tb_Activiteiten[[#Headers],[Kosten derden exclusief btw]],""))</f>
        <v/>
      </c>
      <c r="AT2455" t="str">
        <f>IF(ISNUMBER(FIND("overige",Methode_Keuze)),"",IF(Tb_Activiteiten[[#This Row],[Niet verrekenbare btw]]=1,Tb_Activiteiten[[#Headers],[Niet verrekenbare btw]],""))</f>
        <v/>
      </c>
      <c r="AU2455" t="str">
        <f>IF(ISNUMBER(FIND("overige",Methode_Keuze)),"",IF(Tb_Activiteiten[[#This Row],[Grondkosten]]=1,Tb_Activiteiten[[#Headers],[Grondkosten]],""))</f>
        <v/>
      </c>
      <c r="AV2455" t="str">
        <f>IF(ISNUMBER(FIND("overige",Methode_Keuze)),"",IF(Tb_Activiteiten[[#This Row],[Bijdrage in natura (overige)]]=1,Tb_Activiteiten[[#Headers],[Bijdrage in natura (overige)]],""))</f>
        <v/>
      </c>
      <c r="AW2455" t="str">
        <f>IF(ISNUMBER(FIND("overige",Methode_Keuze)),"",IF(Tb_Activiteiten[[#This Row],[Bijdrage in natura (vrijwilligers)]]=1,Tb_Activiteiten[[#Headers],[Bijdrage in natura (vrijwilligers)]],""))</f>
        <v/>
      </c>
      <c r="AX2455" t="str">
        <f>IF(ISNUMBER(FIND("overige",Methode_Keuze)),"",IF(Tb_Activiteiten[[#This Row],[Afschrijvingskosten]]=1,Tb_Activiteiten[[#Headers],[Afschrijvingskosten]],""))</f>
        <v/>
      </c>
      <c r="AY2455" t="str">
        <f>IF(ISNUMBER(FIND("overige",Methode_Keuze)),"",IF(Tb_Activiteiten[[#This Row],[Vergoeding]]=1,Tb_Activiteiten[[#Headers],[Vergoeding]],""))</f>
        <v/>
      </c>
      <c r="AZ2455" t="str">
        <f>IF(ISNUMBER(FIND("arbeid",Methode_Keuze)),"",IF(Tb_Activiteiten[[#This Row],[Arbeidskosten - vast tarief (excl eigen arbeid)]]=1,Tb_Activiteiten[[#Headers],[Arbeidskosten - vast tarief (excl eigen arbeid)]],""))</f>
        <v/>
      </c>
      <c r="BA2455" t="str">
        <f>IF(ISNUMBER(FIND("overige",Methode_Keuze)),"",IF(Tb_Activiteiten[[#This Row],[Overige kosten]]=1,Tb_Activiteiten[[#Headers],[Overige kosten]],""))</f>
        <v/>
      </c>
    </row>
    <row r="2456" spans="15:53" x14ac:dyDescent="0.25">
      <c r="O2456" s="56"/>
      <c r="Q2456" t="str">
        <f>IFERROR(IF(VLOOKUP(Tb_Activiteiten[[#This Row],[Openstelling]],Tb_Openstelling[],2,0)=1,1,""),"")</f>
        <v/>
      </c>
      <c r="AJ2456" s="56"/>
      <c r="AK2456" t="str">
        <f>IF(ISNUMBER(FIND("arbeid",Methode_Keuze)),"",IF(ISNUMBER(FIND("arbeid",Methode_Keuze)),"",IF(Tb_Activiteiten[[#This Row],[Loonkosten]]=1,Tb_Activiteiten[[#Headers],[Loonkosten]],"")))</f>
        <v/>
      </c>
      <c r="AL2456" t="str">
        <f>IF(ISNUMBER(FIND("arbeid",Methode_Keuze)),"",IF(ISNUMBER(FIND("arbeid",Methode_Keuze)),"",IF(Tb_Activiteiten[[#This Row],[Eigen arbeid]]=1,Tb_Activiteiten[[#Headers],[Eigen arbeid]],"")))</f>
        <v/>
      </c>
      <c r="AM2456" t="str">
        <f>IF(ISNUMBER(FIND("arbeid",Methode_Keuze)),"",IF(ISNUMBER(FIND("arbeid",Methode_Keuze)),"",IF(Tb_Activiteiten[[#This Row],[Projectmedewerker]]=1,Tb_Activiteiten[[#Headers],[Projectmedewerker]],"")))</f>
        <v/>
      </c>
      <c r="AN2456" t="str">
        <f>IF(ISNUMBER(FIND("arbeid",Methode_Keuze)),"",IF(ISNUMBER(FIND("arbeid",Methode_Keuze)),"",IF(Tb_Activiteiten[[#This Row],[Landbouwer]]=1,Tb_Activiteiten[[#Headers],[Landbouwer]],"")))</f>
        <v/>
      </c>
      <c r="AO2456" t="str">
        <f>IF(ISNUMBER(FIND("arbeid",Methode_Keuze)),"",IF(ISNUMBER(FIND("arbeid",Methode_Keuze)),"",IF(Tb_Activiteiten[[#This Row],[Adviseur]]=1,Tb_Activiteiten[[#Headers],[Adviseur]],"")))</f>
        <v/>
      </c>
      <c r="AP2456" t="str">
        <f>IF(ISNUMBER(FIND("arbeid",Methode_Keuze)),"",IF(ISNUMBER(FIND("arbeid",Methode_Keuze)),"",IF(Tb_Activiteiten[[#This Row],[Projectleider/Expert]]=1,Tb_Activiteiten[[#Headers],[Projectleider/Expert]],"")))</f>
        <v/>
      </c>
      <c r="AQ2456" t="str">
        <f>IF(ISNUMBER(FIND("arbeid",Methode_Keuze)),"",IF(ISNUMBER(FIND("arbeid",Methode_Keuze)),"",IF(Tb_Activiteiten[[#This Row],[Arbeidskosten]]=1,Tb_Activiteiten[[#Headers],[Arbeidskosten]],"")))</f>
        <v/>
      </c>
      <c r="AR2456" t="str">
        <f>IF(ISNUMBER(FIND("arbeid",Methode_Keuze)),"",IF(ISNUMBER(FIND("arbeid",Methode_Keuze)),"",IF(Tb_Activiteiten[[#This Row],[Arbeidskosten op basis van IKS]]=1,Tb_Activiteiten[[#Headers],[Arbeidskosten op basis van IKS]],"")))</f>
        <v/>
      </c>
      <c r="AS2456" t="str">
        <f>IF(ISNUMBER(FIND("overige",Methode_Keuze)),"",IF(Tb_Activiteiten[[#This Row],[Kosten derden exclusief btw]]=1,Tb_Activiteiten[[#Headers],[Kosten derden exclusief btw]],""))</f>
        <v/>
      </c>
      <c r="AT2456" t="str">
        <f>IF(ISNUMBER(FIND("overige",Methode_Keuze)),"",IF(Tb_Activiteiten[[#This Row],[Niet verrekenbare btw]]=1,Tb_Activiteiten[[#Headers],[Niet verrekenbare btw]],""))</f>
        <v/>
      </c>
      <c r="AU2456" t="str">
        <f>IF(ISNUMBER(FIND("overige",Methode_Keuze)),"",IF(Tb_Activiteiten[[#This Row],[Grondkosten]]=1,Tb_Activiteiten[[#Headers],[Grondkosten]],""))</f>
        <v/>
      </c>
      <c r="AV2456" t="str">
        <f>IF(ISNUMBER(FIND("overige",Methode_Keuze)),"",IF(Tb_Activiteiten[[#This Row],[Bijdrage in natura (overige)]]=1,Tb_Activiteiten[[#Headers],[Bijdrage in natura (overige)]],""))</f>
        <v/>
      </c>
      <c r="AW2456" t="str">
        <f>IF(ISNUMBER(FIND("overige",Methode_Keuze)),"",IF(Tb_Activiteiten[[#This Row],[Bijdrage in natura (vrijwilligers)]]=1,Tb_Activiteiten[[#Headers],[Bijdrage in natura (vrijwilligers)]],""))</f>
        <v/>
      </c>
      <c r="AX2456" t="str">
        <f>IF(ISNUMBER(FIND("overige",Methode_Keuze)),"",IF(Tb_Activiteiten[[#This Row],[Afschrijvingskosten]]=1,Tb_Activiteiten[[#Headers],[Afschrijvingskosten]],""))</f>
        <v/>
      </c>
      <c r="AY2456" t="str">
        <f>IF(ISNUMBER(FIND("overige",Methode_Keuze)),"",IF(Tb_Activiteiten[[#This Row],[Vergoeding]]=1,Tb_Activiteiten[[#Headers],[Vergoeding]],""))</f>
        <v/>
      </c>
      <c r="AZ2456" t="str">
        <f>IF(ISNUMBER(FIND("arbeid",Methode_Keuze)),"",IF(Tb_Activiteiten[[#This Row],[Arbeidskosten - vast tarief (excl eigen arbeid)]]=1,Tb_Activiteiten[[#Headers],[Arbeidskosten - vast tarief (excl eigen arbeid)]],""))</f>
        <v/>
      </c>
      <c r="BA2456" t="str">
        <f>IF(ISNUMBER(FIND("overige",Methode_Keuze)),"",IF(Tb_Activiteiten[[#This Row],[Overige kosten]]=1,Tb_Activiteiten[[#Headers],[Overige kosten]],""))</f>
        <v/>
      </c>
    </row>
    <row r="2457" spans="15:53" x14ac:dyDescent="0.25">
      <c r="O2457" s="56"/>
      <c r="Q2457" t="str">
        <f>IFERROR(IF(VLOOKUP(Tb_Activiteiten[[#This Row],[Openstelling]],Tb_Openstelling[],2,0)=1,1,""),"")</f>
        <v/>
      </c>
      <c r="AJ2457" s="56"/>
      <c r="AK2457" t="str">
        <f>IF(ISNUMBER(FIND("arbeid",Methode_Keuze)),"",IF(ISNUMBER(FIND("arbeid",Methode_Keuze)),"",IF(Tb_Activiteiten[[#This Row],[Loonkosten]]=1,Tb_Activiteiten[[#Headers],[Loonkosten]],"")))</f>
        <v/>
      </c>
      <c r="AL2457" t="str">
        <f>IF(ISNUMBER(FIND("arbeid",Methode_Keuze)),"",IF(ISNUMBER(FIND("arbeid",Methode_Keuze)),"",IF(Tb_Activiteiten[[#This Row],[Eigen arbeid]]=1,Tb_Activiteiten[[#Headers],[Eigen arbeid]],"")))</f>
        <v/>
      </c>
      <c r="AM2457" t="str">
        <f>IF(ISNUMBER(FIND("arbeid",Methode_Keuze)),"",IF(ISNUMBER(FIND("arbeid",Methode_Keuze)),"",IF(Tb_Activiteiten[[#This Row],[Projectmedewerker]]=1,Tb_Activiteiten[[#Headers],[Projectmedewerker]],"")))</f>
        <v/>
      </c>
      <c r="AN2457" t="str">
        <f>IF(ISNUMBER(FIND("arbeid",Methode_Keuze)),"",IF(ISNUMBER(FIND("arbeid",Methode_Keuze)),"",IF(Tb_Activiteiten[[#This Row],[Landbouwer]]=1,Tb_Activiteiten[[#Headers],[Landbouwer]],"")))</f>
        <v/>
      </c>
      <c r="AO2457" t="str">
        <f>IF(ISNUMBER(FIND("arbeid",Methode_Keuze)),"",IF(ISNUMBER(FIND("arbeid",Methode_Keuze)),"",IF(Tb_Activiteiten[[#This Row],[Adviseur]]=1,Tb_Activiteiten[[#Headers],[Adviseur]],"")))</f>
        <v/>
      </c>
      <c r="AP2457" t="str">
        <f>IF(ISNUMBER(FIND("arbeid",Methode_Keuze)),"",IF(ISNUMBER(FIND("arbeid",Methode_Keuze)),"",IF(Tb_Activiteiten[[#This Row],[Projectleider/Expert]]=1,Tb_Activiteiten[[#Headers],[Projectleider/Expert]],"")))</f>
        <v/>
      </c>
      <c r="AQ2457" t="str">
        <f>IF(ISNUMBER(FIND("arbeid",Methode_Keuze)),"",IF(ISNUMBER(FIND("arbeid",Methode_Keuze)),"",IF(Tb_Activiteiten[[#This Row],[Arbeidskosten]]=1,Tb_Activiteiten[[#Headers],[Arbeidskosten]],"")))</f>
        <v/>
      </c>
      <c r="AR2457" t="str">
        <f>IF(ISNUMBER(FIND("arbeid",Methode_Keuze)),"",IF(ISNUMBER(FIND("arbeid",Methode_Keuze)),"",IF(Tb_Activiteiten[[#This Row],[Arbeidskosten op basis van IKS]]=1,Tb_Activiteiten[[#Headers],[Arbeidskosten op basis van IKS]],"")))</f>
        <v/>
      </c>
      <c r="AS2457" t="str">
        <f>IF(ISNUMBER(FIND("overige",Methode_Keuze)),"",IF(Tb_Activiteiten[[#This Row],[Kosten derden exclusief btw]]=1,Tb_Activiteiten[[#Headers],[Kosten derden exclusief btw]],""))</f>
        <v/>
      </c>
      <c r="AT2457" t="str">
        <f>IF(ISNUMBER(FIND("overige",Methode_Keuze)),"",IF(Tb_Activiteiten[[#This Row],[Niet verrekenbare btw]]=1,Tb_Activiteiten[[#Headers],[Niet verrekenbare btw]],""))</f>
        <v/>
      </c>
      <c r="AU2457" t="str">
        <f>IF(ISNUMBER(FIND("overige",Methode_Keuze)),"",IF(Tb_Activiteiten[[#This Row],[Grondkosten]]=1,Tb_Activiteiten[[#Headers],[Grondkosten]],""))</f>
        <v/>
      </c>
      <c r="AV2457" t="str">
        <f>IF(ISNUMBER(FIND("overige",Methode_Keuze)),"",IF(Tb_Activiteiten[[#This Row],[Bijdrage in natura (overige)]]=1,Tb_Activiteiten[[#Headers],[Bijdrage in natura (overige)]],""))</f>
        <v/>
      </c>
      <c r="AW2457" t="str">
        <f>IF(ISNUMBER(FIND("overige",Methode_Keuze)),"",IF(Tb_Activiteiten[[#This Row],[Bijdrage in natura (vrijwilligers)]]=1,Tb_Activiteiten[[#Headers],[Bijdrage in natura (vrijwilligers)]],""))</f>
        <v/>
      </c>
      <c r="AX2457" t="str">
        <f>IF(ISNUMBER(FIND("overige",Methode_Keuze)),"",IF(Tb_Activiteiten[[#This Row],[Afschrijvingskosten]]=1,Tb_Activiteiten[[#Headers],[Afschrijvingskosten]],""))</f>
        <v/>
      </c>
      <c r="AY2457" t="str">
        <f>IF(ISNUMBER(FIND("overige",Methode_Keuze)),"",IF(Tb_Activiteiten[[#This Row],[Vergoeding]]=1,Tb_Activiteiten[[#Headers],[Vergoeding]],""))</f>
        <v/>
      </c>
      <c r="AZ2457" t="str">
        <f>IF(ISNUMBER(FIND("arbeid",Methode_Keuze)),"",IF(Tb_Activiteiten[[#This Row],[Arbeidskosten - vast tarief (excl eigen arbeid)]]=1,Tb_Activiteiten[[#Headers],[Arbeidskosten - vast tarief (excl eigen arbeid)]],""))</f>
        <v/>
      </c>
      <c r="BA2457" t="str">
        <f>IF(ISNUMBER(FIND("overige",Methode_Keuze)),"",IF(Tb_Activiteiten[[#This Row],[Overige kosten]]=1,Tb_Activiteiten[[#Headers],[Overige kosten]],""))</f>
        <v/>
      </c>
    </row>
    <row r="2458" spans="15:53" x14ac:dyDescent="0.25">
      <c r="O2458" s="56"/>
      <c r="Q2458" t="str">
        <f>IFERROR(IF(VLOOKUP(Tb_Activiteiten[[#This Row],[Openstelling]],Tb_Openstelling[],2,0)=1,1,""),"")</f>
        <v/>
      </c>
      <c r="AJ2458" s="56"/>
      <c r="AK2458" t="str">
        <f>IF(ISNUMBER(FIND("arbeid",Methode_Keuze)),"",IF(ISNUMBER(FIND("arbeid",Methode_Keuze)),"",IF(Tb_Activiteiten[[#This Row],[Loonkosten]]=1,Tb_Activiteiten[[#Headers],[Loonkosten]],"")))</f>
        <v/>
      </c>
      <c r="AL2458" t="str">
        <f>IF(ISNUMBER(FIND("arbeid",Methode_Keuze)),"",IF(ISNUMBER(FIND("arbeid",Methode_Keuze)),"",IF(Tb_Activiteiten[[#This Row],[Eigen arbeid]]=1,Tb_Activiteiten[[#Headers],[Eigen arbeid]],"")))</f>
        <v/>
      </c>
      <c r="AM2458" t="str">
        <f>IF(ISNUMBER(FIND("arbeid",Methode_Keuze)),"",IF(ISNUMBER(FIND("arbeid",Methode_Keuze)),"",IF(Tb_Activiteiten[[#This Row],[Projectmedewerker]]=1,Tb_Activiteiten[[#Headers],[Projectmedewerker]],"")))</f>
        <v/>
      </c>
      <c r="AN2458" t="str">
        <f>IF(ISNUMBER(FIND("arbeid",Methode_Keuze)),"",IF(ISNUMBER(FIND("arbeid",Methode_Keuze)),"",IF(Tb_Activiteiten[[#This Row],[Landbouwer]]=1,Tb_Activiteiten[[#Headers],[Landbouwer]],"")))</f>
        <v/>
      </c>
      <c r="AO2458" t="str">
        <f>IF(ISNUMBER(FIND("arbeid",Methode_Keuze)),"",IF(ISNUMBER(FIND("arbeid",Methode_Keuze)),"",IF(Tb_Activiteiten[[#This Row],[Adviseur]]=1,Tb_Activiteiten[[#Headers],[Adviseur]],"")))</f>
        <v/>
      </c>
      <c r="AP2458" t="str">
        <f>IF(ISNUMBER(FIND("arbeid",Methode_Keuze)),"",IF(ISNUMBER(FIND("arbeid",Methode_Keuze)),"",IF(Tb_Activiteiten[[#This Row],[Projectleider/Expert]]=1,Tb_Activiteiten[[#Headers],[Projectleider/Expert]],"")))</f>
        <v/>
      </c>
      <c r="AQ2458" t="str">
        <f>IF(ISNUMBER(FIND("arbeid",Methode_Keuze)),"",IF(ISNUMBER(FIND("arbeid",Methode_Keuze)),"",IF(Tb_Activiteiten[[#This Row],[Arbeidskosten]]=1,Tb_Activiteiten[[#Headers],[Arbeidskosten]],"")))</f>
        <v/>
      </c>
      <c r="AR2458" t="str">
        <f>IF(ISNUMBER(FIND("arbeid",Methode_Keuze)),"",IF(ISNUMBER(FIND("arbeid",Methode_Keuze)),"",IF(Tb_Activiteiten[[#This Row],[Arbeidskosten op basis van IKS]]=1,Tb_Activiteiten[[#Headers],[Arbeidskosten op basis van IKS]],"")))</f>
        <v/>
      </c>
      <c r="AS2458" t="str">
        <f>IF(ISNUMBER(FIND("overige",Methode_Keuze)),"",IF(Tb_Activiteiten[[#This Row],[Kosten derden exclusief btw]]=1,Tb_Activiteiten[[#Headers],[Kosten derden exclusief btw]],""))</f>
        <v/>
      </c>
      <c r="AT2458" t="str">
        <f>IF(ISNUMBER(FIND("overige",Methode_Keuze)),"",IF(Tb_Activiteiten[[#This Row],[Niet verrekenbare btw]]=1,Tb_Activiteiten[[#Headers],[Niet verrekenbare btw]],""))</f>
        <v/>
      </c>
      <c r="AU2458" t="str">
        <f>IF(ISNUMBER(FIND("overige",Methode_Keuze)),"",IF(Tb_Activiteiten[[#This Row],[Grondkosten]]=1,Tb_Activiteiten[[#Headers],[Grondkosten]],""))</f>
        <v/>
      </c>
      <c r="AV2458" t="str">
        <f>IF(ISNUMBER(FIND("overige",Methode_Keuze)),"",IF(Tb_Activiteiten[[#This Row],[Bijdrage in natura (overige)]]=1,Tb_Activiteiten[[#Headers],[Bijdrage in natura (overige)]],""))</f>
        <v/>
      </c>
      <c r="AW2458" t="str">
        <f>IF(ISNUMBER(FIND("overige",Methode_Keuze)),"",IF(Tb_Activiteiten[[#This Row],[Bijdrage in natura (vrijwilligers)]]=1,Tb_Activiteiten[[#Headers],[Bijdrage in natura (vrijwilligers)]],""))</f>
        <v/>
      </c>
      <c r="AX2458" t="str">
        <f>IF(ISNUMBER(FIND("overige",Methode_Keuze)),"",IF(Tb_Activiteiten[[#This Row],[Afschrijvingskosten]]=1,Tb_Activiteiten[[#Headers],[Afschrijvingskosten]],""))</f>
        <v/>
      </c>
      <c r="AY2458" t="str">
        <f>IF(ISNUMBER(FIND("overige",Methode_Keuze)),"",IF(Tb_Activiteiten[[#This Row],[Vergoeding]]=1,Tb_Activiteiten[[#Headers],[Vergoeding]],""))</f>
        <v/>
      </c>
      <c r="AZ2458" t="str">
        <f>IF(ISNUMBER(FIND("arbeid",Methode_Keuze)),"",IF(Tb_Activiteiten[[#This Row],[Arbeidskosten - vast tarief (excl eigen arbeid)]]=1,Tb_Activiteiten[[#Headers],[Arbeidskosten - vast tarief (excl eigen arbeid)]],""))</f>
        <v/>
      </c>
      <c r="BA2458" t="str">
        <f>IF(ISNUMBER(FIND("overige",Methode_Keuze)),"",IF(Tb_Activiteiten[[#This Row],[Overige kosten]]=1,Tb_Activiteiten[[#Headers],[Overige kosten]],""))</f>
        <v/>
      </c>
    </row>
    <row r="2459" spans="15:53" x14ac:dyDescent="0.25">
      <c r="O2459" s="56"/>
      <c r="Q2459" t="str">
        <f>IFERROR(IF(VLOOKUP(Tb_Activiteiten[[#This Row],[Openstelling]],Tb_Openstelling[],2,0)=1,1,""),"")</f>
        <v/>
      </c>
      <c r="AJ2459" s="56"/>
      <c r="AK2459" t="str">
        <f>IF(ISNUMBER(FIND("arbeid",Methode_Keuze)),"",IF(ISNUMBER(FIND("arbeid",Methode_Keuze)),"",IF(Tb_Activiteiten[[#This Row],[Loonkosten]]=1,Tb_Activiteiten[[#Headers],[Loonkosten]],"")))</f>
        <v/>
      </c>
      <c r="AL2459" t="str">
        <f>IF(ISNUMBER(FIND("arbeid",Methode_Keuze)),"",IF(ISNUMBER(FIND("arbeid",Methode_Keuze)),"",IF(Tb_Activiteiten[[#This Row],[Eigen arbeid]]=1,Tb_Activiteiten[[#Headers],[Eigen arbeid]],"")))</f>
        <v/>
      </c>
      <c r="AM2459" t="str">
        <f>IF(ISNUMBER(FIND("arbeid",Methode_Keuze)),"",IF(ISNUMBER(FIND("arbeid",Methode_Keuze)),"",IF(Tb_Activiteiten[[#This Row],[Projectmedewerker]]=1,Tb_Activiteiten[[#Headers],[Projectmedewerker]],"")))</f>
        <v/>
      </c>
      <c r="AN2459" t="str">
        <f>IF(ISNUMBER(FIND("arbeid",Methode_Keuze)),"",IF(ISNUMBER(FIND("arbeid",Methode_Keuze)),"",IF(Tb_Activiteiten[[#This Row],[Landbouwer]]=1,Tb_Activiteiten[[#Headers],[Landbouwer]],"")))</f>
        <v/>
      </c>
      <c r="AO2459" t="str">
        <f>IF(ISNUMBER(FIND("arbeid",Methode_Keuze)),"",IF(ISNUMBER(FIND("arbeid",Methode_Keuze)),"",IF(Tb_Activiteiten[[#This Row],[Adviseur]]=1,Tb_Activiteiten[[#Headers],[Adviseur]],"")))</f>
        <v/>
      </c>
      <c r="AP2459" t="str">
        <f>IF(ISNUMBER(FIND("arbeid",Methode_Keuze)),"",IF(ISNUMBER(FIND("arbeid",Methode_Keuze)),"",IF(Tb_Activiteiten[[#This Row],[Projectleider/Expert]]=1,Tb_Activiteiten[[#Headers],[Projectleider/Expert]],"")))</f>
        <v/>
      </c>
      <c r="AQ2459" t="str">
        <f>IF(ISNUMBER(FIND("arbeid",Methode_Keuze)),"",IF(ISNUMBER(FIND("arbeid",Methode_Keuze)),"",IF(Tb_Activiteiten[[#This Row],[Arbeidskosten]]=1,Tb_Activiteiten[[#Headers],[Arbeidskosten]],"")))</f>
        <v/>
      </c>
      <c r="AR2459" t="str">
        <f>IF(ISNUMBER(FIND("arbeid",Methode_Keuze)),"",IF(ISNUMBER(FIND("arbeid",Methode_Keuze)),"",IF(Tb_Activiteiten[[#This Row],[Arbeidskosten op basis van IKS]]=1,Tb_Activiteiten[[#Headers],[Arbeidskosten op basis van IKS]],"")))</f>
        <v/>
      </c>
      <c r="AS2459" t="str">
        <f>IF(ISNUMBER(FIND("overige",Methode_Keuze)),"",IF(Tb_Activiteiten[[#This Row],[Kosten derden exclusief btw]]=1,Tb_Activiteiten[[#Headers],[Kosten derden exclusief btw]],""))</f>
        <v/>
      </c>
      <c r="AT2459" t="str">
        <f>IF(ISNUMBER(FIND("overige",Methode_Keuze)),"",IF(Tb_Activiteiten[[#This Row],[Niet verrekenbare btw]]=1,Tb_Activiteiten[[#Headers],[Niet verrekenbare btw]],""))</f>
        <v/>
      </c>
      <c r="AU2459" t="str">
        <f>IF(ISNUMBER(FIND("overige",Methode_Keuze)),"",IF(Tb_Activiteiten[[#This Row],[Grondkosten]]=1,Tb_Activiteiten[[#Headers],[Grondkosten]],""))</f>
        <v/>
      </c>
      <c r="AV2459" t="str">
        <f>IF(ISNUMBER(FIND("overige",Methode_Keuze)),"",IF(Tb_Activiteiten[[#This Row],[Bijdrage in natura (overige)]]=1,Tb_Activiteiten[[#Headers],[Bijdrage in natura (overige)]],""))</f>
        <v/>
      </c>
      <c r="AW2459" t="str">
        <f>IF(ISNUMBER(FIND("overige",Methode_Keuze)),"",IF(Tb_Activiteiten[[#This Row],[Bijdrage in natura (vrijwilligers)]]=1,Tb_Activiteiten[[#Headers],[Bijdrage in natura (vrijwilligers)]],""))</f>
        <v/>
      </c>
      <c r="AX2459" t="str">
        <f>IF(ISNUMBER(FIND("overige",Methode_Keuze)),"",IF(Tb_Activiteiten[[#This Row],[Afschrijvingskosten]]=1,Tb_Activiteiten[[#Headers],[Afschrijvingskosten]],""))</f>
        <v/>
      </c>
      <c r="AY2459" t="str">
        <f>IF(ISNUMBER(FIND("overige",Methode_Keuze)),"",IF(Tb_Activiteiten[[#This Row],[Vergoeding]]=1,Tb_Activiteiten[[#Headers],[Vergoeding]],""))</f>
        <v/>
      </c>
      <c r="AZ2459" t="str">
        <f>IF(ISNUMBER(FIND("arbeid",Methode_Keuze)),"",IF(Tb_Activiteiten[[#This Row],[Arbeidskosten - vast tarief (excl eigen arbeid)]]=1,Tb_Activiteiten[[#Headers],[Arbeidskosten - vast tarief (excl eigen arbeid)]],""))</f>
        <v/>
      </c>
      <c r="BA2459" t="str">
        <f>IF(ISNUMBER(FIND("overige",Methode_Keuze)),"",IF(Tb_Activiteiten[[#This Row],[Overige kosten]]=1,Tb_Activiteiten[[#Headers],[Overige kosten]],""))</f>
        <v/>
      </c>
    </row>
    <row r="2460" spans="15:53" x14ac:dyDescent="0.25">
      <c r="O2460" s="56"/>
      <c r="Q2460" t="str">
        <f>IFERROR(IF(VLOOKUP(Tb_Activiteiten[[#This Row],[Openstelling]],Tb_Openstelling[],2,0)=1,1,""),"")</f>
        <v/>
      </c>
      <c r="AJ2460" s="56"/>
      <c r="AK2460" t="str">
        <f>IF(ISNUMBER(FIND("arbeid",Methode_Keuze)),"",IF(ISNUMBER(FIND("arbeid",Methode_Keuze)),"",IF(Tb_Activiteiten[[#This Row],[Loonkosten]]=1,Tb_Activiteiten[[#Headers],[Loonkosten]],"")))</f>
        <v/>
      </c>
      <c r="AL2460" t="str">
        <f>IF(ISNUMBER(FIND("arbeid",Methode_Keuze)),"",IF(ISNUMBER(FIND("arbeid",Methode_Keuze)),"",IF(Tb_Activiteiten[[#This Row],[Eigen arbeid]]=1,Tb_Activiteiten[[#Headers],[Eigen arbeid]],"")))</f>
        <v/>
      </c>
      <c r="AM2460" t="str">
        <f>IF(ISNUMBER(FIND("arbeid",Methode_Keuze)),"",IF(ISNUMBER(FIND("arbeid",Methode_Keuze)),"",IF(Tb_Activiteiten[[#This Row],[Projectmedewerker]]=1,Tb_Activiteiten[[#Headers],[Projectmedewerker]],"")))</f>
        <v/>
      </c>
      <c r="AN2460" t="str">
        <f>IF(ISNUMBER(FIND("arbeid",Methode_Keuze)),"",IF(ISNUMBER(FIND("arbeid",Methode_Keuze)),"",IF(Tb_Activiteiten[[#This Row],[Landbouwer]]=1,Tb_Activiteiten[[#Headers],[Landbouwer]],"")))</f>
        <v/>
      </c>
      <c r="AO2460" t="str">
        <f>IF(ISNUMBER(FIND("arbeid",Methode_Keuze)),"",IF(ISNUMBER(FIND("arbeid",Methode_Keuze)),"",IF(Tb_Activiteiten[[#This Row],[Adviseur]]=1,Tb_Activiteiten[[#Headers],[Adviseur]],"")))</f>
        <v/>
      </c>
      <c r="AP2460" t="str">
        <f>IF(ISNUMBER(FIND("arbeid",Methode_Keuze)),"",IF(ISNUMBER(FIND("arbeid",Methode_Keuze)),"",IF(Tb_Activiteiten[[#This Row],[Projectleider/Expert]]=1,Tb_Activiteiten[[#Headers],[Projectleider/Expert]],"")))</f>
        <v/>
      </c>
      <c r="AQ2460" t="str">
        <f>IF(ISNUMBER(FIND("arbeid",Methode_Keuze)),"",IF(ISNUMBER(FIND("arbeid",Methode_Keuze)),"",IF(Tb_Activiteiten[[#This Row],[Arbeidskosten]]=1,Tb_Activiteiten[[#Headers],[Arbeidskosten]],"")))</f>
        <v/>
      </c>
      <c r="AR2460" t="str">
        <f>IF(ISNUMBER(FIND("arbeid",Methode_Keuze)),"",IF(ISNUMBER(FIND("arbeid",Methode_Keuze)),"",IF(Tb_Activiteiten[[#This Row],[Arbeidskosten op basis van IKS]]=1,Tb_Activiteiten[[#Headers],[Arbeidskosten op basis van IKS]],"")))</f>
        <v/>
      </c>
      <c r="AS2460" t="str">
        <f>IF(ISNUMBER(FIND("overige",Methode_Keuze)),"",IF(Tb_Activiteiten[[#This Row],[Kosten derden exclusief btw]]=1,Tb_Activiteiten[[#Headers],[Kosten derden exclusief btw]],""))</f>
        <v/>
      </c>
      <c r="AT2460" t="str">
        <f>IF(ISNUMBER(FIND("overige",Methode_Keuze)),"",IF(Tb_Activiteiten[[#This Row],[Niet verrekenbare btw]]=1,Tb_Activiteiten[[#Headers],[Niet verrekenbare btw]],""))</f>
        <v/>
      </c>
      <c r="AU2460" t="str">
        <f>IF(ISNUMBER(FIND("overige",Methode_Keuze)),"",IF(Tb_Activiteiten[[#This Row],[Grondkosten]]=1,Tb_Activiteiten[[#Headers],[Grondkosten]],""))</f>
        <v/>
      </c>
      <c r="AV2460" t="str">
        <f>IF(ISNUMBER(FIND("overige",Methode_Keuze)),"",IF(Tb_Activiteiten[[#This Row],[Bijdrage in natura (overige)]]=1,Tb_Activiteiten[[#Headers],[Bijdrage in natura (overige)]],""))</f>
        <v/>
      </c>
      <c r="AW2460" t="str">
        <f>IF(ISNUMBER(FIND("overige",Methode_Keuze)),"",IF(Tb_Activiteiten[[#This Row],[Bijdrage in natura (vrijwilligers)]]=1,Tb_Activiteiten[[#Headers],[Bijdrage in natura (vrijwilligers)]],""))</f>
        <v/>
      </c>
      <c r="AX2460" t="str">
        <f>IF(ISNUMBER(FIND("overige",Methode_Keuze)),"",IF(Tb_Activiteiten[[#This Row],[Afschrijvingskosten]]=1,Tb_Activiteiten[[#Headers],[Afschrijvingskosten]],""))</f>
        <v/>
      </c>
      <c r="AY2460" t="str">
        <f>IF(ISNUMBER(FIND("overige",Methode_Keuze)),"",IF(Tb_Activiteiten[[#This Row],[Vergoeding]]=1,Tb_Activiteiten[[#Headers],[Vergoeding]],""))</f>
        <v/>
      </c>
      <c r="AZ2460" t="str">
        <f>IF(ISNUMBER(FIND("arbeid",Methode_Keuze)),"",IF(Tb_Activiteiten[[#This Row],[Arbeidskosten - vast tarief (excl eigen arbeid)]]=1,Tb_Activiteiten[[#Headers],[Arbeidskosten - vast tarief (excl eigen arbeid)]],""))</f>
        <v/>
      </c>
      <c r="BA2460" t="str">
        <f>IF(ISNUMBER(FIND("overige",Methode_Keuze)),"",IF(Tb_Activiteiten[[#This Row],[Overige kosten]]=1,Tb_Activiteiten[[#Headers],[Overige kosten]],""))</f>
        <v/>
      </c>
    </row>
    <row r="2461" spans="15:53" x14ac:dyDescent="0.25">
      <c r="O2461" s="56"/>
      <c r="Q2461" t="str">
        <f>IFERROR(IF(VLOOKUP(Tb_Activiteiten[[#This Row],[Openstelling]],Tb_Openstelling[],2,0)=1,1,""),"")</f>
        <v/>
      </c>
      <c r="AJ2461" s="56"/>
      <c r="AK2461" t="str">
        <f>IF(ISNUMBER(FIND("arbeid",Methode_Keuze)),"",IF(ISNUMBER(FIND("arbeid",Methode_Keuze)),"",IF(Tb_Activiteiten[[#This Row],[Loonkosten]]=1,Tb_Activiteiten[[#Headers],[Loonkosten]],"")))</f>
        <v/>
      </c>
      <c r="AL2461" t="str">
        <f>IF(ISNUMBER(FIND("arbeid",Methode_Keuze)),"",IF(ISNUMBER(FIND("arbeid",Methode_Keuze)),"",IF(Tb_Activiteiten[[#This Row],[Eigen arbeid]]=1,Tb_Activiteiten[[#Headers],[Eigen arbeid]],"")))</f>
        <v/>
      </c>
      <c r="AM2461" t="str">
        <f>IF(ISNUMBER(FIND("arbeid",Methode_Keuze)),"",IF(ISNUMBER(FIND("arbeid",Methode_Keuze)),"",IF(Tb_Activiteiten[[#This Row],[Projectmedewerker]]=1,Tb_Activiteiten[[#Headers],[Projectmedewerker]],"")))</f>
        <v/>
      </c>
      <c r="AN2461" t="str">
        <f>IF(ISNUMBER(FIND("arbeid",Methode_Keuze)),"",IF(ISNUMBER(FIND("arbeid",Methode_Keuze)),"",IF(Tb_Activiteiten[[#This Row],[Landbouwer]]=1,Tb_Activiteiten[[#Headers],[Landbouwer]],"")))</f>
        <v/>
      </c>
      <c r="AO2461" t="str">
        <f>IF(ISNUMBER(FIND("arbeid",Methode_Keuze)),"",IF(ISNUMBER(FIND("arbeid",Methode_Keuze)),"",IF(Tb_Activiteiten[[#This Row],[Adviseur]]=1,Tb_Activiteiten[[#Headers],[Adviseur]],"")))</f>
        <v/>
      </c>
      <c r="AP2461" t="str">
        <f>IF(ISNUMBER(FIND("arbeid",Methode_Keuze)),"",IF(ISNUMBER(FIND("arbeid",Methode_Keuze)),"",IF(Tb_Activiteiten[[#This Row],[Projectleider/Expert]]=1,Tb_Activiteiten[[#Headers],[Projectleider/Expert]],"")))</f>
        <v/>
      </c>
      <c r="AQ2461" t="str">
        <f>IF(ISNUMBER(FIND("arbeid",Methode_Keuze)),"",IF(ISNUMBER(FIND("arbeid",Methode_Keuze)),"",IF(Tb_Activiteiten[[#This Row],[Arbeidskosten]]=1,Tb_Activiteiten[[#Headers],[Arbeidskosten]],"")))</f>
        <v/>
      </c>
      <c r="AR2461" t="str">
        <f>IF(ISNUMBER(FIND("arbeid",Methode_Keuze)),"",IF(ISNUMBER(FIND("arbeid",Methode_Keuze)),"",IF(Tb_Activiteiten[[#This Row],[Arbeidskosten op basis van IKS]]=1,Tb_Activiteiten[[#Headers],[Arbeidskosten op basis van IKS]],"")))</f>
        <v/>
      </c>
      <c r="AS2461" t="str">
        <f>IF(ISNUMBER(FIND("overige",Methode_Keuze)),"",IF(Tb_Activiteiten[[#This Row],[Kosten derden exclusief btw]]=1,Tb_Activiteiten[[#Headers],[Kosten derden exclusief btw]],""))</f>
        <v/>
      </c>
      <c r="AT2461" t="str">
        <f>IF(ISNUMBER(FIND("overige",Methode_Keuze)),"",IF(Tb_Activiteiten[[#This Row],[Niet verrekenbare btw]]=1,Tb_Activiteiten[[#Headers],[Niet verrekenbare btw]],""))</f>
        <v/>
      </c>
      <c r="AU2461" t="str">
        <f>IF(ISNUMBER(FIND("overige",Methode_Keuze)),"",IF(Tb_Activiteiten[[#This Row],[Grondkosten]]=1,Tb_Activiteiten[[#Headers],[Grondkosten]],""))</f>
        <v/>
      </c>
      <c r="AV2461" t="str">
        <f>IF(ISNUMBER(FIND("overige",Methode_Keuze)),"",IF(Tb_Activiteiten[[#This Row],[Bijdrage in natura (overige)]]=1,Tb_Activiteiten[[#Headers],[Bijdrage in natura (overige)]],""))</f>
        <v/>
      </c>
      <c r="AW2461" t="str">
        <f>IF(ISNUMBER(FIND("overige",Methode_Keuze)),"",IF(Tb_Activiteiten[[#This Row],[Bijdrage in natura (vrijwilligers)]]=1,Tb_Activiteiten[[#Headers],[Bijdrage in natura (vrijwilligers)]],""))</f>
        <v/>
      </c>
      <c r="AX2461" t="str">
        <f>IF(ISNUMBER(FIND("overige",Methode_Keuze)),"",IF(Tb_Activiteiten[[#This Row],[Afschrijvingskosten]]=1,Tb_Activiteiten[[#Headers],[Afschrijvingskosten]],""))</f>
        <v/>
      </c>
      <c r="AY2461" t="str">
        <f>IF(ISNUMBER(FIND("overige",Methode_Keuze)),"",IF(Tb_Activiteiten[[#This Row],[Vergoeding]]=1,Tb_Activiteiten[[#Headers],[Vergoeding]],""))</f>
        <v/>
      </c>
      <c r="AZ2461" t="str">
        <f>IF(ISNUMBER(FIND("arbeid",Methode_Keuze)),"",IF(Tb_Activiteiten[[#This Row],[Arbeidskosten - vast tarief (excl eigen arbeid)]]=1,Tb_Activiteiten[[#Headers],[Arbeidskosten - vast tarief (excl eigen arbeid)]],""))</f>
        <v/>
      </c>
      <c r="BA2461" t="str">
        <f>IF(ISNUMBER(FIND("overige",Methode_Keuze)),"",IF(Tb_Activiteiten[[#This Row],[Overige kosten]]=1,Tb_Activiteiten[[#Headers],[Overige kosten]],""))</f>
        <v/>
      </c>
    </row>
    <row r="2462" spans="15:53" x14ac:dyDescent="0.25">
      <c r="O2462" s="56"/>
      <c r="Q2462" t="str">
        <f>IFERROR(IF(VLOOKUP(Tb_Activiteiten[[#This Row],[Openstelling]],Tb_Openstelling[],2,0)=1,1,""),"")</f>
        <v/>
      </c>
      <c r="AJ2462" s="56"/>
      <c r="AK2462" t="str">
        <f>IF(ISNUMBER(FIND("arbeid",Methode_Keuze)),"",IF(ISNUMBER(FIND("arbeid",Methode_Keuze)),"",IF(Tb_Activiteiten[[#This Row],[Loonkosten]]=1,Tb_Activiteiten[[#Headers],[Loonkosten]],"")))</f>
        <v/>
      </c>
      <c r="AL2462" t="str">
        <f>IF(ISNUMBER(FIND("arbeid",Methode_Keuze)),"",IF(ISNUMBER(FIND("arbeid",Methode_Keuze)),"",IF(Tb_Activiteiten[[#This Row],[Eigen arbeid]]=1,Tb_Activiteiten[[#Headers],[Eigen arbeid]],"")))</f>
        <v/>
      </c>
      <c r="AM2462" t="str">
        <f>IF(ISNUMBER(FIND("arbeid",Methode_Keuze)),"",IF(ISNUMBER(FIND("arbeid",Methode_Keuze)),"",IF(Tb_Activiteiten[[#This Row],[Projectmedewerker]]=1,Tb_Activiteiten[[#Headers],[Projectmedewerker]],"")))</f>
        <v/>
      </c>
      <c r="AN2462" t="str">
        <f>IF(ISNUMBER(FIND("arbeid",Methode_Keuze)),"",IF(ISNUMBER(FIND("arbeid",Methode_Keuze)),"",IF(Tb_Activiteiten[[#This Row],[Landbouwer]]=1,Tb_Activiteiten[[#Headers],[Landbouwer]],"")))</f>
        <v/>
      </c>
      <c r="AO2462" t="str">
        <f>IF(ISNUMBER(FIND("arbeid",Methode_Keuze)),"",IF(ISNUMBER(FIND("arbeid",Methode_Keuze)),"",IF(Tb_Activiteiten[[#This Row],[Adviseur]]=1,Tb_Activiteiten[[#Headers],[Adviseur]],"")))</f>
        <v/>
      </c>
      <c r="AP2462" t="str">
        <f>IF(ISNUMBER(FIND("arbeid",Methode_Keuze)),"",IF(ISNUMBER(FIND("arbeid",Methode_Keuze)),"",IF(Tb_Activiteiten[[#This Row],[Projectleider/Expert]]=1,Tb_Activiteiten[[#Headers],[Projectleider/Expert]],"")))</f>
        <v/>
      </c>
      <c r="AQ2462" t="str">
        <f>IF(ISNUMBER(FIND("arbeid",Methode_Keuze)),"",IF(ISNUMBER(FIND("arbeid",Methode_Keuze)),"",IF(Tb_Activiteiten[[#This Row],[Arbeidskosten]]=1,Tb_Activiteiten[[#Headers],[Arbeidskosten]],"")))</f>
        <v/>
      </c>
      <c r="AR2462" t="str">
        <f>IF(ISNUMBER(FIND("arbeid",Methode_Keuze)),"",IF(ISNUMBER(FIND("arbeid",Methode_Keuze)),"",IF(Tb_Activiteiten[[#This Row],[Arbeidskosten op basis van IKS]]=1,Tb_Activiteiten[[#Headers],[Arbeidskosten op basis van IKS]],"")))</f>
        <v/>
      </c>
      <c r="AS2462" t="str">
        <f>IF(ISNUMBER(FIND("overige",Methode_Keuze)),"",IF(Tb_Activiteiten[[#This Row],[Kosten derden exclusief btw]]=1,Tb_Activiteiten[[#Headers],[Kosten derden exclusief btw]],""))</f>
        <v/>
      </c>
      <c r="AT2462" t="str">
        <f>IF(ISNUMBER(FIND("overige",Methode_Keuze)),"",IF(Tb_Activiteiten[[#This Row],[Niet verrekenbare btw]]=1,Tb_Activiteiten[[#Headers],[Niet verrekenbare btw]],""))</f>
        <v/>
      </c>
      <c r="AU2462" t="str">
        <f>IF(ISNUMBER(FIND("overige",Methode_Keuze)),"",IF(Tb_Activiteiten[[#This Row],[Grondkosten]]=1,Tb_Activiteiten[[#Headers],[Grondkosten]],""))</f>
        <v/>
      </c>
      <c r="AV2462" t="str">
        <f>IF(ISNUMBER(FIND("overige",Methode_Keuze)),"",IF(Tb_Activiteiten[[#This Row],[Bijdrage in natura (overige)]]=1,Tb_Activiteiten[[#Headers],[Bijdrage in natura (overige)]],""))</f>
        <v/>
      </c>
      <c r="AW2462" t="str">
        <f>IF(ISNUMBER(FIND("overige",Methode_Keuze)),"",IF(Tb_Activiteiten[[#This Row],[Bijdrage in natura (vrijwilligers)]]=1,Tb_Activiteiten[[#Headers],[Bijdrage in natura (vrijwilligers)]],""))</f>
        <v/>
      </c>
      <c r="AX2462" t="str">
        <f>IF(ISNUMBER(FIND("overige",Methode_Keuze)),"",IF(Tb_Activiteiten[[#This Row],[Afschrijvingskosten]]=1,Tb_Activiteiten[[#Headers],[Afschrijvingskosten]],""))</f>
        <v/>
      </c>
      <c r="AY2462" t="str">
        <f>IF(ISNUMBER(FIND("overige",Methode_Keuze)),"",IF(Tb_Activiteiten[[#This Row],[Vergoeding]]=1,Tb_Activiteiten[[#Headers],[Vergoeding]],""))</f>
        <v/>
      </c>
      <c r="AZ2462" t="str">
        <f>IF(ISNUMBER(FIND("arbeid",Methode_Keuze)),"",IF(Tb_Activiteiten[[#This Row],[Arbeidskosten - vast tarief (excl eigen arbeid)]]=1,Tb_Activiteiten[[#Headers],[Arbeidskosten - vast tarief (excl eigen arbeid)]],""))</f>
        <v/>
      </c>
      <c r="BA2462" t="str">
        <f>IF(ISNUMBER(FIND("overige",Methode_Keuze)),"",IF(Tb_Activiteiten[[#This Row],[Overige kosten]]=1,Tb_Activiteiten[[#Headers],[Overige kosten]],""))</f>
        <v/>
      </c>
    </row>
    <row r="2463" spans="15:53" x14ac:dyDescent="0.25">
      <c r="O2463" s="56"/>
      <c r="Q2463" t="str">
        <f>IFERROR(IF(VLOOKUP(Tb_Activiteiten[[#This Row],[Openstelling]],Tb_Openstelling[],2,0)=1,1,""),"")</f>
        <v/>
      </c>
      <c r="AJ2463" s="56"/>
      <c r="AK2463" t="str">
        <f>IF(ISNUMBER(FIND("arbeid",Methode_Keuze)),"",IF(ISNUMBER(FIND("arbeid",Methode_Keuze)),"",IF(Tb_Activiteiten[[#This Row],[Loonkosten]]=1,Tb_Activiteiten[[#Headers],[Loonkosten]],"")))</f>
        <v/>
      </c>
      <c r="AL2463" t="str">
        <f>IF(ISNUMBER(FIND("arbeid",Methode_Keuze)),"",IF(ISNUMBER(FIND("arbeid",Methode_Keuze)),"",IF(Tb_Activiteiten[[#This Row],[Eigen arbeid]]=1,Tb_Activiteiten[[#Headers],[Eigen arbeid]],"")))</f>
        <v/>
      </c>
      <c r="AM2463" t="str">
        <f>IF(ISNUMBER(FIND("arbeid",Methode_Keuze)),"",IF(ISNUMBER(FIND("arbeid",Methode_Keuze)),"",IF(Tb_Activiteiten[[#This Row],[Projectmedewerker]]=1,Tb_Activiteiten[[#Headers],[Projectmedewerker]],"")))</f>
        <v/>
      </c>
      <c r="AN2463" t="str">
        <f>IF(ISNUMBER(FIND("arbeid",Methode_Keuze)),"",IF(ISNUMBER(FIND("arbeid",Methode_Keuze)),"",IF(Tb_Activiteiten[[#This Row],[Landbouwer]]=1,Tb_Activiteiten[[#Headers],[Landbouwer]],"")))</f>
        <v/>
      </c>
      <c r="AO2463" t="str">
        <f>IF(ISNUMBER(FIND("arbeid",Methode_Keuze)),"",IF(ISNUMBER(FIND("arbeid",Methode_Keuze)),"",IF(Tb_Activiteiten[[#This Row],[Adviseur]]=1,Tb_Activiteiten[[#Headers],[Adviseur]],"")))</f>
        <v/>
      </c>
      <c r="AP2463" t="str">
        <f>IF(ISNUMBER(FIND("arbeid",Methode_Keuze)),"",IF(ISNUMBER(FIND("arbeid",Methode_Keuze)),"",IF(Tb_Activiteiten[[#This Row],[Projectleider/Expert]]=1,Tb_Activiteiten[[#Headers],[Projectleider/Expert]],"")))</f>
        <v/>
      </c>
      <c r="AQ2463" t="str">
        <f>IF(ISNUMBER(FIND("arbeid",Methode_Keuze)),"",IF(ISNUMBER(FIND("arbeid",Methode_Keuze)),"",IF(Tb_Activiteiten[[#This Row],[Arbeidskosten]]=1,Tb_Activiteiten[[#Headers],[Arbeidskosten]],"")))</f>
        <v/>
      </c>
      <c r="AR2463" t="str">
        <f>IF(ISNUMBER(FIND("arbeid",Methode_Keuze)),"",IF(ISNUMBER(FIND("arbeid",Methode_Keuze)),"",IF(Tb_Activiteiten[[#This Row],[Arbeidskosten op basis van IKS]]=1,Tb_Activiteiten[[#Headers],[Arbeidskosten op basis van IKS]],"")))</f>
        <v/>
      </c>
      <c r="AS2463" t="str">
        <f>IF(ISNUMBER(FIND("overige",Methode_Keuze)),"",IF(Tb_Activiteiten[[#This Row],[Kosten derden exclusief btw]]=1,Tb_Activiteiten[[#Headers],[Kosten derden exclusief btw]],""))</f>
        <v/>
      </c>
      <c r="AT2463" t="str">
        <f>IF(ISNUMBER(FIND("overige",Methode_Keuze)),"",IF(Tb_Activiteiten[[#This Row],[Niet verrekenbare btw]]=1,Tb_Activiteiten[[#Headers],[Niet verrekenbare btw]],""))</f>
        <v/>
      </c>
      <c r="AU2463" t="str">
        <f>IF(ISNUMBER(FIND("overige",Methode_Keuze)),"",IF(Tb_Activiteiten[[#This Row],[Grondkosten]]=1,Tb_Activiteiten[[#Headers],[Grondkosten]],""))</f>
        <v/>
      </c>
      <c r="AV2463" t="str">
        <f>IF(ISNUMBER(FIND("overige",Methode_Keuze)),"",IF(Tb_Activiteiten[[#This Row],[Bijdrage in natura (overige)]]=1,Tb_Activiteiten[[#Headers],[Bijdrage in natura (overige)]],""))</f>
        <v/>
      </c>
      <c r="AW2463" t="str">
        <f>IF(ISNUMBER(FIND("overige",Methode_Keuze)),"",IF(Tb_Activiteiten[[#This Row],[Bijdrage in natura (vrijwilligers)]]=1,Tb_Activiteiten[[#Headers],[Bijdrage in natura (vrijwilligers)]],""))</f>
        <v/>
      </c>
      <c r="AX2463" t="str">
        <f>IF(ISNUMBER(FIND("overige",Methode_Keuze)),"",IF(Tb_Activiteiten[[#This Row],[Afschrijvingskosten]]=1,Tb_Activiteiten[[#Headers],[Afschrijvingskosten]],""))</f>
        <v/>
      </c>
      <c r="AY2463" t="str">
        <f>IF(ISNUMBER(FIND("overige",Methode_Keuze)),"",IF(Tb_Activiteiten[[#This Row],[Vergoeding]]=1,Tb_Activiteiten[[#Headers],[Vergoeding]],""))</f>
        <v/>
      </c>
      <c r="AZ2463" t="str">
        <f>IF(ISNUMBER(FIND("arbeid",Methode_Keuze)),"",IF(Tb_Activiteiten[[#This Row],[Arbeidskosten - vast tarief (excl eigen arbeid)]]=1,Tb_Activiteiten[[#Headers],[Arbeidskosten - vast tarief (excl eigen arbeid)]],""))</f>
        <v/>
      </c>
      <c r="BA2463" t="str">
        <f>IF(ISNUMBER(FIND("overige",Methode_Keuze)),"",IF(Tb_Activiteiten[[#This Row],[Overige kosten]]=1,Tb_Activiteiten[[#Headers],[Overige kosten]],""))</f>
        <v/>
      </c>
    </row>
    <row r="2464" spans="15:53" x14ac:dyDescent="0.25">
      <c r="O2464" s="56"/>
      <c r="Q2464" t="str">
        <f>IFERROR(IF(VLOOKUP(Tb_Activiteiten[[#This Row],[Openstelling]],Tb_Openstelling[],2,0)=1,1,""),"")</f>
        <v/>
      </c>
      <c r="AJ2464" s="56"/>
      <c r="AK2464" t="str">
        <f>IF(ISNUMBER(FIND("arbeid",Methode_Keuze)),"",IF(ISNUMBER(FIND("arbeid",Methode_Keuze)),"",IF(Tb_Activiteiten[[#This Row],[Loonkosten]]=1,Tb_Activiteiten[[#Headers],[Loonkosten]],"")))</f>
        <v/>
      </c>
      <c r="AL2464" t="str">
        <f>IF(ISNUMBER(FIND("arbeid",Methode_Keuze)),"",IF(ISNUMBER(FIND("arbeid",Methode_Keuze)),"",IF(Tb_Activiteiten[[#This Row],[Eigen arbeid]]=1,Tb_Activiteiten[[#Headers],[Eigen arbeid]],"")))</f>
        <v/>
      </c>
      <c r="AM2464" t="str">
        <f>IF(ISNUMBER(FIND("arbeid",Methode_Keuze)),"",IF(ISNUMBER(FIND("arbeid",Methode_Keuze)),"",IF(Tb_Activiteiten[[#This Row],[Projectmedewerker]]=1,Tb_Activiteiten[[#Headers],[Projectmedewerker]],"")))</f>
        <v/>
      </c>
      <c r="AN2464" t="str">
        <f>IF(ISNUMBER(FIND("arbeid",Methode_Keuze)),"",IF(ISNUMBER(FIND("arbeid",Methode_Keuze)),"",IF(Tb_Activiteiten[[#This Row],[Landbouwer]]=1,Tb_Activiteiten[[#Headers],[Landbouwer]],"")))</f>
        <v/>
      </c>
      <c r="AO2464" t="str">
        <f>IF(ISNUMBER(FIND("arbeid",Methode_Keuze)),"",IF(ISNUMBER(FIND("arbeid",Methode_Keuze)),"",IF(Tb_Activiteiten[[#This Row],[Adviseur]]=1,Tb_Activiteiten[[#Headers],[Adviseur]],"")))</f>
        <v/>
      </c>
      <c r="AP2464" t="str">
        <f>IF(ISNUMBER(FIND("arbeid",Methode_Keuze)),"",IF(ISNUMBER(FIND("arbeid",Methode_Keuze)),"",IF(Tb_Activiteiten[[#This Row],[Projectleider/Expert]]=1,Tb_Activiteiten[[#Headers],[Projectleider/Expert]],"")))</f>
        <v/>
      </c>
      <c r="AQ2464" t="str">
        <f>IF(ISNUMBER(FIND("arbeid",Methode_Keuze)),"",IF(ISNUMBER(FIND("arbeid",Methode_Keuze)),"",IF(Tb_Activiteiten[[#This Row],[Arbeidskosten]]=1,Tb_Activiteiten[[#Headers],[Arbeidskosten]],"")))</f>
        <v/>
      </c>
      <c r="AR2464" t="str">
        <f>IF(ISNUMBER(FIND("arbeid",Methode_Keuze)),"",IF(ISNUMBER(FIND("arbeid",Methode_Keuze)),"",IF(Tb_Activiteiten[[#This Row],[Arbeidskosten op basis van IKS]]=1,Tb_Activiteiten[[#Headers],[Arbeidskosten op basis van IKS]],"")))</f>
        <v/>
      </c>
      <c r="AS2464" t="str">
        <f>IF(ISNUMBER(FIND("overige",Methode_Keuze)),"",IF(Tb_Activiteiten[[#This Row],[Kosten derden exclusief btw]]=1,Tb_Activiteiten[[#Headers],[Kosten derden exclusief btw]],""))</f>
        <v/>
      </c>
      <c r="AT2464" t="str">
        <f>IF(ISNUMBER(FIND("overige",Methode_Keuze)),"",IF(Tb_Activiteiten[[#This Row],[Niet verrekenbare btw]]=1,Tb_Activiteiten[[#Headers],[Niet verrekenbare btw]],""))</f>
        <v/>
      </c>
      <c r="AU2464" t="str">
        <f>IF(ISNUMBER(FIND("overige",Methode_Keuze)),"",IF(Tb_Activiteiten[[#This Row],[Grondkosten]]=1,Tb_Activiteiten[[#Headers],[Grondkosten]],""))</f>
        <v/>
      </c>
      <c r="AV2464" t="str">
        <f>IF(ISNUMBER(FIND("overige",Methode_Keuze)),"",IF(Tb_Activiteiten[[#This Row],[Bijdrage in natura (overige)]]=1,Tb_Activiteiten[[#Headers],[Bijdrage in natura (overige)]],""))</f>
        <v/>
      </c>
      <c r="AW2464" t="str">
        <f>IF(ISNUMBER(FIND("overige",Methode_Keuze)),"",IF(Tb_Activiteiten[[#This Row],[Bijdrage in natura (vrijwilligers)]]=1,Tb_Activiteiten[[#Headers],[Bijdrage in natura (vrijwilligers)]],""))</f>
        <v/>
      </c>
      <c r="AX2464" t="str">
        <f>IF(ISNUMBER(FIND("overige",Methode_Keuze)),"",IF(Tb_Activiteiten[[#This Row],[Afschrijvingskosten]]=1,Tb_Activiteiten[[#Headers],[Afschrijvingskosten]],""))</f>
        <v/>
      </c>
      <c r="AY2464" t="str">
        <f>IF(ISNUMBER(FIND("overige",Methode_Keuze)),"",IF(Tb_Activiteiten[[#This Row],[Vergoeding]]=1,Tb_Activiteiten[[#Headers],[Vergoeding]],""))</f>
        <v/>
      </c>
      <c r="AZ2464" t="str">
        <f>IF(ISNUMBER(FIND("arbeid",Methode_Keuze)),"",IF(Tb_Activiteiten[[#This Row],[Arbeidskosten - vast tarief (excl eigen arbeid)]]=1,Tb_Activiteiten[[#Headers],[Arbeidskosten - vast tarief (excl eigen arbeid)]],""))</f>
        <v/>
      </c>
      <c r="BA2464" t="str">
        <f>IF(ISNUMBER(FIND("overige",Methode_Keuze)),"",IF(Tb_Activiteiten[[#This Row],[Overige kosten]]=1,Tb_Activiteiten[[#Headers],[Overige kosten]],""))</f>
        <v/>
      </c>
    </row>
    <row r="2465" spans="15:53" x14ac:dyDescent="0.25">
      <c r="O2465" s="56"/>
      <c r="Q2465" t="str">
        <f>IFERROR(IF(VLOOKUP(Tb_Activiteiten[[#This Row],[Openstelling]],Tb_Openstelling[],2,0)=1,1,""),"")</f>
        <v/>
      </c>
      <c r="AJ2465" s="56"/>
      <c r="AK2465" t="str">
        <f>IF(ISNUMBER(FIND("arbeid",Methode_Keuze)),"",IF(ISNUMBER(FIND("arbeid",Methode_Keuze)),"",IF(Tb_Activiteiten[[#This Row],[Loonkosten]]=1,Tb_Activiteiten[[#Headers],[Loonkosten]],"")))</f>
        <v/>
      </c>
      <c r="AL2465" t="str">
        <f>IF(ISNUMBER(FIND("arbeid",Methode_Keuze)),"",IF(ISNUMBER(FIND("arbeid",Methode_Keuze)),"",IF(Tb_Activiteiten[[#This Row],[Eigen arbeid]]=1,Tb_Activiteiten[[#Headers],[Eigen arbeid]],"")))</f>
        <v/>
      </c>
      <c r="AM2465" t="str">
        <f>IF(ISNUMBER(FIND("arbeid",Methode_Keuze)),"",IF(ISNUMBER(FIND("arbeid",Methode_Keuze)),"",IF(Tb_Activiteiten[[#This Row],[Projectmedewerker]]=1,Tb_Activiteiten[[#Headers],[Projectmedewerker]],"")))</f>
        <v/>
      </c>
      <c r="AN2465" t="str">
        <f>IF(ISNUMBER(FIND("arbeid",Methode_Keuze)),"",IF(ISNUMBER(FIND("arbeid",Methode_Keuze)),"",IF(Tb_Activiteiten[[#This Row],[Landbouwer]]=1,Tb_Activiteiten[[#Headers],[Landbouwer]],"")))</f>
        <v/>
      </c>
      <c r="AO2465" t="str">
        <f>IF(ISNUMBER(FIND("arbeid",Methode_Keuze)),"",IF(ISNUMBER(FIND("arbeid",Methode_Keuze)),"",IF(Tb_Activiteiten[[#This Row],[Adviseur]]=1,Tb_Activiteiten[[#Headers],[Adviseur]],"")))</f>
        <v/>
      </c>
      <c r="AP2465" t="str">
        <f>IF(ISNUMBER(FIND("arbeid",Methode_Keuze)),"",IF(ISNUMBER(FIND("arbeid",Methode_Keuze)),"",IF(Tb_Activiteiten[[#This Row],[Projectleider/Expert]]=1,Tb_Activiteiten[[#Headers],[Projectleider/Expert]],"")))</f>
        <v/>
      </c>
      <c r="AQ2465" t="str">
        <f>IF(ISNUMBER(FIND("arbeid",Methode_Keuze)),"",IF(ISNUMBER(FIND("arbeid",Methode_Keuze)),"",IF(Tb_Activiteiten[[#This Row],[Arbeidskosten]]=1,Tb_Activiteiten[[#Headers],[Arbeidskosten]],"")))</f>
        <v/>
      </c>
      <c r="AR2465" t="str">
        <f>IF(ISNUMBER(FIND("arbeid",Methode_Keuze)),"",IF(ISNUMBER(FIND("arbeid",Methode_Keuze)),"",IF(Tb_Activiteiten[[#This Row],[Arbeidskosten op basis van IKS]]=1,Tb_Activiteiten[[#Headers],[Arbeidskosten op basis van IKS]],"")))</f>
        <v/>
      </c>
      <c r="AS2465" t="str">
        <f>IF(ISNUMBER(FIND("overige",Methode_Keuze)),"",IF(Tb_Activiteiten[[#This Row],[Kosten derden exclusief btw]]=1,Tb_Activiteiten[[#Headers],[Kosten derden exclusief btw]],""))</f>
        <v/>
      </c>
      <c r="AT2465" t="str">
        <f>IF(ISNUMBER(FIND("overige",Methode_Keuze)),"",IF(Tb_Activiteiten[[#This Row],[Niet verrekenbare btw]]=1,Tb_Activiteiten[[#Headers],[Niet verrekenbare btw]],""))</f>
        <v/>
      </c>
      <c r="AU2465" t="str">
        <f>IF(ISNUMBER(FIND("overige",Methode_Keuze)),"",IF(Tb_Activiteiten[[#This Row],[Grondkosten]]=1,Tb_Activiteiten[[#Headers],[Grondkosten]],""))</f>
        <v/>
      </c>
      <c r="AV2465" t="str">
        <f>IF(ISNUMBER(FIND("overige",Methode_Keuze)),"",IF(Tb_Activiteiten[[#This Row],[Bijdrage in natura (overige)]]=1,Tb_Activiteiten[[#Headers],[Bijdrage in natura (overige)]],""))</f>
        <v/>
      </c>
      <c r="AW2465" t="str">
        <f>IF(ISNUMBER(FIND("overige",Methode_Keuze)),"",IF(Tb_Activiteiten[[#This Row],[Bijdrage in natura (vrijwilligers)]]=1,Tb_Activiteiten[[#Headers],[Bijdrage in natura (vrijwilligers)]],""))</f>
        <v/>
      </c>
      <c r="AX2465" t="str">
        <f>IF(ISNUMBER(FIND("overige",Methode_Keuze)),"",IF(Tb_Activiteiten[[#This Row],[Afschrijvingskosten]]=1,Tb_Activiteiten[[#Headers],[Afschrijvingskosten]],""))</f>
        <v/>
      </c>
      <c r="AY2465" t="str">
        <f>IF(ISNUMBER(FIND("overige",Methode_Keuze)),"",IF(Tb_Activiteiten[[#This Row],[Vergoeding]]=1,Tb_Activiteiten[[#Headers],[Vergoeding]],""))</f>
        <v/>
      </c>
      <c r="AZ2465" t="str">
        <f>IF(ISNUMBER(FIND("arbeid",Methode_Keuze)),"",IF(Tb_Activiteiten[[#This Row],[Arbeidskosten - vast tarief (excl eigen arbeid)]]=1,Tb_Activiteiten[[#Headers],[Arbeidskosten - vast tarief (excl eigen arbeid)]],""))</f>
        <v/>
      </c>
      <c r="BA2465" t="str">
        <f>IF(ISNUMBER(FIND("overige",Methode_Keuze)),"",IF(Tb_Activiteiten[[#This Row],[Overige kosten]]=1,Tb_Activiteiten[[#Headers],[Overige kosten]],""))</f>
        <v/>
      </c>
    </row>
    <row r="2466" spans="15:53" x14ac:dyDescent="0.25">
      <c r="O2466" s="56"/>
      <c r="Q2466" t="str">
        <f>IFERROR(IF(VLOOKUP(Tb_Activiteiten[[#This Row],[Openstelling]],Tb_Openstelling[],2,0)=1,1,""),"")</f>
        <v/>
      </c>
      <c r="AJ2466" s="56"/>
      <c r="AK2466" t="str">
        <f>IF(ISNUMBER(FIND("arbeid",Methode_Keuze)),"",IF(ISNUMBER(FIND("arbeid",Methode_Keuze)),"",IF(Tb_Activiteiten[[#This Row],[Loonkosten]]=1,Tb_Activiteiten[[#Headers],[Loonkosten]],"")))</f>
        <v/>
      </c>
      <c r="AL2466" t="str">
        <f>IF(ISNUMBER(FIND("arbeid",Methode_Keuze)),"",IF(ISNUMBER(FIND("arbeid",Methode_Keuze)),"",IF(Tb_Activiteiten[[#This Row],[Eigen arbeid]]=1,Tb_Activiteiten[[#Headers],[Eigen arbeid]],"")))</f>
        <v/>
      </c>
      <c r="AM2466" t="str">
        <f>IF(ISNUMBER(FIND("arbeid",Methode_Keuze)),"",IF(ISNUMBER(FIND("arbeid",Methode_Keuze)),"",IF(Tb_Activiteiten[[#This Row],[Projectmedewerker]]=1,Tb_Activiteiten[[#Headers],[Projectmedewerker]],"")))</f>
        <v/>
      </c>
      <c r="AN2466" t="str">
        <f>IF(ISNUMBER(FIND("arbeid",Methode_Keuze)),"",IF(ISNUMBER(FIND("arbeid",Methode_Keuze)),"",IF(Tb_Activiteiten[[#This Row],[Landbouwer]]=1,Tb_Activiteiten[[#Headers],[Landbouwer]],"")))</f>
        <v/>
      </c>
      <c r="AO2466" t="str">
        <f>IF(ISNUMBER(FIND("arbeid",Methode_Keuze)),"",IF(ISNUMBER(FIND("arbeid",Methode_Keuze)),"",IF(Tb_Activiteiten[[#This Row],[Adviseur]]=1,Tb_Activiteiten[[#Headers],[Adviseur]],"")))</f>
        <v/>
      </c>
      <c r="AP2466" t="str">
        <f>IF(ISNUMBER(FIND("arbeid",Methode_Keuze)),"",IF(ISNUMBER(FIND("arbeid",Methode_Keuze)),"",IF(Tb_Activiteiten[[#This Row],[Projectleider/Expert]]=1,Tb_Activiteiten[[#Headers],[Projectleider/Expert]],"")))</f>
        <v/>
      </c>
      <c r="AQ2466" t="str">
        <f>IF(ISNUMBER(FIND("arbeid",Methode_Keuze)),"",IF(ISNUMBER(FIND("arbeid",Methode_Keuze)),"",IF(Tb_Activiteiten[[#This Row],[Arbeidskosten]]=1,Tb_Activiteiten[[#Headers],[Arbeidskosten]],"")))</f>
        <v/>
      </c>
      <c r="AR2466" t="str">
        <f>IF(ISNUMBER(FIND("arbeid",Methode_Keuze)),"",IF(ISNUMBER(FIND("arbeid",Methode_Keuze)),"",IF(Tb_Activiteiten[[#This Row],[Arbeidskosten op basis van IKS]]=1,Tb_Activiteiten[[#Headers],[Arbeidskosten op basis van IKS]],"")))</f>
        <v/>
      </c>
      <c r="AS2466" t="str">
        <f>IF(ISNUMBER(FIND("overige",Methode_Keuze)),"",IF(Tb_Activiteiten[[#This Row],[Kosten derden exclusief btw]]=1,Tb_Activiteiten[[#Headers],[Kosten derden exclusief btw]],""))</f>
        <v/>
      </c>
      <c r="AT2466" t="str">
        <f>IF(ISNUMBER(FIND("overige",Methode_Keuze)),"",IF(Tb_Activiteiten[[#This Row],[Niet verrekenbare btw]]=1,Tb_Activiteiten[[#Headers],[Niet verrekenbare btw]],""))</f>
        <v/>
      </c>
      <c r="AU2466" t="str">
        <f>IF(ISNUMBER(FIND("overige",Methode_Keuze)),"",IF(Tb_Activiteiten[[#This Row],[Grondkosten]]=1,Tb_Activiteiten[[#Headers],[Grondkosten]],""))</f>
        <v/>
      </c>
      <c r="AV2466" t="str">
        <f>IF(ISNUMBER(FIND("overige",Methode_Keuze)),"",IF(Tb_Activiteiten[[#This Row],[Bijdrage in natura (overige)]]=1,Tb_Activiteiten[[#Headers],[Bijdrage in natura (overige)]],""))</f>
        <v/>
      </c>
      <c r="AW2466" t="str">
        <f>IF(ISNUMBER(FIND("overige",Methode_Keuze)),"",IF(Tb_Activiteiten[[#This Row],[Bijdrage in natura (vrijwilligers)]]=1,Tb_Activiteiten[[#Headers],[Bijdrage in natura (vrijwilligers)]],""))</f>
        <v/>
      </c>
      <c r="AX2466" t="str">
        <f>IF(ISNUMBER(FIND("overige",Methode_Keuze)),"",IF(Tb_Activiteiten[[#This Row],[Afschrijvingskosten]]=1,Tb_Activiteiten[[#Headers],[Afschrijvingskosten]],""))</f>
        <v/>
      </c>
      <c r="AY2466" t="str">
        <f>IF(ISNUMBER(FIND("overige",Methode_Keuze)),"",IF(Tb_Activiteiten[[#This Row],[Vergoeding]]=1,Tb_Activiteiten[[#Headers],[Vergoeding]],""))</f>
        <v/>
      </c>
      <c r="AZ2466" t="str">
        <f>IF(ISNUMBER(FIND("arbeid",Methode_Keuze)),"",IF(Tb_Activiteiten[[#This Row],[Arbeidskosten - vast tarief (excl eigen arbeid)]]=1,Tb_Activiteiten[[#Headers],[Arbeidskosten - vast tarief (excl eigen arbeid)]],""))</f>
        <v/>
      </c>
      <c r="BA2466" t="str">
        <f>IF(ISNUMBER(FIND("overige",Methode_Keuze)),"",IF(Tb_Activiteiten[[#This Row],[Overige kosten]]=1,Tb_Activiteiten[[#Headers],[Overige kosten]],""))</f>
        <v/>
      </c>
    </row>
    <row r="2467" spans="15:53" x14ac:dyDescent="0.25">
      <c r="O2467" s="56"/>
      <c r="Q2467" t="str">
        <f>IFERROR(IF(VLOOKUP(Tb_Activiteiten[[#This Row],[Openstelling]],Tb_Openstelling[],2,0)=1,1,""),"")</f>
        <v/>
      </c>
      <c r="AJ2467" s="56"/>
      <c r="AK2467" t="str">
        <f>IF(ISNUMBER(FIND("arbeid",Methode_Keuze)),"",IF(ISNUMBER(FIND("arbeid",Methode_Keuze)),"",IF(Tb_Activiteiten[[#This Row],[Loonkosten]]=1,Tb_Activiteiten[[#Headers],[Loonkosten]],"")))</f>
        <v/>
      </c>
      <c r="AL2467" t="str">
        <f>IF(ISNUMBER(FIND("arbeid",Methode_Keuze)),"",IF(ISNUMBER(FIND("arbeid",Methode_Keuze)),"",IF(Tb_Activiteiten[[#This Row],[Eigen arbeid]]=1,Tb_Activiteiten[[#Headers],[Eigen arbeid]],"")))</f>
        <v/>
      </c>
      <c r="AM2467" t="str">
        <f>IF(ISNUMBER(FIND("arbeid",Methode_Keuze)),"",IF(ISNUMBER(FIND("arbeid",Methode_Keuze)),"",IF(Tb_Activiteiten[[#This Row],[Projectmedewerker]]=1,Tb_Activiteiten[[#Headers],[Projectmedewerker]],"")))</f>
        <v/>
      </c>
      <c r="AN2467" t="str">
        <f>IF(ISNUMBER(FIND("arbeid",Methode_Keuze)),"",IF(ISNUMBER(FIND("arbeid",Methode_Keuze)),"",IF(Tb_Activiteiten[[#This Row],[Landbouwer]]=1,Tb_Activiteiten[[#Headers],[Landbouwer]],"")))</f>
        <v/>
      </c>
      <c r="AO2467" t="str">
        <f>IF(ISNUMBER(FIND("arbeid",Methode_Keuze)),"",IF(ISNUMBER(FIND("arbeid",Methode_Keuze)),"",IF(Tb_Activiteiten[[#This Row],[Adviseur]]=1,Tb_Activiteiten[[#Headers],[Adviseur]],"")))</f>
        <v/>
      </c>
      <c r="AP2467" t="str">
        <f>IF(ISNUMBER(FIND("arbeid",Methode_Keuze)),"",IF(ISNUMBER(FIND("arbeid",Methode_Keuze)),"",IF(Tb_Activiteiten[[#This Row],[Projectleider/Expert]]=1,Tb_Activiteiten[[#Headers],[Projectleider/Expert]],"")))</f>
        <v/>
      </c>
      <c r="AQ2467" t="str">
        <f>IF(ISNUMBER(FIND("arbeid",Methode_Keuze)),"",IF(ISNUMBER(FIND("arbeid",Methode_Keuze)),"",IF(Tb_Activiteiten[[#This Row],[Arbeidskosten]]=1,Tb_Activiteiten[[#Headers],[Arbeidskosten]],"")))</f>
        <v/>
      </c>
      <c r="AR2467" t="str">
        <f>IF(ISNUMBER(FIND("arbeid",Methode_Keuze)),"",IF(ISNUMBER(FIND("arbeid",Methode_Keuze)),"",IF(Tb_Activiteiten[[#This Row],[Arbeidskosten op basis van IKS]]=1,Tb_Activiteiten[[#Headers],[Arbeidskosten op basis van IKS]],"")))</f>
        <v/>
      </c>
      <c r="AS2467" t="str">
        <f>IF(ISNUMBER(FIND("overige",Methode_Keuze)),"",IF(Tb_Activiteiten[[#This Row],[Kosten derden exclusief btw]]=1,Tb_Activiteiten[[#Headers],[Kosten derden exclusief btw]],""))</f>
        <v/>
      </c>
      <c r="AT2467" t="str">
        <f>IF(ISNUMBER(FIND("overige",Methode_Keuze)),"",IF(Tb_Activiteiten[[#This Row],[Niet verrekenbare btw]]=1,Tb_Activiteiten[[#Headers],[Niet verrekenbare btw]],""))</f>
        <v/>
      </c>
      <c r="AU2467" t="str">
        <f>IF(ISNUMBER(FIND("overige",Methode_Keuze)),"",IF(Tb_Activiteiten[[#This Row],[Grondkosten]]=1,Tb_Activiteiten[[#Headers],[Grondkosten]],""))</f>
        <v/>
      </c>
      <c r="AV2467" t="str">
        <f>IF(ISNUMBER(FIND("overige",Methode_Keuze)),"",IF(Tb_Activiteiten[[#This Row],[Bijdrage in natura (overige)]]=1,Tb_Activiteiten[[#Headers],[Bijdrage in natura (overige)]],""))</f>
        <v/>
      </c>
      <c r="AW2467" t="str">
        <f>IF(ISNUMBER(FIND("overige",Methode_Keuze)),"",IF(Tb_Activiteiten[[#This Row],[Bijdrage in natura (vrijwilligers)]]=1,Tb_Activiteiten[[#Headers],[Bijdrage in natura (vrijwilligers)]],""))</f>
        <v/>
      </c>
      <c r="AX2467" t="str">
        <f>IF(ISNUMBER(FIND("overige",Methode_Keuze)),"",IF(Tb_Activiteiten[[#This Row],[Afschrijvingskosten]]=1,Tb_Activiteiten[[#Headers],[Afschrijvingskosten]],""))</f>
        <v/>
      </c>
      <c r="AY2467" t="str">
        <f>IF(ISNUMBER(FIND("overige",Methode_Keuze)),"",IF(Tb_Activiteiten[[#This Row],[Vergoeding]]=1,Tb_Activiteiten[[#Headers],[Vergoeding]],""))</f>
        <v/>
      </c>
      <c r="AZ2467" t="str">
        <f>IF(ISNUMBER(FIND("arbeid",Methode_Keuze)),"",IF(Tb_Activiteiten[[#This Row],[Arbeidskosten - vast tarief (excl eigen arbeid)]]=1,Tb_Activiteiten[[#Headers],[Arbeidskosten - vast tarief (excl eigen arbeid)]],""))</f>
        <v/>
      </c>
      <c r="BA2467" t="str">
        <f>IF(ISNUMBER(FIND("overige",Methode_Keuze)),"",IF(Tb_Activiteiten[[#This Row],[Overige kosten]]=1,Tb_Activiteiten[[#Headers],[Overige kosten]],""))</f>
        <v/>
      </c>
    </row>
    <row r="2468" spans="15:53" x14ac:dyDescent="0.25">
      <c r="O2468" s="56"/>
      <c r="Q2468" t="str">
        <f>IFERROR(IF(VLOOKUP(Tb_Activiteiten[[#This Row],[Openstelling]],Tb_Openstelling[],2,0)=1,1,""),"")</f>
        <v/>
      </c>
      <c r="AJ2468" s="56"/>
      <c r="AK2468" t="str">
        <f>IF(ISNUMBER(FIND("arbeid",Methode_Keuze)),"",IF(ISNUMBER(FIND("arbeid",Methode_Keuze)),"",IF(Tb_Activiteiten[[#This Row],[Loonkosten]]=1,Tb_Activiteiten[[#Headers],[Loonkosten]],"")))</f>
        <v/>
      </c>
      <c r="AL2468" t="str">
        <f>IF(ISNUMBER(FIND("arbeid",Methode_Keuze)),"",IF(ISNUMBER(FIND("arbeid",Methode_Keuze)),"",IF(Tb_Activiteiten[[#This Row],[Eigen arbeid]]=1,Tb_Activiteiten[[#Headers],[Eigen arbeid]],"")))</f>
        <v/>
      </c>
      <c r="AM2468" t="str">
        <f>IF(ISNUMBER(FIND("arbeid",Methode_Keuze)),"",IF(ISNUMBER(FIND("arbeid",Methode_Keuze)),"",IF(Tb_Activiteiten[[#This Row],[Projectmedewerker]]=1,Tb_Activiteiten[[#Headers],[Projectmedewerker]],"")))</f>
        <v/>
      </c>
      <c r="AN2468" t="str">
        <f>IF(ISNUMBER(FIND("arbeid",Methode_Keuze)),"",IF(ISNUMBER(FIND("arbeid",Methode_Keuze)),"",IF(Tb_Activiteiten[[#This Row],[Landbouwer]]=1,Tb_Activiteiten[[#Headers],[Landbouwer]],"")))</f>
        <v/>
      </c>
      <c r="AO2468" t="str">
        <f>IF(ISNUMBER(FIND("arbeid",Methode_Keuze)),"",IF(ISNUMBER(FIND("arbeid",Methode_Keuze)),"",IF(Tb_Activiteiten[[#This Row],[Adviseur]]=1,Tb_Activiteiten[[#Headers],[Adviseur]],"")))</f>
        <v/>
      </c>
      <c r="AP2468" t="str">
        <f>IF(ISNUMBER(FIND("arbeid",Methode_Keuze)),"",IF(ISNUMBER(FIND("arbeid",Methode_Keuze)),"",IF(Tb_Activiteiten[[#This Row],[Projectleider/Expert]]=1,Tb_Activiteiten[[#Headers],[Projectleider/Expert]],"")))</f>
        <v/>
      </c>
      <c r="AQ2468" t="str">
        <f>IF(ISNUMBER(FIND("arbeid",Methode_Keuze)),"",IF(ISNUMBER(FIND("arbeid",Methode_Keuze)),"",IF(Tb_Activiteiten[[#This Row],[Arbeidskosten]]=1,Tb_Activiteiten[[#Headers],[Arbeidskosten]],"")))</f>
        <v/>
      </c>
      <c r="AR2468" t="str">
        <f>IF(ISNUMBER(FIND("arbeid",Methode_Keuze)),"",IF(ISNUMBER(FIND("arbeid",Methode_Keuze)),"",IF(Tb_Activiteiten[[#This Row],[Arbeidskosten op basis van IKS]]=1,Tb_Activiteiten[[#Headers],[Arbeidskosten op basis van IKS]],"")))</f>
        <v/>
      </c>
      <c r="AS2468" t="str">
        <f>IF(ISNUMBER(FIND("overige",Methode_Keuze)),"",IF(Tb_Activiteiten[[#This Row],[Kosten derden exclusief btw]]=1,Tb_Activiteiten[[#Headers],[Kosten derden exclusief btw]],""))</f>
        <v/>
      </c>
      <c r="AT2468" t="str">
        <f>IF(ISNUMBER(FIND("overige",Methode_Keuze)),"",IF(Tb_Activiteiten[[#This Row],[Niet verrekenbare btw]]=1,Tb_Activiteiten[[#Headers],[Niet verrekenbare btw]],""))</f>
        <v/>
      </c>
      <c r="AU2468" t="str">
        <f>IF(ISNUMBER(FIND("overige",Methode_Keuze)),"",IF(Tb_Activiteiten[[#This Row],[Grondkosten]]=1,Tb_Activiteiten[[#Headers],[Grondkosten]],""))</f>
        <v/>
      </c>
      <c r="AV2468" t="str">
        <f>IF(ISNUMBER(FIND("overige",Methode_Keuze)),"",IF(Tb_Activiteiten[[#This Row],[Bijdrage in natura (overige)]]=1,Tb_Activiteiten[[#Headers],[Bijdrage in natura (overige)]],""))</f>
        <v/>
      </c>
      <c r="AW2468" t="str">
        <f>IF(ISNUMBER(FIND("overige",Methode_Keuze)),"",IF(Tb_Activiteiten[[#This Row],[Bijdrage in natura (vrijwilligers)]]=1,Tb_Activiteiten[[#Headers],[Bijdrage in natura (vrijwilligers)]],""))</f>
        <v/>
      </c>
      <c r="AX2468" t="str">
        <f>IF(ISNUMBER(FIND("overige",Methode_Keuze)),"",IF(Tb_Activiteiten[[#This Row],[Afschrijvingskosten]]=1,Tb_Activiteiten[[#Headers],[Afschrijvingskosten]],""))</f>
        <v/>
      </c>
      <c r="AY2468" t="str">
        <f>IF(ISNUMBER(FIND("overige",Methode_Keuze)),"",IF(Tb_Activiteiten[[#This Row],[Vergoeding]]=1,Tb_Activiteiten[[#Headers],[Vergoeding]],""))</f>
        <v/>
      </c>
      <c r="AZ2468" t="str">
        <f>IF(ISNUMBER(FIND("arbeid",Methode_Keuze)),"",IF(Tb_Activiteiten[[#This Row],[Arbeidskosten - vast tarief (excl eigen arbeid)]]=1,Tb_Activiteiten[[#Headers],[Arbeidskosten - vast tarief (excl eigen arbeid)]],""))</f>
        <v/>
      </c>
      <c r="BA2468" t="str">
        <f>IF(ISNUMBER(FIND("overige",Methode_Keuze)),"",IF(Tb_Activiteiten[[#This Row],[Overige kosten]]=1,Tb_Activiteiten[[#Headers],[Overige kosten]],""))</f>
        <v/>
      </c>
    </row>
    <row r="2469" spans="15:53" x14ac:dyDescent="0.25">
      <c r="O2469" s="56"/>
      <c r="Q2469" t="str">
        <f>IFERROR(IF(VLOOKUP(Tb_Activiteiten[[#This Row],[Openstelling]],Tb_Openstelling[],2,0)=1,1,""),"")</f>
        <v/>
      </c>
      <c r="AJ2469" s="56"/>
      <c r="AK2469" t="str">
        <f>IF(ISNUMBER(FIND("arbeid",Methode_Keuze)),"",IF(ISNUMBER(FIND("arbeid",Methode_Keuze)),"",IF(Tb_Activiteiten[[#This Row],[Loonkosten]]=1,Tb_Activiteiten[[#Headers],[Loonkosten]],"")))</f>
        <v/>
      </c>
      <c r="AL2469" t="str">
        <f>IF(ISNUMBER(FIND("arbeid",Methode_Keuze)),"",IF(ISNUMBER(FIND("arbeid",Methode_Keuze)),"",IF(Tb_Activiteiten[[#This Row],[Eigen arbeid]]=1,Tb_Activiteiten[[#Headers],[Eigen arbeid]],"")))</f>
        <v/>
      </c>
      <c r="AM2469" t="str">
        <f>IF(ISNUMBER(FIND("arbeid",Methode_Keuze)),"",IF(ISNUMBER(FIND("arbeid",Methode_Keuze)),"",IF(Tb_Activiteiten[[#This Row],[Projectmedewerker]]=1,Tb_Activiteiten[[#Headers],[Projectmedewerker]],"")))</f>
        <v/>
      </c>
      <c r="AN2469" t="str">
        <f>IF(ISNUMBER(FIND("arbeid",Methode_Keuze)),"",IF(ISNUMBER(FIND("arbeid",Methode_Keuze)),"",IF(Tb_Activiteiten[[#This Row],[Landbouwer]]=1,Tb_Activiteiten[[#Headers],[Landbouwer]],"")))</f>
        <v/>
      </c>
      <c r="AO2469" t="str">
        <f>IF(ISNUMBER(FIND("arbeid",Methode_Keuze)),"",IF(ISNUMBER(FIND("arbeid",Methode_Keuze)),"",IF(Tb_Activiteiten[[#This Row],[Adviseur]]=1,Tb_Activiteiten[[#Headers],[Adviseur]],"")))</f>
        <v/>
      </c>
      <c r="AP2469" t="str">
        <f>IF(ISNUMBER(FIND("arbeid",Methode_Keuze)),"",IF(ISNUMBER(FIND("arbeid",Methode_Keuze)),"",IF(Tb_Activiteiten[[#This Row],[Projectleider/Expert]]=1,Tb_Activiteiten[[#Headers],[Projectleider/Expert]],"")))</f>
        <v/>
      </c>
      <c r="AQ2469" t="str">
        <f>IF(ISNUMBER(FIND("arbeid",Methode_Keuze)),"",IF(ISNUMBER(FIND("arbeid",Methode_Keuze)),"",IF(Tb_Activiteiten[[#This Row],[Arbeidskosten]]=1,Tb_Activiteiten[[#Headers],[Arbeidskosten]],"")))</f>
        <v/>
      </c>
      <c r="AR2469" t="str">
        <f>IF(ISNUMBER(FIND("arbeid",Methode_Keuze)),"",IF(ISNUMBER(FIND("arbeid",Methode_Keuze)),"",IF(Tb_Activiteiten[[#This Row],[Arbeidskosten op basis van IKS]]=1,Tb_Activiteiten[[#Headers],[Arbeidskosten op basis van IKS]],"")))</f>
        <v/>
      </c>
      <c r="AS2469" t="str">
        <f>IF(ISNUMBER(FIND("overige",Methode_Keuze)),"",IF(Tb_Activiteiten[[#This Row],[Kosten derden exclusief btw]]=1,Tb_Activiteiten[[#Headers],[Kosten derden exclusief btw]],""))</f>
        <v/>
      </c>
      <c r="AT2469" t="str">
        <f>IF(ISNUMBER(FIND("overige",Methode_Keuze)),"",IF(Tb_Activiteiten[[#This Row],[Niet verrekenbare btw]]=1,Tb_Activiteiten[[#Headers],[Niet verrekenbare btw]],""))</f>
        <v/>
      </c>
      <c r="AU2469" t="str">
        <f>IF(ISNUMBER(FIND("overige",Methode_Keuze)),"",IF(Tb_Activiteiten[[#This Row],[Grondkosten]]=1,Tb_Activiteiten[[#Headers],[Grondkosten]],""))</f>
        <v/>
      </c>
      <c r="AV2469" t="str">
        <f>IF(ISNUMBER(FIND("overige",Methode_Keuze)),"",IF(Tb_Activiteiten[[#This Row],[Bijdrage in natura (overige)]]=1,Tb_Activiteiten[[#Headers],[Bijdrage in natura (overige)]],""))</f>
        <v/>
      </c>
      <c r="AW2469" t="str">
        <f>IF(ISNUMBER(FIND("overige",Methode_Keuze)),"",IF(Tb_Activiteiten[[#This Row],[Bijdrage in natura (vrijwilligers)]]=1,Tb_Activiteiten[[#Headers],[Bijdrage in natura (vrijwilligers)]],""))</f>
        <v/>
      </c>
      <c r="AX2469" t="str">
        <f>IF(ISNUMBER(FIND("overige",Methode_Keuze)),"",IF(Tb_Activiteiten[[#This Row],[Afschrijvingskosten]]=1,Tb_Activiteiten[[#Headers],[Afschrijvingskosten]],""))</f>
        <v/>
      </c>
      <c r="AY2469" t="str">
        <f>IF(ISNUMBER(FIND("overige",Methode_Keuze)),"",IF(Tb_Activiteiten[[#This Row],[Vergoeding]]=1,Tb_Activiteiten[[#Headers],[Vergoeding]],""))</f>
        <v/>
      </c>
      <c r="AZ2469" t="str">
        <f>IF(ISNUMBER(FIND("arbeid",Methode_Keuze)),"",IF(Tb_Activiteiten[[#This Row],[Arbeidskosten - vast tarief (excl eigen arbeid)]]=1,Tb_Activiteiten[[#Headers],[Arbeidskosten - vast tarief (excl eigen arbeid)]],""))</f>
        <v/>
      </c>
      <c r="BA2469" t="str">
        <f>IF(ISNUMBER(FIND("overige",Methode_Keuze)),"",IF(Tb_Activiteiten[[#This Row],[Overige kosten]]=1,Tb_Activiteiten[[#Headers],[Overige kosten]],""))</f>
        <v/>
      </c>
    </row>
    <row r="2470" spans="15:53" x14ac:dyDescent="0.25">
      <c r="O2470" s="56"/>
      <c r="Q2470" t="str">
        <f>IFERROR(IF(VLOOKUP(Tb_Activiteiten[[#This Row],[Openstelling]],Tb_Openstelling[],2,0)=1,1,""),"")</f>
        <v/>
      </c>
      <c r="AJ2470" s="56"/>
      <c r="AK2470" t="str">
        <f>IF(ISNUMBER(FIND("arbeid",Methode_Keuze)),"",IF(ISNUMBER(FIND("arbeid",Methode_Keuze)),"",IF(Tb_Activiteiten[[#This Row],[Loonkosten]]=1,Tb_Activiteiten[[#Headers],[Loonkosten]],"")))</f>
        <v/>
      </c>
      <c r="AL2470" t="str">
        <f>IF(ISNUMBER(FIND("arbeid",Methode_Keuze)),"",IF(ISNUMBER(FIND("arbeid",Methode_Keuze)),"",IF(Tb_Activiteiten[[#This Row],[Eigen arbeid]]=1,Tb_Activiteiten[[#Headers],[Eigen arbeid]],"")))</f>
        <v/>
      </c>
      <c r="AM2470" t="str">
        <f>IF(ISNUMBER(FIND("arbeid",Methode_Keuze)),"",IF(ISNUMBER(FIND("arbeid",Methode_Keuze)),"",IF(Tb_Activiteiten[[#This Row],[Projectmedewerker]]=1,Tb_Activiteiten[[#Headers],[Projectmedewerker]],"")))</f>
        <v/>
      </c>
      <c r="AN2470" t="str">
        <f>IF(ISNUMBER(FIND("arbeid",Methode_Keuze)),"",IF(ISNUMBER(FIND("arbeid",Methode_Keuze)),"",IF(Tb_Activiteiten[[#This Row],[Landbouwer]]=1,Tb_Activiteiten[[#Headers],[Landbouwer]],"")))</f>
        <v/>
      </c>
      <c r="AO2470" t="str">
        <f>IF(ISNUMBER(FIND("arbeid",Methode_Keuze)),"",IF(ISNUMBER(FIND("arbeid",Methode_Keuze)),"",IF(Tb_Activiteiten[[#This Row],[Adviseur]]=1,Tb_Activiteiten[[#Headers],[Adviseur]],"")))</f>
        <v/>
      </c>
      <c r="AP2470" t="str">
        <f>IF(ISNUMBER(FIND("arbeid",Methode_Keuze)),"",IF(ISNUMBER(FIND("arbeid",Methode_Keuze)),"",IF(Tb_Activiteiten[[#This Row],[Projectleider/Expert]]=1,Tb_Activiteiten[[#Headers],[Projectleider/Expert]],"")))</f>
        <v/>
      </c>
      <c r="AQ2470" t="str">
        <f>IF(ISNUMBER(FIND("arbeid",Methode_Keuze)),"",IF(ISNUMBER(FIND("arbeid",Methode_Keuze)),"",IF(Tb_Activiteiten[[#This Row],[Arbeidskosten]]=1,Tb_Activiteiten[[#Headers],[Arbeidskosten]],"")))</f>
        <v/>
      </c>
      <c r="AR2470" t="str">
        <f>IF(ISNUMBER(FIND("arbeid",Methode_Keuze)),"",IF(ISNUMBER(FIND("arbeid",Methode_Keuze)),"",IF(Tb_Activiteiten[[#This Row],[Arbeidskosten op basis van IKS]]=1,Tb_Activiteiten[[#Headers],[Arbeidskosten op basis van IKS]],"")))</f>
        <v/>
      </c>
      <c r="AS2470" t="str">
        <f>IF(ISNUMBER(FIND("overige",Methode_Keuze)),"",IF(Tb_Activiteiten[[#This Row],[Kosten derden exclusief btw]]=1,Tb_Activiteiten[[#Headers],[Kosten derden exclusief btw]],""))</f>
        <v/>
      </c>
      <c r="AT2470" t="str">
        <f>IF(ISNUMBER(FIND("overige",Methode_Keuze)),"",IF(Tb_Activiteiten[[#This Row],[Niet verrekenbare btw]]=1,Tb_Activiteiten[[#Headers],[Niet verrekenbare btw]],""))</f>
        <v/>
      </c>
      <c r="AU2470" t="str">
        <f>IF(ISNUMBER(FIND("overige",Methode_Keuze)),"",IF(Tb_Activiteiten[[#This Row],[Grondkosten]]=1,Tb_Activiteiten[[#Headers],[Grondkosten]],""))</f>
        <v/>
      </c>
      <c r="AV2470" t="str">
        <f>IF(ISNUMBER(FIND("overige",Methode_Keuze)),"",IF(Tb_Activiteiten[[#This Row],[Bijdrage in natura (overige)]]=1,Tb_Activiteiten[[#Headers],[Bijdrage in natura (overige)]],""))</f>
        <v/>
      </c>
      <c r="AW2470" t="str">
        <f>IF(ISNUMBER(FIND("overige",Methode_Keuze)),"",IF(Tb_Activiteiten[[#This Row],[Bijdrage in natura (vrijwilligers)]]=1,Tb_Activiteiten[[#Headers],[Bijdrage in natura (vrijwilligers)]],""))</f>
        <v/>
      </c>
      <c r="AX2470" t="str">
        <f>IF(ISNUMBER(FIND("overige",Methode_Keuze)),"",IF(Tb_Activiteiten[[#This Row],[Afschrijvingskosten]]=1,Tb_Activiteiten[[#Headers],[Afschrijvingskosten]],""))</f>
        <v/>
      </c>
      <c r="AY2470" t="str">
        <f>IF(ISNUMBER(FIND("overige",Methode_Keuze)),"",IF(Tb_Activiteiten[[#This Row],[Vergoeding]]=1,Tb_Activiteiten[[#Headers],[Vergoeding]],""))</f>
        <v/>
      </c>
      <c r="AZ2470" t="str">
        <f>IF(ISNUMBER(FIND("arbeid",Methode_Keuze)),"",IF(Tb_Activiteiten[[#This Row],[Arbeidskosten - vast tarief (excl eigen arbeid)]]=1,Tb_Activiteiten[[#Headers],[Arbeidskosten - vast tarief (excl eigen arbeid)]],""))</f>
        <v/>
      </c>
      <c r="BA2470" t="str">
        <f>IF(ISNUMBER(FIND("overige",Methode_Keuze)),"",IF(Tb_Activiteiten[[#This Row],[Overige kosten]]=1,Tb_Activiteiten[[#Headers],[Overige kosten]],""))</f>
        <v/>
      </c>
    </row>
    <row r="2471" spans="15:53" x14ac:dyDescent="0.25">
      <c r="O2471" s="56"/>
      <c r="Q2471" t="str">
        <f>IFERROR(IF(VLOOKUP(Tb_Activiteiten[[#This Row],[Openstelling]],Tb_Openstelling[],2,0)=1,1,""),"")</f>
        <v/>
      </c>
      <c r="AJ2471" s="56"/>
      <c r="AK2471" t="str">
        <f>IF(ISNUMBER(FIND("arbeid",Methode_Keuze)),"",IF(ISNUMBER(FIND("arbeid",Methode_Keuze)),"",IF(Tb_Activiteiten[[#This Row],[Loonkosten]]=1,Tb_Activiteiten[[#Headers],[Loonkosten]],"")))</f>
        <v/>
      </c>
      <c r="AL2471" t="str">
        <f>IF(ISNUMBER(FIND("arbeid",Methode_Keuze)),"",IF(ISNUMBER(FIND("arbeid",Methode_Keuze)),"",IF(Tb_Activiteiten[[#This Row],[Eigen arbeid]]=1,Tb_Activiteiten[[#Headers],[Eigen arbeid]],"")))</f>
        <v/>
      </c>
      <c r="AM2471" t="str">
        <f>IF(ISNUMBER(FIND("arbeid",Methode_Keuze)),"",IF(ISNUMBER(FIND("arbeid",Methode_Keuze)),"",IF(Tb_Activiteiten[[#This Row],[Projectmedewerker]]=1,Tb_Activiteiten[[#Headers],[Projectmedewerker]],"")))</f>
        <v/>
      </c>
      <c r="AN2471" t="str">
        <f>IF(ISNUMBER(FIND("arbeid",Methode_Keuze)),"",IF(ISNUMBER(FIND("arbeid",Methode_Keuze)),"",IF(Tb_Activiteiten[[#This Row],[Landbouwer]]=1,Tb_Activiteiten[[#Headers],[Landbouwer]],"")))</f>
        <v/>
      </c>
      <c r="AO2471" t="str">
        <f>IF(ISNUMBER(FIND("arbeid",Methode_Keuze)),"",IF(ISNUMBER(FIND("arbeid",Methode_Keuze)),"",IF(Tb_Activiteiten[[#This Row],[Adviseur]]=1,Tb_Activiteiten[[#Headers],[Adviseur]],"")))</f>
        <v/>
      </c>
      <c r="AP2471" t="str">
        <f>IF(ISNUMBER(FIND("arbeid",Methode_Keuze)),"",IF(ISNUMBER(FIND("arbeid",Methode_Keuze)),"",IF(Tb_Activiteiten[[#This Row],[Projectleider/Expert]]=1,Tb_Activiteiten[[#Headers],[Projectleider/Expert]],"")))</f>
        <v/>
      </c>
      <c r="AQ2471" t="str">
        <f>IF(ISNUMBER(FIND("arbeid",Methode_Keuze)),"",IF(ISNUMBER(FIND("arbeid",Methode_Keuze)),"",IF(Tb_Activiteiten[[#This Row],[Arbeidskosten]]=1,Tb_Activiteiten[[#Headers],[Arbeidskosten]],"")))</f>
        <v/>
      </c>
      <c r="AR2471" t="str">
        <f>IF(ISNUMBER(FIND("arbeid",Methode_Keuze)),"",IF(ISNUMBER(FIND("arbeid",Methode_Keuze)),"",IF(Tb_Activiteiten[[#This Row],[Arbeidskosten op basis van IKS]]=1,Tb_Activiteiten[[#Headers],[Arbeidskosten op basis van IKS]],"")))</f>
        <v/>
      </c>
      <c r="AS2471" t="str">
        <f>IF(ISNUMBER(FIND("overige",Methode_Keuze)),"",IF(Tb_Activiteiten[[#This Row],[Kosten derden exclusief btw]]=1,Tb_Activiteiten[[#Headers],[Kosten derden exclusief btw]],""))</f>
        <v/>
      </c>
      <c r="AT2471" t="str">
        <f>IF(ISNUMBER(FIND("overige",Methode_Keuze)),"",IF(Tb_Activiteiten[[#This Row],[Niet verrekenbare btw]]=1,Tb_Activiteiten[[#Headers],[Niet verrekenbare btw]],""))</f>
        <v/>
      </c>
      <c r="AU2471" t="str">
        <f>IF(ISNUMBER(FIND("overige",Methode_Keuze)),"",IF(Tb_Activiteiten[[#This Row],[Grondkosten]]=1,Tb_Activiteiten[[#Headers],[Grondkosten]],""))</f>
        <v/>
      </c>
      <c r="AV2471" t="str">
        <f>IF(ISNUMBER(FIND("overige",Methode_Keuze)),"",IF(Tb_Activiteiten[[#This Row],[Bijdrage in natura (overige)]]=1,Tb_Activiteiten[[#Headers],[Bijdrage in natura (overige)]],""))</f>
        <v/>
      </c>
      <c r="AW2471" t="str">
        <f>IF(ISNUMBER(FIND("overige",Methode_Keuze)),"",IF(Tb_Activiteiten[[#This Row],[Bijdrage in natura (vrijwilligers)]]=1,Tb_Activiteiten[[#Headers],[Bijdrage in natura (vrijwilligers)]],""))</f>
        <v/>
      </c>
      <c r="AX2471" t="str">
        <f>IF(ISNUMBER(FIND("overige",Methode_Keuze)),"",IF(Tb_Activiteiten[[#This Row],[Afschrijvingskosten]]=1,Tb_Activiteiten[[#Headers],[Afschrijvingskosten]],""))</f>
        <v/>
      </c>
      <c r="AY2471" t="str">
        <f>IF(ISNUMBER(FIND("overige",Methode_Keuze)),"",IF(Tb_Activiteiten[[#This Row],[Vergoeding]]=1,Tb_Activiteiten[[#Headers],[Vergoeding]],""))</f>
        <v/>
      </c>
      <c r="AZ2471" t="str">
        <f>IF(ISNUMBER(FIND("arbeid",Methode_Keuze)),"",IF(Tb_Activiteiten[[#This Row],[Arbeidskosten - vast tarief (excl eigen arbeid)]]=1,Tb_Activiteiten[[#Headers],[Arbeidskosten - vast tarief (excl eigen arbeid)]],""))</f>
        <v/>
      </c>
      <c r="BA2471" t="str">
        <f>IF(ISNUMBER(FIND("overige",Methode_Keuze)),"",IF(Tb_Activiteiten[[#This Row],[Overige kosten]]=1,Tb_Activiteiten[[#Headers],[Overige kosten]],""))</f>
        <v/>
      </c>
    </row>
    <row r="2472" spans="15:53" x14ac:dyDescent="0.25">
      <c r="O2472" s="56"/>
      <c r="Q2472" t="str">
        <f>IFERROR(IF(VLOOKUP(Tb_Activiteiten[[#This Row],[Openstelling]],Tb_Openstelling[],2,0)=1,1,""),"")</f>
        <v/>
      </c>
      <c r="AJ2472" s="56"/>
      <c r="AK2472" t="str">
        <f>IF(ISNUMBER(FIND("arbeid",Methode_Keuze)),"",IF(ISNUMBER(FIND("arbeid",Methode_Keuze)),"",IF(Tb_Activiteiten[[#This Row],[Loonkosten]]=1,Tb_Activiteiten[[#Headers],[Loonkosten]],"")))</f>
        <v/>
      </c>
      <c r="AL2472" t="str">
        <f>IF(ISNUMBER(FIND("arbeid",Methode_Keuze)),"",IF(ISNUMBER(FIND("arbeid",Methode_Keuze)),"",IF(Tb_Activiteiten[[#This Row],[Eigen arbeid]]=1,Tb_Activiteiten[[#Headers],[Eigen arbeid]],"")))</f>
        <v/>
      </c>
      <c r="AM2472" t="str">
        <f>IF(ISNUMBER(FIND("arbeid",Methode_Keuze)),"",IF(ISNUMBER(FIND("arbeid",Methode_Keuze)),"",IF(Tb_Activiteiten[[#This Row],[Projectmedewerker]]=1,Tb_Activiteiten[[#Headers],[Projectmedewerker]],"")))</f>
        <v/>
      </c>
      <c r="AN2472" t="str">
        <f>IF(ISNUMBER(FIND("arbeid",Methode_Keuze)),"",IF(ISNUMBER(FIND("arbeid",Methode_Keuze)),"",IF(Tb_Activiteiten[[#This Row],[Landbouwer]]=1,Tb_Activiteiten[[#Headers],[Landbouwer]],"")))</f>
        <v/>
      </c>
      <c r="AO2472" t="str">
        <f>IF(ISNUMBER(FIND("arbeid",Methode_Keuze)),"",IF(ISNUMBER(FIND("arbeid",Methode_Keuze)),"",IF(Tb_Activiteiten[[#This Row],[Adviseur]]=1,Tb_Activiteiten[[#Headers],[Adviseur]],"")))</f>
        <v/>
      </c>
      <c r="AP2472" t="str">
        <f>IF(ISNUMBER(FIND("arbeid",Methode_Keuze)),"",IF(ISNUMBER(FIND("arbeid",Methode_Keuze)),"",IF(Tb_Activiteiten[[#This Row],[Projectleider/Expert]]=1,Tb_Activiteiten[[#Headers],[Projectleider/Expert]],"")))</f>
        <v/>
      </c>
      <c r="AQ2472" t="str">
        <f>IF(ISNUMBER(FIND("arbeid",Methode_Keuze)),"",IF(ISNUMBER(FIND("arbeid",Methode_Keuze)),"",IF(Tb_Activiteiten[[#This Row],[Arbeidskosten]]=1,Tb_Activiteiten[[#Headers],[Arbeidskosten]],"")))</f>
        <v/>
      </c>
      <c r="AR2472" t="str">
        <f>IF(ISNUMBER(FIND("arbeid",Methode_Keuze)),"",IF(ISNUMBER(FIND("arbeid",Methode_Keuze)),"",IF(Tb_Activiteiten[[#This Row],[Arbeidskosten op basis van IKS]]=1,Tb_Activiteiten[[#Headers],[Arbeidskosten op basis van IKS]],"")))</f>
        <v/>
      </c>
      <c r="AS2472" t="str">
        <f>IF(ISNUMBER(FIND("overige",Methode_Keuze)),"",IF(Tb_Activiteiten[[#This Row],[Kosten derden exclusief btw]]=1,Tb_Activiteiten[[#Headers],[Kosten derden exclusief btw]],""))</f>
        <v/>
      </c>
      <c r="AT2472" t="str">
        <f>IF(ISNUMBER(FIND("overige",Methode_Keuze)),"",IF(Tb_Activiteiten[[#This Row],[Niet verrekenbare btw]]=1,Tb_Activiteiten[[#Headers],[Niet verrekenbare btw]],""))</f>
        <v/>
      </c>
      <c r="AU2472" t="str">
        <f>IF(ISNUMBER(FIND("overige",Methode_Keuze)),"",IF(Tb_Activiteiten[[#This Row],[Grondkosten]]=1,Tb_Activiteiten[[#Headers],[Grondkosten]],""))</f>
        <v/>
      </c>
      <c r="AV2472" t="str">
        <f>IF(ISNUMBER(FIND("overige",Methode_Keuze)),"",IF(Tb_Activiteiten[[#This Row],[Bijdrage in natura (overige)]]=1,Tb_Activiteiten[[#Headers],[Bijdrage in natura (overige)]],""))</f>
        <v/>
      </c>
      <c r="AW2472" t="str">
        <f>IF(ISNUMBER(FIND("overige",Methode_Keuze)),"",IF(Tb_Activiteiten[[#This Row],[Bijdrage in natura (vrijwilligers)]]=1,Tb_Activiteiten[[#Headers],[Bijdrage in natura (vrijwilligers)]],""))</f>
        <v/>
      </c>
      <c r="AX2472" t="str">
        <f>IF(ISNUMBER(FIND("overige",Methode_Keuze)),"",IF(Tb_Activiteiten[[#This Row],[Afschrijvingskosten]]=1,Tb_Activiteiten[[#Headers],[Afschrijvingskosten]],""))</f>
        <v/>
      </c>
      <c r="AY2472" t="str">
        <f>IF(ISNUMBER(FIND("overige",Methode_Keuze)),"",IF(Tb_Activiteiten[[#This Row],[Vergoeding]]=1,Tb_Activiteiten[[#Headers],[Vergoeding]],""))</f>
        <v/>
      </c>
      <c r="AZ2472" t="str">
        <f>IF(ISNUMBER(FIND("arbeid",Methode_Keuze)),"",IF(Tb_Activiteiten[[#This Row],[Arbeidskosten - vast tarief (excl eigen arbeid)]]=1,Tb_Activiteiten[[#Headers],[Arbeidskosten - vast tarief (excl eigen arbeid)]],""))</f>
        <v/>
      </c>
      <c r="BA2472" t="str">
        <f>IF(ISNUMBER(FIND("overige",Methode_Keuze)),"",IF(Tb_Activiteiten[[#This Row],[Overige kosten]]=1,Tb_Activiteiten[[#Headers],[Overige kosten]],""))</f>
        <v/>
      </c>
    </row>
    <row r="2473" spans="15:53" x14ac:dyDescent="0.25">
      <c r="O2473" s="56"/>
      <c r="Q2473" t="str">
        <f>IFERROR(IF(VLOOKUP(Tb_Activiteiten[[#This Row],[Openstelling]],Tb_Openstelling[],2,0)=1,1,""),"")</f>
        <v/>
      </c>
      <c r="AJ2473" s="56"/>
      <c r="AK2473" t="str">
        <f>IF(ISNUMBER(FIND("arbeid",Methode_Keuze)),"",IF(ISNUMBER(FIND("arbeid",Methode_Keuze)),"",IF(Tb_Activiteiten[[#This Row],[Loonkosten]]=1,Tb_Activiteiten[[#Headers],[Loonkosten]],"")))</f>
        <v/>
      </c>
      <c r="AL2473" t="str">
        <f>IF(ISNUMBER(FIND("arbeid",Methode_Keuze)),"",IF(ISNUMBER(FIND("arbeid",Methode_Keuze)),"",IF(Tb_Activiteiten[[#This Row],[Eigen arbeid]]=1,Tb_Activiteiten[[#Headers],[Eigen arbeid]],"")))</f>
        <v/>
      </c>
      <c r="AM2473" t="str">
        <f>IF(ISNUMBER(FIND("arbeid",Methode_Keuze)),"",IF(ISNUMBER(FIND("arbeid",Methode_Keuze)),"",IF(Tb_Activiteiten[[#This Row],[Projectmedewerker]]=1,Tb_Activiteiten[[#Headers],[Projectmedewerker]],"")))</f>
        <v/>
      </c>
      <c r="AN2473" t="str">
        <f>IF(ISNUMBER(FIND("arbeid",Methode_Keuze)),"",IF(ISNUMBER(FIND("arbeid",Methode_Keuze)),"",IF(Tb_Activiteiten[[#This Row],[Landbouwer]]=1,Tb_Activiteiten[[#Headers],[Landbouwer]],"")))</f>
        <v/>
      </c>
      <c r="AO2473" t="str">
        <f>IF(ISNUMBER(FIND("arbeid",Methode_Keuze)),"",IF(ISNUMBER(FIND("arbeid",Methode_Keuze)),"",IF(Tb_Activiteiten[[#This Row],[Adviseur]]=1,Tb_Activiteiten[[#Headers],[Adviseur]],"")))</f>
        <v/>
      </c>
      <c r="AP2473" t="str">
        <f>IF(ISNUMBER(FIND("arbeid",Methode_Keuze)),"",IF(ISNUMBER(FIND("arbeid",Methode_Keuze)),"",IF(Tb_Activiteiten[[#This Row],[Projectleider/Expert]]=1,Tb_Activiteiten[[#Headers],[Projectleider/Expert]],"")))</f>
        <v/>
      </c>
      <c r="AQ2473" t="str">
        <f>IF(ISNUMBER(FIND("arbeid",Methode_Keuze)),"",IF(ISNUMBER(FIND("arbeid",Methode_Keuze)),"",IF(Tb_Activiteiten[[#This Row],[Arbeidskosten]]=1,Tb_Activiteiten[[#Headers],[Arbeidskosten]],"")))</f>
        <v/>
      </c>
      <c r="AR2473" t="str">
        <f>IF(ISNUMBER(FIND("arbeid",Methode_Keuze)),"",IF(ISNUMBER(FIND("arbeid",Methode_Keuze)),"",IF(Tb_Activiteiten[[#This Row],[Arbeidskosten op basis van IKS]]=1,Tb_Activiteiten[[#Headers],[Arbeidskosten op basis van IKS]],"")))</f>
        <v/>
      </c>
      <c r="AS2473" t="str">
        <f>IF(ISNUMBER(FIND("overige",Methode_Keuze)),"",IF(Tb_Activiteiten[[#This Row],[Kosten derden exclusief btw]]=1,Tb_Activiteiten[[#Headers],[Kosten derden exclusief btw]],""))</f>
        <v/>
      </c>
      <c r="AT2473" t="str">
        <f>IF(ISNUMBER(FIND("overige",Methode_Keuze)),"",IF(Tb_Activiteiten[[#This Row],[Niet verrekenbare btw]]=1,Tb_Activiteiten[[#Headers],[Niet verrekenbare btw]],""))</f>
        <v/>
      </c>
      <c r="AU2473" t="str">
        <f>IF(ISNUMBER(FIND("overige",Methode_Keuze)),"",IF(Tb_Activiteiten[[#This Row],[Grondkosten]]=1,Tb_Activiteiten[[#Headers],[Grondkosten]],""))</f>
        <v/>
      </c>
      <c r="AV2473" t="str">
        <f>IF(ISNUMBER(FIND("overige",Methode_Keuze)),"",IF(Tb_Activiteiten[[#This Row],[Bijdrage in natura (overige)]]=1,Tb_Activiteiten[[#Headers],[Bijdrage in natura (overige)]],""))</f>
        <v/>
      </c>
      <c r="AW2473" t="str">
        <f>IF(ISNUMBER(FIND("overige",Methode_Keuze)),"",IF(Tb_Activiteiten[[#This Row],[Bijdrage in natura (vrijwilligers)]]=1,Tb_Activiteiten[[#Headers],[Bijdrage in natura (vrijwilligers)]],""))</f>
        <v/>
      </c>
      <c r="AX2473" t="str">
        <f>IF(ISNUMBER(FIND("overige",Methode_Keuze)),"",IF(Tb_Activiteiten[[#This Row],[Afschrijvingskosten]]=1,Tb_Activiteiten[[#Headers],[Afschrijvingskosten]],""))</f>
        <v/>
      </c>
      <c r="AY2473" t="str">
        <f>IF(ISNUMBER(FIND("overige",Methode_Keuze)),"",IF(Tb_Activiteiten[[#This Row],[Vergoeding]]=1,Tb_Activiteiten[[#Headers],[Vergoeding]],""))</f>
        <v/>
      </c>
      <c r="AZ2473" t="str">
        <f>IF(ISNUMBER(FIND("arbeid",Methode_Keuze)),"",IF(Tb_Activiteiten[[#This Row],[Arbeidskosten - vast tarief (excl eigen arbeid)]]=1,Tb_Activiteiten[[#Headers],[Arbeidskosten - vast tarief (excl eigen arbeid)]],""))</f>
        <v/>
      </c>
      <c r="BA2473" t="str">
        <f>IF(ISNUMBER(FIND("overige",Methode_Keuze)),"",IF(Tb_Activiteiten[[#This Row],[Overige kosten]]=1,Tb_Activiteiten[[#Headers],[Overige kosten]],""))</f>
        <v/>
      </c>
    </row>
    <row r="2474" spans="15:53" x14ac:dyDescent="0.25">
      <c r="O2474" s="56"/>
      <c r="Q2474" t="str">
        <f>IFERROR(IF(VLOOKUP(Tb_Activiteiten[[#This Row],[Openstelling]],Tb_Openstelling[],2,0)=1,1,""),"")</f>
        <v/>
      </c>
      <c r="AJ2474" s="56"/>
      <c r="AK2474" t="str">
        <f>IF(ISNUMBER(FIND("arbeid",Methode_Keuze)),"",IF(ISNUMBER(FIND("arbeid",Methode_Keuze)),"",IF(Tb_Activiteiten[[#This Row],[Loonkosten]]=1,Tb_Activiteiten[[#Headers],[Loonkosten]],"")))</f>
        <v/>
      </c>
      <c r="AL2474" t="str">
        <f>IF(ISNUMBER(FIND("arbeid",Methode_Keuze)),"",IF(ISNUMBER(FIND("arbeid",Methode_Keuze)),"",IF(Tb_Activiteiten[[#This Row],[Eigen arbeid]]=1,Tb_Activiteiten[[#Headers],[Eigen arbeid]],"")))</f>
        <v/>
      </c>
      <c r="AM2474" t="str">
        <f>IF(ISNUMBER(FIND("arbeid",Methode_Keuze)),"",IF(ISNUMBER(FIND("arbeid",Methode_Keuze)),"",IF(Tb_Activiteiten[[#This Row],[Projectmedewerker]]=1,Tb_Activiteiten[[#Headers],[Projectmedewerker]],"")))</f>
        <v/>
      </c>
      <c r="AN2474" t="str">
        <f>IF(ISNUMBER(FIND("arbeid",Methode_Keuze)),"",IF(ISNUMBER(FIND("arbeid",Methode_Keuze)),"",IF(Tb_Activiteiten[[#This Row],[Landbouwer]]=1,Tb_Activiteiten[[#Headers],[Landbouwer]],"")))</f>
        <v/>
      </c>
      <c r="AO2474" t="str">
        <f>IF(ISNUMBER(FIND("arbeid",Methode_Keuze)),"",IF(ISNUMBER(FIND("arbeid",Methode_Keuze)),"",IF(Tb_Activiteiten[[#This Row],[Adviseur]]=1,Tb_Activiteiten[[#Headers],[Adviseur]],"")))</f>
        <v/>
      </c>
      <c r="AP2474" t="str">
        <f>IF(ISNUMBER(FIND("arbeid",Methode_Keuze)),"",IF(ISNUMBER(FIND("arbeid",Methode_Keuze)),"",IF(Tb_Activiteiten[[#This Row],[Projectleider/Expert]]=1,Tb_Activiteiten[[#Headers],[Projectleider/Expert]],"")))</f>
        <v/>
      </c>
      <c r="AQ2474" t="str">
        <f>IF(ISNUMBER(FIND("arbeid",Methode_Keuze)),"",IF(ISNUMBER(FIND("arbeid",Methode_Keuze)),"",IF(Tb_Activiteiten[[#This Row],[Arbeidskosten]]=1,Tb_Activiteiten[[#Headers],[Arbeidskosten]],"")))</f>
        <v/>
      </c>
      <c r="AR2474" t="str">
        <f>IF(ISNUMBER(FIND("arbeid",Methode_Keuze)),"",IF(ISNUMBER(FIND("arbeid",Methode_Keuze)),"",IF(Tb_Activiteiten[[#This Row],[Arbeidskosten op basis van IKS]]=1,Tb_Activiteiten[[#Headers],[Arbeidskosten op basis van IKS]],"")))</f>
        <v/>
      </c>
      <c r="AS2474" t="str">
        <f>IF(ISNUMBER(FIND("overige",Methode_Keuze)),"",IF(Tb_Activiteiten[[#This Row],[Kosten derden exclusief btw]]=1,Tb_Activiteiten[[#Headers],[Kosten derden exclusief btw]],""))</f>
        <v/>
      </c>
      <c r="AT2474" t="str">
        <f>IF(ISNUMBER(FIND("overige",Methode_Keuze)),"",IF(Tb_Activiteiten[[#This Row],[Niet verrekenbare btw]]=1,Tb_Activiteiten[[#Headers],[Niet verrekenbare btw]],""))</f>
        <v/>
      </c>
      <c r="AU2474" t="str">
        <f>IF(ISNUMBER(FIND("overige",Methode_Keuze)),"",IF(Tb_Activiteiten[[#This Row],[Grondkosten]]=1,Tb_Activiteiten[[#Headers],[Grondkosten]],""))</f>
        <v/>
      </c>
      <c r="AV2474" t="str">
        <f>IF(ISNUMBER(FIND("overige",Methode_Keuze)),"",IF(Tb_Activiteiten[[#This Row],[Bijdrage in natura (overige)]]=1,Tb_Activiteiten[[#Headers],[Bijdrage in natura (overige)]],""))</f>
        <v/>
      </c>
      <c r="AW2474" t="str">
        <f>IF(ISNUMBER(FIND("overige",Methode_Keuze)),"",IF(Tb_Activiteiten[[#This Row],[Bijdrage in natura (vrijwilligers)]]=1,Tb_Activiteiten[[#Headers],[Bijdrage in natura (vrijwilligers)]],""))</f>
        <v/>
      </c>
      <c r="AX2474" t="str">
        <f>IF(ISNUMBER(FIND("overige",Methode_Keuze)),"",IF(Tb_Activiteiten[[#This Row],[Afschrijvingskosten]]=1,Tb_Activiteiten[[#Headers],[Afschrijvingskosten]],""))</f>
        <v/>
      </c>
      <c r="AY2474" t="str">
        <f>IF(ISNUMBER(FIND("overige",Methode_Keuze)),"",IF(Tb_Activiteiten[[#This Row],[Vergoeding]]=1,Tb_Activiteiten[[#Headers],[Vergoeding]],""))</f>
        <v/>
      </c>
      <c r="AZ2474" t="str">
        <f>IF(ISNUMBER(FIND("arbeid",Methode_Keuze)),"",IF(Tb_Activiteiten[[#This Row],[Arbeidskosten - vast tarief (excl eigen arbeid)]]=1,Tb_Activiteiten[[#Headers],[Arbeidskosten - vast tarief (excl eigen arbeid)]],""))</f>
        <v/>
      </c>
      <c r="BA2474" t="str">
        <f>IF(ISNUMBER(FIND("overige",Methode_Keuze)),"",IF(Tb_Activiteiten[[#This Row],[Overige kosten]]=1,Tb_Activiteiten[[#Headers],[Overige kosten]],""))</f>
        <v/>
      </c>
    </row>
    <row r="2475" spans="15:53" x14ac:dyDescent="0.25">
      <c r="O2475" s="56"/>
      <c r="Q2475" t="str">
        <f>IFERROR(IF(VLOOKUP(Tb_Activiteiten[[#This Row],[Openstelling]],Tb_Openstelling[],2,0)=1,1,""),"")</f>
        <v/>
      </c>
      <c r="AJ2475" s="56"/>
      <c r="AK2475" t="str">
        <f>IF(ISNUMBER(FIND("arbeid",Methode_Keuze)),"",IF(ISNUMBER(FIND("arbeid",Methode_Keuze)),"",IF(Tb_Activiteiten[[#This Row],[Loonkosten]]=1,Tb_Activiteiten[[#Headers],[Loonkosten]],"")))</f>
        <v/>
      </c>
      <c r="AL2475" t="str">
        <f>IF(ISNUMBER(FIND("arbeid",Methode_Keuze)),"",IF(ISNUMBER(FIND("arbeid",Methode_Keuze)),"",IF(Tb_Activiteiten[[#This Row],[Eigen arbeid]]=1,Tb_Activiteiten[[#Headers],[Eigen arbeid]],"")))</f>
        <v/>
      </c>
      <c r="AM2475" t="str">
        <f>IF(ISNUMBER(FIND("arbeid",Methode_Keuze)),"",IF(ISNUMBER(FIND("arbeid",Methode_Keuze)),"",IF(Tb_Activiteiten[[#This Row],[Projectmedewerker]]=1,Tb_Activiteiten[[#Headers],[Projectmedewerker]],"")))</f>
        <v/>
      </c>
      <c r="AN2475" t="str">
        <f>IF(ISNUMBER(FIND("arbeid",Methode_Keuze)),"",IF(ISNUMBER(FIND("arbeid",Methode_Keuze)),"",IF(Tb_Activiteiten[[#This Row],[Landbouwer]]=1,Tb_Activiteiten[[#Headers],[Landbouwer]],"")))</f>
        <v/>
      </c>
      <c r="AO2475" t="str">
        <f>IF(ISNUMBER(FIND("arbeid",Methode_Keuze)),"",IF(ISNUMBER(FIND("arbeid",Methode_Keuze)),"",IF(Tb_Activiteiten[[#This Row],[Adviseur]]=1,Tb_Activiteiten[[#Headers],[Adviseur]],"")))</f>
        <v/>
      </c>
      <c r="AP2475" t="str">
        <f>IF(ISNUMBER(FIND("arbeid",Methode_Keuze)),"",IF(ISNUMBER(FIND("arbeid",Methode_Keuze)),"",IF(Tb_Activiteiten[[#This Row],[Projectleider/Expert]]=1,Tb_Activiteiten[[#Headers],[Projectleider/Expert]],"")))</f>
        <v/>
      </c>
      <c r="AQ2475" t="str">
        <f>IF(ISNUMBER(FIND("arbeid",Methode_Keuze)),"",IF(ISNUMBER(FIND("arbeid",Methode_Keuze)),"",IF(Tb_Activiteiten[[#This Row],[Arbeidskosten]]=1,Tb_Activiteiten[[#Headers],[Arbeidskosten]],"")))</f>
        <v/>
      </c>
      <c r="AR2475" t="str">
        <f>IF(ISNUMBER(FIND("arbeid",Methode_Keuze)),"",IF(ISNUMBER(FIND("arbeid",Methode_Keuze)),"",IF(Tb_Activiteiten[[#This Row],[Arbeidskosten op basis van IKS]]=1,Tb_Activiteiten[[#Headers],[Arbeidskosten op basis van IKS]],"")))</f>
        <v/>
      </c>
      <c r="AS2475" t="str">
        <f>IF(ISNUMBER(FIND("overige",Methode_Keuze)),"",IF(Tb_Activiteiten[[#This Row],[Kosten derden exclusief btw]]=1,Tb_Activiteiten[[#Headers],[Kosten derden exclusief btw]],""))</f>
        <v/>
      </c>
      <c r="AT2475" t="str">
        <f>IF(ISNUMBER(FIND("overige",Methode_Keuze)),"",IF(Tb_Activiteiten[[#This Row],[Niet verrekenbare btw]]=1,Tb_Activiteiten[[#Headers],[Niet verrekenbare btw]],""))</f>
        <v/>
      </c>
      <c r="AU2475" t="str">
        <f>IF(ISNUMBER(FIND("overige",Methode_Keuze)),"",IF(Tb_Activiteiten[[#This Row],[Grondkosten]]=1,Tb_Activiteiten[[#Headers],[Grondkosten]],""))</f>
        <v/>
      </c>
      <c r="AV2475" t="str">
        <f>IF(ISNUMBER(FIND("overige",Methode_Keuze)),"",IF(Tb_Activiteiten[[#This Row],[Bijdrage in natura (overige)]]=1,Tb_Activiteiten[[#Headers],[Bijdrage in natura (overige)]],""))</f>
        <v/>
      </c>
      <c r="AW2475" t="str">
        <f>IF(ISNUMBER(FIND("overige",Methode_Keuze)),"",IF(Tb_Activiteiten[[#This Row],[Bijdrage in natura (vrijwilligers)]]=1,Tb_Activiteiten[[#Headers],[Bijdrage in natura (vrijwilligers)]],""))</f>
        <v/>
      </c>
      <c r="AX2475" t="str">
        <f>IF(ISNUMBER(FIND("overige",Methode_Keuze)),"",IF(Tb_Activiteiten[[#This Row],[Afschrijvingskosten]]=1,Tb_Activiteiten[[#Headers],[Afschrijvingskosten]],""))</f>
        <v/>
      </c>
      <c r="AY2475" t="str">
        <f>IF(ISNUMBER(FIND("overige",Methode_Keuze)),"",IF(Tb_Activiteiten[[#This Row],[Vergoeding]]=1,Tb_Activiteiten[[#Headers],[Vergoeding]],""))</f>
        <v/>
      </c>
      <c r="AZ2475" t="str">
        <f>IF(ISNUMBER(FIND("arbeid",Methode_Keuze)),"",IF(Tb_Activiteiten[[#This Row],[Arbeidskosten - vast tarief (excl eigen arbeid)]]=1,Tb_Activiteiten[[#Headers],[Arbeidskosten - vast tarief (excl eigen arbeid)]],""))</f>
        <v/>
      </c>
      <c r="BA2475" t="str">
        <f>IF(ISNUMBER(FIND("overige",Methode_Keuze)),"",IF(Tb_Activiteiten[[#This Row],[Overige kosten]]=1,Tb_Activiteiten[[#Headers],[Overige kosten]],""))</f>
        <v/>
      </c>
    </row>
    <row r="2476" spans="15:53" x14ac:dyDescent="0.25">
      <c r="O2476" s="56"/>
      <c r="Q2476" t="str">
        <f>IFERROR(IF(VLOOKUP(Tb_Activiteiten[[#This Row],[Openstelling]],Tb_Openstelling[],2,0)=1,1,""),"")</f>
        <v/>
      </c>
      <c r="AJ2476" s="56"/>
      <c r="AK2476" t="str">
        <f>IF(ISNUMBER(FIND("arbeid",Methode_Keuze)),"",IF(ISNUMBER(FIND("arbeid",Methode_Keuze)),"",IF(Tb_Activiteiten[[#This Row],[Loonkosten]]=1,Tb_Activiteiten[[#Headers],[Loonkosten]],"")))</f>
        <v/>
      </c>
      <c r="AL2476" t="str">
        <f>IF(ISNUMBER(FIND("arbeid",Methode_Keuze)),"",IF(ISNUMBER(FIND("arbeid",Methode_Keuze)),"",IF(Tb_Activiteiten[[#This Row],[Eigen arbeid]]=1,Tb_Activiteiten[[#Headers],[Eigen arbeid]],"")))</f>
        <v/>
      </c>
      <c r="AM2476" t="str">
        <f>IF(ISNUMBER(FIND("arbeid",Methode_Keuze)),"",IF(ISNUMBER(FIND("arbeid",Methode_Keuze)),"",IF(Tb_Activiteiten[[#This Row],[Projectmedewerker]]=1,Tb_Activiteiten[[#Headers],[Projectmedewerker]],"")))</f>
        <v/>
      </c>
      <c r="AN2476" t="str">
        <f>IF(ISNUMBER(FIND("arbeid",Methode_Keuze)),"",IF(ISNUMBER(FIND("arbeid",Methode_Keuze)),"",IF(Tb_Activiteiten[[#This Row],[Landbouwer]]=1,Tb_Activiteiten[[#Headers],[Landbouwer]],"")))</f>
        <v/>
      </c>
      <c r="AO2476" t="str">
        <f>IF(ISNUMBER(FIND("arbeid",Methode_Keuze)),"",IF(ISNUMBER(FIND("arbeid",Methode_Keuze)),"",IF(Tb_Activiteiten[[#This Row],[Adviseur]]=1,Tb_Activiteiten[[#Headers],[Adviseur]],"")))</f>
        <v/>
      </c>
      <c r="AP2476" t="str">
        <f>IF(ISNUMBER(FIND("arbeid",Methode_Keuze)),"",IF(ISNUMBER(FIND("arbeid",Methode_Keuze)),"",IF(Tb_Activiteiten[[#This Row],[Projectleider/Expert]]=1,Tb_Activiteiten[[#Headers],[Projectleider/Expert]],"")))</f>
        <v/>
      </c>
      <c r="AQ2476" t="str">
        <f>IF(ISNUMBER(FIND("arbeid",Methode_Keuze)),"",IF(ISNUMBER(FIND("arbeid",Methode_Keuze)),"",IF(Tb_Activiteiten[[#This Row],[Arbeidskosten]]=1,Tb_Activiteiten[[#Headers],[Arbeidskosten]],"")))</f>
        <v/>
      </c>
      <c r="AR2476" t="str">
        <f>IF(ISNUMBER(FIND("arbeid",Methode_Keuze)),"",IF(ISNUMBER(FIND("arbeid",Methode_Keuze)),"",IF(Tb_Activiteiten[[#This Row],[Arbeidskosten op basis van IKS]]=1,Tb_Activiteiten[[#Headers],[Arbeidskosten op basis van IKS]],"")))</f>
        <v/>
      </c>
      <c r="AS2476" t="str">
        <f>IF(ISNUMBER(FIND("overige",Methode_Keuze)),"",IF(Tb_Activiteiten[[#This Row],[Kosten derden exclusief btw]]=1,Tb_Activiteiten[[#Headers],[Kosten derden exclusief btw]],""))</f>
        <v/>
      </c>
      <c r="AT2476" t="str">
        <f>IF(ISNUMBER(FIND("overige",Methode_Keuze)),"",IF(Tb_Activiteiten[[#This Row],[Niet verrekenbare btw]]=1,Tb_Activiteiten[[#Headers],[Niet verrekenbare btw]],""))</f>
        <v/>
      </c>
      <c r="AU2476" t="str">
        <f>IF(ISNUMBER(FIND("overige",Methode_Keuze)),"",IF(Tb_Activiteiten[[#This Row],[Grondkosten]]=1,Tb_Activiteiten[[#Headers],[Grondkosten]],""))</f>
        <v/>
      </c>
      <c r="AV2476" t="str">
        <f>IF(ISNUMBER(FIND("overige",Methode_Keuze)),"",IF(Tb_Activiteiten[[#This Row],[Bijdrage in natura (overige)]]=1,Tb_Activiteiten[[#Headers],[Bijdrage in natura (overige)]],""))</f>
        <v/>
      </c>
      <c r="AW2476" t="str">
        <f>IF(ISNUMBER(FIND("overige",Methode_Keuze)),"",IF(Tb_Activiteiten[[#This Row],[Bijdrage in natura (vrijwilligers)]]=1,Tb_Activiteiten[[#Headers],[Bijdrage in natura (vrijwilligers)]],""))</f>
        <v/>
      </c>
      <c r="AX2476" t="str">
        <f>IF(ISNUMBER(FIND("overige",Methode_Keuze)),"",IF(Tb_Activiteiten[[#This Row],[Afschrijvingskosten]]=1,Tb_Activiteiten[[#Headers],[Afschrijvingskosten]],""))</f>
        <v/>
      </c>
      <c r="AY2476" t="str">
        <f>IF(ISNUMBER(FIND("overige",Methode_Keuze)),"",IF(Tb_Activiteiten[[#This Row],[Vergoeding]]=1,Tb_Activiteiten[[#Headers],[Vergoeding]],""))</f>
        <v/>
      </c>
      <c r="AZ2476" t="str">
        <f>IF(ISNUMBER(FIND("arbeid",Methode_Keuze)),"",IF(Tb_Activiteiten[[#This Row],[Arbeidskosten - vast tarief (excl eigen arbeid)]]=1,Tb_Activiteiten[[#Headers],[Arbeidskosten - vast tarief (excl eigen arbeid)]],""))</f>
        <v/>
      </c>
      <c r="BA2476" t="str">
        <f>IF(ISNUMBER(FIND("overige",Methode_Keuze)),"",IF(Tb_Activiteiten[[#This Row],[Overige kosten]]=1,Tb_Activiteiten[[#Headers],[Overige kosten]],""))</f>
        <v/>
      </c>
    </row>
    <row r="2477" spans="15:53" x14ac:dyDescent="0.25">
      <c r="O2477" s="56"/>
      <c r="Q2477" t="str">
        <f>IFERROR(IF(VLOOKUP(Tb_Activiteiten[[#This Row],[Openstelling]],Tb_Openstelling[],2,0)=1,1,""),"")</f>
        <v/>
      </c>
      <c r="AJ2477" s="56"/>
      <c r="AK2477" t="str">
        <f>IF(ISNUMBER(FIND("arbeid",Methode_Keuze)),"",IF(ISNUMBER(FIND("arbeid",Methode_Keuze)),"",IF(Tb_Activiteiten[[#This Row],[Loonkosten]]=1,Tb_Activiteiten[[#Headers],[Loonkosten]],"")))</f>
        <v/>
      </c>
      <c r="AL2477" t="str">
        <f>IF(ISNUMBER(FIND("arbeid",Methode_Keuze)),"",IF(ISNUMBER(FIND("arbeid",Methode_Keuze)),"",IF(Tb_Activiteiten[[#This Row],[Eigen arbeid]]=1,Tb_Activiteiten[[#Headers],[Eigen arbeid]],"")))</f>
        <v/>
      </c>
      <c r="AM2477" t="str">
        <f>IF(ISNUMBER(FIND("arbeid",Methode_Keuze)),"",IF(ISNUMBER(FIND("arbeid",Methode_Keuze)),"",IF(Tb_Activiteiten[[#This Row],[Projectmedewerker]]=1,Tb_Activiteiten[[#Headers],[Projectmedewerker]],"")))</f>
        <v/>
      </c>
      <c r="AN2477" t="str">
        <f>IF(ISNUMBER(FIND("arbeid",Methode_Keuze)),"",IF(ISNUMBER(FIND("arbeid",Methode_Keuze)),"",IF(Tb_Activiteiten[[#This Row],[Landbouwer]]=1,Tb_Activiteiten[[#Headers],[Landbouwer]],"")))</f>
        <v/>
      </c>
      <c r="AO2477" t="str">
        <f>IF(ISNUMBER(FIND("arbeid",Methode_Keuze)),"",IF(ISNUMBER(FIND("arbeid",Methode_Keuze)),"",IF(Tb_Activiteiten[[#This Row],[Adviseur]]=1,Tb_Activiteiten[[#Headers],[Adviseur]],"")))</f>
        <v/>
      </c>
      <c r="AP2477" t="str">
        <f>IF(ISNUMBER(FIND("arbeid",Methode_Keuze)),"",IF(ISNUMBER(FIND("arbeid",Methode_Keuze)),"",IF(Tb_Activiteiten[[#This Row],[Projectleider/Expert]]=1,Tb_Activiteiten[[#Headers],[Projectleider/Expert]],"")))</f>
        <v/>
      </c>
      <c r="AQ2477" t="str">
        <f>IF(ISNUMBER(FIND("arbeid",Methode_Keuze)),"",IF(ISNUMBER(FIND("arbeid",Methode_Keuze)),"",IF(Tb_Activiteiten[[#This Row],[Arbeidskosten]]=1,Tb_Activiteiten[[#Headers],[Arbeidskosten]],"")))</f>
        <v/>
      </c>
      <c r="AR2477" t="str">
        <f>IF(ISNUMBER(FIND("arbeid",Methode_Keuze)),"",IF(ISNUMBER(FIND("arbeid",Methode_Keuze)),"",IF(Tb_Activiteiten[[#This Row],[Arbeidskosten op basis van IKS]]=1,Tb_Activiteiten[[#Headers],[Arbeidskosten op basis van IKS]],"")))</f>
        <v/>
      </c>
      <c r="AS2477" t="str">
        <f>IF(ISNUMBER(FIND("overige",Methode_Keuze)),"",IF(Tb_Activiteiten[[#This Row],[Kosten derden exclusief btw]]=1,Tb_Activiteiten[[#Headers],[Kosten derden exclusief btw]],""))</f>
        <v/>
      </c>
      <c r="AT2477" t="str">
        <f>IF(ISNUMBER(FIND("overige",Methode_Keuze)),"",IF(Tb_Activiteiten[[#This Row],[Niet verrekenbare btw]]=1,Tb_Activiteiten[[#Headers],[Niet verrekenbare btw]],""))</f>
        <v/>
      </c>
      <c r="AU2477" t="str">
        <f>IF(ISNUMBER(FIND("overige",Methode_Keuze)),"",IF(Tb_Activiteiten[[#This Row],[Grondkosten]]=1,Tb_Activiteiten[[#Headers],[Grondkosten]],""))</f>
        <v/>
      </c>
      <c r="AV2477" t="str">
        <f>IF(ISNUMBER(FIND("overige",Methode_Keuze)),"",IF(Tb_Activiteiten[[#This Row],[Bijdrage in natura (overige)]]=1,Tb_Activiteiten[[#Headers],[Bijdrage in natura (overige)]],""))</f>
        <v/>
      </c>
      <c r="AW2477" t="str">
        <f>IF(ISNUMBER(FIND("overige",Methode_Keuze)),"",IF(Tb_Activiteiten[[#This Row],[Bijdrage in natura (vrijwilligers)]]=1,Tb_Activiteiten[[#Headers],[Bijdrage in natura (vrijwilligers)]],""))</f>
        <v/>
      </c>
      <c r="AX2477" t="str">
        <f>IF(ISNUMBER(FIND("overige",Methode_Keuze)),"",IF(Tb_Activiteiten[[#This Row],[Afschrijvingskosten]]=1,Tb_Activiteiten[[#Headers],[Afschrijvingskosten]],""))</f>
        <v/>
      </c>
      <c r="AY2477" t="str">
        <f>IF(ISNUMBER(FIND("overige",Methode_Keuze)),"",IF(Tb_Activiteiten[[#This Row],[Vergoeding]]=1,Tb_Activiteiten[[#Headers],[Vergoeding]],""))</f>
        <v/>
      </c>
      <c r="AZ2477" t="str">
        <f>IF(ISNUMBER(FIND("arbeid",Methode_Keuze)),"",IF(Tb_Activiteiten[[#This Row],[Arbeidskosten - vast tarief (excl eigen arbeid)]]=1,Tb_Activiteiten[[#Headers],[Arbeidskosten - vast tarief (excl eigen arbeid)]],""))</f>
        <v/>
      </c>
      <c r="BA2477" t="str">
        <f>IF(ISNUMBER(FIND("overige",Methode_Keuze)),"",IF(Tb_Activiteiten[[#This Row],[Overige kosten]]=1,Tb_Activiteiten[[#Headers],[Overige kosten]],""))</f>
        <v/>
      </c>
    </row>
    <row r="2478" spans="15:53" x14ac:dyDescent="0.25">
      <c r="O2478" s="56"/>
      <c r="Q2478" t="str">
        <f>IFERROR(IF(VLOOKUP(Tb_Activiteiten[[#This Row],[Openstelling]],Tb_Openstelling[],2,0)=1,1,""),"")</f>
        <v/>
      </c>
      <c r="AJ2478" s="56"/>
      <c r="AK2478" t="str">
        <f>IF(ISNUMBER(FIND("arbeid",Methode_Keuze)),"",IF(ISNUMBER(FIND("arbeid",Methode_Keuze)),"",IF(Tb_Activiteiten[[#This Row],[Loonkosten]]=1,Tb_Activiteiten[[#Headers],[Loonkosten]],"")))</f>
        <v/>
      </c>
      <c r="AL2478" t="str">
        <f>IF(ISNUMBER(FIND("arbeid",Methode_Keuze)),"",IF(ISNUMBER(FIND("arbeid",Methode_Keuze)),"",IF(Tb_Activiteiten[[#This Row],[Eigen arbeid]]=1,Tb_Activiteiten[[#Headers],[Eigen arbeid]],"")))</f>
        <v/>
      </c>
      <c r="AM2478" t="str">
        <f>IF(ISNUMBER(FIND("arbeid",Methode_Keuze)),"",IF(ISNUMBER(FIND("arbeid",Methode_Keuze)),"",IF(Tb_Activiteiten[[#This Row],[Projectmedewerker]]=1,Tb_Activiteiten[[#Headers],[Projectmedewerker]],"")))</f>
        <v/>
      </c>
      <c r="AN2478" t="str">
        <f>IF(ISNUMBER(FIND("arbeid",Methode_Keuze)),"",IF(ISNUMBER(FIND("arbeid",Methode_Keuze)),"",IF(Tb_Activiteiten[[#This Row],[Landbouwer]]=1,Tb_Activiteiten[[#Headers],[Landbouwer]],"")))</f>
        <v/>
      </c>
      <c r="AO2478" t="str">
        <f>IF(ISNUMBER(FIND("arbeid",Methode_Keuze)),"",IF(ISNUMBER(FIND("arbeid",Methode_Keuze)),"",IF(Tb_Activiteiten[[#This Row],[Adviseur]]=1,Tb_Activiteiten[[#Headers],[Adviseur]],"")))</f>
        <v/>
      </c>
      <c r="AP2478" t="str">
        <f>IF(ISNUMBER(FIND("arbeid",Methode_Keuze)),"",IF(ISNUMBER(FIND("arbeid",Methode_Keuze)),"",IF(Tb_Activiteiten[[#This Row],[Projectleider/Expert]]=1,Tb_Activiteiten[[#Headers],[Projectleider/Expert]],"")))</f>
        <v/>
      </c>
      <c r="AQ2478" t="str">
        <f>IF(ISNUMBER(FIND("arbeid",Methode_Keuze)),"",IF(ISNUMBER(FIND("arbeid",Methode_Keuze)),"",IF(Tb_Activiteiten[[#This Row],[Arbeidskosten]]=1,Tb_Activiteiten[[#Headers],[Arbeidskosten]],"")))</f>
        <v/>
      </c>
      <c r="AR2478" t="str">
        <f>IF(ISNUMBER(FIND("arbeid",Methode_Keuze)),"",IF(ISNUMBER(FIND("arbeid",Methode_Keuze)),"",IF(Tb_Activiteiten[[#This Row],[Arbeidskosten op basis van IKS]]=1,Tb_Activiteiten[[#Headers],[Arbeidskosten op basis van IKS]],"")))</f>
        <v/>
      </c>
      <c r="AS2478" t="str">
        <f>IF(ISNUMBER(FIND("overige",Methode_Keuze)),"",IF(Tb_Activiteiten[[#This Row],[Kosten derden exclusief btw]]=1,Tb_Activiteiten[[#Headers],[Kosten derden exclusief btw]],""))</f>
        <v/>
      </c>
      <c r="AT2478" t="str">
        <f>IF(ISNUMBER(FIND("overige",Methode_Keuze)),"",IF(Tb_Activiteiten[[#This Row],[Niet verrekenbare btw]]=1,Tb_Activiteiten[[#Headers],[Niet verrekenbare btw]],""))</f>
        <v/>
      </c>
      <c r="AU2478" t="str">
        <f>IF(ISNUMBER(FIND("overige",Methode_Keuze)),"",IF(Tb_Activiteiten[[#This Row],[Grondkosten]]=1,Tb_Activiteiten[[#Headers],[Grondkosten]],""))</f>
        <v/>
      </c>
      <c r="AV2478" t="str">
        <f>IF(ISNUMBER(FIND("overige",Methode_Keuze)),"",IF(Tb_Activiteiten[[#This Row],[Bijdrage in natura (overige)]]=1,Tb_Activiteiten[[#Headers],[Bijdrage in natura (overige)]],""))</f>
        <v/>
      </c>
      <c r="AW2478" t="str">
        <f>IF(ISNUMBER(FIND("overige",Methode_Keuze)),"",IF(Tb_Activiteiten[[#This Row],[Bijdrage in natura (vrijwilligers)]]=1,Tb_Activiteiten[[#Headers],[Bijdrage in natura (vrijwilligers)]],""))</f>
        <v/>
      </c>
      <c r="AX2478" t="str">
        <f>IF(ISNUMBER(FIND("overige",Methode_Keuze)),"",IF(Tb_Activiteiten[[#This Row],[Afschrijvingskosten]]=1,Tb_Activiteiten[[#Headers],[Afschrijvingskosten]],""))</f>
        <v/>
      </c>
      <c r="AY2478" t="str">
        <f>IF(ISNUMBER(FIND("overige",Methode_Keuze)),"",IF(Tb_Activiteiten[[#This Row],[Vergoeding]]=1,Tb_Activiteiten[[#Headers],[Vergoeding]],""))</f>
        <v/>
      </c>
      <c r="AZ2478" t="str">
        <f>IF(ISNUMBER(FIND("arbeid",Methode_Keuze)),"",IF(Tb_Activiteiten[[#This Row],[Arbeidskosten - vast tarief (excl eigen arbeid)]]=1,Tb_Activiteiten[[#Headers],[Arbeidskosten - vast tarief (excl eigen arbeid)]],""))</f>
        <v/>
      </c>
      <c r="BA2478" t="str">
        <f>IF(ISNUMBER(FIND("overige",Methode_Keuze)),"",IF(Tb_Activiteiten[[#This Row],[Overige kosten]]=1,Tb_Activiteiten[[#Headers],[Overige kosten]],""))</f>
        <v/>
      </c>
    </row>
    <row r="2479" spans="15:53" x14ac:dyDescent="0.25">
      <c r="O2479" s="56"/>
      <c r="Q2479" t="str">
        <f>IFERROR(IF(VLOOKUP(Tb_Activiteiten[[#This Row],[Openstelling]],Tb_Openstelling[],2,0)=1,1,""),"")</f>
        <v/>
      </c>
      <c r="AJ2479" s="56"/>
      <c r="AK2479" t="str">
        <f>IF(ISNUMBER(FIND("arbeid",Methode_Keuze)),"",IF(ISNUMBER(FIND("arbeid",Methode_Keuze)),"",IF(Tb_Activiteiten[[#This Row],[Loonkosten]]=1,Tb_Activiteiten[[#Headers],[Loonkosten]],"")))</f>
        <v/>
      </c>
      <c r="AL2479" t="str">
        <f>IF(ISNUMBER(FIND("arbeid",Methode_Keuze)),"",IF(ISNUMBER(FIND("arbeid",Methode_Keuze)),"",IF(Tb_Activiteiten[[#This Row],[Eigen arbeid]]=1,Tb_Activiteiten[[#Headers],[Eigen arbeid]],"")))</f>
        <v/>
      </c>
      <c r="AM2479" t="str">
        <f>IF(ISNUMBER(FIND("arbeid",Methode_Keuze)),"",IF(ISNUMBER(FIND("arbeid",Methode_Keuze)),"",IF(Tb_Activiteiten[[#This Row],[Projectmedewerker]]=1,Tb_Activiteiten[[#Headers],[Projectmedewerker]],"")))</f>
        <v/>
      </c>
      <c r="AN2479" t="str">
        <f>IF(ISNUMBER(FIND("arbeid",Methode_Keuze)),"",IF(ISNUMBER(FIND("arbeid",Methode_Keuze)),"",IF(Tb_Activiteiten[[#This Row],[Landbouwer]]=1,Tb_Activiteiten[[#Headers],[Landbouwer]],"")))</f>
        <v/>
      </c>
      <c r="AO2479" t="str">
        <f>IF(ISNUMBER(FIND("arbeid",Methode_Keuze)),"",IF(ISNUMBER(FIND("arbeid",Methode_Keuze)),"",IF(Tb_Activiteiten[[#This Row],[Adviseur]]=1,Tb_Activiteiten[[#Headers],[Adviseur]],"")))</f>
        <v/>
      </c>
      <c r="AP2479" t="str">
        <f>IF(ISNUMBER(FIND("arbeid",Methode_Keuze)),"",IF(ISNUMBER(FIND("arbeid",Methode_Keuze)),"",IF(Tb_Activiteiten[[#This Row],[Projectleider/Expert]]=1,Tb_Activiteiten[[#Headers],[Projectleider/Expert]],"")))</f>
        <v/>
      </c>
      <c r="AQ2479" t="str">
        <f>IF(ISNUMBER(FIND("arbeid",Methode_Keuze)),"",IF(ISNUMBER(FIND("arbeid",Methode_Keuze)),"",IF(Tb_Activiteiten[[#This Row],[Arbeidskosten]]=1,Tb_Activiteiten[[#Headers],[Arbeidskosten]],"")))</f>
        <v/>
      </c>
      <c r="AR2479" t="str">
        <f>IF(ISNUMBER(FIND("arbeid",Methode_Keuze)),"",IF(ISNUMBER(FIND("arbeid",Methode_Keuze)),"",IF(Tb_Activiteiten[[#This Row],[Arbeidskosten op basis van IKS]]=1,Tb_Activiteiten[[#Headers],[Arbeidskosten op basis van IKS]],"")))</f>
        <v/>
      </c>
      <c r="AS2479" t="str">
        <f>IF(ISNUMBER(FIND("overige",Methode_Keuze)),"",IF(Tb_Activiteiten[[#This Row],[Kosten derden exclusief btw]]=1,Tb_Activiteiten[[#Headers],[Kosten derden exclusief btw]],""))</f>
        <v/>
      </c>
      <c r="AT2479" t="str">
        <f>IF(ISNUMBER(FIND("overige",Methode_Keuze)),"",IF(Tb_Activiteiten[[#This Row],[Niet verrekenbare btw]]=1,Tb_Activiteiten[[#Headers],[Niet verrekenbare btw]],""))</f>
        <v/>
      </c>
      <c r="AU2479" t="str">
        <f>IF(ISNUMBER(FIND("overige",Methode_Keuze)),"",IF(Tb_Activiteiten[[#This Row],[Grondkosten]]=1,Tb_Activiteiten[[#Headers],[Grondkosten]],""))</f>
        <v/>
      </c>
      <c r="AV2479" t="str">
        <f>IF(ISNUMBER(FIND("overige",Methode_Keuze)),"",IF(Tb_Activiteiten[[#This Row],[Bijdrage in natura (overige)]]=1,Tb_Activiteiten[[#Headers],[Bijdrage in natura (overige)]],""))</f>
        <v/>
      </c>
      <c r="AW2479" t="str">
        <f>IF(ISNUMBER(FIND("overige",Methode_Keuze)),"",IF(Tb_Activiteiten[[#This Row],[Bijdrage in natura (vrijwilligers)]]=1,Tb_Activiteiten[[#Headers],[Bijdrage in natura (vrijwilligers)]],""))</f>
        <v/>
      </c>
      <c r="AX2479" t="str">
        <f>IF(ISNUMBER(FIND("overige",Methode_Keuze)),"",IF(Tb_Activiteiten[[#This Row],[Afschrijvingskosten]]=1,Tb_Activiteiten[[#Headers],[Afschrijvingskosten]],""))</f>
        <v/>
      </c>
      <c r="AY2479" t="str">
        <f>IF(ISNUMBER(FIND("overige",Methode_Keuze)),"",IF(Tb_Activiteiten[[#This Row],[Vergoeding]]=1,Tb_Activiteiten[[#Headers],[Vergoeding]],""))</f>
        <v/>
      </c>
      <c r="AZ2479" t="str">
        <f>IF(ISNUMBER(FIND("arbeid",Methode_Keuze)),"",IF(Tb_Activiteiten[[#This Row],[Arbeidskosten - vast tarief (excl eigen arbeid)]]=1,Tb_Activiteiten[[#Headers],[Arbeidskosten - vast tarief (excl eigen arbeid)]],""))</f>
        <v/>
      </c>
      <c r="BA2479" t="str">
        <f>IF(ISNUMBER(FIND("overige",Methode_Keuze)),"",IF(Tb_Activiteiten[[#This Row],[Overige kosten]]=1,Tb_Activiteiten[[#Headers],[Overige kosten]],""))</f>
        <v/>
      </c>
    </row>
    <row r="2480" spans="15:53" x14ac:dyDescent="0.25">
      <c r="O2480" s="56"/>
      <c r="Q2480" t="str">
        <f>IFERROR(IF(VLOOKUP(Tb_Activiteiten[[#This Row],[Openstelling]],Tb_Openstelling[],2,0)=1,1,""),"")</f>
        <v/>
      </c>
      <c r="AJ2480" s="56"/>
      <c r="AK2480" t="str">
        <f>IF(ISNUMBER(FIND("arbeid",Methode_Keuze)),"",IF(ISNUMBER(FIND("arbeid",Methode_Keuze)),"",IF(Tb_Activiteiten[[#This Row],[Loonkosten]]=1,Tb_Activiteiten[[#Headers],[Loonkosten]],"")))</f>
        <v/>
      </c>
      <c r="AL2480" t="str">
        <f>IF(ISNUMBER(FIND("arbeid",Methode_Keuze)),"",IF(ISNUMBER(FIND("arbeid",Methode_Keuze)),"",IF(Tb_Activiteiten[[#This Row],[Eigen arbeid]]=1,Tb_Activiteiten[[#Headers],[Eigen arbeid]],"")))</f>
        <v/>
      </c>
      <c r="AM2480" t="str">
        <f>IF(ISNUMBER(FIND("arbeid",Methode_Keuze)),"",IF(ISNUMBER(FIND("arbeid",Methode_Keuze)),"",IF(Tb_Activiteiten[[#This Row],[Projectmedewerker]]=1,Tb_Activiteiten[[#Headers],[Projectmedewerker]],"")))</f>
        <v/>
      </c>
      <c r="AN2480" t="str">
        <f>IF(ISNUMBER(FIND("arbeid",Methode_Keuze)),"",IF(ISNUMBER(FIND("arbeid",Methode_Keuze)),"",IF(Tb_Activiteiten[[#This Row],[Landbouwer]]=1,Tb_Activiteiten[[#Headers],[Landbouwer]],"")))</f>
        <v/>
      </c>
      <c r="AO2480" t="str">
        <f>IF(ISNUMBER(FIND("arbeid",Methode_Keuze)),"",IF(ISNUMBER(FIND("arbeid",Methode_Keuze)),"",IF(Tb_Activiteiten[[#This Row],[Adviseur]]=1,Tb_Activiteiten[[#Headers],[Adviseur]],"")))</f>
        <v/>
      </c>
      <c r="AP2480" t="str">
        <f>IF(ISNUMBER(FIND("arbeid",Methode_Keuze)),"",IF(ISNUMBER(FIND("arbeid",Methode_Keuze)),"",IF(Tb_Activiteiten[[#This Row],[Projectleider/Expert]]=1,Tb_Activiteiten[[#Headers],[Projectleider/Expert]],"")))</f>
        <v/>
      </c>
      <c r="AQ2480" t="str">
        <f>IF(ISNUMBER(FIND("arbeid",Methode_Keuze)),"",IF(ISNUMBER(FIND("arbeid",Methode_Keuze)),"",IF(Tb_Activiteiten[[#This Row],[Arbeidskosten]]=1,Tb_Activiteiten[[#Headers],[Arbeidskosten]],"")))</f>
        <v/>
      </c>
      <c r="AR2480" t="str">
        <f>IF(ISNUMBER(FIND("arbeid",Methode_Keuze)),"",IF(ISNUMBER(FIND("arbeid",Methode_Keuze)),"",IF(Tb_Activiteiten[[#This Row],[Arbeidskosten op basis van IKS]]=1,Tb_Activiteiten[[#Headers],[Arbeidskosten op basis van IKS]],"")))</f>
        <v/>
      </c>
      <c r="AS2480" t="str">
        <f>IF(ISNUMBER(FIND("overige",Methode_Keuze)),"",IF(Tb_Activiteiten[[#This Row],[Kosten derden exclusief btw]]=1,Tb_Activiteiten[[#Headers],[Kosten derden exclusief btw]],""))</f>
        <v/>
      </c>
      <c r="AT2480" t="str">
        <f>IF(ISNUMBER(FIND("overige",Methode_Keuze)),"",IF(Tb_Activiteiten[[#This Row],[Niet verrekenbare btw]]=1,Tb_Activiteiten[[#Headers],[Niet verrekenbare btw]],""))</f>
        <v/>
      </c>
      <c r="AU2480" t="str">
        <f>IF(ISNUMBER(FIND("overige",Methode_Keuze)),"",IF(Tb_Activiteiten[[#This Row],[Grondkosten]]=1,Tb_Activiteiten[[#Headers],[Grondkosten]],""))</f>
        <v/>
      </c>
      <c r="AV2480" t="str">
        <f>IF(ISNUMBER(FIND("overige",Methode_Keuze)),"",IF(Tb_Activiteiten[[#This Row],[Bijdrage in natura (overige)]]=1,Tb_Activiteiten[[#Headers],[Bijdrage in natura (overige)]],""))</f>
        <v/>
      </c>
      <c r="AW2480" t="str">
        <f>IF(ISNUMBER(FIND("overige",Methode_Keuze)),"",IF(Tb_Activiteiten[[#This Row],[Bijdrage in natura (vrijwilligers)]]=1,Tb_Activiteiten[[#Headers],[Bijdrage in natura (vrijwilligers)]],""))</f>
        <v/>
      </c>
      <c r="AX2480" t="str">
        <f>IF(ISNUMBER(FIND("overige",Methode_Keuze)),"",IF(Tb_Activiteiten[[#This Row],[Afschrijvingskosten]]=1,Tb_Activiteiten[[#Headers],[Afschrijvingskosten]],""))</f>
        <v/>
      </c>
      <c r="AY2480" t="str">
        <f>IF(ISNUMBER(FIND("overige",Methode_Keuze)),"",IF(Tb_Activiteiten[[#This Row],[Vergoeding]]=1,Tb_Activiteiten[[#Headers],[Vergoeding]],""))</f>
        <v/>
      </c>
      <c r="AZ2480" t="str">
        <f>IF(ISNUMBER(FIND("arbeid",Methode_Keuze)),"",IF(Tb_Activiteiten[[#This Row],[Arbeidskosten - vast tarief (excl eigen arbeid)]]=1,Tb_Activiteiten[[#Headers],[Arbeidskosten - vast tarief (excl eigen arbeid)]],""))</f>
        <v/>
      </c>
      <c r="BA2480" t="str">
        <f>IF(ISNUMBER(FIND("overige",Methode_Keuze)),"",IF(Tb_Activiteiten[[#This Row],[Overige kosten]]=1,Tb_Activiteiten[[#Headers],[Overige kosten]],""))</f>
        <v/>
      </c>
    </row>
    <row r="2481" spans="15:53" x14ac:dyDescent="0.25">
      <c r="O2481" s="56"/>
      <c r="Q2481" t="str">
        <f>IFERROR(IF(VLOOKUP(Tb_Activiteiten[[#This Row],[Openstelling]],Tb_Openstelling[],2,0)=1,1,""),"")</f>
        <v/>
      </c>
      <c r="AJ2481" s="56"/>
      <c r="AK2481" t="str">
        <f>IF(ISNUMBER(FIND("arbeid",Methode_Keuze)),"",IF(ISNUMBER(FIND("arbeid",Methode_Keuze)),"",IF(Tb_Activiteiten[[#This Row],[Loonkosten]]=1,Tb_Activiteiten[[#Headers],[Loonkosten]],"")))</f>
        <v/>
      </c>
      <c r="AL2481" t="str">
        <f>IF(ISNUMBER(FIND("arbeid",Methode_Keuze)),"",IF(ISNUMBER(FIND("arbeid",Methode_Keuze)),"",IF(Tb_Activiteiten[[#This Row],[Eigen arbeid]]=1,Tb_Activiteiten[[#Headers],[Eigen arbeid]],"")))</f>
        <v/>
      </c>
      <c r="AM2481" t="str">
        <f>IF(ISNUMBER(FIND("arbeid",Methode_Keuze)),"",IF(ISNUMBER(FIND("arbeid",Methode_Keuze)),"",IF(Tb_Activiteiten[[#This Row],[Projectmedewerker]]=1,Tb_Activiteiten[[#Headers],[Projectmedewerker]],"")))</f>
        <v/>
      </c>
      <c r="AN2481" t="str">
        <f>IF(ISNUMBER(FIND("arbeid",Methode_Keuze)),"",IF(ISNUMBER(FIND("arbeid",Methode_Keuze)),"",IF(Tb_Activiteiten[[#This Row],[Landbouwer]]=1,Tb_Activiteiten[[#Headers],[Landbouwer]],"")))</f>
        <v/>
      </c>
      <c r="AO2481" t="str">
        <f>IF(ISNUMBER(FIND("arbeid",Methode_Keuze)),"",IF(ISNUMBER(FIND("arbeid",Methode_Keuze)),"",IF(Tb_Activiteiten[[#This Row],[Adviseur]]=1,Tb_Activiteiten[[#Headers],[Adviseur]],"")))</f>
        <v/>
      </c>
      <c r="AP2481" t="str">
        <f>IF(ISNUMBER(FIND("arbeid",Methode_Keuze)),"",IF(ISNUMBER(FIND("arbeid",Methode_Keuze)),"",IF(Tb_Activiteiten[[#This Row],[Projectleider/Expert]]=1,Tb_Activiteiten[[#Headers],[Projectleider/Expert]],"")))</f>
        <v/>
      </c>
      <c r="AQ2481" t="str">
        <f>IF(ISNUMBER(FIND("arbeid",Methode_Keuze)),"",IF(ISNUMBER(FIND("arbeid",Methode_Keuze)),"",IF(Tb_Activiteiten[[#This Row],[Arbeidskosten]]=1,Tb_Activiteiten[[#Headers],[Arbeidskosten]],"")))</f>
        <v/>
      </c>
      <c r="AR2481" t="str">
        <f>IF(ISNUMBER(FIND("arbeid",Methode_Keuze)),"",IF(ISNUMBER(FIND("arbeid",Methode_Keuze)),"",IF(Tb_Activiteiten[[#This Row],[Arbeidskosten op basis van IKS]]=1,Tb_Activiteiten[[#Headers],[Arbeidskosten op basis van IKS]],"")))</f>
        <v/>
      </c>
      <c r="AS2481" t="str">
        <f>IF(ISNUMBER(FIND("overige",Methode_Keuze)),"",IF(Tb_Activiteiten[[#This Row],[Kosten derden exclusief btw]]=1,Tb_Activiteiten[[#Headers],[Kosten derden exclusief btw]],""))</f>
        <v/>
      </c>
      <c r="AT2481" t="str">
        <f>IF(ISNUMBER(FIND("overige",Methode_Keuze)),"",IF(Tb_Activiteiten[[#This Row],[Niet verrekenbare btw]]=1,Tb_Activiteiten[[#Headers],[Niet verrekenbare btw]],""))</f>
        <v/>
      </c>
      <c r="AU2481" t="str">
        <f>IF(ISNUMBER(FIND("overige",Methode_Keuze)),"",IF(Tb_Activiteiten[[#This Row],[Grondkosten]]=1,Tb_Activiteiten[[#Headers],[Grondkosten]],""))</f>
        <v/>
      </c>
      <c r="AV2481" t="str">
        <f>IF(ISNUMBER(FIND("overige",Methode_Keuze)),"",IF(Tb_Activiteiten[[#This Row],[Bijdrage in natura (overige)]]=1,Tb_Activiteiten[[#Headers],[Bijdrage in natura (overige)]],""))</f>
        <v/>
      </c>
      <c r="AW2481" t="str">
        <f>IF(ISNUMBER(FIND("overige",Methode_Keuze)),"",IF(Tb_Activiteiten[[#This Row],[Bijdrage in natura (vrijwilligers)]]=1,Tb_Activiteiten[[#Headers],[Bijdrage in natura (vrijwilligers)]],""))</f>
        <v/>
      </c>
      <c r="AX2481" t="str">
        <f>IF(ISNUMBER(FIND("overige",Methode_Keuze)),"",IF(Tb_Activiteiten[[#This Row],[Afschrijvingskosten]]=1,Tb_Activiteiten[[#Headers],[Afschrijvingskosten]],""))</f>
        <v/>
      </c>
      <c r="AY2481" t="str">
        <f>IF(ISNUMBER(FIND("overige",Methode_Keuze)),"",IF(Tb_Activiteiten[[#This Row],[Vergoeding]]=1,Tb_Activiteiten[[#Headers],[Vergoeding]],""))</f>
        <v/>
      </c>
      <c r="AZ2481" t="str">
        <f>IF(ISNUMBER(FIND("arbeid",Methode_Keuze)),"",IF(Tb_Activiteiten[[#This Row],[Arbeidskosten - vast tarief (excl eigen arbeid)]]=1,Tb_Activiteiten[[#Headers],[Arbeidskosten - vast tarief (excl eigen arbeid)]],""))</f>
        <v/>
      </c>
      <c r="BA2481" t="str">
        <f>IF(ISNUMBER(FIND("overige",Methode_Keuze)),"",IF(Tb_Activiteiten[[#This Row],[Overige kosten]]=1,Tb_Activiteiten[[#Headers],[Overige kosten]],""))</f>
        <v/>
      </c>
    </row>
    <row r="2482" spans="15:53" x14ac:dyDescent="0.25">
      <c r="O2482" s="56"/>
      <c r="Q2482" t="str">
        <f>IFERROR(IF(VLOOKUP(Tb_Activiteiten[[#This Row],[Openstelling]],Tb_Openstelling[],2,0)=1,1,""),"")</f>
        <v/>
      </c>
      <c r="AJ2482" s="56"/>
      <c r="AK2482" t="str">
        <f>IF(ISNUMBER(FIND("arbeid",Methode_Keuze)),"",IF(ISNUMBER(FIND("arbeid",Methode_Keuze)),"",IF(Tb_Activiteiten[[#This Row],[Loonkosten]]=1,Tb_Activiteiten[[#Headers],[Loonkosten]],"")))</f>
        <v/>
      </c>
      <c r="AL2482" t="str">
        <f>IF(ISNUMBER(FIND("arbeid",Methode_Keuze)),"",IF(ISNUMBER(FIND("arbeid",Methode_Keuze)),"",IF(Tb_Activiteiten[[#This Row],[Eigen arbeid]]=1,Tb_Activiteiten[[#Headers],[Eigen arbeid]],"")))</f>
        <v/>
      </c>
      <c r="AM2482" t="str">
        <f>IF(ISNUMBER(FIND("arbeid",Methode_Keuze)),"",IF(ISNUMBER(FIND("arbeid",Methode_Keuze)),"",IF(Tb_Activiteiten[[#This Row],[Projectmedewerker]]=1,Tb_Activiteiten[[#Headers],[Projectmedewerker]],"")))</f>
        <v/>
      </c>
      <c r="AN2482" t="str">
        <f>IF(ISNUMBER(FIND("arbeid",Methode_Keuze)),"",IF(ISNUMBER(FIND("arbeid",Methode_Keuze)),"",IF(Tb_Activiteiten[[#This Row],[Landbouwer]]=1,Tb_Activiteiten[[#Headers],[Landbouwer]],"")))</f>
        <v/>
      </c>
      <c r="AO2482" t="str">
        <f>IF(ISNUMBER(FIND("arbeid",Methode_Keuze)),"",IF(ISNUMBER(FIND("arbeid",Methode_Keuze)),"",IF(Tb_Activiteiten[[#This Row],[Adviseur]]=1,Tb_Activiteiten[[#Headers],[Adviseur]],"")))</f>
        <v/>
      </c>
      <c r="AP2482" t="str">
        <f>IF(ISNUMBER(FIND("arbeid",Methode_Keuze)),"",IF(ISNUMBER(FIND("arbeid",Methode_Keuze)),"",IF(Tb_Activiteiten[[#This Row],[Projectleider/Expert]]=1,Tb_Activiteiten[[#Headers],[Projectleider/Expert]],"")))</f>
        <v/>
      </c>
      <c r="AQ2482" t="str">
        <f>IF(ISNUMBER(FIND("arbeid",Methode_Keuze)),"",IF(ISNUMBER(FIND("arbeid",Methode_Keuze)),"",IF(Tb_Activiteiten[[#This Row],[Arbeidskosten]]=1,Tb_Activiteiten[[#Headers],[Arbeidskosten]],"")))</f>
        <v/>
      </c>
      <c r="AR2482" t="str">
        <f>IF(ISNUMBER(FIND("arbeid",Methode_Keuze)),"",IF(ISNUMBER(FIND("arbeid",Methode_Keuze)),"",IF(Tb_Activiteiten[[#This Row],[Arbeidskosten op basis van IKS]]=1,Tb_Activiteiten[[#Headers],[Arbeidskosten op basis van IKS]],"")))</f>
        <v/>
      </c>
      <c r="AS2482" t="str">
        <f>IF(ISNUMBER(FIND("overige",Methode_Keuze)),"",IF(Tb_Activiteiten[[#This Row],[Kosten derden exclusief btw]]=1,Tb_Activiteiten[[#Headers],[Kosten derden exclusief btw]],""))</f>
        <v/>
      </c>
      <c r="AT2482" t="str">
        <f>IF(ISNUMBER(FIND("overige",Methode_Keuze)),"",IF(Tb_Activiteiten[[#This Row],[Niet verrekenbare btw]]=1,Tb_Activiteiten[[#Headers],[Niet verrekenbare btw]],""))</f>
        <v/>
      </c>
      <c r="AU2482" t="str">
        <f>IF(ISNUMBER(FIND("overige",Methode_Keuze)),"",IF(Tb_Activiteiten[[#This Row],[Grondkosten]]=1,Tb_Activiteiten[[#Headers],[Grondkosten]],""))</f>
        <v/>
      </c>
      <c r="AV2482" t="str">
        <f>IF(ISNUMBER(FIND("overige",Methode_Keuze)),"",IF(Tb_Activiteiten[[#This Row],[Bijdrage in natura (overige)]]=1,Tb_Activiteiten[[#Headers],[Bijdrage in natura (overige)]],""))</f>
        <v/>
      </c>
      <c r="AW2482" t="str">
        <f>IF(ISNUMBER(FIND("overige",Methode_Keuze)),"",IF(Tb_Activiteiten[[#This Row],[Bijdrage in natura (vrijwilligers)]]=1,Tb_Activiteiten[[#Headers],[Bijdrage in natura (vrijwilligers)]],""))</f>
        <v/>
      </c>
      <c r="AX2482" t="str">
        <f>IF(ISNUMBER(FIND("overige",Methode_Keuze)),"",IF(Tb_Activiteiten[[#This Row],[Afschrijvingskosten]]=1,Tb_Activiteiten[[#Headers],[Afschrijvingskosten]],""))</f>
        <v/>
      </c>
      <c r="AY2482" t="str">
        <f>IF(ISNUMBER(FIND("overige",Methode_Keuze)),"",IF(Tb_Activiteiten[[#This Row],[Vergoeding]]=1,Tb_Activiteiten[[#Headers],[Vergoeding]],""))</f>
        <v/>
      </c>
      <c r="AZ2482" t="str">
        <f>IF(ISNUMBER(FIND("arbeid",Methode_Keuze)),"",IF(Tb_Activiteiten[[#This Row],[Arbeidskosten - vast tarief (excl eigen arbeid)]]=1,Tb_Activiteiten[[#Headers],[Arbeidskosten - vast tarief (excl eigen arbeid)]],""))</f>
        <v/>
      </c>
      <c r="BA2482" t="str">
        <f>IF(ISNUMBER(FIND("overige",Methode_Keuze)),"",IF(Tb_Activiteiten[[#This Row],[Overige kosten]]=1,Tb_Activiteiten[[#Headers],[Overige kosten]],""))</f>
        <v/>
      </c>
    </row>
    <row r="2483" spans="15:53" x14ac:dyDescent="0.25">
      <c r="O2483" s="56"/>
      <c r="Q2483" t="str">
        <f>IFERROR(IF(VLOOKUP(Tb_Activiteiten[[#This Row],[Openstelling]],Tb_Openstelling[],2,0)=1,1,""),"")</f>
        <v/>
      </c>
      <c r="AJ2483" s="56"/>
      <c r="AK2483" t="str">
        <f>IF(ISNUMBER(FIND("arbeid",Methode_Keuze)),"",IF(ISNUMBER(FIND("arbeid",Methode_Keuze)),"",IF(Tb_Activiteiten[[#This Row],[Loonkosten]]=1,Tb_Activiteiten[[#Headers],[Loonkosten]],"")))</f>
        <v/>
      </c>
      <c r="AL2483" t="str">
        <f>IF(ISNUMBER(FIND("arbeid",Methode_Keuze)),"",IF(ISNUMBER(FIND("arbeid",Methode_Keuze)),"",IF(Tb_Activiteiten[[#This Row],[Eigen arbeid]]=1,Tb_Activiteiten[[#Headers],[Eigen arbeid]],"")))</f>
        <v/>
      </c>
      <c r="AM2483" t="str">
        <f>IF(ISNUMBER(FIND("arbeid",Methode_Keuze)),"",IF(ISNUMBER(FIND("arbeid",Methode_Keuze)),"",IF(Tb_Activiteiten[[#This Row],[Projectmedewerker]]=1,Tb_Activiteiten[[#Headers],[Projectmedewerker]],"")))</f>
        <v/>
      </c>
      <c r="AN2483" t="str">
        <f>IF(ISNUMBER(FIND("arbeid",Methode_Keuze)),"",IF(ISNUMBER(FIND("arbeid",Methode_Keuze)),"",IF(Tb_Activiteiten[[#This Row],[Landbouwer]]=1,Tb_Activiteiten[[#Headers],[Landbouwer]],"")))</f>
        <v/>
      </c>
      <c r="AO2483" t="str">
        <f>IF(ISNUMBER(FIND("arbeid",Methode_Keuze)),"",IF(ISNUMBER(FIND("arbeid",Methode_Keuze)),"",IF(Tb_Activiteiten[[#This Row],[Adviseur]]=1,Tb_Activiteiten[[#Headers],[Adviseur]],"")))</f>
        <v/>
      </c>
      <c r="AP2483" t="str">
        <f>IF(ISNUMBER(FIND("arbeid",Methode_Keuze)),"",IF(ISNUMBER(FIND("arbeid",Methode_Keuze)),"",IF(Tb_Activiteiten[[#This Row],[Projectleider/Expert]]=1,Tb_Activiteiten[[#Headers],[Projectleider/Expert]],"")))</f>
        <v/>
      </c>
      <c r="AQ2483" t="str">
        <f>IF(ISNUMBER(FIND("arbeid",Methode_Keuze)),"",IF(ISNUMBER(FIND("arbeid",Methode_Keuze)),"",IF(Tb_Activiteiten[[#This Row],[Arbeidskosten]]=1,Tb_Activiteiten[[#Headers],[Arbeidskosten]],"")))</f>
        <v/>
      </c>
      <c r="AR2483" t="str">
        <f>IF(ISNUMBER(FIND("arbeid",Methode_Keuze)),"",IF(ISNUMBER(FIND("arbeid",Methode_Keuze)),"",IF(Tb_Activiteiten[[#This Row],[Arbeidskosten op basis van IKS]]=1,Tb_Activiteiten[[#Headers],[Arbeidskosten op basis van IKS]],"")))</f>
        <v/>
      </c>
      <c r="AS2483" t="str">
        <f>IF(ISNUMBER(FIND("overige",Methode_Keuze)),"",IF(Tb_Activiteiten[[#This Row],[Kosten derden exclusief btw]]=1,Tb_Activiteiten[[#Headers],[Kosten derden exclusief btw]],""))</f>
        <v/>
      </c>
      <c r="AT2483" t="str">
        <f>IF(ISNUMBER(FIND("overige",Methode_Keuze)),"",IF(Tb_Activiteiten[[#This Row],[Niet verrekenbare btw]]=1,Tb_Activiteiten[[#Headers],[Niet verrekenbare btw]],""))</f>
        <v/>
      </c>
      <c r="AU2483" t="str">
        <f>IF(ISNUMBER(FIND("overige",Methode_Keuze)),"",IF(Tb_Activiteiten[[#This Row],[Grondkosten]]=1,Tb_Activiteiten[[#Headers],[Grondkosten]],""))</f>
        <v/>
      </c>
      <c r="AV2483" t="str">
        <f>IF(ISNUMBER(FIND("overige",Methode_Keuze)),"",IF(Tb_Activiteiten[[#This Row],[Bijdrage in natura (overige)]]=1,Tb_Activiteiten[[#Headers],[Bijdrage in natura (overige)]],""))</f>
        <v/>
      </c>
      <c r="AW2483" t="str">
        <f>IF(ISNUMBER(FIND("overige",Methode_Keuze)),"",IF(Tb_Activiteiten[[#This Row],[Bijdrage in natura (vrijwilligers)]]=1,Tb_Activiteiten[[#Headers],[Bijdrage in natura (vrijwilligers)]],""))</f>
        <v/>
      </c>
      <c r="AX2483" t="str">
        <f>IF(ISNUMBER(FIND("overige",Methode_Keuze)),"",IF(Tb_Activiteiten[[#This Row],[Afschrijvingskosten]]=1,Tb_Activiteiten[[#Headers],[Afschrijvingskosten]],""))</f>
        <v/>
      </c>
      <c r="AY2483" t="str">
        <f>IF(ISNUMBER(FIND("overige",Methode_Keuze)),"",IF(Tb_Activiteiten[[#This Row],[Vergoeding]]=1,Tb_Activiteiten[[#Headers],[Vergoeding]],""))</f>
        <v/>
      </c>
      <c r="AZ2483" t="str">
        <f>IF(ISNUMBER(FIND("arbeid",Methode_Keuze)),"",IF(Tb_Activiteiten[[#This Row],[Arbeidskosten - vast tarief (excl eigen arbeid)]]=1,Tb_Activiteiten[[#Headers],[Arbeidskosten - vast tarief (excl eigen arbeid)]],""))</f>
        <v/>
      </c>
      <c r="BA2483" t="str">
        <f>IF(ISNUMBER(FIND("overige",Methode_Keuze)),"",IF(Tb_Activiteiten[[#This Row],[Overige kosten]]=1,Tb_Activiteiten[[#Headers],[Overige kosten]],""))</f>
        <v/>
      </c>
    </row>
    <row r="2484" spans="15:53" x14ac:dyDescent="0.25">
      <c r="O2484" s="56"/>
      <c r="Q2484" t="str">
        <f>IFERROR(IF(VLOOKUP(Tb_Activiteiten[[#This Row],[Openstelling]],Tb_Openstelling[],2,0)=1,1,""),"")</f>
        <v/>
      </c>
      <c r="AJ2484" s="56"/>
      <c r="AK2484" t="str">
        <f>IF(ISNUMBER(FIND("arbeid",Methode_Keuze)),"",IF(ISNUMBER(FIND("arbeid",Methode_Keuze)),"",IF(Tb_Activiteiten[[#This Row],[Loonkosten]]=1,Tb_Activiteiten[[#Headers],[Loonkosten]],"")))</f>
        <v/>
      </c>
      <c r="AL2484" t="str">
        <f>IF(ISNUMBER(FIND("arbeid",Methode_Keuze)),"",IF(ISNUMBER(FIND("arbeid",Methode_Keuze)),"",IF(Tb_Activiteiten[[#This Row],[Eigen arbeid]]=1,Tb_Activiteiten[[#Headers],[Eigen arbeid]],"")))</f>
        <v/>
      </c>
      <c r="AM2484" t="str">
        <f>IF(ISNUMBER(FIND("arbeid",Methode_Keuze)),"",IF(ISNUMBER(FIND("arbeid",Methode_Keuze)),"",IF(Tb_Activiteiten[[#This Row],[Projectmedewerker]]=1,Tb_Activiteiten[[#Headers],[Projectmedewerker]],"")))</f>
        <v/>
      </c>
      <c r="AN2484" t="str">
        <f>IF(ISNUMBER(FIND("arbeid",Methode_Keuze)),"",IF(ISNUMBER(FIND("arbeid",Methode_Keuze)),"",IF(Tb_Activiteiten[[#This Row],[Landbouwer]]=1,Tb_Activiteiten[[#Headers],[Landbouwer]],"")))</f>
        <v/>
      </c>
      <c r="AO2484" t="str">
        <f>IF(ISNUMBER(FIND("arbeid",Methode_Keuze)),"",IF(ISNUMBER(FIND("arbeid",Methode_Keuze)),"",IF(Tb_Activiteiten[[#This Row],[Adviseur]]=1,Tb_Activiteiten[[#Headers],[Adviseur]],"")))</f>
        <v/>
      </c>
      <c r="AP2484" t="str">
        <f>IF(ISNUMBER(FIND("arbeid",Methode_Keuze)),"",IF(ISNUMBER(FIND("arbeid",Methode_Keuze)),"",IF(Tb_Activiteiten[[#This Row],[Projectleider/Expert]]=1,Tb_Activiteiten[[#Headers],[Projectleider/Expert]],"")))</f>
        <v/>
      </c>
      <c r="AQ2484" t="str">
        <f>IF(ISNUMBER(FIND("arbeid",Methode_Keuze)),"",IF(ISNUMBER(FIND("arbeid",Methode_Keuze)),"",IF(Tb_Activiteiten[[#This Row],[Arbeidskosten]]=1,Tb_Activiteiten[[#Headers],[Arbeidskosten]],"")))</f>
        <v/>
      </c>
      <c r="AR2484" t="str">
        <f>IF(ISNUMBER(FIND("arbeid",Methode_Keuze)),"",IF(ISNUMBER(FIND("arbeid",Methode_Keuze)),"",IF(Tb_Activiteiten[[#This Row],[Arbeidskosten op basis van IKS]]=1,Tb_Activiteiten[[#Headers],[Arbeidskosten op basis van IKS]],"")))</f>
        <v/>
      </c>
      <c r="AS2484" t="str">
        <f>IF(ISNUMBER(FIND("overige",Methode_Keuze)),"",IF(Tb_Activiteiten[[#This Row],[Kosten derden exclusief btw]]=1,Tb_Activiteiten[[#Headers],[Kosten derden exclusief btw]],""))</f>
        <v/>
      </c>
      <c r="AT2484" t="str">
        <f>IF(ISNUMBER(FIND("overige",Methode_Keuze)),"",IF(Tb_Activiteiten[[#This Row],[Niet verrekenbare btw]]=1,Tb_Activiteiten[[#Headers],[Niet verrekenbare btw]],""))</f>
        <v/>
      </c>
      <c r="AU2484" t="str">
        <f>IF(ISNUMBER(FIND("overige",Methode_Keuze)),"",IF(Tb_Activiteiten[[#This Row],[Grondkosten]]=1,Tb_Activiteiten[[#Headers],[Grondkosten]],""))</f>
        <v/>
      </c>
      <c r="AV2484" t="str">
        <f>IF(ISNUMBER(FIND("overige",Methode_Keuze)),"",IF(Tb_Activiteiten[[#This Row],[Bijdrage in natura (overige)]]=1,Tb_Activiteiten[[#Headers],[Bijdrage in natura (overige)]],""))</f>
        <v/>
      </c>
      <c r="AW2484" t="str">
        <f>IF(ISNUMBER(FIND("overige",Methode_Keuze)),"",IF(Tb_Activiteiten[[#This Row],[Bijdrage in natura (vrijwilligers)]]=1,Tb_Activiteiten[[#Headers],[Bijdrage in natura (vrijwilligers)]],""))</f>
        <v/>
      </c>
      <c r="AX2484" t="str">
        <f>IF(ISNUMBER(FIND("overige",Methode_Keuze)),"",IF(Tb_Activiteiten[[#This Row],[Afschrijvingskosten]]=1,Tb_Activiteiten[[#Headers],[Afschrijvingskosten]],""))</f>
        <v/>
      </c>
      <c r="AY2484" t="str">
        <f>IF(ISNUMBER(FIND("overige",Methode_Keuze)),"",IF(Tb_Activiteiten[[#This Row],[Vergoeding]]=1,Tb_Activiteiten[[#Headers],[Vergoeding]],""))</f>
        <v/>
      </c>
      <c r="AZ2484" t="str">
        <f>IF(ISNUMBER(FIND("arbeid",Methode_Keuze)),"",IF(Tb_Activiteiten[[#This Row],[Arbeidskosten - vast tarief (excl eigen arbeid)]]=1,Tb_Activiteiten[[#Headers],[Arbeidskosten - vast tarief (excl eigen arbeid)]],""))</f>
        <v/>
      </c>
      <c r="BA2484" t="str">
        <f>IF(ISNUMBER(FIND("overige",Methode_Keuze)),"",IF(Tb_Activiteiten[[#This Row],[Overige kosten]]=1,Tb_Activiteiten[[#Headers],[Overige kosten]],""))</f>
        <v/>
      </c>
    </row>
    <row r="2485" spans="15:53" x14ac:dyDescent="0.25">
      <c r="O2485" s="56"/>
      <c r="Q2485" t="str">
        <f>IFERROR(IF(VLOOKUP(Tb_Activiteiten[[#This Row],[Openstelling]],Tb_Openstelling[],2,0)=1,1,""),"")</f>
        <v/>
      </c>
      <c r="AJ2485" s="56"/>
      <c r="AK2485" t="str">
        <f>IF(ISNUMBER(FIND("arbeid",Methode_Keuze)),"",IF(ISNUMBER(FIND("arbeid",Methode_Keuze)),"",IF(Tb_Activiteiten[[#This Row],[Loonkosten]]=1,Tb_Activiteiten[[#Headers],[Loonkosten]],"")))</f>
        <v/>
      </c>
      <c r="AL2485" t="str">
        <f>IF(ISNUMBER(FIND("arbeid",Methode_Keuze)),"",IF(ISNUMBER(FIND("arbeid",Methode_Keuze)),"",IF(Tb_Activiteiten[[#This Row],[Eigen arbeid]]=1,Tb_Activiteiten[[#Headers],[Eigen arbeid]],"")))</f>
        <v/>
      </c>
      <c r="AM2485" t="str">
        <f>IF(ISNUMBER(FIND("arbeid",Methode_Keuze)),"",IF(ISNUMBER(FIND("arbeid",Methode_Keuze)),"",IF(Tb_Activiteiten[[#This Row],[Projectmedewerker]]=1,Tb_Activiteiten[[#Headers],[Projectmedewerker]],"")))</f>
        <v/>
      </c>
      <c r="AN2485" t="str">
        <f>IF(ISNUMBER(FIND("arbeid",Methode_Keuze)),"",IF(ISNUMBER(FIND("arbeid",Methode_Keuze)),"",IF(Tb_Activiteiten[[#This Row],[Landbouwer]]=1,Tb_Activiteiten[[#Headers],[Landbouwer]],"")))</f>
        <v/>
      </c>
      <c r="AO2485" t="str">
        <f>IF(ISNUMBER(FIND("arbeid",Methode_Keuze)),"",IF(ISNUMBER(FIND("arbeid",Methode_Keuze)),"",IF(Tb_Activiteiten[[#This Row],[Adviseur]]=1,Tb_Activiteiten[[#Headers],[Adviseur]],"")))</f>
        <v/>
      </c>
      <c r="AP2485" t="str">
        <f>IF(ISNUMBER(FIND("arbeid",Methode_Keuze)),"",IF(ISNUMBER(FIND("arbeid",Methode_Keuze)),"",IF(Tb_Activiteiten[[#This Row],[Projectleider/Expert]]=1,Tb_Activiteiten[[#Headers],[Projectleider/Expert]],"")))</f>
        <v/>
      </c>
      <c r="AQ2485" t="str">
        <f>IF(ISNUMBER(FIND("arbeid",Methode_Keuze)),"",IF(ISNUMBER(FIND("arbeid",Methode_Keuze)),"",IF(Tb_Activiteiten[[#This Row],[Arbeidskosten]]=1,Tb_Activiteiten[[#Headers],[Arbeidskosten]],"")))</f>
        <v/>
      </c>
      <c r="AR2485" t="str">
        <f>IF(ISNUMBER(FIND("arbeid",Methode_Keuze)),"",IF(ISNUMBER(FIND("arbeid",Methode_Keuze)),"",IF(Tb_Activiteiten[[#This Row],[Arbeidskosten op basis van IKS]]=1,Tb_Activiteiten[[#Headers],[Arbeidskosten op basis van IKS]],"")))</f>
        <v/>
      </c>
      <c r="AS2485" t="str">
        <f>IF(ISNUMBER(FIND("overige",Methode_Keuze)),"",IF(Tb_Activiteiten[[#This Row],[Kosten derden exclusief btw]]=1,Tb_Activiteiten[[#Headers],[Kosten derden exclusief btw]],""))</f>
        <v/>
      </c>
      <c r="AT2485" t="str">
        <f>IF(ISNUMBER(FIND("overige",Methode_Keuze)),"",IF(Tb_Activiteiten[[#This Row],[Niet verrekenbare btw]]=1,Tb_Activiteiten[[#Headers],[Niet verrekenbare btw]],""))</f>
        <v/>
      </c>
      <c r="AU2485" t="str">
        <f>IF(ISNUMBER(FIND("overige",Methode_Keuze)),"",IF(Tb_Activiteiten[[#This Row],[Grondkosten]]=1,Tb_Activiteiten[[#Headers],[Grondkosten]],""))</f>
        <v/>
      </c>
      <c r="AV2485" t="str">
        <f>IF(ISNUMBER(FIND("overige",Methode_Keuze)),"",IF(Tb_Activiteiten[[#This Row],[Bijdrage in natura (overige)]]=1,Tb_Activiteiten[[#Headers],[Bijdrage in natura (overige)]],""))</f>
        <v/>
      </c>
      <c r="AW2485" t="str">
        <f>IF(ISNUMBER(FIND("overige",Methode_Keuze)),"",IF(Tb_Activiteiten[[#This Row],[Bijdrage in natura (vrijwilligers)]]=1,Tb_Activiteiten[[#Headers],[Bijdrage in natura (vrijwilligers)]],""))</f>
        <v/>
      </c>
      <c r="AX2485" t="str">
        <f>IF(ISNUMBER(FIND("overige",Methode_Keuze)),"",IF(Tb_Activiteiten[[#This Row],[Afschrijvingskosten]]=1,Tb_Activiteiten[[#Headers],[Afschrijvingskosten]],""))</f>
        <v/>
      </c>
      <c r="AY2485" t="str">
        <f>IF(ISNUMBER(FIND("overige",Methode_Keuze)),"",IF(Tb_Activiteiten[[#This Row],[Vergoeding]]=1,Tb_Activiteiten[[#Headers],[Vergoeding]],""))</f>
        <v/>
      </c>
      <c r="AZ2485" t="str">
        <f>IF(ISNUMBER(FIND("arbeid",Methode_Keuze)),"",IF(Tb_Activiteiten[[#This Row],[Arbeidskosten - vast tarief (excl eigen arbeid)]]=1,Tb_Activiteiten[[#Headers],[Arbeidskosten - vast tarief (excl eigen arbeid)]],""))</f>
        <v/>
      </c>
      <c r="BA2485" t="str">
        <f>IF(ISNUMBER(FIND("overige",Methode_Keuze)),"",IF(Tb_Activiteiten[[#This Row],[Overige kosten]]=1,Tb_Activiteiten[[#Headers],[Overige kosten]],""))</f>
        <v/>
      </c>
    </row>
    <row r="2486" spans="15:53" x14ac:dyDescent="0.25">
      <c r="O2486" s="56"/>
      <c r="Q2486" t="str">
        <f>IFERROR(IF(VLOOKUP(Tb_Activiteiten[[#This Row],[Openstelling]],Tb_Openstelling[],2,0)=1,1,""),"")</f>
        <v/>
      </c>
      <c r="AJ2486" s="56"/>
      <c r="AK2486" t="str">
        <f>IF(ISNUMBER(FIND("arbeid",Methode_Keuze)),"",IF(ISNUMBER(FIND("arbeid",Methode_Keuze)),"",IF(Tb_Activiteiten[[#This Row],[Loonkosten]]=1,Tb_Activiteiten[[#Headers],[Loonkosten]],"")))</f>
        <v/>
      </c>
      <c r="AL2486" t="str">
        <f>IF(ISNUMBER(FIND("arbeid",Methode_Keuze)),"",IF(ISNUMBER(FIND("arbeid",Methode_Keuze)),"",IF(Tb_Activiteiten[[#This Row],[Eigen arbeid]]=1,Tb_Activiteiten[[#Headers],[Eigen arbeid]],"")))</f>
        <v/>
      </c>
      <c r="AM2486" t="str">
        <f>IF(ISNUMBER(FIND("arbeid",Methode_Keuze)),"",IF(ISNUMBER(FIND("arbeid",Methode_Keuze)),"",IF(Tb_Activiteiten[[#This Row],[Projectmedewerker]]=1,Tb_Activiteiten[[#Headers],[Projectmedewerker]],"")))</f>
        <v/>
      </c>
      <c r="AN2486" t="str">
        <f>IF(ISNUMBER(FIND("arbeid",Methode_Keuze)),"",IF(ISNUMBER(FIND("arbeid",Methode_Keuze)),"",IF(Tb_Activiteiten[[#This Row],[Landbouwer]]=1,Tb_Activiteiten[[#Headers],[Landbouwer]],"")))</f>
        <v/>
      </c>
      <c r="AO2486" t="str">
        <f>IF(ISNUMBER(FIND("arbeid",Methode_Keuze)),"",IF(ISNUMBER(FIND("arbeid",Methode_Keuze)),"",IF(Tb_Activiteiten[[#This Row],[Adviseur]]=1,Tb_Activiteiten[[#Headers],[Adviseur]],"")))</f>
        <v/>
      </c>
      <c r="AP2486" t="str">
        <f>IF(ISNUMBER(FIND("arbeid",Methode_Keuze)),"",IF(ISNUMBER(FIND("arbeid",Methode_Keuze)),"",IF(Tb_Activiteiten[[#This Row],[Projectleider/Expert]]=1,Tb_Activiteiten[[#Headers],[Projectleider/Expert]],"")))</f>
        <v/>
      </c>
      <c r="AQ2486" t="str">
        <f>IF(ISNUMBER(FIND("arbeid",Methode_Keuze)),"",IF(ISNUMBER(FIND("arbeid",Methode_Keuze)),"",IF(Tb_Activiteiten[[#This Row],[Arbeidskosten]]=1,Tb_Activiteiten[[#Headers],[Arbeidskosten]],"")))</f>
        <v/>
      </c>
      <c r="AR2486" t="str">
        <f>IF(ISNUMBER(FIND("arbeid",Methode_Keuze)),"",IF(ISNUMBER(FIND("arbeid",Methode_Keuze)),"",IF(Tb_Activiteiten[[#This Row],[Arbeidskosten op basis van IKS]]=1,Tb_Activiteiten[[#Headers],[Arbeidskosten op basis van IKS]],"")))</f>
        <v/>
      </c>
      <c r="AS2486" t="str">
        <f>IF(ISNUMBER(FIND("overige",Methode_Keuze)),"",IF(Tb_Activiteiten[[#This Row],[Kosten derden exclusief btw]]=1,Tb_Activiteiten[[#Headers],[Kosten derden exclusief btw]],""))</f>
        <v/>
      </c>
      <c r="AT2486" t="str">
        <f>IF(ISNUMBER(FIND("overige",Methode_Keuze)),"",IF(Tb_Activiteiten[[#This Row],[Niet verrekenbare btw]]=1,Tb_Activiteiten[[#Headers],[Niet verrekenbare btw]],""))</f>
        <v/>
      </c>
      <c r="AU2486" t="str">
        <f>IF(ISNUMBER(FIND("overige",Methode_Keuze)),"",IF(Tb_Activiteiten[[#This Row],[Grondkosten]]=1,Tb_Activiteiten[[#Headers],[Grondkosten]],""))</f>
        <v/>
      </c>
      <c r="AV2486" t="str">
        <f>IF(ISNUMBER(FIND("overige",Methode_Keuze)),"",IF(Tb_Activiteiten[[#This Row],[Bijdrage in natura (overige)]]=1,Tb_Activiteiten[[#Headers],[Bijdrage in natura (overige)]],""))</f>
        <v/>
      </c>
      <c r="AW2486" t="str">
        <f>IF(ISNUMBER(FIND("overige",Methode_Keuze)),"",IF(Tb_Activiteiten[[#This Row],[Bijdrage in natura (vrijwilligers)]]=1,Tb_Activiteiten[[#Headers],[Bijdrage in natura (vrijwilligers)]],""))</f>
        <v/>
      </c>
      <c r="AX2486" t="str">
        <f>IF(ISNUMBER(FIND("overige",Methode_Keuze)),"",IF(Tb_Activiteiten[[#This Row],[Afschrijvingskosten]]=1,Tb_Activiteiten[[#Headers],[Afschrijvingskosten]],""))</f>
        <v/>
      </c>
      <c r="AY2486" t="str">
        <f>IF(ISNUMBER(FIND("overige",Methode_Keuze)),"",IF(Tb_Activiteiten[[#This Row],[Vergoeding]]=1,Tb_Activiteiten[[#Headers],[Vergoeding]],""))</f>
        <v/>
      </c>
      <c r="AZ2486" t="str">
        <f>IF(ISNUMBER(FIND("arbeid",Methode_Keuze)),"",IF(Tb_Activiteiten[[#This Row],[Arbeidskosten - vast tarief (excl eigen arbeid)]]=1,Tb_Activiteiten[[#Headers],[Arbeidskosten - vast tarief (excl eigen arbeid)]],""))</f>
        <v/>
      </c>
      <c r="BA2486" t="str">
        <f>IF(ISNUMBER(FIND("overige",Methode_Keuze)),"",IF(Tb_Activiteiten[[#This Row],[Overige kosten]]=1,Tb_Activiteiten[[#Headers],[Overige kosten]],""))</f>
        <v/>
      </c>
    </row>
    <row r="2487" spans="15:53" x14ac:dyDescent="0.25">
      <c r="O2487" s="56"/>
      <c r="Q2487" t="str">
        <f>IFERROR(IF(VLOOKUP(Tb_Activiteiten[[#This Row],[Openstelling]],Tb_Openstelling[],2,0)=1,1,""),"")</f>
        <v/>
      </c>
      <c r="AJ2487" s="56"/>
      <c r="AK2487" t="str">
        <f>IF(ISNUMBER(FIND("arbeid",Methode_Keuze)),"",IF(ISNUMBER(FIND("arbeid",Methode_Keuze)),"",IF(Tb_Activiteiten[[#This Row],[Loonkosten]]=1,Tb_Activiteiten[[#Headers],[Loonkosten]],"")))</f>
        <v/>
      </c>
      <c r="AL2487" t="str">
        <f>IF(ISNUMBER(FIND("arbeid",Methode_Keuze)),"",IF(ISNUMBER(FIND("arbeid",Methode_Keuze)),"",IF(Tb_Activiteiten[[#This Row],[Eigen arbeid]]=1,Tb_Activiteiten[[#Headers],[Eigen arbeid]],"")))</f>
        <v/>
      </c>
      <c r="AM2487" t="str">
        <f>IF(ISNUMBER(FIND("arbeid",Methode_Keuze)),"",IF(ISNUMBER(FIND("arbeid",Methode_Keuze)),"",IF(Tb_Activiteiten[[#This Row],[Projectmedewerker]]=1,Tb_Activiteiten[[#Headers],[Projectmedewerker]],"")))</f>
        <v/>
      </c>
      <c r="AN2487" t="str">
        <f>IF(ISNUMBER(FIND("arbeid",Methode_Keuze)),"",IF(ISNUMBER(FIND("arbeid",Methode_Keuze)),"",IF(Tb_Activiteiten[[#This Row],[Landbouwer]]=1,Tb_Activiteiten[[#Headers],[Landbouwer]],"")))</f>
        <v/>
      </c>
      <c r="AO2487" t="str">
        <f>IF(ISNUMBER(FIND("arbeid",Methode_Keuze)),"",IF(ISNUMBER(FIND("arbeid",Methode_Keuze)),"",IF(Tb_Activiteiten[[#This Row],[Adviseur]]=1,Tb_Activiteiten[[#Headers],[Adviseur]],"")))</f>
        <v/>
      </c>
      <c r="AP2487" t="str">
        <f>IF(ISNUMBER(FIND("arbeid",Methode_Keuze)),"",IF(ISNUMBER(FIND("arbeid",Methode_Keuze)),"",IF(Tb_Activiteiten[[#This Row],[Projectleider/Expert]]=1,Tb_Activiteiten[[#Headers],[Projectleider/Expert]],"")))</f>
        <v/>
      </c>
      <c r="AQ2487" t="str">
        <f>IF(ISNUMBER(FIND("arbeid",Methode_Keuze)),"",IF(ISNUMBER(FIND("arbeid",Methode_Keuze)),"",IF(Tb_Activiteiten[[#This Row],[Arbeidskosten]]=1,Tb_Activiteiten[[#Headers],[Arbeidskosten]],"")))</f>
        <v/>
      </c>
      <c r="AR2487" t="str">
        <f>IF(ISNUMBER(FIND("arbeid",Methode_Keuze)),"",IF(ISNUMBER(FIND("arbeid",Methode_Keuze)),"",IF(Tb_Activiteiten[[#This Row],[Arbeidskosten op basis van IKS]]=1,Tb_Activiteiten[[#Headers],[Arbeidskosten op basis van IKS]],"")))</f>
        <v/>
      </c>
      <c r="AS2487" t="str">
        <f>IF(ISNUMBER(FIND("overige",Methode_Keuze)),"",IF(Tb_Activiteiten[[#This Row],[Kosten derden exclusief btw]]=1,Tb_Activiteiten[[#Headers],[Kosten derden exclusief btw]],""))</f>
        <v/>
      </c>
      <c r="AT2487" t="str">
        <f>IF(ISNUMBER(FIND("overige",Methode_Keuze)),"",IF(Tb_Activiteiten[[#This Row],[Niet verrekenbare btw]]=1,Tb_Activiteiten[[#Headers],[Niet verrekenbare btw]],""))</f>
        <v/>
      </c>
      <c r="AU2487" t="str">
        <f>IF(ISNUMBER(FIND("overige",Methode_Keuze)),"",IF(Tb_Activiteiten[[#This Row],[Grondkosten]]=1,Tb_Activiteiten[[#Headers],[Grondkosten]],""))</f>
        <v/>
      </c>
      <c r="AV2487" t="str">
        <f>IF(ISNUMBER(FIND("overige",Methode_Keuze)),"",IF(Tb_Activiteiten[[#This Row],[Bijdrage in natura (overige)]]=1,Tb_Activiteiten[[#Headers],[Bijdrage in natura (overige)]],""))</f>
        <v/>
      </c>
      <c r="AW2487" t="str">
        <f>IF(ISNUMBER(FIND("overige",Methode_Keuze)),"",IF(Tb_Activiteiten[[#This Row],[Bijdrage in natura (vrijwilligers)]]=1,Tb_Activiteiten[[#Headers],[Bijdrage in natura (vrijwilligers)]],""))</f>
        <v/>
      </c>
      <c r="AX2487" t="str">
        <f>IF(ISNUMBER(FIND("overige",Methode_Keuze)),"",IF(Tb_Activiteiten[[#This Row],[Afschrijvingskosten]]=1,Tb_Activiteiten[[#Headers],[Afschrijvingskosten]],""))</f>
        <v/>
      </c>
      <c r="AY2487" t="str">
        <f>IF(ISNUMBER(FIND("overige",Methode_Keuze)),"",IF(Tb_Activiteiten[[#This Row],[Vergoeding]]=1,Tb_Activiteiten[[#Headers],[Vergoeding]],""))</f>
        <v/>
      </c>
      <c r="AZ2487" t="str">
        <f>IF(ISNUMBER(FIND("arbeid",Methode_Keuze)),"",IF(Tb_Activiteiten[[#This Row],[Arbeidskosten - vast tarief (excl eigen arbeid)]]=1,Tb_Activiteiten[[#Headers],[Arbeidskosten - vast tarief (excl eigen arbeid)]],""))</f>
        <v/>
      </c>
      <c r="BA2487" t="str">
        <f>IF(ISNUMBER(FIND("overige",Methode_Keuze)),"",IF(Tb_Activiteiten[[#This Row],[Overige kosten]]=1,Tb_Activiteiten[[#Headers],[Overige kosten]],""))</f>
        <v/>
      </c>
    </row>
    <row r="2488" spans="15:53" x14ac:dyDescent="0.25">
      <c r="O2488" s="56"/>
      <c r="Q2488" t="str">
        <f>IFERROR(IF(VLOOKUP(Tb_Activiteiten[[#This Row],[Openstelling]],Tb_Openstelling[],2,0)=1,1,""),"")</f>
        <v/>
      </c>
      <c r="AJ2488" s="56"/>
      <c r="AK2488" t="str">
        <f>IF(ISNUMBER(FIND("arbeid",Methode_Keuze)),"",IF(ISNUMBER(FIND("arbeid",Methode_Keuze)),"",IF(Tb_Activiteiten[[#This Row],[Loonkosten]]=1,Tb_Activiteiten[[#Headers],[Loonkosten]],"")))</f>
        <v/>
      </c>
      <c r="AL2488" t="str">
        <f>IF(ISNUMBER(FIND("arbeid",Methode_Keuze)),"",IF(ISNUMBER(FIND("arbeid",Methode_Keuze)),"",IF(Tb_Activiteiten[[#This Row],[Eigen arbeid]]=1,Tb_Activiteiten[[#Headers],[Eigen arbeid]],"")))</f>
        <v/>
      </c>
      <c r="AM2488" t="str">
        <f>IF(ISNUMBER(FIND("arbeid",Methode_Keuze)),"",IF(ISNUMBER(FIND("arbeid",Methode_Keuze)),"",IF(Tb_Activiteiten[[#This Row],[Projectmedewerker]]=1,Tb_Activiteiten[[#Headers],[Projectmedewerker]],"")))</f>
        <v/>
      </c>
      <c r="AN2488" t="str">
        <f>IF(ISNUMBER(FIND("arbeid",Methode_Keuze)),"",IF(ISNUMBER(FIND("arbeid",Methode_Keuze)),"",IF(Tb_Activiteiten[[#This Row],[Landbouwer]]=1,Tb_Activiteiten[[#Headers],[Landbouwer]],"")))</f>
        <v/>
      </c>
      <c r="AO2488" t="str">
        <f>IF(ISNUMBER(FIND("arbeid",Methode_Keuze)),"",IF(ISNUMBER(FIND("arbeid",Methode_Keuze)),"",IF(Tb_Activiteiten[[#This Row],[Adviseur]]=1,Tb_Activiteiten[[#Headers],[Adviseur]],"")))</f>
        <v/>
      </c>
      <c r="AP2488" t="str">
        <f>IF(ISNUMBER(FIND("arbeid",Methode_Keuze)),"",IF(ISNUMBER(FIND("arbeid",Methode_Keuze)),"",IF(Tb_Activiteiten[[#This Row],[Projectleider/Expert]]=1,Tb_Activiteiten[[#Headers],[Projectleider/Expert]],"")))</f>
        <v/>
      </c>
      <c r="AQ2488" t="str">
        <f>IF(ISNUMBER(FIND("arbeid",Methode_Keuze)),"",IF(ISNUMBER(FIND("arbeid",Methode_Keuze)),"",IF(Tb_Activiteiten[[#This Row],[Arbeidskosten]]=1,Tb_Activiteiten[[#Headers],[Arbeidskosten]],"")))</f>
        <v/>
      </c>
      <c r="AR2488" t="str">
        <f>IF(ISNUMBER(FIND("arbeid",Methode_Keuze)),"",IF(ISNUMBER(FIND("arbeid",Methode_Keuze)),"",IF(Tb_Activiteiten[[#This Row],[Arbeidskosten op basis van IKS]]=1,Tb_Activiteiten[[#Headers],[Arbeidskosten op basis van IKS]],"")))</f>
        <v/>
      </c>
      <c r="AS2488" t="str">
        <f>IF(ISNUMBER(FIND("overige",Methode_Keuze)),"",IF(Tb_Activiteiten[[#This Row],[Kosten derden exclusief btw]]=1,Tb_Activiteiten[[#Headers],[Kosten derden exclusief btw]],""))</f>
        <v/>
      </c>
      <c r="AT2488" t="str">
        <f>IF(ISNUMBER(FIND("overige",Methode_Keuze)),"",IF(Tb_Activiteiten[[#This Row],[Niet verrekenbare btw]]=1,Tb_Activiteiten[[#Headers],[Niet verrekenbare btw]],""))</f>
        <v/>
      </c>
      <c r="AU2488" t="str">
        <f>IF(ISNUMBER(FIND("overige",Methode_Keuze)),"",IF(Tb_Activiteiten[[#This Row],[Grondkosten]]=1,Tb_Activiteiten[[#Headers],[Grondkosten]],""))</f>
        <v/>
      </c>
      <c r="AV2488" t="str">
        <f>IF(ISNUMBER(FIND("overige",Methode_Keuze)),"",IF(Tb_Activiteiten[[#This Row],[Bijdrage in natura (overige)]]=1,Tb_Activiteiten[[#Headers],[Bijdrage in natura (overige)]],""))</f>
        <v/>
      </c>
      <c r="AW2488" t="str">
        <f>IF(ISNUMBER(FIND("overige",Methode_Keuze)),"",IF(Tb_Activiteiten[[#This Row],[Bijdrage in natura (vrijwilligers)]]=1,Tb_Activiteiten[[#Headers],[Bijdrage in natura (vrijwilligers)]],""))</f>
        <v/>
      </c>
      <c r="AX2488" t="str">
        <f>IF(ISNUMBER(FIND("overige",Methode_Keuze)),"",IF(Tb_Activiteiten[[#This Row],[Afschrijvingskosten]]=1,Tb_Activiteiten[[#Headers],[Afschrijvingskosten]],""))</f>
        <v/>
      </c>
      <c r="AY2488" t="str">
        <f>IF(ISNUMBER(FIND("overige",Methode_Keuze)),"",IF(Tb_Activiteiten[[#This Row],[Vergoeding]]=1,Tb_Activiteiten[[#Headers],[Vergoeding]],""))</f>
        <v/>
      </c>
      <c r="AZ2488" t="str">
        <f>IF(ISNUMBER(FIND("arbeid",Methode_Keuze)),"",IF(Tb_Activiteiten[[#This Row],[Arbeidskosten - vast tarief (excl eigen arbeid)]]=1,Tb_Activiteiten[[#Headers],[Arbeidskosten - vast tarief (excl eigen arbeid)]],""))</f>
        <v/>
      </c>
      <c r="BA2488" t="str">
        <f>IF(ISNUMBER(FIND("overige",Methode_Keuze)),"",IF(Tb_Activiteiten[[#This Row],[Overige kosten]]=1,Tb_Activiteiten[[#Headers],[Overige kosten]],""))</f>
        <v/>
      </c>
    </row>
    <row r="2489" spans="15:53" x14ac:dyDescent="0.25">
      <c r="O2489" s="56"/>
      <c r="Q2489" t="str">
        <f>IFERROR(IF(VLOOKUP(Tb_Activiteiten[[#This Row],[Openstelling]],Tb_Openstelling[],2,0)=1,1,""),"")</f>
        <v/>
      </c>
      <c r="AJ2489" s="56"/>
      <c r="AK2489" t="str">
        <f>IF(ISNUMBER(FIND("arbeid",Methode_Keuze)),"",IF(ISNUMBER(FIND("arbeid",Methode_Keuze)),"",IF(Tb_Activiteiten[[#This Row],[Loonkosten]]=1,Tb_Activiteiten[[#Headers],[Loonkosten]],"")))</f>
        <v/>
      </c>
      <c r="AL2489" t="str">
        <f>IF(ISNUMBER(FIND("arbeid",Methode_Keuze)),"",IF(ISNUMBER(FIND("arbeid",Methode_Keuze)),"",IF(Tb_Activiteiten[[#This Row],[Eigen arbeid]]=1,Tb_Activiteiten[[#Headers],[Eigen arbeid]],"")))</f>
        <v/>
      </c>
      <c r="AM2489" t="str">
        <f>IF(ISNUMBER(FIND("arbeid",Methode_Keuze)),"",IF(ISNUMBER(FIND("arbeid",Methode_Keuze)),"",IF(Tb_Activiteiten[[#This Row],[Projectmedewerker]]=1,Tb_Activiteiten[[#Headers],[Projectmedewerker]],"")))</f>
        <v/>
      </c>
      <c r="AN2489" t="str">
        <f>IF(ISNUMBER(FIND("arbeid",Methode_Keuze)),"",IF(ISNUMBER(FIND("arbeid",Methode_Keuze)),"",IF(Tb_Activiteiten[[#This Row],[Landbouwer]]=1,Tb_Activiteiten[[#Headers],[Landbouwer]],"")))</f>
        <v/>
      </c>
      <c r="AO2489" t="str">
        <f>IF(ISNUMBER(FIND("arbeid",Methode_Keuze)),"",IF(ISNUMBER(FIND("arbeid",Methode_Keuze)),"",IF(Tb_Activiteiten[[#This Row],[Adviseur]]=1,Tb_Activiteiten[[#Headers],[Adviseur]],"")))</f>
        <v/>
      </c>
      <c r="AP2489" t="str">
        <f>IF(ISNUMBER(FIND("arbeid",Methode_Keuze)),"",IF(ISNUMBER(FIND("arbeid",Methode_Keuze)),"",IF(Tb_Activiteiten[[#This Row],[Projectleider/Expert]]=1,Tb_Activiteiten[[#Headers],[Projectleider/Expert]],"")))</f>
        <v/>
      </c>
      <c r="AQ2489" t="str">
        <f>IF(ISNUMBER(FIND("arbeid",Methode_Keuze)),"",IF(ISNUMBER(FIND("arbeid",Methode_Keuze)),"",IF(Tb_Activiteiten[[#This Row],[Arbeidskosten]]=1,Tb_Activiteiten[[#Headers],[Arbeidskosten]],"")))</f>
        <v/>
      </c>
      <c r="AR2489" t="str">
        <f>IF(ISNUMBER(FIND("arbeid",Methode_Keuze)),"",IF(ISNUMBER(FIND("arbeid",Methode_Keuze)),"",IF(Tb_Activiteiten[[#This Row],[Arbeidskosten op basis van IKS]]=1,Tb_Activiteiten[[#Headers],[Arbeidskosten op basis van IKS]],"")))</f>
        <v/>
      </c>
      <c r="AS2489" t="str">
        <f>IF(ISNUMBER(FIND("overige",Methode_Keuze)),"",IF(Tb_Activiteiten[[#This Row],[Kosten derden exclusief btw]]=1,Tb_Activiteiten[[#Headers],[Kosten derden exclusief btw]],""))</f>
        <v/>
      </c>
      <c r="AT2489" t="str">
        <f>IF(ISNUMBER(FIND("overige",Methode_Keuze)),"",IF(Tb_Activiteiten[[#This Row],[Niet verrekenbare btw]]=1,Tb_Activiteiten[[#Headers],[Niet verrekenbare btw]],""))</f>
        <v/>
      </c>
      <c r="AU2489" t="str">
        <f>IF(ISNUMBER(FIND("overige",Methode_Keuze)),"",IF(Tb_Activiteiten[[#This Row],[Grondkosten]]=1,Tb_Activiteiten[[#Headers],[Grondkosten]],""))</f>
        <v/>
      </c>
      <c r="AV2489" t="str">
        <f>IF(ISNUMBER(FIND("overige",Methode_Keuze)),"",IF(Tb_Activiteiten[[#This Row],[Bijdrage in natura (overige)]]=1,Tb_Activiteiten[[#Headers],[Bijdrage in natura (overige)]],""))</f>
        <v/>
      </c>
      <c r="AW2489" t="str">
        <f>IF(ISNUMBER(FIND("overige",Methode_Keuze)),"",IF(Tb_Activiteiten[[#This Row],[Bijdrage in natura (vrijwilligers)]]=1,Tb_Activiteiten[[#Headers],[Bijdrage in natura (vrijwilligers)]],""))</f>
        <v/>
      </c>
      <c r="AX2489" t="str">
        <f>IF(ISNUMBER(FIND("overige",Methode_Keuze)),"",IF(Tb_Activiteiten[[#This Row],[Afschrijvingskosten]]=1,Tb_Activiteiten[[#Headers],[Afschrijvingskosten]],""))</f>
        <v/>
      </c>
      <c r="AY2489" t="str">
        <f>IF(ISNUMBER(FIND("overige",Methode_Keuze)),"",IF(Tb_Activiteiten[[#This Row],[Vergoeding]]=1,Tb_Activiteiten[[#Headers],[Vergoeding]],""))</f>
        <v/>
      </c>
      <c r="AZ2489" t="str">
        <f>IF(ISNUMBER(FIND("arbeid",Methode_Keuze)),"",IF(Tb_Activiteiten[[#This Row],[Arbeidskosten - vast tarief (excl eigen arbeid)]]=1,Tb_Activiteiten[[#Headers],[Arbeidskosten - vast tarief (excl eigen arbeid)]],""))</f>
        <v/>
      </c>
      <c r="BA2489" t="str">
        <f>IF(ISNUMBER(FIND("overige",Methode_Keuze)),"",IF(Tb_Activiteiten[[#This Row],[Overige kosten]]=1,Tb_Activiteiten[[#Headers],[Overige kosten]],""))</f>
        <v/>
      </c>
    </row>
    <row r="2490" spans="15:53" x14ac:dyDescent="0.25">
      <c r="O2490" s="56"/>
      <c r="Q2490" t="str">
        <f>IFERROR(IF(VLOOKUP(Tb_Activiteiten[[#This Row],[Openstelling]],Tb_Openstelling[],2,0)=1,1,""),"")</f>
        <v/>
      </c>
      <c r="AJ2490" s="56"/>
      <c r="AK2490" t="str">
        <f>IF(ISNUMBER(FIND("arbeid",Methode_Keuze)),"",IF(ISNUMBER(FIND("arbeid",Methode_Keuze)),"",IF(Tb_Activiteiten[[#This Row],[Loonkosten]]=1,Tb_Activiteiten[[#Headers],[Loonkosten]],"")))</f>
        <v/>
      </c>
      <c r="AL2490" t="str">
        <f>IF(ISNUMBER(FIND("arbeid",Methode_Keuze)),"",IF(ISNUMBER(FIND("arbeid",Methode_Keuze)),"",IF(Tb_Activiteiten[[#This Row],[Eigen arbeid]]=1,Tb_Activiteiten[[#Headers],[Eigen arbeid]],"")))</f>
        <v/>
      </c>
      <c r="AM2490" t="str">
        <f>IF(ISNUMBER(FIND("arbeid",Methode_Keuze)),"",IF(ISNUMBER(FIND("arbeid",Methode_Keuze)),"",IF(Tb_Activiteiten[[#This Row],[Projectmedewerker]]=1,Tb_Activiteiten[[#Headers],[Projectmedewerker]],"")))</f>
        <v/>
      </c>
      <c r="AN2490" t="str">
        <f>IF(ISNUMBER(FIND("arbeid",Methode_Keuze)),"",IF(ISNUMBER(FIND("arbeid",Methode_Keuze)),"",IF(Tb_Activiteiten[[#This Row],[Landbouwer]]=1,Tb_Activiteiten[[#Headers],[Landbouwer]],"")))</f>
        <v/>
      </c>
      <c r="AO2490" t="str">
        <f>IF(ISNUMBER(FIND("arbeid",Methode_Keuze)),"",IF(ISNUMBER(FIND("arbeid",Methode_Keuze)),"",IF(Tb_Activiteiten[[#This Row],[Adviseur]]=1,Tb_Activiteiten[[#Headers],[Adviseur]],"")))</f>
        <v/>
      </c>
      <c r="AP2490" t="str">
        <f>IF(ISNUMBER(FIND("arbeid",Methode_Keuze)),"",IF(ISNUMBER(FIND("arbeid",Methode_Keuze)),"",IF(Tb_Activiteiten[[#This Row],[Projectleider/Expert]]=1,Tb_Activiteiten[[#Headers],[Projectleider/Expert]],"")))</f>
        <v/>
      </c>
      <c r="AQ2490" t="str">
        <f>IF(ISNUMBER(FIND("arbeid",Methode_Keuze)),"",IF(ISNUMBER(FIND("arbeid",Methode_Keuze)),"",IF(Tb_Activiteiten[[#This Row],[Arbeidskosten]]=1,Tb_Activiteiten[[#Headers],[Arbeidskosten]],"")))</f>
        <v/>
      </c>
      <c r="AR2490" t="str">
        <f>IF(ISNUMBER(FIND("arbeid",Methode_Keuze)),"",IF(ISNUMBER(FIND("arbeid",Methode_Keuze)),"",IF(Tb_Activiteiten[[#This Row],[Arbeidskosten op basis van IKS]]=1,Tb_Activiteiten[[#Headers],[Arbeidskosten op basis van IKS]],"")))</f>
        <v/>
      </c>
      <c r="AS2490" t="str">
        <f>IF(ISNUMBER(FIND("overige",Methode_Keuze)),"",IF(Tb_Activiteiten[[#This Row],[Kosten derden exclusief btw]]=1,Tb_Activiteiten[[#Headers],[Kosten derden exclusief btw]],""))</f>
        <v/>
      </c>
      <c r="AT2490" t="str">
        <f>IF(ISNUMBER(FIND("overige",Methode_Keuze)),"",IF(Tb_Activiteiten[[#This Row],[Niet verrekenbare btw]]=1,Tb_Activiteiten[[#Headers],[Niet verrekenbare btw]],""))</f>
        <v/>
      </c>
      <c r="AU2490" t="str">
        <f>IF(ISNUMBER(FIND("overige",Methode_Keuze)),"",IF(Tb_Activiteiten[[#This Row],[Grondkosten]]=1,Tb_Activiteiten[[#Headers],[Grondkosten]],""))</f>
        <v/>
      </c>
      <c r="AV2490" t="str">
        <f>IF(ISNUMBER(FIND("overige",Methode_Keuze)),"",IF(Tb_Activiteiten[[#This Row],[Bijdrage in natura (overige)]]=1,Tb_Activiteiten[[#Headers],[Bijdrage in natura (overige)]],""))</f>
        <v/>
      </c>
      <c r="AW2490" t="str">
        <f>IF(ISNUMBER(FIND("overige",Methode_Keuze)),"",IF(Tb_Activiteiten[[#This Row],[Bijdrage in natura (vrijwilligers)]]=1,Tb_Activiteiten[[#Headers],[Bijdrage in natura (vrijwilligers)]],""))</f>
        <v/>
      </c>
      <c r="AX2490" t="str">
        <f>IF(ISNUMBER(FIND("overige",Methode_Keuze)),"",IF(Tb_Activiteiten[[#This Row],[Afschrijvingskosten]]=1,Tb_Activiteiten[[#Headers],[Afschrijvingskosten]],""))</f>
        <v/>
      </c>
      <c r="AY2490" t="str">
        <f>IF(ISNUMBER(FIND("overige",Methode_Keuze)),"",IF(Tb_Activiteiten[[#This Row],[Vergoeding]]=1,Tb_Activiteiten[[#Headers],[Vergoeding]],""))</f>
        <v/>
      </c>
      <c r="AZ2490" t="str">
        <f>IF(ISNUMBER(FIND("arbeid",Methode_Keuze)),"",IF(Tb_Activiteiten[[#This Row],[Arbeidskosten - vast tarief (excl eigen arbeid)]]=1,Tb_Activiteiten[[#Headers],[Arbeidskosten - vast tarief (excl eigen arbeid)]],""))</f>
        <v/>
      </c>
      <c r="BA2490" t="str">
        <f>IF(ISNUMBER(FIND("overige",Methode_Keuze)),"",IF(Tb_Activiteiten[[#This Row],[Overige kosten]]=1,Tb_Activiteiten[[#Headers],[Overige kosten]],""))</f>
        <v/>
      </c>
    </row>
    <row r="2491" spans="15:53" x14ac:dyDescent="0.25">
      <c r="O2491" s="56"/>
      <c r="Q2491" t="str">
        <f>IFERROR(IF(VLOOKUP(Tb_Activiteiten[[#This Row],[Openstelling]],Tb_Openstelling[],2,0)=1,1,""),"")</f>
        <v/>
      </c>
      <c r="AJ2491" s="56"/>
      <c r="AK2491" t="str">
        <f>IF(ISNUMBER(FIND("arbeid",Methode_Keuze)),"",IF(ISNUMBER(FIND("arbeid",Methode_Keuze)),"",IF(Tb_Activiteiten[[#This Row],[Loonkosten]]=1,Tb_Activiteiten[[#Headers],[Loonkosten]],"")))</f>
        <v/>
      </c>
      <c r="AL2491" t="str">
        <f>IF(ISNUMBER(FIND("arbeid",Methode_Keuze)),"",IF(ISNUMBER(FIND("arbeid",Methode_Keuze)),"",IF(Tb_Activiteiten[[#This Row],[Eigen arbeid]]=1,Tb_Activiteiten[[#Headers],[Eigen arbeid]],"")))</f>
        <v/>
      </c>
      <c r="AM2491" t="str">
        <f>IF(ISNUMBER(FIND("arbeid",Methode_Keuze)),"",IF(ISNUMBER(FIND("arbeid",Methode_Keuze)),"",IF(Tb_Activiteiten[[#This Row],[Projectmedewerker]]=1,Tb_Activiteiten[[#Headers],[Projectmedewerker]],"")))</f>
        <v/>
      </c>
      <c r="AN2491" t="str">
        <f>IF(ISNUMBER(FIND("arbeid",Methode_Keuze)),"",IF(ISNUMBER(FIND("arbeid",Methode_Keuze)),"",IF(Tb_Activiteiten[[#This Row],[Landbouwer]]=1,Tb_Activiteiten[[#Headers],[Landbouwer]],"")))</f>
        <v/>
      </c>
      <c r="AO2491" t="str">
        <f>IF(ISNUMBER(FIND("arbeid",Methode_Keuze)),"",IF(ISNUMBER(FIND("arbeid",Methode_Keuze)),"",IF(Tb_Activiteiten[[#This Row],[Adviseur]]=1,Tb_Activiteiten[[#Headers],[Adviseur]],"")))</f>
        <v/>
      </c>
      <c r="AP2491" t="str">
        <f>IF(ISNUMBER(FIND("arbeid",Methode_Keuze)),"",IF(ISNUMBER(FIND("arbeid",Methode_Keuze)),"",IF(Tb_Activiteiten[[#This Row],[Projectleider/Expert]]=1,Tb_Activiteiten[[#Headers],[Projectleider/Expert]],"")))</f>
        <v/>
      </c>
      <c r="AQ2491" t="str">
        <f>IF(ISNUMBER(FIND("arbeid",Methode_Keuze)),"",IF(ISNUMBER(FIND("arbeid",Methode_Keuze)),"",IF(Tb_Activiteiten[[#This Row],[Arbeidskosten]]=1,Tb_Activiteiten[[#Headers],[Arbeidskosten]],"")))</f>
        <v/>
      </c>
      <c r="AR2491" t="str">
        <f>IF(ISNUMBER(FIND("arbeid",Methode_Keuze)),"",IF(ISNUMBER(FIND("arbeid",Methode_Keuze)),"",IF(Tb_Activiteiten[[#This Row],[Arbeidskosten op basis van IKS]]=1,Tb_Activiteiten[[#Headers],[Arbeidskosten op basis van IKS]],"")))</f>
        <v/>
      </c>
      <c r="AS2491" t="str">
        <f>IF(ISNUMBER(FIND("overige",Methode_Keuze)),"",IF(Tb_Activiteiten[[#This Row],[Kosten derden exclusief btw]]=1,Tb_Activiteiten[[#Headers],[Kosten derden exclusief btw]],""))</f>
        <v/>
      </c>
      <c r="AT2491" t="str">
        <f>IF(ISNUMBER(FIND("overige",Methode_Keuze)),"",IF(Tb_Activiteiten[[#This Row],[Niet verrekenbare btw]]=1,Tb_Activiteiten[[#Headers],[Niet verrekenbare btw]],""))</f>
        <v/>
      </c>
      <c r="AU2491" t="str">
        <f>IF(ISNUMBER(FIND("overige",Methode_Keuze)),"",IF(Tb_Activiteiten[[#This Row],[Grondkosten]]=1,Tb_Activiteiten[[#Headers],[Grondkosten]],""))</f>
        <v/>
      </c>
      <c r="AV2491" t="str">
        <f>IF(ISNUMBER(FIND("overige",Methode_Keuze)),"",IF(Tb_Activiteiten[[#This Row],[Bijdrage in natura (overige)]]=1,Tb_Activiteiten[[#Headers],[Bijdrage in natura (overige)]],""))</f>
        <v/>
      </c>
      <c r="AW2491" t="str">
        <f>IF(ISNUMBER(FIND("overige",Methode_Keuze)),"",IF(Tb_Activiteiten[[#This Row],[Bijdrage in natura (vrijwilligers)]]=1,Tb_Activiteiten[[#Headers],[Bijdrage in natura (vrijwilligers)]],""))</f>
        <v/>
      </c>
      <c r="AX2491" t="str">
        <f>IF(ISNUMBER(FIND("overige",Methode_Keuze)),"",IF(Tb_Activiteiten[[#This Row],[Afschrijvingskosten]]=1,Tb_Activiteiten[[#Headers],[Afschrijvingskosten]],""))</f>
        <v/>
      </c>
      <c r="AY2491" t="str">
        <f>IF(ISNUMBER(FIND("overige",Methode_Keuze)),"",IF(Tb_Activiteiten[[#This Row],[Vergoeding]]=1,Tb_Activiteiten[[#Headers],[Vergoeding]],""))</f>
        <v/>
      </c>
      <c r="AZ2491" t="str">
        <f>IF(ISNUMBER(FIND("arbeid",Methode_Keuze)),"",IF(Tb_Activiteiten[[#This Row],[Arbeidskosten - vast tarief (excl eigen arbeid)]]=1,Tb_Activiteiten[[#Headers],[Arbeidskosten - vast tarief (excl eigen arbeid)]],""))</f>
        <v/>
      </c>
      <c r="BA2491" t="str">
        <f>IF(ISNUMBER(FIND("overige",Methode_Keuze)),"",IF(Tb_Activiteiten[[#This Row],[Overige kosten]]=1,Tb_Activiteiten[[#Headers],[Overige kosten]],""))</f>
        <v/>
      </c>
    </row>
    <row r="2492" spans="15:53" x14ac:dyDescent="0.25">
      <c r="O2492" s="56"/>
      <c r="Q2492" t="str">
        <f>IFERROR(IF(VLOOKUP(Tb_Activiteiten[[#This Row],[Openstelling]],Tb_Openstelling[],2,0)=1,1,""),"")</f>
        <v/>
      </c>
      <c r="AJ2492" s="56"/>
      <c r="AK2492" t="str">
        <f>IF(ISNUMBER(FIND("arbeid",Methode_Keuze)),"",IF(ISNUMBER(FIND("arbeid",Methode_Keuze)),"",IF(Tb_Activiteiten[[#This Row],[Loonkosten]]=1,Tb_Activiteiten[[#Headers],[Loonkosten]],"")))</f>
        <v/>
      </c>
      <c r="AL2492" t="str">
        <f>IF(ISNUMBER(FIND("arbeid",Methode_Keuze)),"",IF(ISNUMBER(FIND("arbeid",Methode_Keuze)),"",IF(Tb_Activiteiten[[#This Row],[Eigen arbeid]]=1,Tb_Activiteiten[[#Headers],[Eigen arbeid]],"")))</f>
        <v/>
      </c>
      <c r="AM2492" t="str">
        <f>IF(ISNUMBER(FIND("arbeid",Methode_Keuze)),"",IF(ISNUMBER(FIND("arbeid",Methode_Keuze)),"",IF(Tb_Activiteiten[[#This Row],[Projectmedewerker]]=1,Tb_Activiteiten[[#Headers],[Projectmedewerker]],"")))</f>
        <v/>
      </c>
      <c r="AN2492" t="str">
        <f>IF(ISNUMBER(FIND("arbeid",Methode_Keuze)),"",IF(ISNUMBER(FIND("arbeid",Methode_Keuze)),"",IF(Tb_Activiteiten[[#This Row],[Landbouwer]]=1,Tb_Activiteiten[[#Headers],[Landbouwer]],"")))</f>
        <v/>
      </c>
      <c r="AO2492" t="str">
        <f>IF(ISNUMBER(FIND("arbeid",Methode_Keuze)),"",IF(ISNUMBER(FIND("arbeid",Methode_Keuze)),"",IF(Tb_Activiteiten[[#This Row],[Adviseur]]=1,Tb_Activiteiten[[#Headers],[Adviseur]],"")))</f>
        <v/>
      </c>
      <c r="AP2492" t="str">
        <f>IF(ISNUMBER(FIND("arbeid",Methode_Keuze)),"",IF(ISNUMBER(FIND("arbeid",Methode_Keuze)),"",IF(Tb_Activiteiten[[#This Row],[Projectleider/Expert]]=1,Tb_Activiteiten[[#Headers],[Projectleider/Expert]],"")))</f>
        <v/>
      </c>
      <c r="AQ2492" t="str">
        <f>IF(ISNUMBER(FIND("arbeid",Methode_Keuze)),"",IF(ISNUMBER(FIND("arbeid",Methode_Keuze)),"",IF(Tb_Activiteiten[[#This Row],[Arbeidskosten]]=1,Tb_Activiteiten[[#Headers],[Arbeidskosten]],"")))</f>
        <v/>
      </c>
      <c r="AR2492" t="str">
        <f>IF(ISNUMBER(FIND("arbeid",Methode_Keuze)),"",IF(ISNUMBER(FIND("arbeid",Methode_Keuze)),"",IF(Tb_Activiteiten[[#This Row],[Arbeidskosten op basis van IKS]]=1,Tb_Activiteiten[[#Headers],[Arbeidskosten op basis van IKS]],"")))</f>
        <v/>
      </c>
      <c r="AS2492" t="str">
        <f>IF(ISNUMBER(FIND("overige",Methode_Keuze)),"",IF(Tb_Activiteiten[[#This Row],[Kosten derden exclusief btw]]=1,Tb_Activiteiten[[#Headers],[Kosten derden exclusief btw]],""))</f>
        <v/>
      </c>
      <c r="AT2492" t="str">
        <f>IF(ISNUMBER(FIND("overige",Methode_Keuze)),"",IF(Tb_Activiteiten[[#This Row],[Niet verrekenbare btw]]=1,Tb_Activiteiten[[#Headers],[Niet verrekenbare btw]],""))</f>
        <v/>
      </c>
      <c r="AU2492" t="str">
        <f>IF(ISNUMBER(FIND("overige",Methode_Keuze)),"",IF(Tb_Activiteiten[[#This Row],[Grondkosten]]=1,Tb_Activiteiten[[#Headers],[Grondkosten]],""))</f>
        <v/>
      </c>
      <c r="AV2492" t="str">
        <f>IF(ISNUMBER(FIND("overige",Methode_Keuze)),"",IF(Tb_Activiteiten[[#This Row],[Bijdrage in natura (overige)]]=1,Tb_Activiteiten[[#Headers],[Bijdrage in natura (overige)]],""))</f>
        <v/>
      </c>
      <c r="AW2492" t="str">
        <f>IF(ISNUMBER(FIND("overige",Methode_Keuze)),"",IF(Tb_Activiteiten[[#This Row],[Bijdrage in natura (vrijwilligers)]]=1,Tb_Activiteiten[[#Headers],[Bijdrage in natura (vrijwilligers)]],""))</f>
        <v/>
      </c>
      <c r="AX2492" t="str">
        <f>IF(ISNUMBER(FIND("overige",Methode_Keuze)),"",IF(Tb_Activiteiten[[#This Row],[Afschrijvingskosten]]=1,Tb_Activiteiten[[#Headers],[Afschrijvingskosten]],""))</f>
        <v/>
      </c>
      <c r="AY2492" t="str">
        <f>IF(ISNUMBER(FIND("overige",Methode_Keuze)),"",IF(Tb_Activiteiten[[#This Row],[Vergoeding]]=1,Tb_Activiteiten[[#Headers],[Vergoeding]],""))</f>
        <v/>
      </c>
      <c r="AZ2492" t="str">
        <f>IF(ISNUMBER(FIND("arbeid",Methode_Keuze)),"",IF(Tb_Activiteiten[[#This Row],[Arbeidskosten - vast tarief (excl eigen arbeid)]]=1,Tb_Activiteiten[[#Headers],[Arbeidskosten - vast tarief (excl eigen arbeid)]],""))</f>
        <v/>
      </c>
      <c r="BA2492" t="str">
        <f>IF(ISNUMBER(FIND("overige",Methode_Keuze)),"",IF(Tb_Activiteiten[[#This Row],[Overige kosten]]=1,Tb_Activiteiten[[#Headers],[Overige kosten]],""))</f>
        <v/>
      </c>
    </row>
    <row r="2493" spans="15:53" x14ac:dyDescent="0.25">
      <c r="O2493" s="56"/>
      <c r="Q2493" t="str">
        <f>IFERROR(IF(VLOOKUP(Tb_Activiteiten[[#This Row],[Openstelling]],Tb_Openstelling[],2,0)=1,1,""),"")</f>
        <v/>
      </c>
      <c r="AJ2493" s="56"/>
      <c r="AK2493" t="str">
        <f>IF(ISNUMBER(FIND("arbeid",Methode_Keuze)),"",IF(ISNUMBER(FIND("arbeid",Methode_Keuze)),"",IF(Tb_Activiteiten[[#This Row],[Loonkosten]]=1,Tb_Activiteiten[[#Headers],[Loonkosten]],"")))</f>
        <v/>
      </c>
      <c r="AL2493" t="str">
        <f>IF(ISNUMBER(FIND("arbeid",Methode_Keuze)),"",IF(ISNUMBER(FIND("arbeid",Methode_Keuze)),"",IF(Tb_Activiteiten[[#This Row],[Eigen arbeid]]=1,Tb_Activiteiten[[#Headers],[Eigen arbeid]],"")))</f>
        <v/>
      </c>
      <c r="AM2493" t="str">
        <f>IF(ISNUMBER(FIND("arbeid",Methode_Keuze)),"",IF(ISNUMBER(FIND("arbeid",Methode_Keuze)),"",IF(Tb_Activiteiten[[#This Row],[Projectmedewerker]]=1,Tb_Activiteiten[[#Headers],[Projectmedewerker]],"")))</f>
        <v/>
      </c>
      <c r="AN2493" t="str">
        <f>IF(ISNUMBER(FIND("arbeid",Methode_Keuze)),"",IF(ISNUMBER(FIND("arbeid",Methode_Keuze)),"",IF(Tb_Activiteiten[[#This Row],[Landbouwer]]=1,Tb_Activiteiten[[#Headers],[Landbouwer]],"")))</f>
        <v/>
      </c>
      <c r="AO2493" t="str">
        <f>IF(ISNUMBER(FIND("arbeid",Methode_Keuze)),"",IF(ISNUMBER(FIND("arbeid",Methode_Keuze)),"",IF(Tb_Activiteiten[[#This Row],[Adviseur]]=1,Tb_Activiteiten[[#Headers],[Adviseur]],"")))</f>
        <v/>
      </c>
      <c r="AP2493" t="str">
        <f>IF(ISNUMBER(FIND("arbeid",Methode_Keuze)),"",IF(ISNUMBER(FIND("arbeid",Methode_Keuze)),"",IF(Tb_Activiteiten[[#This Row],[Projectleider/Expert]]=1,Tb_Activiteiten[[#Headers],[Projectleider/Expert]],"")))</f>
        <v/>
      </c>
      <c r="AQ2493" t="str">
        <f>IF(ISNUMBER(FIND("arbeid",Methode_Keuze)),"",IF(ISNUMBER(FIND("arbeid",Methode_Keuze)),"",IF(Tb_Activiteiten[[#This Row],[Arbeidskosten]]=1,Tb_Activiteiten[[#Headers],[Arbeidskosten]],"")))</f>
        <v/>
      </c>
      <c r="AR2493" t="str">
        <f>IF(ISNUMBER(FIND("arbeid",Methode_Keuze)),"",IF(ISNUMBER(FIND("arbeid",Methode_Keuze)),"",IF(Tb_Activiteiten[[#This Row],[Arbeidskosten op basis van IKS]]=1,Tb_Activiteiten[[#Headers],[Arbeidskosten op basis van IKS]],"")))</f>
        <v/>
      </c>
      <c r="AS2493" t="str">
        <f>IF(ISNUMBER(FIND("overige",Methode_Keuze)),"",IF(Tb_Activiteiten[[#This Row],[Kosten derden exclusief btw]]=1,Tb_Activiteiten[[#Headers],[Kosten derden exclusief btw]],""))</f>
        <v/>
      </c>
      <c r="AT2493" t="str">
        <f>IF(ISNUMBER(FIND("overige",Methode_Keuze)),"",IF(Tb_Activiteiten[[#This Row],[Niet verrekenbare btw]]=1,Tb_Activiteiten[[#Headers],[Niet verrekenbare btw]],""))</f>
        <v/>
      </c>
      <c r="AU2493" t="str">
        <f>IF(ISNUMBER(FIND("overige",Methode_Keuze)),"",IF(Tb_Activiteiten[[#This Row],[Grondkosten]]=1,Tb_Activiteiten[[#Headers],[Grondkosten]],""))</f>
        <v/>
      </c>
      <c r="AV2493" t="str">
        <f>IF(ISNUMBER(FIND("overige",Methode_Keuze)),"",IF(Tb_Activiteiten[[#This Row],[Bijdrage in natura (overige)]]=1,Tb_Activiteiten[[#Headers],[Bijdrage in natura (overige)]],""))</f>
        <v/>
      </c>
      <c r="AW2493" t="str">
        <f>IF(ISNUMBER(FIND("overige",Methode_Keuze)),"",IF(Tb_Activiteiten[[#This Row],[Bijdrage in natura (vrijwilligers)]]=1,Tb_Activiteiten[[#Headers],[Bijdrage in natura (vrijwilligers)]],""))</f>
        <v/>
      </c>
      <c r="AX2493" t="str">
        <f>IF(ISNUMBER(FIND("overige",Methode_Keuze)),"",IF(Tb_Activiteiten[[#This Row],[Afschrijvingskosten]]=1,Tb_Activiteiten[[#Headers],[Afschrijvingskosten]],""))</f>
        <v/>
      </c>
      <c r="AY2493" t="str">
        <f>IF(ISNUMBER(FIND("overige",Methode_Keuze)),"",IF(Tb_Activiteiten[[#This Row],[Vergoeding]]=1,Tb_Activiteiten[[#Headers],[Vergoeding]],""))</f>
        <v/>
      </c>
      <c r="AZ2493" t="str">
        <f>IF(ISNUMBER(FIND("arbeid",Methode_Keuze)),"",IF(Tb_Activiteiten[[#This Row],[Arbeidskosten - vast tarief (excl eigen arbeid)]]=1,Tb_Activiteiten[[#Headers],[Arbeidskosten - vast tarief (excl eigen arbeid)]],""))</f>
        <v/>
      </c>
      <c r="BA2493" t="str">
        <f>IF(ISNUMBER(FIND("overige",Methode_Keuze)),"",IF(Tb_Activiteiten[[#This Row],[Overige kosten]]=1,Tb_Activiteiten[[#Headers],[Overige kosten]],""))</f>
        <v/>
      </c>
    </row>
    <row r="2494" spans="15:53" x14ac:dyDescent="0.25">
      <c r="O2494" s="56"/>
      <c r="Q2494" t="str">
        <f>IFERROR(IF(VLOOKUP(Tb_Activiteiten[[#This Row],[Openstelling]],Tb_Openstelling[],2,0)=1,1,""),"")</f>
        <v/>
      </c>
      <c r="AJ2494" s="56"/>
      <c r="AK2494" t="str">
        <f>IF(ISNUMBER(FIND("arbeid",Methode_Keuze)),"",IF(ISNUMBER(FIND("arbeid",Methode_Keuze)),"",IF(Tb_Activiteiten[[#This Row],[Loonkosten]]=1,Tb_Activiteiten[[#Headers],[Loonkosten]],"")))</f>
        <v/>
      </c>
      <c r="AL2494" t="str">
        <f>IF(ISNUMBER(FIND("arbeid",Methode_Keuze)),"",IF(ISNUMBER(FIND("arbeid",Methode_Keuze)),"",IF(Tb_Activiteiten[[#This Row],[Eigen arbeid]]=1,Tb_Activiteiten[[#Headers],[Eigen arbeid]],"")))</f>
        <v/>
      </c>
      <c r="AM2494" t="str">
        <f>IF(ISNUMBER(FIND("arbeid",Methode_Keuze)),"",IF(ISNUMBER(FIND("arbeid",Methode_Keuze)),"",IF(Tb_Activiteiten[[#This Row],[Projectmedewerker]]=1,Tb_Activiteiten[[#Headers],[Projectmedewerker]],"")))</f>
        <v/>
      </c>
      <c r="AN2494" t="str">
        <f>IF(ISNUMBER(FIND("arbeid",Methode_Keuze)),"",IF(ISNUMBER(FIND("arbeid",Methode_Keuze)),"",IF(Tb_Activiteiten[[#This Row],[Landbouwer]]=1,Tb_Activiteiten[[#Headers],[Landbouwer]],"")))</f>
        <v/>
      </c>
      <c r="AO2494" t="str">
        <f>IF(ISNUMBER(FIND("arbeid",Methode_Keuze)),"",IF(ISNUMBER(FIND("arbeid",Methode_Keuze)),"",IF(Tb_Activiteiten[[#This Row],[Adviseur]]=1,Tb_Activiteiten[[#Headers],[Adviseur]],"")))</f>
        <v/>
      </c>
      <c r="AP2494" t="str">
        <f>IF(ISNUMBER(FIND("arbeid",Methode_Keuze)),"",IF(ISNUMBER(FIND("arbeid",Methode_Keuze)),"",IF(Tb_Activiteiten[[#This Row],[Projectleider/Expert]]=1,Tb_Activiteiten[[#Headers],[Projectleider/Expert]],"")))</f>
        <v/>
      </c>
      <c r="AQ2494" t="str">
        <f>IF(ISNUMBER(FIND("arbeid",Methode_Keuze)),"",IF(ISNUMBER(FIND("arbeid",Methode_Keuze)),"",IF(Tb_Activiteiten[[#This Row],[Arbeidskosten]]=1,Tb_Activiteiten[[#Headers],[Arbeidskosten]],"")))</f>
        <v/>
      </c>
      <c r="AR2494" t="str">
        <f>IF(ISNUMBER(FIND("arbeid",Methode_Keuze)),"",IF(ISNUMBER(FIND("arbeid",Methode_Keuze)),"",IF(Tb_Activiteiten[[#This Row],[Arbeidskosten op basis van IKS]]=1,Tb_Activiteiten[[#Headers],[Arbeidskosten op basis van IKS]],"")))</f>
        <v/>
      </c>
      <c r="AS2494" t="str">
        <f>IF(ISNUMBER(FIND("overige",Methode_Keuze)),"",IF(Tb_Activiteiten[[#This Row],[Kosten derden exclusief btw]]=1,Tb_Activiteiten[[#Headers],[Kosten derden exclusief btw]],""))</f>
        <v/>
      </c>
      <c r="AT2494" t="str">
        <f>IF(ISNUMBER(FIND("overige",Methode_Keuze)),"",IF(Tb_Activiteiten[[#This Row],[Niet verrekenbare btw]]=1,Tb_Activiteiten[[#Headers],[Niet verrekenbare btw]],""))</f>
        <v/>
      </c>
      <c r="AU2494" t="str">
        <f>IF(ISNUMBER(FIND("overige",Methode_Keuze)),"",IF(Tb_Activiteiten[[#This Row],[Grondkosten]]=1,Tb_Activiteiten[[#Headers],[Grondkosten]],""))</f>
        <v/>
      </c>
      <c r="AV2494" t="str">
        <f>IF(ISNUMBER(FIND("overige",Methode_Keuze)),"",IF(Tb_Activiteiten[[#This Row],[Bijdrage in natura (overige)]]=1,Tb_Activiteiten[[#Headers],[Bijdrage in natura (overige)]],""))</f>
        <v/>
      </c>
      <c r="AW2494" t="str">
        <f>IF(ISNUMBER(FIND("overige",Methode_Keuze)),"",IF(Tb_Activiteiten[[#This Row],[Bijdrage in natura (vrijwilligers)]]=1,Tb_Activiteiten[[#Headers],[Bijdrage in natura (vrijwilligers)]],""))</f>
        <v/>
      </c>
      <c r="AX2494" t="str">
        <f>IF(ISNUMBER(FIND("overige",Methode_Keuze)),"",IF(Tb_Activiteiten[[#This Row],[Afschrijvingskosten]]=1,Tb_Activiteiten[[#Headers],[Afschrijvingskosten]],""))</f>
        <v/>
      </c>
      <c r="AY2494" t="str">
        <f>IF(ISNUMBER(FIND("overige",Methode_Keuze)),"",IF(Tb_Activiteiten[[#This Row],[Vergoeding]]=1,Tb_Activiteiten[[#Headers],[Vergoeding]],""))</f>
        <v/>
      </c>
      <c r="AZ2494" t="str">
        <f>IF(ISNUMBER(FIND("arbeid",Methode_Keuze)),"",IF(Tb_Activiteiten[[#This Row],[Arbeidskosten - vast tarief (excl eigen arbeid)]]=1,Tb_Activiteiten[[#Headers],[Arbeidskosten - vast tarief (excl eigen arbeid)]],""))</f>
        <v/>
      </c>
      <c r="BA2494" t="str">
        <f>IF(ISNUMBER(FIND("overige",Methode_Keuze)),"",IF(Tb_Activiteiten[[#This Row],[Overige kosten]]=1,Tb_Activiteiten[[#Headers],[Overige kosten]],""))</f>
        <v/>
      </c>
    </row>
    <row r="2495" spans="15:53" x14ac:dyDescent="0.25">
      <c r="O2495" s="56"/>
      <c r="Q2495" t="str">
        <f>IFERROR(IF(VLOOKUP(Tb_Activiteiten[[#This Row],[Openstelling]],Tb_Openstelling[],2,0)=1,1,""),"")</f>
        <v/>
      </c>
      <c r="AJ2495" s="56"/>
      <c r="AK2495" t="str">
        <f>IF(ISNUMBER(FIND("arbeid",Methode_Keuze)),"",IF(ISNUMBER(FIND("arbeid",Methode_Keuze)),"",IF(Tb_Activiteiten[[#This Row],[Loonkosten]]=1,Tb_Activiteiten[[#Headers],[Loonkosten]],"")))</f>
        <v/>
      </c>
      <c r="AL2495" t="str">
        <f>IF(ISNUMBER(FIND("arbeid",Methode_Keuze)),"",IF(ISNUMBER(FIND("arbeid",Methode_Keuze)),"",IF(Tb_Activiteiten[[#This Row],[Eigen arbeid]]=1,Tb_Activiteiten[[#Headers],[Eigen arbeid]],"")))</f>
        <v/>
      </c>
      <c r="AM2495" t="str">
        <f>IF(ISNUMBER(FIND("arbeid",Methode_Keuze)),"",IF(ISNUMBER(FIND("arbeid",Methode_Keuze)),"",IF(Tb_Activiteiten[[#This Row],[Projectmedewerker]]=1,Tb_Activiteiten[[#Headers],[Projectmedewerker]],"")))</f>
        <v/>
      </c>
      <c r="AN2495" t="str">
        <f>IF(ISNUMBER(FIND("arbeid",Methode_Keuze)),"",IF(ISNUMBER(FIND("arbeid",Methode_Keuze)),"",IF(Tb_Activiteiten[[#This Row],[Landbouwer]]=1,Tb_Activiteiten[[#Headers],[Landbouwer]],"")))</f>
        <v/>
      </c>
      <c r="AO2495" t="str">
        <f>IF(ISNUMBER(FIND("arbeid",Methode_Keuze)),"",IF(ISNUMBER(FIND("arbeid",Methode_Keuze)),"",IF(Tb_Activiteiten[[#This Row],[Adviseur]]=1,Tb_Activiteiten[[#Headers],[Adviseur]],"")))</f>
        <v/>
      </c>
      <c r="AP2495" t="str">
        <f>IF(ISNUMBER(FIND("arbeid",Methode_Keuze)),"",IF(ISNUMBER(FIND("arbeid",Methode_Keuze)),"",IF(Tb_Activiteiten[[#This Row],[Projectleider/Expert]]=1,Tb_Activiteiten[[#Headers],[Projectleider/Expert]],"")))</f>
        <v/>
      </c>
      <c r="AQ2495" t="str">
        <f>IF(ISNUMBER(FIND("arbeid",Methode_Keuze)),"",IF(ISNUMBER(FIND("arbeid",Methode_Keuze)),"",IF(Tb_Activiteiten[[#This Row],[Arbeidskosten]]=1,Tb_Activiteiten[[#Headers],[Arbeidskosten]],"")))</f>
        <v/>
      </c>
      <c r="AR2495" t="str">
        <f>IF(ISNUMBER(FIND("arbeid",Methode_Keuze)),"",IF(ISNUMBER(FIND("arbeid",Methode_Keuze)),"",IF(Tb_Activiteiten[[#This Row],[Arbeidskosten op basis van IKS]]=1,Tb_Activiteiten[[#Headers],[Arbeidskosten op basis van IKS]],"")))</f>
        <v/>
      </c>
      <c r="AS2495" t="str">
        <f>IF(ISNUMBER(FIND("overige",Methode_Keuze)),"",IF(Tb_Activiteiten[[#This Row],[Kosten derden exclusief btw]]=1,Tb_Activiteiten[[#Headers],[Kosten derden exclusief btw]],""))</f>
        <v/>
      </c>
      <c r="AT2495" t="str">
        <f>IF(ISNUMBER(FIND("overige",Methode_Keuze)),"",IF(Tb_Activiteiten[[#This Row],[Niet verrekenbare btw]]=1,Tb_Activiteiten[[#Headers],[Niet verrekenbare btw]],""))</f>
        <v/>
      </c>
      <c r="AU2495" t="str">
        <f>IF(ISNUMBER(FIND("overige",Methode_Keuze)),"",IF(Tb_Activiteiten[[#This Row],[Grondkosten]]=1,Tb_Activiteiten[[#Headers],[Grondkosten]],""))</f>
        <v/>
      </c>
      <c r="AV2495" t="str">
        <f>IF(ISNUMBER(FIND("overige",Methode_Keuze)),"",IF(Tb_Activiteiten[[#This Row],[Bijdrage in natura (overige)]]=1,Tb_Activiteiten[[#Headers],[Bijdrage in natura (overige)]],""))</f>
        <v/>
      </c>
      <c r="AW2495" t="str">
        <f>IF(ISNUMBER(FIND("overige",Methode_Keuze)),"",IF(Tb_Activiteiten[[#This Row],[Bijdrage in natura (vrijwilligers)]]=1,Tb_Activiteiten[[#Headers],[Bijdrage in natura (vrijwilligers)]],""))</f>
        <v/>
      </c>
      <c r="AX2495" t="str">
        <f>IF(ISNUMBER(FIND("overige",Methode_Keuze)),"",IF(Tb_Activiteiten[[#This Row],[Afschrijvingskosten]]=1,Tb_Activiteiten[[#Headers],[Afschrijvingskosten]],""))</f>
        <v/>
      </c>
      <c r="AY2495" t="str">
        <f>IF(ISNUMBER(FIND("overige",Methode_Keuze)),"",IF(Tb_Activiteiten[[#This Row],[Vergoeding]]=1,Tb_Activiteiten[[#Headers],[Vergoeding]],""))</f>
        <v/>
      </c>
      <c r="AZ2495" t="str">
        <f>IF(ISNUMBER(FIND("arbeid",Methode_Keuze)),"",IF(Tb_Activiteiten[[#This Row],[Arbeidskosten - vast tarief (excl eigen arbeid)]]=1,Tb_Activiteiten[[#Headers],[Arbeidskosten - vast tarief (excl eigen arbeid)]],""))</f>
        <v/>
      </c>
      <c r="BA2495" t="str">
        <f>IF(ISNUMBER(FIND("overige",Methode_Keuze)),"",IF(Tb_Activiteiten[[#This Row],[Overige kosten]]=1,Tb_Activiteiten[[#Headers],[Overige kosten]],""))</f>
        <v/>
      </c>
    </row>
    <row r="2496" spans="15:53" x14ac:dyDescent="0.25">
      <c r="O2496" s="56"/>
      <c r="Q2496" t="str">
        <f>IFERROR(IF(VLOOKUP(Tb_Activiteiten[[#This Row],[Openstelling]],Tb_Openstelling[],2,0)=1,1,""),"")</f>
        <v/>
      </c>
      <c r="AJ2496" s="56"/>
      <c r="AK2496" t="str">
        <f>IF(ISNUMBER(FIND("arbeid",Methode_Keuze)),"",IF(ISNUMBER(FIND("arbeid",Methode_Keuze)),"",IF(Tb_Activiteiten[[#This Row],[Loonkosten]]=1,Tb_Activiteiten[[#Headers],[Loonkosten]],"")))</f>
        <v/>
      </c>
      <c r="AL2496" t="str">
        <f>IF(ISNUMBER(FIND("arbeid",Methode_Keuze)),"",IF(ISNUMBER(FIND("arbeid",Methode_Keuze)),"",IF(Tb_Activiteiten[[#This Row],[Eigen arbeid]]=1,Tb_Activiteiten[[#Headers],[Eigen arbeid]],"")))</f>
        <v/>
      </c>
      <c r="AM2496" t="str">
        <f>IF(ISNUMBER(FIND("arbeid",Methode_Keuze)),"",IF(ISNUMBER(FIND("arbeid",Methode_Keuze)),"",IF(Tb_Activiteiten[[#This Row],[Projectmedewerker]]=1,Tb_Activiteiten[[#Headers],[Projectmedewerker]],"")))</f>
        <v/>
      </c>
      <c r="AN2496" t="str">
        <f>IF(ISNUMBER(FIND("arbeid",Methode_Keuze)),"",IF(ISNUMBER(FIND("arbeid",Methode_Keuze)),"",IF(Tb_Activiteiten[[#This Row],[Landbouwer]]=1,Tb_Activiteiten[[#Headers],[Landbouwer]],"")))</f>
        <v/>
      </c>
      <c r="AO2496" t="str">
        <f>IF(ISNUMBER(FIND("arbeid",Methode_Keuze)),"",IF(ISNUMBER(FIND("arbeid",Methode_Keuze)),"",IF(Tb_Activiteiten[[#This Row],[Adviseur]]=1,Tb_Activiteiten[[#Headers],[Adviseur]],"")))</f>
        <v/>
      </c>
      <c r="AP2496" t="str">
        <f>IF(ISNUMBER(FIND("arbeid",Methode_Keuze)),"",IF(ISNUMBER(FIND("arbeid",Methode_Keuze)),"",IF(Tb_Activiteiten[[#This Row],[Projectleider/Expert]]=1,Tb_Activiteiten[[#Headers],[Projectleider/Expert]],"")))</f>
        <v/>
      </c>
      <c r="AQ2496" t="str">
        <f>IF(ISNUMBER(FIND("arbeid",Methode_Keuze)),"",IF(ISNUMBER(FIND("arbeid",Methode_Keuze)),"",IF(Tb_Activiteiten[[#This Row],[Arbeidskosten]]=1,Tb_Activiteiten[[#Headers],[Arbeidskosten]],"")))</f>
        <v/>
      </c>
      <c r="AR2496" t="str">
        <f>IF(ISNUMBER(FIND("arbeid",Methode_Keuze)),"",IF(ISNUMBER(FIND("arbeid",Methode_Keuze)),"",IF(Tb_Activiteiten[[#This Row],[Arbeidskosten op basis van IKS]]=1,Tb_Activiteiten[[#Headers],[Arbeidskosten op basis van IKS]],"")))</f>
        <v/>
      </c>
      <c r="AS2496" t="str">
        <f>IF(ISNUMBER(FIND("overige",Methode_Keuze)),"",IF(Tb_Activiteiten[[#This Row],[Kosten derden exclusief btw]]=1,Tb_Activiteiten[[#Headers],[Kosten derden exclusief btw]],""))</f>
        <v/>
      </c>
      <c r="AT2496" t="str">
        <f>IF(ISNUMBER(FIND("overige",Methode_Keuze)),"",IF(Tb_Activiteiten[[#This Row],[Niet verrekenbare btw]]=1,Tb_Activiteiten[[#Headers],[Niet verrekenbare btw]],""))</f>
        <v/>
      </c>
      <c r="AU2496" t="str">
        <f>IF(ISNUMBER(FIND("overige",Methode_Keuze)),"",IF(Tb_Activiteiten[[#This Row],[Grondkosten]]=1,Tb_Activiteiten[[#Headers],[Grondkosten]],""))</f>
        <v/>
      </c>
      <c r="AV2496" t="str">
        <f>IF(ISNUMBER(FIND("overige",Methode_Keuze)),"",IF(Tb_Activiteiten[[#This Row],[Bijdrage in natura (overige)]]=1,Tb_Activiteiten[[#Headers],[Bijdrage in natura (overige)]],""))</f>
        <v/>
      </c>
      <c r="AW2496" t="str">
        <f>IF(ISNUMBER(FIND("overige",Methode_Keuze)),"",IF(Tb_Activiteiten[[#This Row],[Bijdrage in natura (vrijwilligers)]]=1,Tb_Activiteiten[[#Headers],[Bijdrage in natura (vrijwilligers)]],""))</f>
        <v/>
      </c>
      <c r="AX2496" t="str">
        <f>IF(ISNUMBER(FIND("overige",Methode_Keuze)),"",IF(Tb_Activiteiten[[#This Row],[Afschrijvingskosten]]=1,Tb_Activiteiten[[#Headers],[Afschrijvingskosten]],""))</f>
        <v/>
      </c>
      <c r="AY2496" t="str">
        <f>IF(ISNUMBER(FIND("overige",Methode_Keuze)),"",IF(Tb_Activiteiten[[#This Row],[Vergoeding]]=1,Tb_Activiteiten[[#Headers],[Vergoeding]],""))</f>
        <v/>
      </c>
      <c r="AZ2496" t="str">
        <f>IF(ISNUMBER(FIND("arbeid",Methode_Keuze)),"",IF(Tb_Activiteiten[[#This Row],[Arbeidskosten - vast tarief (excl eigen arbeid)]]=1,Tb_Activiteiten[[#Headers],[Arbeidskosten - vast tarief (excl eigen arbeid)]],""))</f>
        <v/>
      </c>
      <c r="BA2496" t="str">
        <f>IF(ISNUMBER(FIND("overige",Methode_Keuze)),"",IF(Tb_Activiteiten[[#This Row],[Overige kosten]]=1,Tb_Activiteiten[[#Headers],[Overige kosten]],""))</f>
        <v/>
      </c>
    </row>
    <row r="2497" spans="13:53" x14ac:dyDescent="0.25">
      <c r="O2497" s="56"/>
      <c r="Q2497" t="str">
        <f>IFERROR(IF(VLOOKUP(Tb_Activiteiten[[#This Row],[Openstelling]],Tb_Openstelling[],2,0)=1,1,""),"")</f>
        <v/>
      </c>
      <c r="AJ2497" s="56"/>
      <c r="AK2497" t="str">
        <f>IF(ISNUMBER(FIND("arbeid",Methode_Keuze)),"",IF(ISNUMBER(FIND("arbeid",Methode_Keuze)),"",IF(Tb_Activiteiten[[#This Row],[Loonkosten]]=1,Tb_Activiteiten[[#Headers],[Loonkosten]],"")))</f>
        <v/>
      </c>
      <c r="AL2497" t="str">
        <f>IF(ISNUMBER(FIND("arbeid",Methode_Keuze)),"",IF(ISNUMBER(FIND("arbeid",Methode_Keuze)),"",IF(Tb_Activiteiten[[#This Row],[Eigen arbeid]]=1,Tb_Activiteiten[[#Headers],[Eigen arbeid]],"")))</f>
        <v/>
      </c>
      <c r="AM2497" t="str">
        <f>IF(ISNUMBER(FIND("arbeid",Methode_Keuze)),"",IF(ISNUMBER(FIND("arbeid",Methode_Keuze)),"",IF(Tb_Activiteiten[[#This Row],[Projectmedewerker]]=1,Tb_Activiteiten[[#Headers],[Projectmedewerker]],"")))</f>
        <v/>
      </c>
      <c r="AN2497" t="str">
        <f>IF(ISNUMBER(FIND("arbeid",Methode_Keuze)),"",IF(ISNUMBER(FIND("arbeid",Methode_Keuze)),"",IF(Tb_Activiteiten[[#This Row],[Landbouwer]]=1,Tb_Activiteiten[[#Headers],[Landbouwer]],"")))</f>
        <v/>
      </c>
      <c r="AO2497" t="str">
        <f>IF(ISNUMBER(FIND("arbeid",Methode_Keuze)),"",IF(ISNUMBER(FIND("arbeid",Methode_Keuze)),"",IF(Tb_Activiteiten[[#This Row],[Adviseur]]=1,Tb_Activiteiten[[#Headers],[Adviseur]],"")))</f>
        <v/>
      </c>
      <c r="AP2497" t="str">
        <f>IF(ISNUMBER(FIND("arbeid",Methode_Keuze)),"",IF(ISNUMBER(FIND("arbeid",Methode_Keuze)),"",IF(Tb_Activiteiten[[#This Row],[Projectleider/Expert]]=1,Tb_Activiteiten[[#Headers],[Projectleider/Expert]],"")))</f>
        <v/>
      </c>
      <c r="AQ2497" t="str">
        <f>IF(ISNUMBER(FIND("arbeid",Methode_Keuze)),"",IF(ISNUMBER(FIND("arbeid",Methode_Keuze)),"",IF(Tb_Activiteiten[[#This Row],[Arbeidskosten]]=1,Tb_Activiteiten[[#Headers],[Arbeidskosten]],"")))</f>
        <v/>
      </c>
      <c r="AR2497" t="str">
        <f>IF(ISNUMBER(FIND("arbeid",Methode_Keuze)),"",IF(ISNUMBER(FIND("arbeid",Methode_Keuze)),"",IF(Tb_Activiteiten[[#This Row],[Arbeidskosten op basis van IKS]]=1,Tb_Activiteiten[[#Headers],[Arbeidskosten op basis van IKS]],"")))</f>
        <v/>
      </c>
      <c r="AS2497" t="str">
        <f>IF(ISNUMBER(FIND("overige",Methode_Keuze)),"",IF(Tb_Activiteiten[[#This Row],[Kosten derden exclusief btw]]=1,Tb_Activiteiten[[#Headers],[Kosten derden exclusief btw]],""))</f>
        <v/>
      </c>
      <c r="AT2497" t="str">
        <f>IF(ISNUMBER(FIND("overige",Methode_Keuze)),"",IF(Tb_Activiteiten[[#This Row],[Niet verrekenbare btw]]=1,Tb_Activiteiten[[#Headers],[Niet verrekenbare btw]],""))</f>
        <v/>
      </c>
      <c r="AU2497" t="str">
        <f>IF(ISNUMBER(FIND("overige",Methode_Keuze)),"",IF(Tb_Activiteiten[[#This Row],[Grondkosten]]=1,Tb_Activiteiten[[#Headers],[Grondkosten]],""))</f>
        <v/>
      </c>
      <c r="AV2497" t="str">
        <f>IF(ISNUMBER(FIND("overige",Methode_Keuze)),"",IF(Tb_Activiteiten[[#This Row],[Bijdrage in natura (overige)]]=1,Tb_Activiteiten[[#Headers],[Bijdrage in natura (overige)]],""))</f>
        <v/>
      </c>
      <c r="AW2497" t="str">
        <f>IF(ISNUMBER(FIND("overige",Methode_Keuze)),"",IF(Tb_Activiteiten[[#This Row],[Bijdrage in natura (vrijwilligers)]]=1,Tb_Activiteiten[[#Headers],[Bijdrage in natura (vrijwilligers)]],""))</f>
        <v/>
      </c>
      <c r="AX2497" t="str">
        <f>IF(ISNUMBER(FIND("overige",Methode_Keuze)),"",IF(Tb_Activiteiten[[#This Row],[Afschrijvingskosten]]=1,Tb_Activiteiten[[#Headers],[Afschrijvingskosten]],""))</f>
        <v/>
      </c>
      <c r="AY2497" t="str">
        <f>IF(ISNUMBER(FIND("overige",Methode_Keuze)),"",IF(Tb_Activiteiten[[#This Row],[Vergoeding]]=1,Tb_Activiteiten[[#Headers],[Vergoeding]],""))</f>
        <v/>
      </c>
      <c r="AZ2497" t="str">
        <f>IF(ISNUMBER(FIND("arbeid",Methode_Keuze)),"",IF(Tb_Activiteiten[[#This Row],[Arbeidskosten - vast tarief (excl eigen arbeid)]]=1,Tb_Activiteiten[[#Headers],[Arbeidskosten - vast tarief (excl eigen arbeid)]],""))</f>
        <v/>
      </c>
      <c r="BA2497" t="str">
        <f>IF(ISNUMBER(FIND("overige",Methode_Keuze)),"",IF(Tb_Activiteiten[[#This Row],[Overige kosten]]=1,Tb_Activiteiten[[#Headers],[Overige kosten]],""))</f>
        <v/>
      </c>
    </row>
    <row r="2498" spans="13:53" x14ac:dyDescent="0.25">
      <c r="O2498" s="56"/>
      <c r="Q2498" t="str">
        <f>IFERROR(IF(VLOOKUP(Tb_Activiteiten[[#This Row],[Openstelling]],Tb_Openstelling[],2,0)=1,1,""),"")</f>
        <v/>
      </c>
      <c r="AJ2498" s="56"/>
      <c r="AK2498" t="str">
        <f>IF(ISNUMBER(FIND("arbeid",Methode_Keuze)),"",IF(ISNUMBER(FIND("arbeid",Methode_Keuze)),"",IF(Tb_Activiteiten[[#This Row],[Loonkosten]]=1,Tb_Activiteiten[[#Headers],[Loonkosten]],"")))</f>
        <v/>
      </c>
      <c r="AL2498" t="str">
        <f>IF(ISNUMBER(FIND("arbeid",Methode_Keuze)),"",IF(ISNUMBER(FIND("arbeid",Methode_Keuze)),"",IF(Tb_Activiteiten[[#This Row],[Eigen arbeid]]=1,Tb_Activiteiten[[#Headers],[Eigen arbeid]],"")))</f>
        <v/>
      </c>
      <c r="AM2498" t="str">
        <f>IF(ISNUMBER(FIND("arbeid",Methode_Keuze)),"",IF(ISNUMBER(FIND("arbeid",Methode_Keuze)),"",IF(Tb_Activiteiten[[#This Row],[Projectmedewerker]]=1,Tb_Activiteiten[[#Headers],[Projectmedewerker]],"")))</f>
        <v/>
      </c>
      <c r="AN2498" t="str">
        <f>IF(ISNUMBER(FIND("arbeid",Methode_Keuze)),"",IF(ISNUMBER(FIND("arbeid",Methode_Keuze)),"",IF(Tb_Activiteiten[[#This Row],[Landbouwer]]=1,Tb_Activiteiten[[#Headers],[Landbouwer]],"")))</f>
        <v/>
      </c>
      <c r="AO2498" t="str">
        <f>IF(ISNUMBER(FIND("arbeid",Methode_Keuze)),"",IF(ISNUMBER(FIND("arbeid",Methode_Keuze)),"",IF(Tb_Activiteiten[[#This Row],[Adviseur]]=1,Tb_Activiteiten[[#Headers],[Adviseur]],"")))</f>
        <v/>
      </c>
      <c r="AP2498" t="str">
        <f>IF(ISNUMBER(FIND("arbeid",Methode_Keuze)),"",IF(ISNUMBER(FIND("arbeid",Methode_Keuze)),"",IF(Tb_Activiteiten[[#This Row],[Projectleider/Expert]]=1,Tb_Activiteiten[[#Headers],[Projectleider/Expert]],"")))</f>
        <v/>
      </c>
      <c r="AQ2498" t="str">
        <f>IF(ISNUMBER(FIND("arbeid",Methode_Keuze)),"",IF(ISNUMBER(FIND("arbeid",Methode_Keuze)),"",IF(Tb_Activiteiten[[#This Row],[Arbeidskosten]]=1,Tb_Activiteiten[[#Headers],[Arbeidskosten]],"")))</f>
        <v/>
      </c>
      <c r="AR2498" t="str">
        <f>IF(ISNUMBER(FIND("arbeid",Methode_Keuze)),"",IF(ISNUMBER(FIND("arbeid",Methode_Keuze)),"",IF(Tb_Activiteiten[[#This Row],[Arbeidskosten op basis van IKS]]=1,Tb_Activiteiten[[#Headers],[Arbeidskosten op basis van IKS]],"")))</f>
        <v/>
      </c>
      <c r="AS2498" t="str">
        <f>IF(ISNUMBER(FIND("overige",Methode_Keuze)),"",IF(Tb_Activiteiten[[#This Row],[Kosten derden exclusief btw]]=1,Tb_Activiteiten[[#Headers],[Kosten derden exclusief btw]],""))</f>
        <v/>
      </c>
      <c r="AT2498" t="str">
        <f>IF(ISNUMBER(FIND("overige",Methode_Keuze)),"",IF(Tb_Activiteiten[[#This Row],[Niet verrekenbare btw]]=1,Tb_Activiteiten[[#Headers],[Niet verrekenbare btw]],""))</f>
        <v/>
      </c>
      <c r="AU2498" t="str">
        <f>IF(ISNUMBER(FIND("overige",Methode_Keuze)),"",IF(Tb_Activiteiten[[#This Row],[Grondkosten]]=1,Tb_Activiteiten[[#Headers],[Grondkosten]],""))</f>
        <v/>
      </c>
      <c r="AV2498" t="str">
        <f>IF(ISNUMBER(FIND("overige",Methode_Keuze)),"",IF(Tb_Activiteiten[[#This Row],[Bijdrage in natura (overige)]]=1,Tb_Activiteiten[[#Headers],[Bijdrage in natura (overige)]],""))</f>
        <v/>
      </c>
      <c r="AW2498" t="str">
        <f>IF(ISNUMBER(FIND("overige",Methode_Keuze)),"",IF(Tb_Activiteiten[[#This Row],[Bijdrage in natura (vrijwilligers)]]=1,Tb_Activiteiten[[#Headers],[Bijdrage in natura (vrijwilligers)]],""))</f>
        <v/>
      </c>
      <c r="AX2498" t="str">
        <f>IF(ISNUMBER(FIND("overige",Methode_Keuze)),"",IF(Tb_Activiteiten[[#This Row],[Afschrijvingskosten]]=1,Tb_Activiteiten[[#Headers],[Afschrijvingskosten]],""))</f>
        <v/>
      </c>
      <c r="AY2498" t="str">
        <f>IF(ISNUMBER(FIND("overige",Methode_Keuze)),"",IF(Tb_Activiteiten[[#This Row],[Vergoeding]]=1,Tb_Activiteiten[[#Headers],[Vergoeding]],""))</f>
        <v/>
      </c>
      <c r="AZ2498" t="str">
        <f>IF(ISNUMBER(FIND("arbeid",Methode_Keuze)),"",IF(Tb_Activiteiten[[#This Row],[Arbeidskosten - vast tarief (excl eigen arbeid)]]=1,Tb_Activiteiten[[#Headers],[Arbeidskosten - vast tarief (excl eigen arbeid)]],""))</f>
        <v/>
      </c>
      <c r="BA2498" t="str">
        <f>IF(ISNUMBER(FIND("overige",Methode_Keuze)),"",IF(Tb_Activiteiten[[#This Row],[Overige kosten]]=1,Tb_Activiteiten[[#Headers],[Overige kosten]],""))</f>
        <v/>
      </c>
    </row>
    <row r="2499" spans="13:53" x14ac:dyDescent="0.25">
      <c r="O2499" s="56"/>
      <c r="Q2499" t="str">
        <f>IFERROR(IF(VLOOKUP(Tb_Activiteiten[[#This Row],[Openstelling]],Tb_Openstelling[],2,0)=1,1,""),"")</f>
        <v/>
      </c>
      <c r="AJ2499" s="56"/>
      <c r="AK2499" t="str">
        <f>IF(ISNUMBER(FIND("arbeid",Methode_Keuze)),"",IF(ISNUMBER(FIND("arbeid",Methode_Keuze)),"",IF(Tb_Activiteiten[[#This Row],[Loonkosten]]=1,Tb_Activiteiten[[#Headers],[Loonkosten]],"")))</f>
        <v/>
      </c>
      <c r="AL2499" t="str">
        <f>IF(ISNUMBER(FIND("arbeid",Methode_Keuze)),"",IF(ISNUMBER(FIND("arbeid",Methode_Keuze)),"",IF(Tb_Activiteiten[[#This Row],[Eigen arbeid]]=1,Tb_Activiteiten[[#Headers],[Eigen arbeid]],"")))</f>
        <v/>
      </c>
      <c r="AM2499" t="str">
        <f>IF(ISNUMBER(FIND("arbeid",Methode_Keuze)),"",IF(ISNUMBER(FIND("arbeid",Methode_Keuze)),"",IF(Tb_Activiteiten[[#This Row],[Projectmedewerker]]=1,Tb_Activiteiten[[#Headers],[Projectmedewerker]],"")))</f>
        <v/>
      </c>
      <c r="AN2499" t="str">
        <f>IF(ISNUMBER(FIND("arbeid",Methode_Keuze)),"",IF(ISNUMBER(FIND("arbeid",Methode_Keuze)),"",IF(Tb_Activiteiten[[#This Row],[Landbouwer]]=1,Tb_Activiteiten[[#Headers],[Landbouwer]],"")))</f>
        <v/>
      </c>
      <c r="AO2499" t="str">
        <f>IF(ISNUMBER(FIND("arbeid",Methode_Keuze)),"",IF(ISNUMBER(FIND("arbeid",Methode_Keuze)),"",IF(Tb_Activiteiten[[#This Row],[Adviseur]]=1,Tb_Activiteiten[[#Headers],[Adviseur]],"")))</f>
        <v/>
      </c>
      <c r="AP2499" t="str">
        <f>IF(ISNUMBER(FIND("arbeid",Methode_Keuze)),"",IF(ISNUMBER(FIND("arbeid",Methode_Keuze)),"",IF(Tb_Activiteiten[[#This Row],[Projectleider/Expert]]=1,Tb_Activiteiten[[#Headers],[Projectleider/Expert]],"")))</f>
        <v/>
      </c>
      <c r="AQ2499" t="str">
        <f>IF(ISNUMBER(FIND("arbeid",Methode_Keuze)),"",IF(ISNUMBER(FIND("arbeid",Methode_Keuze)),"",IF(Tb_Activiteiten[[#This Row],[Arbeidskosten]]=1,Tb_Activiteiten[[#Headers],[Arbeidskosten]],"")))</f>
        <v/>
      </c>
      <c r="AR2499" t="str">
        <f>IF(ISNUMBER(FIND("arbeid",Methode_Keuze)),"",IF(ISNUMBER(FIND("arbeid",Methode_Keuze)),"",IF(Tb_Activiteiten[[#This Row],[Arbeidskosten op basis van IKS]]=1,Tb_Activiteiten[[#Headers],[Arbeidskosten op basis van IKS]],"")))</f>
        <v/>
      </c>
      <c r="AS2499" t="str">
        <f>IF(ISNUMBER(FIND("overige",Methode_Keuze)),"",IF(Tb_Activiteiten[[#This Row],[Kosten derden exclusief btw]]=1,Tb_Activiteiten[[#Headers],[Kosten derden exclusief btw]],""))</f>
        <v/>
      </c>
      <c r="AT2499" t="str">
        <f>IF(ISNUMBER(FIND("overige",Methode_Keuze)),"",IF(Tb_Activiteiten[[#This Row],[Niet verrekenbare btw]]=1,Tb_Activiteiten[[#Headers],[Niet verrekenbare btw]],""))</f>
        <v/>
      </c>
      <c r="AU2499" t="str">
        <f>IF(ISNUMBER(FIND("overige",Methode_Keuze)),"",IF(Tb_Activiteiten[[#This Row],[Grondkosten]]=1,Tb_Activiteiten[[#Headers],[Grondkosten]],""))</f>
        <v/>
      </c>
      <c r="AV2499" t="str">
        <f>IF(ISNUMBER(FIND("overige",Methode_Keuze)),"",IF(Tb_Activiteiten[[#This Row],[Bijdrage in natura (overige)]]=1,Tb_Activiteiten[[#Headers],[Bijdrage in natura (overige)]],""))</f>
        <v/>
      </c>
      <c r="AW2499" t="str">
        <f>IF(ISNUMBER(FIND("overige",Methode_Keuze)),"",IF(Tb_Activiteiten[[#This Row],[Bijdrage in natura (vrijwilligers)]]=1,Tb_Activiteiten[[#Headers],[Bijdrage in natura (vrijwilligers)]],""))</f>
        <v/>
      </c>
      <c r="AX2499" t="str">
        <f>IF(ISNUMBER(FIND("overige",Methode_Keuze)),"",IF(Tb_Activiteiten[[#This Row],[Afschrijvingskosten]]=1,Tb_Activiteiten[[#Headers],[Afschrijvingskosten]],""))</f>
        <v/>
      </c>
      <c r="AY2499" t="str">
        <f>IF(ISNUMBER(FIND("overige",Methode_Keuze)),"",IF(Tb_Activiteiten[[#This Row],[Vergoeding]]=1,Tb_Activiteiten[[#Headers],[Vergoeding]],""))</f>
        <v/>
      </c>
      <c r="AZ2499" t="str">
        <f>IF(ISNUMBER(FIND("arbeid",Methode_Keuze)),"",IF(Tb_Activiteiten[[#This Row],[Arbeidskosten - vast tarief (excl eigen arbeid)]]=1,Tb_Activiteiten[[#Headers],[Arbeidskosten - vast tarief (excl eigen arbeid)]],""))</f>
        <v/>
      </c>
      <c r="BA2499" t="str">
        <f>IF(ISNUMBER(FIND("overige",Methode_Keuze)),"",IF(Tb_Activiteiten[[#This Row],[Overige kosten]]=1,Tb_Activiteiten[[#Headers],[Overige kosten]],""))</f>
        <v/>
      </c>
    </row>
    <row r="2500" spans="13:53" x14ac:dyDescent="0.25">
      <c r="O2500" s="56"/>
      <c r="Q2500" t="str">
        <f>IFERROR(IF(VLOOKUP(Tb_Activiteiten[[#This Row],[Openstelling]],Tb_Openstelling[],2,0)=1,1,""),"")</f>
        <v/>
      </c>
      <c r="AJ2500" s="56"/>
      <c r="AK2500" t="str">
        <f>IF(ISNUMBER(FIND("arbeid",Methode_Keuze)),"",IF(ISNUMBER(FIND("arbeid",Methode_Keuze)),"",IF(Tb_Activiteiten[[#This Row],[Loonkosten]]=1,Tb_Activiteiten[[#Headers],[Loonkosten]],"")))</f>
        <v/>
      </c>
      <c r="AL2500" t="str">
        <f>IF(ISNUMBER(FIND("arbeid",Methode_Keuze)),"",IF(ISNUMBER(FIND("arbeid",Methode_Keuze)),"",IF(Tb_Activiteiten[[#This Row],[Eigen arbeid]]=1,Tb_Activiteiten[[#Headers],[Eigen arbeid]],"")))</f>
        <v/>
      </c>
      <c r="AM2500" t="str">
        <f>IF(ISNUMBER(FIND("arbeid",Methode_Keuze)),"",IF(ISNUMBER(FIND("arbeid",Methode_Keuze)),"",IF(Tb_Activiteiten[[#This Row],[Projectmedewerker]]=1,Tb_Activiteiten[[#Headers],[Projectmedewerker]],"")))</f>
        <v/>
      </c>
      <c r="AN2500" t="str">
        <f>IF(ISNUMBER(FIND("arbeid",Methode_Keuze)),"",IF(ISNUMBER(FIND("arbeid",Methode_Keuze)),"",IF(Tb_Activiteiten[[#This Row],[Landbouwer]]=1,Tb_Activiteiten[[#Headers],[Landbouwer]],"")))</f>
        <v/>
      </c>
      <c r="AO2500" t="str">
        <f>IF(ISNUMBER(FIND("arbeid",Methode_Keuze)),"",IF(ISNUMBER(FIND("arbeid",Methode_Keuze)),"",IF(Tb_Activiteiten[[#This Row],[Adviseur]]=1,Tb_Activiteiten[[#Headers],[Adviseur]],"")))</f>
        <v/>
      </c>
      <c r="AP2500" t="str">
        <f>IF(ISNUMBER(FIND("arbeid",Methode_Keuze)),"",IF(ISNUMBER(FIND("arbeid",Methode_Keuze)),"",IF(Tb_Activiteiten[[#This Row],[Projectleider/Expert]]=1,Tb_Activiteiten[[#Headers],[Projectleider/Expert]],"")))</f>
        <v/>
      </c>
      <c r="AQ2500" t="str">
        <f>IF(ISNUMBER(FIND("arbeid",Methode_Keuze)),"",IF(ISNUMBER(FIND("arbeid",Methode_Keuze)),"",IF(Tb_Activiteiten[[#This Row],[Arbeidskosten]]=1,Tb_Activiteiten[[#Headers],[Arbeidskosten]],"")))</f>
        <v/>
      </c>
      <c r="AR2500" t="str">
        <f>IF(ISNUMBER(FIND("arbeid",Methode_Keuze)),"",IF(ISNUMBER(FIND("arbeid",Methode_Keuze)),"",IF(Tb_Activiteiten[[#This Row],[Arbeidskosten op basis van IKS]]=1,Tb_Activiteiten[[#Headers],[Arbeidskosten op basis van IKS]],"")))</f>
        <v/>
      </c>
      <c r="AS2500" t="str">
        <f>IF(ISNUMBER(FIND("overige",Methode_Keuze)),"",IF(Tb_Activiteiten[[#This Row],[Kosten derden exclusief btw]]=1,Tb_Activiteiten[[#Headers],[Kosten derden exclusief btw]],""))</f>
        <v/>
      </c>
      <c r="AT2500" t="str">
        <f>IF(ISNUMBER(FIND("overige",Methode_Keuze)),"",IF(Tb_Activiteiten[[#This Row],[Niet verrekenbare btw]]=1,Tb_Activiteiten[[#Headers],[Niet verrekenbare btw]],""))</f>
        <v/>
      </c>
      <c r="AU2500" t="str">
        <f>IF(ISNUMBER(FIND("overige",Methode_Keuze)),"",IF(Tb_Activiteiten[[#This Row],[Grondkosten]]=1,Tb_Activiteiten[[#Headers],[Grondkosten]],""))</f>
        <v/>
      </c>
      <c r="AV2500" t="str">
        <f>IF(ISNUMBER(FIND("overige",Methode_Keuze)),"",IF(Tb_Activiteiten[[#This Row],[Bijdrage in natura (overige)]]=1,Tb_Activiteiten[[#Headers],[Bijdrage in natura (overige)]],""))</f>
        <v/>
      </c>
      <c r="AW2500" t="str">
        <f>IF(ISNUMBER(FIND("overige",Methode_Keuze)),"",IF(Tb_Activiteiten[[#This Row],[Bijdrage in natura (vrijwilligers)]]=1,Tb_Activiteiten[[#Headers],[Bijdrage in natura (vrijwilligers)]],""))</f>
        <v/>
      </c>
      <c r="AX2500" t="str">
        <f>IF(ISNUMBER(FIND("overige",Methode_Keuze)),"",IF(Tb_Activiteiten[[#This Row],[Afschrijvingskosten]]=1,Tb_Activiteiten[[#Headers],[Afschrijvingskosten]],""))</f>
        <v/>
      </c>
      <c r="AY2500" t="str">
        <f>IF(ISNUMBER(FIND("overige",Methode_Keuze)),"",IF(Tb_Activiteiten[[#This Row],[Vergoeding]]=1,Tb_Activiteiten[[#Headers],[Vergoeding]],""))</f>
        <v/>
      </c>
      <c r="AZ2500" t="str">
        <f>IF(ISNUMBER(FIND("arbeid",Methode_Keuze)),"",IF(Tb_Activiteiten[[#This Row],[Arbeidskosten - vast tarief (excl eigen arbeid)]]=1,Tb_Activiteiten[[#Headers],[Arbeidskosten - vast tarief (excl eigen arbeid)]],""))</f>
        <v/>
      </c>
      <c r="BA2500" t="str">
        <f>IF(ISNUMBER(FIND("overige",Methode_Keuze)),"",IF(Tb_Activiteiten[[#This Row],[Overige kosten]]=1,Tb_Activiteiten[[#Headers],[Overige kosten]],""))</f>
        <v/>
      </c>
    </row>
    <row r="2501" spans="13:53" x14ac:dyDescent="0.25">
      <c r="M2501" s="135"/>
      <c r="N2501" s="135"/>
      <c r="O2501" s="135"/>
      <c r="P2501" s="135"/>
      <c r="R2501" s="135"/>
      <c r="S2501" s="135"/>
      <c r="T2501" s="135"/>
      <c r="U2501" s="135"/>
      <c r="V2501" s="135"/>
      <c r="W2501" s="135"/>
      <c r="X2501" s="135"/>
      <c r="Y2501" s="135"/>
      <c r="Z2501" s="135"/>
      <c r="AA2501" s="135"/>
      <c r="AB2501" s="135"/>
      <c r="AC2501" s="135"/>
      <c r="AD2501" s="135"/>
      <c r="AE2501" s="135"/>
      <c r="AF2501" s="135"/>
      <c r="AG2501" s="135"/>
      <c r="AH2501" s="135"/>
      <c r="AI2501" s="135"/>
      <c r="AJ2501" s="135"/>
      <c r="AK2501" s="135"/>
    </row>
    <row r="2502" spans="13:53" x14ac:dyDescent="0.25">
      <c r="M2502" s="135"/>
      <c r="N2502" s="135"/>
      <c r="O2502" s="135"/>
      <c r="P2502" s="135"/>
      <c r="R2502" s="135"/>
      <c r="S2502" s="135"/>
      <c r="T2502" s="135"/>
      <c r="U2502" s="135"/>
      <c r="V2502" s="135"/>
      <c r="W2502" s="135"/>
      <c r="X2502" s="135"/>
      <c r="Y2502" s="135"/>
      <c r="Z2502" s="135"/>
      <c r="AA2502" s="135"/>
      <c r="AB2502" s="135"/>
      <c r="AC2502" s="135"/>
      <c r="AD2502" s="135"/>
      <c r="AE2502" s="135"/>
      <c r="AF2502" s="135"/>
      <c r="AG2502" s="135"/>
      <c r="AH2502" s="135"/>
      <c r="AI2502" s="135"/>
      <c r="AJ2502" s="135"/>
      <c r="AK2502" s="135"/>
    </row>
    <row r="2503" spans="13:53" x14ac:dyDescent="0.25">
      <c r="M2503" s="135"/>
      <c r="N2503" s="135"/>
      <c r="O2503" s="135"/>
      <c r="P2503" s="135"/>
      <c r="R2503" s="135"/>
      <c r="S2503" s="135"/>
      <c r="T2503" s="135"/>
      <c r="U2503" s="135"/>
      <c r="V2503" s="135"/>
      <c r="W2503" s="135"/>
      <c r="X2503" s="135"/>
      <c r="Y2503" s="135"/>
      <c r="Z2503" s="135"/>
      <c r="AA2503" s="135"/>
      <c r="AB2503" s="135"/>
      <c r="AC2503" s="135"/>
      <c r="AD2503" s="135"/>
      <c r="AE2503" s="135"/>
      <c r="AF2503" s="135"/>
      <c r="AG2503" s="135"/>
      <c r="AH2503" s="135"/>
      <c r="AI2503" s="135"/>
      <c r="AJ2503" s="135"/>
      <c r="AK2503" s="135"/>
    </row>
    <row r="2504" spans="13:53" x14ac:dyDescent="0.25">
      <c r="M2504" s="135"/>
      <c r="N2504" s="135"/>
      <c r="O2504" s="135"/>
      <c r="P2504" s="135"/>
      <c r="R2504" s="135"/>
      <c r="S2504" s="135"/>
      <c r="T2504" s="135"/>
      <c r="U2504" s="135"/>
      <c r="V2504" s="135"/>
      <c r="W2504" s="135"/>
      <c r="X2504" s="135"/>
      <c r="Y2504" s="135"/>
      <c r="Z2504" s="135"/>
      <c r="AA2504" s="135"/>
      <c r="AB2504" s="135"/>
      <c r="AC2504" s="135"/>
      <c r="AD2504" s="135"/>
      <c r="AE2504" s="135"/>
      <c r="AF2504" s="135"/>
      <c r="AG2504" s="135"/>
      <c r="AH2504" s="135"/>
      <c r="AI2504" s="135"/>
      <c r="AJ2504" s="135"/>
      <c r="AK2504" s="135"/>
    </row>
    <row r="2505" spans="13:53" x14ac:dyDescent="0.25">
      <c r="M2505" s="135"/>
      <c r="N2505" s="135"/>
      <c r="O2505" s="135"/>
      <c r="P2505" s="135"/>
      <c r="R2505" s="135"/>
      <c r="S2505" s="135"/>
      <c r="T2505" s="135"/>
      <c r="U2505" s="135"/>
      <c r="V2505" s="135"/>
      <c r="W2505" s="135"/>
      <c r="X2505" s="135"/>
      <c r="Y2505" s="135"/>
      <c r="Z2505" s="135"/>
      <c r="AA2505" s="135"/>
      <c r="AB2505" s="135"/>
      <c r="AC2505" s="135"/>
      <c r="AD2505" s="135"/>
      <c r="AE2505" s="135"/>
      <c r="AF2505" s="135"/>
      <c r="AG2505" s="135"/>
      <c r="AH2505" s="135"/>
      <c r="AI2505" s="135"/>
      <c r="AJ2505" s="135"/>
      <c r="AK2505" s="135"/>
    </row>
    <row r="2506" spans="13:53" x14ac:dyDescent="0.25">
      <c r="M2506" s="135"/>
      <c r="N2506" s="135"/>
      <c r="O2506" s="135"/>
      <c r="P2506" s="135"/>
      <c r="R2506" s="135"/>
      <c r="S2506" s="135"/>
      <c r="T2506" s="135"/>
      <c r="U2506" s="135"/>
      <c r="V2506" s="135"/>
      <c r="W2506" s="135"/>
      <c r="X2506" s="135"/>
      <c r="Y2506" s="135"/>
      <c r="Z2506" s="135"/>
      <c r="AA2506" s="135"/>
      <c r="AB2506" s="135"/>
      <c r="AC2506" s="135"/>
      <c r="AD2506" s="135"/>
      <c r="AE2506" s="135"/>
      <c r="AF2506" s="135"/>
      <c r="AG2506" s="135"/>
      <c r="AH2506" s="135"/>
      <c r="AI2506" s="135"/>
      <c r="AJ2506" s="135"/>
      <c r="AK2506" s="135"/>
    </row>
    <row r="2507" spans="13:53" x14ac:dyDescent="0.25">
      <c r="M2507" s="135"/>
      <c r="N2507" s="135"/>
      <c r="O2507" s="135"/>
      <c r="P2507" s="135"/>
      <c r="R2507" s="135"/>
      <c r="S2507" s="135"/>
      <c r="T2507" s="135"/>
      <c r="U2507" s="135"/>
      <c r="V2507" s="135"/>
      <c r="W2507" s="135"/>
      <c r="X2507" s="135"/>
      <c r="Y2507" s="135"/>
      <c r="Z2507" s="135"/>
      <c r="AA2507" s="135"/>
      <c r="AB2507" s="135"/>
      <c r="AC2507" s="135"/>
      <c r="AD2507" s="135"/>
      <c r="AE2507" s="135"/>
      <c r="AF2507" s="135"/>
      <c r="AG2507" s="135"/>
      <c r="AH2507" s="135"/>
      <c r="AI2507" s="135"/>
      <c r="AJ2507" s="135"/>
      <c r="AK2507" s="135"/>
    </row>
    <row r="2508" spans="13:53" x14ac:dyDescent="0.25">
      <c r="M2508" s="135"/>
      <c r="N2508" s="135"/>
      <c r="O2508" s="135"/>
      <c r="P2508" s="135"/>
      <c r="R2508" s="135"/>
      <c r="S2508" s="135"/>
      <c r="T2508" s="135"/>
      <c r="U2508" s="135"/>
      <c r="V2508" s="135"/>
      <c r="W2508" s="135"/>
      <c r="X2508" s="135"/>
      <c r="Y2508" s="135"/>
      <c r="Z2508" s="135"/>
      <c r="AA2508" s="135"/>
      <c r="AB2508" s="135"/>
      <c r="AC2508" s="135"/>
      <c r="AD2508" s="135"/>
      <c r="AE2508" s="135"/>
      <c r="AF2508" s="135"/>
      <c r="AG2508" s="135"/>
      <c r="AH2508" s="135"/>
      <c r="AI2508" s="135"/>
      <c r="AJ2508" s="135"/>
      <c r="AK2508" s="135"/>
    </row>
    <row r="2509" spans="13:53" x14ac:dyDescent="0.25">
      <c r="M2509" s="135"/>
      <c r="N2509" s="135"/>
      <c r="O2509" s="135"/>
      <c r="P2509" s="135"/>
      <c r="R2509" s="135"/>
      <c r="S2509" s="135"/>
      <c r="T2509" s="135"/>
      <c r="U2509" s="135"/>
      <c r="V2509" s="135"/>
      <c r="W2509" s="135"/>
      <c r="X2509" s="135"/>
      <c r="Y2509" s="135"/>
      <c r="Z2509" s="135"/>
      <c r="AA2509" s="135"/>
      <c r="AB2509" s="135"/>
      <c r="AC2509" s="135"/>
      <c r="AD2509" s="135"/>
      <c r="AE2509" s="135"/>
      <c r="AF2509" s="135"/>
      <c r="AG2509" s="135"/>
      <c r="AH2509" s="135"/>
      <c r="AI2509" s="135"/>
      <c r="AJ2509" s="135"/>
      <c r="AK2509" s="135"/>
    </row>
    <row r="2510" spans="13:53" x14ac:dyDescent="0.25">
      <c r="M2510" s="135"/>
      <c r="N2510" s="135"/>
      <c r="O2510" s="135"/>
      <c r="P2510" s="135"/>
      <c r="R2510" s="135"/>
      <c r="S2510" s="135"/>
      <c r="T2510" s="135"/>
      <c r="U2510" s="135"/>
      <c r="V2510" s="135"/>
      <c r="W2510" s="135"/>
      <c r="X2510" s="135"/>
      <c r="Y2510" s="135"/>
      <c r="Z2510" s="135"/>
      <c r="AA2510" s="135"/>
      <c r="AB2510" s="135"/>
      <c r="AC2510" s="135"/>
      <c r="AD2510" s="135"/>
      <c r="AE2510" s="135"/>
      <c r="AF2510" s="135"/>
      <c r="AG2510" s="135"/>
      <c r="AH2510" s="135"/>
      <c r="AI2510" s="135"/>
      <c r="AJ2510" s="135"/>
      <c r="AK2510" s="135"/>
    </row>
    <row r="2511" spans="13:53" x14ac:dyDescent="0.25">
      <c r="M2511" s="135"/>
      <c r="N2511" s="135"/>
      <c r="O2511" s="135"/>
      <c r="P2511" s="135"/>
      <c r="R2511" s="135"/>
      <c r="S2511" s="135"/>
      <c r="T2511" s="135"/>
      <c r="U2511" s="135"/>
      <c r="V2511" s="135"/>
      <c r="W2511" s="135"/>
      <c r="X2511" s="135"/>
      <c r="Y2511" s="135"/>
      <c r="Z2511" s="135"/>
      <c r="AA2511" s="135"/>
      <c r="AB2511" s="135"/>
      <c r="AC2511" s="135"/>
      <c r="AD2511" s="135"/>
      <c r="AE2511" s="135"/>
      <c r="AF2511" s="135"/>
      <c r="AG2511" s="135"/>
      <c r="AH2511" s="135"/>
      <c r="AI2511" s="135"/>
      <c r="AJ2511" s="135"/>
      <c r="AK2511" s="135"/>
    </row>
    <row r="2512" spans="13:53" x14ac:dyDescent="0.25">
      <c r="M2512" s="135"/>
      <c r="N2512" s="135"/>
      <c r="O2512" s="135"/>
      <c r="P2512" s="135"/>
      <c r="R2512" s="135"/>
      <c r="S2512" s="135"/>
      <c r="T2512" s="135"/>
      <c r="U2512" s="135"/>
      <c r="V2512" s="135"/>
      <c r="W2512" s="135"/>
      <c r="X2512" s="135"/>
      <c r="Y2512" s="135"/>
      <c r="Z2512" s="135"/>
      <c r="AA2512" s="135"/>
      <c r="AB2512" s="135"/>
      <c r="AC2512" s="135"/>
      <c r="AD2512" s="135"/>
      <c r="AE2512" s="135"/>
      <c r="AF2512" s="135"/>
      <c r="AG2512" s="135"/>
      <c r="AH2512" s="135"/>
      <c r="AI2512" s="135"/>
      <c r="AJ2512" s="135"/>
      <c r="AK2512" s="135"/>
    </row>
    <row r="2513" spans="13:37" x14ac:dyDescent="0.25">
      <c r="M2513" s="135"/>
      <c r="N2513" s="135"/>
      <c r="O2513" s="135"/>
      <c r="P2513" s="135"/>
      <c r="R2513" s="135"/>
      <c r="S2513" s="135"/>
      <c r="T2513" s="135"/>
      <c r="U2513" s="135"/>
      <c r="V2513" s="135"/>
      <c r="W2513" s="135"/>
      <c r="X2513" s="135"/>
      <c r="Y2513" s="135"/>
      <c r="Z2513" s="135"/>
      <c r="AA2513" s="135"/>
      <c r="AB2513" s="135"/>
      <c r="AC2513" s="135"/>
      <c r="AD2513" s="135"/>
      <c r="AE2513" s="135"/>
      <c r="AF2513" s="135"/>
      <c r="AG2513" s="135"/>
      <c r="AH2513" s="135"/>
      <c r="AI2513" s="135"/>
      <c r="AJ2513" s="135"/>
      <c r="AK2513" s="135"/>
    </row>
    <row r="2514" spans="13:37" x14ac:dyDescent="0.25">
      <c r="M2514" s="135"/>
      <c r="N2514" s="135"/>
      <c r="O2514" s="135"/>
      <c r="P2514" s="135"/>
      <c r="R2514" s="135"/>
      <c r="S2514" s="135"/>
      <c r="T2514" s="135"/>
      <c r="U2514" s="135"/>
      <c r="V2514" s="135"/>
      <c r="W2514" s="135"/>
      <c r="X2514" s="135"/>
      <c r="Y2514" s="135"/>
      <c r="Z2514" s="135"/>
      <c r="AA2514" s="135"/>
      <c r="AB2514" s="135"/>
      <c r="AC2514" s="135"/>
      <c r="AD2514" s="135"/>
      <c r="AE2514" s="135"/>
      <c r="AF2514" s="135"/>
      <c r="AG2514" s="135"/>
      <c r="AH2514" s="135"/>
      <c r="AI2514" s="135"/>
      <c r="AJ2514" s="135"/>
      <c r="AK2514" s="135"/>
    </row>
    <row r="2515" spans="13:37" x14ac:dyDescent="0.25">
      <c r="M2515" s="135"/>
      <c r="N2515" s="135"/>
      <c r="O2515" s="135"/>
      <c r="P2515" s="135"/>
      <c r="R2515" s="135"/>
      <c r="S2515" s="135"/>
      <c r="T2515" s="135"/>
      <c r="U2515" s="135"/>
      <c r="V2515" s="135"/>
      <c r="W2515" s="135"/>
      <c r="X2515" s="135"/>
      <c r="Y2515" s="135"/>
      <c r="Z2515" s="135"/>
      <c r="AA2515" s="135"/>
      <c r="AB2515" s="135"/>
      <c r="AC2515" s="135"/>
      <c r="AD2515" s="135"/>
      <c r="AE2515" s="135"/>
      <c r="AF2515" s="135"/>
      <c r="AG2515" s="135"/>
      <c r="AH2515" s="135"/>
      <c r="AI2515" s="135"/>
      <c r="AJ2515" s="135"/>
      <c r="AK2515" s="135"/>
    </row>
    <row r="2516" spans="13:37" x14ac:dyDescent="0.25">
      <c r="M2516" s="135"/>
      <c r="N2516" s="135"/>
      <c r="O2516" s="135"/>
      <c r="P2516" s="135"/>
      <c r="R2516" s="135"/>
      <c r="S2516" s="135"/>
      <c r="T2516" s="135"/>
      <c r="U2516" s="135"/>
      <c r="V2516" s="135"/>
      <c r="W2516" s="135"/>
      <c r="X2516" s="135"/>
      <c r="Y2516" s="135"/>
      <c r="Z2516" s="135"/>
      <c r="AA2516" s="135"/>
      <c r="AB2516" s="135"/>
      <c r="AC2516" s="135"/>
      <c r="AD2516" s="135"/>
      <c r="AE2516" s="135"/>
      <c r="AF2516" s="135"/>
      <c r="AG2516" s="135"/>
      <c r="AH2516" s="135"/>
      <c r="AI2516" s="135"/>
      <c r="AJ2516" s="135"/>
      <c r="AK2516" s="135"/>
    </row>
    <row r="2517" spans="13:37" x14ac:dyDescent="0.25">
      <c r="M2517" s="135"/>
      <c r="N2517" s="135"/>
      <c r="O2517" s="135"/>
      <c r="P2517" s="135"/>
      <c r="R2517" s="135"/>
      <c r="S2517" s="135"/>
      <c r="T2517" s="135"/>
      <c r="U2517" s="135"/>
      <c r="V2517" s="135"/>
      <c r="W2517" s="135"/>
      <c r="X2517" s="135"/>
      <c r="Y2517" s="135"/>
      <c r="Z2517" s="135"/>
      <c r="AA2517" s="135"/>
      <c r="AB2517" s="135"/>
      <c r="AC2517" s="135"/>
      <c r="AD2517" s="135"/>
      <c r="AE2517" s="135"/>
      <c r="AF2517" s="135"/>
      <c r="AG2517" s="135"/>
      <c r="AH2517" s="135"/>
      <c r="AI2517" s="135"/>
      <c r="AJ2517" s="135"/>
      <c r="AK2517" s="135"/>
    </row>
    <row r="2518" spans="13:37" x14ac:dyDescent="0.25">
      <c r="M2518" s="135"/>
      <c r="N2518" s="135"/>
      <c r="O2518" s="135"/>
      <c r="P2518" s="135"/>
      <c r="R2518" s="135"/>
      <c r="S2518" s="135"/>
      <c r="T2518" s="135"/>
      <c r="U2518" s="135"/>
      <c r="V2518" s="135"/>
      <c r="W2518" s="135"/>
      <c r="X2518" s="135"/>
      <c r="Y2518" s="135"/>
      <c r="Z2518" s="135"/>
      <c r="AA2518" s="135"/>
      <c r="AB2518" s="135"/>
      <c r="AC2518" s="135"/>
      <c r="AD2518" s="135"/>
      <c r="AE2518" s="135"/>
      <c r="AF2518" s="135"/>
      <c r="AG2518" s="135"/>
      <c r="AH2518" s="135"/>
      <c r="AI2518" s="135"/>
      <c r="AJ2518" s="135"/>
      <c r="AK2518" s="135"/>
    </row>
    <row r="2519" spans="13:37" x14ac:dyDescent="0.25">
      <c r="M2519" s="135"/>
      <c r="N2519" s="135"/>
      <c r="O2519" s="135"/>
      <c r="P2519" s="135"/>
      <c r="R2519" s="135"/>
      <c r="S2519" s="135"/>
      <c r="T2519" s="135"/>
      <c r="U2519" s="135"/>
      <c r="V2519" s="135"/>
      <c r="W2519" s="135"/>
      <c r="X2519" s="135"/>
      <c r="Y2519" s="135"/>
      <c r="Z2519" s="135"/>
      <c r="AA2519" s="135"/>
      <c r="AB2519" s="135"/>
      <c r="AC2519" s="135"/>
      <c r="AD2519" s="135"/>
      <c r="AE2519" s="135"/>
      <c r="AF2519" s="135"/>
      <c r="AG2519" s="135"/>
      <c r="AH2519" s="135"/>
      <c r="AI2519" s="135"/>
      <c r="AJ2519" s="135"/>
      <c r="AK2519" s="135"/>
    </row>
    <row r="2520" spans="13:37" x14ac:dyDescent="0.25">
      <c r="M2520" s="135"/>
      <c r="N2520" s="135"/>
      <c r="O2520" s="135"/>
      <c r="P2520" s="135"/>
      <c r="R2520" s="135"/>
      <c r="S2520" s="135"/>
      <c r="T2520" s="135"/>
      <c r="U2520" s="135"/>
      <c r="V2520" s="135"/>
      <c r="W2520" s="135"/>
      <c r="X2520" s="135"/>
      <c r="Y2520" s="135"/>
      <c r="Z2520" s="135"/>
      <c r="AA2520" s="135"/>
      <c r="AB2520" s="135"/>
      <c r="AC2520" s="135"/>
      <c r="AD2520" s="135"/>
      <c r="AE2520" s="135"/>
      <c r="AF2520" s="135"/>
      <c r="AG2520" s="135"/>
      <c r="AH2520" s="135"/>
      <c r="AI2520" s="135"/>
      <c r="AJ2520" s="135"/>
      <c r="AK2520" s="135"/>
    </row>
    <row r="2521" spans="13:37" x14ac:dyDescent="0.25">
      <c r="M2521" s="135"/>
      <c r="N2521" s="135"/>
      <c r="O2521" s="135"/>
      <c r="P2521" s="135"/>
      <c r="R2521" s="135"/>
      <c r="S2521" s="135"/>
      <c r="T2521" s="135"/>
      <c r="U2521" s="135"/>
      <c r="V2521" s="135"/>
      <c r="W2521" s="135"/>
      <c r="X2521" s="135"/>
      <c r="Y2521" s="135"/>
      <c r="Z2521" s="135"/>
      <c r="AA2521" s="135"/>
      <c r="AB2521" s="135"/>
      <c r="AC2521" s="135"/>
      <c r="AD2521" s="135"/>
      <c r="AE2521" s="135"/>
      <c r="AF2521" s="135"/>
      <c r="AG2521" s="135"/>
      <c r="AH2521" s="135"/>
      <c r="AI2521" s="135"/>
      <c r="AJ2521" s="135"/>
      <c r="AK2521" s="135"/>
    </row>
    <row r="2522" spans="13:37" x14ac:dyDescent="0.25">
      <c r="M2522" s="135"/>
      <c r="N2522" s="135"/>
      <c r="O2522" s="135"/>
      <c r="P2522" s="135"/>
      <c r="R2522" s="135"/>
      <c r="S2522" s="135"/>
      <c r="T2522" s="135"/>
      <c r="U2522" s="135"/>
      <c r="V2522" s="135"/>
      <c r="W2522" s="135"/>
      <c r="X2522" s="135"/>
      <c r="Y2522" s="135"/>
      <c r="Z2522" s="135"/>
      <c r="AA2522" s="135"/>
      <c r="AB2522" s="135"/>
      <c r="AC2522" s="135"/>
      <c r="AD2522" s="135"/>
      <c r="AE2522" s="135"/>
      <c r="AF2522" s="135"/>
      <c r="AG2522" s="135"/>
      <c r="AH2522" s="135"/>
      <c r="AI2522" s="135"/>
      <c r="AJ2522" s="135"/>
      <c r="AK2522" s="135"/>
    </row>
    <row r="2523" spans="13:37" x14ac:dyDescent="0.25">
      <c r="M2523" s="135"/>
      <c r="N2523" s="135"/>
      <c r="O2523" s="135"/>
      <c r="P2523" s="135"/>
      <c r="R2523" s="135"/>
      <c r="S2523" s="135"/>
      <c r="T2523" s="135"/>
      <c r="U2523" s="135"/>
      <c r="V2523" s="135"/>
      <c r="W2523" s="135"/>
      <c r="X2523" s="135"/>
      <c r="Y2523" s="135"/>
      <c r="Z2523" s="135"/>
      <c r="AA2523" s="135"/>
      <c r="AB2523" s="135"/>
      <c r="AC2523" s="135"/>
      <c r="AD2523" s="135"/>
      <c r="AE2523" s="135"/>
      <c r="AF2523" s="135"/>
      <c r="AG2523" s="135"/>
      <c r="AH2523" s="135"/>
      <c r="AI2523" s="135"/>
      <c r="AJ2523" s="135"/>
      <c r="AK2523" s="135"/>
    </row>
    <row r="2524" spans="13:37" x14ac:dyDescent="0.25">
      <c r="M2524" s="135"/>
      <c r="N2524" s="135"/>
      <c r="O2524" s="135"/>
      <c r="P2524" s="135"/>
      <c r="R2524" s="135"/>
      <c r="S2524" s="135"/>
      <c r="T2524" s="135"/>
      <c r="U2524" s="135"/>
      <c r="V2524" s="135"/>
      <c r="W2524" s="135"/>
      <c r="X2524" s="135"/>
      <c r="Y2524" s="135"/>
      <c r="Z2524" s="135"/>
      <c r="AA2524" s="135"/>
      <c r="AB2524" s="135"/>
      <c r="AC2524" s="135"/>
      <c r="AD2524" s="135"/>
      <c r="AE2524" s="135"/>
      <c r="AF2524" s="135"/>
      <c r="AG2524" s="135"/>
      <c r="AH2524" s="135"/>
      <c r="AI2524" s="135"/>
      <c r="AJ2524" s="135"/>
      <c r="AK2524" s="135"/>
    </row>
    <row r="2525" spans="13:37" x14ac:dyDescent="0.25">
      <c r="M2525" s="135"/>
      <c r="N2525" s="135"/>
      <c r="O2525" s="135"/>
      <c r="P2525" s="135"/>
      <c r="R2525" s="135"/>
      <c r="S2525" s="135"/>
      <c r="T2525" s="135"/>
      <c r="U2525" s="135"/>
      <c r="V2525" s="135"/>
      <c r="W2525" s="135"/>
      <c r="X2525" s="135"/>
      <c r="Y2525" s="135"/>
      <c r="Z2525" s="135"/>
      <c r="AA2525" s="135"/>
      <c r="AB2525" s="135"/>
      <c r="AC2525" s="135"/>
      <c r="AD2525" s="135"/>
      <c r="AE2525" s="135"/>
      <c r="AF2525" s="135"/>
      <c r="AG2525" s="135"/>
      <c r="AH2525" s="135"/>
      <c r="AI2525" s="135"/>
      <c r="AJ2525" s="135"/>
      <c r="AK2525" s="135"/>
    </row>
    <row r="2526" spans="13:37" x14ac:dyDescent="0.25">
      <c r="M2526" s="135"/>
      <c r="N2526" s="135"/>
      <c r="O2526" s="135"/>
      <c r="P2526" s="135"/>
      <c r="R2526" s="135"/>
      <c r="S2526" s="135"/>
      <c r="T2526" s="135"/>
      <c r="U2526" s="135"/>
      <c r="V2526" s="135"/>
      <c r="W2526" s="135"/>
      <c r="X2526" s="135"/>
      <c r="Y2526" s="135"/>
      <c r="Z2526" s="135"/>
      <c r="AA2526" s="135"/>
      <c r="AB2526" s="135"/>
      <c r="AC2526" s="135"/>
      <c r="AD2526" s="135"/>
      <c r="AE2526" s="135"/>
      <c r="AF2526" s="135"/>
      <c r="AG2526" s="135"/>
      <c r="AH2526" s="135"/>
      <c r="AI2526" s="135"/>
      <c r="AJ2526" s="135"/>
      <c r="AK2526" s="135"/>
    </row>
    <row r="2527" spans="13:37" x14ac:dyDescent="0.25">
      <c r="M2527" s="135"/>
      <c r="N2527" s="135"/>
      <c r="O2527" s="135"/>
      <c r="P2527" s="135"/>
      <c r="R2527" s="135"/>
      <c r="S2527" s="135"/>
      <c r="T2527" s="135"/>
      <c r="U2527" s="135"/>
      <c r="V2527" s="135"/>
      <c r="W2527" s="135"/>
      <c r="X2527" s="135"/>
      <c r="Y2527" s="135"/>
      <c r="Z2527" s="135"/>
      <c r="AA2527" s="135"/>
      <c r="AB2527" s="135"/>
      <c r="AC2527" s="135"/>
      <c r="AD2527" s="135"/>
      <c r="AE2527" s="135"/>
      <c r="AF2527" s="135"/>
      <c r="AG2527" s="135"/>
      <c r="AH2527" s="135"/>
      <c r="AI2527" s="135"/>
      <c r="AJ2527" s="135"/>
      <c r="AK2527" s="135"/>
    </row>
    <row r="2528" spans="13:37" x14ac:dyDescent="0.25">
      <c r="M2528" s="135"/>
      <c r="N2528" s="135"/>
      <c r="O2528" s="135"/>
      <c r="P2528" s="135"/>
      <c r="R2528" s="135"/>
      <c r="S2528" s="135"/>
      <c r="T2528" s="135"/>
      <c r="U2528" s="135"/>
      <c r="V2528" s="135"/>
      <c r="W2528" s="135"/>
      <c r="X2528" s="135"/>
      <c r="Y2528" s="135"/>
      <c r="Z2528" s="135"/>
      <c r="AA2528" s="135"/>
      <c r="AB2528" s="135"/>
      <c r="AC2528" s="135"/>
      <c r="AD2528" s="135"/>
      <c r="AE2528" s="135"/>
      <c r="AF2528" s="135"/>
      <c r="AG2528" s="135"/>
      <c r="AH2528" s="135"/>
      <c r="AI2528" s="135"/>
      <c r="AJ2528" s="135"/>
      <c r="AK2528" s="135"/>
    </row>
    <row r="2529" spans="13:37" x14ac:dyDescent="0.25">
      <c r="M2529" s="135"/>
      <c r="N2529" s="135"/>
      <c r="O2529" s="135"/>
      <c r="P2529" s="135"/>
      <c r="R2529" s="135"/>
      <c r="S2529" s="135"/>
      <c r="T2529" s="135"/>
      <c r="U2529" s="135"/>
      <c r="V2529" s="135"/>
      <c r="W2529" s="135"/>
      <c r="X2529" s="135"/>
      <c r="Y2529" s="135"/>
      <c r="Z2529" s="135"/>
      <c r="AA2529" s="135"/>
      <c r="AB2529" s="135"/>
      <c r="AC2529" s="135"/>
      <c r="AD2529" s="135"/>
      <c r="AE2529" s="135"/>
      <c r="AF2529" s="135"/>
      <c r="AG2529" s="135"/>
      <c r="AH2529" s="135"/>
      <c r="AI2529" s="135"/>
      <c r="AJ2529" s="135"/>
      <c r="AK2529" s="135"/>
    </row>
    <row r="2530" spans="13:37" x14ac:dyDescent="0.25">
      <c r="M2530" s="135"/>
      <c r="N2530" s="135"/>
      <c r="O2530" s="135"/>
      <c r="P2530" s="135"/>
      <c r="R2530" s="135"/>
      <c r="S2530" s="135"/>
      <c r="T2530" s="135"/>
      <c r="U2530" s="135"/>
      <c r="V2530" s="135"/>
      <c r="W2530" s="135"/>
      <c r="X2530" s="135"/>
      <c r="Y2530" s="135"/>
      <c r="Z2530" s="135"/>
      <c r="AA2530" s="135"/>
      <c r="AB2530" s="135"/>
      <c r="AC2530" s="135"/>
      <c r="AD2530" s="135"/>
      <c r="AE2530" s="135"/>
      <c r="AF2530" s="135"/>
      <c r="AG2530" s="135"/>
      <c r="AH2530" s="135"/>
      <c r="AI2530" s="135"/>
      <c r="AJ2530" s="135"/>
      <c r="AK2530" s="135"/>
    </row>
    <row r="2531" spans="13:37" x14ac:dyDescent="0.25">
      <c r="M2531" s="135"/>
      <c r="N2531" s="135"/>
      <c r="O2531" s="135"/>
      <c r="P2531" s="135"/>
      <c r="R2531" s="135"/>
      <c r="S2531" s="135"/>
      <c r="T2531" s="135"/>
      <c r="U2531" s="135"/>
      <c r="V2531" s="135"/>
      <c r="W2531" s="135"/>
      <c r="X2531" s="135"/>
      <c r="Y2531" s="135"/>
      <c r="Z2531" s="135"/>
      <c r="AA2531" s="135"/>
      <c r="AB2531" s="135"/>
      <c r="AC2531" s="135"/>
      <c r="AD2531" s="135"/>
      <c r="AE2531" s="135"/>
      <c r="AF2531" s="135"/>
      <c r="AG2531" s="135"/>
      <c r="AH2531" s="135"/>
      <c r="AI2531" s="135"/>
      <c r="AJ2531" s="135"/>
      <c r="AK2531" s="135"/>
    </row>
    <row r="2532" spans="13:37" x14ac:dyDescent="0.25">
      <c r="M2532" s="135"/>
      <c r="N2532" s="135"/>
      <c r="O2532" s="135"/>
      <c r="P2532" s="135"/>
      <c r="R2532" s="135"/>
      <c r="S2532" s="135"/>
      <c r="T2532" s="135"/>
      <c r="U2532" s="135"/>
      <c r="V2532" s="135"/>
      <c r="W2532" s="135"/>
      <c r="X2532" s="135"/>
      <c r="Y2532" s="135"/>
      <c r="Z2532" s="135"/>
      <c r="AA2532" s="135"/>
      <c r="AB2532" s="135"/>
      <c r="AC2532" s="135"/>
      <c r="AD2532" s="135"/>
      <c r="AE2532" s="135"/>
      <c r="AF2532" s="135"/>
      <c r="AG2532" s="135"/>
      <c r="AH2532" s="135"/>
      <c r="AI2532" s="135"/>
      <c r="AJ2532" s="135"/>
      <c r="AK2532" s="135"/>
    </row>
    <row r="2533" spans="13:37" x14ac:dyDescent="0.25">
      <c r="M2533" s="135"/>
      <c r="N2533" s="135"/>
      <c r="O2533" s="135"/>
      <c r="P2533" s="135"/>
      <c r="R2533" s="135"/>
      <c r="S2533" s="135"/>
      <c r="T2533" s="135"/>
      <c r="U2533" s="135"/>
      <c r="V2533" s="135"/>
      <c r="W2533" s="135"/>
      <c r="X2533" s="135"/>
      <c r="Y2533" s="135"/>
      <c r="Z2533" s="135"/>
      <c r="AA2533" s="135"/>
      <c r="AB2533" s="135"/>
      <c r="AC2533" s="135"/>
      <c r="AD2533" s="135"/>
      <c r="AE2533" s="135"/>
      <c r="AF2533" s="135"/>
      <c r="AG2533" s="135"/>
      <c r="AH2533" s="135"/>
      <c r="AI2533" s="135"/>
      <c r="AJ2533" s="135"/>
      <c r="AK2533" s="135"/>
    </row>
    <row r="2534" spans="13:37" x14ac:dyDescent="0.25">
      <c r="M2534" s="135"/>
      <c r="N2534" s="135"/>
      <c r="O2534" s="135"/>
      <c r="P2534" s="135"/>
      <c r="R2534" s="135"/>
      <c r="S2534" s="135"/>
      <c r="T2534" s="135"/>
      <c r="U2534" s="135"/>
      <c r="V2534" s="135"/>
      <c r="W2534" s="135"/>
      <c r="X2534" s="135"/>
      <c r="Y2534" s="135"/>
      <c r="Z2534" s="135"/>
      <c r="AA2534" s="135"/>
      <c r="AB2534" s="135"/>
      <c r="AC2534" s="135"/>
      <c r="AD2534" s="135"/>
      <c r="AE2534" s="135"/>
      <c r="AF2534" s="135"/>
      <c r="AG2534" s="135"/>
      <c r="AH2534" s="135"/>
      <c r="AI2534" s="135"/>
      <c r="AJ2534" s="135"/>
      <c r="AK2534" s="135"/>
    </row>
    <row r="2535" spans="13:37" x14ac:dyDescent="0.25">
      <c r="M2535" s="135"/>
      <c r="N2535" s="135"/>
      <c r="O2535" s="135"/>
      <c r="P2535" s="135"/>
      <c r="R2535" s="135"/>
      <c r="S2535" s="135"/>
      <c r="T2535" s="135"/>
      <c r="U2535" s="135"/>
      <c r="V2535" s="135"/>
      <c r="W2535" s="135"/>
      <c r="X2535" s="135"/>
      <c r="Y2535" s="135"/>
      <c r="Z2535" s="135"/>
      <c r="AA2535" s="135"/>
      <c r="AB2535" s="135"/>
      <c r="AC2535" s="135"/>
      <c r="AD2535" s="135"/>
      <c r="AE2535" s="135"/>
      <c r="AF2535" s="135"/>
      <c r="AG2535" s="135"/>
      <c r="AH2535" s="135"/>
      <c r="AI2535" s="135"/>
      <c r="AJ2535" s="135"/>
      <c r="AK2535" s="135"/>
    </row>
    <row r="2536" spans="13:37" x14ac:dyDescent="0.25">
      <c r="M2536" s="135"/>
      <c r="N2536" s="135"/>
      <c r="O2536" s="135"/>
      <c r="P2536" s="135"/>
      <c r="R2536" s="135"/>
      <c r="S2536" s="135"/>
      <c r="T2536" s="135"/>
      <c r="U2536" s="135"/>
      <c r="V2536" s="135"/>
      <c r="W2536" s="135"/>
      <c r="X2536" s="135"/>
      <c r="Y2536" s="135"/>
      <c r="Z2536" s="135"/>
      <c r="AA2536" s="135"/>
      <c r="AB2536" s="135"/>
      <c r="AC2536" s="135"/>
      <c r="AD2536" s="135"/>
      <c r="AE2536" s="135"/>
      <c r="AF2536" s="135"/>
      <c r="AG2536" s="135"/>
      <c r="AH2536" s="135"/>
      <c r="AI2536" s="135"/>
      <c r="AJ2536" s="135"/>
      <c r="AK2536" s="135"/>
    </row>
    <row r="2537" spans="13:37" x14ac:dyDescent="0.25">
      <c r="M2537" s="135"/>
      <c r="N2537" s="135"/>
      <c r="O2537" s="135"/>
      <c r="P2537" s="135"/>
      <c r="R2537" s="135"/>
      <c r="S2537" s="135"/>
      <c r="T2537" s="135"/>
      <c r="U2537" s="135"/>
      <c r="V2537" s="135"/>
      <c r="W2537" s="135"/>
      <c r="X2537" s="135"/>
      <c r="Y2537" s="135"/>
      <c r="Z2537" s="135"/>
      <c r="AA2537" s="135"/>
      <c r="AB2537" s="135"/>
      <c r="AC2537" s="135"/>
      <c r="AD2537" s="135"/>
      <c r="AE2537" s="135"/>
      <c r="AF2537" s="135"/>
      <c r="AG2537" s="135"/>
      <c r="AH2537" s="135"/>
      <c r="AI2537" s="135"/>
      <c r="AJ2537" s="135"/>
      <c r="AK2537" s="135"/>
    </row>
    <row r="2538" spans="13:37" x14ac:dyDescent="0.25">
      <c r="M2538" s="135"/>
      <c r="N2538" s="135"/>
      <c r="O2538" s="135"/>
      <c r="P2538" s="135"/>
      <c r="R2538" s="135"/>
      <c r="S2538" s="135"/>
      <c r="T2538" s="135"/>
      <c r="U2538" s="135"/>
      <c r="V2538" s="135"/>
      <c r="W2538" s="135"/>
      <c r="X2538" s="135"/>
      <c r="Y2538" s="135"/>
      <c r="Z2538" s="135"/>
      <c r="AA2538" s="135"/>
      <c r="AB2538" s="135"/>
      <c r="AC2538" s="135"/>
      <c r="AD2538" s="135"/>
      <c r="AE2538" s="135"/>
      <c r="AF2538" s="135"/>
      <c r="AG2538" s="135"/>
      <c r="AH2538" s="135"/>
      <c r="AI2538" s="135"/>
      <c r="AJ2538" s="135"/>
      <c r="AK2538" s="135"/>
    </row>
    <row r="2539" spans="13:37" x14ac:dyDescent="0.25">
      <c r="M2539" s="135"/>
      <c r="N2539" s="135"/>
      <c r="O2539" s="135"/>
      <c r="P2539" s="135"/>
      <c r="R2539" s="135"/>
      <c r="S2539" s="135"/>
      <c r="T2539" s="135"/>
      <c r="U2539" s="135"/>
      <c r="V2539" s="135"/>
      <c r="W2539" s="135"/>
      <c r="X2539" s="135"/>
      <c r="Y2539" s="135"/>
      <c r="Z2539" s="135"/>
      <c r="AA2539" s="135"/>
      <c r="AB2539" s="135"/>
      <c r="AC2539" s="135"/>
      <c r="AD2539" s="135"/>
      <c r="AE2539" s="135"/>
      <c r="AF2539" s="135"/>
      <c r="AG2539" s="135"/>
      <c r="AH2539" s="135"/>
      <c r="AI2539" s="135"/>
      <c r="AJ2539" s="135"/>
      <c r="AK2539" s="135"/>
    </row>
    <row r="2540" spans="13:37" x14ac:dyDescent="0.25">
      <c r="M2540" s="135"/>
      <c r="N2540" s="135"/>
      <c r="O2540" s="135"/>
      <c r="P2540" s="135"/>
      <c r="R2540" s="135"/>
      <c r="S2540" s="135"/>
      <c r="T2540" s="135"/>
      <c r="U2540" s="135"/>
      <c r="V2540" s="135"/>
      <c r="W2540" s="135"/>
      <c r="X2540" s="135"/>
      <c r="Y2540" s="135"/>
      <c r="Z2540" s="135"/>
      <c r="AA2540" s="135"/>
      <c r="AB2540" s="135"/>
      <c r="AC2540" s="135"/>
      <c r="AD2540" s="135"/>
      <c r="AE2540" s="135"/>
      <c r="AF2540" s="135"/>
      <c r="AG2540" s="135"/>
      <c r="AH2540" s="135"/>
      <c r="AI2540" s="135"/>
      <c r="AJ2540" s="135"/>
      <c r="AK2540" s="135"/>
    </row>
    <row r="2541" spans="13:37" x14ac:dyDescent="0.25">
      <c r="M2541" s="135"/>
      <c r="N2541" s="135"/>
      <c r="O2541" s="135"/>
      <c r="P2541" s="135"/>
      <c r="R2541" s="135"/>
      <c r="S2541" s="135"/>
      <c r="T2541" s="135"/>
      <c r="U2541" s="135"/>
      <c r="V2541" s="135"/>
      <c r="W2541" s="135"/>
      <c r="X2541" s="135"/>
      <c r="Y2541" s="135"/>
      <c r="Z2541" s="135"/>
      <c r="AA2541" s="135"/>
      <c r="AB2541" s="135"/>
      <c r="AC2541" s="135"/>
      <c r="AD2541" s="135"/>
      <c r="AE2541" s="135"/>
      <c r="AF2541" s="135"/>
      <c r="AG2541" s="135"/>
      <c r="AH2541" s="135"/>
      <c r="AI2541" s="135"/>
      <c r="AJ2541" s="135"/>
      <c r="AK2541" s="135"/>
    </row>
    <row r="2542" spans="13:37" x14ac:dyDescent="0.25">
      <c r="M2542" s="135"/>
      <c r="N2542" s="135"/>
      <c r="O2542" s="135"/>
      <c r="P2542" s="135"/>
      <c r="R2542" s="135"/>
      <c r="S2542" s="135"/>
      <c r="T2542" s="135"/>
      <c r="U2542" s="135"/>
      <c r="V2542" s="135"/>
      <c r="W2542" s="135"/>
      <c r="X2542" s="135"/>
      <c r="Y2542" s="135"/>
      <c r="Z2542" s="135"/>
      <c r="AA2542" s="135"/>
      <c r="AB2542" s="135"/>
      <c r="AC2542" s="135"/>
      <c r="AD2542" s="135"/>
      <c r="AE2542" s="135"/>
      <c r="AF2542" s="135"/>
      <c r="AG2542" s="135"/>
      <c r="AH2542" s="135"/>
      <c r="AI2542" s="135"/>
      <c r="AJ2542" s="135"/>
      <c r="AK2542" s="135"/>
    </row>
    <row r="2543" spans="13:37" x14ac:dyDescent="0.25">
      <c r="M2543" s="135"/>
      <c r="N2543" s="135"/>
      <c r="O2543" s="135"/>
      <c r="P2543" s="135"/>
      <c r="R2543" s="135"/>
      <c r="S2543" s="135"/>
      <c r="T2543" s="135"/>
      <c r="U2543" s="135"/>
      <c r="V2543" s="135"/>
      <c r="W2543" s="135"/>
      <c r="X2543" s="135"/>
      <c r="Y2543" s="135"/>
      <c r="Z2543" s="135"/>
      <c r="AA2543" s="135"/>
      <c r="AB2543" s="135"/>
      <c r="AC2543" s="135"/>
      <c r="AD2543" s="135"/>
      <c r="AE2543" s="135"/>
      <c r="AF2543" s="135"/>
      <c r="AG2543" s="135"/>
      <c r="AH2543" s="135"/>
      <c r="AI2543" s="135"/>
      <c r="AJ2543" s="135"/>
      <c r="AK2543" s="135"/>
    </row>
    <row r="2544" spans="13:37" x14ac:dyDescent="0.25">
      <c r="M2544" s="135"/>
      <c r="N2544" s="135"/>
      <c r="O2544" s="135"/>
      <c r="P2544" s="135"/>
      <c r="R2544" s="135"/>
      <c r="S2544" s="135"/>
      <c r="T2544" s="135"/>
      <c r="U2544" s="135"/>
      <c r="V2544" s="135"/>
      <c r="W2544" s="135"/>
      <c r="X2544" s="135"/>
      <c r="Y2544" s="135"/>
      <c r="Z2544" s="135"/>
      <c r="AA2544" s="135"/>
      <c r="AB2544" s="135"/>
      <c r="AC2544" s="135"/>
      <c r="AD2544" s="135"/>
      <c r="AE2544" s="135"/>
      <c r="AF2544" s="135"/>
      <c r="AG2544" s="135"/>
      <c r="AH2544" s="135"/>
      <c r="AI2544" s="135"/>
      <c r="AJ2544" s="135"/>
      <c r="AK2544" s="135"/>
    </row>
    <row r="2545" spans="13:37" x14ac:dyDescent="0.25">
      <c r="M2545" s="135"/>
      <c r="N2545" s="135"/>
      <c r="O2545" s="135"/>
      <c r="P2545" s="135"/>
      <c r="R2545" s="135"/>
      <c r="S2545" s="135"/>
      <c r="T2545" s="135"/>
      <c r="U2545" s="135"/>
      <c r="V2545" s="135"/>
      <c r="W2545" s="135"/>
      <c r="X2545" s="135"/>
      <c r="Y2545" s="135"/>
      <c r="Z2545" s="135"/>
      <c r="AA2545" s="135"/>
      <c r="AB2545" s="135"/>
      <c r="AC2545" s="135"/>
      <c r="AD2545" s="135"/>
      <c r="AE2545" s="135"/>
      <c r="AF2545" s="135"/>
      <c r="AG2545" s="135"/>
      <c r="AH2545" s="135"/>
      <c r="AI2545" s="135"/>
      <c r="AJ2545" s="135"/>
      <c r="AK2545" s="135"/>
    </row>
    <row r="2546" spans="13:37" x14ac:dyDescent="0.25">
      <c r="M2546" s="135"/>
      <c r="N2546" s="135"/>
      <c r="O2546" s="135"/>
      <c r="P2546" s="135"/>
      <c r="R2546" s="135"/>
      <c r="S2546" s="135"/>
      <c r="T2546" s="135"/>
      <c r="U2546" s="135"/>
      <c r="V2546" s="135"/>
      <c r="W2546" s="135"/>
      <c r="X2546" s="135"/>
      <c r="Y2546" s="135"/>
      <c r="Z2546" s="135"/>
      <c r="AA2546" s="135"/>
      <c r="AB2546" s="135"/>
      <c r="AC2546" s="135"/>
      <c r="AD2546" s="135"/>
      <c r="AE2546" s="135"/>
      <c r="AF2546" s="135"/>
      <c r="AG2546" s="135"/>
      <c r="AH2546" s="135"/>
      <c r="AI2546" s="135"/>
      <c r="AJ2546" s="135"/>
      <c r="AK2546" s="135"/>
    </row>
    <row r="2547" spans="13:37" x14ac:dyDescent="0.25">
      <c r="M2547" s="135"/>
      <c r="N2547" s="135"/>
      <c r="O2547" s="135"/>
      <c r="P2547" s="135"/>
      <c r="R2547" s="135"/>
      <c r="S2547" s="135"/>
      <c r="T2547" s="135"/>
      <c r="U2547" s="135"/>
      <c r="V2547" s="135"/>
      <c r="W2547" s="135"/>
      <c r="X2547" s="135"/>
      <c r="Y2547" s="135"/>
      <c r="Z2547" s="135"/>
      <c r="AA2547" s="135"/>
      <c r="AB2547" s="135"/>
      <c r="AC2547" s="135"/>
      <c r="AD2547" s="135"/>
      <c r="AE2547" s="135"/>
      <c r="AF2547" s="135"/>
      <c r="AG2547" s="135"/>
      <c r="AH2547" s="135"/>
      <c r="AI2547" s="135"/>
      <c r="AJ2547" s="135"/>
      <c r="AK2547" s="135"/>
    </row>
    <row r="2548" spans="13:37" x14ac:dyDescent="0.25">
      <c r="M2548" s="135"/>
      <c r="N2548" s="135"/>
      <c r="O2548" s="135"/>
      <c r="P2548" s="135"/>
      <c r="R2548" s="135"/>
      <c r="S2548" s="135"/>
      <c r="T2548" s="135"/>
      <c r="U2548" s="135"/>
      <c r="V2548" s="135"/>
      <c r="W2548" s="135"/>
      <c r="X2548" s="135"/>
      <c r="Y2548" s="135"/>
      <c r="Z2548" s="135"/>
      <c r="AA2548" s="135"/>
      <c r="AB2548" s="135"/>
      <c r="AC2548" s="135"/>
      <c r="AD2548" s="135"/>
      <c r="AE2548" s="135"/>
      <c r="AF2548" s="135"/>
      <c r="AG2548" s="135"/>
      <c r="AH2548" s="135"/>
      <c r="AI2548" s="135"/>
      <c r="AJ2548" s="135"/>
      <c r="AK2548" s="135"/>
    </row>
    <row r="2549" spans="13:37" x14ac:dyDescent="0.25">
      <c r="M2549" s="135"/>
      <c r="N2549" s="135"/>
      <c r="O2549" s="135"/>
      <c r="P2549" s="135"/>
      <c r="R2549" s="135"/>
      <c r="S2549" s="135"/>
      <c r="T2549" s="135"/>
      <c r="U2549" s="135"/>
      <c r="V2549" s="135"/>
      <c r="W2549" s="135"/>
      <c r="X2549" s="135"/>
      <c r="Y2549" s="135"/>
      <c r="Z2549" s="135"/>
      <c r="AA2549" s="135"/>
      <c r="AB2549" s="135"/>
      <c r="AC2549" s="135"/>
      <c r="AD2549" s="135"/>
      <c r="AE2549" s="135"/>
      <c r="AF2549" s="135"/>
      <c r="AG2549" s="135"/>
      <c r="AH2549" s="135"/>
      <c r="AI2549" s="135"/>
      <c r="AJ2549" s="135"/>
      <c r="AK2549" s="135"/>
    </row>
    <row r="2550" spans="13:37" x14ac:dyDescent="0.25">
      <c r="M2550" s="135"/>
      <c r="N2550" s="135"/>
      <c r="O2550" s="135"/>
      <c r="P2550" s="135"/>
      <c r="R2550" s="135"/>
      <c r="S2550" s="135"/>
      <c r="T2550" s="135"/>
      <c r="U2550" s="135"/>
      <c r="V2550" s="135"/>
      <c r="W2550" s="135"/>
      <c r="X2550" s="135"/>
      <c r="Y2550" s="135"/>
      <c r="Z2550" s="135"/>
      <c r="AA2550" s="135"/>
      <c r="AB2550" s="135"/>
      <c r="AC2550" s="135"/>
      <c r="AD2550" s="135"/>
      <c r="AE2550" s="135"/>
      <c r="AF2550" s="135"/>
      <c r="AG2550" s="135"/>
      <c r="AH2550" s="135"/>
      <c r="AI2550" s="135"/>
      <c r="AJ2550" s="135"/>
      <c r="AK2550" s="135"/>
    </row>
    <row r="2551" spans="13:37" x14ac:dyDescent="0.25">
      <c r="M2551" s="135"/>
      <c r="N2551" s="135"/>
      <c r="O2551" s="135"/>
      <c r="P2551" s="135"/>
      <c r="R2551" s="135"/>
      <c r="S2551" s="135"/>
      <c r="T2551" s="135"/>
      <c r="U2551" s="135"/>
      <c r="V2551" s="135"/>
      <c r="W2551" s="135"/>
      <c r="X2551" s="135"/>
      <c r="Y2551" s="135"/>
      <c r="Z2551" s="135"/>
      <c r="AA2551" s="135"/>
      <c r="AB2551" s="135"/>
      <c r="AC2551" s="135"/>
      <c r="AD2551" s="135"/>
      <c r="AE2551" s="135"/>
      <c r="AF2551" s="135"/>
      <c r="AG2551" s="135"/>
      <c r="AH2551" s="135"/>
      <c r="AI2551" s="135"/>
      <c r="AJ2551" s="135"/>
      <c r="AK2551" s="135"/>
    </row>
    <row r="2552" spans="13:37" x14ac:dyDescent="0.25">
      <c r="M2552" s="135"/>
      <c r="N2552" s="135"/>
      <c r="O2552" s="135"/>
      <c r="P2552" s="135"/>
      <c r="R2552" s="135"/>
      <c r="S2552" s="135"/>
      <c r="T2552" s="135"/>
      <c r="U2552" s="135"/>
      <c r="V2552" s="135"/>
      <c r="W2552" s="135"/>
      <c r="X2552" s="135"/>
      <c r="Y2552" s="135"/>
      <c r="Z2552" s="135"/>
      <c r="AA2552" s="135"/>
      <c r="AB2552" s="135"/>
      <c r="AC2552" s="135"/>
      <c r="AD2552" s="135"/>
      <c r="AE2552" s="135"/>
      <c r="AF2552" s="135"/>
      <c r="AG2552" s="135"/>
      <c r="AH2552" s="135"/>
      <c r="AI2552" s="135"/>
      <c r="AJ2552" s="135"/>
      <c r="AK2552" s="135"/>
    </row>
    <row r="2553" spans="13:37" x14ac:dyDescent="0.25">
      <c r="M2553" s="135"/>
      <c r="N2553" s="135"/>
      <c r="O2553" s="135"/>
      <c r="P2553" s="135"/>
      <c r="R2553" s="135"/>
      <c r="S2553" s="135"/>
      <c r="T2553" s="135"/>
      <c r="U2553" s="135"/>
      <c r="V2553" s="135"/>
      <c r="W2553" s="135"/>
      <c r="X2553" s="135"/>
      <c r="Y2553" s="135"/>
      <c r="Z2553" s="135"/>
      <c r="AA2553" s="135"/>
      <c r="AB2553" s="135"/>
      <c r="AC2553" s="135"/>
      <c r="AD2553" s="135"/>
      <c r="AE2553" s="135"/>
      <c r="AF2553" s="135"/>
      <c r="AG2553" s="135"/>
      <c r="AH2553" s="135"/>
      <c r="AI2553" s="135"/>
      <c r="AJ2553" s="135"/>
      <c r="AK2553" s="135"/>
    </row>
    <row r="2554" spans="13:37" x14ac:dyDescent="0.25">
      <c r="M2554" s="135"/>
      <c r="N2554" s="135"/>
      <c r="O2554" s="135"/>
      <c r="P2554" s="135"/>
      <c r="R2554" s="135"/>
      <c r="S2554" s="135"/>
      <c r="T2554" s="135"/>
      <c r="U2554" s="135"/>
      <c r="V2554" s="135"/>
      <c r="W2554" s="135"/>
      <c r="X2554" s="135"/>
      <c r="Y2554" s="135"/>
      <c r="Z2554" s="135"/>
      <c r="AA2554" s="135"/>
      <c r="AB2554" s="135"/>
      <c r="AC2554" s="135"/>
      <c r="AD2554" s="135"/>
      <c r="AE2554" s="135"/>
      <c r="AF2554" s="135"/>
      <c r="AG2554" s="135"/>
      <c r="AH2554" s="135"/>
      <c r="AI2554" s="135"/>
      <c r="AJ2554" s="135"/>
      <c r="AK2554" s="135"/>
    </row>
    <row r="2555" spans="13:37" x14ac:dyDescent="0.25">
      <c r="M2555" s="135"/>
      <c r="N2555" s="135"/>
      <c r="O2555" s="135"/>
      <c r="P2555" s="135"/>
      <c r="R2555" s="135"/>
      <c r="S2555" s="135"/>
      <c r="T2555" s="135"/>
      <c r="U2555" s="135"/>
      <c r="V2555" s="135"/>
      <c r="W2555" s="135"/>
      <c r="X2555" s="135"/>
      <c r="Y2555" s="135"/>
      <c r="Z2555" s="135"/>
      <c r="AA2555" s="135"/>
      <c r="AB2555" s="135"/>
      <c r="AC2555" s="135"/>
      <c r="AD2555" s="135"/>
      <c r="AE2555" s="135"/>
      <c r="AF2555" s="135"/>
      <c r="AG2555" s="135"/>
      <c r="AH2555" s="135"/>
      <c r="AI2555" s="135"/>
      <c r="AJ2555" s="135"/>
      <c r="AK2555" s="135"/>
    </row>
    <row r="2556" spans="13:37" x14ac:dyDescent="0.25">
      <c r="M2556" s="135"/>
      <c r="N2556" s="135"/>
      <c r="O2556" s="135"/>
      <c r="P2556" s="135"/>
      <c r="R2556" s="135"/>
      <c r="S2556" s="135"/>
      <c r="T2556" s="135"/>
      <c r="U2556" s="135"/>
      <c r="V2556" s="135"/>
      <c r="W2556" s="135"/>
      <c r="X2556" s="135"/>
      <c r="Y2556" s="135"/>
      <c r="Z2556" s="135"/>
      <c r="AA2556" s="135"/>
      <c r="AB2556" s="135"/>
      <c r="AC2556" s="135"/>
      <c r="AD2556" s="135"/>
      <c r="AE2556" s="135"/>
      <c r="AF2556" s="135"/>
      <c r="AG2556" s="135"/>
      <c r="AH2556" s="135"/>
      <c r="AI2556" s="135"/>
      <c r="AJ2556" s="135"/>
      <c r="AK2556" s="135"/>
    </row>
    <row r="2557" spans="13:37" x14ac:dyDescent="0.25">
      <c r="M2557" s="135"/>
      <c r="N2557" s="135"/>
      <c r="O2557" s="135"/>
      <c r="P2557" s="135"/>
      <c r="R2557" s="135"/>
      <c r="S2557" s="135"/>
      <c r="T2557" s="135"/>
      <c r="U2557" s="135"/>
      <c r="V2557" s="135"/>
      <c r="W2557" s="135"/>
      <c r="X2557" s="135"/>
      <c r="Y2557" s="135"/>
      <c r="Z2557" s="135"/>
      <c r="AA2557" s="135"/>
      <c r="AB2557" s="135"/>
      <c r="AC2557" s="135"/>
      <c r="AD2557" s="135"/>
      <c r="AE2557" s="135"/>
      <c r="AF2557" s="135"/>
      <c r="AG2557" s="135"/>
      <c r="AH2557" s="135"/>
      <c r="AI2557" s="135"/>
      <c r="AJ2557" s="135"/>
      <c r="AK2557" s="135"/>
    </row>
    <row r="2558" spans="13:37" x14ac:dyDescent="0.25">
      <c r="M2558" s="135"/>
      <c r="N2558" s="135"/>
      <c r="O2558" s="135"/>
      <c r="P2558" s="135"/>
      <c r="R2558" s="135"/>
      <c r="S2558" s="135"/>
      <c r="T2558" s="135"/>
      <c r="U2558" s="135"/>
      <c r="V2558" s="135"/>
      <c r="W2558" s="135"/>
      <c r="X2558" s="135"/>
      <c r="Y2558" s="135"/>
      <c r="Z2558" s="135"/>
      <c r="AA2558" s="135"/>
      <c r="AB2558" s="135"/>
      <c r="AC2558" s="135"/>
      <c r="AD2558" s="135"/>
      <c r="AE2558" s="135"/>
      <c r="AF2558" s="135"/>
      <c r="AG2558" s="135"/>
      <c r="AH2558" s="135"/>
      <c r="AI2558" s="135"/>
      <c r="AJ2558" s="135"/>
      <c r="AK2558" s="135"/>
    </row>
    <row r="2559" spans="13:37" x14ac:dyDescent="0.25">
      <c r="M2559" s="135"/>
      <c r="N2559" s="135"/>
      <c r="O2559" s="135"/>
      <c r="P2559" s="135"/>
      <c r="R2559" s="135"/>
      <c r="S2559" s="135"/>
      <c r="T2559" s="135"/>
      <c r="U2559" s="135"/>
      <c r="V2559" s="135"/>
      <c r="W2559" s="135"/>
      <c r="X2559" s="135"/>
      <c r="Y2559" s="135"/>
      <c r="Z2559" s="135"/>
      <c r="AA2559" s="135"/>
      <c r="AB2559" s="135"/>
      <c r="AC2559" s="135"/>
      <c r="AD2559" s="135"/>
      <c r="AE2559" s="135"/>
      <c r="AF2559" s="135"/>
      <c r="AG2559" s="135"/>
      <c r="AH2559" s="135"/>
      <c r="AI2559" s="135"/>
      <c r="AJ2559" s="135"/>
      <c r="AK2559" s="135"/>
    </row>
    <row r="2560" spans="13:37" x14ac:dyDescent="0.25">
      <c r="M2560" s="135"/>
      <c r="N2560" s="135"/>
      <c r="O2560" s="135"/>
      <c r="P2560" s="135"/>
      <c r="R2560" s="135"/>
      <c r="S2560" s="135"/>
      <c r="T2560" s="135"/>
      <c r="U2560" s="135"/>
      <c r="V2560" s="135"/>
      <c r="W2560" s="135"/>
      <c r="X2560" s="135"/>
      <c r="Y2560" s="135"/>
      <c r="Z2560" s="135"/>
      <c r="AA2560" s="135"/>
      <c r="AB2560" s="135"/>
      <c r="AC2560" s="135"/>
      <c r="AD2560" s="135"/>
      <c r="AE2560" s="135"/>
      <c r="AF2560" s="135"/>
      <c r="AG2560" s="135"/>
      <c r="AH2560" s="135"/>
      <c r="AI2560" s="135"/>
      <c r="AJ2560" s="135"/>
      <c r="AK2560" s="135"/>
    </row>
    <row r="2561" spans="13:37" x14ac:dyDescent="0.25">
      <c r="M2561" s="135"/>
      <c r="N2561" s="135"/>
      <c r="O2561" s="135"/>
      <c r="P2561" s="135"/>
      <c r="R2561" s="135"/>
      <c r="S2561" s="135"/>
      <c r="T2561" s="135"/>
      <c r="U2561" s="135"/>
      <c r="V2561" s="135"/>
      <c r="W2561" s="135"/>
      <c r="X2561" s="135"/>
      <c r="Y2561" s="135"/>
      <c r="Z2561" s="135"/>
      <c r="AA2561" s="135"/>
      <c r="AB2561" s="135"/>
      <c r="AC2561" s="135"/>
      <c r="AD2561" s="135"/>
      <c r="AE2561" s="135"/>
      <c r="AF2561" s="135"/>
      <c r="AG2561" s="135"/>
      <c r="AH2561" s="135"/>
      <c r="AI2561" s="135"/>
      <c r="AJ2561" s="135"/>
      <c r="AK2561" s="135"/>
    </row>
    <row r="2562" spans="13:37" x14ac:dyDescent="0.25">
      <c r="M2562" s="135"/>
      <c r="N2562" s="135"/>
      <c r="O2562" s="135"/>
      <c r="P2562" s="135"/>
      <c r="R2562" s="135"/>
      <c r="S2562" s="135"/>
      <c r="T2562" s="135"/>
      <c r="U2562" s="135"/>
      <c r="V2562" s="135"/>
      <c r="W2562" s="135"/>
      <c r="X2562" s="135"/>
      <c r="Y2562" s="135"/>
      <c r="Z2562" s="135"/>
      <c r="AA2562" s="135"/>
      <c r="AB2562" s="135"/>
      <c r="AC2562" s="135"/>
      <c r="AD2562" s="135"/>
      <c r="AE2562" s="135"/>
      <c r="AF2562" s="135"/>
      <c r="AG2562" s="135"/>
      <c r="AH2562" s="135"/>
      <c r="AI2562" s="135"/>
      <c r="AJ2562" s="135"/>
      <c r="AK2562" s="135"/>
    </row>
    <row r="2563" spans="13:37" x14ac:dyDescent="0.25">
      <c r="M2563" s="135"/>
      <c r="N2563" s="135"/>
      <c r="O2563" s="135"/>
      <c r="P2563" s="135"/>
      <c r="R2563" s="135"/>
      <c r="S2563" s="135"/>
      <c r="T2563" s="135"/>
      <c r="U2563" s="135"/>
      <c r="V2563" s="135"/>
      <c r="W2563" s="135"/>
      <c r="X2563" s="135"/>
      <c r="Y2563" s="135"/>
      <c r="Z2563" s="135"/>
      <c r="AA2563" s="135"/>
      <c r="AB2563" s="135"/>
      <c r="AC2563" s="135"/>
      <c r="AD2563" s="135"/>
      <c r="AE2563" s="135"/>
      <c r="AF2563" s="135"/>
      <c r="AG2563" s="135"/>
      <c r="AH2563" s="135"/>
      <c r="AI2563" s="135"/>
      <c r="AJ2563" s="135"/>
      <c r="AK2563" s="135"/>
    </row>
    <row r="2564" spans="13:37" x14ac:dyDescent="0.25">
      <c r="M2564" s="135"/>
      <c r="N2564" s="135"/>
      <c r="O2564" s="135"/>
      <c r="P2564" s="135"/>
      <c r="R2564" s="135"/>
      <c r="S2564" s="135"/>
      <c r="T2564" s="135"/>
      <c r="U2564" s="135"/>
      <c r="V2564" s="135"/>
      <c r="W2564" s="135"/>
      <c r="X2564" s="135"/>
      <c r="Y2564" s="135"/>
      <c r="Z2564" s="135"/>
      <c r="AA2564" s="135"/>
      <c r="AB2564" s="135"/>
      <c r="AC2564" s="135"/>
      <c r="AD2564" s="135"/>
      <c r="AE2564" s="135"/>
      <c r="AF2564" s="135"/>
      <c r="AG2564" s="135"/>
      <c r="AH2564" s="135"/>
      <c r="AI2564" s="135"/>
      <c r="AJ2564" s="135"/>
      <c r="AK2564" s="135"/>
    </row>
    <row r="2565" spans="13:37" x14ac:dyDescent="0.25">
      <c r="M2565" s="135"/>
      <c r="N2565" s="135"/>
      <c r="O2565" s="135"/>
      <c r="P2565" s="135"/>
      <c r="R2565" s="135"/>
      <c r="S2565" s="135"/>
      <c r="T2565" s="135"/>
      <c r="U2565" s="135"/>
      <c r="V2565" s="135"/>
      <c r="W2565" s="135"/>
      <c r="X2565" s="135"/>
      <c r="Y2565" s="135"/>
      <c r="Z2565" s="135"/>
      <c r="AA2565" s="135"/>
      <c r="AB2565" s="135"/>
      <c r="AC2565" s="135"/>
      <c r="AD2565" s="135"/>
      <c r="AE2565" s="135"/>
      <c r="AF2565" s="135"/>
      <c r="AG2565" s="135"/>
      <c r="AH2565" s="135"/>
      <c r="AI2565" s="135"/>
      <c r="AJ2565" s="135"/>
      <c r="AK2565" s="135"/>
    </row>
    <row r="2566" spans="13:37" x14ac:dyDescent="0.25">
      <c r="M2566" s="135"/>
      <c r="N2566" s="135"/>
      <c r="O2566" s="135"/>
      <c r="P2566" s="135"/>
      <c r="R2566" s="135"/>
      <c r="S2566" s="135"/>
      <c r="T2566" s="135"/>
      <c r="U2566" s="135"/>
      <c r="V2566" s="135"/>
      <c r="W2566" s="135"/>
      <c r="X2566" s="135"/>
      <c r="Y2566" s="135"/>
      <c r="Z2566" s="135"/>
      <c r="AA2566" s="135"/>
      <c r="AB2566" s="135"/>
      <c r="AC2566" s="135"/>
      <c r="AD2566" s="135"/>
      <c r="AE2566" s="135"/>
      <c r="AF2566" s="135"/>
      <c r="AG2566" s="135"/>
      <c r="AH2566" s="135"/>
      <c r="AI2566" s="135"/>
      <c r="AJ2566" s="135"/>
      <c r="AK2566" s="135"/>
    </row>
    <row r="2567" spans="13:37" x14ac:dyDescent="0.25">
      <c r="M2567" s="135"/>
      <c r="N2567" s="135"/>
      <c r="O2567" s="135"/>
      <c r="P2567" s="135"/>
      <c r="R2567" s="135"/>
      <c r="S2567" s="135"/>
      <c r="T2567" s="135"/>
      <c r="U2567" s="135"/>
      <c r="V2567" s="135"/>
      <c r="W2567" s="135"/>
      <c r="X2567" s="135"/>
      <c r="Y2567" s="135"/>
      <c r="Z2567" s="135"/>
      <c r="AA2567" s="135"/>
      <c r="AB2567" s="135"/>
      <c r="AC2567" s="135"/>
      <c r="AD2567" s="135"/>
      <c r="AE2567" s="135"/>
      <c r="AF2567" s="135"/>
      <c r="AG2567" s="135"/>
      <c r="AH2567" s="135"/>
      <c r="AI2567" s="135"/>
      <c r="AJ2567" s="135"/>
      <c r="AK2567" s="135"/>
    </row>
    <row r="2568" spans="13:37" x14ac:dyDescent="0.25">
      <c r="M2568" s="135"/>
      <c r="N2568" s="135"/>
      <c r="O2568" s="135"/>
      <c r="P2568" s="135"/>
      <c r="R2568" s="135"/>
      <c r="S2568" s="135"/>
      <c r="T2568" s="135"/>
      <c r="U2568" s="135"/>
      <c r="V2568" s="135"/>
      <c r="W2568" s="135"/>
      <c r="X2568" s="135"/>
      <c r="Y2568" s="135"/>
      <c r="Z2568" s="135"/>
      <c r="AA2568" s="135"/>
      <c r="AB2568" s="135"/>
      <c r="AC2568" s="135"/>
      <c r="AD2568" s="135"/>
      <c r="AE2568" s="135"/>
      <c r="AF2568" s="135"/>
      <c r="AG2568" s="135"/>
      <c r="AH2568" s="135"/>
      <c r="AI2568" s="135"/>
      <c r="AJ2568" s="135"/>
      <c r="AK2568" s="135"/>
    </row>
    <row r="2569" spans="13:37" x14ac:dyDescent="0.25">
      <c r="M2569" s="135"/>
      <c r="N2569" s="135"/>
      <c r="O2569" s="135"/>
      <c r="P2569" s="135"/>
      <c r="R2569" s="135"/>
      <c r="S2569" s="135"/>
      <c r="T2569" s="135"/>
      <c r="U2569" s="135"/>
      <c r="V2569" s="135"/>
      <c r="W2569" s="135"/>
      <c r="X2569" s="135"/>
      <c r="Y2569" s="135"/>
      <c r="Z2569" s="135"/>
      <c r="AA2569" s="135"/>
      <c r="AB2569" s="135"/>
      <c r="AC2569" s="135"/>
      <c r="AD2569" s="135"/>
      <c r="AE2569" s="135"/>
      <c r="AF2569" s="135"/>
      <c r="AG2569" s="135"/>
      <c r="AH2569" s="135"/>
      <c r="AI2569" s="135"/>
      <c r="AJ2569" s="135"/>
      <c r="AK2569" s="135"/>
    </row>
    <row r="2570" spans="13:37" x14ac:dyDescent="0.25">
      <c r="M2570" s="135"/>
      <c r="N2570" s="135"/>
      <c r="O2570" s="135"/>
      <c r="P2570" s="135"/>
      <c r="R2570" s="135"/>
      <c r="S2570" s="135"/>
      <c r="T2570" s="135"/>
      <c r="U2570" s="135"/>
      <c r="V2570" s="135"/>
      <c r="W2570" s="135"/>
      <c r="X2570" s="135"/>
      <c r="Y2570" s="135"/>
      <c r="Z2570" s="135"/>
      <c r="AA2570" s="135"/>
      <c r="AB2570" s="135"/>
      <c r="AC2570" s="135"/>
      <c r="AD2570" s="135"/>
      <c r="AE2570" s="135"/>
      <c r="AF2570" s="135"/>
      <c r="AG2570" s="135"/>
      <c r="AH2570" s="135"/>
      <c r="AI2570" s="135"/>
      <c r="AJ2570" s="135"/>
      <c r="AK2570" s="135"/>
    </row>
    <row r="2571" spans="13:37" x14ac:dyDescent="0.25">
      <c r="M2571" s="135"/>
      <c r="N2571" s="135"/>
      <c r="O2571" s="135"/>
      <c r="P2571" s="135"/>
      <c r="R2571" s="135"/>
      <c r="S2571" s="135"/>
      <c r="T2571" s="135"/>
      <c r="U2571" s="135"/>
      <c r="V2571" s="135"/>
      <c r="W2571" s="135"/>
      <c r="X2571" s="135"/>
      <c r="Y2571" s="135"/>
      <c r="Z2571" s="135"/>
      <c r="AA2571" s="135"/>
      <c r="AB2571" s="135"/>
      <c r="AC2571" s="135"/>
      <c r="AD2571" s="135"/>
      <c r="AE2571" s="135"/>
      <c r="AF2571" s="135"/>
      <c r="AG2571" s="135"/>
      <c r="AH2571" s="135"/>
      <c r="AI2571" s="135"/>
      <c r="AJ2571" s="135"/>
      <c r="AK2571" s="135"/>
    </row>
    <row r="2572" spans="13:37" x14ac:dyDescent="0.25">
      <c r="M2572" s="135"/>
      <c r="N2572" s="135"/>
      <c r="O2572" s="135"/>
      <c r="P2572" s="135"/>
      <c r="R2572" s="135"/>
      <c r="S2572" s="135"/>
      <c r="T2572" s="135"/>
      <c r="U2572" s="135"/>
      <c r="V2572" s="135"/>
      <c r="W2572" s="135"/>
      <c r="X2572" s="135"/>
      <c r="Y2572" s="135"/>
      <c r="Z2572" s="135"/>
      <c r="AA2572" s="135"/>
      <c r="AB2572" s="135"/>
      <c r="AC2572" s="135"/>
      <c r="AD2572" s="135"/>
      <c r="AE2572" s="135"/>
      <c r="AF2572" s="135"/>
      <c r="AG2572" s="135"/>
      <c r="AH2572" s="135"/>
      <c r="AI2572" s="135"/>
      <c r="AJ2572" s="135"/>
      <c r="AK2572" s="135"/>
    </row>
    <row r="2573" spans="13:37" x14ac:dyDescent="0.25">
      <c r="M2573" s="135"/>
      <c r="N2573" s="135"/>
      <c r="O2573" s="135"/>
      <c r="P2573" s="135"/>
      <c r="R2573" s="135"/>
      <c r="S2573" s="135"/>
      <c r="T2573" s="135"/>
      <c r="U2573" s="135"/>
      <c r="V2573" s="135"/>
      <c r="W2573" s="135"/>
      <c r="X2573" s="135"/>
      <c r="Y2573" s="135"/>
      <c r="Z2573" s="135"/>
      <c r="AA2573" s="135"/>
      <c r="AB2573" s="135"/>
      <c r="AC2573" s="135"/>
      <c r="AD2573" s="135"/>
      <c r="AE2573" s="135"/>
      <c r="AF2573" s="135"/>
      <c r="AG2573" s="135"/>
      <c r="AH2573" s="135"/>
      <c r="AI2573" s="135"/>
      <c r="AJ2573" s="135"/>
      <c r="AK2573" s="135"/>
    </row>
    <row r="2574" spans="13:37" x14ac:dyDescent="0.25">
      <c r="M2574" s="135"/>
      <c r="N2574" s="135"/>
      <c r="O2574" s="135"/>
      <c r="P2574" s="135"/>
      <c r="R2574" s="135"/>
      <c r="S2574" s="135"/>
      <c r="T2574" s="135"/>
      <c r="U2574" s="135"/>
      <c r="V2574" s="135"/>
      <c r="W2574" s="135"/>
      <c r="X2574" s="135"/>
      <c r="Y2574" s="135"/>
      <c r="Z2574" s="135"/>
      <c r="AA2574" s="135"/>
      <c r="AB2574" s="135"/>
      <c r="AC2574" s="135"/>
      <c r="AD2574" s="135"/>
      <c r="AE2574" s="135"/>
      <c r="AF2574" s="135"/>
      <c r="AG2574" s="135"/>
      <c r="AH2574" s="135"/>
      <c r="AI2574" s="135"/>
      <c r="AJ2574" s="135"/>
      <c r="AK2574" s="135"/>
    </row>
    <row r="2575" spans="13:37" x14ac:dyDescent="0.25">
      <c r="M2575" s="135"/>
      <c r="N2575" s="135"/>
      <c r="O2575" s="135"/>
      <c r="P2575" s="135"/>
      <c r="R2575" s="135"/>
      <c r="S2575" s="135"/>
      <c r="T2575" s="135"/>
      <c r="U2575" s="135"/>
      <c r="V2575" s="135"/>
      <c r="W2575" s="135"/>
      <c r="X2575" s="135"/>
      <c r="Y2575" s="135"/>
      <c r="Z2575" s="135"/>
      <c r="AA2575" s="135"/>
      <c r="AB2575" s="135"/>
      <c r="AC2575" s="135"/>
      <c r="AD2575" s="135"/>
      <c r="AE2575" s="135"/>
      <c r="AF2575" s="135"/>
      <c r="AG2575" s="135"/>
      <c r="AH2575" s="135"/>
      <c r="AI2575" s="135"/>
      <c r="AJ2575" s="135"/>
      <c r="AK2575" s="135"/>
    </row>
    <row r="2576" spans="13:37" x14ac:dyDescent="0.25">
      <c r="M2576" s="135"/>
      <c r="N2576" s="135"/>
      <c r="O2576" s="135"/>
      <c r="P2576" s="135"/>
      <c r="R2576" s="135"/>
      <c r="S2576" s="135"/>
      <c r="T2576" s="135"/>
      <c r="U2576" s="135"/>
      <c r="V2576" s="135"/>
      <c r="W2576" s="135"/>
      <c r="X2576" s="135"/>
      <c r="Y2576" s="135"/>
      <c r="Z2576" s="135"/>
      <c r="AA2576" s="135"/>
      <c r="AB2576" s="135"/>
      <c r="AC2576" s="135"/>
      <c r="AD2576" s="135"/>
      <c r="AE2576" s="135"/>
      <c r="AF2576" s="135"/>
      <c r="AG2576" s="135"/>
      <c r="AH2576" s="135"/>
      <c r="AI2576" s="135"/>
      <c r="AJ2576" s="135"/>
      <c r="AK2576" s="135"/>
    </row>
    <row r="2577" spans="13:37" x14ac:dyDescent="0.25">
      <c r="M2577" s="135"/>
      <c r="N2577" s="135"/>
      <c r="O2577" s="135"/>
      <c r="P2577" s="135"/>
      <c r="R2577" s="135"/>
      <c r="S2577" s="135"/>
      <c r="T2577" s="135"/>
      <c r="U2577" s="135"/>
      <c r="V2577" s="135"/>
      <c r="W2577" s="135"/>
      <c r="X2577" s="135"/>
      <c r="Y2577" s="135"/>
      <c r="Z2577" s="135"/>
      <c r="AA2577" s="135"/>
      <c r="AB2577" s="135"/>
      <c r="AC2577" s="135"/>
      <c r="AD2577" s="135"/>
      <c r="AE2577" s="135"/>
      <c r="AF2577" s="135"/>
      <c r="AG2577" s="135"/>
      <c r="AH2577" s="135"/>
      <c r="AI2577" s="135"/>
      <c r="AJ2577" s="135"/>
      <c r="AK2577" s="135"/>
    </row>
    <row r="2578" spans="13:37" x14ac:dyDescent="0.25">
      <c r="M2578" s="135"/>
      <c r="N2578" s="135"/>
      <c r="O2578" s="135"/>
      <c r="P2578" s="135"/>
      <c r="R2578" s="135"/>
      <c r="S2578" s="135"/>
      <c r="T2578" s="135"/>
      <c r="U2578" s="135"/>
      <c r="V2578" s="135"/>
      <c r="W2578" s="135"/>
      <c r="X2578" s="135"/>
      <c r="Y2578" s="135"/>
      <c r="Z2578" s="135"/>
      <c r="AA2578" s="135"/>
      <c r="AB2578" s="135"/>
      <c r="AC2578" s="135"/>
      <c r="AD2578" s="135"/>
      <c r="AE2578" s="135"/>
      <c r="AF2578" s="135"/>
      <c r="AG2578" s="135"/>
      <c r="AH2578" s="135"/>
      <c r="AI2578" s="135"/>
      <c r="AJ2578" s="135"/>
      <c r="AK2578" s="135"/>
    </row>
    <row r="2579" spans="13:37" x14ac:dyDescent="0.25">
      <c r="M2579" s="135"/>
      <c r="N2579" s="135"/>
      <c r="O2579" s="135"/>
      <c r="P2579" s="135"/>
      <c r="R2579" s="135"/>
      <c r="S2579" s="135"/>
      <c r="T2579" s="135"/>
      <c r="U2579" s="135"/>
      <c r="V2579" s="135"/>
      <c r="W2579" s="135"/>
      <c r="X2579" s="135"/>
      <c r="Y2579" s="135"/>
      <c r="Z2579" s="135"/>
      <c r="AA2579" s="135"/>
      <c r="AB2579" s="135"/>
      <c r="AC2579" s="135"/>
      <c r="AD2579" s="135"/>
      <c r="AE2579" s="135"/>
      <c r="AF2579" s="135"/>
      <c r="AG2579" s="135"/>
      <c r="AH2579" s="135"/>
      <c r="AI2579" s="135"/>
      <c r="AJ2579" s="135"/>
      <c r="AK2579" s="135"/>
    </row>
    <row r="2580" spans="13:37" x14ac:dyDescent="0.25">
      <c r="M2580" s="135"/>
      <c r="N2580" s="135"/>
      <c r="O2580" s="135"/>
      <c r="P2580" s="135"/>
      <c r="R2580" s="135"/>
      <c r="S2580" s="135"/>
      <c r="T2580" s="135"/>
      <c r="U2580" s="135"/>
      <c r="V2580" s="135"/>
      <c r="W2580" s="135"/>
      <c r="X2580" s="135"/>
      <c r="Y2580" s="135"/>
      <c r="Z2580" s="135"/>
      <c r="AA2580" s="135"/>
      <c r="AB2580" s="135"/>
      <c r="AC2580" s="135"/>
      <c r="AD2580" s="135"/>
      <c r="AE2580" s="135"/>
      <c r="AF2580" s="135"/>
      <c r="AG2580" s="135"/>
      <c r="AH2580" s="135"/>
      <c r="AI2580" s="135"/>
      <c r="AJ2580" s="135"/>
      <c r="AK2580" s="135"/>
    </row>
    <row r="2581" spans="13:37" x14ac:dyDescent="0.25">
      <c r="M2581" s="135"/>
      <c r="N2581" s="135"/>
      <c r="O2581" s="135"/>
      <c r="P2581" s="135"/>
      <c r="R2581" s="135"/>
      <c r="S2581" s="135"/>
      <c r="T2581" s="135"/>
      <c r="U2581" s="135"/>
      <c r="V2581" s="135"/>
      <c r="W2581" s="135"/>
      <c r="X2581" s="135"/>
      <c r="Y2581" s="135"/>
      <c r="Z2581" s="135"/>
      <c r="AA2581" s="135"/>
      <c r="AB2581" s="135"/>
      <c r="AC2581" s="135"/>
      <c r="AD2581" s="135"/>
      <c r="AE2581" s="135"/>
      <c r="AF2581" s="135"/>
      <c r="AG2581" s="135"/>
      <c r="AH2581" s="135"/>
      <c r="AI2581" s="135"/>
      <c r="AJ2581" s="135"/>
      <c r="AK2581" s="135"/>
    </row>
    <row r="2582" spans="13:37" x14ac:dyDescent="0.25">
      <c r="M2582" s="135"/>
      <c r="N2582" s="135"/>
      <c r="O2582" s="135"/>
      <c r="P2582" s="135"/>
      <c r="R2582" s="135"/>
      <c r="S2582" s="135"/>
      <c r="T2582" s="135"/>
      <c r="U2582" s="135"/>
      <c r="V2582" s="135"/>
      <c r="W2582" s="135"/>
      <c r="X2582" s="135"/>
      <c r="Y2582" s="135"/>
      <c r="Z2582" s="135"/>
      <c r="AA2582" s="135"/>
      <c r="AB2582" s="135"/>
      <c r="AC2582" s="135"/>
      <c r="AD2582" s="135"/>
      <c r="AE2582" s="135"/>
      <c r="AF2582" s="135"/>
      <c r="AG2582" s="135"/>
      <c r="AH2582" s="135"/>
      <c r="AI2582" s="135"/>
      <c r="AJ2582" s="135"/>
      <c r="AK2582" s="135"/>
    </row>
    <row r="2583" spans="13:37" x14ac:dyDescent="0.25">
      <c r="M2583" s="135"/>
      <c r="N2583" s="135"/>
      <c r="O2583" s="135"/>
      <c r="P2583" s="135"/>
      <c r="R2583" s="135"/>
      <c r="S2583" s="135"/>
      <c r="T2583" s="135"/>
      <c r="U2583" s="135"/>
      <c r="V2583" s="135"/>
      <c r="W2583" s="135"/>
      <c r="X2583" s="135"/>
      <c r="Y2583" s="135"/>
      <c r="Z2583" s="135"/>
      <c r="AA2583" s="135"/>
      <c r="AB2583" s="135"/>
      <c r="AC2583" s="135"/>
      <c r="AD2583" s="135"/>
      <c r="AE2583" s="135"/>
      <c r="AF2583" s="135"/>
      <c r="AG2583" s="135"/>
      <c r="AH2583" s="135"/>
      <c r="AI2583" s="135"/>
      <c r="AJ2583" s="135"/>
      <c r="AK2583" s="135"/>
    </row>
    <row r="2584" spans="13:37" x14ac:dyDescent="0.25">
      <c r="M2584" s="135"/>
      <c r="N2584" s="135"/>
      <c r="O2584" s="135"/>
      <c r="P2584" s="135"/>
      <c r="R2584" s="135"/>
      <c r="S2584" s="135"/>
      <c r="T2584" s="135"/>
      <c r="U2584" s="135"/>
      <c r="V2584" s="135"/>
      <c r="W2584" s="135"/>
      <c r="X2584" s="135"/>
      <c r="Y2584" s="135"/>
      <c r="Z2584" s="135"/>
      <c r="AA2584" s="135"/>
      <c r="AB2584" s="135"/>
      <c r="AC2584" s="135"/>
      <c r="AD2584" s="135"/>
      <c r="AE2584" s="135"/>
      <c r="AF2584" s="135"/>
      <c r="AG2584" s="135"/>
      <c r="AH2584" s="135"/>
      <c r="AI2584" s="135"/>
      <c r="AJ2584" s="135"/>
      <c r="AK2584" s="135"/>
    </row>
    <row r="2585" spans="13:37" x14ac:dyDescent="0.25">
      <c r="M2585" s="135"/>
      <c r="N2585" s="135"/>
      <c r="O2585" s="135"/>
      <c r="P2585" s="135"/>
      <c r="R2585" s="135"/>
      <c r="S2585" s="135"/>
      <c r="T2585" s="135"/>
      <c r="U2585" s="135"/>
      <c r="V2585" s="135"/>
      <c r="W2585" s="135"/>
      <c r="X2585" s="135"/>
      <c r="Y2585" s="135"/>
      <c r="Z2585" s="135"/>
      <c r="AA2585" s="135"/>
      <c r="AB2585" s="135"/>
      <c r="AC2585" s="135"/>
      <c r="AD2585" s="135"/>
      <c r="AE2585" s="135"/>
      <c r="AF2585" s="135"/>
      <c r="AG2585" s="135"/>
      <c r="AH2585" s="135"/>
      <c r="AI2585" s="135"/>
      <c r="AJ2585" s="135"/>
      <c r="AK2585" s="135"/>
    </row>
    <row r="2586" spans="13:37" x14ac:dyDescent="0.25">
      <c r="M2586" s="135"/>
      <c r="N2586" s="135"/>
      <c r="O2586" s="135"/>
      <c r="P2586" s="135"/>
      <c r="R2586" s="135"/>
      <c r="S2586" s="135"/>
      <c r="T2586" s="135"/>
      <c r="U2586" s="135"/>
      <c r="V2586" s="135"/>
      <c r="W2586" s="135"/>
      <c r="X2586" s="135"/>
      <c r="Y2586" s="135"/>
      <c r="Z2586" s="135"/>
      <c r="AA2586" s="135"/>
      <c r="AB2586" s="135"/>
      <c r="AC2586" s="135"/>
      <c r="AD2586" s="135"/>
      <c r="AE2586" s="135"/>
      <c r="AF2586" s="135"/>
      <c r="AG2586" s="135"/>
      <c r="AH2586" s="135"/>
      <c r="AI2586" s="135"/>
      <c r="AJ2586" s="135"/>
      <c r="AK2586" s="135"/>
    </row>
    <row r="2587" spans="13:37" x14ac:dyDescent="0.25">
      <c r="M2587" s="135"/>
      <c r="N2587" s="135"/>
      <c r="O2587" s="135"/>
      <c r="P2587" s="135"/>
      <c r="R2587" s="135"/>
      <c r="S2587" s="135"/>
      <c r="T2587" s="135"/>
      <c r="U2587" s="135"/>
      <c r="V2587" s="135"/>
      <c r="W2587" s="135"/>
      <c r="X2587" s="135"/>
      <c r="Y2587" s="135"/>
      <c r="Z2587" s="135"/>
      <c r="AA2587" s="135"/>
      <c r="AB2587" s="135"/>
      <c r="AC2587" s="135"/>
      <c r="AD2587" s="135"/>
      <c r="AE2587" s="135"/>
      <c r="AF2587" s="135"/>
      <c r="AG2587" s="135"/>
      <c r="AH2587" s="135"/>
      <c r="AI2587" s="135"/>
      <c r="AJ2587" s="135"/>
      <c r="AK2587" s="135"/>
    </row>
    <row r="2588" spans="13:37" x14ac:dyDescent="0.25">
      <c r="M2588" s="135"/>
      <c r="N2588" s="135"/>
      <c r="O2588" s="135"/>
      <c r="P2588" s="135"/>
      <c r="R2588" s="135"/>
      <c r="S2588" s="135"/>
      <c r="T2588" s="135"/>
      <c r="U2588" s="135"/>
      <c r="V2588" s="135"/>
      <c r="W2588" s="135"/>
      <c r="X2588" s="135"/>
      <c r="Y2588" s="135"/>
      <c r="Z2588" s="135"/>
      <c r="AA2588" s="135"/>
      <c r="AB2588" s="135"/>
      <c r="AC2588" s="135"/>
      <c r="AD2588" s="135"/>
      <c r="AE2588" s="135"/>
      <c r="AF2588" s="135"/>
      <c r="AG2588" s="135"/>
      <c r="AH2588" s="135"/>
      <c r="AI2588" s="135"/>
      <c r="AJ2588" s="135"/>
      <c r="AK2588" s="135"/>
    </row>
    <row r="2589" spans="13:37" x14ac:dyDescent="0.25">
      <c r="M2589" s="135"/>
      <c r="N2589" s="135"/>
      <c r="O2589" s="135"/>
      <c r="P2589" s="135"/>
      <c r="R2589" s="135"/>
      <c r="S2589" s="135"/>
      <c r="T2589" s="135"/>
      <c r="U2589" s="135"/>
      <c r="V2589" s="135"/>
      <c r="W2589" s="135"/>
      <c r="X2589" s="135"/>
      <c r="Y2589" s="135"/>
      <c r="Z2589" s="135"/>
      <c r="AA2589" s="135"/>
      <c r="AB2589" s="135"/>
      <c r="AC2589" s="135"/>
      <c r="AD2589" s="135"/>
      <c r="AE2589" s="135"/>
      <c r="AF2589" s="135"/>
      <c r="AG2589" s="135"/>
      <c r="AH2589" s="135"/>
      <c r="AI2589" s="135"/>
      <c r="AJ2589" s="135"/>
      <c r="AK2589" s="135"/>
    </row>
    <row r="2590" spans="13:37" x14ac:dyDescent="0.25">
      <c r="M2590" s="135"/>
      <c r="N2590" s="135"/>
      <c r="O2590" s="135"/>
      <c r="P2590" s="135"/>
      <c r="R2590" s="135"/>
      <c r="S2590" s="135"/>
      <c r="T2590" s="135"/>
      <c r="U2590" s="135"/>
      <c r="V2590" s="135"/>
      <c r="W2590" s="135"/>
      <c r="X2590" s="135"/>
      <c r="Y2590" s="135"/>
      <c r="Z2590" s="135"/>
      <c r="AA2590" s="135"/>
      <c r="AB2590" s="135"/>
      <c r="AC2590" s="135"/>
      <c r="AD2590" s="135"/>
      <c r="AE2590" s="135"/>
      <c r="AF2590" s="135"/>
      <c r="AG2590" s="135"/>
      <c r="AH2590" s="135"/>
      <c r="AI2590" s="135"/>
      <c r="AJ2590" s="135"/>
      <c r="AK2590" s="135"/>
    </row>
    <row r="2591" spans="13:37" x14ac:dyDescent="0.25">
      <c r="M2591" s="135"/>
      <c r="N2591" s="135"/>
      <c r="O2591" s="135"/>
      <c r="P2591" s="135"/>
      <c r="R2591" s="135"/>
      <c r="S2591" s="135"/>
      <c r="T2591" s="135"/>
      <c r="U2591" s="135"/>
      <c r="V2591" s="135"/>
      <c r="W2591" s="135"/>
      <c r="X2591" s="135"/>
      <c r="Y2591" s="135"/>
      <c r="Z2591" s="135"/>
      <c r="AA2591" s="135"/>
      <c r="AB2591" s="135"/>
      <c r="AC2591" s="135"/>
      <c r="AD2591" s="135"/>
      <c r="AE2591" s="135"/>
      <c r="AF2591" s="135"/>
      <c r="AG2591" s="135"/>
      <c r="AH2591" s="135"/>
      <c r="AI2591" s="135"/>
      <c r="AJ2591" s="135"/>
      <c r="AK2591" s="135"/>
    </row>
    <row r="2592" spans="13:37" x14ac:dyDescent="0.25">
      <c r="M2592" s="135"/>
      <c r="N2592" s="135"/>
      <c r="O2592" s="135"/>
      <c r="P2592" s="135"/>
      <c r="R2592" s="135"/>
      <c r="S2592" s="135"/>
      <c r="T2592" s="135"/>
      <c r="U2592" s="135"/>
      <c r="V2592" s="135"/>
      <c r="W2592" s="135"/>
      <c r="X2592" s="135"/>
      <c r="Y2592" s="135"/>
      <c r="Z2592" s="135"/>
      <c r="AA2592" s="135"/>
      <c r="AB2592" s="135"/>
      <c r="AC2592" s="135"/>
      <c r="AD2592" s="135"/>
      <c r="AE2592" s="135"/>
      <c r="AF2592" s="135"/>
      <c r="AG2592" s="135"/>
      <c r="AH2592" s="135"/>
      <c r="AI2592" s="135"/>
      <c r="AJ2592" s="135"/>
      <c r="AK2592" s="135"/>
    </row>
    <row r="2593" spans="13:37" x14ac:dyDescent="0.25">
      <c r="M2593" s="135"/>
      <c r="N2593" s="135"/>
      <c r="O2593" s="135"/>
      <c r="P2593" s="135"/>
      <c r="R2593" s="135"/>
      <c r="S2593" s="135"/>
      <c r="T2593" s="135"/>
      <c r="U2593" s="135"/>
      <c r="V2593" s="135"/>
      <c r="W2593" s="135"/>
      <c r="X2593" s="135"/>
      <c r="Y2593" s="135"/>
      <c r="Z2593" s="135"/>
      <c r="AA2593" s="135"/>
      <c r="AB2593" s="135"/>
      <c r="AC2593" s="135"/>
      <c r="AD2593" s="135"/>
      <c r="AE2593" s="135"/>
      <c r="AF2593" s="135"/>
      <c r="AG2593" s="135"/>
      <c r="AH2593" s="135"/>
      <c r="AI2593" s="135"/>
      <c r="AJ2593" s="135"/>
      <c r="AK2593" s="135"/>
    </row>
    <row r="2594" spans="13:37" x14ac:dyDescent="0.25">
      <c r="M2594" s="135"/>
      <c r="N2594" s="135"/>
      <c r="O2594" s="135"/>
      <c r="P2594" s="135"/>
      <c r="R2594" s="135"/>
      <c r="S2594" s="135"/>
      <c r="T2594" s="135"/>
      <c r="U2594" s="135"/>
      <c r="V2594" s="135"/>
      <c r="W2594" s="135"/>
      <c r="X2594" s="135"/>
      <c r="Y2594" s="135"/>
      <c r="Z2594" s="135"/>
      <c r="AA2594" s="135"/>
      <c r="AB2594" s="135"/>
      <c r="AC2594" s="135"/>
      <c r="AD2594" s="135"/>
      <c r="AE2594" s="135"/>
      <c r="AF2594" s="135"/>
      <c r="AG2594" s="135"/>
      <c r="AH2594" s="135"/>
      <c r="AI2594" s="135"/>
      <c r="AJ2594" s="135"/>
      <c r="AK2594" s="135"/>
    </row>
    <row r="2595" spans="13:37" x14ac:dyDescent="0.25">
      <c r="M2595" s="135"/>
      <c r="N2595" s="135"/>
      <c r="O2595" s="135"/>
      <c r="P2595" s="135"/>
      <c r="R2595" s="135"/>
      <c r="S2595" s="135"/>
      <c r="T2595" s="135"/>
      <c r="U2595" s="135"/>
      <c r="V2595" s="135"/>
      <c r="W2595" s="135"/>
      <c r="X2595" s="135"/>
      <c r="Y2595" s="135"/>
      <c r="Z2595" s="135"/>
      <c r="AA2595" s="135"/>
      <c r="AB2595" s="135"/>
      <c r="AC2595" s="135"/>
      <c r="AD2595" s="135"/>
      <c r="AE2595" s="135"/>
      <c r="AF2595" s="135"/>
      <c r="AG2595" s="135"/>
      <c r="AH2595" s="135"/>
      <c r="AI2595" s="135"/>
      <c r="AJ2595" s="135"/>
      <c r="AK2595" s="135"/>
    </row>
    <row r="2596" spans="13:37" x14ac:dyDescent="0.25">
      <c r="M2596" s="135"/>
      <c r="N2596" s="135"/>
      <c r="O2596" s="135"/>
      <c r="P2596" s="135"/>
      <c r="R2596" s="135"/>
      <c r="S2596" s="135"/>
      <c r="T2596" s="135"/>
      <c r="U2596" s="135"/>
      <c r="V2596" s="135"/>
      <c r="W2596" s="135"/>
      <c r="X2596" s="135"/>
      <c r="Y2596" s="135"/>
      <c r="Z2596" s="135"/>
      <c r="AA2596" s="135"/>
      <c r="AB2596" s="135"/>
      <c r="AC2596" s="135"/>
      <c r="AD2596" s="135"/>
      <c r="AE2596" s="135"/>
      <c r="AF2596" s="135"/>
      <c r="AG2596" s="135"/>
      <c r="AH2596" s="135"/>
      <c r="AI2596" s="135"/>
      <c r="AJ2596" s="135"/>
      <c r="AK2596" s="135"/>
    </row>
    <row r="2597" spans="13:37" x14ac:dyDescent="0.25">
      <c r="M2597" s="135"/>
      <c r="N2597" s="135"/>
      <c r="O2597" s="135"/>
      <c r="P2597" s="135"/>
      <c r="R2597" s="135"/>
      <c r="S2597" s="135"/>
      <c r="T2597" s="135"/>
      <c r="U2597" s="135"/>
      <c r="V2597" s="135"/>
      <c r="W2597" s="135"/>
      <c r="X2597" s="135"/>
      <c r="Y2597" s="135"/>
      <c r="Z2597" s="135"/>
      <c r="AA2597" s="135"/>
      <c r="AB2597" s="135"/>
      <c r="AC2597" s="135"/>
      <c r="AD2597" s="135"/>
      <c r="AE2597" s="135"/>
      <c r="AF2597" s="135"/>
      <c r="AG2597" s="135"/>
      <c r="AH2597" s="135"/>
      <c r="AI2597" s="135"/>
      <c r="AJ2597" s="135"/>
      <c r="AK2597" s="135"/>
    </row>
    <row r="2598" spans="13:37" x14ac:dyDescent="0.25">
      <c r="M2598" s="135"/>
      <c r="N2598" s="135"/>
      <c r="O2598" s="135"/>
      <c r="P2598" s="135"/>
      <c r="R2598" s="135"/>
      <c r="S2598" s="135"/>
      <c r="T2598" s="135"/>
      <c r="U2598" s="135"/>
      <c r="V2598" s="135"/>
      <c r="W2598" s="135"/>
      <c r="X2598" s="135"/>
      <c r="Y2598" s="135"/>
      <c r="Z2598" s="135"/>
      <c r="AA2598" s="135"/>
      <c r="AB2598" s="135"/>
      <c r="AC2598" s="135"/>
      <c r="AD2598" s="135"/>
      <c r="AE2598" s="135"/>
      <c r="AF2598" s="135"/>
      <c r="AG2598" s="135"/>
      <c r="AH2598" s="135"/>
      <c r="AI2598" s="135"/>
      <c r="AJ2598" s="135"/>
      <c r="AK2598" s="135"/>
    </row>
    <row r="2599" spans="13:37" x14ac:dyDescent="0.25">
      <c r="M2599" s="135"/>
      <c r="N2599" s="135"/>
      <c r="O2599" s="135"/>
      <c r="P2599" s="135"/>
      <c r="R2599" s="135"/>
      <c r="S2599" s="135"/>
      <c r="T2599" s="135"/>
      <c r="U2599" s="135"/>
      <c r="V2599" s="135"/>
      <c r="W2599" s="135"/>
      <c r="X2599" s="135"/>
      <c r="Y2599" s="135"/>
      <c r="Z2599" s="135"/>
      <c r="AA2599" s="135"/>
      <c r="AB2599" s="135"/>
      <c r="AC2599" s="135"/>
      <c r="AD2599" s="135"/>
      <c r="AE2599" s="135"/>
      <c r="AF2599" s="135"/>
      <c r="AG2599" s="135"/>
      <c r="AH2599" s="135"/>
      <c r="AI2599" s="135"/>
      <c r="AJ2599" s="135"/>
      <c r="AK2599" s="135"/>
    </row>
    <row r="2600" spans="13:37" x14ac:dyDescent="0.25">
      <c r="M2600" s="135"/>
      <c r="N2600" s="135"/>
      <c r="O2600" s="135"/>
      <c r="P2600" s="135"/>
      <c r="R2600" s="135"/>
      <c r="S2600" s="135"/>
      <c r="T2600" s="135"/>
      <c r="U2600" s="135"/>
      <c r="V2600" s="135"/>
      <c r="W2600" s="135"/>
      <c r="X2600" s="135"/>
      <c r="Y2600" s="135"/>
      <c r="Z2600" s="135"/>
      <c r="AA2600" s="135"/>
      <c r="AB2600" s="135"/>
      <c r="AC2600" s="135"/>
      <c r="AD2600" s="135"/>
      <c r="AE2600" s="135"/>
      <c r="AF2600" s="135"/>
      <c r="AG2600" s="135"/>
      <c r="AH2600" s="135"/>
      <c r="AI2600" s="135"/>
      <c r="AJ2600" s="135"/>
      <c r="AK2600" s="135"/>
    </row>
    <row r="2601" spans="13:37" x14ac:dyDescent="0.25">
      <c r="M2601" s="135"/>
      <c r="N2601" s="135"/>
      <c r="O2601" s="135"/>
      <c r="P2601" s="135"/>
      <c r="R2601" s="135"/>
      <c r="S2601" s="135"/>
      <c r="T2601" s="135"/>
      <c r="U2601" s="135"/>
      <c r="V2601" s="135"/>
      <c r="W2601" s="135"/>
      <c r="X2601" s="135"/>
      <c r="Y2601" s="135"/>
      <c r="Z2601" s="135"/>
      <c r="AA2601" s="135"/>
      <c r="AB2601" s="135"/>
      <c r="AC2601" s="135"/>
      <c r="AD2601" s="135"/>
      <c r="AE2601" s="135"/>
      <c r="AF2601" s="135"/>
      <c r="AG2601" s="135"/>
      <c r="AH2601" s="135"/>
      <c r="AI2601" s="135"/>
      <c r="AJ2601" s="135"/>
      <c r="AK2601" s="135"/>
    </row>
    <row r="2602" spans="13:37" x14ac:dyDescent="0.25">
      <c r="M2602" s="135"/>
      <c r="N2602" s="135"/>
      <c r="O2602" s="135"/>
      <c r="P2602" s="135"/>
      <c r="R2602" s="135"/>
      <c r="S2602" s="135"/>
      <c r="T2602" s="135"/>
      <c r="U2602" s="135"/>
      <c r="V2602" s="135"/>
      <c r="W2602" s="135"/>
      <c r="X2602" s="135"/>
      <c r="Y2602" s="135"/>
      <c r="Z2602" s="135"/>
      <c r="AA2602" s="135"/>
      <c r="AB2602" s="135"/>
      <c r="AC2602" s="135"/>
      <c r="AD2602" s="135"/>
      <c r="AE2602" s="135"/>
      <c r="AF2602" s="135"/>
      <c r="AG2602" s="135"/>
      <c r="AH2602" s="135"/>
      <c r="AI2602" s="135"/>
      <c r="AJ2602" s="135"/>
      <c r="AK2602" s="135"/>
    </row>
    <row r="2603" spans="13:37" x14ac:dyDescent="0.25">
      <c r="M2603" s="135"/>
      <c r="N2603" s="135"/>
      <c r="O2603" s="135"/>
      <c r="P2603" s="135"/>
      <c r="R2603" s="135"/>
      <c r="S2603" s="135"/>
      <c r="T2603" s="135"/>
      <c r="U2603" s="135"/>
      <c r="V2603" s="135"/>
      <c r="W2603" s="135"/>
      <c r="X2603" s="135"/>
      <c r="Y2603" s="135"/>
      <c r="Z2603" s="135"/>
      <c r="AA2603" s="135"/>
      <c r="AB2603" s="135"/>
      <c r="AC2603" s="135"/>
      <c r="AD2603" s="135"/>
      <c r="AE2603" s="135"/>
      <c r="AF2603" s="135"/>
      <c r="AG2603" s="135"/>
      <c r="AH2603" s="135"/>
      <c r="AI2603" s="135"/>
      <c r="AJ2603" s="135"/>
      <c r="AK2603" s="135"/>
    </row>
    <row r="2604" spans="13:37" x14ac:dyDescent="0.25">
      <c r="M2604" s="135"/>
      <c r="N2604" s="135"/>
      <c r="O2604" s="135"/>
      <c r="P2604" s="135"/>
      <c r="R2604" s="135"/>
      <c r="S2604" s="135"/>
      <c r="T2604" s="135"/>
      <c r="U2604" s="135"/>
      <c r="V2604" s="135"/>
      <c r="W2604" s="135"/>
      <c r="X2604" s="135"/>
      <c r="Y2604" s="135"/>
      <c r="Z2604" s="135"/>
      <c r="AA2604" s="135"/>
      <c r="AB2604" s="135"/>
      <c r="AC2604" s="135"/>
      <c r="AD2604" s="135"/>
      <c r="AE2604" s="135"/>
      <c r="AF2604" s="135"/>
      <c r="AG2604" s="135"/>
      <c r="AH2604" s="135"/>
      <c r="AI2604" s="135"/>
      <c r="AJ2604" s="135"/>
      <c r="AK2604" s="135"/>
    </row>
    <row r="2605" spans="13:37" x14ac:dyDescent="0.25">
      <c r="M2605" s="135"/>
      <c r="N2605" s="135"/>
      <c r="O2605" s="135"/>
      <c r="P2605" s="135"/>
      <c r="R2605" s="135"/>
      <c r="S2605" s="135"/>
      <c r="T2605" s="135"/>
      <c r="U2605" s="135"/>
      <c r="V2605" s="135"/>
      <c r="W2605" s="135"/>
      <c r="X2605" s="135"/>
      <c r="Y2605" s="135"/>
      <c r="Z2605" s="135"/>
      <c r="AA2605" s="135"/>
      <c r="AB2605" s="135"/>
      <c r="AC2605" s="135"/>
      <c r="AD2605" s="135"/>
      <c r="AE2605" s="135"/>
      <c r="AF2605" s="135"/>
      <c r="AG2605" s="135"/>
      <c r="AH2605" s="135"/>
      <c r="AI2605" s="135"/>
      <c r="AJ2605" s="135"/>
      <c r="AK2605" s="135"/>
    </row>
    <row r="2606" spans="13:37" x14ac:dyDescent="0.25">
      <c r="M2606" s="135"/>
      <c r="N2606" s="135"/>
      <c r="O2606" s="135"/>
      <c r="P2606" s="135"/>
      <c r="R2606" s="135"/>
      <c r="S2606" s="135"/>
      <c r="T2606" s="135"/>
      <c r="U2606" s="135"/>
      <c r="V2606" s="135"/>
      <c r="W2606" s="135"/>
      <c r="X2606" s="135"/>
      <c r="Y2606" s="135"/>
      <c r="Z2606" s="135"/>
      <c r="AA2606" s="135"/>
      <c r="AB2606" s="135"/>
      <c r="AC2606" s="135"/>
      <c r="AD2606" s="135"/>
      <c r="AE2606" s="135"/>
      <c r="AF2606" s="135"/>
      <c r="AG2606" s="135"/>
      <c r="AH2606" s="135"/>
      <c r="AI2606" s="135"/>
      <c r="AJ2606" s="135"/>
      <c r="AK2606" s="135"/>
    </row>
    <row r="2607" spans="13:37" x14ac:dyDescent="0.25">
      <c r="M2607" s="135"/>
      <c r="N2607" s="135"/>
      <c r="O2607" s="135"/>
      <c r="P2607" s="135"/>
      <c r="R2607" s="135"/>
      <c r="S2607" s="135"/>
      <c r="T2607" s="135"/>
      <c r="U2607" s="135"/>
      <c r="V2607" s="135"/>
      <c r="W2607" s="135"/>
      <c r="X2607" s="135"/>
      <c r="Y2607" s="135"/>
      <c r="Z2607" s="135"/>
      <c r="AA2607" s="135"/>
      <c r="AB2607" s="135"/>
      <c r="AC2607" s="135"/>
      <c r="AD2607" s="135"/>
      <c r="AE2607" s="135"/>
      <c r="AF2607" s="135"/>
      <c r="AG2607" s="135"/>
      <c r="AH2607" s="135"/>
      <c r="AI2607" s="135"/>
      <c r="AJ2607" s="135"/>
      <c r="AK2607" s="135"/>
    </row>
    <row r="2608" spans="13:37" x14ac:dyDescent="0.25">
      <c r="M2608" s="135"/>
      <c r="N2608" s="135"/>
      <c r="O2608" s="135"/>
      <c r="P2608" s="135"/>
      <c r="R2608" s="135"/>
      <c r="S2608" s="135"/>
      <c r="T2608" s="135"/>
      <c r="U2608" s="135"/>
      <c r="V2608" s="135"/>
      <c r="W2608" s="135"/>
      <c r="X2608" s="135"/>
      <c r="Y2608" s="135"/>
      <c r="Z2608" s="135"/>
      <c r="AA2608" s="135"/>
      <c r="AB2608" s="135"/>
      <c r="AC2608" s="135"/>
      <c r="AD2608" s="135"/>
      <c r="AE2608" s="135"/>
      <c r="AF2608" s="135"/>
      <c r="AG2608" s="135"/>
      <c r="AH2608" s="135"/>
      <c r="AI2608" s="135"/>
      <c r="AJ2608" s="135"/>
      <c r="AK2608" s="135"/>
    </row>
    <row r="2609" spans="13:37" x14ac:dyDescent="0.25">
      <c r="M2609" s="135"/>
      <c r="N2609" s="135"/>
      <c r="O2609" s="135"/>
      <c r="P2609" s="135"/>
      <c r="R2609" s="135"/>
      <c r="S2609" s="135"/>
      <c r="T2609" s="135"/>
      <c r="U2609" s="135"/>
      <c r="V2609" s="135"/>
      <c r="W2609" s="135"/>
      <c r="X2609" s="135"/>
      <c r="Y2609" s="135"/>
      <c r="Z2609" s="135"/>
      <c r="AA2609" s="135"/>
      <c r="AB2609" s="135"/>
      <c r="AC2609" s="135"/>
      <c r="AD2609" s="135"/>
      <c r="AE2609" s="135"/>
      <c r="AF2609" s="135"/>
      <c r="AG2609" s="135"/>
      <c r="AH2609" s="135"/>
      <c r="AI2609" s="135"/>
      <c r="AJ2609" s="135"/>
      <c r="AK2609" s="135"/>
    </row>
    <row r="2610" spans="13:37" x14ac:dyDescent="0.25">
      <c r="M2610" s="135"/>
      <c r="N2610" s="135"/>
      <c r="O2610" s="135"/>
      <c r="P2610" s="135"/>
      <c r="R2610" s="135"/>
      <c r="S2610" s="135"/>
      <c r="T2610" s="135"/>
      <c r="U2610" s="135"/>
      <c r="V2610" s="135"/>
      <c r="W2610" s="135"/>
      <c r="X2610" s="135"/>
      <c r="Y2610" s="135"/>
      <c r="Z2610" s="135"/>
      <c r="AA2610" s="135"/>
      <c r="AB2610" s="135"/>
      <c r="AC2610" s="135"/>
      <c r="AD2610" s="135"/>
      <c r="AE2610" s="135"/>
      <c r="AF2610" s="135"/>
      <c r="AG2610" s="135"/>
      <c r="AH2610" s="135"/>
      <c r="AI2610" s="135"/>
      <c r="AJ2610" s="135"/>
      <c r="AK2610" s="135"/>
    </row>
    <row r="2611" spans="13:37" x14ac:dyDescent="0.25">
      <c r="M2611" s="135"/>
      <c r="N2611" s="135"/>
      <c r="O2611" s="135"/>
      <c r="P2611" s="135"/>
      <c r="R2611" s="135"/>
      <c r="S2611" s="135"/>
      <c r="T2611" s="135"/>
      <c r="U2611" s="135"/>
      <c r="V2611" s="135"/>
      <c r="W2611" s="135"/>
      <c r="X2611" s="135"/>
      <c r="Y2611" s="135"/>
      <c r="Z2611" s="135"/>
      <c r="AA2611" s="135"/>
      <c r="AB2611" s="135"/>
      <c r="AC2611" s="135"/>
      <c r="AD2611" s="135"/>
      <c r="AE2611" s="135"/>
      <c r="AF2611" s="135"/>
      <c r="AG2611" s="135"/>
      <c r="AH2611" s="135"/>
      <c r="AI2611" s="135"/>
      <c r="AJ2611" s="135"/>
      <c r="AK2611" s="135"/>
    </row>
    <row r="2612" spans="13:37" x14ac:dyDescent="0.25">
      <c r="M2612" s="135"/>
      <c r="N2612" s="135"/>
      <c r="O2612" s="135"/>
      <c r="P2612" s="135"/>
      <c r="R2612" s="135"/>
      <c r="S2612" s="135"/>
      <c r="T2612" s="135"/>
      <c r="U2612" s="135"/>
      <c r="V2612" s="135"/>
      <c r="W2612" s="135"/>
      <c r="X2612" s="135"/>
      <c r="Y2612" s="135"/>
      <c r="Z2612" s="135"/>
      <c r="AA2612" s="135"/>
      <c r="AB2612" s="135"/>
      <c r="AC2612" s="135"/>
      <c r="AD2612" s="135"/>
      <c r="AE2612" s="135"/>
      <c r="AF2612" s="135"/>
      <c r="AG2612" s="135"/>
      <c r="AH2612" s="135"/>
      <c r="AI2612" s="135"/>
      <c r="AJ2612" s="135"/>
      <c r="AK2612" s="135"/>
    </row>
    <row r="2613" spans="13:37" x14ac:dyDescent="0.25">
      <c r="M2613" s="135"/>
      <c r="N2613" s="135"/>
      <c r="O2613" s="135"/>
      <c r="P2613" s="135"/>
      <c r="R2613" s="135"/>
      <c r="S2613" s="135"/>
      <c r="T2613" s="135"/>
      <c r="U2613" s="135"/>
      <c r="V2613" s="135"/>
      <c r="W2613" s="135"/>
      <c r="X2613" s="135"/>
      <c r="Y2613" s="135"/>
      <c r="Z2613" s="135"/>
      <c r="AA2613" s="135"/>
      <c r="AB2613" s="135"/>
      <c r="AC2613" s="135"/>
      <c r="AD2613" s="135"/>
      <c r="AE2613" s="135"/>
      <c r="AF2613" s="135"/>
      <c r="AG2613" s="135"/>
      <c r="AH2613" s="135"/>
      <c r="AI2613" s="135"/>
      <c r="AJ2613" s="135"/>
      <c r="AK2613" s="135"/>
    </row>
    <row r="2614" spans="13:37" x14ac:dyDescent="0.25">
      <c r="M2614" s="135"/>
      <c r="N2614" s="135"/>
      <c r="O2614" s="135"/>
      <c r="P2614" s="135"/>
      <c r="R2614" s="135"/>
      <c r="S2614" s="135"/>
      <c r="T2614" s="135"/>
      <c r="U2614" s="135"/>
      <c r="V2614" s="135"/>
      <c r="W2614" s="135"/>
      <c r="X2614" s="135"/>
      <c r="Y2614" s="135"/>
      <c r="Z2614" s="135"/>
      <c r="AA2614" s="135"/>
      <c r="AB2614" s="135"/>
      <c r="AC2614" s="135"/>
      <c r="AD2614" s="135"/>
      <c r="AE2614" s="135"/>
      <c r="AF2614" s="135"/>
      <c r="AG2614" s="135"/>
      <c r="AH2614" s="135"/>
      <c r="AI2614" s="135"/>
      <c r="AJ2614" s="135"/>
      <c r="AK2614" s="135"/>
    </row>
    <row r="2615" spans="13:37" x14ac:dyDescent="0.25">
      <c r="M2615" s="135"/>
      <c r="N2615" s="135"/>
      <c r="O2615" s="135"/>
      <c r="P2615" s="135"/>
      <c r="R2615" s="135"/>
      <c r="S2615" s="135"/>
      <c r="T2615" s="135"/>
      <c r="U2615" s="135"/>
      <c r="V2615" s="135"/>
      <c r="W2615" s="135"/>
      <c r="X2615" s="135"/>
      <c r="Y2615" s="135"/>
      <c r="Z2615" s="135"/>
      <c r="AA2615" s="135"/>
      <c r="AB2615" s="135"/>
      <c r="AC2615" s="135"/>
      <c r="AD2615" s="135"/>
      <c r="AE2615" s="135"/>
      <c r="AF2615" s="135"/>
      <c r="AG2615" s="135"/>
      <c r="AH2615" s="135"/>
      <c r="AI2615" s="135"/>
      <c r="AJ2615" s="135"/>
      <c r="AK2615" s="135"/>
    </row>
    <row r="2616" spans="13:37" x14ac:dyDescent="0.25">
      <c r="M2616" s="135"/>
      <c r="N2616" s="135"/>
      <c r="O2616" s="135"/>
      <c r="P2616" s="135"/>
      <c r="R2616" s="135"/>
      <c r="S2616" s="135"/>
      <c r="T2616" s="135"/>
      <c r="U2616" s="135"/>
      <c r="V2616" s="135"/>
      <c r="W2616" s="135"/>
      <c r="X2616" s="135"/>
      <c r="Y2616" s="135"/>
      <c r="Z2616" s="135"/>
      <c r="AA2616" s="135"/>
      <c r="AB2616" s="135"/>
      <c r="AC2616" s="135"/>
      <c r="AD2616" s="135"/>
      <c r="AE2616" s="135"/>
      <c r="AF2616" s="135"/>
      <c r="AG2616" s="135"/>
      <c r="AH2616" s="135"/>
      <c r="AI2616" s="135"/>
      <c r="AJ2616" s="135"/>
      <c r="AK2616" s="135"/>
    </row>
    <row r="2617" spans="13:37" x14ac:dyDescent="0.25">
      <c r="M2617" s="135"/>
      <c r="N2617" s="135"/>
      <c r="O2617" s="135"/>
      <c r="P2617" s="135"/>
      <c r="R2617" s="135"/>
      <c r="S2617" s="135"/>
      <c r="T2617" s="135"/>
      <c r="U2617" s="135"/>
      <c r="V2617" s="135"/>
      <c r="W2617" s="135"/>
      <c r="X2617" s="135"/>
      <c r="Y2617" s="135"/>
      <c r="Z2617" s="135"/>
      <c r="AA2617" s="135"/>
      <c r="AB2617" s="135"/>
      <c r="AC2617" s="135"/>
      <c r="AD2617" s="135"/>
      <c r="AE2617" s="135"/>
      <c r="AF2617" s="135"/>
      <c r="AG2617" s="135"/>
      <c r="AH2617" s="135"/>
      <c r="AI2617" s="135"/>
      <c r="AJ2617" s="135"/>
      <c r="AK2617" s="135"/>
    </row>
    <row r="2618" spans="13:37" x14ac:dyDescent="0.25">
      <c r="M2618" s="135"/>
      <c r="N2618" s="135"/>
      <c r="O2618" s="135"/>
      <c r="P2618" s="135"/>
      <c r="R2618" s="135"/>
      <c r="S2618" s="135"/>
      <c r="T2618" s="135"/>
      <c r="U2618" s="135"/>
      <c r="V2618" s="135"/>
      <c r="W2618" s="135"/>
      <c r="X2618" s="135"/>
      <c r="Y2618" s="135"/>
      <c r="Z2618" s="135"/>
      <c r="AA2618" s="135"/>
      <c r="AB2618" s="135"/>
      <c r="AC2618" s="135"/>
      <c r="AD2618" s="135"/>
      <c r="AE2618" s="135"/>
      <c r="AF2618" s="135"/>
      <c r="AG2618" s="135"/>
      <c r="AH2618" s="135"/>
      <c r="AI2618" s="135"/>
      <c r="AJ2618" s="135"/>
      <c r="AK2618" s="135"/>
    </row>
    <row r="2619" spans="13:37" x14ac:dyDescent="0.25">
      <c r="M2619" s="135"/>
      <c r="N2619" s="135"/>
      <c r="O2619" s="135"/>
      <c r="P2619" s="135"/>
      <c r="R2619" s="135"/>
      <c r="S2619" s="135"/>
      <c r="T2619" s="135"/>
      <c r="U2619" s="135"/>
      <c r="V2619" s="135"/>
      <c r="W2619" s="135"/>
      <c r="X2619" s="135"/>
      <c r="Y2619" s="135"/>
      <c r="Z2619" s="135"/>
      <c r="AA2619" s="135"/>
      <c r="AB2619" s="135"/>
      <c r="AC2619" s="135"/>
      <c r="AD2619" s="135"/>
      <c r="AE2619" s="135"/>
      <c r="AF2619" s="135"/>
      <c r="AG2619" s="135"/>
      <c r="AH2619" s="135"/>
      <c r="AI2619" s="135"/>
      <c r="AJ2619" s="135"/>
      <c r="AK2619" s="135"/>
    </row>
    <row r="2620" spans="13:37" x14ac:dyDescent="0.25">
      <c r="M2620" s="135"/>
      <c r="N2620" s="135"/>
      <c r="O2620" s="135"/>
      <c r="P2620" s="135"/>
      <c r="R2620" s="135"/>
      <c r="S2620" s="135"/>
      <c r="T2620" s="135"/>
      <c r="U2620" s="135"/>
      <c r="V2620" s="135"/>
      <c r="W2620" s="135"/>
      <c r="X2620" s="135"/>
      <c r="Y2620" s="135"/>
      <c r="Z2620" s="135"/>
      <c r="AA2620" s="135"/>
      <c r="AB2620" s="135"/>
      <c r="AC2620" s="135"/>
      <c r="AD2620" s="135"/>
      <c r="AE2620" s="135"/>
      <c r="AF2620" s="135"/>
      <c r="AG2620" s="135"/>
      <c r="AH2620" s="135"/>
      <c r="AI2620" s="135"/>
      <c r="AJ2620" s="135"/>
      <c r="AK2620" s="135"/>
    </row>
    <row r="2621" spans="13:37" x14ac:dyDescent="0.25">
      <c r="M2621" s="135"/>
      <c r="N2621" s="135"/>
      <c r="O2621" s="135"/>
      <c r="P2621" s="135"/>
      <c r="R2621" s="135"/>
      <c r="S2621" s="135"/>
      <c r="T2621" s="135"/>
      <c r="U2621" s="135"/>
      <c r="V2621" s="135"/>
      <c r="W2621" s="135"/>
      <c r="X2621" s="135"/>
      <c r="Y2621" s="135"/>
      <c r="Z2621" s="135"/>
      <c r="AA2621" s="135"/>
      <c r="AB2621" s="135"/>
      <c r="AC2621" s="135"/>
      <c r="AD2621" s="135"/>
      <c r="AE2621" s="135"/>
      <c r="AF2621" s="135"/>
      <c r="AG2621" s="135"/>
      <c r="AH2621" s="135"/>
      <c r="AI2621" s="135"/>
      <c r="AJ2621" s="135"/>
      <c r="AK2621" s="135"/>
    </row>
    <row r="2622" spans="13:37" x14ac:dyDescent="0.25">
      <c r="M2622" s="135"/>
      <c r="N2622" s="135"/>
      <c r="O2622" s="135"/>
      <c r="P2622" s="135"/>
      <c r="R2622" s="135"/>
      <c r="S2622" s="135"/>
      <c r="T2622" s="135"/>
      <c r="U2622" s="135"/>
      <c r="V2622" s="135"/>
      <c r="W2622" s="135"/>
      <c r="X2622" s="135"/>
      <c r="Y2622" s="135"/>
      <c r="Z2622" s="135"/>
      <c r="AA2622" s="135"/>
      <c r="AB2622" s="135"/>
      <c r="AC2622" s="135"/>
      <c r="AD2622" s="135"/>
      <c r="AE2622" s="135"/>
      <c r="AF2622" s="135"/>
      <c r="AG2622" s="135"/>
      <c r="AH2622" s="135"/>
      <c r="AI2622" s="135"/>
      <c r="AJ2622" s="135"/>
      <c r="AK2622" s="135"/>
    </row>
    <row r="2623" spans="13:37" x14ac:dyDescent="0.25">
      <c r="M2623" s="135"/>
      <c r="N2623" s="135"/>
      <c r="O2623" s="135"/>
      <c r="P2623" s="135"/>
      <c r="R2623" s="135"/>
      <c r="S2623" s="135"/>
      <c r="T2623" s="135"/>
      <c r="U2623" s="135"/>
      <c r="V2623" s="135"/>
      <c r="W2623" s="135"/>
      <c r="X2623" s="135"/>
      <c r="Y2623" s="135"/>
      <c r="Z2623" s="135"/>
      <c r="AA2623" s="135"/>
      <c r="AB2623" s="135"/>
      <c r="AC2623" s="135"/>
      <c r="AD2623" s="135"/>
      <c r="AE2623" s="135"/>
      <c r="AF2623" s="135"/>
      <c r="AG2623" s="135"/>
      <c r="AH2623" s="135"/>
      <c r="AI2623" s="135"/>
      <c r="AJ2623" s="135"/>
      <c r="AK2623" s="135"/>
    </row>
    <row r="2624" spans="13:37" x14ac:dyDescent="0.25">
      <c r="M2624" s="135"/>
      <c r="N2624" s="135"/>
      <c r="O2624" s="135"/>
      <c r="P2624" s="135"/>
      <c r="R2624" s="135"/>
      <c r="S2624" s="135"/>
      <c r="T2624" s="135"/>
      <c r="U2624" s="135"/>
      <c r="V2624" s="135"/>
      <c r="W2624" s="135"/>
      <c r="X2624" s="135"/>
      <c r="Y2624" s="135"/>
      <c r="Z2624" s="135"/>
      <c r="AA2624" s="135"/>
      <c r="AB2624" s="135"/>
      <c r="AC2624" s="135"/>
      <c r="AD2624" s="135"/>
      <c r="AE2624" s="135"/>
      <c r="AF2624" s="135"/>
      <c r="AG2624" s="135"/>
      <c r="AH2624" s="135"/>
      <c r="AI2624" s="135"/>
      <c r="AJ2624" s="135"/>
      <c r="AK2624" s="135"/>
    </row>
    <row r="2625" spans="13:37" x14ac:dyDescent="0.25">
      <c r="M2625" s="135"/>
      <c r="N2625" s="135"/>
      <c r="O2625" s="135"/>
      <c r="P2625" s="135"/>
      <c r="R2625" s="135"/>
      <c r="S2625" s="135"/>
      <c r="T2625" s="135"/>
      <c r="U2625" s="135"/>
      <c r="V2625" s="135"/>
      <c r="W2625" s="135"/>
      <c r="X2625" s="135"/>
      <c r="Y2625" s="135"/>
      <c r="Z2625" s="135"/>
      <c r="AA2625" s="135"/>
      <c r="AB2625" s="135"/>
      <c r="AC2625" s="135"/>
      <c r="AD2625" s="135"/>
      <c r="AE2625" s="135"/>
      <c r="AF2625" s="135"/>
      <c r="AG2625" s="135"/>
      <c r="AH2625" s="135"/>
      <c r="AI2625" s="135"/>
      <c r="AJ2625" s="135"/>
      <c r="AK2625" s="135"/>
    </row>
    <row r="2626" spans="13:37" x14ac:dyDescent="0.25">
      <c r="M2626" s="135"/>
      <c r="N2626" s="135"/>
      <c r="O2626" s="135"/>
      <c r="P2626" s="135"/>
      <c r="R2626" s="135"/>
      <c r="S2626" s="135"/>
      <c r="T2626" s="135"/>
      <c r="U2626" s="135"/>
      <c r="V2626" s="135"/>
      <c r="W2626" s="135"/>
      <c r="X2626" s="135"/>
      <c r="Y2626" s="135"/>
      <c r="Z2626" s="135"/>
      <c r="AA2626" s="135"/>
      <c r="AB2626" s="135"/>
      <c r="AC2626" s="135"/>
      <c r="AD2626" s="135"/>
      <c r="AE2626" s="135"/>
      <c r="AF2626" s="135"/>
      <c r="AG2626" s="135"/>
      <c r="AH2626" s="135"/>
      <c r="AI2626" s="135"/>
      <c r="AJ2626" s="135"/>
      <c r="AK2626" s="135"/>
    </row>
    <row r="2627" spans="13:37" x14ac:dyDescent="0.25">
      <c r="M2627" s="135"/>
      <c r="N2627" s="135"/>
      <c r="O2627" s="135"/>
      <c r="P2627" s="135"/>
      <c r="R2627" s="135"/>
      <c r="S2627" s="135"/>
      <c r="T2627" s="135"/>
      <c r="U2627" s="135"/>
      <c r="V2627" s="135"/>
      <c r="W2627" s="135"/>
      <c r="X2627" s="135"/>
      <c r="Y2627" s="135"/>
      <c r="Z2627" s="135"/>
      <c r="AA2627" s="135"/>
      <c r="AB2627" s="135"/>
      <c r="AC2627" s="135"/>
      <c r="AD2627" s="135"/>
      <c r="AE2627" s="135"/>
      <c r="AF2627" s="135"/>
      <c r="AG2627" s="135"/>
      <c r="AH2627" s="135"/>
      <c r="AI2627" s="135"/>
      <c r="AJ2627" s="135"/>
      <c r="AK2627" s="135"/>
    </row>
    <row r="2628" spans="13:37" x14ac:dyDescent="0.25">
      <c r="M2628" s="135"/>
      <c r="N2628" s="135"/>
      <c r="O2628" s="135"/>
      <c r="P2628" s="135"/>
      <c r="R2628" s="135"/>
      <c r="S2628" s="135"/>
      <c r="T2628" s="135"/>
      <c r="U2628" s="135"/>
      <c r="V2628" s="135"/>
      <c r="W2628" s="135"/>
      <c r="X2628" s="135"/>
      <c r="Y2628" s="135"/>
      <c r="Z2628" s="135"/>
      <c r="AA2628" s="135"/>
      <c r="AB2628" s="135"/>
      <c r="AC2628" s="135"/>
      <c r="AD2628" s="135"/>
      <c r="AE2628" s="135"/>
      <c r="AF2628" s="135"/>
      <c r="AG2628" s="135"/>
      <c r="AH2628" s="135"/>
      <c r="AI2628" s="135"/>
      <c r="AJ2628" s="135"/>
      <c r="AK2628" s="135"/>
    </row>
    <row r="2629" spans="13:37" x14ac:dyDescent="0.25">
      <c r="M2629" s="135"/>
      <c r="N2629" s="135"/>
      <c r="O2629" s="135"/>
      <c r="P2629" s="135"/>
      <c r="R2629" s="135"/>
      <c r="S2629" s="135"/>
      <c r="T2629" s="135"/>
      <c r="U2629" s="135"/>
      <c r="V2629" s="135"/>
      <c r="W2629" s="135"/>
      <c r="X2629" s="135"/>
      <c r="Y2629" s="135"/>
      <c r="Z2629" s="135"/>
      <c r="AA2629" s="135"/>
      <c r="AB2629" s="135"/>
      <c r="AC2629" s="135"/>
      <c r="AD2629" s="135"/>
      <c r="AE2629" s="135"/>
      <c r="AF2629" s="135"/>
      <c r="AG2629" s="135"/>
      <c r="AH2629" s="135"/>
      <c r="AI2629" s="135"/>
      <c r="AJ2629" s="135"/>
      <c r="AK2629" s="135"/>
    </row>
    <row r="2630" spans="13:37" x14ac:dyDescent="0.25">
      <c r="M2630" s="135"/>
      <c r="N2630" s="135"/>
      <c r="O2630" s="135"/>
      <c r="P2630" s="135"/>
      <c r="R2630" s="135"/>
      <c r="S2630" s="135"/>
      <c r="T2630" s="135"/>
      <c r="U2630" s="135"/>
      <c r="V2630" s="135"/>
      <c r="W2630" s="135"/>
      <c r="X2630" s="135"/>
      <c r="Y2630" s="135"/>
      <c r="Z2630" s="135"/>
      <c r="AA2630" s="135"/>
      <c r="AB2630" s="135"/>
      <c r="AC2630" s="135"/>
      <c r="AD2630" s="135"/>
      <c r="AE2630" s="135"/>
      <c r="AF2630" s="135"/>
      <c r="AG2630" s="135"/>
      <c r="AH2630" s="135"/>
      <c r="AI2630" s="135"/>
      <c r="AJ2630" s="135"/>
      <c r="AK2630" s="135"/>
    </row>
    <row r="2631" spans="13:37" x14ac:dyDescent="0.25">
      <c r="M2631" s="135"/>
      <c r="N2631" s="135"/>
      <c r="O2631" s="135"/>
      <c r="P2631" s="135"/>
      <c r="R2631" s="135"/>
      <c r="S2631" s="135"/>
      <c r="T2631" s="135"/>
      <c r="U2631" s="135"/>
      <c r="V2631" s="135"/>
      <c r="W2631" s="135"/>
      <c r="X2631" s="135"/>
      <c r="Y2631" s="135"/>
      <c r="Z2631" s="135"/>
      <c r="AA2631" s="135"/>
      <c r="AB2631" s="135"/>
      <c r="AC2631" s="135"/>
      <c r="AD2631" s="135"/>
      <c r="AE2631" s="135"/>
      <c r="AF2631" s="135"/>
      <c r="AG2631" s="135"/>
      <c r="AH2631" s="135"/>
      <c r="AI2631" s="135"/>
      <c r="AJ2631" s="135"/>
      <c r="AK2631" s="135"/>
    </row>
    <row r="2632" spans="13:37" x14ac:dyDescent="0.25">
      <c r="M2632" s="135"/>
      <c r="N2632" s="135"/>
      <c r="O2632" s="135"/>
      <c r="P2632" s="135"/>
      <c r="R2632" s="135"/>
      <c r="S2632" s="135"/>
      <c r="T2632" s="135"/>
      <c r="U2632" s="135"/>
      <c r="V2632" s="135"/>
      <c r="W2632" s="135"/>
      <c r="X2632" s="135"/>
      <c r="Y2632" s="135"/>
      <c r="Z2632" s="135"/>
      <c r="AA2632" s="135"/>
      <c r="AB2632" s="135"/>
      <c r="AC2632" s="135"/>
      <c r="AD2632" s="135"/>
      <c r="AE2632" s="135"/>
      <c r="AF2632" s="135"/>
      <c r="AG2632" s="135"/>
      <c r="AH2632" s="135"/>
      <c r="AI2632" s="135"/>
      <c r="AJ2632" s="135"/>
      <c r="AK2632" s="135"/>
    </row>
    <row r="2633" spans="13:37" x14ac:dyDescent="0.25">
      <c r="M2633" s="135"/>
      <c r="N2633" s="135"/>
      <c r="O2633" s="135"/>
      <c r="P2633" s="135"/>
      <c r="R2633" s="135"/>
      <c r="S2633" s="135"/>
      <c r="T2633" s="135"/>
      <c r="U2633" s="135"/>
      <c r="V2633" s="135"/>
      <c r="W2633" s="135"/>
      <c r="X2633" s="135"/>
      <c r="Y2633" s="135"/>
      <c r="Z2633" s="135"/>
      <c r="AA2633" s="135"/>
      <c r="AB2633" s="135"/>
      <c r="AC2633" s="135"/>
      <c r="AD2633" s="135"/>
      <c r="AE2633" s="135"/>
      <c r="AF2633" s="135"/>
      <c r="AG2633" s="135"/>
      <c r="AH2633" s="135"/>
      <c r="AI2633" s="135"/>
      <c r="AJ2633" s="135"/>
      <c r="AK2633" s="135"/>
    </row>
    <row r="2634" spans="13:37" x14ac:dyDescent="0.25">
      <c r="M2634" s="135"/>
      <c r="N2634" s="135"/>
      <c r="O2634" s="135"/>
      <c r="P2634" s="135"/>
      <c r="R2634" s="135"/>
      <c r="S2634" s="135"/>
      <c r="T2634" s="135"/>
      <c r="U2634" s="135"/>
      <c r="V2634" s="135"/>
      <c r="W2634" s="135"/>
      <c r="X2634" s="135"/>
      <c r="Y2634" s="135"/>
      <c r="Z2634" s="135"/>
      <c r="AA2634" s="135"/>
      <c r="AB2634" s="135"/>
      <c r="AC2634" s="135"/>
      <c r="AD2634" s="135"/>
      <c r="AE2634" s="135"/>
      <c r="AF2634" s="135"/>
      <c r="AG2634" s="135"/>
      <c r="AH2634" s="135"/>
      <c r="AI2634" s="135"/>
      <c r="AJ2634" s="135"/>
      <c r="AK2634" s="135"/>
    </row>
    <row r="2635" spans="13:37" x14ac:dyDescent="0.25">
      <c r="M2635" s="135"/>
      <c r="N2635" s="135"/>
      <c r="O2635" s="135"/>
      <c r="P2635" s="135"/>
      <c r="R2635" s="135"/>
      <c r="S2635" s="135"/>
      <c r="T2635" s="135"/>
      <c r="U2635" s="135"/>
      <c r="V2635" s="135"/>
      <c r="W2635" s="135"/>
      <c r="X2635" s="135"/>
      <c r="Y2635" s="135"/>
      <c r="Z2635" s="135"/>
      <c r="AA2635" s="135"/>
      <c r="AB2635" s="135"/>
      <c r="AC2635" s="135"/>
      <c r="AD2635" s="135"/>
      <c r="AE2635" s="135"/>
      <c r="AF2635" s="135"/>
      <c r="AG2635" s="135"/>
      <c r="AH2635" s="135"/>
      <c r="AI2635" s="135"/>
      <c r="AJ2635" s="135"/>
      <c r="AK2635" s="135"/>
    </row>
    <row r="2636" spans="13:37" x14ac:dyDescent="0.25">
      <c r="M2636" s="135"/>
      <c r="N2636" s="135"/>
      <c r="O2636" s="135"/>
      <c r="P2636" s="135"/>
      <c r="R2636" s="135"/>
      <c r="S2636" s="135"/>
      <c r="T2636" s="135"/>
      <c r="U2636" s="135"/>
      <c r="V2636" s="135"/>
      <c r="W2636" s="135"/>
      <c r="X2636" s="135"/>
      <c r="Y2636" s="135"/>
      <c r="Z2636" s="135"/>
      <c r="AA2636" s="135"/>
      <c r="AB2636" s="135"/>
      <c r="AC2636" s="135"/>
      <c r="AD2636" s="135"/>
      <c r="AE2636" s="135"/>
      <c r="AF2636" s="135"/>
      <c r="AG2636" s="135"/>
      <c r="AH2636" s="135"/>
      <c r="AI2636" s="135"/>
      <c r="AJ2636" s="135"/>
      <c r="AK2636" s="135"/>
    </row>
    <row r="2637" spans="13:37" x14ac:dyDescent="0.25">
      <c r="M2637" s="135"/>
      <c r="N2637" s="135"/>
      <c r="O2637" s="135"/>
      <c r="P2637" s="135"/>
      <c r="R2637" s="135"/>
      <c r="S2637" s="135"/>
      <c r="T2637" s="135"/>
      <c r="U2637" s="135"/>
      <c r="V2637" s="135"/>
      <c r="W2637" s="135"/>
      <c r="X2637" s="135"/>
      <c r="Y2637" s="135"/>
      <c r="Z2637" s="135"/>
      <c r="AA2637" s="135"/>
      <c r="AB2637" s="135"/>
      <c r="AC2637" s="135"/>
      <c r="AD2637" s="135"/>
      <c r="AE2637" s="135"/>
      <c r="AF2637" s="135"/>
      <c r="AG2637" s="135"/>
      <c r="AH2637" s="135"/>
      <c r="AI2637" s="135"/>
      <c r="AJ2637" s="135"/>
      <c r="AK2637" s="135"/>
    </row>
    <row r="2638" spans="13:37" x14ac:dyDescent="0.25">
      <c r="M2638" s="135"/>
      <c r="N2638" s="135"/>
      <c r="O2638" s="135"/>
      <c r="P2638" s="135"/>
      <c r="R2638" s="135"/>
      <c r="S2638" s="135"/>
      <c r="T2638" s="135"/>
      <c r="U2638" s="135"/>
      <c r="V2638" s="135"/>
      <c r="W2638" s="135"/>
      <c r="X2638" s="135"/>
      <c r="Y2638" s="135"/>
      <c r="Z2638" s="135"/>
      <c r="AA2638" s="135"/>
      <c r="AB2638" s="135"/>
      <c r="AC2638" s="135"/>
      <c r="AD2638" s="135"/>
      <c r="AE2638" s="135"/>
      <c r="AF2638" s="135"/>
      <c r="AG2638" s="135"/>
      <c r="AH2638" s="135"/>
      <c r="AI2638" s="135"/>
      <c r="AJ2638" s="135"/>
      <c r="AK2638" s="135"/>
    </row>
    <row r="2639" spans="13:37" x14ac:dyDescent="0.25">
      <c r="M2639" s="135"/>
      <c r="N2639" s="135"/>
      <c r="O2639" s="135"/>
      <c r="P2639" s="135"/>
      <c r="R2639" s="135"/>
      <c r="S2639" s="135"/>
      <c r="T2639" s="135"/>
      <c r="U2639" s="135"/>
      <c r="V2639" s="135"/>
      <c r="W2639" s="135"/>
      <c r="X2639" s="135"/>
      <c r="Y2639" s="135"/>
      <c r="Z2639" s="135"/>
      <c r="AA2639" s="135"/>
      <c r="AB2639" s="135"/>
      <c r="AC2639" s="135"/>
      <c r="AD2639" s="135"/>
      <c r="AE2639" s="135"/>
      <c r="AF2639" s="135"/>
      <c r="AG2639" s="135"/>
      <c r="AH2639" s="135"/>
      <c r="AI2639" s="135"/>
      <c r="AJ2639" s="135"/>
      <c r="AK2639" s="135"/>
    </row>
    <row r="2640" spans="13:37" x14ac:dyDescent="0.25">
      <c r="M2640" s="135"/>
      <c r="N2640" s="135"/>
      <c r="O2640" s="135"/>
      <c r="P2640" s="135"/>
      <c r="R2640" s="135"/>
      <c r="S2640" s="135"/>
      <c r="T2640" s="135"/>
      <c r="U2640" s="135"/>
      <c r="V2640" s="135"/>
      <c r="W2640" s="135"/>
      <c r="X2640" s="135"/>
      <c r="Y2640" s="135"/>
      <c r="Z2640" s="135"/>
      <c r="AA2640" s="135"/>
      <c r="AB2640" s="135"/>
      <c r="AC2640" s="135"/>
      <c r="AD2640" s="135"/>
      <c r="AE2640" s="135"/>
      <c r="AF2640" s="135"/>
      <c r="AG2640" s="135"/>
      <c r="AH2640" s="135"/>
      <c r="AI2640" s="135"/>
      <c r="AJ2640" s="135"/>
      <c r="AK2640" s="135"/>
    </row>
    <row r="2641" spans="13:37" x14ac:dyDescent="0.25">
      <c r="M2641" s="135"/>
      <c r="N2641" s="135"/>
      <c r="O2641" s="135"/>
      <c r="P2641" s="135"/>
      <c r="R2641" s="135"/>
      <c r="S2641" s="135"/>
      <c r="T2641" s="135"/>
      <c r="U2641" s="135"/>
      <c r="V2641" s="135"/>
      <c r="W2641" s="135"/>
      <c r="X2641" s="135"/>
      <c r="Y2641" s="135"/>
      <c r="Z2641" s="135"/>
      <c r="AA2641" s="135"/>
      <c r="AB2641" s="135"/>
      <c r="AC2641" s="135"/>
      <c r="AD2641" s="135"/>
      <c r="AE2641" s="135"/>
      <c r="AF2641" s="135"/>
      <c r="AG2641" s="135"/>
      <c r="AH2641" s="135"/>
      <c r="AI2641" s="135"/>
      <c r="AJ2641" s="135"/>
      <c r="AK2641" s="135"/>
    </row>
    <row r="2642" spans="13:37" x14ac:dyDescent="0.25">
      <c r="M2642" s="135"/>
      <c r="N2642" s="135"/>
      <c r="O2642" s="135"/>
      <c r="P2642" s="135"/>
      <c r="R2642" s="135"/>
      <c r="S2642" s="135"/>
      <c r="T2642" s="135"/>
      <c r="U2642" s="135"/>
      <c r="V2642" s="135"/>
      <c r="W2642" s="135"/>
      <c r="X2642" s="135"/>
      <c r="Y2642" s="135"/>
      <c r="Z2642" s="135"/>
      <c r="AA2642" s="135"/>
      <c r="AB2642" s="135"/>
      <c r="AC2642" s="135"/>
      <c r="AD2642" s="135"/>
      <c r="AE2642" s="135"/>
      <c r="AF2642" s="135"/>
      <c r="AG2642" s="135"/>
      <c r="AH2642" s="135"/>
      <c r="AI2642" s="135"/>
      <c r="AJ2642" s="135"/>
      <c r="AK2642" s="135"/>
    </row>
    <row r="2643" spans="13:37" x14ac:dyDescent="0.25">
      <c r="M2643" s="135"/>
      <c r="N2643" s="135"/>
      <c r="O2643" s="135"/>
      <c r="P2643" s="135"/>
      <c r="R2643" s="135"/>
      <c r="S2643" s="135"/>
      <c r="T2643" s="135"/>
      <c r="U2643" s="135"/>
      <c r="V2643" s="135"/>
      <c r="W2643" s="135"/>
      <c r="X2643" s="135"/>
      <c r="Y2643" s="135"/>
      <c r="Z2643" s="135"/>
      <c r="AA2643" s="135"/>
      <c r="AB2643" s="135"/>
      <c r="AC2643" s="135"/>
      <c r="AD2643" s="135"/>
      <c r="AE2643" s="135"/>
      <c r="AF2643" s="135"/>
      <c r="AG2643" s="135"/>
      <c r="AH2643" s="135"/>
      <c r="AI2643" s="135"/>
      <c r="AJ2643" s="135"/>
      <c r="AK2643" s="135"/>
    </row>
    <row r="2644" spans="13:37" x14ac:dyDescent="0.25">
      <c r="M2644" s="135"/>
      <c r="N2644" s="135"/>
      <c r="O2644" s="135"/>
      <c r="P2644" s="135"/>
      <c r="R2644" s="135"/>
      <c r="S2644" s="135"/>
      <c r="T2644" s="135"/>
      <c r="U2644" s="135"/>
      <c r="V2644" s="135"/>
      <c r="W2644" s="135"/>
      <c r="X2644" s="135"/>
      <c r="Y2644" s="135"/>
      <c r="Z2644" s="135"/>
      <c r="AA2644" s="135"/>
      <c r="AB2644" s="135"/>
      <c r="AC2644" s="135"/>
      <c r="AD2644" s="135"/>
      <c r="AE2644" s="135"/>
      <c r="AF2644" s="135"/>
      <c r="AG2644" s="135"/>
      <c r="AH2644" s="135"/>
      <c r="AI2644" s="135"/>
      <c r="AJ2644" s="135"/>
      <c r="AK2644" s="135"/>
    </row>
    <row r="2645" spans="13:37" x14ac:dyDescent="0.25">
      <c r="M2645" s="135"/>
      <c r="N2645" s="135"/>
      <c r="O2645" s="135"/>
      <c r="P2645" s="135"/>
      <c r="R2645" s="135"/>
      <c r="S2645" s="135"/>
      <c r="T2645" s="135"/>
      <c r="U2645" s="135"/>
      <c r="V2645" s="135"/>
      <c r="W2645" s="135"/>
      <c r="X2645" s="135"/>
      <c r="Y2645" s="135"/>
      <c r="Z2645" s="135"/>
      <c r="AA2645" s="135"/>
      <c r="AB2645" s="135"/>
      <c r="AC2645" s="135"/>
      <c r="AD2645" s="135"/>
      <c r="AE2645" s="135"/>
      <c r="AF2645" s="135"/>
      <c r="AG2645" s="135"/>
      <c r="AH2645" s="135"/>
      <c r="AI2645" s="135"/>
      <c r="AJ2645" s="135"/>
      <c r="AK2645" s="135"/>
    </row>
    <row r="2646" spans="13:37" x14ac:dyDescent="0.25">
      <c r="M2646" s="135"/>
      <c r="N2646" s="135"/>
      <c r="O2646" s="135"/>
      <c r="P2646" s="135"/>
      <c r="R2646" s="135"/>
      <c r="S2646" s="135"/>
      <c r="T2646" s="135"/>
      <c r="U2646" s="135"/>
      <c r="V2646" s="135"/>
      <c r="W2646" s="135"/>
      <c r="X2646" s="135"/>
      <c r="Y2646" s="135"/>
      <c r="Z2646" s="135"/>
      <c r="AA2646" s="135"/>
      <c r="AB2646" s="135"/>
      <c r="AC2646" s="135"/>
      <c r="AD2646" s="135"/>
      <c r="AE2646" s="135"/>
      <c r="AF2646" s="135"/>
      <c r="AG2646" s="135"/>
      <c r="AH2646" s="135"/>
      <c r="AI2646" s="135"/>
      <c r="AJ2646" s="135"/>
      <c r="AK2646" s="135"/>
    </row>
    <row r="2647" spans="13:37" x14ac:dyDescent="0.25">
      <c r="M2647" s="135"/>
      <c r="N2647" s="135"/>
      <c r="O2647" s="135"/>
      <c r="P2647" s="135"/>
      <c r="R2647" s="135"/>
      <c r="S2647" s="135"/>
      <c r="T2647" s="135"/>
      <c r="U2647" s="135"/>
      <c r="V2647" s="135"/>
      <c r="W2647" s="135"/>
      <c r="X2647" s="135"/>
      <c r="Y2647" s="135"/>
      <c r="Z2647" s="135"/>
      <c r="AA2647" s="135"/>
      <c r="AB2647" s="135"/>
      <c r="AC2647" s="135"/>
      <c r="AD2647" s="135"/>
      <c r="AE2647" s="135"/>
      <c r="AF2647" s="135"/>
      <c r="AG2647" s="135"/>
      <c r="AH2647" s="135"/>
      <c r="AI2647" s="135"/>
      <c r="AJ2647" s="135"/>
      <c r="AK2647" s="135"/>
    </row>
    <row r="2648" spans="13:37" x14ac:dyDescent="0.25">
      <c r="M2648" s="135"/>
      <c r="N2648" s="135"/>
      <c r="O2648" s="135"/>
      <c r="P2648" s="135"/>
      <c r="R2648" s="135"/>
      <c r="S2648" s="135"/>
      <c r="T2648" s="135"/>
      <c r="U2648" s="135"/>
      <c r="V2648" s="135"/>
      <c r="W2648" s="135"/>
      <c r="X2648" s="135"/>
      <c r="Y2648" s="135"/>
      <c r="Z2648" s="135"/>
      <c r="AA2648" s="135"/>
      <c r="AB2648" s="135"/>
      <c r="AC2648" s="135"/>
      <c r="AD2648" s="135"/>
      <c r="AE2648" s="135"/>
      <c r="AF2648" s="135"/>
      <c r="AG2648" s="135"/>
      <c r="AH2648" s="135"/>
      <c r="AI2648" s="135"/>
      <c r="AJ2648" s="135"/>
      <c r="AK2648" s="135"/>
    </row>
    <row r="2649" spans="13:37" x14ac:dyDescent="0.25">
      <c r="M2649" s="135"/>
      <c r="N2649" s="135"/>
      <c r="O2649" s="135"/>
      <c r="P2649" s="135"/>
      <c r="R2649" s="135"/>
      <c r="S2649" s="135"/>
      <c r="T2649" s="135"/>
      <c r="U2649" s="135"/>
      <c r="V2649" s="135"/>
      <c r="W2649" s="135"/>
      <c r="X2649" s="135"/>
      <c r="Y2649" s="135"/>
      <c r="Z2649" s="135"/>
      <c r="AA2649" s="135"/>
      <c r="AB2649" s="135"/>
      <c r="AC2649" s="135"/>
      <c r="AD2649" s="135"/>
      <c r="AE2649" s="135"/>
      <c r="AF2649" s="135"/>
      <c r="AG2649" s="135"/>
      <c r="AH2649" s="135"/>
      <c r="AI2649" s="135"/>
      <c r="AJ2649" s="135"/>
      <c r="AK2649" s="135"/>
    </row>
    <row r="2650" spans="13:37" x14ac:dyDescent="0.25">
      <c r="M2650" s="135"/>
      <c r="N2650" s="135"/>
      <c r="O2650" s="135"/>
      <c r="P2650" s="135"/>
      <c r="R2650" s="135"/>
      <c r="S2650" s="135"/>
      <c r="T2650" s="135"/>
      <c r="U2650" s="135"/>
      <c r="V2650" s="135"/>
      <c r="W2650" s="135"/>
      <c r="X2650" s="135"/>
      <c r="Y2650" s="135"/>
      <c r="Z2650" s="135"/>
      <c r="AA2650" s="135"/>
      <c r="AB2650" s="135"/>
      <c r="AC2650" s="135"/>
      <c r="AD2650" s="135"/>
      <c r="AE2650" s="135"/>
      <c r="AF2650" s="135"/>
      <c r="AG2650" s="135"/>
      <c r="AH2650" s="135"/>
      <c r="AI2650" s="135"/>
      <c r="AJ2650" s="135"/>
      <c r="AK2650" s="135"/>
    </row>
    <row r="2651" spans="13:37" x14ac:dyDescent="0.25">
      <c r="M2651" s="135"/>
      <c r="N2651" s="135"/>
      <c r="O2651" s="135"/>
      <c r="P2651" s="135"/>
      <c r="R2651" s="135"/>
      <c r="S2651" s="135"/>
      <c r="T2651" s="135"/>
      <c r="U2651" s="135"/>
      <c r="V2651" s="135"/>
      <c r="W2651" s="135"/>
      <c r="X2651" s="135"/>
      <c r="Y2651" s="135"/>
      <c r="Z2651" s="135"/>
      <c r="AA2651" s="135"/>
      <c r="AB2651" s="135"/>
      <c r="AC2651" s="135"/>
      <c r="AD2651" s="135"/>
      <c r="AE2651" s="135"/>
      <c r="AF2651" s="135"/>
      <c r="AG2651" s="135"/>
      <c r="AH2651" s="135"/>
      <c r="AI2651" s="135"/>
      <c r="AJ2651" s="135"/>
      <c r="AK2651" s="135"/>
    </row>
    <row r="2652" spans="13:37" x14ac:dyDescent="0.25">
      <c r="M2652" s="135"/>
      <c r="N2652" s="135"/>
      <c r="O2652" s="135"/>
      <c r="P2652" s="135"/>
      <c r="R2652" s="135"/>
      <c r="S2652" s="135"/>
      <c r="T2652" s="135"/>
      <c r="U2652" s="135"/>
      <c r="V2652" s="135"/>
      <c r="W2652" s="135"/>
      <c r="X2652" s="135"/>
      <c r="Y2652" s="135"/>
      <c r="Z2652" s="135"/>
      <c r="AA2652" s="135"/>
      <c r="AB2652" s="135"/>
      <c r="AC2652" s="135"/>
      <c r="AD2652" s="135"/>
      <c r="AE2652" s="135"/>
      <c r="AF2652" s="135"/>
      <c r="AG2652" s="135"/>
      <c r="AH2652" s="135"/>
      <c r="AI2652" s="135"/>
      <c r="AJ2652" s="135"/>
      <c r="AK2652" s="135"/>
    </row>
    <row r="2653" spans="13:37" x14ac:dyDescent="0.25">
      <c r="M2653" s="135"/>
      <c r="N2653" s="135"/>
      <c r="O2653" s="135"/>
      <c r="P2653" s="135"/>
      <c r="R2653" s="135"/>
      <c r="S2653" s="135"/>
      <c r="T2653" s="135"/>
      <c r="U2653" s="135"/>
      <c r="V2653" s="135"/>
      <c r="W2653" s="135"/>
      <c r="X2653" s="135"/>
      <c r="Y2653" s="135"/>
      <c r="Z2653" s="135"/>
      <c r="AA2653" s="135"/>
      <c r="AB2653" s="135"/>
      <c r="AC2653" s="135"/>
      <c r="AD2653" s="135"/>
      <c r="AE2653" s="135"/>
      <c r="AF2653" s="135"/>
      <c r="AG2653" s="135"/>
      <c r="AH2653" s="135"/>
      <c r="AI2653" s="135"/>
      <c r="AJ2653" s="135"/>
      <c r="AK2653" s="135"/>
    </row>
    <row r="2654" spans="13:37" x14ac:dyDescent="0.25">
      <c r="M2654" s="135"/>
      <c r="N2654" s="135"/>
      <c r="O2654" s="135"/>
      <c r="P2654" s="135"/>
      <c r="R2654" s="135"/>
      <c r="S2654" s="135"/>
      <c r="T2654" s="135"/>
      <c r="U2654" s="135"/>
      <c r="V2654" s="135"/>
      <c r="W2654" s="135"/>
      <c r="X2654" s="135"/>
      <c r="Y2654" s="135"/>
      <c r="Z2654" s="135"/>
      <c r="AA2654" s="135"/>
      <c r="AB2654" s="135"/>
      <c r="AC2654" s="135"/>
      <c r="AD2654" s="135"/>
      <c r="AE2654" s="135"/>
      <c r="AF2654" s="135"/>
      <c r="AG2654" s="135"/>
      <c r="AH2654" s="135"/>
      <c r="AI2654" s="135"/>
      <c r="AJ2654" s="135"/>
      <c r="AK2654" s="135"/>
    </row>
    <row r="2655" spans="13:37" x14ac:dyDescent="0.25">
      <c r="M2655" s="135"/>
      <c r="N2655" s="135"/>
      <c r="O2655" s="135"/>
      <c r="P2655" s="135"/>
      <c r="R2655" s="135"/>
      <c r="S2655" s="135"/>
      <c r="T2655" s="135"/>
      <c r="U2655" s="135"/>
      <c r="V2655" s="135"/>
      <c r="W2655" s="135"/>
      <c r="X2655" s="135"/>
      <c r="Y2655" s="135"/>
      <c r="Z2655" s="135"/>
      <c r="AA2655" s="135"/>
      <c r="AB2655" s="135"/>
      <c r="AC2655" s="135"/>
      <c r="AD2655" s="135"/>
      <c r="AE2655" s="135"/>
      <c r="AF2655" s="135"/>
      <c r="AG2655" s="135"/>
      <c r="AH2655" s="135"/>
      <c r="AI2655" s="135"/>
      <c r="AJ2655" s="135"/>
      <c r="AK2655" s="135"/>
    </row>
    <row r="2656" spans="13:37" x14ac:dyDescent="0.25">
      <c r="M2656" s="135"/>
      <c r="N2656" s="135"/>
      <c r="O2656" s="135"/>
      <c r="P2656" s="135"/>
      <c r="R2656" s="135"/>
      <c r="S2656" s="135"/>
      <c r="T2656" s="135"/>
      <c r="U2656" s="135"/>
      <c r="V2656" s="135"/>
      <c r="W2656" s="135"/>
      <c r="X2656" s="135"/>
      <c r="Y2656" s="135"/>
      <c r="Z2656" s="135"/>
      <c r="AA2656" s="135"/>
      <c r="AB2656" s="135"/>
      <c r="AC2656" s="135"/>
      <c r="AD2656" s="135"/>
      <c r="AE2656" s="135"/>
      <c r="AF2656" s="135"/>
      <c r="AG2656" s="135"/>
      <c r="AH2656" s="135"/>
      <c r="AI2656" s="135"/>
      <c r="AJ2656" s="135"/>
      <c r="AK2656" s="135"/>
    </row>
    <row r="2657" spans="13:37" x14ac:dyDescent="0.25">
      <c r="M2657" s="135"/>
      <c r="N2657" s="135"/>
      <c r="O2657" s="135"/>
      <c r="P2657" s="135"/>
      <c r="R2657" s="135"/>
      <c r="S2657" s="135"/>
      <c r="T2657" s="135"/>
      <c r="U2657" s="135"/>
      <c r="V2657" s="135"/>
      <c r="W2657" s="135"/>
      <c r="X2657" s="135"/>
      <c r="Y2657" s="135"/>
      <c r="Z2657" s="135"/>
      <c r="AA2657" s="135"/>
      <c r="AB2657" s="135"/>
      <c r="AC2657" s="135"/>
      <c r="AD2657" s="135"/>
      <c r="AE2657" s="135"/>
      <c r="AF2657" s="135"/>
      <c r="AG2657" s="135"/>
      <c r="AH2657" s="135"/>
      <c r="AI2657" s="135"/>
      <c r="AJ2657" s="135"/>
      <c r="AK2657" s="135"/>
    </row>
    <row r="2658" spans="13:37" x14ac:dyDescent="0.25">
      <c r="M2658" s="135"/>
      <c r="N2658" s="135"/>
      <c r="O2658" s="135"/>
      <c r="P2658" s="135"/>
      <c r="R2658" s="135"/>
      <c r="S2658" s="135"/>
      <c r="T2658" s="135"/>
      <c r="U2658" s="135"/>
      <c r="V2658" s="135"/>
      <c r="W2658" s="135"/>
      <c r="X2658" s="135"/>
      <c r="Y2658" s="135"/>
      <c r="Z2658" s="135"/>
      <c r="AA2658" s="135"/>
      <c r="AB2658" s="135"/>
      <c r="AC2658" s="135"/>
      <c r="AD2658" s="135"/>
      <c r="AE2658" s="135"/>
      <c r="AF2658" s="135"/>
      <c r="AG2658" s="135"/>
      <c r="AH2658" s="135"/>
      <c r="AI2658" s="135"/>
      <c r="AJ2658" s="135"/>
      <c r="AK2658" s="135"/>
    </row>
    <row r="2659" spans="13:37" x14ac:dyDescent="0.25">
      <c r="M2659" s="135"/>
      <c r="N2659" s="135"/>
      <c r="O2659" s="135"/>
      <c r="P2659" s="135"/>
      <c r="R2659" s="135"/>
      <c r="S2659" s="135"/>
      <c r="T2659" s="135"/>
      <c r="U2659" s="135"/>
      <c r="V2659" s="135"/>
      <c r="W2659" s="135"/>
      <c r="X2659" s="135"/>
      <c r="Y2659" s="135"/>
      <c r="Z2659" s="135"/>
      <c r="AA2659" s="135"/>
      <c r="AB2659" s="135"/>
      <c r="AC2659" s="135"/>
      <c r="AD2659" s="135"/>
      <c r="AE2659" s="135"/>
      <c r="AF2659" s="135"/>
      <c r="AG2659" s="135"/>
      <c r="AH2659" s="135"/>
      <c r="AI2659" s="135"/>
      <c r="AJ2659" s="135"/>
      <c r="AK2659" s="135"/>
    </row>
    <row r="2660" spans="13:37" x14ac:dyDescent="0.25">
      <c r="M2660" s="135"/>
      <c r="N2660" s="135"/>
      <c r="O2660" s="135"/>
      <c r="P2660" s="135"/>
      <c r="R2660" s="135"/>
      <c r="S2660" s="135"/>
      <c r="T2660" s="135"/>
      <c r="U2660" s="135"/>
      <c r="V2660" s="135"/>
      <c r="W2660" s="135"/>
      <c r="X2660" s="135"/>
      <c r="Y2660" s="135"/>
      <c r="Z2660" s="135"/>
      <c r="AA2660" s="135"/>
      <c r="AB2660" s="135"/>
      <c r="AC2660" s="135"/>
      <c r="AD2660" s="135"/>
      <c r="AE2660" s="135"/>
      <c r="AF2660" s="135"/>
      <c r="AG2660" s="135"/>
      <c r="AH2660" s="135"/>
      <c r="AI2660" s="135"/>
      <c r="AJ2660" s="135"/>
      <c r="AK2660" s="135"/>
    </row>
    <row r="2661" spans="13:37" x14ac:dyDescent="0.25">
      <c r="M2661" s="135"/>
      <c r="N2661" s="135"/>
      <c r="O2661" s="135"/>
      <c r="P2661" s="135"/>
      <c r="R2661" s="135"/>
      <c r="S2661" s="135"/>
      <c r="T2661" s="135"/>
      <c r="U2661" s="135"/>
      <c r="V2661" s="135"/>
      <c r="W2661" s="135"/>
      <c r="X2661" s="135"/>
      <c r="Y2661" s="135"/>
      <c r="Z2661" s="135"/>
      <c r="AA2661" s="135"/>
      <c r="AB2661" s="135"/>
      <c r="AC2661" s="135"/>
      <c r="AD2661" s="135"/>
      <c r="AE2661" s="135"/>
      <c r="AF2661" s="135"/>
      <c r="AG2661" s="135"/>
      <c r="AH2661" s="135"/>
      <c r="AI2661" s="135"/>
      <c r="AJ2661" s="135"/>
      <c r="AK2661" s="135"/>
    </row>
    <row r="2662" spans="13:37" x14ac:dyDescent="0.25">
      <c r="M2662" s="135"/>
      <c r="N2662" s="135"/>
      <c r="O2662" s="135"/>
      <c r="P2662" s="135"/>
      <c r="R2662" s="135"/>
      <c r="S2662" s="135"/>
      <c r="T2662" s="135"/>
      <c r="U2662" s="135"/>
      <c r="V2662" s="135"/>
      <c r="W2662" s="135"/>
      <c r="X2662" s="135"/>
      <c r="Y2662" s="135"/>
      <c r="Z2662" s="135"/>
      <c r="AA2662" s="135"/>
      <c r="AB2662" s="135"/>
      <c r="AC2662" s="135"/>
      <c r="AD2662" s="135"/>
      <c r="AE2662" s="135"/>
      <c r="AF2662" s="135"/>
      <c r="AG2662" s="135"/>
      <c r="AH2662" s="135"/>
      <c r="AI2662" s="135"/>
      <c r="AJ2662" s="135"/>
      <c r="AK2662" s="135"/>
    </row>
    <row r="2663" spans="13:37" x14ac:dyDescent="0.25">
      <c r="M2663" s="135"/>
      <c r="N2663" s="135"/>
      <c r="O2663" s="135"/>
      <c r="P2663" s="135"/>
      <c r="R2663" s="135"/>
      <c r="S2663" s="135"/>
      <c r="T2663" s="135"/>
      <c r="U2663" s="135"/>
      <c r="V2663" s="135"/>
      <c r="W2663" s="135"/>
      <c r="X2663" s="135"/>
      <c r="Y2663" s="135"/>
      <c r="Z2663" s="135"/>
      <c r="AA2663" s="135"/>
      <c r="AB2663" s="135"/>
      <c r="AC2663" s="135"/>
      <c r="AD2663" s="135"/>
      <c r="AE2663" s="135"/>
      <c r="AF2663" s="135"/>
      <c r="AG2663" s="135"/>
      <c r="AH2663" s="135"/>
      <c r="AI2663" s="135"/>
      <c r="AJ2663" s="135"/>
      <c r="AK2663" s="135"/>
    </row>
    <row r="2664" spans="13:37" x14ac:dyDescent="0.25">
      <c r="M2664" s="135"/>
      <c r="N2664" s="135"/>
      <c r="O2664" s="135"/>
      <c r="P2664" s="135"/>
      <c r="R2664" s="135"/>
      <c r="S2664" s="135"/>
      <c r="T2664" s="135"/>
      <c r="U2664" s="135"/>
      <c r="V2664" s="135"/>
      <c r="W2664" s="135"/>
      <c r="X2664" s="135"/>
      <c r="Y2664" s="135"/>
      <c r="Z2664" s="135"/>
      <c r="AA2664" s="135"/>
      <c r="AB2664" s="135"/>
      <c r="AC2664" s="135"/>
      <c r="AD2664" s="135"/>
      <c r="AE2664" s="135"/>
      <c r="AF2664" s="135"/>
      <c r="AG2664" s="135"/>
      <c r="AH2664" s="135"/>
      <c r="AI2664" s="135"/>
      <c r="AJ2664" s="135"/>
      <c r="AK2664" s="135"/>
    </row>
    <row r="2665" spans="13:37" x14ac:dyDescent="0.25">
      <c r="M2665" s="135"/>
      <c r="N2665" s="135"/>
      <c r="O2665" s="135"/>
      <c r="P2665" s="135"/>
      <c r="R2665" s="135"/>
      <c r="S2665" s="135"/>
      <c r="T2665" s="135"/>
      <c r="U2665" s="135"/>
      <c r="V2665" s="135"/>
      <c r="W2665" s="135"/>
      <c r="X2665" s="135"/>
      <c r="Y2665" s="135"/>
      <c r="Z2665" s="135"/>
      <c r="AA2665" s="135"/>
      <c r="AB2665" s="135"/>
      <c r="AC2665" s="135"/>
      <c r="AD2665" s="135"/>
      <c r="AE2665" s="135"/>
      <c r="AF2665" s="135"/>
      <c r="AG2665" s="135"/>
      <c r="AH2665" s="135"/>
      <c r="AI2665" s="135"/>
      <c r="AJ2665" s="135"/>
      <c r="AK2665" s="135"/>
    </row>
    <row r="2666" spans="13:37" x14ac:dyDescent="0.25">
      <c r="M2666" s="135"/>
      <c r="N2666" s="135"/>
      <c r="O2666" s="135"/>
      <c r="P2666" s="135"/>
      <c r="R2666" s="135"/>
      <c r="S2666" s="135"/>
      <c r="T2666" s="135"/>
      <c r="U2666" s="135"/>
      <c r="V2666" s="135"/>
      <c r="W2666" s="135"/>
      <c r="X2666" s="135"/>
      <c r="Y2666" s="135"/>
      <c r="Z2666" s="135"/>
      <c r="AA2666" s="135"/>
      <c r="AB2666" s="135"/>
      <c r="AC2666" s="135"/>
      <c r="AD2666" s="135"/>
      <c r="AE2666" s="135"/>
      <c r="AF2666" s="135"/>
      <c r="AG2666" s="135"/>
      <c r="AH2666" s="135"/>
      <c r="AI2666" s="135"/>
      <c r="AJ2666" s="135"/>
      <c r="AK2666" s="135"/>
    </row>
    <row r="2667" spans="13:37" x14ac:dyDescent="0.25">
      <c r="M2667" s="135"/>
      <c r="N2667" s="135"/>
      <c r="O2667" s="135"/>
      <c r="P2667" s="135"/>
      <c r="R2667" s="135"/>
      <c r="S2667" s="135"/>
      <c r="T2667" s="135"/>
      <c r="U2667" s="135"/>
      <c r="V2667" s="135"/>
      <c r="W2667" s="135"/>
      <c r="X2667" s="135"/>
      <c r="Y2667" s="135"/>
      <c r="Z2667" s="135"/>
      <c r="AA2667" s="135"/>
      <c r="AB2667" s="135"/>
      <c r="AC2667" s="135"/>
      <c r="AD2667" s="135"/>
      <c r="AE2667" s="135"/>
      <c r="AF2667" s="135"/>
      <c r="AG2667" s="135"/>
      <c r="AH2667" s="135"/>
      <c r="AI2667" s="135"/>
      <c r="AJ2667" s="135"/>
      <c r="AK2667" s="135"/>
    </row>
    <row r="2668" spans="13:37" x14ac:dyDescent="0.25">
      <c r="M2668" s="135"/>
      <c r="N2668" s="135"/>
      <c r="O2668" s="135"/>
      <c r="P2668" s="135"/>
      <c r="R2668" s="135"/>
      <c r="S2668" s="135"/>
      <c r="T2668" s="135"/>
      <c r="U2668" s="135"/>
      <c r="V2668" s="135"/>
      <c r="W2668" s="135"/>
      <c r="X2668" s="135"/>
      <c r="Y2668" s="135"/>
      <c r="Z2668" s="135"/>
      <c r="AA2668" s="135"/>
      <c r="AB2668" s="135"/>
      <c r="AC2668" s="135"/>
      <c r="AD2668" s="135"/>
      <c r="AE2668" s="135"/>
      <c r="AF2668" s="135"/>
      <c r="AG2668" s="135"/>
      <c r="AH2668" s="135"/>
      <c r="AI2668" s="135"/>
      <c r="AJ2668" s="135"/>
      <c r="AK2668" s="135"/>
    </row>
    <row r="2669" spans="13:37" x14ac:dyDescent="0.25">
      <c r="M2669" s="135"/>
      <c r="N2669" s="135"/>
      <c r="O2669" s="135"/>
      <c r="P2669" s="135"/>
      <c r="R2669" s="135"/>
      <c r="S2669" s="135"/>
      <c r="T2669" s="135"/>
      <c r="U2669" s="135"/>
      <c r="V2669" s="135"/>
      <c r="W2669" s="135"/>
      <c r="X2669" s="135"/>
      <c r="Y2669" s="135"/>
      <c r="Z2669" s="135"/>
      <c r="AA2669" s="135"/>
      <c r="AB2669" s="135"/>
      <c r="AC2669" s="135"/>
      <c r="AD2669" s="135"/>
      <c r="AE2669" s="135"/>
      <c r="AF2669" s="135"/>
      <c r="AG2669" s="135"/>
      <c r="AH2669" s="135"/>
      <c r="AI2669" s="135"/>
      <c r="AJ2669" s="135"/>
      <c r="AK2669" s="135"/>
    </row>
    <row r="2670" spans="13:37" x14ac:dyDescent="0.25">
      <c r="M2670" s="135"/>
      <c r="N2670" s="135"/>
      <c r="O2670" s="135"/>
      <c r="P2670" s="135"/>
      <c r="R2670" s="135"/>
      <c r="S2670" s="135"/>
      <c r="T2670" s="135"/>
      <c r="U2670" s="135"/>
      <c r="V2670" s="135"/>
      <c r="W2670" s="135"/>
      <c r="X2670" s="135"/>
      <c r="Y2670" s="135"/>
      <c r="Z2670" s="135"/>
      <c r="AA2670" s="135"/>
      <c r="AB2670" s="135"/>
      <c r="AC2670" s="135"/>
      <c r="AD2670" s="135"/>
      <c r="AE2670" s="135"/>
      <c r="AF2670" s="135"/>
      <c r="AG2670" s="135"/>
      <c r="AH2670" s="135"/>
      <c r="AI2670" s="135"/>
      <c r="AJ2670" s="135"/>
      <c r="AK2670" s="135"/>
    </row>
    <row r="2671" spans="13:37" x14ac:dyDescent="0.25">
      <c r="M2671" s="135"/>
      <c r="N2671" s="135"/>
      <c r="O2671" s="135"/>
      <c r="P2671" s="135"/>
      <c r="R2671" s="135"/>
      <c r="S2671" s="135"/>
      <c r="T2671" s="135"/>
      <c r="U2671" s="135"/>
      <c r="V2671" s="135"/>
      <c r="W2671" s="135"/>
      <c r="X2671" s="135"/>
      <c r="Y2671" s="135"/>
      <c r="Z2671" s="135"/>
      <c r="AA2671" s="135"/>
      <c r="AB2671" s="135"/>
      <c r="AC2671" s="135"/>
      <c r="AD2671" s="135"/>
      <c r="AE2671" s="135"/>
      <c r="AF2671" s="135"/>
      <c r="AG2671" s="135"/>
      <c r="AH2671" s="135"/>
      <c r="AI2671" s="135"/>
      <c r="AJ2671" s="135"/>
      <c r="AK2671" s="135"/>
    </row>
    <row r="2672" spans="13:37" x14ac:dyDescent="0.25">
      <c r="M2672" s="135"/>
      <c r="N2672" s="135"/>
      <c r="O2672" s="135"/>
      <c r="P2672" s="135"/>
      <c r="R2672" s="135"/>
      <c r="S2672" s="135"/>
      <c r="T2672" s="135"/>
      <c r="U2672" s="135"/>
      <c r="V2672" s="135"/>
      <c r="W2672" s="135"/>
      <c r="X2672" s="135"/>
      <c r="Y2672" s="135"/>
      <c r="Z2672" s="135"/>
      <c r="AA2672" s="135"/>
      <c r="AB2672" s="135"/>
      <c r="AC2672" s="135"/>
      <c r="AD2672" s="135"/>
      <c r="AE2672" s="135"/>
      <c r="AF2672" s="135"/>
      <c r="AG2672" s="135"/>
      <c r="AH2672" s="135"/>
      <c r="AI2672" s="135"/>
      <c r="AJ2672" s="135"/>
      <c r="AK2672" s="135"/>
    </row>
    <row r="2673" spans="13:37" x14ac:dyDescent="0.25">
      <c r="M2673" s="135"/>
      <c r="N2673" s="135"/>
      <c r="O2673" s="135"/>
      <c r="P2673" s="135"/>
      <c r="R2673" s="135"/>
      <c r="S2673" s="135"/>
      <c r="T2673" s="135"/>
      <c r="U2673" s="135"/>
      <c r="V2673" s="135"/>
      <c r="W2673" s="135"/>
      <c r="X2673" s="135"/>
      <c r="Y2673" s="135"/>
      <c r="Z2673" s="135"/>
      <c r="AA2673" s="135"/>
      <c r="AB2673" s="135"/>
      <c r="AC2673" s="135"/>
      <c r="AD2673" s="135"/>
      <c r="AE2673" s="135"/>
      <c r="AF2673" s="135"/>
      <c r="AG2673" s="135"/>
      <c r="AH2673" s="135"/>
      <c r="AI2673" s="135"/>
      <c r="AJ2673" s="135"/>
      <c r="AK2673" s="135"/>
    </row>
    <row r="2674" spans="13:37" x14ac:dyDescent="0.25">
      <c r="M2674" s="135"/>
      <c r="N2674" s="135"/>
      <c r="O2674" s="135"/>
      <c r="P2674" s="135"/>
      <c r="R2674" s="135"/>
      <c r="S2674" s="135"/>
      <c r="T2674" s="135"/>
      <c r="U2674" s="135"/>
      <c r="V2674" s="135"/>
      <c r="W2674" s="135"/>
      <c r="X2674" s="135"/>
      <c r="Y2674" s="135"/>
      <c r="Z2674" s="135"/>
      <c r="AA2674" s="135"/>
      <c r="AB2674" s="135"/>
      <c r="AC2674" s="135"/>
      <c r="AD2674" s="135"/>
      <c r="AE2674" s="135"/>
      <c r="AF2674" s="135"/>
      <c r="AG2674" s="135"/>
      <c r="AH2674" s="135"/>
      <c r="AI2674" s="135"/>
      <c r="AJ2674" s="135"/>
      <c r="AK2674" s="135"/>
    </row>
    <row r="2675" spans="13:37" x14ac:dyDescent="0.25">
      <c r="M2675" s="135"/>
      <c r="N2675" s="135"/>
      <c r="O2675" s="135"/>
      <c r="P2675" s="135"/>
      <c r="R2675" s="135"/>
      <c r="S2675" s="135"/>
      <c r="T2675" s="135"/>
      <c r="U2675" s="135"/>
      <c r="V2675" s="135"/>
      <c r="W2675" s="135"/>
      <c r="X2675" s="135"/>
      <c r="Y2675" s="135"/>
      <c r="Z2675" s="135"/>
      <c r="AA2675" s="135"/>
      <c r="AB2675" s="135"/>
      <c r="AC2675" s="135"/>
      <c r="AD2675" s="135"/>
      <c r="AE2675" s="135"/>
      <c r="AF2675" s="135"/>
      <c r="AG2675" s="135"/>
      <c r="AH2675" s="135"/>
      <c r="AI2675" s="135"/>
      <c r="AJ2675" s="135"/>
      <c r="AK2675" s="135"/>
    </row>
    <row r="2676" spans="13:37" x14ac:dyDescent="0.25">
      <c r="M2676" s="135"/>
      <c r="N2676" s="135"/>
      <c r="O2676" s="135"/>
      <c r="P2676" s="135"/>
      <c r="R2676" s="135"/>
      <c r="S2676" s="135"/>
      <c r="T2676" s="135"/>
      <c r="U2676" s="135"/>
      <c r="V2676" s="135"/>
      <c r="W2676" s="135"/>
      <c r="X2676" s="135"/>
      <c r="Y2676" s="135"/>
      <c r="Z2676" s="135"/>
      <c r="AA2676" s="135"/>
      <c r="AB2676" s="135"/>
      <c r="AC2676" s="135"/>
      <c r="AD2676" s="135"/>
      <c r="AE2676" s="135"/>
      <c r="AF2676" s="135"/>
      <c r="AG2676" s="135"/>
      <c r="AH2676" s="135"/>
      <c r="AI2676" s="135"/>
      <c r="AJ2676" s="135"/>
      <c r="AK2676" s="135"/>
    </row>
    <row r="2677" spans="13:37" x14ac:dyDescent="0.25">
      <c r="M2677" s="135"/>
      <c r="N2677" s="135"/>
      <c r="O2677" s="135"/>
      <c r="P2677" s="135"/>
      <c r="R2677" s="135"/>
      <c r="S2677" s="135"/>
      <c r="T2677" s="135"/>
      <c r="U2677" s="135"/>
      <c r="V2677" s="135"/>
      <c r="W2677" s="135"/>
      <c r="X2677" s="135"/>
      <c r="Y2677" s="135"/>
      <c r="Z2677" s="135"/>
      <c r="AA2677" s="135"/>
      <c r="AB2677" s="135"/>
      <c r="AC2677" s="135"/>
      <c r="AD2677" s="135"/>
      <c r="AE2677" s="135"/>
      <c r="AF2677" s="135"/>
      <c r="AG2677" s="135"/>
      <c r="AH2677" s="135"/>
      <c r="AI2677" s="135"/>
      <c r="AJ2677" s="135"/>
      <c r="AK2677" s="135"/>
    </row>
    <row r="2678" spans="13:37" x14ac:dyDescent="0.25">
      <c r="M2678" s="135"/>
      <c r="N2678" s="135"/>
      <c r="O2678" s="135"/>
      <c r="P2678" s="135"/>
      <c r="R2678" s="135"/>
      <c r="S2678" s="135"/>
      <c r="T2678" s="135"/>
      <c r="U2678" s="135"/>
      <c r="V2678" s="135"/>
      <c r="W2678" s="135"/>
      <c r="X2678" s="135"/>
      <c r="Y2678" s="135"/>
      <c r="Z2678" s="135"/>
      <c r="AA2678" s="135"/>
      <c r="AB2678" s="135"/>
      <c r="AC2678" s="135"/>
      <c r="AD2678" s="135"/>
      <c r="AE2678" s="135"/>
      <c r="AF2678" s="135"/>
      <c r="AG2678" s="135"/>
      <c r="AH2678" s="135"/>
      <c r="AI2678" s="135"/>
      <c r="AJ2678" s="135"/>
      <c r="AK2678" s="135"/>
    </row>
    <row r="2679" spans="13:37" x14ac:dyDescent="0.25">
      <c r="M2679" s="135"/>
      <c r="N2679" s="135"/>
      <c r="O2679" s="135"/>
      <c r="P2679" s="135"/>
      <c r="R2679" s="135"/>
      <c r="S2679" s="135"/>
      <c r="T2679" s="135"/>
      <c r="U2679" s="135"/>
      <c r="V2679" s="135"/>
      <c r="W2679" s="135"/>
      <c r="X2679" s="135"/>
      <c r="Y2679" s="135"/>
      <c r="Z2679" s="135"/>
      <c r="AA2679" s="135"/>
      <c r="AB2679" s="135"/>
      <c r="AC2679" s="135"/>
      <c r="AD2679" s="135"/>
      <c r="AE2679" s="135"/>
      <c r="AF2679" s="135"/>
      <c r="AG2679" s="135"/>
      <c r="AH2679" s="135"/>
      <c r="AI2679" s="135"/>
      <c r="AJ2679" s="135"/>
      <c r="AK2679" s="135"/>
    </row>
    <row r="2680" spans="13:37" x14ac:dyDescent="0.25">
      <c r="M2680" s="135"/>
      <c r="N2680" s="135"/>
      <c r="O2680" s="135"/>
      <c r="P2680" s="135"/>
      <c r="R2680" s="135"/>
      <c r="S2680" s="135"/>
      <c r="T2680" s="135"/>
      <c r="U2680" s="135"/>
      <c r="V2680" s="135"/>
      <c r="W2680" s="135"/>
      <c r="X2680" s="135"/>
      <c r="Y2680" s="135"/>
      <c r="Z2680" s="135"/>
      <c r="AA2680" s="135"/>
      <c r="AB2680" s="135"/>
      <c r="AC2680" s="135"/>
      <c r="AD2680" s="135"/>
      <c r="AE2680" s="135"/>
      <c r="AF2680" s="135"/>
      <c r="AG2680" s="135"/>
      <c r="AH2680" s="135"/>
      <c r="AI2680" s="135"/>
      <c r="AJ2680" s="135"/>
      <c r="AK2680" s="135"/>
    </row>
    <row r="2681" spans="13:37" x14ac:dyDescent="0.25">
      <c r="M2681" s="135"/>
      <c r="N2681" s="135"/>
      <c r="O2681" s="135"/>
      <c r="P2681" s="135"/>
      <c r="R2681" s="135"/>
      <c r="S2681" s="135"/>
      <c r="T2681" s="135"/>
      <c r="U2681" s="135"/>
      <c r="V2681" s="135"/>
      <c r="W2681" s="135"/>
      <c r="X2681" s="135"/>
      <c r="Y2681" s="135"/>
      <c r="Z2681" s="135"/>
      <c r="AA2681" s="135"/>
      <c r="AB2681" s="135"/>
      <c r="AC2681" s="135"/>
      <c r="AD2681" s="135"/>
      <c r="AE2681" s="135"/>
      <c r="AF2681" s="135"/>
      <c r="AG2681" s="135"/>
      <c r="AH2681" s="135"/>
      <c r="AI2681" s="135"/>
      <c r="AJ2681" s="135"/>
      <c r="AK2681" s="135"/>
    </row>
    <row r="2682" spans="13:37" x14ac:dyDescent="0.25">
      <c r="M2682" s="135"/>
      <c r="N2682" s="135"/>
      <c r="O2682" s="135"/>
      <c r="P2682" s="135"/>
      <c r="R2682" s="135"/>
      <c r="S2682" s="135"/>
      <c r="T2682" s="135"/>
      <c r="U2682" s="135"/>
      <c r="V2682" s="135"/>
      <c r="W2682" s="135"/>
      <c r="X2682" s="135"/>
      <c r="Y2682" s="135"/>
      <c r="Z2682" s="135"/>
      <c r="AA2682" s="135"/>
      <c r="AB2682" s="135"/>
      <c r="AC2682" s="135"/>
      <c r="AD2682" s="135"/>
      <c r="AE2682" s="135"/>
      <c r="AF2682" s="135"/>
      <c r="AG2682" s="135"/>
      <c r="AH2682" s="135"/>
      <c r="AI2682" s="135"/>
      <c r="AJ2682" s="135"/>
      <c r="AK2682" s="135"/>
    </row>
    <row r="2683" spans="13:37" x14ac:dyDescent="0.25">
      <c r="M2683" s="135"/>
      <c r="N2683" s="135"/>
      <c r="O2683" s="135"/>
      <c r="P2683" s="135"/>
      <c r="R2683" s="135"/>
      <c r="S2683" s="135"/>
      <c r="T2683" s="135"/>
      <c r="U2683" s="135"/>
      <c r="V2683" s="135"/>
      <c r="W2683" s="135"/>
      <c r="X2683" s="135"/>
      <c r="Y2683" s="135"/>
      <c r="Z2683" s="135"/>
      <c r="AA2683" s="135"/>
      <c r="AB2683" s="135"/>
      <c r="AC2683" s="135"/>
      <c r="AD2683" s="135"/>
      <c r="AE2683" s="135"/>
      <c r="AF2683" s="135"/>
      <c r="AG2683" s="135"/>
      <c r="AH2683" s="135"/>
      <c r="AI2683" s="135"/>
      <c r="AJ2683" s="135"/>
      <c r="AK2683" s="135"/>
    </row>
    <row r="2684" spans="13:37" x14ac:dyDescent="0.25">
      <c r="M2684" s="135"/>
      <c r="N2684" s="135"/>
      <c r="O2684" s="135"/>
      <c r="P2684" s="135"/>
      <c r="R2684" s="135"/>
      <c r="S2684" s="135"/>
      <c r="T2684" s="135"/>
      <c r="U2684" s="135"/>
      <c r="V2684" s="135"/>
      <c r="W2684" s="135"/>
      <c r="X2684" s="135"/>
      <c r="Y2684" s="135"/>
      <c r="Z2684" s="135"/>
      <c r="AA2684" s="135"/>
      <c r="AB2684" s="135"/>
      <c r="AC2684" s="135"/>
      <c r="AD2684" s="135"/>
      <c r="AE2684" s="135"/>
      <c r="AF2684" s="135"/>
      <c r="AG2684" s="135"/>
      <c r="AH2684" s="135"/>
      <c r="AI2684" s="135"/>
      <c r="AJ2684" s="135"/>
      <c r="AK2684" s="135"/>
    </row>
    <row r="2685" spans="13:37" x14ac:dyDescent="0.25">
      <c r="M2685" s="135"/>
      <c r="N2685" s="135"/>
      <c r="O2685" s="135"/>
      <c r="P2685" s="135"/>
      <c r="R2685" s="135"/>
      <c r="S2685" s="135"/>
      <c r="T2685" s="135"/>
      <c r="U2685" s="135"/>
      <c r="V2685" s="135"/>
      <c r="W2685" s="135"/>
      <c r="X2685" s="135"/>
      <c r="Y2685" s="135"/>
      <c r="Z2685" s="135"/>
      <c r="AA2685" s="135"/>
      <c r="AB2685" s="135"/>
      <c r="AC2685" s="135"/>
      <c r="AD2685" s="135"/>
      <c r="AE2685" s="135"/>
      <c r="AF2685" s="135"/>
      <c r="AG2685" s="135"/>
      <c r="AH2685" s="135"/>
      <c r="AI2685" s="135"/>
      <c r="AJ2685" s="135"/>
      <c r="AK2685" s="135"/>
    </row>
    <row r="2686" spans="13:37" x14ac:dyDescent="0.25">
      <c r="M2686" s="135"/>
      <c r="N2686" s="135"/>
      <c r="O2686" s="135"/>
      <c r="P2686" s="135"/>
      <c r="R2686" s="135"/>
      <c r="S2686" s="135"/>
      <c r="T2686" s="135"/>
      <c r="U2686" s="135"/>
      <c r="V2686" s="135"/>
      <c r="W2686" s="135"/>
      <c r="X2686" s="135"/>
      <c r="Y2686" s="135"/>
      <c r="Z2686" s="135"/>
      <c r="AA2686" s="135"/>
      <c r="AB2686" s="135"/>
      <c r="AC2686" s="135"/>
      <c r="AD2686" s="135"/>
      <c r="AE2686" s="135"/>
      <c r="AF2686" s="135"/>
      <c r="AG2686" s="135"/>
      <c r="AH2686" s="135"/>
      <c r="AI2686" s="135"/>
      <c r="AJ2686" s="135"/>
      <c r="AK2686" s="135"/>
    </row>
    <row r="2687" spans="13:37" x14ac:dyDescent="0.25">
      <c r="M2687" s="135"/>
      <c r="N2687" s="135"/>
      <c r="O2687" s="135"/>
      <c r="P2687" s="135"/>
      <c r="R2687" s="135"/>
      <c r="S2687" s="135"/>
      <c r="T2687" s="135"/>
      <c r="U2687" s="135"/>
      <c r="V2687" s="135"/>
      <c r="W2687" s="135"/>
      <c r="X2687" s="135"/>
      <c r="Y2687" s="135"/>
      <c r="Z2687" s="135"/>
      <c r="AA2687" s="135"/>
      <c r="AB2687" s="135"/>
      <c r="AC2687" s="135"/>
      <c r="AD2687" s="135"/>
      <c r="AE2687" s="135"/>
      <c r="AF2687" s="135"/>
      <c r="AG2687" s="135"/>
      <c r="AH2687" s="135"/>
      <c r="AI2687" s="135"/>
      <c r="AJ2687" s="135"/>
      <c r="AK2687" s="135"/>
    </row>
    <row r="2688" spans="13:37" x14ac:dyDescent="0.25">
      <c r="M2688" s="135"/>
      <c r="N2688" s="135"/>
      <c r="O2688" s="135"/>
      <c r="P2688" s="135"/>
      <c r="R2688" s="135"/>
      <c r="S2688" s="135"/>
      <c r="T2688" s="135"/>
      <c r="U2688" s="135"/>
      <c r="V2688" s="135"/>
      <c r="W2688" s="135"/>
      <c r="X2688" s="135"/>
      <c r="Y2688" s="135"/>
      <c r="Z2688" s="135"/>
      <c r="AA2688" s="135"/>
      <c r="AB2688" s="135"/>
      <c r="AC2688" s="135"/>
      <c r="AD2688" s="135"/>
      <c r="AE2688" s="135"/>
      <c r="AF2688" s="135"/>
      <c r="AG2688" s="135"/>
      <c r="AH2688" s="135"/>
      <c r="AI2688" s="135"/>
      <c r="AJ2688" s="135"/>
      <c r="AK2688" s="135"/>
    </row>
    <row r="2689" spans="13:37" x14ac:dyDescent="0.25">
      <c r="M2689" s="135"/>
      <c r="N2689" s="135"/>
      <c r="O2689" s="135"/>
      <c r="P2689" s="135"/>
      <c r="R2689" s="135"/>
      <c r="S2689" s="135"/>
      <c r="T2689" s="135"/>
      <c r="U2689" s="135"/>
      <c r="V2689" s="135"/>
      <c r="W2689" s="135"/>
      <c r="X2689" s="135"/>
      <c r="Y2689" s="135"/>
      <c r="Z2689" s="135"/>
      <c r="AA2689" s="135"/>
      <c r="AB2689" s="135"/>
      <c r="AC2689" s="135"/>
      <c r="AD2689" s="135"/>
      <c r="AE2689" s="135"/>
      <c r="AF2689" s="135"/>
      <c r="AG2689" s="135"/>
      <c r="AH2689" s="135"/>
      <c r="AI2689" s="135"/>
      <c r="AJ2689" s="135"/>
      <c r="AK2689" s="135"/>
    </row>
    <row r="2690" spans="13:37" x14ac:dyDescent="0.25">
      <c r="M2690" s="135"/>
      <c r="N2690" s="135"/>
      <c r="O2690" s="135"/>
      <c r="P2690" s="135"/>
      <c r="R2690" s="135"/>
      <c r="S2690" s="135"/>
      <c r="T2690" s="135"/>
      <c r="U2690" s="135"/>
      <c r="V2690" s="135"/>
      <c r="W2690" s="135"/>
      <c r="X2690" s="135"/>
      <c r="Y2690" s="135"/>
      <c r="Z2690" s="135"/>
      <c r="AA2690" s="135"/>
      <c r="AB2690" s="135"/>
      <c r="AC2690" s="135"/>
      <c r="AD2690" s="135"/>
      <c r="AE2690" s="135"/>
      <c r="AF2690" s="135"/>
      <c r="AG2690" s="135"/>
      <c r="AH2690" s="135"/>
      <c r="AI2690" s="135"/>
      <c r="AJ2690" s="135"/>
      <c r="AK2690" s="135"/>
    </row>
    <row r="2691" spans="13:37" x14ac:dyDescent="0.25">
      <c r="M2691" s="135"/>
      <c r="N2691" s="135"/>
      <c r="O2691" s="135"/>
      <c r="P2691" s="135"/>
      <c r="R2691" s="135"/>
      <c r="S2691" s="135"/>
      <c r="T2691" s="135"/>
      <c r="U2691" s="135"/>
      <c r="V2691" s="135"/>
      <c r="W2691" s="135"/>
      <c r="X2691" s="135"/>
      <c r="Y2691" s="135"/>
      <c r="Z2691" s="135"/>
      <c r="AA2691" s="135"/>
      <c r="AB2691" s="135"/>
      <c r="AC2691" s="135"/>
      <c r="AD2691" s="135"/>
      <c r="AE2691" s="135"/>
      <c r="AF2691" s="135"/>
      <c r="AG2691" s="135"/>
      <c r="AH2691" s="135"/>
      <c r="AI2691" s="135"/>
      <c r="AJ2691" s="135"/>
      <c r="AK2691" s="135"/>
    </row>
    <row r="2692" spans="13:37" x14ac:dyDescent="0.25">
      <c r="M2692" s="135"/>
      <c r="N2692" s="135"/>
      <c r="O2692" s="135"/>
      <c r="P2692" s="135"/>
      <c r="R2692" s="135"/>
      <c r="S2692" s="135"/>
      <c r="T2692" s="135"/>
      <c r="U2692" s="135"/>
      <c r="V2692" s="135"/>
      <c r="W2692" s="135"/>
      <c r="X2692" s="135"/>
      <c r="Y2692" s="135"/>
      <c r="Z2692" s="135"/>
      <c r="AA2692" s="135"/>
      <c r="AB2692" s="135"/>
      <c r="AC2692" s="135"/>
      <c r="AD2692" s="135"/>
      <c r="AE2692" s="135"/>
      <c r="AF2692" s="135"/>
      <c r="AG2692" s="135"/>
      <c r="AH2692" s="135"/>
      <c r="AI2692" s="135"/>
      <c r="AJ2692" s="135"/>
      <c r="AK2692" s="135"/>
    </row>
    <row r="2693" spans="13:37" x14ac:dyDescent="0.25">
      <c r="M2693" s="135"/>
      <c r="N2693" s="135"/>
      <c r="O2693" s="135"/>
      <c r="P2693" s="135"/>
      <c r="R2693" s="135"/>
      <c r="S2693" s="135"/>
      <c r="T2693" s="135"/>
      <c r="U2693" s="135"/>
      <c r="V2693" s="135"/>
      <c r="W2693" s="135"/>
      <c r="X2693" s="135"/>
      <c r="Y2693" s="135"/>
      <c r="Z2693" s="135"/>
      <c r="AA2693" s="135"/>
      <c r="AB2693" s="135"/>
      <c r="AC2693" s="135"/>
      <c r="AD2693" s="135"/>
      <c r="AE2693" s="135"/>
      <c r="AF2693" s="135"/>
      <c r="AG2693" s="135"/>
      <c r="AH2693" s="135"/>
      <c r="AI2693" s="135"/>
      <c r="AJ2693" s="135"/>
      <c r="AK2693" s="135"/>
    </row>
    <row r="2694" spans="13:37" x14ac:dyDescent="0.25">
      <c r="M2694" s="135"/>
      <c r="N2694" s="135"/>
      <c r="O2694" s="135"/>
      <c r="P2694" s="135"/>
      <c r="R2694" s="135"/>
      <c r="S2694" s="135"/>
      <c r="T2694" s="135"/>
      <c r="U2694" s="135"/>
      <c r="V2694" s="135"/>
      <c r="W2694" s="135"/>
      <c r="X2694" s="135"/>
      <c r="Y2694" s="135"/>
      <c r="Z2694" s="135"/>
      <c r="AA2694" s="135"/>
      <c r="AB2694" s="135"/>
      <c r="AC2694" s="135"/>
      <c r="AD2694" s="135"/>
      <c r="AE2694" s="135"/>
      <c r="AF2694" s="135"/>
      <c r="AG2694" s="135"/>
      <c r="AH2694" s="135"/>
      <c r="AI2694" s="135"/>
      <c r="AJ2694" s="135"/>
      <c r="AK2694" s="135"/>
    </row>
    <row r="2695" spans="13:37" x14ac:dyDescent="0.25">
      <c r="M2695" s="135"/>
      <c r="N2695" s="135"/>
      <c r="O2695" s="135"/>
      <c r="P2695" s="135"/>
      <c r="R2695" s="135"/>
      <c r="S2695" s="135"/>
      <c r="T2695" s="135"/>
      <c r="U2695" s="135"/>
      <c r="V2695" s="135"/>
      <c r="W2695" s="135"/>
      <c r="X2695" s="135"/>
      <c r="Y2695" s="135"/>
      <c r="Z2695" s="135"/>
      <c r="AA2695" s="135"/>
      <c r="AB2695" s="135"/>
      <c r="AC2695" s="135"/>
      <c r="AD2695" s="135"/>
      <c r="AE2695" s="135"/>
      <c r="AF2695" s="135"/>
      <c r="AG2695" s="135"/>
      <c r="AH2695" s="135"/>
      <c r="AI2695" s="135"/>
      <c r="AJ2695" s="135"/>
      <c r="AK2695" s="135"/>
    </row>
    <row r="2696" spans="13:37" x14ac:dyDescent="0.25">
      <c r="M2696" s="135"/>
      <c r="N2696" s="135"/>
      <c r="O2696" s="135"/>
      <c r="P2696" s="135"/>
      <c r="R2696" s="135"/>
      <c r="S2696" s="135"/>
      <c r="T2696" s="135"/>
      <c r="U2696" s="135"/>
      <c r="V2696" s="135"/>
      <c r="W2696" s="135"/>
      <c r="X2696" s="135"/>
      <c r="Y2696" s="135"/>
      <c r="Z2696" s="135"/>
      <c r="AA2696" s="135"/>
      <c r="AB2696" s="135"/>
      <c r="AC2696" s="135"/>
      <c r="AD2696" s="135"/>
      <c r="AE2696" s="135"/>
      <c r="AF2696" s="135"/>
      <c r="AG2696" s="135"/>
      <c r="AH2696" s="135"/>
      <c r="AI2696" s="135"/>
      <c r="AJ2696" s="135"/>
      <c r="AK2696" s="135"/>
    </row>
    <row r="2697" spans="13:37" x14ac:dyDescent="0.25">
      <c r="M2697" s="135"/>
      <c r="N2697" s="135"/>
      <c r="O2697" s="135"/>
      <c r="P2697" s="135"/>
      <c r="R2697" s="135"/>
      <c r="S2697" s="135"/>
      <c r="T2697" s="135"/>
      <c r="U2697" s="135"/>
      <c r="V2697" s="135"/>
      <c r="W2697" s="135"/>
      <c r="X2697" s="135"/>
      <c r="Y2697" s="135"/>
      <c r="Z2697" s="135"/>
      <c r="AA2697" s="135"/>
      <c r="AB2697" s="135"/>
      <c r="AC2697" s="135"/>
      <c r="AD2697" s="135"/>
      <c r="AE2697" s="135"/>
      <c r="AF2697" s="135"/>
      <c r="AG2697" s="135"/>
      <c r="AH2697" s="135"/>
      <c r="AI2697" s="135"/>
      <c r="AJ2697" s="135"/>
      <c r="AK2697" s="135"/>
    </row>
    <row r="2698" spans="13:37" x14ac:dyDescent="0.25">
      <c r="M2698" s="135"/>
      <c r="N2698" s="135"/>
      <c r="O2698" s="135"/>
      <c r="P2698" s="135"/>
      <c r="R2698" s="135"/>
      <c r="S2698" s="135"/>
      <c r="T2698" s="135"/>
      <c r="U2698" s="135"/>
      <c r="V2698" s="135"/>
      <c r="W2698" s="135"/>
      <c r="X2698" s="135"/>
      <c r="Y2698" s="135"/>
      <c r="Z2698" s="135"/>
      <c r="AA2698" s="135"/>
      <c r="AB2698" s="135"/>
      <c r="AC2698" s="135"/>
      <c r="AD2698" s="135"/>
      <c r="AE2698" s="135"/>
      <c r="AF2698" s="135"/>
      <c r="AG2698" s="135"/>
      <c r="AH2698" s="135"/>
      <c r="AI2698" s="135"/>
      <c r="AJ2698" s="135"/>
      <c r="AK2698" s="135"/>
    </row>
    <row r="2699" spans="13:37" x14ac:dyDescent="0.25">
      <c r="M2699" s="135"/>
      <c r="N2699" s="135"/>
      <c r="O2699" s="135"/>
      <c r="P2699" s="135"/>
      <c r="R2699" s="135"/>
      <c r="S2699" s="135"/>
      <c r="T2699" s="135"/>
      <c r="U2699" s="135"/>
      <c r="V2699" s="135"/>
      <c r="W2699" s="135"/>
      <c r="X2699" s="135"/>
      <c r="Y2699" s="135"/>
      <c r="Z2699" s="135"/>
      <c r="AA2699" s="135"/>
      <c r="AB2699" s="135"/>
      <c r="AC2699" s="135"/>
      <c r="AD2699" s="135"/>
      <c r="AE2699" s="135"/>
      <c r="AF2699" s="135"/>
      <c r="AG2699" s="135"/>
      <c r="AH2699" s="135"/>
      <c r="AI2699" s="135"/>
      <c r="AJ2699" s="135"/>
      <c r="AK2699" s="135"/>
    </row>
    <row r="2700" spans="13:37" x14ac:dyDescent="0.25">
      <c r="M2700" s="135"/>
      <c r="N2700" s="135"/>
      <c r="O2700" s="135"/>
      <c r="P2700" s="135"/>
      <c r="R2700" s="135"/>
      <c r="S2700" s="135"/>
      <c r="T2700" s="135"/>
      <c r="U2700" s="135"/>
      <c r="V2700" s="135"/>
      <c r="W2700" s="135"/>
      <c r="X2700" s="135"/>
      <c r="Y2700" s="135"/>
      <c r="Z2700" s="135"/>
      <c r="AA2700" s="135"/>
      <c r="AB2700" s="135"/>
      <c r="AC2700" s="135"/>
      <c r="AD2700" s="135"/>
      <c r="AE2700" s="135"/>
      <c r="AF2700" s="135"/>
      <c r="AG2700" s="135"/>
      <c r="AH2700" s="135"/>
      <c r="AI2700" s="135"/>
      <c r="AJ2700" s="135"/>
      <c r="AK2700" s="135"/>
    </row>
    <row r="2701" spans="13:37" x14ac:dyDescent="0.25">
      <c r="M2701" s="135"/>
      <c r="N2701" s="135"/>
      <c r="O2701" s="135"/>
      <c r="P2701" s="135"/>
      <c r="R2701" s="135"/>
      <c r="S2701" s="135"/>
      <c r="T2701" s="135"/>
      <c r="U2701" s="135"/>
      <c r="V2701" s="135"/>
      <c r="W2701" s="135"/>
      <c r="X2701" s="135"/>
      <c r="Y2701" s="135"/>
      <c r="Z2701" s="135"/>
      <c r="AA2701" s="135"/>
      <c r="AB2701" s="135"/>
      <c r="AC2701" s="135"/>
      <c r="AD2701" s="135"/>
      <c r="AE2701" s="135"/>
      <c r="AF2701" s="135"/>
      <c r="AG2701" s="135"/>
      <c r="AH2701" s="135"/>
      <c r="AI2701" s="135"/>
      <c r="AJ2701" s="135"/>
      <c r="AK2701" s="135"/>
    </row>
    <row r="2702" spans="13:37" x14ac:dyDescent="0.25">
      <c r="M2702" s="135"/>
      <c r="N2702" s="135"/>
      <c r="O2702" s="135"/>
      <c r="P2702" s="135"/>
      <c r="R2702" s="135"/>
      <c r="S2702" s="135"/>
      <c r="T2702" s="135"/>
      <c r="U2702" s="135"/>
      <c r="V2702" s="135"/>
      <c r="W2702" s="135"/>
      <c r="X2702" s="135"/>
      <c r="Y2702" s="135"/>
      <c r="Z2702" s="135"/>
      <c r="AA2702" s="135"/>
      <c r="AB2702" s="135"/>
      <c r="AC2702" s="135"/>
      <c r="AD2702" s="135"/>
      <c r="AE2702" s="135"/>
      <c r="AF2702" s="135"/>
      <c r="AG2702" s="135"/>
      <c r="AH2702" s="135"/>
      <c r="AI2702" s="135"/>
      <c r="AJ2702" s="135"/>
      <c r="AK2702" s="135"/>
    </row>
    <row r="2703" spans="13:37" x14ac:dyDescent="0.25">
      <c r="M2703" s="135"/>
      <c r="N2703" s="135"/>
      <c r="O2703" s="135"/>
      <c r="P2703" s="135"/>
      <c r="R2703" s="135"/>
      <c r="S2703" s="135"/>
      <c r="T2703" s="135"/>
      <c r="U2703" s="135"/>
      <c r="V2703" s="135"/>
      <c r="W2703" s="135"/>
      <c r="X2703" s="135"/>
      <c r="Y2703" s="135"/>
      <c r="Z2703" s="135"/>
      <c r="AA2703" s="135"/>
      <c r="AB2703" s="135"/>
      <c r="AC2703" s="135"/>
      <c r="AD2703" s="135"/>
      <c r="AE2703" s="135"/>
      <c r="AF2703" s="135"/>
      <c r="AG2703" s="135"/>
      <c r="AH2703" s="135"/>
      <c r="AI2703" s="135"/>
      <c r="AJ2703" s="135"/>
      <c r="AK2703" s="135"/>
    </row>
    <row r="2704" spans="13:37" x14ac:dyDescent="0.25">
      <c r="M2704" s="135"/>
      <c r="N2704" s="135"/>
      <c r="O2704" s="135"/>
      <c r="P2704" s="135"/>
      <c r="R2704" s="135"/>
      <c r="S2704" s="135"/>
      <c r="T2704" s="135"/>
      <c r="U2704" s="135"/>
      <c r="V2704" s="135"/>
      <c r="W2704" s="135"/>
      <c r="X2704" s="135"/>
      <c r="Y2704" s="135"/>
      <c r="Z2704" s="135"/>
      <c r="AA2704" s="135"/>
      <c r="AB2704" s="135"/>
      <c r="AC2704" s="135"/>
      <c r="AD2704" s="135"/>
      <c r="AE2704" s="135"/>
      <c r="AF2704" s="135"/>
      <c r="AG2704" s="135"/>
      <c r="AH2704" s="135"/>
      <c r="AI2704" s="135"/>
      <c r="AJ2704" s="135"/>
      <c r="AK2704" s="135"/>
    </row>
    <row r="2705" spans="13:37" x14ac:dyDescent="0.25">
      <c r="M2705" s="135"/>
      <c r="N2705" s="135"/>
      <c r="O2705" s="135"/>
      <c r="P2705" s="135"/>
      <c r="R2705" s="135"/>
      <c r="S2705" s="135"/>
      <c r="T2705" s="135"/>
      <c r="U2705" s="135"/>
      <c r="V2705" s="135"/>
      <c r="W2705" s="135"/>
      <c r="X2705" s="135"/>
      <c r="Y2705" s="135"/>
      <c r="Z2705" s="135"/>
      <c r="AA2705" s="135"/>
      <c r="AB2705" s="135"/>
      <c r="AC2705" s="135"/>
      <c r="AD2705" s="135"/>
      <c r="AE2705" s="135"/>
      <c r="AF2705" s="135"/>
      <c r="AG2705" s="135"/>
      <c r="AH2705" s="135"/>
      <c r="AI2705" s="135"/>
      <c r="AJ2705" s="135"/>
      <c r="AK2705" s="135"/>
    </row>
    <row r="2706" spans="13:37" x14ac:dyDescent="0.25">
      <c r="M2706" s="135"/>
      <c r="N2706" s="135"/>
      <c r="O2706" s="135"/>
      <c r="P2706" s="135"/>
      <c r="R2706" s="135"/>
      <c r="S2706" s="135"/>
      <c r="T2706" s="135"/>
      <c r="U2706" s="135"/>
      <c r="V2706" s="135"/>
      <c r="W2706" s="135"/>
      <c r="X2706" s="135"/>
      <c r="Y2706" s="135"/>
      <c r="Z2706" s="135"/>
      <c r="AA2706" s="135"/>
      <c r="AB2706" s="135"/>
      <c r="AC2706" s="135"/>
      <c r="AD2706" s="135"/>
      <c r="AE2706" s="135"/>
      <c r="AF2706" s="135"/>
      <c r="AG2706" s="135"/>
      <c r="AH2706" s="135"/>
      <c r="AI2706" s="135"/>
      <c r="AJ2706" s="135"/>
      <c r="AK2706" s="135"/>
    </row>
    <row r="2707" spans="13:37" x14ac:dyDescent="0.25">
      <c r="M2707" s="135"/>
      <c r="N2707" s="135"/>
      <c r="O2707" s="135"/>
      <c r="P2707" s="135"/>
      <c r="R2707" s="135"/>
      <c r="S2707" s="135"/>
      <c r="T2707" s="135"/>
      <c r="U2707" s="135"/>
      <c r="V2707" s="135"/>
      <c r="W2707" s="135"/>
      <c r="X2707" s="135"/>
      <c r="Y2707" s="135"/>
      <c r="Z2707" s="135"/>
      <c r="AA2707" s="135"/>
      <c r="AB2707" s="135"/>
      <c r="AC2707" s="135"/>
      <c r="AD2707" s="135"/>
      <c r="AE2707" s="135"/>
      <c r="AF2707" s="135"/>
      <c r="AG2707" s="135"/>
      <c r="AH2707" s="135"/>
      <c r="AI2707" s="135"/>
      <c r="AJ2707" s="135"/>
      <c r="AK2707" s="135"/>
    </row>
    <row r="2708" spans="13:37" x14ac:dyDescent="0.25">
      <c r="M2708" s="135"/>
      <c r="N2708" s="135"/>
      <c r="O2708" s="135"/>
      <c r="P2708" s="135"/>
      <c r="R2708" s="135"/>
      <c r="S2708" s="135"/>
      <c r="T2708" s="135"/>
      <c r="U2708" s="135"/>
      <c r="V2708" s="135"/>
      <c r="W2708" s="135"/>
      <c r="X2708" s="135"/>
      <c r="Y2708" s="135"/>
      <c r="Z2708" s="135"/>
      <c r="AA2708" s="135"/>
      <c r="AB2708" s="135"/>
      <c r="AC2708" s="135"/>
      <c r="AD2708" s="135"/>
      <c r="AE2708" s="135"/>
      <c r="AF2708" s="135"/>
      <c r="AG2708" s="135"/>
      <c r="AH2708" s="135"/>
      <c r="AI2708" s="135"/>
      <c r="AJ2708" s="135"/>
      <c r="AK2708" s="135"/>
    </row>
    <row r="2709" spans="13:37" x14ac:dyDescent="0.25">
      <c r="M2709" s="135"/>
      <c r="N2709" s="135"/>
      <c r="O2709" s="135"/>
      <c r="P2709" s="135"/>
      <c r="R2709" s="135"/>
      <c r="S2709" s="135"/>
      <c r="T2709" s="135"/>
      <c r="U2709" s="135"/>
      <c r="V2709" s="135"/>
      <c r="W2709" s="135"/>
      <c r="X2709" s="135"/>
      <c r="Y2709" s="135"/>
      <c r="Z2709" s="135"/>
      <c r="AA2709" s="135"/>
      <c r="AB2709" s="135"/>
      <c r="AC2709" s="135"/>
      <c r="AD2709" s="135"/>
      <c r="AE2709" s="135"/>
      <c r="AF2709" s="135"/>
      <c r="AG2709" s="135"/>
      <c r="AH2709" s="135"/>
      <c r="AI2709" s="135"/>
      <c r="AJ2709" s="135"/>
      <c r="AK2709" s="135"/>
    </row>
    <row r="2710" spans="13:37" x14ac:dyDescent="0.25">
      <c r="M2710" s="135"/>
      <c r="N2710" s="135"/>
      <c r="O2710" s="135"/>
      <c r="P2710" s="135"/>
      <c r="R2710" s="135"/>
      <c r="S2710" s="135"/>
      <c r="T2710" s="135"/>
      <c r="U2710" s="135"/>
      <c r="V2710" s="135"/>
      <c r="W2710" s="135"/>
      <c r="X2710" s="135"/>
      <c r="Y2710" s="135"/>
      <c r="Z2710" s="135"/>
      <c r="AA2710" s="135"/>
      <c r="AB2710" s="135"/>
      <c r="AC2710" s="135"/>
      <c r="AD2710" s="135"/>
      <c r="AE2710" s="135"/>
      <c r="AF2710" s="135"/>
      <c r="AG2710" s="135"/>
      <c r="AH2710" s="135"/>
      <c r="AI2710" s="135"/>
      <c r="AJ2710" s="135"/>
      <c r="AK2710" s="135"/>
    </row>
    <row r="2711" spans="13:37" x14ac:dyDescent="0.25">
      <c r="M2711" s="135"/>
      <c r="N2711" s="135"/>
      <c r="O2711" s="135"/>
      <c r="P2711" s="135"/>
      <c r="R2711" s="135"/>
      <c r="S2711" s="135"/>
      <c r="T2711" s="135"/>
      <c r="U2711" s="135"/>
      <c r="V2711" s="135"/>
      <c r="W2711" s="135"/>
      <c r="X2711" s="135"/>
      <c r="Y2711" s="135"/>
      <c r="Z2711" s="135"/>
      <c r="AA2711" s="135"/>
      <c r="AB2711" s="135"/>
      <c r="AC2711" s="135"/>
      <c r="AD2711" s="135"/>
      <c r="AE2711" s="135"/>
      <c r="AF2711" s="135"/>
      <c r="AG2711" s="135"/>
      <c r="AH2711" s="135"/>
      <c r="AI2711" s="135"/>
      <c r="AJ2711" s="135"/>
      <c r="AK2711" s="135"/>
    </row>
    <row r="2712" spans="13:37" x14ac:dyDescent="0.25">
      <c r="M2712" s="135"/>
      <c r="N2712" s="135"/>
      <c r="O2712" s="135"/>
      <c r="P2712" s="135"/>
      <c r="R2712" s="135"/>
      <c r="S2712" s="135"/>
      <c r="T2712" s="135"/>
      <c r="U2712" s="135"/>
      <c r="V2712" s="135"/>
      <c r="W2712" s="135"/>
      <c r="X2712" s="135"/>
      <c r="Y2712" s="135"/>
      <c r="Z2712" s="135"/>
      <c r="AA2712" s="135"/>
      <c r="AB2712" s="135"/>
      <c r="AC2712" s="135"/>
      <c r="AD2712" s="135"/>
      <c r="AE2712" s="135"/>
      <c r="AF2712" s="135"/>
      <c r="AG2712" s="135"/>
      <c r="AH2712" s="135"/>
      <c r="AI2712" s="135"/>
      <c r="AJ2712" s="135"/>
      <c r="AK2712" s="135"/>
    </row>
    <row r="2713" spans="13:37" x14ac:dyDescent="0.25">
      <c r="M2713" s="135"/>
      <c r="N2713" s="135"/>
      <c r="O2713" s="135"/>
      <c r="P2713" s="135"/>
      <c r="R2713" s="135"/>
      <c r="S2713" s="135"/>
      <c r="T2713" s="135"/>
      <c r="U2713" s="135"/>
      <c r="V2713" s="135"/>
      <c r="W2713" s="135"/>
      <c r="X2713" s="135"/>
      <c r="Y2713" s="135"/>
      <c r="Z2713" s="135"/>
      <c r="AA2713" s="135"/>
      <c r="AB2713" s="135"/>
      <c r="AC2713" s="135"/>
      <c r="AD2713" s="135"/>
      <c r="AE2713" s="135"/>
      <c r="AF2713" s="135"/>
      <c r="AG2713" s="135"/>
      <c r="AH2713" s="135"/>
      <c r="AI2713" s="135"/>
      <c r="AJ2713" s="135"/>
      <c r="AK2713" s="135"/>
    </row>
    <row r="2714" spans="13:37" x14ac:dyDescent="0.25">
      <c r="M2714" s="135"/>
      <c r="N2714" s="135"/>
      <c r="O2714" s="135"/>
      <c r="P2714" s="135"/>
      <c r="R2714" s="135"/>
      <c r="S2714" s="135"/>
      <c r="T2714" s="135"/>
      <c r="U2714" s="135"/>
      <c r="V2714" s="135"/>
      <c r="W2714" s="135"/>
      <c r="X2714" s="135"/>
      <c r="Y2714" s="135"/>
      <c r="Z2714" s="135"/>
      <c r="AA2714" s="135"/>
      <c r="AB2714" s="135"/>
      <c r="AC2714" s="135"/>
      <c r="AD2714" s="135"/>
      <c r="AE2714" s="135"/>
      <c r="AF2714" s="135"/>
      <c r="AG2714" s="135"/>
      <c r="AH2714" s="135"/>
      <c r="AI2714" s="135"/>
      <c r="AJ2714" s="135"/>
      <c r="AK2714" s="135"/>
    </row>
    <row r="2715" spans="13:37" x14ac:dyDescent="0.25">
      <c r="M2715" s="135"/>
      <c r="N2715" s="135"/>
      <c r="O2715" s="135"/>
      <c r="P2715" s="135"/>
      <c r="R2715" s="135"/>
      <c r="S2715" s="135"/>
      <c r="T2715" s="135"/>
      <c r="U2715" s="135"/>
      <c r="V2715" s="135"/>
      <c r="W2715" s="135"/>
      <c r="X2715" s="135"/>
      <c r="Y2715" s="135"/>
      <c r="Z2715" s="135"/>
      <c r="AA2715" s="135"/>
      <c r="AB2715" s="135"/>
      <c r="AC2715" s="135"/>
      <c r="AD2715" s="135"/>
      <c r="AE2715" s="135"/>
      <c r="AF2715" s="135"/>
      <c r="AG2715" s="135"/>
      <c r="AH2715" s="135"/>
      <c r="AI2715" s="135"/>
      <c r="AJ2715" s="135"/>
      <c r="AK2715" s="135"/>
    </row>
    <row r="2716" spans="13:37" x14ac:dyDescent="0.25">
      <c r="M2716" s="135"/>
      <c r="N2716" s="135"/>
      <c r="O2716" s="135"/>
      <c r="P2716" s="135"/>
      <c r="R2716" s="135"/>
      <c r="S2716" s="135"/>
      <c r="T2716" s="135"/>
      <c r="U2716" s="135"/>
      <c r="V2716" s="135"/>
      <c r="W2716" s="135"/>
      <c r="X2716" s="135"/>
      <c r="Y2716" s="135"/>
      <c r="Z2716" s="135"/>
      <c r="AA2716" s="135"/>
      <c r="AB2716" s="135"/>
      <c r="AC2716" s="135"/>
      <c r="AD2716" s="135"/>
      <c r="AE2716" s="135"/>
      <c r="AF2716" s="135"/>
      <c r="AG2716" s="135"/>
      <c r="AH2716" s="135"/>
      <c r="AI2716" s="135"/>
      <c r="AJ2716" s="135"/>
      <c r="AK2716" s="135"/>
    </row>
    <row r="2717" spans="13:37" x14ac:dyDescent="0.25">
      <c r="M2717" s="135"/>
      <c r="N2717" s="135"/>
      <c r="O2717" s="135"/>
      <c r="P2717" s="135"/>
      <c r="R2717" s="135"/>
      <c r="S2717" s="135"/>
      <c r="T2717" s="135"/>
      <c r="U2717" s="135"/>
      <c r="V2717" s="135"/>
      <c r="W2717" s="135"/>
      <c r="X2717" s="135"/>
      <c r="Y2717" s="135"/>
      <c r="Z2717" s="135"/>
      <c r="AA2717" s="135"/>
      <c r="AB2717" s="135"/>
      <c r="AC2717" s="135"/>
      <c r="AD2717" s="135"/>
      <c r="AE2717" s="135"/>
      <c r="AF2717" s="135"/>
      <c r="AG2717" s="135"/>
      <c r="AH2717" s="135"/>
      <c r="AI2717" s="135"/>
      <c r="AJ2717" s="135"/>
      <c r="AK2717" s="135"/>
    </row>
    <row r="2718" spans="13:37" x14ac:dyDescent="0.25">
      <c r="M2718" s="135"/>
      <c r="N2718" s="135"/>
      <c r="O2718" s="135"/>
      <c r="P2718" s="135"/>
      <c r="R2718" s="135"/>
      <c r="S2718" s="135"/>
      <c r="T2718" s="135"/>
      <c r="U2718" s="135"/>
      <c r="V2718" s="135"/>
      <c r="W2718" s="135"/>
      <c r="X2718" s="135"/>
      <c r="Y2718" s="135"/>
      <c r="Z2718" s="135"/>
      <c r="AA2718" s="135"/>
      <c r="AB2718" s="135"/>
      <c r="AC2718" s="135"/>
      <c r="AD2718" s="135"/>
      <c r="AE2718" s="135"/>
      <c r="AF2718" s="135"/>
      <c r="AG2718" s="135"/>
      <c r="AH2718" s="135"/>
      <c r="AI2718" s="135"/>
      <c r="AJ2718" s="135"/>
      <c r="AK2718" s="135"/>
    </row>
    <row r="2719" spans="13:37" x14ac:dyDescent="0.25">
      <c r="M2719" s="135"/>
      <c r="N2719" s="135"/>
      <c r="O2719" s="135"/>
      <c r="P2719" s="135"/>
      <c r="R2719" s="135"/>
      <c r="S2719" s="135"/>
      <c r="T2719" s="135"/>
      <c r="U2719" s="135"/>
      <c r="V2719" s="135"/>
      <c r="W2719" s="135"/>
      <c r="X2719" s="135"/>
      <c r="Y2719" s="135"/>
      <c r="Z2719" s="135"/>
      <c r="AA2719" s="135"/>
      <c r="AB2719" s="135"/>
      <c r="AC2719" s="135"/>
      <c r="AD2719" s="135"/>
      <c r="AE2719" s="135"/>
      <c r="AF2719" s="135"/>
      <c r="AG2719" s="135"/>
      <c r="AH2719" s="135"/>
      <c r="AI2719" s="135"/>
      <c r="AJ2719" s="135"/>
      <c r="AK2719" s="135"/>
    </row>
    <row r="2720" spans="13:37" x14ac:dyDescent="0.25">
      <c r="M2720" s="135"/>
      <c r="N2720" s="135"/>
      <c r="O2720" s="135"/>
      <c r="P2720" s="135"/>
      <c r="R2720" s="135"/>
      <c r="S2720" s="135"/>
      <c r="T2720" s="135"/>
      <c r="U2720" s="135"/>
      <c r="V2720" s="135"/>
      <c r="W2720" s="135"/>
      <c r="X2720" s="135"/>
      <c r="Y2720" s="135"/>
      <c r="Z2720" s="135"/>
      <c r="AA2720" s="135"/>
      <c r="AB2720" s="135"/>
      <c r="AC2720" s="135"/>
      <c r="AD2720" s="135"/>
      <c r="AE2720" s="135"/>
      <c r="AF2720" s="135"/>
      <c r="AG2720" s="135"/>
      <c r="AH2720" s="135"/>
      <c r="AI2720" s="135"/>
      <c r="AJ2720" s="135"/>
      <c r="AK2720" s="135"/>
    </row>
    <row r="2721" spans="13:37" x14ac:dyDescent="0.25">
      <c r="M2721" s="135"/>
      <c r="N2721" s="135"/>
      <c r="O2721" s="135"/>
      <c r="P2721" s="135"/>
      <c r="R2721" s="135"/>
      <c r="S2721" s="135"/>
      <c r="T2721" s="135"/>
      <c r="U2721" s="135"/>
      <c r="V2721" s="135"/>
      <c r="W2721" s="135"/>
      <c r="X2721" s="135"/>
      <c r="Y2721" s="135"/>
      <c r="Z2721" s="135"/>
      <c r="AA2721" s="135"/>
      <c r="AB2721" s="135"/>
      <c r="AC2721" s="135"/>
      <c r="AD2721" s="135"/>
      <c r="AE2721" s="135"/>
      <c r="AF2721" s="135"/>
      <c r="AG2721" s="135"/>
      <c r="AH2721" s="135"/>
      <c r="AI2721" s="135"/>
      <c r="AJ2721" s="135"/>
      <c r="AK2721" s="135"/>
    </row>
    <row r="2722" spans="13:37" x14ac:dyDescent="0.25">
      <c r="M2722" s="135"/>
      <c r="N2722" s="135"/>
      <c r="O2722" s="135"/>
      <c r="P2722" s="135"/>
      <c r="R2722" s="135"/>
      <c r="S2722" s="135"/>
      <c r="T2722" s="135"/>
      <c r="U2722" s="135"/>
      <c r="V2722" s="135"/>
      <c r="W2722" s="135"/>
      <c r="X2722" s="135"/>
      <c r="Y2722" s="135"/>
      <c r="Z2722" s="135"/>
      <c r="AA2722" s="135"/>
      <c r="AB2722" s="135"/>
      <c r="AC2722" s="135"/>
      <c r="AD2722" s="135"/>
      <c r="AE2722" s="135"/>
      <c r="AF2722" s="135"/>
      <c r="AG2722" s="135"/>
      <c r="AH2722" s="135"/>
      <c r="AI2722" s="135"/>
      <c r="AJ2722" s="135"/>
      <c r="AK2722" s="135"/>
    </row>
    <row r="2723" spans="13:37" x14ac:dyDescent="0.25">
      <c r="M2723" s="135"/>
      <c r="N2723" s="135"/>
      <c r="O2723" s="135"/>
      <c r="P2723" s="135"/>
      <c r="R2723" s="135"/>
      <c r="S2723" s="135"/>
      <c r="T2723" s="135"/>
      <c r="U2723" s="135"/>
      <c r="V2723" s="135"/>
      <c r="W2723" s="135"/>
      <c r="X2723" s="135"/>
      <c r="Y2723" s="135"/>
      <c r="Z2723" s="135"/>
      <c r="AA2723" s="135"/>
      <c r="AB2723" s="135"/>
      <c r="AC2723" s="135"/>
      <c r="AD2723" s="135"/>
      <c r="AE2723" s="135"/>
      <c r="AF2723" s="135"/>
      <c r="AG2723" s="135"/>
      <c r="AH2723" s="135"/>
      <c r="AI2723" s="135"/>
      <c r="AJ2723" s="135"/>
      <c r="AK2723" s="135"/>
    </row>
    <row r="2724" spans="13:37" x14ac:dyDescent="0.25">
      <c r="M2724" s="135"/>
      <c r="N2724" s="135"/>
      <c r="O2724" s="135"/>
      <c r="P2724" s="135"/>
      <c r="R2724" s="135"/>
      <c r="S2724" s="135"/>
      <c r="T2724" s="135"/>
      <c r="U2724" s="135"/>
      <c r="V2724" s="135"/>
      <c r="W2724" s="135"/>
      <c r="X2724" s="135"/>
      <c r="Y2724" s="135"/>
      <c r="Z2724" s="135"/>
      <c r="AA2724" s="135"/>
      <c r="AB2724" s="135"/>
      <c r="AC2724" s="135"/>
      <c r="AD2724" s="135"/>
      <c r="AE2724" s="135"/>
      <c r="AF2724" s="135"/>
      <c r="AG2724" s="135"/>
      <c r="AH2724" s="135"/>
      <c r="AI2724" s="135"/>
      <c r="AJ2724" s="135"/>
      <c r="AK2724" s="135"/>
    </row>
    <row r="2725" spans="13:37" x14ac:dyDescent="0.25">
      <c r="M2725" s="135"/>
      <c r="N2725" s="135"/>
      <c r="O2725" s="135"/>
      <c r="P2725" s="135"/>
      <c r="R2725" s="135"/>
      <c r="S2725" s="135"/>
      <c r="T2725" s="135"/>
      <c r="U2725" s="135"/>
      <c r="V2725" s="135"/>
      <c r="W2725" s="135"/>
      <c r="X2725" s="135"/>
      <c r="Y2725" s="135"/>
      <c r="Z2725" s="135"/>
      <c r="AA2725" s="135"/>
      <c r="AB2725" s="135"/>
      <c r="AC2725" s="135"/>
      <c r="AD2725" s="135"/>
      <c r="AE2725" s="135"/>
      <c r="AF2725" s="135"/>
      <c r="AG2725" s="135"/>
      <c r="AH2725" s="135"/>
      <c r="AI2725" s="135"/>
      <c r="AJ2725" s="135"/>
      <c r="AK2725" s="135"/>
    </row>
    <row r="2726" spans="13:37" x14ac:dyDescent="0.25">
      <c r="M2726" s="135"/>
      <c r="N2726" s="135"/>
      <c r="O2726" s="135"/>
      <c r="P2726" s="135"/>
      <c r="R2726" s="135"/>
      <c r="S2726" s="135"/>
      <c r="T2726" s="135"/>
      <c r="U2726" s="135"/>
      <c r="V2726" s="135"/>
      <c r="W2726" s="135"/>
      <c r="X2726" s="135"/>
      <c r="Y2726" s="135"/>
      <c r="Z2726" s="135"/>
      <c r="AA2726" s="135"/>
      <c r="AB2726" s="135"/>
      <c r="AC2726" s="135"/>
      <c r="AD2726" s="135"/>
      <c r="AE2726" s="135"/>
      <c r="AF2726" s="135"/>
      <c r="AG2726" s="135"/>
      <c r="AH2726" s="135"/>
      <c r="AI2726" s="135"/>
      <c r="AJ2726" s="135"/>
      <c r="AK2726" s="135"/>
    </row>
    <row r="2727" spans="13:37" x14ac:dyDescent="0.25">
      <c r="M2727" s="135"/>
      <c r="N2727" s="135"/>
      <c r="O2727" s="135"/>
      <c r="P2727" s="135"/>
      <c r="R2727" s="135"/>
      <c r="S2727" s="135"/>
      <c r="T2727" s="135"/>
      <c r="U2727" s="135"/>
      <c r="V2727" s="135"/>
      <c r="W2727" s="135"/>
      <c r="X2727" s="135"/>
      <c r="Y2727" s="135"/>
      <c r="Z2727" s="135"/>
      <c r="AA2727" s="135"/>
      <c r="AB2727" s="135"/>
      <c r="AC2727" s="135"/>
      <c r="AD2727" s="135"/>
      <c r="AE2727" s="135"/>
      <c r="AF2727" s="135"/>
      <c r="AG2727" s="135"/>
      <c r="AH2727" s="135"/>
      <c r="AI2727" s="135"/>
      <c r="AJ2727" s="135"/>
      <c r="AK2727" s="135"/>
    </row>
    <row r="2728" spans="13:37" x14ac:dyDescent="0.25">
      <c r="M2728" s="135"/>
      <c r="N2728" s="135"/>
      <c r="O2728" s="135"/>
      <c r="P2728" s="135"/>
      <c r="R2728" s="135"/>
      <c r="S2728" s="135"/>
      <c r="T2728" s="135"/>
      <c r="U2728" s="135"/>
      <c r="V2728" s="135"/>
      <c r="W2728" s="135"/>
      <c r="X2728" s="135"/>
      <c r="Y2728" s="135"/>
      <c r="Z2728" s="135"/>
      <c r="AA2728" s="135"/>
      <c r="AB2728" s="135"/>
      <c r="AC2728" s="135"/>
      <c r="AD2728" s="135"/>
      <c r="AE2728" s="135"/>
      <c r="AF2728" s="135"/>
      <c r="AG2728" s="135"/>
      <c r="AH2728" s="135"/>
      <c r="AI2728" s="135"/>
      <c r="AJ2728" s="135"/>
      <c r="AK2728" s="135"/>
    </row>
    <row r="2729" spans="13:37" x14ac:dyDescent="0.25">
      <c r="M2729" s="135"/>
      <c r="N2729" s="135"/>
      <c r="O2729" s="135"/>
      <c r="P2729" s="135"/>
      <c r="R2729" s="135"/>
      <c r="S2729" s="135"/>
      <c r="T2729" s="135"/>
      <c r="U2729" s="135"/>
      <c r="V2729" s="135"/>
      <c r="W2729" s="135"/>
      <c r="X2729" s="135"/>
      <c r="Y2729" s="135"/>
      <c r="Z2729" s="135"/>
      <c r="AA2729" s="135"/>
      <c r="AB2729" s="135"/>
      <c r="AC2729" s="135"/>
      <c r="AD2729" s="135"/>
      <c r="AE2729" s="135"/>
      <c r="AF2729" s="135"/>
      <c r="AG2729" s="135"/>
      <c r="AH2729" s="135"/>
      <c r="AI2729" s="135"/>
      <c r="AJ2729" s="135"/>
      <c r="AK2729" s="135"/>
    </row>
    <row r="2730" spans="13:37" x14ac:dyDescent="0.25">
      <c r="M2730" s="135"/>
      <c r="N2730" s="135"/>
      <c r="O2730" s="135"/>
      <c r="P2730" s="135"/>
      <c r="R2730" s="135"/>
      <c r="S2730" s="135"/>
      <c r="T2730" s="135"/>
      <c r="U2730" s="135"/>
      <c r="V2730" s="135"/>
      <c r="W2730" s="135"/>
      <c r="X2730" s="135"/>
      <c r="Y2730" s="135"/>
      <c r="Z2730" s="135"/>
      <c r="AA2730" s="135"/>
      <c r="AB2730" s="135"/>
      <c r="AC2730" s="135"/>
      <c r="AD2730" s="135"/>
      <c r="AE2730" s="135"/>
      <c r="AF2730" s="135"/>
      <c r="AG2730" s="135"/>
      <c r="AH2730" s="135"/>
      <c r="AI2730" s="135"/>
      <c r="AJ2730" s="135"/>
      <c r="AK2730" s="135"/>
    </row>
    <row r="2731" spans="13:37" x14ac:dyDescent="0.25">
      <c r="M2731" s="135"/>
      <c r="N2731" s="135"/>
      <c r="O2731" s="135"/>
      <c r="P2731" s="135"/>
      <c r="R2731" s="135"/>
      <c r="S2731" s="135"/>
      <c r="T2731" s="135"/>
      <c r="U2731" s="135"/>
      <c r="V2731" s="135"/>
      <c r="W2731" s="135"/>
      <c r="X2731" s="135"/>
      <c r="Y2731" s="135"/>
      <c r="Z2731" s="135"/>
      <c r="AA2731" s="135"/>
      <c r="AB2731" s="135"/>
      <c r="AC2731" s="135"/>
      <c r="AD2731" s="135"/>
      <c r="AE2731" s="135"/>
      <c r="AF2731" s="135"/>
      <c r="AG2731" s="135"/>
      <c r="AH2731" s="135"/>
      <c r="AI2731" s="135"/>
      <c r="AJ2731" s="135"/>
      <c r="AK2731" s="135"/>
    </row>
    <row r="2732" spans="13:37" x14ac:dyDescent="0.25">
      <c r="M2732" s="135"/>
      <c r="N2732" s="135"/>
      <c r="O2732" s="135"/>
      <c r="P2732" s="135"/>
      <c r="R2732" s="135"/>
      <c r="S2732" s="135"/>
      <c r="T2732" s="135"/>
      <c r="U2732" s="135"/>
      <c r="V2732" s="135"/>
      <c r="W2732" s="135"/>
      <c r="X2732" s="135"/>
      <c r="Y2732" s="135"/>
      <c r="Z2732" s="135"/>
      <c r="AA2732" s="135"/>
      <c r="AB2732" s="135"/>
      <c r="AC2732" s="135"/>
      <c r="AD2732" s="135"/>
      <c r="AE2732" s="135"/>
      <c r="AF2732" s="135"/>
      <c r="AG2732" s="135"/>
      <c r="AH2732" s="135"/>
      <c r="AI2732" s="135"/>
      <c r="AJ2732" s="135"/>
      <c r="AK2732" s="135"/>
    </row>
    <row r="2733" spans="13:37" x14ac:dyDescent="0.25">
      <c r="M2733" s="135"/>
      <c r="N2733" s="135"/>
      <c r="O2733" s="135"/>
      <c r="P2733" s="135"/>
      <c r="R2733" s="135"/>
      <c r="S2733" s="135"/>
      <c r="T2733" s="135"/>
      <c r="U2733" s="135"/>
      <c r="V2733" s="135"/>
      <c r="W2733" s="135"/>
      <c r="X2733" s="135"/>
      <c r="Y2733" s="135"/>
      <c r="Z2733" s="135"/>
      <c r="AA2733" s="135"/>
      <c r="AB2733" s="135"/>
      <c r="AC2733" s="135"/>
      <c r="AD2733" s="135"/>
      <c r="AE2733" s="135"/>
      <c r="AF2733" s="135"/>
      <c r="AG2733" s="135"/>
      <c r="AH2733" s="135"/>
      <c r="AI2733" s="135"/>
      <c r="AJ2733" s="135"/>
      <c r="AK2733" s="135"/>
    </row>
    <row r="2734" spans="13:37" x14ac:dyDescent="0.25">
      <c r="M2734" s="135"/>
      <c r="N2734" s="135"/>
      <c r="O2734" s="135"/>
      <c r="P2734" s="135"/>
      <c r="R2734" s="135"/>
      <c r="S2734" s="135"/>
      <c r="T2734" s="135"/>
      <c r="U2734" s="135"/>
      <c r="V2734" s="135"/>
      <c r="W2734" s="135"/>
      <c r="X2734" s="135"/>
      <c r="Y2734" s="135"/>
      <c r="Z2734" s="135"/>
      <c r="AA2734" s="135"/>
      <c r="AB2734" s="135"/>
      <c r="AC2734" s="135"/>
      <c r="AD2734" s="135"/>
      <c r="AE2734" s="135"/>
      <c r="AF2734" s="135"/>
      <c r="AG2734" s="135"/>
      <c r="AH2734" s="135"/>
      <c r="AI2734" s="135"/>
      <c r="AJ2734" s="135"/>
      <c r="AK2734" s="135"/>
    </row>
    <row r="2735" spans="13:37" x14ac:dyDescent="0.25">
      <c r="M2735" s="135"/>
      <c r="N2735" s="135"/>
      <c r="O2735" s="135"/>
      <c r="P2735" s="135"/>
      <c r="R2735" s="135"/>
      <c r="S2735" s="135"/>
      <c r="T2735" s="135"/>
      <c r="U2735" s="135"/>
      <c r="V2735" s="135"/>
      <c r="W2735" s="135"/>
      <c r="X2735" s="135"/>
      <c r="Y2735" s="135"/>
      <c r="Z2735" s="135"/>
      <c r="AA2735" s="135"/>
      <c r="AB2735" s="135"/>
      <c r="AC2735" s="135"/>
      <c r="AD2735" s="135"/>
      <c r="AE2735" s="135"/>
      <c r="AF2735" s="135"/>
      <c r="AG2735" s="135"/>
      <c r="AH2735" s="135"/>
      <c r="AI2735" s="135"/>
      <c r="AJ2735" s="135"/>
      <c r="AK2735" s="135"/>
    </row>
    <row r="2736" spans="13:37" x14ac:dyDescent="0.25">
      <c r="M2736" s="135"/>
      <c r="N2736" s="135"/>
      <c r="O2736" s="135"/>
      <c r="P2736" s="135"/>
      <c r="R2736" s="135"/>
      <c r="S2736" s="135"/>
      <c r="T2736" s="135"/>
      <c r="U2736" s="135"/>
      <c r="V2736" s="135"/>
      <c r="W2736" s="135"/>
      <c r="X2736" s="135"/>
      <c r="Y2736" s="135"/>
      <c r="Z2736" s="135"/>
      <c r="AA2736" s="135"/>
      <c r="AB2736" s="135"/>
      <c r="AC2736" s="135"/>
      <c r="AD2736" s="135"/>
      <c r="AE2736" s="135"/>
      <c r="AF2736" s="135"/>
      <c r="AG2736" s="135"/>
      <c r="AH2736" s="135"/>
      <c r="AI2736" s="135"/>
      <c r="AJ2736" s="135"/>
      <c r="AK2736" s="135"/>
    </row>
    <row r="2737" spans="13:37" x14ac:dyDescent="0.25">
      <c r="M2737" s="135"/>
      <c r="N2737" s="135"/>
      <c r="O2737" s="135"/>
      <c r="P2737" s="135"/>
      <c r="R2737" s="135"/>
      <c r="S2737" s="135"/>
      <c r="T2737" s="135"/>
      <c r="U2737" s="135"/>
      <c r="V2737" s="135"/>
      <c r="W2737" s="135"/>
      <c r="X2737" s="135"/>
      <c r="Y2737" s="135"/>
      <c r="Z2737" s="135"/>
      <c r="AA2737" s="135"/>
      <c r="AB2737" s="135"/>
      <c r="AC2737" s="135"/>
      <c r="AD2737" s="135"/>
      <c r="AE2737" s="135"/>
      <c r="AF2737" s="135"/>
      <c r="AG2737" s="135"/>
      <c r="AH2737" s="135"/>
      <c r="AI2737" s="135"/>
      <c r="AJ2737" s="135"/>
      <c r="AK2737" s="135"/>
    </row>
    <row r="2738" spans="13:37" x14ac:dyDescent="0.25">
      <c r="M2738" s="135"/>
      <c r="N2738" s="135"/>
      <c r="O2738" s="135"/>
      <c r="P2738" s="135"/>
      <c r="R2738" s="135"/>
      <c r="S2738" s="135"/>
      <c r="T2738" s="135"/>
      <c r="U2738" s="135"/>
      <c r="V2738" s="135"/>
      <c r="W2738" s="135"/>
      <c r="X2738" s="135"/>
      <c r="Y2738" s="135"/>
      <c r="Z2738" s="135"/>
      <c r="AA2738" s="135"/>
      <c r="AB2738" s="135"/>
      <c r="AC2738" s="135"/>
      <c r="AD2738" s="135"/>
      <c r="AE2738" s="135"/>
      <c r="AF2738" s="135"/>
      <c r="AG2738" s="135"/>
      <c r="AH2738" s="135"/>
      <c r="AI2738" s="135"/>
      <c r="AJ2738" s="135"/>
      <c r="AK2738" s="135"/>
    </row>
    <row r="2739" spans="13:37" x14ac:dyDescent="0.25">
      <c r="M2739" s="135"/>
      <c r="N2739" s="135"/>
      <c r="O2739" s="135"/>
      <c r="P2739" s="135"/>
      <c r="R2739" s="135"/>
      <c r="S2739" s="135"/>
      <c r="T2739" s="135"/>
      <c r="U2739" s="135"/>
      <c r="V2739" s="135"/>
      <c r="W2739" s="135"/>
      <c r="X2739" s="135"/>
      <c r="Y2739" s="135"/>
      <c r="Z2739" s="135"/>
      <c r="AA2739" s="135"/>
      <c r="AB2739" s="135"/>
      <c r="AC2739" s="135"/>
      <c r="AD2739" s="135"/>
      <c r="AE2739" s="135"/>
      <c r="AF2739" s="135"/>
      <c r="AG2739" s="135"/>
      <c r="AH2739" s="135"/>
      <c r="AI2739" s="135"/>
      <c r="AJ2739" s="135"/>
      <c r="AK2739" s="135"/>
    </row>
    <row r="2740" spans="13:37" x14ac:dyDescent="0.25">
      <c r="M2740" s="135"/>
      <c r="N2740" s="135"/>
      <c r="O2740" s="135"/>
      <c r="P2740" s="135"/>
      <c r="R2740" s="135"/>
      <c r="S2740" s="135"/>
      <c r="T2740" s="135"/>
      <c r="U2740" s="135"/>
      <c r="V2740" s="135"/>
      <c r="W2740" s="135"/>
      <c r="X2740" s="135"/>
      <c r="Y2740" s="135"/>
      <c r="Z2740" s="135"/>
      <c r="AA2740" s="135"/>
      <c r="AB2740" s="135"/>
      <c r="AC2740" s="135"/>
      <c r="AD2740" s="135"/>
      <c r="AE2740" s="135"/>
      <c r="AF2740" s="135"/>
      <c r="AG2740" s="135"/>
      <c r="AH2740" s="135"/>
      <c r="AI2740" s="135"/>
      <c r="AJ2740" s="135"/>
      <c r="AK2740" s="135"/>
    </row>
    <row r="2741" spans="13:37" x14ac:dyDescent="0.25">
      <c r="M2741" s="135"/>
      <c r="N2741" s="135"/>
      <c r="O2741" s="135"/>
      <c r="P2741" s="135"/>
      <c r="R2741" s="135"/>
      <c r="S2741" s="135"/>
      <c r="T2741" s="135"/>
      <c r="U2741" s="135"/>
      <c r="V2741" s="135"/>
      <c r="W2741" s="135"/>
      <c r="X2741" s="135"/>
      <c r="Y2741" s="135"/>
      <c r="Z2741" s="135"/>
      <c r="AA2741" s="135"/>
      <c r="AB2741" s="135"/>
      <c r="AC2741" s="135"/>
      <c r="AD2741" s="135"/>
      <c r="AE2741" s="135"/>
      <c r="AF2741" s="135"/>
      <c r="AG2741" s="135"/>
      <c r="AH2741" s="135"/>
      <c r="AI2741" s="135"/>
      <c r="AJ2741" s="135"/>
      <c r="AK2741" s="135"/>
    </row>
    <row r="2742" spans="13:37" x14ac:dyDescent="0.25">
      <c r="M2742" s="135"/>
      <c r="N2742" s="135"/>
      <c r="O2742" s="135"/>
      <c r="P2742" s="135"/>
      <c r="R2742" s="135"/>
      <c r="S2742" s="135"/>
      <c r="T2742" s="135"/>
      <c r="U2742" s="135"/>
      <c r="V2742" s="135"/>
      <c r="W2742" s="135"/>
      <c r="X2742" s="135"/>
      <c r="Y2742" s="135"/>
      <c r="Z2742" s="135"/>
      <c r="AA2742" s="135"/>
      <c r="AB2742" s="135"/>
      <c r="AC2742" s="135"/>
      <c r="AD2742" s="135"/>
      <c r="AE2742" s="135"/>
      <c r="AF2742" s="135"/>
      <c r="AG2742" s="135"/>
      <c r="AH2742" s="135"/>
      <c r="AI2742" s="135"/>
      <c r="AJ2742" s="135"/>
      <c r="AK2742" s="135"/>
    </row>
    <row r="2743" spans="13:37" x14ac:dyDescent="0.25">
      <c r="M2743" s="135"/>
      <c r="N2743" s="135"/>
      <c r="O2743" s="135"/>
      <c r="P2743" s="135"/>
      <c r="R2743" s="135"/>
      <c r="S2743" s="135"/>
      <c r="T2743" s="135"/>
      <c r="U2743" s="135"/>
      <c r="V2743" s="135"/>
      <c r="W2743" s="135"/>
      <c r="X2743" s="135"/>
      <c r="Y2743" s="135"/>
      <c r="Z2743" s="135"/>
      <c r="AA2743" s="135"/>
      <c r="AB2743" s="135"/>
      <c r="AC2743" s="135"/>
      <c r="AD2743" s="135"/>
      <c r="AE2743" s="135"/>
      <c r="AF2743" s="135"/>
      <c r="AG2743" s="135"/>
      <c r="AH2743" s="135"/>
      <c r="AI2743" s="135"/>
      <c r="AJ2743" s="135"/>
      <c r="AK2743" s="135"/>
    </row>
    <row r="2744" spans="13:37" x14ac:dyDescent="0.25">
      <c r="M2744" s="135"/>
      <c r="N2744" s="135"/>
      <c r="O2744" s="135"/>
      <c r="P2744" s="135"/>
      <c r="R2744" s="135"/>
      <c r="S2744" s="135"/>
      <c r="T2744" s="135"/>
      <c r="U2744" s="135"/>
      <c r="V2744" s="135"/>
      <c r="W2744" s="135"/>
      <c r="X2744" s="135"/>
      <c r="Y2744" s="135"/>
      <c r="Z2744" s="135"/>
      <c r="AA2744" s="135"/>
      <c r="AB2744" s="135"/>
      <c r="AC2744" s="135"/>
      <c r="AD2744" s="135"/>
      <c r="AE2744" s="135"/>
      <c r="AF2744" s="135"/>
      <c r="AG2744" s="135"/>
      <c r="AH2744" s="135"/>
      <c r="AI2744" s="135"/>
      <c r="AJ2744" s="135"/>
      <c r="AK2744" s="135"/>
    </row>
    <row r="2745" spans="13:37" x14ac:dyDescent="0.25">
      <c r="M2745" s="135"/>
      <c r="N2745" s="135"/>
      <c r="O2745" s="135"/>
      <c r="P2745" s="135"/>
      <c r="R2745" s="135"/>
      <c r="S2745" s="135"/>
      <c r="T2745" s="135"/>
      <c r="U2745" s="135"/>
      <c r="V2745" s="135"/>
      <c r="W2745" s="135"/>
      <c r="X2745" s="135"/>
      <c r="Y2745" s="135"/>
      <c r="Z2745" s="135"/>
      <c r="AA2745" s="135"/>
      <c r="AB2745" s="135"/>
      <c r="AC2745" s="135"/>
      <c r="AD2745" s="135"/>
      <c r="AE2745" s="135"/>
      <c r="AF2745" s="135"/>
      <c r="AG2745" s="135"/>
      <c r="AH2745" s="135"/>
      <c r="AI2745" s="135"/>
      <c r="AJ2745" s="135"/>
      <c r="AK2745" s="135"/>
    </row>
    <row r="2746" spans="13:37" x14ac:dyDescent="0.25">
      <c r="M2746" s="135"/>
      <c r="N2746" s="135"/>
      <c r="O2746" s="135"/>
      <c r="P2746" s="135"/>
      <c r="R2746" s="135"/>
      <c r="S2746" s="135"/>
      <c r="T2746" s="135"/>
      <c r="U2746" s="135"/>
      <c r="V2746" s="135"/>
      <c r="W2746" s="135"/>
      <c r="X2746" s="135"/>
      <c r="Y2746" s="135"/>
      <c r="Z2746" s="135"/>
      <c r="AA2746" s="135"/>
      <c r="AB2746" s="135"/>
      <c r="AC2746" s="135"/>
      <c r="AD2746" s="135"/>
      <c r="AE2746" s="135"/>
      <c r="AF2746" s="135"/>
      <c r="AG2746" s="135"/>
      <c r="AH2746" s="135"/>
      <c r="AI2746" s="135"/>
      <c r="AJ2746" s="135"/>
      <c r="AK2746" s="135"/>
    </row>
    <row r="2747" spans="13:37" x14ac:dyDescent="0.25">
      <c r="M2747" s="135"/>
      <c r="N2747" s="135"/>
      <c r="O2747" s="135"/>
      <c r="P2747" s="135"/>
      <c r="R2747" s="135"/>
      <c r="S2747" s="135"/>
      <c r="T2747" s="135"/>
      <c r="U2747" s="135"/>
      <c r="V2747" s="135"/>
      <c r="W2747" s="135"/>
      <c r="X2747" s="135"/>
      <c r="Y2747" s="135"/>
      <c r="Z2747" s="135"/>
      <c r="AA2747" s="135"/>
      <c r="AB2747" s="135"/>
      <c r="AC2747" s="135"/>
      <c r="AD2747" s="135"/>
      <c r="AE2747" s="135"/>
      <c r="AF2747" s="135"/>
      <c r="AG2747" s="135"/>
      <c r="AH2747" s="135"/>
      <c r="AI2747" s="135"/>
      <c r="AJ2747" s="135"/>
      <c r="AK2747" s="135"/>
    </row>
    <row r="2748" spans="13:37" x14ac:dyDescent="0.25">
      <c r="M2748" s="135"/>
      <c r="N2748" s="135"/>
      <c r="O2748" s="135"/>
      <c r="P2748" s="135"/>
      <c r="R2748" s="135"/>
      <c r="S2748" s="135"/>
      <c r="T2748" s="135"/>
      <c r="U2748" s="135"/>
      <c r="V2748" s="135"/>
      <c r="W2748" s="135"/>
      <c r="X2748" s="135"/>
      <c r="Y2748" s="135"/>
      <c r="Z2748" s="135"/>
      <c r="AA2748" s="135"/>
      <c r="AB2748" s="135"/>
      <c r="AC2748" s="135"/>
      <c r="AD2748" s="135"/>
      <c r="AE2748" s="135"/>
      <c r="AF2748" s="135"/>
      <c r="AG2748" s="135"/>
      <c r="AH2748" s="135"/>
      <c r="AI2748" s="135"/>
      <c r="AJ2748" s="135"/>
      <c r="AK2748" s="135"/>
    </row>
    <row r="2749" spans="13:37" x14ac:dyDescent="0.25">
      <c r="M2749" s="135"/>
      <c r="N2749" s="135"/>
      <c r="O2749" s="135"/>
      <c r="P2749" s="135"/>
      <c r="R2749" s="135"/>
      <c r="S2749" s="135"/>
      <c r="T2749" s="135"/>
      <c r="U2749" s="135"/>
      <c r="V2749" s="135"/>
      <c r="W2749" s="135"/>
      <c r="X2749" s="135"/>
      <c r="Y2749" s="135"/>
      <c r="Z2749" s="135"/>
      <c r="AA2749" s="135"/>
      <c r="AB2749" s="135"/>
      <c r="AC2749" s="135"/>
      <c r="AD2749" s="135"/>
      <c r="AE2749" s="135"/>
      <c r="AF2749" s="135"/>
      <c r="AG2749" s="135"/>
      <c r="AH2749" s="135"/>
      <c r="AI2749" s="135"/>
      <c r="AJ2749" s="135"/>
      <c r="AK2749" s="135"/>
    </row>
    <row r="2750" spans="13:37" x14ac:dyDescent="0.25">
      <c r="M2750" s="135"/>
      <c r="N2750" s="135"/>
      <c r="O2750" s="135"/>
      <c r="P2750" s="135"/>
      <c r="R2750" s="135"/>
      <c r="S2750" s="135"/>
      <c r="T2750" s="135"/>
      <c r="U2750" s="135"/>
      <c r="V2750" s="135"/>
      <c r="W2750" s="135"/>
      <c r="X2750" s="135"/>
      <c r="Y2750" s="135"/>
      <c r="Z2750" s="135"/>
      <c r="AA2750" s="135"/>
      <c r="AB2750" s="135"/>
      <c r="AC2750" s="135"/>
      <c r="AD2750" s="135"/>
      <c r="AE2750" s="135"/>
      <c r="AF2750" s="135"/>
      <c r="AG2750" s="135"/>
      <c r="AH2750" s="135"/>
      <c r="AI2750" s="135"/>
      <c r="AJ2750" s="135"/>
      <c r="AK2750" s="135"/>
    </row>
    <row r="2751" spans="13:37" x14ac:dyDescent="0.25">
      <c r="M2751" s="135"/>
      <c r="N2751" s="135"/>
      <c r="O2751" s="135"/>
      <c r="P2751" s="135"/>
      <c r="R2751" s="135"/>
      <c r="S2751" s="135"/>
      <c r="T2751" s="135"/>
      <c r="U2751" s="135"/>
      <c r="V2751" s="135"/>
      <c r="W2751" s="135"/>
      <c r="X2751" s="135"/>
      <c r="Y2751" s="135"/>
      <c r="Z2751" s="135"/>
      <c r="AA2751" s="135"/>
      <c r="AB2751" s="135"/>
      <c r="AC2751" s="135"/>
      <c r="AD2751" s="135"/>
      <c r="AE2751" s="135"/>
      <c r="AF2751" s="135"/>
      <c r="AG2751" s="135"/>
      <c r="AH2751" s="135"/>
      <c r="AI2751" s="135"/>
      <c r="AJ2751" s="135"/>
      <c r="AK2751" s="135"/>
    </row>
    <row r="2752" spans="13:37" x14ac:dyDescent="0.25">
      <c r="M2752" s="135"/>
      <c r="N2752" s="135"/>
      <c r="O2752" s="135"/>
      <c r="P2752" s="135"/>
      <c r="R2752" s="135"/>
      <c r="S2752" s="135"/>
      <c r="T2752" s="135"/>
      <c r="U2752" s="135"/>
      <c r="V2752" s="135"/>
      <c r="W2752" s="135"/>
      <c r="X2752" s="135"/>
      <c r="Y2752" s="135"/>
      <c r="Z2752" s="135"/>
      <c r="AA2752" s="135"/>
      <c r="AB2752" s="135"/>
      <c r="AC2752" s="135"/>
      <c r="AD2752" s="135"/>
      <c r="AE2752" s="135"/>
      <c r="AF2752" s="135"/>
      <c r="AG2752" s="135"/>
      <c r="AH2752" s="135"/>
      <c r="AI2752" s="135"/>
      <c r="AJ2752" s="135"/>
      <c r="AK2752" s="135"/>
    </row>
    <row r="2753" spans="13:37" x14ac:dyDescent="0.25">
      <c r="M2753" s="135"/>
      <c r="N2753" s="135"/>
      <c r="O2753" s="135"/>
      <c r="P2753" s="135"/>
      <c r="R2753" s="135"/>
      <c r="S2753" s="135"/>
      <c r="T2753" s="135"/>
      <c r="U2753" s="135"/>
      <c r="V2753" s="135"/>
      <c r="W2753" s="135"/>
      <c r="X2753" s="135"/>
      <c r="Y2753" s="135"/>
      <c r="Z2753" s="135"/>
      <c r="AA2753" s="135"/>
      <c r="AB2753" s="135"/>
      <c r="AC2753" s="135"/>
      <c r="AD2753" s="135"/>
      <c r="AE2753" s="135"/>
      <c r="AF2753" s="135"/>
      <c r="AG2753" s="135"/>
      <c r="AH2753" s="135"/>
      <c r="AI2753" s="135"/>
      <c r="AJ2753" s="135"/>
      <c r="AK2753" s="135"/>
    </row>
    <row r="2754" spans="13:37" x14ac:dyDescent="0.25">
      <c r="M2754" s="135"/>
      <c r="N2754" s="135"/>
      <c r="O2754" s="135"/>
      <c r="P2754" s="135"/>
      <c r="R2754" s="135"/>
      <c r="S2754" s="135"/>
      <c r="T2754" s="135"/>
      <c r="U2754" s="135"/>
      <c r="V2754" s="135"/>
      <c r="W2754" s="135"/>
      <c r="X2754" s="135"/>
      <c r="Y2754" s="135"/>
      <c r="Z2754" s="135"/>
      <c r="AA2754" s="135"/>
      <c r="AB2754" s="135"/>
      <c r="AC2754" s="135"/>
      <c r="AD2754" s="135"/>
      <c r="AE2754" s="135"/>
      <c r="AF2754" s="135"/>
      <c r="AG2754" s="135"/>
      <c r="AH2754" s="135"/>
      <c r="AI2754" s="135"/>
      <c r="AJ2754" s="135"/>
      <c r="AK2754" s="135"/>
    </row>
    <row r="2755" spans="13:37" x14ac:dyDescent="0.25">
      <c r="M2755" s="135"/>
      <c r="N2755" s="135"/>
      <c r="O2755" s="135"/>
      <c r="P2755" s="135"/>
      <c r="R2755" s="135"/>
      <c r="S2755" s="135"/>
      <c r="T2755" s="135"/>
      <c r="U2755" s="135"/>
      <c r="V2755" s="135"/>
      <c r="W2755" s="135"/>
      <c r="X2755" s="135"/>
      <c r="Y2755" s="135"/>
      <c r="Z2755" s="135"/>
      <c r="AA2755" s="135"/>
      <c r="AB2755" s="135"/>
      <c r="AC2755" s="135"/>
      <c r="AD2755" s="135"/>
      <c r="AE2755" s="135"/>
      <c r="AF2755" s="135"/>
      <c r="AG2755" s="135"/>
      <c r="AH2755" s="135"/>
      <c r="AI2755" s="135"/>
      <c r="AJ2755" s="135"/>
      <c r="AK2755" s="135"/>
    </row>
    <row r="2756" spans="13:37" x14ac:dyDescent="0.25">
      <c r="M2756" s="135"/>
      <c r="N2756" s="135"/>
      <c r="O2756" s="135"/>
      <c r="P2756" s="135"/>
      <c r="R2756" s="135"/>
      <c r="S2756" s="135"/>
      <c r="T2756" s="135"/>
      <c r="U2756" s="135"/>
      <c r="V2756" s="135"/>
      <c r="W2756" s="135"/>
      <c r="X2756" s="135"/>
      <c r="Y2756" s="135"/>
      <c r="Z2756" s="135"/>
      <c r="AA2756" s="135"/>
      <c r="AB2756" s="135"/>
      <c r="AC2756" s="135"/>
      <c r="AD2756" s="135"/>
      <c r="AE2756" s="135"/>
      <c r="AF2756" s="135"/>
      <c r="AG2756" s="135"/>
      <c r="AH2756" s="135"/>
      <c r="AI2756" s="135"/>
      <c r="AJ2756" s="135"/>
      <c r="AK2756" s="135"/>
    </row>
    <row r="2757" spans="13:37" x14ac:dyDescent="0.25">
      <c r="M2757" s="135"/>
      <c r="N2757" s="135"/>
      <c r="O2757" s="135"/>
      <c r="P2757" s="135"/>
      <c r="R2757" s="135"/>
      <c r="S2757" s="135"/>
      <c r="T2757" s="135"/>
      <c r="U2757" s="135"/>
      <c r="V2757" s="135"/>
      <c r="W2757" s="135"/>
      <c r="X2757" s="135"/>
      <c r="Y2757" s="135"/>
      <c r="Z2757" s="135"/>
      <c r="AA2757" s="135"/>
      <c r="AB2757" s="135"/>
      <c r="AC2757" s="135"/>
      <c r="AD2757" s="135"/>
      <c r="AE2757" s="135"/>
      <c r="AF2757" s="135"/>
      <c r="AG2757" s="135"/>
      <c r="AH2757" s="135"/>
      <c r="AI2757" s="135"/>
      <c r="AJ2757" s="135"/>
      <c r="AK2757" s="135"/>
    </row>
    <row r="2758" spans="13:37" x14ac:dyDescent="0.25">
      <c r="M2758" s="135"/>
      <c r="N2758" s="135"/>
      <c r="O2758" s="135"/>
      <c r="P2758" s="135"/>
      <c r="R2758" s="135"/>
      <c r="S2758" s="135"/>
      <c r="T2758" s="135"/>
      <c r="U2758" s="135"/>
      <c r="V2758" s="135"/>
      <c r="W2758" s="135"/>
      <c r="X2758" s="135"/>
      <c r="Y2758" s="135"/>
      <c r="Z2758" s="135"/>
      <c r="AA2758" s="135"/>
      <c r="AB2758" s="135"/>
      <c r="AC2758" s="135"/>
      <c r="AD2758" s="135"/>
      <c r="AE2758" s="135"/>
      <c r="AF2758" s="135"/>
      <c r="AG2758" s="135"/>
      <c r="AH2758" s="135"/>
      <c r="AI2758" s="135"/>
      <c r="AJ2758" s="135"/>
      <c r="AK2758" s="135"/>
    </row>
    <row r="2759" spans="13:37" x14ac:dyDescent="0.25">
      <c r="M2759" s="135"/>
      <c r="N2759" s="135"/>
      <c r="O2759" s="135"/>
      <c r="P2759" s="135"/>
      <c r="R2759" s="135"/>
      <c r="S2759" s="135"/>
      <c r="T2759" s="135"/>
      <c r="U2759" s="135"/>
      <c r="V2759" s="135"/>
      <c r="W2759" s="135"/>
      <c r="X2759" s="135"/>
      <c r="Y2759" s="135"/>
      <c r="Z2759" s="135"/>
      <c r="AA2759" s="135"/>
      <c r="AB2759" s="135"/>
      <c r="AC2759" s="135"/>
      <c r="AD2759" s="135"/>
      <c r="AE2759" s="135"/>
      <c r="AF2759" s="135"/>
      <c r="AG2759" s="135"/>
      <c r="AH2759" s="135"/>
      <c r="AI2759" s="135"/>
      <c r="AJ2759" s="135"/>
      <c r="AK2759" s="135"/>
    </row>
    <row r="2760" spans="13:37" x14ac:dyDescent="0.25">
      <c r="M2760" s="135"/>
      <c r="N2760" s="135"/>
      <c r="O2760" s="135"/>
      <c r="P2760" s="135"/>
      <c r="R2760" s="135"/>
      <c r="S2760" s="135"/>
      <c r="T2760" s="135"/>
      <c r="U2760" s="135"/>
      <c r="V2760" s="135"/>
      <c r="W2760" s="135"/>
      <c r="X2760" s="135"/>
      <c r="Y2760" s="135"/>
      <c r="Z2760" s="135"/>
      <c r="AA2760" s="135"/>
      <c r="AB2760" s="135"/>
      <c r="AC2760" s="135"/>
      <c r="AD2760" s="135"/>
      <c r="AE2760" s="135"/>
      <c r="AF2760" s="135"/>
      <c r="AG2760" s="135"/>
      <c r="AH2760" s="135"/>
      <c r="AI2760" s="135"/>
      <c r="AJ2760" s="135"/>
      <c r="AK2760" s="135"/>
    </row>
    <row r="2761" spans="13:37" x14ac:dyDescent="0.25">
      <c r="M2761" s="135"/>
      <c r="N2761" s="135"/>
      <c r="O2761" s="135"/>
      <c r="P2761" s="135"/>
      <c r="R2761" s="135"/>
      <c r="S2761" s="135"/>
      <c r="T2761" s="135"/>
      <c r="U2761" s="135"/>
      <c r="V2761" s="135"/>
      <c r="W2761" s="135"/>
      <c r="X2761" s="135"/>
      <c r="Y2761" s="135"/>
      <c r="Z2761" s="135"/>
      <c r="AA2761" s="135"/>
      <c r="AB2761" s="135"/>
      <c r="AC2761" s="135"/>
      <c r="AD2761" s="135"/>
      <c r="AE2761" s="135"/>
      <c r="AF2761" s="135"/>
      <c r="AG2761" s="135"/>
      <c r="AH2761" s="135"/>
      <c r="AI2761" s="135"/>
      <c r="AJ2761" s="135"/>
      <c r="AK2761" s="135"/>
    </row>
    <row r="2762" spans="13:37" x14ac:dyDescent="0.25">
      <c r="M2762" s="135"/>
      <c r="N2762" s="135"/>
      <c r="O2762" s="135"/>
      <c r="P2762" s="135"/>
      <c r="R2762" s="135"/>
      <c r="S2762" s="135"/>
      <c r="T2762" s="135"/>
      <c r="U2762" s="135"/>
      <c r="V2762" s="135"/>
      <c r="W2762" s="135"/>
      <c r="X2762" s="135"/>
      <c r="Y2762" s="135"/>
      <c r="Z2762" s="135"/>
      <c r="AA2762" s="135"/>
      <c r="AB2762" s="135"/>
      <c r="AC2762" s="135"/>
      <c r="AD2762" s="135"/>
      <c r="AE2762" s="135"/>
      <c r="AF2762" s="135"/>
      <c r="AG2762" s="135"/>
      <c r="AH2762" s="135"/>
      <c r="AI2762" s="135"/>
      <c r="AJ2762" s="135"/>
      <c r="AK2762" s="135"/>
    </row>
    <row r="2763" spans="13:37" x14ac:dyDescent="0.25">
      <c r="M2763" s="135"/>
      <c r="N2763" s="135"/>
      <c r="O2763" s="135"/>
      <c r="P2763" s="135"/>
      <c r="R2763" s="135"/>
      <c r="S2763" s="135"/>
      <c r="T2763" s="135"/>
      <c r="U2763" s="135"/>
      <c r="V2763" s="135"/>
      <c r="W2763" s="135"/>
      <c r="X2763" s="135"/>
      <c r="Y2763" s="135"/>
      <c r="Z2763" s="135"/>
      <c r="AA2763" s="135"/>
      <c r="AB2763" s="135"/>
      <c r="AC2763" s="135"/>
      <c r="AD2763" s="135"/>
      <c r="AE2763" s="135"/>
      <c r="AF2763" s="135"/>
      <c r="AG2763" s="135"/>
      <c r="AH2763" s="135"/>
      <c r="AI2763" s="135"/>
      <c r="AJ2763" s="135"/>
      <c r="AK2763" s="135"/>
    </row>
    <row r="2764" spans="13:37" x14ac:dyDescent="0.25">
      <c r="M2764" s="135"/>
      <c r="N2764" s="135"/>
      <c r="O2764" s="135"/>
      <c r="P2764" s="135"/>
      <c r="R2764" s="135"/>
      <c r="S2764" s="135"/>
      <c r="T2764" s="135"/>
      <c r="U2764" s="135"/>
      <c r="V2764" s="135"/>
      <c r="W2764" s="135"/>
      <c r="X2764" s="135"/>
      <c r="Y2764" s="135"/>
      <c r="Z2764" s="135"/>
      <c r="AA2764" s="135"/>
      <c r="AB2764" s="135"/>
      <c r="AC2764" s="135"/>
      <c r="AD2764" s="135"/>
      <c r="AE2764" s="135"/>
      <c r="AF2764" s="135"/>
      <c r="AG2764" s="135"/>
      <c r="AH2764" s="135"/>
      <c r="AI2764" s="135"/>
      <c r="AJ2764" s="135"/>
      <c r="AK2764" s="135"/>
    </row>
    <row r="2765" spans="13:37" x14ac:dyDescent="0.25">
      <c r="M2765" s="135"/>
      <c r="N2765" s="135"/>
      <c r="O2765" s="135"/>
      <c r="P2765" s="135"/>
      <c r="R2765" s="135"/>
      <c r="S2765" s="135"/>
      <c r="T2765" s="135"/>
      <c r="U2765" s="135"/>
      <c r="V2765" s="135"/>
      <c r="W2765" s="135"/>
      <c r="X2765" s="135"/>
      <c r="Y2765" s="135"/>
      <c r="Z2765" s="135"/>
      <c r="AA2765" s="135"/>
      <c r="AB2765" s="135"/>
      <c r="AC2765" s="135"/>
      <c r="AD2765" s="135"/>
      <c r="AE2765" s="135"/>
      <c r="AF2765" s="135"/>
      <c r="AG2765" s="135"/>
      <c r="AH2765" s="135"/>
      <c r="AI2765" s="135"/>
      <c r="AJ2765" s="135"/>
      <c r="AK2765" s="135"/>
    </row>
    <row r="2766" spans="13:37" x14ac:dyDescent="0.25">
      <c r="M2766" s="135"/>
      <c r="N2766" s="135"/>
      <c r="O2766" s="135"/>
      <c r="P2766" s="135"/>
      <c r="R2766" s="135"/>
      <c r="S2766" s="135"/>
      <c r="T2766" s="135"/>
      <c r="U2766" s="135"/>
      <c r="V2766" s="135"/>
      <c r="W2766" s="135"/>
      <c r="X2766" s="135"/>
      <c r="Y2766" s="135"/>
      <c r="Z2766" s="135"/>
      <c r="AA2766" s="135"/>
      <c r="AB2766" s="135"/>
      <c r="AC2766" s="135"/>
      <c r="AD2766" s="135"/>
      <c r="AE2766" s="135"/>
      <c r="AF2766" s="135"/>
      <c r="AG2766" s="135"/>
      <c r="AH2766" s="135"/>
      <c r="AI2766" s="135"/>
      <c r="AJ2766" s="135"/>
      <c r="AK2766" s="135"/>
    </row>
    <row r="2767" spans="13:37" x14ac:dyDescent="0.25">
      <c r="M2767" s="135"/>
      <c r="N2767" s="135"/>
      <c r="O2767" s="135"/>
      <c r="P2767" s="135"/>
      <c r="R2767" s="135"/>
      <c r="S2767" s="135"/>
      <c r="T2767" s="135"/>
      <c r="U2767" s="135"/>
      <c r="V2767" s="135"/>
      <c r="W2767" s="135"/>
      <c r="X2767" s="135"/>
      <c r="Y2767" s="135"/>
      <c r="Z2767" s="135"/>
      <c r="AA2767" s="135"/>
      <c r="AB2767" s="135"/>
      <c r="AC2767" s="135"/>
      <c r="AD2767" s="135"/>
      <c r="AE2767" s="135"/>
      <c r="AF2767" s="135"/>
      <c r="AG2767" s="135"/>
      <c r="AH2767" s="135"/>
      <c r="AI2767" s="135"/>
      <c r="AJ2767" s="135"/>
      <c r="AK2767" s="135"/>
    </row>
    <row r="2768" spans="13:37" x14ac:dyDescent="0.25">
      <c r="M2768" s="135"/>
      <c r="N2768" s="135"/>
      <c r="O2768" s="135"/>
      <c r="P2768" s="135"/>
      <c r="R2768" s="135"/>
      <c r="S2768" s="135"/>
      <c r="T2768" s="135"/>
      <c r="U2768" s="135"/>
      <c r="V2768" s="135"/>
      <c r="W2768" s="135"/>
      <c r="X2768" s="135"/>
      <c r="Y2768" s="135"/>
      <c r="Z2768" s="135"/>
      <c r="AA2768" s="135"/>
      <c r="AB2768" s="135"/>
      <c r="AC2768" s="135"/>
      <c r="AD2768" s="135"/>
      <c r="AE2768" s="135"/>
      <c r="AF2768" s="135"/>
      <c r="AG2768" s="135"/>
      <c r="AH2768" s="135"/>
      <c r="AI2768" s="135"/>
      <c r="AJ2768" s="135"/>
      <c r="AK2768" s="135"/>
    </row>
    <row r="2769" spans="13:37" x14ac:dyDescent="0.25">
      <c r="M2769" s="135"/>
      <c r="N2769" s="135"/>
      <c r="O2769" s="135"/>
      <c r="P2769" s="135"/>
      <c r="R2769" s="135"/>
      <c r="S2769" s="135"/>
      <c r="T2769" s="135"/>
      <c r="U2769" s="135"/>
      <c r="V2769" s="135"/>
      <c r="W2769" s="135"/>
      <c r="X2769" s="135"/>
      <c r="Y2769" s="135"/>
      <c r="Z2769" s="135"/>
      <c r="AA2769" s="135"/>
      <c r="AB2769" s="135"/>
      <c r="AC2769" s="135"/>
      <c r="AD2769" s="135"/>
      <c r="AE2769" s="135"/>
      <c r="AF2769" s="135"/>
      <c r="AG2769" s="135"/>
      <c r="AH2769" s="135"/>
      <c r="AI2769" s="135"/>
      <c r="AJ2769" s="135"/>
      <c r="AK2769" s="135"/>
    </row>
    <row r="2770" spans="13:37" x14ac:dyDescent="0.25">
      <c r="M2770" s="135"/>
      <c r="N2770" s="135"/>
      <c r="O2770" s="135"/>
      <c r="P2770" s="135"/>
      <c r="R2770" s="135"/>
      <c r="S2770" s="135"/>
      <c r="T2770" s="135"/>
      <c r="U2770" s="135"/>
      <c r="V2770" s="135"/>
      <c r="W2770" s="135"/>
      <c r="X2770" s="135"/>
      <c r="Y2770" s="135"/>
      <c r="Z2770" s="135"/>
      <c r="AA2770" s="135"/>
      <c r="AB2770" s="135"/>
      <c r="AC2770" s="135"/>
      <c r="AD2770" s="135"/>
      <c r="AE2770" s="135"/>
      <c r="AF2770" s="135"/>
      <c r="AG2770" s="135"/>
      <c r="AH2770" s="135"/>
      <c r="AI2770" s="135"/>
      <c r="AJ2770" s="135"/>
      <c r="AK2770" s="135"/>
    </row>
    <row r="2771" spans="13:37" x14ac:dyDescent="0.25">
      <c r="M2771" s="135"/>
      <c r="N2771" s="135"/>
      <c r="O2771" s="135"/>
      <c r="P2771" s="135"/>
      <c r="R2771" s="135"/>
      <c r="S2771" s="135"/>
      <c r="T2771" s="135"/>
      <c r="U2771" s="135"/>
      <c r="V2771" s="135"/>
      <c r="W2771" s="135"/>
      <c r="X2771" s="135"/>
      <c r="Y2771" s="135"/>
      <c r="Z2771" s="135"/>
      <c r="AA2771" s="135"/>
      <c r="AB2771" s="135"/>
      <c r="AC2771" s="135"/>
      <c r="AD2771" s="135"/>
      <c r="AE2771" s="135"/>
      <c r="AF2771" s="135"/>
      <c r="AG2771" s="135"/>
      <c r="AH2771" s="135"/>
      <c r="AI2771" s="135"/>
      <c r="AJ2771" s="135"/>
      <c r="AK2771" s="135"/>
    </row>
    <row r="2772" spans="13:37" x14ac:dyDescent="0.25">
      <c r="M2772" s="135"/>
      <c r="N2772" s="135"/>
      <c r="O2772" s="135"/>
      <c r="P2772" s="135"/>
      <c r="R2772" s="135"/>
      <c r="S2772" s="135"/>
      <c r="T2772" s="135"/>
      <c r="U2772" s="135"/>
      <c r="V2772" s="135"/>
      <c r="W2772" s="135"/>
      <c r="X2772" s="135"/>
      <c r="Y2772" s="135"/>
      <c r="Z2772" s="135"/>
      <c r="AA2772" s="135"/>
      <c r="AB2772" s="135"/>
      <c r="AC2772" s="135"/>
      <c r="AD2772" s="135"/>
      <c r="AE2772" s="135"/>
      <c r="AF2772" s="135"/>
      <c r="AG2772" s="135"/>
      <c r="AH2772" s="135"/>
      <c r="AI2772" s="135"/>
      <c r="AJ2772" s="135"/>
      <c r="AK2772" s="135"/>
    </row>
    <row r="2773" spans="13:37" x14ac:dyDescent="0.25">
      <c r="M2773" s="135"/>
      <c r="N2773" s="135"/>
      <c r="O2773" s="135"/>
      <c r="P2773" s="135"/>
      <c r="R2773" s="135"/>
      <c r="S2773" s="135"/>
      <c r="T2773" s="135"/>
      <c r="U2773" s="135"/>
      <c r="V2773" s="135"/>
      <c r="W2773" s="135"/>
      <c r="X2773" s="135"/>
      <c r="Y2773" s="135"/>
      <c r="Z2773" s="135"/>
      <c r="AA2773" s="135"/>
      <c r="AB2773" s="135"/>
      <c r="AC2773" s="135"/>
      <c r="AD2773" s="135"/>
      <c r="AE2773" s="135"/>
      <c r="AF2773" s="135"/>
      <c r="AG2773" s="135"/>
      <c r="AH2773" s="135"/>
      <c r="AI2773" s="135"/>
      <c r="AJ2773" s="135"/>
      <c r="AK2773" s="135"/>
    </row>
    <row r="2774" spans="13:37" x14ac:dyDescent="0.25">
      <c r="M2774" s="135"/>
      <c r="N2774" s="135"/>
      <c r="O2774" s="135"/>
      <c r="P2774" s="135"/>
      <c r="R2774" s="135"/>
      <c r="S2774" s="135"/>
      <c r="T2774" s="135"/>
      <c r="U2774" s="135"/>
      <c r="V2774" s="135"/>
      <c r="W2774" s="135"/>
      <c r="X2774" s="135"/>
      <c r="Y2774" s="135"/>
      <c r="Z2774" s="135"/>
      <c r="AA2774" s="135"/>
      <c r="AB2774" s="135"/>
      <c r="AC2774" s="135"/>
      <c r="AD2774" s="135"/>
      <c r="AE2774" s="135"/>
      <c r="AF2774" s="135"/>
      <c r="AG2774" s="135"/>
      <c r="AH2774" s="135"/>
      <c r="AI2774" s="135"/>
      <c r="AJ2774" s="135"/>
      <c r="AK2774" s="135"/>
    </row>
    <row r="2775" spans="13:37" x14ac:dyDescent="0.25">
      <c r="M2775" s="135"/>
      <c r="N2775" s="135"/>
      <c r="O2775" s="135"/>
      <c r="P2775" s="135"/>
      <c r="R2775" s="135"/>
      <c r="S2775" s="135"/>
      <c r="T2775" s="135"/>
      <c r="U2775" s="135"/>
      <c r="V2775" s="135"/>
      <c r="W2775" s="135"/>
      <c r="X2775" s="135"/>
      <c r="Y2775" s="135"/>
      <c r="Z2775" s="135"/>
      <c r="AA2775" s="135"/>
      <c r="AB2775" s="135"/>
      <c r="AC2775" s="135"/>
      <c r="AD2775" s="135"/>
      <c r="AE2775" s="135"/>
      <c r="AF2775" s="135"/>
      <c r="AG2775" s="135"/>
      <c r="AH2775" s="135"/>
      <c r="AI2775" s="135"/>
      <c r="AJ2775" s="135"/>
      <c r="AK2775" s="135"/>
    </row>
    <row r="2776" spans="13:37" x14ac:dyDescent="0.25">
      <c r="M2776" s="135"/>
      <c r="N2776" s="135"/>
      <c r="O2776" s="135"/>
      <c r="P2776" s="135"/>
      <c r="R2776" s="135"/>
      <c r="S2776" s="135"/>
      <c r="T2776" s="135"/>
      <c r="U2776" s="135"/>
      <c r="V2776" s="135"/>
      <c r="W2776" s="135"/>
      <c r="X2776" s="135"/>
      <c r="Y2776" s="135"/>
      <c r="Z2776" s="135"/>
      <c r="AA2776" s="135"/>
      <c r="AB2776" s="135"/>
      <c r="AC2776" s="135"/>
      <c r="AD2776" s="135"/>
      <c r="AE2776" s="135"/>
      <c r="AF2776" s="135"/>
      <c r="AG2776" s="135"/>
      <c r="AH2776" s="135"/>
      <c r="AI2776" s="135"/>
      <c r="AJ2776" s="135"/>
      <c r="AK2776" s="135"/>
    </row>
    <row r="2777" spans="13:37" x14ac:dyDescent="0.25">
      <c r="M2777" s="135"/>
      <c r="N2777" s="135"/>
      <c r="O2777" s="135"/>
      <c r="P2777" s="135"/>
      <c r="R2777" s="135"/>
      <c r="S2777" s="135"/>
      <c r="T2777" s="135"/>
      <c r="U2777" s="135"/>
      <c r="V2777" s="135"/>
      <c r="W2777" s="135"/>
      <c r="X2777" s="135"/>
      <c r="Y2777" s="135"/>
      <c r="Z2777" s="135"/>
      <c r="AA2777" s="135"/>
      <c r="AB2777" s="135"/>
      <c r="AC2777" s="135"/>
      <c r="AD2777" s="135"/>
      <c r="AE2777" s="135"/>
      <c r="AF2777" s="135"/>
      <c r="AG2777" s="135"/>
      <c r="AH2777" s="135"/>
      <c r="AI2777" s="135"/>
      <c r="AJ2777" s="135"/>
      <c r="AK2777" s="135"/>
    </row>
    <row r="2778" spans="13:37" x14ac:dyDescent="0.25">
      <c r="M2778" s="135"/>
      <c r="N2778" s="135"/>
      <c r="O2778" s="135"/>
      <c r="P2778" s="135"/>
      <c r="R2778" s="135"/>
      <c r="S2778" s="135"/>
      <c r="T2778" s="135"/>
      <c r="U2778" s="135"/>
      <c r="V2778" s="135"/>
      <c r="W2778" s="135"/>
      <c r="X2778" s="135"/>
      <c r="Y2778" s="135"/>
      <c r="Z2778" s="135"/>
      <c r="AA2778" s="135"/>
      <c r="AB2778" s="135"/>
      <c r="AC2778" s="135"/>
      <c r="AD2778" s="135"/>
      <c r="AE2778" s="135"/>
      <c r="AF2778" s="135"/>
      <c r="AG2778" s="135"/>
      <c r="AH2778" s="135"/>
      <c r="AI2778" s="135"/>
      <c r="AJ2778" s="135"/>
      <c r="AK2778" s="135"/>
    </row>
    <row r="2779" spans="13:37" x14ac:dyDescent="0.25">
      <c r="M2779" s="135"/>
      <c r="N2779" s="135"/>
      <c r="O2779" s="135"/>
      <c r="P2779" s="135"/>
      <c r="R2779" s="135"/>
      <c r="S2779" s="135"/>
      <c r="T2779" s="135"/>
      <c r="U2779" s="135"/>
      <c r="V2779" s="135"/>
      <c r="W2779" s="135"/>
      <c r="X2779" s="135"/>
      <c r="Y2779" s="135"/>
      <c r="Z2779" s="135"/>
      <c r="AA2779" s="135"/>
      <c r="AB2779" s="135"/>
      <c r="AC2779" s="135"/>
      <c r="AD2779" s="135"/>
      <c r="AE2779" s="135"/>
      <c r="AF2779" s="135"/>
      <c r="AG2779" s="135"/>
      <c r="AH2779" s="135"/>
      <c r="AI2779" s="135"/>
      <c r="AJ2779" s="135"/>
      <c r="AK2779" s="135"/>
    </row>
    <row r="2780" spans="13:37" x14ac:dyDescent="0.25">
      <c r="M2780" s="135"/>
      <c r="N2780" s="135"/>
      <c r="O2780" s="135"/>
      <c r="P2780" s="135"/>
      <c r="R2780" s="135"/>
      <c r="S2780" s="135"/>
      <c r="T2780" s="135"/>
      <c r="U2780" s="135"/>
      <c r="V2780" s="135"/>
      <c r="W2780" s="135"/>
      <c r="X2780" s="135"/>
      <c r="Y2780" s="135"/>
      <c r="Z2780" s="135"/>
      <c r="AA2780" s="135"/>
      <c r="AB2780" s="135"/>
      <c r="AC2780" s="135"/>
      <c r="AD2780" s="135"/>
      <c r="AE2780" s="135"/>
      <c r="AF2780" s="135"/>
      <c r="AG2780" s="135"/>
      <c r="AH2780" s="135"/>
      <c r="AI2780" s="135"/>
      <c r="AJ2780" s="135"/>
      <c r="AK2780" s="135"/>
    </row>
    <row r="2781" spans="13:37" x14ac:dyDescent="0.25">
      <c r="M2781" s="135"/>
      <c r="N2781" s="135"/>
      <c r="O2781" s="135"/>
      <c r="P2781" s="135"/>
      <c r="R2781" s="135"/>
      <c r="S2781" s="135"/>
      <c r="T2781" s="135"/>
      <c r="U2781" s="135"/>
      <c r="V2781" s="135"/>
      <c r="W2781" s="135"/>
      <c r="X2781" s="135"/>
      <c r="Y2781" s="135"/>
      <c r="Z2781" s="135"/>
      <c r="AA2781" s="135"/>
      <c r="AB2781" s="135"/>
      <c r="AC2781" s="135"/>
      <c r="AD2781" s="135"/>
      <c r="AE2781" s="135"/>
      <c r="AF2781" s="135"/>
      <c r="AG2781" s="135"/>
      <c r="AH2781" s="135"/>
      <c r="AI2781" s="135"/>
      <c r="AJ2781" s="135"/>
      <c r="AK2781" s="135"/>
    </row>
    <row r="2782" spans="13:37" x14ac:dyDescent="0.25">
      <c r="M2782" s="135"/>
      <c r="N2782" s="135"/>
      <c r="O2782" s="135"/>
      <c r="P2782" s="135"/>
      <c r="R2782" s="135"/>
      <c r="S2782" s="135"/>
      <c r="T2782" s="135"/>
      <c r="U2782" s="135"/>
      <c r="V2782" s="135"/>
      <c r="W2782" s="135"/>
      <c r="X2782" s="135"/>
      <c r="Y2782" s="135"/>
      <c r="Z2782" s="135"/>
      <c r="AA2782" s="135"/>
      <c r="AB2782" s="135"/>
      <c r="AC2782" s="135"/>
      <c r="AD2782" s="135"/>
      <c r="AE2782" s="135"/>
      <c r="AF2782" s="135"/>
      <c r="AG2782" s="135"/>
      <c r="AH2782" s="135"/>
      <c r="AI2782" s="135"/>
      <c r="AJ2782" s="135"/>
      <c r="AK2782" s="135"/>
    </row>
    <row r="2783" spans="13:37" x14ac:dyDescent="0.25">
      <c r="M2783" s="135"/>
      <c r="N2783" s="135"/>
      <c r="O2783" s="135"/>
      <c r="P2783" s="135"/>
      <c r="R2783" s="135"/>
      <c r="S2783" s="135"/>
      <c r="T2783" s="135"/>
      <c r="U2783" s="135"/>
      <c r="V2783" s="135"/>
      <c r="W2783" s="135"/>
      <c r="X2783" s="135"/>
      <c r="Y2783" s="135"/>
      <c r="Z2783" s="135"/>
      <c r="AA2783" s="135"/>
      <c r="AB2783" s="135"/>
      <c r="AC2783" s="135"/>
      <c r="AD2783" s="135"/>
      <c r="AE2783" s="135"/>
      <c r="AF2783" s="135"/>
      <c r="AG2783" s="135"/>
      <c r="AH2783" s="135"/>
      <c r="AI2783" s="135"/>
      <c r="AJ2783" s="135"/>
      <c r="AK2783" s="135"/>
    </row>
    <row r="2784" spans="13:37" x14ac:dyDescent="0.25">
      <c r="M2784" s="135"/>
      <c r="N2784" s="135"/>
      <c r="O2784" s="135"/>
      <c r="P2784" s="135"/>
      <c r="R2784" s="135"/>
      <c r="S2784" s="135"/>
      <c r="T2784" s="135"/>
      <c r="U2784" s="135"/>
      <c r="V2784" s="135"/>
      <c r="W2784" s="135"/>
      <c r="X2784" s="135"/>
      <c r="Y2784" s="135"/>
      <c r="Z2784" s="135"/>
      <c r="AA2784" s="135"/>
      <c r="AB2784" s="135"/>
      <c r="AC2784" s="135"/>
      <c r="AD2784" s="135"/>
      <c r="AE2784" s="135"/>
      <c r="AF2784" s="135"/>
      <c r="AG2784" s="135"/>
      <c r="AH2784" s="135"/>
      <c r="AI2784" s="135"/>
      <c r="AJ2784" s="135"/>
      <c r="AK2784" s="135"/>
    </row>
    <row r="2785" spans="13:37" x14ac:dyDescent="0.25">
      <c r="M2785" s="135"/>
      <c r="N2785" s="135"/>
      <c r="O2785" s="135"/>
      <c r="P2785" s="135"/>
      <c r="R2785" s="135"/>
      <c r="S2785" s="135"/>
      <c r="T2785" s="135"/>
      <c r="U2785" s="135"/>
      <c r="V2785" s="135"/>
      <c r="W2785" s="135"/>
      <c r="X2785" s="135"/>
      <c r="Y2785" s="135"/>
      <c r="Z2785" s="135"/>
      <c r="AA2785" s="135"/>
      <c r="AB2785" s="135"/>
      <c r="AC2785" s="135"/>
      <c r="AD2785" s="135"/>
      <c r="AE2785" s="135"/>
      <c r="AF2785" s="135"/>
      <c r="AG2785" s="135"/>
      <c r="AH2785" s="135"/>
      <c r="AI2785" s="135"/>
      <c r="AJ2785" s="135"/>
      <c r="AK2785" s="135"/>
    </row>
    <row r="2786" spans="13:37" x14ac:dyDescent="0.25">
      <c r="M2786" s="135"/>
      <c r="N2786" s="135"/>
      <c r="O2786" s="135"/>
      <c r="P2786" s="135"/>
      <c r="R2786" s="135"/>
      <c r="S2786" s="135"/>
      <c r="T2786" s="135"/>
      <c r="U2786" s="135"/>
      <c r="V2786" s="135"/>
      <c r="W2786" s="135"/>
      <c r="X2786" s="135"/>
      <c r="Y2786" s="135"/>
      <c r="Z2786" s="135"/>
      <c r="AA2786" s="135"/>
      <c r="AB2786" s="135"/>
      <c r="AC2786" s="135"/>
      <c r="AD2786" s="135"/>
      <c r="AE2786" s="135"/>
      <c r="AF2786" s="135"/>
      <c r="AG2786" s="135"/>
      <c r="AH2786" s="135"/>
      <c r="AI2786" s="135"/>
      <c r="AJ2786" s="135"/>
      <c r="AK2786" s="135"/>
    </row>
    <row r="2787" spans="13:37" x14ac:dyDescent="0.25">
      <c r="M2787" s="135"/>
      <c r="N2787" s="135"/>
      <c r="O2787" s="135"/>
      <c r="P2787" s="135"/>
      <c r="R2787" s="135"/>
      <c r="S2787" s="135"/>
      <c r="T2787" s="135"/>
      <c r="U2787" s="135"/>
      <c r="V2787" s="135"/>
      <c r="W2787" s="135"/>
      <c r="X2787" s="135"/>
      <c r="Y2787" s="135"/>
      <c r="Z2787" s="135"/>
      <c r="AA2787" s="135"/>
      <c r="AB2787" s="135"/>
      <c r="AC2787" s="135"/>
      <c r="AD2787" s="135"/>
      <c r="AE2787" s="135"/>
      <c r="AF2787" s="135"/>
      <c r="AG2787" s="135"/>
      <c r="AH2787" s="135"/>
      <c r="AI2787" s="135"/>
      <c r="AJ2787" s="135"/>
      <c r="AK2787" s="135"/>
    </row>
    <row r="2788" spans="13:37" x14ac:dyDescent="0.25">
      <c r="M2788" s="135"/>
      <c r="N2788" s="135"/>
      <c r="O2788" s="135"/>
      <c r="P2788" s="135"/>
      <c r="R2788" s="135"/>
      <c r="S2788" s="135"/>
      <c r="T2788" s="135"/>
      <c r="U2788" s="135"/>
      <c r="V2788" s="135"/>
      <c r="W2788" s="135"/>
      <c r="X2788" s="135"/>
      <c r="Y2788" s="135"/>
      <c r="Z2788" s="135"/>
      <c r="AA2788" s="135"/>
      <c r="AB2788" s="135"/>
      <c r="AC2788" s="135"/>
      <c r="AD2788" s="135"/>
      <c r="AE2788" s="135"/>
      <c r="AF2788" s="135"/>
      <c r="AG2788" s="135"/>
      <c r="AH2788" s="135"/>
      <c r="AI2788" s="135"/>
      <c r="AJ2788" s="135"/>
      <c r="AK2788" s="135"/>
    </row>
    <row r="2789" spans="13:37" x14ac:dyDescent="0.25">
      <c r="M2789" s="135"/>
      <c r="N2789" s="135"/>
      <c r="O2789" s="135"/>
      <c r="P2789" s="135"/>
      <c r="R2789" s="135"/>
      <c r="S2789" s="135"/>
      <c r="T2789" s="135"/>
      <c r="U2789" s="135"/>
      <c r="V2789" s="135"/>
      <c r="W2789" s="135"/>
      <c r="X2789" s="135"/>
      <c r="Y2789" s="135"/>
      <c r="Z2789" s="135"/>
      <c r="AA2789" s="135"/>
      <c r="AB2789" s="135"/>
      <c r="AC2789" s="135"/>
      <c r="AD2789" s="135"/>
      <c r="AE2789" s="135"/>
      <c r="AF2789" s="135"/>
      <c r="AG2789" s="135"/>
      <c r="AH2789" s="135"/>
      <c r="AI2789" s="135"/>
      <c r="AJ2789" s="135"/>
      <c r="AK2789" s="135"/>
    </row>
    <row r="2790" spans="13:37" x14ac:dyDescent="0.25">
      <c r="M2790" s="135"/>
      <c r="N2790" s="135"/>
      <c r="O2790" s="135"/>
      <c r="P2790" s="135"/>
      <c r="R2790" s="135"/>
      <c r="S2790" s="135"/>
      <c r="T2790" s="135"/>
      <c r="U2790" s="135"/>
      <c r="V2790" s="135"/>
      <c r="W2790" s="135"/>
      <c r="X2790" s="135"/>
      <c r="Y2790" s="135"/>
      <c r="Z2790" s="135"/>
      <c r="AA2790" s="135"/>
      <c r="AB2790" s="135"/>
      <c r="AC2790" s="135"/>
      <c r="AD2790" s="135"/>
      <c r="AE2790" s="135"/>
      <c r="AF2790" s="135"/>
      <c r="AG2790" s="135"/>
      <c r="AH2790" s="135"/>
      <c r="AI2790" s="135"/>
      <c r="AJ2790" s="135"/>
      <c r="AK2790" s="135"/>
    </row>
    <row r="2791" spans="13:37" x14ac:dyDescent="0.25">
      <c r="M2791" s="135"/>
      <c r="N2791" s="135"/>
      <c r="O2791" s="135"/>
      <c r="P2791" s="135"/>
      <c r="R2791" s="135"/>
      <c r="S2791" s="135"/>
      <c r="T2791" s="135"/>
      <c r="U2791" s="135"/>
      <c r="V2791" s="135"/>
      <c r="W2791" s="135"/>
      <c r="X2791" s="135"/>
      <c r="Y2791" s="135"/>
      <c r="Z2791" s="135"/>
      <c r="AA2791" s="135"/>
      <c r="AB2791" s="135"/>
      <c r="AC2791" s="135"/>
      <c r="AD2791" s="135"/>
      <c r="AE2791" s="135"/>
      <c r="AF2791" s="135"/>
      <c r="AG2791" s="135"/>
      <c r="AH2791" s="135"/>
      <c r="AI2791" s="135"/>
      <c r="AJ2791" s="135"/>
      <c r="AK2791" s="135"/>
    </row>
    <row r="2792" spans="13:37" x14ac:dyDescent="0.25">
      <c r="M2792" s="135"/>
      <c r="N2792" s="135"/>
      <c r="O2792" s="135"/>
      <c r="P2792" s="135"/>
      <c r="R2792" s="135"/>
      <c r="S2792" s="135"/>
      <c r="T2792" s="135"/>
      <c r="U2792" s="135"/>
      <c r="V2792" s="135"/>
      <c r="W2792" s="135"/>
      <c r="X2792" s="135"/>
      <c r="Y2792" s="135"/>
      <c r="Z2792" s="135"/>
      <c r="AA2792" s="135"/>
      <c r="AB2792" s="135"/>
      <c r="AC2792" s="135"/>
      <c r="AD2792" s="135"/>
      <c r="AE2792" s="135"/>
      <c r="AF2792" s="135"/>
      <c r="AG2792" s="135"/>
      <c r="AH2792" s="135"/>
      <c r="AI2792" s="135"/>
      <c r="AJ2792" s="135"/>
      <c r="AK2792" s="135"/>
    </row>
    <row r="2793" spans="13:37" x14ac:dyDescent="0.25">
      <c r="M2793" s="135"/>
      <c r="N2793" s="135"/>
      <c r="O2793" s="135"/>
      <c r="P2793" s="135"/>
      <c r="R2793" s="135"/>
      <c r="S2793" s="135"/>
      <c r="T2793" s="135"/>
      <c r="U2793" s="135"/>
      <c r="V2793" s="135"/>
      <c r="W2793" s="135"/>
      <c r="X2793" s="135"/>
      <c r="Y2793" s="135"/>
      <c r="Z2793" s="135"/>
      <c r="AA2793" s="135"/>
      <c r="AB2793" s="135"/>
      <c r="AC2793" s="135"/>
      <c r="AD2793" s="135"/>
      <c r="AE2793" s="135"/>
      <c r="AF2793" s="135"/>
      <c r="AG2793" s="135"/>
      <c r="AH2793" s="135"/>
      <c r="AI2793" s="135"/>
      <c r="AJ2793" s="135"/>
      <c r="AK2793" s="135"/>
    </row>
    <row r="2794" spans="13:37" x14ac:dyDescent="0.25">
      <c r="M2794" s="135"/>
      <c r="N2794" s="135"/>
      <c r="O2794" s="135"/>
      <c r="P2794" s="135"/>
      <c r="R2794" s="135"/>
      <c r="S2794" s="135"/>
      <c r="T2794" s="135"/>
      <c r="U2794" s="135"/>
      <c r="V2794" s="135"/>
      <c r="W2794" s="135"/>
      <c r="X2794" s="135"/>
      <c r="Y2794" s="135"/>
      <c r="Z2794" s="135"/>
      <c r="AA2794" s="135"/>
      <c r="AB2794" s="135"/>
      <c r="AC2794" s="135"/>
      <c r="AD2794" s="135"/>
      <c r="AE2794" s="135"/>
      <c r="AF2794" s="135"/>
      <c r="AG2794" s="135"/>
      <c r="AH2794" s="135"/>
      <c r="AI2794" s="135"/>
      <c r="AJ2794" s="135"/>
      <c r="AK2794" s="135"/>
    </row>
    <row r="2795" spans="13:37" x14ac:dyDescent="0.25">
      <c r="M2795" s="135"/>
      <c r="N2795" s="135"/>
      <c r="O2795" s="135"/>
      <c r="P2795" s="135"/>
      <c r="R2795" s="135"/>
      <c r="S2795" s="135"/>
      <c r="T2795" s="135"/>
      <c r="U2795" s="135"/>
      <c r="V2795" s="135"/>
      <c r="W2795" s="135"/>
      <c r="X2795" s="135"/>
      <c r="Y2795" s="135"/>
      <c r="Z2795" s="135"/>
      <c r="AA2795" s="135"/>
      <c r="AB2795" s="135"/>
      <c r="AC2795" s="135"/>
      <c r="AD2795" s="135"/>
      <c r="AE2795" s="135"/>
      <c r="AF2795" s="135"/>
      <c r="AG2795" s="135"/>
      <c r="AH2795" s="135"/>
      <c r="AI2795" s="135"/>
      <c r="AJ2795" s="135"/>
      <c r="AK2795" s="135"/>
    </row>
    <row r="2796" spans="13:37" x14ac:dyDescent="0.25">
      <c r="M2796" s="135"/>
      <c r="N2796" s="135"/>
      <c r="O2796" s="135"/>
      <c r="P2796" s="135"/>
      <c r="R2796" s="135"/>
      <c r="S2796" s="135"/>
      <c r="T2796" s="135"/>
      <c r="U2796" s="135"/>
      <c r="V2796" s="135"/>
      <c r="W2796" s="135"/>
      <c r="X2796" s="135"/>
      <c r="Y2796" s="135"/>
      <c r="Z2796" s="135"/>
      <c r="AA2796" s="135"/>
      <c r="AB2796" s="135"/>
      <c r="AC2796" s="135"/>
      <c r="AD2796" s="135"/>
      <c r="AE2796" s="135"/>
      <c r="AF2796" s="135"/>
      <c r="AG2796" s="135"/>
      <c r="AH2796" s="135"/>
      <c r="AI2796" s="135"/>
      <c r="AJ2796" s="135"/>
      <c r="AK2796" s="135"/>
    </row>
    <row r="2797" spans="13:37" x14ac:dyDescent="0.25">
      <c r="M2797" s="135"/>
      <c r="N2797" s="135"/>
      <c r="O2797" s="135"/>
      <c r="P2797" s="135"/>
      <c r="R2797" s="135"/>
      <c r="S2797" s="135"/>
      <c r="T2797" s="135"/>
      <c r="U2797" s="135"/>
      <c r="V2797" s="135"/>
      <c r="W2797" s="135"/>
      <c r="X2797" s="135"/>
      <c r="Y2797" s="135"/>
      <c r="Z2797" s="135"/>
      <c r="AA2797" s="135"/>
      <c r="AB2797" s="135"/>
      <c r="AC2797" s="135"/>
      <c r="AD2797" s="135"/>
      <c r="AE2797" s="135"/>
      <c r="AF2797" s="135"/>
      <c r="AG2797" s="135"/>
      <c r="AH2797" s="135"/>
      <c r="AI2797" s="135"/>
      <c r="AJ2797" s="135"/>
      <c r="AK2797" s="135"/>
    </row>
    <row r="2798" spans="13:37" x14ac:dyDescent="0.25">
      <c r="M2798" s="135"/>
      <c r="N2798" s="135"/>
      <c r="O2798" s="135"/>
      <c r="P2798" s="135"/>
      <c r="R2798" s="135"/>
      <c r="S2798" s="135"/>
      <c r="T2798" s="135"/>
      <c r="U2798" s="135"/>
      <c r="V2798" s="135"/>
      <c r="W2798" s="135"/>
      <c r="X2798" s="135"/>
      <c r="Y2798" s="135"/>
      <c r="Z2798" s="135"/>
      <c r="AA2798" s="135"/>
      <c r="AB2798" s="135"/>
      <c r="AC2798" s="135"/>
      <c r="AD2798" s="135"/>
      <c r="AE2798" s="135"/>
      <c r="AF2798" s="135"/>
      <c r="AG2798" s="135"/>
      <c r="AH2798" s="135"/>
      <c r="AI2798" s="135"/>
      <c r="AJ2798" s="135"/>
      <c r="AK2798" s="135"/>
    </row>
    <row r="2799" spans="13:37" x14ac:dyDescent="0.25">
      <c r="M2799" s="135"/>
      <c r="N2799" s="135"/>
      <c r="O2799" s="135"/>
      <c r="P2799" s="135"/>
      <c r="R2799" s="135"/>
      <c r="S2799" s="135"/>
      <c r="T2799" s="135"/>
      <c r="U2799" s="135"/>
      <c r="V2799" s="135"/>
      <c r="W2799" s="135"/>
      <c r="X2799" s="135"/>
      <c r="Y2799" s="135"/>
      <c r="Z2799" s="135"/>
      <c r="AA2799" s="135"/>
      <c r="AB2799" s="135"/>
      <c r="AC2799" s="135"/>
      <c r="AD2799" s="135"/>
      <c r="AE2799" s="135"/>
      <c r="AF2799" s="135"/>
      <c r="AG2799" s="135"/>
      <c r="AH2799" s="135"/>
      <c r="AI2799" s="135"/>
      <c r="AJ2799" s="135"/>
      <c r="AK2799" s="135"/>
    </row>
    <row r="2800" spans="13:37" x14ac:dyDescent="0.25">
      <c r="M2800" s="135"/>
      <c r="N2800" s="135"/>
      <c r="O2800" s="135"/>
      <c r="P2800" s="135"/>
      <c r="R2800" s="135"/>
      <c r="S2800" s="135"/>
      <c r="T2800" s="135"/>
      <c r="U2800" s="135"/>
      <c r="V2800" s="135"/>
      <c r="W2800" s="135"/>
      <c r="X2800" s="135"/>
      <c r="Y2800" s="135"/>
      <c r="Z2800" s="135"/>
      <c r="AA2800" s="135"/>
      <c r="AB2800" s="135"/>
      <c r="AC2800" s="135"/>
      <c r="AD2800" s="135"/>
      <c r="AE2800" s="135"/>
      <c r="AF2800" s="135"/>
      <c r="AG2800" s="135"/>
      <c r="AH2800" s="135"/>
      <c r="AI2800" s="135"/>
      <c r="AJ2800" s="135"/>
      <c r="AK2800" s="135"/>
    </row>
    <row r="2801" spans="13:37" x14ac:dyDescent="0.25">
      <c r="M2801" s="135"/>
      <c r="N2801" s="135"/>
      <c r="O2801" s="135"/>
      <c r="P2801" s="135"/>
      <c r="R2801" s="135"/>
      <c r="S2801" s="135"/>
      <c r="T2801" s="135"/>
      <c r="U2801" s="135"/>
      <c r="V2801" s="135"/>
      <c r="W2801" s="135"/>
      <c r="X2801" s="135"/>
      <c r="Y2801" s="135"/>
      <c r="Z2801" s="135"/>
      <c r="AA2801" s="135"/>
      <c r="AB2801" s="135"/>
      <c r="AC2801" s="135"/>
      <c r="AD2801" s="135"/>
      <c r="AE2801" s="135"/>
      <c r="AF2801" s="135"/>
      <c r="AG2801" s="135"/>
      <c r="AH2801" s="135"/>
      <c r="AI2801" s="135"/>
      <c r="AJ2801" s="135"/>
      <c r="AK2801" s="135"/>
    </row>
    <row r="2802" spans="13:37" x14ac:dyDescent="0.25">
      <c r="M2802" s="135"/>
      <c r="N2802" s="135"/>
      <c r="O2802" s="135"/>
      <c r="P2802" s="135"/>
      <c r="R2802" s="135"/>
      <c r="S2802" s="135"/>
      <c r="T2802" s="135"/>
      <c r="U2802" s="135"/>
      <c r="V2802" s="135"/>
      <c r="W2802" s="135"/>
      <c r="X2802" s="135"/>
      <c r="Y2802" s="135"/>
      <c r="Z2802" s="135"/>
      <c r="AA2802" s="135"/>
      <c r="AB2802" s="135"/>
      <c r="AC2802" s="135"/>
      <c r="AD2802" s="135"/>
      <c r="AE2802" s="135"/>
      <c r="AF2802" s="135"/>
      <c r="AG2802" s="135"/>
      <c r="AH2802" s="135"/>
      <c r="AI2802" s="135"/>
      <c r="AJ2802" s="135"/>
      <c r="AK2802" s="135"/>
    </row>
    <row r="2803" spans="13:37" x14ac:dyDescent="0.25">
      <c r="M2803" s="135"/>
      <c r="N2803" s="135"/>
      <c r="O2803" s="135"/>
      <c r="P2803" s="135"/>
      <c r="R2803" s="135"/>
      <c r="S2803" s="135"/>
      <c r="T2803" s="135"/>
      <c r="U2803" s="135"/>
      <c r="V2803" s="135"/>
      <c r="W2803" s="135"/>
      <c r="X2803" s="135"/>
      <c r="Y2803" s="135"/>
      <c r="Z2803" s="135"/>
      <c r="AA2803" s="135"/>
      <c r="AB2803" s="135"/>
      <c r="AC2803" s="135"/>
      <c r="AD2803" s="135"/>
      <c r="AE2803" s="135"/>
      <c r="AF2803" s="135"/>
      <c r="AG2803" s="135"/>
      <c r="AH2803" s="135"/>
      <c r="AI2803" s="135"/>
      <c r="AJ2803" s="135"/>
      <c r="AK2803" s="135"/>
    </row>
    <row r="2804" spans="13:37" x14ac:dyDescent="0.25">
      <c r="M2804" s="135"/>
      <c r="N2804" s="135"/>
      <c r="O2804" s="135"/>
      <c r="P2804" s="135"/>
      <c r="R2804" s="135"/>
      <c r="S2804" s="135"/>
      <c r="T2804" s="135"/>
      <c r="U2804" s="135"/>
      <c r="V2804" s="135"/>
      <c r="W2804" s="135"/>
      <c r="X2804" s="135"/>
      <c r="Y2804" s="135"/>
      <c r="Z2804" s="135"/>
      <c r="AA2804" s="135"/>
      <c r="AB2804" s="135"/>
      <c r="AC2804" s="135"/>
      <c r="AD2804" s="135"/>
      <c r="AE2804" s="135"/>
      <c r="AF2804" s="135"/>
      <c r="AG2804" s="135"/>
      <c r="AH2804" s="135"/>
      <c r="AI2804" s="135"/>
      <c r="AJ2804" s="135"/>
      <c r="AK2804" s="135"/>
    </row>
    <row r="2805" spans="13:37" x14ac:dyDescent="0.25">
      <c r="M2805" s="135"/>
      <c r="N2805" s="135"/>
      <c r="O2805" s="135"/>
      <c r="P2805" s="135"/>
      <c r="R2805" s="135"/>
      <c r="S2805" s="135"/>
      <c r="T2805" s="135"/>
      <c r="U2805" s="135"/>
      <c r="V2805" s="135"/>
      <c r="W2805" s="135"/>
      <c r="X2805" s="135"/>
      <c r="Y2805" s="135"/>
      <c r="Z2805" s="135"/>
      <c r="AA2805" s="135"/>
      <c r="AB2805" s="135"/>
      <c r="AC2805" s="135"/>
      <c r="AD2805" s="135"/>
      <c r="AE2805" s="135"/>
      <c r="AF2805" s="135"/>
      <c r="AG2805" s="135"/>
      <c r="AH2805" s="135"/>
      <c r="AI2805" s="135"/>
      <c r="AJ2805" s="135"/>
      <c r="AK2805" s="135"/>
    </row>
    <row r="2806" spans="13:37" x14ac:dyDescent="0.25">
      <c r="M2806" s="135"/>
      <c r="N2806" s="135"/>
      <c r="O2806" s="135"/>
      <c r="P2806" s="135"/>
      <c r="R2806" s="135"/>
      <c r="S2806" s="135"/>
      <c r="T2806" s="135"/>
      <c r="U2806" s="135"/>
      <c r="V2806" s="135"/>
      <c r="W2806" s="135"/>
      <c r="X2806" s="135"/>
      <c r="Y2806" s="135"/>
      <c r="Z2806" s="135"/>
      <c r="AA2806" s="135"/>
      <c r="AB2806" s="135"/>
      <c r="AC2806" s="135"/>
      <c r="AD2806" s="135"/>
      <c r="AE2806" s="135"/>
      <c r="AF2806" s="135"/>
      <c r="AG2806" s="135"/>
      <c r="AH2806" s="135"/>
      <c r="AI2806" s="135"/>
      <c r="AJ2806" s="135"/>
      <c r="AK2806" s="135"/>
    </row>
    <row r="2807" spans="13:37" x14ac:dyDescent="0.25">
      <c r="M2807" s="135"/>
      <c r="N2807" s="135"/>
      <c r="O2807" s="135"/>
      <c r="P2807" s="135"/>
      <c r="R2807" s="135"/>
      <c r="S2807" s="135"/>
      <c r="T2807" s="135"/>
      <c r="U2807" s="135"/>
      <c r="V2807" s="135"/>
      <c r="W2807" s="135"/>
      <c r="X2807" s="135"/>
      <c r="Y2807" s="135"/>
      <c r="Z2807" s="135"/>
      <c r="AA2807" s="135"/>
      <c r="AB2807" s="135"/>
      <c r="AC2807" s="135"/>
      <c r="AD2807" s="135"/>
      <c r="AE2807" s="135"/>
      <c r="AF2807" s="135"/>
      <c r="AG2807" s="135"/>
      <c r="AH2807" s="135"/>
      <c r="AI2807" s="135"/>
      <c r="AJ2807" s="135"/>
      <c r="AK2807" s="135"/>
    </row>
    <row r="2808" spans="13:37" x14ac:dyDescent="0.25">
      <c r="M2808" s="135"/>
      <c r="N2808" s="135"/>
      <c r="O2808" s="135"/>
      <c r="P2808" s="135"/>
      <c r="R2808" s="135"/>
      <c r="S2808" s="135"/>
      <c r="T2808" s="135"/>
      <c r="U2808" s="135"/>
      <c r="V2808" s="135"/>
      <c r="W2808" s="135"/>
      <c r="X2808" s="135"/>
      <c r="Y2808" s="135"/>
      <c r="Z2808" s="135"/>
      <c r="AA2808" s="135"/>
      <c r="AB2808" s="135"/>
      <c r="AC2808" s="135"/>
      <c r="AD2808" s="135"/>
      <c r="AE2808" s="135"/>
      <c r="AF2808" s="135"/>
      <c r="AG2808" s="135"/>
      <c r="AH2808" s="135"/>
      <c r="AI2808" s="135"/>
      <c r="AJ2808" s="135"/>
      <c r="AK2808" s="135"/>
    </row>
    <row r="2809" spans="13:37" x14ac:dyDescent="0.25">
      <c r="M2809" s="135"/>
      <c r="N2809" s="135"/>
      <c r="O2809" s="135"/>
      <c r="P2809" s="135"/>
      <c r="R2809" s="135"/>
      <c r="S2809" s="135"/>
      <c r="T2809" s="135"/>
      <c r="U2809" s="135"/>
      <c r="V2809" s="135"/>
      <c r="W2809" s="135"/>
      <c r="X2809" s="135"/>
      <c r="Y2809" s="135"/>
      <c r="Z2809" s="135"/>
      <c r="AA2809" s="135"/>
      <c r="AB2809" s="135"/>
      <c r="AC2809" s="135"/>
      <c r="AD2809" s="135"/>
      <c r="AE2809" s="135"/>
      <c r="AF2809" s="135"/>
      <c r="AG2809" s="135"/>
      <c r="AH2809" s="135"/>
      <c r="AI2809" s="135"/>
      <c r="AJ2809" s="135"/>
      <c r="AK2809" s="135"/>
    </row>
    <row r="2810" spans="13:37" x14ac:dyDescent="0.25">
      <c r="M2810" s="135"/>
      <c r="N2810" s="135"/>
      <c r="O2810" s="135"/>
      <c r="P2810" s="135"/>
      <c r="R2810" s="135"/>
      <c r="S2810" s="135"/>
      <c r="T2810" s="135"/>
      <c r="U2810" s="135"/>
      <c r="V2810" s="135"/>
      <c r="W2810" s="135"/>
      <c r="X2810" s="135"/>
      <c r="Y2810" s="135"/>
      <c r="Z2810" s="135"/>
      <c r="AA2810" s="135"/>
      <c r="AB2810" s="135"/>
      <c r="AC2810" s="135"/>
      <c r="AD2810" s="135"/>
      <c r="AE2810" s="135"/>
      <c r="AF2810" s="135"/>
      <c r="AG2810" s="135"/>
      <c r="AH2810" s="135"/>
      <c r="AI2810" s="135"/>
      <c r="AJ2810" s="135"/>
      <c r="AK2810" s="135"/>
    </row>
    <row r="2811" spans="13:37" x14ac:dyDescent="0.25">
      <c r="M2811" s="135"/>
      <c r="N2811" s="135"/>
      <c r="O2811" s="135"/>
      <c r="P2811" s="135"/>
      <c r="R2811" s="135"/>
      <c r="S2811" s="135"/>
      <c r="T2811" s="135"/>
      <c r="U2811" s="135"/>
      <c r="V2811" s="135"/>
      <c r="W2811" s="135"/>
      <c r="X2811" s="135"/>
      <c r="Y2811" s="135"/>
      <c r="Z2811" s="135"/>
      <c r="AA2811" s="135"/>
      <c r="AB2811" s="135"/>
      <c r="AC2811" s="135"/>
      <c r="AD2811" s="135"/>
      <c r="AE2811" s="135"/>
      <c r="AF2811" s="135"/>
      <c r="AG2811" s="135"/>
      <c r="AH2811" s="135"/>
      <c r="AI2811" s="135"/>
      <c r="AJ2811" s="135"/>
      <c r="AK2811" s="135"/>
    </row>
    <row r="2812" spans="13:37" x14ac:dyDescent="0.25">
      <c r="M2812" s="135"/>
      <c r="N2812" s="135"/>
      <c r="O2812" s="135"/>
      <c r="P2812" s="135"/>
      <c r="R2812" s="135"/>
      <c r="S2812" s="135"/>
      <c r="T2812" s="135"/>
      <c r="U2812" s="135"/>
      <c r="V2812" s="135"/>
      <c r="W2812" s="135"/>
      <c r="X2812" s="135"/>
      <c r="Y2812" s="135"/>
      <c r="Z2812" s="135"/>
      <c r="AA2812" s="135"/>
      <c r="AB2812" s="135"/>
      <c r="AC2812" s="135"/>
      <c r="AD2812" s="135"/>
      <c r="AE2812" s="135"/>
      <c r="AF2812" s="135"/>
      <c r="AG2812" s="135"/>
      <c r="AH2812" s="135"/>
      <c r="AI2812" s="135"/>
      <c r="AJ2812" s="135"/>
      <c r="AK2812" s="135"/>
    </row>
    <row r="2813" spans="13:37" x14ac:dyDescent="0.25">
      <c r="M2813" s="135"/>
      <c r="N2813" s="135"/>
      <c r="O2813" s="135"/>
      <c r="P2813" s="135"/>
      <c r="R2813" s="135"/>
      <c r="S2813" s="135"/>
      <c r="T2813" s="135"/>
      <c r="U2813" s="135"/>
      <c r="V2813" s="135"/>
      <c r="W2813" s="135"/>
      <c r="X2813" s="135"/>
      <c r="Y2813" s="135"/>
      <c r="Z2813" s="135"/>
      <c r="AA2813" s="135"/>
      <c r="AB2813" s="135"/>
      <c r="AC2813" s="135"/>
      <c r="AD2813" s="135"/>
      <c r="AE2813" s="135"/>
      <c r="AF2813" s="135"/>
      <c r="AG2813" s="135"/>
      <c r="AH2813" s="135"/>
      <c r="AI2813" s="135"/>
      <c r="AJ2813" s="135"/>
      <c r="AK2813" s="135"/>
    </row>
    <row r="2814" spans="13:37" x14ac:dyDescent="0.25">
      <c r="M2814" s="135"/>
      <c r="N2814" s="135"/>
      <c r="O2814" s="135"/>
      <c r="P2814" s="135"/>
      <c r="R2814" s="135"/>
      <c r="S2814" s="135"/>
      <c r="T2814" s="135"/>
      <c r="U2814" s="135"/>
      <c r="V2814" s="135"/>
      <c r="W2814" s="135"/>
      <c r="X2814" s="135"/>
      <c r="Y2814" s="135"/>
      <c r="Z2814" s="135"/>
      <c r="AA2814" s="135"/>
      <c r="AB2814" s="135"/>
      <c r="AC2814" s="135"/>
      <c r="AD2814" s="135"/>
      <c r="AE2814" s="135"/>
      <c r="AF2814" s="135"/>
      <c r="AG2814" s="135"/>
      <c r="AH2814" s="135"/>
      <c r="AI2814" s="135"/>
      <c r="AJ2814" s="135"/>
      <c r="AK2814" s="135"/>
    </row>
    <row r="2815" spans="13:37" x14ac:dyDescent="0.25">
      <c r="M2815" s="135"/>
      <c r="N2815" s="135"/>
      <c r="O2815" s="135"/>
      <c r="P2815" s="135"/>
      <c r="R2815" s="135"/>
      <c r="S2815" s="135"/>
      <c r="T2815" s="135"/>
      <c r="U2815" s="135"/>
      <c r="V2815" s="135"/>
      <c r="W2815" s="135"/>
      <c r="X2815" s="135"/>
      <c r="Y2815" s="135"/>
      <c r="Z2815" s="135"/>
      <c r="AA2815" s="135"/>
      <c r="AB2815" s="135"/>
      <c r="AC2815" s="135"/>
      <c r="AD2815" s="135"/>
      <c r="AE2815" s="135"/>
      <c r="AF2815" s="135"/>
      <c r="AG2815" s="135"/>
      <c r="AH2815" s="135"/>
      <c r="AI2815" s="135"/>
      <c r="AJ2815" s="135"/>
      <c r="AK2815" s="135"/>
    </row>
    <row r="2816" spans="13:37" x14ac:dyDescent="0.25">
      <c r="M2816" s="135"/>
      <c r="N2816" s="135"/>
      <c r="O2816" s="135"/>
      <c r="P2816" s="135"/>
      <c r="R2816" s="135"/>
      <c r="S2816" s="135"/>
      <c r="T2816" s="135"/>
      <c r="U2816" s="135"/>
      <c r="V2816" s="135"/>
      <c r="W2816" s="135"/>
      <c r="X2816" s="135"/>
      <c r="Y2816" s="135"/>
      <c r="Z2816" s="135"/>
      <c r="AA2816" s="135"/>
      <c r="AB2816" s="135"/>
      <c r="AC2816" s="135"/>
      <c r="AD2816" s="135"/>
      <c r="AE2816" s="135"/>
      <c r="AF2816" s="135"/>
      <c r="AG2816" s="135"/>
      <c r="AH2816" s="135"/>
      <c r="AI2816" s="135"/>
      <c r="AJ2816" s="135"/>
      <c r="AK2816" s="135"/>
    </row>
    <row r="2817" spans="13:37" x14ac:dyDescent="0.25">
      <c r="M2817" s="135"/>
      <c r="N2817" s="135"/>
      <c r="O2817" s="135"/>
      <c r="P2817" s="135"/>
      <c r="R2817" s="135"/>
      <c r="S2817" s="135"/>
      <c r="T2817" s="135"/>
      <c r="U2817" s="135"/>
      <c r="V2817" s="135"/>
      <c r="W2817" s="135"/>
      <c r="X2817" s="135"/>
      <c r="Y2817" s="135"/>
      <c r="Z2817" s="135"/>
      <c r="AA2817" s="135"/>
      <c r="AB2817" s="135"/>
      <c r="AC2817" s="135"/>
      <c r="AD2817" s="135"/>
      <c r="AE2817" s="135"/>
      <c r="AF2817" s="135"/>
      <c r="AG2817" s="135"/>
      <c r="AH2817" s="135"/>
      <c r="AI2817" s="135"/>
      <c r="AJ2817" s="135"/>
      <c r="AK2817" s="135"/>
    </row>
    <row r="2818" spans="13:37" x14ac:dyDescent="0.25">
      <c r="M2818" s="135"/>
      <c r="N2818" s="135"/>
      <c r="O2818" s="135"/>
      <c r="P2818" s="135"/>
      <c r="R2818" s="135"/>
      <c r="S2818" s="135"/>
      <c r="T2818" s="135"/>
      <c r="U2818" s="135"/>
      <c r="V2818" s="135"/>
      <c r="W2818" s="135"/>
      <c r="X2818" s="135"/>
      <c r="Y2818" s="135"/>
      <c r="Z2818" s="135"/>
      <c r="AA2818" s="135"/>
      <c r="AB2818" s="135"/>
      <c r="AC2818" s="135"/>
      <c r="AD2818" s="135"/>
      <c r="AE2818" s="135"/>
      <c r="AF2818" s="135"/>
      <c r="AG2818" s="135"/>
      <c r="AH2818" s="135"/>
      <c r="AI2818" s="135"/>
      <c r="AJ2818" s="135"/>
      <c r="AK2818" s="135"/>
    </row>
    <row r="2819" spans="13:37" x14ac:dyDescent="0.25">
      <c r="M2819" s="135"/>
      <c r="N2819" s="135"/>
      <c r="O2819" s="135"/>
      <c r="P2819" s="135"/>
      <c r="R2819" s="135"/>
      <c r="S2819" s="135"/>
      <c r="T2819" s="135"/>
      <c r="U2819" s="135"/>
      <c r="V2819" s="135"/>
      <c r="W2819" s="135"/>
      <c r="X2819" s="135"/>
      <c r="Y2819" s="135"/>
      <c r="Z2819" s="135"/>
      <c r="AA2819" s="135"/>
      <c r="AB2819" s="135"/>
      <c r="AC2819" s="135"/>
      <c r="AD2819" s="135"/>
      <c r="AE2819" s="135"/>
      <c r="AF2819" s="135"/>
      <c r="AG2819" s="135"/>
      <c r="AH2819" s="135"/>
      <c r="AI2819" s="135"/>
      <c r="AJ2819" s="135"/>
      <c r="AK2819" s="135"/>
    </row>
    <row r="2820" spans="13:37" x14ac:dyDescent="0.25">
      <c r="M2820" s="135"/>
      <c r="N2820" s="135"/>
      <c r="O2820" s="135"/>
      <c r="P2820" s="135"/>
      <c r="R2820" s="135"/>
      <c r="S2820" s="135"/>
      <c r="T2820" s="135"/>
      <c r="U2820" s="135"/>
      <c r="V2820" s="135"/>
      <c r="W2820" s="135"/>
      <c r="X2820" s="135"/>
      <c r="Y2820" s="135"/>
      <c r="Z2820" s="135"/>
      <c r="AA2820" s="135"/>
      <c r="AB2820" s="135"/>
      <c r="AC2820" s="135"/>
      <c r="AD2820" s="135"/>
      <c r="AE2820" s="135"/>
      <c r="AF2820" s="135"/>
      <c r="AG2820" s="135"/>
      <c r="AH2820" s="135"/>
      <c r="AI2820" s="135"/>
      <c r="AJ2820" s="135"/>
      <c r="AK2820" s="135"/>
    </row>
    <row r="2821" spans="13:37" x14ac:dyDescent="0.25">
      <c r="M2821" s="135"/>
      <c r="N2821" s="135"/>
      <c r="O2821" s="135"/>
      <c r="P2821" s="135"/>
      <c r="R2821" s="135"/>
      <c r="S2821" s="135"/>
      <c r="T2821" s="135"/>
      <c r="U2821" s="135"/>
      <c r="V2821" s="135"/>
      <c r="W2821" s="135"/>
      <c r="X2821" s="135"/>
      <c r="Y2821" s="135"/>
      <c r="Z2821" s="135"/>
      <c r="AA2821" s="135"/>
      <c r="AB2821" s="135"/>
      <c r="AC2821" s="135"/>
      <c r="AD2821" s="135"/>
      <c r="AE2821" s="135"/>
      <c r="AF2821" s="135"/>
      <c r="AG2821" s="135"/>
      <c r="AH2821" s="135"/>
      <c r="AI2821" s="135"/>
      <c r="AJ2821" s="135"/>
      <c r="AK2821" s="135"/>
    </row>
    <row r="2822" spans="13:37" x14ac:dyDescent="0.25">
      <c r="M2822" s="135"/>
      <c r="N2822" s="135"/>
      <c r="O2822" s="135"/>
      <c r="P2822" s="135"/>
      <c r="R2822" s="135"/>
      <c r="S2822" s="135"/>
      <c r="T2822" s="135"/>
      <c r="U2822" s="135"/>
      <c r="V2822" s="135"/>
      <c r="W2822" s="135"/>
      <c r="X2822" s="135"/>
      <c r="Y2822" s="135"/>
      <c r="Z2822" s="135"/>
      <c r="AA2822" s="135"/>
      <c r="AB2822" s="135"/>
      <c r="AC2822" s="135"/>
      <c r="AD2822" s="135"/>
      <c r="AE2822" s="135"/>
      <c r="AF2822" s="135"/>
      <c r="AG2822" s="135"/>
      <c r="AH2822" s="135"/>
      <c r="AI2822" s="135"/>
      <c r="AJ2822" s="135"/>
      <c r="AK2822" s="135"/>
    </row>
    <row r="2823" spans="13:37" x14ac:dyDescent="0.25">
      <c r="M2823" s="135"/>
      <c r="N2823" s="135"/>
      <c r="O2823" s="135"/>
      <c r="P2823" s="135"/>
      <c r="R2823" s="135"/>
      <c r="S2823" s="135"/>
      <c r="T2823" s="135"/>
      <c r="U2823" s="135"/>
      <c r="V2823" s="135"/>
      <c r="W2823" s="135"/>
      <c r="X2823" s="135"/>
      <c r="Y2823" s="135"/>
      <c r="Z2823" s="135"/>
      <c r="AA2823" s="135"/>
      <c r="AB2823" s="135"/>
      <c r="AC2823" s="135"/>
      <c r="AD2823" s="135"/>
      <c r="AE2823" s="135"/>
      <c r="AF2823" s="135"/>
      <c r="AG2823" s="135"/>
      <c r="AH2823" s="135"/>
      <c r="AI2823" s="135"/>
      <c r="AJ2823" s="135"/>
      <c r="AK2823" s="135"/>
    </row>
    <row r="2824" spans="13:37" x14ac:dyDescent="0.25">
      <c r="M2824" s="135"/>
      <c r="N2824" s="135"/>
      <c r="O2824" s="135"/>
      <c r="P2824" s="135"/>
      <c r="R2824" s="135"/>
      <c r="S2824" s="135"/>
      <c r="T2824" s="135"/>
      <c r="U2824" s="135"/>
      <c r="V2824" s="135"/>
      <c r="W2824" s="135"/>
      <c r="X2824" s="135"/>
      <c r="Y2824" s="135"/>
      <c r="Z2824" s="135"/>
      <c r="AA2824" s="135"/>
      <c r="AB2824" s="135"/>
      <c r="AC2824" s="135"/>
      <c r="AD2824" s="135"/>
      <c r="AE2824" s="135"/>
      <c r="AF2824" s="135"/>
      <c r="AG2824" s="135"/>
      <c r="AH2824" s="135"/>
      <c r="AI2824" s="135"/>
      <c r="AJ2824" s="135"/>
      <c r="AK2824" s="135"/>
    </row>
    <row r="2825" spans="13:37" x14ac:dyDescent="0.25">
      <c r="M2825" s="135"/>
      <c r="N2825" s="135"/>
      <c r="O2825" s="135"/>
      <c r="P2825" s="135"/>
      <c r="R2825" s="135"/>
      <c r="S2825" s="135"/>
      <c r="T2825" s="135"/>
      <c r="U2825" s="135"/>
      <c r="V2825" s="135"/>
      <c r="W2825" s="135"/>
      <c r="X2825" s="135"/>
      <c r="Y2825" s="135"/>
      <c r="Z2825" s="135"/>
      <c r="AA2825" s="135"/>
      <c r="AB2825" s="135"/>
      <c r="AC2825" s="135"/>
      <c r="AD2825" s="135"/>
      <c r="AE2825" s="135"/>
      <c r="AF2825" s="135"/>
      <c r="AG2825" s="135"/>
      <c r="AH2825" s="135"/>
      <c r="AI2825" s="135"/>
      <c r="AJ2825" s="135"/>
      <c r="AK2825" s="135"/>
    </row>
    <row r="2826" spans="13:37" x14ac:dyDescent="0.25">
      <c r="M2826" s="135"/>
      <c r="N2826" s="135"/>
      <c r="O2826" s="135"/>
      <c r="P2826" s="135"/>
      <c r="R2826" s="135"/>
      <c r="S2826" s="135"/>
      <c r="T2826" s="135"/>
      <c r="U2826" s="135"/>
      <c r="V2826" s="135"/>
      <c r="W2826" s="135"/>
      <c r="X2826" s="135"/>
      <c r="Y2826" s="135"/>
      <c r="Z2826" s="135"/>
      <c r="AA2826" s="135"/>
      <c r="AB2826" s="135"/>
      <c r="AC2826" s="135"/>
      <c r="AD2826" s="135"/>
      <c r="AE2826" s="135"/>
      <c r="AF2826" s="135"/>
      <c r="AG2826" s="135"/>
      <c r="AH2826" s="135"/>
      <c r="AI2826" s="135"/>
      <c r="AJ2826" s="135"/>
      <c r="AK2826" s="135"/>
    </row>
    <row r="2827" spans="13:37" x14ac:dyDescent="0.25">
      <c r="M2827" s="135"/>
      <c r="N2827" s="135"/>
      <c r="O2827" s="135"/>
      <c r="P2827" s="135"/>
      <c r="R2827" s="135"/>
      <c r="S2827" s="135"/>
      <c r="T2827" s="135"/>
      <c r="U2827" s="135"/>
      <c r="V2827" s="135"/>
      <c r="W2827" s="135"/>
      <c r="X2827" s="135"/>
      <c r="Y2827" s="135"/>
      <c r="Z2827" s="135"/>
      <c r="AA2827" s="135"/>
      <c r="AB2827" s="135"/>
      <c r="AC2827" s="135"/>
      <c r="AD2827" s="135"/>
      <c r="AE2827" s="135"/>
      <c r="AF2827" s="135"/>
      <c r="AG2827" s="135"/>
      <c r="AH2827" s="135"/>
      <c r="AI2827" s="135"/>
      <c r="AJ2827" s="135"/>
      <c r="AK2827" s="135"/>
    </row>
    <row r="2828" spans="13:37" x14ac:dyDescent="0.25">
      <c r="M2828" s="135"/>
      <c r="N2828" s="135"/>
      <c r="O2828" s="135"/>
      <c r="P2828" s="135"/>
      <c r="R2828" s="135"/>
      <c r="S2828" s="135"/>
      <c r="T2828" s="135"/>
      <c r="U2828" s="135"/>
      <c r="V2828" s="135"/>
      <c r="W2828" s="135"/>
      <c r="X2828" s="135"/>
      <c r="Y2828" s="135"/>
      <c r="Z2828" s="135"/>
      <c r="AA2828" s="135"/>
      <c r="AB2828" s="135"/>
      <c r="AC2828" s="135"/>
      <c r="AD2828" s="135"/>
      <c r="AE2828" s="135"/>
      <c r="AF2828" s="135"/>
      <c r="AG2828" s="135"/>
      <c r="AH2828" s="135"/>
      <c r="AI2828" s="135"/>
      <c r="AJ2828" s="135"/>
      <c r="AK2828" s="135"/>
    </row>
    <row r="2829" spans="13:37" x14ac:dyDescent="0.25">
      <c r="M2829" s="135"/>
      <c r="N2829" s="135"/>
      <c r="O2829" s="135"/>
      <c r="P2829" s="135"/>
      <c r="R2829" s="135"/>
      <c r="S2829" s="135"/>
      <c r="T2829" s="135"/>
      <c r="U2829" s="135"/>
      <c r="V2829" s="135"/>
      <c r="W2829" s="135"/>
      <c r="X2829" s="135"/>
      <c r="Y2829" s="135"/>
      <c r="Z2829" s="135"/>
      <c r="AA2829" s="135"/>
      <c r="AB2829" s="135"/>
      <c r="AC2829" s="135"/>
      <c r="AD2829" s="135"/>
      <c r="AE2829" s="135"/>
      <c r="AF2829" s="135"/>
      <c r="AG2829" s="135"/>
      <c r="AH2829" s="135"/>
      <c r="AI2829" s="135"/>
      <c r="AJ2829" s="135"/>
      <c r="AK2829" s="135"/>
    </row>
    <row r="2830" spans="13:37" x14ac:dyDescent="0.25">
      <c r="M2830" s="135"/>
      <c r="N2830" s="135"/>
      <c r="O2830" s="135"/>
      <c r="P2830" s="135"/>
      <c r="R2830" s="135"/>
      <c r="S2830" s="135"/>
      <c r="T2830" s="135"/>
      <c r="U2830" s="135"/>
      <c r="V2830" s="135"/>
      <c r="W2830" s="135"/>
      <c r="X2830" s="135"/>
      <c r="Y2830" s="135"/>
      <c r="Z2830" s="135"/>
      <c r="AA2830" s="135"/>
      <c r="AB2830" s="135"/>
      <c r="AC2830" s="135"/>
      <c r="AD2830" s="135"/>
      <c r="AE2830" s="135"/>
      <c r="AF2830" s="135"/>
      <c r="AG2830" s="135"/>
      <c r="AH2830" s="135"/>
      <c r="AI2830" s="135"/>
      <c r="AJ2830" s="135"/>
      <c r="AK2830" s="135"/>
    </row>
    <row r="2831" spans="13:37" x14ac:dyDescent="0.25">
      <c r="M2831" s="135"/>
      <c r="N2831" s="135"/>
      <c r="O2831" s="135"/>
      <c r="P2831" s="135"/>
      <c r="R2831" s="135"/>
      <c r="S2831" s="135"/>
      <c r="T2831" s="135"/>
      <c r="U2831" s="135"/>
      <c r="V2831" s="135"/>
      <c r="W2831" s="135"/>
      <c r="X2831" s="135"/>
      <c r="Y2831" s="135"/>
      <c r="Z2831" s="135"/>
      <c r="AA2831" s="135"/>
      <c r="AB2831" s="135"/>
      <c r="AC2831" s="135"/>
      <c r="AD2831" s="135"/>
      <c r="AE2831" s="135"/>
      <c r="AF2831" s="135"/>
      <c r="AG2831" s="135"/>
      <c r="AH2831" s="135"/>
      <c r="AI2831" s="135"/>
      <c r="AJ2831" s="135"/>
      <c r="AK2831" s="135"/>
    </row>
    <row r="2832" spans="13:37" x14ac:dyDescent="0.25">
      <c r="M2832" s="135"/>
      <c r="N2832" s="135"/>
      <c r="O2832" s="135"/>
      <c r="P2832" s="135"/>
      <c r="R2832" s="135"/>
      <c r="S2832" s="135"/>
      <c r="T2832" s="135"/>
      <c r="U2832" s="135"/>
      <c r="V2832" s="135"/>
      <c r="W2832" s="135"/>
      <c r="X2832" s="135"/>
      <c r="Y2832" s="135"/>
      <c r="Z2832" s="135"/>
      <c r="AA2832" s="135"/>
      <c r="AB2832" s="135"/>
      <c r="AC2832" s="135"/>
      <c r="AD2832" s="135"/>
      <c r="AE2832" s="135"/>
      <c r="AF2832" s="135"/>
      <c r="AG2832" s="135"/>
      <c r="AH2832" s="135"/>
      <c r="AI2832" s="135"/>
      <c r="AJ2832" s="135"/>
      <c r="AK2832" s="135"/>
    </row>
    <row r="2833" spans="13:37" x14ac:dyDescent="0.25">
      <c r="M2833" s="135"/>
      <c r="N2833" s="135"/>
      <c r="O2833" s="135"/>
      <c r="P2833" s="135"/>
      <c r="R2833" s="135"/>
      <c r="S2833" s="135"/>
      <c r="T2833" s="135"/>
      <c r="U2833" s="135"/>
      <c r="V2833" s="135"/>
      <c r="W2833" s="135"/>
      <c r="X2833" s="135"/>
      <c r="Y2833" s="135"/>
      <c r="Z2833" s="135"/>
      <c r="AA2833" s="135"/>
      <c r="AB2833" s="135"/>
      <c r="AC2833" s="135"/>
      <c r="AD2833" s="135"/>
      <c r="AE2833" s="135"/>
      <c r="AF2833" s="135"/>
      <c r="AG2833" s="135"/>
      <c r="AH2833" s="135"/>
      <c r="AI2833" s="135"/>
      <c r="AJ2833" s="135"/>
      <c r="AK2833" s="135"/>
    </row>
    <row r="2834" spans="13:37" x14ac:dyDescent="0.25">
      <c r="M2834" s="135"/>
      <c r="N2834" s="135"/>
      <c r="O2834" s="135"/>
      <c r="P2834" s="135"/>
      <c r="R2834" s="135"/>
      <c r="S2834" s="135"/>
      <c r="T2834" s="135"/>
      <c r="U2834" s="135"/>
      <c r="V2834" s="135"/>
      <c r="W2834" s="135"/>
      <c r="X2834" s="135"/>
      <c r="Y2834" s="135"/>
      <c r="Z2834" s="135"/>
      <c r="AA2834" s="135"/>
      <c r="AB2834" s="135"/>
      <c r="AC2834" s="135"/>
      <c r="AD2834" s="135"/>
      <c r="AE2834" s="135"/>
      <c r="AF2834" s="135"/>
      <c r="AG2834" s="135"/>
      <c r="AH2834" s="135"/>
      <c r="AI2834" s="135"/>
      <c r="AJ2834" s="135"/>
      <c r="AK2834" s="135"/>
    </row>
    <row r="2835" spans="13:37" x14ac:dyDescent="0.25">
      <c r="M2835" s="135"/>
      <c r="N2835" s="135"/>
      <c r="O2835" s="135"/>
      <c r="P2835" s="135"/>
      <c r="R2835" s="135"/>
      <c r="S2835" s="135"/>
      <c r="T2835" s="135"/>
      <c r="U2835" s="135"/>
      <c r="V2835" s="135"/>
      <c r="W2835" s="135"/>
      <c r="X2835" s="135"/>
      <c r="Y2835" s="135"/>
      <c r="Z2835" s="135"/>
      <c r="AA2835" s="135"/>
      <c r="AB2835" s="135"/>
      <c r="AC2835" s="135"/>
      <c r="AD2835" s="135"/>
      <c r="AE2835" s="135"/>
      <c r="AF2835" s="135"/>
      <c r="AG2835" s="135"/>
      <c r="AH2835" s="135"/>
      <c r="AI2835" s="135"/>
      <c r="AJ2835" s="135"/>
      <c r="AK2835" s="135"/>
    </row>
    <row r="2836" spans="13:37" x14ac:dyDescent="0.25">
      <c r="M2836" s="135"/>
      <c r="N2836" s="135"/>
      <c r="O2836" s="135"/>
      <c r="P2836" s="135"/>
      <c r="R2836" s="135"/>
      <c r="S2836" s="135"/>
      <c r="T2836" s="135"/>
      <c r="U2836" s="135"/>
      <c r="V2836" s="135"/>
      <c r="W2836" s="135"/>
      <c r="X2836" s="135"/>
      <c r="Y2836" s="135"/>
      <c r="Z2836" s="135"/>
      <c r="AA2836" s="135"/>
      <c r="AB2836" s="135"/>
      <c r="AC2836" s="135"/>
      <c r="AD2836" s="135"/>
      <c r="AE2836" s="135"/>
      <c r="AF2836" s="135"/>
      <c r="AG2836" s="135"/>
      <c r="AH2836" s="135"/>
      <c r="AI2836" s="135"/>
      <c r="AJ2836" s="135"/>
      <c r="AK2836" s="135"/>
    </row>
    <row r="2837" spans="13:37" x14ac:dyDescent="0.25">
      <c r="M2837" s="135"/>
      <c r="N2837" s="135"/>
      <c r="O2837" s="135"/>
      <c r="P2837" s="135"/>
      <c r="R2837" s="135"/>
      <c r="S2837" s="135"/>
      <c r="T2837" s="135"/>
      <c r="U2837" s="135"/>
      <c r="V2837" s="135"/>
      <c r="W2837" s="135"/>
      <c r="X2837" s="135"/>
      <c r="Y2837" s="135"/>
      <c r="Z2837" s="135"/>
      <c r="AA2837" s="135"/>
      <c r="AB2837" s="135"/>
      <c r="AC2837" s="135"/>
      <c r="AD2837" s="135"/>
      <c r="AE2837" s="135"/>
      <c r="AF2837" s="135"/>
      <c r="AG2837" s="135"/>
      <c r="AH2837" s="135"/>
      <c r="AI2837" s="135"/>
      <c r="AJ2837" s="135"/>
      <c r="AK2837" s="135"/>
    </row>
    <row r="2838" spans="13:37" x14ac:dyDescent="0.25">
      <c r="M2838" s="135"/>
      <c r="N2838" s="135"/>
      <c r="O2838" s="135"/>
      <c r="P2838" s="135"/>
      <c r="R2838" s="135"/>
      <c r="S2838" s="135"/>
      <c r="T2838" s="135"/>
      <c r="U2838" s="135"/>
      <c r="V2838" s="135"/>
      <c r="W2838" s="135"/>
      <c r="X2838" s="135"/>
      <c r="Y2838" s="135"/>
      <c r="Z2838" s="135"/>
      <c r="AA2838" s="135"/>
      <c r="AB2838" s="135"/>
      <c r="AC2838" s="135"/>
      <c r="AD2838" s="135"/>
      <c r="AE2838" s="135"/>
      <c r="AF2838" s="135"/>
      <c r="AG2838" s="135"/>
      <c r="AH2838" s="135"/>
      <c r="AI2838" s="135"/>
      <c r="AJ2838" s="135"/>
      <c r="AK2838" s="135"/>
    </row>
    <row r="2839" spans="13:37" x14ac:dyDescent="0.25">
      <c r="M2839" s="135"/>
      <c r="N2839" s="135"/>
      <c r="O2839" s="135"/>
      <c r="P2839" s="135"/>
      <c r="R2839" s="135"/>
      <c r="S2839" s="135"/>
      <c r="T2839" s="135"/>
      <c r="U2839" s="135"/>
      <c r="V2839" s="135"/>
      <c r="W2839" s="135"/>
      <c r="X2839" s="135"/>
      <c r="Y2839" s="135"/>
      <c r="Z2839" s="135"/>
      <c r="AA2839" s="135"/>
      <c r="AB2839" s="135"/>
      <c r="AC2839" s="135"/>
      <c r="AD2839" s="135"/>
      <c r="AE2839" s="135"/>
      <c r="AF2839" s="135"/>
      <c r="AG2839" s="135"/>
      <c r="AH2839" s="135"/>
      <c r="AI2839" s="135"/>
      <c r="AJ2839" s="135"/>
      <c r="AK2839" s="135"/>
    </row>
    <row r="2840" spans="13:37" x14ac:dyDescent="0.25">
      <c r="M2840" s="135"/>
      <c r="N2840" s="135"/>
      <c r="O2840" s="135"/>
      <c r="P2840" s="135"/>
      <c r="R2840" s="135"/>
      <c r="S2840" s="135"/>
      <c r="T2840" s="135"/>
      <c r="U2840" s="135"/>
      <c r="V2840" s="135"/>
      <c r="W2840" s="135"/>
      <c r="X2840" s="135"/>
      <c r="Y2840" s="135"/>
      <c r="Z2840" s="135"/>
      <c r="AA2840" s="135"/>
      <c r="AB2840" s="135"/>
      <c r="AC2840" s="135"/>
      <c r="AD2840" s="135"/>
      <c r="AE2840" s="135"/>
      <c r="AF2840" s="135"/>
      <c r="AG2840" s="135"/>
      <c r="AH2840" s="135"/>
      <c r="AI2840" s="135"/>
      <c r="AJ2840" s="135"/>
      <c r="AK2840" s="135"/>
    </row>
    <row r="2841" spans="13:37" x14ac:dyDescent="0.25">
      <c r="M2841" s="135"/>
      <c r="N2841" s="135"/>
      <c r="O2841" s="135"/>
      <c r="P2841" s="135"/>
      <c r="R2841" s="135"/>
      <c r="S2841" s="135"/>
      <c r="T2841" s="135"/>
      <c r="U2841" s="135"/>
      <c r="V2841" s="135"/>
      <c r="W2841" s="135"/>
      <c r="X2841" s="135"/>
      <c r="Y2841" s="135"/>
      <c r="Z2841" s="135"/>
      <c r="AA2841" s="135"/>
      <c r="AB2841" s="135"/>
      <c r="AC2841" s="135"/>
      <c r="AD2841" s="135"/>
      <c r="AE2841" s="135"/>
      <c r="AF2841" s="135"/>
      <c r="AG2841" s="135"/>
      <c r="AH2841" s="135"/>
      <c r="AI2841" s="135"/>
      <c r="AJ2841" s="135"/>
      <c r="AK2841" s="135"/>
    </row>
    <row r="2842" spans="13:37" x14ac:dyDescent="0.25">
      <c r="M2842" s="135"/>
      <c r="N2842" s="135"/>
      <c r="O2842" s="135"/>
      <c r="P2842" s="135"/>
      <c r="R2842" s="135"/>
      <c r="S2842" s="135"/>
      <c r="T2842" s="135"/>
      <c r="U2842" s="135"/>
      <c r="V2842" s="135"/>
      <c r="W2842" s="135"/>
      <c r="X2842" s="135"/>
      <c r="Y2842" s="135"/>
      <c r="Z2842" s="135"/>
      <c r="AA2842" s="135"/>
      <c r="AB2842" s="135"/>
      <c r="AC2842" s="135"/>
      <c r="AD2842" s="135"/>
      <c r="AE2842" s="135"/>
      <c r="AF2842" s="135"/>
      <c r="AG2842" s="135"/>
      <c r="AH2842" s="135"/>
      <c r="AI2842" s="135"/>
      <c r="AJ2842" s="135"/>
      <c r="AK2842" s="135"/>
    </row>
    <row r="2843" spans="13:37" x14ac:dyDescent="0.25">
      <c r="M2843" s="135"/>
      <c r="N2843" s="135"/>
      <c r="O2843" s="135"/>
      <c r="P2843" s="135"/>
      <c r="R2843" s="135"/>
      <c r="S2843" s="135"/>
      <c r="T2843" s="135"/>
      <c r="U2843" s="135"/>
      <c r="V2843" s="135"/>
      <c r="W2843" s="135"/>
      <c r="X2843" s="135"/>
      <c r="Y2843" s="135"/>
      <c r="Z2843" s="135"/>
      <c r="AA2843" s="135"/>
      <c r="AB2843" s="135"/>
      <c r="AC2843" s="135"/>
      <c r="AD2843" s="135"/>
      <c r="AE2843" s="135"/>
      <c r="AF2843" s="135"/>
      <c r="AG2843" s="135"/>
      <c r="AH2843" s="135"/>
      <c r="AI2843" s="135"/>
      <c r="AJ2843" s="135"/>
      <c r="AK2843" s="135"/>
    </row>
    <row r="2844" spans="13:37" x14ac:dyDescent="0.25">
      <c r="M2844" s="135"/>
      <c r="N2844" s="135"/>
      <c r="O2844" s="135"/>
      <c r="P2844" s="135"/>
      <c r="R2844" s="135"/>
      <c r="S2844" s="135"/>
      <c r="T2844" s="135"/>
      <c r="U2844" s="135"/>
      <c r="V2844" s="135"/>
      <c r="W2844" s="135"/>
      <c r="X2844" s="135"/>
      <c r="Y2844" s="135"/>
      <c r="Z2844" s="135"/>
      <c r="AA2844" s="135"/>
      <c r="AB2844" s="135"/>
      <c r="AC2844" s="135"/>
      <c r="AD2844" s="135"/>
      <c r="AE2844" s="135"/>
      <c r="AF2844" s="135"/>
      <c r="AG2844" s="135"/>
      <c r="AH2844" s="135"/>
      <c r="AI2844" s="135"/>
      <c r="AJ2844" s="135"/>
      <c r="AK2844" s="135"/>
    </row>
    <row r="2845" spans="13:37" x14ac:dyDescent="0.25">
      <c r="M2845" s="135"/>
      <c r="N2845" s="135"/>
      <c r="O2845" s="135"/>
      <c r="P2845" s="135"/>
      <c r="R2845" s="135"/>
      <c r="S2845" s="135"/>
      <c r="T2845" s="135"/>
      <c r="U2845" s="135"/>
      <c r="V2845" s="135"/>
      <c r="W2845" s="135"/>
      <c r="X2845" s="135"/>
      <c r="Y2845" s="135"/>
      <c r="Z2845" s="135"/>
      <c r="AA2845" s="135"/>
      <c r="AB2845" s="135"/>
      <c r="AC2845" s="135"/>
      <c r="AD2845" s="135"/>
      <c r="AE2845" s="135"/>
      <c r="AF2845" s="135"/>
      <c r="AG2845" s="135"/>
      <c r="AH2845" s="135"/>
      <c r="AI2845" s="135"/>
      <c r="AJ2845" s="135"/>
      <c r="AK2845" s="135"/>
    </row>
    <row r="2846" spans="13:37" x14ac:dyDescent="0.25">
      <c r="M2846" s="135"/>
      <c r="N2846" s="135"/>
      <c r="O2846" s="135"/>
      <c r="P2846" s="135"/>
      <c r="R2846" s="135"/>
      <c r="S2846" s="135"/>
      <c r="T2846" s="135"/>
      <c r="U2846" s="135"/>
      <c r="V2846" s="135"/>
      <c r="W2846" s="135"/>
      <c r="X2846" s="135"/>
      <c r="Y2846" s="135"/>
      <c r="Z2846" s="135"/>
      <c r="AA2846" s="135"/>
      <c r="AB2846" s="135"/>
      <c r="AC2846" s="135"/>
      <c r="AD2846" s="135"/>
      <c r="AE2846" s="135"/>
      <c r="AF2846" s="135"/>
      <c r="AG2846" s="135"/>
      <c r="AH2846" s="135"/>
      <c r="AI2846" s="135"/>
      <c r="AJ2846" s="135"/>
      <c r="AK2846" s="135"/>
    </row>
    <row r="2847" spans="13:37" x14ac:dyDescent="0.25">
      <c r="M2847" s="135"/>
      <c r="N2847" s="135"/>
      <c r="O2847" s="135"/>
      <c r="P2847" s="135"/>
      <c r="R2847" s="135"/>
      <c r="S2847" s="135"/>
      <c r="T2847" s="135"/>
      <c r="U2847" s="135"/>
      <c r="V2847" s="135"/>
      <c r="W2847" s="135"/>
      <c r="X2847" s="135"/>
      <c r="Y2847" s="135"/>
      <c r="Z2847" s="135"/>
      <c r="AA2847" s="135"/>
      <c r="AB2847" s="135"/>
      <c r="AC2847" s="135"/>
      <c r="AD2847" s="135"/>
      <c r="AE2847" s="135"/>
      <c r="AF2847" s="135"/>
      <c r="AG2847" s="135"/>
      <c r="AH2847" s="135"/>
      <c r="AI2847" s="135"/>
      <c r="AJ2847" s="135"/>
      <c r="AK2847" s="135"/>
    </row>
    <row r="2848" spans="13:37" x14ac:dyDescent="0.25">
      <c r="M2848" s="135"/>
      <c r="N2848" s="135"/>
      <c r="O2848" s="135"/>
      <c r="P2848" s="135"/>
      <c r="R2848" s="135"/>
      <c r="S2848" s="135"/>
      <c r="T2848" s="135"/>
      <c r="U2848" s="135"/>
      <c r="V2848" s="135"/>
      <c r="W2848" s="135"/>
      <c r="X2848" s="135"/>
      <c r="Y2848" s="135"/>
      <c r="Z2848" s="135"/>
      <c r="AA2848" s="135"/>
      <c r="AB2848" s="135"/>
      <c r="AC2848" s="135"/>
      <c r="AD2848" s="135"/>
      <c r="AE2848" s="135"/>
      <c r="AF2848" s="135"/>
      <c r="AG2848" s="135"/>
      <c r="AH2848" s="135"/>
      <c r="AI2848" s="135"/>
      <c r="AJ2848" s="135"/>
      <c r="AK2848" s="135"/>
    </row>
    <row r="2849" spans="13:37" x14ac:dyDescent="0.25">
      <c r="M2849" s="135"/>
      <c r="N2849" s="135"/>
      <c r="O2849" s="135"/>
      <c r="P2849" s="135"/>
      <c r="R2849" s="135"/>
      <c r="S2849" s="135"/>
      <c r="T2849" s="135"/>
      <c r="U2849" s="135"/>
      <c r="V2849" s="135"/>
      <c r="W2849" s="135"/>
      <c r="X2849" s="135"/>
      <c r="Y2849" s="135"/>
      <c r="Z2849" s="135"/>
      <c r="AA2849" s="135"/>
      <c r="AB2849" s="135"/>
      <c r="AC2849" s="135"/>
      <c r="AD2849" s="135"/>
      <c r="AE2849" s="135"/>
      <c r="AF2849" s="135"/>
      <c r="AG2849" s="135"/>
      <c r="AH2849" s="135"/>
      <c r="AI2849" s="135"/>
      <c r="AJ2849" s="135"/>
      <c r="AK2849" s="135"/>
    </row>
    <row r="2850" spans="13:37" x14ac:dyDescent="0.25">
      <c r="M2850" s="135"/>
      <c r="N2850" s="135"/>
      <c r="O2850" s="135"/>
      <c r="P2850" s="135"/>
      <c r="R2850" s="135"/>
      <c r="S2850" s="135"/>
      <c r="T2850" s="135"/>
      <c r="U2850" s="135"/>
      <c r="V2850" s="135"/>
      <c r="W2850" s="135"/>
      <c r="X2850" s="135"/>
      <c r="Y2850" s="135"/>
      <c r="Z2850" s="135"/>
      <c r="AA2850" s="135"/>
      <c r="AB2850" s="135"/>
      <c r="AC2850" s="135"/>
      <c r="AD2850" s="135"/>
      <c r="AE2850" s="135"/>
      <c r="AF2850" s="135"/>
      <c r="AG2850" s="135"/>
      <c r="AH2850" s="135"/>
      <c r="AI2850" s="135"/>
      <c r="AJ2850" s="135"/>
      <c r="AK2850" s="135"/>
    </row>
    <row r="2851" spans="13:37" x14ac:dyDescent="0.25">
      <c r="M2851" s="135"/>
      <c r="N2851" s="135"/>
      <c r="O2851" s="135"/>
      <c r="P2851" s="135"/>
      <c r="R2851" s="135"/>
      <c r="S2851" s="135"/>
      <c r="T2851" s="135"/>
      <c r="U2851" s="135"/>
      <c r="V2851" s="135"/>
      <c r="W2851" s="135"/>
      <c r="X2851" s="135"/>
      <c r="Y2851" s="135"/>
      <c r="Z2851" s="135"/>
      <c r="AA2851" s="135"/>
      <c r="AB2851" s="135"/>
      <c r="AC2851" s="135"/>
      <c r="AD2851" s="135"/>
      <c r="AE2851" s="135"/>
      <c r="AF2851" s="135"/>
      <c r="AG2851" s="135"/>
      <c r="AH2851" s="135"/>
      <c r="AI2851" s="135"/>
      <c r="AJ2851" s="135"/>
      <c r="AK2851" s="135"/>
    </row>
    <row r="2852" spans="13:37" x14ac:dyDescent="0.25">
      <c r="M2852" s="135"/>
      <c r="N2852" s="135"/>
      <c r="O2852" s="135"/>
      <c r="P2852" s="135"/>
      <c r="R2852" s="135"/>
      <c r="S2852" s="135"/>
      <c r="T2852" s="135"/>
      <c r="U2852" s="135"/>
      <c r="V2852" s="135"/>
      <c r="W2852" s="135"/>
      <c r="X2852" s="135"/>
      <c r="Y2852" s="135"/>
      <c r="Z2852" s="135"/>
      <c r="AA2852" s="135"/>
      <c r="AB2852" s="135"/>
      <c r="AC2852" s="135"/>
      <c r="AD2852" s="135"/>
      <c r="AE2852" s="135"/>
      <c r="AF2852" s="135"/>
      <c r="AG2852" s="135"/>
      <c r="AH2852" s="135"/>
      <c r="AI2852" s="135"/>
      <c r="AJ2852" s="135"/>
      <c r="AK2852" s="135"/>
    </row>
    <row r="2853" spans="13:37" x14ac:dyDescent="0.25">
      <c r="M2853" s="135"/>
      <c r="N2853" s="135"/>
      <c r="O2853" s="135"/>
      <c r="P2853" s="135"/>
      <c r="R2853" s="135"/>
      <c r="S2853" s="135"/>
      <c r="T2853" s="135"/>
      <c r="U2853" s="135"/>
      <c r="V2853" s="135"/>
      <c r="W2853" s="135"/>
      <c r="X2853" s="135"/>
      <c r="Y2853" s="135"/>
      <c r="Z2853" s="135"/>
      <c r="AA2853" s="135"/>
      <c r="AB2853" s="135"/>
      <c r="AC2853" s="135"/>
      <c r="AD2853" s="135"/>
      <c r="AE2853" s="135"/>
      <c r="AF2853" s="135"/>
      <c r="AG2853" s="135"/>
      <c r="AH2853" s="135"/>
      <c r="AI2853" s="135"/>
      <c r="AJ2853" s="135"/>
      <c r="AK2853" s="135"/>
    </row>
    <row r="2854" spans="13:37" x14ac:dyDescent="0.25">
      <c r="M2854" s="135"/>
      <c r="N2854" s="135"/>
      <c r="O2854" s="135"/>
      <c r="P2854" s="135"/>
      <c r="R2854" s="135"/>
      <c r="S2854" s="135"/>
      <c r="T2854" s="135"/>
      <c r="U2854" s="135"/>
      <c r="V2854" s="135"/>
      <c r="W2854" s="135"/>
      <c r="X2854" s="135"/>
      <c r="Y2854" s="135"/>
      <c r="Z2854" s="135"/>
      <c r="AA2854" s="135"/>
      <c r="AB2854" s="135"/>
      <c r="AC2854" s="135"/>
      <c r="AD2854" s="135"/>
      <c r="AE2854" s="135"/>
      <c r="AF2854" s="135"/>
      <c r="AG2854" s="135"/>
      <c r="AH2854" s="135"/>
      <c r="AI2854" s="135"/>
      <c r="AJ2854" s="135"/>
      <c r="AK2854" s="135"/>
    </row>
    <row r="2855" spans="13:37" x14ac:dyDescent="0.25">
      <c r="M2855" s="135"/>
      <c r="N2855" s="135"/>
      <c r="O2855" s="135"/>
      <c r="P2855" s="135"/>
      <c r="R2855" s="135"/>
      <c r="S2855" s="135"/>
      <c r="T2855" s="135"/>
      <c r="U2855" s="135"/>
      <c r="V2855" s="135"/>
      <c r="W2855" s="135"/>
      <c r="X2855" s="135"/>
      <c r="Y2855" s="135"/>
      <c r="Z2855" s="135"/>
      <c r="AA2855" s="135"/>
      <c r="AB2855" s="135"/>
      <c r="AC2855" s="135"/>
      <c r="AD2855" s="135"/>
      <c r="AE2855" s="135"/>
      <c r="AF2855" s="135"/>
      <c r="AG2855" s="135"/>
      <c r="AH2855" s="135"/>
      <c r="AI2855" s="135"/>
      <c r="AJ2855" s="135"/>
      <c r="AK2855" s="135"/>
    </row>
    <row r="2856" spans="13:37" x14ac:dyDescent="0.25">
      <c r="M2856" s="135"/>
      <c r="N2856" s="135"/>
      <c r="O2856" s="135"/>
      <c r="P2856" s="135"/>
      <c r="R2856" s="135"/>
      <c r="S2856" s="135"/>
      <c r="T2856" s="135"/>
      <c r="U2856" s="135"/>
      <c r="V2856" s="135"/>
      <c r="W2856" s="135"/>
      <c r="X2856" s="135"/>
      <c r="Y2856" s="135"/>
      <c r="Z2856" s="135"/>
      <c r="AA2856" s="135"/>
      <c r="AB2856" s="135"/>
      <c r="AC2856" s="135"/>
      <c r="AD2856" s="135"/>
      <c r="AE2856" s="135"/>
      <c r="AF2856" s="135"/>
      <c r="AG2856" s="135"/>
      <c r="AH2856" s="135"/>
      <c r="AI2856" s="135"/>
      <c r="AJ2856" s="135"/>
      <c r="AK2856" s="135"/>
    </row>
    <row r="2857" spans="13:37" x14ac:dyDescent="0.25">
      <c r="M2857" s="135"/>
      <c r="N2857" s="135"/>
      <c r="O2857" s="135"/>
      <c r="P2857" s="135"/>
      <c r="R2857" s="135"/>
      <c r="S2857" s="135"/>
      <c r="T2857" s="135"/>
      <c r="U2857" s="135"/>
      <c r="V2857" s="135"/>
      <c r="W2857" s="135"/>
      <c r="X2857" s="135"/>
      <c r="Y2857" s="135"/>
      <c r="Z2857" s="135"/>
      <c r="AA2857" s="135"/>
      <c r="AB2857" s="135"/>
      <c r="AC2857" s="135"/>
      <c r="AD2857" s="135"/>
      <c r="AE2857" s="135"/>
      <c r="AF2857" s="135"/>
      <c r="AG2857" s="135"/>
      <c r="AH2857" s="135"/>
      <c r="AI2857" s="135"/>
      <c r="AJ2857" s="135"/>
      <c r="AK2857" s="135"/>
    </row>
    <row r="2858" spans="13:37" x14ac:dyDescent="0.25">
      <c r="M2858" s="135"/>
      <c r="N2858" s="135"/>
      <c r="O2858" s="135"/>
      <c r="P2858" s="135"/>
      <c r="R2858" s="135"/>
      <c r="S2858" s="135"/>
      <c r="T2858" s="135"/>
      <c r="U2858" s="135"/>
      <c r="V2858" s="135"/>
      <c r="W2858" s="135"/>
      <c r="X2858" s="135"/>
      <c r="Y2858" s="135"/>
      <c r="Z2858" s="135"/>
      <c r="AA2858" s="135"/>
      <c r="AB2858" s="135"/>
      <c r="AC2858" s="135"/>
      <c r="AD2858" s="135"/>
      <c r="AE2858" s="135"/>
      <c r="AF2858" s="135"/>
      <c r="AG2858" s="135"/>
      <c r="AH2858" s="135"/>
      <c r="AI2858" s="135"/>
      <c r="AJ2858" s="135"/>
      <c r="AK2858" s="135"/>
    </row>
    <row r="2859" spans="13:37" x14ac:dyDescent="0.25">
      <c r="M2859" s="135"/>
      <c r="N2859" s="135"/>
      <c r="O2859" s="135"/>
      <c r="P2859" s="135"/>
      <c r="R2859" s="135"/>
      <c r="S2859" s="135"/>
      <c r="T2859" s="135"/>
      <c r="U2859" s="135"/>
      <c r="V2859" s="135"/>
      <c r="W2859" s="135"/>
      <c r="X2859" s="135"/>
      <c r="Y2859" s="135"/>
      <c r="Z2859" s="135"/>
      <c r="AA2859" s="135"/>
      <c r="AB2859" s="135"/>
      <c r="AC2859" s="135"/>
      <c r="AD2859" s="135"/>
      <c r="AE2859" s="135"/>
      <c r="AF2859" s="135"/>
      <c r="AG2859" s="135"/>
      <c r="AH2859" s="135"/>
      <c r="AI2859" s="135"/>
      <c r="AJ2859" s="135"/>
      <c r="AK2859" s="135"/>
    </row>
    <row r="2860" spans="13:37" x14ac:dyDescent="0.25">
      <c r="M2860" s="135"/>
      <c r="N2860" s="135"/>
      <c r="O2860" s="135"/>
      <c r="P2860" s="135"/>
      <c r="R2860" s="135"/>
      <c r="S2860" s="135"/>
      <c r="T2860" s="135"/>
      <c r="U2860" s="135"/>
      <c r="V2860" s="135"/>
      <c r="W2860" s="135"/>
      <c r="X2860" s="135"/>
      <c r="Y2860" s="135"/>
      <c r="Z2860" s="135"/>
      <c r="AA2860" s="135"/>
      <c r="AB2860" s="135"/>
      <c r="AC2860" s="135"/>
      <c r="AD2860" s="135"/>
      <c r="AE2860" s="135"/>
      <c r="AF2860" s="135"/>
      <c r="AG2860" s="135"/>
      <c r="AH2860" s="135"/>
      <c r="AI2860" s="135"/>
      <c r="AJ2860" s="135"/>
      <c r="AK2860" s="135"/>
    </row>
    <row r="2861" spans="13:37" x14ac:dyDescent="0.25">
      <c r="M2861" s="135"/>
      <c r="N2861" s="135"/>
      <c r="O2861" s="135"/>
      <c r="P2861" s="135"/>
      <c r="R2861" s="135"/>
      <c r="S2861" s="135"/>
      <c r="T2861" s="135"/>
      <c r="U2861" s="135"/>
      <c r="V2861" s="135"/>
      <c r="W2861" s="135"/>
      <c r="X2861" s="135"/>
      <c r="Y2861" s="135"/>
      <c r="Z2861" s="135"/>
      <c r="AA2861" s="135"/>
      <c r="AB2861" s="135"/>
      <c r="AC2861" s="135"/>
      <c r="AD2861" s="135"/>
      <c r="AE2861" s="135"/>
      <c r="AF2861" s="135"/>
      <c r="AG2861" s="135"/>
      <c r="AH2861" s="135"/>
      <c r="AI2861" s="135"/>
      <c r="AJ2861" s="135"/>
      <c r="AK2861" s="135"/>
    </row>
    <row r="2862" spans="13:37" x14ac:dyDescent="0.25">
      <c r="M2862" s="135"/>
      <c r="N2862" s="135"/>
      <c r="O2862" s="135"/>
      <c r="P2862" s="135"/>
      <c r="R2862" s="135"/>
      <c r="S2862" s="135"/>
      <c r="T2862" s="135"/>
      <c r="U2862" s="135"/>
      <c r="V2862" s="135"/>
      <c r="W2862" s="135"/>
      <c r="X2862" s="135"/>
      <c r="Y2862" s="135"/>
      <c r="Z2862" s="135"/>
      <c r="AA2862" s="135"/>
      <c r="AB2862" s="135"/>
      <c r="AC2862" s="135"/>
      <c r="AD2862" s="135"/>
      <c r="AE2862" s="135"/>
      <c r="AF2862" s="135"/>
      <c r="AG2862" s="135"/>
      <c r="AH2862" s="135"/>
      <c r="AI2862" s="135"/>
      <c r="AJ2862" s="135"/>
      <c r="AK2862" s="135"/>
    </row>
    <row r="2863" spans="13:37" x14ac:dyDescent="0.25">
      <c r="M2863" s="135"/>
      <c r="N2863" s="135"/>
      <c r="O2863" s="135"/>
      <c r="P2863" s="135"/>
      <c r="R2863" s="135"/>
      <c r="S2863" s="135"/>
      <c r="T2863" s="135"/>
      <c r="U2863" s="135"/>
      <c r="V2863" s="135"/>
      <c r="W2863" s="135"/>
      <c r="X2863" s="135"/>
      <c r="Y2863" s="135"/>
      <c r="Z2863" s="135"/>
      <c r="AA2863" s="135"/>
      <c r="AB2863" s="135"/>
      <c r="AC2863" s="135"/>
      <c r="AD2863" s="135"/>
      <c r="AE2863" s="135"/>
      <c r="AF2863" s="135"/>
      <c r="AG2863" s="135"/>
      <c r="AH2863" s="135"/>
      <c r="AI2863" s="135"/>
      <c r="AJ2863" s="135"/>
      <c r="AK2863" s="135"/>
    </row>
    <row r="2864" spans="13:37" x14ac:dyDescent="0.25">
      <c r="M2864" s="135"/>
      <c r="N2864" s="135"/>
      <c r="O2864" s="135"/>
      <c r="P2864" s="135"/>
      <c r="R2864" s="135"/>
      <c r="S2864" s="135"/>
      <c r="T2864" s="135"/>
      <c r="U2864" s="135"/>
      <c r="V2864" s="135"/>
      <c r="W2864" s="135"/>
      <c r="X2864" s="135"/>
      <c r="Y2864" s="135"/>
      <c r="Z2864" s="135"/>
      <c r="AA2864" s="135"/>
      <c r="AB2864" s="135"/>
      <c r="AC2864" s="135"/>
      <c r="AD2864" s="135"/>
      <c r="AE2864" s="135"/>
      <c r="AF2864" s="135"/>
      <c r="AG2864" s="135"/>
      <c r="AH2864" s="135"/>
      <c r="AI2864" s="135"/>
      <c r="AJ2864" s="135"/>
      <c r="AK2864" s="135"/>
    </row>
    <row r="2865" spans="13:37" x14ac:dyDescent="0.25">
      <c r="M2865" s="135"/>
      <c r="N2865" s="135"/>
      <c r="O2865" s="135"/>
      <c r="P2865" s="135"/>
      <c r="R2865" s="135"/>
      <c r="S2865" s="135"/>
      <c r="T2865" s="135"/>
      <c r="U2865" s="135"/>
      <c r="V2865" s="135"/>
      <c r="W2865" s="135"/>
      <c r="X2865" s="135"/>
      <c r="Y2865" s="135"/>
      <c r="Z2865" s="135"/>
      <c r="AA2865" s="135"/>
      <c r="AB2865" s="135"/>
      <c r="AC2865" s="135"/>
      <c r="AD2865" s="135"/>
      <c r="AE2865" s="135"/>
      <c r="AF2865" s="135"/>
      <c r="AG2865" s="135"/>
      <c r="AH2865" s="135"/>
      <c r="AI2865" s="135"/>
      <c r="AJ2865" s="135"/>
      <c r="AK2865" s="135"/>
    </row>
    <row r="2866" spans="13:37" x14ac:dyDescent="0.25">
      <c r="M2866" s="135"/>
      <c r="N2866" s="135"/>
      <c r="O2866" s="135"/>
      <c r="P2866" s="135"/>
      <c r="R2866" s="135"/>
      <c r="S2866" s="135"/>
      <c r="T2866" s="135"/>
      <c r="U2866" s="135"/>
      <c r="V2866" s="135"/>
      <c r="W2866" s="135"/>
      <c r="X2866" s="135"/>
      <c r="Y2866" s="135"/>
      <c r="Z2866" s="135"/>
      <c r="AA2866" s="135"/>
      <c r="AB2866" s="135"/>
      <c r="AC2866" s="135"/>
      <c r="AD2866" s="135"/>
      <c r="AE2866" s="135"/>
      <c r="AF2866" s="135"/>
      <c r="AG2866" s="135"/>
      <c r="AH2866" s="135"/>
      <c r="AI2866" s="135"/>
      <c r="AJ2866" s="135"/>
      <c r="AK2866" s="135"/>
    </row>
    <row r="2867" spans="13:37" x14ac:dyDescent="0.25">
      <c r="M2867" s="135"/>
      <c r="N2867" s="135"/>
      <c r="O2867" s="135"/>
      <c r="P2867" s="135"/>
      <c r="R2867" s="135"/>
      <c r="S2867" s="135"/>
      <c r="T2867" s="135"/>
      <c r="U2867" s="135"/>
      <c r="V2867" s="135"/>
      <c r="W2867" s="135"/>
      <c r="X2867" s="135"/>
      <c r="Y2867" s="135"/>
      <c r="Z2867" s="135"/>
      <c r="AA2867" s="135"/>
      <c r="AB2867" s="135"/>
      <c r="AC2867" s="135"/>
      <c r="AD2867" s="135"/>
      <c r="AE2867" s="135"/>
      <c r="AF2867" s="135"/>
      <c r="AG2867" s="135"/>
      <c r="AH2867" s="135"/>
      <c r="AI2867" s="135"/>
      <c r="AJ2867" s="135"/>
      <c r="AK2867" s="135"/>
    </row>
    <row r="2868" spans="13:37" x14ac:dyDescent="0.25">
      <c r="M2868" s="135"/>
      <c r="N2868" s="135"/>
      <c r="O2868" s="135"/>
      <c r="P2868" s="135"/>
      <c r="R2868" s="135"/>
      <c r="S2868" s="135"/>
      <c r="T2868" s="135"/>
      <c r="U2868" s="135"/>
      <c r="V2868" s="135"/>
      <c r="W2868" s="135"/>
      <c r="X2868" s="135"/>
      <c r="Y2868" s="135"/>
      <c r="Z2868" s="135"/>
      <c r="AA2868" s="135"/>
      <c r="AB2868" s="135"/>
      <c r="AC2868" s="135"/>
      <c r="AD2868" s="135"/>
      <c r="AE2868" s="135"/>
      <c r="AF2868" s="135"/>
      <c r="AG2868" s="135"/>
      <c r="AH2868" s="135"/>
      <c r="AI2868" s="135"/>
      <c r="AJ2868" s="135"/>
      <c r="AK2868" s="135"/>
    </row>
    <row r="2869" spans="13:37" x14ac:dyDescent="0.25">
      <c r="M2869" s="135"/>
      <c r="N2869" s="135"/>
      <c r="O2869" s="135"/>
      <c r="P2869" s="135"/>
      <c r="R2869" s="135"/>
      <c r="S2869" s="135"/>
      <c r="T2869" s="135"/>
      <c r="U2869" s="135"/>
      <c r="V2869" s="135"/>
      <c r="W2869" s="135"/>
      <c r="X2869" s="135"/>
      <c r="Y2869" s="135"/>
      <c r="Z2869" s="135"/>
      <c r="AA2869" s="135"/>
      <c r="AB2869" s="135"/>
      <c r="AC2869" s="135"/>
      <c r="AD2869" s="135"/>
      <c r="AE2869" s="135"/>
      <c r="AF2869" s="135"/>
      <c r="AG2869" s="135"/>
      <c r="AH2869" s="135"/>
      <c r="AI2869" s="135"/>
      <c r="AJ2869" s="135"/>
      <c r="AK2869" s="135"/>
    </row>
    <row r="2870" spans="13:37" x14ac:dyDescent="0.25">
      <c r="M2870" s="135"/>
      <c r="N2870" s="135"/>
      <c r="O2870" s="135"/>
      <c r="P2870" s="135"/>
      <c r="R2870" s="135"/>
      <c r="S2870" s="135"/>
      <c r="T2870" s="135"/>
      <c r="U2870" s="135"/>
      <c r="V2870" s="135"/>
      <c r="W2870" s="135"/>
      <c r="X2870" s="135"/>
      <c r="Y2870" s="135"/>
      <c r="Z2870" s="135"/>
      <c r="AA2870" s="135"/>
      <c r="AB2870" s="135"/>
      <c r="AC2870" s="135"/>
      <c r="AD2870" s="135"/>
      <c r="AE2870" s="135"/>
      <c r="AF2870" s="135"/>
      <c r="AG2870" s="135"/>
      <c r="AH2870" s="135"/>
      <c r="AI2870" s="135"/>
      <c r="AJ2870" s="135"/>
      <c r="AK2870" s="135"/>
    </row>
    <row r="2871" spans="13:37" x14ac:dyDescent="0.25">
      <c r="M2871" s="135"/>
      <c r="N2871" s="135"/>
      <c r="O2871" s="135"/>
      <c r="P2871" s="135"/>
      <c r="R2871" s="135"/>
      <c r="S2871" s="135"/>
      <c r="T2871" s="135"/>
      <c r="U2871" s="135"/>
      <c r="V2871" s="135"/>
      <c r="W2871" s="135"/>
      <c r="X2871" s="135"/>
      <c r="Y2871" s="135"/>
      <c r="Z2871" s="135"/>
      <c r="AA2871" s="135"/>
      <c r="AB2871" s="135"/>
      <c r="AC2871" s="135"/>
      <c r="AD2871" s="135"/>
      <c r="AE2871" s="135"/>
      <c r="AF2871" s="135"/>
      <c r="AG2871" s="135"/>
      <c r="AH2871" s="135"/>
      <c r="AI2871" s="135"/>
      <c r="AJ2871" s="135"/>
      <c r="AK2871" s="135"/>
    </row>
    <row r="2872" spans="13:37" x14ac:dyDescent="0.25">
      <c r="M2872" s="135"/>
      <c r="N2872" s="135"/>
      <c r="O2872" s="135"/>
      <c r="P2872" s="135"/>
      <c r="R2872" s="135"/>
      <c r="S2872" s="135"/>
      <c r="T2872" s="135"/>
      <c r="U2872" s="135"/>
      <c r="V2872" s="135"/>
      <c r="W2872" s="135"/>
      <c r="X2872" s="135"/>
      <c r="Y2872" s="135"/>
      <c r="Z2872" s="135"/>
      <c r="AA2872" s="135"/>
      <c r="AB2872" s="135"/>
      <c r="AC2872" s="135"/>
      <c r="AD2872" s="135"/>
      <c r="AE2872" s="135"/>
      <c r="AF2872" s="135"/>
      <c r="AG2872" s="135"/>
      <c r="AH2872" s="135"/>
      <c r="AI2872" s="135"/>
      <c r="AJ2872" s="135"/>
      <c r="AK2872" s="135"/>
    </row>
    <row r="2873" spans="13:37" x14ac:dyDescent="0.25">
      <c r="M2873" s="135"/>
      <c r="N2873" s="135"/>
      <c r="O2873" s="135"/>
      <c r="P2873" s="135"/>
      <c r="R2873" s="135"/>
      <c r="S2873" s="135"/>
      <c r="T2873" s="135"/>
      <c r="U2873" s="135"/>
      <c r="V2873" s="135"/>
      <c r="W2873" s="135"/>
      <c r="X2873" s="135"/>
      <c r="Y2873" s="135"/>
      <c r="Z2873" s="135"/>
      <c r="AA2873" s="135"/>
      <c r="AB2873" s="135"/>
      <c r="AC2873" s="135"/>
      <c r="AD2873" s="135"/>
      <c r="AE2873" s="135"/>
      <c r="AF2873" s="135"/>
      <c r="AG2873" s="135"/>
      <c r="AH2873" s="135"/>
      <c r="AI2873" s="135"/>
      <c r="AJ2873" s="135"/>
      <c r="AK2873" s="135"/>
    </row>
    <row r="2874" spans="13:37" x14ac:dyDescent="0.25">
      <c r="M2874" s="135"/>
      <c r="N2874" s="135"/>
      <c r="O2874" s="135"/>
      <c r="P2874" s="135"/>
      <c r="R2874" s="135"/>
      <c r="S2874" s="135"/>
      <c r="T2874" s="135"/>
      <c r="U2874" s="135"/>
      <c r="V2874" s="135"/>
      <c r="W2874" s="135"/>
      <c r="X2874" s="135"/>
      <c r="Y2874" s="135"/>
      <c r="Z2874" s="135"/>
      <c r="AA2874" s="135"/>
      <c r="AB2874" s="135"/>
      <c r="AC2874" s="135"/>
      <c r="AD2874" s="135"/>
      <c r="AE2874" s="135"/>
      <c r="AF2874" s="135"/>
      <c r="AG2874" s="135"/>
      <c r="AH2874" s="135"/>
      <c r="AI2874" s="135"/>
      <c r="AJ2874" s="135"/>
      <c r="AK2874" s="135"/>
    </row>
    <row r="2875" spans="13:37" x14ac:dyDescent="0.25">
      <c r="M2875" s="135"/>
      <c r="N2875" s="135"/>
      <c r="O2875" s="135"/>
      <c r="P2875" s="135"/>
      <c r="R2875" s="135"/>
      <c r="S2875" s="135"/>
      <c r="T2875" s="135"/>
      <c r="U2875" s="135"/>
      <c r="V2875" s="135"/>
      <c r="W2875" s="135"/>
      <c r="X2875" s="135"/>
      <c r="Y2875" s="135"/>
      <c r="Z2875" s="135"/>
      <c r="AA2875" s="135"/>
      <c r="AB2875" s="135"/>
      <c r="AC2875" s="135"/>
      <c r="AD2875" s="135"/>
      <c r="AE2875" s="135"/>
      <c r="AF2875" s="135"/>
      <c r="AG2875" s="135"/>
      <c r="AH2875" s="135"/>
      <c r="AI2875" s="135"/>
      <c r="AJ2875" s="135"/>
      <c r="AK2875" s="135"/>
    </row>
    <row r="2876" spans="13:37" x14ac:dyDescent="0.25">
      <c r="M2876" s="135"/>
      <c r="N2876" s="135"/>
      <c r="O2876" s="135"/>
      <c r="P2876" s="135"/>
      <c r="R2876" s="135"/>
      <c r="S2876" s="135"/>
      <c r="T2876" s="135"/>
      <c r="U2876" s="135"/>
      <c r="V2876" s="135"/>
      <c r="W2876" s="135"/>
      <c r="X2876" s="135"/>
      <c r="Y2876" s="135"/>
      <c r="Z2876" s="135"/>
      <c r="AA2876" s="135"/>
      <c r="AB2876" s="135"/>
      <c r="AC2876" s="135"/>
      <c r="AD2876" s="135"/>
      <c r="AE2876" s="135"/>
      <c r="AF2876" s="135"/>
      <c r="AG2876" s="135"/>
      <c r="AH2876" s="135"/>
      <c r="AI2876" s="135"/>
      <c r="AJ2876" s="135"/>
      <c r="AK2876" s="135"/>
    </row>
    <row r="2877" spans="13:37" x14ac:dyDescent="0.25">
      <c r="M2877" s="135"/>
      <c r="N2877" s="135"/>
      <c r="O2877" s="135"/>
      <c r="P2877" s="135"/>
      <c r="R2877" s="135"/>
      <c r="S2877" s="135"/>
      <c r="T2877" s="135"/>
      <c r="U2877" s="135"/>
      <c r="V2877" s="135"/>
      <c r="W2877" s="135"/>
      <c r="X2877" s="135"/>
      <c r="Y2877" s="135"/>
      <c r="Z2877" s="135"/>
      <c r="AA2877" s="135"/>
      <c r="AB2877" s="135"/>
      <c r="AC2877" s="135"/>
      <c r="AD2877" s="135"/>
      <c r="AE2877" s="135"/>
      <c r="AF2877" s="135"/>
      <c r="AG2877" s="135"/>
      <c r="AH2877" s="135"/>
      <c r="AI2877" s="135"/>
      <c r="AJ2877" s="135"/>
      <c r="AK2877" s="135"/>
    </row>
    <row r="2878" spans="13:37" x14ac:dyDescent="0.25">
      <c r="M2878" s="135"/>
      <c r="N2878" s="135"/>
      <c r="O2878" s="135"/>
      <c r="P2878" s="135"/>
      <c r="R2878" s="135"/>
      <c r="S2878" s="135"/>
      <c r="T2878" s="135"/>
      <c r="U2878" s="135"/>
      <c r="V2878" s="135"/>
      <c r="W2878" s="135"/>
      <c r="X2878" s="135"/>
      <c r="Y2878" s="135"/>
      <c r="Z2878" s="135"/>
      <c r="AA2878" s="135"/>
      <c r="AB2878" s="135"/>
      <c r="AC2878" s="135"/>
      <c r="AD2878" s="135"/>
      <c r="AE2878" s="135"/>
      <c r="AF2878" s="135"/>
      <c r="AG2878" s="135"/>
      <c r="AH2878" s="135"/>
      <c r="AI2878" s="135"/>
      <c r="AJ2878" s="135"/>
      <c r="AK2878" s="135"/>
    </row>
    <row r="2879" spans="13:37" x14ac:dyDescent="0.25">
      <c r="M2879" s="135"/>
      <c r="N2879" s="135"/>
      <c r="O2879" s="135"/>
      <c r="P2879" s="135"/>
      <c r="R2879" s="135"/>
      <c r="S2879" s="135"/>
      <c r="T2879" s="135"/>
      <c r="U2879" s="135"/>
      <c r="V2879" s="135"/>
      <c r="W2879" s="135"/>
      <c r="X2879" s="135"/>
      <c r="Y2879" s="135"/>
      <c r="Z2879" s="135"/>
      <c r="AA2879" s="135"/>
      <c r="AB2879" s="135"/>
      <c r="AC2879" s="135"/>
      <c r="AD2879" s="135"/>
      <c r="AE2879" s="135"/>
      <c r="AF2879" s="135"/>
      <c r="AG2879" s="135"/>
      <c r="AH2879" s="135"/>
      <c r="AI2879" s="135"/>
      <c r="AJ2879" s="135"/>
      <c r="AK2879" s="135"/>
    </row>
    <row r="2880" spans="13:37" x14ac:dyDescent="0.25">
      <c r="M2880" s="135"/>
      <c r="N2880" s="135"/>
      <c r="O2880" s="135"/>
      <c r="P2880" s="135"/>
      <c r="R2880" s="135"/>
      <c r="S2880" s="135"/>
      <c r="T2880" s="135"/>
      <c r="U2880" s="135"/>
      <c r="V2880" s="135"/>
      <c r="W2880" s="135"/>
      <c r="X2880" s="135"/>
      <c r="Y2880" s="135"/>
      <c r="Z2880" s="135"/>
      <c r="AA2880" s="135"/>
      <c r="AB2880" s="135"/>
      <c r="AC2880" s="135"/>
      <c r="AD2880" s="135"/>
      <c r="AE2880" s="135"/>
      <c r="AF2880" s="135"/>
      <c r="AG2880" s="135"/>
      <c r="AH2880" s="135"/>
      <c r="AI2880" s="135"/>
      <c r="AJ2880" s="135"/>
      <c r="AK2880" s="135"/>
    </row>
    <row r="2881" spans="13:37" x14ac:dyDescent="0.25">
      <c r="M2881" s="135"/>
      <c r="N2881" s="135"/>
      <c r="O2881" s="135"/>
      <c r="P2881" s="135"/>
      <c r="R2881" s="135"/>
      <c r="S2881" s="135"/>
      <c r="T2881" s="135"/>
      <c r="U2881" s="135"/>
      <c r="V2881" s="135"/>
      <c r="W2881" s="135"/>
      <c r="X2881" s="135"/>
      <c r="Y2881" s="135"/>
      <c r="Z2881" s="135"/>
      <c r="AA2881" s="135"/>
      <c r="AB2881" s="135"/>
      <c r="AC2881" s="135"/>
      <c r="AD2881" s="135"/>
      <c r="AE2881" s="135"/>
      <c r="AF2881" s="135"/>
      <c r="AG2881" s="135"/>
      <c r="AH2881" s="135"/>
      <c r="AI2881" s="135"/>
      <c r="AJ2881" s="135"/>
      <c r="AK2881" s="135"/>
    </row>
    <row r="2882" spans="13:37" x14ac:dyDescent="0.25">
      <c r="M2882" s="135"/>
      <c r="N2882" s="135"/>
      <c r="O2882" s="135"/>
      <c r="P2882" s="135"/>
      <c r="R2882" s="135"/>
      <c r="S2882" s="135"/>
      <c r="T2882" s="135"/>
      <c r="U2882" s="135"/>
      <c r="V2882" s="135"/>
      <c r="W2882" s="135"/>
      <c r="X2882" s="135"/>
      <c r="Y2882" s="135"/>
      <c r="Z2882" s="135"/>
      <c r="AA2882" s="135"/>
      <c r="AB2882" s="135"/>
      <c r="AC2882" s="135"/>
      <c r="AD2882" s="135"/>
      <c r="AE2882" s="135"/>
      <c r="AF2882" s="135"/>
      <c r="AG2882" s="135"/>
      <c r="AH2882" s="135"/>
      <c r="AI2882" s="135"/>
      <c r="AJ2882" s="135"/>
      <c r="AK2882" s="135"/>
    </row>
    <row r="2883" spans="13:37" x14ac:dyDescent="0.25">
      <c r="M2883" s="135"/>
      <c r="N2883" s="135"/>
      <c r="O2883" s="135"/>
      <c r="P2883" s="135"/>
      <c r="R2883" s="135"/>
      <c r="S2883" s="135"/>
      <c r="T2883" s="135"/>
      <c r="U2883" s="135"/>
      <c r="V2883" s="135"/>
      <c r="W2883" s="135"/>
      <c r="X2883" s="135"/>
      <c r="Y2883" s="135"/>
      <c r="Z2883" s="135"/>
      <c r="AA2883" s="135"/>
      <c r="AB2883" s="135"/>
      <c r="AC2883" s="135"/>
      <c r="AD2883" s="135"/>
      <c r="AE2883" s="135"/>
      <c r="AF2883" s="135"/>
      <c r="AG2883" s="135"/>
      <c r="AH2883" s="135"/>
      <c r="AI2883" s="135"/>
      <c r="AJ2883" s="135"/>
      <c r="AK2883" s="135"/>
    </row>
    <row r="2884" spans="13:37" x14ac:dyDescent="0.25">
      <c r="M2884" s="135"/>
      <c r="N2884" s="135"/>
      <c r="O2884" s="135"/>
      <c r="P2884" s="135"/>
      <c r="R2884" s="135"/>
      <c r="S2884" s="135"/>
      <c r="T2884" s="135"/>
      <c r="U2884" s="135"/>
      <c r="V2884" s="135"/>
      <c r="W2884" s="135"/>
      <c r="X2884" s="135"/>
      <c r="Y2884" s="135"/>
      <c r="Z2884" s="135"/>
      <c r="AA2884" s="135"/>
      <c r="AB2884" s="135"/>
      <c r="AC2884" s="135"/>
      <c r="AD2884" s="135"/>
      <c r="AE2884" s="135"/>
      <c r="AF2884" s="135"/>
      <c r="AG2884" s="135"/>
      <c r="AH2884" s="135"/>
      <c r="AI2884" s="135"/>
      <c r="AJ2884" s="135"/>
      <c r="AK2884" s="135"/>
    </row>
    <row r="2885" spans="13:37" x14ac:dyDescent="0.25">
      <c r="M2885" s="135"/>
      <c r="N2885" s="135"/>
      <c r="O2885" s="135"/>
      <c r="P2885" s="135"/>
      <c r="R2885" s="135"/>
      <c r="S2885" s="135"/>
      <c r="T2885" s="135"/>
      <c r="U2885" s="135"/>
      <c r="V2885" s="135"/>
      <c r="W2885" s="135"/>
      <c r="X2885" s="135"/>
      <c r="Y2885" s="135"/>
      <c r="Z2885" s="135"/>
      <c r="AA2885" s="135"/>
      <c r="AB2885" s="135"/>
      <c r="AC2885" s="135"/>
      <c r="AD2885" s="135"/>
      <c r="AE2885" s="135"/>
      <c r="AF2885" s="135"/>
      <c r="AG2885" s="135"/>
      <c r="AH2885" s="135"/>
      <c r="AI2885" s="135"/>
      <c r="AJ2885" s="135"/>
      <c r="AK2885" s="135"/>
    </row>
    <row r="2886" spans="13:37" x14ac:dyDescent="0.25">
      <c r="M2886" s="135"/>
      <c r="N2886" s="135"/>
      <c r="O2886" s="135"/>
      <c r="P2886" s="135"/>
      <c r="R2886" s="135"/>
      <c r="S2886" s="135"/>
      <c r="T2886" s="135"/>
      <c r="U2886" s="135"/>
      <c r="V2886" s="135"/>
      <c r="W2886" s="135"/>
      <c r="X2886" s="135"/>
      <c r="Y2886" s="135"/>
      <c r="Z2886" s="135"/>
      <c r="AA2886" s="135"/>
      <c r="AB2886" s="135"/>
      <c r="AC2886" s="135"/>
      <c r="AD2886" s="135"/>
      <c r="AE2886" s="135"/>
      <c r="AF2886" s="135"/>
      <c r="AG2886" s="135"/>
      <c r="AH2886" s="135"/>
      <c r="AI2886" s="135"/>
      <c r="AJ2886" s="135"/>
      <c r="AK2886" s="135"/>
    </row>
    <row r="2887" spans="13:37" x14ac:dyDescent="0.25">
      <c r="M2887" s="135"/>
      <c r="N2887" s="135"/>
      <c r="O2887" s="135"/>
      <c r="P2887" s="135"/>
      <c r="R2887" s="135"/>
      <c r="S2887" s="135"/>
      <c r="T2887" s="135"/>
      <c r="U2887" s="135"/>
      <c r="V2887" s="135"/>
      <c r="W2887" s="135"/>
      <c r="X2887" s="135"/>
      <c r="Y2887" s="135"/>
      <c r="Z2887" s="135"/>
      <c r="AA2887" s="135"/>
      <c r="AB2887" s="135"/>
      <c r="AC2887" s="135"/>
      <c r="AD2887" s="135"/>
      <c r="AE2887" s="135"/>
      <c r="AF2887" s="135"/>
      <c r="AG2887" s="135"/>
      <c r="AH2887" s="135"/>
      <c r="AI2887" s="135"/>
      <c r="AJ2887" s="135"/>
      <c r="AK2887" s="135"/>
    </row>
    <row r="2888" spans="13:37" x14ac:dyDescent="0.25">
      <c r="M2888" s="135"/>
      <c r="N2888" s="135"/>
      <c r="O2888" s="135"/>
      <c r="P2888" s="135"/>
      <c r="R2888" s="135"/>
      <c r="S2888" s="135"/>
      <c r="T2888" s="135"/>
      <c r="U2888" s="135"/>
      <c r="V2888" s="135"/>
      <c r="W2888" s="135"/>
      <c r="X2888" s="135"/>
      <c r="Y2888" s="135"/>
      <c r="Z2888" s="135"/>
      <c r="AA2888" s="135"/>
      <c r="AB2888" s="135"/>
      <c r="AC2888" s="135"/>
      <c r="AD2888" s="135"/>
      <c r="AE2888" s="135"/>
      <c r="AF2888" s="135"/>
      <c r="AG2888" s="135"/>
      <c r="AH2888" s="135"/>
      <c r="AI2888" s="135"/>
      <c r="AJ2888" s="135"/>
      <c r="AK2888" s="135"/>
    </row>
    <row r="2889" spans="13:37" x14ac:dyDescent="0.25">
      <c r="M2889" s="135"/>
      <c r="N2889" s="135"/>
      <c r="O2889" s="135"/>
      <c r="P2889" s="135"/>
      <c r="R2889" s="135"/>
      <c r="S2889" s="135"/>
      <c r="T2889" s="135"/>
      <c r="U2889" s="135"/>
      <c r="V2889" s="135"/>
      <c r="W2889" s="135"/>
      <c r="X2889" s="135"/>
      <c r="Y2889" s="135"/>
      <c r="Z2889" s="135"/>
      <c r="AA2889" s="135"/>
      <c r="AB2889" s="135"/>
      <c r="AC2889" s="135"/>
      <c r="AD2889" s="135"/>
      <c r="AE2889" s="135"/>
      <c r="AF2889" s="135"/>
      <c r="AG2889" s="135"/>
      <c r="AH2889" s="135"/>
      <c r="AI2889" s="135"/>
      <c r="AJ2889" s="135"/>
      <c r="AK2889" s="135"/>
    </row>
    <row r="2890" spans="13:37" x14ac:dyDescent="0.25">
      <c r="M2890" s="135"/>
      <c r="N2890" s="135"/>
      <c r="O2890" s="135"/>
      <c r="P2890" s="135"/>
      <c r="R2890" s="135"/>
      <c r="S2890" s="135"/>
      <c r="T2890" s="135"/>
      <c r="U2890" s="135"/>
      <c r="V2890" s="135"/>
      <c r="W2890" s="135"/>
      <c r="X2890" s="135"/>
      <c r="Y2890" s="135"/>
      <c r="Z2890" s="135"/>
      <c r="AA2890" s="135"/>
      <c r="AB2890" s="135"/>
      <c r="AC2890" s="135"/>
      <c r="AD2890" s="135"/>
      <c r="AE2890" s="135"/>
      <c r="AF2890" s="135"/>
      <c r="AG2890" s="135"/>
      <c r="AH2890" s="135"/>
      <c r="AI2890" s="135"/>
      <c r="AJ2890" s="135"/>
      <c r="AK2890" s="135"/>
    </row>
    <row r="2891" spans="13:37" x14ac:dyDescent="0.25">
      <c r="M2891" s="135"/>
      <c r="N2891" s="135"/>
      <c r="O2891" s="135"/>
      <c r="P2891" s="135"/>
      <c r="R2891" s="135"/>
      <c r="S2891" s="135"/>
      <c r="T2891" s="135"/>
      <c r="U2891" s="135"/>
      <c r="V2891" s="135"/>
      <c r="W2891" s="135"/>
      <c r="X2891" s="135"/>
      <c r="Y2891" s="135"/>
      <c r="Z2891" s="135"/>
      <c r="AA2891" s="135"/>
      <c r="AB2891" s="135"/>
      <c r="AC2891" s="135"/>
      <c r="AD2891" s="135"/>
      <c r="AE2891" s="135"/>
      <c r="AF2891" s="135"/>
      <c r="AG2891" s="135"/>
      <c r="AH2891" s="135"/>
      <c r="AI2891" s="135"/>
      <c r="AJ2891" s="135"/>
      <c r="AK2891" s="135"/>
    </row>
    <row r="2892" spans="13:37" x14ac:dyDescent="0.25">
      <c r="M2892" s="135"/>
      <c r="N2892" s="135"/>
      <c r="O2892" s="135"/>
      <c r="P2892" s="135"/>
      <c r="R2892" s="135"/>
      <c r="S2892" s="135"/>
      <c r="T2892" s="135"/>
      <c r="U2892" s="135"/>
      <c r="V2892" s="135"/>
      <c r="W2892" s="135"/>
      <c r="X2892" s="135"/>
      <c r="Y2892" s="135"/>
      <c r="Z2892" s="135"/>
      <c r="AA2892" s="135"/>
      <c r="AB2892" s="135"/>
      <c r="AC2892" s="135"/>
      <c r="AD2892" s="135"/>
      <c r="AE2892" s="135"/>
      <c r="AF2892" s="135"/>
      <c r="AG2892" s="135"/>
      <c r="AH2892" s="135"/>
      <c r="AI2892" s="135"/>
      <c r="AJ2892" s="135"/>
      <c r="AK2892" s="135"/>
    </row>
    <row r="2893" spans="13:37" x14ac:dyDescent="0.25">
      <c r="M2893" s="135"/>
      <c r="N2893" s="135"/>
      <c r="O2893" s="135"/>
      <c r="P2893" s="135"/>
      <c r="R2893" s="135"/>
      <c r="S2893" s="135"/>
      <c r="T2893" s="135"/>
      <c r="U2893" s="135"/>
      <c r="V2893" s="135"/>
      <c r="W2893" s="135"/>
      <c r="X2893" s="135"/>
      <c r="Y2893" s="135"/>
      <c r="Z2893" s="135"/>
      <c r="AA2893" s="135"/>
      <c r="AB2893" s="135"/>
      <c r="AC2893" s="135"/>
      <c r="AD2893" s="135"/>
      <c r="AE2893" s="135"/>
      <c r="AF2893" s="135"/>
      <c r="AG2893" s="135"/>
      <c r="AH2893" s="135"/>
      <c r="AI2893" s="135"/>
      <c r="AJ2893" s="135"/>
      <c r="AK2893" s="135"/>
    </row>
    <row r="2894" spans="13:37" x14ac:dyDescent="0.25">
      <c r="M2894" s="135"/>
      <c r="N2894" s="135"/>
      <c r="O2894" s="135"/>
      <c r="P2894" s="135"/>
      <c r="R2894" s="135"/>
      <c r="S2894" s="135"/>
      <c r="T2894" s="135"/>
      <c r="U2894" s="135"/>
      <c r="V2894" s="135"/>
      <c r="W2894" s="135"/>
      <c r="X2894" s="135"/>
      <c r="Y2894" s="135"/>
      <c r="Z2894" s="135"/>
      <c r="AA2894" s="135"/>
      <c r="AB2894" s="135"/>
      <c r="AC2894" s="135"/>
      <c r="AD2894" s="135"/>
      <c r="AE2894" s="135"/>
      <c r="AF2894" s="135"/>
      <c r="AG2894" s="135"/>
      <c r="AH2894" s="135"/>
      <c r="AI2894" s="135"/>
      <c r="AJ2894" s="135"/>
      <c r="AK2894" s="135"/>
    </row>
    <row r="2895" spans="13:37" x14ac:dyDescent="0.25">
      <c r="M2895" s="135"/>
      <c r="N2895" s="135"/>
      <c r="O2895" s="135"/>
      <c r="P2895" s="135"/>
      <c r="R2895" s="135"/>
      <c r="S2895" s="135"/>
      <c r="T2895" s="135"/>
      <c r="U2895" s="135"/>
      <c r="V2895" s="135"/>
      <c r="W2895" s="135"/>
      <c r="X2895" s="135"/>
      <c r="Y2895" s="135"/>
      <c r="Z2895" s="135"/>
      <c r="AA2895" s="135"/>
      <c r="AB2895" s="135"/>
      <c r="AC2895" s="135"/>
      <c r="AD2895" s="135"/>
      <c r="AE2895" s="135"/>
      <c r="AF2895" s="135"/>
      <c r="AG2895" s="135"/>
      <c r="AH2895" s="135"/>
      <c r="AI2895" s="135"/>
      <c r="AJ2895" s="135"/>
      <c r="AK2895" s="135"/>
    </row>
    <row r="2896" spans="13:37" x14ac:dyDescent="0.25">
      <c r="M2896" s="135"/>
      <c r="N2896" s="135"/>
      <c r="O2896" s="135"/>
      <c r="P2896" s="135"/>
      <c r="R2896" s="135"/>
      <c r="S2896" s="135"/>
      <c r="T2896" s="135"/>
      <c r="U2896" s="135"/>
      <c r="V2896" s="135"/>
      <c r="W2896" s="135"/>
      <c r="X2896" s="135"/>
      <c r="Y2896" s="135"/>
      <c r="Z2896" s="135"/>
      <c r="AA2896" s="135"/>
      <c r="AB2896" s="135"/>
      <c r="AC2896" s="135"/>
      <c r="AD2896" s="135"/>
      <c r="AE2896" s="135"/>
      <c r="AF2896" s="135"/>
      <c r="AG2896" s="135"/>
      <c r="AH2896" s="135"/>
      <c r="AI2896" s="135"/>
      <c r="AJ2896" s="135"/>
      <c r="AK2896" s="135"/>
    </row>
    <row r="2897" spans="13:37" x14ac:dyDescent="0.25">
      <c r="M2897" s="135"/>
      <c r="N2897" s="135"/>
      <c r="O2897" s="135"/>
      <c r="P2897" s="135"/>
      <c r="R2897" s="135"/>
      <c r="S2897" s="135"/>
      <c r="T2897" s="135"/>
      <c r="U2897" s="135"/>
      <c r="V2897" s="135"/>
      <c r="W2897" s="135"/>
      <c r="X2897" s="135"/>
      <c r="Y2897" s="135"/>
      <c r="Z2897" s="135"/>
      <c r="AA2897" s="135"/>
      <c r="AB2897" s="135"/>
      <c r="AC2897" s="135"/>
      <c r="AD2897" s="135"/>
      <c r="AE2897" s="135"/>
      <c r="AF2897" s="135"/>
      <c r="AG2897" s="135"/>
      <c r="AH2897" s="135"/>
      <c r="AI2897" s="135"/>
      <c r="AJ2897" s="135"/>
      <c r="AK2897" s="135"/>
    </row>
    <row r="2898" spans="13:37" x14ac:dyDescent="0.25">
      <c r="M2898" s="135"/>
      <c r="N2898" s="135"/>
      <c r="O2898" s="135"/>
      <c r="P2898" s="135"/>
      <c r="R2898" s="135"/>
      <c r="S2898" s="135"/>
      <c r="T2898" s="135"/>
      <c r="U2898" s="135"/>
      <c r="V2898" s="135"/>
      <c r="W2898" s="135"/>
      <c r="X2898" s="135"/>
      <c r="Y2898" s="135"/>
      <c r="Z2898" s="135"/>
      <c r="AA2898" s="135"/>
      <c r="AB2898" s="135"/>
      <c r="AC2898" s="135"/>
      <c r="AD2898" s="135"/>
      <c r="AE2898" s="135"/>
      <c r="AF2898" s="135"/>
      <c r="AG2898" s="135"/>
      <c r="AH2898" s="135"/>
      <c r="AI2898" s="135"/>
      <c r="AJ2898" s="135"/>
      <c r="AK2898" s="135"/>
    </row>
    <row r="2899" spans="13:37" x14ac:dyDescent="0.25">
      <c r="M2899" s="135"/>
      <c r="N2899" s="135"/>
      <c r="O2899" s="135"/>
      <c r="P2899" s="135"/>
      <c r="R2899" s="135"/>
      <c r="S2899" s="135"/>
      <c r="T2899" s="135"/>
      <c r="U2899" s="135"/>
      <c r="V2899" s="135"/>
      <c r="W2899" s="135"/>
      <c r="X2899" s="135"/>
      <c r="Y2899" s="135"/>
      <c r="Z2899" s="135"/>
      <c r="AA2899" s="135"/>
      <c r="AB2899" s="135"/>
      <c r="AC2899" s="135"/>
      <c r="AD2899" s="135"/>
      <c r="AE2899" s="135"/>
      <c r="AF2899" s="135"/>
      <c r="AG2899" s="135"/>
      <c r="AH2899" s="135"/>
      <c r="AI2899" s="135"/>
      <c r="AJ2899" s="135"/>
      <c r="AK2899" s="135"/>
    </row>
    <row r="2900" spans="13:37" x14ac:dyDescent="0.25">
      <c r="M2900" s="135"/>
      <c r="N2900" s="135"/>
      <c r="O2900" s="135"/>
      <c r="P2900" s="135"/>
      <c r="R2900" s="135"/>
      <c r="S2900" s="135"/>
      <c r="T2900" s="135"/>
      <c r="U2900" s="135"/>
      <c r="V2900" s="135"/>
      <c r="W2900" s="135"/>
      <c r="X2900" s="135"/>
      <c r="Y2900" s="135"/>
      <c r="Z2900" s="135"/>
      <c r="AA2900" s="135"/>
      <c r="AB2900" s="135"/>
      <c r="AC2900" s="135"/>
      <c r="AD2900" s="135"/>
      <c r="AE2900" s="135"/>
      <c r="AF2900" s="135"/>
      <c r="AG2900" s="135"/>
      <c r="AH2900" s="135"/>
      <c r="AI2900" s="135"/>
      <c r="AJ2900" s="135"/>
      <c r="AK2900" s="135"/>
    </row>
    <row r="2901" spans="13:37" x14ac:dyDescent="0.25">
      <c r="M2901" s="135"/>
      <c r="N2901" s="135"/>
      <c r="O2901" s="135"/>
      <c r="P2901" s="135"/>
      <c r="R2901" s="135"/>
      <c r="S2901" s="135"/>
      <c r="T2901" s="135"/>
      <c r="U2901" s="135"/>
      <c r="V2901" s="135"/>
      <c r="W2901" s="135"/>
      <c r="X2901" s="135"/>
      <c r="Y2901" s="135"/>
      <c r="Z2901" s="135"/>
      <c r="AA2901" s="135"/>
      <c r="AB2901" s="135"/>
      <c r="AC2901" s="135"/>
      <c r="AD2901" s="135"/>
      <c r="AE2901" s="135"/>
      <c r="AF2901" s="135"/>
      <c r="AG2901" s="135"/>
      <c r="AH2901" s="135"/>
      <c r="AI2901" s="135"/>
      <c r="AJ2901" s="135"/>
      <c r="AK2901" s="135"/>
    </row>
    <row r="2902" spans="13:37" x14ac:dyDescent="0.25">
      <c r="M2902" s="135"/>
      <c r="N2902" s="135"/>
      <c r="O2902" s="135"/>
      <c r="P2902" s="135"/>
      <c r="R2902" s="135"/>
      <c r="S2902" s="135"/>
      <c r="T2902" s="135"/>
      <c r="U2902" s="135"/>
      <c r="V2902" s="135"/>
      <c r="W2902" s="135"/>
      <c r="X2902" s="135"/>
      <c r="Y2902" s="135"/>
      <c r="Z2902" s="135"/>
      <c r="AA2902" s="135"/>
      <c r="AB2902" s="135"/>
      <c r="AC2902" s="135"/>
      <c r="AD2902" s="135"/>
      <c r="AE2902" s="135"/>
      <c r="AF2902" s="135"/>
      <c r="AG2902" s="135"/>
      <c r="AH2902" s="135"/>
      <c r="AI2902" s="135"/>
      <c r="AJ2902" s="135"/>
      <c r="AK2902" s="135"/>
    </row>
    <row r="2903" spans="13:37" x14ac:dyDescent="0.25">
      <c r="M2903" s="135"/>
      <c r="N2903" s="135"/>
      <c r="O2903" s="135"/>
      <c r="P2903" s="135"/>
      <c r="R2903" s="135"/>
      <c r="S2903" s="135"/>
      <c r="T2903" s="135"/>
      <c r="U2903" s="135"/>
      <c r="V2903" s="135"/>
      <c r="W2903" s="135"/>
      <c r="X2903" s="135"/>
      <c r="Y2903" s="135"/>
      <c r="Z2903" s="135"/>
      <c r="AA2903" s="135"/>
      <c r="AB2903" s="135"/>
      <c r="AC2903" s="135"/>
      <c r="AD2903" s="135"/>
      <c r="AE2903" s="135"/>
      <c r="AF2903" s="135"/>
      <c r="AG2903" s="135"/>
      <c r="AH2903" s="135"/>
      <c r="AI2903" s="135"/>
      <c r="AJ2903" s="135"/>
      <c r="AK2903" s="135"/>
    </row>
    <row r="2904" spans="13:37" x14ac:dyDescent="0.25">
      <c r="M2904" s="135"/>
      <c r="N2904" s="135"/>
      <c r="O2904" s="135"/>
      <c r="P2904" s="135"/>
      <c r="R2904" s="135"/>
      <c r="S2904" s="135"/>
      <c r="T2904" s="135"/>
      <c r="U2904" s="135"/>
      <c r="V2904" s="135"/>
      <c r="W2904" s="135"/>
      <c r="X2904" s="135"/>
      <c r="Y2904" s="135"/>
      <c r="Z2904" s="135"/>
      <c r="AA2904" s="135"/>
      <c r="AB2904" s="135"/>
      <c r="AC2904" s="135"/>
      <c r="AD2904" s="135"/>
      <c r="AE2904" s="135"/>
      <c r="AF2904" s="135"/>
      <c r="AG2904" s="135"/>
      <c r="AH2904" s="135"/>
      <c r="AI2904" s="135"/>
      <c r="AJ2904" s="135"/>
      <c r="AK2904" s="135"/>
    </row>
    <row r="2905" spans="13:37" x14ac:dyDescent="0.25">
      <c r="M2905" s="135"/>
      <c r="N2905" s="135"/>
      <c r="O2905" s="135"/>
      <c r="P2905" s="135"/>
      <c r="R2905" s="135"/>
      <c r="S2905" s="135"/>
      <c r="T2905" s="135"/>
      <c r="U2905" s="135"/>
      <c r="V2905" s="135"/>
      <c r="W2905" s="135"/>
      <c r="X2905" s="135"/>
      <c r="Y2905" s="135"/>
      <c r="Z2905" s="135"/>
      <c r="AA2905" s="135"/>
      <c r="AB2905" s="135"/>
      <c r="AC2905" s="135"/>
      <c r="AD2905" s="135"/>
      <c r="AE2905" s="135"/>
      <c r="AF2905" s="135"/>
      <c r="AG2905" s="135"/>
      <c r="AH2905" s="135"/>
      <c r="AI2905" s="135"/>
      <c r="AJ2905" s="135"/>
      <c r="AK2905" s="135"/>
    </row>
    <row r="2906" spans="13:37" x14ac:dyDescent="0.25">
      <c r="M2906" s="135"/>
      <c r="N2906" s="135"/>
      <c r="O2906" s="135"/>
      <c r="P2906" s="135"/>
      <c r="R2906" s="135"/>
      <c r="S2906" s="135"/>
      <c r="T2906" s="135"/>
      <c r="U2906" s="135"/>
      <c r="V2906" s="135"/>
      <c r="W2906" s="135"/>
      <c r="X2906" s="135"/>
      <c r="Y2906" s="135"/>
      <c r="Z2906" s="135"/>
      <c r="AA2906" s="135"/>
      <c r="AB2906" s="135"/>
      <c r="AC2906" s="135"/>
      <c r="AD2906" s="135"/>
      <c r="AE2906" s="135"/>
      <c r="AF2906" s="135"/>
      <c r="AG2906" s="135"/>
      <c r="AH2906" s="135"/>
      <c r="AI2906" s="135"/>
      <c r="AJ2906" s="135"/>
      <c r="AK2906" s="135"/>
    </row>
    <row r="2907" spans="13:37" x14ac:dyDescent="0.25">
      <c r="M2907" s="135"/>
      <c r="N2907" s="135"/>
      <c r="O2907" s="135"/>
      <c r="P2907" s="135"/>
      <c r="R2907" s="135"/>
      <c r="S2907" s="135"/>
      <c r="T2907" s="135"/>
      <c r="U2907" s="135"/>
      <c r="V2907" s="135"/>
      <c r="W2907" s="135"/>
      <c r="X2907" s="135"/>
      <c r="Y2907" s="135"/>
      <c r="Z2907" s="135"/>
      <c r="AA2907" s="135"/>
      <c r="AB2907" s="135"/>
      <c r="AC2907" s="135"/>
      <c r="AD2907" s="135"/>
      <c r="AE2907" s="135"/>
      <c r="AF2907" s="135"/>
      <c r="AG2907" s="135"/>
      <c r="AH2907" s="135"/>
      <c r="AI2907" s="135"/>
      <c r="AJ2907" s="135"/>
      <c r="AK2907" s="135"/>
    </row>
    <row r="2908" spans="13:37" x14ac:dyDescent="0.25">
      <c r="M2908" s="135"/>
      <c r="N2908" s="135"/>
      <c r="O2908" s="135"/>
      <c r="P2908" s="135"/>
      <c r="R2908" s="135"/>
      <c r="S2908" s="135"/>
      <c r="T2908" s="135"/>
      <c r="U2908" s="135"/>
      <c r="V2908" s="135"/>
      <c r="W2908" s="135"/>
      <c r="X2908" s="135"/>
      <c r="Y2908" s="135"/>
      <c r="Z2908" s="135"/>
      <c r="AA2908" s="135"/>
      <c r="AB2908" s="135"/>
      <c r="AC2908" s="135"/>
      <c r="AD2908" s="135"/>
      <c r="AE2908" s="135"/>
      <c r="AF2908" s="135"/>
      <c r="AG2908" s="135"/>
      <c r="AH2908" s="135"/>
      <c r="AI2908" s="135"/>
      <c r="AJ2908" s="135"/>
      <c r="AK2908" s="135"/>
    </row>
    <row r="2909" spans="13:37" x14ac:dyDescent="0.25">
      <c r="M2909" s="135"/>
      <c r="N2909" s="135"/>
      <c r="O2909" s="135"/>
      <c r="P2909" s="135"/>
      <c r="R2909" s="135"/>
      <c r="S2909" s="135"/>
      <c r="T2909" s="135"/>
      <c r="U2909" s="135"/>
      <c r="V2909" s="135"/>
      <c r="W2909" s="135"/>
      <c r="X2909" s="135"/>
      <c r="Y2909" s="135"/>
      <c r="Z2909" s="135"/>
      <c r="AA2909" s="135"/>
      <c r="AB2909" s="135"/>
      <c r="AC2909" s="135"/>
      <c r="AD2909" s="135"/>
      <c r="AE2909" s="135"/>
      <c r="AF2909" s="135"/>
      <c r="AG2909" s="135"/>
      <c r="AH2909" s="135"/>
      <c r="AI2909" s="135"/>
      <c r="AJ2909" s="135"/>
      <c r="AK2909" s="135"/>
    </row>
    <row r="2910" spans="13:37" x14ac:dyDescent="0.25">
      <c r="M2910" s="135"/>
      <c r="N2910" s="135"/>
      <c r="O2910" s="135"/>
      <c r="P2910" s="135"/>
      <c r="R2910" s="135"/>
      <c r="S2910" s="135"/>
      <c r="T2910" s="135"/>
      <c r="U2910" s="135"/>
      <c r="V2910" s="135"/>
      <c r="W2910" s="135"/>
      <c r="X2910" s="135"/>
      <c r="Y2910" s="135"/>
      <c r="Z2910" s="135"/>
      <c r="AA2910" s="135"/>
      <c r="AB2910" s="135"/>
      <c r="AC2910" s="135"/>
      <c r="AD2910" s="135"/>
      <c r="AE2910" s="135"/>
      <c r="AF2910" s="135"/>
      <c r="AG2910" s="135"/>
      <c r="AH2910" s="135"/>
      <c r="AI2910" s="135"/>
      <c r="AJ2910" s="135"/>
      <c r="AK2910" s="135"/>
    </row>
    <row r="2911" spans="13:37" x14ac:dyDescent="0.25">
      <c r="M2911" s="135"/>
      <c r="N2911" s="135"/>
      <c r="O2911" s="135"/>
      <c r="P2911" s="135"/>
      <c r="R2911" s="135"/>
      <c r="S2911" s="135"/>
      <c r="T2911" s="135"/>
      <c r="U2911" s="135"/>
      <c r="V2911" s="135"/>
      <c r="W2911" s="135"/>
      <c r="X2911" s="135"/>
      <c r="Y2911" s="135"/>
      <c r="Z2911" s="135"/>
      <c r="AA2911" s="135"/>
      <c r="AB2911" s="135"/>
      <c r="AC2911" s="135"/>
      <c r="AD2911" s="135"/>
      <c r="AE2911" s="135"/>
      <c r="AF2911" s="135"/>
      <c r="AG2911" s="135"/>
      <c r="AH2911" s="135"/>
      <c r="AI2911" s="135"/>
      <c r="AJ2911" s="135"/>
      <c r="AK2911" s="135"/>
    </row>
    <row r="2912" spans="13:37" x14ac:dyDescent="0.25">
      <c r="M2912" s="135"/>
      <c r="N2912" s="135"/>
      <c r="O2912" s="135"/>
      <c r="P2912" s="135"/>
      <c r="R2912" s="135"/>
      <c r="S2912" s="135"/>
      <c r="T2912" s="135"/>
      <c r="U2912" s="135"/>
      <c r="V2912" s="135"/>
      <c r="W2912" s="135"/>
      <c r="X2912" s="135"/>
      <c r="Y2912" s="135"/>
      <c r="Z2912" s="135"/>
      <c r="AA2912" s="135"/>
      <c r="AB2912" s="135"/>
      <c r="AC2912" s="135"/>
      <c r="AD2912" s="135"/>
      <c r="AE2912" s="135"/>
      <c r="AF2912" s="135"/>
      <c r="AG2912" s="135"/>
      <c r="AH2912" s="135"/>
      <c r="AI2912" s="135"/>
      <c r="AJ2912" s="135"/>
      <c r="AK2912" s="135"/>
    </row>
    <row r="2913" spans="13:37" x14ac:dyDescent="0.25">
      <c r="M2913" s="135"/>
      <c r="N2913" s="135"/>
      <c r="O2913" s="135"/>
      <c r="P2913" s="135"/>
      <c r="R2913" s="135"/>
      <c r="S2913" s="135"/>
      <c r="T2913" s="135"/>
      <c r="U2913" s="135"/>
      <c r="V2913" s="135"/>
      <c r="W2913" s="135"/>
      <c r="X2913" s="135"/>
      <c r="Y2913" s="135"/>
      <c r="Z2913" s="135"/>
      <c r="AA2913" s="135"/>
      <c r="AB2913" s="135"/>
      <c r="AC2913" s="135"/>
      <c r="AD2913" s="135"/>
      <c r="AE2913" s="135"/>
      <c r="AF2913" s="135"/>
      <c r="AG2913" s="135"/>
      <c r="AH2913" s="135"/>
      <c r="AI2913" s="135"/>
      <c r="AJ2913" s="135"/>
      <c r="AK2913" s="135"/>
    </row>
    <row r="2914" spans="13:37" x14ac:dyDescent="0.25">
      <c r="M2914" s="135"/>
      <c r="N2914" s="135"/>
      <c r="O2914" s="135"/>
      <c r="P2914" s="135"/>
      <c r="R2914" s="135"/>
      <c r="S2914" s="135"/>
      <c r="T2914" s="135"/>
      <c r="U2914" s="135"/>
      <c r="V2914" s="135"/>
      <c r="W2914" s="135"/>
      <c r="X2914" s="135"/>
      <c r="Y2914" s="135"/>
      <c r="Z2914" s="135"/>
      <c r="AA2914" s="135"/>
      <c r="AB2914" s="135"/>
      <c r="AC2914" s="135"/>
      <c r="AD2914" s="135"/>
      <c r="AE2914" s="135"/>
      <c r="AF2914" s="135"/>
      <c r="AG2914" s="135"/>
      <c r="AH2914" s="135"/>
      <c r="AI2914" s="135"/>
      <c r="AJ2914" s="135"/>
      <c r="AK2914" s="135"/>
    </row>
    <row r="2915" spans="13:37" x14ac:dyDescent="0.25">
      <c r="M2915" s="135"/>
      <c r="N2915" s="135"/>
      <c r="O2915" s="135"/>
      <c r="P2915" s="135"/>
      <c r="R2915" s="135"/>
      <c r="S2915" s="135"/>
      <c r="T2915" s="135"/>
      <c r="U2915" s="135"/>
      <c r="V2915" s="135"/>
      <c r="W2915" s="135"/>
      <c r="X2915" s="135"/>
      <c r="Y2915" s="135"/>
      <c r="Z2915" s="135"/>
      <c r="AA2915" s="135"/>
      <c r="AB2915" s="135"/>
      <c r="AC2915" s="135"/>
      <c r="AD2915" s="135"/>
      <c r="AE2915" s="135"/>
      <c r="AF2915" s="135"/>
      <c r="AG2915" s="135"/>
      <c r="AH2915" s="135"/>
      <c r="AI2915" s="135"/>
      <c r="AJ2915" s="135"/>
      <c r="AK2915" s="135"/>
    </row>
    <row r="2916" spans="13:37" x14ac:dyDescent="0.25">
      <c r="M2916" s="135"/>
      <c r="N2916" s="135"/>
      <c r="O2916" s="135"/>
      <c r="P2916" s="135"/>
      <c r="R2916" s="135"/>
      <c r="S2916" s="135"/>
      <c r="T2916" s="135"/>
      <c r="U2916" s="135"/>
      <c r="V2916" s="135"/>
      <c r="W2916" s="135"/>
      <c r="X2916" s="135"/>
      <c r="Y2916" s="135"/>
      <c r="Z2916" s="135"/>
      <c r="AA2916" s="135"/>
      <c r="AB2916" s="135"/>
      <c r="AC2916" s="135"/>
      <c r="AD2916" s="135"/>
      <c r="AE2916" s="135"/>
      <c r="AF2916" s="135"/>
      <c r="AG2916" s="135"/>
      <c r="AH2916" s="135"/>
      <c r="AI2916" s="135"/>
      <c r="AJ2916" s="135"/>
      <c r="AK2916" s="135"/>
    </row>
    <row r="2917" spans="13:37" x14ac:dyDescent="0.25">
      <c r="M2917" s="135"/>
      <c r="N2917" s="135"/>
      <c r="O2917" s="135"/>
      <c r="P2917" s="135"/>
      <c r="R2917" s="135"/>
      <c r="S2917" s="135"/>
      <c r="T2917" s="135"/>
      <c r="U2917" s="135"/>
      <c r="V2917" s="135"/>
      <c r="W2917" s="135"/>
      <c r="X2917" s="135"/>
      <c r="Y2917" s="135"/>
      <c r="Z2917" s="135"/>
      <c r="AA2917" s="135"/>
      <c r="AB2917" s="135"/>
      <c r="AC2917" s="135"/>
      <c r="AD2917" s="135"/>
      <c r="AE2917" s="135"/>
      <c r="AF2917" s="135"/>
      <c r="AG2917" s="135"/>
      <c r="AH2917" s="135"/>
      <c r="AI2917" s="135"/>
      <c r="AJ2917" s="135"/>
      <c r="AK2917" s="135"/>
    </row>
    <row r="2918" spans="13:37" x14ac:dyDescent="0.25">
      <c r="M2918" s="135"/>
      <c r="N2918" s="135"/>
      <c r="O2918" s="135"/>
      <c r="P2918" s="135"/>
      <c r="R2918" s="135"/>
      <c r="S2918" s="135"/>
      <c r="T2918" s="135"/>
      <c r="U2918" s="135"/>
      <c r="V2918" s="135"/>
      <c r="W2918" s="135"/>
      <c r="X2918" s="135"/>
      <c r="Y2918" s="135"/>
      <c r="Z2918" s="135"/>
      <c r="AA2918" s="135"/>
      <c r="AB2918" s="135"/>
      <c r="AC2918" s="135"/>
      <c r="AD2918" s="135"/>
      <c r="AE2918" s="135"/>
      <c r="AF2918" s="135"/>
      <c r="AG2918" s="135"/>
      <c r="AH2918" s="135"/>
      <c r="AI2918" s="135"/>
      <c r="AJ2918" s="135"/>
      <c r="AK2918" s="135"/>
    </row>
    <row r="2919" spans="13:37" x14ac:dyDescent="0.25">
      <c r="M2919" s="135"/>
      <c r="N2919" s="135"/>
      <c r="O2919" s="135"/>
      <c r="P2919" s="135"/>
      <c r="R2919" s="135"/>
      <c r="S2919" s="135"/>
      <c r="T2919" s="135"/>
      <c r="U2919" s="135"/>
      <c r="V2919" s="135"/>
      <c r="W2919" s="135"/>
      <c r="X2919" s="135"/>
      <c r="Y2919" s="135"/>
      <c r="Z2919" s="135"/>
      <c r="AA2919" s="135"/>
      <c r="AB2919" s="135"/>
      <c r="AC2919" s="135"/>
      <c r="AD2919" s="135"/>
      <c r="AE2919" s="135"/>
      <c r="AF2919" s="135"/>
      <c r="AG2919" s="135"/>
      <c r="AH2919" s="135"/>
      <c r="AI2919" s="135"/>
      <c r="AJ2919" s="135"/>
      <c r="AK2919" s="135"/>
    </row>
    <row r="2920" spans="13:37" x14ac:dyDescent="0.25">
      <c r="M2920" s="135"/>
      <c r="N2920" s="135"/>
      <c r="O2920" s="135"/>
      <c r="P2920" s="135"/>
      <c r="R2920" s="135"/>
      <c r="S2920" s="135"/>
      <c r="T2920" s="135"/>
      <c r="U2920" s="135"/>
      <c r="V2920" s="135"/>
      <c r="W2920" s="135"/>
      <c r="X2920" s="135"/>
      <c r="Y2920" s="135"/>
      <c r="Z2920" s="135"/>
      <c r="AA2920" s="135"/>
      <c r="AB2920" s="135"/>
      <c r="AC2920" s="135"/>
      <c r="AD2920" s="135"/>
      <c r="AE2920" s="135"/>
      <c r="AF2920" s="135"/>
      <c r="AG2920" s="135"/>
      <c r="AH2920" s="135"/>
      <c r="AI2920" s="135"/>
      <c r="AJ2920" s="135"/>
      <c r="AK2920" s="135"/>
    </row>
    <row r="2921" spans="13:37" x14ac:dyDescent="0.25">
      <c r="M2921" s="135"/>
      <c r="N2921" s="135"/>
      <c r="O2921" s="135"/>
      <c r="P2921" s="135"/>
      <c r="R2921" s="135"/>
      <c r="S2921" s="135"/>
      <c r="T2921" s="135"/>
      <c r="U2921" s="135"/>
      <c r="V2921" s="135"/>
      <c r="W2921" s="135"/>
      <c r="X2921" s="135"/>
      <c r="Y2921" s="135"/>
      <c r="Z2921" s="135"/>
      <c r="AA2921" s="135"/>
      <c r="AB2921" s="135"/>
      <c r="AC2921" s="135"/>
      <c r="AD2921" s="135"/>
      <c r="AE2921" s="135"/>
      <c r="AF2921" s="135"/>
      <c r="AG2921" s="135"/>
      <c r="AH2921" s="135"/>
      <c r="AI2921" s="135"/>
      <c r="AJ2921" s="135"/>
      <c r="AK2921" s="135"/>
    </row>
    <row r="2922" spans="13:37" x14ac:dyDescent="0.25">
      <c r="M2922" s="135"/>
      <c r="N2922" s="135"/>
      <c r="O2922" s="135"/>
      <c r="P2922" s="135"/>
      <c r="R2922" s="135"/>
      <c r="S2922" s="135"/>
      <c r="T2922" s="135"/>
      <c r="U2922" s="135"/>
      <c r="V2922" s="135"/>
      <c r="W2922" s="135"/>
      <c r="X2922" s="135"/>
      <c r="Y2922" s="135"/>
      <c r="Z2922" s="135"/>
      <c r="AA2922" s="135"/>
      <c r="AB2922" s="135"/>
      <c r="AC2922" s="135"/>
      <c r="AD2922" s="135"/>
      <c r="AE2922" s="135"/>
      <c r="AF2922" s="135"/>
      <c r="AG2922" s="135"/>
      <c r="AH2922" s="135"/>
      <c r="AI2922" s="135"/>
      <c r="AJ2922" s="135"/>
      <c r="AK2922" s="135"/>
    </row>
    <row r="2923" spans="13:37" x14ac:dyDescent="0.25">
      <c r="M2923" s="135"/>
      <c r="N2923" s="135"/>
      <c r="O2923" s="135"/>
      <c r="P2923" s="135"/>
      <c r="R2923" s="135"/>
      <c r="S2923" s="135"/>
      <c r="T2923" s="135"/>
      <c r="U2923" s="135"/>
      <c r="V2923" s="135"/>
      <c r="W2923" s="135"/>
      <c r="X2923" s="135"/>
      <c r="Y2923" s="135"/>
      <c r="Z2923" s="135"/>
      <c r="AA2923" s="135"/>
      <c r="AB2923" s="135"/>
      <c r="AC2923" s="135"/>
      <c r="AD2923" s="135"/>
      <c r="AE2923" s="135"/>
      <c r="AF2923" s="135"/>
      <c r="AG2923" s="135"/>
      <c r="AH2923" s="135"/>
      <c r="AI2923" s="135"/>
      <c r="AJ2923" s="135"/>
      <c r="AK2923" s="135"/>
    </row>
    <row r="2924" spans="13:37" x14ac:dyDescent="0.25">
      <c r="M2924" s="135"/>
      <c r="N2924" s="135"/>
      <c r="O2924" s="135"/>
      <c r="P2924" s="135"/>
      <c r="R2924" s="135"/>
      <c r="S2924" s="135"/>
      <c r="T2924" s="135"/>
      <c r="U2924" s="135"/>
      <c r="V2924" s="135"/>
      <c r="W2924" s="135"/>
      <c r="X2924" s="135"/>
      <c r="Y2924" s="135"/>
      <c r="Z2924" s="135"/>
      <c r="AA2924" s="135"/>
      <c r="AB2924" s="135"/>
      <c r="AC2924" s="135"/>
      <c r="AD2924" s="135"/>
      <c r="AE2924" s="135"/>
      <c r="AF2924" s="135"/>
      <c r="AG2924" s="135"/>
      <c r="AH2924" s="135"/>
      <c r="AI2924" s="135"/>
      <c r="AJ2924" s="135"/>
      <c r="AK2924" s="135"/>
    </row>
    <row r="2925" spans="13:37" x14ac:dyDescent="0.25">
      <c r="M2925" s="135"/>
      <c r="N2925" s="135"/>
      <c r="O2925" s="135"/>
      <c r="P2925" s="135"/>
      <c r="R2925" s="135"/>
      <c r="S2925" s="135"/>
      <c r="T2925" s="135"/>
      <c r="U2925" s="135"/>
      <c r="V2925" s="135"/>
      <c r="W2925" s="135"/>
      <c r="X2925" s="135"/>
      <c r="Y2925" s="135"/>
      <c r="Z2925" s="135"/>
      <c r="AA2925" s="135"/>
      <c r="AB2925" s="135"/>
      <c r="AC2925" s="135"/>
      <c r="AD2925" s="135"/>
      <c r="AE2925" s="135"/>
      <c r="AF2925" s="135"/>
      <c r="AG2925" s="135"/>
      <c r="AH2925" s="135"/>
      <c r="AI2925" s="135"/>
      <c r="AJ2925" s="135"/>
      <c r="AK2925" s="135"/>
    </row>
    <row r="2926" spans="13:37" x14ac:dyDescent="0.25">
      <c r="M2926" s="135"/>
      <c r="N2926" s="135"/>
      <c r="O2926" s="135"/>
      <c r="P2926" s="135"/>
      <c r="R2926" s="135"/>
      <c r="S2926" s="135"/>
      <c r="T2926" s="135"/>
      <c r="U2926" s="135"/>
      <c r="V2926" s="135"/>
      <c r="W2926" s="135"/>
      <c r="X2926" s="135"/>
      <c r="Y2926" s="135"/>
      <c r="Z2926" s="135"/>
      <c r="AA2926" s="135"/>
      <c r="AB2926" s="135"/>
      <c r="AC2926" s="135"/>
      <c r="AD2926" s="135"/>
      <c r="AE2926" s="135"/>
      <c r="AF2926" s="135"/>
      <c r="AG2926" s="135"/>
      <c r="AH2926" s="135"/>
      <c r="AI2926" s="135"/>
      <c r="AJ2926" s="135"/>
      <c r="AK2926" s="135"/>
    </row>
    <row r="2927" spans="13:37" x14ac:dyDescent="0.25">
      <c r="M2927" s="135"/>
      <c r="N2927" s="135"/>
      <c r="O2927" s="135"/>
      <c r="P2927" s="135"/>
      <c r="R2927" s="135"/>
      <c r="S2927" s="135"/>
      <c r="T2927" s="135"/>
      <c r="U2927" s="135"/>
      <c r="V2927" s="135"/>
      <c r="W2927" s="135"/>
      <c r="X2927" s="135"/>
      <c r="Y2927" s="135"/>
      <c r="Z2927" s="135"/>
      <c r="AA2927" s="135"/>
      <c r="AB2927" s="135"/>
      <c r="AC2927" s="135"/>
      <c r="AD2927" s="135"/>
      <c r="AE2927" s="135"/>
      <c r="AF2927" s="135"/>
      <c r="AG2927" s="135"/>
      <c r="AH2927" s="135"/>
      <c r="AI2927" s="135"/>
      <c r="AJ2927" s="135"/>
      <c r="AK2927" s="135"/>
    </row>
    <row r="2928" spans="13:37" x14ac:dyDescent="0.25">
      <c r="M2928" s="135"/>
      <c r="N2928" s="135"/>
      <c r="O2928" s="135"/>
      <c r="P2928" s="135"/>
      <c r="R2928" s="135"/>
      <c r="S2928" s="135"/>
      <c r="T2928" s="135"/>
      <c r="U2928" s="135"/>
      <c r="V2928" s="135"/>
      <c r="W2928" s="135"/>
      <c r="X2928" s="135"/>
      <c r="Y2928" s="135"/>
      <c r="Z2928" s="135"/>
      <c r="AA2928" s="135"/>
      <c r="AB2928" s="135"/>
      <c r="AC2928" s="135"/>
      <c r="AD2928" s="135"/>
      <c r="AE2928" s="135"/>
      <c r="AF2928" s="135"/>
      <c r="AG2928" s="135"/>
      <c r="AH2928" s="135"/>
      <c r="AI2928" s="135"/>
      <c r="AJ2928" s="135"/>
      <c r="AK2928" s="135"/>
    </row>
    <row r="2929" spans="13:37" x14ac:dyDescent="0.25">
      <c r="M2929" s="135"/>
      <c r="N2929" s="135"/>
      <c r="O2929" s="135"/>
      <c r="P2929" s="135"/>
      <c r="R2929" s="135"/>
      <c r="S2929" s="135"/>
      <c r="T2929" s="135"/>
      <c r="U2929" s="135"/>
      <c r="V2929" s="135"/>
      <c r="W2929" s="135"/>
      <c r="X2929" s="135"/>
      <c r="Y2929" s="135"/>
      <c r="Z2929" s="135"/>
      <c r="AA2929" s="135"/>
      <c r="AB2929" s="135"/>
      <c r="AC2929" s="135"/>
      <c r="AD2929" s="135"/>
      <c r="AE2929" s="135"/>
      <c r="AF2929" s="135"/>
      <c r="AG2929" s="135"/>
      <c r="AH2929" s="135"/>
      <c r="AI2929" s="135"/>
      <c r="AJ2929" s="135"/>
      <c r="AK2929" s="135"/>
    </row>
    <row r="2930" spans="13:37" x14ac:dyDescent="0.25">
      <c r="M2930" s="135"/>
      <c r="N2930" s="135"/>
      <c r="O2930" s="135"/>
      <c r="P2930" s="135"/>
      <c r="R2930" s="135"/>
      <c r="S2930" s="135"/>
      <c r="T2930" s="135"/>
      <c r="U2930" s="135"/>
      <c r="V2930" s="135"/>
      <c r="W2930" s="135"/>
      <c r="X2930" s="135"/>
      <c r="Y2930" s="135"/>
      <c r="Z2930" s="135"/>
      <c r="AA2930" s="135"/>
      <c r="AB2930" s="135"/>
      <c r="AC2930" s="135"/>
      <c r="AD2930" s="135"/>
      <c r="AE2930" s="135"/>
      <c r="AF2930" s="135"/>
      <c r="AG2930" s="135"/>
      <c r="AH2930" s="135"/>
      <c r="AI2930" s="135"/>
      <c r="AJ2930" s="135"/>
      <c r="AK2930" s="135"/>
    </row>
    <row r="2931" spans="13:37" x14ac:dyDescent="0.25">
      <c r="M2931" s="135"/>
      <c r="N2931" s="135"/>
      <c r="O2931" s="135"/>
      <c r="P2931" s="135"/>
      <c r="R2931" s="135"/>
      <c r="S2931" s="135"/>
      <c r="T2931" s="135"/>
      <c r="U2931" s="135"/>
      <c r="V2931" s="135"/>
      <c r="W2931" s="135"/>
      <c r="X2931" s="135"/>
      <c r="Y2931" s="135"/>
      <c r="Z2931" s="135"/>
      <c r="AA2931" s="135"/>
      <c r="AB2931" s="135"/>
      <c r="AC2931" s="135"/>
      <c r="AD2931" s="135"/>
      <c r="AE2931" s="135"/>
      <c r="AF2931" s="135"/>
      <c r="AG2931" s="135"/>
      <c r="AH2931" s="135"/>
      <c r="AI2931" s="135"/>
      <c r="AJ2931" s="135"/>
      <c r="AK2931" s="135"/>
    </row>
    <row r="2932" spans="13:37" x14ac:dyDescent="0.25">
      <c r="M2932" s="135"/>
      <c r="N2932" s="135"/>
      <c r="O2932" s="135"/>
      <c r="P2932" s="135"/>
      <c r="R2932" s="135"/>
      <c r="S2932" s="135"/>
      <c r="T2932" s="135"/>
      <c r="U2932" s="135"/>
      <c r="V2932" s="135"/>
      <c r="W2932" s="135"/>
      <c r="X2932" s="135"/>
      <c r="Y2932" s="135"/>
      <c r="Z2932" s="135"/>
      <c r="AA2932" s="135"/>
      <c r="AB2932" s="135"/>
      <c r="AC2932" s="135"/>
      <c r="AD2932" s="135"/>
      <c r="AE2932" s="135"/>
      <c r="AF2932" s="135"/>
      <c r="AG2932" s="135"/>
      <c r="AH2932" s="135"/>
      <c r="AI2932" s="135"/>
      <c r="AJ2932" s="135"/>
      <c r="AK2932" s="135"/>
    </row>
    <row r="2933" spans="13:37" x14ac:dyDescent="0.25">
      <c r="M2933" s="135"/>
      <c r="N2933" s="135"/>
      <c r="O2933" s="135"/>
      <c r="P2933" s="135"/>
      <c r="R2933" s="135"/>
      <c r="S2933" s="135"/>
      <c r="T2933" s="135"/>
      <c r="U2933" s="135"/>
      <c r="V2933" s="135"/>
      <c r="W2933" s="135"/>
      <c r="X2933" s="135"/>
      <c r="Y2933" s="135"/>
      <c r="Z2933" s="135"/>
      <c r="AA2933" s="135"/>
      <c r="AB2933" s="135"/>
      <c r="AC2933" s="135"/>
      <c r="AD2933" s="135"/>
      <c r="AE2933" s="135"/>
      <c r="AF2933" s="135"/>
      <c r="AG2933" s="135"/>
      <c r="AH2933" s="135"/>
      <c r="AI2933" s="135"/>
      <c r="AJ2933" s="135"/>
      <c r="AK2933" s="135"/>
    </row>
    <row r="2934" spans="13:37" x14ac:dyDescent="0.25">
      <c r="M2934" s="135"/>
      <c r="N2934" s="135"/>
      <c r="O2934" s="135"/>
      <c r="P2934" s="135"/>
      <c r="R2934" s="135"/>
      <c r="S2934" s="135"/>
      <c r="T2934" s="135"/>
      <c r="U2934" s="135"/>
      <c r="V2934" s="135"/>
      <c r="W2934" s="135"/>
      <c r="X2934" s="135"/>
      <c r="Y2934" s="135"/>
      <c r="Z2934" s="135"/>
      <c r="AA2934" s="135"/>
      <c r="AB2934" s="135"/>
      <c r="AC2934" s="135"/>
      <c r="AD2934" s="135"/>
      <c r="AE2934" s="135"/>
      <c r="AF2934" s="135"/>
      <c r="AG2934" s="135"/>
      <c r="AH2934" s="135"/>
      <c r="AI2934" s="135"/>
      <c r="AJ2934" s="135"/>
      <c r="AK2934" s="135"/>
    </row>
    <row r="2935" spans="13:37" x14ac:dyDescent="0.25">
      <c r="M2935" s="135"/>
      <c r="N2935" s="135"/>
      <c r="O2935" s="135"/>
      <c r="P2935" s="135"/>
      <c r="R2935" s="135"/>
      <c r="S2935" s="135"/>
      <c r="T2935" s="135"/>
      <c r="U2935" s="135"/>
      <c r="V2935" s="135"/>
      <c r="W2935" s="135"/>
      <c r="X2935" s="135"/>
      <c r="Y2935" s="135"/>
      <c r="Z2935" s="135"/>
      <c r="AA2935" s="135"/>
      <c r="AB2935" s="135"/>
      <c r="AC2935" s="135"/>
      <c r="AD2935" s="135"/>
      <c r="AE2935" s="135"/>
      <c r="AF2935" s="135"/>
      <c r="AG2935" s="135"/>
      <c r="AH2935" s="135"/>
      <c r="AI2935" s="135"/>
      <c r="AJ2935" s="135"/>
      <c r="AK2935" s="135"/>
    </row>
    <row r="2936" spans="13:37" x14ac:dyDescent="0.25">
      <c r="M2936" s="135"/>
      <c r="N2936" s="135"/>
      <c r="O2936" s="135"/>
      <c r="P2936" s="135"/>
      <c r="R2936" s="135"/>
      <c r="S2936" s="135"/>
      <c r="T2936" s="135"/>
      <c r="U2936" s="135"/>
      <c r="V2936" s="135"/>
      <c r="W2936" s="135"/>
      <c r="X2936" s="135"/>
      <c r="Y2936" s="135"/>
      <c r="Z2936" s="135"/>
      <c r="AA2936" s="135"/>
      <c r="AB2936" s="135"/>
      <c r="AC2936" s="135"/>
      <c r="AD2936" s="135"/>
      <c r="AE2936" s="135"/>
      <c r="AF2936" s="135"/>
      <c r="AG2936" s="135"/>
      <c r="AH2936" s="135"/>
      <c r="AI2936" s="135"/>
      <c r="AJ2936" s="135"/>
      <c r="AK2936" s="135"/>
    </row>
    <row r="2937" spans="13:37" x14ac:dyDescent="0.25">
      <c r="M2937" s="135"/>
      <c r="N2937" s="135"/>
      <c r="O2937" s="135"/>
      <c r="P2937" s="135"/>
      <c r="R2937" s="135"/>
      <c r="S2937" s="135"/>
      <c r="T2937" s="135"/>
      <c r="U2937" s="135"/>
      <c r="V2937" s="135"/>
      <c r="W2937" s="135"/>
      <c r="X2937" s="135"/>
      <c r="Y2937" s="135"/>
      <c r="Z2937" s="135"/>
      <c r="AA2937" s="135"/>
      <c r="AB2937" s="135"/>
      <c r="AC2937" s="135"/>
      <c r="AD2937" s="135"/>
      <c r="AE2937" s="135"/>
      <c r="AF2937" s="135"/>
      <c r="AG2937" s="135"/>
      <c r="AH2937" s="135"/>
      <c r="AI2937" s="135"/>
      <c r="AJ2937" s="135"/>
      <c r="AK2937" s="135"/>
    </row>
    <row r="2938" spans="13:37" x14ac:dyDescent="0.25">
      <c r="M2938" s="135"/>
      <c r="N2938" s="135"/>
      <c r="O2938" s="135"/>
      <c r="P2938" s="135"/>
      <c r="R2938" s="135"/>
      <c r="S2938" s="135"/>
      <c r="T2938" s="135"/>
      <c r="U2938" s="135"/>
      <c r="V2938" s="135"/>
      <c r="W2938" s="135"/>
      <c r="X2938" s="135"/>
      <c r="Y2938" s="135"/>
      <c r="Z2938" s="135"/>
      <c r="AA2938" s="135"/>
      <c r="AB2938" s="135"/>
      <c r="AC2938" s="135"/>
      <c r="AD2938" s="135"/>
      <c r="AE2938" s="135"/>
      <c r="AF2938" s="135"/>
      <c r="AG2938" s="135"/>
      <c r="AH2938" s="135"/>
      <c r="AI2938" s="135"/>
      <c r="AJ2938" s="135"/>
      <c r="AK2938" s="135"/>
    </row>
    <row r="2939" spans="13:37" x14ac:dyDescent="0.25">
      <c r="M2939" s="135"/>
      <c r="N2939" s="135"/>
      <c r="O2939" s="135"/>
      <c r="P2939" s="135"/>
      <c r="R2939" s="135"/>
      <c r="S2939" s="135"/>
      <c r="T2939" s="135"/>
      <c r="U2939" s="135"/>
      <c r="V2939" s="135"/>
      <c r="W2939" s="135"/>
      <c r="X2939" s="135"/>
      <c r="Y2939" s="135"/>
      <c r="Z2939" s="135"/>
      <c r="AA2939" s="135"/>
      <c r="AB2939" s="135"/>
      <c r="AC2939" s="135"/>
      <c r="AD2939" s="135"/>
      <c r="AE2939" s="135"/>
      <c r="AF2939" s="135"/>
      <c r="AG2939" s="135"/>
      <c r="AH2939" s="135"/>
      <c r="AI2939" s="135"/>
      <c r="AJ2939" s="135"/>
      <c r="AK2939" s="135"/>
    </row>
    <row r="2940" spans="13:37" x14ac:dyDescent="0.25">
      <c r="M2940" s="135"/>
      <c r="N2940" s="135"/>
      <c r="O2940" s="135"/>
      <c r="P2940" s="135"/>
      <c r="R2940" s="135"/>
      <c r="S2940" s="135"/>
      <c r="T2940" s="135"/>
      <c r="U2940" s="135"/>
      <c r="V2940" s="135"/>
      <c r="W2940" s="135"/>
      <c r="X2940" s="135"/>
      <c r="Y2940" s="135"/>
      <c r="Z2940" s="135"/>
      <c r="AA2940" s="135"/>
      <c r="AB2940" s="135"/>
      <c r="AC2940" s="135"/>
      <c r="AD2940" s="135"/>
      <c r="AE2940" s="135"/>
      <c r="AF2940" s="135"/>
      <c r="AG2940" s="135"/>
      <c r="AH2940" s="135"/>
      <c r="AI2940" s="135"/>
      <c r="AJ2940" s="135"/>
      <c r="AK2940" s="135"/>
    </row>
    <row r="2941" spans="13:37" x14ac:dyDescent="0.25">
      <c r="M2941" s="135"/>
      <c r="N2941" s="135"/>
      <c r="O2941" s="135"/>
      <c r="P2941" s="135"/>
      <c r="R2941" s="135"/>
      <c r="S2941" s="135"/>
      <c r="T2941" s="135"/>
      <c r="U2941" s="135"/>
      <c r="V2941" s="135"/>
      <c r="W2941" s="135"/>
      <c r="X2941" s="135"/>
      <c r="Y2941" s="135"/>
      <c r="Z2941" s="135"/>
      <c r="AA2941" s="135"/>
      <c r="AB2941" s="135"/>
      <c r="AC2941" s="135"/>
      <c r="AD2941" s="135"/>
      <c r="AE2941" s="135"/>
      <c r="AF2941" s="135"/>
      <c r="AG2941" s="135"/>
      <c r="AH2941" s="135"/>
      <c r="AI2941" s="135"/>
      <c r="AJ2941" s="135"/>
      <c r="AK2941" s="135"/>
    </row>
    <row r="2942" spans="13:37" x14ac:dyDescent="0.25">
      <c r="M2942" s="135"/>
      <c r="N2942" s="135"/>
      <c r="O2942" s="135"/>
      <c r="P2942" s="135"/>
      <c r="R2942" s="135"/>
      <c r="S2942" s="135"/>
      <c r="T2942" s="135"/>
      <c r="U2942" s="135"/>
      <c r="V2942" s="135"/>
      <c r="W2942" s="135"/>
      <c r="X2942" s="135"/>
      <c r="Y2942" s="135"/>
      <c r="Z2942" s="135"/>
      <c r="AA2942" s="135"/>
      <c r="AB2942" s="135"/>
      <c r="AC2942" s="135"/>
      <c r="AD2942" s="135"/>
      <c r="AE2942" s="135"/>
      <c r="AF2942" s="135"/>
      <c r="AG2942" s="135"/>
      <c r="AH2942" s="135"/>
      <c r="AI2942" s="135"/>
      <c r="AJ2942" s="135"/>
      <c r="AK2942" s="135"/>
    </row>
    <row r="2943" spans="13:37" x14ac:dyDescent="0.25">
      <c r="M2943" s="135"/>
      <c r="N2943" s="135"/>
      <c r="O2943" s="135"/>
      <c r="P2943" s="135"/>
      <c r="R2943" s="135"/>
      <c r="S2943" s="135"/>
      <c r="T2943" s="135"/>
      <c r="U2943" s="135"/>
      <c r="V2943" s="135"/>
      <c r="W2943" s="135"/>
      <c r="X2943" s="135"/>
      <c r="Y2943" s="135"/>
      <c r="Z2943" s="135"/>
      <c r="AA2943" s="135"/>
      <c r="AB2943" s="135"/>
      <c r="AC2943" s="135"/>
      <c r="AD2943" s="135"/>
      <c r="AE2943" s="135"/>
      <c r="AF2943" s="135"/>
      <c r="AG2943" s="135"/>
      <c r="AH2943" s="135"/>
      <c r="AI2943" s="135"/>
      <c r="AJ2943" s="135"/>
      <c r="AK2943" s="135"/>
    </row>
    <row r="2944" spans="13:37" x14ac:dyDescent="0.25">
      <c r="M2944" s="135"/>
      <c r="N2944" s="135"/>
      <c r="O2944" s="135"/>
      <c r="P2944" s="135"/>
      <c r="R2944" s="135"/>
      <c r="S2944" s="135"/>
      <c r="T2944" s="135"/>
      <c r="U2944" s="135"/>
      <c r="V2944" s="135"/>
      <c r="W2944" s="135"/>
      <c r="X2944" s="135"/>
      <c r="Y2944" s="135"/>
      <c r="Z2944" s="135"/>
      <c r="AA2944" s="135"/>
      <c r="AB2944" s="135"/>
      <c r="AC2944" s="135"/>
      <c r="AD2944" s="135"/>
      <c r="AE2944" s="135"/>
      <c r="AF2944" s="135"/>
      <c r="AG2944" s="135"/>
      <c r="AH2944" s="135"/>
      <c r="AI2944" s="135"/>
      <c r="AJ2944" s="135"/>
      <c r="AK2944" s="135"/>
    </row>
    <row r="2945" spans="13:37" x14ac:dyDescent="0.25">
      <c r="M2945" s="135"/>
      <c r="N2945" s="135"/>
      <c r="O2945" s="135"/>
      <c r="P2945" s="135"/>
      <c r="R2945" s="135"/>
      <c r="S2945" s="135"/>
      <c r="T2945" s="135"/>
      <c r="U2945" s="135"/>
      <c r="V2945" s="135"/>
      <c r="W2945" s="135"/>
      <c r="X2945" s="135"/>
      <c r="Y2945" s="135"/>
      <c r="Z2945" s="135"/>
      <c r="AA2945" s="135"/>
      <c r="AB2945" s="135"/>
      <c r="AC2945" s="135"/>
      <c r="AD2945" s="135"/>
      <c r="AE2945" s="135"/>
      <c r="AF2945" s="135"/>
      <c r="AG2945" s="135"/>
      <c r="AH2945" s="135"/>
      <c r="AI2945" s="135"/>
      <c r="AJ2945" s="135"/>
      <c r="AK2945" s="135"/>
    </row>
    <row r="2946" spans="13:37" x14ac:dyDescent="0.25">
      <c r="M2946" s="135"/>
      <c r="N2946" s="135"/>
      <c r="O2946" s="135"/>
      <c r="P2946" s="135"/>
      <c r="R2946" s="135"/>
      <c r="S2946" s="135"/>
      <c r="T2946" s="135"/>
      <c r="U2946" s="135"/>
      <c r="V2946" s="135"/>
      <c r="W2946" s="135"/>
      <c r="X2946" s="135"/>
      <c r="Y2946" s="135"/>
      <c r="Z2946" s="135"/>
      <c r="AA2946" s="135"/>
      <c r="AB2946" s="135"/>
      <c r="AC2946" s="135"/>
      <c r="AD2946" s="135"/>
      <c r="AE2946" s="135"/>
      <c r="AF2946" s="135"/>
      <c r="AG2946" s="135"/>
      <c r="AH2946" s="135"/>
      <c r="AI2946" s="135"/>
      <c r="AJ2946" s="135"/>
      <c r="AK2946" s="135"/>
    </row>
    <row r="2947" spans="13:37" x14ac:dyDescent="0.25">
      <c r="M2947" s="135"/>
      <c r="N2947" s="135"/>
      <c r="O2947" s="135"/>
      <c r="P2947" s="135"/>
      <c r="R2947" s="135"/>
      <c r="S2947" s="135"/>
      <c r="T2947" s="135"/>
      <c r="U2947" s="135"/>
      <c r="V2947" s="135"/>
      <c r="W2947" s="135"/>
      <c r="X2947" s="135"/>
      <c r="Y2947" s="135"/>
      <c r="Z2947" s="135"/>
      <c r="AA2947" s="135"/>
      <c r="AB2947" s="135"/>
      <c r="AC2947" s="135"/>
      <c r="AD2947" s="135"/>
      <c r="AE2947" s="135"/>
      <c r="AF2947" s="135"/>
      <c r="AG2947" s="135"/>
      <c r="AH2947" s="135"/>
      <c r="AI2947" s="135"/>
      <c r="AJ2947" s="135"/>
      <c r="AK2947" s="135"/>
    </row>
    <row r="2948" spans="13:37" x14ac:dyDescent="0.25">
      <c r="M2948" s="135"/>
      <c r="N2948" s="135"/>
      <c r="O2948" s="135"/>
      <c r="P2948" s="135"/>
      <c r="R2948" s="135"/>
      <c r="S2948" s="135"/>
      <c r="T2948" s="135"/>
      <c r="U2948" s="135"/>
      <c r="V2948" s="135"/>
      <c r="W2948" s="135"/>
      <c r="X2948" s="135"/>
      <c r="Y2948" s="135"/>
      <c r="Z2948" s="135"/>
      <c r="AA2948" s="135"/>
      <c r="AB2948" s="135"/>
      <c r="AC2948" s="135"/>
      <c r="AD2948" s="135"/>
      <c r="AE2948" s="135"/>
      <c r="AF2948" s="135"/>
      <c r="AG2948" s="135"/>
      <c r="AH2948" s="135"/>
      <c r="AI2948" s="135"/>
      <c r="AJ2948" s="135"/>
      <c r="AK2948" s="135"/>
    </row>
    <row r="2949" spans="13:37" x14ac:dyDescent="0.25">
      <c r="M2949" s="135"/>
      <c r="N2949" s="135"/>
      <c r="O2949" s="135"/>
      <c r="P2949" s="135"/>
      <c r="R2949" s="135"/>
      <c r="S2949" s="135"/>
      <c r="T2949" s="135"/>
      <c r="U2949" s="135"/>
      <c r="V2949" s="135"/>
      <c r="W2949" s="135"/>
      <c r="X2949" s="135"/>
      <c r="Y2949" s="135"/>
      <c r="Z2949" s="135"/>
      <c r="AA2949" s="135"/>
      <c r="AB2949" s="135"/>
      <c r="AC2949" s="135"/>
      <c r="AD2949" s="135"/>
      <c r="AE2949" s="135"/>
      <c r="AF2949" s="135"/>
      <c r="AG2949" s="135"/>
      <c r="AH2949" s="135"/>
      <c r="AI2949" s="135"/>
      <c r="AJ2949" s="135"/>
      <c r="AK2949" s="135"/>
    </row>
    <row r="2950" spans="13:37" x14ac:dyDescent="0.25">
      <c r="M2950" s="135"/>
      <c r="N2950" s="135"/>
      <c r="O2950" s="135"/>
      <c r="P2950" s="135"/>
      <c r="R2950" s="135"/>
      <c r="S2950" s="135"/>
      <c r="T2950" s="135"/>
      <c r="U2950" s="135"/>
      <c r="V2950" s="135"/>
      <c r="W2950" s="135"/>
      <c r="X2950" s="135"/>
      <c r="Y2950" s="135"/>
      <c r="Z2950" s="135"/>
      <c r="AA2950" s="135"/>
      <c r="AB2950" s="135"/>
      <c r="AC2950" s="135"/>
      <c r="AD2950" s="135"/>
      <c r="AE2950" s="135"/>
      <c r="AF2950" s="135"/>
      <c r="AG2950" s="135"/>
      <c r="AH2950" s="135"/>
      <c r="AI2950" s="135"/>
      <c r="AJ2950" s="135"/>
      <c r="AK2950" s="135"/>
    </row>
    <row r="2951" spans="13:37" x14ac:dyDescent="0.25">
      <c r="M2951" s="135"/>
      <c r="N2951" s="135"/>
      <c r="O2951" s="135"/>
      <c r="P2951" s="135"/>
      <c r="R2951" s="135"/>
      <c r="S2951" s="135"/>
      <c r="T2951" s="135"/>
      <c r="U2951" s="135"/>
      <c r="V2951" s="135"/>
      <c r="W2951" s="135"/>
      <c r="X2951" s="135"/>
      <c r="Y2951" s="135"/>
      <c r="Z2951" s="135"/>
      <c r="AA2951" s="135"/>
      <c r="AB2951" s="135"/>
      <c r="AC2951" s="135"/>
      <c r="AD2951" s="135"/>
      <c r="AE2951" s="135"/>
      <c r="AF2951" s="135"/>
      <c r="AG2951" s="135"/>
      <c r="AH2951" s="135"/>
      <c r="AI2951" s="135"/>
      <c r="AJ2951" s="135"/>
      <c r="AK2951" s="135"/>
    </row>
    <row r="2952" spans="13:37" x14ac:dyDescent="0.25">
      <c r="M2952" s="135"/>
      <c r="N2952" s="135"/>
      <c r="O2952" s="135"/>
      <c r="P2952" s="135"/>
      <c r="R2952" s="135"/>
      <c r="S2952" s="135"/>
      <c r="T2952" s="135"/>
      <c r="U2952" s="135"/>
      <c r="V2952" s="135"/>
      <c r="W2952" s="135"/>
      <c r="X2952" s="135"/>
      <c r="Y2952" s="135"/>
      <c r="Z2952" s="135"/>
      <c r="AA2952" s="135"/>
      <c r="AB2952" s="135"/>
      <c r="AC2952" s="135"/>
      <c r="AD2952" s="135"/>
      <c r="AE2952" s="135"/>
      <c r="AF2952" s="135"/>
      <c r="AG2952" s="135"/>
      <c r="AH2952" s="135"/>
      <c r="AI2952" s="135"/>
      <c r="AJ2952" s="135"/>
      <c r="AK2952" s="135"/>
    </row>
    <row r="2953" spans="13:37" x14ac:dyDescent="0.25">
      <c r="M2953" s="135"/>
      <c r="N2953" s="135"/>
      <c r="O2953" s="135"/>
      <c r="P2953" s="135"/>
      <c r="R2953" s="135"/>
      <c r="S2953" s="135"/>
      <c r="T2953" s="135"/>
      <c r="U2953" s="135"/>
      <c r="V2953" s="135"/>
      <c r="W2953" s="135"/>
      <c r="X2953" s="135"/>
      <c r="Y2953" s="135"/>
      <c r="Z2953" s="135"/>
      <c r="AA2953" s="135"/>
      <c r="AB2953" s="135"/>
      <c r="AC2953" s="135"/>
      <c r="AD2953" s="135"/>
      <c r="AE2953" s="135"/>
      <c r="AF2953" s="135"/>
      <c r="AG2953" s="135"/>
      <c r="AH2953" s="135"/>
      <c r="AI2953" s="135"/>
      <c r="AJ2953" s="135"/>
      <c r="AK2953" s="135"/>
    </row>
    <row r="2954" spans="13:37" x14ac:dyDescent="0.25">
      <c r="M2954" s="135"/>
      <c r="N2954" s="135"/>
      <c r="O2954" s="135"/>
      <c r="P2954" s="135"/>
      <c r="R2954" s="135"/>
      <c r="S2954" s="135"/>
      <c r="T2954" s="135"/>
      <c r="U2954" s="135"/>
      <c r="V2954" s="135"/>
      <c r="W2954" s="135"/>
      <c r="X2954" s="135"/>
      <c r="Y2954" s="135"/>
      <c r="Z2954" s="135"/>
      <c r="AA2954" s="135"/>
      <c r="AB2954" s="135"/>
      <c r="AC2954" s="135"/>
      <c r="AD2954" s="135"/>
      <c r="AE2954" s="135"/>
      <c r="AF2954" s="135"/>
      <c r="AG2954" s="135"/>
      <c r="AH2954" s="135"/>
      <c r="AI2954" s="135"/>
      <c r="AJ2954" s="135"/>
      <c r="AK2954" s="135"/>
    </row>
    <row r="2955" spans="13:37" x14ac:dyDescent="0.25">
      <c r="M2955" s="135"/>
      <c r="N2955" s="135"/>
      <c r="O2955" s="135"/>
      <c r="P2955" s="135"/>
      <c r="R2955" s="135"/>
      <c r="S2955" s="135"/>
      <c r="T2955" s="135"/>
      <c r="U2955" s="135"/>
      <c r="V2955" s="135"/>
      <c r="W2955" s="135"/>
      <c r="X2955" s="135"/>
      <c r="Y2955" s="135"/>
      <c r="Z2955" s="135"/>
      <c r="AA2955" s="135"/>
      <c r="AB2955" s="135"/>
      <c r="AC2955" s="135"/>
      <c r="AD2955" s="135"/>
      <c r="AE2955" s="135"/>
      <c r="AF2955" s="135"/>
      <c r="AG2955" s="135"/>
      <c r="AH2955" s="135"/>
      <c r="AI2955" s="135"/>
      <c r="AJ2955" s="135"/>
      <c r="AK2955" s="135"/>
    </row>
    <row r="2956" spans="13:37" x14ac:dyDescent="0.25">
      <c r="M2956" s="135"/>
      <c r="N2956" s="135"/>
      <c r="O2956" s="135"/>
      <c r="P2956" s="135"/>
      <c r="R2956" s="135"/>
      <c r="S2956" s="135"/>
      <c r="T2956" s="135"/>
      <c r="U2956" s="135"/>
      <c r="V2956" s="135"/>
      <c r="W2956" s="135"/>
      <c r="X2956" s="135"/>
      <c r="Y2956" s="135"/>
      <c r="Z2956" s="135"/>
      <c r="AA2956" s="135"/>
      <c r="AB2956" s="135"/>
      <c r="AC2956" s="135"/>
      <c r="AD2956" s="135"/>
      <c r="AE2956" s="135"/>
      <c r="AF2956" s="135"/>
      <c r="AG2956" s="135"/>
      <c r="AH2956" s="135"/>
      <c r="AI2956" s="135"/>
      <c r="AJ2956" s="135"/>
      <c r="AK2956" s="135"/>
    </row>
    <row r="2957" spans="13:37" x14ac:dyDescent="0.25">
      <c r="M2957" s="135"/>
      <c r="N2957" s="135"/>
      <c r="O2957" s="135"/>
      <c r="P2957" s="135"/>
      <c r="R2957" s="135"/>
      <c r="S2957" s="135"/>
      <c r="T2957" s="135"/>
      <c r="U2957" s="135"/>
      <c r="V2957" s="135"/>
      <c r="W2957" s="135"/>
      <c r="X2957" s="135"/>
      <c r="Y2957" s="135"/>
      <c r="Z2957" s="135"/>
      <c r="AA2957" s="135"/>
      <c r="AB2957" s="135"/>
      <c r="AC2957" s="135"/>
      <c r="AD2957" s="135"/>
      <c r="AE2957" s="135"/>
      <c r="AF2957" s="135"/>
      <c r="AG2957" s="135"/>
      <c r="AH2957" s="135"/>
      <c r="AI2957" s="135"/>
      <c r="AJ2957" s="135"/>
      <c r="AK2957" s="135"/>
    </row>
    <row r="2958" spans="13:37" x14ac:dyDescent="0.25">
      <c r="M2958" s="135"/>
      <c r="N2958" s="135"/>
      <c r="O2958" s="135"/>
      <c r="P2958" s="135"/>
      <c r="R2958" s="135"/>
      <c r="S2958" s="135"/>
      <c r="T2958" s="135"/>
      <c r="U2958" s="135"/>
      <c r="V2958" s="135"/>
      <c r="W2958" s="135"/>
      <c r="X2958" s="135"/>
      <c r="Y2958" s="135"/>
      <c r="Z2958" s="135"/>
      <c r="AA2958" s="135"/>
      <c r="AB2958" s="135"/>
      <c r="AC2958" s="135"/>
      <c r="AD2958" s="135"/>
      <c r="AE2958" s="135"/>
      <c r="AF2958" s="135"/>
      <c r="AG2958" s="135"/>
      <c r="AH2958" s="135"/>
      <c r="AI2958" s="135"/>
      <c r="AJ2958" s="135"/>
      <c r="AK2958" s="135"/>
    </row>
    <row r="2959" spans="13:37" x14ac:dyDescent="0.25">
      <c r="M2959" s="135"/>
      <c r="N2959" s="135"/>
      <c r="O2959" s="135"/>
      <c r="P2959" s="135"/>
      <c r="R2959" s="135"/>
      <c r="S2959" s="135"/>
      <c r="T2959" s="135"/>
      <c r="U2959" s="135"/>
      <c r="V2959" s="135"/>
      <c r="W2959" s="135"/>
      <c r="X2959" s="135"/>
      <c r="Y2959" s="135"/>
      <c r="Z2959" s="135"/>
      <c r="AA2959" s="135"/>
      <c r="AB2959" s="135"/>
      <c r="AC2959" s="135"/>
      <c r="AD2959" s="135"/>
      <c r="AE2959" s="135"/>
      <c r="AF2959" s="135"/>
      <c r="AG2959" s="135"/>
      <c r="AH2959" s="135"/>
      <c r="AI2959" s="135"/>
      <c r="AJ2959" s="135"/>
      <c r="AK2959" s="135"/>
    </row>
    <row r="2960" spans="13:37" x14ac:dyDescent="0.25">
      <c r="M2960" s="135"/>
      <c r="N2960" s="135"/>
      <c r="O2960" s="135"/>
      <c r="P2960" s="135"/>
      <c r="R2960" s="135"/>
      <c r="S2960" s="135"/>
      <c r="T2960" s="135"/>
      <c r="U2960" s="135"/>
      <c r="V2960" s="135"/>
      <c r="W2960" s="135"/>
      <c r="X2960" s="135"/>
      <c r="Y2960" s="135"/>
      <c r="Z2960" s="135"/>
      <c r="AA2960" s="135"/>
      <c r="AB2960" s="135"/>
      <c r="AC2960" s="135"/>
      <c r="AD2960" s="135"/>
      <c r="AE2960" s="135"/>
      <c r="AF2960" s="135"/>
      <c r="AG2960" s="135"/>
      <c r="AH2960" s="135"/>
      <c r="AI2960" s="135"/>
      <c r="AJ2960" s="135"/>
      <c r="AK2960" s="135"/>
    </row>
    <row r="2961" spans="13:37" x14ac:dyDescent="0.25">
      <c r="M2961" s="135"/>
      <c r="N2961" s="135"/>
      <c r="O2961" s="135"/>
      <c r="P2961" s="135"/>
      <c r="R2961" s="135"/>
      <c r="S2961" s="135"/>
      <c r="T2961" s="135"/>
      <c r="U2961" s="135"/>
      <c r="V2961" s="135"/>
      <c r="W2961" s="135"/>
      <c r="X2961" s="135"/>
      <c r="Y2961" s="135"/>
      <c r="Z2961" s="135"/>
      <c r="AA2961" s="135"/>
      <c r="AB2961" s="135"/>
      <c r="AC2961" s="135"/>
      <c r="AD2961" s="135"/>
      <c r="AE2961" s="135"/>
      <c r="AF2961" s="135"/>
      <c r="AG2961" s="135"/>
      <c r="AH2961" s="135"/>
      <c r="AI2961" s="135"/>
      <c r="AJ2961" s="135"/>
      <c r="AK2961" s="135"/>
    </row>
    <row r="2962" spans="13:37" x14ac:dyDescent="0.25">
      <c r="M2962" s="135"/>
      <c r="N2962" s="135"/>
      <c r="O2962" s="135"/>
      <c r="P2962" s="135"/>
      <c r="R2962" s="135"/>
      <c r="S2962" s="135"/>
      <c r="T2962" s="135"/>
      <c r="U2962" s="135"/>
      <c r="V2962" s="135"/>
      <c r="W2962" s="135"/>
      <c r="X2962" s="135"/>
      <c r="Y2962" s="135"/>
      <c r="Z2962" s="135"/>
      <c r="AA2962" s="135"/>
      <c r="AB2962" s="135"/>
      <c r="AC2962" s="135"/>
      <c r="AD2962" s="135"/>
      <c r="AE2962" s="135"/>
      <c r="AF2962" s="135"/>
      <c r="AG2962" s="135"/>
      <c r="AH2962" s="135"/>
      <c r="AI2962" s="135"/>
      <c r="AJ2962" s="135"/>
      <c r="AK2962" s="135"/>
    </row>
    <row r="2963" spans="13:37" x14ac:dyDescent="0.25">
      <c r="M2963" s="135"/>
      <c r="N2963" s="135"/>
      <c r="O2963" s="135"/>
      <c r="P2963" s="135"/>
      <c r="R2963" s="135"/>
      <c r="S2963" s="135"/>
      <c r="T2963" s="135"/>
      <c r="U2963" s="135"/>
      <c r="V2963" s="135"/>
      <c r="W2963" s="135"/>
      <c r="X2963" s="135"/>
      <c r="Y2963" s="135"/>
      <c r="Z2963" s="135"/>
      <c r="AA2963" s="135"/>
      <c r="AB2963" s="135"/>
      <c r="AC2963" s="135"/>
      <c r="AD2963" s="135"/>
      <c r="AE2963" s="135"/>
      <c r="AF2963" s="135"/>
      <c r="AG2963" s="135"/>
      <c r="AH2963" s="135"/>
      <c r="AI2963" s="135"/>
      <c r="AJ2963" s="135"/>
      <c r="AK2963" s="135"/>
    </row>
    <row r="2964" spans="13:37" x14ac:dyDescent="0.25">
      <c r="M2964" s="135"/>
      <c r="N2964" s="135"/>
      <c r="O2964" s="135"/>
      <c r="P2964" s="135"/>
      <c r="R2964" s="135"/>
      <c r="S2964" s="135"/>
      <c r="T2964" s="135"/>
      <c r="U2964" s="135"/>
      <c r="V2964" s="135"/>
      <c r="W2964" s="135"/>
      <c r="X2964" s="135"/>
      <c r="Y2964" s="135"/>
      <c r="Z2964" s="135"/>
      <c r="AA2964" s="135"/>
      <c r="AB2964" s="135"/>
      <c r="AC2964" s="135"/>
      <c r="AD2964" s="135"/>
      <c r="AE2964" s="135"/>
      <c r="AF2964" s="135"/>
      <c r="AG2964" s="135"/>
      <c r="AH2964" s="135"/>
      <c r="AI2964" s="135"/>
      <c r="AJ2964" s="135"/>
      <c r="AK2964" s="135"/>
    </row>
    <row r="2965" spans="13:37" x14ac:dyDescent="0.25">
      <c r="M2965" s="135"/>
      <c r="N2965" s="135"/>
      <c r="O2965" s="135"/>
      <c r="P2965" s="135"/>
      <c r="R2965" s="135"/>
      <c r="S2965" s="135"/>
      <c r="T2965" s="135"/>
      <c r="U2965" s="135"/>
      <c r="V2965" s="135"/>
      <c r="W2965" s="135"/>
      <c r="X2965" s="135"/>
      <c r="Y2965" s="135"/>
      <c r="Z2965" s="135"/>
      <c r="AA2965" s="135"/>
      <c r="AB2965" s="135"/>
      <c r="AC2965" s="135"/>
      <c r="AD2965" s="135"/>
      <c r="AE2965" s="135"/>
      <c r="AF2965" s="135"/>
      <c r="AG2965" s="135"/>
      <c r="AH2965" s="135"/>
      <c r="AI2965" s="135"/>
      <c r="AJ2965" s="135"/>
      <c r="AK2965" s="135"/>
    </row>
    <row r="2966" spans="13:37" x14ac:dyDescent="0.25">
      <c r="M2966" s="135"/>
      <c r="N2966" s="135"/>
      <c r="O2966" s="135"/>
      <c r="P2966" s="135"/>
      <c r="R2966" s="135"/>
      <c r="S2966" s="135"/>
      <c r="T2966" s="135"/>
      <c r="U2966" s="135"/>
      <c r="V2966" s="135"/>
      <c r="W2966" s="135"/>
      <c r="X2966" s="135"/>
      <c r="Y2966" s="135"/>
      <c r="Z2966" s="135"/>
      <c r="AA2966" s="135"/>
      <c r="AB2966" s="135"/>
      <c r="AC2966" s="135"/>
      <c r="AD2966" s="135"/>
      <c r="AE2966" s="135"/>
      <c r="AF2966" s="135"/>
      <c r="AG2966" s="135"/>
      <c r="AH2966" s="135"/>
      <c r="AI2966" s="135"/>
      <c r="AJ2966" s="135"/>
      <c r="AK2966" s="135"/>
    </row>
    <row r="2967" spans="13:37" x14ac:dyDescent="0.25">
      <c r="M2967" s="135"/>
      <c r="N2967" s="135"/>
      <c r="O2967" s="135"/>
      <c r="P2967" s="135"/>
      <c r="R2967" s="135"/>
      <c r="S2967" s="135"/>
      <c r="T2967" s="135"/>
      <c r="U2967" s="135"/>
      <c r="V2967" s="135"/>
      <c r="W2967" s="135"/>
      <c r="X2967" s="135"/>
      <c r="Y2967" s="135"/>
      <c r="Z2967" s="135"/>
      <c r="AA2967" s="135"/>
      <c r="AB2967" s="135"/>
      <c r="AC2967" s="135"/>
      <c r="AD2967" s="135"/>
      <c r="AE2967" s="135"/>
      <c r="AF2967" s="135"/>
      <c r="AG2967" s="135"/>
      <c r="AH2967" s="135"/>
      <c r="AI2967" s="135"/>
      <c r="AJ2967" s="135"/>
      <c r="AK2967" s="135"/>
    </row>
    <row r="2968" spans="13:37" x14ac:dyDescent="0.25">
      <c r="M2968" s="135"/>
      <c r="N2968" s="135"/>
      <c r="O2968" s="135"/>
      <c r="P2968" s="135"/>
      <c r="R2968" s="135"/>
      <c r="S2968" s="135"/>
      <c r="T2968" s="135"/>
      <c r="U2968" s="135"/>
      <c r="V2968" s="135"/>
      <c r="W2968" s="135"/>
      <c r="X2968" s="135"/>
      <c r="Y2968" s="135"/>
      <c r="Z2968" s="135"/>
      <c r="AA2968" s="135"/>
      <c r="AB2968" s="135"/>
      <c r="AC2968" s="135"/>
      <c r="AD2968" s="135"/>
      <c r="AE2968" s="135"/>
      <c r="AF2968" s="135"/>
      <c r="AG2968" s="135"/>
      <c r="AH2968" s="135"/>
      <c r="AI2968" s="135"/>
      <c r="AJ2968" s="135"/>
      <c r="AK2968" s="135"/>
    </row>
    <row r="2969" spans="13:37" x14ac:dyDescent="0.25">
      <c r="M2969" s="135"/>
      <c r="N2969" s="135"/>
      <c r="O2969" s="135"/>
      <c r="P2969" s="135"/>
      <c r="R2969" s="135"/>
      <c r="S2969" s="135"/>
      <c r="T2969" s="135"/>
      <c r="U2969" s="135"/>
      <c r="V2969" s="135"/>
      <c r="W2969" s="135"/>
      <c r="X2969" s="135"/>
      <c r="Y2969" s="135"/>
      <c r="Z2969" s="135"/>
      <c r="AA2969" s="135"/>
      <c r="AB2969" s="135"/>
      <c r="AC2969" s="135"/>
      <c r="AD2969" s="135"/>
      <c r="AE2969" s="135"/>
      <c r="AF2969" s="135"/>
      <c r="AG2969" s="135"/>
      <c r="AH2969" s="135"/>
      <c r="AI2969" s="135"/>
      <c r="AJ2969" s="135"/>
      <c r="AK2969" s="135"/>
    </row>
    <row r="2970" spans="13:37" x14ac:dyDescent="0.25">
      <c r="M2970" s="135"/>
      <c r="N2970" s="135"/>
      <c r="O2970" s="135"/>
      <c r="P2970" s="135"/>
      <c r="R2970" s="135"/>
      <c r="S2970" s="135"/>
      <c r="T2970" s="135"/>
      <c r="U2970" s="135"/>
      <c r="V2970" s="135"/>
      <c r="W2970" s="135"/>
      <c r="X2970" s="135"/>
      <c r="Y2970" s="135"/>
      <c r="Z2970" s="135"/>
      <c r="AA2970" s="135"/>
      <c r="AB2970" s="135"/>
      <c r="AC2970" s="135"/>
      <c r="AD2970" s="135"/>
      <c r="AE2970" s="135"/>
      <c r="AF2970" s="135"/>
      <c r="AG2970" s="135"/>
      <c r="AH2970" s="135"/>
      <c r="AI2970" s="135"/>
      <c r="AJ2970" s="135"/>
      <c r="AK2970" s="135"/>
    </row>
    <row r="2971" spans="13:37" x14ac:dyDescent="0.25">
      <c r="M2971" s="135"/>
      <c r="N2971" s="135"/>
      <c r="O2971" s="135"/>
      <c r="P2971" s="135"/>
      <c r="R2971" s="135"/>
      <c r="S2971" s="135"/>
      <c r="T2971" s="135"/>
      <c r="U2971" s="135"/>
      <c r="V2971" s="135"/>
      <c r="W2971" s="135"/>
      <c r="X2971" s="135"/>
      <c r="Y2971" s="135"/>
      <c r="Z2971" s="135"/>
      <c r="AA2971" s="135"/>
      <c r="AB2971" s="135"/>
      <c r="AC2971" s="135"/>
      <c r="AD2971" s="135"/>
      <c r="AE2971" s="135"/>
      <c r="AF2971" s="135"/>
      <c r="AG2971" s="135"/>
      <c r="AH2971" s="135"/>
      <c r="AI2971" s="135"/>
      <c r="AJ2971" s="135"/>
      <c r="AK2971" s="135"/>
    </row>
    <row r="2972" spans="13:37" x14ac:dyDescent="0.25">
      <c r="M2972" s="135"/>
      <c r="N2972" s="135"/>
      <c r="O2972" s="135"/>
      <c r="P2972" s="135"/>
      <c r="R2972" s="135"/>
      <c r="S2972" s="135"/>
      <c r="T2972" s="135"/>
      <c r="U2972" s="135"/>
      <c r="V2972" s="135"/>
      <c r="W2972" s="135"/>
      <c r="X2972" s="135"/>
      <c r="Y2972" s="135"/>
      <c r="Z2972" s="135"/>
      <c r="AA2972" s="135"/>
      <c r="AB2972" s="135"/>
      <c r="AC2972" s="135"/>
      <c r="AD2972" s="135"/>
      <c r="AE2972" s="135"/>
      <c r="AF2972" s="135"/>
      <c r="AG2972" s="135"/>
      <c r="AH2972" s="135"/>
      <c r="AI2972" s="135"/>
      <c r="AJ2972" s="135"/>
      <c r="AK2972" s="135"/>
    </row>
    <row r="2973" spans="13:37" x14ac:dyDescent="0.25">
      <c r="M2973" s="135"/>
      <c r="N2973" s="135"/>
      <c r="O2973" s="135"/>
      <c r="P2973" s="135"/>
      <c r="R2973" s="135"/>
      <c r="S2973" s="135"/>
      <c r="T2973" s="135"/>
      <c r="U2973" s="135"/>
      <c r="V2973" s="135"/>
      <c r="W2973" s="135"/>
      <c r="X2973" s="135"/>
      <c r="Y2973" s="135"/>
      <c r="Z2973" s="135"/>
      <c r="AA2973" s="135"/>
      <c r="AB2973" s="135"/>
      <c r="AC2973" s="135"/>
      <c r="AD2973" s="135"/>
      <c r="AE2973" s="135"/>
      <c r="AF2973" s="135"/>
      <c r="AG2973" s="135"/>
      <c r="AH2973" s="135"/>
      <c r="AI2973" s="135"/>
      <c r="AJ2973" s="135"/>
      <c r="AK2973" s="135"/>
    </row>
    <row r="2974" spans="13:37" x14ac:dyDescent="0.25">
      <c r="M2974" s="135"/>
      <c r="N2974" s="135"/>
      <c r="O2974" s="135"/>
      <c r="P2974" s="135"/>
      <c r="R2974" s="135"/>
      <c r="S2974" s="135"/>
      <c r="T2974" s="135"/>
      <c r="U2974" s="135"/>
      <c r="V2974" s="135"/>
      <c r="W2974" s="135"/>
      <c r="X2974" s="135"/>
      <c r="Y2974" s="135"/>
      <c r="Z2974" s="135"/>
      <c r="AA2974" s="135"/>
      <c r="AB2974" s="135"/>
      <c r="AC2974" s="135"/>
      <c r="AD2974" s="135"/>
      <c r="AE2974" s="135"/>
      <c r="AF2974" s="135"/>
      <c r="AG2974" s="135"/>
      <c r="AH2974" s="135"/>
      <c r="AI2974" s="135"/>
      <c r="AJ2974" s="135"/>
      <c r="AK2974" s="135"/>
    </row>
    <row r="2975" spans="13:37" x14ac:dyDescent="0.25">
      <c r="M2975" s="135"/>
      <c r="N2975" s="135"/>
      <c r="O2975" s="135"/>
      <c r="P2975" s="135"/>
      <c r="R2975" s="135"/>
      <c r="S2975" s="135"/>
      <c r="T2975" s="135"/>
      <c r="U2975" s="135"/>
      <c r="V2975" s="135"/>
      <c r="W2975" s="135"/>
      <c r="X2975" s="135"/>
      <c r="Y2975" s="135"/>
      <c r="Z2975" s="135"/>
      <c r="AA2975" s="135"/>
      <c r="AB2975" s="135"/>
      <c r="AC2975" s="135"/>
      <c r="AD2975" s="135"/>
      <c r="AE2975" s="135"/>
      <c r="AF2975" s="135"/>
      <c r="AG2975" s="135"/>
      <c r="AH2975" s="135"/>
      <c r="AI2975" s="135"/>
      <c r="AJ2975" s="135"/>
      <c r="AK2975" s="135"/>
    </row>
    <row r="2976" spans="13:37" x14ac:dyDescent="0.25">
      <c r="M2976" s="135"/>
      <c r="N2976" s="135"/>
      <c r="O2976" s="135"/>
      <c r="P2976" s="135"/>
      <c r="R2976" s="135"/>
      <c r="S2976" s="135"/>
      <c r="T2976" s="135"/>
      <c r="U2976" s="135"/>
      <c r="V2976" s="135"/>
      <c r="W2976" s="135"/>
      <c r="X2976" s="135"/>
      <c r="Y2976" s="135"/>
      <c r="Z2976" s="135"/>
      <c r="AA2976" s="135"/>
      <c r="AB2976" s="135"/>
      <c r="AC2976" s="135"/>
      <c r="AD2976" s="135"/>
      <c r="AE2976" s="135"/>
      <c r="AF2976" s="135"/>
      <c r="AG2976" s="135"/>
      <c r="AH2976" s="135"/>
      <c r="AI2976" s="135"/>
      <c r="AJ2976" s="135"/>
      <c r="AK2976" s="135"/>
    </row>
    <row r="2977" spans="13:37" x14ac:dyDescent="0.25">
      <c r="M2977" s="135"/>
      <c r="N2977" s="135"/>
      <c r="O2977" s="135"/>
      <c r="P2977" s="135"/>
      <c r="R2977" s="135"/>
      <c r="S2977" s="135"/>
      <c r="T2977" s="135"/>
      <c r="U2977" s="135"/>
      <c r="V2977" s="135"/>
      <c r="W2977" s="135"/>
      <c r="X2977" s="135"/>
      <c r="Y2977" s="135"/>
      <c r="Z2977" s="135"/>
      <c r="AA2977" s="135"/>
      <c r="AB2977" s="135"/>
      <c r="AC2977" s="135"/>
      <c r="AD2977" s="135"/>
      <c r="AE2977" s="135"/>
      <c r="AF2977" s="135"/>
      <c r="AG2977" s="135"/>
      <c r="AH2977" s="135"/>
      <c r="AI2977" s="135"/>
      <c r="AJ2977" s="135"/>
      <c r="AK2977" s="135"/>
    </row>
    <row r="2978" spans="13:37" x14ac:dyDescent="0.25">
      <c r="M2978" s="135"/>
      <c r="N2978" s="135"/>
      <c r="O2978" s="135"/>
      <c r="P2978" s="135"/>
      <c r="R2978" s="135"/>
      <c r="S2978" s="135"/>
      <c r="T2978" s="135"/>
      <c r="U2978" s="135"/>
      <c r="V2978" s="135"/>
      <c r="W2978" s="135"/>
      <c r="X2978" s="135"/>
      <c r="Y2978" s="135"/>
      <c r="Z2978" s="135"/>
      <c r="AA2978" s="135"/>
      <c r="AB2978" s="135"/>
      <c r="AC2978" s="135"/>
      <c r="AD2978" s="135"/>
      <c r="AE2978" s="135"/>
      <c r="AF2978" s="135"/>
      <c r="AG2978" s="135"/>
      <c r="AH2978" s="135"/>
      <c r="AI2978" s="135"/>
      <c r="AJ2978" s="135"/>
      <c r="AK2978" s="135"/>
    </row>
    <row r="2979" spans="13:37" x14ac:dyDescent="0.25">
      <c r="M2979" s="135"/>
      <c r="N2979" s="135"/>
      <c r="O2979" s="135"/>
      <c r="P2979" s="135"/>
      <c r="R2979" s="135"/>
      <c r="S2979" s="135"/>
      <c r="T2979" s="135"/>
      <c r="U2979" s="135"/>
      <c r="V2979" s="135"/>
      <c r="W2979" s="135"/>
      <c r="X2979" s="135"/>
      <c r="Y2979" s="135"/>
      <c r="Z2979" s="135"/>
      <c r="AA2979" s="135"/>
      <c r="AB2979" s="135"/>
      <c r="AC2979" s="135"/>
      <c r="AD2979" s="135"/>
      <c r="AE2979" s="135"/>
      <c r="AF2979" s="135"/>
      <c r="AG2979" s="135"/>
      <c r="AH2979" s="135"/>
      <c r="AI2979" s="135"/>
      <c r="AJ2979" s="135"/>
      <c r="AK2979" s="135"/>
    </row>
    <row r="2980" spans="13:37" x14ac:dyDescent="0.25">
      <c r="M2980" s="135"/>
      <c r="N2980" s="135"/>
      <c r="O2980" s="135"/>
      <c r="P2980" s="135"/>
      <c r="R2980" s="135"/>
      <c r="S2980" s="135"/>
      <c r="T2980" s="135"/>
      <c r="U2980" s="135"/>
      <c r="V2980" s="135"/>
      <c r="W2980" s="135"/>
      <c r="X2980" s="135"/>
      <c r="Y2980" s="135"/>
      <c r="Z2980" s="135"/>
      <c r="AA2980" s="135"/>
      <c r="AB2980" s="135"/>
      <c r="AC2980" s="135"/>
      <c r="AD2980" s="135"/>
      <c r="AE2980" s="135"/>
      <c r="AF2980" s="135"/>
      <c r="AG2980" s="135"/>
      <c r="AH2980" s="135"/>
      <c r="AI2980" s="135"/>
      <c r="AJ2980" s="135"/>
      <c r="AK2980" s="135"/>
    </row>
    <row r="2981" spans="13:37" x14ac:dyDescent="0.25">
      <c r="M2981" s="135"/>
      <c r="N2981" s="135"/>
      <c r="O2981" s="135"/>
      <c r="P2981" s="135"/>
      <c r="R2981" s="135"/>
      <c r="S2981" s="135"/>
      <c r="T2981" s="135"/>
      <c r="U2981" s="135"/>
      <c r="V2981" s="135"/>
      <c r="W2981" s="135"/>
      <c r="X2981" s="135"/>
      <c r="Y2981" s="135"/>
      <c r="Z2981" s="135"/>
      <c r="AA2981" s="135"/>
      <c r="AB2981" s="135"/>
      <c r="AC2981" s="135"/>
      <c r="AD2981" s="135"/>
      <c r="AE2981" s="135"/>
      <c r="AF2981" s="135"/>
      <c r="AG2981" s="135"/>
      <c r="AH2981" s="135"/>
      <c r="AI2981" s="135"/>
      <c r="AJ2981" s="135"/>
      <c r="AK2981" s="135"/>
    </row>
    <row r="2982" spans="13:37" x14ac:dyDescent="0.25">
      <c r="M2982" s="135"/>
      <c r="N2982" s="135"/>
      <c r="O2982" s="135"/>
      <c r="P2982" s="135"/>
      <c r="R2982" s="135"/>
      <c r="S2982" s="135"/>
      <c r="T2982" s="135"/>
      <c r="U2982" s="135"/>
      <c r="V2982" s="135"/>
      <c r="W2982" s="135"/>
      <c r="X2982" s="135"/>
      <c r="Y2982" s="135"/>
      <c r="Z2982" s="135"/>
      <c r="AA2982" s="135"/>
      <c r="AB2982" s="135"/>
      <c r="AC2982" s="135"/>
      <c r="AD2982" s="135"/>
      <c r="AE2982" s="135"/>
      <c r="AF2982" s="135"/>
      <c r="AG2982" s="135"/>
      <c r="AH2982" s="135"/>
      <c r="AI2982" s="135"/>
      <c r="AJ2982" s="135"/>
      <c r="AK2982" s="135"/>
    </row>
    <row r="2983" spans="13:37" x14ac:dyDescent="0.25">
      <c r="M2983" s="135"/>
      <c r="N2983" s="135"/>
      <c r="O2983" s="135"/>
      <c r="P2983" s="135"/>
      <c r="R2983" s="135"/>
      <c r="S2983" s="135"/>
      <c r="T2983" s="135"/>
      <c r="U2983" s="135"/>
      <c r="V2983" s="135"/>
      <c r="W2983" s="135"/>
      <c r="X2983" s="135"/>
      <c r="Y2983" s="135"/>
      <c r="Z2983" s="135"/>
      <c r="AA2983" s="135"/>
      <c r="AB2983" s="135"/>
      <c r="AC2983" s="135"/>
      <c r="AD2983" s="135"/>
      <c r="AE2983" s="135"/>
      <c r="AF2983" s="135"/>
      <c r="AG2983" s="135"/>
      <c r="AH2983" s="135"/>
      <c r="AI2983" s="135"/>
      <c r="AJ2983" s="135"/>
      <c r="AK2983" s="135"/>
    </row>
    <row r="2984" spans="13:37" x14ac:dyDescent="0.25">
      <c r="M2984" s="135"/>
      <c r="N2984" s="135"/>
      <c r="O2984" s="135"/>
      <c r="P2984" s="135"/>
      <c r="R2984" s="135"/>
      <c r="S2984" s="135"/>
      <c r="T2984" s="135"/>
      <c r="U2984" s="135"/>
      <c r="V2984" s="135"/>
      <c r="W2984" s="135"/>
      <c r="X2984" s="135"/>
      <c r="Y2984" s="135"/>
      <c r="Z2984" s="135"/>
      <c r="AA2984" s="135"/>
      <c r="AB2984" s="135"/>
      <c r="AC2984" s="135"/>
      <c r="AD2984" s="135"/>
      <c r="AE2984" s="135"/>
      <c r="AF2984" s="135"/>
      <c r="AG2984" s="135"/>
      <c r="AH2984" s="135"/>
      <c r="AI2984" s="135"/>
      <c r="AJ2984" s="135"/>
      <c r="AK2984" s="135"/>
    </row>
    <row r="2985" spans="13:37" x14ac:dyDescent="0.25">
      <c r="M2985" s="135"/>
      <c r="N2985" s="135"/>
      <c r="O2985" s="135"/>
      <c r="P2985" s="135"/>
      <c r="R2985" s="135"/>
      <c r="S2985" s="135"/>
      <c r="T2985" s="135"/>
      <c r="U2985" s="135"/>
      <c r="V2985" s="135"/>
      <c r="W2985" s="135"/>
      <c r="X2985" s="135"/>
      <c r="Y2985" s="135"/>
      <c r="Z2985" s="135"/>
      <c r="AA2985" s="135"/>
      <c r="AB2985" s="135"/>
      <c r="AC2985" s="135"/>
      <c r="AD2985" s="135"/>
      <c r="AE2985" s="135"/>
      <c r="AF2985" s="135"/>
      <c r="AG2985" s="135"/>
      <c r="AH2985" s="135"/>
      <c r="AI2985" s="135"/>
      <c r="AJ2985" s="135"/>
      <c r="AK2985" s="135"/>
    </row>
    <row r="2986" spans="13:37" x14ac:dyDescent="0.25">
      <c r="M2986" s="135"/>
      <c r="N2986" s="135"/>
      <c r="O2986" s="135"/>
      <c r="P2986" s="135"/>
      <c r="R2986" s="135"/>
      <c r="S2986" s="135"/>
      <c r="T2986" s="135"/>
      <c r="U2986" s="135"/>
      <c r="V2986" s="135"/>
      <c r="W2986" s="135"/>
      <c r="X2986" s="135"/>
      <c r="Y2986" s="135"/>
      <c r="Z2986" s="135"/>
      <c r="AA2986" s="135"/>
      <c r="AB2986" s="135"/>
      <c r="AC2986" s="135"/>
      <c r="AD2986" s="135"/>
      <c r="AE2986" s="135"/>
      <c r="AF2986" s="135"/>
      <c r="AG2986" s="135"/>
      <c r="AH2986" s="135"/>
      <c r="AI2986" s="135"/>
      <c r="AJ2986" s="135"/>
      <c r="AK2986" s="135"/>
    </row>
    <row r="2987" spans="13:37" x14ac:dyDescent="0.25">
      <c r="M2987" s="135"/>
      <c r="N2987" s="135"/>
      <c r="O2987" s="135"/>
      <c r="P2987" s="135"/>
      <c r="R2987" s="135"/>
      <c r="S2987" s="135"/>
      <c r="T2987" s="135"/>
      <c r="U2987" s="135"/>
      <c r="V2987" s="135"/>
      <c r="W2987" s="135"/>
      <c r="X2987" s="135"/>
      <c r="Y2987" s="135"/>
      <c r="Z2987" s="135"/>
      <c r="AA2987" s="135"/>
      <c r="AB2987" s="135"/>
      <c r="AC2987" s="135"/>
      <c r="AD2987" s="135"/>
      <c r="AE2987" s="135"/>
      <c r="AF2987" s="135"/>
      <c r="AG2987" s="135"/>
      <c r="AH2987" s="135"/>
      <c r="AI2987" s="135"/>
      <c r="AJ2987" s="135"/>
      <c r="AK2987" s="135"/>
    </row>
    <row r="2988" spans="13:37" x14ac:dyDescent="0.25">
      <c r="M2988" s="135"/>
      <c r="N2988" s="135"/>
      <c r="O2988" s="135"/>
      <c r="P2988" s="135"/>
      <c r="R2988" s="135"/>
      <c r="S2988" s="135"/>
      <c r="T2988" s="135"/>
      <c r="U2988" s="135"/>
      <c r="V2988" s="135"/>
      <c r="W2988" s="135"/>
      <c r="X2988" s="135"/>
      <c r="Y2988" s="135"/>
      <c r="Z2988" s="135"/>
      <c r="AA2988" s="135"/>
      <c r="AB2988" s="135"/>
      <c r="AC2988" s="135"/>
      <c r="AD2988" s="135"/>
      <c r="AE2988" s="135"/>
      <c r="AF2988" s="135"/>
      <c r="AG2988" s="135"/>
      <c r="AH2988" s="135"/>
      <c r="AI2988" s="135"/>
      <c r="AJ2988" s="135"/>
      <c r="AK2988" s="135"/>
    </row>
    <row r="2989" spans="13:37" x14ac:dyDescent="0.25">
      <c r="M2989" s="135"/>
      <c r="N2989" s="135"/>
      <c r="O2989" s="135"/>
      <c r="P2989" s="135"/>
      <c r="R2989" s="135"/>
      <c r="S2989" s="135"/>
      <c r="T2989" s="135"/>
      <c r="U2989" s="135"/>
      <c r="V2989" s="135"/>
      <c r="W2989" s="135"/>
      <c r="X2989" s="135"/>
      <c r="Y2989" s="135"/>
      <c r="Z2989" s="135"/>
      <c r="AA2989" s="135"/>
      <c r="AB2989" s="135"/>
      <c r="AC2989" s="135"/>
      <c r="AD2989" s="135"/>
      <c r="AE2989" s="135"/>
      <c r="AF2989" s="135"/>
      <c r="AG2989" s="135"/>
      <c r="AH2989" s="135"/>
      <c r="AI2989" s="135"/>
      <c r="AJ2989" s="135"/>
      <c r="AK2989" s="135"/>
    </row>
    <row r="2990" spans="13:37" x14ac:dyDescent="0.25">
      <c r="M2990" s="135"/>
      <c r="N2990" s="135"/>
      <c r="O2990" s="135"/>
      <c r="P2990" s="135"/>
      <c r="R2990" s="135"/>
      <c r="S2990" s="135"/>
      <c r="T2990" s="135"/>
      <c r="U2990" s="135"/>
      <c r="V2990" s="135"/>
      <c r="W2990" s="135"/>
      <c r="X2990" s="135"/>
      <c r="Y2990" s="135"/>
      <c r="Z2990" s="135"/>
      <c r="AA2990" s="135"/>
      <c r="AB2990" s="135"/>
      <c r="AC2990" s="135"/>
      <c r="AD2990" s="135"/>
      <c r="AE2990" s="135"/>
      <c r="AF2990" s="135"/>
      <c r="AG2990" s="135"/>
      <c r="AH2990" s="135"/>
      <c r="AI2990" s="135"/>
      <c r="AJ2990" s="135"/>
      <c r="AK2990" s="135"/>
    </row>
    <row r="2991" spans="13:37" x14ac:dyDescent="0.25">
      <c r="M2991" s="135"/>
      <c r="N2991" s="135"/>
      <c r="O2991" s="135"/>
      <c r="P2991" s="135"/>
      <c r="R2991" s="135"/>
      <c r="S2991" s="135"/>
      <c r="T2991" s="135"/>
      <c r="U2991" s="135"/>
      <c r="V2991" s="135"/>
      <c r="W2991" s="135"/>
      <c r="X2991" s="135"/>
      <c r="Y2991" s="135"/>
      <c r="Z2991" s="135"/>
      <c r="AA2991" s="135"/>
      <c r="AB2991" s="135"/>
      <c r="AC2991" s="135"/>
      <c r="AD2991" s="135"/>
      <c r="AE2991" s="135"/>
      <c r="AF2991" s="135"/>
      <c r="AG2991" s="135"/>
      <c r="AH2991" s="135"/>
      <c r="AI2991" s="135"/>
      <c r="AJ2991" s="135"/>
      <c r="AK2991" s="135"/>
    </row>
    <row r="2992" spans="13:37" x14ac:dyDescent="0.25">
      <c r="M2992" s="135"/>
      <c r="N2992" s="135"/>
      <c r="O2992" s="135"/>
      <c r="P2992" s="135"/>
      <c r="R2992" s="135"/>
      <c r="S2992" s="135"/>
      <c r="T2992" s="135"/>
      <c r="U2992" s="135"/>
      <c r="V2992" s="135"/>
      <c r="W2992" s="135"/>
      <c r="X2992" s="135"/>
      <c r="Y2992" s="135"/>
      <c r="Z2992" s="135"/>
      <c r="AA2992" s="135"/>
      <c r="AB2992" s="135"/>
      <c r="AC2992" s="135"/>
      <c r="AD2992" s="135"/>
      <c r="AE2992" s="135"/>
      <c r="AF2992" s="135"/>
      <c r="AG2992" s="135"/>
      <c r="AH2992" s="135"/>
      <c r="AI2992" s="135"/>
      <c r="AJ2992" s="135"/>
      <c r="AK2992" s="135"/>
    </row>
    <row r="2993" spans="13:37" x14ac:dyDescent="0.25">
      <c r="M2993" s="135"/>
      <c r="N2993" s="135"/>
      <c r="O2993" s="135"/>
      <c r="P2993" s="135"/>
      <c r="R2993" s="135"/>
      <c r="S2993" s="135"/>
      <c r="T2993" s="135"/>
      <c r="U2993" s="135"/>
      <c r="V2993" s="135"/>
      <c r="W2993" s="135"/>
      <c r="X2993" s="135"/>
      <c r="Y2993" s="135"/>
      <c r="Z2993" s="135"/>
      <c r="AA2993" s="135"/>
      <c r="AB2993" s="135"/>
      <c r="AC2993" s="135"/>
      <c r="AD2993" s="135"/>
      <c r="AE2993" s="135"/>
      <c r="AF2993" s="135"/>
      <c r="AG2993" s="135"/>
      <c r="AH2993" s="135"/>
      <c r="AI2993" s="135"/>
      <c r="AJ2993" s="135"/>
      <c r="AK2993" s="135"/>
    </row>
    <row r="2994" spans="13:37" x14ac:dyDescent="0.25">
      <c r="M2994" s="135"/>
      <c r="N2994" s="135"/>
      <c r="O2994" s="135"/>
      <c r="P2994" s="135"/>
      <c r="R2994" s="135"/>
      <c r="S2994" s="135"/>
      <c r="T2994" s="135"/>
      <c r="U2994" s="135"/>
      <c r="V2994" s="135"/>
      <c r="W2994" s="135"/>
      <c r="X2994" s="135"/>
      <c r="Y2994" s="135"/>
      <c r="Z2994" s="135"/>
      <c r="AA2994" s="135"/>
      <c r="AB2994" s="135"/>
      <c r="AC2994" s="135"/>
      <c r="AD2994" s="135"/>
      <c r="AE2994" s="135"/>
      <c r="AF2994" s="135"/>
      <c r="AG2994" s="135"/>
      <c r="AH2994" s="135"/>
      <c r="AI2994" s="135"/>
      <c r="AJ2994" s="135"/>
      <c r="AK2994" s="135"/>
    </row>
    <row r="2995" spans="13:37" x14ac:dyDescent="0.25">
      <c r="M2995" s="135"/>
      <c r="N2995" s="135"/>
      <c r="O2995" s="135"/>
      <c r="P2995" s="135"/>
      <c r="R2995" s="135"/>
      <c r="S2995" s="135"/>
      <c r="T2995" s="135"/>
      <c r="U2995" s="135"/>
      <c r="V2995" s="135"/>
      <c r="W2995" s="135"/>
      <c r="X2995" s="135"/>
      <c r="Y2995" s="135"/>
      <c r="Z2995" s="135"/>
      <c r="AA2995" s="135"/>
      <c r="AB2995" s="135"/>
      <c r="AC2995" s="135"/>
      <c r="AD2995" s="135"/>
      <c r="AE2995" s="135"/>
      <c r="AF2995" s="135"/>
      <c r="AG2995" s="135"/>
      <c r="AH2995" s="135"/>
      <c r="AI2995" s="135"/>
      <c r="AJ2995" s="135"/>
      <c r="AK2995" s="135"/>
    </row>
    <row r="2996" spans="13:37" x14ac:dyDescent="0.25">
      <c r="M2996" s="135"/>
      <c r="N2996" s="135"/>
      <c r="O2996" s="135"/>
      <c r="P2996" s="135"/>
      <c r="R2996" s="135"/>
      <c r="S2996" s="135"/>
      <c r="T2996" s="135"/>
      <c r="U2996" s="135"/>
      <c r="V2996" s="135"/>
      <c r="W2996" s="135"/>
      <c r="X2996" s="135"/>
      <c r="Y2996" s="135"/>
      <c r="Z2996" s="135"/>
      <c r="AA2996" s="135"/>
      <c r="AB2996" s="135"/>
      <c r="AC2996" s="135"/>
      <c r="AD2996" s="135"/>
      <c r="AE2996" s="135"/>
      <c r="AF2996" s="135"/>
      <c r="AG2996" s="135"/>
      <c r="AH2996" s="135"/>
      <c r="AI2996" s="135"/>
      <c r="AJ2996" s="135"/>
      <c r="AK2996" s="135"/>
    </row>
    <row r="2997" spans="13:37" x14ac:dyDescent="0.25">
      <c r="M2997" s="135"/>
      <c r="N2997" s="135"/>
      <c r="O2997" s="135"/>
      <c r="P2997" s="135"/>
      <c r="R2997" s="135"/>
      <c r="S2997" s="135"/>
      <c r="T2997" s="135"/>
      <c r="U2997" s="135"/>
      <c r="V2997" s="135"/>
      <c r="W2997" s="135"/>
      <c r="X2997" s="135"/>
      <c r="Y2997" s="135"/>
      <c r="Z2997" s="135"/>
      <c r="AA2997" s="135"/>
      <c r="AB2997" s="135"/>
      <c r="AC2997" s="135"/>
      <c r="AD2997" s="135"/>
      <c r="AE2997" s="135"/>
      <c r="AF2997" s="135"/>
      <c r="AG2997" s="135"/>
      <c r="AH2997" s="135"/>
      <c r="AI2997" s="135"/>
      <c r="AJ2997" s="135"/>
      <c r="AK2997" s="135"/>
    </row>
    <row r="2998" spans="13:37" x14ac:dyDescent="0.25">
      <c r="M2998" s="135"/>
      <c r="N2998" s="135"/>
      <c r="O2998" s="135"/>
      <c r="P2998" s="135"/>
      <c r="R2998" s="135"/>
      <c r="S2998" s="135"/>
      <c r="T2998" s="135"/>
      <c r="U2998" s="135"/>
      <c r="V2998" s="135"/>
      <c r="W2998" s="135"/>
      <c r="X2998" s="135"/>
      <c r="Y2998" s="135"/>
      <c r="Z2998" s="135"/>
      <c r="AA2998" s="135"/>
      <c r="AB2998" s="135"/>
      <c r="AC2998" s="135"/>
      <c r="AD2998" s="135"/>
      <c r="AE2998" s="135"/>
      <c r="AF2998" s="135"/>
      <c r="AG2998" s="135"/>
      <c r="AH2998" s="135"/>
      <c r="AI2998" s="135"/>
      <c r="AJ2998" s="135"/>
      <c r="AK2998" s="135"/>
    </row>
    <row r="2999" spans="13:37" x14ac:dyDescent="0.25">
      <c r="M2999" s="135"/>
      <c r="N2999" s="135"/>
      <c r="O2999" s="135"/>
      <c r="P2999" s="135"/>
      <c r="R2999" s="135"/>
      <c r="S2999" s="135"/>
      <c r="T2999" s="135"/>
      <c r="U2999" s="135"/>
      <c r="V2999" s="135"/>
      <c r="W2999" s="135"/>
      <c r="X2999" s="135"/>
      <c r="Y2999" s="135"/>
      <c r="Z2999" s="135"/>
      <c r="AA2999" s="135"/>
      <c r="AB2999" s="135"/>
      <c r="AC2999" s="135"/>
      <c r="AD2999" s="135"/>
      <c r="AE2999" s="135"/>
      <c r="AF2999" s="135"/>
      <c r="AG2999" s="135"/>
      <c r="AH2999" s="135"/>
      <c r="AI2999" s="135"/>
      <c r="AJ2999" s="135"/>
      <c r="AK2999" s="135"/>
    </row>
    <row r="3000" spans="13:37" x14ac:dyDescent="0.25">
      <c r="M3000" s="135"/>
      <c r="N3000" s="135"/>
      <c r="O3000" s="135"/>
      <c r="P3000" s="135"/>
      <c r="R3000" s="135"/>
      <c r="S3000" s="135"/>
      <c r="T3000" s="135"/>
      <c r="U3000" s="135"/>
      <c r="V3000" s="135"/>
      <c r="W3000" s="135"/>
      <c r="X3000" s="135"/>
      <c r="Y3000" s="135"/>
      <c r="Z3000" s="135"/>
      <c r="AA3000" s="135"/>
      <c r="AB3000" s="135"/>
      <c r="AC3000" s="135"/>
      <c r="AD3000" s="135"/>
      <c r="AE3000" s="135"/>
      <c r="AF3000" s="135"/>
      <c r="AG3000" s="135"/>
      <c r="AH3000" s="135"/>
      <c r="AI3000" s="135"/>
      <c r="AJ3000" s="135"/>
      <c r="AK3000" s="135"/>
    </row>
  </sheetData>
  <sheetProtection algorithmName="SHA-512" hashValue="1BlVIPgDg+PGO0xzk920xu9JyMw5EeKobz0pA6yZnnvBU6+sccxylYM9xxl/VgiGHPFyC3f6yyJSsf4t825kFA==" saltValue="Q55tQi1Vsb/HRvqjBZ2dvw==" spinCount="100000" sheet="1" objects="1" scenarios="1"/>
  <phoneticPr fontId="4" type="noConversion"/>
  <conditionalFormatting sqref="M4:M3000">
    <cfRule type="expression" dxfId="0" priority="1">
      <formula>ISERROR(MATCH($M4,$A$3:$A$2000,0))</formula>
    </cfRule>
  </conditionalFormatting>
  <dataValidations count="1">
    <dataValidation type="decimal" operator="greaterThanOrEqual" allowBlank="1" showInputMessage="1" showErrorMessage="1" errorTitle="Geen getal" error="Alleen (gehele) getallen invoeren tussen 0 en 1 miljard." sqref="F4:G1000" xr:uid="{BA88F1B1-4525-46CE-AF27-B6A19D8860B7}">
      <formula1>0</formula1>
    </dataValidation>
  </dataValidations>
  <pageMargins left="0.7" right="0.7" top="0.75" bottom="0.75" header="0.3" footer="0.3"/>
  <pageSetup paperSize="9" orientation="portrait" r:id="rId1"/>
  <tableParts count="2">
    <tablePart r:id="rId2"/>
    <tablePart r:id="rId3"/>
  </tableParts>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19</vt:i4>
      </vt:variant>
      <vt:variant>
        <vt:lpstr>Benoemde bereiken</vt:lpstr>
      </vt:variant>
      <vt:variant>
        <vt:i4>64</vt:i4>
      </vt:variant>
    </vt:vector>
  </HeadingPairs>
  <TitlesOfParts>
    <vt:vector size="83" baseType="lpstr">
      <vt:lpstr>Toelichting aanvraag</vt:lpstr>
      <vt:lpstr>1. Aanvraaggegevens</vt:lpstr>
      <vt:lpstr>2. Projectdeelnemers</vt:lpstr>
      <vt:lpstr>3. Deelprestaties</vt:lpstr>
      <vt:lpstr>4. Rekenhulp loonkosten aanvr.</vt:lpstr>
      <vt:lpstr>5. Kosten uitvoering project</vt:lpstr>
      <vt:lpstr>6. Begrotingsoverzicht</vt:lpstr>
      <vt:lpstr>Beoordeeld begrotingsoverzicht</vt:lpstr>
      <vt:lpstr>Openstelling_Activiteit</vt:lpstr>
      <vt:lpstr>Spec_Activiteit</vt:lpstr>
      <vt:lpstr>Kosten_Posten</vt:lpstr>
      <vt:lpstr>SubsidieTabel</vt:lpstr>
      <vt:lpstr>SubsidieTabel_DB</vt:lpstr>
      <vt:lpstr>Lijsten</vt:lpstr>
      <vt:lpstr>Lijsten_Betalingsverzoek</vt:lpstr>
      <vt:lpstr>Spec_Lijsten</vt:lpstr>
      <vt:lpstr>Kostentypen</vt:lpstr>
      <vt:lpstr>Vast tarief</vt:lpstr>
      <vt:lpstr>Berekeningsmethode</vt:lpstr>
      <vt:lpstr>Activiteit_Sortering</vt:lpstr>
      <vt:lpstr>Activiteiten_Lijst</vt:lpstr>
      <vt:lpstr>'3. Deelprestaties'!Afdrukbereik</vt:lpstr>
      <vt:lpstr>'4. Rekenhulp loonkosten aanvr.'!Afdrukbereik</vt:lpstr>
      <vt:lpstr>'5. Kosten uitvoering project'!Afdrukbereik</vt:lpstr>
      <vt:lpstr>'3. Deelprestaties'!Afdruktitels</vt:lpstr>
      <vt:lpstr>'4. Rekenhulp loonkosten aanvr.'!Afdruktitels</vt:lpstr>
      <vt:lpstr>'5. Kosten uitvoering project'!Afdruktitels</vt:lpstr>
      <vt:lpstr>Beoord_Forfait_Aanvraag</vt:lpstr>
      <vt:lpstr>Beoord_Subsidie_Aanvraag</vt:lpstr>
      <vt:lpstr>Beoord_Subsidie_Aanvraag_Min</vt:lpstr>
      <vt:lpstr>Beoord_Totaal_Project</vt:lpstr>
      <vt:lpstr>Deelnemers</vt:lpstr>
      <vt:lpstr>Forfait_Aanvraag</vt:lpstr>
      <vt:lpstr>Gebied1_1</vt:lpstr>
      <vt:lpstr>Gebied1_2</vt:lpstr>
      <vt:lpstr>Gebied10_1</vt:lpstr>
      <vt:lpstr>Gebied10_2</vt:lpstr>
      <vt:lpstr>Gebied10_3</vt:lpstr>
      <vt:lpstr>Gebied10_Extra</vt:lpstr>
      <vt:lpstr>Gebied11_1</vt:lpstr>
      <vt:lpstr>Gebied2_1</vt:lpstr>
      <vt:lpstr>Gebied2_2</vt:lpstr>
      <vt:lpstr>Gebied3_1</vt:lpstr>
      <vt:lpstr>Gebied3_2</vt:lpstr>
      <vt:lpstr>Gebied4_1</vt:lpstr>
      <vt:lpstr>Gebied4_2</vt:lpstr>
      <vt:lpstr>Gebied4_3</vt:lpstr>
      <vt:lpstr>Gebied5_1</vt:lpstr>
      <vt:lpstr>Gebied5_2</vt:lpstr>
      <vt:lpstr>Gebied5_3</vt:lpstr>
      <vt:lpstr>Gebied5_4</vt:lpstr>
      <vt:lpstr>Gebied6_1</vt:lpstr>
      <vt:lpstr>Keuze_Ja_Nee</vt:lpstr>
      <vt:lpstr>Kop_Tarief_Vast</vt:lpstr>
      <vt:lpstr>Kosten_1</vt:lpstr>
      <vt:lpstr>Kostentype</vt:lpstr>
      <vt:lpstr>Loonkosten</vt:lpstr>
      <vt:lpstr>Loonkosten_Data</vt:lpstr>
      <vt:lpstr>LoonkostenNr</vt:lpstr>
      <vt:lpstr>Max_Bijdrage_Natura</vt:lpstr>
      <vt:lpstr>Max_DB_Grond_Aanvraag</vt:lpstr>
      <vt:lpstr>Max_DB_Grond_Beoord</vt:lpstr>
      <vt:lpstr>Max_DB_Natura_Aanvraag</vt:lpstr>
      <vt:lpstr>Max_DB_Natura_Beoord</vt:lpstr>
      <vt:lpstr>Max_Grond</vt:lpstr>
      <vt:lpstr>Max_Subsidie_Open</vt:lpstr>
      <vt:lpstr>Methode_Keuze</vt:lpstr>
      <vt:lpstr>Min_Subsidie_Open</vt:lpstr>
      <vt:lpstr>Openstelling_Keuze</vt:lpstr>
      <vt:lpstr>Openstellingen</vt:lpstr>
      <vt:lpstr>Penvoerder</vt:lpstr>
      <vt:lpstr>Prestaties</vt:lpstr>
      <vt:lpstr>ProjectNaam</vt:lpstr>
      <vt:lpstr>RelatieNummer</vt:lpstr>
      <vt:lpstr>Subsidie_Aanvraag</vt:lpstr>
      <vt:lpstr>Subsidie_Aanvraag_Min</vt:lpstr>
      <vt:lpstr>Subsidie_Tabel</vt:lpstr>
      <vt:lpstr>Tb_Kostentype</vt:lpstr>
      <vt:lpstr>Tb_Tarieven</vt:lpstr>
      <vt:lpstr>Totaal_aangevraagd</vt:lpstr>
      <vt:lpstr>Totaal_Beoordeeld</vt:lpstr>
      <vt:lpstr>Totaal_Project</vt:lpstr>
      <vt:lpstr>Voorbereiding_van_het_projectvoorstel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Rijksdienst voor Ondernemend Nederland</dc:creator>
  <cp:lastPrinted>2024-10-25T14:04:54Z</cp:lastPrinted>
  <dcterms:created xsi:type="dcterms:W3CDTF">2015-06-05T18:19:34Z</dcterms:created>
  <dcterms:modified xsi:type="dcterms:W3CDTF">2026-03-30T08:22:24Z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